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1999 Replay\"/>
    </mc:Choice>
  </mc:AlternateContent>
  <xr:revisionPtr revIDLastSave="0" documentId="13_ncr:1_{BF362079-5668-4A4F-B5A3-A6A4578CDE1E}" xr6:coauthVersionLast="47" xr6:coauthVersionMax="47" xr10:uidLastSave="{00000000-0000-0000-0000-000000000000}"/>
  <bookViews>
    <workbookView xWindow="-108" yWindow="-108" windowWidth="23256" windowHeight="12456" tabRatio="940" activeTab="6" xr2:uid="{F8C6CAFC-1EAA-48B1-B76E-B89D8F65BD7F}"/>
  </bookViews>
  <sheets>
    <sheet name="Schedule" sheetId="1" r:id="rId1"/>
    <sheet name="Standings" sheetId="2" r:id="rId2"/>
    <sheet name="Teams" sheetId="9" r:id="rId3"/>
    <sheet name="Leaderboards" sheetId="20" r:id="rId4"/>
    <sheet name="Players" sheetId="19" r:id="rId5"/>
    <sheet name="Sheet25" sheetId="74" state="hidden" r:id="rId6"/>
    <sheet name="GameLog" sheetId="27" r:id="rId7"/>
    <sheet name="BAL B" sheetId="53" r:id="rId8"/>
    <sheet name="BAL F" sheetId="54" r:id="rId9"/>
    <sheet name="BAL P" sheetId="55" r:id="rId10"/>
    <sheet name="BOS B" sheetId="21" r:id="rId11"/>
    <sheet name="BOS F" sheetId="22" r:id="rId12"/>
    <sheet name="BOS P" sheetId="23" r:id="rId13"/>
    <sheet name="CHW B" sheetId="35" r:id="rId14"/>
    <sheet name="CHW F" sheetId="36" r:id="rId15"/>
    <sheet name="CHW P" sheetId="37" r:id="rId16"/>
    <sheet name="DET B" sheetId="41" r:id="rId17"/>
    <sheet name="DET F" sheetId="42" r:id="rId18"/>
    <sheet name="DET P" sheetId="43" r:id="rId19"/>
    <sheet name="KC B" sheetId="24" r:id="rId20"/>
    <sheet name="KC F" sheetId="25" r:id="rId21"/>
    <sheet name="KC P" sheetId="26" r:id="rId22"/>
    <sheet name="NYY B" sheetId="44" r:id="rId23"/>
    <sheet name="NYY F" sheetId="45" r:id="rId24"/>
    <sheet name="NYY P" sheetId="46" r:id="rId25"/>
    <sheet name="OAK B" sheetId="47" r:id="rId26"/>
    <sheet name="OAK F" sheetId="48" r:id="rId27"/>
    <sheet name="OAK P" sheetId="49" r:id="rId28"/>
    <sheet name="SEA B" sheetId="32" r:id="rId29"/>
    <sheet name="SEA F" sheetId="33" r:id="rId30"/>
    <sheet name="SEA P" sheetId="34" r:id="rId31"/>
    <sheet name="TB B" sheetId="50" r:id="rId32"/>
    <sheet name="TB F" sheetId="51" r:id="rId33"/>
    <sheet name="TB P" sheetId="52" r:id="rId34"/>
    <sheet name="TEX B" sheetId="38" r:id="rId35"/>
    <sheet name="TEX F" sheetId="39" r:id="rId36"/>
    <sheet name="TEX P" sheetId="40" r:id="rId37"/>
    <sheet name="ARI B" sheetId="13" r:id="rId38"/>
    <sheet name="ARI F" sheetId="14" r:id="rId39"/>
    <sheet name="ARI P" sheetId="15" r:id="rId40"/>
    <sheet name="CIN B" sheetId="65" r:id="rId41"/>
    <sheet name="CIN F" sheetId="66" r:id="rId42"/>
    <sheet name="CIN P" sheetId="67" r:id="rId43"/>
    <sheet name="COL B" sheetId="4" r:id="rId44"/>
    <sheet name="COL F" sheetId="7" r:id="rId45"/>
    <sheet name="COL P" sheetId="5" r:id="rId46"/>
    <sheet name="MIL B" sheetId="68" r:id="rId47"/>
    <sheet name="MIL F" sheetId="69" r:id="rId48"/>
    <sheet name="MIL P" sheetId="70" r:id="rId49"/>
    <sheet name="MON B" sheetId="56" r:id="rId50"/>
    <sheet name="MON F" sheetId="57" r:id="rId51"/>
    <sheet name="MON P" sheetId="58" r:id="rId52"/>
    <sheet name="LA B" sheetId="10" r:id="rId53"/>
    <sheet name="LA F" sheetId="11" r:id="rId54"/>
    <sheet name="LA P" sheetId="12" r:id="rId55"/>
    <sheet name="PIT B" sheetId="59" r:id="rId56"/>
    <sheet name="PIT F" sheetId="60" r:id="rId57"/>
    <sheet name="PIT P" sheetId="61" r:id="rId58"/>
    <sheet name="STL B" sheetId="71" r:id="rId59"/>
    <sheet name="STL F" sheetId="72" r:id="rId60"/>
    <sheet name="STL P" sheetId="73" r:id="rId61"/>
    <sheet name="SD B" sheetId="3" r:id="rId62"/>
    <sheet name="SD F" sheetId="8" r:id="rId63"/>
    <sheet name="SD P" sheetId="6" r:id="rId64"/>
    <sheet name="SF B" sheetId="62" r:id="rId65"/>
    <sheet name="SF F" sheetId="63" r:id="rId66"/>
    <sheet name="SF P" sheetId="64" r:id="rId67"/>
    <sheet name="Positions" sheetId="30" r:id="rId68"/>
  </sheets>
  <functionGroups builtInGroupCount="19"/>
  <definedNames>
    <definedName name="_xlnm._FilterDatabase" localSheetId="6" hidden="1">GameLog!$A$1:$AV$3573</definedName>
    <definedName name="_xlnm._FilterDatabase" localSheetId="0" hidden="1">Schedule!$B$1:$K$2428</definedName>
    <definedName name="ARI_B">'ARI B'!$A$2:$A$44</definedName>
    <definedName name="ARI_F">'ARI F'!$A$2:$A$60</definedName>
    <definedName name="ARI_P">'ARI P'!$A$2:$A$21</definedName>
    <definedName name="BAL_B">'BAL B'!$A$2:$A$30</definedName>
    <definedName name="BAL_F">'BAL F'!$A$2:$A$61</definedName>
    <definedName name="BAL_P">'BAL P'!$A$2:$A$22</definedName>
    <definedName name="BOS_B">'BOS B'!$A$2:$A$31</definedName>
    <definedName name="BOS_F">'BOS F'!$A$2:$A$71</definedName>
    <definedName name="BOS_P">'BOS P'!$A$2:$A$26</definedName>
    <definedName name="CHW_B">'CHW B'!$A$2:$A$26</definedName>
    <definedName name="CHW_F">'CHW F'!$A$2:$A$57</definedName>
    <definedName name="CHW_P">'CHW P'!$A$2:$A$22</definedName>
    <definedName name="CIN_B">'CIN B'!$A$2:$A$33</definedName>
    <definedName name="CIN_F">'CIN F'!$A$2:$A$48</definedName>
    <definedName name="CIN_P">'CIN P'!$A$2:$A$18</definedName>
    <definedName name="COL_B">'COL B'!$A$2:$A$45</definedName>
    <definedName name="COL_F">'COL F'!$A$2:$A$75</definedName>
    <definedName name="COL_P">'COL P'!$A$2:$A$19</definedName>
    <definedName name="DET_B">'DET B'!$A$2:$A$29</definedName>
    <definedName name="DET_F">'DET F'!$A$2:$A$57</definedName>
    <definedName name="DET_P">'DET P'!$A$2:$A$22</definedName>
    <definedName name="KC_B">'KC B'!$A$2:$A$31</definedName>
    <definedName name="KC_F">'KC F'!$A$2:$A$73</definedName>
    <definedName name="KC_P">'KC P'!$A$2:$A$28</definedName>
    <definedName name="LA_B">'LA B'!$A$2:$A$44</definedName>
    <definedName name="LA_F">'LA F'!$A$2:$A$67</definedName>
    <definedName name="LA_P">'LA P'!$A$2:$A$22</definedName>
    <definedName name="MIL_B">'MIL B'!$A$2:$A$41</definedName>
    <definedName name="MIL_F">'MIL F'!$A$2:$A$63</definedName>
    <definedName name="MIL_P">'MIL P'!$A$2:$A$25</definedName>
    <definedName name="MON_B">'MON B'!$A$2:$A$41</definedName>
    <definedName name="MON_F">'MON F'!$A$2:$A$70</definedName>
    <definedName name="MON_P">'MON P'!$A$2:$A$22</definedName>
    <definedName name="NYY_B">'NYY B'!$A$2:$A$28</definedName>
    <definedName name="NYY_F">'NYY F'!$A$2:$A$56</definedName>
    <definedName name="NYY_P">'NYY P'!$A$2:$A$19</definedName>
    <definedName name="OAK_B">'OAK B'!$A$2:$A$25</definedName>
    <definedName name="OAK_F">'OAK F'!$A$2:$A$65</definedName>
    <definedName name="OAK_P">'OAK P'!$A$2:$A$24</definedName>
    <definedName name="PIT_B">'PIT B'!$A$2:$A$41</definedName>
    <definedName name="PIT_F">'PIT F'!$A$2:$A$72</definedName>
    <definedName name="PIT_P">'PIT P'!$A$2:$A$22</definedName>
    <definedName name="SD_B">'SD B'!$A$2:$A$42</definedName>
    <definedName name="SD_F">'SD F'!$A$2:$A$71</definedName>
    <definedName name="SD_P">'SD P'!$A$2:$A$21</definedName>
    <definedName name="SEA_B">'SEA B'!$A$2:$A$30</definedName>
    <definedName name="SEA_F">'SEA F'!$A$2:$A$87</definedName>
    <definedName name="SEA_P">'SEA P'!$A$2:$A$30</definedName>
    <definedName name="SF_B">'SF B'!$A$2:$A$32</definedName>
    <definedName name="SF_F">'SF F'!$A$2:$A$57</definedName>
    <definedName name="SF_P">'SF P'!$A$2:$A$17</definedName>
    <definedName name="STL_B">'STL B'!$A$2:$A$38</definedName>
    <definedName name="STL_F">'STL F'!$A$2:$A$71</definedName>
    <definedName name="STL_P">'STL P'!$A$2:$A$21</definedName>
    <definedName name="TB_B">'TB B'!$A$2:$A$31</definedName>
    <definedName name="TB_F">'TB F'!$A$2:$A$68</definedName>
    <definedName name="TB_P">'TB P'!$A$2:$A$25</definedName>
    <definedName name="TEX_B">'TEX B'!$A$2:$A$26</definedName>
    <definedName name="TEX_F">'TEX F'!$A$2:$A$52</definedName>
    <definedName name="TEX_P">'TEX P'!$A$2:$A$21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7" l="1"/>
  <c r="B4" i="27"/>
  <c r="B5" i="27"/>
  <c r="B6" i="27"/>
  <c r="B7" i="27"/>
  <c r="B8" i="27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35" i="27"/>
  <c r="B36" i="27"/>
  <c r="B37" i="27"/>
  <c r="B38" i="27"/>
  <c r="B39" i="27"/>
  <c r="B40" i="27"/>
  <c r="B41" i="27"/>
  <c r="B42" i="27"/>
  <c r="B43" i="27"/>
  <c r="B44" i="27"/>
  <c r="B45" i="27"/>
  <c r="B46" i="27"/>
  <c r="B47" i="27"/>
  <c r="B48" i="27"/>
  <c r="B49" i="27"/>
  <c r="B50" i="27"/>
  <c r="B51" i="27"/>
  <c r="B52" i="27"/>
  <c r="B53" i="27"/>
  <c r="B54" i="27"/>
  <c r="B55" i="27"/>
  <c r="B56" i="27"/>
  <c r="B57" i="27"/>
  <c r="B58" i="27"/>
  <c r="B59" i="27"/>
  <c r="B60" i="27"/>
  <c r="B61" i="27"/>
  <c r="B62" i="27"/>
  <c r="B63" i="27"/>
  <c r="B64" i="27"/>
  <c r="B65" i="27"/>
  <c r="B66" i="27"/>
  <c r="B67" i="27"/>
  <c r="B68" i="27"/>
  <c r="B69" i="27"/>
  <c r="B70" i="27"/>
  <c r="B71" i="27"/>
  <c r="B72" i="27"/>
  <c r="B73" i="27"/>
  <c r="B74" i="27"/>
  <c r="B75" i="27"/>
  <c r="B76" i="27"/>
  <c r="B77" i="27"/>
  <c r="B78" i="27"/>
  <c r="B79" i="27"/>
  <c r="B80" i="27"/>
  <c r="B81" i="27"/>
  <c r="B82" i="27"/>
  <c r="B83" i="27"/>
  <c r="B84" i="27"/>
  <c r="B85" i="27"/>
  <c r="B86" i="27"/>
  <c r="B87" i="27"/>
  <c r="B88" i="27"/>
  <c r="B89" i="27"/>
  <c r="B90" i="27"/>
  <c r="B91" i="27"/>
  <c r="B92" i="27"/>
  <c r="B93" i="27"/>
  <c r="B94" i="27"/>
  <c r="B95" i="27"/>
  <c r="B96" i="27"/>
  <c r="B97" i="27"/>
  <c r="B98" i="27"/>
  <c r="B99" i="27"/>
  <c r="B100" i="27"/>
  <c r="B101" i="27"/>
  <c r="B102" i="27"/>
  <c r="B103" i="27"/>
  <c r="B104" i="27"/>
  <c r="B105" i="27"/>
  <c r="B106" i="27"/>
  <c r="B107" i="27"/>
  <c r="B108" i="27"/>
  <c r="B109" i="27"/>
  <c r="B110" i="27"/>
  <c r="B111" i="27"/>
  <c r="B112" i="27"/>
  <c r="B113" i="27"/>
  <c r="B114" i="27"/>
  <c r="B115" i="27"/>
  <c r="B116" i="27"/>
  <c r="B117" i="27"/>
  <c r="B118" i="27"/>
  <c r="B119" i="27"/>
  <c r="B120" i="27"/>
  <c r="B121" i="27"/>
  <c r="B122" i="27"/>
  <c r="B123" i="27"/>
  <c r="B124" i="27"/>
  <c r="B125" i="27"/>
  <c r="B126" i="27"/>
  <c r="B127" i="27"/>
  <c r="B128" i="27"/>
  <c r="B129" i="27"/>
  <c r="B130" i="27"/>
  <c r="B131" i="27"/>
  <c r="B132" i="27"/>
  <c r="B133" i="27"/>
  <c r="B134" i="27"/>
  <c r="B135" i="27"/>
  <c r="B136" i="27"/>
  <c r="B137" i="27"/>
  <c r="B138" i="27"/>
  <c r="B139" i="27"/>
  <c r="B140" i="27"/>
  <c r="B141" i="27"/>
  <c r="B142" i="27"/>
  <c r="B143" i="27"/>
  <c r="B144" i="27"/>
  <c r="B145" i="27"/>
  <c r="B146" i="27"/>
  <c r="B147" i="27"/>
  <c r="B148" i="27"/>
  <c r="B149" i="27"/>
  <c r="B150" i="27"/>
  <c r="B151" i="27"/>
  <c r="B152" i="27"/>
  <c r="B153" i="27"/>
  <c r="B154" i="27"/>
  <c r="B155" i="27"/>
  <c r="B156" i="27"/>
  <c r="B157" i="27"/>
  <c r="B158" i="27"/>
  <c r="B159" i="27"/>
  <c r="B160" i="27"/>
  <c r="B161" i="27"/>
  <c r="B162" i="27"/>
  <c r="B163" i="27"/>
  <c r="B164" i="27"/>
  <c r="B165" i="27"/>
  <c r="B166" i="27"/>
  <c r="B167" i="27"/>
  <c r="B168" i="27"/>
  <c r="B169" i="27"/>
  <c r="B170" i="27"/>
  <c r="B171" i="27"/>
  <c r="B172" i="27"/>
  <c r="B173" i="27"/>
  <c r="B174" i="27"/>
  <c r="B175" i="27"/>
  <c r="B176" i="27"/>
  <c r="B177" i="27"/>
  <c r="B178" i="27"/>
  <c r="B179" i="27"/>
  <c r="B180" i="27"/>
  <c r="B181" i="27"/>
  <c r="B182" i="27"/>
  <c r="B183" i="27"/>
  <c r="B184" i="27"/>
  <c r="B185" i="27"/>
  <c r="B186" i="27"/>
  <c r="B187" i="27"/>
  <c r="B188" i="27"/>
  <c r="B189" i="27"/>
  <c r="B190" i="27"/>
  <c r="B191" i="27"/>
  <c r="B192" i="27"/>
  <c r="B193" i="27"/>
  <c r="B194" i="27"/>
  <c r="B195" i="27"/>
  <c r="B196" i="27"/>
  <c r="B197" i="27"/>
  <c r="B198" i="27"/>
  <c r="B199" i="27"/>
  <c r="B200" i="27"/>
  <c r="B201" i="27"/>
  <c r="B202" i="27"/>
  <c r="B203" i="27"/>
  <c r="B204" i="27"/>
  <c r="B205" i="27"/>
  <c r="B206" i="27"/>
  <c r="B207" i="27"/>
  <c r="B208" i="27"/>
  <c r="B209" i="27"/>
  <c r="B210" i="27"/>
  <c r="B211" i="27"/>
  <c r="B212" i="27"/>
  <c r="B213" i="27"/>
  <c r="B214" i="27"/>
  <c r="B215" i="27"/>
  <c r="B216" i="27"/>
  <c r="B217" i="27"/>
  <c r="B218" i="27"/>
  <c r="B219" i="27"/>
  <c r="B220" i="27"/>
  <c r="B221" i="27"/>
  <c r="B222" i="27"/>
  <c r="B223" i="27"/>
  <c r="B224" i="27"/>
  <c r="B225" i="27"/>
  <c r="B226" i="27"/>
  <c r="B227" i="27"/>
  <c r="B228" i="27"/>
  <c r="B229" i="27"/>
  <c r="B230" i="27"/>
  <c r="B231" i="27"/>
  <c r="B232" i="27"/>
  <c r="B233" i="27"/>
  <c r="B234" i="27"/>
  <c r="B235" i="27"/>
  <c r="B236" i="27"/>
  <c r="B237" i="27"/>
  <c r="B238" i="27"/>
  <c r="B239" i="27"/>
  <c r="B240" i="27"/>
  <c r="B241" i="27"/>
  <c r="B242" i="27"/>
  <c r="B243" i="27"/>
  <c r="B244" i="27"/>
  <c r="B245" i="27"/>
  <c r="B246" i="27"/>
  <c r="B247" i="27"/>
  <c r="B248" i="27"/>
  <c r="B249" i="27"/>
  <c r="B250" i="27"/>
  <c r="B251" i="27"/>
  <c r="B252" i="27"/>
  <c r="B253" i="27"/>
  <c r="B254" i="27"/>
  <c r="B255" i="27"/>
  <c r="B256" i="27"/>
  <c r="B257" i="27"/>
  <c r="B258" i="27"/>
  <c r="B259" i="27"/>
  <c r="B260" i="27"/>
  <c r="B261" i="27"/>
  <c r="B262" i="27"/>
  <c r="B263" i="27"/>
  <c r="B264" i="27"/>
  <c r="B265" i="27"/>
  <c r="B266" i="27"/>
  <c r="B267" i="27"/>
  <c r="B268" i="27"/>
  <c r="B269" i="27"/>
  <c r="B270" i="27"/>
  <c r="B271" i="27"/>
  <c r="B272" i="27"/>
  <c r="B273" i="27"/>
  <c r="B274" i="27"/>
  <c r="B275" i="27"/>
  <c r="B276" i="27"/>
  <c r="B277" i="27"/>
  <c r="B278" i="27"/>
  <c r="B279" i="27"/>
  <c r="B280" i="27"/>
  <c r="B281" i="27"/>
  <c r="B282" i="27"/>
  <c r="B283" i="27"/>
  <c r="B284" i="27"/>
  <c r="B285" i="27"/>
  <c r="B286" i="27"/>
  <c r="B287" i="27"/>
  <c r="B288" i="27"/>
  <c r="B289" i="27"/>
  <c r="B290" i="27"/>
  <c r="B291" i="27"/>
  <c r="B292" i="27"/>
  <c r="B293" i="27"/>
  <c r="B294" i="27"/>
  <c r="B295" i="27"/>
  <c r="B296" i="27"/>
  <c r="B297" i="27"/>
  <c r="B298" i="27"/>
  <c r="B299" i="27"/>
  <c r="B300" i="27"/>
  <c r="B301" i="27"/>
  <c r="B302" i="27"/>
  <c r="B303" i="27"/>
  <c r="B304" i="27"/>
  <c r="B305" i="27"/>
  <c r="B306" i="27"/>
  <c r="B307" i="27"/>
  <c r="B308" i="27"/>
  <c r="B309" i="27"/>
  <c r="B310" i="27"/>
  <c r="B311" i="27"/>
  <c r="B312" i="27"/>
  <c r="B313" i="27"/>
  <c r="B314" i="27"/>
  <c r="B315" i="27"/>
  <c r="B316" i="27"/>
  <c r="B317" i="27"/>
  <c r="B318" i="27"/>
  <c r="B319" i="27"/>
  <c r="B320" i="27"/>
  <c r="B321" i="27"/>
  <c r="B322" i="27"/>
  <c r="B323" i="27"/>
  <c r="B324" i="27"/>
  <c r="B325" i="27"/>
  <c r="B326" i="27"/>
  <c r="B327" i="27"/>
  <c r="B328" i="27"/>
  <c r="B329" i="27"/>
  <c r="B330" i="27"/>
  <c r="B331" i="27"/>
  <c r="B332" i="27"/>
  <c r="B333" i="27"/>
  <c r="B334" i="27"/>
  <c r="B335" i="27"/>
  <c r="B336" i="27"/>
  <c r="B337" i="27"/>
  <c r="B338" i="27"/>
  <c r="B339" i="27"/>
  <c r="B340" i="27"/>
  <c r="B341" i="27"/>
  <c r="B342" i="27"/>
  <c r="B343" i="27"/>
  <c r="B344" i="27"/>
  <c r="B345" i="27"/>
  <c r="B346" i="27"/>
  <c r="B347" i="27"/>
  <c r="B348" i="27"/>
  <c r="B349" i="27"/>
  <c r="B350" i="27"/>
  <c r="B351" i="27"/>
  <c r="B352" i="27"/>
  <c r="B353" i="27"/>
  <c r="B354" i="27"/>
  <c r="B355" i="27"/>
  <c r="B356" i="27"/>
  <c r="B357" i="27"/>
  <c r="B358" i="27"/>
  <c r="B359" i="27"/>
  <c r="B360" i="27"/>
  <c r="B361" i="27"/>
  <c r="B362" i="27"/>
  <c r="B363" i="27"/>
  <c r="B364" i="27"/>
  <c r="B365" i="27"/>
  <c r="B366" i="27"/>
  <c r="B367" i="27"/>
  <c r="B368" i="27"/>
  <c r="B369" i="27"/>
  <c r="B370" i="27"/>
  <c r="B371" i="27"/>
  <c r="B372" i="27"/>
  <c r="B373" i="27"/>
  <c r="B374" i="27"/>
  <c r="B375" i="27"/>
  <c r="B376" i="27"/>
  <c r="B377" i="27"/>
  <c r="B378" i="27"/>
  <c r="B379" i="27"/>
  <c r="B380" i="27"/>
  <c r="B381" i="27"/>
  <c r="B382" i="27"/>
  <c r="B383" i="27"/>
  <c r="B384" i="27"/>
  <c r="B385" i="27"/>
  <c r="B386" i="27"/>
  <c r="B387" i="27"/>
  <c r="B388" i="27"/>
  <c r="B389" i="27"/>
  <c r="B390" i="27"/>
  <c r="B391" i="27"/>
  <c r="B392" i="27"/>
  <c r="B393" i="27"/>
  <c r="B394" i="27"/>
  <c r="B395" i="27"/>
  <c r="B396" i="27"/>
  <c r="B397" i="27"/>
  <c r="B398" i="27"/>
  <c r="B399" i="27"/>
  <c r="B400" i="27"/>
  <c r="B401" i="27"/>
  <c r="B402" i="27"/>
  <c r="B403" i="27"/>
  <c r="B404" i="27"/>
  <c r="B405" i="27"/>
  <c r="B406" i="27"/>
  <c r="B407" i="27"/>
  <c r="B408" i="27"/>
  <c r="B409" i="27"/>
  <c r="B410" i="27"/>
  <c r="B411" i="27"/>
  <c r="B412" i="27"/>
  <c r="B413" i="27"/>
  <c r="B414" i="27"/>
  <c r="B415" i="27"/>
  <c r="B416" i="27"/>
  <c r="B417" i="27"/>
  <c r="B418" i="27"/>
  <c r="B419" i="27"/>
  <c r="B420" i="27"/>
  <c r="B421" i="27"/>
  <c r="B422" i="27"/>
  <c r="B423" i="27"/>
  <c r="B424" i="27"/>
  <c r="B425" i="27"/>
  <c r="B426" i="27"/>
  <c r="B427" i="27"/>
  <c r="B428" i="27"/>
  <c r="B429" i="27"/>
  <c r="B430" i="27"/>
  <c r="B431" i="27"/>
  <c r="B432" i="27"/>
  <c r="B433" i="27"/>
  <c r="B434" i="27"/>
  <c r="B435" i="27"/>
  <c r="B436" i="27"/>
  <c r="B437" i="27"/>
  <c r="B438" i="27"/>
  <c r="B439" i="27"/>
  <c r="B440" i="27"/>
  <c r="B441" i="27"/>
  <c r="B442" i="27"/>
  <c r="B443" i="27"/>
  <c r="B444" i="27"/>
  <c r="B445" i="27"/>
  <c r="B446" i="27"/>
  <c r="B447" i="27"/>
  <c r="B448" i="27"/>
  <c r="B449" i="27"/>
  <c r="B450" i="27"/>
  <c r="B451" i="27"/>
  <c r="B452" i="27"/>
  <c r="B453" i="27"/>
  <c r="B454" i="27"/>
  <c r="B455" i="27"/>
  <c r="B456" i="27"/>
  <c r="B457" i="27"/>
  <c r="B458" i="27"/>
  <c r="B459" i="27"/>
  <c r="B460" i="27"/>
  <c r="B461" i="27"/>
  <c r="B462" i="27"/>
  <c r="B463" i="27"/>
  <c r="B464" i="27"/>
  <c r="B465" i="27"/>
  <c r="B466" i="27"/>
  <c r="B467" i="27"/>
  <c r="B468" i="27"/>
  <c r="B469" i="27"/>
  <c r="B470" i="27"/>
  <c r="B471" i="27"/>
  <c r="B472" i="27"/>
  <c r="B473" i="27"/>
  <c r="B474" i="27"/>
  <c r="B475" i="27"/>
  <c r="B476" i="27"/>
  <c r="B477" i="27"/>
  <c r="B478" i="27"/>
  <c r="B479" i="27"/>
  <c r="B480" i="27"/>
  <c r="B481" i="27"/>
  <c r="B482" i="27"/>
  <c r="B483" i="27"/>
  <c r="B484" i="27"/>
  <c r="B485" i="27"/>
  <c r="B486" i="27"/>
  <c r="B487" i="27"/>
  <c r="B488" i="27"/>
  <c r="B489" i="27"/>
  <c r="B490" i="27"/>
  <c r="B491" i="27"/>
  <c r="B492" i="27"/>
  <c r="B493" i="27"/>
  <c r="B494" i="27"/>
  <c r="B495" i="27"/>
  <c r="B496" i="27"/>
  <c r="B497" i="27"/>
  <c r="B498" i="27"/>
  <c r="B499" i="27"/>
  <c r="B500" i="27"/>
  <c r="B501" i="27"/>
  <c r="B502" i="27"/>
  <c r="B503" i="27"/>
  <c r="B504" i="27"/>
  <c r="B505" i="27"/>
  <c r="B506" i="27"/>
  <c r="B507" i="27"/>
  <c r="B508" i="27"/>
  <c r="B509" i="27"/>
  <c r="B510" i="27"/>
  <c r="B511" i="27"/>
  <c r="B512" i="27"/>
  <c r="B513" i="27"/>
  <c r="B514" i="27"/>
  <c r="B515" i="27"/>
  <c r="B516" i="27"/>
  <c r="B517" i="27"/>
  <c r="B518" i="27"/>
  <c r="B519" i="27"/>
  <c r="B520" i="27"/>
  <c r="B521" i="27"/>
  <c r="B522" i="27"/>
  <c r="B523" i="27"/>
  <c r="B524" i="27"/>
  <c r="B525" i="27"/>
  <c r="B526" i="27"/>
  <c r="B527" i="27"/>
  <c r="B528" i="27"/>
  <c r="B529" i="27"/>
  <c r="B530" i="27"/>
  <c r="B531" i="27"/>
  <c r="B532" i="27"/>
  <c r="B533" i="27"/>
  <c r="B534" i="27"/>
  <c r="B535" i="27"/>
  <c r="B536" i="27"/>
  <c r="B537" i="27"/>
  <c r="B538" i="27"/>
  <c r="B539" i="27"/>
  <c r="B540" i="27"/>
  <c r="B541" i="27"/>
  <c r="B542" i="27"/>
  <c r="B543" i="27"/>
  <c r="B544" i="27"/>
  <c r="B545" i="27"/>
  <c r="B546" i="27"/>
  <c r="B547" i="27"/>
  <c r="B548" i="27"/>
  <c r="B549" i="27"/>
  <c r="B550" i="27"/>
  <c r="B551" i="27"/>
  <c r="B552" i="27"/>
  <c r="B553" i="27"/>
  <c r="B554" i="27"/>
  <c r="B555" i="27"/>
  <c r="B556" i="27"/>
  <c r="B557" i="27"/>
  <c r="B558" i="27"/>
  <c r="B559" i="27"/>
  <c r="B560" i="27"/>
  <c r="B561" i="27"/>
  <c r="B562" i="27"/>
  <c r="B563" i="27"/>
  <c r="B564" i="27"/>
  <c r="B565" i="27"/>
  <c r="B566" i="27"/>
  <c r="B567" i="27"/>
  <c r="B568" i="27"/>
  <c r="B569" i="27"/>
  <c r="B570" i="27"/>
  <c r="B571" i="27"/>
  <c r="B572" i="27"/>
  <c r="B573" i="27"/>
  <c r="B574" i="27"/>
  <c r="B575" i="27"/>
  <c r="B576" i="27"/>
  <c r="B577" i="27"/>
  <c r="B578" i="27"/>
  <c r="B579" i="27"/>
  <c r="B580" i="27"/>
  <c r="B581" i="27"/>
  <c r="B582" i="27"/>
  <c r="B583" i="27"/>
  <c r="B584" i="27"/>
  <c r="B585" i="27"/>
  <c r="B586" i="27"/>
  <c r="B587" i="27"/>
  <c r="B588" i="27"/>
  <c r="B589" i="27"/>
  <c r="B590" i="27"/>
  <c r="B591" i="27"/>
  <c r="B592" i="27"/>
  <c r="B593" i="27"/>
  <c r="B594" i="27"/>
  <c r="B595" i="27"/>
  <c r="B596" i="27"/>
  <c r="B597" i="27"/>
  <c r="B598" i="27"/>
  <c r="B599" i="27"/>
  <c r="B600" i="27"/>
  <c r="B601" i="27"/>
  <c r="B602" i="27"/>
  <c r="B603" i="27"/>
  <c r="B604" i="27"/>
  <c r="B605" i="27"/>
  <c r="B606" i="27"/>
  <c r="B607" i="27"/>
  <c r="B608" i="27"/>
  <c r="B609" i="27"/>
  <c r="B610" i="27"/>
  <c r="B611" i="27"/>
  <c r="B612" i="27"/>
  <c r="B613" i="27"/>
  <c r="B614" i="27"/>
  <c r="B615" i="27"/>
  <c r="B616" i="27"/>
  <c r="B617" i="27"/>
  <c r="B618" i="27"/>
  <c r="B619" i="27"/>
  <c r="B620" i="27"/>
  <c r="B621" i="27"/>
  <c r="B622" i="27"/>
  <c r="B623" i="27"/>
  <c r="B624" i="27"/>
  <c r="B625" i="27"/>
  <c r="B626" i="27"/>
  <c r="B627" i="27"/>
  <c r="B628" i="27"/>
  <c r="B629" i="27"/>
  <c r="B630" i="27"/>
  <c r="B631" i="27"/>
  <c r="B632" i="27"/>
  <c r="B633" i="27"/>
  <c r="B634" i="27"/>
  <c r="B635" i="27"/>
  <c r="B636" i="27"/>
  <c r="B637" i="27"/>
  <c r="B638" i="27"/>
  <c r="B639" i="27"/>
  <c r="B640" i="27"/>
  <c r="B641" i="27"/>
  <c r="B642" i="27"/>
  <c r="B643" i="27"/>
  <c r="B644" i="27"/>
  <c r="B645" i="27"/>
  <c r="B646" i="27"/>
  <c r="B647" i="27"/>
  <c r="B648" i="27"/>
  <c r="B649" i="27"/>
  <c r="B650" i="27"/>
  <c r="B651" i="27"/>
  <c r="B652" i="27"/>
  <c r="B653" i="27"/>
  <c r="B654" i="27"/>
  <c r="B655" i="27"/>
  <c r="B656" i="27"/>
  <c r="B657" i="27"/>
  <c r="B658" i="27"/>
  <c r="B659" i="27"/>
  <c r="B660" i="27"/>
  <c r="B661" i="27"/>
  <c r="B662" i="27"/>
  <c r="B663" i="27"/>
  <c r="B664" i="27"/>
  <c r="B665" i="27"/>
  <c r="B666" i="27"/>
  <c r="B667" i="27"/>
  <c r="B668" i="27"/>
  <c r="B669" i="27"/>
  <c r="B670" i="27"/>
  <c r="B671" i="27"/>
  <c r="B672" i="27"/>
  <c r="B673" i="27"/>
  <c r="B674" i="27"/>
  <c r="B675" i="27"/>
  <c r="B676" i="27"/>
  <c r="B677" i="27"/>
  <c r="B678" i="27"/>
  <c r="B679" i="27"/>
  <c r="B680" i="27"/>
  <c r="B681" i="27"/>
  <c r="B682" i="27"/>
  <c r="B683" i="27"/>
  <c r="B684" i="27"/>
  <c r="B685" i="27"/>
  <c r="B686" i="27"/>
  <c r="B687" i="27"/>
  <c r="B688" i="27"/>
  <c r="B689" i="27"/>
  <c r="B690" i="27"/>
  <c r="B691" i="27"/>
  <c r="B692" i="27"/>
  <c r="B693" i="27"/>
  <c r="B694" i="27"/>
  <c r="B695" i="27"/>
  <c r="B696" i="27"/>
  <c r="B697" i="27"/>
  <c r="B698" i="27"/>
  <c r="B699" i="27"/>
  <c r="B700" i="27"/>
  <c r="B701" i="27"/>
  <c r="B702" i="27"/>
  <c r="B703" i="27"/>
  <c r="B704" i="27"/>
  <c r="B705" i="27"/>
  <c r="B706" i="27"/>
  <c r="B707" i="27"/>
  <c r="B708" i="27"/>
  <c r="B709" i="27"/>
  <c r="B710" i="27"/>
  <c r="B711" i="27"/>
  <c r="B712" i="27"/>
  <c r="B713" i="27"/>
  <c r="B714" i="27"/>
  <c r="B715" i="27"/>
  <c r="B716" i="27"/>
  <c r="B717" i="27"/>
  <c r="B718" i="27"/>
  <c r="B719" i="27"/>
  <c r="B720" i="27"/>
  <c r="B721" i="27"/>
  <c r="B722" i="27"/>
  <c r="B723" i="27"/>
  <c r="B724" i="27"/>
  <c r="B725" i="27"/>
  <c r="B726" i="27"/>
  <c r="B727" i="27"/>
  <c r="B728" i="27"/>
  <c r="B729" i="27"/>
  <c r="B730" i="27"/>
  <c r="B731" i="27"/>
  <c r="B732" i="27"/>
  <c r="B733" i="27"/>
  <c r="B734" i="27"/>
  <c r="B735" i="27"/>
  <c r="B736" i="27"/>
  <c r="B737" i="27"/>
  <c r="B738" i="27"/>
  <c r="B739" i="27"/>
  <c r="B740" i="27"/>
  <c r="B741" i="27"/>
  <c r="B742" i="27"/>
  <c r="B743" i="27"/>
  <c r="B744" i="27"/>
  <c r="B745" i="27"/>
  <c r="B746" i="27"/>
  <c r="B747" i="27"/>
  <c r="B748" i="27"/>
  <c r="B749" i="27"/>
  <c r="B750" i="27"/>
  <c r="B751" i="27"/>
  <c r="B752" i="27"/>
  <c r="B753" i="27"/>
  <c r="B754" i="27"/>
  <c r="B755" i="27"/>
  <c r="B756" i="27"/>
  <c r="B757" i="27"/>
  <c r="B758" i="27"/>
  <c r="B759" i="27"/>
  <c r="B760" i="27"/>
  <c r="B761" i="27"/>
  <c r="B762" i="27"/>
  <c r="B763" i="27"/>
  <c r="B764" i="27"/>
  <c r="B765" i="27"/>
  <c r="B766" i="27"/>
  <c r="B767" i="27"/>
  <c r="B768" i="27"/>
  <c r="B769" i="27"/>
  <c r="B770" i="27"/>
  <c r="B771" i="27"/>
  <c r="B772" i="27"/>
  <c r="B773" i="27"/>
  <c r="B774" i="27"/>
  <c r="B775" i="27"/>
  <c r="B776" i="27"/>
  <c r="B777" i="27"/>
  <c r="B778" i="27"/>
  <c r="B779" i="27"/>
  <c r="B780" i="27"/>
  <c r="B781" i="27"/>
  <c r="B782" i="27"/>
  <c r="B783" i="27"/>
  <c r="B784" i="27"/>
  <c r="B785" i="27"/>
  <c r="B786" i="27"/>
  <c r="B787" i="27"/>
  <c r="B788" i="27"/>
  <c r="B789" i="27"/>
  <c r="B790" i="27"/>
  <c r="B791" i="27"/>
  <c r="B792" i="27"/>
  <c r="B793" i="27"/>
  <c r="B794" i="27"/>
  <c r="B795" i="27"/>
  <c r="B796" i="27"/>
  <c r="B797" i="27"/>
  <c r="B798" i="27"/>
  <c r="B799" i="27"/>
  <c r="B800" i="27"/>
  <c r="B801" i="27"/>
  <c r="B802" i="27"/>
  <c r="B803" i="27"/>
  <c r="B804" i="27"/>
  <c r="B805" i="27"/>
  <c r="B806" i="27"/>
  <c r="B807" i="27"/>
  <c r="B808" i="27"/>
  <c r="B809" i="27"/>
  <c r="B810" i="27"/>
  <c r="B811" i="27"/>
  <c r="B812" i="27"/>
  <c r="B813" i="27"/>
  <c r="B814" i="27"/>
  <c r="B815" i="27"/>
  <c r="B816" i="27"/>
  <c r="B817" i="27"/>
  <c r="B818" i="27"/>
  <c r="B819" i="27"/>
  <c r="B820" i="27"/>
  <c r="B821" i="27"/>
  <c r="B822" i="27"/>
  <c r="B823" i="27"/>
  <c r="B824" i="27"/>
  <c r="B825" i="27"/>
  <c r="B826" i="27"/>
  <c r="B827" i="27"/>
  <c r="B828" i="27"/>
  <c r="B829" i="27"/>
  <c r="B830" i="27"/>
  <c r="B831" i="27"/>
  <c r="B832" i="27"/>
  <c r="B833" i="27"/>
  <c r="B834" i="27"/>
  <c r="B835" i="27"/>
  <c r="B836" i="27"/>
  <c r="B837" i="27"/>
  <c r="B838" i="27"/>
  <c r="B839" i="27"/>
  <c r="B840" i="27"/>
  <c r="B841" i="27"/>
  <c r="B842" i="27"/>
  <c r="B843" i="27"/>
  <c r="B844" i="27"/>
  <c r="B845" i="27"/>
  <c r="B846" i="27"/>
  <c r="B847" i="27"/>
  <c r="B848" i="27"/>
  <c r="B849" i="27"/>
  <c r="B850" i="27"/>
  <c r="B851" i="27"/>
  <c r="B852" i="27"/>
  <c r="B853" i="27"/>
  <c r="B854" i="27"/>
  <c r="B855" i="27"/>
  <c r="B856" i="27"/>
  <c r="B857" i="27"/>
  <c r="B858" i="27"/>
  <c r="B859" i="27"/>
  <c r="B860" i="27"/>
  <c r="B861" i="27"/>
  <c r="B862" i="27"/>
  <c r="B863" i="27"/>
  <c r="B864" i="27"/>
  <c r="B865" i="27"/>
  <c r="B866" i="27"/>
  <c r="B867" i="27"/>
  <c r="B868" i="27"/>
  <c r="B869" i="27"/>
  <c r="B870" i="27"/>
  <c r="B871" i="27"/>
  <c r="B872" i="27"/>
  <c r="B873" i="27"/>
  <c r="B874" i="27"/>
  <c r="B875" i="27"/>
  <c r="B876" i="27"/>
  <c r="B877" i="27"/>
  <c r="B878" i="27"/>
  <c r="B879" i="27"/>
  <c r="B880" i="27"/>
  <c r="B881" i="27"/>
  <c r="B882" i="27"/>
  <c r="B883" i="27"/>
  <c r="B884" i="27"/>
  <c r="B885" i="27"/>
  <c r="B886" i="27"/>
  <c r="B887" i="27"/>
  <c r="B888" i="27"/>
  <c r="B889" i="27"/>
  <c r="B890" i="27"/>
  <c r="B891" i="27"/>
  <c r="B892" i="27"/>
  <c r="B893" i="27"/>
  <c r="B894" i="27"/>
  <c r="B895" i="27"/>
  <c r="B896" i="27"/>
  <c r="B897" i="27"/>
  <c r="B898" i="27"/>
  <c r="B899" i="27"/>
  <c r="B900" i="27"/>
  <c r="B901" i="27"/>
  <c r="B902" i="27"/>
  <c r="B903" i="27"/>
  <c r="B904" i="27"/>
  <c r="B905" i="27"/>
  <c r="B906" i="27"/>
  <c r="B907" i="27"/>
  <c r="B908" i="27"/>
  <c r="B909" i="27"/>
  <c r="B910" i="27"/>
  <c r="B911" i="27"/>
  <c r="B912" i="27"/>
  <c r="B913" i="27"/>
  <c r="B914" i="27"/>
  <c r="B915" i="27"/>
  <c r="B916" i="27"/>
  <c r="B917" i="27"/>
  <c r="B918" i="27"/>
  <c r="B919" i="27"/>
  <c r="B920" i="27"/>
  <c r="B921" i="27"/>
  <c r="B922" i="27"/>
  <c r="B923" i="27"/>
  <c r="B924" i="27"/>
  <c r="B925" i="27"/>
  <c r="B926" i="27"/>
  <c r="B927" i="27"/>
  <c r="B928" i="27"/>
  <c r="B929" i="27"/>
  <c r="B930" i="27"/>
  <c r="B931" i="27"/>
  <c r="B932" i="27"/>
  <c r="B933" i="27"/>
  <c r="B934" i="27"/>
  <c r="B935" i="27"/>
  <c r="B936" i="27"/>
  <c r="B937" i="27"/>
  <c r="B938" i="27"/>
  <c r="B939" i="27"/>
  <c r="B940" i="27"/>
  <c r="B941" i="27"/>
  <c r="B942" i="27"/>
  <c r="B943" i="27"/>
  <c r="B944" i="27"/>
  <c r="B945" i="27"/>
  <c r="B946" i="27"/>
  <c r="B947" i="27"/>
  <c r="B948" i="27"/>
  <c r="B949" i="27"/>
  <c r="B950" i="27"/>
  <c r="B951" i="27"/>
  <c r="B952" i="27"/>
  <c r="B953" i="27"/>
  <c r="B954" i="27"/>
  <c r="B955" i="27"/>
  <c r="B956" i="27"/>
  <c r="B957" i="27"/>
  <c r="B958" i="27"/>
  <c r="B959" i="27"/>
  <c r="B960" i="27"/>
  <c r="B961" i="27"/>
  <c r="B962" i="27"/>
  <c r="B963" i="27"/>
  <c r="B964" i="27"/>
  <c r="B965" i="27"/>
  <c r="B966" i="27"/>
  <c r="B967" i="27"/>
  <c r="B968" i="27"/>
  <c r="B969" i="27"/>
  <c r="B970" i="27"/>
  <c r="B971" i="27"/>
  <c r="B972" i="27"/>
  <c r="B973" i="27"/>
  <c r="B974" i="27"/>
  <c r="B975" i="27"/>
  <c r="B976" i="27"/>
  <c r="B977" i="27"/>
  <c r="B978" i="27"/>
  <c r="B979" i="27"/>
  <c r="B980" i="27"/>
  <c r="B981" i="27"/>
  <c r="B982" i="27"/>
  <c r="B983" i="27"/>
  <c r="B984" i="27"/>
  <c r="B985" i="27"/>
  <c r="B986" i="27"/>
  <c r="B987" i="27"/>
  <c r="B988" i="27"/>
  <c r="B989" i="27"/>
  <c r="B990" i="27"/>
  <c r="B991" i="27"/>
  <c r="B992" i="27"/>
  <c r="B993" i="27"/>
  <c r="B994" i="27"/>
  <c r="B995" i="27"/>
  <c r="B996" i="27"/>
  <c r="B997" i="27"/>
  <c r="B998" i="27"/>
  <c r="B999" i="27"/>
  <c r="B1000" i="27"/>
  <c r="B1001" i="27"/>
  <c r="B1002" i="27"/>
  <c r="B1003" i="27"/>
  <c r="B1004" i="27"/>
  <c r="B1005" i="27"/>
  <c r="B1006" i="27"/>
  <c r="B1007" i="27"/>
  <c r="B1008" i="27"/>
  <c r="B1009" i="27"/>
  <c r="B1010" i="27"/>
  <c r="B1011" i="27"/>
  <c r="B1012" i="27"/>
  <c r="B1013" i="27"/>
  <c r="B1014" i="27"/>
  <c r="B1015" i="27"/>
  <c r="B1016" i="27"/>
  <c r="B1017" i="27"/>
  <c r="B1018" i="27"/>
  <c r="B1019" i="27"/>
  <c r="B1020" i="27"/>
  <c r="B1021" i="27"/>
  <c r="B1022" i="27"/>
  <c r="B1023" i="27"/>
  <c r="B1024" i="27"/>
  <c r="B1025" i="27"/>
  <c r="B1026" i="27"/>
  <c r="B1027" i="27"/>
  <c r="B1028" i="27"/>
  <c r="B1029" i="27"/>
  <c r="B1030" i="27"/>
  <c r="B1031" i="27"/>
  <c r="B1032" i="27"/>
  <c r="B1033" i="27"/>
  <c r="B1034" i="27"/>
  <c r="B1035" i="27"/>
  <c r="B1036" i="27"/>
  <c r="B1037" i="27"/>
  <c r="B1038" i="27"/>
  <c r="B1039" i="27"/>
  <c r="B1040" i="27"/>
  <c r="B1041" i="27"/>
  <c r="B1042" i="27"/>
  <c r="B1043" i="27"/>
  <c r="B1044" i="27"/>
  <c r="B1045" i="27"/>
  <c r="B1046" i="27"/>
  <c r="B1047" i="27"/>
  <c r="B1048" i="27"/>
  <c r="B1049" i="27"/>
  <c r="B1050" i="27"/>
  <c r="B1051" i="27"/>
  <c r="B1052" i="27"/>
  <c r="B1053" i="27"/>
  <c r="B1054" i="27"/>
  <c r="B1055" i="27"/>
  <c r="B1056" i="27"/>
  <c r="B1057" i="27"/>
  <c r="B1058" i="27"/>
  <c r="B1059" i="27"/>
  <c r="B1060" i="27"/>
  <c r="B1061" i="27"/>
  <c r="B1062" i="27"/>
  <c r="B1063" i="27"/>
  <c r="B1064" i="27"/>
  <c r="B1065" i="27"/>
  <c r="B1066" i="27"/>
  <c r="B1067" i="27"/>
  <c r="B1068" i="27"/>
  <c r="B1069" i="27"/>
  <c r="B1070" i="27"/>
  <c r="B1071" i="27"/>
  <c r="B1072" i="27"/>
  <c r="B1073" i="27"/>
  <c r="B1074" i="27"/>
  <c r="B1075" i="27"/>
  <c r="B1076" i="27"/>
  <c r="B1077" i="27"/>
  <c r="B1078" i="27"/>
  <c r="B1079" i="27"/>
  <c r="B1080" i="27"/>
  <c r="B1081" i="27"/>
  <c r="B1082" i="27"/>
  <c r="B1083" i="27"/>
  <c r="B1084" i="27"/>
  <c r="B1085" i="27"/>
  <c r="B1086" i="27"/>
  <c r="B1087" i="27"/>
  <c r="B1088" i="27"/>
  <c r="B1089" i="27"/>
  <c r="B1090" i="27"/>
  <c r="B1091" i="27"/>
  <c r="B1092" i="27"/>
  <c r="B1093" i="27"/>
  <c r="B1094" i="27"/>
  <c r="B1095" i="27"/>
  <c r="B1096" i="27"/>
  <c r="B1097" i="27"/>
  <c r="B1098" i="27"/>
  <c r="B1099" i="27"/>
  <c r="B1100" i="27"/>
  <c r="B1101" i="27"/>
  <c r="B1102" i="27"/>
  <c r="B1103" i="27"/>
  <c r="B1104" i="27"/>
  <c r="B1105" i="27"/>
  <c r="B1106" i="27"/>
  <c r="B1107" i="27"/>
  <c r="B1108" i="27"/>
  <c r="B1109" i="27"/>
  <c r="B1110" i="27"/>
  <c r="B1111" i="27"/>
  <c r="B1112" i="27"/>
  <c r="B1113" i="27"/>
  <c r="B1114" i="27"/>
  <c r="B1115" i="27"/>
  <c r="B1116" i="27"/>
  <c r="B1117" i="27"/>
  <c r="B1118" i="27"/>
  <c r="B1119" i="27"/>
  <c r="B1120" i="27"/>
  <c r="B1121" i="27"/>
  <c r="B1122" i="27"/>
  <c r="B1123" i="27"/>
  <c r="B1124" i="27"/>
  <c r="B1125" i="27"/>
  <c r="B1126" i="27"/>
  <c r="B1127" i="27"/>
  <c r="B1128" i="27"/>
  <c r="B1129" i="27"/>
  <c r="B1130" i="27"/>
  <c r="B1131" i="27"/>
  <c r="B1132" i="27"/>
  <c r="B1133" i="27"/>
  <c r="B1134" i="27"/>
  <c r="B1135" i="27"/>
  <c r="B1136" i="27"/>
  <c r="B1137" i="27"/>
  <c r="B1138" i="27"/>
  <c r="B1139" i="27"/>
  <c r="B1140" i="27"/>
  <c r="B1141" i="27"/>
  <c r="B1142" i="27"/>
  <c r="B1143" i="27"/>
  <c r="B1144" i="27"/>
  <c r="B1145" i="27"/>
  <c r="B1146" i="27"/>
  <c r="B1147" i="27"/>
  <c r="B1148" i="27"/>
  <c r="B1149" i="27"/>
  <c r="B1150" i="27"/>
  <c r="B1151" i="27"/>
  <c r="B1152" i="27"/>
  <c r="B1153" i="27"/>
  <c r="B1154" i="27"/>
  <c r="B1155" i="27"/>
  <c r="B1156" i="27"/>
  <c r="B1157" i="27"/>
  <c r="B1158" i="27"/>
  <c r="B1159" i="27"/>
  <c r="B1160" i="27"/>
  <c r="B1161" i="27"/>
  <c r="B1162" i="27"/>
  <c r="B1163" i="27"/>
  <c r="B1164" i="27"/>
  <c r="B1165" i="27"/>
  <c r="B1166" i="27"/>
  <c r="B1167" i="27"/>
  <c r="B1168" i="27"/>
  <c r="B1169" i="27"/>
  <c r="B1170" i="27"/>
  <c r="B1171" i="27"/>
  <c r="B1172" i="27"/>
  <c r="B1173" i="27"/>
  <c r="B1174" i="27"/>
  <c r="B1175" i="27"/>
  <c r="B1176" i="27"/>
  <c r="B1177" i="27"/>
  <c r="B1178" i="27"/>
  <c r="B1179" i="27"/>
  <c r="B1180" i="27"/>
  <c r="B1181" i="27"/>
  <c r="B1182" i="27"/>
  <c r="B1183" i="27"/>
  <c r="B1184" i="27"/>
  <c r="B1185" i="27"/>
  <c r="B1186" i="27"/>
  <c r="B1187" i="27"/>
  <c r="B1188" i="27"/>
  <c r="B1189" i="27"/>
  <c r="B1190" i="27"/>
  <c r="B1191" i="27"/>
  <c r="B1192" i="27"/>
  <c r="B1193" i="27"/>
  <c r="B1194" i="27"/>
  <c r="B1195" i="27"/>
  <c r="B1196" i="27"/>
  <c r="B1197" i="27"/>
  <c r="B1198" i="27"/>
  <c r="B1199" i="27"/>
  <c r="B1200" i="27"/>
  <c r="B1201" i="27"/>
  <c r="B1202" i="27"/>
  <c r="B1203" i="27"/>
  <c r="B1204" i="27"/>
  <c r="B1205" i="27"/>
  <c r="B1206" i="27"/>
  <c r="B1207" i="27"/>
  <c r="B1208" i="27"/>
  <c r="B1209" i="27"/>
  <c r="B1210" i="27"/>
  <c r="B1211" i="27"/>
  <c r="B1212" i="27"/>
  <c r="B1213" i="27"/>
  <c r="B1214" i="27"/>
  <c r="B1215" i="27"/>
  <c r="B1216" i="27"/>
  <c r="B1217" i="27"/>
  <c r="B1218" i="27"/>
  <c r="B1219" i="27"/>
  <c r="B1220" i="27"/>
  <c r="B1221" i="27"/>
  <c r="B1222" i="27"/>
  <c r="B1223" i="27"/>
  <c r="B1224" i="27"/>
  <c r="B1225" i="27"/>
  <c r="B1226" i="27"/>
  <c r="B1227" i="27"/>
  <c r="B1228" i="27"/>
  <c r="B1229" i="27"/>
  <c r="B1230" i="27"/>
  <c r="B1231" i="27"/>
  <c r="B1232" i="27"/>
  <c r="B1233" i="27"/>
  <c r="B1234" i="27"/>
  <c r="B1235" i="27"/>
  <c r="B1236" i="27"/>
  <c r="B1237" i="27"/>
  <c r="B1238" i="27"/>
  <c r="B1239" i="27"/>
  <c r="B1240" i="27"/>
  <c r="B1241" i="27"/>
  <c r="B1242" i="27"/>
  <c r="B1243" i="27"/>
  <c r="B1244" i="27"/>
  <c r="B1245" i="27"/>
  <c r="B1246" i="27"/>
  <c r="B1247" i="27"/>
  <c r="B1248" i="27"/>
  <c r="B1249" i="27"/>
  <c r="B1250" i="27"/>
  <c r="B1251" i="27"/>
  <c r="B1252" i="27"/>
  <c r="B1253" i="27"/>
  <c r="B1254" i="27"/>
  <c r="B1255" i="27"/>
  <c r="B1256" i="27"/>
  <c r="B1257" i="27"/>
  <c r="B1258" i="27"/>
  <c r="B1259" i="27"/>
  <c r="B1260" i="27"/>
  <c r="B1261" i="27"/>
  <c r="B1262" i="27"/>
  <c r="B1263" i="27"/>
  <c r="B1264" i="27"/>
  <c r="B1265" i="27"/>
  <c r="B1266" i="27"/>
  <c r="B1267" i="27"/>
  <c r="B1268" i="27"/>
  <c r="B1269" i="27"/>
  <c r="B1270" i="27"/>
  <c r="B1271" i="27"/>
  <c r="B1272" i="27"/>
  <c r="B1273" i="27"/>
  <c r="B1274" i="27"/>
  <c r="B1275" i="27"/>
  <c r="B1276" i="27"/>
  <c r="B1277" i="27"/>
  <c r="B1278" i="27"/>
  <c r="B1279" i="27"/>
  <c r="B1280" i="27"/>
  <c r="B1281" i="27"/>
  <c r="B1282" i="27"/>
  <c r="B1283" i="27"/>
  <c r="B1284" i="27"/>
  <c r="B1285" i="27"/>
  <c r="B1286" i="27"/>
  <c r="B1287" i="27"/>
  <c r="B1288" i="27"/>
  <c r="B1289" i="27"/>
  <c r="B1290" i="27"/>
  <c r="B1291" i="27"/>
  <c r="B1292" i="27"/>
  <c r="B1293" i="27"/>
  <c r="B1294" i="27"/>
  <c r="B1295" i="27"/>
  <c r="B1296" i="27"/>
  <c r="B1297" i="27"/>
  <c r="B1298" i="27"/>
  <c r="B1299" i="27"/>
  <c r="B1300" i="27"/>
  <c r="B1301" i="27"/>
  <c r="B1302" i="27"/>
  <c r="B1303" i="27"/>
  <c r="B1304" i="27"/>
  <c r="B1305" i="27"/>
  <c r="B1306" i="27"/>
  <c r="B1307" i="27"/>
  <c r="B1308" i="27"/>
  <c r="B1309" i="27"/>
  <c r="B1310" i="27"/>
  <c r="B1311" i="27"/>
  <c r="B1312" i="27"/>
  <c r="B1313" i="27"/>
  <c r="B1314" i="27"/>
  <c r="B1315" i="27"/>
  <c r="B1316" i="27"/>
  <c r="B1317" i="27"/>
  <c r="B1318" i="27"/>
  <c r="B1319" i="27"/>
  <c r="B1320" i="27"/>
  <c r="B1321" i="27"/>
  <c r="B1322" i="27"/>
  <c r="B1323" i="27"/>
  <c r="B1324" i="27"/>
  <c r="B1325" i="27"/>
  <c r="B1326" i="27"/>
  <c r="B1327" i="27"/>
  <c r="B1328" i="27"/>
  <c r="B1329" i="27"/>
  <c r="B1330" i="27"/>
  <c r="B1331" i="27"/>
  <c r="B1332" i="27"/>
  <c r="B1333" i="27"/>
  <c r="B1334" i="27"/>
  <c r="B1335" i="27"/>
  <c r="B1336" i="27"/>
  <c r="B1337" i="27"/>
  <c r="B1338" i="27"/>
  <c r="B1339" i="27"/>
  <c r="B1340" i="27"/>
  <c r="B1341" i="27"/>
  <c r="B1342" i="27"/>
  <c r="B1343" i="27"/>
  <c r="B1344" i="27"/>
  <c r="B1345" i="27"/>
  <c r="B1346" i="27"/>
  <c r="B1347" i="27"/>
  <c r="B1348" i="27"/>
  <c r="B1349" i="27"/>
  <c r="B1350" i="27"/>
  <c r="B1351" i="27"/>
  <c r="B1352" i="27"/>
  <c r="B1353" i="27"/>
  <c r="B1354" i="27"/>
  <c r="B1355" i="27"/>
  <c r="B1356" i="27"/>
  <c r="B1357" i="27"/>
  <c r="B1358" i="27"/>
  <c r="B1359" i="27"/>
  <c r="B1360" i="27"/>
  <c r="B1361" i="27"/>
  <c r="B1362" i="27"/>
  <c r="B1363" i="27"/>
  <c r="B1364" i="27"/>
  <c r="B1365" i="27"/>
  <c r="B1366" i="27"/>
  <c r="B1367" i="27"/>
  <c r="B1368" i="27"/>
  <c r="B1369" i="27"/>
  <c r="B1370" i="27"/>
  <c r="B1371" i="27"/>
  <c r="B1372" i="27"/>
  <c r="B1373" i="27"/>
  <c r="B1374" i="27"/>
  <c r="B1375" i="27"/>
  <c r="B1376" i="27"/>
  <c r="B1377" i="27"/>
  <c r="B1378" i="27"/>
  <c r="B1379" i="27"/>
  <c r="B1380" i="27"/>
  <c r="B1381" i="27"/>
  <c r="B1382" i="27"/>
  <c r="B1383" i="27"/>
  <c r="B1384" i="27"/>
  <c r="B1385" i="27"/>
  <c r="B1386" i="27"/>
  <c r="B1387" i="27"/>
  <c r="B1388" i="27"/>
  <c r="B1389" i="27"/>
  <c r="B1390" i="27"/>
  <c r="B1391" i="27"/>
  <c r="B1392" i="27"/>
  <c r="B1393" i="27"/>
  <c r="B1394" i="27"/>
  <c r="B1395" i="27"/>
  <c r="B1396" i="27"/>
  <c r="B1397" i="27"/>
  <c r="B1398" i="27"/>
  <c r="B1399" i="27"/>
  <c r="B1400" i="27"/>
  <c r="B1401" i="27"/>
  <c r="B1402" i="27"/>
  <c r="B1403" i="27"/>
  <c r="B1404" i="27"/>
  <c r="B1405" i="27"/>
  <c r="B1406" i="27"/>
  <c r="B1407" i="27"/>
  <c r="B1408" i="27"/>
  <c r="B1409" i="27"/>
  <c r="B1410" i="27"/>
  <c r="B1411" i="27"/>
  <c r="B1412" i="27"/>
  <c r="B1413" i="27"/>
  <c r="B1414" i="27"/>
  <c r="B1415" i="27"/>
  <c r="B1416" i="27"/>
  <c r="B1417" i="27"/>
  <c r="B1418" i="27"/>
  <c r="B1419" i="27"/>
  <c r="B1420" i="27"/>
  <c r="B1421" i="27"/>
  <c r="B1422" i="27"/>
  <c r="B1423" i="27"/>
  <c r="B1424" i="27"/>
  <c r="B1425" i="27"/>
  <c r="B1426" i="27"/>
  <c r="B1427" i="27"/>
  <c r="B1428" i="27"/>
  <c r="B1429" i="27"/>
  <c r="B1430" i="27"/>
  <c r="B1431" i="27"/>
  <c r="B1432" i="27"/>
  <c r="B1433" i="27"/>
  <c r="B1434" i="27"/>
  <c r="B1435" i="27"/>
  <c r="B1436" i="27"/>
  <c r="B1437" i="27"/>
  <c r="B1438" i="27"/>
  <c r="B1439" i="27"/>
  <c r="B1440" i="27"/>
  <c r="B1441" i="27"/>
  <c r="B1442" i="27"/>
  <c r="B1443" i="27"/>
  <c r="B1444" i="27"/>
  <c r="B1445" i="27"/>
  <c r="B1446" i="27"/>
  <c r="B1447" i="27"/>
  <c r="B1448" i="27"/>
  <c r="B1449" i="27"/>
  <c r="B1450" i="27"/>
  <c r="B1451" i="27"/>
  <c r="B1452" i="27"/>
  <c r="B1453" i="27"/>
  <c r="B1454" i="27"/>
  <c r="B1455" i="27"/>
  <c r="B1456" i="27"/>
  <c r="B1457" i="27"/>
  <c r="B1458" i="27"/>
  <c r="B1459" i="27"/>
  <c r="B1460" i="27"/>
  <c r="B1461" i="27"/>
  <c r="B1462" i="27"/>
  <c r="B1463" i="27"/>
  <c r="B1464" i="27"/>
  <c r="B1465" i="27"/>
  <c r="B1466" i="27"/>
  <c r="B1467" i="27"/>
  <c r="B1468" i="27"/>
  <c r="B1469" i="27"/>
  <c r="B1470" i="27"/>
  <c r="B1471" i="27"/>
  <c r="B1472" i="27"/>
  <c r="B1473" i="27"/>
  <c r="B1474" i="27"/>
  <c r="B1475" i="27"/>
  <c r="B1476" i="27"/>
  <c r="B1477" i="27"/>
  <c r="B1478" i="27"/>
  <c r="B1479" i="27"/>
  <c r="B1480" i="27"/>
  <c r="B1481" i="27"/>
  <c r="B1482" i="27"/>
  <c r="B1483" i="27"/>
  <c r="B1484" i="27"/>
  <c r="B1485" i="27"/>
  <c r="B1486" i="27"/>
  <c r="B1487" i="27"/>
  <c r="B1488" i="27"/>
  <c r="B1489" i="27"/>
  <c r="B1490" i="27"/>
  <c r="B1491" i="27"/>
  <c r="B1492" i="27"/>
  <c r="B1493" i="27"/>
  <c r="B1494" i="27"/>
  <c r="B1495" i="27"/>
  <c r="B1496" i="27"/>
  <c r="B1497" i="27"/>
  <c r="B1498" i="27"/>
  <c r="B1499" i="27"/>
  <c r="B1500" i="27"/>
  <c r="B1501" i="27"/>
  <c r="B1502" i="27"/>
  <c r="B1503" i="27"/>
  <c r="B1504" i="27"/>
  <c r="B1505" i="27"/>
  <c r="B1506" i="27"/>
  <c r="B1507" i="27"/>
  <c r="B1508" i="27"/>
  <c r="B1509" i="27"/>
  <c r="B1510" i="27"/>
  <c r="B1511" i="27"/>
  <c r="B1512" i="27"/>
  <c r="B1513" i="27"/>
  <c r="B1514" i="27"/>
  <c r="B1515" i="27"/>
  <c r="B1516" i="27"/>
  <c r="B1517" i="27"/>
  <c r="B1518" i="27"/>
  <c r="B1519" i="27"/>
  <c r="B1520" i="27"/>
  <c r="B1521" i="27"/>
  <c r="B1522" i="27"/>
  <c r="B1523" i="27"/>
  <c r="B1524" i="27"/>
  <c r="B1525" i="27"/>
  <c r="B1526" i="27"/>
  <c r="B1527" i="27"/>
  <c r="B1528" i="27"/>
  <c r="B1529" i="27"/>
  <c r="B1530" i="27"/>
  <c r="B1531" i="27"/>
  <c r="B1532" i="27"/>
  <c r="B1533" i="27"/>
  <c r="B1534" i="27"/>
  <c r="B1535" i="27"/>
  <c r="B1536" i="27"/>
  <c r="B1537" i="27"/>
  <c r="B1538" i="27"/>
  <c r="B1539" i="27"/>
  <c r="B1540" i="27"/>
  <c r="B1541" i="27"/>
  <c r="B1542" i="27"/>
  <c r="B1543" i="27"/>
  <c r="B1544" i="27"/>
  <c r="B1545" i="27"/>
  <c r="B1546" i="27"/>
  <c r="B1547" i="27"/>
  <c r="B1548" i="27"/>
  <c r="B1549" i="27"/>
  <c r="B1550" i="27"/>
  <c r="B1551" i="27"/>
  <c r="B1552" i="27"/>
  <c r="B1553" i="27"/>
  <c r="B1554" i="27"/>
  <c r="B1555" i="27"/>
  <c r="B1556" i="27"/>
  <c r="B1557" i="27"/>
  <c r="B1558" i="27"/>
  <c r="B1559" i="27"/>
  <c r="B1560" i="27"/>
  <c r="B1561" i="27"/>
  <c r="B1562" i="27"/>
  <c r="B1563" i="27"/>
  <c r="B1564" i="27"/>
  <c r="B1565" i="27"/>
  <c r="B1566" i="27"/>
  <c r="B1567" i="27"/>
  <c r="B1568" i="27"/>
  <c r="B1569" i="27"/>
  <c r="B1570" i="27"/>
  <c r="B1571" i="27"/>
  <c r="B1572" i="27"/>
  <c r="B1573" i="27"/>
  <c r="B1574" i="27"/>
  <c r="B1575" i="27"/>
  <c r="B1576" i="27"/>
  <c r="B1577" i="27"/>
  <c r="B1578" i="27"/>
  <c r="B1579" i="27"/>
  <c r="B1580" i="27"/>
  <c r="B1581" i="27"/>
  <c r="B1582" i="27"/>
  <c r="B1583" i="27"/>
  <c r="B1584" i="27"/>
  <c r="B1585" i="27"/>
  <c r="B1586" i="27"/>
  <c r="B1587" i="27"/>
  <c r="B1588" i="27"/>
  <c r="B1589" i="27"/>
  <c r="B1590" i="27"/>
  <c r="B1591" i="27"/>
  <c r="B1592" i="27"/>
  <c r="B1593" i="27"/>
  <c r="B1594" i="27"/>
  <c r="B1595" i="27"/>
  <c r="B1596" i="27"/>
  <c r="B1597" i="27"/>
  <c r="B1598" i="27"/>
  <c r="B1599" i="27"/>
  <c r="B1600" i="27"/>
  <c r="B1601" i="27"/>
  <c r="B1602" i="27"/>
  <c r="B1603" i="27"/>
  <c r="B1604" i="27"/>
  <c r="B1605" i="27"/>
  <c r="B1606" i="27"/>
  <c r="B1607" i="27"/>
  <c r="B1608" i="27"/>
  <c r="B1609" i="27"/>
  <c r="B1610" i="27"/>
  <c r="B1611" i="27"/>
  <c r="B1612" i="27"/>
  <c r="B1613" i="27"/>
  <c r="B1614" i="27"/>
  <c r="B1615" i="27"/>
  <c r="B1616" i="27"/>
  <c r="B1617" i="27"/>
  <c r="B1618" i="27"/>
  <c r="B1619" i="27"/>
  <c r="B1620" i="27"/>
  <c r="B1621" i="27"/>
  <c r="B1622" i="27"/>
  <c r="B1623" i="27"/>
  <c r="B1624" i="27"/>
  <c r="B1625" i="27"/>
  <c r="B1626" i="27"/>
  <c r="B1627" i="27"/>
  <c r="B1628" i="27"/>
  <c r="B1629" i="27"/>
  <c r="B1630" i="27"/>
  <c r="B1631" i="27"/>
  <c r="B1632" i="27"/>
  <c r="B1633" i="27"/>
  <c r="B1634" i="27"/>
  <c r="B1635" i="27"/>
  <c r="B1636" i="27"/>
  <c r="B1637" i="27"/>
  <c r="B1638" i="27"/>
  <c r="B1639" i="27"/>
  <c r="B1640" i="27"/>
  <c r="B1641" i="27"/>
  <c r="B1642" i="27"/>
  <c r="B1643" i="27"/>
  <c r="B1644" i="27"/>
  <c r="B1645" i="27"/>
  <c r="B1646" i="27"/>
  <c r="B1647" i="27"/>
  <c r="B1648" i="27"/>
  <c r="B1649" i="27"/>
  <c r="B1650" i="27"/>
  <c r="B1651" i="27"/>
  <c r="B1652" i="27"/>
  <c r="B1653" i="27"/>
  <c r="B1654" i="27"/>
  <c r="B1655" i="27"/>
  <c r="B1656" i="27"/>
  <c r="B1657" i="27"/>
  <c r="B1658" i="27"/>
  <c r="B1659" i="27"/>
  <c r="B1660" i="27"/>
  <c r="B1661" i="27"/>
  <c r="B1662" i="27"/>
  <c r="B1663" i="27"/>
  <c r="B1664" i="27"/>
  <c r="B1665" i="27"/>
  <c r="B1666" i="27"/>
  <c r="B1667" i="27"/>
  <c r="B1668" i="27"/>
  <c r="B1669" i="27"/>
  <c r="B1670" i="27"/>
  <c r="B1671" i="27"/>
  <c r="B1672" i="27"/>
  <c r="B1673" i="27"/>
  <c r="B1674" i="27"/>
  <c r="B1675" i="27"/>
  <c r="B1676" i="27"/>
  <c r="B1677" i="27"/>
  <c r="B1678" i="27"/>
  <c r="B1679" i="27"/>
  <c r="B1680" i="27"/>
  <c r="B1681" i="27"/>
  <c r="B1682" i="27"/>
  <c r="B1683" i="27"/>
  <c r="B1684" i="27"/>
  <c r="B1685" i="27"/>
  <c r="B1686" i="27"/>
  <c r="B1687" i="27"/>
  <c r="B1688" i="27"/>
  <c r="B1689" i="27"/>
  <c r="B1690" i="27"/>
  <c r="B1691" i="27"/>
  <c r="B1692" i="27"/>
  <c r="B1693" i="27"/>
  <c r="B1694" i="27"/>
  <c r="B1695" i="27"/>
  <c r="B1696" i="27"/>
  <c r="B1697" i="27"/>
  <c r="B1698" i="27"/>
  <c r="B1699" i="27"/>
  <c r="B1700" i="27"/>
  <c r="B1701" i="27"/>
  <c r="B1702" i="27"/>
  <c r="B1703" i="27"/>
  <c r="B1704" i="27"/>
  <c r="B1705" i="27"/>
  <c r="B1706" i="27"/>
  <c r="B1707" i="27"/>
  <c r="B1708" i="27"/>
  <c r="B1709" i="27"/>
  <c r="B1710" i="27"/>
  <c r="B1711" i="27"/>
  <c r="B1712" i="27"/>
  <c r="B1713" i="27"/>
  <c r="B1714" i="27"/>
  <c r="B1715" i="27"/>
  <c r="B1716" i="27"/>
  <c r="B1717" i="27"/>
  <c r="B1718" i="27"/>
  <c r="B1719" i="27"/>
  <c r="B1720" i="27"/>
  <c r="B1721" i="27"/>
  <c r="B1722" i="27"/>
  <c r="B1723" i="27"/>
  <c r="B1724" i="27"/>
  <c r="B1725" i="27"/>
  <c r="B1726" i="27"/>
  <c r="B1727" i="27"/>
  <c r="B1728" i="27"/>
  <c r="B1729" i="27"/>
  <c r="B1730" i="27"/>
  <c r="B1731" i="27"/>
  <c r="B1732" i="27"/>
  <c r="B1733" i="27"/>
  <c r="B1734" i="27"/>
  <c r="B1735" i="27"/>
  <c r="B1736" i="27"/>
  <c r="B1737" i="27"/>
  <c r="B1738" i="27"/>
  <c r="B1739" i="27"/>
  <c r="B1740" i="27"/>
  <c r="B1741" i="27"/>
  <c r="B1742" i="27"/>
  <c r="B1743" i="27"/>
  <c r="B1744" i="27"/>
  <c r="B1745" i="27"/>
  <c r="B1746" i="27"/>
  <c r="B1747" i="27"/>
  <c r="B1748" i="27"/>
  <c r="B1749" i="27"/>
  <c r="B1750" i="27"/>
  <c r="B1751" i="27"/>
  <c r="B1752" i="27"/>
  <c r="B1753" i="27"/>
  <c r="B1754" i="27"/>
  <c r="B1755" i="27"/>
  <c r="B1756" i="27"/>
  <c r="B1757" i="27"/>
  <c r="B1758" i="27"/>
  <c r="B1759" i="27"/>
  <c r="B1760" i="27"/>
  <c r="B1761" i="27"/>
  <c r="B1762" i="27"/>
  <c r="B1763" i="27"/>
  <c r="B1764" i="27"/>
  <c r="B1765" i="27"/>
  <c r="B1766" i="27"/>
  <c r="B1767" i="27"/>
  <c r="B1768" i="27"/>
  <c r="B1769" i="27"/>
  <c r="B1770" i="27"/>
  <c r="B1771" i="27"/>
  <c r="B1772" i="27"/>
  <c r="B1773" i="27"/>
  <c r="B1774" i="27"/>
  <c r="B1775" i="27"/>
  <c r="B1776" i="27"/>
  <c r="B1777" i="27"/>
  <c r="B1778" i="27"/>
  <c r="B1779" i="27"/>
  <c r="B1780" i="27"/>
  <c r="B1781" i="27"/>
  <c r="B1782" i="27"/>
  <c r="B1783" i="27"/>
  <c r="B1784" i="27"/>
  <c r="B1785" i="27"/>
  <c r="B1786" i="27"/>
  <c r="B1787" i="27"/>
  <c r="B1788" i="27"/>
  <c r="B1789" i="27"/>
  <c r="B1790" i="27"/>
  <c r="B1791" i="27"/>
  <c r="B1792" i="27"/>
  <c r="B1793" i="27"/>
  <c r="B1794" i="27"/>
  <c r="B1795" i="27"/>
  <c r="B1796" i="27"/>
  <c r="B1797" i="27"/>
  <c r="B1798" i="27"/>
  <c r="B1799" i="27"/>
  <c r="B1800" i="27"/>
  <c r="B1801" i="27"/>
  <c r="B1802" i="27"/>
  <c r="B1803" i="27"/>
  <c r="B1804" i="27"/>
  <c r="B1805" i="27"/>
  <c r="B1806" i="27"/>
  <c r="B1807" i="27"/>
  <c r="B1808" i="27"/>
  <c r="B1809" i="27"/>
  <c r="B1810" i="27"/>
  <c r="B1811" i="27"/>
  <c r="B1812" i="27"/>
  <c r="B1813" i="27"/>
  <c r="B1814" i="27"/>
  <c r="B1815" i="27"/>
  <c r="B1816" i="27"/>
  <c r="B1817" i="27"/>
  <c r="B1818" i="27"/>
  <c r="B1819" i="27"/>
  <c r="B1820" i="27"/>
  <c r="B1821" i="27"/>
  <c r="B1822" i="27"/>
  <c r="B1823" i="27"/>
  <c r="B1824" i="27"/>
  <c r="B1825" i="27"/>
  <c r="B1826" i="27"/>
  <c r="B1827" i="27"/>
  <c r="B1828" i="27"/>
  <c r="B1829" i="27"/>
  <c r="B1830" i="27"/>
  <c r="B1831" i="27"/>
  <c r="B1832" i="27"/>
  <c r="B1833" i="27"/>
  <c r="B1834" i="27"/>
  <c r="B1835" i="27"/>
  <c r="B1836" i="27"/>
  <c r="B1837" i="27"/>
  <c r="B1838" i="27"/>
  <c r="B1839" i="27"/>
  <c r="B1840" i="27"/>
  <c r="B1841" i="27"/>
  <c r="B1842" i="27"/>
  <c r="B1843" i="27"/>
  <c r="B1844" i="27"/>
  <c r="B1845" i="27"/>
  <c r="B1846" i="27"/>
  <c r="B1847" i="27"/>
  <c r="B1848" i="27"/>
  <c r="B1849" i="27"/>
  <c r="B1850" i="27"/>
  <c r="B1851" i="27"/>
  <c r="B1852" i="27"/>
  <c r="B1853" i="27"/>
  <c r="B1854" i="27"/>
  <c r="B1855" i="27"/>
  <c r="B1856" i="27"/>
  <c r="B1857" i="27"/>
  <c r="B1858" i="27"/>
  <c r="B1859" i="27"/>
  <c r="B1860" i="27"/>
  <c r="B1861" i="27"/>
  <c r="B1862" i="27"/>
  <c r="B1863" i="27"/>
  <c r="B1864" i="27"/>
  <c r="B1865" i="27"/>
  <c r="B1866" i="27"/>
  <c r="B1867" i="27"/>
  <c r="B1868" i="27"/>
  <c r="B1869" i="27"/>
  <c r="B1870" i="27"/>
  <c r="B1871" i="27"/>
  <c r="B1872" i="27"/>
  <c r="B1873" i="27"/>
  <c r="B1874" i="27"/>
  <c r="B1875" i="27"/>
  <c r="B1876" i="27"/>
  <c r="B1877" i="27"/>
  <c r="B1878" i="27"/>
  <c r="B1879" i="27"/>
  <c r="B1880" i="27"/>
  <c r="B1881" i="27"/>
  <c r="B1882" i="27"/>
  <c r="B1883" i="27"/>
  <c r="B1884" i="27"/>
  <c r="B1885" i="27"/>
  <c r="B1886" i="27"/>
  <c r="B1887" i="27"/>
  <c r="B1888" i="27"/>
  <c r="B1889" i="27"/>
  <c r="B1890" i="27"/>
  <c r="B1891" i="27"/>
  <c r="B1892" i="27"/>
  <c r="B1893" i="27"/>
  <c r="B1894" i="27"/>
  <c r="B1895" i="27"/>
  <c r="B1896" i="27"/>
  <c r="B1897" i="27"/>
  <c r="B1898" i="27"/>
  <c r="B1899" i="27"/>
  <c r="B1900" i="27"/>
  <c r="B1901" i="27"/>
  <c r="B1902" i="27"/>
  <c r="B1903" i="27"/>
  <c r="B1904" i="27"/>
  <c r="B1905" i="27"/>
  <c r="B1906" i="27"/>
  <c r="B1907" i="27"/>
  <c r="B1908" i="27"/>
  <c r="B1909" i="27"/>
  <c r="B1910" i="27"/>
  <c r="B1911" i="27"/>
  <c r="B1912" i="27"/>
  <c r="B1913" i="27"/>
  <c r="B1914" i="27"/>
  <c r="B1915" i="27"/>
  <c r="B1916" i="27"/>
  <c r="B1917" i="27"/>
  <c r="B1918" i="27"/>
  <c r="B1919" i="27"/>
  <c r="B1920" i="27"/>
  <c r="B1921" i="27"/>
  <c r="B1922" i="27"/>
  <c r="B1923" i="27"/>
  <c r="B1924" i="27"/>
  <c r="B1925" i="27"/>
  <c r="B1926" i="27"/>
  <c r="B1927" i="27"/>
  <c r="B1928" i="27"/>
  <c r="B1929" i="27"/>
  <c r="B1930" i="27"/>
  <c r="B1931" i="27"/>
  <c r="B1932" i="27"/>
  <c r="B1933" i="27"/>
  <c r="B1934" i="27"/>
  <c r="B1935" i="27"/>
  <c r="B1936" i="27"/>
  <c r="B1937" i="27"/>
  <c r="B1938" i="27"/>
  <c r="B1939" i="27"/>
  <c r="B1940" i="27"/>
  <c r="B1941" i="27"/>
  <c r="B1942" i="27"/>
  <c r="B1943" i="27"/>
  <c r="B1944" i="27"/>
  <c r="B1945" i="27"/>
  <c r="B1946" i="27"/>
  <c r="B1947" i="27"/>
  <c r="B1948" i="27"/>
  <c r="B1949" i="27"/>
  <c r="B1950" i="27"/>
  <c r="B1951" i="27"/>
  <c r="B1952" i="27"/>
  <c r="B1953" i="27"/>
  <c r="B1954" i="27"/>
  <c r="B1955" i="27"/>
  <c r="B1956" i="27"/>
  <c r="B1957" i="27"/>
  <c r="B1958" i="27"/>
  <c r="B1959" i="27"/>
  <c r="B1960" i="27"/>
  <c r="B1961" i="27"/>
  <c r="B1962" i="27"/>
  <c r="B1963" i="27"/>
  <c r="B1964" i="27"/>
  <c r="B1965" i="27"/>
  <c r="B1966" i="27"/>
  <c r="B1967" i="27"/>
  <c r="B1968" i="27"/>
  <c r="B1969" i="27"/>
  <c r="B1970" i="27"/>
  <c r="B1971" i="27"/>
  <c r="B1972" i="27"/>
  <c r="B1973" i="27"/>
  <c r="B1974" i="27"/>
  <c r="B1975" i="27"/>
  <c r="B1976" i="27"/>
  <c r="B1977" i="27"/>
  <c r="B1978" i="27"/>
  <c r="B1979" i="27"/>
  <c r="B1980" i="27"/>
  <c r="B1981" i="27"/>
  <c r="B1982" i="27"/>
  <c r="B1983" i="27"/>
  <c r="B1984" i="27"/>
  <c r="B1985" i="27"/>
  <c r="B1986" i="27"/>
  <c r="B1987" i="27"/>
  <c r="B1988" i="27"/>
  <c r="B1989" i="27"/>
  <c r="B1990" i="27"/>
  <c r="B1991" i="27"/>
  <c r="B1992" i="27"/>
  <c r="B1993" i="27"/>
  <c r="B1994" i="27"/>
  <c r="B1995" i="27"/>
  <c r="B1996" i="27"/>
  <c r="B1997" i="27"/>
  <c r="B1998" i="27"/>
  <c r="B1999" i="27"/>
  <c r="B2000" i="27"/>
  <c r="B2001" i="27"/>
  <c r="B2002" i="27"/>
  <c r="B2003" i="27"/>
  <c r="B2004" i="27"/>
  <c r="B2005" i="27"/>
  <c r="B2006" i="27"/>
  <c r="B2007" i="27"/>
  <c r="B2008" i="27"/>
  <c r="B2009" i="27"/>
  <c r="B2010" i="27"/>
  <c r="B2011" i="27"/>
  <c r="B2012" i="27"/>
  <c r="B2013" i="27"/>
  <c r="B2014" i="27"/>
  <c r="B2015" i="27"/>
  <c r="B2016" i="27"/>
  <c r="B2017" i="27"/>
  <c r="B2018" i="27"/>
  <c r="B2019" i="27"/>
  <c r="B2020" i="27"/>
  <c r="B2021" i="27"/>
  <c r="B2022" i="27"/>
  <c r="B2023" i="27"/>
  <c r="B2024" i="27"/>
  <c r="B2025" i="27"/>
  <c r="B2026" i="27"/>
  <c r="B2027" i="27"/>
  <c r="B2028" i="27"/>
  <c r="B2029" i="27"/>
  <c r="B2030" i="27"/>
  <c r="B2031" i="27"/>
  <c r="B2032" i="27"/>
  <c r="B2033" i="27"/>
  <c r="B2034" i="27"/>
  <c r="B2035" i="27"/>
  <c r="B2036" i="27"/>
  <c r="B2037" i="27"/>
  <c r="B2038" i="27"/>
  <c r="B2039" i="27"/>
  <c r="B2040" i="27"/>
  <c r="B2041" i="27"/>
  <c r="B2042" i="27"/>
  <c r="B2043" i="27"/>
  <c r="B2044" i="27"/>
  <c r="B2045" i="27"/>
  <c r="B2046" i="27"/>
  <c r="B2047" i="27"/>
  <c r="B2048" i="27"/>
  <c r="B2049" i="27"/>
  <c r="B2050" i="27"/>
  <c r="B2051" i="27"/>
  <c r="B2052" i="27"/>
  <c r="B2053" i="27"/>
  <c r="B2054" i="27"/>
  <c r="B2055" i="27"/>
  <c r="B2056" i="27"/>
  <c r="B2057" i="27"/>
  <c r="B2058" i="27"/>
  <c r="B2059" i="27"/>
  <c r="B2060" i="27"/>
  <c r="B2061" i="27"/>
  <c r="B2062" i="27"/>
  <c r="B2063" i="27"/>
  <c r="B2064" i="27"/>
  <c r="B2065" i="27"/>
  <c r="B2066" i="27"/>
  <c r="B2067" i="27"/>
  <c r="B2068" i="27"/>
  <c r="B2069" i="27"/>
  <c r="B2070" i="27"/>
  <c r="B2071" i="27"/>
  <c r="B2072" i="27"/>
  <c r="B2073" i="27"/>
  <c r="B2074" i="27"/>
  <c r="B2075" i="27"/>
  <c r="B2076" i="27"/>
  <c r="B2077" i="27"/>
  <c r="B2078" i="27"/>
  <c r="B2079" i="27"/>
  <c r="B2080" i="27"/>
  <c r="B2081" i="27"/>
  <c r="B2082" i="27"/>
  <c r="B2083" i="27"/>
  <c r="B2084" i="27"/>
  <c r="B2085" i="27"/>
  <c r="B2086" i="27"/>
  <c r="B2087" i="27"/>
  <c r="B2088" i="27"/>
  <c r="B2089" i="27"/>
  <c r="B2090" i="27"/>
  <c r="B2091" i="27"/>
  <c r="B2092" i="27"/>
  <c r="B2093" i="27"/>
  <c r="B2094" i="27"/>
  <c r="B2095" i="27"/>
  <c r="B2096" i="27"/>
  <c r="B2097" i="27"/>
  <c r="B2098" i="27"/>
  <c r="B2099" i="27"/>
  <c r="B2100" i="27"/>
  <c r="B2101" i="27"/>
  <c r="B2102" i="27"/>
  <c r="B2103" i="27"/>
  <c r="B2104" i="27"/>
  <c r="B2105" i="27"/>
  <c r="B2106" i="27"/>
  <c r="B2107" i="27"/>
  <c r="B2108" i="27"/>
  <c r="B2109" i="27"/>
  <c r="B2110" i="27"/>
  <c r="B2111" i="27"/>
  <c r="B2112" i="27"/>
  <c r="B2113" i="27"/>
  <c r="B2114" i="27"/>
  <c r="B2115" i="27"/>
  <c r="B2116" i="27"/>
  <c r="B2117" i="27"/>
  <c r="B2118" i="27"/>
  <c r="B2119" i="27"/>
  <c r="B2120" i="27"/>
  <c r="B2121" i="27"/>
  <c r="B2122" i="27"/>
  <c r="B2123" i="27"/>
  <c r="B2124" i="27"/>
  <c r="B2125" i="27"/>
  <c r="B2126" i="27"/>
  <c r="B2127" i="27"/>
  <c r="B2128" i="27"/>
  <c r="B2129" i="27"/>
  <c r="B2130" i="27"/>
  <c r="B2131" i="27"/>
  <c r="B2132" i="27"/>
  <c r="B2133" i="27"/>
  <c r="B2134" i="27"/>
  <c r="B2135" i="27"/>
  <c r="B2136" i="27"/>
  <c r="B2137" i="27"/>
  <c r="B2138" i="27"/>
  <c r="B2139" i="27"/>
  <c r="B2140" i="27"/>
  <c r="B2141" i="27"/>
  <c r="B2142" i="27"/>
  <c r="B2143" i="27"/>
  <c r="B2144" i="27"/>
  <c r="B2145" i="27"/>
  <c r="B2146" i="27"/>
  <c r="B2147" i="27"/>
  <c r="B2148" i="27"/>
  <c r="B2149" i="27"/>
  <c r="B2150" i="27"/>
  <c r="B2151" i="27"/>
  <c r="B2152" i="27"/>
  <c r="B2153" i="27"/>
  <c r="B2154" i="27"/>
  <c r="B2155" i="27"/>
  <c r="B2156" i="27"/>
  <c r="B2157" i="27"/>
  <c r="B2158" i="27"/>
  <c r="B2159" i="27"/>
  <c r="B2160" i="27"/>
  <c r="B2161" i="27"/>
  <c r="B2162" i="27"/>
  <c r="B2163" i="27"/>
  <c r="B2164" i="27"/>
  <c r="B2165" i="27"/>
  <c r="B2166" i="27"/>
  <c r="B2167" i="27"/>
  <c r="B2168" i="27"/>
  <c r="B2169" i="27"/>
  <c r="B2170" i="27"/>
  <c r="B2171" i="27"/>
  <c r="B2172" i="27"/>
  <c r="B2173" i="27"/>
  <c r="B2174" i="27"/>
  <c r="B2175" i="27"/>
  <c r="B2176" i="27"/>
  <c r="B2177" i="27"/>
  <c r="B2178" i="27"/>
  <c r="B2179" i="27"/>
  <c r="B2180" i="27"/>
  <c r="B2181" i="27"/>
  <c r="B2182" i="27"/>
  <c r="B2183" i="27"/>
  <c r="B2184" i="27"/>
  <c r="B2185" i="27"/>
  <c r="B2186" i="27"/>
  <c r="B2187" i="27"/>
  <c r="B2188" i="27"/>
  <c r="B2189" i="27"/>
  <c r="B2190" i="27"/>
  <c r="B2191" i="27"/>
  <c r="B2192" i="27"/>
  <c r="B2193" i="27"/>
  <c r="B2194" i="27"/>
  <c r="B2195" i="27"/>
  <c r="B2196" i="27"/>
  <c r="B2197" i="27"/>
  <c r="B2198" i="27"/>
  <c r="B2199" i="27"/>
  <c r="B2200" i="27"/>
  <c r="B2201" i="27"/>
  <c r="B2202" i="27"/>
  <c r="B2203" i="27"/>
  <c r="B2204" i="27"/>
  <c r="B2205" i="27"/>
  <c r="B2206" i="27"/>
  <c r="B2207" i="27"/>
  <c r="B2208" i="27"/>
  <c r="B2209" i="27"/>
  <c r="B2210" i="27"/>
  <c r="B2211" i="27"/>
  <c r="B2212" i="27"/>
  <c r="B2213" i="27"/>
  <c r="B2214" i="27"/>
  <c r="B2215" i="27"/>
  <c r="B2216" i="27"/>
  <c r="B2217" i="27"/>
  <c r="B2218" i="27"/>
  <c r="B2219" i="27"/>
  <c r="B2220" i="27"/>
  <c r="B2221" i="27"/>
  <c r="B2222" i="27"/>
  <c r="B2223" i="27"/>
  <c r="B2224" i="27"/>
  <c r="B2225" i="27"/>
  <c r="B2226" i="27"/>
  <c r="B2227" i="27"/>
  <c r="B2228" i="27"/>
  <c r="B2229" i="27"/>
  <c r="B2230" i="27"/>
  <c r="B2231" i="27"/>
  <c r="B2232" i="27"/>
  <c r="B2233" i="27"/>
  <c r="B2234" i="27"/>
  <c r="B2235" i="27"/>
  <c r="B2236" i="27"/>
  <c r="B2237" i="27"/>
  <c r="B2238" i="27"/>
  <c r="B2239" i="27"/>
  <c r="B2240" i="27"/>
  <c r="B2241" i="27"/>
  <c r="B2242" i="27"/>
  <c r="B2243" i="27"/>
  <c r="B2244" i="27"/>
  <c r="B2245" i="27"/>
  <c r="B2246" i="27"/>
  <c r="B2247" i="27"/>
  <c r="B2248" i="27"/>
  <c r="B2249" i="27"/>
  <c r="B2250" i="27"/>
  <c r="B2251" i="27"/>
  <c r="B2252" i="27"/>
  <c r="B2253" i="27"/>
  <c r="B2254" i="27"/>
  <c r="B2255" i="27"/>
  <c r="B2256" i="27"/>
  <c r="B2257" i="27"/>
  <c r="B2258" i="27"/>
  <c r="B2259" i="27"/>
  <c r="B2260" i="27"/>
  <c r="B2261" i="27"/>
  <c r="B2262" i="27"/>
  <c r="B2263" i="27"/>
  <c r="B2264" i="27"/>
  <c r="B2265" i="27"/>
  <c r="B2266" i="27"/>
  <c r="B2267" i="27"/>
  <c r="B2268" i="27"/>
  <c r="B2269" i="27"/>
  <c r="B2270" i="27"/>
  <c r="B2271" i="27"/>
  <c r="B2272" i="27"/>
  <c r="B2273" i="27"/>
  <c r="B2274" i="27"/>
  <c r="B2275" i="27"/>
  <c r="B2276" i="27"/>
  <c r="B2277" i="27"/>
  <c r="B2278" i="27"/>
  <c r="B2279" i="27"/>
  <c r="B2280" i="27"/>
  <c r="B2281" i="27"/>
  <c r="B2282" i="27"/>
  <c r="B2283" i="27"/>
  <c r="B2284" i="27"/>
  <c r="B2285" i="27"/>
  <c r="B2286" i="27"/>
  <c r="B2287" i="27"/>
  <c r="B2288" i="27"/>
  <c r="B2289" i="27"/>
  <c r="B2290" i="27"/>
  <c r="B2291" i="27"/>
  <c r="B2292" i="27"/>
  <c r="B2293" i="27"/>
  <c r="B2294" i="27"/>
  <c r="B2295" i="27"/>
  <c r="B2296" i="27"/>
  <c r="B2297" i="27"/>
  <c r="B2298" i="27"/>
  <c r="B2299" i="27"/>
  <c r="B2300" i="27"/>
  <c r="B2301" i="27"/>
  <c r="B2302" i="27"/>
  <c r="B2303" i="27"/>
  <c r="B2304" i="27"/>
  <c r="B2305" i="27"/>
  <c r="B2306" i="27"/>
  <c r="B2307" i="27"/>
  <c r="B2308" i="27"/>
  <c r="B2309" i="27"/>
  <c r="B2310" i="27"/>
  <c r="B2311" i="27"/>
  <c r="B2312" i="27"/>
  <c r="B2313" i="27"/>
  <c r="B2314" i="27"/>
  <c r="B2315" i="27"/>
  <c r="B2316" i="27"/>
  <c r="B2317" i="27"/>
  <c r="B2318" i="27"/>
  <c r="B2319" i="27"/>
  <c r="B2320" i="27"/>
  <c r="B2321" i="27"/>
  <c r="B2322" i="27"/>
  <c r="B2323" i="27"/>
  <c r="B2324" i="27"/>
  <c r="B2325" i="27"/>
  <c r="B2326" i="27"/>
  <c r="B2327" i="27"/>
  <c r="B2328" i="27"/>
  <c r="B2329" i="27"/>
  <c r="B2330" i="27"/>
  <c r="B2331" i="27"/>
  <c r="B2332" i="27"/>
  <c r="B2333" i="27"/>
  <c r="B2334" i="27"/>
  <c r="B2335" i="27"/>
  <c r="B2336" i="27"/>
  <c r="B2337" i="27"/>
  <c r="B2338" i="27"/>
  <c r="B2339" i="27"/>
  <c r="B2340" i="27"/>
  <c r="B2341" i="27"/>
  <c r="B2342" i="27"/>
  <c r="B2343" i="27"/>
  <c r="B2344" i="27"/>
  <c r="B2345" i="27"/>
  <c r="B2346" i="27"/>
  <c r="B2347" i="27"/>
  <c r="B2348" i="27"/>
  <c r="B2349" i="27"/>
  <c r="B2350" i="27"/>
  <c r="B2351" i="27"/>
  <c r="B2352" i="27"/>
  <c r="B2353" i="27"/>
  <c r="B2354" i="27"/>
  <c r="B2355" i="27"/>
  <c r="B2356" i="27"/>
  <c r="B2357" i="27"/>
  <c r="B2358" i="27"/>
  <c r="B2359" i="27"/>
  <c r="B2360" i="27"/>
  <c r="B2361" i="27"/>
  <c r="B2362" i="27"/>
  <c r="B2363" i="27"/>
  <c r="B2364" i="27"/>
  <c r="B2365" i="27"/>
  <c r="B2366" i="27"/>
  <c r="B2367" i="27"/>
  <c r="B2368" i="27"/>
  <c r="B2369" i="27"/>
  <c r="B2370" i="27"/>
  <c r="B2371" i="27"/>
  <c r="B2372" i="27"/>
  <c r="B2373" i="27"/>
  <c r="B2374" i="27"/>
  <c r="B2375" i="27"/>
  <c r="B2376" i="27"/>
  <c r="B2377" i="27"/>
  <c r="B2378" i="27"/>
  <c r="B2379" i="27"/>
  <c r="B2380" i="27"/>
  <c r="B2381" i="27"/>
  <c r="B2382" i="27"/>
  <c r="B2383" i="27"/>
  <c r="B2384" i="27"/>
  <c r="B2385" i="27"/>
  <c r="B2386" i="27"/>
  <c r="B2387" i="27"/>
  <c r="B2388" i="27"/>
  <c r="B2389" i="27"/>
  <c r="B2390" i="27"/>
  <c r="B2391" i="27"/>
  <c r="B2392" i="27"/>
  <c r="B2393" i="27"/>
  <c r="B2394" i="27"/>
  <c r="B2395" i="27"/>
  <c r="B2396" i="27"/>
  <c r="B2397" i="27"/>
  <c r="B2398" i="27"/>
  <c r="B2399" i="27"/>
  <c r="B2400" i="27"/>
  <c r="B2401" i="27"/>
  <c r="B2402" i="27"/>
  <c r="B2403" i="27"/>
  <c r="B2404" i="27"/>
  <c r="B2405" i="27"/>
  <c r="B2406" i="27"/>
  <c r="B2407" i="27"/>
  <c r="B2408" i="27"/>
  <c r="B2409" i="27"/>
  <c r="B2410" i="27"/>
  <c r="B2411" i="27"/>
  <c r="B2412" i="27"/>
  <c r="B2413" i="27"/>
  <c r="B2414" i="27"/>
  <c r="B2415" i="27"/>
  <c r="B2416" i="27"/>
  <c r="B2417" i="27"/>
  <c r="B2418" i="27"/>
  <c r="B2419" i="27"/>
  <c r="B2420" i="27"/>
  <c r="B2421" i="27"/>
  <c r="B2422" i="27"/>
  <c r="B2423" i="27"/>
  <c r="B2424" i="27"/>
  <c r="B2425" i="27"/>
  <c r="B2426" i="27"/>
  <c r="B2427" i="27"/>
  <c r="B2428" i="27"/>
  <c r="B2429" i="27"/>
  <c r="B2430" i="27"/>
  <c r="B2431" i="27"/>
  <c r="B2432" i="27"/>
  <c r="B2433" i="27"/>
  <c r="B2434" i="27"/>
  <c r="B2435" i="27"/>
  <c r="B2436" i="27"/>
  <c r="B2437" i="27"/>
  <c r="B2438" i="27"/>
  <c r="B2439" i="27"/>
  <c r="B2440" i="27"/>
  <c r="B2441" i="27"/>
  <c r="B2442" i="27"/>
  <c r="B2443" i="27"/>
  <c r="B2444" i="27"/>
  <c r="B2445" i="27"/>
  <c r="B2446" i="27"/>
  <c r="B2447" i="27"/>
  <c r="B2448" i="27"/>
  <c r="B2449" i="27"/>
  <c r="B2450" i="27"/>
  <c r="B2451" i="27"/>
  <c r="B2452" i="27"/>
  <c r="B2453" i="27"/>
  <c r="B2454" i="27"/>
  <c r="B2455" i="27"/>
  <c r="B2456" i="27"/>
  <c r="B2457" i="27"/>
  <c r="B2458" i="27"/>
  <c r="B2459" i="27"/>
  <c r="B2460" i="27"/>
  <c r="B2461" i="27"/>
  <c r="B2462" i="27"/>
  <c r="B2463" i="27"/>
  <c r="B2464" i="27"/>
  <c r="B2465" i="27"/>
  <c r="B2466" i="27"/>
  <c r="B2467" i="27"/>
  <c r="B2468" i="27"/>
  <c r="B2469" i="27"/>
  <c r="B2470" i="27"/>
  <c r="B2471" i="27"/>
  <c r="B2472" i="27"/>
  <c r="B2473" i="27"/>
  <c r="B2474" i="27"/>
  <c r="B2475" i="27"/>
  <c r="B2476" i="27"/>
  <c r="B2477" i="27"/>
  <c r="B2478" i="27"/>
  <c r="B2479" i="27"/>
  <c r="B2480" i="27"/>
  <c r="B2481" i="27"/>
  <c r="B2482" i="27"/>
  <c r="B2483" i="27"/>
  <c r="B2484" i="27"/>
  <c r="B2485" i="27"/>
  <c r="B2486" i="27"/>
  <c r="B2487" i="27"/>
  <c r="B2488" i="27"/>
  <c r="B2489" i="27"/>
  <c r="B2490" i="27"/>
  <c r="B2491" i="27"/>
  <c r="B2492" i="27"/>
  <c r="B2493" i="27"/>
  <c r="B2494" i="27"/>
  <c r="B2495" i="27"/>
  <c r="B2496" i="27"/>
  <c r="B2497" i="27"/>
  <c r="B2498" i="27"/>
  <c r="B2499" i="27"/>
  <c r="B2500" i="27"/>
  <c r="B2501" i="27"/>
  <c r="B2502" i="27"/>
  <c r="B2503" i="27"/>
  <c r="B2504" i="27"/>
  <c r="B2505" i="27"/>
  <c r="B2506" i="27"/>
  <c r="B2507" i="27"/>
  <c r="B2508" i="27"/>
  <c r="B2509" i="27"/>
  <c r="B2510" i="27"/>
  <c r="B2511" i="27"/>
  <c r="B2512" i="27"/>
  <c r="B2513" i="27"/>
  <c r="B2514" i="27"/>
  <c r="B2515" i="27"/>
  <c r="B2516" i="27"/>
  <c r="B2517" i="27"/>
  <c r="B2518" i="27"/>
  <c r="B2519" i="27"/>
  <c r="B2520" i="27"/>
  <c r="B2521" i="27"/>
  <c r="B2522" i="27"/>
  <c r="B2523" i="27"/>
  <c r="B2524" i="27"/>
  <c r="B2525" i="27"/>
  <c r="B2526" i="27"/>
  <c r="B2527" i="27"/>
  <c r="B2528" i="27"/>
  <c r="B2529" i="27"/>
  <c r="B2530" i="27"/>
  <c r="B2531" i="27"/>
  <c r="B2532" i="27"/>
  <c r="B2533" i="27"/>
  <c r="B2534" i="27"/>
  <c r="B2535" i="27"/>
  <c r="B2536" i="27"/>
  <c r="B2537" i="27"/>
  <c r="B2538" i="27"/>
  <c r="B2539" i="27"/>
  <c r="B2540" i="27"/>
  <c r="B2541" i="27"/>
  <c r="B2542" i="27"/>
  <c r="B2543" i="27"/>
  <c r="B2544" i="27"/>
  <c r="B2545" i="27"/>
  <c r="B2546" i="27"/>
  <c r="B2547" i="27"/>
  <c r="B2548" i="27"/>
  <c r="B2549" i="27"/>
  <c r="B2550" i="27"/>
  <c r="B2551" i="27"/>
  <c r="B2552" i="27"/>
  <c r="B2553" i="27"/>
  <c r="B2554" i="27"/>
  <c r="B2555" i="27"/>
  <c r="B2556" i="27"/>
  <c r="B2557" i="27"/>
  <c r="B2558" i="27"/>
  <c r="B2559" i="27"/>
  <c r="B2560" i="27"/>
  <c r="B2561" i="27"/>
  <c r="B2562" i="27"/>
  <c r="B2563" i="27"/>
  <c r="B2564" i="27"/>
  <c r="B2565" i="27"/>
  <c r="B2566" i="27"/>
  <c r="B2567" i="27"/>
  <c r="B2568" i="27"/>
  <c r="B2569" i="27"/>
  <c r="B2570" i="27"/>
  <c r="B2571" i="27"/>
  <c r="B2572" i="27"/>
  <c r="B2573" i="27"/>
  <c r="B2574" i="27"/>
  <c r="B2575" i="27"/>
  <c r="B2576" i="27"/>
  <c r="B2577" i="27"/>
  <c r="B2578" i="27"/>
  <c r="B2579" i="27"/>
  <c r="B2580" i="27"/>
  <c r="B2581" i="27"/>
  <c r="B2582" i="27"/>
  <c r="B2583" i="27"/>
  <c r="B2584" i="27"/>
  <c r="B2585" i="27"/>
  <c r="B2586" i="27"/>
  <c r="B2587" i="27"/>
  <c r="B2588" i="27"/>
  <c r="B2589" i="27"/>
  <c r="B2590" i="27"/>
  <c r="B2591" i="27"/>
  <c r="B2592" i="27"/>
  <c r="B2593" i="27"/>
  <c r="B2594" i="27"/>
  <c r="B2595" i="27"/>
  <c r="B2596" i="27"/>
  <c r="B2597" i="27"/>
  <c r="B2598" i="27"/>
  <c r="B2599" i="27"/>
  <c r="B2600" i="27"/>
  <c r="B2601" i="27"/>
  <c r="B2602" i="27"/>
  <c r="B2603" i="27"/>
  <c r="B2604" i="27"/>
  <c r="B2605" i="27"/>
  <c r="B2606" i="27"/>
  <c r="B2607" i="27"/>
  <c r="B2608" i="27"/>
  <c r="B2609" i="27"/>
  <c r="B2610" i="27"/>
  <c r="B2611" i="27"/>
  <c r="B2612" i="27"/>
  <c r="B2613" i="27"/>
  <c r="B2614" i="27"/>
  <c r="B2615" i="27"/>
  <c r="B2616" i="27"/>
  <c r="B2617" i="27"/>
  <c r="B2618" i="27"/>
  <c r="B2619" i="27"/>
  <c r="B2620" i="27"/>
  <c r="B2621" i="27"/>
  <c r="B2622" i="27"/>
  <c r="B2623" i="27"/>
  <c r="B2624" i="27"/>
  <c r="B2625" i="27"/>
  <c r="B2626" i="27"/>
  <c r="B2627" i="27"/>
  <c r="B2628" i="27"/>
  <c r="B2629" i="27"/>
  <c r="B2630" i="27"/>
  <c r="B2631" i="27"/>
  <c r="B2632" i="27"/>
  <c r="B2633" i="27"/>
  <c r="B2634" i="27"/>
  <c r="B2635" i="27"/>
  <c r="B2636" i="27"/>
  <c r="B2637" i="27"/>
  <c r="B2638" i="27"/>
  <c r="B2639" i="27"/>
  <c r="B2640" i="27"/>
  <c r="B2641" i="27"/>
  <c r="B2642" i="27"/>
  <c r="B2643" i="27"/>
  <c r="B2644" i="27"/>
  <c r="B2645" i="27"/>
  <c r="B2646" i="27"/>
  <c r="B2647" i="27"/>
  <c r="B2648" i="27"/>
  <c r="B2649" i="27"/>
  <c r="B2650" i="27"/>
  <c r="B2651" i="27"/>
  <c r="B2652" i="27"/>
  <c r="B2653" i="27"/>
  <c r="B2654" i="27"/>
  <c r="B2655" i="27"/>
  <c r="B2656" i="27"/>
  <c r="B2657" i="27"/>
  <c r="B2658" i="27"/>
  <c r="B2659" i="27"/>
  <c r="B2660" i="27"/>
  <c r="B2661" i="27"/>
  <c r="B2662" i="27"/>
  <c r="B2663" i="27"/>
  <c r="B2664" i="27"/>
  <c r="B2665" i="27"/>
  <c r="B2666" i="27"/>
  <c r="B2667" i="27"/>
  <c r="B2668" i="27"/>
  <c r="B2669" i="27"/>
  <c r="B2670" i="27"/>
  <c r="B2671" i="27"/>
  <c r="B2672" i="27"/>
  <c r="B2673" i="27"/>
  <c r="B2674" i="27"/>
  <c r="B2675" i="27"/>
  <c r="B2676" i="27"/>
  <c r="B2677" i="27"/>
  <c r="B2678" i="27"/>
  <c r="B2679" i="27"/>
  <c r="B2680" i="27"/>
  <c r="B2681" i="27"/>
  <c r="B2682" i="27"/>
  <c r="B2683" i="27"/>
  <c r="B2684" i="27"/>
  <c r="B2685" i="27"/>
  <c r="B2686" i="27"/>
  <c r="B2687" i="27"/>
  <c r="B2688" i="27"/>
  <c r="B2689" i="27"/>
  <c r="B2690" i="27"/>
  <c r="B2691" i="27"/>
  <c r="B2692" i="27"/>
  <c r="B2693" i="27"/>
  <c r="B2694" i="27"/>
  <c r="B2695" i="27"/>
  <c r="B2696" i="27"/>
  <c r="B2697" i="27"/>
  <c r="B2698" i="27"/>
  <c r="B2699" i="27"/>
  <c r="B2700" i="27"/>
  <c r="B2701" i="27"/>
  <c r="B2702" i="27"/>
  <c r="B2703" i="27"/>
  <c r="B2704" i="27"/>
  <c r="B2705" i="27"/>
  <c r="B2706" i="27"/>
  <c r="B2707" i="27"/>
  <c r="B2708" i="27"/>
  <c r="B2709" i="27"/>
  <c r="B2710" i="27"/>
  <c r="B2711" i="27"/>
  <c r="B2712" i="27"/>
  <c r="B2713" i="27"/>
  <c r="B2714" i="27"/>
  <c r="B2715" i="27"/>
  <c r="B2716" i="27"/>
  <c r="B2717" i="27"/>
  <c r="B2718" i="27"/>
  <c r="B2719" i="27"/>
  <c r="B2720" i="27"/>
  <c r="B2721" i="27"/>
  <c r="B2722" i="27"/>
  <c r="B2723" i="27"/>
  <c r="B2724" i="27"/>
  <c r="B2725" i="27"/>
  <c r="B2726" i="27"/>
  <c r="B2727" i="27"/>
  <c r="B2728" i="27"/>
  <c r="B2729" i="27"/>
  <c r="B2730" i="27"/>
  <c r="B2731" i="27"/>
  <c r="B2732" i="27"/>
  <c r="B2733" i="27"/>
  <c r="B2734" i="27"/>
  <c r="B2735" i="27"/>
  <c r="B2736" i="27"/>
  <c r="B2737" i="27"/>
  <c r="B2738" i="27"/>
  <c r="B2739" i="27"/>
  <c r="B2740" i="27"/>
  <c r="B2741" i="27"/>
  <c r="B2742" i="27"/>
  <c r="B2743" i="27"/>
  <c r="B2744" i="27"/>
  <c r="B2745" i="27"/>
  <c r="B2746" i="27"/>
  <c r="B2747" i="27"/>
  <c r="B2748" i="27"/>
  <c r="B2749" i="27"/>
  <c r="B2750" i="27"/>
  <c r="B2751" i="27"/>
  <c r="B2752" i="27"/>
  <c r="B2753" i="27"/>
  <c r="B2754" i="27"/>
  <c r="B2755" i="27"/>
  <c r="B2756" i="27"/>
  <c r="B2757" i="27"/>
  <c r="B2758" i="27"/>
  <c r="B2759" i="27"/>
  <c r="B2760" i="27"/>
  <c r="B2761" i="27"/>
  <c r="B2762" i="27"/>
  <c r="B2763" i="27"/>
  <c r="B2764" i="27"/>
  <c r="B2765" i="27"/>
  <c r="B2766" i="27"/>
  <c r="B2767" i="27"/>
  <c r="B2768" i="27"/>
  <c r="B2769" i="27"/>
  <c r="B2770" i="27"/>
  <c r="B2771" i="27"/>
  <c r="B2772" i="27"/>
  <c r="B2773" i="27"/>
  <c r="B2774" i="27"/>
  <c r="B2775" i="27"/>
  <c r="B2776" i="27"/>
  <c r="B2777" i="27"/>
  <c r="B2778" i="27"/>
  <c r="B2779" i="27"/>
  <c r="B2780" i="27"/>
  <c r="B2781" i="27"/>
  <c r="B2782" i="27"/>
  <c r="B2783" i="27"/>
  <c r="B2784" i="27"/>
  <c r="B2785" i="27"/>
  <c r="B2786" i="27"/>
  <c r="B2787" i="27"/>
  <c r="B2788" i="27"/>
  <c r="B2789" i="27"/>
  <c r="B2790" i="27"/>
  <c r="B2791" i="27"/>
  <c r="B2792" i="27"/>
  <c r="B2793" i="27"/>
  <c r="B2794" i="27"/>
  <c r="B2795" i="27"/>
  <c r="B2796" i="27"/>
  <c r="B2797" i="27"/>
  <c r="B2798" i="27"/>
  <c r="B2799" i="27"/>
  <c r="B2800" i="27"/>
  <c r="B2801" i="27"/>
  <c r="B2802" i="27"/>
  <c r="B2803" i="27"/>
  <c r="B2804" i="27"/>
  <c r="B2805" i="27"/>
  <c r="B2806" i="27"/>
  <c r="B2807" i="27"/>
  <c r="B2808" i="27"/>
  <c r="B2809" i="27"/>
  <c r="B2810" i="27"/>
  <c r="B2811" i="27"/>
  <c r="B2812" i="27"/>
  <c r="B2813" i="27"/>
  <c r="B2814" i="27"/>
  <c r="B2815" i="27"/>
  <c r="B2816" i="27"/>
  <c r="B2817" i="27"/>
  <c r="B2818" i="27"/>
  <c r="B2819" i="27"/>
  <c r="B2820" i="27"/>
  <c r="B2821" i="27"/>
  <c r="B2822" i="27"/>
  <c r="B2823" i="27"/>
  <c r="B2824" i="27"/>
  <c r="B2825" i="27"/>
  <c r="B2826" i="27"/>
  <c r="B2827" i="27"/>
  <c r="B2828" i="27"/>
  <c r="B2829" i="27"/>
  <c r="B2830" i="27"/>
  <c r="B2831" i="27"/>
  <c r="B2832" i="27"/>
  <c r="B2833" i="27"/>
  <c r="B2834" i="27"/>
  <c r="B2835" i="27"/>
  <c r="B2836" i="27"/>
  <c r="B2837" i="27"/>
  <c r="B2838" i="27"/>
  <c r="B2839" i="27"/>
  <c r="B2840" i="27"/>
  <c r="B2841" i="27"/>
  <c r="B2842" i="27"/>
  <c r="B2843" i="27"/>
  <c r="B2844" i="27"/>
  <c r="B2845" i="27"/>
  <c r="B2846" i="27"/>
  <c r="B2847" i="27"/>
  <c r="B2848" i="27"/>
  <c r="B2849" i="27"/>
  <c r="B2850" i="27"/>
  <c r="B2851" i="27"/>
  <c r="B2852" i="27"/>
  <c r="B2853" i="27"/>
  <c r="B2854" i="27"/>
  <c r="B2855" i="27"/>
  <c r="B2856" i="27"/>
  <c r="B2857" i="27"/>
  <c r="B2858" i="27"/>
  <c r="B2859" i="27"/>
  <c r="B2860" i="27"/>
  <c r="B2861" i="27"/>
  <c r="B2862" i="27"/>
  <c r="B2863" i="27"/>
  <c r="B2864" i="27"/>
  <c r="B2865" i="27"/>
  <c r="B2866" i="27"/>
  <c r="B2867" i="27"/>
  <c r="B2868" i="27"/>
  <c r="B2869" i="27"/>
  <c r="B2870" i="27"/>
  <c r="B2871" i="27"/>
  <c r="B2872" i="27"/>
  <c r="B2873" i="27"/>
  <c r="B2874" i="27"/>
  <c r="B2875" i="27"/>
  <c r="B2876" i="27"/>
  <c r="B2877" i="27"/>
  <c r="B2878" i="27"/>
  <c r="B2879" i="27"/>
  <c r="B2880" i="27"/>
  <c r="B2881" i="27"/>
  <c r="B2882" i="27"/>
  <c r="B2883" i="27"/>
  <c r="B2884" i="27"/>
  <c r="B2885" i="27"/>
  <c r="B2886" i="27"/>
  <c r="B2887" i="27"/>
  <c r="B2888" i="27"/>
  <c r="B2889" i="27"/>
  <c r="B2890" i="27"/>
  <c r="B2891" i="27"/>
  <c r="B2892" i="27"/>
  <c r="B2893" i="27"/>
  <c r="B2894" i="27"/>
  <c r="B2895" i="27"/>
  <c r="B2896" i="27"/>
  <c r="B2897" i="27"/>
  <c r="B2898" i="27"/>
  <c r="B2899" i="27"/>
  <c r="B2900" i="27"/>
  <c r="B2901" i="27"/>
  <c r="B2902" i="27"/>
  <c r="B2903" i="27"/>
  <c r="B2904" i="27"/>
  <c r="B2905" i="27"/>
  <c r="B2906" i="27"/>
  <c r="B2907" i="27"/>
  <c r="B2908" i="27"/>
  <c r="B2909" i="27"/>
  <c r="B2910" i="27"/>
  <c r="B2911" i="27"/>
  <c r="B2912" i="27"/>
  <c r="B2913" i="27"/>
  <c r="B2914" i="27"/>
  <c r="B2915" i="27"/>
  <c r="B2916" i="27"/>
  <c r="B2917" i="27"/>
  <c r="B2918" i="27"/>
  <c r="B2919" i="27"/>
  <c r="B2920" i="27"/>
  <c r="B2921" i="27"/>
  <c r="B2922" i="27"/>
  <c r="B2923" i="27"/>
  <c r="B2924" i="27"/>
  <c r="B2925" i="27"/>
  <c r="B2926" i="27"/>
  <c r="B2927" i="27"/>
  <c r="B2928" i="27"/>
  <c r="B2929" i="27"/>
  <c r="B2930" i="27"/>
  <c r="B2931" i="27"/>
  <c r="B2932" i="27"/>
  <c r="B2933" i="27"/>
  <c r="B2934" i="27"/>
  <c r="B2935" i="27"/>
  <c r="B2936" i="27"/>
  <c r="B2937" i="27"/>
  <c r="B2938" i="27"/>
  <c r="B2939" i="27"/>
  <c r="B2940" i="27"/>
  <c r="B2941" i="27"/>
  <c r="B2942" i="27"/>
  <c r="B2943" i="27"/>
  <c r="B2944" i="27"/>
  <c r="B2945" i="27"/>
  <c r="B2946" i="27"/>
  <c r="B2947" i="27"/>
  <c r="B2948" i="27"/>
  <c r="B2949" i="27"/>
  <c r="B2950" i="27"/>
  <c r="B2951" i="27"/>
  <c r="B2952" i="27"/>
  <c r="B2953" i="27"/>
  <c r="B2954" i="27"/>
  <c r="B2955" i="27"/>
  <c r="B2956" i="27"/>
  <c r="B2957" i="27"/>
  <c r="B2958" i="27"/>
  <c r="B2959" i="27"/>
  <c r="B2960" i="27"/>
  <c r="B2961" i="27"/>
  <c r="B2962" i="27"/>
  <c r="B2963" i="27"/>
  <c r="B2964" i="27"/>
  <c r="B2965" i="27"/>
  <c r="B2966" i="27"/>
  <c r="B2967" i="27"/>
  <c r="B2968" i="27"/>
  <c r="B2969" i="27"/>
  <c r="B2970" i="27"/>
  <c r="B2971" i="27"/>
  <c r="B2972" i="27"/>
  <c r="B2973" i="27"/>
  <c r="B2974" i="27"/>
  <c r="B2975" i="27"/>
  <c r="B2976" i="27"/>
  <c r="B2977" i="27"/>
  <c r="B2978" i="27"/>
  <c r="B2979" i="27"/>
  <c r="B2980" i="27"/>
  <c r="B2981" i="27"/>
  <c r="B2982" i="27"/>
  <c r="B2983" i="27"/>
  <c r="B2984" i="27"/>
  <c r="B2985" i="27"/>
  <c r="B2986" i="27"/>
  <c r="B2987" i="27"/>
  <c r="B2988" i="27"/>
  <c r="B2989" i="27"/>
  <c r="B2990" i="27"/>
  <c r="B2991" i="27"/>
  <c r="B2992" i="27"/>
  <c r="B2993" i="27"/>
  <c r="B2994" i="27"/>
  <c r="B2995" i="27"/>
  <c r="B2996" i="27"/>
  <c r="B2997" i="27"/>
  <c r="B2998" i="27"/>
  <c r="B2999" i="27"/>
  <c r="B3000" i="27"/>
  <c r="B3001" i="27"/>
  <c r="B3002" i="27"/>
  <c r="B3003" i="27"/>
  <c r="B3004" i="27"/>
  <c r="B3005" i="27"/>
  <c r="B3006" i="27"/>
  <c r="B3007" i="27"/>
  <c r="B3008" i="27"/>
  <c r="B3009" i="27"/>
  <c r="B3010" i="27"/>
  <c r="B3011" i="27"/>
  <c r="B3012" i="27"/>
  <c r="B3013" i="27"/>
  <c r="B3014" i="27"/>
  <c r="B3015" i="27"/>
  <c r="B3016" i="27"/>
  <c r="B3017" i="27"/>
  <c r="B3018" i="27"/>
  <c r="B3019" i="27"/>
  <c r="B3020" i="27"/>
  <c r="B3021" i="27"/>
  <c r="B3022" i="27"/>
  <c r="B3023" i="27"/>
  <c r="B3024" i="27"/>
  <c r="B3025" i="27"/>
  <c r="B3026" i="27"/>
  <c r="B3027" i="27"/>
  <c r="B3028" i="27"/>
  <c r="B3029" i="27"/>
  <c r="B3030" i="27"/>
  <c r="B3031" i="27"/>
  <c r="B3032" i="27"/>
  <c r="B3033" i="27"/>
  <c r="B3034" i="27"/>
  <c r="B3035" i="27"/>
  <c r="B3036" i="27"/>
  <c r="B3037" i="27"/>
  <c r="B3038" i="27"/>
  <c r="B3039" i="27"/>
  <c r="B3040" i="27"/>
  <c r="B3041" i="27"/>
  <c r="B3042" i="27"/>
  <c r="B3043" i="27"/>
  <c r="B3044" i="27"/>
  <c r="B3045" i="27"/>
  <c r="B3046" i="27"/>
  <c r="B3047" i="27"/>
  <c r="B3048" i="27"/>
  <c r="B3049" i="27"/>
  <c r="B3050" i="27"/>
  <c r="B3051" i="27"/>
  <c r="B3052" i="27"/>
  <c r="B3053" i="27"/>
  <c r="B3054" i="27"/>
  <c r="B3055" i="27"/>
  <c r="B3056" i="27"/>
  <c r="B3057" i="27"/>
  <c r="B3058" i="27"/>
  <c r="B3059" i="27"/>
  <c r="B3060" i="27"/>
  <c r="B3061" i="27"/>
  <c r="B3062" i="27"/>
  <c r="B3063" i="27"/>
  <c r="B3064" i="27"/>
  <c r="B3065" i="27"/>
  <c r="B3066" i="27"/>
  <c r="B3067" i="27"/>
  <c r="B3068" i="27"/>
  <c r="B3069" i="27"/>
  <c r="B3070" i="27"/>
  <c r="B3071" i="27"/>
  <c r="B3072" i="27"/>
  <c r="B3073" i="27"/>
  <c r="B3074" i="27"/>
  <c r="B3075" i="27"/>
  <c r="B3076" i="27"/>
  <c r="B3077" i="27"/>
  <c r="B3078" i="27"/>
  <c r="B3079" i="27"/>
  <c r="B3080" i="27"/>
  <c r="B3081" i="27"/>
  <c r="B3082" i="27"/>
  <c r="B3083" i="27"/>
  <c r="B3084" i="27"/>
  <c r="B3085" i="27"/>
  <c r="B3086" i="27"/>
  <c r="B3087" i="27"/>
  <c r="B3088" i="27"/>
  <c r="B3089" i="27"/>
  <c r="B3090" i="27"/>
  <c r="B3091" i="27"/>
  <c r="B3092" i="27"/>
  <c r="B3093" i="27"/>
  <c r="B3094" i="27"/>
  <c r="B3095" i="27"/>
  <c r="B3096" i="27"/>
  <c r="B3097" i="27"/>
  <c r="B3098" i="27"/>
  <c r="B3099" i="27"/>
  <c r="B3100" i="27"/>
  <c r="B3101" i="27"/>
  <c r="B3102" i="27"/>
  <c r="B3103" i="27"/>
  <c r="B3104" i="27"/>
  <c r="B3105" i="27"/>
  <c r="B3106" i="27"/>
  <c r="B3107" i="27"/>
  <c r="B3108" i="27"/>
  <c r="B3109" i="27"/>
  <c r="B3110" i="27"/>
  <c r="B3111" i="27"/>
  <c r="B3112" i="27"/>
  <c r="B3113" i="27"/>
  <c r="B3114" i="27"/>
  <c r="B3115" i="27"/>
  <c r="B3116" i="27"/>
  <c r="B3117" i="27"/>
  <c r="B3118" i="27"/>
  <c r="B3119" i="27"/>
  <c r="B3120" i="27"/>
  <c r="B3121" i="27"/>
  <c r="B3122" i="27"/>
  <c r="B3123" i="27"/>
  <c r="B3124" i="27"/>
  <c r="B3125" i="27"/>
  <c r="B3126" i="27"/>
  <c r="B3127" i="27"/>
  <c r="B3128" i="27"/>
  <c r="B3129" i="27"/>
  <c r="B3130" i="27"/>
  <c r="B3131" i="27"/>
  <c r="B3132" i="27"/>
  <c r="B3133" i="27"/>
  <c r="B3134" i="27"/>
  <c r="B3135" i="27"/>
  <c r="B3136" i="27"/>
  <c r="B3137" i="27"/>
  <c r="B3138" i="27"/>
  <c r="B3139" i="27"/>
  <c r="B3140" i="27"/>
  <c r="B3141" i="27"/>
  <c r="B3142" i="27"/>
  <c r="B3143" i="27"/>
  <c r="B3144" i="27"/>
  <c r="B3145" i="27"/>
  <c r="B3146" i="27"/>
  <c r="B3147" i="27"/>
  <c r="B3148" i="27"/>
  <c r="B3149" i="27"/>
  <c r="B3150" i="27"/>
  <c r="B3151" i="27"/>
  <c r="B3152" i="27"/>
  <c r="B3153" i="27"/>
  <c r="B3154" i="27"/>
  <c r="B3155" i="27"/>
  <c r="B3156" i="27"/>
  <c r="B3157" i="27"/>
  <c r="B3158" i="27"/>
  <c r="B3159" i="27"/>
  <c r="B3160" i="27"/>
  <c r="B3161" i="27"/>
  <c r="B3162" i="27"/>
  <c r="B3163" i="27"/>
  <c r="B3164" i="27"/>
  <c r="B3165" i="27"/>
  <c r="B3166" i="27"/>
  <c r="B3167" i="27"/>
  <c r="B3168" i="27"/>
  <c r="B3169" i="27"/>
  <c r="B3170" i="27"/>
  <c r="B3171" i="27"/>
  <c r="B3172" i="27"/>
  <c r="B3173" i="27"/>
  <c r="B3174" i="27"/>
  <c r="B3175" i="27"/>
  <c r="B3176" i="27"/>
  <c r="B3177" i="27"/>
  <c r="B3178" i="27"/>
  <c r="B3179" i="27"/>
  <c r="B3180" i="27"/>
  <c r="B3181" i="27"/>
  <c r="B3182" i="27"/>
  <c r="B3183" i="27"/>
  <c r="B3184" i="27"/>
  <c r="B3185" i="27"/>
  <c r="B3186" i="27"/>
  <c r="B3187" i="27"/>
  <c r="B3188" i="27"/>
  <c r="B3189" i="27"/>
  <c r="B3190" i="27"/>
  <c r="B3191" i="27"/>
  <c r="B3192" i="27"/>
  <c r="B3193" i="27"/>
  <c r="B3194" i="27"/>
  <c r="B3195" i="27"/>
  <c r="B3196" i="27"/>
  <c r="B3197" i="27"/>
  <c r="B3198" i="27"/>
  <c r="B3199" i="27"/>
  <c r="B3200" i="27"/>
  <c r="B3201" i="27"/>
  <c r="B3202" i="27"/>
  <c r="B3203" i="27"/>
  <c r="B3204" i="27"/>
  <c r="B3205" i="27"/>
  <c r="B3206" i="27"/>
  <c r="B3207" i="27"/>
  <c r="B3208" i="27"/>
  <c r="B3209" i="27"/>
  <c r="B3210" i="27"/>
  <c r="B3211" i="27"/>
  <c r="B3212" i="27"/>
  <c r="B3213" i="27"/>
  <c r="B3214" i="27"/>
  <c r="B3215" i="27"/>
  <c r="B3216" i="27"/>
  <c r="B3217" i="27"/>
  <c r="B3218" i="27"/>
  <c r="B3219" i="27"/>
  <c r="B3220" i="27"/>
  <c r="B3221" i="27"/>
  <c r="B3222" i="27"/>
  <c r="B3223" i="27"/>
  <c r="B3224" i="27"/>
  <c r="B3225" i="27"/>
  <c r="B3226" i="27"/>
  <c r="B3227" i="27"/>
  <c r="B3228" i="27"/>
  <c r="B3229" i="27"/>
  <c r="B3230" i="27"/>
  <c r="B3231" i="27"/>
  <c r="B3232" i="27"/>
  <c r="B3233" i="27"/>
  <c r="B3234" i="27"/>
  <c r="B3235" i="27"/>
  <c r="B3236" i="27"/>
  <c r="B3237" i="27"/>
  <c r="B3238" i="27"/>
  <c r="B3239" i="27"/>
  <c r="B3240" i="27"/>
  <c r="B3241" i="27"/>
  <c r="B3242" i="27"/>
  <c r="B3243" i="27"/>
  <c r="B3244" i="27"/>
  <c r="B3245" i="27"/>
  <c r="B3246" i="27"/>
  <c r="B3247" i="27"/>
  <c r="B3248" i="27"/>
  <c r="B3249" i="27"/>
  <c r="B3250" i="27"/>
  <c r="B3251" i="27"/>
  <c r="B3252" i="27"/>
  <c r="B3253" i="27"/>
  <c r="B3254" i="27"/>
  <c r="B3255" i="27"/>
  <c r="B3256" i="27"/>
  <c r="B3257" i="27"/>
  <c r="B3258" i="27"/>
  <c r="B3259" i="27"/>
  <c r="B3260" i="27"/>
  <c r="B3261" i="27"/>
  <c r="B3262" i="27"/>
  <c r="B3263" i="27"/>
  <c r="B3264" i="27"/>
  <c r="B3265" i="27"/>
  <c r="B3266" i="27"/>
  <c r="B3267" i="27"/>
  <c r="B3268" i="27"/>
  <c r="B3269" i="27"/>
  <c r="B3270" i="27"/>
  <c r="B3271" i="27"/>
  <c r="B3272" i="27"/>
  <c r="B3273" i="27"/>
  <c r="B3274" i="27"/>
  <c r="B3275" i="27"/>
  <c r="B3276" i="27"/>
  <c r="B3277" i="27"/>
  <c r="B3278" i="27"/>
  <c r="B3279" i="27"/>
  <c r="B3280" i="27"/>
  <c r="B3281" i="27"/>
  <c r="B3282" i="27"/>
  <c r="B3283" i="27"/>
  <c r="B3284" i="27"/>
  <c r="B3285" i="27"/>
  <c r="B3286" i="27"/>
  <c r="B3287" i="27"/>
  <c r="B3288" i="27"/>
  <c r="B3289" i="27"/>
  <c r="B3290" i="27"/>
  <c r="B3291" i="27"/>
  <c r="B3292" i="27"/>
  <c r="B3293" i="27"/>
  <c r="B3294" i="27"/>
  <c r="B3295" i="27"/>
  <c r="B3296" i="27"/>
  <c r="B3297" i="27"/>
  <c r="B3298" i="27"/>
  <c r="B3299" i="27"/>
  <c r="B3300" i="27"/>
  <c r="B3301" i="27"/>
  <c r="B3302" i="27"/>
  <c r="B3303" i="27"/>
  <c r="B3304" i="27"/>
  <c r="B3305" i="27"/>
  <c r="B3306" i="27"/>
  <c r="B3307" i="27"/>
  <c r="B3308" i="27"/>
  <c r="B3309" i="27"/>
  <c r="B3310" i="27"/>
  <c r="B3311" i="27"/>
  <c r="B3312" i="27"/>
  <c r="B3313" i="27"/>
  <c r="B3314" i="27"/>
  <c r="B3315" i="27"/>
  <c r="B3316" i="27"/>
  <c r="B3317" i="27"/>
  <c r="B3318" i="27"/>
  <c r="B3319" i="27"/>
  <c r="B3320" i="27"/>
  <c r="B3321" i="27"/>
  <c r="B3322" i="27"/>
  <c r="B3323" i="27"/>
  <c r="B3324" i="27"/>
  <c r="B3325" i="27"/>
  <c r="B3326" i="27"/>
  <c r="B3327" i="27"/>
  <c r="B3328" i="27"/>
  <c r="B3329" i="27"/>
  <c r="B3330" i="27"/>
  <c r="B3331" i="27"/>
  <c r="B3332" i="27"/>
  <c r="B3333" i="27"/>
  <c r="B3334" i="27"/>
  <c r="B3335" i="27"/>
  <c r="B3336" i="27"/>
  <c r="B3337" i="27"/>
  <c r="B3338" i="27"/>
  <c r="B3339" i="27"/>
  <c r="B3340" i="27"/>
  <c r="B3341" i="27"/>
  <c r="B3342" i="27"/>
  <c r="B3343" i="27"/>
  <c r="B3344" i="27"/>
  <c r="B3345" i="27"/>
  <c r="B3346" i="27"/>
  <c r="B3347" i="27"/>
  <c r="B3348" i="27"/>
  <c r="B3349" i="27"/>
  <c r="B3350" i="27"/>
  <c r="B3351" i="27"/>
  <c r="B3352" i="27"/>
  <c r="B3353" i="27"/>
  <c r="B3354" i="27"/>
  <c r="B3355" i="27"/>
  <c r="B3356" i="27"/>
  <c r="B3357" i="27"/>
  <c r="B3358" i="27"/>
  <c r="B3359" i="27"/>
  <c r="B3360" i="27"/>
  <c r="B3361" i="27"/>
  <c r="B3362" i="27"/>
  <c r="B3363" i="27"/>
  <c r="B3364" i="27"/>
  <c r="B3365" i="27"/>
  <c r="B3366" i="27"/>
  <c r="B3367" i="27"/>
  <c r="B3368" i="27"/>
  <c r="B3369" i="27"/>
  <c r="B3370" i="27"/>
  <c r="B3371" i="27"/>
  <c r="B3372" i="27"/>
  <c r="B3373" i="27"/>
  <c r="B3374" i="27"/>
  <c r="B3375" i="27"/>
  <c r="B3376" i="27"/>
  <c r="B3377" i="27"/>
  <c r="B3378" i="27"/>
  <c r="B3379" i="27"/>
  <c r="B3380" i="27"/>
  <c r="B3381" i="27"/>
  <c r="B3382" i="27"/>
  <c r="B3383" i="27"/>
  <c r="B3384" i="27"/>
  <c r="B3385" i="27"/>
  <c r="B3386" i="27"/>
  <c r="B3387" i="27"/>
  <c r="B3388" i="27"/>
  <c r="B3389" i="27"/>
  <c r="B3390" i="27"/>
  <c r="B3391" i="27"/>
  <c r="B3392" i="27"/>
  <c r="B3393" i="27"/>
  <c r="B3394" i="27"/>
  <c r="B3395" i="27"/>
  <c r="B3396" i="27"/>
  <c r="B3397" i="27"/>
  <c r="B3398" i="27"/>
  <c r="B3399" i="27"/>
  <c r="B3400" i="27"/>
  <c r="B3401" i="27"/>
  <c r="B3402" i="27"/>
  <c r="B3403" i="27"/>
  <c r="B3404" i="27"/>
  <c r="B3405" i="27"/>
  <c r="B3406" i="27"/>
  <c r="B3407" i="27"/>
  <c r="B3408" i="27"/>
  <c r="B3409" i="27"/>
  <c r="B3410" i="27"/>
  <c r="B3411" i="27"/>
  <c r="B3412" i="27"/>
  <c r="B3413" i="27"/>
  <c r="B3414" i="27"/>
  <c r="B3415" i="27"/>
  <c r="B3416" i="27"/>
  <c r="B3417" i="27"/>
  <c r="B3418" i="27"/>
  <c r="B3419" i="27"/>
  <c r="B3420" i="27"/>
  <c r="B3421" i="27"/>
  <c r="B3422" i="27"/>
  <c r="B3423" i="27"/>
  <c r="B3424" i="27"/>
  <c r="B3425" i="27"/>
  <c r="B3426" i="27"/>
  <c r="B3427" i="27"/>
  <c r="B3428" i="27"/>
  <c r="B3429" i="27"/>
  <c r="B3430" i="27"/>
  <c r="B3431" i="27"/>
  <c r="B3432" i="27"/>
  <c r="B3433" i="27"/>
  <c r="B3434" i="27"/>
  <c r="B3435" i="27"/>
  <c r="B3436" i="27"/>
  <c r="B3437" i="27"/>
  <c r="B3438" i="27"/>
  <c r="B3439" i="27"/>
  <c r="B3440" i="27"/>
  <c r="B3441" i="27"/>
  <c r="B3442" i="27"/>
  <c r="B3443" i="27"/>
  <c r="B3444" i="27"/>
  <c r="B3445" i="27"/>
  <c r="B3446" i="27"/>
  <c r="B3447" i="27"/>
  <c r="B3448" i="27"/>
  <c r="B3449" i="27"/>
  <c r="B3450" i="27"/>
  <c r="B3451" i="27"/>
  <c r="B3452" i="27"/>
  <c r="B3453" i="27"/>
  <c r="B3454" i="27"/>
  <c r="B3455" i="27"/>
  <c r="B3456" i="27"/>
  <c r="B3457" i="27"/>
  <c r="B3458" i="27"/>
  <c r="B3459" i="27"/>
  <c r="B3460" i="27"/>
  <c r="B3461" i="27"/>
  <c r="B3462" i="27"/>
  <c r="B3463" i="27"/>
  <c r="B3464" i="27"/>
  <c r="B3465" i="27"/>
  <c r="B3466" i="27"/>
  <c r="B3467" i="27"/>
  <c r="B3468" i="27"/>
  <c r="B3469" i="27"/>
  <c r="B3470" i="27"/>
  <c r="B3471" i="27"/>
  <c r="B3472" i="27"/>
  <c r="B3473" i="27"/>
  <c r="B3474" i="27"/>
  <c r="B3475" i="27"/>
  <c r="B3476" i="27"/>
  <c r="B3477" i="27"/>
  <c r="B3478" i="27"/>
  <c r="B3479" i="27"/>
  <c r="B3480" i="27"/>
  <c r="B3481" i="27"/>
  <c r="B3482" i="27"/>
  <c r="B3483" i="27"/>
  <c r="B3484" i="27"/>
  <c r="B3485" i="27"/>
  <c r="B3486" i="27"/>
  <c r="B3487" i="27"/>
  <c r="B3488" i="27"/>
  <c r="B3489" i="27"/>
  <c r="B3490" i="27"/>
  <c r="B3491" i="27"/>
  <c r="B3492" i="27"/>
  <c r="B3493" i="27"/>
  <c r="B3494" i="27"/>
  <c r="B3495" i="27"/>
  <c r="B3496" i="27"/>
  <c r="B3497" i="27"/>
  <c r="B3498" i="27"/>
  <c r="B3499" i="27"/>
  <c r="B3500" i="27"/>
  <c r="B3501" i="27"/>
  <c r="B3502" i="27"/>
  <c r="B3503" i="27"/>
  <c r="B3504" i="27"/>
  <c r="B3505" i="27"/>
  <c r="B3506" i="27"/>
  <c r="B3507" i="27"/>
  <c r="B3508" i="27"/>
  <c r="B3509" i="27"/>
  <c r="B3510" i="27"/>
  <c r="B3511" i="27"/>
  <c r="B3512" i="27"/>
  <c r="B3513" i="27"/>
  <c r="B3514" i="27"/>
  <c r="B3515" i="27"/>
  <c r="B3516" i="27"/>
  <c r="B3517" i="27"/>
  <c r="B3518" i="27"/>
  <c r="B3519" i="27"/>
  <c r="B3520" i="27"/>
  <c r="B3521" i="27"/>
  <c r="B3522" i="27"/>
  <c r="B3523" i="27"/>
  <c r="B3524" i="27"/>
  <c r="B3525" i="27"/>
  <c r="B3526" i="27"/>
  <c r="B3527" i="27"/>
  <c r="B3528" i="27"/>
  <c r="B3529" i="27"/>
  <c r="B3530" i="27"/>
  <c r="B3531" i="27"/>
  <c r="B3532" i="27"/>
  <c r="B3533" i="27"/>
  <c r="B3534" i="27"/>
  <c r="B3535" i="27"/>
  <c r="B3536" i="27"/>
  <c r="B3537" i="27"/>
  <c r="B3538" i="27"/>
  <c r="B3539" i="27"/>
  <c r="B3540" i="27"/>
  <c r="B3541" i="27"/>
  <c r="B3542" i="27"/>
  <c r="B3543" i="27"/>
  <c r="B3544" i="27"/>
  <c r="B3545" i="27"/>
  <c r="B3546" i="27"/>
  <c r="B3547" i="27"/>
  <c r="B3548" i="27"/>
  <c r="B3549" i="27"/>
  <c r="B3550" i="27"/>
  <c r="B3551" i="27"/>
  <c r="B3552" i="27"/>
  <c r="B3553" i="27"/>
  <c r="B3554" i="27"/>
  <c r="B3555" i="27"/>
  <c r="B3556" i="27"/>
  <c r="B3557" i="27"/>
  <c r="B3558" i="27"/>
  <c r="B3559" i="27"/>
  <c r="B3560" i="27"/>
  <c r="B3561" i="27"/>
  <c r="B3562" i="27"/>
  <c r="B3563" i="27"/>
  <c r="B3564" i="27"/>
  <c r="B3565" i="27"/>
  <c r="B3566" i="27"/>
  <c r="B3567" i="27"/>
  <c r="B3568" i="27"/>
  <c r="B3569" i="27"/>
  <c r="B3570" i="27"/>
  <c r="B3571" i="27"/>
  <c r="B3572" i="27"/>
  <c r="B3573" i="27"/>
  <c r="B2" i="27"/>
  <c r="L3" i="1"/>
  <c r="M3" i="1"/>
  <c r="L4" i="1"/>
  <c r="M4" i="1"/>
  <c r="L5" i="1"/>
  <c r="M5" i="1"/>
  <c r="L6" i="1"/>
  <c r="M6" i="1"/>
  <c r="L7" i="1"/>
  <c r="M7" i="1"/>
  <c r="L8" i="1"/>
  <c r="B8" i="1" s="1"/>
  <c r="M8" i="1"/>
  <c r="L9" i="1"/>
  <c r="M9" i="1"/>
  <c r="L10" i="1"/>
  <c r="M10" i="1"/>
  <c r="L11" i="1"/>
  <c r="M11" i="1"/>
  <c r="L12" i="1"/>
  <c r="M12" i="1"/>
  <c r="L13" i="1"/>
  <c r="M13" i="1"/>
  <c r="L14" i="1"/>
  <c r="B14" i="1" s="1"/>
  <c r="M14" i="1"/>
  <c r="L15" i="1"/>
  <c r="M15" i="1"/>
  <c r="L16" i="1"/>
  <c r="M16" i="1"/>
  <c r="L17" i="1"/>
  <c r="M17" i="1"/>
  <c r="L18" i="1"/>
  <c r="M18" i="1"/>
  <c r="L19" i="1"/>
  <c r="M19" i="1"/>
  <c r="L20" i="1"/>
  <c r="B20" i="1" s="1"/>
  <c r="M20" i="1"/>
  <c r="L21" i="1"/>
  <c r="M21" i="1"/>
  <c r="L22" i="1"/>
  <c r="B22" i="1" s="1"/>
  <c r="M22" i="1"/>
  <c r="L23" i="1"/>
  <c r="M23" i="1"/>
  <c r="L24" i="1"/>
  <c r="M24" i="1"/>
  <c r="L25" i="1"/>
  <c r="M25" i="1"/>
  <c r="L26" i="1"/>
  <c r="B26" i="1" s="1"/>
  <c r="M26" i="1"/>
  <c r="L27" i="1"/>
  <c r="M27" i="1"/>
  <c r="L28" i="1"/>
  <c r="B28" i="1" s="1"/>
  <c r="M28" i="1"/>
  <c r="L29" i="1"/>
  <c r="M29" i="1"/>
  <c r="L30" i="1"/>
  <c r="M30" i="1"/>
  <c r="L31" i="1"/>
  <c r="B31" i="1" s="1"/>
  <c r="M31" i="1"/>
  <c r="L32" i="1"/>
  <c r="B32" i="1" s="1"/>
  <c r="M32" i="1"/>
  <c r="L33" i="1"/>
  <c r="B33" i="1" s="1"/>
  <c r="M33" i="1"/>
  <c r="L34" i="1"/>
  <c r="B34" i="1" s="1"/>
  <c r="M34" i="1"/>
  <c r="L35" i="1"/>
  <c r="M35" i="1"/>
  <c r="L36" i="1"/>
  <c r="M36" i="1"/>
  <c r="L37" i="1"/>
  <c r="B37" i="1" s="1"/>
  <c r="M37" i="1"/>
  <c r="L38" i="1"/>
  <c r="B38" i="1" s="1"/>
  <c r="M38" i="1"/>
  <c r="L39" i="1"/>
  <c r="B39" i="1" s="1"/>
  <c r="M39" i="1"/>
  <c r="L40" i="1"/>
  <c r="B40" i="1" s="1"/>
  <c r="M40" i="1"/>
  <c r="L41" i="1"/>
  <c r="M41" i="1"/>
  <c r="L42" i="1"/>
  <c r="M42" i="1"/>
  <c r="L43" i="1"/>
  <c r="B43" i="1" s="1"/>
  <c r="M43" i="1"/>
  <c r="L44" i="1"/>
  <c r="B44" i="1" s="1"/>
  <c r="M44" i="1"/>
  <c r="L45" i="1"/>
  <c r="B45" i="1" s="1"/>
  <c r="M45" i="1"/>
  <c r="L46" i="1"/>
  <c r="B46" i="1" s="1"/>
  <c r="M46" i="1"/>
  <c r="L47" i="1"/>
  <c r="M47" i="1"/>
  <c r="L48" i="1"/>
  <c r="B48" i="1" s="1"/>
  <c r="M48" i="1"/>
  <c r="L49" i="1"/>
  <c r="B49" i="1" s="1"/>
  <c r="M49" i="1"/>
  <c r="L50" i="1"/>
  <c r="B50" i="1" s="1"/>
  <c r="M50" i="1"/>
  <c r="L51" i="1"/>
  <c r="B51" i="1" s="1"/>
  <c r="M51" i="1"/>
  <c r="L52" i="1"/>
  <c r="B52" i="1" s="1"/>
  <c r="M52" i="1"/>
  <c r="L53" i="1"/>
  <c r="M53" i="1"/>
  <c r="L54" i="1"/>
  <c r="B54" i="1" s="1"/>
  <c r="M54" i="1"/>
  <c r="L55" i="1"/>
  <c r="B55" i="1" s="1"/>
  <c r="M55" i="1"/>
  <c r="L56" i="1"/>
  <c r="B56" i="1" s="1"/>
  <c r="M56" i="1"/>
  <c r="L57" i="1"/>
  <c r="B57" i="1" s="1"/>
  <c r="M57" i="1"/>
  <c r="L58" i="1"/>
  <c r="B58" i="1" s="1"/>
  <c r="M58" i="1"/>
  <c r="L59" i="1"/>
  <c r="M59" i="1"/>
  <c r="L60" i="1"/>
  <c r="B60" i="1" s="1"/>
  <c r="M60" i="1"/>
  <c r="L61" i="1"/>
  <c r="B61" i="1" s="1"/>
  <c r="M61" i="1"/>
  <c r="L62" i="1"/>
  <c r="B62" i="1" s="1"/>
  <c r="M62" i="1"/>
  <c r="L63" i="1"/>
  <c r="B63" i="1" s="1"/>
  <c r="M63" i="1"/>
  <c r="L64" i="1"/>
  <c r="B64" i="1" s="1"/>
  <c r="M64" i="1"/>
  <c r="L65" i="1"/>
  <c r="M65" i="1"/>
  <c r="L66" i="1"/>
  <c r="B66" i="1" s="1"/>
  <c r="M66" i="1"/>
  <c r="L67" i="1"/>
  <c r="B67" i="1" s="1"/>
  <c r="M67" i="1"/>
  <c r="L68" i="1"/>
  <c r="B68" i="1" s="1"/>
  <c r="M68" i="1"/>
  <c r="L69" i="1"/>
  <c r="B69" i="1" s="1"/>
  <c r="M69" i="1"/>
  <c r="L70" i="1"/>
  <c r="B70" i="1" s="1"/>
  <c r="M70" i="1"/>
  <c r="L71" i="1"/>
  <c r="M71" i="1"/>
  <c r="L72" i="1"/>
  <c r="B72" i="1" s="1"/>
  <c r="M72" i="1"/>
  <c r="L73" i="1"/>
  <c r="B73" i="1" s="1"/>
  <c r="M73" i="1"/>
  <c r="L74" i="1"/>
  <c r="B74" i="1" s="1"/>
  <c r="M74" i="1"/>
  <c r="L75" i="1"/>
  <c r="B75" i="1" s="1"/>
  <c r="M75" i="1"/>
  <c r="L76" i="1"/>
  <c r="B76" i="1" s="1"/>
  <c r="M76" i="1"/>
  <c r="L77" i="1"/>
  <c r="B77" i="1" s="1"/>
  <c r="M77" i="1"/>
  <c r="L78" i="1"/>
  <c r="B78" i="1" s="1"/>
  <c r="M78" i="1"/>
  <c r="L79" i="1"/>
  <c r="B79" i="1" s="1"/>
  <c r="M79" i="1"/>
  <c r="L80" i="1"/>
  <c r="B80" i="1" s="1"/>
  <c r="M80" i="1"/>
  <c r="L81" i="1"/>
  <c r="B81" i="1" s="1"/>
  <c r="M81" i="1"/>
  <c r="L82" i="1"/>
  <c r="B82" i="1" s="1"/>
  <c r="M82" i="1"/>
  <c r="L83" i="1"/>
  <c r="B83" i="1" s="1"/>
  <c r="M83" i="1"/>
  <c r="L84" i="1"/>
  <c r="B84" i="1" s="1"/>
  <c r="M84" i="1"/>
  <c r="L85" i="1"/>
  <c r="B85" i="1" s="1"/>
  <c r="M85" i="1"/>
  <c r="L86" i="1"/>
  <c r="B86" i="1" s="1"/>
  <c r="M86" i="1"/>
  <c r="L87" i="1"/>
  <c r="B87" i="1" s="1"/>
  <c r="M87" i="1"/>
  <c r="L88" i="1"/>
  <c r="B88" i="1" s="1"/>
  <c r="M88" i="1"/>
  <c r="L89" i="1"/>
  <c r="B89" i="1" s="1"/>
  <c r="M89" i="1"/>
  <c r="L90" i="1"/>
  <c r="B90" i="1" s="1"/>
  <c r="M90" i="1"/>
  <c r="L91" i="1"/>
  <c r="B91" i="1" s="1"/>
  <c r="M91" i="1"/>
  <c r="L92" i="1"/>
  <c r="B92" i="1" s="1"/>
  <c r="M92" i="1"/>
  <c r="L93" i="1"/>
  <c r="M93" i="1"/>
  <c r="L94" i="1"/>
  <c r="M94" i="1"/>
  <c r="L95" i="1"/>
  <c r="M95" i="1"/>
  <c r="L96" i="1"/>
  <c r="B96" i="1" s="1"/>
  <c r="M96" i="1"/>
  <c r="L97" i="1"/>
  <c r="B97" i="1" s="1"/>
  <c r="M97" i="1"/>
  <c r="L98" i="1"/>
  <c r="B98" i="1" s="1"/>
  <c r="M98" i="1"/>
  <c r="L99" i="1"/>
  <c r="M99" i="1"/>
  <c r="L100" i="1"/>
  <c r="B100" i="1" s="1"/>
  <c r="M100" i="1"/>
  <c r="L101" i="1"/>
  <c r="M101" i="1"/>
  <c r="L102" i="1"/>
  <c r="B102" i="1" s="1"/>
  <c r="M102" i="1"/>
  <c r="L103" i="1"/>
  <c r="B103" i="1" s="1"/>
  <c r="M103" i="1"/>
  <c r="L104" i="1"/>
  <c r="B104" i="1" s="1"/>
  <c r="M104" i="1"/>
  <c r="L105" i="1"/>
  <c r="M105" i="1"/>
  <c r="L106" i="1"/>
  <c r="B106" i="1" s="1"/>
  <c r="M106" i="1"/>
  <c r="L107" i="1"/>
  <c r="M107" i="1"/>
  <c r="L108" i="1"/>
  <c r="B108" i="1" s="1"/>
  <c r="M108" i="1"/>
  <c r="L109" i="1"/>
  <c r="B109" i="1" s="1"/>
  <c r="M109" i="1"/>
  <c r="L110" i="1"/>
  <c r="B110" i="1" s="1"/>
  <c r="M110" i="1"/>
  <c r="L111" i="1"/>
  <c r="M111" i="1"/>
  <c r="L112" i="1"/>
  <c r="B112" i="1" s="1"/>
  <c r="M112" i="1"/>
  <c r="L113" i="1"/>
  <c r="M113" i="1"/>
  <c r="L114" i="1"/>
  <c r="B114" i="1" s="1"/>
  <c r="M114" i="1"/>
  <c r="L115" i="1"/>
  <c r="B115" i="1" s="1"/>
  <c r="M115" i="1"/>
  <c r="L116" i="1"/>
  <c r="B116" i="1" s="1"/>
  <c r="M116" i="1"/>
  <c r="L117" i="1"/>
  <c r="M117" i="1"/>
  <c r="L118" i="1"/>
  <c r="B118" i="1" s="1"/>
  <c r="M118" i="1"/>
  <c r="L119" i="1"/>
  <c r="M119" i="1"/>
  <c r="L120" i="1"/>
  <c r="B120" i="1" s="1"/>
  <c r="M120" i="1"/>
  <c r="L121" i="1"/>
  <c r="B121" i="1" s="1"/>
  <c r="M121" i="1"/>
  <c r="L122" i="1"/>
  <c r="B122" i="1" s="1"/>
  <c r="M122" i="1"/>
  <c r="L123" i="1"/>
  <c r="M123" i="1"/>
  <c r="L124" i="1"/>
  <c r="B124" i="1" s="1"/>
  <c r="M124" i="1"/>
  <c r="L125" i="1"/>
  <c r="M125" i="1"/>
  <c r="L126" i="1"/>
  <c r="B126" i="1" s="1"/>
  <c r="M126" i="1"/>
  <c r="L127" i="1"/>
  <c r="B127" i="1" s="1"/>
  <c r="M127" i="1"/>
  <c r="L128" i="1"/>
  <c r="B128" i="1" s="1"/>
  <c r="M128" i="1"/>
  <c r="L129" i="1"/>
  <c r="M129" i="1"/>
  <c r="L130" i="1"/>
  <c r="B130" i="1" s="1"/>
  <c r="M130" i="1"/>
  <c r="L131" i="1"/>
  <c r="M131" i="1"/>
  <c r="L132" i="1"/>
  <c r="B132" i="1" s="1"/>
  <c r="M132" i="1"/>
  <c r="L133" i="1"/>
  <c r="B133" i="1" s="1"/>
  <c r="M133" i="1"/>
  <c r="L134" i="1"/>
  <c r="B134" i="1" s="1"/>
  <c r="M134" i="1"/>
  <c r="L135" i="1"/>
  <c r="M135" i="1"/>
  <c r="L136" i="1"/>
  <c r="B136" i="1" s="1"/>
  <c r="M136" i="1"/>
  <c r="L137" i="1"/>
  <c r="M137" i="1"/>
  <c r="L138" i="1"/>
  <c r="B138" i="1" s="1"/>
  <c r="M138" i="1"/>
  <c r="L139" i="1"/>
  <c r="B139" i="1" s="1"/>
  <c r="M139" i="1"/>
  <c r="L140" i="1"/>
  <c r="B140" i="1" s="1"/>
  <c r="M140" i="1"/>
  <c r="L141" i="1"/>
  <c r="M141" i="1"/>
  <c r="L142" i="1"/>
  <c r="B142" i="1" s="1"/>
  <c r="M142" i="1"/>
  <c r="L143" i="1"/>
  <c r="M143" i="1"/>
  <c r="L144" i="1"/>
  <c r="B144" i="1" s="1"/>
  <c r="M144" i="1"/>
  <c r="L145" i="1"/>
  <c r="B145" i="1" s="1"/>
  <c r="M145" i="1"/>
  <c r="L146" i="1"/>
  <c r="B146" i="1" s="1"/>
  <c r="M146" i="1"/>
  <c r="L147" i="1"/>
  <c r="M147" i="1"/>
  <c r="L148" i="1"/>
  <c r="B148" i="1" s="1"/>
  <c r="M148" i="1"/>
  <c r="L149" i="1"/>
  <c r="M149" i="1"/>
  <c r="L150" i="1"/>
  <c r="B150" i="1" s="1"/>
  <c r="M150" i="1"/>
  <c r="L151" i="1"/>
  <c r="B151" i="1" s="1"/>
  <c r="M151" i="1"/>
  <c r="L152" i="1"/>
  <c r="B152" i="1" s="1"/>
  <c r="M152" i="1"/>
  <c r="L153" i="1"/>
  <c r="M153" i="1"/>
  <c r="L154" i="1"/>
  <c r="B154" i="1" s="1"/>
  <c r="M154" i="1"/>
  <c r="L155" i="1"/>
  <c r="M155" i="1"/>
  <c r="L156" i="1"/>
  <c r="B156" i="1" s="1"/>
  <c r="M156" i="1"/>
  <c r="L157" i="1"/>
  <c r="B157" i="1" s="1"/>
  <c r="M157" i="1"/>
  <c r="L158" i="1"/>
  <c r="B158" i="1" s="1"/>
  <c r="M158" i="1"/>
  <c r="L159" i="1"/>
  <c r="M159" i="1"/>
  <c r="L160" i="1"/>
  <c r="B160" i="1" s="1"/>
  <c r="M160" i="1"/>
  <c r="L161" i="1"/>
  <c r="M161" i="1"/>
  <c r="L162" i="1"/>
  <c r="B162" i="1" s="1"/>
  <c r="M162" i="1"/>
  <c r="L163" i="1"/>
  <c r="B163" i="1" s="1"/>
  <c r="M163" i="1"/>
  <c r="L164" i="1"/>
  <c r="B164" i="1" s="1"/>
  <c r="M164" i="1"/>
  <c r="L165" i="1"/>
  <c r="M165" i="1"/>
  <c r="L166" i="1"/>
  <c r="B166" i="1" s="1"/>
  <c r="M166" i="1"/>
  <c r="L167" i="1"/>
  <c r="M167" i="1"/>
  <c r="L168" i="1"/>
  <c r="B168" i="1" s="1"/>
  <c r="M168" i="1"/>
  <c r="L169" i="1"/>
  <c r="B169" i="1" s="1"/>
  <c r="M169" i="1"/>
  <c r="L170" i="1"/>
  <c r="B170" i="1" s="1"/>
  <c r="M170" i="1"/>
  <c r="L171" i="1"/>
  <c r="M171" i="1"/>
  <c r="L172" i="1"/>
  <c r="B172" i="1" s="1"/>
  <c r="M172" i="1"/>
  <c r="L173" i="1"/>
  <c r="M173" i="1"/>
  <c r="L174" i="1"/>
  <c r="B174" i="1" s="1"/>
  <c r="M174" i="1"/>
  <c r="L175" i="1"/>
  <c r="B175" i="1" s="1"/>
  <c r="M175" i="1"/>
  <c r="L176" i="1"/>
  <c r="B176" i="1" s="1"/>
  <c r="M176" i="1"/>
  <c r="L177" i="1"/>
  <c r="M177" i="1"/>
  <c r="L178" i="1"/>
  <c r="B178" i="1" s="1"/>
  <c r="M178" i="1"/>
  <c r="L179" i="1"/>
  <c r="M179" i="1"/>
  <c r="L180" i="1"/>
  <c r="B180" i="1" s="1"/>
  <c r="M180" i="1"/>
  <c r="L181" i="1"/>
  <c r="B181" i="1" s="1"/>
  <c r="M181" i="1"/>
  <c r="L182" i="1"/>
  <c r="B182" i="1" s="1"/>
  <c r="M182" i="1"/>
  <c r="L183" i="1"/>
  <c r="M183" i="1"/>
  <c r="L184" i="1"/>
  <c r="B184" i="1" s="1"/>
  <c r="M184" i="1"/>
  <c r="L185" i="1"/>
  <c r="B185" i="1" s="1"/>
  <c r="M185" i="1"/>
  <c r="L186" i="1"/>
  <c r="B186" i="1" s="1"/>
  <c r="M186" i="1"/>
  <c r="L187" i="1"/>
  <c r="B187" i="1" s="1"/>
  <c r="M187" i="1"/>
  <c r="L188" i="1"/>
  <c r="B188" i="1" s="1"/>
  <c r="M188" i="1"/>
  <c r="L189" i="1"/>
  <c r="M189" i="1"/>
  <c r="L190" i="1"/>
  <c r="B190" i="1" s="1"/>
  <c r="M190" i="1"/>
  <c r="L191" i="1"/>
  <c r="B191" i="1" s="1"/>
  <c r="M191" i="1"/>
  <c r="L192" i="1"/>
  <c r="B192" i="1" s="1"/>
  <c r="M192" i="1"/>
  <c r="L193" i="1"/>
  <c r="B193" i="1" s="1"/>
  <c r="M193" i="1"/>
  <c r="L194" i="1"/>
  <c r="B194" i="1" s="1"/>
  <c r="M194" i="1"/>
  <c r="L195" i="1"/>
  <c r="M195" i="1"/>
  <c r="L196" i="1"/>
  <c r="B196" i="1" s="1"/>
  <c r="M196" i="1"/>
  <c r="L197" i="1"/>
  <c r="B197" i="1" s="1"/>
  <c r="M197" i="1"/>
  <c r="L198" i="1"/>
  <c r="B198" i="1" s="1"/>
  <c r="M198" i="1"/>
  <c r="L199" i="1"/>
  <c r="B199" i="1" s="1"/>
  <c r="M199" i="1"/>
  <c r="L200" i="1"/>
  <c r="B200" i="1" s="1"/>
  <c r="M200" i="1"/>
  <c r="L201" i="1"/>
  <c r="M201" i="1"/>
  <c r="L202" i="1"/>
  <c r="B202" i="1" s="1"/>
  <c r="M202" i="1"/>
  <c r="L203" i="1"/>
  <c r="B203" i="1" s="1"/>
  <c r="M203" i="1"/>
  <c r="L204" i="1"/>
  <c r="B204" i="1" s="1"/>
  <c r="M204" i="1"/>
  <c r="L205" i="1"/>
  <c r="B205" i="1" s="1"/>
  <c r="M205" i="1"/>
  <c r="L206" i="1"/>
  <c r="B206" i="1" s="1"/>
  <c r="M206" i="1"/>
  <c r="L207" i="1"/>
  <c r="M207" i="1"/>
  <c r="L208" i="1"/>
  <c r="B208" i="1" s="1"/>
  <c r="M208" i="1"/>
  <c r="L209" i="1"/>
  <c r="B209" i="1" s="1"/>
  <c r="M209" i="1"/>
  <c r="L210" i="1"/>
  <c r="B210" i="1" s="1"/>
  <c r="M210" i="1"/>
  <c r="L211" i="1"/>
  <c r="B211" i="1" s="1"/>
  <c r="M211" i="1"/>
  <c r="L212" i="1"/>
  <c r="B212" i="1" s="1"/>
  <c r="M212" i="1"/>
  <c r="L213" i="1"/>
  <c r="M213" i="1"/>
  <c r="L214" i="1"/>
  <c r="B214" i="1" s="1"/>
  <c r="M214" i="1"/>
  <c r="L215" i="1"/>
  <c r="B215" i="1" s="1"/>
  <c r="M215" i="1"/>
  <c r="L216" i="1"/>
  <c r="B216" i="1" s="1"/>
  <c r="M216" i="1"/>
  <c r="L217" i="1"/>
  <c r="B217" i="1" s="1"/>
  <c r="M217" i="1"/>
  <c r="L218" i="1"/>
  <c r="B218" i="1" s="1"/>
  <c r="M218" i="1"/>
  <c r="L219" i="1"/>
  <c r="M219" i="1"/>
  <c r="L220" i="1"/>
  <c r="B220" i="1" s="1"/>
  <c r="M220" i="1"/>
  <c r="L221" i="1"/>
  <c r="B221" i="1" s="1"/>
  <c r="M221" i="1"/>
  <c r="L222" i="1"/>
  <c r="B222" i="1" s="1"/>
  <c r="M222" i="1"/>
  <c r="L223" i="1"/>
  <c r="B223" i="1" s="1"/>
  <c r="M223" i="1"/>
  <c r="L224" i="1"/>
  <c r="B224" i="1" s="1"/>
  <c r="M224" i="1"/>
  <c r="L225" i="1"/>
  <c r="M225" i="1"/>
  <c r="L226" i="1"/>
  <c r="B226" i="1" s="1"/>
  <c r="M226" i="1"/>
  <c r="L227" i="1"/>
  <c r="B227" i="1" s="1"/>
  <c r="M227" i="1"/>
  <c r="L228" i="1"/>
  <c r="B228" i="1" s="1"/>
  <c r="M228" i="1"/>
  <c r="L229" i="1"/>
  <c r="B229" i="1" s="1"/>
  <c r="M229" i="1"/>
  <c r="L230" i="1"/>
  <c r="B230" i="1" s="1"/>
  <c r="M230" i="1"/>
  <c r="L231" i="1"/>
  <c r="M231" i="1"/>
  <c r="L232" i="1"/>
  <c r="B232" i="1" s="1"/>
  <c r="M232" i="1"/>
  <c r="L233" i="1"/>
  <c r="B233" i="1" s="1"/>
  <c r="M233" i="1"/>
  <c r="L234" i="1"/>
  <c r="B234" i="1" s="1"/>
  <c r="M234" i="1"/>
  <c r="L235" i="1"/>
  <c r="B235" i="1" s="1"/>
  <c r="M235" i="1"/>
  <c r="L236" i="1"/>
  <c r="B236" i="1" s="1"/>
  <c r="M236" i="1"/>
  <c r="L237" i="1"/>
  <c r="M237" i="1"/>
  <c r="L238" i="1"/>
  <c r="B238" i="1" s="1"/>
  <c r="M238" i="1"/>
  <c r="L239" i="1"/>
  <c r="B239" i="1" s="1"/>
  <c r="M239" i="1"/>
  <c r="L240" i="1"/>
  <c r="B240" i="1" s="1"/>
  <c r="M240" i="1"/>
  <c r="L241" i="1"/>
  <c r="B241" i="1" s="1"/>
  <c r="M241" i="1"/>
  <c r="L242" i="1"/>
  <c r="B242" i="1" s="1"/>
  <c r="M242" i="1"/>
  <c r="L243" i="1"/>
  <c r="M243" i="1"/>
  <c r="L244" i="1"/>
  <c r="B244" i="1" s="1"/>
  <c r="M244" i="1"/>
  <c r="L245" i="1"/>
  <c r="B245" i="1" s="1"/>
  <c r="M245" i="1"/>
  <c r="L246" i="1"/>
  <c r="B246" i="1" s="1"/>
  <c r="M246" i="1"/>
  <c r="L247" i="1"/>
  <c r="B247" i="1" s="1"/>
  <c r="M247" i="1"/>
  <c r="L248" i="1"/>
  <c r="B248" i="1" s="1"/>
  <c r="M248" i="1"/>
  <c r="L249" i="1"/>
  <c r="M249" i="1"/>
  <c r="L250" i="1"/>
  <c r="B250" i="1" s="1"/>
  <c r="M250" i="1"/>
  <c r="L251" i="1"/>
  <c r="B251" i="1" s="1"/>
  <c r="M251" i="1"/>
  <c r="L252" i="1"/>
  <c r="B252" i="1" s="1"/>
  <c r="M252" i="1"/>
  <c r="L253" i="1"/>
  <c r="B253" i="1" s="1"/>
  <c r="M253" i="1"/>
  <c r="L254" i="1"/>
  <c r="B254" i="1" s="1"/>
  <c r="M254" i="1"/>
  <c r="L255" i="1"/>
  <c r="M255" i="1"/>
  <c r="L256" i="1"/>
  <c r="B256" i="1" s="1"/>
  <c r="M256" i="1"/>
  <c r="L257" i="1"/>
  <c r="B257" i="1" s="1"/>
  <c r="M257" i="1"/>
  <c r="L258" i="1"/>
  <c r="B258" i="1" s="1"/>
  <c r="M258" i="1"/>
  <c r="L259" i="1"/>
  <c r="B259" i="1" s="1"/>
  <c r="M259" i="1"/>
  <c r="L260" i="1"/>
  <c r="B260" i="1" s="1"/>
  <c r="M260" i="1"/>
  <c r="L261" i="1"/>
  <c r="M261" i="1"/>
  <c r="L262" i="1"/>
  <c r="B262" i="1" s="1"/>
  <c r="M262" i="1"/>
  <c r="L263" i="1"/>
  <c r="B263" i="1" s="1"/>
  <c r="M263" i="1"/>
  <c r="L264" i="1"/>
  <c r="B264" i="1" s="1"/>
  <c r="M264" i="1"/>
  <c r="L265" i="1"/>
  <c r="B265" i="1" s="1"/>
  <c r="M265" i="1"/>
  <c r="L266" i="1"/>
  <c r="B266" i="1" s="1"/>
  <c r="M266" i="1"/>
  <c r="L267" i="1"/>
  <c r="M267" i="1"/>
  <c r="L268" i="1"/>
  <c r="B268" i="1" s="1"/>
  <c r="M268" i="1"/>
  <c r="L269" i="1"/>
  <c r="B269" i="1" s="1"/>
  <c r="M269" i="1"/>
  <c r="L270" i="1"/>
  <c r="B270" i="1" s="1"/>
  <c r="M270" i="1"/>
  <c r="L271" i="1"/>
  <c r="B271" i="1" s="1"/>
  <c r="M271" i="1"/>
  <c r="L272" i="1"/>
  <c r="B272" i="1" s="1"/>
  <c r="M272" i="1"/>
  <c r="L273" i="1"/>
  <c r="M273" i="1"/>
  <c r="L274" i="1"/>
  <c r="B274" i="1" s="1"/>
  <c r="M274" i="1"/>
  <c r="L275" i="1"/>
  <c r="B275" i="1" s="1"/>
  <c r="M275" i="1"/>
  <c r="L276" i="1"/>
  <c r="B276" i="1" s="1"/>
  <c r="M276" i="1"/>
  <c r="L277" i="1"/>
  <c r="B277" i="1" s="1"/>
  <c r="M277" i="1"/>
  <c r="L278" i="1"/>
  <c r="B278" i="1" s="1"/>
  <c r="M278" i="1"/>
  <c r="L279" i="1"/>
  <c r="M279" i="1"/>
  <c r="L280" i="1"/>
  <c r="B280" i="1" s="1"/>
  <c r="M280" i="1"/>
  <c r="L281" i="1"/>
  <c r="B281" i="1" s="1"/>
  <c r="M281" i="1"/>
  <c r="L282" i="1"/>
  <c r="B282" i="1" s="1"/>
  <c r="M282" i="1"/>
  <c r="L283" i="1"/>
  <c r="B283" i="1" s="1"/>
  <c r="M283" i="1"/>
  <c r="L284" i="1"/>
  <c r="B284" i="1" s="1"/>
  <c r="M284" i="1"/>
  <c r="L285" i="1"/>
  <c r="M285" i="1"/>
  <c r="L286" i="1"/>
  <c r="B286" i="1" s="1"/>
  <c r="M286" i="1"/>
  <c r="L287" i="1"/>
  <c r="B287" i="1" s="1"/>
  <c r="M287" i="1"/>
  <c r="L288" i="1"/>
  <c r="B288" i="1" s="1"/>
  <c r="M288" i="1"/>
  <c r="L289" i="1"/>
  <c r="B289" i="1" s="1"/>
  <c r="M289" i="1"/>
  <c r="L290" i="1"/>
  <c r="B290" i="1" s="1"/>
  <c r="M290" i="1"/>
  <c r="L291" i="1"/>
  <c r="M291" i="1"/>
  <c r="L292" i="1"/>
  <c r="B292" i="1" s="1"/>
  <c r="M292" i="1"/>
  <c r="L293" i="1"/>
  <c r="B293" i="1" s="1"/>
  <c r="M293" i="1"/>
  <c r="L294" i="1"/>
  <c r="B294" i="1" s="1"/>
  <c r="M294" i="1"/>
  <c r="L295" i="1"/>
  <c r="B295" i="1" s="1"/>
  <c r="M295" i="1"/>
  <c r="L296" i="1"/>
  <c r="B296" i="1" s="1"/>
  <c r="M296" i="1"/>
  <c r="L297" i="1"/>
  <c r="M297" i="1"/>
  <c r="L298" i="1"/>
  <c r="B298" i="1" s="1"/>
  <c r="M298" i="1"/>
  <c r="L299" i="1"/>
  <c r="B299" i="1" s="1"/>
  <c r="M299" i="1"/>
  <c r="L300" i="1"/>
  <c r="B300" i="1" s="1"/>
  <c r="M300" i="1"/>
  <c r="L301" i="1"/>
  <c r="B301" i="1" s="1"/>
  <c r="M301" i="1"/>
  <c r="L302" i="1"/>
  <c r="B302" i="1" s="1"/>
  <c r="M302" i="1"/>
  <c r="L303" i="1"/>
  <c r="M303" i="1"/>
  <c r="L304" i="1"/>
  <c r="B304" i="1" s="1"/>
  <c r="M304" i="1"/>
  <c r="L305" i="1"/>
  <c r="B305" i="1" s="1"/>
  <c r="M305" i="1"/>
  <c r="L306" i="1"/>
  <c r="B306" i="1" s="1"/>
  <c r="M306" i="1"/>
  <c r="L307" i="1"/>
  <c r="B307" i="1" s="1"/>
  <c r="M307" i="1"/>
  <c r="L308" i="1"/>
  <c r="B308" i="1" s="1"/>
  <c r="M308" i="1"/>
  <c r="L309" i="1"/>
  <c r="M309" i="1"/>
  <c r="L310" i="1"/>
  <c r="B310" i="1" s="1"/>
  <c r="M310" i="1"/>
  <c r="L311" i="1"/>
  <c r="B311" i="1" s="1"/>
  <c r="M311" i="1"/>
  <c r="L312" i="1"/>
  <c r="B312" i="1" s="1"/>
  <c r="M312" i="1"/>
  <c r="L313" i="1"/>
  <c r="B313" i="1" s="1"/>
  <c r="M313" i="1"/>
  <c r="L314" i="1"/>
  <c r="B314" i="1" s="1"/>
  <c r="M314" i="1"/>
  <c r="L315" i="1"/>
  <c r="M315" i="1"/>
  <c r="L316" i="1"/>
  <c r="B316" i="1" s="1"/>
  <c r="M316" i="1"/>
  <c r="L317" i="1"/>
  <c r="B317" i="1" s="1"/>
  <c r="M317" i="1"/>
  <c r="L318" i="1"/>
  <c r="B318" i="1" s="1"/>
  <c r="M318" i="1"/>
  <c r="L319" i="1"/>
  <c r="B319" i="1" s="1"/>
  <c r="M319" i="1"/>
  <c r="L320" i="1"/>
  <c r="B320" i="1" s="1"/>
  <c r="M320" i="1"/>
  <c r="L321" i="1"/>
  <c r="M321" i="1"/>
  <c r="L322" i="1"/>
  <c r="B322" i="1" s="1"/>
  <c r="M322" i="1"/>
  <c r="L323" i="1"/>
  <c r="B323" i="1" s="1"/>
  <c r="M323" i="1"/>
  <c r="L324" i="1"/>
  <c r="B324" i="1" s="1"/>
  <c r="M324" i="1"/>
  <c r="L325" i="1"/>
  <c r="B325" i="1" s="1"/>
  <c r="M325" i="1"/>
  <c r="L326" i="1"/>
  <c r="B326" i="1" s="1"/>
  <c r="M326" i="1"/>
  <c r="L327" i="1"/>
  <c r="M327" i="1"/>
  <c r="L328" i="1"/>
  <c r="B328" i="1" s="1"/>
  <c r="M328" i="1"/>
  <c r="L329" i="1"/>
  <c r="B329" i="1" s="1"/>
  <c r="M329" i="1"/>
  <c r="L330" i="1"/>
  <c r="B330" i="1" s="1"/>
  <c r="M330" i="1"/>
  <c r="L331" i="1"/>
  <c r="B331" i="1" s="1"/>
  <c r="M331" i="1"/>
  <c r="L332" i="1"/>
  <c r="B332" i="1" s="1"/>
  <c r="M332" i="1"/>
  <c r="L333" i="1"/>
  <c r="M333" i="1"/>
  <c r="L334" i="1"/>
  <c r="B334" i="1" s="1"/>
  <c r="M334" i="1"/>
  <c r="L335" i="1"/>
  <c r="B335" i="1" s="1"/>
  <c r="M335" i="1"/>
  <c r="L336" i="1"/>
  <c r="B336" i="1" s="1"/>
  <c r="M336" i="1"/>
  <c r="L337" i="1"/>
  <c r="B337" i="1" s="1"/>
  <c r="M337" i="1"/>
  <c r="L338" i="1"/>
  <c r="B338" i="1" s="1"/>
  <c r="M338" i="1"/>
  <c r="L339" i="1"/>
  <c r="M339" i="1"/>
  <c r="L340" i="1"/>
  <c r="B340" i="1" s="1"/>
  <c r="M340" i="1"/>
  <c r="L341" i="1"/>
  <c r="B341" i="1" s="1"/>
  <c r="M341" i="1"/>
  <c r="L342" i="1"/>
  <c r="B342" i="1" s="1"/>
  <c r="M342" i="1"/>
  <c r="L343" i="1"/>
  <c r="B343" i="1" s="1"/>
  <c r="M343" i="1"/>
  <c r="L344" i="1"/>
  <c r="B344" i="1" s="1"/>
  <c r="M344" i="1"/>
  <c r="L345" i="1"/>
  <c r="M345" i="1"/>
  <c r="L346" i="1"/>
  <c r="B346" i="1" s="1"/>
  <c r="M346" i="1"/>
  <c r="L347" i="1"/>
  <c r="B347" i="1" s="1"/>
  <c r="M347" i="1"/>
  <c r="L348" i="1"/>
  <c r="B348" i="1" s="1"/>
  <c r="M348" i="1"/>
  <c r="L349" i="1"/>
  <c r="B349" i="1" s="1"/>
  <c r="M349" i="1"/>
  <c r="L350" i="1"/>
  <c r="B350" i="1" s="1"/>
  <c r="M350" i="1"/>
  <c r="L351" i="1"/>
  <c r="M351" i="1"/>
  <c r="L352" i="1"/>
  <c r="B352" i="1" s="1"/>
  <c r="M352" i="1"/>
  <c r="L353" i="1"/>
  <c r="B353" i="1" s="1"/>
  <c r="M353" i="1"/>
  <c r="L354" i="1"/>
  <c r="B354" i="1" s="1"/>
  <c r="M354" i="1"/>
  <c r="L355" i="1"/>
  <c r="B355" i="1" s="1"/>
  <c r="M355" i="1"/>
  <c r="L356" i="1"/>
  <c r="B356" i="1" s="1"/>
  <c r="M356" i="1"/>
  <c r="L357" i="1"/>
  <c r="M357" i="1"/>
  <c r="L358" i="1"/>
  <c r="B358" i="1" s="1"/>
  <c r="M358" i="1"/>
  <c r="L359" i="1"/>
  <c r="B359" i="1" s="1"/>
  <c r="M359" i="1"/>
  <c r="L360" i="1"/>
  <c r="B360" i="1" s="1"/>
  <c r="M360" i="1"/>
  <c r="L361" i="1"/>
  <c r="B361" i="1" s="1"/>
  <c r="M361" i="1"/>
  <c r="L362" i="1"/>
  <c r="B362" i="1" s="1"/>
  <c r="M362" i="1"/>
  <c r="L363" i="1"/>
  <c r="M363" i="1"/>
  <c r="L364" i="1"/>
  <c r="B364" i="1" s="1"/>
  <c r="M364" i="1"/>
  <c r="L365" i="1"/>
  <c r="B365" i="1" s="1"/>
  <c r="M365" i="1"/>
  <c r="L366" i="1"/>
  <c r="B366" i="1" s="1"/>
  <c r="M366" i="1"/>
  <c r="L367" i="1"/>
  <c r="B367" i="1" s="1"/>
  <c r="M367" i="1"/>
  <c r="L368" i="1"/>
  <c r="B368" i="1" s="1"/>
  <c r="M368" i="1"/>
  <c r="L369" i="1"/>
  <c r="M369" i="1"/>
  <c r="L370" i="1"/>
  <c r="B370" i="1" s="1"/>
  <c r="M370" i="1"/>
  <c r="L371" i="1"/>
  <c r="B371" i="1" s="1"/>
  <c r="M371" i="1"/>
  <c r="L372" i="1"/>
  <c r="B372" i="1" s="1"/>
  <c r="M372" i="1"/>
  <c r="L373" i="1"/>
  <c r="B373" i="1" s="1"/>
  <c r="M373" i="1"/>
  <c r="L374" i="1"/>
  <c r="B374" i="1" s="1"/>
  <c r="M374" i="1"/>
  <c r="L375" i="1"/>
  <c r="M375" i="1"/>
  <c r="L376" i="1"/>
  <c r="B376" i="1" s="1"/>
  <c r="M376" i="1"/>
  <c r="L377" i="1"/>
  <c r="B377" i="1" s="1"/>
  <c r="M377" i="1"/>
  <c r="L378" i="1"/>
  <c r="B378" i="1" s="1"/>
  <c r="M378" i="1"/>
  <c r="L379" i="1"/>
  <c r="B379" i="1" s="1"/>
  <c r="M379" i="1"/>
  <c r="L380" i="1"/>
  <c r="B380" i="1" s="1"/>
  <c r="M380" i="1"/>
  <c r="L381" i="1"/>
  <c r="M381" i="1"/>
  <c r="L382" i="1"/>
  <c r="B382" i="1" s="1"/>
  <c r="M382" i="1"/>
  <c r="L383" i="1"/>
  <c r="B383" i="1" s="1"/>
  <c r="M383" i="1"/>
  <c r="L384" i="1"/>
  <c r="B384" i="1" s="1"/>
  <c r="M384" i="1"/>
  <c r="L385" i="1"/>
  <c r="B385" i="1" s="1"/>
  <c r="M385" i="1"/>
  <c r="L386" i="1"/>
  <c r="B386" i="1" s="1"/>
  <c r="M386" i="1"/>
  <c r="L387" i="1"/>
  <c r="M387" i="1"/>
  <c r="L388" i="1"/>
  <c r="B388" i="1" s="1"/>
  <c r="M388" i="1"/>
  <c r="L389" i="1"/>
  <c r="B389" i="1" s="1"/>
  <c r="M389" i="1"/>
  <c r="L390" i="1"/>
  <c r="B390" i="1" s="1"/>
  <c r="M390" i="1"/>
  <c r="L391" i="1"/>
  <c r="B391" i="1" s="1"/>
  <c r="M391" i="1"/>
  <c r="L392" i="1"/>
  <c r="B392" i="1" s="1"/>
  <c r="M392" i="1"/>
  <c r="L393" i="1"/>
  <c r="M393" i="1"/>
  <c r="L394" i="1"/>
  <c r="B394" i="1" s="1"/>
  <c r="M394" i="1"/>
  <c r="L395" i="1"/>
  <c r="B395" i="1" s="1"/>
  <c r="M395" i="1"/>
  <c r="L396" i="1"/>
  <c r="B396" i="1" s="1"/>
  <c r="M396" i="1"/>
  <c r="L397" i="1"/>
  <c r="B397" i="1" s="1"/>
  <c r="M397" i="1"/>
  <c r="L398" i="1"/>
  <c r="B398" i="1" s="1"/>
  <c r="M398" i="1"/>
  <c r="L399" i="1"/>
  <c r="M399" i="1"/>
  <c r="L400" i="1"/>
  <c r="B400" i="1" s="1"/>
  <c r="M400" i="1"/>
  <c r="L401" i="1"/>
  <c r="B401" i="1" s="1"/>
  <c r="M401" i="1"/>
  <c r="L402" i="1"/>
  <c r="B402" i="1" s="1"/>
  <c r="M402" i="1"/>
  <c r="L403" i="1"/>
  <c r="B403" i="1" s="1"/>
  <c r="M403" i="1"/>
  <c r="L404" i="1"/>
  <c r="B404" i="1" s="1"/>
  <c r="M404" i="1"/>
  <c r="L405" i="1"/>
  <c r="M405" i="1"/>
  <c r="L406" i="1"/>
  <c r="B406" i="1" s="1"/>
  <c r="M406" i="1"/>
  <c r="L407" i="1"/>
  <c r="B407" i="1" s="1"/>
  <c r="M407" i="1"/>
  <c r="L408" i="1"/>
  <c r="B408" i="1" s="1"/>
  <c r="M408" i="1"/>
  <c r="L409" i="1"/>
  <c r="B409" i="1" s="1"/>
  <c r="M409" i="1"/>
  <c r="L410" i="1"/>
  <c r="B410" i="1" s="1"/>
  <c r="M410" i="1"/>
  <c r="L411" i="1"/>
  <c r="M411" i="1"/>
  <c r="L412" i="1"/>
  <c r="B412" i="1" s="1"/>
  <c r="M412" i="1"/>
  <c r="L413" i="1"/>
  <c r="B413" i="1" s="1"/>
  <c r="M413" i="1"/>
  <c r="L414" i="1"/>
  <c r="B414" i="1" s="1"/>
  <c r="M414" i="1"/>
  <c r="L415" i="1"/>
  <c r="B415" i="1" s="1"/>
  <c r="M415" i="1"/>
  <c r="L416" i="1"/>
  <c r="B416" i="1" s="1"/>
  <c r="M416" i="1"/>
  <c r="L417" i="1"/>
  <c r="M417" i="1"/>
  <c r="L418" i="1"/>
  <c r="B418" i="1" s="1"/>
  <c r="M418" i="1"/>
  <c r="L419" i="1"/>
  <c r="B419" i="1" s="1"/>
  <c r="M419" i="1"/>
  <c r="L420" i="1"/>
  <c r="B420" i="1" s="1"/>
  <c r="M420" i="1"/>
  <c r="L421" i="1"/>
  <c r="B421" i="1" s="1"/>
  <c r="M421" i="1"/>
  <c r="L422" i="1"/>
  <c r="B422" i="1" s="1"/>
  <c r="M422" i="1"/>
  <c r="L423" i="1"/>
  <c r="M423" i="1"/>
  <c r="L424" i="1"/>
  <c r="B424" i="1" s="1"/>
  <c r="M424" i="1"/>
  <c r="L425" i="1"/>
  <c r="B425" i="1" s="1"/>
  <c r="M425" i="1"/>
  <c r="L426" i="1"/>
  <c r="B426" i="1" s="1"/>
  <c r="M426" i="1"/>
  <c r="L427" i="1"/>
  <c r="B427" i="1" s="1"/>
  <c r="M427" i="1"/>
  <c r="L428" i="1"/>
  <c r="B428" i="1" s="1"/>
  <c r="M428" i="1"/>
  <c r="L429" i="1"/>
  <c r="M429" i="1"/>
  <c r="L430" i="1"/>
  <c r="B430" i="1" s="1"/>
  <c r="M430" i="1"/>
  <c r="L431" i="1"/>
  <c r="B431" i="1" s="1"/>
  <c r="M431" i="1"/>
  <c r="L432" i="1"/>
  <c r="B432" i="1" s="1"/>
  <c r="M432" i="1"/>
  <c r="L433" i="1"/>
  <c r="B433" i="1" s="1"/>
  <c r="M433" i="1"/>
  <c r="L434" i="1"/>
  <c r="B434" i="1" s="1"/>
  <c r="M434" i="1"/>
  <c r="L435" i="1"/>
  <c r="M435" i="1"/>
  <c r="L436" i="1"/>
  <c r="B436" i="1" s="1"/>
  <c r="M436" i="1"/>
  <c r="L437" i="1"/>
  <c r="B437" i="1" s="1"/>
  <c r="M437" i="1"/>
  <c r="L438" i="1"/>
  <c r="B438" i="1" s="1"/>
  <c r="M438" i="1"/>
  <c r="L439" i="1"/>
  <c r="B439" i="1" s="1"/>
  <c r="M439" i="1"/>
  <c r="L440" i="1"/>
  <c r="B440" i="1" s="1"/>
  <c r="M440" i="1"/>
  <c r="L441" i="1"/>
  <c r="M441" i="1"/>
  <c r="L442" i="1"/>
  <c r="B442" i="1" s="1"/>
  <c r="M442" i="1"/>
  <c r="L443" i="1"/>
  <c r="B443" i="1" s="1"/>
  <c r="M443" i="1"/>
  <c r="L444" i="1"/>
  <c r="B444" i="1" s="1"/>
  <c r="M444" i="1"/>
  <c r="L445" i="1"/>
  <c r="B445" i="1" s="1"/>
  <c r="M445" i="1"/>
  <c r="L446" i="1"/>
  <c r="B446" i="1" s="1"/>
  <c r="M446" i="1"/>
  <c r="L447" i="1"/>
  <c r="M447" i="1"/>
  <c r="L448" i="1"/>
  <c r="B448" i="1" s="1"/>
  <c r="M448" i="1"/>
  <c r="L449" i="1"/>
  <c r="B449" i="1" s="1"/>
  <c r="M449" i="1"/>
  <c r="L450" i="1"/>
  <c r="B450" i="1" s="1"/>
  <c r="M450" i="1"/>
  <c r="L451" i="1"/>
  <c r="B451" i="1" s="1"/>
  <c r="M451" i="1"/>
  <c r="L452" i="1"/>
  <c r="B452" i="1" s="1"/>
  <c r="M452" i="1"/>
  <c r="L453" i="1"/>
  <c r="M453" i="1"/>
  <c r="L454" i="1"/>
  <c r="B454" i="1" s="1"/>
  <c r="M454" i="1"/>
  <c r="L455" i="1"/>
  <c r="B455" i="1" s="1"/>
  <c r="M455" i="1"/>
  <c r="L456" i="1"/>
  <c r="B456" i="1" s="1"/>
  <c r="M456" i="1"/>
  <c r="L457" i="1"/>
  <c r="B457" i="1" s="1"/>
  <c r="M457" i="1"/>
  <c r="L458" i="1"/>
  <c r="B458" i="1" s="1"/>
  <c r="M458" i="1"/>
  <c r="L459" i="1"/>
  <c r="M459" i="1"/>
  <c r="L460" i="1"/>
  <c r="B460" i="1" s="1"/>
  <c r="M460" i="1"/>
  <c r="L461" i="1"/>
  <c r="B461" i="1" s="1"/>
  <c r="M461" i="1"/>
  <c r="L462" i="1"/>
  <c r="B462" i="1" s="1"/>
  <c r="M462" i="1"/>
  <c r="L463" i="1"/>
  <c r="B463" i="1" s="1"/>
  <c r="M463" i="1"/>
  <c r="L464" i="1"/>
  <c r="B464" i="1" s="1"/>
  <c r="M464" i="1"/>
  <c r="L465" i="1"/>
  <c r="M465" i="1"/>
  <c r="L466" i="1"/>
  <c r="B466" i="1" s="1"/>
  <c r="M466" i="1"/>
  <c r="L467" i="1"/>
  <c r="B467" i="1" s="1"/>
  <c r="M467" i="1"/>
  <c r="L468" i="1"/>
  <c r="B468" i="1" s="1"/>
  <c r="M468" i="1"/>
  <c r="L469" i="1"/>
  <c r="B469" i="1" s="1"/>
  <c r="M469" i="1"/>
  <c r="L470" i="1"/>
  <c r="B470" i="1" s="1"/>
  <c r="M470" i="1"/>
  <c r="L471" i="1"/>
  <c r="M471" i="1"/>
  <c r="L472" i="1"/>
  <c r="B472" i="1" s="1"/>
  <c r="M472" i="1"/>
  <c r="L473" i="1"/>
  <c r="B473" i="1" s="1"/>
  <c r="M473" i="1"/>
  <c r="L474" i="1"/>
  <c r="B474" i="1" s="1"/>
  <c r="M474" i="1"/>
  <c r="L475" i="1"/>
  <c r="B475" i="1" s="1"/>
  <c r="M475" i="1"/>
  <c r="L476" i="1"/>
  <c r="B476" i="1" s="1"/>
  <c r="M476" i="1"/>
  <c r="L477" i="1"/>
  <c r="M477" i="1"/>
  <c r="L478" i="1"/>
  <c r="B478" i="1" s="1"/>
  <c r="M478" i="1"/>
  <c r="L479" i="1"/>
  <c r="B479" i="1" s="1"/>
  <c r="M479" i="1"/>
  <c r="L480" i="1"/>
  <c r="B480" i="1" s="1"/>
  <c r="M480" i="1"/>
  <c r="L481" i="1"/>
  <c r="B481" i="1" s="1"/>
  <c r="M481" i="1"/>
  <c r="L482" i="1"/>
  <c r="B482" i="1" s="1"/>
  <c r="M482" i="1"/>
  <c r="L483" i="1"/>
  <c r="M483" i="1"/>
  <c r="L484" i="1"/>
  <c r="B484" i="1" s="1"/>
  <c r="M484" i="1"/>
  <c r="L485" i="1"/>
  <c r="B485" i="1" s="1"/>
  <c r="M485" i="1"/>
  <c r="L486" i="1"/>
  <c r="B486" i="1" s="1"/>
  <c r="M486" i="1"/>
  <c r="L487" i="1"/>
  <c r="B487" i="1" s="1"/>
  <c r="M487" i="1"/>
  <c r="L488" i="1"/>
  <c r="B488" i="1" s="1"/>
  <c r="M488" i="1"/>
  <c r="L489" i="1"/>
  <c r="M489" i="1"/>
  <c r="L490" i="1"/>
  <c r="B490" i="1" s="1"/>
  <c r="M490" i="1"/>
  <c r="L491" i="1"/>
  <c r="B491" i="1" s="1"/>
  <c r="M491" i="1"/>
  <c r="L492" i="1"/>
  <c r="B492" i="1" s="1"/>
  <c r="M492" i="1"/>
  <c r="L493" i="1"/>
  <c r="B493" i="1" s="1"/>
  <c r="M493" i="1"/>
  <c r="L494" i="1"/>
  <c r="B494" i="1" s="1"/>
  <c r="M494" i="1"/>
  <c r="L495" i="1"/>
  <c r="M495" i="1"/>
  <c r="L496" i="1"/>
  <c r="B496" i="1" s="1"/>
  <c r="M496" i="1"/>
  <c r="L497" i="1"/>
  <c r="B497" i="1" s="1"/>
  <c r="M497" i="1"/>
  <c r="L498" i="1"/>
  <c r="B498" i="1" s="1"/>
  <c r="M498" i="1"/>
  <c r="L499" i="1"/>
  <c r="B499" i="1" s="1"/>
  <c r="M499" i="1"/>
  <c r="L500" i="1"/>
  <c r="B500" i="1" s="1"/>
  <c r="M500" i="1"/>
  <c r="L501" i="1"/>
  <c r="M501" i="1"/>
  <c r="L502" i="1"/>
  <c r="B502" i="1" s="1"/>
  <c r="M502" i="1"/>
  <c r="L503" i="1"/>
  <c r="B503" i="1" s="1"/>
  <c r="M503" i="1"/>
  <c r="L504" i="1"/>
  <c r="B504" i="1" s="1"/>
  <c r="M504" i="1"/>
  <c r="L505" i="1"/>
  <c r="B505" i="1" s="1"/>
  <c r="M505" i="1"/>
  <c r="L506" i="1"/>
  <c r="B506" i="1" s="1"/>
  <c r="M506" i="1"/>
  <c r="L507" i="1"/>
  <c r="M507" i="1"/>
  <c r="L508" i="1"/>
  <c r="B508" i="1" s="1"/>
  <c r="M508" i="1"/>
  <c r="L509" i="1"/>
  <c r="B509" i="1" s="1"/>
  <c r="M509" i="1"/>
  <c r="L510" i="1"/>
  <c r="B510" i="1" s="1"/>
  <c r="M510" i="1"/>
  <c r="L511" i="1"/>
  <c r="B511" i="1" s="1"/>
  <c r="M511" i="1"/>
  <c r="L512" i="1"/>
  <c r="B512" i="1" s="1"/>
  <c r="M512" i="1"/>
  <c r="L513" i="1"/>
  <c r="M513" i="1"/>
  <c r="L514" i="1"/>
  <c r="B514" i="1" s="1"/>
  <c r="M514" i="1"/>
  <c r="L515" i="1"/>
  <c r="B515" i="1" s="1"/>
  <c r="M515" i="1"/>
  <c r="L516" i="1"/>
  <c r="B516" i="1" s="1"/>
  <c r="M516" i="1"/>
  <c r="L517" i="1"/>
  <c r="B517" i="1" s="1"/>
  <c r="M517" i="1"/>
  <c r="L518" i="1"/>
  <c r="B518" i="1" s="1"/>
  <c r="M518" i="1"/>
  <c r="L519" i="1"/>
  <c r="M519" i="1"/>
  <c r="L520" i="1"/>
  <c r="B520" i="1" s="1"/>
  <c r="M520" i="1"/>
  <c r="L521" i="1"/>
  <c r="B521" i="1" s="1"/>
  <c r="M521" i="1"/>
  <c r="L522" i="1"/>
  <c r="B522" i="1" s="1"/>
  <c r="M522" i="1"/>
  <c r="L523" i="1"/>
  <c r="B523" i="1" s="1"/>
  <c r="M523" i="1"/>
  <c r="L524" i="1"/>
  <c r="B524" i="1" s="1"/>
  <c r="M524" i="1"/>
  <c r="L525" i="1"/>
  <c r="M525" i="1"/>
  <c r="L526" i="1"/>
  <c r="B526" i="1" s="1"/>
  <c r="M526" i="1"/>
  <c r="L527" i="1"/>
  <c r="B527" i="1" s="1"/>
  <c r="M527" i="1"/>
  <c r="L528" i="1"/>
  <c r="B528" i="1" s="1"/>
  <c r="M528" i="1"/>
  <c r="L529" i="1"/>
  <c r="B529" i="1" s="1"/>
  <c r="M529" i="1"/>
  <c r="L530" i="1"/>
  <c r="B530" i="1" s="1"/>
  <c r="M530" i="1"/>
  <c r="L531" i="1"/>
  <c r="M531" i="1"/>
  <c r="L532" i="1"/>
  <c r="B532" i="1" s="1"/>
  <c r="M532" i="1"/>
  <c r="L533" i="1"/>
  <c r="B533" i="1" s="1"/>
  <c r="M533" i="1"/>
  <c r="L534" i="1"/>
  <c r="B534" i="1" s="1"/>
  <c r="M534" i="1"/>
  <c r="L535" i="1"/>
  <c r="B535" i="1" s="1"/>
  <c r="M535" i="1"/>
  <c r="L536" i="1"/>
  <c r="B536" i="1" s="1"/>
  <c r="M536" i="1"/>
  <c r="L537" i="1"/>
  <c r="M537" i="1"/>
  <c r="L538" i="1"/>
  <c r="B538" i="1" s="1"/>
  <c r="M538" i="1"/>
  <c r="L539" i="1"/>
  <c r="B539" i="1" s="1"/>
  <c r="M539" i="1"/>
  <c r="L540" i="1"/>
  <c r="B540" i="1" s="1"/>
  <c r="M540" i="1"/>
  <c r="L541" i="1"/>
  <c r="B541" i="1" s="1"/>
  <c r="M541" i="1"/>
  <c r="L542" i="1"/>
  <c r="B542" i="1" s="1"/>
  <c r="M542" i="1"/>
  <c r="L543" i="1"/>
  <c r="M543" i="1"/>
  <c r="L544" i="1"/>
  <c r="B544" i="1" s="1"/>
  <c r="M544" i="1"/>
  <c r="L545" i="1"/>
  <c r="B545" i="1" s="1"/>
  <c r="M545" i="1"/>
  <c r="L546" i="1"/>
  <c r="B546" i="1" s="1"/>
  <c r="M546" i="1"/>
  <c r="L547" i="1"/>
  <c r="B547" i="1" s="1"/>
  <c r="M547" i="1"/>
  <c r="L548" i="1"/>
  <c r="B548" i="1" s="1"/>
  <c r="M548" i="1"/>
  <c r="L549" i="1"/>
  <c r="M549" i="1"/>
  <c r="L550" i="1"/>
  <c r="B550" i="1" s="1"/>
  <c r="M550" i="1"/>
  <c r="L551" i="1"/>
  <c r="B551" i="1" s="1"/>
  <c r="M551" i="1"/>
  <c r="L552" i="1"/>
  <c r="B552" i="1" s="1"/>
  <c r="M552" i="1"/>
  <c r="L553" i="1"/>
  <c r="B553" i="1" s="1"/>
  <c r="M553" i="1"/>
  <c r="L554" i="1"/>
  <c r="B554" i="1" s="1"/>
  <c r="M554" i="1"/>
  <c r="L555" i="1"/>
  <c r="M555" i="1"/>
  <c r="L556" i="1"/>
  <c r="B556" i="1" s="1"/>
  <c r="M556" i="1"/>
  <c r="L557" i="1"/>
  <c r="B557" i="1" s="1"/>
  <c r="M557" i="1"/>
  <c r="L558" i="1"/>
  <c r="B558" i="1" s="1"/>
  <c r="M558" i="1"/>
  <c r="L559" i="1"/>
  <c r="B559" i="1" s="1"/>
  <c r="M559" i="1"/>
  <c r="L560" i="1"/>
  <c r="B560" i="1" s="1"/>
  <c r="M560" i="1"/>
  <c r="L561" i="1"/>
  <c r="M561" i="1"/>
  <c r="L562" i="1"/>
  <c r="B562" i="1" s="1"/>
  <c r="M562" i="1"/>
  <c r="L563" i="1"/>
  <c r="B563" i="1" s="1"/>
  <c r="M563" i="1"/>
  <c r="L564" i="1"/>
  <c r="B564" i="1" s="1"/>
  <c r="M564" i="1"/>
  <c r="L565" i="1"/>
  <c r="B565" i="1" s="1"/>
  <c r="M565" i="1"/>
  <c r="L566" i="1"/>
  <c r="B566" i="1" s="1"/>
  <c r="M566" i="1"/>
  <c r="L567" i="1"/>
  <c r="M567" i="1"/>
  <c r="L568" i="1"/>
  <c r="B568" i="1" s="1"/>
  <c r="M568" i="1"/>
  <c r="L569" i="1"/>
  <c r="B569" i="1" s="1"/>
  <c r="M569" i="1"/>
  <c r="L570" i="1"/>
  <c r="B570" i="1" s="1"/>
  <c r="M570" i="1"/>
  <c r="L571" i="1"/>
  <c r="M571" i="1"/>
  <c r="L572" i="1"/>
  <c r="B572" i="1" s="1"/>
  <c r="M572" i="1"/>
  <c r="L573" i="1"/>
  <c r="M573" i="1"/>
  <c r="L574" i="1"/>
  <c r="B574" i="1" s="1"/>
  <c r="M574" i="1"/>
  <c r="L575" i="1"/>
  <c r="B575" i="1" s="1"/>
  <c r="M575" i="1"/>
  <c r="L576" i="1"/>
  <c r="B576" i="1" s="1"/>
  <c r="M576" i="1"/>
  <c r="L577" i="1"/>
  <c r="M577" i="1"/>
  <c r="L578" i="1"/>
  <c r="B578" i="1" s="1"/>
  <c r="M578" i="1"/>
  <c r="L579" i="1"/>
  <c r="M579" i="1"/>
  <c r="L580" i="1"/>
  <c r="B580" i="1" s="1"/>
  <c r="M580" i="1"/>
  <c r="L581" i="1"/>
  <c r="B581" i="1" s="1"/>
  <c r="M581" i="1"/>
  <c r="L582" i="1"/>
  <c r="B582" i="1" s="1"/>
  <c r="M582" i="1"/>
  <c r="L583" i="1"/>
  <c r="M583" i="1"/>
  <c r="L584" i="1"/>
  <c r="B584" i="1" s="1"/>
  <c r="M584" i="1"/>
  <c r="L585" i="1"/>
  <c r="M585" i="1"/>
  <c r="L586" i="1"/>
  <c r="B586" i="1" s="1"/>
  <c r="M586" i="1"/>
  <c r="L587" i="1"/>
  <c r="B587" i="1" s="1"/>
  <c r="M587" i="1"/>
  <c r="L588" i="1"/>
  <c r="B588" i="1" s="1"/>
  <c r="M588" i="1"/>
  <c r="L589" i="1"/>
  <c r="M589" i="1"/>
  <c r="L590" i="1"/>
  <c r="B590" i="1" s="1"/>
  <c r="M590" i="1"/>
  <c r="L591" i="1"/>
  <c r="M591" i="1"/>
  <c r="L592" i="1"/>
  <c r="B592" i="1" s="1"/>
  <c r="M592" i="1"/>
  <c r="L593" i="1"/>
  <c r="B593" i="1" s="1"/>
  <c r="M593" i="1"/>
  <c r="L594" i="1"/>
  <c r="B594" i="1" s="1"/>
  <c r="M594" i="1"/>
  <c r="L595" i="1"/>
  <c r="M595" i="1"/>
  <c r="L596" i="1"/>
  <c r="B596" i="1" s="1"/>
  <c r="M596" i="1"/>
  <c r="L597" i="1"/>
  <c r="M597" i="1"/>
  <c r="L598" i="1"/>
  <c r="B598" i="1" s="1"/>
  <c r="M598" i="1"/>
  <c r="L599" i="1"/>
  <c r="B599" i="1" s="1"/>
  <c r="M599" i="1"/>
  <c r="L600" i="1"/>
  <c r="B600" i="1" s="1"/>
  <c r="M600" i="1"/>
  <c r="L601" i="1"/>
  <c r="M601" i="1"/>
  <c r="L602" i="1"/>
  <c r="B602" i="1" s="1"/>
  <c r="M602" i="1"/>
  <c r="L603" i="1"/>
  <c r="M603" i="1"/>
  <c r="L604" i="1"/>
  <c r="B604" i="1" s="1"/>
  <c r="M604" i="1"/>
  <c r="L605" i="1"/>
  <c r="B605" i="1" s="1"/>
  <c r="M605" i="1"/>
  <c r="L606" i="1"/>
  <c r="B606" i="1" s="1"/>
  <c r="M606" i="1"/>
  <c r="L607" i="1"/>
  <c r="M607" i="1"/>
  <c r="L608" i="1"/>
  <c r="B608" i="1" s="1"/>
  <c r="M608" i="1"/>
  <c r="L609" i="1"/>
  <c r="M609" i="1"/>
  <c r="L610" i="1"/>
  <c r="B610" i="1" s="1"/>
  <c r="M610" i="1"/>
  <c r="L611" i="1"/>
  <c r="B611" i="1" s="1"/>
  <c r="M611" i="1"/>
  <c r="L612" i="1"/>
  <c r="B612" i="1" s="1"/>
  <c r="M612" i="1"/>
  <c r="L613" i="1"/>
  <c r="M613" i="1"/>
  <c r="L614" i="1"/>
  <c r="B614" i="1" s="1"/>
  <c r="M614" i="1"/>
  <c r="L615" i="1"/>
  <c r="M615" i="1"/>
  <c r="L616" i="1"/>
  <c r="B616" i="1" s="1"/>
  <c r="M616" i="1"/>
  <c r="L617" i="1"/>
  <c r="B617" i="1" s="1"/>
  <c r="M617" i="1"/>
  <c r="L618" i="1"/>
  <c r="B618" i="1" s="1"/>
  <c r="M618" i="1"/>
  <c r="L619" i="1"/>
  <c r="B619" i="1" s="1"/>
  <c r="M619" i="1"/>
  <c r="L620" i="1"/>
  <c r="B620" i="1" s="1"/>
  <c r="M620" i="1"/>
  <c r="L621" i="1"/>
  <c r="M621" i="1"/>
  <c r="L622" i="1"/>
  <c r="B622" i="1" s="1"/>
  <c r="M622" i="1"/>
  <c r="L623" i="1"/>
  <c r="B623" i="1" s="1"/>
  <c r="M623" i="1"/>
  <c r="L624" i="1"/>
  <c r="B624" i="1" s="1"/>
  <c r="M624" i="1"/>
  <c r="L625" i="1"/>
  <c r="B625" i="1" s="1"/>
  <c r="M625" i="1"/>
  <c r="L626" i="1"/>
  <c r="B626" i="1" s="1"/>
  <c r="M626" i="1"/>
  <c r="L627" i="1"/>
  <c r="M627" i="1"/>
  <c r="L628" i="1"/>
  <c r="B628" i="1" s="1"/>
  <c r="M628" i="1"/>
  <c r="L629" i="1"/>
  <c r="B629" i="1" s="1"/>
  <c r="M629" i="1"/>
  <c r="L630" i="1"/>
  <c r="B630" i="1" s="1"/>
  <c r="M630" i="1"/>
  <c r="L631" i="1"/>
  <c r="B631" i="1" s="1"/>
  <c r="M631" i="1"/>
  <c r="L632" i="1"/>
  <c r="B632" i="1" s="1"/>
  <c r="M632" i="1"/>
  <c r="L633" i="1"/>
  <c r="M633" i="1"/>
  <c r="L634" i="1"/>
  <c r="B634" i="1" s="1"/>
  <c r="M634" i="1"/>
  <c r="L635" i="1"/>
  <c r="B635" i="1" s="1"/>
  <c r="M635" i="1"/>
  <c r="L636" i="1"/>
  <c r="B636" i="1" s="1"/>
  <c r="M636" i="1"/>
  <c r="L637" i="1"/>
  <c r="B637" i="1" s="1"/>
  <c r="M637" i="1"/>
  <c r="L638" i="1"/>
  <c r="B638" i="1" s="1"/>
  <c r="M638" i="1"/>
  <c r="L639" i="1"/>
  <c r="M639" i="1"/>
  <c r="L640" i="1"/>
  <c r="B640" i="1" s="1"/>
  <c r="M640" i="1"/>
  <c r="L641" i="1"/>
  <c r="B641" i="1" s="1"/>
  <c r="M641" i="1"/>
  <c r="L642" i="1"/>
  <c r="B642" i="1" s="1"/>
  <c r="M642" i="1"/>
  <c r="L643" i="1"/>
  <c r="B643" i="1" s="1"/>
  <c r="M643" i="1"/>
  <c r="L644" i="1"/>
  <c r="B644" i="1" s="1"/>
  <c r="M644" i="1"/>
  <c r="L645" i="1"/>
  <c r="M645" i="1"/>
  <c r="L646" i="1"/>
  <c r="B646" i="1" s="1"/>
  <c r="M646" i="1"/>
  <c r="L647" i="1"/>
  <c r="B647" i="1" s="1"/>
  <c r="M647" i="1"/>
  <c r="L648" i="1"/>
  <c r="B648" i="1" s="1"/>
  <c r="M648" i="1"/>
  <c r="L649" i="1"/>
  <c r="B649" i="1" s="1"/>
  <c r="M649" i="1"/>
  <c r="L650" i="1"/>
  <c r="B650" i="1" s="1"/>
  <c r="M650" i="1"/>
  <c r="L651" i="1"/>
  <c r="M651" i="1"/>
  <c r="L652" i="1"/>
  <c r="B652" i="1" s="1"/>
  <c r="M652" i="1"/>
  <c r="L653" i="1"/>
  <c r="B653" i="1" s="1"/>
  <c r="M653" i="1"/>
  <c r="L654" i="1"/>
  <c r="B654" i="1" s="1"/>
  <c r="M654" i="1"/>
  <c r="L655" i="1"/>
  <c r="B655" i="1" s="1"/>
  <c r="M655" i="1"/>
  <c r="L656" i="1"/>
  <c r="B656" i="1" s="1"/>
  <c r="M656" i="1"/>
  <c r="L657" i="1"/>
  <c r="M657" i="1"/>
  <c r="L658" i="1"/>
  <c r="B658" i="1" s="1"/>
  <c r="M658" i="1"/>
  <c r="L659" i="1"/>
  <c r="B659" i="1" s="1"/>
  <c r="M659" i="1"/>
  <c r="L660" i="1"/>
  <c r="B660" i="1" s="1"/>
  <c r="M660" i="1"/>
  <c r="L661" i="1"/>
  <c r="B661" i="1" s="1"/>
  <c r="M661" i="1"/>
  <c r="L662" i="1"/>
  <c r="B662" i="1" s="1"/>
  <c r="M662" i="1"/>
  <c r="L663" i="1"/>
  <c r="M663" i="1"/>
  <c r="L664" i="1"/>
  <c r="B664" i="1" s="1"/>
  <c r="M664" i="1"/>
  <c r="L665" i="1"/>
  <c r="B665" i="1" s="1"/>
  <c r="M665" i="1"/>
  <c r="L666" i="1"/>
  <c r="B666" i="1" s="1"/>
  <c r="M666" i="1"/>
  <c r="L667" i="1"/>
  <c r="B667" i="1" s="1"/>
  <c r="M667" i="1"/>
  <c r="L668" i="1"/>
  <c r="B668" i="1" s="1"/>
  <c r="M668" i="1"/>
  <c r="L669" i="1"/>
  <c r="M669" i="1"/>
  <c r="L670" i="1"/>
  <c r="B670" i="1" s="1"/>
  <c r="M670" i="1"/>
  <c r="L671" i="1"/>
  <c r="B671" i="1" s="1"/>
  <c r="M671" i="1"/>
  <c r="L672" i="1"/>
  <c r="B672" i="1" s="1"/>
  <c r="M672" i="1"/>
  <c r="L673" i="1"/>
  <c r="B673" i="1" s="1"/>
  <c r="M673" i="1"/>
  <c r="L674" i="1"/>
  <c r="B674" i="1" s="1"/>
  <c r="M674" i="1"/>
  <c r="L675" i="1"/>
  <c r="M675" i="1"/>
  <c r="L676" i="1"/>
  <c r="B676" i="1" s="1"/>
  <c r="M676" i="1"/>
  <c r="L677" i="1"/>
  <c r="B677" i="1" s="1"/>
  <c r="M677" i="1"/>
  <c r="L678" i="1"/>
  <c r="B678" i="1" s="1"/>
  <c r="M678" i="1"/>
  <c r="L679" i="1"/>
  <c r="B679" i="1" s="1"/>
  <c r="M679" i="1"/>
  <c r="L680" i="1"/>
  <c r="B680" i="1" s="1"/>
  <c r="M680" i="1"/>
  <c r="L681" i="1"/>
  <c r="M681" i="1"/>
  <c r="L682" i="1"/>
  <c r="B682" i="1" s="1"/>
  <c r="M682" i="1"/>
  <c r="L683" i="1"/>
  <c r="B683" i="1" s="1"/>
  <c r="M683" i="1"/>
  <c r="L684" i="1"/>
  <c r="B684" i="1" s="1"/>
  <c r="M684" i="1"/>
  <c r="L685" i="1"/>
  <c r="B685" i="1" s="1"/>
  <c r="M685" i="1"/>
  <c r="L686" i="1"/>
  <c r="B686" i="1" s="1"/>
  <c r="M686" i="1"/>
  <c r="L687" i="1"/>
  <c r="M687" i="1"/>
  <c r="L688" i="1"/>
  <c r="B688" i="1" s="1"/>
  <c r="M688" i="1"/>
  <c r="L689" i="1"/>
  <c r="B689" i="1" s="1"/>
  <c r="M689" i="1"/>
  <c r="L690" i="1"/>
  <c r="B690" i="1" s="1"/>
  <c r="M690" i="1"/>
  <c r="L691" i="1"/>
  <c r="B691" i="1" s="1"/>
  <c r="M691" i="1"/>
  <c r="L692" i="1"/>
  <c r="B692" i="1" s="1"/>
  <c r="M692" i="1"/>
  <c r="L693" i="1"/>
  <c r="M693" i="1"/>
  <c r="L694" i="1"/>
  <c r="B694" i="1" s="1"/>
  <c r="M694" i="1"/>
  <c r="L695" i="1"/>
  <c r="B695" i="1" s="1"/>
  <c r="M695" i="1"/>
  <c r="L696" i="1"/>
  <c r="B696" i="1" s="1"/>
  <c r="M696" i="1"/>
  <c r="L697" i="1"/>
  <c r="B697" i="1" s="1"/>
  <c r="M697" i="1"/>
  <c r="L698" i="1"/>
  <c r="B698" i="1" s="1"/>
  <c r="M698" i="1"/>
  <c r="L699" i="1"/>
  <c r="M699" i="1"/>
  <c r="L700" i="1"/>
  <c r="B700" i="1" s="1"/>
  <c r="M700" i="1"/>
  <c r="L701" i="1"/>
  <c r="B701" i="1" s="1"/>
  <c r="M701" i="1"/>
  <c r="L702" i="1"/>
  <c r="B702" i="1" s="1"/>
  <c r="M702" i="1"/>
  <c r="L703" i="1"/>
  <c r="B703" i="1" s="1"/>
  <c r="M703" i="1"/>
  <c r="L704" i="1"/>
  <c r="B704" i="1" s="1"/>
  <c r="M704" i="1"/>
  <c r="L705" i="1"/>
  <c r="M705" i="1"/>
  <c r="L706" i="1"/>
  <c r="B706" i="1" s="1"/>
  <c r="M706" i="1"/>
  <c r="L707" i="1"/>
  <c r="B707" i="1" s="1"/>
  <c r="M707" i="1"/>
  <c r="L708" i="1"/>
  <c r="B708" i="1" s="1"/>
  <c r="M708" i="1"/>
  <c r="L709" i="1"/>
  <c r="B709" i="1" s="1"/>
  <c r="M709" i="1"/>
  <c r="L710" i="1"/>
  <c r="B710" i="1" s="1"/>
  <c r="M710" i="1"/>
  <c r="L711" i="1"/>
  <c r="M711" i="1"/>
  <c r="L712" i="1"/>
  <c r="B712" i="1" s="1"/>
  <c r="M712" i="1"/>
  <c r="L713" i="1"/>
  <c r="B713" i="1" s="1"/>
  <c r="M713" i="1"/>
  <c r="L714" i="1"/>
  <c r="B714" i="1" s="1"/>
  <c r="M714" i="1"/>
  <c r="L715" i="1"/>
  <c r="B715" i="1" s="1"/>
  <c r="M715" i="1"/>
  <c r="L716" i="1"/>
  <c r="B716" i="1" s="1"/>
  <c r="M716" i="1"/>
  <c r="L717" i="1"/>
  <c r="M717" i="1"/>
  <c r="L718" i="1"/>
  <c r="B718" i="1" s="1"/>
  <c r="M718" i="1"/>
  <c r="L719" i="1"/>
  <c r="B719" i="1" s="1"/>
  <c r="M719" i="1"/>
  <c r="L720" i="1"/>
  <c r="B720" i="1" s="1"/>
  <c r="M720" i="1"/>
  <c r="L721" i="1"/>
  <c r="B721" i="1" s="1"/>
  <c r="M721" i="1"/>
  <c r="L722" i="1"/>
  <c r="B722" i="1" s="1"/>
  <c r="M722" i="1"/>
  <c r="L723" i="1"/>
  <c r="M723" i="1"/>
  <c r="L724" i="1"/>
  <c r="B724" i="1" s="1"/>
  <c r="M724" i="1"/>
  <c r="L725" i="1"/>
  <c r="B725" i="1" s="1"/>
  <c r="M725" i="1"/>
  <c r="L726" i="1"/>
  <c r="B726" i="1" s="1"/>
  <c r="M726" i="1"/>
  <c r="L727" i="1"/>
  <c r="B727" i="1" s="1"/>
  <c r="M727" i="1"/>
  <c r="L728" i="1"/>
  <c r="B728" i="1" s="1"/>
  <c r="M728" i="1"/>
  <c r="L729" i="1"/>
  <c r="M729" i="1"/>
  <c r="L730" i="1"/>
  <c r="B730" i="1" s="1"/>
  <c r="M730" i="1"/>
  <c r="L731" i="1"/>
  <c r="B731" i="1" s="1"/>
  <c r="M731" i="1"/>
  <c r="L732" i="1"/>
  <c r="B732" i="1" s="1"/>
  <c r="M732" i="1"/>
  <c r="L733" i="1"/>
  <c r="B733" i="1" s="1"/>
  <c r="M733" i="1"/>
  <c r="L734" i="1"/>
  <c r="B734" i="1" s="1"/>
  <c r="M734" i="1"/>
  <c r="L735" i="1"/>
  <c r="M735" i="1"/>
  <c r="L736" i="1"/>
  <c r="B736" i="1" s="1"/>
  <c r="M736" i="1"/>
  <c r="L737" i="1"/>
  <c r="B737" i="1" s="1"/>
  <c r="M737" i="1"/>
  <c r="L738" i="1"/>
  <c r="B738" i="1" s="1"/>
  <c r="M738" i="1"/>
  <c r="L739" i="1"/>
  <c r="B739" i="1" s="1"/>
  <c r="M739" i="1"/>
  <c r="L740" i="1"/>
  <c r="B740" i="1" s="1"/>
  <c r="M740" i="1"/>
  <c r="L741" i="1"/>
  <c r="M741" i="1"/>
  <c r="L742" i="1"/>
  <c r="B742" i="1" s="1"/>
  <c r="M742" i="1"/>
  <c r="L743" i="1"/>
  <c r="B743" i="1" s="1"/>
  <c r="M743" i="1"/>
  <c r="L744" i="1"/>
  <c r="B744" i="1" s="1"/>
  <c r="M744" i="1"/>
  <c r="L745" i="1"/>
  <c r="B745" i="1" s="1"/>
  <c r="M745" i="1"/>
  <c r="L746" i="1"/>
  <c r="B746" i="1" s="1"/>
  <c r="M746" i="1"/>
  <c r="L747" i="1"/>
  <c r="M747" i="1"/>
  <c r="L748" i="1"/>
  <c r="B748" i="1" s="1"/>
  <c r="M748" i="1"/>
  <c r="L749" i="1"/>
  <c r="B749" i="1" s="1"/>
  <c r="M749" i="1"/>
  <c r="L750" i="1"/>
  <c r="B750" i="1" s="1"/>
  <c r="M750" i="1"/>
  <c r="L751" i="1"/>
  <c r="B751" i="1" s="1"/>
  <c r="M751" i="1"/>
  <c r="L752" i="1"/>
  <c r="B752" i="1" s="1"/>
  <c r="M752" i="1"/>
  <c r="L753" i="1"/>
  <c r="M753" i="1"/>
  <c r="L754" i="1"/>
  <c r="B754" i="1" s="1"/>
  <c r="M754" i="1"/>
  <c r="L755" i="1"/>
  <c r="B755" i="1" s="1"/>
  <c r="M755" i="1"/>
  <c r="L756" i="1"/>
  <c r="B756" i="1" s="1"/>
  <c r="M756" i="1"/>
  <c r="L757" i="1"/>
  <c r="B757" i="1" s="1"/>
  <c r="M757" i="1"/>
  <c r="L758" i="1"/>
  <c r="B758" i="1" s="1"/>
  <c r="M758" i="1"/>
  <c r="L759" i="1"/>
  <c r="M759" i="1"/>
  <c r="L760" i="1"/>
  <c r="B760" i="1" s="1"/>
  <c r="M760" i="1"/>
  <c r="L761" i="1"/>
  <c r="B761" i="1" s="1"/>
  <c r="M761" i="1"/>
  <c r="L762" i="1"/>
  <c r="B762" i="1" s="1"/>
  <c r="M762" i="1"/>
  <c r="L763" i="1"/>
  <c r="B763" i="1" s="1"/>
  <c r="M763" i="1"/>
  <c r="L764" i="1"/>
  <c r="B764" i="1" s="1"/>
  <c r="M764" i="1"/>
  <c r="L765" i="1"/>
  <c r="M765" i="1"/>
  <c r="L766" i="1"/>
  <c r="B766" i="1" s="1"/>
  <c r="M766" i="1"/>
  <c r="L767" i="1"/>
  <c r="B767" i="1" s="1"/>
  <c r="M767" i="1"/>
  <c r="L768" i="1"/>
  <c r="B768" i="1" s="1"/>
  <c r="M768" i="1"/>
  <c r="L769" i="1"/>
  <c r="B769" i="1" s="1"/>
  <c r="M769" i="1"/>
  <c r="L770" i="1"/>
  <c r="B770" i="1" s="1"/>
  <c r="M770" i="1"/>
  <c r="L771" i="1"/>
  <c r="M771" i="1"/>
  <c r="L772" i="1"/>
  <c r="B772" i="1" s="1"/>
  <c r="M772" i="1"/>
  <c r="L773" i="1"/>
  <c r="B773" i="1" s="1"/>
  <c r="M773" i="1"/>
  <c r="L774" i="1"/>
  <c r="B774" i="1" s="1"/>
  <c r="M774" i="1"/>
  <c r="L775" i="1"/>
  <c r="B775" i="1" s="1"/>
  <c r="M775" i="1"/>
  <c r="L776" i="1"/>
  <c r="B776" i="1" s="1"/>
  <c r="M776" i="1"/>
  <c r="L777" i="1"/>
  <c r="M777" i="1"/>
  <c r="L778" i="1"/>
  <c r="B778" i="1" s="1"/>
  <c r="M778" i="1"/>
  <c r="L779" i="1"/>
  <c r="B779" i="1" s="1"/>
  <c r="M779" i="1"/>
  <c r="L780" i="1"/>
  <c r="B780" i="1" s="1"/>
  <c r="M780" i="1"/>
  <c r="L781" i="1"/>
  <c r="B781" i="1" s="1"/>
  <c r="M781" i="1"/>
  <c r="L782" i="1"/>
  <c r="B782" i="1" s="1"/>
  <c r="M782" i="1"/>
  <c r="L783" i="1"/>
  <c r="M783" i="1"/>
  <c r="L784" i="1"/>
  <c r="B784" i="1" s="1"/>
  <c r="M784" i="1"/>
  <c r="L785" i="1"/>
  <c r="B785" i="1" s="1"/>
  <c r="M785" i="1"/>
  <c r="L786" i="1"/>
  <c r="B786" i="1" s="1"/>
  <c r="M786" i="1"/>
  <c r="L787" i="1"/>
  <c r="B787" i="1" s="1"/>
  <c r="M787" i="1"/>
  <c r="L788" i="1"/>
  <c r="B788" i="1" s="1"/>
  <c r="M788" i="1"/>
  <c r="L789" i="1"/>
  <c r="M789" i="1"/>
  <c r="L790" i="1"/>
  <c r="B790" i="1" s="1"/>
  <c r="M790" i="1"/>
  <c r="L791" i="1"/>
  <c r="B791" i="1" s="1"/>
  <c r="M791" i="1"/>
  <c r="L792" i="1"/>
  <c r="B792" i="1" s="1"/>
  <c r="M792" i="1"/>
  <c r="L793" i="1"/>
  <c r="B793" i="1" s="1"/>
  <c r="M793" i="1"/>
  <c r="L794" i="1"/>
  <c r="B794" i="1" s="1"/>
  <c r="M794" i="1"/>
  <c r="L795" i="1"/>
  <c r="M795" i="1"/>
  <c r="L796" i="1"/>
  <c r="B796" i="1" s="1"/>
  <c r="M796" i="1"/>
  <c r="L797" i="1"/>
  <c r="B797" i="1" s="1"/>
  <c r="M797" i="1"/>
  <c r="L798" i="1"/>
  <c r="B798" i="1" s="1"/>
  <c r="M798" i="1"/>
  <c r="L799" i="1"/>
  <c r="B799" i="1" s="1"/>
  <c r="M799" i="1"/>
  <c r="L800" i="1"/>
  <c r="B800" i="1" s="1"/>
  <c r="M800" i="1"/>
  <c r="L801" i="1"/>
  <c r="M801" i="1"/>
  <c r="L802" i="1"/>
  <c r="B802" i="1" s="1"/>
  <c r="M802" i="1"/>
  <c r="L803" i="1"/>
  <c r="B803" i="1" s="1"/>
  <c r="M803" i="1"/>
  <c r="L804" i="1"/>
  <c r="B804" i="1" s="1"/>
  <c r="M804" i="1"/>
  <c r="L805" i="1"/>
  <c r="B805" i="1" s="1"/>
  <c r="M805" i="1"/>
  <c r="L806" i="1"/>
  <c r="B806" i="1" s="1"/>
  <c r="M806" i="1"/>
  <c r="L807" i="1"/>
  <c r="M807" i="1"/>
  <c r="L808" i="1"/>
  <c r="B808" i="1" s="1"/>
  <c r="M808" i="1"/>
  <c r="L809" i="1"/>
  <c r="B809" i="1" s="1"/>
  <c r="M809" i="1"/>
  <c r="L810" i="1"/>
  <c r="B810" i="1" s="1"/>
  <c r="M810" i="1"/>
  <c r="L811" i="1"/>
  <c r="B811" i="1" s="1"/>
  <c r="M811" i="1"/>
  <c r="L812" i="1"/>
  <c r="B812" i="1" s="1"/>
  <c r="M812" i="1"/>
  <c r="L813" i="1"/>
  <c r="M813" i="1"/>
  <c r="L814" i="1"/>
  <c r="B814" i="1" s="1"/>
  <c r="M814" i="1"/>
  <c r="L815" i="1"/>
  <c r="B815" i="1" s="1"/>
  <c r="M815" i="1"/>
  <c r="L816" i="1"/>
  <c r="B816" i="1" s="1"/>
  <c r="M816" i="1"/>
  <c r="L817" i="1"/>
  <c r="B817" i="1" s="1"/>
  <c r="M817" i="1"/>
  <c r="L818" i="1"/>
  <c r="B818" i="1" s="1"/>
  <c r="M818" i="1"/>
  <c r="L819" i="1"/>
  <c r="M819" i="1"/>
  <c r="L820" i="1"/>
  <c r="B820" i="1" s="1"/>
  <c r="M820" i="1"/>
  <c r="L821" i="1"/>
  <c r="B821" i="1" s="1"/>
  <c r="M821" i="1"/>
  <c r="L822" i="1"/>
  <c r="B822" i="1" s="1"/>
  <c r="M822" i="1"/>
  <c r="L823" i="1"/>
  <c r="B823" i="1" s="1"/>
  <c r="M823" i="1"/>
  <c r="L824" i="1"/>
  <c r="B824" i="1" s="1"/>
  <c r="M824" i="1"/>
  <c r="L825" i="1"/>
  <c r="M825" i="1"/>
  <c r="L826" i="1"/>
  <c r="B826" i="1" s="1"/>
  <c r="M826" i="1"/>
  <c r="L827" i="1"/>
  <c r="B827" i="1" s="1"/>
  <c r="M827" i="1"/>
  <c r="L828" i="1"/>
  <c r="B828" i="1" s="1"/>
  <c r="M828" i="1"/>
  <c r="L829" i="1"/>
  <c r="B829" i="1" s="1"/>
  <c r="M829" i="1"/>
  <c r="L830" i="1"/>
  <c r="B830" i="1" s="1"/>
  <c r="M830" i="1"/>
  <c r="L831" i="1"/>
  <c r="M831" i="1"/>
  <c r="L832" i="1"/>
  <c r="B832" i="1" s="1"/>
  <c r="M832" i="1"/>
  <c r="L833" i="1"/>
  <c r="B833" i="1" s="1"/>
  <c r="M833" i="1"/>
  <c r="L834" i="1"/>
  <c r="B834" i="1" s="1"/>
  <c r="M834" i="1"/>
  <c r="L835" i="1"/>
  <c r="B835" i="1" s="1"/>
  <c r="M835" i="1"/>
  <c r="L836" i="1"/>
  <c r="B836" i="1" s="1"/>
  <c r="M836" i="1"/>
  <c r="L837" i="1"/>
  <c r="M837" i="1"/>
  <c r="L838" i="1"/>
  <c r="B838" i="1" s="1"/>
  <c r="M838" i="1"/>
  <c r="L839" i="1"/>
  <c r="B839" i="1" s="1"/>
  <c r="M839" i="1"/>
  <c r="L840" i="1"/>
  <c r="B840" i="1" s="1"/>
  <c r="M840" i="1"/>
  <c r="L841" i="1"/>
  <c r="B841" i="1" s="1"/>
  <c r="M841" i="1"/>
  <c r="L842" i="1"/>
  <c r="B842" i="1" s="1"/>
  <c r="M842" i="1"/>
  <c r="L843" i="1"/>
  <c r="M843" i="1"/>
  <c r="L844" i="1"/>
  <c r="B844" i="1" s="1"/>
  <c r="M844" i="1"/>
  <c r="L845" i="1"/>
  <c r="B845" i="1" s="1"/>
  <c r="M845" i="1"/>
  <c r="L846" i="1"/>
  <c r="B846" i="1" s="1"/>
  <c r="M846" i="1"/>
  <c r="L847" i="1"/>
  <c r="B847" i="1" s="1"/>
  <c r="M847" i="1"/>
  <c r="L848" i="1"/>
  <c r="B848" i="1" s="1"/>
  <c r="M848" i="1"/>
  <c r="L849" i="1"/>
  <c r="M849" i="1"/>
  <c r="L850" i="1"/>
  <c r="B850" i="1" s="1"/>
  <c r="M850" i="1"/>
  <c r="L851" i="1"/>
  <c r="B851" i="1" s="1"/>
  <c r="M851" i="1"/>
  <c r="L852" i="1"/>
  <c r="B852" i="1" s="1"/>
  <c r="M852" i="1"/>
  <c r="L853" i="1"/>
  <c r="B853" i="1" s="1"/>
  <c r="M853" i="1"/>
  <c r="L854" i="1"/>
  <c r="B854" i="1" s="1"/>
  <c r="M854" i="1"/>
  <c r="L855" i="1"/>
  <c r="M855" i="1"/>
  <c r="L856" i="1"/>
  <c r="B856" i="1" s="1"/>
  <c r="M856" i="1"/>
  <c r="L857" i="1"/>
  <c r="B857" i="1" s="1"/>
  <c r="M857" i="1"/>
  <c r="L858" i="1"/>
  <c r="B858" i="1" s="1"/>
  <c r="M858" i="1"/>
  <c r="L859" i="1"/>
  <c r="B859" i="1" s="1"/>
  <c r="M859" i="1"/>
  <c r="L860" i="1"/>
  <c r="B860" i="1" s="1"/>
  <c r="M860" i="1"/>
  <c r="L861" i="1"/>
  <c r="M861" i="1"/>
  <c r="L862" i="1"/>
  <c r="B862" i="1" s="1"/>
  <c r="M862" i="1"/>
  <c r="L863" i="1"/>
  <c r="B863" i="1" s="1"/>
  <c r="M863" i="1"/>
  <c r="L864" i="1"/>
  <c r="B864" i="1" s="1"/>
  <c r="M864" i="1"/>
  <c r="L865" i="1"/>
  <c r="B865" i="1" s="1"/>
  <c r="M865" i="1"/>
  <c r="L866" i="1"/>
  <c r="B866" i="1" s="1"/>
  <c r="M866" i="1"/>
  <c r="L867" i="1"/>
  <c r="M867" i="1"/>
  <c r="L868" i="1"/>
  <c r="B868" i="1" s="1"/>
  <c r="M868" i="1"/>
  <c r="L869" i="1"/>
  <c r="B869" i="1" s="1"/>
  <c r="M869" i="1"/>
  <c r="L870" i="1"/>
  <c r="B870" i="1" s="1"/>
  <c r="M870" i="1"/>
  <c r="L871" i="1"/>
  <c r="B871" i="1" s="1"/>
  <c r="M871" i="1"/>
  <c r="L872" i="1"/>
  <c r="B872" i="1" s="1"/>
  <c r="M872" i="1"/>
  <c r="L873" i="1"/>
  <c r="M873" i="1"/>
  <c r="L874" i="1"/>
  <c r="B874" i="1" s="1"/>
  <c r="M874" i="1"/>
  <c r="L875" i="1"/>
  <c r="B875" i="1" s="1"/>
  <c r="M875" i="1"/>
  <c r="L876" i="1"/>
  <c r="B876" i="1" s="1"/>
  <c r="M876" i="1"/>
  <c r="L877" i="1"/>
  <c r="B877" i="1" s="1"/>
  <c r="M877" i="1"/>
  <c r="L878" i="1"/>
  <c r="B878" i="1" s="1"/>
  <c r="M878" i="1"/>
  <c r="L879" i="1"/>
  <c r="M879" i="1"/>
  <c r="L880" i="1"/>
  <c r="B880" i="1" s="1"/>
  <c r="M880" i="1"/>
  <c r="L881" i="1"/>
  <c r="B881" i="1" s="1"/>
  <c r="M881" i="1"/>
  <c r="L882" i="1"/>
  <c r="B882" i="1" s="1"/>
  <c r="M882" i="1"/>
  <c r="L883" i="1"/>
  <c r="B883" i="1" s="1"/>
  <c r="M883" i="1"/>
  <c r="L884" i="1"/>
  <c r="B884" i="1" s="1"/>
  <c r="M884" i="1"/>
  <c r="L885" i="1"/>
  <c r="M885" i="1"/>
  <c r="L886" i="1"/>
  <c r="B886" i="1" s="1"/>
  <c r="M886" i="1"/>
  <c r="L887" i="1"/>
  <c r="B887" i="1" s="1"/>
  <c r="M887" i="1"/>
  <c r="L888" i="1"/>
  <c r="B888" i="1" s="1"/>
  <c r="M888" i="1"/>
  <c r="L889" i="1"/>
  <c r="B889" i="1" s="1"/>
  <c r="M889" i="1"/>
  <c r="L890" i="1"/>
  <c r="B890" i="1" s="1"/>
  <c r="M890" i="1"/>
  <c r="L891" i="1"/>
  <c r="M891" i="1"/>
  <c r="L892" i="1"/>
  <c r="B892" i="1" s="1"/>
  <c r="M892" i="1"/>
  <c r="L893" i="1"/>
  <c r="B893" i="1" s="1"/>
  <c r="M893" i="1"/>
  <c r="L894" i="1"/>
  <c r="B894" i="1" s="1"/>
  <c r="M894" i="1"/>
  <c r="L895" i="1"/>
  <c r="B895" i="1" s="1"/>
  <c r="M895" i="1"/>
  <c r="L896" i="1"/>
  <c r="B896" i="1" s="1"/>
  <c r="M896" i="1"/>
  <c r="L897" i="1"/>
  <c r="M897" i="1"/>
  <c r="L898" i="1"/>
  <c r="B898" i="1" s="1"/>
  <c r="M898" i="1"/>
  <c r="L899" i="1"/>
  <c r="B899" i="1" s="1"/>
  <c r="M899" i="1"/>
  <c r="L900" i="1"/>
  <c r="B900" i="1" s="1"/>
  <c r="M900" i="1"/>
  <c r="L901" i="1"/>
  <c r="B901" i="1" s="1"/>
  <c r="M901" i="1"/>
  <c r="L902" i="1"/>
  <c r="B902" i="1" s="1"/>
  <c r="M902" i="1"/>
  <c r="L903" i="1"/>
  <c r="M903" i="1"/>
  <c r="L904" i="1"/>
  <c r="B904" i="1" s="1"/>
  <c r="M904" i="1"/>
  <c r="L905" i="1"/>
  <c r="B905" i="1" s="1"/>
  <c r="M905" i="1"/>
  <c r="L906" i="1"/>
  <c r="B906" i="1" s="1"/>
  <c r="M906" i="1"/>
  <c r="L907" i="1"/>
  <c r="B907" i="1" s="1"/>
  <c r="M907" i="1"/>
  <c r="L908" i="1"/>
  <c r="B908" i="1" s="1"/>
  <c r="M908" i="1"/>
  <c r="L909" i="1"/>
  <c r="M909" i="1"/>
  <c r="L910" i="1"/>
  <c r="B910" i="1" s="1"/>
  <c r="M910" i="1"/>
  <c r="L911" i="1"/>
  <c r="B911" i="1" s="1"/>
  <c r="M911" i="1"/>
  <c r="L912" i="1"/>
  <c r="B912" i="1" s="1"/>
  <c r="M912" i="1"/>
  <c r="L913" i="1"/>
  <c r="B913" i="1" s="1"/>
  <c r="M913" i="1"/>
  <c r="L914" i="1"/>
  <c r="B914" i="1" s="1"/>
  <c r="M914" i="1"/>
  <c r="L915" i="1"/>
  <c r="M915" i="1"/>
  <c r="L916" i="1"/>
  <c r="B916" i="1" s="1"/>
  <c r="M916" i="1"/>
  <c r="L917" i="1"/>
  <c r="B917" i="1" s="1"/>
  <c r="M917" i="1"/>
  <c r="L918" i="1"/>
  <c r="B918" i="1" s="1"/>
  <c r="M918" i="1"/>
  <c r="L919" i="1"/>
  <c r="B919" i="1" s="1"/>
  <c r="M919" i="1"/>
  <c r="L920" i="1"/>
  <c r="B920" i="1" s="1"/>
  <c r="M920" i="1"/>
  <c r="L921" i="1"/>
  <c r="M921" i="1"/>
  <c r="L922" i="1"/>
  <c r="B922" i="1" s="1"/>
  <c r="M922" i="1"/>
  <c r="L923" i="1"/>
  <c r="B923" i="1" s="1"/>
  <c r="M923" i="1"/>
  <c r="L924" i="1"/>
  <c r="B924" i="1" s="1"/>
  <c r="M924" i="1"/>
  <c r="L925" i="1"/>
  <c r="B925" i="1" s="1"/>
  <c r="M925" i="1"/>
  <c r="L926" i="1"/>
  <c r="B926" i="1" s="1"/>
  <c r="M926" i="1"/>
  <c r="L927" i="1"/>
  <c r="M927" i="1"/>
  <c r="L928" i="1"/>
  <c r="B928" i="1" s="1"/>
  <c r="M928" i="1"/>
  <c r="L929" i="1"/>
  <c r="B929" i="1" s="1"/>
  <c r="M929" i="1"/>
  <c r="L930" i="1"/>
  <c r="B930" i="1" s="1"/>
  <c r="M930" i="1"/>
  <c r="L931" i="1"/>
  <c r="B931" i="1" s="1"/>
  <c r="M931" i="1"/>
  <c r="L932" i="1"/>
  <c r="B932" i="1" s="1"/>
  <c r="M932" i="1"/>
  <c r="L933" i="1"/>
  <c r="M933" i="1"/>
  <c r="L934" i="1"/>
  <c r="B934" i="1" s="1"/>
  <c r="M934" i="1"/>
  <c r="L935" i="1"/>
  <c r="B935" i="1" s="1"/>
  <c r="M935" i="1"/>
  <c r="L936" i="1"/>
  <c r="B936" i="1" s="1"/>
  <c r="M936" i="1"/>
  <c r="L937" i="1"/>
  <c r="B937" i="1" s="1"/>
  <c r="M937" i="1"/>
  <c r="L938" i="1"/>
  <c r="B938" i="1" s="1"/>
  <c r="M938" i="1"/>
  <c r="L939" i="1"/>
  <c r="M939" i="1"/>
  <c r="L940" i="1"/>
  <c r="B940" i="1" s="1"/>
  <c r="M940" i="1"/>
  <c r="L941" i="1"/>
  <c r="B941" i="1" s="1"/>
  <c r="M941" i="1"/>
  <c r="L942" i="1"/>
  <c r="B942" i="1" s="1"/>
  <c r="M942" i="1"/>
  <c r="L943" i="1"/>
  <c r="B943" i="1" s="1"/>
  <c r="M943" i="1"/>
  <c r="L944" i="1"/>
  <c r="B944" i="1" s="1"/>
  <c r="M944" i="1"/>
  <c r="L945" i="1"/>
  <c r="M945" i="1"/>
  <c r="L946" i="1"/>
  <c r="B946" i="1" s="1"/>
  <c r="M946" i="1"/>
  <c r="L947" i="1"/>
  <c r="B947" i="1" s="1"/>
  <c r="M947" i="1"/>
  <c r="L948" i="1"/>
  <c r="B948" i="1" s="1"/>
  <c r="M948" i="1"/>
  <c r="L949" i="1"/>
  <c r="B949" i="1" s="1"/>
  <c r="M949" i="1"/>
  <c r="L950" i="1"/>
  <c r="B950" i="1" s="1"/>
  <c r="M950" i="1"/>
  <c r="L951" i="1"/>
  <c r="M951" i="1"/>
  <c r="L952" i="1"/>
  <c r="B952" i="1" s="1"/>
  <c r="M952" i="1"/>
  <c r="L953" i="1"/>
  <c r="B953" i="1" s="1"/>
  <c r="M953" i="1"/>
  <c r="L954" i="1"/>
  <c r="B954" i="1" s="1"/>
  <c r="M954" i="1"/>
  <c r="L955" i="1"/>
  <c r="B955" i="1" s="1"/>
  <c r="M955" i="1"/>
  <c r="L956" i="1"/>
  <c r="B956" i="1" s="1"/>
  <c r="M956" i="1"/>
  <c r="L957" i="1"/>
  <c r="M957" i="1"/>
  <c r="L958" i="1"/>
  <c r="B958" i="1" s="1"/>
  <c r="M958" i="1"/>
  <c r="L959" i="1"/>
  <c r="B959" i="1" s="1"/>
  <c r="M959" i="1"/>
  <c r="L960" i="1"/>
  <c r="B960" i="1" s="1"/>
  <c r="M960" i="1"/>
  <c r="L961" i="1"/>
  <c r="B961" i="1" s="1"/>
  <c r="M961" i="1"/>
  <c r="L962" i="1"/>
  <c r="B962" i="1" s="1"/>
  <c r="M962" i="1"/>
  <c r="L963" i="1"/>
  <c r="M963" i="1"/>
  <c r="L964" i="1"/>
  <c r="B964" i="1" s="1"/>
  <c r="M964" i="1"/>
  <c r="L965" i="1"/>
  <c r="B965" i="1" s="1"/>
  <c r="M965" i="1"/>
  <c r="L966" i="1"/>
  <c r="B966" i="1" s="1"/>
  <c r="M966" i="1"/>
  <c r="L967" i="1"/>
  <c r="B967" i="1" s="1"/>
  <c r="M967" i="1"/>
  <c r="L968" i="1"/>
  <c r="B968" i="1" s="1"/>
  <c r="M968" i="1"/>
  <c r="L969" i="1"/>
  <c r="M969" i="1"/>
  <c r="L970" i="1"/>
  <c r="B970" i="1" s="1"/>
  <c r="M970" i="1"/>
  <c r="L971" i="1"/>
  <c r="B971" i="1" s="1"/>
  <c r="M971" i="1"/>
  <c r="L972" i="1"/>
  <c r="B972" i="1" s="1"/>
  <c r="M972" i="1"/>
  <c r="L973" i="1"/>
  <c r="B973" i="1" s="1"/>
  <c r="M973" i="1"/>
  <c r="L974" i="1"/>
  <c r="B974" i="1" s="1"/>
  <c r="M974" i="1"/>
  <c r="L975" i="1"/>
  <c r="M975" i="1"/>
  <c r="L976" i="1"/>
  <c r="B976" i="1" s="1"/>
  <c r="M976" i="1"/>
  <c r="L977" i="1"/>
  <c r="B977" i="1" s="1"/>
  <c r="M977" i="1"/>
  <c r="L978" i="1"/>
  <c r="B978" i="1" s="1"/>
  <c r="M978" i="1"/>
  <c r="L979" i="1"/>
  <c r="B979" i="1" s="1"/>
  <c r="M979" i="1"/>
  <c r="L980" i="1"/>
  <c r="B980" i="1" s="1"/>
  <c r="M980" i="1"/>
  <c r="L981" i="1"/>
  <c r="M981" i="1"/>
  <c r="L982" i="1"/>
  <c r="B982" i="1" s="1"/>
  <c r="M982" i="1"/>
  <c r="L983" i="1"/>
  <c r="B983" i="1" s="1"/>
  <c r="M983" i="1"/>
  <c r="L984" i="1"/>
  <c r="B984" i="1" s="1"/>
  <c r="M984" i="1"/>
  <c r="L985" i="1"/>
  <c r="B985" i="1" s="1"/>
  <c r="M985" i="1"/>
  <c r="L986" i="1"/>
  <c r="B986" i="1" s="1"/>
  <c r="M986" i="1"/>
  <c r="L987" i="1"/>
  <c r="M987" i="1"/>
  <c r="L988" i="1"/>
  <c r="B988" i="1" s="1"/>
  <c r="M988" i="1"/>
  <c r="L989" i="1"/>
  <c r="B989" i="1" s="1"/>
  <c r="M989" i="1"/>
  <c r="L990" i="1"/>
  <c r="B990" i="1" s="1"/>
  <c r="M990" i="1"/>
  <c r="L991" i="1"/>
  <c r="B991" i="1" s="1"/>
  <c r="M991" i="1"/>
  <c r="L992" i="1"/>
  <c r="B992" i="1" s="1"/>
  <c r="M992" i="1"/>
  <c r="L993" i="1"/>
  <c r="M993" i="1"/>
  <c r="L994" i="1"/>
  <c r="B994" i="1" s="1"/>
  <c r="M994" i="1"/>
  <c r="L995" i="1"/>
  <c r="B995" i="1" s="1"/>
  <c r="M995" i="1"/>
  <c r="L996" i="1"/>
  <c r="B996" i="1" s="1"/>
  <c r="M996" i="1"/>
  <c r="L997" i="1"/>
  <c r="B997" i="1" s="1"/>
  <c r="M997" i="1"/>
  <c r="L998" i="1"/>
  <c r="B998" i="1" s="1"/>
  <c r="M998" i="1"/>
  <c r="L999" i="1"/>
  <c r="M999" i="1"/>
  <c r="L1000" i="1"/>
  <c r="B1000" i="1" s="1"/>
  <c r="M1000" i="1"/>
  <c r="L1001" i="1"/>
  <c r="B1001" i="1" s="1"/>
  <c r="M1001" i="1"/>
  <c r="L1002" i="1"/>
  <c r="B1002" i="1" s="1"/>
  <c r="M1002" i="1"/>
  <c r="L1003" i="1"/>
  <c r="B1003" i="1" s="1"/>
  <c r="M1003" i="1"/>
  <c r="L1004" i="1"/>
  <c r="B1004" i="1" s="1"/>
  <c r="M1004" i="1"/>
  <c r="L1005" i="1"/>
  <c r="M1005" i="1"/>
  <c r="L1006" i="1"/>
  <c r="B1006" i="1" s="1"/>
  <c r="M1006" i="1"/>
  <c r="L1007" i="1"/>
  <c r="B1007" i="1" s="1"/>
  <c r="M1007" i="1"/>
  <c r="L1008" i="1"/>
  <c r="B1008" i="1" s="1"/>
  <c r="M1008" i="1"/>
  <c r="L1009" i="1"/>
  <c r="B1009" i="1" s="1"/>
  <c r="M1009" i="1"/>
  <c r="L1010" i="1"/>
  <c r="B1010" i="1" s="1"/>
  <c r="M1010" i="1"/>
  <c r="L1011" i="1"/>
  <c r="M1011" i="1"/>
  <c r="L1012" i="1"/>
  <c r="B1012" i="1" s="1"/>
  <c r="M1012" i="1"/>
  <c r="L1013" i="1"/>
  <c r="B1013" i="1" s="1"/>
  <c r="M1013" i="1"/>
  <c r="L1014" i="1"/>
  <c r="B1014" i="1" s="1"/>
  <c r="M1014" i="1"/>
  <c r="L1015" i="1"/>
  <c r="B1015" i="1" s="1"/>
  <c r="M1015" i="1"/>
  <c r="L1016" i="1"/>
  <c r="B1016" i="1" s="1"/>
  <c r="M1016" i="1"/>
  <c r="L1017" i="1"/>
  <c r="M1017" i="1"/>
  <c r="L1018" i="1"/>
  <c r="B1018" i="1" s="1"/>
  <c r="M1018" i="1"/>
  <c r="L1019" i="1"/>
  <c r="B1019" i="1" s="1"/>
  <c r="M1019" i="1"/>
  <c r="L1020" i="1"/>
  <c r="B1020" i="1" s="1"/>
  <c r="M1020" i="1"/>
  <c r="L1021" i="1"/>
  <c r="B1021" i="1" s="1"/>
  <c r="M1021" i="1"/>
  <c r="L1022" i="1"/>
  <c r="B1022" i="1" s="1"/>
  <c r="M1022" i="1"/>
  <c r="L1023" i="1"/>
  <c r="M1023" i="1"/>
  <c r="L1024" i="1"/>
  <c r="B1024" i="1" s="1"/>
  <c r="M1024" i="1"/>
  <c r="L1025" i="1"/>
  <c r="B1025" i="1" s="1"/>
  <c r="M1025" i="1"/>
  <c r="L1026" i="1"/>
  <c r="B1026" i="1" s="1"/>
  <c r="M1026" i="1"/>
  <c r="L1027" i="1"/>
  <c r="B1027" i="1" s="1"/>
  <c r="M1027" i="1"/>
  <c r="L1028" i="1"/>
  <c r="B1028" i="1" s="1"/>
  <c r="M1028" i="1"/>
  <c r="L1029" i="1"/>
  <c r="M1029" i="1"/>
  <c r="L1030" i="1"/>
  <c r="B1030" i="1" s="1"/>
  <c r="M1030" i="1"/>
  <c r="L1031" i="1"/>
  <c r="B1031" i="1" s="1"/>
  <c r="M1031" i="1"/>
  <c r="L1032" i="1"/>
  <c r="B1032" i="1" s="1"/>
  <c r="M1032" i="1"/>
  <c r="L1033" i="1"/>
  <c r="B1033" i="1" s="1"/>
  <c r="M1033" i="1"/>
  <c r="L1034" i="1"/>
  <c r="B1034" i="1" s="1"/>
  <c r="M1034" i="1"/>
  <c r="L1035" i="1"/>
  <c r="M1035" i="1"/>
  <c r="L1036" i="1"/>
  <c r="B1036" i="1" s="1"/>
  <c r="M1036" i="1"/>
  <c r="L1037" i="1"/>
  <c r="B1037" i="1" s="1"/>
  <c r="M1037" i="1"/>
  <c r="L1038" i="1"/>
  <c r="B1038" i="1" s="1"/>
  <c r="M1038" i="1"/>
  <c r="L1039" i="1"/>
  <c r="B1039" i="1" s="1"/>
  <c r="M1039" i="1"/>
  <c r="L1040" i="1"/>
  <c r="B1040" i="1" s="1"/>
  <c r="M1040" i="1"/>
  <c r="L1041" i="1"/>
  <c r="M1041" i="1"/>
  <c r="L1042" i="1"/>
  <c r="B1042" i="1" s="1"/>
  <c r="M1042" i="1"/>
  <c r="L1043" i="1"/>
  <c r="B1043" i="1" s="1"/>
  <c r="M1043" i="1"/>
  <c r="L1044" i="1"/>
  <c r="B1044" i="1" s="1"/>
  <c r="M1044" i="1"/>
  <c r="L1045" i="1"/>
  <c r="B1045" i="1" s="1"/>
  <c r="M1045" i="1"/>
  <c r="L1046" i="1"/>
  <c r="B1046" i="1" s="1"/>
  <c r="M1046" i="1"/>
  <c r="L1047" i="1"/>
  <c r="M1047" i="1"/>
  <c r="L1048" i="1"/>
  <c r="B1048" i="1" s="1"/>
  <c r="M1048" i="1"/>
  <c r="L1049" i="1"/>
  <c r="B1049" i="1" s="1"/>
  <c r="M1049" i="1"/>
  <c r="L1050" i="1"/>
  <c r="B1050" i="1" s="1"/>
  <c r="M1050" i="1"/>
  <c r="L1051" i="1"/>
  <c r="B1051" i="1" s="1"/>
  <c r="M1051" i="1"/>
  <c r="L1052" i="1"/>
  <c r="B1052" i="1" s="1"/>
  <c r="M1052" i="1"/>
  <c r="L1053" i="1"/>
  <c r="M1053" i="1"/>
  <c r="L1054" i="1"/>
  <c r="B1054" i="1" s="1"/>
  <c r="M1054" i="1"/>
  <c r="L1055" i="1"/>
  <c r="B1055" i="1" s="1"/>
  <c r="M1055" i="1"/>
  <c r="L1056" i="1"/>
  <c r="B1056" i="1" s="1"/>
  <c r="M1056" i="1"/>
  <c r="L1057" i="1"/>
  <c r="B1057" i="1" s="1"/>
  <c r="M1057" i="1"/>
  <c r="L1058" i="1"/>
  <c r="B1058" i="1" s="1"/>
  <c r="M1058" i="1"/>
  <c r="L1059" i="1"/>
  <c r="M1059" i="1"/>
  <c r="L1060" i="1"/>
  <c r="B1060" i="1" s="1"/>
  <c r="M1060" i="1"/>
  <c r="L1061" i="1"/>
  <c r="B1061" i="1" s="1"/>
  <c r="M1061" i="1"/>
  <c r="L1062" i="1"/>
  <c r="B1062" i="1" s="1"/>
  <c r="M1062" i="1"/>
  <c r="L1063" i="1"/>
  <c r="B1063" i="1" s="1"/>
  <c r="M1063" i="1"/>
  <c r="L1064" i="1"/>
  <c r="B1064" i="1" s="1"/>
  <c r="M1064" i="1"/>
  <c r="L1065" i="1"/>
  <c r="M1065" i="1"/>
  <c r="L1066" i="1"/>
  <c r="B1066" i="1" s="1"/>
  <c r="M1066" i="1"/>
  <c r="L1067" i="1"/>
  <c r="B1067" i="1" s="1"/>
  <c r="M1067" i="1"/>
  <c r="L1068" i="1"/>
  <c r="B1068" i="1" s="1"/>
  <c r="M1068" i="1"/>
  <c r="L1069" i="1"/>
  <c r="B1069" i="1" s="1"/>
  <c r="M1069" i="1"/>
  <c r="L1070" i="1"/>
  <c r="B1070" i="1" s="1"/>
  <c r="M1070" i="1"/>
  <c r="L1071" i="1"/>
  <c r="M1071" i="1"/>
  <c r="L1072" i="1"/>
  <c r="B1072" i="1" s="1"/>
  <c r="M1072" i="1"/>
  <c r="L1073" i="1"/>
  <c r="B1073" i="1" s="1"/>
  <c r="M1073" i="1"/>
  <c r="L1074" i="1"/>
  <c r="B1074" i="1" s="1"/>
  <c r="M1074" i="1"/>
  <c r="L1075" i="1"/>
  <c r="B1075" i="1" s="1"/>
  <c r="M1075" i="1"/>
  <c r="L1076" i="1"/>
  <c r="B1076" i="1" s="1"/>
  <c r="M1076" i="1"/>
  <c r="L1077" i="1"/>
  <c r="M1077" i="1"/>
  <c r="L1078" i="1"/>
  <c r="B1078" i="1" s="1"/>
  <c r="M1078" i="1"/>
  <c r="L1079" i="1"/>
  <c r="B1079" i="1" s="1"/>
  <c r="M1079" i="1"/>
  <c r="L1080" i="1"/>
  <c r="B1080" i="1" s="1"/>
  <c r="M1080" i="1"/>
  <c r="L1081" i="1"/>
  <c r="B1081" i="1" s="1"/>
  <c r="M1081" i="1"/>
  <c r="L1082" i="1"/>
  <c r="B1082" i="1" s="1"/>
  <c r="M1082" i="1"/>
  <c r="L1083" i="1"/>
  <c r="M1083" i="1"/>
  <c r="L1084" i="1"/>
  <c r="B1084" i="1" s="1"/>
  <c r="M1084" i="1"/>
  <c r="L1085" i="1"/>
  <c r="B1085" i="1" s="1"/>
  <c r="M1085" i="1"/>
  <c r="L1086" i="1"/>
  <c r="B1086" i="1" s="1"/>
  <c r="M1086" i="1"/>
  <c r="L1087" i="1"/>
  <c r="B1087" i="1" s="1"/>
  <c r="M1087" i="1"/>
  <c r="L1088" i="1"/>
  <c r="B1088" i="1" s="1"/>
  <c r="M1088" i="1"/>
  <c r="L1089" i="1"/>
  <c r="M1089" i="1"/>
  <c r="L1090" i="1"/>
  <c r="B1090" i="1" s="1"/>
  <c r="M1090" i="1"/>
  <c r="L1091" i="1"/>
  <c r="B1091" i="1" s="1"/>
  <c r="M1091" i="1"/>
  <c r="L1092" i="1"/>
  <c r="B1092" i="1" s="1"/>
  <c r="M1092" i="1"/>
  <c r="L1093" i="1"/>
  <c r="B1093" i="1" s="1"/>
  <c r="M1093" i="1"/>
  <c r="L1094" i="1"/>
  <c r="B1094" i="1" s="1"/>
  <c r="M1094" i="1"/>
  <c r="L1095" i="1"/>
  <c r="M1095" i="1"/>
  <c r="L1096" i="1"/>
  <c r="B1096" i="1" s="1"/>
  <c r="M1096" i="1"/>
  <c r="L1097" i="1"/>
  <c r="B1097" i="1" s="1"/>
  <c r="M1097" i="1"/>
  <c r="L1098" i="1"/>
  <c r="B1098" i="1" s="1"/>
  <c r="M1098" i="1"/>
  <c r="L1099" i="1"/>
  <c r="B1099" i="1" s="1"/>
  <c r="M1099" i="1"/>
  <c r="L1100" i="1"/>
  <c r="B1100" i="1" s="1"/>
  <c r="M1100" i="1"/>
  <c r="L1101" i="1"/>
  <c r="M1101" i="1"/>
  <c r="L1102" i="1"/>
  <c r="B1102" i="1" s="1"/>
  <c r="M1102" i="1"/>
  <c r="L1103" i="1"/>
  <c r="B1103" i="1" s="1"/>
  <c r="M1103" i="1"/>
  <c r="L1104" i="1"/>
  <c r="B1104" i="1" s="1"/>
  <c r="M1104" i="1"/>
  <c r="L1105" i="1"/>
  <c r="B1105" i="1" s="1"/>
  <c r="M1105" i="1"/>
  <c r="L1106" i="1"/>
  <c r="B1106" i="1" s="1"/>
  <c r="M1106" i="1"/>
  <c r="L1107" i="1"/>
  <c r="M1107" i="1"/>
  <c r="L1108" i="1"/>
  <c r="B1108" i="1" s="1"/>
  <c r="M1108" i="1"/>
  <c r="L1109" i="1"/>
  <c r="B1109" i="1" s="1"/>
  <c r="M1109" i="1"/>
  <c r="L1110" i="1"/>
  <c r="B1110" i="1" s="1"/>
  <c r="M1110" i="1"/>
  <c r="L1111" i="1"/>
  <c r="B1111" i="1" s="1"/>
  <c r="M1111" i="1"/>
  <c r="L1112" i="1"/>
  <c r="B1112" i="1" s="1"/>
  <c r="M1112" i="1"/>
  <c r="L1113" i="1"/>
  <c r="M1113" i="1"/>
  <c r="L1114" i="1"/>
  <c r="B1114" i="1" s="1"/>
  <c r="M1114" i="1"/>
  <c r="L1115" i="1"/>
  <c r="B1115" i="1" s="1"/>
  <c r="M1115" i="1"/>
  <c r="L1116" i="1"/>
  <c r="B1116" i="1" s="1"/>
  <c r="M1116" i="1"/>
  <c r="L1117" i="1"/>
  <c r="B1117" i="1" s="1"/>
  <c r="M1117" i="1"/>
  <c r="L1118" i="1"/>
  <c r="B1118" i="1" s="1"/>
  <c r="M1118" i="1"/>
  <c r="L1119" i="1"/>
  <c r="M1119" i="1"/>
  <c r="L1120" i="1"/>
  <c r="B1120" i="1" s="1"/>
  <c r="M1120" i="1"/>
  <c r="L1121" i="1"/>
  <c r="B1121" i="1" s="1"/>
  <c r="M1121" i="1"/>
  <c r="L1122" i="1"/>
  <c r="B1122" i="1" s="1"/>
  <c r="M1122" i="1"/>
  <c r="L1123" i="1"/>
  <c r="B1123" i="1" s="1"/>
  <c r="M1123" i="1"/>
  <c r="L1124" i="1"/>
  <c r="B1124" i="1" s="1"/>
  <c r="M1124" i="1"/>
  <c r="L1125" i="1"/>
  <c r="M1125" i="1"/>
  <c r="L1126" i="1"/>
  <c r="B1126" i="1" s="1"/>
  <c r="M1126" i="1"/>
  <c r="L1127" i="1"/>
  <c r="B1127" i="1" s="1"/>
  <c r="M1127" i="1"/>
  <c r="L1128" i="1"/>
  <c r="B1128" i="1" s="1"/>
  <c r="M1128" i="1"/>
  <c r="L1129" i="1"/>
  <c r="B1129" i="1" s="1"/>
  <c r="M1129" i="1"/>
  <c r="L1130" i="1"/>
  <c r="B1130" i="1" s="1"/>
  <c r="M1130" i="1"/>
  <c r="L1131" i="1"/>
  <c r="M1131" i="1"/>
  <c r="L1132" i="1"/>
  <c r="B1132" i="1" s="1"/>
  <c r="M1132" i="1"/>
  <c r="L1133" i="1"/>
  <c r="B1133" i="1" s="1"/>
  <c r="M1133" i="1"/>
  <c r="L1134" i="1"/>
  <c r="B1134" i="1" s="1"/>
  <c r="M1134" i="1"/>
  <c r="L1135" i="1"/>
  <c r="B1135" i="1" s="1"/>
  <c r="M1135" i="1"/>
  <c r="L1136" i="1"/>
  <c r="B1136" i="1" s="1"/>
  <c r="M1136" i="1"/>
  <c r="L1137" i="1"/>
  <c r="M1137" i="1"/>
  <c r="L1138" i="1"/>
  <c r="B1138" i="1" s="1"/>
  <c r="M1138" i="1"/>
  <c r="L1139" i="1"/>
  <c r="B1139" i="1" s="1"/>
  <c r="M1139" i="1"/>
  <c r="L1140" i="1"/>
  <c r="B1140" i="1" s="1"/>
  <c r="M1140" i="1"/>
  <c r="L1141" i="1"/>
  <c r="B1141" i="1" s="1"/>
  <c r="M1141" i="1"/>
  <c r="L1142" i="1"/>
  <c r="B1142" i="1" s="1"/>
  <c r="M1142" i="1"/>
  <c r="L1143" i="1"/>
  <c r="M1143" i="1"/>
  <c r="L1144" i="1"/>
  <c r="B1144" i="1" s="1"/>
  <c r="M1144" i="1"/>
  <c r="L1145" i="1"/>
  <c r="B1145" i="1" s="1"/>
  <c r="M1145" i="1"/>
  <c r="L1146" i="1"/>
  <c r="B1146" i="1" s="1"/>
  <c r="M1146" i="1"/>
  <c r="L1147" i="1"/>
  <c r="B1147" i="1" s="1"/>
  <c r="M1147" i="1"/>
  <c r="L1148" i="1"/>
  <c r="B1148" i="1" s="1"/>
  <c r="M1148" i="1"/>
  <c r="L1149" i="1"/>
  <c r="M1149" i="1"/>
  <c r="L1150" i="1"/>
  <c r="B1150" i="1" s="1"/>
  <c r="M1150" i="1"/>
  <c r="L1151" i="1"/>
  <c r="B1151" i="1" s="1"/>
  <c r="M1151" i="1"/>
  <c r="L1152" i="1"/>
  <c r="B1152" i="1" s="1"/>
  <c r="M1152" i="1"/>
  <c r="L1153" i="1"/>
  <c r="B1153" i="1" s="1"/>
  <c r="M1153" i="1"/>
  <c r="L1154" i="1"/>
  <c r="B1154" i="1" s="1"/>
  <c r="M1154" i="1"/>
  <c r="L1155" i="1"/>
  <c r="M1155" i="1"/>
  <c r="L1156" i="1"/>
  <c r="B1156" i="1" s="1"/>
  <c r="M1156" i="1"/>
  <c r="L1157" i="1"/>
  <c r="B1157" i="1" s="1"/>
  <c r="M1157" i="1"/>
  <c r="L1158" i="1"/>
  <c r="B1158" i="1" s="1"/>
  <c r="M1158" i="1"/>
  <c r="L1159" i="1"/>
  <c r="B1159" i="1" s="1"/>
  <c r="M1159" i="1"/>
  <c r="L1160" i="1"/>
  <c r="B1160" i="1" s="1"/>
  <c r="M1160" i="1"/>
  <c r="L1161" i="1"/>
  <c r="M1161" i="1"/>
  <c r="L1162" i="1"/>
  <c r="B1162" i="1" s="1"/>
  <c r="M1162" i="1"/>
  <c r="L1163" i="1"/>
  <c r="B1163" i="1" s="1"/>
  <c r="M1163" i="1"/>
  <c r="L1164" i="1"/>
  <c r="B1164" i="1" s="1"/>
  <c r="M1164" i="1"/>
  <c r="L1165" i="1"/>
  <c r="B1165" i="1" s="1"/>
  <c r="M1165" i="1"/>
  <c r="L1166" i="1"/>
  <c r="B1166" i="1" s="1"/>
  <c r="M1166" i="1"/>
  <c r="L1167" i="1"/>
  <c r="M1167" i="1"/>
  <c r="L1168" i="1"/>
  <c r="B1168" i="1" s="1"/>
  <c r="M1168" i="1"/>
  <c r="L1169" i="1"/>
  <c r="B1169" i="1" s="1"/>
  <c r="M1169" i="1"/>
  <c r="L1170" i="1"/>
  <c r="B1170" i="1" s="1"/>
  <c r="M1170" i="1"/>
  <c r="L1171" i="1"/>
  <c r="B1171" i="1" s="1"/>
  <c r="M1171" i="1"/>
  <c r="L1172" i="1"/>
  <c r="B1172" i="1" s="1"/>
  <c r="M1172" i="1"/>
  <c r="L1173" i="1"/>
  <c r="M1173" i="1"/>
  <c r="L1174" i="1"/>
  <c r="B1174" i="1" s="1"/>
  <c r="M1174" i="1"/>
  <c r="L1175" i="1"/>
  <c r="B1175" i="1" s="1"/>
  <c r="M1175" i="1"/>
  <c r="L1176" i="1"/>
  <c r="B1176" i="1" s="1"/>
  <c r="M1176" i="1"/>
  <c r="L1177" i="1"/>
  <c r="B1177" i="1" s="1"/>
  <c r="M1177" i="1"/>
  <c r="L1178" i="1"/>
  <c r="B1178" i="1" s="1"/>
  <c r="M1178" i="1"/>
  <c r="L1179" i="1"/>
  <c r="M1179" i="1"/>
  <c r="L1180" i="1"/>
  <c r="B1180" i="1" s="1"/>
  <c r="M1180" i="1"/>
  <c r="L1181" i="1"/>
  <c r="B1181" i="1" s="1"/>
  <c r="M1181" i="1"/>
  <c r="L1182" i="1"/>
  <c r="B1182" i="1" s="1"/>
  <c r="M1182" i="1"/>
  <c r="L1183" i="1"/>
  <c r="B1183" i="1" s="1"/>
  <c r="M1183" i="1"/>
  <c r="L1184" i="1"/>
  <c r="B1184" i="1" s="1"/>
  <c r="M1184" i="1"/>
  <c r="L1185" i="1"/>
  <c r="M1185" i="1"/>
  <c r="L1186" i="1"/>
  <c r="B1186" i="1" s="1"/>
  <c r="M1186" i="1"/>
  <c r="L1187" i="1"/>
  <c r="B1187" i="1" s="1"/>
  <c r="M1187" i="1"/>
  <c r="L1188" i="1"/>
  <c r="B1188" i="1" s="1"/>
  <c r="M1188" i="1"/>
  <c r="L1189" i="1"/>
  <c r="B1189" i="1" s="1"/>
  <c r="M1189" i="1"/>
  <c r="L1190" i="1"/>
  <c r="B1190" i="1" s="1"/>
  <c r="M1190" i="1"/>
  <c r="L1191" i="1"/>
  <c r="M1191" i="1"/>
  <c r="L1192" i="1"/>
  <c r="B1192" i="1" s="1"/>
  <c r="M1192" i="1"/>
  <c r="L1193" i="1"/>
  <c r="B1193" i="1" s="1"/>
  <c r="M1193" i="1"/>
  <c r="L1194" i="1"/>
  <c r="B1194" i="1" s="1"/>
  <c r="M1194" i="1"/>
  <c r="L1195" i="1"/>
  <c r="B1195" i="1" s="1"/>
  <c r="M1195" i="1"/>
  <c r="L1196" i="1"/>
  <c r="B1196" i="1" s="1"/>
  <c r="M1196" i="1"/>
  <c r="L1197" i="1"/>
  <c r="M1197" i="1"/>
  <c r="L1198" i="1"/>
  <c r="B1198" i="1" s="1"/>
  <c r="M1198" i="1"/>
  <c r="L1199" i="1"/>
  <c r="B1199" i="1" s="1"/>
  <c r="M1199" i="1"/>
  <c r="L1200" i="1"/>
  <c r="B1200" i="1" s="1"/>
  <c r="M1200" i="1"/>
  <c r="L1201" i="1"/>
  <c r="B1201" i="1" s="1"/>
  <c r="M1201" i="1"/>
  <c r="L1202" i="1"/>
  <c r="B1202" i="1" s="1"/>
  <c r="M1202" i="1"/>
  <c r="L1203" i="1"/>
  <c r="M1203" i="1"/>
  <c r="L1204" i="1"/>
  <c r="B1204" i="1" s="1"/>
  <c r="M1204" i="1"/>
  <c r="L1205" i="1"/>
  <c r="B1205" i="1" s="1"/>
  <c r="M1205" i="1"/>
  <c r="L1206" i="1"/>
  <c r="B1206" i="1" s="1"/>
  <c r="M1206" i="1"/>
  <c r="L1207" i="1"/>
  <c r="B1207" i="1" s="1"/>
  <c r="M1207" i="1"/>
  <c r="L1208" i="1"/>
  <c r="B1208" i="1" s="1"/>
  <c r="M1208" i="1"/>
  <c r="L1209" i="1"/>
  <c r="M1209" i="1"/>
  <c r="L1210" i="1"/>
  <c r="B1210" i="1" s="1"/>
  <c r="M1210" i="1"/>
  <c r="L1211" i="1"/>
  <c r="B1211" i="1" s="1"/>
  <c r="M1211" i="1"/>
  <c r="L1212" i="1"/>
  <c r="B1212" i="1" s="1"/>
  <c r="M1212" i="1"/>
  <c r="L1213" i="1"/>
  <c r="B1213" i="1" s="1"/>
  <c r="M1213" i="1"/>
  <c r="L1214" i="1"/>
  <c r="B1214" i="1" s="1"/>
  <c r="M1214" i="1"/>
  <c r="L1215" i="1"/>
  <c r="M1215" i="1"/>
  <c r="L1216" i="1"/>
  <c r="B1216" i="1" s="1"/>
  <c r="M1216" i="1"/>
  <c r="L1217" i="1"/>
  <c r="B1217" i="1" s="1"/>
  <c r="M1217" i="1"/>
  <c r="L1218" i="1"/>
  <c r="B1218" i="1" s="1"/>
  <c r="M1218" i="1"/>
  <c r="L1219" i="1"/>
  <c r="B1219" i="1" s="1"/>
  <c r="M1219" i="1"/>
  <c r="L1220" i="1"/>
  <c r="B1220" i="1" s="1"/>
  <c r="M1220" i="1"/>
  <c r="L1221" i="1"/>
  <c r="M1221" i="1"/>
  <c r="L1222" i="1"/>
  <c r="B1222" i="1" s="1"/>
  <c r="M1222" i="1"/>
  <c r="L1223" i="1"/>
  <c r="B1223" i="1" s="1"/>
  <c r="M1223" i="1"/>
  <c r="L1224" i="1"/>
  <c r="B1224" i="1" s="1"/>
  <c r="M1224" i="1"/>
  <c r="L1225" i="1"/>
  <c r="B1225" i="1" s="1"/>
  <c r="M1225" i="1"/>
  <c r="L1226" i="1"/>
  <c r="B1226" i="1" s="1"/>
  <c r="M1226" i="1"/>
  <c r="L1227" i="1"/>
  <c r="M1227" i="1"/>
  <c r="L1228" i="1"/>
  <c r="B1228" i="1" s="1"/>
  <c r="M1228" i="1"/>
  <c r="L1229" i="1"/>
  <c r="B1229" i="1" s="1"/>
  <c r="M1229" i="1"/>
  <c r="L1230" i="1"/>
  <c r="B1230" i="1" s="1"/>
  <c r="M1230" i="1"/>
  <c r="L1231" i="1"/>
  <c r="B1231" i="1" s="1"/>
  <c r="M1231" i="1"/>
  <c r="L1232" i="1"/>
  <c r="B1232" i="1" s="1"/>
  <c r="M1232" i="1"/>
  <c r="L1233" i="1"/>
  <c r="M1233" i="1"/>
  <c r="L1234" i="1"/>
  <c r="B1234" i="1" s="1"/>
  <c r="M1234" i="1"/>
  <c r="L1235" i="1"/>
  <c r="B1235" i="1" s="1"/>
  <c r="M1235" i="1"/>
  <c r="L1236" i="1"/>
  <c r="B1236" i="1" s="1"/>
  <c r="M1236" i="1"/>
  <c r="L1237" i="1"/>
  <c r="B1237" i="1" s="1"/>
  <c r="M1237" i="1"/>
  <c r="L1238" i="1"/>
  <c r="B1238" i="1" s="1"/>
  <c r="M1238" i="1"/>
  <c r="L1239" i="1"/>
  <c r="M1239" i="1"/>
  <c r="L1240" i="1"/>
  <c r="B1240" i="1" s="1"/>
  <c r="M1240" i="1"/>
  <c r="L1241" i="1"/>
  <c r="B1241" i="1" s="1"/>
  <c r="M1241" i="1"/>
  <c r="L1242" i="1"/>
  <c r="B1242" i="1" s="1"/>
  <c r="M1242" i="1"/>
  <c r="L1243" i="1"/>
  <c r="B1243" i="1" s="1"/>
  <c r="M1243" i="1"/>
  <c r="L1244" i="1"/>
  <c r="B1244" i="1" s="1"/>
  <c r="M1244" i="1"/>
  <c r="L1245" i="1"/>
  <c r="M1245" i="1"/>
  <c r="L1246" i="1"/>
  <c r="B1246" i="1" s="1"/>
  <c r="M1246" i="1"/>
  <c r="L1247" i="1"/>
  <c r="B1247" i="1" s="1"/>
  <c r="M1247" i="1"/>
  <c r="L1248" i="1"/>
  <c r="B1248" i="1" s="1"/>
  <c r="M1248" i="1"/>
  <c r="L1249" i="1"/>
  <c r="B1249" i="1" s="1"/>
  <c r="M1249" i="1"/>
  <c r="L1250" i="1"/>
  <c r="B1250" i="1" s="1"/>
  <c r="M1250" i="1"/>
  <c r="L1251" i="1"/>
  <c r="M1251" i="1"/>
  <c r="L1252" i="1"/>
  <c r="B1252" i="1" s="1"/>
  <c r="M1252" i="1"/>
  <c r="L1253" i="1"/>
  <c r="B1253" i="1" s="1"/>
  <c r="M1253" i="1"/>
  <c r="L1254" i="1"/>
  <c r="B1254" i="1" s="1"/>
  <c r="M1254" i="1"/>
  <c r="L1255" i="1"/>
  <c r="B1255" i="1" s="1"/>
  <c r="M1255" i="1"/>
  <c r="L1256" i="1"/>
  <c r="B1256" i="1" s="1"/>
  <c r="M1256" i="1"/>
  <c r="L1257" i="1"/>
  <c r="M1257" i="1"/>
  <c r="L1258" i="1"/>
  <c r="B1258" i="1" s="1"/>
  <c r="M1258" i="1"/>
  <c r="L1259" i="1"/>
  <c r="B1259" i="1" s="1"/>
  <c r="M1259" i="1"/>
  <c r="L1260" i="1"/>
  <c r="B1260" i="1" s="1"/>
  <c r="M1260" i="1"/>
  <c r="L1261" i="1"/>
  <c r="B1261" i="1" s="1"/>
  <c r="M1261" i="1"/>
  <c r="L1262" i="1"/>
  <c r="B1262" i="1" s="1"/>
  <c r="M1262" i="1"/>
  <c r="L1263" i="1"/>
  <c r="M1263" i="1"/>
  <c r="L1264" i="1"/>
  <c r="B1264" i="1" s="1"/>
  <c r="M1264" i="1"/>
  <c r="L1265" i="1"/>
  <c r="B1265" i="1" s="1"/>
  <c r="M1265" i="1"/>
  <c r="L1266" i="1"/>
  <c r="B1266" i="1" s="1"/>
  <c r="M1266" i="1"/>
  <c r="L1267" i="1"/>
  <c r="B1267" i="1" s="1"/>
  <c r="M1267" i="1"/>
  <c r="L1268" i="1"/>
  <c r="B1268" i="1" s="1"/>
  <c r="M1268" i="1"/>
  <c r="L1269" i="1"/>
  <c r="M1269" i="1"/>
  <c r="L1270" i="1"/>
  <c r="B1270" i="1" s="1"/>
  <c r="M1270" i="1"/>
  <c r="L1271" i="1"/>
  <c r="B1271" i="1" s="1"/>
  <c r="M1271" i="1"/>
  <c r="L1272" i="1"/>
  <c r="B1272" i="1" s="1"/>
  <c r="M1272" i="1"/>
  <c r="L1273" i="1"/>
  <c r="B1273" i="1" s="1"/>
  <c r="M1273" i="1"/>
  <c r="L1274" i="1"/>
  <c r="B1274" i="1" s="1"/>
  <c r="M1274" i="1"/>
  <c r="L1275" i="1"/>
  <c r="M1275" i="1"/>
  <c r="L1276" i="1"/>
  <c r="B1276" i="1" s="1"/>
  <c r="M1276" i="1"/>
  <c r="L1277" i="1"/>
  <c r="B1277" i="1" s="1"/>
  <c r="M1277" i="1"/>
  <c r="L1278" i="1"/>
  <c r="B1278" i="1" s="1"/>
  <c r="M1278" i="1"/>
  <c r="L1279" i="1"/>
  <c r="B1279" i="1" s="1"/>
  <c r="M1279" i="1"/>
  <c r="L1280" i="1"/>
  <c r="B1280" i="1" s="1"/>
  <c r="M1280" i="1"/>
  <c r="L1281" i="1"/>
  <c r="M1281" i="1"/>
  <c r="L1282" i="1"/>
  <c r="B1282" i="1" s="1"/>
  <c r="M1282" i="1"/>
  <c r="L1283" i="1"/>
  <c r="B1283" i="1" s="1"/>
  <c r="M1283" i="1"/>
  <c r="L1284" i="1"/>
  <c r="B1284" i="1" s="1"/>
  <c r="M1284" i="1"/>
  <c r="L1285" i="1"/>
  <c r="B1285" i="1" s="1"/>
  <c r="M1285" i="1"/>
  <c r="L1286" i="1"/>
  <c r="B1286" i="1" s="1"/>
  <c r="M1286" i="1"/>
  <c r="L1287" i="1"/>
  <c r="M1287" i="1"/>
  <c r="L1288" i="1"/>
  <c r="B1288" i="1" s="1"/>
  <c r="M1288" i="1"/>
  <c r="L1289" i="1"/>
  <c r="B1289" i="1" s="1"/>
  <c r="M1289" i="1"/>
  <c r="L1290" i="1"/>
  <c r="B1290" i="1" s="1"/>
  <c r="M1290" i="1"/>
  <c r="L1291" i="1"/>
  <c r="B1291" i="1" s="1"/>
  <c r="M1291" i="1"/>
  <c r="L1292" i="1"/>
  <c r="B1292" i="1" s="1"/>
  <c r="M1292" i="1"/>
  <c r="L1293" i="1"/>
  <c r="M1293" i="1"/>
  <c r="L1294" i="1"/>
  <c r="B1294" i="1" s="1"/>
  <c r="M1294" i="1"/>
  <c r="L1295" i="1"/>
  <c r="B1295" i="1" s="1"/>
  <c r="M1295" i="1"/>
  <c r="L1296" i="1"/>
  <c r="B1296" i="1" s="1"/>
  <c r="M1296" i="1"/>
  <c r="L1297" i="1"/>
  <c r="B1297" i="1" s="1"/>
  <c r="M1297" i="1"/>
  <c r="L1298" i="1"/>
  <c r="B1298" i="1" s="1"/>
  <c r="M1298" i="1"/>
  <c r="L1299" i="1"/>
  <c r="M1299" i="1"/>
  <c r="L1300" i="1"/>
  <c r="B1300" i="1" s="1"/>
  <c r="M1300" i="1"/>
  <c r="L1301" i="1"/>
  <c r="B1301" i="1" s="1"/>
  <c r="M1301" i="1"/>
  <c r="L1302" i="1"/>
  <c r="B1302" i="1" s="1"/>
  <c r="M1302" i="1"/>
  <c r="L1303" i="1"/>
  <c r="B1303" i="1" s="1"/>
  <c r="M1303" i="1"/>
  <c r="L1304" i="1"/>
  <c r="B1304" i="1" s="1"/>
  <c r="M1304" i="1"/>
  <c r="L1305" i="1"/>
  <c r="M1305" i="1"/>
  <c r="L1306" i="1"/>
  <c r="B1306" i="1" s="1"/>
  <c r="M1306" i="1"/>
  <c r="L1307" i="1"/>
  <c r="B1307" i="1" s="1"/>
  <c r="M1307" i="1"/>
  <c r="L1308" i="1"/>
  <c r="B1308" i="1" s="1"/>
  <c r="M1308" i="1"/>
  <c r="L1309" i="1"/>
  <c r="B1309" i="1" s="1"/>
  <c r="M1309" i="1"/>
  <c r="L1310" i="1"/>
  <c r="B1310" i="1" s="1"/>
  <c r="M1310" i="1"/>
  <c r="L1311" i="1"/>
  <c r="M1311" i="1"/>
  <c r="L1312" i="1"/>
  <c r="B1312" i="1" s="1"/>
  <c r="M1312" i="1"/>
  <c r="L1313" i="1"/>
  <c r="B1313" i="1" s="1"/>
  <c r="M1313" i="1"/>
  <c r="L1314" i="1"/>
  <c r="B1314" i="1" s="1"/>
  <c r="M1314" i="1"/>
  <c r="L1315" i="1"/>
  <c r="B1315" i="1" s="1"/>
  <c r="M1315" i="1"/>
  <c r="L1316" i="1"/>
  <c r="B1316" i="1" s="1"/>
  <c r="M1316" i="1"/>
  <c r="L1317" i="1"/>
  <c r="M1317" i="1"/>
  <c r="L1318" i="1"/>
  <c r="B1318" i="1" s="1"/>
  <c r="M1318" i="1"/>
  <c r="L1319" i="1"/>
  <c r="B1319" i="1" s="1"/>
  <c r="M1319" i="1"/>
  <c r="L1320" i="1"/>
  <c r="B1320" i="1" s="1"/>
  <c r="M1320" i="1"/>
  <c r="L1321" i="1"/>
  <c r="B1321" i="1" s="1"/>
  <c r="M1321" i="1"/>
  <c r="L1322" i="1"/>
  <c r="B1322" i="1" s="1"/>
  <c r="M1322" i="1"/>
  <c r="L1323" i="1"/>
  <c r="M1323" i="1"/>
  <c r="L1324" i="1"/>
  <c r="B1324" i="1" s="1"/>
  <c r="M1324" i="1"/>
  <c r="L1325" i="1"/>
  <c r="B1325" i="1" s="1"/>
  <c r="M1325" i="1"/>
  <c r="L1326" i="1"/>
  <c r="B1326" i="1" s="1"/>
  <c r="M1326" i="1"/>
  <c r="L1327" i="1"/>
  <c r="B1327" i="1" s="1"/>
  <c r="M1327" i="1"/>
  <c r="L1328" i="1"/>
  <c r="B1328" i="1" s="1"/>
  <c r="M1328" i="1"/>
  <c r="L1329" i="1"/>
  <c r="M1329" i="1"/>
  <c r="L1330" i="1"/>
  <c r="B1330" i="1" s="1"/>
  <c r="M1330" i="1"/>
  <c r="L1331" i="1"/>
  <c r="B1331" i="1" s="1"/>
  <c r="M1331" i="1"/>
  <c r="L1332" i="1"/>
  <c r="B1332" i="1" s="1"/>
  <c r="M1332" i="1"/>
  <c r="L1333" i="1"/>
  <c r="B1333" i="1" s="1"/>
  <c r="M1333" i="1"/>
  <c r="L1334" i="1"/>
  <c r="B1334" i="1" s="1"/>
  <c r="M1334" i="1"/>
  <c r="L1335" i="1"/>
  <c r="M1335" i="1"/>
  <c r="L1336" i="1"/>
  <c r="B1336" i="1" s="1"/>
  <c r="M1336" i="1"/>
  <c r="L1337" i="1"/>
  <c r="B1337" i="1" s="1"/>
  <c r="M1337" i="1"/>
  <c r="L1338" i="1"/>
  <c r="B1338" i="1" s="1"/>
  <c r="M1338" i="1"/>
  <c r="L1339" i="1"/>
  <c r="B1339" i="1" s="1"/>
  <c r="M1339" i="1"/>
  <c r="L1340" i="1"/>
  <c r="B1340" i="1" s="1"/>
  <c r="M1340" i="1"/>
  <c r="L1341" i="1"/>
  <c r="M1341" i="1"/>
  <c r="L1342" i="1"/>
  <c r="B1342" i="1" s="1"/>
  <c r="M1342" i="1"/>
  <c r="L1343" i="1"/>
  <c r="B1343" i="1" s="1"/>
  <c r="M1343" i="1"/>
  <c r="L1344" i="1"/>
  <c r="B1344" i="1" s="1"/>
  <c r="M1344" i="1"/>
  <c r="L1345" i="1"/>
  <c r="B1345" i="1" s="1"/>
  <c r="M1345" i="1"/>
  <c r="L1346" i="1"/>
  <c r="B1346" i="1" s="1"/>
  <c r="M1346" i="1"/>
  <c r="L1347" i="1"/>
  <c r="M1347" i="1"/>
  <c r="L1348" i="1"/>
  <c r="B1348" i="1" s="1"/>
  <c r="M1348" i="1"/>
  <c r="L1349" i="1"/>
  <c r="B1349" i="1" s="1"/>
  <c r="M1349" i="1"/>
  <c r="L1350" i="1"/>
  <c r="B1350" i="1" s="1"/>
  <c r="M1350" i="1"/>
  <c r="L1351" i="1"/>
  <c r="B1351" i="1" s="1"/>
  <c r="M1351" i="1"/>
  <c r="L1352" i="1"/>
  <c r="B1352" i="1" s="1"/>
  <c r="M1352" i="1"/>
  <c r="L1353" i="1"/>
  <c r="M1353" i="1"/>
  <c r="L1354" i="1"/>
  <c r="B1354" i="1" s="1"/>
  <c r="M1354" i="1"/>
  <c r="L1355" i="1"/>
  <c r="B1355" i="1" s="1"/>
  <c r="M1355" i="1"/>
  <c r="L1356" i="1"/>
  <c r="B1356" i="1" s="1"/>
  <c r="M1356" i="1"/>
  <c r="L1357" i="1"/>
  <c r="B1357" i="1" s="1"/>
  <c r="M1357" i="1"/>
  <c r="L1358" i="1"/>
  <c r="B1358" i="1" s="1"/>
  <c r="M1358" i="1"/>
  <c r="L1359" i="1"/>
  <c r="M1359" i="1"/>
  <c r="L1360" i="1"/>
  <c r="B1360" i="1" s="1"/>
  <c r="M1360" i="1"/>
  <c r="L1361" i="1"/>
  <c r="B1361" i="1" s="1"/>
  <c r="M1361" i="1"/>
  <c r="L1362" i="1"/>
  <c r="B1362" i="1" s="1"/>
  <c r="M1362" i="1"/>
  <c r="L1363" i="1"/>
  <c r="B1363" i="1" s="1"/>
  <c r="M1363" i="1"/>
  <c r="L1364" i="1"/>
  <c r="B1364" i="1" s="1"/>
  <c r="M1364" i="1"/>
  <c r="L1365" i="1"/>
  <c r="M1365" i="1"/>
  <c r="L1366" i="1"/>
  <c r="B1366" i="1" s="1"/>
  <c r="M1366" i="1"/>
  <c r="L1367" i="1"/>
  <c r="B1367" i="1" s="1"/>
  <c r="M1367" i="1"/>
  <c r="L1368" i="1"/>
  <c r="B1368" i="1" s="1"/>
  <c r="M1368" i="1"/>
  <c r="L1369" i="1"/>
  <c r="B1369" i="1" s="1"/>
  <c r="M1369" i="1"/>
  <c r="L1370" i="1"/>
  <c r="B1370" i="1" s="1"/>
  <c r="M1370" i="1"/>
  <c r="L1371" i="1"/>
  <c r="M1371" i="1"/>
  <c r="L1372" i="1"/>
  <c r="B1372" i="1" s="1"/>
  <c r="M1372" i="1"/>
  <c r="L1373" i="1"/>
  <c r="B1373" i="1" s="1"/>
  <c r="M1373" i="1"/>
  <c r="L1374" i="1"/>
  <c r="B1374" i="1" s="1"/>
  <c r="M1374" i="1"/>
  <c r="L1375" i="1"/>
  <c r="B1375" i="1" s="1"/>
  <c r="M1375" i="1"/>
  <c r="L1376" i="1"/>
  <c r="B1376" i="1" s="1"/>
  <c r="M1376" i="1"/>
  <c r="L1377" i="1"/>
  <c r="M1377" i="1"/>
  <c r="L1378" i="1"/>
  <c r="B1378" i="1" s="1"/>
  <c r="M1378" i="1"/>
  <c r="L1379" i="1"/>
  <c r="B1379" i="1" s="1"/>
  <c r="M1379" i="1"/>
  <c r="L1380" i="1"/>
  <c r="B1380" i="1" s="1"/>
  <c r="M1380" i="1"/>
  <c r="L1381" i="1"/>
  <c r="B1381" i="1" s="1"/>
  <c r="M1381" i="1"/>
  <c r="L1382" i="1"/>
  <c r="B1382" i="1" s="1"/>
  <c r="M1382" i="1"/>
  <c r="L1383" i="1"/>
  <c r="M1383" i="1"/>
  <c r="L1384" i="1"/>
  <c r="B1384" i="1" s="1"/>
  <c r="M1384" i="1"/>
  <c r="L1385" i="1"/>
  <c r="B1385" i="1" s="1"/>
  <c r="M1385" i="1"/>
  <c r="L1386" i="1"/>
  <c r="B1386" i="1" s="1"/>
  <c r="M1386" i="1"/>
  <c r="L1387" i="1"/>
  <c r="B1387" i="1" s="1"/>
  <c r="M1387" i="1"/>
  <c r="L1388" i="1"/>
  <c r="B1388" i="1" s="1"/>
  <c r="M1388" i="1"/>
  <c r="L1389" i="1"/>
  <c r="M1389" i="1"/>
  <c r="L1390" i="1"/>
  <c r="B1390" i="1" s="1"/>
  <c r="M1390" i="1"/>
  <c r="L1391" i="1"/>
  <c r="B1391" i="1" s="1"/>
  <c r="M1391" i="1"/>
  <c r="L1392" i="1"/>
  <c r="B1392" i="1" s="1"/>
  <c r="M1392" i="1"/>
  <c r="L1393" i="1"/>
  <c r="B1393" i="1" s="1"/>
  <c r="M1393" i="1"/>
  <c r="L1394" i="1"/>
  <c r="B1394" i="1" s="1"/>
  <c r="M1394" i="1"/>
  <c r="L1395" i="1"/>
  <c r="M1395" i="1"/>
  <c r="L1396" i="1"/>
  <c r="B1396" i="1" s="1"/>
  <c r="M1396" i="1"/>
  <c r="L1397" i="1"/>
  <c r="B1397" i="1" s="1"/>
  <c r="M1397" i="1"/>
  <c r="L1398" i="1"/>
  <c r="B1398" i="1" s="1"/>
  <c r="M1398" i="1"/>
  <c r="L1399" i="1"/>
  <c r="B1399" i="1" s="1"/>
  <c r="M1399" i="1"/>
  <c r="L1400" i="1"/>
  <c r="B1400" i="1" s="1"/>
  <c r="M1400" i="1"/>
  <c r="L1401" i="1"/>
  <c r="M1401" i="1"/>
  <c r="L1402" i="1"/>
  <c r="B1402" i="1" s="1"/>
  <c r="M1402" i="1"/>
  <c r="L1403" i="1"/>
  <c r="B1403" i="1" s="1"/>
  <c r="M1403" i="1"/>
  <c r="L1404" i="1"/>
  <c r="B1404" i="1" s="1"/>
  <c r="M1404" i="1"/>
  <c r="L1405" i="1"/>
  <c r="B1405" i="1" s="1"/>
  <c r="M1405" i="1"/>
  <c r="L1406" i="1"/>
  <c r="B1406" i="1" s="1"/>
  <c r="M1406" i="1"/>
  <c r="L1407" i="1"/>
  <c r="M1407" i="1"/>
  <c r="L1408" i="1"/>
  <c r="B1408" i="1" s="1"/>
  <c r="M1408" i="1"/>
  <c r="L1409" i="1"/>
  <c r="B1409" i="1" s="1"/>
  <c r="M1409" i="1"/>
  <c r="L1410" i="1"/>
  <c r="B1410" i="1" s="1"/>
  <c r="M1410" i="1"/>
  <c r="L1411" i="1"/>
  <c r="B1411" i="1" s="1"/>
  <c r="M1411" i="1"/>
  <c r="L1412" i="1"/>
  <c r="B1412" i="1" s="1"/>
  <c r="M1412" i="1"/>
  <c r="L1413" i="1"/>
  <c r="M1413" i="1"/>
  <c r="L1414" i="1"/>
  <c r="B1414" i="1" s="1"/>
  <c r="M1414" i="1"/>
  <c r="L1415" i="1"/>
  <c r="B1415" i="1" s="1"/>
  <c r="M1415" i="1"/>
  <c r="L1416" i="1"/>
  <c r="B1416" i="1" s="1"/>
  <c r="M1416" i="1"/>
  <c r="L1417" i="1"/>
  <c r="B1417" i="1" s="1"/>
  <c r="M1417" i="1"/>
  <c r="L1418" i="1"/>
  <c r="B1418" i="1" s="1"/>
  <c r="M1418" i="1"/>
  <c r="L1419" i="1"/>
  <c r="M1419" i="1"/>
  <c r="L1420" i="1"/>
  <c r="B1420" i="1" s="1"/>
  <c r="M1420" i="1"/>
  <c r="L1421" i="1"/>
  <c r="B1421" i="1" s="1"/>
  <c r="M1421" i="1"/>
  <c r="L1422" i="1"/>
  <c r="B1422" i="1" s="1"/>
  <c r="M1422" i="1"/>
  <c r="L1423" i="1"/>
  <c r="B1423" i="1" s="1"/>
  <c r="M1423" i="1"/>
  <c r="L1424" i="1"/>
  <c r="B1424" i="1" s="1"/>
  <c r="M1424" i="1"/>
  <c r="L1425" i="1"/>
  <c r="M1425" i="1"/>
  <c r="L1426" i="1"/>
  <c r="B1426" i="1" s="1"/>
  <c r="M1426" i="1"/>
  <c r="L1427" i="1"/>
  <c r="B1427" i="1" s="1"/>
  <c r="M1427" i="1"/>
  <c r="L1428" i="1"/>
  <c r="B1428" i="1" s="1"/>
  <c r="M1428" i="1"/>
  <c r="L1429" i="1"/>
  <c r="B1429" i="1" s="1"/>
  <c r="M1429" i="1"/>
  <c r="L1430" i="1"/>
  <c r="B1430" i="1" s="1"/>
  <c r="M1430" i="1"/>
  <c r="L1431" i="1"/>
  <c r="M1431" i="1"/>
  <c r="L1432" i="1"/>
  <c r="B1432" i="1" s="1"/>
  <c r="M1432" i="1"/>
  <c r="L1433" i="1"/>
  <c r="B1433" i="1" s="1"/>
  <c r="M1433" i="1"/>
  <c r="L1434" i="1"/>
  <c r="B1434" i="1" s="1"/>
  <c r="M1434" i="1"/>
  <c r="L1435" i="1"/>
  <c r="B1435" i="1" s="1"/>
  <c r="M1435" i="1"/>
  <c r="L1436" i="1"/>
  <c r="B1436" i="1" s="1"/>
  <c r="M1436" i="1"/>
  <c r="L1437" i="1"/>
  <c r="M1437" i="1"/>
  <c r="L1438" i="1"/>
  <c r="B1438" i="1" s="1"/>
  <c r="M1438" i="1"/>
  <c r="L1439" i="1"/>
  <c r="B1439" i="1" s="1"/>
  <c r="M1439" i="1"/>
  <c r="L1440" i="1"/>
  <c r="B1440" i="1" s="1"/>
  <c r="M1440" i="1"/>
  <c r="L1441" i="1"/>
  <c r="B1441" i="1" s="1"/>
  <c r="M1441" i="1"/>
  <c r="L1442" i="1"/>
  <c r="B1442" i="1" s="1"/>
  <c r="M1442" i="1"/>
  <c r="L1443" i="1"/>
  <c r="M1443" i="1"/>
  <c r="L1444" i="1"/>
  <c r="B1444" i="1" s="1"/>
  <c r="M1444" i="1"/>
  <c r="L1445" i="1"/>
  <c r="B1445" i="1" s="1"/>
  <c r="M1445" i="1"/>
  <c r="L1446" i="1"/>
  <c r="B1446" i="1" s="1"/>
  <c r="M1446" i="1"/>
  <c r="L1447" i="1"/>
  <c r="B1447" i="1" s="1"/>
  <c r="M1447" i="1"/>
  <c r="L1448" i="1"/>
  <c r="B1448" i="1" s="1"/>
  <c r="M1448" i="1"/>
  <c r="L1449" i="1"/>
  <c r="M1449" i="1"/>
  <c r="L1450" i="1"/>
  <c r="B1450" i="1" s="1"/>
  <c r="M1450" i="1"/>
  <c r="L1451" i="1"/>
  <c r="B1451" i="1" s="1"/>
  <c r="M1451" i="1"/>
  <c r="L1452" i="1"/>
  <c r="B1452" i="1" s="1"/>
  <c r="M1452" i="1"/>
  <c r="L1453" i="1"/>
  <c r="B1453" i="1" s="1"/>
  <c r="M1453" i="1"/>
  <c r="L1454" i="1"/>
  <c r="B1454" i="1" s="1"/>
  <c r="M1454" i="1"/>
  <c r="L1455" i="1"/>
  <c r="M1455" i="1"/>
  <c r="L1456" i="1"/>
  <c r="B1456" i="1" s="1"/>
  <c r="M1456" i="1"/>
  <c r="L1457" i="1"/>
  <c r="B1457" i="1" s="1"/>
  <c r="M1457" i="1"/>
  <c r="L1458" i="1"/>
  <c r="B1458" i="1" s="1"/>
  <c r="M1458" i="1"/>
  <c r="L1459" i="1"/>
  <c r="B1459" i="1" s="1"/>
  <c r="M1459" i="1"/>
  <c r="L1460" i="1"/>
  <c r="B1460" i="1" s="1"/>
  <c r="M1460" i="1"/>
  <c r="L1461" i="1"/>
  <c r="M1461" i="1"/>
  <c r="L1462" i="1"/>
  <c r="B1462" i="1" s="1"/>
  <c r="M1462" i="1"/>
  <c r="L1463" i="1"/>
  <c r="B1463" i="1" s="1"/>
  <c r="M1463" i="1"/>
  <c r="L1464" i="1"/>
  <c r="B1464" i="1" s="1"/>
  <c r="M1464" i="1"/>
  <c r="L1465" i="1"/>
  <c r="B1465" i="1" s="1"/>
  <c r="M1465" i="1"/>
  <c r="L1466" i="1"/>
  <c r="B1466" i="1" s="1"/>
  <c r="M1466" i="1"/>
  <c r="L1467" i="1"/>
  <c r="M1467" i="1"/>
  <c r="L1468" i="1"/>
  <c r="B1468" i="1" s="1"/>
  <c r="M1468" i="1"/>
  <c r="L1469" i="1"/>
  <c r="B1469" i="1" s="1"/>
  <c r="M1469" i="1"/>
  <c r="L1470" i="1"/>
  <c r="B1470" i="1" s="1"/>
  <c r="M1470" i="1"/>
  <c r="L1471" i="1"/>
  <c r="B1471" i="1" s="1"/>
  <c r="M1471" i="1"/>
  <c r="L1472" i="1"/>
  <c r="B1472" i="1" s="1"/>
  <c r="M1472" i="1"/>
  <c r="L1473" i="1"/>
  <c r="M1473" i="1"/>
  <c r="L1474" i="1"/>
  <c r="B1474" i="1" s="1"/>
  <c r="M1474" i="1"/>
  <c r="L1475" i="1"/>
  <c r="B1475" i="1" s="1"/>
  <c r="M1475" i="1"/>
  <c r="L1476" i="1"/>
  <c r="B1476" i="1" s="1"/>
  <c r="M1476" i="1"/>
  <c r="L1477" i="1"/>
  <c r="B1477" i="1" s="1"/>
  <c r="M1477" i="1"/>
  <c r="L1478" i="1"/>
  <c r="B1478" i="1" s="1"/>
  <c r="M1478" i="1"/>
  <c r="L1479" i="1"/>
  <c r="M1479" i="1"/>
  <c r="L1480" i="1"/>
  <c r="B1480" i="1" s="1"/>
  <c r="M1480" i="1"/>
  <c r="L1481" i="1"/>
  <c r="B1481" i="1" s="1"/>
  <c r="M1481" i="1"/>
  <c r="L1482" i="1"/>
  <c r="B1482" i="1" s="1"/>
  <c r="M1482" i="1"/>
  <c r="L1483" i="1"/>
  <c r="B1483" i="1" s="1"/>
  <c r="M1483" i="1"/>
  <c r="L1484" i="1"/>
  <c r="B1484" i="1" s="1"/>
  <c r="M1484" i="1"/>
  <c r="L1485" i="1"/>
  <c r="M1485" i="1"/>
  <c r="L1486" i="1"/>
  <c r="B1486" i="1" s="1"/>
  <c r="M1486" i="1"/>
  <c r="L1487" i="1"/>
  <c r="B1487" i="1" s="1"/>
  <c r="M1487" i="1"/>
  <c r="L1488" i="1"/>
  <c r="B1488" i="1" s="1"/>
  <c r="M1488" i="1"/>
  <c r="L1489" i="1"/>
  <c r="B1489" i="1" s="1"/>
  <c r="M1489" i="1"/>
  <c r="L1490" i="1"/>
  <c r="B1490" i="1" s="1"/>
  <c r="M1490" i="1"/>
  <c r="L1491" i="1"/>
  <c r="M1491" i="1"/>
  <c r="L1492" i="1"/>
  <c r="B1492" i="1" s="1"/>
  <c r="M1492" i="1"/>
  <c r="L1493" i="1"/>
  <c r="B1493" i="1" s="1"/>
  <c r="M1493" i="1"/>
  <c r="L1494" i="1"/>
  <c r="B1494" i="1" s="1"/>
  <c r="M1494" i="1"/>
  <c r="L1495" i="1"/>
  <c r="B1495" i="1" s="1"/>
  <c r="M1495" i="1"/>
  <c r="L1496" i="1"/>
  <c r="B1496" i="1" s="1"/>
  <c r="M1496" i="1"/>
  <c r="L1497" i="1"/>
  <c r="M1497" i="1"/>
  <c r="L1498" i="1"/>
  <c r="B1498" i="1" s="1"/>
  <c r="M1498" i="1"/>
  <c r="L1499" i="1"/>
  <c r="B1499" i="1" s="1"/>
  <c r="M1499" i="1"/>
  <c r="L1500" i="1"/>
  <c r="B1500" i="1" s="1"/>
  <c r="M1500" i="1"/>
  <c r="L1501" i="1"/>
  <c r="B1501" i="1" s="1"/>
  <c r="M1501" i="1"/>
  <c r="L1502" i="1"/>
  <c r="B1502" i="1" s="1"/>
  <c r="M1502" i="1"/>
  <c r="L1503" i="1"/>
  <c r="M1503" i="1"/>
  <c r="L1504" i="1"/>
  <c r="B1504" i="1" s="1"/>
  <c r="M1504" i="1"/>
  <c r="L1505" i="1"/>
  <c r="B1505" i="1" s="1"/>
  <c r="M1505" i="1"/>
  <c r="L1506" i="1"/>
  <c r="B1506" i="1" s="1"/>
  <c r="M1506" i="1"/>
  <c r="L1507" i="1"/>
  <c r="B1507" i="1" s="1"/>
  <c r="M1507" i="1"/>
  <c r="L1508" i="1"/>
  <c r="B1508" i="1" s="1"/>
  <c r="M1508" i="1"/>
  <c r="L1509" i="1"/>
  <c r="M1509" i="1"/>
  <c r="L1510" i="1"/>
  <c r="B1510" i="1" s="1"/>
  <c r="M1510" i="1"/>
  <c r="L1511" i="1"/>
  <c r="B1511" i="1" s="1"/>
  <c r="M1511" i="1"/>
  <c r="L1512" i="1"/>
  <c r="B1512" i="1" s="1"/>
  <c r="M1512" i="1"/>
  <c r="L1513" i="1"/>
  <c r="B1513" i="1" s="1"/>
  <c r="M1513" i="1"/>
  <c r="L1514" i="1"/>
  <c r="B1514" i="1" s="1"/>
  <c r="M1514" i="1"/>
  <c r="L1515" i="1"/>
  <c r="M1515" i="1"/>
  <c r="L1516" i="1"/>
  <c r="B1516" i="1" s="1"/>
  <c r="M1516" i="1"/>
  <c r="L1517" i="1"/>
  <c r="B1517" i="1" s="1"/>
  <c r="M1517" i="1"/>
  <c r="L1518" i="1"/>
  <c r="B1518" i="1" s="1"/>
  <c r="M1518" i="1"/>
  <c r="L1519" i="1"/>
  <c r="B1519" i="1" s="1"/>
  <c r="M1519" i="1"/>
  <c r="L1520" i="1"/>
  <c r="B1520" i="1" s="1"/>
  <c r="M1520" i="1"/>
  <c r="L1521" i="1"/>
  <c r="M1521" i="1"/>
  <c r="L1522" i="1"/>
  <c r="B1522" i="1" s="1"/>
  <c r="M1522" i="1"/>
  <c r="L1523" i="1"/>
  <c r="B1523" i="1" s="1"/>
  <c r="M1523" i="1"/>
  <c r="L1524" i="1"/>
  <c r="B1524" i="1" s="1"/>
  <c r="M1524" i="1"/>
  <c r="L1525" i="1"/>
  <c r="B1525" i="1" s="1"/>
  <c r="M1525" i="1"/>
  <c r="L1526" i="1"/>
  <c r="B1526" i="1" s="1"/>
  <c r="M1526" i="1"/>
  <c r="L1527" i="1"/>
  <c r="M1527" i="1"/>
  <c r="L1528" i="1"/>
  <c r="B1528" i="1" s="1"/>
  <c r="M1528" i="1"/>
  <c r="L1529" i="1"/>
  <c r="B1529" i="1" s="1"/>
  <c r="M1529" i="1"/>
  <c r="L1530" i="1"/>
  <c r="B1530" i="1" s="1"/>
  <c r="M1530" i="1"/>
  <c r="L1531" i="1"/>
  <c r="B1531" i="1" s="1"/>
  <c r="M1531" i="1"/>
  <c r="L1532" i="1"/>
  <c r="B1532" i="1" s="1"/>
  <c r="M1532" i="1"/>
  <c r="L1533" i="1"/>
  <c r="M1533" i="1"/>
  <c r="L1534" i="1"/>
  <c r="B1534" i="1" s="1"/>
  <c r="M1534" i="1"/>
  <c r="L1535" i="1"/>
  <c r="B1535" i="1" s="1"/>
  <c r="M1535" i="1"/>
  <c r="L1536" i="1"/>
  <c r="B1536" i="1" s="1"/>
  <c r="M1536" i="1"/>
  <c r="L1537" i="1"/>
  <c r="B1537" i="1" s="1"/>
  <c r="M1537" i="1"/>
  <c r="L1538" i="1"/>
  <c r="B1538" i="1" s="1"/>
  <c r="M1538" i="1"/>
  <c r="L1539" i="1"/>
  <c r="M1539" i="1"/>
  <c r="L1540" i="1"/>
  <c r="B1540" i="1" s="1"/>
  <c r="M1540" i="1"/>
  <c r="L1541" i="1"/>
  <c r="B1541" i="1" s="1"/>
  <c r="M1541" i="1"/>
  <c r="L1542" i="1"/>
  <c r="B1542" i="1" s="1"/>
  <c r="M1542" i="1"/>
  <c r="L1543" i="1"/>
  <c r="B1543" i="1" s="1"/>
  <c r="M1543" i="1"/>
  <c r="L1544" i="1"/>
  <c r="B1544" i="1" s="1"/>
  <c r="M1544" i="1"/>
  <c r="L1545" i="1"/>
  <c r="M1545" i="1"/>
  <c r="L1546" i="1"/>
  <c r="B1546" i="1" s="1"/>
  <c r="M1546" i="1"/>
  <c r="L1547" i="1"/>
  <c r="B1547" i="1" s="1"/>
  <c r="M1547" i="1"/>
  <c r="L1548" i="1"/>
  <c r="B1548" i="1" s="1"/>
  <c r="M1548" i="1"/>
  <c r="L1549" i="1"/>
  <c r="B1549" i="1" s="1"/>
  <c r="M1549" i="1"/>
  <c r="L1550" i="1"/>
  <c r="B1550" i="1" s="1"/>
  <c r="M1550" i="1"/>
  <c r="L1551" i="1"/>
  <c r="M1551" i="1"/>
  <c r="L1552" i="1"/>
  <c r="B1552" i="1" s="1"/>
  <c r="M1552" i="1"/>
  <c r="L1553" i="1"/>
  <c r="B1553" i="1" s="1"/>
  <c r="M1553" i="1"/>
  <c r="L1554" i="1"/>
  <c r="B1554" i="1" s="1"/>
  <c r="M1554" i="1"/>
  <c r="L1555" i="1"/>
  <c r="B1555" i="1" s="1"/>
  <c r="M1555" i="1"/>
  <c r="L1556" i="1"/>
  <c r="B1556" i="1" s="1"/>
  <c r="M1556" i="1"/>
  <c r="L1557" i="1"/>
  <c r="M1557" i="1"/>
  <c r="L1558" i="1"/>
  <c r="B1558" i="1" s="1"/>
  <c r="M1558" i="1"/>
  <c r="L1559" i="1"/>
  <c r="B1559" i="1" s="1"/>
  <c r="M1559" i="1"/>
  <c r="L1560" i="1"/>
  <c r="B1560" i="1" s="1"/>
  <c r="M1560" i="1"/>
  <c r="L1561" i="1"/>
  <c r="B1561" i="1" s="1"/>
  <c r="M1561" i="1"/>
  <c r="L1562" i="1"/>
  <c r="B1562" i="1" s="1"/>
  <c r="M1562" i="1"/>
  <c r="L1563" i="1"/>
  <c r="M1563" i="1"/>
  <c r="L1564" i="1"/>
  <c r="B1564" i="1" s="1"/>
  <c r="M1564" i="1"/>
  <c r="L1565" i="1"/>
  <c r="B1565" i="1" s="1"/>
  <c r="M1565" i="1"/>
  <c r="L1566" i="1"/>
  <c r="B1566" i="1" s="1"/>
  <c r="M1566" i="1"/>
  <c r="L1567" i="1"/>
  <c r="B1567" i="1" s="1"/>
  <c r="M1567" i="1"/>
  <c r="L1568" i="1"/>
  <c r="B1568" i="1" s="1"/>
  <c r="M1568" i="1"/>
  <c r="L1569" i="1"/>
  <c r="M1569" i="1"/>
  <c r="L1570" i="1"/>
  <c r="B1570" i="1" s="1"/>
  <c r="M1570" i="1"/>
  <c r="L1571" i="1"/>
  <c r="B1571" i="1" s="1"/>
  <c r="M1571" i="1"/>
  <c r="L1572" i="1"/>
  <c r="B1572" i="1" s="1"/>
  <c r="M1572" i="1"/>
  <c r="L1573" i="1"/>
  <c r="B1573" i="1" s="1"/>
  <c r="M1573" i="1"/>
  <c r="L1574" i="1"/>
  <c r="B1574" i="1" s="1"/>
  <c r="M1574" i="1"/>
  <c r="L1575" i="1"/>
  <c r="M1575" i="1"/>
  <c r="L1576" i="1"/>
  <c r="B1576" i="1" s="1"/>
  <c r="M1576" i="1"/>
  <c r="L1577" i="1"/>
  <c r="B1577" i="1" s="1"/>
  <c r="M1577" i="1"/>
  <c r="L1578" i="1"/>
  <c r="B1578" i="1" s="1"/>
  <c r="M1578" i="1"/>
  <c r="L1579" i="1"/>
  <c r="B1579" i="1" s="1"/>
  <c r="M1579" i="1"/>
  <c r="L1580" i="1"/>
  <c r="B1580" i="1" s="1"/>
  <c r="M1580" i="1"/>
  <c r="L1581" i="1"/>
  <c r="M1581" i="1"/>
  <c r="L1582" i="1"/>
  <c r="B1582" i="1" s="1"/>
  <c r="M1582" i="1"/>
  <c r="L1583" i="1"/>
  <c r="B1583" i="1" s="1"/>
  <c r="M1583" i="1"/>
  <c r="L1584" i="1"/>
  <c r="B1584" i="1" s="1"/>
  <c r="M1584" i="1"/>
  <c r="L1585" i="1"/>
  <c r="B1585" i="1" s="1"/>
  <c r="M1585" i="1"/>
  <c r="L1586" i="1"/>
  <c r="B1586" i="1" s="1"/>
  <c r="M1586" i="1"/>
  <c r="L1587" i="1"/>
  <c r="M1587" i="1"/>
  <c r="L1588" i="1"/>
  <c r="B1588" i="1" s="1"/>
  <c r="M1588" i="1"/>
  <c r="L1589" i="1"/>
  <c r="B1589" i="1" s="1"/>
  <c r="M1589" i="1"/>
  <c r="L1590" i="1"/>
  <c r="B1590" i="1" s="1"/>
  <c r="M1590" i="1"/>
  <c r="L1591" i="1"/>
  <c r="B1591" i="1" s="1"/>
  <c r="M1591" i="1"/>
  <c r="L1592" i="1"/>
  <c r="B1592" i="1" s="1"/>
  <c r="M1592" i="1"/>
  <c r="L1593" i="1"/>
  <c r="M1593" i="1"/>
  <c r="L1594" i="1"/>
  <c r="B1594" i="1" s="1"/>
  <c r="M1594" i="1"/>
  <c r="L1595" i="1"/>
  <c r="B1595" i="1" s="1"/>
  <c r="M1595" i="1"/>
  <c r="L1596" i="1"/>
  <c r="B1596" i="1" s="1"/>
  <c r="M1596" i="1"/>
  <c r="L1597" i="1"/>
  <c r="B1597" i="1" s="1"/>
  <c r="M1597" i="1"/>
  <c r="L1598" i="1"/>
  <c r="B1598" i="1" s="1"/>
  <c r="M1598" i="1"/>
  <c r="L1599" i="1"/>
  <c r="M1599" i="1"/>
  <c r="L1600" i="1"/>
  <c r="B1600" i="1" s="1"/>
  <c r="M1600" i="1"/>
  <c r="L1601" i="1"/>
  <c r="B1601" i="1" s="1"/>
  <c r="M1601" i="1"/>
  <c r="L1602" i="1"/>
  <c r="B1602" i="1" s="1"/>
  <c r="M1602" i="1"/>
  <c r="L1603" i="1"/>
  <c r="B1603" i="1" s="1"/>
  <c r="M1603" i="1"/>
  <c r="L1604" i="1"/>
  <c r="B1604" i="1" s="1"/>
  <c r="M1604" i="1"/>
  <c r="L1605" i="1"/>
  <c r="M1605" i="1"/>
  <c r="L1606" i="1"/>
  <c r="B1606" i="1" s="1"/>
  <c r="M1606" i="1"/>
  <c r="L1607" i="1"/>
  <c r="B1607" i="1" s="1"/>
  <c r="M1607" i="1"/>
  <c r="L1608" i="1"/>
  <c r="B1608" i="1" s="1"/>
  <c r="M1608" i="1"/>
  <c r="L1609" i="1"/>
  <c r="B1609" i="1" s="1"/>
  <c r="M1609" i="1"/>
  <c r="L1610" i="1"/>
  <c r="B1610" i="1" s="1"/>
  <c r="M1610" i="1"/>
  <c r="L1611" i="1"/>
  <c r="M1611" i="1"/>
  <c r="L1612" i="1"/>
  <c r="B1612" i="1" s="1"/>
  <c r="M1612" i="1"/>
  <c r="L1613" i="1"/>
  <c r="B1613" i="1" s="1"/>
  <c r="M1613" i="1"/>
  <c r="L1614" i="1"/>
  <c r="B1614" i="1" s="1"/>
  <c r="M1614" i="1"/>
  <c r="L1615" i="1"/>
  <c r="B1615" i="1" s="1"/>
  <c r="M1615" i="1"/>
  <c r="L1616" i="1"/>
  <c r="B1616" i="1" s="1"/>
  <c r="M1616" i="1"/>
  <c r="L1617" i="1"/>
  <c r="M1617" i="1"/>
  <c r="L1618" i="1"/>
  <c r="B1618" i="1" s="1"/>
  <c r="M1618" i="1"/>
  <c r="L1619" i="1"/>
  <c r="B1619" i="1" s="1"/>
  <c r="M1619" i="1"/>
  <c r="L1620" i="1"/>
  <c r="B1620" i="1" s="1"/>
  <c r="M1620" i="1"/>
  <c r="L1621" i="1"/>
  <c r="B1621" i="1" s="1"/>
  <c r="M1621" i="1"/>
  <c r="L1622" i="1"/>
  <c r="B1622" i="1" s="1"/>
  <c r="M1622" i="1"/>
  <c r="L1623" i="1"/>
  <c r="M1623" i="1"/>
  <c r="L1624" i="1"/>
  <c r="B1624" i="1" s="1"/>
  <c r="M1624" i="1"/>
  <c r="L1625" i="1"/>
  <c r="B1625" i="1" s="1"/>
  <c r="M1625" i="1"/>
  <c r="L1626" i="1"/>
  <c r="B1626" i="1" s="1"/>
  <c r="M1626" i="1"/>
  <c r="L1627" i="1"/>
  <c r="B1627" i="1" s="1"/>
  <c r="M1627" i="1"/>
  <c r="L1628" i="1"/>
  <c r="B1628" i="1" s="1"/>
  <c r="M1628" i="1"/>
  <c r="L1629" i="1"/>
  <c r="M1629" i="1"/>
  <c r="L1630" i="1"/>
  <c r="B1630" i="1" s="1"/>
  <c r="M1630" i="1"/>
  <c r="L1631" i="1"/>
  <c r="B1631" i="1" s="1"/>
  <c r="M1631" i="1"/>
  <c r="L1632" i="1"/>
  <c r="B1632" i="1" s="1"/>
  <c r="M1632" i="1"/>
  <c r="L1633" i="1"/>
  <c r="B1633" i="1" s="1"/>
  <c r="M1633" i="1"/>
  <c r="L1634" i="1"/>
  <c r="B1634" i="1" s="1"/>
  <c r="M1634" i="1"/>
  <c r="L1635" i="1"/>
  <c r="M1635" i="1"/>
  <c r="L1636" i="1"/>
  <c r="B1636" i="1" s="1"/>
  <c r="M1636" i="1"/>
  <c r="L1637" i="1"/>
  <c r="B1637" i="1" s="1"/>
  <c r="M1637" i="1"/>
  <c r="L1638" i="1"/>
  <c r="B1638" i="1" s="1"/>
  <c r="M1638" i="1"/>
  <c r="L1639" i="1"/>
  <c r="B1639" i="1" s="1"/>
  <c r="M1639" i="1"/>
  <c r="L1640" i="1"/>
  <c r="B1640" i="1" s="1"/>
  <c r="M1640" i="1"/>
  <c r="L1641" i="1"/>
  <c r="M1641" i="1"/>
  <c r="L1642" i="1"/>
  <c r="B1642" i="1" s="1"/>
  <c r="M1642" i="1"/>
  <c r="L1643" i="1"/>
  <c r="B1643" i="1" s="1"/>
  <c r="M1643" i="1"/>
  <c r="L1644" i="1"/>
  <c r="B1644" i="1" s="1"/>
  <c r="M1644" i="1"/>
  <c r="L1645" i="1"/>
  <c r="B1645" i="1" s="1"/>
  <c r="M1645" i="1"/>
  <c r="L1646" i="1"/>
  <c r="B1646" i="1" s="1"/>
  <c r="M1646" i="1"/>
  <c r="L1647" i="1"/>
  <c r="M1647" i="1"/>
  <c r="L1648" i="1"/>
  <c r="B1648" i="1" s="1"/>
  <c r="M1648" i="1"/>
  <c r="L1649" i="1"/>
  <c r="B1649" i="1" s="1"/>
  <c r="M1649" i="1"/>
  <c r="L1650" i="1"/>
  <c r="B1650" i="1" s="1"/>
  <c r="M1650" i="1"/>
  <c r="L1651" i="1"/>
  <c r="B1651" i="1" s="1"/>
  <c r="M1651" i="1"/>
  <c r="L1652" i="1"/>
  <c r="B1652" i="1" s="1"/>
  <c r="M1652" i="1"/>
  <c r="L1653" i="1"/>
  <c r="M1653" i="1"/>
  <c r="L1654" i="1"/>
  <c r="B1654" i="1" s="1"/>
  <c r="M1654" i="1"/>
  <c r="L1655" i="1"/>
  <c r="B1655" i="1" s="1"/>
  <c r="M1655" i="1"/>
  <c r="L1656" i="1"/>
  <c r="B1656" i="1" s="1"/>
  <c r="M1656" i="1"/>
  <c r="L1657" i="1"/>
  <c r="B1657" i="1" s="1"/>
  <c r="M1657" i="1"/>
  <c r="L1658" i="1"/>
  <c r="B1658" i="1" s="1"/>
  <c r="M1658" i="1"/>
  <c r="L1659" i="1"/>
  <c r="M1659" i="1"/>
  <c r="L1660" i="1"/>
  <c r="B1660" i="1" s="1"/>
  <c r="M1660" i="1"/>
  <c r="L1661" i="1"/>
  <c r="B1661" i="1" s="1"/>
  <c r="M1661" i="1"/>
  <c r="L1662" i="1"/>
  <c r="B1662" i="1" s="1"/>
  <c r="M1662" i="1"/>
  <c r="L1663" i="1"/>
  <c r="B1663" i="1" s="1"/>
  <c r="M1663" i="1"/>
  <c r="L1664" i="1"/>
  <c r="B1664" i="1" s="1"/>
  <c r="M1664" i="1"/>
  <c r="L1665" i="1"/>
  <c r="M1665" i="1"/>
  <c r="L1666" i="1"/>
  <c r="B1666" i="1" s="1"/>
  <c r="M1666" i="1"/>
  <c r="L1667" i="1"/>
  <c r="B1667" i="1" s="1"/>
  <c r="M1667" i="1"/>
  <c r="L1668" i="1"/>
  <c r="B1668" i="1" s="1"/>
  <c r="M1668" i="1"/>
  <c r="L1669" i="1"/>
  <c r="B1669" i="1" s="1"/>
  <c r="M1669" i="1"/>
  <c r="L1670" i="1"/>
  <c r="B1670" i="1" s="1"/>
  <c r="M1670" i="1"/>
  <c r="L1671" i="1"/>
  <c r="M1671" i="1"/>
  <c r="L1672" i="1"/>
  <c r="B1672" i="1" s="1"/>
  <c r="M1672" i="1"/>
  <c r="L1673" i="1"/>
  <c r="B1673" i="1" s="1"/>
  <c r="M1673" i="1"/>
  <c r="L1674" i="1"/>
  <c r="B1674" i="1" s="1"/>
  <c r="M1674" i="1"/>
  <c r="L1675" i="1"/>
  <c r="B1675" i="1" s="1"/>
  <c r="M1675" i="1"/>
  <c r="L1676" i="1"/>
  <c r="B1676" i="1" s="1"/>
  <c r="M1676" i="1"/>
  <c r="L1677" i="1"/>
  <c r="M1677" i="1"/>
  <c r="L1678" i="1"/>
  <c r="B1678" i="1" s="1"/>
  <c r="M1678" i="1"/>
  <c r="L1679" i="1"/>
  <c r="B1679" i="1" s="1"/>
  <c r="M1679" i="1"/>
  <c r="L1680" i="1"/>
  <c r="B1680" i="1" s="1"/>
  <c r="M1680" i="1"/>
  <c r="L1681" i="1"/>
  <c r="B1681" i="1" s="1"/>
  <c r="M1681" i="1"/>
  <c r="L1682" i="1"/>
  <c r="B1682" i="1" s="1"/>
  <c r="M1682" i="1"/>
  <c r="L1683" i="1"/>
  <c r="M1683" i="1"/>
  <c r="L1684" i="1"/>
  <c r="B1684" i="1" s="1"/>
  <c r="M1684" i="1"/>
  <c r="L1685" i="1"/>
  <c r="B1685" i="1" s="1"/>
  <c r="M1685" i="1"/>
  <c r="L1686" i="1"/>
  <c r="B1686" i="1" s="1"/>
  <c r="M1686" i="1"/>
  <c r="L1687" i="1"/>
  <c r="B1687" i="1" s="1"/>
  <c r="M1687" i="1"/>
  <c r="L1688" i="1"/>
  <c r="B1688" i="1" s="1"/>
  <c r="M1688" i="1"/>
  <c r="L1689" i="1"/>
  <c r="M1689" i="1"/>
  <c r="L1690" i="1"/>
  <c r="B1690" i="1" s="1"/>
  <c r="M1690" i="1"/>
  <c r="L1691" i="1"/>
  <c r="B1691" i="1" s="1"/>
  <c r="M1691" i="1"/>
  <c r="L1692" i="1"/>
  <c r="B1692" i="1" s="1"/>
  <c r="M1692" i="1"/>
  <c r="L1693" i="1"/>
  <c r="B1693" i="1" s="1"/>
  <c r="M1693" i="1"/>
  <c r="L1694" i="1"/>
  <c r="B1694" i="1" s="1"/>
  <c r="M1694" i="1"/>
  <c r="L1695" i="1"/>
  <c r="M1695" i="1"/>
  <c r="L1696" i="1"/>
  <c r="B1696" i="1" s="1"/>
  <c r="M1696" i="1"/>
  <c r="L1697" i="1"/>
  <c r="B1697" i="1" s="1"/>
  <c r="M1697" i="1"/>
  <c r="L1698" i="1"/>
  <c r="B1698" i="1" s="1"/>
  <c r="M1698" i="1"/>
  <c r="L1699" i="1"/>
  <c r="B1699" i="1" s="1"/>
  <c r="M1699" i="1"/>
  <c r="L1700" i="1"/>
  <c r="B1700" i="1" s="1"/>
  <c r="M1700" i="1"/>
  <c r="L1701" i="1"/>
  <c r="M1701" i="1"/>
  <c r="L1702" i="1"/>
  <c r="B1702" i="1" s="1"/>
  <c r="M1702" i="1"/>
  <c r="L1703" i="1"/>
  <c r="B1703" i="1" s="1"/>
  <c r="M1703" i="1"/>
  <c r="L1704" i="1"/>
  <c r="B1704" i="1" s="1"/>
  <c r="M1704" i="1"/>
  <c r="L1705" i="1"/>
  <c r="B1705" i="1" s="1"/>
  <c r="M1705" i="1"/>
  <c r="L1706" i="1"/>
  <c r="B1706" i="1" s="1"/>
  <c r="M1706" i="1"/>
  <c r="L1707" i="1"/>
  <c r="M1707" i="1"/>
  <c r="L1708" i="1"/>
  <c r="B1708" i="1" s="1"/>
  <c r="M1708" i="1"/>
  <c r="L1709" i="1"/>
  <c r="B1709" i="1" s="1"/>
  <c r="M1709" i="1"/>
  <c r="L1710" i="1"/>
  <c r="B1710" i="1" s="1"/>
  <c r="M1710" i="1"/>
  <c r="L1711" i="1"/>
  <c r="B1711" i="1" s="1"/>
  <c r="M1711" i="1"/>
  <c r="L1712" i="1"/>
  <c r="B1712" i="1" s="1"/>
  <c r="M1712" i="1"/>
  <c r="L1713" i="1"/>
  <c r="M1713" i="1"/>
  <c r="L1714" i="1"/>
  <c r="B1714" i="1" s="1"/>
  <c r="M1714" i="1"/>
  <c r="L1715" i="1"/>
  <c r="B1715" i="1" s="1"/>
  <c r="M1715" i="1"/>
  <c r="L1716" i="1"/>
  <c r="B1716" i="1" s="1"/>
  <c r="M1716" i="1"/>
  <c r="L1717" i="1"/>
  <c r="B1717" i="1" s="1"/>
  <c r="M1717" i="1"/>
  <c r="L1718" i="1"/>
  <c r="B1718" i="1" s="1"/>
  <c r="M1718" i="1"/>
  <c r="L1719" i="1"/>
  <c r="M1719" i="1"/>
  <c r="L1720" i="1"/>
  <c r="B1720" i="1" s="1"/>
  <c r="M1720" i="1"/>
  <c r="L1721" i="1"/>
  <c r="B1721" i="1" s="1"/>
  <c r="M1721" i="1"/>
  <c r="L1722" i="1"/>
  <c r="B1722" i="1" s="1"/>
  <c r="M1722" i="1"/>
  <c r="L1723" i="1"/>
  <c r="B1723" i="1" s="1"/>
  <c r="M1723" i="1"/>
  <c r="L1724" i="1"/>
  <c r="B1724" i="1" s="1"/>
  <c r="M1724" i="1"/>
  <c r="L1725" i="1"/>
  <c r="M1725" i="1"/>
  <c r="L1726" i="1"/>
  <c r="B1726" i="1" s="1"/>
  <c r="M1726" i="1"/>
  <c r="L1727" i="1"/>
  <c r="B1727" i="1" s="1"/>
  <c r="M1727" i="1"/>
  <c r="L1728" i="1"/>
  <c r="B1728" i="1" s="1"/>
  <c r="M1728" i="1"/>
  <c r="L1729" i="1"/>
  <c r="B1729" i="1" s="1"/>
  <c r="M1729" i="1"/>
  <c r="L1730" i="1"/>
  <c r="B1730" i="1" s="1"/>
  <c r="M1730" i="1"/>
  <c r="L1731" i="1"/>
  <c r="M1731" i="1"/>
  <c r="L1732" i="1"/>
  <c r="B1732" i="1" s="1"/>
  <c r="M1732" i="1"/>
  <c r="L1733" i="1"/>
  <c r="B1733" i="1" s="1"/>
  <c r="M1733" i="1"/>
  <c r="L1734" i="1"/>
  <c r="B1734" i="1" s="1"/>
  <c r="M1734" i="1"/>
  <c r="L1735" i="1"/>
  <c r="B1735" i="1" s="1"/>
  <c r="M1735" i="1"/>
  <c r="L1736" i="1"/>
  <c r="B1736" i="1" s="1"/>
  <c r="M1736" i="1"/>
  <c r="L1737" i="1"/>
  <c r="M1737" i="1"/>
  <c r="L1738" i="1"/>
  <c r="B1738" i="1" s="1"/>
  <c r="M1738" i="1"/>
  <c r="L1739" i="1"/>
  <c r="B1739" i="1" s="1"/>
  <c r="M1739" i="1"/>
  <c r="L1740" i="1"/>
  <c r="B1740" i="1" s="1"/>
  <c r="M1740" i="1"/>
  <c r="L1741" i="1"/>
  <c r="B1741" i="1" s="1"/>
  <c r="M1741" i="1"/>
  <c r="L1742" i="1"/>
  <c r="B1742" i="1" s="1"/>
  <c r="M1742" i="1"/>
  <c r="L1743" i="1"/>
  <c r="M1743" i="1"/>
  <c r="L1744" i="1"/>
  <c r="B1744" i="1" s="1"/>
  <c r="M1744" i="1"/>
  <c r="L1745" i="1"/>
  <c r="B1745" i="1" s="1"/>
  <c r="M1745" i="1"/>
  <c r="L1746" i="1"/>
  <c r="B1746" i="1" s="1"/>
  <c r="M1746" i="1"/>
  <c r="L1747" i="1"/>
  <c r="B1747" i="1" s="1"/>
  <c r="M1747" i="1"/>
  <c r="L1748" i="1"/>
  <c r="B1748" i="1" s="1"/>
  <c r="M1748" i="1"/>
  <c r="L1749" i="1"/>
  <c r="M1749" i="1"/>
  <c r="L1750" i="1"/>
  <c r="B1750" i="1" s="1"/>
  <c r="M1750" i="1"/>
  <c r="L1751" i="1"/>
  <c r="B1751" i="1" s="1"/>
  <c r="M1751" i="1"/>
  <c r="L1752" i="1"/>
  <c r="B1752" i="1" s="1"/>
  <c r="M1752" i="1"/>
  <c r="L1753" i="1"/>
  <c r="B1753" i="1" s="1"/>
  <c r="M1753" i="1"/>
  <c r="L1754" i="1"/>
  <c r="B1754" i="1" s="1"/>
  <c r="M1754" i="1"/>
  <c r="L1755" i="1"/>
  <c r="M1755" i="1"/>
  <c r="L1756" i="1"/>
  <c r="B1756" i="1" s="1"/>
  <c r="M1756" i="1"/>
  <c r="L1757" i="1"/>
  <c r="B1757" i="1" s="1"/>
  <c r="M1757" i="1"/>
  <c r="L1758" i="1"/>
  <c r="B1758" i="1" s="1"/>
  <c r="M1758" i="1"/>
  <c r="L1759" i="1"/>
  <c r="B1759" i="1" s="1"/>
  <c r="M1759" i="1"/>
  <c r="L1760" i="1"/>
  <c r="B1760" i="1" s="1"/>
  <c r="M1760" i="1"/>
  <c r="L1761" i="1"/>
  <c r="M1761" i="1"/>
  <c r="L1762" i="1"/>
  <c r="B1762" i="1" s="1"/>
  <c r="M1762" i="1"/>
  <c r="L1763" i="1"/>
  <c r="B1763" i="1" s="1"/>
  <c r="M1763" i="1"/>
  <c r="L1764" i="1"/>
  <c r="B1764" i="1" s="1"/>
  <c r="M1764" i="1"/>
  <c r="L1765" i="1"/>
  <c r="B1765" i="1" s="1"/>
  <c r="M1765" i="1"/>
  <c r="L1766" i="1"/>
  <c r="B1766" i="1" s="1"/>
  <c r="M1766" i="1"/>
  <c r="L1767" i="1"/>
  <c r="M1767" i="1"/>
  <c r="L1768" i="1"/>
  <c r="B1768" i="1" s="1"/>
  <c r="M1768" i="1"/>
  <c r="L1769" i="1"/>
  <c r="B1769" i="1" s="1"/>
  <c r="M1769" i="1"/>
  <c r="L1770" i="1"/>
  <c r="B1770" i="1" s="1"/>
  <c r="M1770" i="1"/>
  <c r="L1771" i="1"/>
  <c r="B1771" i="1" s="1"/>
  <c r="M1771" i="1"/>
  <c r="L1772" i="1"/>
  <c r="B1772" i="1" s="1"/>
  <c r="M1772" i="1"/>
  <c r="L1773" i="1"/>
  <c r="M1773" i="1"/>
  <c r="L1774" i="1"/>
  <c r="B1774" i="1" s="1"/>
  <c r="M1774" i="1"/>
  <c r="L1775" i="1"/>
  <c r="B1775" i="1" s="1"/>
  <c r="M1775" i="1"/>
  <c r="L1776" i="1"/>
  <c r="B1776" i="1" s="1"/>
  <c r="M1776" i="1"/>
  <c r="L1777" i="1"/>
  <c r="B1777" i="1" s="1"/>
  <c r="M1777" i="1"/>
  <c r="L1778" i="1"/>
  <c r="B1778" i="1" s="1"/>
  <c r="M1778" i="1"/>
  <c r="L1779" i="1"/>
  <c r="M1779" i="1"/>
  <c r="L1780" i="1"/>
  <c r="B1780" i="1" s="1"/>
  <c r="M1780" i="1"/>
  <c r="L1781" i="1"/>
  <c r="B1781" i="1" s="1"/>
  <c r="M1781" i="1"/>
  <c r="L1782" i="1"/>
  <c r="B1782" i="1" s="1"/>
  <c r="M1782" i="1"/>
  <c r="L1783" i="1"/>
  <c r="B1783" i="1" s="1"/>
  <c r="M1783" i="1"/>
  <c r="L1784" i="1"/>
  <c r="B1784" i="1" s="1"/>
  <c r="M1784" i="1"/>
  <c r="L1785" i="1"/>
  <c r="M1785" i="1"/>
  <c r="L1786" i="1"/>
  <c r="B1786" i="1" s="1"/>
  <c r="M1786" i="1"/>
  <c r="L1787" i="1"/>
  <c r="B1787" i="1" s="1"/>
  <c r="M1787" i="1"/>
  <c r="L1788" i="1"/>
  <c r="B1788" i="1" s="1"/>
  <c r="M1788" i="1"/>
  <c r="L1789" i="1"/>
  <c r="B1789" i="1" s="1"/>
  <c r="M1789" i="1"/>
  <c r="L1790" i="1"/>
  <c r="B1790" i="1" s="1"/>
  <c r="M1790" i="1"/>
  <c r="L1791" i="1"/>
  <c r="M1791" i="1"/>
  <c r="L1792" i="1"/>
  <c r="B1792" i="1" s="1"/>
  <c r="M1792" i="1"/>
  <c r="L1793" i="1"/>
  <c r="B1793" i="1" s="1"/>
  <c r="M1793" i="1"/>
  <c r="L1794" i="1"/>
  <c r="B1794" i="1" s="1"/>
  <c r="M1794" i="1"/>
  <c r="L1795" i="1"/>
  <c r="B1795" i="1" s="1"/>
  <c r="M1795" i="1"/>
  <c r="L1796" i="1"/>
  <c r="B1796" i="1" s="1"/>
  <c r="M1796" i="1"/>
  <c r="L1797" i="1"/>
  <c r="M1797" i="1"/>
  <c r="L1798" i="1"/>
  <c r="B1798" i="1" s="1"/>
  <c r="M1798" i="1"/>
  <c r="L1799" i="1"/>
  <c r="B1799" i="1" s="1"/>
  <c r="M1799" i="1"/>
  <c r="L1800" i="1"/>
  <c r="B1800" i="1" s="1"/>
  <c r="M1800" i="1"/>
  <c r="L1801" i="1"/>
  <c r="B1801" i="1" s="1"/>
  <c r="M1801" i="1"/>
  <c r="L1802" i="1"/>
  <c r="B1802" i="1" s="1"/>
  <c r="M1802" i="1"/>
  <c r="L1803" i="1"/>
  <c r="M1803" i="1"/>
  <c r="L1804" i="1"/>
  <c r="B1804" i="1" s="1"/>
  <c r="M1804" i="1"/>
  <c r="L1805" i="1"/>
  <c r="B1805" i="1" s="1"/>
  <c r="M1805" i="1"/>
  <c r="L1806" i="1"/>
  <c r="B1806" i="1" s="1"/>
  <c r="M1806" i="1"/>
  <c r="L1807" i="1"/>
  <c r="B1807" i="1" s="1"/>
  <c r="M1807" i="1"/>
  <c r="L1808" i="1"/>
  <c r="B1808" i="1" s="1"/>
  <c r="M1808" i="1"/>
  <c r="L1809" i="1"/>
  <c r="M1809" i="1"/>
  <c r="L1810" i="1"/>
  <c r="B1810" i="1" s="1"/>
  <c r="M1810" i="1"/>
  <c r="L1811" i="1"/>
  <c r="B1811" i="1" s="1"/>
  <c r="M1811" i="1"/>
  <c r="L1812" i="1"/>
  <c r="B1812" i="1" s="1"/>
  <c r="M1812" i="1"/>
  <c r="L1813" i="1"/>
  <c r="B1813" i="1" s="1"/>
  <c r="M1813" i="1"/>
  <c r="L1814" i="1"/>
  <c r="B1814" i="1" s="1"/>
  <c r="M1814" i="1"/>
  <c r="L1815" i="1"/>
  <c r="M1815" i="1"/>
  <c r="L1816" i="1"/>
  <c r="B1816" i="1" s="1"/>
  <c r="M1816" i="1"/>
  <c r="L1817" i="1"/>
  <c r="B1817" i="1" s="1"/>
  <c r="M1817" i="1"/>
  <c r="L1818" i="1"/>
  <c r="B1818" i="1" s="1"/>
  <c r="M1818" i="1"/>
  <c r="L1819" i="1"/>
  <c r="B1819" i="1" s="1"/>
  <c r="M1819" i="1"/>
  <c r="L1820" i="1"/>
  <c r="B1820" i="1" s="1"/>
  <c r="M1820" i="1"/>
  <c r="L1821" i="1"/>
  <c r="M1821" i="1"/>
  <c r="L1822" i="1"/>
  <c r="B1822" i="1" s="1"/>
  <c r="M1822" i="1"/>
  <c r="L1823" i="1"/>
  <c r="B1823" i="1" s="1"/>
  <c r="M1823" i="1"/>
  <c r="L1824" i="1"/>
  <c r="B1824" i="1" s="1"/>
  <c r="M1824" i="1"/>
  <c r="L1825" i="1"/>
  <c r="B1825" i="1" s="1"/>
  <c r="M1825" i="1"/>
  <c r="L1826" i="1"/>
  <c r="B1826" i="1" s="1"/>
  <c r="M1826" i="1"/>
  <c r="L1827" i="1"/>
  <c r="M1827" i="1"/>
  <c r="L1828" i="1"/>
  <c r="B1828" i="1" s="1"/>
  <c r="M1828" i="1"/>
  <c r="L1829" i="1"/>
  <c r="B1829" i="1" s="1"/>
  <c r="M1829" i="1"/>
  <c r="L1830" i="1"/>
  <c r="B1830" i="1" s="1"/>
  <c r="M1830" i="1"/>
  <c r="L1831" i="1"/>
  <c r="B1831" i="1" s="1"/>
  <c r="M1831" i="1"/>
  <c r="L1832" i="1"/>
  <c r="B1832" i="1" s="1"/>
  <c r="M1832" i="1"/>
  <c r="L1833" i="1"/>
  <c r="B1833" i="1" s="1"/>
  <c r="M1833" i="1"/>
  <c r="L1834" i="1"/>
  <c r="B1834" i="1" s="1"/>
  <c r="M1834" i="1"/>
  <c r="L1835" i="1"/>
  <c r="B1835" i="1" s="1"/>
  <c r="M1835" i="1"/>
  <c r="L1836" i="1"/>
  <c r="B1836" i="1" s="1"/>
  <c r="M1836" i="1"/>
  <c r="L1837" i="1"/>
  <c r="B1837" i="1" s="1"/>
  <c r="M1837" i="1"/>
  <c r="L1838" i="1"/>
  <c r="B1838" i="1" s="1"/>
  <c r="M1838" i="1"/>
  <c r="L1839" i="1"/>
  <c r="M1839" i="1"/>
  <c r="L1840" i="1"/>
  <c r="B1840" i="1" s="1"/>
  <c r="M1840" i="1"/>
  <c r="L1841" i="1"/>
  <c r="B1841" i="1" s="1"/>
  <c r="M1841" i="1"/>
  <c r="L1842" i="1"/>
  <c r="B1842" i="1" s="1"/>
  <c r="M1842" i="1"/>
  <c r="L1843" i="1"/>
  <c r="B1843" i="1" s="1"/>
  <c r="M1843" i="1"/>
  <c r="L1844" i="1"/>
  <c r="B1844" i="1" s="1"/>
  <c r="M1844" i="1"/>
  <c r="L1845" i="1"/>
  <c r="M1845" i="1"/>
  <c r="L1846" i="1"/>
  <c r="B1846" i="1" s="1"/>
  <c r="M1846" i="1"/>
  <c r="L1847" i="1"/>
  <c r="B1847" i="1" s="1"/>
  <c r="M1847" i="1"/>
  <c r="L1848" i="1"/>
  <c r="B1848" i="1" s="1"/>
  <c r="M1848" i="1"/>
  <c r="L1849" i="1"/>
  <c r="B1849" i="1" s="1"/>
  <c r="M1849" i="1"/>
  <c r="L1850" i="1"/>
  <c r="B1850" i="1" s="1"/>
  <c r="M1850" i="1"/>
  <c r="L1851" i="1"/>
  <c r="M1851" i="1"/>
  <c r="L1852" i="1"/>
  <c r="B1852" i="1" s="1"/>
  <c r="M1852" i="1"/>
  <c r="L1853" i="1"/>
  <c r="B1853" i="1" s="1"/>
  <c r="M1853" i="1"/>
  <c r="L1854" i="1"/>
  <c r="B1854" i="1" s="1"/>
  <c r="M1854" i="1"/>
  <c r="L1855" i="1"/>
  <c r="B1855" i="1" s="1"/>
  <c r="M1855" i="1"/>
  <c r="L1856" i="1"/>
  <c r="B1856" i="1" s="1"/>
  <c r="M1856" i="1"/>
  <c r="L1857" i="1"/>
  <c r="M1857" i="1"/>
  <c r="L1858" i="1"/>
  <c r="B1858" i="1" s="1"/>
  <c r="M1858" i="1"/>
  <c r="L1859" i="1"/>
  <c r="B1859" i="1" s="1"/>
  <c r="M1859" i="1"/>
  <c r="L1860" i="1"/>
  <c r="B1860" i="1" s="1"/>
  <c r="M1860" i="1"/>
  <c r="L1861" i="1"/>
  <c r="B1861" i="1" s="1"/>
  <c r="M1861" i="1"/>
  <c r="L1862" i="1"/>
  <c r="B1862" i="1" s="1"/>
  <c r="M1862" i="1"/>
  <c r="L1863" i="1"/>
  <c r="M1863" i="1"/>
  <c r="L1864" i="1"/>
  <c r="B1864" i="1" s="1"/>
  <c r="M1864" i="1"/>
  <c r="L1865" i="1"/>
  <c r="B1865" i="1" s="1"/>
  <c r="M1865" i="1"/>
  <c r="L1866" i="1"/>
  <c r="B1866" i="1" s="1"/>
  <c r="M1866" i="1"/>
  <c r="L1867" i="1"/>
  <c r="B1867" i="1" s="1"/>
  <c r="M1867" i="1"/>
  <c r="L1868" i="1"/>
  <c r="B1868" i="1" s="1"/>
  <c r="M1868" i="1"/>
  <c r="L1869" i="1"/>
  <c r="M1869" i="1"/>
  <c r="L1870" i="1"/>
  <c r="B1870" i="1" s="1"/>
  <c r="M1870" i="1"/>
  <c r="L1871" i="1"/>
  <c r="B1871" i="1" s="1"/>
  <c r="M1871" i="1"/>
  <c r="L1872" i="1"/>
  <c r="B1872" i="1" s="1"/>
  <c r="M1872" i="1"/>
  <c r="L1873" i="1"/>
  <c r="B1873" i="1" s="1"/>
  <c r="M1873" i="1"/>
  <c r="L1874" i="1"/>
  <c r="B1874" i="1" s="1"/>
  <c r="M1874" i="1"/>
  <c r="L1875" i="1"/>
  <c r="M1875" i="1"/>
  <c r="L1876" i="1"/>
  <c r="B1876" i="1" s="1"/>
  <c r="M1876" i="1"/>
  <c r="L1877" i="1"/>
  <c r="B1877" i="1" s="1"/>
  <c r="M1877" i="1"/>
  <c r="L1878" i="1"/>
  <c r="B1878" i="1" s="1"/>
  <c r="M1878" i="1"/>
  <c r="L1879" i="1"/>
  <c r="B1879" i="1" s="1"/>
  <c r="M1879" i="1"/>
  <c r="L1880" i="1"/>
  <c r="B1880" i="1" s="1"/>
  <c r="M1880" i="1"/>
  <c r="L1881" i="1"/>
  <c r="M1881" i="1"/>
  <c r="L1882" i="1"/>
  <c r="B1882" i="1" s="1"/>
  <c r="M1882" i="1"/>
  <c r="L1883" i="1"/>
  <c r="B1883" i="1" s="1"/>
  <c r="M1883" i="1"/>
  <c r="L1884" i="1"/>
  <c r="B1884" i="1" s="1"/>
  <c r="M1884" i="1"/>
  <c r="L1885" i="1"/>
  <c r="B1885" i="1" s="1"/>
  <c r="M1885" i="1"/>
  <c r="L1886" i="1"/>
  <c r="B1886" i="1" s="1"/>
  <c r="M1886" i="1"/>
  <c r="L1887" i="1"/>
  <c r="M1887" i="1"/>
  <c r="L1888" i="1"/>
  <c r="B1888" i="1" s="1"/>
  <c r="M1888" i="1"/>
  <c r="L1889" i="1"/>
  <c r="B1889" i="1" s="1"/>
  <c r="M1889" i="1"/>
  <c r="L1890" i="1"/>
  <c r="B1890" i="1" s="1"/>
  <c r="M1890" i="1"/>
  <c r="L1891" i="1"/>
  <c r="B1891" i="1" s="1"/>
  <c r="M1891" i="1"/>
  <c r="L1892" i="1"/>
  <c r="B1892" i="1" s="1"/>
  <c r="M1892" i="1"/>
  <c r="L1893" i="1"/>
  <c r="M1893" i="1"/>
  <c r="L1894" i="1"/>
  <c r="B1894" i="1" s="1"/>
  <c r="M1894" i="1"/>
  <c r="L1895" i="1"/>
  <c r="B1895" i="1" s="1"/>
  <c r="M1895" i="1"/>
  <c r="L1896" i="1"/>
  <c r="B1896" i="1" s="1"/>
  <c r="M1896" i="1"/>
  <c r="L1897" i="1"/>
  <c r="B1897" i="1" s="1"/>
  <c r="M1897" i="1"/>
  <c r="L1898" i="1"/>
  <c r="B1898" i="1" s="1"/>
  <c r="M1898" i="1"/>
  <c r="L1899" i="1"/>
  <c r="M1899" i="1"/>
  <c r="L1900" i="1"/>
  <c r="B1900" i="1" s="1"/>
  <c r="M1900" i="1"/>
  <c r="L1901" i="1"/>
  <c r="B1901" i="1" s="1"/>
  <c r="M1901" i="1"/>
  <c r="L1902" i="1"/>
  <c r="B1902" i="1" s="1"/>
  <c r="M1902" i="1"/>
  <c r="L1903" i="1"/>
  <c r="B1903" i="1" s="1"/>
  <c r="M1903" i="1"/>
  <c r="L1904" i="1"/>
  <c r="B1904" i="1" s="1"/>
  <c r="M1904" i="1"/>
  <c r="L1905" i="1"/>
  <c r="M1905" i="1"/>
  <c r="L1906" i="1"/>
  <c r="B1906" i="1" s="1"/>
  <c r="M1906" i="1"/>
  <c r="L1907" i="1"/>
  <c r="B1907" i="1" s="1"/>
  <c r="M1907" i="1"/>
  <c r="L1908" i="1"/>
  <c r="B1908" i="1" s="1"/>
  <c r="M1908" i="1"/>
  <c r="L1909" i="1"/>
  <c r="B1909" i="1" s="1"/>
  <c r="M1909" i="1"/>
  <c r="L1910" i="1"/>
  <c r="B1910" i="1" s="1"/>
  <c r="M1910" i="1"/>
  <c r="L1911" i="1"/>
  <c r="M1911" i="1"/>
  <c r="L1912" i="1"/>
  <c r="B1912" i="1" s="1"/>
  <c r="M1912" i="1"/>
  <c r="L1913" i="1"/>
  <c r="B1913" i="1" s="1"/>
  <c r="M1913" i="1"/>
  <c r="L1914" i="1"/>
  <c r="B1914" i="1" s="1"/>
  <c r="M1914" i="1"/>
  <c r="L1915" i="1"/>
  <c r="B1915" i="1" s="1"/>
  <c r="M1915" i="1"/>
  <c r="L1916" i="1"/>
  <c r="B1916" i="1" s="1"/>
  <c r="M1916" i="1"/>
  <c r="L1917" i="1"/>
  <c r="M1917" i="1"/>
  <c r="L1918" i="1"/>
  <c r="B1918" i="1" s="1"/>
  <c r="M1918" i="1"/>
  <c r="L1919" i="1"/>
  <c r="B1919" i="1" s="1"/>
  <c r="M1919" i="1"/>
  <c r="L1920" i="1"/>
  <c r="B1920" i="1" s="1"/>
  <c r="M1920" i="1"/>
  <c r="L1921" i="1"/>
  <c r="B1921" i="1" s="1"/>
  <c r="M1921" i="1"/>
  <c r="L1922" i="1"/>
  <c r="B1922" i="1" s="1"/>
  <c r="M1922" i="1"/>
  <c r="L1923" i="1"/>
  <c r="M1923" i="1"/>
  <c r="L1924" i="1"/>
  <c r="B1924" i="1" s="1"/>
  <c r="M1924" i="1"/>
  <c r="L1925" i="1"/>
  <c r="B1925" i="1" s="1"/>
  <c r="M1925" i="1"/>
  <c r="L1926" i="1"/>
  <c r="B1926" i="1" s="1"/>
  <c r="M1926" i="1"/>
  <c r="L1927" i="1"/>
  <c r="B1927" i="1" s="1"/>
  <c r="M1927" i="1"/>
  <c r="L1928" i="1"/>
  <c r="B1928" i="1" s="1"/>
  <c r="M1928" i="1"/>
  <c r="L1929" i="1"/>
  <c r="M1929" i="1"/>
  <c r="L1930" i="1"/>
  <c r="B1930" i="1" s="1"/>
  <c r="M1930" i="1"/>
  <c r="L1931" i="1"/>
  <c r="B1931" i="1" s="1"/>
  <c r="M1931" i="1"/>
  <c r="L1932" i="1"/>
  <c r="B1932" i="1" s="1"/>
  <c r="M1932" i="1"/>
  <c r="L1933" i="1"/>
  <c r="B1933" i="1" s="1"/>
  <c r="M1933" i="1"/>
  <c r="L1934" i="1"/>
  <c r="B1934" i="1" s="1"/>
  <c r="M1934" i="1"/>
  <c r="L1935" i="1"/>
  <c r="M1935" i="1"/>
  <c r="L1936" i="1"/>
  <c r="B1936" i="1" s="1"/>
  <c r="M1936" i="1"/>
  <c r="L1937" i="1"/>
  <c r="B1937" i="1" s="1"/>
  <c r="M1937" i="1"/>
  <c r="L1938" i="1"/>
  <c r="B1938" i="1" s="1"/>
  <c r="M1938" i="1"/>
  <c r="L1939" i="1"/>
  <c r="B1939" i="1" s="1"/>
  <c r="M1939" i="1"/>
  <c r="L1940" i="1"/>
  <c r="B1940" i="1" s="1"/>
  <c r="M1940" i="1"/>
  <c r="L1941" i="1"/>
  <c r="M1941" i="1"/>
  <c r="L1942" i="1"/>
  <c r="B1942" i="1" s="1"/>
  <c r="M1942" i="1"/>
  <c r="L1943" i="1"/>
  <c r="B1943" i="1" s="1"/>
  <c r="M1943" i="1"/>
  <c r="L1944" i="1"/>
  <c r="B1944" i="1" s="1"/>
  <c r="M1944" i="1"/>
  <c r="L1945" i="1"/>
  <c r="B1945" i="1" s="1"/>
  <c r="M1945" i="1"/>
  <c r="L1946" i="1"/>
  <c r="B1946" i="1" s="1"/>
  <c r="M1946" i="1"/>
  <c r="L1947" i="1"/>
  <c r="M1947" i="1"/>
  <c r="L1948" i="1"/>
  <c r="B1948" i="1" s="1"/>
  <c r="M1948" i="1"/>
  <c r="L1949" i="1"/>
  <c r="B1949" i="1" s="1"/>
  <c r="M1949" i="1"/>
  <c r="L1950" i="1"/>
  <c r="B1950" i="1" s="1"/>
  <c r="M1950" i="1"/>
  <c r="L1951" i="1"/>
  <c r="B1951" i="1" s="1"/>
  <c r="M1951" i="1"/>
  <c r="L1952" i="1"/>
  <c r="B1952" i="1" s="1"/>
  <c r="M1952" i="1"/>
  <c r="L1953" i="1"/>
  <c r="M1953" i="1"/>
  <c r="L1954" i="1"/>
  <c r="B1954" i="1" s="1"/>
  <c r="M1954" i="1"/>
  <c r="L1955" i="1"/>
  <c r="B1955" i="1" s="1"/>
  <c r="M1955" i="1"/>
  <c r="L1956" i="1"/>
  <c r="B1956" i="1" s="1"/>
  <c r="M1956" i="1"/>
  <c r="L1957" i="1"/>
  <c r="B1957" i="1" s="1"/>
  <c r="M1957" i="1"/>
  <c r="L1958" i="1"/>
  <c r="B1958" i="1" s="1"/>
  <c r="M1958" i="1"/>
  <c r="L1959" i="1"/>
  <c r="M1959" i="1"/>
  <c r="L1960" i="1"/>
  <c r="B1960" i="1" s="1"/>
  <c r="M1960" i="1"/>
  <c r="L1961" i="1"/>
  <c r="B1961" i="1" s="1"/>
  <c r="M1961" i="1"/>
  <c r="L1962" i="1"/>
  <c r="B1962" i="1" s="1"/>
  <c r="M1962" i="1"/>
  <c r="L1963" i="1"/>
  <c r="B1963" i="1" s="1"/>
  <c r="M1963" i="1"/>
  <c r="L1964" i="1"/>
  <c r="B1964" i="1" s="1"/>
  <c r="M1964" i="1"/>
  <c r="L1965" i="1"/>
  <c r="M1965" i="1"/>
  <c r="L1966" i="1"/>
  <c r="B1966" i="1" s="1"/>
  <c r="M1966" i="1"/>
  <c r="L1967" i="1"/>
  <c r="B1967" i="1" s="1"/>
  <c r="M1967" i="1"/>
  <c r="L1968" i="1"/>
  <c r="B1968" i="1" s="1"/>
  <c r="M1968" i="1"/>
  <c r="L1969" i="1"/>
  <c r="B1969" i="1" s="1"/>
  <c r="M1969" i="1"/>
  <c r="L1970" i="1"/>
  <c r="B1970" i="1" s="1"/>
  <c r="M1970" i="1"/>
  <c r="L1971" i="1"/>
  <c r="M1971" i="1"/>
  <c r="L1972" i="1"/>
  <c r="B1972" i="1" s="1"/>
  <c r="M1972" i="1"/>
  <c r="L1973" i="1"/>
  <c r="B1973" i="1" s="1"/>
  <c r="M1973" i="1"/>
  <c r="L1974" i="1"/>
  <c r="B1974" i="1" s="1"/>
  <c r="M1974" i="1"/>
  <c r="L1975" i="1"/>
  <c r="B1975" i="1" s="1"/>
  <c r="M1975" i="1"/>
  <c r="L1976" i="1"/>
  <c r="B1976" i="1" s="1"/>
  <c r="M1976" i="1"/>
  <c r="L1977" i="1"/>
  <c r="M1977" i="1"/>
  <c r="L1978" i="1"/>
  <c r="B1978" i="1" s="1"/>
  <c r="M1978" i="1"/>
  <c r="L1979" i="1"/>
  <c r="B1979" i="1" s="1"/>
  <c r="M1979" i="1"/>
  <c r="L1980" i="1"/>
  <c r="B1980" i="1" s="1"/>
  <c r="M1980" i="1"/>
  <c r="L1981" i="1"/>
  <c r="B1981" i="1" s="1"/>
  <c r="M1981" i="1"/>
  <c r="L1982" i="1"/>
  <c r="B1982" i="1" s="1"/>
  <c r="M1982" i="1"/>
  <c r="L1983" i="1"/>
  <c r="M1983" i="1"/>
  <c r="L1984" i="1"/>
  <c r="B1984" i="1" s="1"/>
  <c r="M1984" i="1"/>
  <c r="L1985" i="1"/>
  <c r="B1985" i="1" s="1"/>
  <c r="M1985" i="1"/>
  <c r="L1986" i="1"/>
  <c r="B1986" i="1" s="1"/>
  <c r="M1986" i="1"/>
  <c r="L1987" i="1"/>
  <c r="B1987" i="1" s="1"/>
  <c r="M1987" i="1"/>
  <c r="L1988" i="1"/>
  <c r="B1988" i="1" s="1"/>
  <c r="M1988" i="1"/>
  <c r="L1989" i="1"/>
  <c r="M1989" i="1"/>
  <c r="L1990" i="1"/>
  <c r="B1990" i="1" s="1"/>
  <c r="M1990" i="1"/>
  <c r="L1991" i="1"/>
  <c r="B1991" i="1" s="1"/>
  <c r="M1991" i="1"/>
  <c r="L1992" i="1"/>
  <c r="B1992" i="1" s="1"/>
  <c r="M1992" i="1"/>
  <c r="L1993" i="1"/>
  <c r="B1993" i="1" s="1"/>
  <c r="M1993" i="1"/>
  <c r="L1994" i="1"/>
  <c r="B1994" i="1" s="1"/>
  <c r="M1994" i="1"/>
  <c r="L1995" i="1"/>
  <c r="M1995" i="1"/>
  <c r="L1996" i="1"/>
  <c r="B1996" i="1" s="1"/>
  <c r="M1996" i="1"/>
  <c r="L1997" i="1"/>
  <c r="B1997" i="1" s="1"/>
  <c r="M1997" i="1"/>
  <c r="L1998" i="1"/>
  <c r="B1998" i="1" s="1"/>
  <c r="M1998" i="1"/>
  <c r="L1999" i="1"/>
  <c r="B1999" i="1" s="1"/>
  <c r="M1999" i="1"/>
  <c r="L2000" i="1"/>
  <c r="B2000" i="1" s="1"/>
  <c r="M2000" i="1"/>
  <c r="L2001" i="1"/>
  <c r="M2001" i="1"/>
  <c r="L2002" i="1"/>
  <c r="B2002" i="1" s="1"/>
  <c r="M2002" i="1"/>
  <c r="L2003" i="1"/>
  <c r="B2003" i="1" s="1"/>
  <c r="M2003" i="1"/>
  <c r="L2004" i="1"/>
  <c r="B2004" i="1" s="1"/>
  <c r="M2004" i="1"/>
  <c r="L2005" i="1"/>
  <c r="B2005" i="1" s="1"/>
  <c r="M2005" i="1"/>
  <c r="L2006" i="1"/>
  <c r="B2006" i="1" s="1"/>
  <c r="M2006" i="1"/>
  <c r="L2007" i="1"/>
  <c r="M2007" i="1"/>
  <c r="L2008" i="1"/>
  <c r="B2008" i="1" s="1"/>
  <c r="M2008" i="1"/>
  <c r="L2009" i="1"/>
  <c r="B2009" i="1" s="1"/>
  <c r="M2009" i="1"/>
  <c r="L2010" i="1"/>
  <c r="B2010" i="1" s="1"/>
  <c r="M2010" i="1"/>
  <c r="L2011" i="1"/>
  <c r="B2011" i="1" s="1"/>
  <c r="M2011" i="1"/>
  <c r="L2012" i="1"/>
  <c r="B2012" i="1" s="1"/>
  <c r="M2012" i="1"/>
  <c r="L2013" i="1"/>
  <c r="M2013" i="1"/>
  <c r="L2014" i="1"/>
  <c r="B2014" i="1" s="1"/>
  <c r="M2014" i="1"/>
  <c r="L2015" i="1"/>
  <c r="B2015" i="1" s="1"/>
  <c r="M2015" i="1"/>
  <c r="L2016" i="1"/>
  <c r="B2016" i="1" s="1"/>
  <c r="M2016" i="1"/>
  <c r="L2017" i="1"/>
  <c r="B2017" i="1" s="1"/>
  <c r="M2017" i="1"/>
  <c r="L2018" i="1"/>
  <c r="B2018" i="1" s="1"/>
  <c r="M2018" i="1"/>
  <c r="L2019" i="1"/>
  <c r="M2019" i="1"/>
  <c r="L2020" i="1"/>
  <c r="B2020" i="1" s="1"/>
  <c r="M2020" i="1"/>
  <c r="L2021" i="1"/>
  <c r="B2021" i="1" s="1"/>
  <c r="M2021" i="1"/>
  <c r="L2022" i="1"/>
  <c r="B2022" i="1" s="1"/>
  <c r="M2022" i="1"/>
  <c r="L2023" i="1"/>
  <c r="B2023" i="1" s="1"/>
  <c r="M2023" i="1"/>
  <c r="L2024" i="1"/>
  <c r="B2024" i="1" s="1"/>
  <c r="M2024" i="1"/>
  <c r="L2025" i="1"/>
  <c r="M2025" i="1"/>
  <c r="L2026" i="1"/>
  <c r="B2026" i="1" s="1"/>
  <c r="M2026" i="1"/>
  <c r="L2027" i="1"/>
  <c r="B2027" i="1" s="1"/>
  <c r="M2027" i="1"/>
  <c r="L2028" i="1"/>
  <c r="B2028" i="1" s="1"/>
  <c r="M2028" i="1"/>
  <c r="L2029" i="1"/>
  <c r="B2029" i="1" s="1"/>
  <c r="M2029" i="1"/>
  <c r="L2030" i="1"/>
  <c r="B2030" i="1" s="1"/>
  <c r="M2030" i="1"/>
  <c r="L2031" i="1"/>
  <c r="M2031" i="1"/>
  <c r="L2032" i="1"/>
  <c r="B2032" i="1" s="1"/>
  <c r="M2032" i="1"/>
  <c r="L2033" i="1"/>
  <c r="B2033" i="1" s="1"/>
  <c r="M2033" i="1"/>
  <c r="L2034" i="1"/>
  <c r="B2034" i="1" s="1"/>
  <c r="M2034" i="1"/>
  <c r="L2035" i="1"/>
  <c r="B2035" i="1" s="1"/>
  <c r="M2035" i="1"/>
  <c r="L2036" i="1"/>
  <c r="B2036" i="1" s="1"/>
  <c r="M2036" i="1"/>
  <c r="L2037" i="1"/>
  <c r="M2037" i="1"/>
  <c r="L2038" i="1"/>
  <c r="B2038" i="1" s="1"/>
  <c r="M2038" i="1"/>
  <c r="L2039" i="1"/>
  <c r="B2039" i="1" s="1"/>
  <c r="M2039" i="1"/>
  <c r="L2040" i="1"/>
  <c r="B2040" i="1" s="1"/>
  <c r="M2040" i="1"/>
  <c r="L2041" i="1"/>
  <c r="B2041" i="1" s="1"/>
  <c r="M2041" i="1"/>
  <c r="L2042" i="1"/>
  <c r="B2042" i="1" s="1"/>
  <c r="M2042" i="1"/>
  <c r="L2043" i="1"/>
  <c r="M2043" i="1"/>
  <c r="L2044" i="1"/>
  <c r="B2044" i="1" s="1"/>
  <c r="M2044" i="1"/>
  <c r="L2045" i="1"/>
  <c r="B2045" i="1" s="1"/>
  <c r="M2045" i="1"/>
  <c r="L2046" i="1"/>
  <c r="B2046" i="1" s="1"/>
  <c r="M2046" i="1"/>
  <c r="L2047" i="1"/>
  <c r="B2047" i="1" s="1"/>
  <c r="M2047" i="1"/>
  <c r="L2048" i="1"/>
  <c r="B2048" i="1" s="1"/>
  <c r="M2048" i="1"/>
  <c r="L2049" i="1"/>
  <c r="M2049" i="1"/>
  <c r="L2050" i="1"/>
  <c r="B2050" i="1" s="1"/>
  <c r="M2050" i="1"/>
  <c r="L2051" i="1"/>
  <c r="B2051" i="1" s="1"/>
  <c r="M2051" i="1"/>
  <c r="L2052" i="1"/>
  <c r="B2052" i="1" s="1"/>
  <c r="M2052" i="1"/>
  <c r="L2053" i="1"/>
  <c r="B2053" i="1" s="1"/>
  <c r="M2053" i="1"/>
  <c r="L2054" i="1"/>
  <c r="B2054" i="1" s="1"/>
  <c r="M2054" i="1"/>
  <c r="L2055" i="1"/>
  <c r="M2055" i="1"/>
  <c r="L2056" i="1"/>
  <c r="B2056" i="1" s="1"/>
  <c r="M2056" i="1"/>
  <c r="L2057" i="1"/>
  <c r="B2057" i="1" s="1"/>
  <c r="M2057" i="1"/>
  <c r="L2058" i="1"/>
  <c r="B2058" i="1" s="1"/>
  <c r="M2058" i="1"/>
  <c r="L2059" i="1"/>
  <c r="B2059" i="1" s="1"/>
  <c r="M2059" i="1"/>
  <c r="L2060" i="1"/>
  <c r="B2060" i="1" s="1"/>
  <c r="M2060" i="1"/>
  <c r="L2061" i="1"/>
  <c r="M2061" i="1"/>
  <c r="L2062" i="1"/>
  <c r="B2062" i="1" s="1"/>
  <c r="M2062" i="1"/>
  <c r="L2063" i="1"/>
  <c r="B2063" i="1" s="1"/>
  <c r="M2063" i="1"/>
  <c r="L2064" i="1"/>
  <c r="B2064" i="1" s="1"/>
  <c r="M2064" i="1"/>
  <c r="L2065" i="1"/>
  <c r="B2065" i="1" s="1"/>
  <c r="M2065" i="1"/>
  <c r="L2066" i="1"/>
  <c r="B2066" i="1" s="1"/>
  <c r="M2066" i="1"/>
  <c r="L2067" i="1"/>
  <c r="M2067" i="1"/>
  <c r="L2068" i="1"/>
  <c r="B2068" i="1" s="1"/>
  <c r="M2068" i="1"/>
  <c r="L2069" i="1"/>
  <c r="B2069" i="1" s="1"/>
  <c r="M2069" i="1"/>
  <c r="L2070" i="1"/>
  <c r="B2070" i="1" s="1"/>
  <c r="M2070" i="1"/>
  <c r="L2071" i="1"/>
  <c r="B2071" i="1" s="1"/>
  <c r="M2071" i="1"/>
  <c r="L2072" i="1"/>
  <c r="B2072" i="1" s="1"/>
  <c r="M2072" i="1"/>
  <c r="L2073" i="1"/>
  <c r="M2073" i="1"/>
  <c r="L2074" i="1"/>
  <c r="B2074" i="1" s="1"/>
  <c r="M2074" i="1"/>
  <c r="L2075" i="1"/>
  <c r="B2075" i="1" s="1"/>
  <c r="M2075" i="1"/>
  <c r="L2076" i="1"/>
  <c r="B2076" i="1" s="1"/>
  <c r="M2076" i="1"/>
  <c r="L2077" i="1"/>
  <c r="B2077" i="1" s="1"/>
  <c r="M2077" i="1"/>
  <c r="L2078" i="1"/>
  <c r="B2078" i="1" s="1"/>
  <c r="M2078" i="1"/>
  <c r="L2079" i="1"/>
  <c r="M2079" i="1"/>
  <c r="L2080" i="1"/>
  <c r="B2080" i="1" s="1"/>
  <c r="M2080" i="1"/>
  <c r="L2081" i="1"/>
  <c r="B2081" i="1" s="1"/>
  <c r="M2081" i="1"/>
  <c r="L2082" i="1"/>
  <c r="B2082" i="1" s="1"/>
  <c r="M2082" i="1"/>
  <c r="L2083" i="1"/>
  <c r="B2083" i="1" s="1"/>
  <c r="M2083" i="1"/>
  <c r="L2084" i="1"/>
  <c r="B2084" i="1" s="1"/>
  <c r="M2084" i="1"/>
  <c r="L2085" i="1"/>
  <c r="M2085" i="1"/>
  <c r="L2086" i="1"/>
  <c r="B2086" i="1" s="1"/>
  <c r="M2086" i="1"/>
  <c r="L2087" i="1"/>
  <c r="B2087" i="1" s="1"/>
  <c r="M2087" i="1"/>
  <c r="L2088" i="1"/>
  <c r="B2088" i="1" s="1"/>
  <c r="M2088" i="1"/>
  <c r="L2089" i="1"/>
  <c r="B2089" i="1" s="1"/>
  <c r="M2089" i="1"/>
  <c r="L2090" i="1"/>
  <c r="B2090" i="1" s="1"/>
  <c r="M2090" i="1"/>
  <c r="L2091" i="1"/>
  <c r="M2091" i="1"/>
  <c r="L2092" i="1"/>
  <c r="B2092" i="1" s="1"/>
  <c r="M2092" i="1"/>
  <c r="L2093" i="1"/>
  <c r="B2093" i="1" s="1"/>
  <c r="M2093" i="1"/>
  <c r="L2094" i="1"/>
  <c r="B2094" i="1" s="1"/>
  <c r="M2094" i="1"/>
  <c r="L2095" i="1"/>
  <c r="B2095" i="1" s="1"/>
  <c r="M2095" i="1"/>
  <c r="L2096" i="1"/>
  <c r="B2096" i="1" s="1"/>
  <c r="M2096" i="1"/>
  <c r="L2097" i="1"/>
  <c r="M2097" i="1"/>
  <c r="L2098" i="1"/>
  <c r="B2098" i="1" s="1"/>
  <c r="M2098" i="1"/>
  <c r="L2099" i="1"/>
  <c r="B2099" i="1" s="1"/>
  <c r="M2099" i="1"/>
  <c r="L2100" i="1"/>
  <c r="B2100" i="1" s="1"/>
  <c r="M2100" i="1"/>
  <c r="L2101" i="1"/>
  <c r="B2101" i="1" s="1"/>
  <c r="M2101" i="1"/>
  <c r="L2102" i="1"/>
  <c r="B2102" i="1" s="1"/>
  <c r="M2102" i="1"/>
  <c r="L2103" i="1"/>
  <c r="M2103" i="1"/>
  <c r="L2104" i="1"/>
  <c r="B2104" i="1" s="1"/>
  <c r="M2104" i="1"/>
  <c r="L2105" i="1"/>
  <c r="B2105" i="1" s="1"/>
  <c r="M2105" i="1"/>
  <c r="L2106" i="1"/>
  <c r="B2106" i="1" s="1"/>
  <c r="M2106" i="1"/>
  <c r="L2107" i="1"/>
  <c r="B2107" i="1" s="1"/>
  <c r="M2107" i="1"/>
  <c r="L2108" i="1"/>
  <c r="B2108" i="1" s="1"/>
  <c r="M2108" i="1"/>
  <c r="L2109" i="1"/>
  <c r="M2109" i="1"/>
  <c r="L2110" i="1"/>
  <c r="B2110" i="1" s="1"/>
  <c r="M2110" i="1"/>
  <c r="L2111" i="1"/>
  <c r="B2111" i="1" s="1"/>
  <c r="M2111" i="1"/>
  <c r="L2112" i="1"/>
  <c r="B2112" i="1" s="1"/>
  <c r="M2112" i="1"/>
  <c r="L2113" i="1"/>
  <c r="B2113" i="1" s="1"/>
  <c r="M2113" i="1"/>
  <c r="L2114" i="1"/>
  <c r="B2114" i="1" s="1"/>
  <c r="M2114" i="1"/>
  <c r="L2115" i="1"/>
  <c r="M2115" i="1"/>
  <c r="L2116" i="1"/>
  <c r="B2116" i="1" s="1"/>
  <c r="M2116" i="1"/>
  <c r="L2117" i="1"/>
  <c r="B2117" i="1" s="1"/>
  <c r="M2117" i="1"/>
  <c r="L2118" i="1"/>
  <c r="B2118" i="1" s="1"/>
  <c r="M2118" i="1"/>
  <c r="L2119" i="1"/>
  <c r="B2119" i="1" s="1"/>
  <c r="M2119" i="1"/>
  <c r="L2120" i="1"/>
  <c r="B2120" i="1" s="1"/>
  <c r="M2120" i="1"/>
  <c r="L2121" i="1"/>
  <c r="M2121" i="1"/>
  <c r="L2122" i="1"/>
  <c r="B2122" i="1" s="1"/>
  <c r="M2122" i="1"/>
  <c r="L2123" i="1"/>
  <c r="B2123" i="1" s="1"/>
  <c r="M2123" i="1"/>
  <c r="L2124" i="1"/>
  <c r="B2124" i="1" s="1"/>
  <c r="M2124" i="1"/>
  <c r="L2125" i="1"/>
  <c r="B2125" i="1" s="1"/>
  <c r="M2125" i="1"/>
  <c r="L2126" i="1"/>
  <c r="B2126" i="1" s="1"/>
  <c r="M2126" i="1"/>
  <c r="L2127" i="1"/>
  <c r="M2127" i="1"/>
  <c r="L2128" i="1"/>
  <c r="B2128" i="1" s="1"/>
  <c r="M2128" i="1"/>
  <c r="L2129" i="1"/>
  <c r="B2129" i="1" s="1"/>
  <c r="M2129" i="1"/>
  <c r="L2130" i="1"/>
  <c r="B2130" i="1" s="1"/>
  <c r="M2130" i="1"/>
  <c r="L2131" i="1"/>
  <c r="B2131" i="1" s="1"/>
  <c r="M2131" i="1"/>
  <c r="L2132" i="1"/>
  <c r="B2132" i="1" s="1"/>
  <c r="M2132" i="1"/>
  <c r="L2133" i="1"/>
  <c r="M2133" i="1"/>
  <c r="L2134" i="1"/>
  <c r="B2134" i="1" s="1"/>
  <c r="M2134" i="1"/>
  <c r="L2135" i="1"/>
  <c r="B2135" i="1" s="1"/>
  <c r="M2135" i="1"/>
  <c r="L2136" i="1"/>
  <c r="B2136" i="1" s="1"/>
  <c r="M2136" i="1"/>
  <c r="L2137" i="1"/>
  <c r="B2137" i="1" s="1"/>
  <c r="M2137" i="1"/>
  <c r="L2138" i="1"/>
  <c r="B2138" i="1" s="1"/>
  <c r="M2138" i="1"/>
  <c r="L2139" i="1"/>
  <c r="M2139" i="1"/>
  <c r="L2140" i="1"/>
  <c r="B2140" i="1" s="1"/>
  <c r="M2140" i="1"/>
  <c r="L2141" i="1"/>
  <c r="B2141" i="1" s="1"/>
  <c r="M2141" i="1"/>
  <c r="L2142" i="1"/>
  <c r="B2142" i="1" s="1"/>
  <c r="M2142" i="1"/>
  <c r="L2143" i="1"/>
  <c r="B2143" i="1" s="1"/>
  <c r="M2143" i="1"/>
  <c r="L2144" i="1"/>
  <c r="B2144" i="1" s="1"/>
  <c r="M2144" i="1"/>
  <c r="L2145" i="1"/>
  <c r="M2145" i="1"/>
  <c r="L2146" i="1"/>
  <c r="B2146" i="1" s="1"/>
  <c r="M2146" i="1"/>
  <c r="L2147" i="1"/>
  <c r="B2147" i="1" s="1"/>
  <c r="M2147" i="1"/>
  <c r="L2148" i="1"/>
  <c r="B2148" i="1" s="1"/>
  <c r="M2148" i="1"/>
  <c r="L2149" i="1"/>
  <c r="B2149" i="1" s="1"/>
  <c r="M2149" i="1"/>
  <c r="L2150" i="1"/>
  <c r="B2150" i="1" s="1"/>
  <c r="M2150" i="1"/>
  <c r="L2151" i="1"/>
  <c r="M2151" i="1"/>
  <c r="L2152" i="1"/>
  <c r="B2152" i="1" s="1"/>
  <c r="M2152" i="1"/>
  <c r="L2153" i="1"/>
  <c r="B2153" i="1" s="1"/>
  <c r="M2153" i="1"/>
  <c r="L2154" i="1"/>
  <c r="B2154" i="1" s="1"/>
  <c r="M2154" i="1"/>
  <c r="L2155" i="1"/>
  <c r="B2155" i="1" s="1"/>
  <c r="M2155" i="1"/>
  <c r="L2156" i="1"/>
  <c r="B2156" i="1" s="1"/>
  <c r="M2156" i="1"/>
  <c r="L2157" i="1"/>
  <c r="M2157" i="1"/>
  <c r="L2158" i="1"/>
  <c r="B2158" i="1" s="1"/>
  <c r="M2158" i="1"/>
  <c r="L2159" i="1"/>
  <c r="B2159" i="1" s="1"/>
  <c r="M2159" i="1"/>
  <c r="L2160" i="1"/>
  <c r="B2160" i="1" s="1"/>
  <c r="M2160" i="1"/>
  <c r="L2161" i="1"/>
  <c r="B2161" i="1" s="1"/>
  <c r="M2161" i="1"/>
  <c r="L2162" i="1"/>
  <c r="B2162" i="1" s="1"/>
  <c r="M2162" i="1"/>
  <c r="L2163" i="1"/>
  <c r="M2163" i="1"/>
  <c r="L2164" i="1"/>
  <c r="B2164" i="1" s="1"/>
  <c r="M2164" i="1"/>
  <c r="L2165" i="1"/>
  <c r="B2165" i="1" s="1"/>
  <c r="M2165" i="1"/>
  <c r="L2166" i="1"/>
  <c r="B2166" i="1" s="1"/>
  <c r="M2166" i="1"/>
  <c r="L2167" i="1"/>
  <c r="B2167" i="1" s="1"/>
  <c r="M2167" i="1"/>
  <c r="L2168" i="1"/>
  <c r="B2168" i="1" s="1"/>
  <c r="M2168" i="1"/>
  <c r="L2169" i="1"/>
  <c r="M2169" i="1"/>
  <c r="L2170" i="1"/>
  <c r="B2170" i="1" s="1"/>
  <c r="M2170" i="1"/>
  <c r="L2171" i="1"/>
  <c r="B2171" i="1" s="1"/>
  <c r="M2171" i="1"/>
  <c r="L2172" i="1"/>
  <c r="B2172" i="1" s="1"/>
  <c r="M2172" i="1"/>
  <c r="L2173" i="1"/>
  <c r="B2173" i="1" s="1"/>
  <c r="M2173" i="1"/>
  <c r="L2174" i="1"/>
  <c r="B2174" i="1" s="1"/>
  <c r="M2174" i="1"/>
  <c r="L2175" i="1"/>
  <c r="M2175" i="1"/>
  <c r="L2176" i="1"/>
  <c r="B2176" i="1" s="1"/>
  <c r="M2176" i="1"/>
  <c r="L2177" i="1"/>
  <c r="B2177" i="1" s="1"/>
  <c r="M2177" i="1"/>
  <c r="L2178" i="1"/>
  <c r="B2178" i="1" s="1"/>
  <c r="M2178" i="1"/>
  <c r="L2179" i="1"/>
  <c r="B2179" i="1" s="1"/>
  <c r="M2179" i="1"/>
  <c r="L2180" i="1"/>
  <c r="B2180" i="1" s="1"/>
  <c r="M2180" i="1"/>
  <c r="L2181" i="1"/>
  <c r="M2181" i="1"/>
  <c r="L2182" i="1"/>
  <c r="B2182" i="1" s="1"/>
  <c r="M2182" i="1"/>
  <c r="L2183" i="1"/>
  <c r="B2183" i="1" s="1"/>
  <c r="M2183" i="1"/>
  <c r="L2184" i="1"/>
  <c r="B2184" i="1" s="1"/>
  <c r="M2184" i="1"/>
  <c r="L2185" i="1"/>
  <c r="B2185" i="1" s="1"/>
  <c r="M2185" i="1"/>
  <c r="L2186" i="1"/>
  <c r="B2186" i="1" s="1"/>
  <c r="M2186" i="1"/>
  <c r="L2187" i="1"/>
  <c r="M2187" i="1"/>
  <c r="L2188" i="1"/>
  <c r="B2188" i="1" s="1"/>
  <c r="M2188" i="1"/>
  <c r="L2189" i="1"/>
  <c r="B2189" i="1" s="1"/>
  <c r="M2189" i="1"/>
  <c r="L2190" i="1"/>
  <c r="B2190" i="1" s="1"/>
  <c r="M2190" i="1"/>
  <c r="L2191" i="1"/>
  <c r="B2191" i="1" s="1"/>
  <c r="M2191" i="1"/>
  <c r="L2192" i="1"/>
  <c r="B2192" i="1" s="1"/>
  <c r="M2192" i="1"/>
  <c r="L2193" i="1"/>
  <c r="M2193" i="1"/>
  <c r="L2194" i="1"/>
  <c r="B2194" i="1" s="1"/>
  <c r="M2194" i="1"/>
  <c r="L2195" i="1"/>
  <c r="B2195" i="1" s="1"/>
  <c r="M2195" i="1"/>
  <c r="L2196" i="1"/>
  <c r="B2196" i="1" s="1"/>
  <c r="M2196" i="1"/>
  <c r="L2197" i="1"/>
  <c r="B2197" i="1" s="1"/>
  <c r="M2197" i="1"/>
  <c r="L2198" i="1"/>
  <c r="B2198" i="1" s="1"/>
  <c r="M2198" i="1"/>
  <c r="L2199" i="1"/>
  <c r="M2199" i="1"/>
  <c r="L2200" i="1"/>
  <c r="B2200" i="1" s="1"/>
  <c r="M2200" i="1"/>
  <c r="L2201" i="1"/>
  <c r="B2201" i="1" s="1"/>
  <c r="M2201" i="1"/>
  <c r="L2202" i="1"/>
  <c r="B2202" i="1" s="1"/>
  <c r="M2202" i="1"/>
  <c r="L2203" i="1"/>
  <c r="B2203" i="1" s="1"/>
  <c r="M2203" i="1"/>
  <c r="L2204" i="1"/>
  <c r="B2204" i="1" s="1"/>
  <c r="M2204" i="1"/>
  <c r="L2205" i="1"/>
  <c r="M2205" i="1"/>
  <c r="L2206" i="1"/>
  <c r="B2206" i="1" s="1"/>
  <c r="M2206" i="1"/>
  <c r="L2207" i="1"/>
  <c r="B2207" i="1" s="1"/>
  <c r="M2207" i="1"/>
  <c r="L2208" i="1"/>
  <c r="B2208" i="1" s="1"/>
  <c r="M2208" i="1"/>
  <c r="L2209" i="1"/>
  <c r="B2209" i="1" s="1"/>
  <c r="M2209" i="1"/>
  <c r="L2210" i="1"/>
  <c r="B2210" i="1" s="1"/>
  <c r="M2210" i="1"/>
  <c r="L2211" i="1"/>
  <c r="M2211" i="1"/>
  <c r="L2212" i="1"/>
  <c r="B2212" i="1" s="1"/>
  <c r="M2212" i="1"/>
  <c r="L2213" i="1"/>
  <c r="B2213" i="1" s="1"/>
  <c r="M2213" i="1"/>
  <c r="L2214" i="1"/>
  <c r="B2214" i="1" s="1"/>
  <c r="M2214" i="1"/>
  <c r="L2215" i="1"/>
  <c r="B2215" i="1" s="1"/>
  <c r="M2215" i="1"/>
  <c r="L2216" i="1"/>
  <c r="B2216" i="1" s="1"/>
  <c r="M2216" i="1"/>
  <c r="L2217" i="1"/>
  <c r="M2217" i="1"/>
  <c r="L2218" i="1"/>
  <c r="B2218" i="1" s="1"/>
  <c r="M2218" i="1"/>
  <c r="L2219" i="1"/>
  <c r="B2219" i="1" s="1"/>
  <c r="M2219" i="1"/>
  <c r="L2220" i="1"/>
  <c r="B2220" i="1" s="1"/>
  <c r="M2220" i="1"/>
  <c r="L2221" i="1"/>
  <c r="B2221" i="1" s="1"/>
  <c r="M2221" i="1"/>
  <c r="L2222" i="1"/>
  <c r="B2222" i="1" s="1"/>
  <c r="M2222" i="1"/>
  <c r="L2223" i="1"/>
  <c r="M2223" i="1"/>
  <c r="L2224" i="1"/>
  <c r="B2224" i="1" s="1"/>
  <c r="M2224" i="1"/>
  <c r="L2225" i="1"/>
  <c r="B2225" i="1" s="1"/>
  <c r="M2225" i="1"/>
  <c r="L2226" i="1"/>
  <c r="B2226" i="1" s="1"/>
  <c r="M2226" i="1"/>
  <c r="L2227" i="1"/>
  <c r="B2227" i="1" s="1"/>
  <c r="M2227" i="1"/>
  <c r="L2228" i="1"/>
  <c r="B2228" i="1" s="1"/>
  <c r="M2228" i="1"/>
  <c r="L2229" i="1"/>
  <c r="M2229" i="1"/>
  <c r="L2230" i="1"/>
  <c r="B2230" i="1" s="1"/>
  <c r="M2230" i="1"/>
  <c r="L2231" i="1"/>
  <c r="B2231" i="1" s="1"/>
  <c r="M2231" i="1"/>
  <c r="L2232" i="1"/>
  <c r="B2232" i="1" s="1"/>
  <c r="M2232" i="1"/>
  <c r="L2233" i="1"/>
  <c r="B2233" i="1" s="1"/>
  <c r="M2233" i="1"/>
  <c r="L2234" i="1"/>
  <c r="B2234" i="1" s="1"/>
  <c r="M2234" i="1"/>
  <c r="L2235" i="1"/>
  <c r="M2235" i="1"/>
  <c r="L2236" i="1"/>
  <c r="B2236" i="1" s="1"/>
  <c r="M2236" i="1"/>
  <c r="L2237" i="1"/>
  <c r="B2237" i="1" s="1"/>
  <c r="M2237" i="1"/>
  <c r="L2238" i="1"/>
  <c r="B2238" i="1" s="1"/>
  <c r="M2238" i="1"/>
  <c r="L2239" i="1"/>
  <c r="B2239" i="1" s="1"/>
  <c r="M2239" i="1"/>
  <c r="L2240" i="1"/>
  <c r="B2240" i="1" s="1"/>
  <c r="M2240" i="1"/>
  <c r="L2241" i="1"/>
  <c r="M2241" i="1"/>
  <c r="L2242" i="1"/>
  <c r="B2242" i="1" s="1"/>
  <c r="M2242" i="1"/>
  <c r="L2243" i="1"/>
  <c r="B2243" i="1" s="1"/>
  <c r="M2243" i="1"/>
  <c r="L2244" i="1"/>
  <c r="B2244" i="1" s="1"/>
  <c r="M2244" i="1"/>
  <c r="L2245" i="1"/>
  <c r="B2245" i="1" s="1"/>
  <c r="M2245" i="1"/>
  <c r="L2246" i="1"/>
  <c r="B2246" i="1" s="1"/>
  <c r="M2246" i="1"/>
  <c r="L2247" i="1"/>
  <c r="M2247" i="1"/>
  <c r="L2248" i="1"/>
  <c r="B2248" i="1" s="1"/>
  <c r="M2248" i="1"/>
  <c r="L2249" i="1"/>
  <c r="B2249" i="1" s="1"/>
  <c r="M2249" i="1"/>
  <c r="L2250" i="1"/>
  <c r="B2250" i="1" s="1"/>
  <c r="M2250" i="1"/>
  <c r="L2251" i="1"/>
  <c r="B2251" i="1" s="1"/>
  <c r="M2251" i="1"/>
  <c r="L2252" i="1"/>
  <c r="B2252" i="1" s="1"/>
  <c r="M2252" i="1"/>
  <c r="L2253" i="1"/>
  <c r="M2253" i="1"/>
  <c r="L2254" i="1"/>
  <c r="B2254" i="1" s="1"/>
  <c r="M2254" i="1"/>
  <c r="L2255" i="1"/>
  <c r="B2255" i="1" s="1"/>
  <c r="M2255" i="1"/>
  <c r="L2256" i="1"/>
  <c r="B2256" i="1" s="1"/>
  <c r="M2256" i="1"/>
  <c r="L2257" i="1"/>
  <c r="B2257" i="1" s="1"/>
  <c r="M2257" i="1"/>
  <c r="L2258" i="1"/>
  <c r="B2258" i="1" s="1"/>
  <c r="M2258" i="1"/>
  <c r="L2259" i="1"/>
  <c r="M2259" i="1"/>
  <c r="L2260" i="1"/>
  <c r="B2260" i="1" s="1"/>
  <c r="M2260" i="1"/>
  <c r="L2261" i="1"/>
  <c r="B2261" i="1" s="1"/>
  <c r="M2261" i="1"/>
  <c r="L2262" i="1"/>
  <c r="B2262" i="1" s="1"/>
  <c r="M2262" i="1"/>
  <c r="L2263" i="1"/>
  <c r="B2263" i="1" s="1"/>
  <c r="M2263" i="1"/>
  <c r="L2264" i="1"/>
  <c r="B2264" i="1" s="1"/>
  <c r="M2264" i="1"/>
  <c r="L2265" i="1"/>
  <c r="M2265" i="1"/>
  <c r="L2266" i="1"/>
  <c r="B2266" i="1" s="1"/>
  <c r="M2266" i="1"/>
  <c r="L2267" i="1"/>
  <c r="B2267" i="1" s="1"/>
  <c r="M2267" i="1"/>
  <c r="L2268" i="1"/>
  <c r="B2268" i="1" s="1"/>
  <c r="M2268" i="1"/>
  <c r="L2269" i="1"/>
  <c r="B2269" i="1" s="1"/>
  <c r="M2269" i="1"/>
  <c r="L2270" i="1"/>
  <c r="B2270" i="1" s="1"/>
  <c r="M2270" i="1"/>
  <c r="L2271" i="1"/>
  <c r="M2271" i="1"/>
  <c r="L2272" i="1"/>
  <c r="B2272" i="1" s="1"/>
  <c r="M2272" i="1"/>
  <c r="L2273" i="1"/>
  <c r="B2273" i="1" s="1"/>
  <c r="M2273" i="1"/>
  <c r="L2274" i="1"/>
  <c r="B2274" i="1" s="1"/>
  <c r="M2274" i="1"/>
  <c r="L2275" i="1"/>
  <c r="B2275" i="1" s="1"/>
  <c r="M2275" i="1"/>
  <c r="L2276" i="1"/>
  <c r="B2276" i="1" s="1"/>
  <c r="M2276" i="1"/>
  <c r="L2277" i="1"/>
  <c r="M2277" i="1"/>
  <c r="L2278" i="1"/>
  <c r="B2278" i="1" s="1"/>
  <c r="M2278" i="1"/>
  <c r="L2279" i="1"/>
  <c r="B2279" i="1" s="1"/>
  <c r="M2279" i="1"/>
  <c r="L2280" i="1"/>
  <c r="B2280" i="1" s="1"/>
  <c r="M2280" i="1"/>
  <c r="L2281" i="1"/>
  <c r="B2281" i="1" s="1"/>
  <c r="M2281" i="1"/>
  <c r="L2282" i="1"/>
  <c r="B2282" i="1" s="1"/>
  <c r="M2282" i="1"/>
  <c r="L2283" i="1"/>
  <c r="M2283" i="1"/>
  <c r="L2284" i="1"/>
  <c r="B2284" i="1" s="1"/>
  <c r="M2284" i="1"/>
  <c r="L2285" i="1"/>
  <c r="B2285" i="1" s="1"/>
  <c r="M2285" i="1"/>
  <c r="L2286" i="1"/>
  <c r="B2286" i="1" s="1"/>
  <c r="M2286" i="1"/>
  <c r="L2287" i="1"/>
  <c r="B2287" i="1" s="1"/>
  <c r="M2287" i="1"/>
  <c r="L2288" i="1"/>
  <c r="B2288" i="1" s="1"/>
  <c r="M2288" i="1"/>
  <c r="L2289" i="1"/>
  <c r="M2289" i="1"/>
  <c r="L2290" i="1"/>
  <c r="B2290" i="1" s="1"/>
  <c r="M2290" i="1"/>
  <c r="L2291" i="1"/>
  <c r="B2291" i="1" s="1"/>
  <c r="M2291" i="1"/>
  <c r="L2292" i="1"/>
  <c r="B2292" i="1" s="1"/>
  <c r="M2292" i="1"/>
  <c r="L2293" i="1"/>
  <c r="B2293" i="1" s="1"/>
  <c r="M2293" i="1"/>
  <c r="L2294" i="1"/>
  <c r="B2294" i="1" s="1"/>
  <c r="M2294" i="1"/>
  <c r="L2295" i="1"/>
  <c r="M2295" i="1"/>
  <c r="L2296" i="1"/>
  <c r="B2296" i="1" s="1"/>
  <c r="M2296" i="1"/>
  <c r="L2297" i="1"/>
  <c r="B2297" i="1" s="1"/>
  <c r="M2297" i="1"/>
  <c r="L2298" i="1"/>
  <c r="B2298" i="1" s="1"/>
  <c r="M2298" i="1"/>
  <c r="L2299" i="1"/>
  <c r="B2299" i="1" s="1"/>
  <c r="M2299" i="1"/>
  <c r="L2300" i="1"/>
  <c r="B2300" i="1" s="1"/>
  <c r="M2300" i="1"/>
  <c r="L2301" i="1"/>
  <c r="M2301" i="1"/>
  <c r="L2302" i="1"/>
  <c r="B2302" i="1" s="1"/>
  <c r="M2302" i="1"/>
  <c r="L2303" i="1"/>
  <c r="B2303" i="1" s="1"/>
  <c r="M2303" i="1"/>
  <c r="L2304" i="1"/>
  <c r="B2304" i="1" s="1"/>
  <c r="M2304" i="1"/>
  <c r="L2305" i="1"/>
  <c r="B2305" i="1" s="1"/>
  <c r="M2305" i="1"/>
  <c r="L2306" i="1"/>
  <c r="B2306" i="1" s="1"/>
  <c r="M2306" i="1"/>
  <c r="L2307" i="1"/>
  <c r="M2307" i="1"/>
  <c r="L2308" i="1"/>
  <c r="B2308" i="1" s="1"/>
  <c r="M2308" i="1"/>
  <c r="L2309" i="1"/>
  <c r="B2309" i="1" s="1"/>
  <c r="M2309" i="1"/>
  <c r="L2310" i="1"/>
  <c r="B2310" i="1" s="1"/>
  <c r="M2310" i="1"/>
  <c r="L2311" i="1"/>
  <c r="B2311" i="1" s="1"/>
  <c r="M2311" i="1"/>
  <c r="L2312" i="1"/>
  <c r="B2312" i="1" s="1"/>
  <c r="M2312" i="1"/>
  <c r="L2313" i="1"/>
  <c r="M2313" i="1"/>
  <c r="L2314" i="1"/>
  <c r="B2314" i="1" s="1"/>
  <c r="M2314" i="1"/>
  <c r="L2315" i="1"/>
  <c r="B2315" i="1" s="1"/>
  <c r="M2315" i="1"/>
  <c r="L2316" i="1"/>
  <c r="B2316" i="1" s="1"/>
  <c r="M2316" i="1"/>
  <c r="L2317" i="1"/>
  <c r="B2317" i="1" s="1"/>
  <c r="M2317" i="1"/>
  <c r="L2318" i="1"/>
  <c r="B2318" i="1" s="1"/>
  <c r="M2318" i="1"/>
  <c r="L2319" i="1"/>
  <c r="M2319" i="1"/>
  <c r="L2320" i="1"/>
  <c r="B2320" i="1" s="1"/>
  <c r="M2320" i="1"/>
  <c r="L2321" i="1"/>
  <c r="B2321" i="1" s="1"/>
  <c r="M2321" i="1"/>
  <c r="L2322" i="1"/>
  <c r="B2322" i="1" s="1"/>
  <c r="M2322" i="1"/>
  <c r="L2323" i="1"/>
  <c r="B2323" i="1" s="1"/>
  <c r="M2323" i="1"/>
  <c r="L2324" i="1"/>
  <c r="B2324" i="1" s="1"/>
  <c r="M2324" i="1"/>
  <c r="L2325" i="1"/>
  <c r="M2325" i="1"/>
  <c r="L2326" i="1"/>
  <c r="B2326" i="1" s="1"/>
  <c r="M2326" i="1"/>
  <c r="L2327" i="1"/>
  <c r="B2327" i="1" s="1"/>
  <c r="M2327" i="1"/>
  <c r="L2328" i="1"/>
  <c r="B2328" i="1" s="1"/>
  <c r="M2328" i="1"/>
  <c r="L2329" i="1"/>
  <c r="B2329" i="1" s="1"/>
  <c r="M2329" i="1"/>
  <c r="L2330" i="1"/>
  <c r="B2330" i="1" s="1"/>
  <c r="M2330" i="1"/>
  <c r="L2331" i="1"/>
  <c r="M2331" i="1"/>
  <c r="L2332" i="1"/>
  <c r="B2332" i="1" s="1"/>
  <c r="M2332" i="1"/>
  <c r="L2333" i="1"/>
  <c r="B2333" i="1" s="1"/>
  <c r="M2333" i="1"/>
  <c r="L2334" i="1"/>
  <c r="B2334" i="1" s="1"/>
  <c r="M2334" i="1"/>
  <c r="L2335" i="1"/>
  <c r="B2335" i="1" s="1"/>
  <c r="M2335" i="1"/>
  <c r="L2336" i="1"/>
  <c r="B2336" i="1" s="1"/>
  <c r="M2336" i="1"/>
  <c r="L2337" i="1"/>
  <c r="M2337" i="1"/>
  <c r="L2338" i="1"/>
  <c r="B2338" i="1" s="1"/>
  <c r="M2338" i="1"/>
  <c r="L2339" i="1"/>
  <c r="B2339" i="1" s="1"/>
  <c r="M2339" i="1"/>
  <c r="L2340" i="1"/>
  <c r="B2340" i="1" s="1"/>
  <c r="M2340" i="1"/>
  <c r="L2341" i="1"/>
  <c r="B2341" i="1" s="1"/>
  <c r="M2341" i="1"/>
  <c r="L2342" i="1"/>
  <c r="B2342" i="1" s="1"/>
  <c r="M2342" i="1"/>
  <c r="L2343" i="1"/>
  <c r="M2343" i="1"/>
  <c r="L2344" i="1"/>
  <c r="B2344" i="1" s="1"/>
  <c r="M2344" i="1"/>
  <c r="L2345" i="1"/>
  <c r="B2345" i="1" s="1"/>
  <c r="M2345" i="1"/>
  <c r="L2346" i="1"/>
  <c r="B2346" i="1" s="1"/>
  <c r="M2346" i="1"/>
  <c r="L2347" i="1"/>
  <c r="B2347" i="1" s="1"/>
  <c r="M2347" i="1"/>
  <c r="L2348" i="1"/>
  <c r="B2348" i="1" s="1"/>
  <c r="M2348" i="1"/>
  <c r="L2349" i="1"/>
  <c r="M2349" i="1"/>
  <c r="L2350" i="1"/>
  <c r="B2350" i="1" s="1"/>
  <c r="M2350" i="1"/>
  <c r="L2351" i="1"/>
  <c r="B2351" i="1" s="1"/>
  <c r="M2351" i="1"/>
  <c r="L2352" i="1"/>
  <c r="B2352" i="1" s="1"/>
  <c r="M2352" i="1"/>
  <c r="L2353" i="1"/>
  <c r="B2353" i="1" s="1"/>
  <c r="M2353" i="1"/>
  <c r="L2354" i="1"/>
  <c r="B2354" i="1" s="1"/>
  <c r="M2354" i="1"/>
  <c r="L2355" i="1"/>
  <c r="M2355" i="1"/>
  <c r="L2356" i="1"/>
  <c r="B2356" i="1" s="1"/>
  <c r="M2356" i="1"/>
  <c r="L2357" i="1"/>
  <c r="B2357" i="1" s="1"/>
  <c r="M2357" i="1"/>
  <c r="L2358" i="1"/>
  <c r="B2358" i="1" s="1"/>
  <c r="M2358" i="1"/>
  <c r="L2359" i="1"/>
  <c r="B2359" i="1" s="1"/>
  <c r="M2359" i="1"/>
  <c r="L2360" i="1"/>
  <c r="B2360" i="1" s="1"/>
  <c r="M2360" i="1"/>
  <c r="L2361" i="1"/>
  <c r="M2361" i="1"/>
  <c r="L2362" i="1"/>
  <c r="B2362" i="1" s="1"/>
  <c r="M2362" i="1"/>
  <c r="L2363" i="1"/>
  <c r="B2363" i="1" s="1"/>
  <c r="M2363" i="1"/>
  <c r="L2364" i="1"/>
  <c r="B2364" i="1" s="1"/>
  <c r="M2364" i="1"/>
  <c r="L2365" i="1"/>
  <c r="B2365" i="1" s="1"/>
  <c r="M2365" i="1"/>
  <c r="L2366" i="1"/>
  <c r="B2366" i="1" s="1"/>
  <c r="M2366" i="1"/>
  <c r="L2367" i="1"/>
  <c r="M2367" i="1"/>
  <c r="L2368" i="1"/>
  <c r="B2368" i="1" s="1"/>
  <c r="M2368" i="1"/>
  <c r="L2369" i="1"/>
  <c r="B2369" i="1" s="1"/>
  <c r="M2369" i="1"/>
  <c r="L2370" i="1"/>
  <c r="B2370" i="1" s="1"/>
  <c r="M2370" i="1"/>
  <c r="L2371" i="1"/>
  <c r="B2371" i="1" s="1"/>
  <c r="M2371" i="1"/>
  <c r="L2372" i="1"/>
  <c r="B2372" i="1" s="1"/>
  <c r="M2372" i="1"/>
  <c r="L2373" i="1"/>
  <c r="M2373" i="1"/>
  <c r="L2374" i="1"/>
  <c r="B2374" i="1" s="1"/>
  <c r="M2374" i="1"/>
  <c r="L2375" i="1"/>
  <c r="B2375" i="1" s="1"/>
  <c r="M2375" i="1"/>
  <c r="L2376" i="1"/>
  <c r="B2376" i="1" s="1"/>
  <c r="M2376" i="1"/>
  <c r="L2377" i="1"/>
  <c r="B2377" i="1" s="1"/>
  <c r="M2377" i="1"/>
  <c r="L2378" i="1"/>
  <c r="B2378" i="1" s="1"/>
  <c r="M2378" i="1"/>
  <c r="L2379" i="1"/>
  <c r="M2379" i="1"/>
  <c r="L2380" i="1"/>
  <c r="B2380" i="1" s="1"/>
  <c r="M2380" i="1"/>
  <c r="L2381" i="1"/>
  <c r="B2381" i="1" s="1"/>
  <c r="M2381" i="1"/>
  <c r="L2382" i="1"/>
  <c r="B2382" i="1" s="1"/>
  <c r="M2382" i="1"/>
  <c r="L2383" i="1"/>
  <c r="B2383" i="1" s="1"/>
  <c r="M2383" i="1"/>
  <c r="L2384" i="1"/>
  <c r="B2384" i="1" s="1"/>
  <c r="M2384" i="1"/>
  <c r="L2385" i="1"/>
  <c r="M2385" i="1"/>
  <c r="L2386" i="1"/>
  <c r="B2386" i="1" s="1"/>
  <c r="M2386" i="1"/>
  <c r="L2387" i="1"/>
  <c r="B2387" i="1" s="1"/>
  <c r="M2387" i="1"/>
  <c r="L2388" i="1"/>
  <c r="B2388" i="1" s="1"/>
  <c r="M2388" i="1"/>
  <c r="L2389" i="1"/>
  <c r="B2389" i="1" s="1"/>
  <c r="M2389" i="1"/>
  <c r="L2390" i="1"/>
  <c r="B2390" i="1" s="1"/>
  <c r="M2390" i="1"/>
  <c r="L2391" i="1"/>
  <c r="M2391" i="1"/>
  <c r="L2392" i="1"/>
  <c r="B2392" i="1" s="1"/>
  <c r="M2392" i="1"/>
  <c r="L2393" i="1"/>
  <c r="B2393" i="1" s="1"/>
  <c r="M2393" i="1"/>
  <c r="L2394" i="1"/>
  <c r="B2394" i="1" s="1"/>
  <c r="M2394" i="1"/>
  <c r="L2395" i="1"/>
  <c r="B2395" i="1" s="1"/>
  <c r="M2395" i="1"/>
  <c r="L2396" i="1"/>
  <c r="B2396" i="1" s="1"/>
  <c r="M2396" i="1"/>
  <c r="L2397" i="1"/>
  <c r="M2397" i="1"/>
  <c r="L2398" i="1"/>
  <c r="B2398" i="1" s="1"/>
  <c r="M2398" i="1"/>
  <c r="L2399" i="1"/>
  <c r="B2399" i="1" s="1"/>
  <c r="M2399" i="1"/>
  <c r="L2400" i="1"/>
  <c r="B2400" i="1" s="1"/>
  <c r="M2400" i="1"/>
  <c r="L2401" i="1"/>
  <c r="B2401" i="1" s="1"/>
  <c r="M2401" i="1"/>
  <c r="L2402" i="1"/>
  <c r="B2402" i="1" s="1"/>
  <c r="M2402" i="1"/>
  <c r="L2403" i="1"/>
  <c r="M2403" i="1"/>
  <c r="L2404" i="1"/>
  <c r="B2404" i="1" s="1"/>
  <c r="M2404" i="1"/>
  <c r="L2405" i="1"/>
  <c r="B2405" i="1" s="1"/>
  <c r="M2405" i="1"/>
  <c r="L2406" i="1"/>
  <c r="B2406" i="1" s="1"/>
  <c r="M2406" i="1"/>
  <c r="L2407" i="1"/>
  <c r="B2407" i="1" s="1"/>
  <c r="M2407" i="1"/>
  <c r="L2408" i="1"/>
  <c r="B2408" i="1" s="1"/>
  <c r="M2408" i="1"/>
  <c r="L2409" i="1"/>
  <c r="M2409" i="1"/>
  <c r="L2410" i="1"/>
  <c r="B2410" i="1" s="1"/>
  <c r="M2410" i="1"/>
  <c r="L2411" i="1"/>
  <c r="B2411" i="1" s="1"/>
  <c r="M2411" i="1"/>
  <c r="L2412" i="1"/>
  <c r="B2412" i="1" s="1"/>
  <c r="M2412" i="1"/>
  <c r="L2413" i="1"/>
  <c r="M2413" i="1"/>
  <c r="L2414" i="1"/>
  <c r="B2414" i="1" s="1"/>
  <c r="M2414" i="1"/>
  <c r="L2415" i="1"/>
  <c r="M2415" i="1"/>
  <c r="L2416" i="1"/>
  <c r="B2416" i="1" s="1"/>
  <c r="M2416" i="1"/>
  <c r="L2417" i="1"/>
  <c r="B2417" i="1" s="1"/>
  <c r="M2417" i="1"/>
  <c r="L2418" i="1"/>
  <c r="B2418" i="1" s="1"/>
  <c r="M2418" i="1"/>
  <c r="L2419" i="1"/>
  <c r="M2419" i="1"/>
  <c r="L2420" i="1"/>
  <c r="B2420" i="1" s="1"/>
  <c r="M2420" i="1"/>
  <c r="L2421" i="1"/>
  <c r="M2421" i="1"/>
  <c r="L2422" i="1"/>
  <c r="B2422" i="1" s="1"/>
  <c r="M2422" i="1"/>
  <c r="L2423" i="1"/>
  <c r="B2423" i="1" s="1"/>
  <c r="M2423" i="1"/>
  <c r="L2424" i="1"/>
  <c r="B2424" i="1" s="1"/>
  <c r="M2424" i="1"/>
  <c r="L2425" i="1"/>
  <c r="M2425" i="1"/>
  <c r="L2426" i="1"/>
  <c r="B2426" i="1" s="1"/>
  <c r="M2426" i="1"/>
  <c r="L2427" i="1"/>
  <c r="M2427" i="1"/>
  <c r="L2428" i="1"/>
  <c r="B2428" i="1" s="1"/>
  <c r="M2428" i="1"/>
  <c r="M2" i="1"/>
  <c r="L2" i="1"/>
  <c r="B1821" i="1" l="1"/>
  <c r="B1791" i="1"/>
  <c r="B613" i="1"/>
  <c r="B607" i="1"/>
  <c r="B601" i="1"/>
  <c r="B595" i="1"/>
  <c r="B589" i="1"/>
  <c r="B583" i="1"/>
  <c r="B2419" i="1"/>
  <c r="B2" i="1"/>
  <c r="B179" i="1"/>
  <c r="B173" i="1"/>
  <c r="B2425" i="1"/>
  <c r="B2413" i="1"/>
  <c r="B2427" i="1"/>
  <c r="B2421" i="1"/>
  <c r="B2415" i="1"/>
  <c r="B2409" i="1"/>
  <c r="B2403" i="1"/>
  <c r="B2397" i="1"/>
  <c r="B2391" i="1"/>
  <c r="B2385" i="1"/>
  <c r="B2379" i="1"/>
  <c r="B2373" i="1"/>
  <c r="B2367" i="1"/>
  <c r="B2361" i="1"/>
  <c r="B2355" i="1"/>
  <c r="B2349" i="1"/>
  <c r="B2343" i="1"/>
  <c r="B2337" i="1"/>
  <c r="B2331" i="1"/>
  <c r="B2325" i="1"/>
  <c r="B2319" i="1"/>
  <c r="B2313" i="1"/>
  <c r="B2307" i="1"/>
  <c r="B2301" i="1"/>
  <c r="B2295" i="1"/>
  <c r="B2289" i="1"/>
  <c r="B2283" i="1"/>
  <c r="B2277" i="1"/>
  <c r="B2271" i="1"/>
  <c r="B2265" i="1"/>
  <c r="B2259" i="1"/>
  <c r="B2253" i="1"/>
  <c r="B2247" i="1"/>
  <c r="B2241" i="1"/>
  <c r="B2235" i="1"/>
  <c r="B2229" i="1"/>
  <c r="B2223" i="1"/>
  <c r="B2217" i="1"/>
  <c r="B2211" i="1"/>
  <c r="B2205" i="1"/>
  <c r="B2199" i="1"/>
  <c r="B2193" i="1"/>
  <c r="B2187" i="1"/>
  <c r="B2181" i="1"/>
  <c r="B2175" i="1"/>
  <c r="B2169" i="1"/>
  <c r="B2163" i="1"/>
  <c r="B2157" i="1"/>
  <c r="B2151" i="1"/>
  <c r="B2145" i="1"/>
  <c r="B2139" i="1"/>
  <c r="B2133" i="1"/>
  <c r="B2127" i="1"/>
  <c r="B2121" i="1"/>
  <c r="B2115" i="1"/>
  <c r="B2109" i="1"/>
  <c r="B2103" i="1"/>
  <c r="B2097" i="1"/>
  <c r="B2091" i="1"/>
  <c r="B2085" i="1"/>
  <c r="B2079" i="1"/>
  <c r="B2073" i="1"/>
  <c r="B2067" i="1"/>
  <c r="B2061" i="1"/>
  <c r="B2055" i="1"/>
  <c r="B2049" i="1"/>
  <c r="B2043" i="1"/>
  <c r="B2037" i="1"/>
  <c r="B2031" i="1"/>
  <c r="B2025" i="1"/>
  <c r="B2019" i="1"/>
  <c r="B2013" i="1"/>
  <c r="B2007" i="1"/>
  <c r="B2001" i="1"/>
  <c r="B1995" i="1"/>
  <c r="B1989" i="1"/>
  <c r="B1983" i="1"/>
  <c r="B1977" i="1"/>
  <c r="B1971" i="1"/>
  <c r="B1965" i="1"/>
  <c r="B1959" i="1"/>
  <c r="B1953" i="1"/>
  <c r="B1947" i="1"/>
  <c r="B1941" i="1"/>
  <c r="B1935" i="1"/>
  <c r="B1929" i="1"/>
  <c r="B1923" i="1"/>
  <c r="B1917" i="1"/>
  <c r="B1911" i="1"/>
  <c r="B1905" i="1"/>
  <c r="B1899" i="1"/>
  <c r="B1893" i="1"/>
  <c r="B1887" i="1"/>
  <c r="B1881" i="1"/>
  <c r="B1875" i="1"/>
  <c r="B1869" i="1"/>
  <c r="B1863" i="1"/>
  <c r="B1857" i="1"/>
  <c r="B1851" i="1"/>
  <c r="B1845" i="1"/>
  <c r="B1839" i="1"/>
  <c r="B1827" i="1"/>
  <c r="B1815" i="1"/>
  <c r="B1809" i="1"/>
  <c r="B1803" i="1"/>
  <c r="B1797" i="1"/>
  <c r="B1785" i="1"/>
  <c r="B1779" i="1"/>
  <c r="B1773" i="1"/>
  <c r="B1767" i="1"/>
  <c r="B1761" i="1"/>
  <c r="B1755" i="1"/>
  <c r="B1749" i="1"/>
  <c r="B1743" i="1"/>
  <c r="B1737" i="1"/>
  <c r="B1731" i="1"/>
  <c r="B1725" i="1"/>
  <c r="B1719" i="1"/>
  <c r="B1713" i="1"/>
  <c r="B1707" i="1"/>
  <c r="B1701" i="1"/>
  <c r="B1695" i="1"/>
  <c r="B1689" i="1"/>
  <c r="B1683" i="1"/>
  <c r="B1677" i="1"/>
  <c r="B1671" i="1"/>
  <c r="B1665" i="1"/>
  <c r="B1653" i="1"/>
  <c r="B1641" i="1"/>
  <c r="B1635" i="1"/>
  <c r="B1617" i="1"/>
  <c r="B1575" i="1"/>
  <c r="B1551" i="1"/>
  <c r="B1533" i="1"/>
  <c r="B1509" i="1"/>
  <c r="B1485" i="1"/>
  <c r="B1413" i="1"/>
  <c r="B1407" i="1"/>
  <c r="B1359" i="1"/>
  <c r="B1317" i="1"/>
  <c r="B1263" i="1"/>
  <c r="B1107" i="1"/>
  <c r="B1053" i="1"/>
  <c r="B999" i="1"/>
  <c r="B939" i="1"/>
  <c r="B819" i="1"/>
  <c r="B801" i="1"/>
  <c r="B729" i="1"/>
  <c r="B25" i="1"/>
  <c r="B19" i="1"/>
  <c r="B13" i="1"/>
  <c r="B7" i="1"/>
  <c r="B577" i="1"/>
  <c r="B571" i="1"/>
  <c r="B42" i="1"/>
  <c r="B36" i="1"/>
  <c r="B30" i="1"/>
  <c r="B24" i="1"/>
  <c r="B18" i="1"/>
  <c r="B12" i="1"/>
  <c r="B6" i="1"/>
  <c r="B167" i="1"/>
  <c r="B161" i="1"/>
  <c r="B155" i="1"/>
  <c r="B149" i="1"/>
  <c r="B143" i="1"/>
  <c r="B137" i="1"/>
  <c r="B131" i="1"/>
  <c r="B125" i="1"/>
  <c r="B119" i="1"/>
  <c r="B113" i="1"/>
  <c r="B107" i="1"/>
  <c r="B101" i="1"/>
  <c r="B95" i="1"/>
  <c r="B94" i="1"/>
  <c r="B16" i="1"/>
  <c r="B10" i="1"/>
  <c r="B1659" i="1"/>
  <c r="B1647" i="1"/>
  <c r="B1629" i="1"/>
  <c r="B1623" i="1"/>
  <c r="B1611" i="1"/>
  <c r="B1605" i="1"/>
  <c r="B1599" i="1"/>
  <c r="B1593" i="1"/>
  <c r="B1587" i="1"/>
  <c r="B1581" i="1"/>
  <c r="B1569" i="1"/>
  <c r="B1563" i="1"/>
  <c r="B1557" i="1"/>
  <c r="B1545" i="1"/>
  <c r="B1539" i="1"/>
  <c r="B1527" i="1"/>
  <c r="B1521" i="1"/>
  <c r="B1515" i="1"/>
  <c r="B1503" i="1"/>
  <c r="B1497" i="1"/>
  <c r="B1491" i="1"/>
  <c r="B1479" i="1"/>
  <c r="B1473" i="1"/>
  <c r="B1467" i="1"/>
  <c r="B1461" i="1"/>
  <c r="B1455" i="1"/>
  <c r="B1449" i="1"/>
  <c r="B1443" i="1"/>
  <c r="B1437" i="1"/>
  <c r="B1431" i="1"/>
  <c r="B1425" i="1"/>
  <c r="B1419" i="1"/>
  <c r="B1401" i="1"/>
  <c r="B1395" i="1"/>
  <c r="B1389" i="1"/>
  <c r="B1383" i="1"/>
  <c r="B1377" i="1"/>
  <c r="B1371" i="1"/>
  <c r="B1365" i="1"/>
  <c r="B1353" i="1"/>
  <c r="B1347" i="1"/>
  <c r="B1341" i="1"/>
  <c r="B1335" i="1"/>
  <c r="B1329" i="1"/>
  <c r="B1323" i="1"/>
  <c r="B1311" i="1"/>
  <c r="B1305" i="1"/>
  <c r="B1299" i="1"/>
  <c r="B1293" i="1"/>
  <c r="B1287" i="1"/>
  <c r="B1281" i="1"/>
  <c r="B1275" i="1"/>
  <c r="B1269" i="1"/>
  <c r="B1257" i="1"/>
  <c r="B1251" i="1"/>
  <c r="B1245" i="1"/>
  <c r="B1239" i="1"/>
  <c r="B1233" i="1"/>
  <c r="B1227" i="1"/>
  <c r="B1221" i="1"/>
  <c r="B1215" i="1"/>
  <c r="B1209" i="1"/>
  <c r="B1203" i="1"/>
  <c r="B1197" i="1"/>
  <c r="B1191" i="1"/>
  <c r="B1185" i="1"/>
  <c r="B1179" i="1"/>
  <c r="B1173" i="1"/>
  <c r="B1167" i="1"/>
  <c r="B1161" i="1"/>
  <c r="B1155" i="1"/>
  <c r="B1149" i="1"/>
  <c r="B1143" i="1"/>
  <c r="B1137" i="1"/>
  <c r="B1131" i="1"/>
  <c r="B1125" i="1"/>
  <c r="B1119" i="1"/>
  <c r="B1113" i="1"/>
  <c r="B1101" i="1"/>
  <c r="B1095" i="1"/>
  <c r="B1089" i="1"/>
  <c r="B1083" i="1"/>
  <c r="B1077" i="1"/>
  <c r="B1071" i="1"/>
  <c r="B1065" i="1"/>
  <c r="B1059" i="1"/>
  <c r="B1047" i="1"/>
  <c r="B1041" i="1"/>
  <c r="B1035" i="1"/>
  <c r="B1029" i="1"/>
  <c r="B1023" i="1"/>
  <c r="B1017" i="1"/>
  <c r="B1011" i="1"/>
  <c r="B1005" i="1"/>
  <c r="B993" i="1"/>
  <c r="B987" i="1"/>
  <c r="B981" i="1"/>
  <c r="B975" i="1"/>
  <c r="B969" i="1"/>
  <c r="B963" i="1"/>
  <c r="B957" i="1"/>
  <c r="B951" i="1"/>
  <c r="B945" i="1"/>
  <c r="B933" i="1"/>
  <c r="B927" i="1"/>
  <c r="B921" i="1"/>
  <c r="B915" i="1"/>
  <c r="B909" i="1"/>
  <c r="B903" i="1"/>
  <c r="B897" i="1"/>
  <c r="B891" i="1"/>
  <c r="B885" i="1"/>
  <c r="B879" i="1"/>
  <c r="B873" i="1"/>
  <c r="B867" i="1"/>
  <c r="B861" i="1"/>
  <c r="B855" i="1"/>
  <c r="B849" i="1"/>
  <c r="B843" i="1"/>
  <c r="B837" i="1"/>
  <c r="B831" i="1"/>
  <c r="B825" i="1"/>
  <c r="B813" i="1"/>
  <c r="B807" i="1"/>
  <c r="B105" i="1"/>
  <c r="B99" i="1"/>
  <c r="B93" i="1"/>
  <c r="B27" i="1"/>
  <c r="B21" i="1"/>
  <c r="B15" i="1"/>
  <c r="B9" i="1"/>
  <c r="B3" i="1"/>
  <c r="B795" i="1"/>
  <c r="B789" i="1"/>
  <c r="B783" i="1"/>
  <c r="B777" i="1"/>
  <c r="B771" i="1"/>
  <c r="B765" i="1"/>
  <c r="B759" i="1"/>
  <c r="B753" i="1"/>
  <c r="B747" i="1"/>
  <c r="B741" i="1"/>
  <c r="B735" i="1"/>
  <c r="B723" i="1"/>
  <c r="B717" i="1"/>
  <c r="B711" i="1"/>
  <c r="B705" i="1"/>
  <c r="B699" i="1"/>
  <c r="B693" i="1"/>
  <c r="B687" i="1"/>
  <c r="B681" i="1"/>
  <c r="B675" i="1"/>
  <c r="B669" i="1"/>
  <c r="B663" i="1"/>
  <c r="B657" i="1"/>
  <c r="B651" i="1"/>
  <c r="B645" i="1"/>
  <c r="B639" i="1"/>
  <c r="B633" i="1"/>
  <c r="B627" i="1"/>
  <c r="B621" i="1"/>
  <c r="B615" i="1"/>
  <c r="B609" i="1"/>
  <c r="B603" i="1"/>
  <c r="B597" i="1"/>
  <c r="B591" i="1"/>
  <c r="B585" i="1"/>
  <c r="B579" i="1"/>
  <c r="B573" i="1"/>
  <c r="B567" i="1"/>
  <c r="B561" i="1"/>
  <c r="B555" i="1"/>
  <c r="B549" i="1"/>
  <c r="B543" i="1"/>
  <c r="B537" i="1"/>
  <c r="B531" i="1"/>
  <c r="B525" i="1"/>
  <c r="B519" i="1"/>
  <c r="B513" i="1"/>
  <c r="B507" i="1"/>
  <c r="B501" i="1"/>
  <c r="B495" i="1"/>
  <c r="B489" i="1"/>
  <c r="B483" i="1"/>
  <c r="B477" i="1"/>
  <c r="B471" i="1"/>
  <c r="B465" i="1"/>
  <c r="B459" i="1"/>
  <c r="B453" i="1"/>
  <c r="B447" i="1"/>
  <c r="B441" i="1"/>
  <c r="B435" i="1"/>
  <c r="B429" i="1"/>
  <c r="B423" i="1"/>
  <c r="B417" i="1"/>
  <c r="B411" i="1"/>
  <c r="B405" i="1"/>
  <c r="B399" i="1"/>
  <c r="B393" i="1"/>
  <c r="B387" i="1"/>
  <c r="B381" i="1"/>
  <c r="B375" i="1"/>
  <c r="B369" i="1"/>
  <c r="B363" i="1"/>
  <c r="B357" i="1"/>
  <c r="B351" i="1"/>
  <c r="B345" i="1"/>
  <c r="B339" i="1"/>
  <c r="B333" i="1"/>
  <c r="B327" i="1"/>
  <c r="B321" i="1"/>
  <c r="B315" i="1"/>
  <c r="B309" i="1"/>
  <c r="B303" i="1"/>
  <c r="B297" i="1"/>
  <c r="B291" i="1"/>
  <c r="B285" i="1"/>
  <c r="B279" i="1"/>
  <c r="B273" i="1"/>
  <c r="B267" i="1"/>
  <c r="B261" i="1"/>
  <c r="B255" i="1"/>
  <c r="B249" i="1"/>
  <c r="B243" i="1"/>
  <c r="B237" i="1"/>
  <c r="B231" i="1"/>
  <c r="B225" i="1"/>
  <c r="B219" i="1"/>
  <c r="B213" i="1"/>
  <c r="B207" i="1"/>
  <c r="B201" i="1"/>
  <c r="B195" i="1"/>
  <c r="B189" i="1"/>
  <c r="B183" i="1"/>
  <c r="B177" i="1"/>
  <c r="B171" i="1"/>
  <c r="B165" i="1"/>
  <c r="B159" i="1"/>
  <c r="B153" i="1"/>
  <c r="B147" i="1"/>
  <c r="B141" i="1"/>
  <c r="B135" i="1"/>
  <c r="B129" i="1"/>
  <c r="B123" i="1"/>
  <c r="B117" i="1"/>
  <c r="B111" i="1"/>
  <c r="B71" i="1"/>
  <c r="B65" i="1"/>
  <c r="B59" i="1"/>
  <c r="B53" i="1"/>
  <c r="B47" i="1"/>
  <c r="B41" i="1"/>
  <c r="B35" i="1"/>
  <c r="B29" i="1"/>
  <c r="B23" i="1"/>
  <c r="B17" i="1"/>
  <c r="B11" i="1"/>
  <c r="B5" i="1"/>
  <c r="B4" i="1"/>
  <c r="C2" i="74" l="1"/>
  <c r="B2" i="74"/>
  <c r="E2" i="74" s="1"/>
  <c r="CX409" i="19" l="1"/>
  <c r="CX410" i="19"/>
  <c r="CX411" i="19"/>
  <c r="CX412" i="19"/>
  <c r="CX413" i="19"/>
  <c r="CX414" i="19"/>
  <c r="CX415" i="19"/>
  <c r="CX416" i="19"/>
  <c r="CX417" i="19"/>
  <c r="CX418" i="19"/>
  <c r="CX419" i="19"/>
  <c r="CX420" i="19"/>
  <c r="CX421" i="19"/>
  <c r="CX422" i="19"/>
  <c r="CX423" i="19"/>
  <c r="CX424" i="19"/>
  <c r="CX425" i="19"/>
  <c r="CX426" i="19"/>
  <c r="CX427" i="19"/>
  <c r="CX428" i="19"/>
  <c r="CX429" i="19"/>
  <c r="CX430" i="19"/>
  <c r="CX385" i="19"/>
  <c r="CX386" i="19"/>
  <c r="CX387" i="19"/>
  <c r="CX388" i="19"/>
  <c r="CX389" i="19"/>
  <c r="CX390" i="19"/>
  <c r="CX391" i="19"/>
  <c r="CX392" i="19"/>
  <c r="CX393" i="19"/>
  <c r="CX394" i="19"/>
  <c r="CX395" i="19"/>
  <c r="CX396" i="19"/>
  <c r="CX397" i="19"/>
  <c r="CX398" i="19"/>
  <c r="CX399" i="19"/>
  <c r="CX400" i="19"/>
  <c r="CX401" i="19"/>
  <c r="CX402" i="19"/>
  <c r="CX403" i="19"/>
  <c r="CX404" i="19"/>
  <c r="CX405" i="19"/>
  <c r="CX406" i="19"/>
  <c r="CX407" i="19"/>
  <c r="CX408" i="19"/>
  <c r="B22" i="73"/>
  <c r="C22" i="73"/>
  <c r="F22" i="73"/>
  <c r="G22" i="73"/>
  <c r="H22" i="73"/>
  <c r="I22" i="73"/>
  <c r="J22" i="73"/>
  <c r="K22" i="73"/>
  <c r="L22" i="73"/>
  <c r="M22" i="73"/>
  <c r="N22" i="73"/>
  <c r="O22" i="73"/>
  <c r="P22" i="73"/>
  <c r="Q22" i="73"/>
  <c r="R22" i="73"/>
  <c r="S22" i="73"/>
  <c r="T22" i="73"/>
  <c r="U22" i="73"/>
  <c r="B23" i="73"/>
  <c r="C23" i="73"/>
  <c r="F23" i="73"/>
  <c r="G23" i="73"/>
  <c r="H23" i="73"/>
  <c r="I23" i="73"/>
  <c r="J23" i="73"/>
  <c r="K23" i="73"/>
  <c r="L23" i="73"/>
  <c r="M23" i="73"/>
  <c r="N23" i="73"/>
  <c r="O23" i="73"/>
  <c r="P23" i="73"/>
  <c r="Q23" i="73"/>
  <c r="R23" i="73"/>
  <c r="S23" i="73"/>
  <c r="T23" i="73"/>
  <c r="U23" i="73"/>
  <c r="C72" i="72"/>
  <c r="D72" i="72"/>
  <c r="E72" i="72"/>
  <c r="F72" i="72"/>
  <c r="G72" i="72"/>
  <c r="H72" i="72"/>
  <c r="I72" i="72"/>
  <c r="J72" i="72"/>
  <c r="K72" i="72"/>
  <c r="L72" i="72"/>
  <c r="M72" i="72"/>
  <c r="N72" i="72"/>
  <c r="P72" i="72"/>
  <c r="C73" i="72"/>
  <c r="D73" i="72"/>
  <c r="F73" i="72"/>
  <c r="G73" i="72"/>
  <c r="H73" i="72"/>
  <c r="I73" i="72"/>
  <c r="J73" i="72"/>
  <c r="K73" i="72"/>
  <c r="L73" i="72"/>
  <c r="M73" i="72"/>
  <c r="N73" i="72"/>
  <c r="P73" i="72"/>
  <c r="C74" i="72"/>
  <c r="D74" i="72"/>
  <c r="E74" i="72"/>
  <c r="F74" i="72"/>
  <c r="G74" i="72"/>
  <c r="H74" i="72"/>
  <c r="I74" i="72"/>
  <c r="J74" i="72"/>
  <c r="K74" i="72"/>
  <c r="L74" i="72"/>
  <c r="M74" i="72"/>
  <c r="N74" i="72"/>
  <c r="P74" i="72"/>
  <c r="C75" i="72"/>
  <c r="D75" i="72"/>
  <c r="E75" i="72"/>
  <c r="F75" i="72"/>
  <c r="G75" i="72"/>
  <c r="H75" i="72"/>
  <c r="I75" i="72"/>
  <c r="J75" i="72"/>
  <c r="K75" i="72"/>
  <c r="L75" i="72"/>
  <c r="M75" i="72"/>
  <c r="N75" i="72"/>
  <c r="P75" i="72"/>
  <c r="C76" i="72"/>
  <c r="D76" i="72"/>
  <c r="E76" i="72"/>
  <c r="F76" i="72"/>
  <c r="G76" i="72"/>
  <c r="H76" i="72"/>
  <c r="I76" i="72"/>
  <c r="J76" i="72"/>
  <c r="K76" i="72"/>
  <c r="L76" i="72"/>
  <c r="M76" i="72"/>
  <c r="N76" i="72"/>
  <c r="P76" i="72"/>
  <c r="C77" i="72"/>
  <c r="D77" i="72"/>
  <c r="E77" i="72"/>
  <c r="F77" i="72"/>
  <c r="G77" i="72"/>
  <c r="H77" i="72"/>
  <c r="I77" i="72"/>
  <c r="J77" i="72"/>
  <c r="K77" i="72"/>
  <c r="L77" i="72"/>
  <c r="M77" i="72"/>
  <c r="N77" i="72"/>
  <c r="P77" i="72"/>
  <c r="C78" i="72"/>
  <c r="D78" i="72"/>
  <c r="E78" i="72"/>
  <c r="F78" i="72"/>
  <c r="G78" i="72"/>
  <c r="H78" i="72"/>
  <c r="I78" i="72"/>
  <c r="J78" i="72"/>
  <c r="K78" i="72"/>
  <c r="L78" i="72"/>
  <c r="M78" i="72"/>
  <c r="N78" i="72"/>
  <c r="P78" i="72"/>
  <c r="C79" i="72"/>
  <c r="D79" i="72"/>
  <c r="E79" i="72"/>
  <c r="F79" i="72"/>
  <c r="G79" i="72"/>
  <c r="H79" i="72"/>
  <c r="I79" i="72"/>
  <c r="J79" i="72"/>
  <c r="K79" i="72"/>
  <c r="L79" i="72"/>
  <c r="M79" i="72"/>
  <c r="N79" i="72"/>
  <c r="P79" i="72"/>
  <c r="S38" i="71"/>
  <c r="R38" i="71"/>
  <c r="Q38" i="71"/>
  <c r="P38" i="71"/>
  <c r="O38" i="71"/>
  <c r="N38" i="71"/>
  <c r="M38" i="71"/>
  <c r="L38" i="71"/>
  <c r="K38" i="71"/>
  <c r="J38" i="71"/>
  <c r="I38" i="71"/>
  <c r="H38" i="71"/>
  <c r="G38" i="71"/>
  <c r="F38" i="71"/>
  <c r="E38" i="71"/>
  <c r="D38" i="71"/>
  <c r="B38" i="71" a="1"/>
  <c r="B38" i="71" s="1"/>
  <c r="S37" i="71"/>
  <c r="R37" i="71"/>
  <c r="Q37" i="71"/>
  <c r="P37" i="71"/>
  <c r="O37" i="71"/>
  <c r="N37" i="71"/>
  <c r="M37" i="71"/>
  <c r="L37" i="71"/>
  <c r="K37" i="71"/>
  <c r="J37" i="71"/>
  <c r="I37" i="71"/>
  <c r="H37" i="71"/>
  <c r="G37" i="71"/>
  <c r="F37" i="71"/>
  <c r="E37" i="71"/>
  <c r="D37" i="71"/>
  <c r="B37" i="71" a="1"/>
  <c r="B37" i="71" s="1"/>
  <c r="S36" i="71"/>
  <c r="R36" i="71"/>
  <c r="Q36" i="71"/>
  <c r="P36" i="71"/>
  <c r="O36" i="71"/>
  <c r="N36" i="71"/>
  <c r="M36" i="71"/>
  <c r="L36" i="71"/>
  <c r="K36" i="71"/>
  <c r="J36" i="71"/>
  <c r="I36" i="71"/>
  <c r="H36" i="71"/>
  <c r="G36" i="71"/>
  <c r="F36" i="71"/>
  <c r="E36" i="71"/>
  <c r="D36" i="71"/>
  <c r="B36" i="71" a="1"/>
  <c r="B36" i="71" s="1"/>
  <c r="S35" i="71"/>
  <c r="R35" i="71"/>
  <c r="Q35" i="71"/>
  <c r="P35" i="71"/>
  <c r="O35" i="71"/>
  <c r="N35" i="71"/>
  <c r="M35" i="71"/>
  <c r="L35" i="71"/>
  <c r="K35" i="71"/>
  <c r="J35" i="71"/>
  <c r="I35" i="71"/>
  <c r="H35" i="71"/>
  <c r="G35" i="71"/>
  <c r="F35" i="71"/>
  <c r="E35" i="71"/>
  <c r="D35" i="71"/>
  <c r="B35" i="71" a="1"/>
  <c r="B35" i="71" s="1"/>
  <c r="S34" i="71"/>
  <c r="R34" i="71"/>
  <c r="Q34" i="71"/>
  <c r="P34" i="71"/>
  <c r="O34" i="71"/>
  <c r="N34" i="71"/>
  <c r="M34" i="71"/>
  <c r="L34" i="71"/>
  <c r="K34" i="71"/>
  <c r="J34" i="71"/>
  <c r="I34" i="71"/>
  <c r="H34" i="71"/>
  <c r="G34" i="71"/>
  <c r="F34" i="71"/>
  <c r="E34" i="71"/>
  <c r="D34" i="71"/>
  <c r="B34" i="71" a="1"/>
  <c r="B34" i="71" s="1"/>
  <c r="S33" i="71"/>
  <c r="R33" i="71"/>
  <c r="Q33" i="71"/>
  <c r="P33" i="71"/>
  <c r="O33" i="71"/>
  <c r="N33" i="71"/>
  <c r="M33" i="71"/>
  <c r="L33" i="71"/>
  <c r="K33" i="71"/>
  <c r="J33" i="71"/>
  <c r="I33" i="71"/>
  <c r="H33" i="71"/>
  <c r="G33" i="71"/>
  <c r="F33" i="71"/>
  <c r="E33" i="71"/>
  <c r="D33" i="71"/>
  <c r="B33" i="71" a="1"/>
  <c r="B33" i="71" s="1"/>
  <c r="S32" i="71"/>
  <c r="R32" i="71"/>
  <c r="Q32" i="71"/>
  <c r="P32" i="71"/>
  <c r="O32" i="71"/>
  <c r="N32" i="71"/>
  <c r="M32" i="71"/>
  <c r="L32" i="71"/>
  <c r="K32" i="71"/>
  <c r="J32" i="71"/>
  <c r="I32" i="71"/>
  <c r="H32" i="71"/>
  <c r="G32" i="71"/>
  <c r="F32" i="71"/>
  <c r="E32" i="71"/>
  <c r="D32" i="71"/>
  <c r="B32" i="71" a="1"/>
  <c r="B32" i="71" s="1"/>
  <c r="S31" i="71"/>
  <c r="R31" i="71"/>
  <c r="Q31" i="71"/>
  <c r="P31" i="71"/>
  <c r="O31" i="71"/>
  <c r="N31" i="71"/>
  <c r="M31" i="71"/>
  <c r="L31" i="71"/>
  <c r="K31" i="71"/>
  <c r="J31" i="71"/>
  <c r="I31" i="71"/>
  <c r="H31" i="71"/>
  <c r="G31" i="71"/>
  <c r="F31" i="71"/>
  <c r="E31" i="71"/>
  <c r="D31" i="71"/>
  <c r="B31" i="71" a="1"/>
  <c r="B31" i="71" s="1"/>
  <c r="S30" i="71"/>
  <c r="R30" i="71"/>
  <c r="Q30" i="71"/>
  <c r="P30" i="71"/>
  <c r="O30" i="71"/>
  <c r="N30" i="71"/>
  <c r="M30" i="71"/>
  <c r="L30" i="71"/>
  <c r="K30" i="71"/>
  <c r="J30" i="71"/>
  <c r="I30" i="71"/>
  <c r="H30" i="71"/>
  <c r="G30" i="71"/>
  <c r="F30" i="71"/>
  <c r="E30" i="71"/>
  <c r="D30" i="71"/>
  <c r="B30" i="71" a="1"/>
  <c r="B30" i="71" s="1"/>
  <c r="S29" i="71"/>
  <c r="R29" i="71"/>
  <c r="Q29" i="71"/>
  <c r="P29" i="71"/>
  <c r="O29" i="71"/>
  <c r="N29" i="71"/>
  <c r="M29" i="71"/>
  <c r="L29" i="71"/>
  <c r="K29" i="71"/>
  <c r="J29" i="71"/>
  <c r="I29" i="71"/>
  <c r="H29" i="71"/>
  <c r="G29" i="71"/>
  <c r="F29" i="71"/>
  <c r="E29" i="71"/>
  <c r="D29" i="71"/>
  <c r="B29" i="71" a="1"/>
  <c r="B29" i="71" s="1"/>
  <c r="S28" i="71"/>
  <c r="R28" i="71"/>
  <c r="Q28" i="71"/>
  <c r="P28" i="71"/>
  <c r="O28" i="71"/>
  <c r="N28" i="71"/>
  <c r="M28" i="71"/>
  <c r="L28" i="71"/>
  <c r="K28" i="71"/>
  <c r="J28" i="71"/>
  <c r="I28" i="71"/>
  <c r="H28" i="71"/>
  <c r="G28" i="71"/>
  <c r="F28" i="71"/>
  <c r="E28" i="71"/>
  <c r="D28" i="71"/>
  <c r="B28" i="71" a="1"/>
  <c r="B28" i="71" s="1"/>
  <c r="S27" i="71"/>
  <c r="R27" i="71"/>
  <c r="Q27" i="71"/>
  <c r="P27" i="71"/>
  <c r="O27" i="71"/>
  <c r="N27" i="71"/>
  <c r="M27" i="71"/>
  <c r="L27" i="71"/>
  <c r="K27" i="71"/>
  <c r="J27" i="71"/>
  <c r="I27" i="71"/>
  <c r="H27" i="71"/>
  <c r="G27" i="71"/>
  <c r="F27" i="71"/>
  <c r="E27" i="71"/>
  <c r="D27" i="71"/>
  <c r="B27" i="71" a="1"/>
  <c r="B27" i="71" s="1"/>
  <c r="S26" i="71"/>
  <c r="R26" i="71"/>
  <c r="Q26" i="71"/>
  <c r="P26" i="71"/>
  <c r="O26" i="71"/>
  <c r="N26" i="71"/>
  <c r="M26" i="71"/>
  <c r="L26" i="71"/>
  <c r="K26" i="71"/>
  <c r="J26" i="71"/>
  <c r="I26" i="71"/>
  <c r="H26" i="71"/>
  <c r="G26" i="71"/>
  <c r="F26" i="71"/>
  <c r="E26" i="71"/>
  <c r="D26" i="71"/>
  <c r="B26" i="71" a="1"/>
  <c r="B26" i="71" s="1"/>
  <c r="S25" i="71"/>
  <c r="R25" i="71"/>
  <c r="Q25" i="71"/>
  <c r="P25" i="71"/>
  <c r="O25" i="71"/>
  <c r="N25" i="71"/>
  <c r="M25" i="71"/>
  <c r="L25" i="71"/>
  <c r="K25" i="71"/>
  <c r="J25" i="71"/>
  <c r="I25" i="71"/>
  <c r="H25" i="71"/>
  <c r="G25" i="71"/>
  <c r="F25" i="71"/>
  <c r="E25" i="71"/>
  <c r="D25" i="71"/>
  <c r="B25" i="71" a="1"/>
  <c r="B25" i="71" s="1"/>
  <c r="S24" i="71"/>
  <c r="R24" i="71"/>
  <c r="Q24" i="71"/>
  <c r="P24" i="71"/>
  <c r="O24" i="71"/>
  <c r="N24" i="71"/>
  <c r="M24" i="71"/>
  <c r="L24" i="71"/>
  <c r="K24" i="71"/>
  <c r="J24" i="71"/>
  <c r="I24" i="71"/>
  <c r="H24" i="71"/>
  <c r="G24" i="71"/>
  <c r="F24" i="71"/>
  <c r="E24" i="71"/>
  <c r="D24" i="71"/>
  <c r="B24" i="71" a="1"/>
  <c r="B24" i="71" s="1"/>
  <c r="S23" i="71"/>
  <c r="R23" i="71"/>
  <c r="Q23" i="71"/>
  <c r="P23" i="71"/>
  <c r="O23" i="71"/>
  <c r="N23" i="71"/>
  <c r="M23" i="71"/>
  <c r="L23" i="71"/>
  <c r="K23" i="71"/>
  <c r="J23" i="71"/>
  <c r="I23" i="71"/>
  <c r="H23" i="71"/>
  <c r="G23" i="71"/>
  <c r="F23" i="71"/>
  <c r="E23" i="71"/>
  <c r="D23" i="71"/>
  <c r="B23" i="71" a="1"/>
  <c r="B23" i="71" s="1"/>
  <c r="S22" i="71"/>
  <c r="R22" i="71"/>
  <c r="Q22" i="71"/>
  <c r="P22" i="71"/>
  <c r="O22" i="71"/>
  <c r="N22" i="71"/>
  <c r="M22" i="71"/>
  <c r="L22" i="71"/>
  <c r="K22" i="71"/>
  <c r="J22" i="71"/>
  <c r="I22" i="71"/>
  <c r="H22" i="71"/>
  <c r="G22" i="71"/>
  <c r="F22" i="71"/>
  <c r="E22" i="71"/>
  <c r="D22" i="71"/>
  <c r="B22" i="71" a="1"/>
  <c r="B22" i="71" s="1"/>
  <c r="S21" i="71"/>
  <c r="R21" i="71"/>
  <c r="Q21" i="71"/>
  <c r="P21" i="71"/>
  <c r="O21" i="71"/>
  <c r="N21" i="71"/>
  <c r="M21" i="71"/>
  <c r="L21" i="71"/>
  <c r="K21" i="71"/>
  <c r="J21" i="71"/>
  <c r="I21" i="71"/>
  <c r="H21" i="71"/>
  <c r="G21" i="71"/>
  <c r="F21" i="71"/>
  <c r="E21" i="71"/>
  <c r="D21" i="71"/>
  <c r="B21" i="71" a="1"/>
  <c r="B21" i="71" s="1"/>
  <c r="S20" i="71"/>
  <c r="R20" i="71"/>
  <c r="Q20" i="71"/>
  <c r="P20" i="71"/>
  <c r="O20" i="71"/>
  <c r="N20" i="71"/>
  <c r="M20" i="71"/>
  <c r="L20" i="71"/>
  <c r="K20" i="71"/>
  <c r="J20" i="71"/>
  <c r="I20" i="71"/>
  <c r="H20" i="71"/>
  <c r="G20" i="71"/>
  <c r="F20" i="71"/>
  <c r="E20" i="71"/>
  <c r="D20" i="71"/>
  <c r="B20" i="71" a="1"/>
  <c r="B20" i="71" s="1"/>
  <c r="S19" i="71"/>
  <c r="R19" i="71"/>
  <c r="Q19" i="71"/>
  <c r="P19" i="71"/>
  <c r="O19" i="71"/>
  <c r="N19" i="71"/>
  <c r="M19" i="71"/>
  <c r="L19" i="71"/>
  <c r="K19" i="71"/>
  <c r="J19" i="71"/>
  <c r="I19" i="71"/>
  <c r="H19" i="71"/>
  <c r="G19" i="71"/>
  <c r="F19" i="71"/>
  <c r="E19" i="71"/>
  <c r="D19" i="71"/>
  <c r="B19" i="71" a="1"/>
  <c r="B19" i="71" s="1"/>
  <c r="S18" i="71"/>
  <c r="R18" i="71"/>
  <c r="Q18" i="71"/>
  <c r="P18" i="71"/>
  <c r="O18" i="71"/>
  <c r="N18" i="71"/>
  <c r="M18" i="71"/>
  <c r="L18" i="71"/>
  <c r="K18" i="71"/>
  <c r="J18" i="71"/>
  <c r="I18" i="71"/>
  <c r="H18" i="71"/>
  <c r="G18" i="71"/>
  <c r="F18" i="71"/>
  <c r="E18" i="71"/>
  <c r="D18" i="71"/>
  <c r="B18" i="71" a="1"/>
  <c r="B18" i="71" s="1"/>
  <c r="S17" i="71"/>
  <c r="R17" i="71"/>
  <c r="Q17" i="71"/>
  <c r="P17" i="71"/>
  <c r="O17" i="71"/>
  <c r="N17" i="71"/>
  <c r="M17" i="71"/>
  <c r="L17" i="71"/>
  <c r="K17" i="71"/>
  <c r="J17" i="71"/>
  <c r="I17" i="71"/>
  <c r="H17" i="71"/>
  <c r="G17" i="71"/>
  <c r="F17" i="71"/>
  <c r="E17" i="71"/>
  <c r="D17" i="71"/>
  <c r="B17" i="71" a="1"/>
  <c r="B17" i="71" s="1"/>
  <c r="S16" i="71"/>
  <c r="R16" i="71"/>
  <c r="Q16" i="71"/>
  <c r="P16" i="71"/>
  <c r="O16" i="71"/>
  <c r="N16" i="71"/>
  <c r="M16" i="71"/>
  <c r="L16" i="71"/>
  <c r="K16" i="71"/>
  <c r="J16" i="71"/>
  <c r="I16" i="71"/>
  <c r="H16" i="71"/>
  <c r="G16" i="71"/>
  <c r="F16" i="71"/>
  <c r="E16" i="71"/>
  <c r="D16" i="71"/>
  <c r="B16" i="71" a="1"/>
  <c r="B16" i="71" s="1"/>
  <c r="S15" i="71"/>
  <c r="R15" i="71"/>
  <c r="Q15" i="71"/>
  <c r="P15" i="71"/>
  <c r="O15" i="71"/>
  <c r="N15" i="71"/>
  <c r="M15" i="71"/>
  <c r="L15" i="71"/>
  <c r="K15" i="71"/>
  <c r="J15" i="71"/>
  <c r="I15" i="71"/>
  <c r="H15" i="71"/>
  <c r="G15" i="71"/>
  <c r="F15" i="71"/>
  <c r="E15" i="71"/>
  <c r="D15" i="71"/>
  <c r="B15" i="71" a="1"/>
  <c r="B15" i="71" s="1"/>
  <c r="S14" i="71"/>
  <c r="R14" i="71"/>
  <c r="Q14" i="71"/>
  <c r="P14" i="71"/>
  <c r="O14" i="71"/>
  <c r="N14" i="71"/>
  <c r="M14" i="71"/>
  <c r="L14" i="71"/>
  <c r="K14" i="71"/>
  <c r="J14" i="71"/>
  <c r="I14" i="71"/>
  <c r="H14" i="71"/>
  <c r="G14" i="71"/>
  <c r="F14" i="71"/>
  <c r="E14" i="71"/>
  <c r="D14" i="71"/>
  <c r="B14" i="71" a="1"/>
  <c r="B14" i="71" s="1"/>
  <c r="S13" i="71"/>
  <c r="R13" i="71"/>
  <c r="Q13" i="71"/>
  <c r="P13" i="71"/>
  <c r="O13" i="71"/>
  <c r="N13" i="71"/>
  <c r="M13" i="71"/>
  <c r="L13" i="71"/>
  <c r="K13" i="71"/>
  <c r="J13" i="71"/>
  <c r="I13" i="71"/>
  <c r="H13" i="71"/>
  <c r="G13" i="71"/>
  <c r="F13" i="71"/>
  <c r="E13" i="71"/>
  <c r="D13" i="71"/>
  <c r="B13" i="71" a="1"/>
  <c r="B13" i="71" s="1"/>
  <c r="S12" i="71"/>
  <c r="R12" i="71"/>
  <c r="Q12" i="71"/>
  <c r="P12" i="71"/>
  <c r="O12" i="71"/>
  <c r="N12" i="71"/>
  <c r="M12" i="71"/>
  <c r="L12" i="71"/>
  <c r="K12" i="71"/>
  <c r="J12" i="71"/>
  <c r="I12" i="71"/>
  <c r="H12" i="71"/>
  <c r="G12" i="71"/>
  <c r="F12" i="71"/>
  <c r="E12" i="71"/>
  <c r="D12" i="71"/>
  <c r="B12" i="71" a="1"/>
  <c r="B12" i="71" s="1"/>
  <c r="S11" i="71"/>
  <c r="R11" i="71"/>
  <c r="Q11" i="71"/>
  <c r="P11" i="71"/>
  <c r="O11" i="71"/>
  <c r="N11" i="71"/>
  <c r="M11" i="71"/>
  <c r="L11" i="71"/>
  <c r="K11" i="71"/>
  <c r="J11" i="71"/>
  <c r="I11" i="71"/>
  <c r="H11" i="71"/>
  <c r="G11" i="71"/>
  <c r="F11" i="71"/>
  <c r="E11" i="71"/>
  <c r="D11" i="71"/>
  <c r="B11" i="71" a="1"/>
  <c r="B11" i="71" s="1"/>
  <c r="S10" i="71"/>
  <c r="R10" i="71"/>
  <c r="Q10" i="71"/>
  <c r="P10" i="71"/>
  <c r="O10" i="71"/>
  <c r="N10" i="71"/>
  <c r="M10" i="71"/>
  <c r="L10" i="71"/>
  <c r="K10" i="71"/>
  <c r="J10" i="71"/>
  <c r="I10" i="71"/>
  <c r="H10" i="71"/>
  <c r="G10" i="71"/>
  <c r="F10" i="71"/>
  <c r="E10" i="71"/>
  <c r="D10" i="71"/>
  <c r="B10" i="71" a="1"/>
  <c r="B10" i="71" s="1"/>
  <c r="S9" i="71"/>
  <c r="R9" i="71"/>
  <c r="Q9" i="71"/>
  <c r="P9" i="71"/>
  <c r="O9" i="71"/>
  <c r="N9" i="71"/>
  <c r="M9" i="71"/>
  <c r="L9" i="71"/>
  <c r="K9" i="71"/>
  <c r="J9" i="71"/>
  <c r="I9" i="71"/>
  <c r="H9" i="71"/>
  <c r="G9" i="71"/>
  <c r="F9" i="71"/>
  <c r="E9" i="71"/>
  <c r="D9" i="71"/>
  <c r="B9" i="71" a="1"/>
  <c r="B9" i="71" s="1"/>
  <c r="S8" i="71"/>
  <c r="R8" i="71"/>
  <c r="Q8" i="71"/>
  <c r="P8" i="71"/>
  <c r="O8" i="71"/>
  <c r="N8" i="71"/>
  <c r="M8" i="71"/>
  <c r="L8" i="71"/>
  <c r="K8" i="71"/>
  <c r="J8" i="71"/>
  <c r="I8" i="71"/>
  <c r="H8" i="71"/>
  <c r="G8" i="71"/>
  <c r="F8" i="71"/>
  <c r="E8" i="71"/>
  <c r="D8" i="71"/>
  <c r="B8" i="71" a="1"/>
  <c r="B8" i="71" s="1"/>
  <c r="S7" i="71"/>
  <c r="R7" i="71"/>
  <c r="Q7" i="71"/>
  <c r="P7" i="71"/>
  <c r="O7" i="71"/>
  <c r="N7" i="71"/>
  <c r="M7" i="71"/>
  <c r="L7" i="71"/>
  <c r="K7" i="71"/>
  <c r="J7" i="71"/>
  <c r="I7" i="71"/>
  <c r="H7" i="71"/>
  <c r="G7" i="71"/>
  <c r="F7" i="71"/>
  <c r="E7" i="71"/>
  <c r="D7" i="71"/>
  <c r="B7" i="71" a="1"/>
  <c r="B7" i="71" s="1"/>
  <c r="S6" i="71"/>
  <c r="R6" i="71"/>
  <c r="Q6" i="71"/>
  <c r="P6" i="71"/>
  <c r="O6" i="71"/>
  <c r="N6" i="71"/>
  <c r="M6" i="71"/>
  <c r="L6" i="71"/>
  <c r="K6" i="71"/>
  <c r="J6" i="71"/>
  <c r="I6" i="71"/>
  <c r="H6" i="71"/>
  <c r="G6" i="71"/>
  <c r="F6" i="71"/>
  <c r="E6" i="71"/>
  <c r="D6" i="71"/>
  <c r="B6" i="71" a="1"/>
  <c r="B6" i="71" s="1"/>
  <c r="S5" i="71"/>
  <c r="R5" i="71"/>
  <c r="Q5" i="71"/>
  <c r="P5" i="71"/>
  <c r="O5" i="71"/>
  <c r="N5" i="71"/>
  <c r="M5" i="71"/>
  <c r="L5" i="71"/>
  <c r="K5" i="71"/>
  <c r="J5" i="71"/>
  <c r="I5" i="71"/>
  <c r="H5" i="71"/>
  <c r="G5" i="71"/>
  <c r="F5" i="71"/>
  <c r="E5" i="71"/>
  <c r="D5" i="71"/>
  <c r="B5" i="71" a="1"/>
  <c r="B5" i="71" s="1"/>
  <c r="S4" i="71"/>
  <c r="R4" i="71"/>
  <c r="Q4" i="71"/>
  <c r="P4" i="71"/>
  <c r="O4" i="71"/>
  <c r="N4" i="71"/>
  <c r="M4" i="71"/>
  <c r="L4" i="71"/>
  <c r="K4" i="71"/>
  <c r="J4" i="71"/>
  <c r="I4" i="71"/>
  <c r="H4" i="71"/>
  <c r="G4" i="71"/>
  <c r="F4" i="71"/>
  <c r="E4" i="71"/>
  <c r="D4" i="71"/>
  <c r="B4" i="71" a="1"/>
  <c r="B4" i="71" s="1"/>
  <c r="S3" i="71"/>
  <c r="R3" i="71"/>
  <c r="Q3" i="71"/>
  <c r="P3" i="71"/>
  <c r="O3" i="71"/>
  <c r="N3" i="71"/>
  <c r="M3" i="71"/>
  <c r="L3" i="71"/>
  <c r="K3" i="71"/>
  <c r="J3" i="71"/>
  <c r="I3" i="71"/>
  <c r="H3" i="71"/>
  <c r="G3" i="71"/>
  <c r="F3" i="71"/>
  <c r="E3" i="71"/>
  <c r="D3" i="71"/>
  <c r="B3" i="71" a="1"/>
  <c r="B3" i="71" s="1"/>
  <c r="S2" i="71"/>
  <c r="R2" i="71"/>
  <c r="Q2" i="71"/>
  <c r="P2" i="71"/>
  <c r="O2" i="71"/>
  <c r="N2" i="71"/>
  <c r="M2" i="71"/>
  <c r="L2" i="71"/>
  <c r="K2" i="71"/>
  <c r="J2" i="71"/>
  <c r="I2" i="71"/>
  <c r="H2" i="71"/>
  <c r="G2" i="71"/>
  <c r="F2" i="71"/>
  <c r="E2" i="71"/>
  <c r="D2" i="71"/>
  <c r="B2" i="71" a="1"/>
  <c r="B2" i="71" s="1"/>
  <c r="N71" i="72"/>
  <c r="M71" i="72"/>
  <c r="L71" i="72"/>
  <c r="K71" i="72"/>
  <c r="J71" i="72"/>
  <c r="I71" i="72"/>
  <c r="H71" i="72"/>
  <c r="G71" i="72"/>
  <c r="F71" i="72"/>
  <c r="E71" i="72"/>
  <c r="D71" i="72"/>
  <c r="C71" i="72"/>
  <c r="N70" i="72"/>
  <c r="M70" i="72"/>
  <c r="L70" i="72"/>
  <c r="K70" i="72"/>
  <c r="J70" i="72"/>
  <c r="I70" i="72"/>
  <c r="H70" i="72"/>
  <c r="G70" i="72"/>
  <c r="F70" i="72"/>
  <c r="E70" i="72"/>
  <c r="D70" i="72"/>
  <c r="C70" i="72"/>
  <c r="N69" i="72"/>
  <c r="M69" i="72"/>
  <c r="L69" i="72"/>
  <c r="K69" i="72"/>
  <c r="J69" i="72"/>
  <c r="I69" i="72"/>
  <c r="H69" i="72"/>
  <c r="G69" i="72"/>
  <c r="F69" i="72"/>
  <c r="E69" i="72"/>
  <c r="D69" i="72"/>
  <c r="C69" i="72"/>
  <c r="N68" i="72"/>
  <c r="M68" i="72"/>
  <c r="L68" i="72"/>
  <c r="K68" i="72"/>
  <c r="J68" i="72"/>
  <c r="I68" i="72"/>
  <c r="H68" i="72"/>
  <c r="G68" i="72"/>
  <c r="F68" i="72"/>
  <c r="E68" i="72"/>
  <c r="D68" i="72"/>
  <c r="C68" i="72"/>
  <c r="N67" i="72"/>
  <c r="M67" i="72"/>
  <c r="L67" i="72"/>
  <c r="K67" i="72"/>
  <c r="J67" i="72"/>
  <c r="I67" i="72"/>
  <c r="H67" i="72"/>
  <c r="G67" i="72"/>
  <c r="F67" i="72"/>
  <c r="D67" i="72"/>
  <c r="C67" i="72"/>
  <c r="N66" i="72"/>
  <c r="M66" i="72"/>
  <c r="L66" i="72"/>
  <c r="K66" i="72"/>
  <c r="J66" i="72"/>
  <c r="I66" i="72"/>
  <c r="H66" i="72"/>
  <c r="G66" i="72"/>
  <c r="F66" i="72"/>
  <c r="D66" i="72"/>
  <c r="C66" i="72"/>
  <c r="N65" i="72"/>
  <c r="M65" i="72"/>
  <c r="L65" i="72"/>
  <c r="K65" i="72"/>
  <c r="J65" i="72"/>
  <c r="I65" i="72"/>
  <c r="H65" i="72"/>
  <c r="G65" i="72"/>
  <c r="F65" i="72"/>
  <c r="E65" i="72"/>
  <c r="D65" i="72"/>
  <c r="C65" i="72"/>
  <c r="N64" i="72"/>
  <c r="M64" i="72"/>
  <c r="L64" i="72"/>
  <c r="K64" i="72"/>
  <c r="J64" i="72"/>
  <c r="I64" i="72"/>
  <c r="H64" i="72"/>
  <c r="G64" i="72"/>
  <c r="F64" i="72"/>
  <c r="D64" i="72"/>
  <c r="C64" i="72"/>
  <c r="N63" i="72"/>
  <c r="M63" i="72"/>
  <c r="L63" i="72"/>
  <c r="K63" i="72"/>
  <c r="J63" i="72"/>
  <c r="I63" i="72"/>
  <c r="H63" i="72"/>
  <c r="G63" i="72"/>
  <c r="F63" i="72"/>
  <c r="E63" i="72"/>
  <c r="D63" i="72"/>
  <c r="C63" i="72"/>
  <c r="N62" i="72"/>
  <c r="M62" i="72"/>
  <c r="L62" i="72"/>
  <c r="K62" i="72"/>
  <c r="J62" i="72"/>
  <c r="I62" i="72"/>
  <c r="H62" i="72"/>
  <c r="G62" i="72"/>
  <c r="F62" i="72"/>
  <c r="E62" i="72"/>
  <c r="D62" i="72"/>
  <c r="C62" i="72"/>
  <c r="N61" i="72"/>
  <c r="M61" i="72"/>
  <c r="L61" i="72"/>
  <c r="K61" i="72"/>
  <c r="J61" i="72"/>
  <c r="I61" i="72"/>
  <c r="H61" i="72"/>
  <c r="G61" i="72"/>
  <c r="F61" i="72"/>
  <c r="D61" i="72"/>
  <c r="C61" i="72"/>
  <c r="N60" i="72"/>
  <c r="M60" i="72"/>
  <c r="L60" i="72"/>
  <c r="K60" i="72"/>
  <c r="J60" i="72"/>
  <c r="I60" i="72"/>
  <c r="H60" i="72"/>
  <c r="G60" i="72"/>
  <c r="F60" i="72"/>
  <c r="E60" i="72"/>
  <c r="D60" i="72"/>
  <c r="C60" i="72"/>
  <c r="N59" i="72"/>
  <c r="M59" i="72"/>
  <c r="L59" i="72"/>
  <c r="K59" i="72"/>
  <c r="J59" i="72"/>
  <c r="I59" i="72"/>
  <c r="H59" i="72"/>
  <c r="G59" i="72"/>
  <c r="F59" i="72"/>
  <c r="E59" i="72"/>
  <c r="D59" i="72"/>
  <c r="C59" i="72"/>
  <c r="N58" i="72"/>
  <c r="M58" i="72"/>
  <c r="L58" i="72"/>
  <c r="K58" i="72"/>
  <c r="J58" i="72"/>
  <c r="I58" i="72"/>
  <c r="H58" i="72"/>
  <c r="G58" i="72"/>
  <c r="F58" i="72"/>
  <c r="E58" i="72"/>
  <c r="D58" i="72"/>
  <c r="C58" i="72"/>
  <c r="N57" i="72"/>
  <c r="M57" i="72"/>
  <c r="L57" i="72"/>
  <c r="K57" i="72"/>
  <c r="J57" i="72"/>
  <c r="I57" i="72"/>
  <c r="H57" i="72"/>
  <c r="G57" i="72"/>
  <c r="F57" i="72"/>
  <c r="E57" i="72"/>
  <c r="D57" i="72"/>
  <c r="C57" i="72"/>
  <c r="N56" i="72"/>
  <c r="M56" i="72"/>
  <c r="L56" i="72"/>
  <c r="K56" i="72"/>
  <c r="J56" i="72"/>
  <c r="I56" i="72"/>
  <c r="H56" i="72"/>
  <c r="G56" i="72"/>
  <c r="F56" i="72"/>
  <c r="D56" i="72"/>
  <c r="C56" i="72"/>
  <c r="N55" i="72"/>
  <c r="M55" i="72"/>
  <c r="L55" i="72"/>
  <c r="K55" i="72"/>
  <c r="J55" i="72"/>
  <c r="I55" i="72"/>
  <c r="H55" i="72"/>
  <c r="G55" i="72"/>
  <c r="F55" i="72"/>
  <c r="E55" i="72"/>
  <c r="D55" i="72"/>
  <c r="C55" i="72"/>
  <c r="N54" i="72"/>
  <c r="M54" i="72"/>
  <c r="L54" i="72"/>
  <c r="K54" i="72"/>
  <c r="J54" i="72"/>
  <c r="I54" i="72"/>
  <c r="H54" i="72"/>
  <c r="G54" i="72"/>
  <c r="F54" i="72"/>
  <c r="D54" i="72"/>
  <c r="C54" i="72"/>
  <c r="N53" i="72"/>
  <c r="M53" i="72"/>
  <c r="L53" i="72"/>
  <c r="K53" i="72"/>
  <c r="J53" i="72"/>
  <c r="I53" i="72"/>
  <c r="H53" i="72"/>
  <c r="G53" i="72"/>
  <c r="F53" i="72"/>
  <c r="D53" i="72"/>
  <c r="C53" i="72"/>
  <c r="N52" i="72"/>
  <c r="M52" i="72"/>
  <c r="L52" i="72"/>
  <c r="K52" i="72"/>
  <c r="J52" i="72"/>
  <c r="I52" i="72"/>
  <c r="H52" i="72"/>
  <c r="G52" i="72"/>
  <c r="F52" i="72"/>
  <c r="E52" i="72"/>
  <c r="D52" i="72"/>
  <c r="C52" i="72"/>
  <c r="N51" i="72"/>
  <c r="M51" i="72"/>
  <c r="L51" i="72"/>
  <c r="K51" i="72"/>
  <c r="J51" i="72"/>
  <c r="I51" i="72"/>
  <c r="H51" i="72"/>
  <c r="G51" i="72"/>
  <c r="F51" i="72"/>
  <c r="D51" i="72"/>
  <c r="C51" i="72"/>
  <c r="N50" i="72"/>
  <c r="M50" i="72"/>
  <c r="L50" i="72"/>
  <c r="K50" i="72"/>
  <c r="J50" i="72"/>
  <c r="I50" i="72"/>
  <c r="H50" i="72"/>
  <c r="G50" i="72"/>
  <c r="F50" i="72"/>
  <c r="E50" i="72"/>
  <c r="D50" i="72"/>
  <c r="C50" i="72"/>
  <c r="N49" i="72"/>
  <c r="M49" i="72"/>
  <c r="L49" i="72"/>
  <c r="K49" i="72"/>
  <c r="J49" i="72"/>
  <c r="I49" i="72"/>
  <c r="H49" i="72"/>
  <c r="G49" i="72"/>
  <c r="F49" i="72"/>
  <c r="E49" i="72"/>
  <c r="D49" i="72"/>
  <c r="C49" i="72"/>
  <c r="N48" i="72"/>
  <c r="M48" i="72"/>
  <c r="L48" i="72"/>
  <c r="K48" i="72"/>
  <c r="J48" i="72"/>
  <c r="I48" i="72"/>
  <c r="H48" i="72"/>
  <c r="G48" i="72"/>
  <c r="F48" i="72"/>
  <c r="D48" i="72"/>
  <c r="C48" i="72"/>
  <c r="N47" i="72"/>
  <c r="M47" i="72"/>
  <c r="L47" i="72"/>
  <c r="K47" i="72"/>
  <c r="J47" i="72"/>
  <c r="I47" i="72"/>
  <c r="H47" i="72"/>
  <c r="G47" i="72"/>
  <c r="F47" i="72"/>
  <c r="D47" i="72"/>
  <c r="C47" i="72"/>
  <c r="N46" i="72"/>
  <c r="M46" i="72"/>
  <c r="L46" i="72"/>
  <c r="K46" i="72"/>
  <c r="J46" i="72"/>
  <c r="I46" i="72"/>
  <c r="H46" i="72"/>
  <c r="G46" i="72"/>
  <c r="F46" i="72"/>
  <c r="E46" i="72"/>
  <c r="D46" i="72"/>
  <c r="C46" i="72"/>
  <c r="N45" i="72"/>
  <c r="M45" i="72"/>
  <c r="L45" i="72"/>
  <c r="K45" i="72"/>
  <c r="J45" i="72"/>
  <c r="I45" i="72"/>
  <c r="H45" i="72"/>
  <c r="G45" i="72"/>
  <c r="F45" i="72"/>
  <c r="E45" i="72"/>
  <c r="D45" i="72"/>
  <c r="C45" i="72"/>
  <c r="N44" i="72"/>
  <c r="M44" i="72"/>
  <c r="L44" i="72"/>
  <c r="K44" i="72"/>
  <c r="J44" i="72"/>
  <c r="I44" i="72"/>
  <c r="H44" i="72"/>
  <c r="G44" i="72"/>
  <c r="F44" i="72"/>
  <c r="E44" i="72"/>
  <c r="D44" i="72"/>
  <c r="C44" i="72"/>
  <c r="N43" i="72"/>
  <c r="M43" i="72"/>
  <c r="L43" i="72"/>
  <c r="K43" i="72"/>
  <c r="J43" i="72"/>
  <c r="I43" i="72"/>
  <c r="H43" i="72"/>
  <c r="G43" i="72"/>
  <c r="F43" i="72"/>
  <c r="E43" i="72"/>
  <c r="D43" i="72"/>
  <c r="C43" i="72"/>
  <c r="N42" i="72"/>
  <c r="M42" i="72"/>
  <c r="L42" i="72"/>
  <c r="K42" i="72"/>
  <c r="J42" i="72"/>
  <c r="I42" i="72"/>
  <c r="H42" i="72"/>
  <c r="G42" i="72"/>
  <c r="F42" i="72"/>
  <c r="E42" i="72"/>
  <c r="D42" i="72"/>
  <c r="C42" i="72"/>
  <c r="N41" i="72"/>
  <c r="M41" i="72"/>
  <c r="L41" i="72"/>
  <c r="K41" i="72"/>
  <c r="J41" i="72"/>
  <c r="I41" i="72"/>
  <c r="H41" i="72"/>
  <c r="G41" i="72"/>
  <c r="F41" i="72"/>
  <c r="E41" i="72"/>
  <c r="D41" i="72"/>
  <c r="C41" i="72"/>
  <c r="N40" i="72"/>
  <c r="M40" i="72"/>
  <c r="L40" i="72"/>
  <c r="K40" i="72"/>
  <c r="J40" i="72"/>
  <c r="I40" i="72"/>
  <c r="H40" i="72"/>
  <c r="G40" i="72"/>
  <c r="F40" i="72"/>
  <c r="D40" i="72"/>
  <c r="C40" i="72"/>
  <c r="N39" i="72"/>
  <c r="M39" i="72"/>
  <c r="L39" i="72"/>
  <c r="K39" i="72"/>
  <c r="J39" i="72"/>
  <c r="I39" i="72"/>
  <c r="H39" i="72"/>
  <c r="G39" i="72"/>
  <c r="F39" i="72"/>
  <c r="E39" i="72"/>
  <c r="D39" i="72"/>
  <c r="C39" i="72"/>
  <c r="N38" i="72"/>
  <c r="M38" i="72"/>
  <c r="L38" i="72"/>
  <c r="K38" i="72"/>
  <c r="J38" i="72"/>
  <c r="I38" i="72"/>
  <c r="H38" i="72"/>
  <c r="G38" i="72"/>
  <c r="F38" i="72"/>
  <c r="D38" i="72"/>
  <c r="C38" i="72"/>
  <c r="N37" i="72"/>
  <c r="M37" i="72"/>
  <c r="L37" i="72"/>
  <c r="K37" i="72"/>
  <c r="J37" i="72"/>
  <c r="I37" i="72"/>
  <c r="H37" i="72"/>
  <c r="G37" i="72"/>
  <c r="F37" i="72"/>
  <c r="D37" i="72"/>
  <c r="C37" i="72"/>
  <c r="N36" i="72"/>
  <c r="M36" i="72"/>
  <c r="L36" i="72"/>
  <c r="K36" i="72"/>
  <c r="J36" i="72"/>
  <c r="I36" i="72"/>
  <c r="H36" i="72"/>
  <c r="G36" i="72"/>
  <c r="F36" i="72"/>
  <c r="E36" i="72"/>
  <c r="D36" i="72"/>
  <c r="C36" i="72"/>
  <c r="N35" i="72"/>
  <c r="M35" i="72"/>
  <c r="L35" i="72"/>
  <c r="K35" i="72"/>
  <c r="J35" i="72"/>
  <c r="I35" i="72"/>
  <c r="H35" i="72"/>
  <c r="G35" i="72"/>
  <c r="F35" i="72"/>
  <c r="E35" i="72"/>
  <c r="D35" i="72"/>
  <c r="C35" i="72"/>
  <c r="N34" i="72"/>
  <c r="M34" i="72"/>
  <c r="L34" i="72"/>
  <c r="K34" i="72"/>
  <c r="J34" i="72"/>
  <c r="I34" i="72"/>
  <c r="H34" i="72"/>
  <c r="G34" i="72"/>
  <c r="F34" i="72"/>
  <c r="E34" i="72"/>
  <c r="D34" i="72"/>
  <c r="C34" i="72"/>
  <c r="N33" i="72"/>
  <c r="M33" i="72"/>
  <c r="L33" i="72"/>
  <c r="K33" i="72"/>
  <c r="J33" i="72"/>
  <c r="I33" i="72"/>
  <c r="H33" i="72"/>
  <c r="G33" i="72"/>
  <c r="F33" i="72"/>
  <c r="E33" i="72"/>
  <c r="D33" i="72"/>
  <c r="C33" i="72"/>
  <c r="N32" i="72"/>
  <c r="M32" i="72"/>
  <c r="L32" i="72"/>
  <c r="K32" i="72"/>
  <c r="J32" i="72"/>
  <c r="I32" i="72"/>
  <c r="H32" i="72"/>
  <c r="G32" i="72"/>
  <c r="F32" i="72"/>
  <c r="D32" i="72"/>
  <c r="C32" i="72"/>
  <c r="N31" i="72"/>
  <c r="M31" i="72"/>
  <c r="L31" i="72"/>
  <c r="K31" i="72"/>
  <c r="J31" i="72"/>
  <c r="I31" i="72"/>
  <c r="H31" i="72"/>
  <c r="G31" i="72"/>
  <c r="F31" i="72"/>
  <c r="E31" i="72"/>
  <c r="D31" i="72"/>
  <c r="C31" i="72"/>
  <c r="N30" i="72"/>
  <c r="M30" i="72"/>
  <c r="L30" i="72"/>
  <c r="K30" i="72"/>
  <c r="J30" i="72"/>
  <c r="I30" i="72"/>
  <c r="H30" i="72"/>
  <c r="G30" i="72"/>
  <c r="F30" i="72"/>
  <c r="E30" i="72"/>
  <c r="D30" i="72"/>
  <c r="C30" i="72"/>
  <c r="N29" i="72"/>
  <c r="M29" i="72"/>
  <c r="L29" i="72"/>
  <c r="K29" i="72"/>
  <c r="J29" i="72"/>
  <c r="I29" i="72"/>
  <c r="H29" i="72"/>
  <c r="G29" i="72"/>
  <c r="F29" i="72"/>
  <c r="E29" i="72"/>
  <c r="D29" i="72"/>
  <c r="C29" i="72"/>
  <c r="N28" i="72"/>
  <c r="M28" i="72"/>
  <c r="L28" i="72"/>
  <c r="K28" i="72"/>
  <c r="J28" i="72"/>
  <c r="I28" i="72"/>
  <c r="H28" i="72"/>
  <c r="G28" i="72"/>
  <c r="F28" i="72"/>
  <c r="E28" i="72"/>
  <c r="D28" i="72"/>
  <c r="C28" i="72"/>
  <c r="N27" i="72"/>
  <c r="M27" i="72"/>
  <c r="L27" i="72"/>
  <c r="K27" i="72"/>
  <c r="J27" i="72"/>
  <c r="I27" i="72"/>
  <c r="H27" i="72"/>
  <c r="G27" i="72"/>
  <c r="F27" i="72"/>
  <c r="E27" i="72"/>
  <c r="D27" i="72"/>
  <c r="C27" i="72"/>
  <c r="N26" i="72"/>
  <c r="M26" i="72"/>
  <c r="L26" i="72"/>
  <c r="K26" i="72"/>
  <c r="J26" i="72"/>
  <c r="I26" i="72"/>
  <c r="H26" i="72"/>
  <c r="G26" i="72"/>
  <c r="F26" i="72"/>
  <c r="D26" i="72"/>
  <c r="C26" i="72"/>
  <c r="N25" i="72"/>
  <c r="M25" i="72"/>
  <c r="L25" i="72"/>
  <c r="K25" i="72"/>
  <c r="J25" i="72"/>
  <c r="I25" i="72"/>
  <c r="H25" i="72"/>
  <c r="G25" i="72"/>
  <c r="F25" i="72"/>
  <c r="E25" i="72"/>
  <c r="D25" i="72"/>
  <c r="C25" i="72"/>
  <c r="N24" i="72"/>
  <c r="M24" i="72"/>
  <c r="L24" i="72"/>
  <c r="K24" i="72"/>
  <c r="J24" i="72"/>
  <c r="I24" i="72"/>
  <c r="H24" i="72"/>
  <c r="G24" i="72"/>
  <c r="F24" i="72"/>
  <c r="D24" i="72"/>
  <c r="C24" i="72"/>
  <c r="N23" i="72"/>
  <c r="M23" i="72"/>
  <c r="L23" i="72"/>
  <c r="K23" i="72"/>
  <c r="J23" i="72"/>
  <c r="I23" i="72"/>
  <c r="H23" i="72"/>
  <c r="G23" i="72"/>
  <c r="F23" i="72"/>
  <c r="E23" i="72"/>
  <c r="D23" i="72"/>
  <c r="C23" i="72"/>
  <c r="N22" i="72"/>
  <c r="M22" i="72"/>
  <c r="L22" i="72"/>
  <c r="K22" i="72"/>
  <c r="J22" i="72"/>
  <c r="I22" i="72"/>
  <c r="H22" i="72"/>
  <c r="G22" i="72"/>
  <c r="F22" i="72"/>
  <c r="E22" i="72"/>
  <c r="D22" i="72"/>
  <c r="C22" i="72"/>
  <c r="N21" i="72"/>
  <c r="M21" i="72"/>
  <c r="L21" i="72"/>
  <c r="K21" i="72"/>
  <c r="J21" i="72"/>
  <c r="I21" i="72"/>
  <c r="H21" i="72"/>
  <c r="G21" i="72"/>
  <c r="F21" i="72"/>
  <c r="E21" i="72"/>
  <c r="D21" i="72"/>
  <c r="C21" i="72"/>
  <c r="N20" i="72"/>
  <c r="M20" i="72"/>
  <c r="L20" i="72"/>
  <c r="K20" i="72"/>
  <c r="J20" i="72"/>
  <c r="I20" i="72"/>
  <c r="H20" i="72"/>
  <c r="G20" i="72"/>
  <c r="F20" i="72"/>
  <c r="E20" i="72"/>
  <c r="D20" i="72"/>
  <c r="C20" i="72"/>
  <c r="N19" i="72"/>
  <c r="M19" i="72"/>
  <c r="L19" i="72"/>
  <c r="K19" i="72"/>
  <c r="J19" i="72"/>
  <c r="I19" i="72"/>
  <c r="H19" i="72"/>
  <c r="G19" i="72"/>
  <c r="F19" i="72"/>
  <c r="D19" i="72"/>
  <c r="C19" i="72"/>
  <c r="N18" i="72"/>
  <c r="M18" i="72"/>
  <c r="L18" i="72"/>
  <c r="K18" i="72"/>
  <c r="J18" i="72"/>
  <c r="I18" i="72"/>
  <c r="H18" i="72"/>
  <c r="G18" i="72"/>
  <c r="F18" i="72"/>
  <c r="D18" i="72"/>
  <c r="C18" i="72"/>
  <c r="N17" i="72"/>
  <c r="M17" i="72"/>
  <c r="L17" i="72"/>
  <c r="K17" i="72"/>
  <c r="J17" i="72"/>
  <c r="I17" i="72"/>
  <c r="H17" i="72"/>
  <c r="G17" i="72"/>
  <c r="F17" i="72"/>
  <c r="D17" i="72"/>
  <c r="C17" i="72"/>
  <c r="N16" i="72"/>
  <c r="M16" i="72"/>
  <c r="L16" i="72"/>
  <c r="K16" i="72"/>
  <c r="J16" i="72"/>
  <c r="I16" i="72"/>
  <c r="H16" i="72"/>
  <c r="G16" i="72"/>
  <c r="F16" i="72"/>
  <c r="E16" i="72"/>
  <c r="D16" i="72"/>
  <c r="C16" i="72"/>
  <c r="N15" i="72"/>
  <c r="M15" i="72"/>
  <c r="L15" i="72"/>
  <c r="K15" i="72"/>
  <c r="J15" i="72"/>
  <c r="I15" i="72"/>
  <c r="H15" i="72"/>
  <c r="G15" i="72"/>
  <c r="F15" i="72"/>
  <c r="E15" i="72"/>
  <c r="D15" i="72"/>
  <c r="C15" i="72"/>
  <c r="N14" i="72"/>
  <c r="M14" i="72"/>
  <c r="L14" i="72"/>
  <c r="K14" i="72"/>
  <c r="J14" i="72"/>
  <c r="I14" i="72"/>
  <c r="H14" i="72"/>
  <c r="G14" i="72"/>
  <c r="F14" i="72"/>
  <c r="D14" i="72"/>
  <c r="C14" i="72"/>
  <c r="N13" i="72"/>
  <c r="M13" i="72"/>
  <c r="L13" i="72"/>
  <c r="K13" i="72"/>
  <c r="J13" i="72"/>
  <c r="I13" i="72"/>
  <c r="H13" i="72"/>
  <c r="G13" i="72"/>
  <c r="F13" i="72"/>
  <c r="E13" i="72"/>
  <c r="D13" i="72"/>
  <c r="C13" i="72"/>
  <c r="N12" i="72"/>
  <c r="M12" i="72"/>
  <c r="L12" i="72"/>
  <c r="K12" i="72"/>
  <c r="J12" i="72"/>
  <c r="I12" i="72"/>
  <c r="H12" i="72"/>
  <c r="G12" i="72"/>
  <c r="F12" i="72"/>
  <c r="E12" i="72"/>
  <c r="D12" i="72"/>
  <c r="C12" i="72"/>
  <c r="N11" i="72"/>
  <c r="M11" i="72"/>
  <c r="L11" i="72"/>
  <c r="K11" i="72"/>
  <c r="J11" i="72"/>
  <c r="I11" i="72"/>
  <c r="H11" i="72"/>
  <c r="G11" i="72"/>
  <c r="F11" i="72"/>
  <c r="E11" i="72"/>
  <c r="D11" i="72"/>
  <c r="C11" i="72"/>
  <c r="N10" i="72"/>
  <c r="M10" i="72"/>
  <c r="L10" i="72"/>
  <c r="K10" i="72"/>
  <c r="J10" i="72"/>
  <c r="I10" i="72"/>
  <c r="H10" i="72"/>
  <c r="G10" i="72"/>
  <c r="F10" i="72"/>
  <c r="E10" i="72"/>
  <c r="D10" i="72"/>
  <c r="C10" i="72"/>
  <c r="N9" i="72"/>
  <c r="M9" i="72"/>
  <c r="L9" i="72"/>
  <c r="K9" i="72"/>
  <c r="J9" i="72"/>
  <c r="I9" i="72"/>
  <c r="H9" i="72"/>
  <c r="G9" i="72"/>
  <c r="F9" i="72"/>
  <c r="E9" i="72"/>
  <c r="D9" i="72"/>
  <c r="C9" i="72"/>
  <c r="N8" i="72"/>
  <c r="M8" i="72"/>
  <c r="L8" i="72"/>
  <c r="K8" i="72"/>
  <c r="J8" i="72"/>
  <c r="I8" i="72"/>
  <c r="H8" i="72"/>
  <c r="G8" i="72"/>
  <c r="F8" i="72"/>
  <c r="D8" i="72"/>
  <c r="C8" i="72"/>
  <c r="N7" i="72"/>
  <c r="M7" i="72"/>
  <c r="L7" i="72"/>
  <c r="K7" i="72"/>
  <c r="J7" i="72"/>
  <c r="I7" i="72"/>
  <c r="H7" i="72"/>
  <c r="G7" i="72"/>
  <c r="F7" i="72"/>
  <c r="D7" i="72"/>
  <c r="C7" i="72"/>
  <c r="N6" i="72"/>
  <c r="M6" i="72"/>
  <c r="L6" i="72"/>
  <c r="K6" i="72"/>
  <c r="J6" i="72"/>
  <c r="I6" i="72"/>
  <c r="H6" i="72"/>
  <c r="G6" i="72"/>
  <c r="F6" i="72"/>
  <c r="D6" i="72"/>
  <c r="C6" i="72"/>
  <c r="N5" i="72"/>
  <c r="M5" i="72"/>
  <c r="L5" i="72"/>
  <c r="K5" i="72"/>
  <c r="J5" i="72"/>
  <c r="I5" i="72"/>
  <c r="H5" i="72"/>
  <c r="G5" i="72"/>
  <c r="F5" i="72"/>
  <c r="E5" i="72"/>
  <c r="D5" i="72"/>
  <c r="C5" i="72"/>
  <c r="N4" i="72"/>
  <c r="M4" i="72"/>
  <c r="L4" i="72"/>
  <c r="K4" i="72"/>
  <c r="J4" i="72"/>
  <c r="I4" i="72"/>
  <c r="H4" i="72"/>
  <c r="G4" i="72"/>
  <c r="F4" i="72"/>
  <c r="D4" i="72"/>
  <c r="C4" i="72"/>
  <c r="N3" i="72"/>
  <c r="M3" i="72"/>
  <c r="L3" i="72"/>
  <c r="K3" i="72"/>
  <c r="J3" i="72"/>
  <c r="I3" i="72"/>
  <c r="H3" i="72"/>
  <c r="G3" i="72"/>
  <c r="F3" i="72"/>
  <c r="E3" i="72"/>
  <c r="D3" i="72"/>
  <c r="C3" i="72"/>
  <c r="N2" i="72"/>
  <c r="M2" i="72"/>
  <c r="L2" i="72"/>
  <c r="K2" i="72"/>
  <c r="J2" i="72"/>
  <c r="I2" i="72"/>
  <c r="H2" i="72"/>
  <c r="G2" i="72"/>
  <c r="F2" i="72"/>
  <c r="D2" i="72"/>
  <c r="C2" i="72"/>
  <c r="U21" i="73"/>
  <c r="T21" i="73"/>
  <c r="S21" i="73"/>
  <c r="R21" i="73"/>
  <c r="Q21" i="73"/>
  <c r="P21" i="73"/>
  <c r="O21" i="73"/>
  <c r="N21" i="73"/>
  <c r="M21" i="73"/>
  <c r="L21" i="73"/>
  <c r="K21" i="73"/>
  <c r="J21" i="73"/>
  <c r="I21" i="73"/>
  <c r="H21" i="73"/>
  <c r="G21" i="73"/>
  <c r="F21" i="73"/>
  <c r="C21" i="73"/>
  <c r="B21" i="73"/>
  <c r="U20" i="73"/>
  <c r="T20" i="73"/>
  <c r="S20" i="73"/>
  <c r="R20" i="73"/>
  <c r="Q20" i="73"/>
  <c r="P20" i="73"/>
  <c r="O20" i="73"/>
  <c r="N20" i="73"/>
  <c r="M20" i="73"/>
  <c r="L20" i="73"/>
  <c r="K20" i="73"/>
  <c r="J20" i="73"/>
  <c r="I20" i="73"/>
  <c r="H20" i="73"/>
  <c r="G20" i="73"/>
  <c r="F20" i="73"/>
  <c r="C20" i="73"/>
  <c r="B20" i="73"/>
  <c r="U19" i="73"/>
  <c r="T19" i="73"/>
  <c r="S19" i="73"/>
  <c r="R19" i="73"/>
  <c r="Q19" i="73"/>
  <c r="P19" i="73"/>
  <c r="O19" i="73"/>
  <c r="N19" i="73"/>
  <c r="M19" i="73"/>
  <c r="L19" i="73"/>
  <c r="K19" i="73"/>
  <c r="J19" i="73"/>
  <c r="I19" i="73"/>
  <c r="H19" i="73"/>
  <c r="G19" i="73"/>
  <c r="F19" i="73"/>
  <c r="C19" i="73"/>
  <c r="B19" i="73"/>
  <c r="U18" i="73"/>
  <c r="T18" i="73"/>
  <c r="S18" i="73"/>
  <c r="R18" i="73"/>
  <c r="Q18" i="73"/>
  <c r="P18" i="73"/>
  <c r="O18" i="73"/>
  <c r="N18" i="73"/>
  <c r="M18" i="73"/>
  <c r="L18" i="73"/>
  <c r="K18" i="73"/>
  <c r="J18" i="73"/>
  <c r="I18" i="73"/>
  <c r="H18" i="73"/>
  <c r="G18" i="73"/>
  <c r="F18" i="73"/>
  <c r="C18" i="73"/>
  <c r="B18" i="73"/>
  <c r="U17" i="73"/>
  <c r="T17" i="73"/>
  <c r="S17" i="73"/>
  <c r="R17" i="73"/>
  <c r="Q17" i="73"/>
  <c r="P17" i="73"/>
  <c r="O17" i="73"/>
  <c r="N17" i="73"/>
  <c r="M17" i="73"/>
  <c r="L17" i="73"/>
  <c r="K17" i="73"/>
  <c r="J17" i="73"/>
  <c r="I17" i="73"/>
  <c r="H17" i="73"/>
  <c r="G17" i="73"/>
  <c r="F17" i="73"/>
  <c r="C17" i="73"/>
  <c r="B17" i="73"/>
  <c r="U16" i="73"/>
  <c r="T16" i="73"/>
  <c r="S16" i="73"/>
  <c r="R16" i="73"/>
  <c r="Q16" i="73"/>
  <c r="P16" i="73"/>
  <c r="O16" i="73"/>
  <c r="N16" i="73"/>
  <c r="M16" i="73"/>
  <c r="L16" i="73"/>
  <c r="K16" i="73"/>
  <c r="J16" i="73"/>
  <c r="I16" i="73"/>
  <c r="H16" i="73"/>
  <c r="G16" i="73"/>
  <c r="F16" i="73"/>
  <c r="C16" i="73"/>
  <c r="B16" i="73"/>
  <c r="U15" i="73"/>
  <c r="T15" i="73"/>
  <c r="S15" i="73"/>
  <c r="R15" i="73"/>
  <c r="Q15" i="73"/>
  <c r="P15" i="73"/>
  <c r="O15" i="73"/>
  <c r="N15" i="73"/>
  <c r="M15" i="73"/>
  <c r="L15" i="73"/>
  <c r="K15" i="73"/>
  <c r="J15" i="73"/>
  <c r="I15" i="73"/>
  <c r="H15" i="73"/>
  <c r="G15" i="73"/>
  <c r="F15" i="73"/>
  <c r="C15" i="73"/>
  <c r="B15" i="73"/>
  <c r="U14" i="73"/>
  <c r="T14" i="73"/>
  <c r="S14" i="73"/>
  <c r="R14" i="73"/>
  <c r="Q14" i="73"/>
  <c r="P14" i="73"/>
  <c r="O14" i="73"/>
  <c r="N14" i="73"/>
  <c r="M14" i="73"/>
  <c r="L14" i="73"/>
  <c r="K14" i="73"/>
  <c r="J14" i="73"/>
  <c r="I14" i="73"/>
  <c r="H14" i="73"/>
  <c r="G14" i="73"/>
  <c r="F14" i="73"/>
  <c r="C14" i="73"/>
  <c r="B14" i="73"/>
  <c r="U13" i="73"/>
  <c r="T13" i="73"/>
  <c r="S13" i="73"/>
  <c r="R13" i="73"/>
  <c r="Q13" i="73"/>
  <c r="P13" i="73"/>
  <c r="O13" i="73"/>
  <c r="N13" i="73"/>
  <c r="M13" i="73"/>
  <c r="L13" i="73"/>
  <c r="K13" i="73"/>
  <c r="J13" i="73"/>
  <c r="I13" i="73"/>
  <c r="H13" i="73"/>
  <c r="G13" i="73"/>
  <c r="F13" i="73"/>
  <c r="C13" i="73"/>
  <c r="B13" i="73"/>
  <c r="U12" i="73"/>
  <c r="T12" i="73"/>
  <c r="S12" i="73"/>
  <c r="R12" i="73"/>
  <c r="Q12" i="73"/>
  <c r="P12" i="73"/>
  <c r="O12" i="73"/>
  <c r="N12" i="73"/>
  <c r="M12" i="73"/>
  <c r="L12" i="73"/>
  <c r="K12" i="73"/>
  <c r="J12" i="73"/>
  <c r="I12" i="73"/>
  <c r="H12" i="73"/>
  <c r="G12" i="73"/>
  <c r="F12" i="73"/>
  <c r="C12" i="73"/>
  <c r="B12" i="73"/>
  <c r="U11" i="73"/>
  <c r="T11" i="73"/>
  <c r="S11" i="73"/>
  <c r="R11" i="73"/>
  <c r="Q11" i="73"/>
  <c r="P11" i="73"/>
  <c r="O11" i="73"/>
  <c r="N11" i="73"/>
  <c r="M11" i="73"/>
  <c r="L11" i="73"/>
  <c r="K11" i="73"/>
  <c r="J11" i="73"/>
  <c r="I11" i="73"/>
  <c r="H11" i="73"/>
  <c r="G11" i="73"/>
  <c r="F11" i="73"/>
  <c r="C11" i="73"/>
  <c r="B11" i="73"/>
  <c r="U10" i="73"/>
  <c r="T10" i="73"/>
  <c r="S10" i="73"/>
  <c r="R10" i="73"/>
  <c r="Q10" i="73"/>
  <c r="P10" i="73"/>
  <c r="O10" i="73"/>
  <c r="N10" i="73"/>
  <c r="M10" i="73"/>
  <c r="L10" i="73"/>
  <c r="K10" i="73"/>
  <c r="J10" i="73"/>
  <c r="I10" i="73"/>
  <c r="H10" i="73"/>
  <c r="G10" i="73"/>
  <c r="F10" i="73"/>
  <c r="C10" i="73"/>
  <c r="B10" i="73"/>
  <c r="U9" i="73"/>
  <c r="T9" i="73"/>
  <c r="S9" i="73"/>
  <c r="R9" i="73"/>
  <c r="Q9" i="73"/>
  <c r="P9" i="73"/>
  <c r="O9" i="73"/>
  <c r="N9" i="73"/>
  <c r="M9" i="73"/>
  <c r="L9" i="73"/>
  <c r="K9" i="73"/>
  <c r="J9" i="73"/>
  <c r="I9" i="73"/>
  <c r="H9" i="73"/>
  <c r="G9" i="73"/>
  <c r="F9" i="73"/>
  <c r="C9" i="73"/>
  <c r="B9" i="73"/>
  <c r="U8" i="73"/>
  <c r="T8" i="73"/>
  <c r="S8" i="73"/>
  <c r="R8" i="73"/>
  <c r="Q8" i="73"/>
  <c r="P8" i="73"/>
  <c r="O8" i="73"/>
  <c r="N8" i="73"/>
  <c r="M8" i="73"/>
  <c r="L8" i="73"/>
  <c r="K8" i="73"/>
  <c r="J8" i="73"/>
  <c r="I8" i="73"/>
  <c r="H8" i="73"/>
  <c r="G8" i="73"/>
  <c r="F8" i="73"/>
  <c r="C8" i="73"/>
  <c r="B8" i="73"/>
  <c r="U7" i="73"/>
  <c r="T7" i="73"/>
  <c r="S7" i="73"/>
  <c r="R7" i="73"/>
  <c r="Q7" i="73"/>
  <c r="P7" i="73"/>
  <c r="O7" i="73"/>
  <c r="N7" i="73"/>
  <c r="M7" i="73"/>
  <c r="L7" i="73"/>
  <c r="K7" i="73"/>
  <c r="J7" i="73"/>
  <c r="I7" i="73"/>
  <c r="H7" i="73"/>
  <c r="G7" i="73"/>
  <c r="F7" i="73"/>
  <c r="C7" i="73"/>
  <c r="B7" i="73"/>
  <c r="U6" i="73"/>
  <c r="T6" i="73"/>
  <c r="S6" i="73"/>
  <c r="R6" i="73"/>
  <c r="Q6" i="73"/>
  <c r="P6" i="73"/>
  <c r="O6" i="73"/>
  <c r="N6" i="73"/>
  <c r="M6" i="73"/>
  <c r="L6" i="73"/>
  <c r="K6" i="73"/>
  <c r="J6" i="73"/>
  <c r="I6" i="73"/>
  <c r="H6" i="73"/>
  <c r="G6" i="73"/>
  <c r="F6" i="73"/>
  <c r="C6" i="73"/>
  <c r="B6" i="73"/>
  <c r="U5" i="73"/>
  <c r="T5" i="73"/>
  <c r="S5" i="73"/>
  <c r="R5" i="73"/>
  <c r="Q5" i="73"/>
  <c r="P5" i="73"/>
  <c r="O5" i="73"/>
  <c r="N5" i="73"/>
  <c r="M5" i="73"/>
  <c r="L5" i="73"/>
  <c r="K5" i="73"/>
  <c r="J5" i="73"/>
  <c r="I5" i="73"/>
  <c r="H5" i="73"/>
  <c r="G5" i="73"/>
  <c r="F5" i="73"/>
  <c r="C5" i="73"/>
  <c r="B5" i="73"/>
  <c r="U4" i="73"/>
  <c r="T4" i="73"/>
  <c r="S4" i="73"/>
  <c r="R4" i="73"/>
  <c r="Q4" i="73"/>
  <c r="P4" i="73"/>
  <c r="O4" i="73"/>
  <c r="N4" i="73"/>
  <c r="M4" i="73"/>
  <c r="L4" i="73"/>
  <c r="K4" i="73"/>
  <c r="J4" i="73"/>
  <c r="I4" i="73"/>
  <c r="H4" i="73"/>
  <c r="G4" i="73"/>
  <c r="F4" i="73"/>
  <c r="C4" i="73"/>
  <c r="B4" i="73"/>
  <c r="U3" i="73"/>
  <c r="T3" i="73"/>
  <c r="S3" i="73"/>
  <c r="R3" i="73"/>
  <c r="Q3" i="73"/>
  <c r="P3" i="73"/>
  <c r="O3" i="73"/>
  <c r="N3" i="73"/>
  <c r="M3" i="73"/>
  <c r="L3" i="73"/>
  <c r="K3" i="73"/>
  <c r="J3" i="73"/>
  <c r="I3" i="73"/>
  <c r="H3" i="73"/>
  <c r="G3" i="73"/>
  <c r="F3" i="73"/>
  <c r="C3" i="73"/>
  <c r="B3" i="73"/>
  <c r="U2" i="73"/>
  <c r="T2" i="73"/>
  <c r="S2" i="73"/>
  <c r="R2" i="73"/>
  <c r="Q2" i="73"/>
  <c r="P2" i="73"/>
  <c r="O2" i="73"/>
  <c r="N2" i="73"/>
  <c r="M2" i="73"/>
  <c r="L2" i="73"/>
  <c r="K2" i="73"/>
  <c r="J2" i="73"/>
  <c r="I2" i="73"/>
  <c r="H2" i="73"/>
  <c r="G2" i="73"/>
  <c r="F2" i="73"/>
  <c r="C2" i="73"/>
  <c r="B2" i="73"/>
  <c r="P71" i="72"/>
  <c r="P70" i="72"/>
  <c r="P69" i="72"/>
  <c r="P68" i="72"/>
  <c r="P67" i="72"/>
  <c r="P66" i="72"/>
  <c r="P65" i="72"/>
  <c r="P64" i="72"/>
  <c r="P63" i="72"/>
  <c r="P62" i="72"/>
  <c r="P61" i="72"/>
  <c r="P60" i="72"/>
  <c r="P59" i="72"/>
  <c r="P58" i="72"/>
  <c r="P57" i="72"/>
  <c r="P56" i="72"/>
  <c r="P55" i="72"/>
  <c r="P54" i="72"/>
  <c r="P53" i="72"/>
  <c r="P52" i="72"/>
  <c r="P51" i="72"/>
  <c r="P50" i="72"/>
  <c r="P49" i="72"/>
  <c r="P48" i="72"/>
  <c r="P47" i="72"/>
  <c r="P46" i="72"/>
  <c r="P45" i="72"/>
  <c r="P44" i="72"/>
  <c r="P43" i="72"/>
  <c r="P42" i="72"/>
  <c r="P41" i="72"/>
  <c r="P40" i="72"/>
  <c r="P39" i="72"/>
  <c r="P38" i="72"/>
  <c r="P37" i="72"/>
  <c r="P36" i="72"/>
  <c r="P35" i="72"/>
  <c r="P34" i="72"/>
  <c r="P33" i="72"/>
  <c r="P32" i="72"/>
  <c r="P31" i="72"/>
  <c r="P30" i="72"/>
  <c r="P29" i="72"/>
  <c r="P28" i="72"/>
  <c r="P27" i="72"/>
  <c r="P22" i="72"/>
  <c r="P21" i="72"/>
  <c r="P20" i="72"/>
  <c r="P19" i="72"/>
  <c r="P18" i="72"/>
  <c r="P17" i="72"/>
  <c r="P16" i="72"/>
  <c r="P15" i="72"/>
  <c r="P14" i="72"/>
  <c r="P13" i="72"/>
  <c r="P12" i="72"/>
  <c r="P11" i="72"/>
  <c r="P10" i="72"/>
  <c r="P9" i="72"/>
  <c r="P8" i="72"/>
  <c r="P7" i="72"/>
  <c r="P6" i="72"/>
  <c r="P5" i="72"/>
  <c r="P4" i="72"/>
  <c r="P3" i="72"/>
  <c r="P2" i="72"/>
  <c r="B20" i="70"/>
  <c r="C20" i="70"/>
  <c r="F20" i="70"/>
  <c r="G20" i="70"/>
  <c r="H20" i="70"/>
  <c r="I20" i="70"/>
  <c r="J20" i="70"/>
  <c r="K20" i="70"/>
  <c r="L20" i="70"/>
  <c r="M20" i="70"/>
  <c r="N20" i="70"/>
  <c r="O20" i="70"/>
  <c r="P20" i="70"/>
  <c r="Q20" i="70"/>
  <c r="R20" i="70"/>
  <c r="S20" i="70"/>
  <c r="T20" i="70"/>
  <c r="U20" i="70"/>
  <c r="B21" i="70"/>
  <c r="C21" i="70"/>
  <c r="F21" i="70"/>
  <c r="G21" i="70"/>
  <c r="H21" i="70"/>
  <c r="I21" i="70"/>
  <c r="J21" i="70"/>
  <c r="K21" i="70"/>
  <c r="L21" i="70"/>
  <c r="M21" i="70"/>
  <c r="N21" i="70"/>
  <c r="O21" i="70"/>
  <c r="P21" i="70"/>
  <c r="Q21" i="70"/>
  <c r="R21" i="70"/>
  <c r="S21" i="70"/>
  <c r="T21" i="70"/>
  <c r="U21" i="70"/>
  <c r="B22" i="70"/>
  <c r="C22" i="70"/>
  <c r="F22" i="70"/>
  <c r="G22" i="70"/>
  <c r="H22" i="70"/>
  <c r="I22" i="70"/>
  <c r="J22" i="70"/>
  <c r="K22" i="70"/>
  <c r="L22" i="70"/>
  <c r="M22" i="70"/>
  <c r="N22" i="70"/>
  <c r="O22" i="70"/>
  <c r="P22" i="70"/>
  <c r="Q22" i="70"/>
  <c r="R22" i="70"/>
  <c r="S22" i="70"/>
  <c r="T22" i="70"/>
  <c r="U22" i="70"/>
  <c r="B23" i="70"/>
  <c r="C23" i="70"/>
  <c r="F23" i="70"/>
  <c r="G23" i="70"/>
  <c r="H23" i="70"/>
  <c r="I23" i="70"/>
  <c r="J23" i="70"/>
  <c r="K23" i="70"/>
  <c r="L23" i="70"/>
  <c r="M23" i="70"/>
  <c r="N23" i="70"/>
  <c r="O23" i="70"/>
  <c r="P23" i="70"/>
  <c r="Q23" i="70"/>
  <c r="R23" i="70"/>
  <c r="S23" i="70"/>
  <c r="T23" i="70"/>
  <c r="U23" i="70"/>
  <c r="B24" i="70"/>
  <c r="C24" i="70"/>
  <c r="F24" i="70"/>
  <c r="G24" i="70"/>
  <c r="H24" i="70"/>
  <c r="I24" i="70"/>
  <c r="J24" i="70"/>
  <c r="K24" i="70"/>
  <c r="L24" i="70"/>
  <c r="M24" i="70"/>
  <c r="N24" i="70"/>
  <c r="O24" i="70"/>
  <c r="P24" i="70"/>
  <c r="Q24" i="70"/>
  <c r="R24" i="70"/>
  <c r="S24" i="70"/>
  <c r="T24" i="70"/>
  <c r="U24" i="70"/>
  <c r="B25" i="70"/>
  <c r="C25" i="70"/>
  <c r="F25" i="70"/>
  <c r="G25" i="70"/>
  <c r="H25" i="70"/>
  <c r="I25" i="70"/>
  <c r="J25" i="70"/>
  <c r="K25" i="70"/>
  <c r="L25" i="70"/>
  <c r="M25" i="70"/>
  <c r="N25" i="70"/>
  <c r="O25" i="70"/>
  <c r="P25" i="70"/>
  <c r="Q25" i="70"/>
  <c r="R25" i="70"/>
  <c r="S25" i="70"/>
  <c r="T25" i="70"/>
  <c r="U25" i="70"/>
  <c r="S41" i="68"/>
  <c r="R41" i="68"/>
  <c r="Q41" i="68"/>
  <c r="P41" i="68"/>
  <c r="O41" i="68"/>
  <c r="N41" i="68"/>
  <c r="M41" i="68"/>
  <c r="L41" i="68"/>
  <c r="K41" i="68"/>
  <c r="J41" i="68"/>
  <c r="I41" i="68"/>
  <c r="H41" i="68"/>
  <c r="G41" i="68"/>
  <c r="F41" i="68"/>
  <c r="E41" i="68"/>
  <c r="D41" i="68"/>
  <c r="B41" i="68" a="1"/>
  <c r="B41" i="68" s="1"/>
  <c r="S40" i="68"/>
  <c r="R40" i="68"/>
  <c r="Q40" i="68"/>
  <c r="P40" i="68"/>
  <c r="O40" i="68"/>
  <c r="N40" i="68"/>
  <c r="M40" i="68"/>
  <c r="L40" i="68"/>
  <c r="K40" i="68"/>
  <c r="J40" i="68"/>
  <c r="I40" i="68"/>
  <c r="H40" i="68"/>
  <c r="G40" i="68"/>
  <c r="F40" i="68"/>
  <c r="E40" i="68"/>
  <c r="D40" i="68"/>
  <c r="B40" i="68" a="1"/>
  <c r="B40" i="68" s="1"/>
  <c r="S39" i="68"/>
  <c r="R39" i="68"/>
  <c r="Q39" i="68"/>
  <c r="P39" i="68"/>
  <c r="O39" i="68"/>
  <c r="N39" i="68"/>
  <c r="M39" i="68"/>
  <c r="L39" i="68"/>
  <c r="K39" i="68"/>
  <c r="J39" i="68"/>
  <c r="I39" i="68"/>
  <c r="H39" i="68"/>
  <c r="G39" i="68"/>
  <c r="F39" i="68"/>
  <c r="E39" i="68"/>
  <c r="D39" i="68"/>
  <c r="B39" i="68" a="1"/>
  <c r="B39" i="68" s="1"/>
  <c r="S38" i="68"/>
  <c r="R38" i="68"/>
  <c r="Q38" i="68"/>
  <c r="P38" i="68"/>
  <c r="O38" i="68"/>
  <c r="N38" i="68"/>
  <c r="M38" i="68"/>
  <c r="L38" i="68"/>
  <c r="K38" i="68"/>
  <c r="J38" i="68"/>
  <c r="I38" i="68"/>
  <c r="H38" i="68"/>
  <c r="G38" i="68"/>
  <c r="F38" i="68"/>
  <c r="E38" i="68"/>
  <c r="D38" i="68"/>
  <c r="B38" i="68" a="1"/>
  <c r="B38" i="68" s="1"/>
  <c r="S37" i="68"/>
  <c r="R37" i="68"/>
  <c r="Q37" i="68"/>
  <c r="P37" i="68"/>
  <c r="O37" i="68"/>
  <c r="N37" i="68"/>
  <c r="M37" i="68"/>
  <c r="L37" i="68"/>
  <c r="K37" i="68"/>
  <c r="J37" i="68"/>
  <c r="I37" i="68"/>
  <c r="H37" i="68"/>
  <c r="G37" i="68"/>
  <c r="F37" i="68"/>
  <c r="E37" i="68"/>
  <c r="D37" i="68"/>
  <c r="B37" i="68" a="1"/>
  <c r="B37" i="68" s="1"/>
  <c r="S36" i="68"/>
  <c r="R36" i="68"/>
  <c r="Q36" i="68"/>
  <c r="P36" i="68"/>
  <c r="O36" i="68"/>
  <c r="N36" i="68"/>
  <c r="M36" i="68"/>
  <c r="L36" i="68"/>
  <c r="K36" i="68"/>
  <c r="J36" i="68"/>
  <c r="I36" i="68"/>
  <c r="H36" i="68"/>
  <c r="G36" i="68"/>
  <c r="F36" i="68"/>
  <c r="E36" i="68"/>
  <c r="D36" i="68"/>
  <c r="B36" i="68" a="1"/>
  <c r="B36" i="68" s="1"/>
  <c r="S35" i="68"/>
  <c r="R35" i="68"/>
  <c r="Q35" i="68"/>
  <c r="P35" i="68"/>
  <c r="O35" i="68"/>
  <c r="N35" i="68"/>
  <c r="M35" i="68"/>
  <c r="L35" i="68"/>
  <c r="K35" i="68"/>
  <c r="J35" i="68"/>
  <c r="I35" i="68"/>
  <c r="H35" i="68"/>
  <c r="G35" i="68"/>
  <c r="F35" i="68"/>
  <c r="E35" i="68"/>
  <c r="D35" i="68"/>
  <c r="B35" i="68" a="1"/>
  <c r="B35" i="68" s="1"/>
  <c r="S34" i="68"/>
  <c r="R34" i="68"/>
  <c r="Q34" i="68"/>
  <c r="P34" i="68"/>
  <c r="O34" i="68"/>
  <c r="N34" i="68"/>
  <c r="M34" i="68"/>
  <c r="L34" i="68"/>
  <c r="K34" i="68"/>
  <c r="J34" i="68"/>
  <c r="I34" i="68"/>
  <c r="H34" i="68"/>
  <c r="G34" i="68"/>
  <c r="F34" i="68"/>
  <c r="E34" i="68"/>
  <c r="D34" i="68"/>
  <c r="B34" i="68" a="1"/>
  <c r="B34" i="68" s="1"/>
  <c r="S33" i="68"/>
  <c r="R33" i="68"/>
  <c r="Q33" i="68"/>
  <c r="P33" i="68"/>
  <c r="O33" i="68"/>
  <c r="N33" i="68"/>
  <c r="M33" i="68"/>
  <c r="L33" i="68"/>
  <c r="K33" i="68"/>
  <c r="J33" i="68"/>
  <c r="I33" i="68"/>
  <c r="H33" i="68"/>
  <c r="G33" i="68"/>
  <c r="F33" i="68"/>
  <c r="E33" i="68"/>
  <c r="D33" i="68"/>
  <c r="B33" i="68" a="1"/>
  <c r="B33" i="68" s="1"/>
  <c r="S32" i="68"/>
  <c r="R32" i="68"/>
  <c r="Q32" i="68"/>
  <c r="P32" i="68"/>
  <c r="O32" i="68"/>
  <c r="N32" i="68"/>
  <c r="M32" i="68"/>
  <c r="L32" i="68"/>
  <c r="K32" i="68"/>
  <c r="J32" i="68"/>
  <c r="I32" i="68"/>
  <c r="H32" i="68"/>
  <c r="G32" i="68"/>
  <c r="F32" i="68"/>
  <c r="E32" i="68"/>
  <c r="D32" i="68"/>
  <c r="B32" i="68" a="1"/>
  <c r="B32" i="68" s="1"/>
  <c r="S31" i="68"/>
  <c r="R31" i="68"/>
  <c r="Q31" i="68"/>
  <c r="P31" i="68"/>
  <c r="O31" i="68"/>
  <c r="N31" i="68"/>
  <c r="M31" i="68"/>
  <c r="L31" i="68"/>
  <c r="K31" i="68"/>
  <c r="J31" i="68"/>
  <c r="I31" i="68"/>
  <c r="H31" i="68"/>
  <c r="G31" i="68"/>
  <c r="F31" i="68"/>
  <c r="E31" i="68"/>
  <c r="D31" i="68"/>
  <c r="B31" i="68" a="1"/>
  <c r="B31" i="68" s="1"/>
  <c r="S30" i="68"/>
  <c r="R30" i="68"/>
  <c r="Q30" i="68"/>
  <c r="P30" i="68"/>
  <c r="O30" i="68"/>
  <c r="N30" i="68"/>
  <c r="M30" i="68"/>
  <c r="L30" i="68"/>
  <c r="K30" i="68"/>
  <c r="J30" i="68"/>
  <c r="I30" i="68"/>
  <c r="H30" i="68"/>
  <c r="G30" i="68"/>
  <c r="F30" i="68"/>
  <c r="E30" i="68"/>
  <c r="D30" i="68"/>
  <c r="B30" i="68" a="1"/>
  <c r="B30" i="68" s="1"/>
  <c r="S29" i="68"/>
  <c r="R29" i="68"/>
  <c r="Q29" i="68"/>
  <c r="P29" i="68"/>
  <c r="O29" i="68"/>
  <c r="N29" i="68"/>
  <c r="M29" i="68"/>
  <c r="L29" i="68"/>
  <c r="K29" i="68"/>
  <c r="J29" i="68"/>
  <c r="I29" i="68"/>
  <c r="H29" i="68"/>
  <c r="G29" i="68"/>
  <c r="F29" i="68"/>
  <c r="E29" i="68"/>
  <c r="D29" i="68"/>
  <c r="B29" i="68" a="1"/>
  <c r="B29" i="68" s="1"/>
  <c r="S28" i="68"/>
  <c r="R28" i="68"/>
  <c r="Q28" i="68"/>
  <c r="P28" i="68"/>
  <c r="O28" i="68"/>
  <c r="N28" i="68"/>
  <c r="M28" i="68"/>
  <c r="L28" i="68"/>
  <c r="K28" i="68"/>
  <c r="J28" i="68"/>
  <c r="I28" i="68"/>
  <c r="H28" i="68"/>
  <c r="G28" i="68"/>
  <c r="F28" i="68"/>
  <c r="E28" i="68"/>
  <c r="D28" i="68"/>
  <c r="B28" i="68" a="1"/>
  <c r="B28" i="68" s="1"/>
  <c r="S27" i="68"/>
  <c r="R27" i="68"/>
  <c r="Q27" i="68"/>
  <c r="P27" i="68"/>
  <c r="O27" i="68"/>
  <c r="N27" i="68"/>
  <c r="M27" i="68"/>
  <c r="L27" i="68"/>
  <c r="K27" i="68"/>
  <c r="J27" i="68"/>
  <c r="I27" i="68"/>
  <c r="H27" i="68"/>
  <c r="G27" i="68"/>
  <c r="F27" i="68"/>
  <c r="E27" i="68"/>
  <c r="D27" i="68"/>
  <c r="B27" i="68" a="1"/>
  <c r="B27" i="68" s="1"/>
  <c r="S26" i="68"/>
  <c r="R26" i="68"/>
  <c r="Q26" i="68"/>
  <c r="P26" i="68"/>
  <c r="O26" i="68"/>
  <c r="N26" i="68"/>
  <c r="M26" i="68"/>
  <c r="L26" i="68"/>
  <c r="K26" i="68"/>
  <c r="J26" i="68"/>
  <c r="I26" i="68"/>
  <c r="H26" i="68"/>
  <c r="G26" i="68"/>
  <c r="F26" i="68"/>
  <c r="E26" i="68"/>
  <c r="D26" i="68"/>
  <c r="B26" i="68" a="1"/>
  <c r="B26" i="68" s="1"/>
  <c r="S25" i="68"/>
  <c r="R25" i="68"/>
  <c r="Q25" i="68"/>
  <c r="P25" i="68"/>
  <c r="O25" i="68"/>
  <c r="N25" i="68"/>
  <c r="M25" i="68"/>
  <c r="L25" i="68"/>
  <c r="K25" i="68"/>
  <c r="J25" i="68"/>
  <c r="I25" i="68"/>
  <c r="H25" i="68"/>
  <c r="G25" i="68"/>
  <c r="F25" i="68"/>
  <c r="E25" i="68"/>
  <c r="D25" i="68"/>
  <c r="B25" i="68" a="1"/>
  <c r="B25" i="68" s="1"/>
  <c r="S24" i="68"/>
  <c r="R24" i="68"/>
  <c r="Q24" i="68"/>
  <c r="P24" i="68"/>
  <c r="O24" i="68"/>
  <c r="N24" i="68"/>
  <c r="M24" i="68"/>
  <c r="L24" i="68"/>
  <c r="K24" i="68"/>
  <c r="J24" i="68"/>
  <c r="I24" i="68"/>
  <c r="H24" i="68"/>
  <c r="G24" i="68"/>
  <c r="F24" i="68"/>
  <c r="E24" i="68"/>
  <c r="D24" i="68"/>
  <c r="B24" i="68" a="1"/>
  <c r="B24" i="68" s="1"/>
  <c r="S23" i="68"/>
  <c r="R23" i="68"/>
  <c r="Q23" i="68"/>
  <c r="P23" i="68"/>
  <c r="O23" i="68"/>
  <c r="N23" i="68"/>
  <c r="M23" i="68"/>
  <c r="L23" i="68"/>
  <c r="K23" i="68"/>
  <c r="J23" i="68"/>
  <c r="I23" i="68"/>
  <c r="H23" i="68"/>
  <c r="G23" i="68"/>
  <c r="F23" i="68"/>
  <c r="E23" i="68"/>
  <c r="D23" i="68"/>
  <c r="B23" i="68" a="1"/>
  <c r="B23" i="68" s="1"/>
  <c r="S22" i="68"/>
  <c r="R22" i="68"/>
  <c r="Q22" i="68"/>
  <c r="P22" i="68"/>
  <c r="O22" i="68"/>
  <c r="N22" i="68"/>
  <c r="M22" i="68"/>
  <c r="L22" i="68"/>
  <c r="K22" i="68"/>
  <c r="J22" i="68"/>
  <c r="I22" i="68"/>
  <c r="H22" i="68"/>
  <c r="G22" i="68"/>
  <c r="F22" i="68"/>
  <c r="E22" i="68"/>
  <c r="D22" i="68"/>
  <c r="B22" i="68" a="1"/>
  <c r="B22" i="68" s="1"/>
  <c r="S21" i="68"/>
  <c r="R21" i="68"/>
  <c r="Q21" i="68"/>
  <c r="P21" i="68"/>
  <c r="O21" i="68"/>
  <c r="N21" i="68"/>
  <c r="M21" i="68"/>
  <c r="L21" i="68"/>
  <c r="K21" i="68"/>
  <c r="J21" i="68"/>
  <c r="I21" i="68"/>
  <c r="H21" i="68"/>
  <c r="G21" i="68"/>
  <c r="F21" i="68"/>
  <c r="E21" i="68"/>
  <c r="D21" i="68"/>
  <c r="B21" i="68" a="1"/>
  <c r="B21" i="68" s="1"/>
  <c r="S20" i="68"/>
  <c r="R20" i="68"/>
  <c r="Q20" i="68"/>
  <c r="P20" i="68"/>
  <c r="O20" i="68"/>
  <c r="N20" i="68"/>
  <c r="M20" i="68"/>
  <c r="L20" i="68"/>
  <c r="K20" i="68"/>
  <c r="J20" i="68"/>
  <c r="I20" i="68"/>
  <c r="H20" i="68"/>
  <c r="G20" i="68"/>
  <c r="F20" i="68"/>
  <c r="E20" i="68"/>
  <c r="D20" i="68"/>
  <c r="B20" i="68" a="1"/>
  <c r="B20" i="68" s="1"/>
  <c r="S19" i="68"/>
  <c r="R19" i="68"/>
  <c r="Q19" i="68"/>
  <c r="P19" i="68"/>
  <c r="O19" i="68"/>
  <c r="N19" i="68"/>
  <c r="M19" i="68"/>
  <c r="L19" i="68"/>
  <c r="K19" i="68"/>
  <c r="J19" i="68"/>
  <c r="I19" i="68"/>
  <c r="H19" i="68"/>
  <c r="G19" i="68"/>
  <c r="F19" i="68"/>
  <c r="E19" i="68"/>
  <c r="D19" i="68"/>
  <c r="B19" i="68" a="1"/>
  <c r="B19" i="68" s="1"/>
  <c r="S18" i="68"/>
  <c r="R18" i="68"/>
  <c r="Q18" i="68"/>
  <c r="P18" i="68"/>
  <c r="O18" i="68"/>
  <c r="N18" i="68"/>
  <c r="M18" i="68"/>
  <c r="L18" i="68"/>
  <c r="K18" i="68"/>
  <c r="J18" i="68"/>
  <c r="I18" i="68"/>
  <c r="H18" i="68"/>
  <c r="G18" i="68"/>
  <c r="F18" i="68"/>
  <c r="E18" i="68"/>
  <c r="D18" i="68"/>
  <c r="B18" i="68" a="1"/>
  <c r="B18" i="68" s="1"/>
  <c r="S17" i="68"/>
  <c r="R17" i="68"/>
  <c r="Q17" i="68"/>
  <c r="P17" i="68"/>
  <c r="O17" i="68"/>
  <c r="N17" i="68"/>
  <c r="M17" i="68"/>
  <c r="L17" i="68"/>
  <c r="K17" i="68"/>
  <c r="J17" i="68"/>
  <c r="I17" i="68"/>
  <c r="H17" i="68"/>
  <c r="G17" i="68"/>
  <c r="F17" i="68"/>
  <c r="E17" i="68"/>
  <c r="D17" i="68"/>
  <c r="B17" i="68" a="1"/>
  <c r="B17" i="68" s="1"/>
  <c r="S16" i="68"/>
  <c r="R16" i="68"/>
  <c r="Q16" i="68"/>
  <c r="P16" i="68"/>
  <c r="O16" i="68"/>
  <c r="N16" i="68"/>
  <c r="M16" i="68"/>
  <c r="L16" i="68"/>
  <c r="K16" i="68"/>
  <c r="J16" i="68"/>
  <c r="I16" i="68"/>
  <c r="H16" i="68"/>
  <c r="G16" i="68"/>
  <c r="F16" i="68"/>
  <c r="E16" i="68"/>
  <c r="D16" i="68"/>
  <c r="B16" i="68" a="1"/>
  <c r="B16" i="68" s="1"/>
  <c r="S15" i="68"/>
  <c r="R15" i="68"/>
  <c r="Q15" i="68"/>
  <c r="P15" i="68"/>
  <c r="O15" i="68"/>
  <c r="N15" i="68"/>
  <c r="M15" i="68"/>
  <c r="L15" i="68"/>
  <c r="K15" i="68"/>
  <c r="J15" i="68"/>
  <c r="I15" i="68"/>
  <c r="H15" i="68"/>
  <c r="G15" i="68"/>
  <c r="F15" i="68"/>
  <c r="E15" i="68"/>
  <c r="D15" i="68"/>
  <c r="B15" i="68" a="1"/>
  <c r="B15" i="68" s="1"/>
  <c r="S14" i="68"/>
  <c r="R14" i="68"/>
  <c r="Q14" i="68"/>
  <c r="P14" i="68"/>
  <c r="O14" i="68"/>
  <c r="N14" i="68"/>
  <c r="M14" i="68"/>
  <c r="L14" i="68"/>
  <c r="K14" i="68"/>
  <c r="J14" i="68"/>
  <c r="I14" i="68"/>
  <c r="H14" i="68"/>
  <c r="G14" i="68"/>
  <c r="F14" i="68"/>
  <c r="E14" i="68"/>
  <c r="D14" i="68"/>
  <c r="B14" i="68" a="1"/>
  <c r="B14" i="68" s="1"/>
  <c r="S13" i="68"/>
  <c r="R13" i="68"/>
  <c r="Q13" i="68"/>
  <c r="P13" i="68"/>
  <c r="O13" i="68"/>
  <c r="N13" i="68"/>
  <c r="M13" i="68"/>
  <c r="L13" i="68"/>
  <c r="K13" i="68"/>
  <c r="J13" i="68"/>
  <c r="I13" i="68"/>
  <c r="H13" i="68"/>
  <c r="G13" i="68"/>
  <c r="F13" i="68"/>
  <c r="E13" i="68"/>
  <c r="D13" i="68"/>
  <c r="B13" i="68" a="1"/>
  <c r="B13" i="68" s="1"/>
  <c r="S12" i="68"/>
  <c r="R12" i="68"/>
  <c r="Q12" i="68"/>
  <c r="P12" i="68"/>
  <c r="O12" i="68"/>
  <c r="N12" i="68"/>
  <c r="M12" i="68"/>
  <c r="L12" i="68"/>
  <c r="K12" i="68"/>
  <c r="J12" i="68"/>
  <c r="I12" i="68"/>
  <c r="H12" i="68"/>
  <c r="G12" i="68"/>
  <c r="F12" i="68"/>
  <c r="E12" i="68"/>
  <c r="D12" i="68"/>
  <c r="B12" i="68" a="1"/>
  <c r="B12" i="68" s="1"/>
  <c r="S11" i="68"/>
  <c r="R11" i="68"/>
  <c r="Q11" i="68"/>
  <c r="P11" i="68"/>
  <c r="O11" i="68"/>
  <c r="N11" i="68"/>
  <c r="M11" i="68"/>
  <c r="L11" i="68"/>
  <c r="K11" i="68"/>
  <c r="J11" i="68"/>
  <c r="I11" i="68"/>
  <c r="H11" i="68"/>
  <c r="G11" i="68"/>
  <c r="F11" i="68"/>
  <c r="E11" i="68"/>
  <c r="D11" i="68"/>
  <c r="B11" i="68" a="1"/>
  <c r="B11" i="68" s="1"/>
  <c r="S10" i="68"/>
  <c r="R10" i="68"/>
  <c r="Q10" i="68"/>
  <c r="P10" i="68"/>
  <c r="O10" i="68"/>
  <c r="N10" i="68"/>
  <c r="M10" i="68"/>
  <c r="L10" i="68"/>
  <c r="K10" i="68"/>
  <c r="J10" i="68"/>
  <c r="I10" i="68"/>
  <c r="H10" i="68"/>
  <c r="G10" i="68"/>
  <c r="F10" i="68"/>
  <c r="E10" i="68"/>
  <c r="D10" i="68"/>
  <c r="B10" i="68" a="1"/>
  <c r="B10" i="68" s="1"/>
  <c r="S9" i="68"/>
  <c r="R9" i="68"/>
  <c r="Q9" i="68"/>
  <c r="P9" i="68"/>
  <c r="O9" i="68"/>
  <c r="N9" i="68"/>
  <c r="M9" i="68"/>
  <c r="L9" i="68"/>
  <c r="K9" i="68"/>
  <c r="J9" i="68"/>
  <c r="I9" i="68"/>
  <c r="H9" i="68"/>
  <c r="G9" i="68"/>
  <c r="F9" i="68"/>
  <c r="E9" i="68"/>
  <c r="D9" i="68"/>
  <c r="B9" i="68" a="1"/>
  <c r="B9" i="68" s="1"/>
  <c r="S8" i="68"/>
  <c r="R8" i="68"/>
  <c r="Q8" i="68"/>
  <c r="P8" i="68"/>
  <c r="O8" i="68"/>
  <c r="N8" i="68"/>
  <c r="M8" i="68"/>
  <c r="L8" i="68"/>
  <c r="K8" i="68"/>
  <c r="J8" i="68"/>
  <c r="I8" i="68"/>
  <c r="H8" i="68"/>
  <c r="G8" i="68"/>
  <c r="F8" i="68"/>
  <c r="E8" i="68"/>
  <c r="D8" i="68"/>
  <c r="B8" i="68" a="1"/>
  <c r="B8" i="68" s="1"/>
  <c r="S7" i="68"/>
  <c r="R7" i="68"/>
  <c r="Q7" i="68"/>
  <c r="P7" i="68"/>
  <c r="O7" i="68"/>
  <c r="N7" i="68"/>
  <c r="M7" i="68"/>
  <c r="L7" i="68"/>
  <c r="K7" i="68"/>
  <c r="J7" i="68"/>
  <c r="I7" i="68"/>
  <c r="H7" i="68"/>
  <c r="G7" i="68"/>
  <c r="F7" i="68"/>
  <c r="E7" i="68"/>
  <c r="D7" i="68"/>
  <c r="B7" i="68" a="1"/>
  <c r="B7" i="68" s="1"/>
  <c r="S6" i="68"/>
  <c r="R6" i="68"/>
  <c r="Q6" i="68"/>
  <c r="P6" i="68"/>
  <c r="O6" i="68"/>
  <c r="N6" i="68"/>
  <c r="M6" i="68"/>
  <c r="L6" i="68"/>
  <c r="K6" i="68"/>
  <c r="J6" i="68"/>
  <c r="I6" i="68"/>
  <c r="H6" i="68"/>
  <c r="G6" i="68"/>
  <c r="F6" i="68"/>
  <c r="E6" i="68"/>
  <c r="D6" i="68"/>
  <c r="B6" i="68" a="1"/>
  <c r="B6" i="68" s="1"/>
  <c r="S5" i="68"/>
  <c r="R5" i="68"/>
  <c r="Q5" i="68"/>
  <c r="P5" i="68"/>
  <c r="O5" i="68"/>
  <c r="N5" i="68"/>
  <c r="M5" i="68"/>
  <c r="L5" i="68"/>
  <c r="K5" i="68"/>
  <c r="J5" i="68"/>
  <c r="I5" i="68"/>
  <c r="H5" i="68"/>
  <c r="G5" i="68"/>
  <c r="F5" i="68"/>
  <c r="E5" i="68"/>
  <c r="D5" i="68"/>
  <c r="B5" i="68" a="1"/>
  <c r="B5" i="68" s="1"/>
  <c r="S4" i="68"/>
  <c r="R4" i="68"/>
  <c r="Q4" i="68"/>
  <c r="P4" i="68"/>
  <c r="O4" i="68"/>
  <c r="N4" i="68"/>
  <c r="M4" i="68"/>
  <c r="L4" i="68"/>
  <c r="K4" i="68"/>
  <c r="J4" i="68"/>
  <c r="I4" i="68"/>
  <c r="H4" i="68"/>
  <c r="G4" i="68"/>
  <c r="F4" i="68"/>
  <c r="E4" i="68"/>
  <c r="D4" i="68"/>
  <c r="B4" i="68" a="1"/>
  <c r="B4" i="68" s="1"/>
  <c r="S3" i="68"/>
  <c r="R3" i="68"/>
  <c r="Q3" i="68"/>
  <c r="P3" i="68"/>
  <c r="O3" i="68"/>
  <c r="N3" i="68"/>
  <c r="M3" i="68"/>
  <c r="L3" i="68"/>
  <c r="K3" i="68"/>
  <c r="J3" i="68"/>
  <c r="I3" i="68"/>
  <c r="H3" i="68"/>
  <c r="G3" i="68"/>
  <c r="F3" i="68"/>
  <c r="E3" i="68"/>
  <c r="D3" i="68"/>
  <c r="B3" i="68" a="1"/>
  <c r="B3" i="68" s="1"/>
  <c r="S2" i="68"/>
  <c r="R2" i="68"/>
  <c r="Q2" i="68"/>
  <c r="P2" i="68"/>
  <c r="O2" i="68"/>
  <c r="N2" i="68"/>
  <c r="M2" i="68"/>
  <c r="L2" i="68"/>
  <c r="K2" i="68"/>
  <c r="J2" i="68"/>
  <c r="I2" i="68"/>
  <c r="H2" i="68"/>
  <c r="G2" i="68"/>
  <c r="F2" i="68"/>
  <c r="E2" i="68"/>
  <c r="D2" i="68"/>
  <c r="B2" i="68" a="1"/>
  <c r="B2" i="68" s="1"/>
  <c r="N63" i="69"/>
  <c r="M63" i="69"/>
  <c r="L63" i="69"/>
  <c r="K63" i="69"/>
  <c r="J63" i="69"/>
  <c r="I63" i="69"/>
  <c r="H63" i="69"/>
  <c r="G63" i="69"/>
  <c r="F63" i="69"/>
  <c r="E63" i="69"/>
  <c r="D63" i="69"/>
  <c r="C63" i="69"/>
  <c r="N62" i="69"/>
  <c r="M62" i="69"/>
  <c r="L62" i="69"/>
  <c r="K62" i="69"/>
  <c r="J62" i="69"/>
  <c r="I62" i="69"/>
  <c r="H62" i="69"/>
  <c r="G62" i="69"/>
  <c r="F62" i="69"/>
  <c r="E62" i="69"/>
  <c r="D62" i="69"/>
  <c r="C62" i="69"/>
  <c r="N61" i="69"/>
  <c r="M61" i="69"/>
  <c r="L61" i="69"/>
  <c r="K61" i="69"/>
  <c r="J61" i="69"/>
  <c r="I61" i="69"/>
  <c r="H61" i="69"/>
  <c r="G61" i="69"/>
  <c r="F61" i="69"/>
  <c r="E61" i="69"/>
  <c r="D61" i="69"/>
  <c r="C61" i="69"/>
  <c r="N60" i="69"/>
  <c r="M60" i="69"/>
  <c r="L60" i="69"/>
  <c r="K60" i="69"/>
  <c r="J60" i="69"/>
  <c r="I60" i="69"/>
  <c r="H60" i="69"/>
  <c r="G60" i="69"/>
  <c r="F60" i="69"/>
  <c r="D60" i="69"/>
  <c r="C60" i="69"/>
  <c r="N59" i="69"/>
  <c r="M59" i="69"/>
  <c r="L59" i="69"/>
  <c r="K59" i="69"/>
  <c r="J59" i="69"/>
  <c r="I59" i="69"/>
  <c r="H59" i="69"/>
  <c r="G59" i="69"/>
  <c r="F59" i="69"/>
  <c r="E59" i="69"/>
  <c r="D59" i="69"/>
  <c r="C59" i="69"/>
  <c r="N58" i="69"/>
  <c r="M58" i="69"/>
  <c r="L58" i="69"/>
  <c r="K58" i="69"/>
  <c r="J58" i="69"/>
  <c r="I58" i="69"/>
  <c r="H58" i="69"/>
  <c r="G58" i="69"/>
  <c r="F58" i="69"/>
  <c r="E58" i="69"/>
  <c r="D58" i="69"/>
  <c r="C58" i="69"/>
  <c r="N57" i="69"/>
  <c r="M57" i="69"/>
  <c r="L57" i="69"/>
  <c r="K57" i="69"/>
  <c r="J57" i="69"/>
  <c r="I57" i="69"/>
  <c r="H57" i="69"/>
  <c r="G57" i="69"/>
  <c r="F57" i="69"/>
  <c r="E57" i="69"/>
  <c r="D57" i="69"/>
  <c r="C57" i="69"/>
  <c r="N56" i="69"/>
  <c r="M56" i="69"/>
  <c r="L56" i="69"/>
  <c r="K56" i="69"/>
  <c r="J56" i="69"/>
  <c r="I56" i="69"/>
  <c r="H56" i="69"/>
  <c r="G56" i="69"/>
  <c r="F56" i="69"/>
  <c r="D56" i="69"/>
  <c r="C56" i="69"/>
  <c r="N55" i="69"/>
  <c r="M55" i="69"/>
  <c r="L55" i="69"/>
  <c r="K55" i="69"/>
  <c r="J55" i="69"/>
  <c r="I55" i="69"/>
  <c r="H55" i="69"/>
  <c r="G55" i="69"/>
  <c r="F55" i="69"/>
  <c r="E55" i="69"/>
  <c r="D55" i="69"/>
  <c r="C55" i="69"/>
  <c r="N54" i="69"/>
  <c r="M54" i="69"/>
  <c r="L54" i="69"/>
  <c r="K54" i="69"/>
  <c r="J54" i="69"/>
  <c r="I54" i="69"/>
  <c r="H54" i="69"/>
  <c r="G54" i="69"/>
  <c r="F54" i="69"/>
  <c r="D54" i="69"/>
  <c r="C54" i="69"/>
  <c r="N53" i="69"/>
  <c r="M53" i="69"/>
  <c r="L53" i="69"/>
  <c r="K53" i="69"/>
  <c r="J53" i="69"/>
  <c r="I53" i="69"/>
  <c r="H53" i="69"/>
  <c r="G53" i="69"/>
  <c r="F53" i="69"/>
  <c r="E53" i="69"/>
  <c r="D53" i="69"/>
  <c r="C53" i="69"/>
  <c r="N52" i="69"/>
  <c r="M52" i="69"/>
  <c r="L52" i="69"/>
  <c r="K52" i="69"/>
  <c r="J52" i="69"/>
  <c r="I52" i="69"/>
  <c r="H52" i="69"/>
  <c r="G52" i="69"/>
  <c r="F52" i="69"/>
  <c r="D52" i="69"/>
  <c r="C52" i="69"/>
  <c r="N51" i="69"/>
  <c r="M51" i="69"/>
  <c r="L51" i="69"/>
  <c r="K51" i="69"/>
  <c r="J51" i="69"/>
  <c r="I51" i="69"/>
  <c r="H51" i="69"/>
  <c r="G51" i="69"/>
  <c r="F51" i="69"/>
  <c r="E51" i="69"/>
  <c r="D51" i="69"/>
  <c r="C51" i="69"/>
  <c r="N50" i="69"/>
  <c r="M50" i="69"/>
  <c r="L50" i="69"/>
  <c r="K50" i="69"/>
  <c r="J50" i="69"/>
  <c r="I50" i="69"/>
  <c r="H50" i="69"/>
  <c r="G50" i="69"/>
  <c r="F50" i="69"/>
  <c r="E50" i="69"/>
  <c r="D50" i="69"/>
  <c r="C50" i="69"/>
  <c r="N49" i="69"/>
  <c r="M49" i="69"/>
  <c r="L49" i="69"/>
  <c r="K49" i="69"/>
  <c r="J49" i="69"/>
  <c r="I49" i="69"/>
  <c r="H49" i="69"/>
  <c r="G49" i="69"/>
  <c r="F49" i="69"/>
  <c r="E49" i="69"/>
  <c r="D49" i="69"/>
  <c r="C49" i="69"/>
  <c r="N48" i="69"/>
  <c r="M48" i="69"/>
  <c r="L48" i="69"/>
  <c r="K48" i="69"/>
  <c r="J48" i="69"/>
  <c r="I48" i="69"/>
  <c r="H48" i="69"/>
  <c r="G48" i="69"/>
  <c r="F48" i="69"/>
  <c r="D48" i="69"/>
  <c r="C48" i="69"/>
  <c r="N47" i="69"/>
  <c r="M47" i="69"/>
  <c r="L47" i="69"/>
  <c r="K47" i="69"/>
  <c r="J47" i="69"/>
  <c r="I47" i="69"/>
  <c r="H47" i="69"/>
  <c r="G47" i="69"/>
  <c r="F47" i="69"/>
  <c r="D47" i="69"/>
  <c r="C47" i="69"/>
  <c r="N46" i="69"/>
  <c r="M46" i="69"/>
  <c r="L46" i="69"/>
  <c r="K46" i="69"/>
  <c r="J46" i="69"/>
  <c r="I46" i="69"/>
  <c r="H46" i="69"/>
  <c r="G46" i="69"/>
  <c r="F46" i="69"/>
  <c r="E46" i="69"/>
  <c r="D46" i="69"/>
  <c r="C46" i="69"/>
  <c r="N45" i="69"/>
  <c r="M45" i="69"/>
  <c r="L45" i="69"/>
  <c r="K45" i="69"/>
  <c r="J45" i="69"/>
  <c r="I45" i="69"/>
  <c r="H45" i="69"/>
  <c r="G45" i="69"/>
  <c r="F45" i="69"/>
  <c r="E45" i="69"/>
  <c r="D45" i="69"/>
  <c r="C45" i="69"/>
  <c r="N44" i="69"/>
  <c r="M44" i="69"/>
  <c r="L44" i="69"/>
  <c r="K44" i="69"/>
  <c r="J44" i="69"/>
  <c r="I44" i="69"/>
  <c r="H44" i="69"/>
  <c r="G44" i="69"/>
  <c r="F44" i="69"/>
  <c r="E44" i="69"/>
  <c r="D44" i="69"/>
  <c r="C44" i="69"/>
  <c r="N43" i="69"/>
  <c r="M43" i="69"/>
  <c r="L43" i="69"/>
  <c r="K43" i="69"/>
  <c r="J43" i="69"/>
  <c r="I43" i="69"/>
  <c r="H43" i="69"/>
  <c r="G43" i="69"/>
  <c r="F43" i="69"/>
  <c r="E43" i="69"/>
  <c r="D43" i="69"/>
  <c r="C43" i="69"/>
  <c r="N42" i="69"/>
  <c r="M42" i="69"/>
  <c r="L42" i="69"/>
  <c r="K42" i="69"/>
  <c r="J42" i="69"/>
  <c r="I42" i="69"/>
  <c r="H42" i="69"/>
  <c r="G42" i="69"/>
  <c r="F42" i="69"/>
  <c r="E42" i="69"/>
  <c r="D42" i="69"/>
  <c r="C42" i="69"/>
  <c r="N41" i="69"/>
  <c r="M41" i="69"/>
  <c r="L41" i="69"/>
  <c r="K41" i="69"/>
  <c r="J41" i="69"/>
  <c r="I41" i="69"/>
  <c r="H41" i="69"/>
  <c r="G41" i="69"/>
  <c r="F41" i="69"/>
  <c r="D41" i="69"/>
  <c r="C41" i="69"/>
  <c r="N40" i="69"/>
  <c r="M40" i="69"/>
  <c r="L40" i="69"/>
  <c r="K40" i="69"/>
  <c r="J40" i="69"/>
  <c r="I40" i="69"/>
  <c r="H40" i="69"/>
  <c r="G40" i="69"/>
  <c r="F40" i="69"/>
  <c r="E40" i="69"/>
  <c r="D40" i="69"/>
  <c r="C40" i="69"/>
  <c r="N39" i="69"/>
  <c r="M39" i="69"/>
  <c r="L39" i="69"/>
  <c r="K39" i="69"/>
  <c r="J39" i="69"/>
  <c r="I39" i="69"/>
  <c r="H39" i="69"/>
  <c r="G39" i="69"/>
  <c r="F39" i="69"/>
  <c r="E39" i="69"/>
  <c r="D39" i="69"/>
  <c r="C39" i="69"/>
  <c r="N38" i="69"/>
  <c r="M38" i="69"/>
  <c r="L38" i="69"/>
  <c r="K38" i="69"/>
  <c r="J38" i="69"/>
  <c r="I38" i="69"/>
  <c r="H38" i="69"/>
  <c r="G38" i="69"/>
  <c r="F38" i="69"/>
  <c r="D38" i="69"/>
  <c r="C38" i="69"/>
  <c r="N37" i="69"/>
  <c r="M37" i="69"/>
  <c r="L37" i="69"/>
  <c r="K37" i="69"/>
  <c r="J37" i="69"/>
  <c r="I37" i="69"/>
  <c r="H37" i="69"/>
  <c r="G37" i="69"/>
  <c r="F37" i="69"/>
  <c r="E37" i="69"/>
  <c r="D37" i="69"/>
  <c r="C37" i="69"/>
  <c r="N36" i="69"/>
  <c r="M36" i="69"/>
  <c r="L36" i="69"/>
  <c r="K36" i="69"/>
  <c r="J36" i="69"/>
  <c r="I36" i="69"/>
  <c r="H36" i="69"/>
  <c r="G36" i="69"/>
  <c r="F36" i="69"/>
  <c r="E36" i="69"/>
  <c r="D36" i="69"/>
  <c r="C36" i="69"/>
  <c r="N35" i="69"/>
  <c r="M35" i="69"/>
  <c r="L35" i="69"/>
  <c r="K35" i="69"/>
  <c r="J35" i="69"/>
  <c r="I35" i="69"/>
  <c r="H35" i="69"/>
  <c r="G35" i="69"/>
  <c r="F35" i="69"/>
  <c r="E35" i="69"/>
  <c r="D35" i="69"/>
  <c r="C35" i="69"/>
  <c r="N34" i="69"/>
  <c r="M34" i="69"/>
  <c r="L34" i="69"/>
  <c r="K34" i="69"/>
  <c r="J34" i="69"/>
  <c r="I34" i="69"/>
  <c r="H34" i="69"/>
  <c r="G34" i="69"/>
  <c r="F34" i="69"/>
  <c r="E34" i="69"/>
  <c r="D34" i="69"/>
  <c r="C34" i="69"/>
  <c r="N33" i="69"/>
  <c r="M33" i="69"/>
  <c r="L33" i="69"/>
  <c r="K33" i="69"/>
  <c r="J33" i="69"/>
  <c r="I33" i="69"/>
  <c r="H33" i="69"/>
  <c r="G33" i="69"/>
  <c r="F33" i="69"/>
  <c r="D33" i="69"/>
  <c r="C33" i="69"/>
  <c r="N32" i="69"/>
  <c r="M32" i="69"/>
  <c r="L32" i="69"/>
  <c r="K32" i="69"/>
  <c r="J32" i="69"/>
  <c r="I32" i="69"/>
  <c r="H32" i="69"/>
  <c r="G32" i="69"/>
  <c r="F32" i="69"/>
  <c r="E32" i="69"/>
  <c r="D32" i="69"/>
  <c r="C32" i="69"/>
  <c r="N31" i="69"/>
  <c r="M31" i="69"/>
  <c r="L31" i="69"/>
  <c r="K31" i="69"/>
  <c r="J31" i="69"/>
  <c r="I31" i="69"/>
  <c r="H31" i="69"/>
  <c r="G31" i="69"/>
  <c r="F31" i="69"/>
  <c r="E31" i="69"/>
  <c r="D31" i="69"/>
  <c r="C31" i="69"/>
  <c r="N30" i="69"/>
  <c r="M30" i="69"/>
  <c r="L30" i="69"/>
  <c r="K30" i="69"/>
  <c r="J30" i="69"/>
  <c r="I30" i="69"/>
  <c r="H30" i="69"/>
  <c r="G30" i="69"/>
  <c r="F30" i="69"/>
  <c r="D30" i="69"/>
  <c r="C30" i="69"/>
  <c r="N29" i="69"/>
  <c r="M29" i="69"/>
  <c r="L29" i="69"/>
  <c r="K29" i="69"/>
  <c r="J29" i="69"/>
  <c r="I29" i="69"/>
  <c r="H29" i="69"/>
  <c r="G29" i="69"/>
  <c r="F29" i="69"/>
  <c r="D29" i="69"/>
  <c r="C29" i="69"/>
  <c r="N28" i="69"/>
  <c r="M28" i="69"/>
  <c r="L28" i="69"/>
  <c r="K28" i="69"/>
  <c r="J28" i="69"/>
  <c r="I28" i="69"/>
  <c r="H28" i="69"/>
  <c r="G28" i="69"/>
  <c r="F28" i="69"/>
  <c r="E28" i="69"/>
  <c r="D28" i="69"/>
  <c r="C28" i="69"/>
  <c r="N27" i="69"/>
  <c r="M27" i="69"/>
  <c r="L27" i="69"/>
  <c r="K27" i="69"/>
  <c r="J27" i="69"/>
  <c r="I27" i="69"/>
  <c r="H27" i="69"/>
  <c r="G27" i="69"/>
  <c r="F27" i="69"/>
  <c r="E27" i="69"/>
  <c r="D27" i="69"/>
  <c r="C27" i="69"/>
  <c r="N26" i="69"/>
  <c r="M26" i="69"/>
  <c r="L26" i="69"/>
  <c r="K26" i="69"/>
  <c r="J26" i="69"/>
  <c r="I26" i="69"/>
  <c r="H26" i="69"/>
  <c r="G26" i="69"/>
  <c r="F26" i="69"/>
  <c r="E26" i="69"/>
  <c r="D26" i="69"/>
  <c r="C26" i="69"/>
  <c r="N25" i="69"/>
  <c r="M25" i="69"/>
  <c r="L25" i="69"/>
  <c r="K25" i="69"/>
  <c r="J25" i="69"/>
  <c r="I25" i="69"/>
  <c r="H25" i="69"/>
  <c r="G25" i="69"/>
  <c r="F25" i="69"/>
  <c r="D25" i="69"/>
  <c r="C25" i="69"/>
  <c r="N24" i="69"/>
  <c r="M24" i="69"/>
  <c r="L24" i="69"/>
  <c r="K24" i="69"/>
  <c r="J24" i="69"/>
  <c r="I24" i="69"/>
  <c r="H24" i="69"/>
  <c r="G24" i="69"/>
  <c r="F24" i="69"/>
  <c r="D24" i="69"/>
  <c r="C24" i="69"/>
  <c r="N23" i="69"/>
  <c r="M23" i="69"/>
  <c r="L23" i="69"/>
  <c r="K23" i="69"/>
  <c r="J23" i="69"/>
  <c r="I23" i="69"/>
  <c r="H23" i="69"/>
  <c r="G23" i="69"/>
  <c r="F23" i="69"/>
  <c r="D23" i="69"/>
  <c r="C23" i="69"/>
  <c r="N22" i="69"/>
  <c r="M22" i="69"/>
  <c r="L22" i="69"/>
  <c r="K22" i="69"/>
  <c r="J22" i="69"/>
  <c r="I22" i="69"/>
  <c r="H22" i="69"/>
  <c r="G22" i="69"/>
  <c r="F22" i="69"/>
  <c r="D22" i="69"/>
  <c r="C22" i="69"/>
  <c r="N21" i="69"/>
  <c r="M21" i="69"/>
  <c r="L21" i="69"/>
  <c r="K21" i="69"/>
  <c r="J21" i="69"/>
  <c r="I21" i="69"/>
  <c r="H21" i="69"/>
  <c r="G21" i="69"/>
  <c r="F21" i="69"/>
  <c r="E21" i="69"/>
  <c r="D21" i="69"/>
  <c r="C21" i="69"/>
  <c r="N20" i="69"/>
  <c r="M20" i="69"/>
  <c r="L20" i="69"/>
  <c r="K20" i="69"/>
  <c r="J20" i="69"/>
  <c r="I20" i="69"/>
  <c r="H20" i="69"/>
  <c r="G20" i="69"/>
  <c r="F20" i="69"/>
  <c r="E20" i="69"/>
  <c r="D20" i="69"/>
  <c r="C20" i="69"/>
  <c r="N19" i="69"/>
  <c r="M19" i="69"/>
  <c r="L19" i="69"/>
  <c r="K19" i="69"/>
  <c r="J19" i="69"/>
  <c r="I19" i="69"/>
  <c r="H19" i="69"/>
  <c r="G19" i="69"/>
  <c r="F19" i="69"/>
  <c r="E19" i="69"/>
  <c r="D19" i="69"/>
  <c r="C19" i="69"/>
  <c r="N18" i="69"/>
  <c r="M18" i="69"/>
  <c r="L18" i="69"/>
  <c r="K18" i="69"/>
  <c r="J18" i="69"/>
  <c r="I18" i="69"/>
  <c r="H18" i="69"/>
  <c r="G18" i="69"/>
  <c r="F18" i="69"/>
  <c r="D18" i="69"/>
  <c r="C18" i="69"/>
  <c r="N17" i="69"/>
  <c r="M17" i="69"/>
  <c r="L17" i="69"/>
  <c r="K17" i="69"/>
  <c r="J17" i="69"/>
  <c r="I17" i="69"/>
  <c r="H17" i="69"/>
  <c r="G17" i="69"/>
  <c r="F17" i="69"/>
  <c r="E17" i="69"/>
  <c r="D17" i="69"/>
  <c r="C17" i="69"/>
  <c r="N16" i="69"/>
  <c r="M16" i="69"/>
  <c r="L16" i="69"/>
  <c r="K16" i="69"/>
  <c r="J16" i="69"/>
  <c r="I16" i="69"/>
  <c r="H16" i="69"/>
  <c r="G16" i="69"/>
  <c r="F16" i="69"/>
  <c r="E16" i="69"/>
  <c r="D16" i="69"/>
  <c r="C16" i="69"/>
  <c r="N15" i="69"/>
  <c r="M15" i="69"/>
  <c r="L15" i="69"/>
  <c r="K15" i="69"/>
  <c r="J15" i="69"/>
  <c r="I15" i="69"/>
  <c r="H15" i="69"/>
  <c r="G15" i="69"/>
  <c r="F15" i="69"/>
  <c r="E15" i="69"/>
  <c r="D15" i="69"/>
  <c r="C15" i="69"/>
  <c r="N14" i="69"/>
  <c r="M14" i="69"/>
  <c r="L14" i="69"/>
  <c r="K14" i="69"/>
  <c r="J14" i="69"/>
  <c r="I14" i="69"/>
  <c r="H14" i="69"/>
  <c r="G14" i="69"/>
  <c r="F14" i="69"/>
  <c r="D14" i="69"/>
  <c r="C14" i="69"/>
  <c r="N13" i="69"/>
  <c r="M13" i="69"/>
  <c r="L13" i="69"/>
  <c r="K13" i="69"/>
  <c r="J13" i="69"/>
  <c r="I13" i="69"/>
  <c r="H13" i="69"/>
  <c r="G13" i="69"/>
  <c r="F13" i="69"/>
  <c r="E13" i="69"/>
  <c r="D13" i="69"/>
  <c r="C13" i="69"/>
  <c r="N12" i="69"/>
  <c r="M12" i="69"/>
  <c r="L12" i="69"/>
  <c r="K12" i="69"/>
  <c r="J12" i="69"/>
  <c r="I12" i="69"/>
  <c r="H12" i="69"/>
  <c r="G12" i="69"/>
  <c r="F12" i="69"/>
  <c r="E12" i="69"/>
  <c r="D12" i="69"/>
  <c r="C12" i="69"/>
  <c r="N11" i="69"/>
  <c r="M11" i="69"/>
  <c r="L11" i="69"/>
  <c r="K11" i="69"/>
  <c r="J11" i="69"/>
  <c r="I11" i="69"/>
  <c r="H11" i="69"/>
  <c r="G11" i="69"/>
  <c r="F11" i="69"/>
  <c r="D11" i="69"/>
  <c r="C11" i="69"/>
  <c r="N10" i="69"/>
  <c r="M10" i="69"/>
  <c r="L10" i="69"/>
  <c r="K10" i="69"/>
  <c r="J10" i="69"/>
  <c r="I10" i="69"/>
  <c r="H10" i="69"/>
  <c r="G10" i="69"/>
  <c r="F10" i="69"/>
  <c r="E10" i="69"/>
  <c r="D10" i="69"/>
  <c r="C10" i="69"/>
  <c r="N9" i="69"/>
  <c r="M9" i="69"/>
  <c r="L9" i="69"/>
  <c r="K9" i="69"/>
  <c r="J9" i="69"/>
  <c r="I9" i="69"/>
  <c r="H9" i="69"/>
  <c r="G9" i="69"/>
  <c r="F9" i="69"/>
  <c r="E9" i="69"/>
  <c r="D9" i="69"/>
  <c r="C9" i="69"/>
  <c r="N8" i="69"/>
  <c r="M8" i="69"/>
  <c r="L8" i="69"/>
  <c r="K8" i="69"/>
  <c r="J8" i="69"/>
  <c r="I8" i="69"/>
  <c r="H8" i="69"/>
  <c r="G8" i="69"/>
  <c r="F8" i="69"/>
  <c r="E8" i="69"/>
  <c r="D8" i="69"/>
  <c r="C8" i="69"/>
  <c r="N7" i="69"/>
  <c r="M7" i="69"/>
  <c r="L7" i="69"/>
  <c r="K7" i="69"/>
  <c r="J7" i="69"/>
  <c r="I7" i="69"/>
  <c r="H7" i="69"/>
  <c r="G7" i="69"/>
  <c r="F7" i="69"/>
  <c r="D7" i="69"/>
  <c r="C7" i="69"/>
  <c r="N6" i="69"/>
  <c r="M6" i="69"/>
  <c r="L6" i="69"/>
  <c r="K6" i="69"/>
  <c r="J6" i="69"/>
  <c r="I6" i="69"/>
  <c r="H6" i="69"/>
  <c r="G6" i="69"/>
  <c r="F6" i="69"/>
  <c r="E6" i="69"/>
  <c r="D6" i="69"/>
  <c r="C6" i="69"/>
  <c r="N5" i="69"/>
  <c r="M5" i="69"/>
  <c r="L5" i="69"/>
  <c r="K5" i="69"/>
  <c r="J5" i="69"/>
  <c r="I5" i="69"/>
  <c r="H5" i="69"/>
  <c r="G5" i="69"/>
  <c r="F5" i="69"/>
  <c r="E5" i="69"/>
  <c r="D5" i="69"/>
  <c r="C5" i="69"/>
  <c r="N4" i="69"/>
  <c r="M4" i="69"/>
  <c r="L4" i="69"/>
  <c r="K4" i="69"/>
  <c r="J4" i="69"/>
  <c r="I4" i="69"/>
  <c r="H4" i="69"/>
  <c r="G4" i="69"/>
  <c r="F4" i="69"/>
  <c r="E4" i="69"/>
  <c r="D4" i="69"/>
  <c r="C4" i="69"/>
  <c r="N3" i="69"/>
  <c r="M3" i="69"/>
  <c r="L3" i="69"/>
  <c r="K3" i="69"/>
  <c r="J3" i="69"/>
  <c r="I3" i="69"/>
  <c r="H3" i="69"/>
  <c r="G3" i="69"/>
  <c r="F3" i="69"/>
  <c r="E3" i="69"/>
  <c r="D3" i="69"/>
  <c r="C3" i="69"/>
  <c r="N2" i="69"/>
  <c r="M2" i="69"/>
  <c r="L2" i="69"/>
  <c r="K2" i="69"/>
  <c r="J2" i="69"/>
  <c r="I2" i="69"/>
  <c r="H2" i="69"/>
  <c r="G2" i="69"/>
  <c r="F2" i="69"/>
  <c r="D2" i="69"/>
  <c r="C2" i="69"/>
  <c r="U19" i="70"/>
  <c r="T19" i="70"/>
  <c r="S19" i="70"/>
  <c r="R19" i="70"/>
  <c r="Q19" i="70"/>
  <c r="P19" i="70"/>
  <c r="O19" i="70"/>
  <c r="N19" i="70"/>
  <c r="M19" i="70"/>
  <c r="L19" i="70"/>
  <c r="K19" i="70"/>
  <c r="J19" i="70"/>
  <c r="I19" i="70"/>
  <c r="H19" i="70"/>
  <c r="G19" i="70"/>
  <c r="F19" i="70"/>
  <c r="C19" i="70"/>
  <c r="B19" i="70"/>
  <c r="U18" i="70"/>
  <c r="T18" i="70"/>
  <c r="S18" i="70"/>
  <c r="R18" i="70"/>
  <c r="Q18" i="70"/>
  <c r="P18" i="70"/>
  <c r="O18" i="70"/>
  <c r="N18" i="70"/>
  <c r="M18" i="70"/>
  <c r="L18" i="70"/>
  <c r="K18" i="70"/>
  <c r="J18" i="70"/>
  <c r="I18" i="70"/>
  <c r="H18" i="70"/>
  <c r="G18" i="70"/>
  <c r="F18" i="70"/>
  <c r="C18" i="70"/>
  <c r="B18" i="70"/>
  <c r="U17" i="70"/>
  <c r="T17" i="70"/>
  <c r="S17" i="70"/>
  <c r="R17" i="70"/>
  <c r="Q17" i="70"/>
  <c r="P17" i="70"/>
  <c r="O17" i="70"/>
  <c r="N17" i="70"/>
  <c r="M17" i="70"/>
  <c r="L17" i="70"/>
  <c r="K17" i="70"/>
  <c r="J17" i="70"/>
  <c r="I17" i="70"/>
  <c r="H17" i="70"/>
  <c r="G17" i="70"/>
  <c r="F17" i="70"/>
  <c r="C17" i="70"/>
  <c r="B17" i="70"/>
  <c r="U16" i="70"/>
  <c r="T16" i="70"/>
  <c r="S16" i="70"/>
  <c r="R16" i="70"/>
  <c r="Q16" i="70"/>
  <c r="P16" i="70"/>
  <c r="O16" i="70"/>
  <c r="N16" i="70"/>
  <c r="M16" i="70"/>
  <c r="L16" i="70"/>
  <c r="K16" i="70"/>
  <c r="J16" i="70"/>
  <c r="I16" i="70"/>
  <c r="H16" i="70"/>
  <c r="G16" i="70"/>
  <c r="F16" i="70"/>
  <c r="C16" i="70"/>
  <c r="B16" i="70"/>
  <c r="U15" i="70"/>
  <c r="T15" i="70"/>
  <c r="S15" i="70"/>
  <c r="R15" i="70"/>
  <c r="Q15" i="70"/>
  <c r="P15" i="70"/>
  <c r="O15" i="70"/>
  <c r="N15" i="70"/>
  <c r="M15" i="70"/>
  <c r="L15" i="70"/>
  <c r="K15" i="70"/>
  <c r="J15" i="70"/>
  <c r="I15" i="70"/>
  <c r="H15" i="70"/>
  <c r="G15" i="70"/>
  <c r="F15" i="70"/>
  <c r="C15" i="70"/>
  <c r="B15" i="70"/>
  <c r="U14" i="70"/>
  <c r="T14" i="70"/>
  <c r="S14" i="70"/>
  <c r="R14" i="70"/>
  <c r="Q14" i="70"/>
  <c r="P14" i="70"/>
  <c r="O14" i="70"/>
  <c r="N14" i="70"/>
  <c r="M14" i="70"/>
  <c r="L14" i="70"/>
  <c r="K14" i="70"/>
  <c r="J14" i="70"/>
  <c r="I14" i="70"/>
  <c r="H14" i="70"/>
  <c r="G14" i="70"/>
  <c r="F14" i="70"/>
  <c r="C14" i="70"/>
  <c r="B14" i="70"/>
  <c r="U13" i="70"/>
  <c r="T13" i="70"/>
  <c r="S13" i="70"/>
  <c r="R13" i="70"/>
  <c r="Q13" i="70"/>
  <c r="P13" i="70"/>
  <c r="O13" i="70"/>
  <c r="N13" i="70"/>
  <c r="M13" i="70"/>
  <c r="L13" i="70"/>
  <c r="K13" i="70"/>
  <c r="J13" i="70"/>
  <c r="I13" i="70"/>
  <c r="H13" i="70"/>
  <c r="G13" i="70"/>
  <c r="F13" i="70"/>
  <c r="C13" i="70"/>
  <c r="B13" i="70"/>
  <c r="U12" i="70"/>
  <c r="T12" i="70"/>
  <c r="S12" i="70"/>
  <c r="R12" i="70"/>
  <c r="Q12" i="70"/>
  <c r="P12" i="70"/>
  <c r="O12" i="70"/>
  <c r="N12" i="70"/>
  <c r="M12" i="70"/>
  <c r="L12" i="70"/>
  <c r="K12" i="70"/>
  <c r="J12" i="70"/>
  <c r="I12" i="70"/>
  <c r="H12" i="70"/>
  <c r="G12" i="70"/>
  <c r="F12" i="70"/>
  <c r="C12" i="70"/>
  <c r="B12" i="70"/>
  <c r="U11" i="70"/>
  <c r="T11" i="70"/>
  <c r="S11" i="70"/>
  <c r="R11" i="70"/>
  <c r="Q11" i="70"/>
  <c r="P11" i="70"/>
  <c r="O11" i="70"/>
  <c r="N11" i="70"/>
  <c r="M11" i="70"/>
  <c r="L11" i="70"/>
  <c r="K11" i="70"/>
  <c r="J11" i="70"/>
  <c r="I11" i="70"/>
  <c r="H11" i="70"/>
  <c r="G11" i="70"/>
  <c r="F11" i="70"/>
  <c r="C11" i="70"/>
  <c r="B11" i="70"/>
  <c r="U10" i="70"/>
  <c r="T10" i="70"/>
  <c r="S10" i="70"/>
  <c r="R10" i="70"/>
  <c r="Q10" i="70"/>
  <c r="P10" i="70"/>
  <c r="O10" i="70"/>
  <c r="N10" i="70"/>
  <c r="M10" i="70"/>
  <c r="L10" i="70"/>
  <c r="K10" i="70"/>
  <c r="J10" i="70"/>
  <c r="I10" i="70"/>
  <c r="H10" i="70"/>
  <c r="G10" i="70"/>
  <c r="F10" i="70"/>
  <c r="C10" i="70"/>
  <c r="B10" i="70"/>
  <c r="U9" i="70"/>
  <c r="T9" i="70"/>
  <c r="S9" i="70"/>
  <c r="R9" i="70"/>
  <c r="Q9" i="70"/>
  <c r="P9" i="70"/>
  <c r="O9" i="70"/>
  <c r="N9" i="70"/>
  <c r="M9" i="70"/>
  <c r="L9" i="70"/>
  <c r="K9" i="70"/>
  <c r="J9" i="70"/>
  <c r="I9" i="70"/>
  <c r="H9" i="70"/>
  <c r="G9" i="70"/>
  <c r="F9" i="70"/>
  <c r="C9" i="70"/>
  <c r="B9" i="70"/>
  <c r="U8" i="70"/>
  <c r="T8" i="70"/>
  <c r="S8" i="70"/>
  <c r="R8" i="70"/>
  <c r="Q8" i="70"/>
  <c r="P8" i="70"/>
  <c r="O8" i="70"/>
  <c r="N8" i="70"/>
  <c r="M8" i="70"/>
  <c r="L8" i="70"/>
  <c r="K8" i="70"/>
  <c r="J8" i="70"/>
  <c r="I8" i="70"/>
  <c r="H8" i="70"/>
  <c r="G8" i="70"/>
  <c r="F8" i="70"/>
  <c r="C8" i="70"/>
  <c r="B8" i="70"/>
  <c r="U7" i="70"/>
  <c r="T7" i="70"/>
  <c r="S7" i="70"/>
  <c r="R7" i="70"/>
  <c r="Q7" i="70"/>
  <c r="P7" i="70"/>
  <c r="O7" i="70"/>
  <c r="N7" i="70"/>
  <c r="M7" i="70"/>
  <c r="L7" i="70"/>
  <c r="K7" i="70"/>
  <c r="J7" i="70"/>
  <c r="I7" i="70"/>
  <c r="H7" i="70"/>
  <c r="G7" i="70"/>
  <c r="F7" i="70"/>
  <c r="C7" i="70"/>
  <c r="B7" i="70"/>
  <c r="U6" i="70"/>
  <c r="T6" i="70"/>
  <c r="S6" i="70"/>
  <c r="R6" i="70"/>
  <c r="Q6" i="70"/>
  <c r="P6" i="70"/>
  <c r="O6" i="70"/>
  <c r="N6" i="70"/>
  <c r="M6" i="70"/>
  <c r="L6" i="70"/>
  <c r="K6" i="70"/>
  <c r="J6" i="70"/>
  <c r="I6" i="70"/>
  <c r="H6" i="70"/>
  <c r="G6" i="70"/>
  <c r="F6" i="70"/>
  <c r="C6" i="70"/>
  <c r="B6" i="70"/>
  <c r="U5" i="70"/>
  <c r="T5" i="70"/>
  <c r="S5" i="70"/>
  <c r="R5" i="70"/>
  <c r="Q5" i="70"/>
  <c r="P5" i="70"/>
  <c r="O5" i="70"/>
  <c r="N5" i="70"/>
  <c r="M5" i="70"/>
  <c r="L5" i="70"/>
  <c r="K5" i="70"/>
  <c r="J5" i="70"/>
  <c r="I5" i="70"/>
  <c r="H5" i="70"/>
  <c r="G5" i="70"/>
  <c r="F5" i="70"/>
  <c r="C5" i="70"/>
  <c r="B5" i="70"/>
  <c r="U4" i="70"/>
  <c r="T4" i="70"/>
  <c r="S4" i="70"/>
  <c r="R4" i="70"/>
  <c r="Q4" i="70"/>
  <c r="P4" i="70"/>
  <c r="O4" i="70"/>
  <c r="N4" i="70"/>
  <c r="M4" i="70"/>
  <c r="L4" i="70"/>
  <c r="K4" i="70"/>
  <c r="J4" i="70"/>
  <c r="I4" i="70"/>
  <c r="H4" i="70"/>
  <c r="G4" i="70"/>
  <c r="F4" i="70"/>
  <c r="C4" i="70"/>
  <c r="B4" i="70"/>
  <c r="U3" i="70"/>
  <c r="T3" i="70"/>
  <c r="S3" i="70"/>
  <c r="R3" i="70"/>
  <c r="Q3" i="70"/>
  <c r="P3" i="70"/>
  <c r="O3" i="70"/>
  <c r="N3" i="70"/>
  <c r="M3" i="70"/>
  <c r="L3" i="70"/>
  <c r="K3" i="70"/>
  <c r="J3" i="70"/>
  <c r="I3" i="70"/>
  <c r="H3" i="70"/>
  <c r="G3" i="70"/>
  <c r="F3" i="70"/>
  <c r="C3" i="70"/>
  <c r="B3" i="70"/>
  <c r="U2" i="70"/>
  <c r="T2" i="70"/>
  <c r="S2" i="70"/>
  <c r="R2" i="70"/>
  <c r="Q2" i="70"/>
  <c r="P2" i="70"/>
  <c r="O2" i="70"/>
  <c r="N2" i="70"/>
  <c r="M2" i="70"/>
  <c r="L2" i="70"/>
  <c r="K2" i="70"/>
  <c r="J2" i="70"/>
  <c r="I2" i="70"/>
  <c r="H2" i="70"/>
  <c r="G2" i="70"/>
  <c r="F2" i="70"/>
  <c r="C2" i="70"/>
  <c r="B2" i="70"/>
  <c r="P63" i="69"/>
  <c r="P62" i="69"/>
  <c r="P61" i="69"/>
  <c r="P60" i="69"/>
  <c r="P59" i="69"/>
  <c r="P58" i="69"/>
  <c r="P57" i="69"/>
  <c r="P56" i="69"/>
  <c r="P55" i="69"/>
  <c r="P54" i="69"/>
  <c r="P53" i="69"/>
  <c r="P52" i="69"/>
  <c r="P51" i="69"/>
  <c r="P50" i="69"/>
  <c r="P49" i="69"/>
  <c r="P48" i="69"/>
  <c r="P47" i="69"/>
  <c r="P46" i="69"/>
  <c r="P45" i="69"/>
  <c r="P44" i="69"/>
  <c r="P43" i="69"/>
  <c r="P42" i="69"/>
  <c r="P41" i="69"/>
  <c r="P40" i="69"/>
  <c r="P39" i="69"/>
  <c r="P38" i="69"/>
  <c r="P37" i="69"/>
  <c r="P36" i="69"/>
  <c r="P35" i="69"/>
  <c r="P34" i="69"/>
  <c r="P33" i="69"/>
  <c r="P32" i="69"/>
  <c r="P31" i="69"/>
  <c r="P25" i="69"/>
  <c r="P24" i="69"/>
  <c r="P23" i="69"/>
  <c r="P21" i="69"/>
  <c r="P20" i="69"/>
  <c r="P19" i="69"/>
  <c r="P18" i="69"/>
  <c r="P17" i="69"/>
  <c r="P16" i="69"/>
  <c r="P15" i="69"/>
  <c r="P14" i="69"/>
  <c r="P13" i="69"/>
  <c r="P12" i="69"/>
  <c r="P11" i="69"/>
  <c r="P10" i="69"/>
  <c r="P9" i="69"/>
  <c r="P8" i="69"/>
  <c r="P7" i="69"/>
  <c r="P6" i="69"/>
  <c r="P5" i="69"/>
  <c r="P4" i="69"/>
  <c r="P3" i="69"/>
  <c r="P2" i="69"/>
  <c r="BQ416" i="19"/>
  <c r="BU423" i="19"/>
  <c r="BJ426" i="19"/>
  <c r="BN412" i="19"/>
  <c r="BR419" i="19"/>
  <c r="BG410" i="19"/>
  <c r="BG419" i="19"/>
  <c r="BG428" i="19"/>
  <c r="BP415" i="19"/>
  <c r="BP424" i="19"/>
  <c r="BI413" i="19"/>
  <c r="BM420" i="19"/>
  <c r="BQ427" i="19"/>
  <c r="BV413" i="19"/>
  <c r="BS415" i="19"/>
  <c r="BS424" i="19"/>
  <c r="BH415" i="19"/>
  <c r="BH424" i="19"/>
  <c r="BM413" i="19"/>
  <c r="BQ420" i="19"/>
  <c r="BU427" i="19"/>
  <c r="BF414" i="19"/>
  <c r="BJ421" i="19"/>
  <c r="BN428" i="19"/>
  <c r="BP410" i="19"/>
  <c r="BF424" i="19"/>
  <c r="BT414" i="19"/>
  <c r="BP416" i="19"/>
  <c r="BN420" i="19"/>
  <c r="BF421" i="19"/>
  <c r="BG430" i="19"/>
  <c r="BG409" i="19"/>
  <c r="BS409" i="19"/>
  <c r="Q640" i="19"/>
  <c r="U647" i="19"/>
  <c r="E655" i="19"/>
  <c r="T634" i="19"/>
  <c r="T639" i="19"/>
  <c r="V647" i="19"/>
  <c r="E656" i="19"/>
  <c r="T664" i="19"/>
  <c r="T636" i="19"/>
  <c r="S645" i="19"/>
  <c r="T653" i="19"/>
  <c r="O638" i="19"/>
  <c r="P646" i="19"/>
  <c r="R654" i="19"/>
  <c r="R636" i="19"/>
  <c r="P648" i="19"/>
  <c r="G658" i="19"/>
  <c r="P667" i="19"/>
  <c r="M641" i="19"/>
  <c r="M635" i="19"/>
  <c r="K648" i="19"/>
  <c r="W659" i="19"/>
  <c r="L669" i="19"/>
  <c r="T645" i="19"/>
  <c r="I657" i="19"/>
  <c r="Q666" i="19"/>
  <c r="H642" i="19"/>
  <c r="J642" i="19"/>
  <c r="Q653" i="19"/>
  <c r="W663" i="19"/>
  <c r="W636" i="19"/>
  <c r="O645" i="19"/>
  <c r="E662" i="19"/>
  <c r="H648" i="19"/>
  <c r="N664" i="19"/>
  <c r="O641" i="19"/>
  <c r="K642" i="19"/>
  <c r="P664" i="19"/>
  <c r="P642" i="19"/>
  <c r="R661" i="19"/>
  <c r="J651" i="19"/>
  <c r="K669" i="19"/>
  <c r="G652" i="19"/>
  <c r="R668" i="19"/>
  <c r="E647" i="19"/>
  <c r="J638" i="19"/>
  <c r="F666" i="19"/>
  <c r="G656" i="19"/>
  <c r="G665" i="19"/>
  <c r="S647" i="19"/>
  <c r="L664" i="19"/>
  <c r="L667" i="19"/>
  <c r="K653" i="19"/>
  <c r="W648" i="19"/>
  <c r="U658" i="19"/>
  <c r="W638" i="19"/>
  <c r="R653" i="19"/>
  <c r="T633" i="19"/>
  <c r="BH389" i="19"/>
  <c r="BH398" i="19"/>
  <c r="BH407" i="19"/>
  <c r="BS388" i="19"/>
  <c r="BS397" i="19"/>
  <c r="BS406" i="19"/>
  <c r="BM394" i="19"/>
  <c r="BU403" i="19"/>
  <c r="BP393" i="19"/>
  <c r="BV403" i="19"/>
  <c r="BO394" i="19"/>
  <c r="BG405" i="19"/>
  <c r="BU389" i="19"/>
  <c r="BV389" i="19"/>
  <c r="BU401" i="19"/>
  <c r="BU392" i="19"/>
  <c r="BR405" i="19"/>
  <c r="BI397" i="19"/>
  <c r="BV393" i="19"/>
  <c r="BV405" i="19"/>
  <c r="BF398" i="19"/>
  <c r="BJ394" i="19"/>
  <c r="BP404" i="19"/>
  <c r="BM390" i="19"/>
  <c r="BR406" i="19"/>
  <c r="BI398" i="19"/>
  <c r="BE392" i="19"/>
  <c r="BR400" i="19"/>
  <c r="BL401" i="19"/>
  <c r="BJ395" i="19"/>
  <c r="BH394" i="19"/>
  <c r="BU387" i="19"/>
  <c r="BE406" i="19"/>
  <c r="BE396" i="19"/>
  <c r="BP408" i="19"/>
  <c r="BU385" i="19"/>
  <c r="BE410" i="19"/>
  <c r="BQ410" i="19"/>
  <c r="BU417" i="19"/>
  <c r="BE425" i="19"/>
  <c r="BF428" i="19"/>
  <c r="BR413" i="19"/>
  <c r="BV420" i="19"/>
  <c r="BK411" i="19"/>
  <c r="BK420" i="19"/>
  <c r="BK429" i="19"/>
  <c r="BT416" i="19"/>
  <c r="BT425" i="19"/>
  <c r="BM414" i="19"/>
  <c r="BQ421" i="19"/>
  <c r="BU428" i="19"/>
  <c r="BF415" i="19"/>
  <c r="BO417" i="19"/>
  <c r="BO426" i="19"/>
  <c r="BL416" i="19"/>
  <c r="BL425" i="19"/>
  <c r="BQ414" i="19"/>
  <c r="BU421" i="19"/>
  <c r="BE429" i="19"/>
  <c r="BJ415" i="19"/>
  <c r="BN422" i="19"/>
  <c r="BR429" i="19"/>
  <c r="BK418" i="19"/>
  <c r="BO429" i="19"/>
  <c r="BS417" i="19"/>
  <c r="BH426" i="19"/>
  <c r="BK415" i="19"/>
  <c r="BN423" i="19"/>
  <c r="BL421" i="19"/>
  <c r="BJ409" i="19"/>
  <c r="Q634" i="19"/>
  <c r="U641" i="19"/>
  <c r="E649" i="19"/>
  <c r="I656" i="19"/>
  <c r="P636" i="19"/>
  <c r="K641" i="19"/>
  <c r="L649" i="19"/>
  <c r="N657" i="19"/>
  <c r="P666" i="19"/>
  <c r="M638" i="19"/>
  <c r="J647" i="19"/>
  <c r="K655" i="19"/>
  <c r="W639" i="19"/>
  <c r="G648" i="19"/>
  <c r="H656" i="19"/>
  <c r="T638" i="19"/>
  <c r="P650" i="19"/>
  <c r="K659" i="19"/>
  <c r="G669" i="19"/>
  <c r="K643" i="19"/>
  <c r="N637" i="19"/>
  <c r="F650" i="19"/>
  <c r="S661" i="19"/>
  <c r="N635" i="19"/>
  <c r="P647" i="19"/>
  <c r="F659" i="19"/>
  <c r="O668" i="19"/>
  <c r="V645" i="19"/>
  <c r="E644" i="19"/>
  <c r="G655" i="19"/>
  <c r="V664" i="19"/>
  <c r="R638" i="19"/>
  <c r="T647" i="19"/>
  <c r="M664" i="19"/>
  <c r="O651" i="19"/>
  <c r="W666" i="19"/>
  <c r="F644" i="19"/>
  <c r="V649" i="19"/>
  <c r="R666" i="19"/>
  <c r="O644" i="19"/>
  <c r="G666" i="19"/>
  <c r="P657" i="19"/>
  <c r="E639" i="19"/>
  <c r="H655" i="19"/>
  <c r="I637" i="19"/>
  <c r="T651" i="19"/>
  <c r="L645" i="19"/>
  <c r="R669" i="19"/>
  <c r="M658" i="19"/>
  <c r="F667" i="19"/>
  <c r="R652" i="19"/>
  <c r="M666" i="19"/>
  <c r="F669" i="19"/>
  <c r="U648" i="19"/>
  <c r="P653" i="19"/>
  <c r="K663" i="19"/>
  <c r="V661" i="19"/>
  <c r="K633" i="19"/>
  <c r="O633" i="19"/>
  <c r="BL390" i="19"/>
  <c r="BL399" i="19"/>
  <c r="BL408" i="19"/>
  <c r="BO390" i="19"/>
  <c r="BO399" i="19"/>
  <c r="BO408" i="19"/>
  <c r="BK396" i="19"/>
  <c r="BS404" i="19"/>
  <c r="BN395" i="19"/>
  <c r="BU404" i="19"/>
  <c r="BN396" i="19"/>
  <c r="BF406" i="19"/>
  <c r="BT390" i="19"/>
  <c r="BU391" i="19"/>
  <c r="BL403" i="19"/>
  <c r="BT394" i="19"/>
  <c r="BL407" i="19"/>
  <c r="BR399" i="19"/>
  <c r="BU395" i="19"/>
  <c r="BN407" i="19"/>
  <c r="BP401" i="19"/>
  <c r="BM402" i="19"/>
  <c r="BN397" i="19"/>
  <c r="BJ393" i="19"/>
  <c r="BT408" i="19"/>
  <c r="BE400" i="19"/>
  <c r="BO398" i="19"/>
  <c r="BL389" i="19"/>
  <c r="BM407" i="19"/>
  <c r="BJ403" i="19"/>
  <c r="BN398" i="19"/>
  <c r="BF408" i="19"/>
  <c r="BG395" i="19"/>
  <c r="BN399" i="19"/>
  <c r="BE385" i="19"/>
  <c r="BI411" i="19"/>
  <c r="BM418" i="19"/>
  <c r="BQ425" i="19"/>
  <c r="BR428" i="19"/>
  <c r="BJ414" i="19"/>
  <c r="BN421" i="19"/>
  <c r="BO412" i="19"/>
  <c r="BO421" i="19"/>
  <c r="BO430" i="19"/>
  <c r="BL417" i="19"/>
  <c r="BL426" i="19"/>
  <c r="BE415" i="19"/>
  <c r="BI422" i="19"/>
  <c r="BM429" i="19"/>
  <c r="BR415" i="19"/>
  <c r="BG418" i="19"/>
  <c r="BG427" i="19"/>
  <c r="BP417" i="19"/>
  <c r="BP426" i="19"/>
  <c r="BI415" i="19"/>
  <c r="BM422" i="19"/>
  <c r="BQ429" i="19"/>
  <c r="BV415" i="19"/>
  <c r="BF423" i="19"/>
  <c r="BJ430" i="19"/>
  <c r="BO419" i="19"/>
  <c r="BH414" i="19"/>
  <c r="BG426" i="19"/>
  <c r="BL427" i="19"/>
  <c r="BH423" i="19"/>
  <c r="BR424" i="19"/>
  <c r="BP422" i="19"/>
  <c r="BK409" i="19"/>
  <c r="I635" i="19"/>
  <c r="M642" i="19"/>
  <c r="Q649" i="19"/>
  <c r="U656" i="19"/>
  <c r="F634" i="19"/>
  <c r="F642" i="19"/>
  <c r="G650" i="19"/>
  <c r="I658" i="19"/>
  <c r="H667" i="19"/>
  <c r="H639" i="19"/>
  <c r="W647" i="19"/>
  <c r="F656" i="19"/>
  <c r="F640" i="19"/>
  <c r="T648" i="19"/>
  <c r="V656" i="19"/>
  <c r="L639" i="19"/>
  <c r="H651" i="19"/>
  <c r="N660" i="19"/>
  <c r="T669" i="19"/>
  <c r="S644" i="19"/>
  <c r="K638" i="19"/>
  <c r="E651" i="19"/>
  <c r="F662" i="19"/>
  <c r="N636" i="19"/>
  <c r="L648" i="19"/>
  <c r="O660" i="19"/>
  <c r="M669" i="19"/>
  <c r="U646" i="19"/>
  <c r="W645" i="19"/>
  <c r="T656" i="19"/>
  <c r="F665" i="19"/>
  <c r="Q639" i="19"/>
  <c r="F648" i="19"/>
  <c r="H665" i="19"/>
  <c r="V652" i="19"/>
  <c r="Q667" i="19"/>
  <c r="I646" i="19"/>
  <c r="O650" i="19"/>
  <c r="M667" i="19"/>
  <c r="K646" i="19"/>
  <c r="E667" i="19"/>
  <c r="P659" i="19"/>
  <c r="H640" i="19"/>
  <c r="R657" i="19"/>
  <c r="H638" i="19"/>
  <c r="H652" i="19"/>
  <c r="F647" i="19"/>
  <c r="S638" i="19"/>
  <c r="I660" i="19"/>
  <c r="Q647" i="19"/>
  <c r="T658" i="19"/>
  <c r="K667" i="19"/>
  <c r="K636" i="19"/>
  <c r="L653" i="19"/>
  <c r="Q656" i="19"/>
  <c r="K664" i="19"/>
  <c r="U668" i="19"/>
  <c r="P633" i="19"/>
  <c r="Q633" i="19"/>
  <c r="BP391" i="19"/>
  <c r="BP400" i="19"/>
  <c r="BI386" i="19"/>
  <c r="BG391" i="19"/>
  <c r="BG400" i="19"/>
  <c r="BE386" i="19"/>
  <c r="BK397" i="19"/>
  <c r="BE405" i="19"/>
  <c r="BM396" i="19"/>
  <c r="BG386" i="19"/>
  <c r="BM397" i="19"/>
  <c r="BU406" i="19"/>
  <c r="BE391" i="19"/>
  <c r="BS392" i="19"/>
  <c r="BQ405" i="19"/>
  <c r="BR395" i="19"/>
  <c r="BN408" i="19"/>
  <c r="BM400" i="19"/>
  <c r="BR396" i="19"/>
  <c r="BQ408" i="19"/>
  <c r="BQ403" i="19"/>
  <c r="BN404" i="19"/>
  <c r="BQ404" i="19"/>
  <c r="BE394" i="19"/>
  <c r="BR386" i="19"/>
  <c r="BR401" i="19"/>
  <c r="BK402" i="19"/>
  <c r="BV396" i="19"/>
  <c r="BN389" i="19"/>
  <c r="BI405" i="19"/>
  <c r="BF400" i="19"/>
  <c r="BV387" i="19"/>
  <c r="BI408" i="19"/>
  <c r="BK403" i="19"/>
  <c r="BK385" i="19"/>
  <c r="BU411" i="19"/>
  <c r="BE419" i="19"/>
  <c r="BI426" i="19"/>
  <c r="BJ429" i="19"/>
  <c r="BV414" i="19"/>
  <c r="BF422" i="19"/>
  <c r="BG413" i="19"/>
  <c r="BG422" i="19"/>
  <c r="BL429" i="19"/>
  <c r="BP418" i="19"/>
  <c r="BP427" i="19"/>
  <c r="BQ415" i="19"/>
  <c r="BU422" i="19"/>
  <c r="BE430" i="19"/>
  <c r="BJ416" i="19"/>
  <c r="BS418" i="19"/>
  <c r="BS427" i="19"/>
  <c r="BH418" i="19"/>
  <c r="BH427" i="19"/>
  <c r="BU415" i="19"/>
  <c r="BE423" i="19"/>
  <c r="BI430" i="19"/>
  <c r="BN416" i="19"/>
  <c r="BR423" i="19"/>
  <c r="BV430" i="19"/>
  <c r="BS420" i="19"/>
  <c r="BN417" i="19"/>
  <c r="BK427" i="19"/>
  <c r="BP428" i="19"/>
  <c r="BL424" i="19"/>
  <c r="BV425" i="19"/>
  <c r="BT423" i="19"/>
  <c r="BP409" i="19"/>
  <c r="U635" i="19"/>
  <c r="E643" i="19"/>
  <c r="I650" i="19"/>
  <c r="M657" i="19"/>
  <c r="U634" i="19"/>
  <c r="S642" i="19"/>
  <c r="T650" i="19"/>
  <c r="V658" i="19"/>
  <c r="T667" i="19"/>
  <c r="U639" i="19"/>
  <c r="E648" i="19"/>
  <c r="S656" i="19"/>
  <c r="S640" i="19"/>
  <c r="O649" i="19"/>
  <c r="Q657" i="19"/>
  <c r="U640" i="19"/>
  <c r="P652" i="19"/>
  <c r="P661" i="19"/>
  <c r="M634" i="19"/>
  <c r="K645" i="19"/>
  <c r="I639" i="19"/>
  <c r="T652" i="19"/>
  <c r="T662" i="19"/>
  <c r="O637" i="19"/>
  <c r="K649" i="19"/>
  <c r="U661" i="19"/>
  <c r="N634" i="19"/>
  <c r="O634" i="19"/>
  <c r="V646" i="19"/>
  <c r="K657" i="19"/>
  <c r="T665" i="19"/>
  <c r="M640" i="19"/>
  <c r="S649" i="19"/>
  <c r="S634" i="19"/>
  <c r="J654" i="19"/>
  <c r="I668" i="19"/>
  <c r="I648" i="19"/>
  <c r="V653" i="19"/>
  <c r="M668" i="19"/>
  <c r="F660" i="19"/>
  <c r="F638" i="19"/>
  <c r="M661" i="19"/>
  <c r="R641" i="19"/>
  <c r="R659" i="19"/>
  <c r="F639" i="19"/>
  <c r="U654" i="19"/>
  <c r="U651" i="19"/>
  <c r="V641" i="19"/>
  <c r="E665" i="19"/>
  <c r="O652" i="19"/>
  <c r="J663" i="19"/>
  <c r="R649" i="19"/>
  <c r="Q644" i="19"/>
  <c r="S660" i="19"/>
  <c r="V669" i="19"/>
  <c r="N665" i="19"/>
  <c r="K656" i="19"/>
  <c r="F633" i="19"/>
  <c r="G633" i="19"/>
  <c r="BH392" i="19"/>
  <c r="BH401" i="19"/>
  <c r="BU386" i="19"/>
  <c r="BS391" i="19"/>
  <c r="BS400" i="19"/>
  <c r="BV386" i="19"/>
  <c r="BJ398" i="19"/>
  <c r="BS405" i="19"/>
  <c r="BL397" i="19"/>
  <c r="BK387" i="19"/>
  <c r="BM398" i="19"/>
  <c r="BE407" i="19"/>
  <c r="BT391" i="19"/>
  <c r="BS393" i="19"/>
  <c r="BH406" i="19"/>
  <c r="BP396" i="19"/>
  <c r="BN386" i="19"/>
  <c r="BE401" i="19"/>
  <c r="BJ397" i="19"/>
  <c r="BP386" i="19"/>
  <c r="BK405" i="19"/>
  <c r="BU396" i="19"/>
  <c r="BL406" i="19"/>
  <c r="BE413" i="19"/>
  <c r="BI420" i="19"/>
  <c r="BM427" i="19"/>
  <c r="BN430" i="19"/>
  <c r="BF416" i="19"/>
  <c r="BJ423" i="19"/>
  <c r="BK414" i="19"/>
  <c r="BK423" i="19"/>
  <c r="BT410" i="19"/>
  <c r="BT419" i="19"/>
  <c r="BT428" i="19"/>
  <c r="BU416" i="19"/>
  <c r="BE424" i="19"/>
  <c r="BJ410" i="19"/>
  <c r="BO411" i="19"/>
  <c r="BO420" i="19"/>
  <c r="BL410" i="19"/>
  <c r="BL419" i="19"/>
  <c r="BL428" i="19"/>
  <c r="BE417" i="19"/>
  <c r="BI424" i="19"/>
  <c r="BN410" i="19"/>
  <c r="BR417" i="19"/>
  <c r="BV424" i="19"/>
  <c r="BG411" i="19"/>
  <c r="BH417" i="19"/>
  <c r="BV419" i="19"/>
  <c r="BH429" i="19"/>
  <c r="BG423" i="19"/>
  <c r="BT426" i="19"/>
  <c r="BF430" i="19"/>
  <c r="BP413" i="19"/>
  <c r="BV409" i="19"/>
  <c r="E637" i="19"/>
  <c r="I644" i="19"/>
  <c r="M651" i="19"/>
  <c r="Q658" i="19"/>
  <c r="S635" i="19"/>
  <c r="J644" i="19"/>
  <c r="K652" i="19"/>
  <c r="L660" i="19"/>
  <c r="P669" i="19"/>
  <c r="L641" i="19"/>
  <c r="M649" i="19"/>
  <c r="H635" i="19"/>
  <c r="I642" i="19"/>
  <c r="F651" i="19"/>
  <c r="G659" i="19"/>
  <c r="R642" i="19"/>
  <c r="N654" i="19"/>
  <c r="I663" i="19"/>
  <c r="U636" i="19"/>
  <c r="K647" i="19"/>
  <c r="E641" i="19"/>
  <c r="H654" i="19"/>
  <c r="S663" i="19"/>
  <c r="K639" i="19"/>
  <c r="G651" i="19"/>
  <c r="U662" i="19"/>
  <c r="O636" i="19"/>
  <c r="Q636" i="19"/>
  <c r="O648" i="19"/>
  <c r="J659" i="19"/>
  <c r="S666" i="19"/>
  <c r="J635" i="19"/>
  <c r="S652" i="19"/>
  <c r="I636" i="19"/>
  <c r="F658" i="19"/>
  <c r="W669" i="19"/>
  <c r="R651" i="19"/>
  <c r="O657" i="19"/>
  <c r="S657" i="19"/>
  <c r="T668" i="19"/>
  <c r="Q641" i="19"/>
  <c r="O663" i="19"/>
  <c r="I643" i="19"/>
  <c r="Q662" i="19"/>
  <c r="S641" i="19"/>
  <c r="O661" i="19"/>
  <c r="V654" i="19"/>
  <c r="P644" i="19"/>
  <c r="W641" i="19"/>
  <c r="G663" i="19"/>
  <c r="K665" i="19"/>
  <c r="F661" i="19"/>
  <c r="J648" i="19"/>
  <c r="S669" i="19"/>
  <c r="W656" i="19"/>
  <c r="J667" i="19"/>
  <c r="V668" i="19"/>
  <c r="H633" i="19"/>
  <c r="L633" i="19"/>
  <c r="BL393" i="19"/>
  <c r="BL402" i="19"/>
  <c r="BE388" i="19"/>
  <c r="BM415" i="19"/>
  <c r="BQ428" i="19"/>
  <c r="BN415" i="19"/>
  <c r="BN427" i="19"/>
  <c r="BS425" i="19"/>
  <c r="BL420" i="19"/>
  <c r="BU413" i="19"/>
  <c r="BM426" i="19"/>
  <c r="BS412" i="19"/>
  <c r="BK428" i="19"/>
  <c r="BP423" i="19"/>
  <c r="BU418" i="19"/>
  <c r="BF411" i="19"/>
  <c r="BV421" i="19"/>
  <c r="BG414" i="19"/>
  <c r="BJ428" i="19"/>
  <c r="BN429" i="19"/>
  <c r="BL415" i="19"/>
  <c r="BT409" i="19"/>
  <c r="Q637" i="19"/>
  <c r="M648" i="19"/>
  <c r="E661" i="19"/>
  <c r="E645" i="19"/>
  <c r="Q659" i="19"/>
  <c r="F636" i="19"/>
  <c r="Q651" i="19"/>
  <c r="V642" i="19"/>
  <c r="M655" i="19"/>
  <c r="S646" i="19"/>
  <c r="Q664" i="19"/>
  <c r="T646" i="19"/>
  <c r="O647" i="19"/>
  <c r="O666" i="19"/>
  <c r="U652" i="19"/>
  <c r="O667" i="19"/>
  <c r="L640" i="19"/>
  <c r="G661" i="19"/>
  <c r="R634" i="19"/>
  <c r="J661" i="19"/>
  <c r="L661" i="19"/>
  <c r="L654" i="19"/>
  <c r="S665" i="19"/>
  <c r="L646" i="19"/>
  <c r="U665" i="19"/>
  <c r="N661" i="19"/>
  <c r="J646" i="19"/>
  <c r="K658" i="19"/>
  <c r="N647" i="19"/>
  <c r="F649" i="19"/>
  <c r="P665" i="19"/>
  <c r="E650" i="19"/>
  <c r="L666" i="19"/>
  <c r="U660" i="19"/>
  <c r="BT386" i="19"/>
  <c r="BP403" i="19"/>
  <c r="BK389" i="19"/>
  <c r="BS403" i="19"/>
  <c r="BM395" i="19"/>
  <c r="BR389" i="19"/>
  <c r="BF404" i="19"/>
  <c r="BI402" i="19"/>
  <c r="BF390" i="19"/>
  <c r="BF397" i="19"/>
  <c r="BT393" i="19"/>
  <c r="BU393" i="19"/>
  <c r="BV394" i="19"/>
  <c r="BI393" i="19"/>
  <c r="BQ400" i="19"/>
  <c r="BJ408" i="19"/>
  <c r="BM405" i="19"/>
  <c r="BT403" i="19"/>
  <c r="BK388" i="19"/>
  <c r="BU400" i="19"/>
  <c r="BP407" i="19"/>
  <c r="BV408" i="19"/>
  <c r="BT400" i="19"/>
  <c r="BJ405" i="19"/>
  <c r="BS385" i="19"/>
  <c r="Q594" i="19"/>
  <c r="U601" i="19"/>
  <c r="E609" i="19"/>
  <c r="G597" i="19"/>
  <c r="K604" i="19"/>
  <c r="H597" i="19"/>
  <c r="H606" i="19"/>
  <c r="H615" i="19"/>
  <c r="S596" i="19"/>
  <c r="W603" i="19"/>
  <c r="P598" i="19"/>
  <c r="P607" i="19"/>
  <c r="I599" i="19"/>
  <c r="M606" i="19"/>
  <c r="W596" i="19"/>
  <c r="T610" i="19"/>
  <c r="T601" i="19"/>
  <c r="S613" i="19"/>
  <c r="R606" i="19"/>
  <c r="F616" i="19"/>
  <c r="N623" i="19"/>
  <c r="P594" i="19"/>
  <c r="U609" i="19"/>
  <c r="O603" i="19"/>
  <c r="L596" i="19"/>
  <c r="BE416" i="19"/>
  <c r="BI429" i="19"/>
  <c r="BR416" i="19"/>
  <c r="BS410" i="19"/>
  <c r="BK426" i="19"/>
  <c r="BP421" i="19"/>
  <c r="BI416" i="19"/>
  <c r="BE427" i="19"/>
  <c r="BK413" i="19"/>
  <c r="BP411" i="19"/>
  <c r="BT424" i="19"/>
  <c r="BM419" i="19"/>
  <c r="BR411" i="19"/>
  <c r="BJ424" i="19"/>
  <c r="BS414" i="19"/>
  <c r="BG429" i="19"/>
  <c r="BK424" i="19"/>
  <c r="BJ422" i="19"/>
  <c r="BL409" i="19"/>
  <c r="I638" i="19"/>
  <c r="U650" i="19"/>
  <c r="H634" i="19"/>
  <c r="R645" i="19"/>
  <c r="H661" i="19"/>
  <c r="R637" i="19"/>
  <c r="L652" i="19"/>
  <c r="R643" i="19"/>
  <c r="L658" i="19"/>
  <c r="G647" i="19"/>
  <c r="M665" i="19"/>
  <c r="S648" i="19"/>
  <c r="J649" i="19"/>
  <c r="N667" i="19"/>
  <c r="O653" i="19"/>
  <c r="O635" i="19"/>
  <c r="H641" i="19"/>
  <c r="I662" i="19"/>
  <c r="G636" i="19"/>
  <c r="R663" i="19"/>
  <c r="H662" i="19"/>
  <c r="R655" i="19"/>
  <c r="J669" i="19"/>
  <c r="W654" i="19"/>
  <c r="T666" i="19"/>
  <c r="Q663" i="19"/>
  <c r="W650" i="19"/>
  <c r="V659" i="19"/>
  <c r="M652" i="19"/>
  <c r="J664" i="19"/>
  <c r="N666" i="19"/>
  <c r="M653" i="19"/>
  <c r="G668" i="19"/>
  <c r="E633" i="19"/>
  <c r="BL387" i="19"/>
  <c r="BH404" i="19"/>
  <c r="BK392" i="19"/>
  <c r="BK404" i="19"/>
  <c r="BI399" i="19"/>
  <c r="BR390" i="19"/>
  <c r="BO388" i="19"/>
  <c r="BI403" i="19"/>
  <c r="BR392" i="19"/>
  <c r="BS398" i="19"/>
  <c r="BH397" i="19"/>
  <c r="BU394" i="19"/>
  <c r="BE398" i="19"/>
  <c r="BV395" i="19"/>
  <c r="BE399" i="19"/>
  <c r="BM399" i="19"/>
  <c r="BU407" i="19"/>
  <c r="BN405" i="19"/>
  <c r="BJ389" i="19"/>
  <c r="BF405" i="19"/>
  <c r="BS386" i="19"/>
  <c r="BF389" i="19"/>
  <c r="BI407" i="19"/>
  <c r="BP389" i="19"/>
  <c r="BJ385" i="19"/>
  <c r="I595" i="19"/>
  <c r="M602" i="19"/>
  <c r="Q609" i="19"/>
  <c r="S597" i="19"/>
  <c r="W604" i="19"/>
  <c r="T597" i="19"/>
  <c r="T606" i="19"/>
  <c r="T615" i="19"/>
  <c r="K597" i="19"/>
  <c r="O604" i="19"/>
  <c r="H599" i="19"/>
  <c r="H608" i="19"/>
  <c r="U599" i="19"/>
  <c r="E607" i="19"/>
  <c r="G598" i="19"/>
  <c r="H611" i="19"/>
  <c r="H604" i="19"/>
  <c r="N614" i="19"/>
  <c r="V607" i="19"/>
  <c r="S616" i="19"/>
  <c r="F624" i="19"/>
  <c r="F596" i="19"/>
  <c r="J610" i="19"/>
  <c r="S604" i="19"/>
  <c r="P597" i="19"/>
  <c r="BI417" i="19"/>
  <c r="BU429" i="19"/>
  <c r="BJ417" i="19"/>
  <c r="BS413" i="19"/>
  <c r="BO427" i="19"/>
  <c r="BH422" i="19"/>
  <c r="BM417" i="19"/>
  <c r="BI428" i="19"/>
  <c r="BO414" i="19"/>
  <c r="BH412" i="19"/>
  <c r="BT427" i="19"/>
  <c r="BE420" i="19"/>
  <c r="BJ412" i="19"/>
  <c r="BN425" i="19"/>
  <c r="BG417" i="19"/>
  <c r="BS430" i="19"/>
  <c r="BO425" i="19"/>
  <c r="BT429" i="19"/>
  <c r="BU409" i="19"/>
  <c r="U638" i="19"/>
  <c r="E652" i="19"/>
  <c r="L635" i="19"/>
  <c r="M646" i="19"/>
  <c r="T661" i="19"/>
  <c r="P640" i="19"/>
  <c r="G653" i="19"/>
  <c r="M644" i="19"/>
  <c r="T659" i="19"/>
  <c r="H649" i="19"/>
  <c r="H666" i="19"/>
  <c r="I649" i="19"/>
  <c r="N653" i="19"/>
  <c r="N668" i="19"/>
  <c r="I654" i="19"/>
  <c r="S637" i="19"/>
  <c r="G643" i="19"/>
  <c r="W662" i="19"/>
  <c r="V639" i="19"/>
  <c r="K635" i="19"/>
  <c r="U663" i="19"/>
  <c r="F657" i="19"/>
  <c r="J658" i="19"/>
  <c r="V662" i="19"/>
  <c r="S667" i="19"/>
  <c r="W664" i="19"/>
  <c r="I655" i="19"/>
  <c r="S662" i="19"/>
  <c r="S655" i="19"/>
  <c r="K666" i="19"/>
  <c r="J668" i="19"/>
  <c r="M656" i="19"/>
  <c r="N649" i="19"/>
  <c r="U633" i="19"/>
  <c r="BP388" i="19"/>
  <c r="BT404" i="19"/>
  <c r="BO393" i="19"/>
  <c r="BO405" i="19"/>
  <c r="BI400" i="19"/>
  <c r="BQ391" i="19"/>
  <c r="BS389" i="19"/>
  <c r="BG404" i="19"/>
  <c r="BR393" i="19"/>
  <c r="BP399" i="19"/>
  <c r="BU398" i="19"/>
  <c r="BS395" i="19"/>
  <c r="BS399" i="19"/>
  <c r="BF396" i="19"/>
  <c r="BG407" i="19"/>
  <c r="BQ386" i="19"/>
  <c r="BG387" i="19"/>
  <c r="BT406" i="19"/>
  <c r="BK394" i="19"/>
  <c r="BH390" i="19"/>
  <c r="BH387" i="19"/>
  <c r="BI394" i="19"/>
  <c r="BI395" i="19"/>
  <c r="BJ390" i="19"/>
  <c r="BL385" i="19"/>
  <c r="U595" i="19"/>
  <c r="E603" i="19"/>
  <c r="I610" i="19"/>
  <c r="K598" i="19"/>
  <c r="O605" i="19"/>
  <c r="L598" i="19"/>
  <c r="L607" i="19"/>
  <c r="L616" i="19"/>
  <c r="W597" i="19"/>
  <c r="G605" i="19"/>
  <c r="T599" i="19"/>
  <c r="T608" i="19"/>
  <c r="M600" i="19"/>
  <c r="Q607" i="19"/>
  <c r="K599" i="19"/>
  <c r="J612" i="19"/>
  <c r="L605" i="19"/>
  <c r="N594" i="19"/>
  <c r="W608" i="19"/>
  <c r="N617" i="19"/>
  <c r="R624" i="19"/>
  <c r="J597" i="19"/>
  <c r="N611" i="19"/>
  <c r="W605" i="19"/>
  <c r="T598" i="19"/>
  <c r="J595" i="19"/>
  <c r="Q596" i="19"/>
  <c r="P610" i="19"/>
  <c r="W611" i="19"/>
  <c r="F620" i="19"/>
  <c r="H628" i="19"/>
  <c r="N627" i="19"/>
  <c r="J617" i="19"/>
  <c r="U612" i="19"/>
  <c r="M622" i="19"/>
  <c r="O615" i="19"/>
  <c r="Q624" i="19"/>
  <c r="Q616" i="19"/>
  <c r="N600" i="19"/>
  <c r="P618" i="19"/>
  <c r="I597" i="19"/>
  <c r="U615" i="19"/>
  <c r="J602" i="19"/>
  <c r="F617" i="19"/>
  <c r="O628" i="19"/>
  <c r="H626" i="19"/>
  <c r="I615" i="19"/>
  <c r="Q630" i="19"/>
  <c r="E623" i="19"/>
  <c r="U606" i="19"/>
  <c r="R625" i="19"/>
  <c r="K614" i="19"/>
  <c r="S627" i="19"/>
  <c r="W613" i="19"/>
  <c r="S619" i="19"/>
  <c r="U630" i="19"/>
  <c r="M621" i="19"/>
  <c r="M632" i="19"/>
  <c r="K628" i="19"/>
  <c r="W627" i="19"/>
  <c r="F604" i="19"/>
  <c r="I631" i="19"/>
  <c r="Q593" i="19"/>
  <c r="S593" i="19"/>
  <c r="BU420" i="19"/>
  <c r="BN418" i="19"/>
  <c r="BH410" i="19"/>
  <c r="BQ418" i="19"/>
  <c r="BK416" i="19"/>
  <c r="BE411" i="19"/>
  <c r="BN413" i="19"/>
  <c r="BL418" i="19"/>
  <c r="BP429" i="19"/>
  <c r="BQ409" i="19"/>
  <c r="I653" i="19"/>
  <c r="Q648" i="19"/>
  <c r="T642" i="19"/>
  <c r="U645" i="19"/>
  <c r="F655" i="19"/>
  <c r="I651" i="19"/>
  <c r="N638" i="19"/>
  <c r="O639" i="19"/>
  <c r="G664" i="19"/>
  <c r="R640" i="19"/>
  <c r="P641" i="19"/>
  <c r="L642" i="19"/>
  <c r="V666" i="19"/>
  <c r="Q642" i="19"/>
  <c r="F668" i="19"/>
  <c r="L650" i="19"/>
  <c r="M633" i="19"/>
  <c r="BP406" i="19"/>
  <c r="BK407" i="19"/>
  <c r="BN394" i="19"/>
  <c r="BU405" i="19"/>
  <c r="BQ402" i="19"/>
  <c r="BV398" i="19"/>
  <c r="BT399" i="19"/>
  <c r="BH391" i="19"/>
  <c r="BU408" i="19"/>
  <c r="BF393" i="19"/>
  <c r="BF407" i="19"/>
  <c r="BN392" i="19"/>
  <c r="E597" i="19"/>
  <c r="M611" i="19"/>
  <c r="S606" i="19"/>
  <c r="H609" i="19"/>
  <c r="G599" i="19"/>
  <c r="P601" i="19"/>
  <c r="Q601" i="19"/>
  <c r="S601" i="19"/>
  <c r="T607" i="19"/>
  <c r="G610" i="19"/>
  <c r="V625" i="19"/>
  <c r="V594" i="19"/>
  <c r="L602" i="19"/>
  <c r="E599" i="19"/>
  <c r="E614" i="19"/>
  <c r="Q629" i="19"/>
  <c r="V619" i="19"/>
  <c r="U623" i="19"/>
  <c r="J600" i="19"/>
  <c r="Q608" i="19"/>
  <c r="E602" i="19"/>
  <c r="F607" i="19"/>
  <c r="O630" i="19"/>
  <c r="G617" i="19"/>
  <c r="P625" i="19"/>
  <c r="Q627" i="19"/>
  <c r="T628" i="19"/>
  <c r="L621" i="19"/>
  <c r="U625" i="19"/>
  <c r="R598" i="19"/>
  <c r="V626" i="19"/>
  <c r="G593" i="19"/>
  <c r="BQ419" i="19"/>
  <c r="BM430" i="19"/>
  <c r="BV417" i="19"/>
  <c r="BO415" i="19"/>
  <c r="BS428" i="19"/>
  <c r="BT422" i="19"/>
  <c r="BE418" i="19"/>
  <c r="BQ430" i="19"/>
  <c r="BG415" i="19"/>
  <c r="BT412" i="19"/>
  <c r="BM410" i="19"/>
  <c r="BI421" i="19"/>
  <c r="BV412" i="19"/>
  <c r="BF426" i="19"/>
  <c r="BL430" i="19"/>
  <c r="BH411" i="19"/>
  <c r="BS426" i="19"/>
  <c r="BV422" i="19"/>
  <c r="BM409" i="19"/>
  <c r="M639" i="19"/>
  <c r="Q652" i="19"/>
  <c r="E635" i="19"/>
  <c r="H647" i="19"/>
  <c r="L662" i="19"/>
  <c r="G642" i="19"/>
  <c r="P654" i="19"/>
  <c r="H645" i="19"/>
  <c r="P660" i="19"/>
  <c r="E653" i="19"/>
  <c r="U666" i="19"/>
  <c r="Q650" i="19"/>
  <c r="T655" i="19"/>
  <c r="K634" i="19"/>
  <c r="U655" i="19"/>
  <c r="P638" i="19"/>
  <c r="R647" i="19"/>
  <c r="H663" i="19"/>
  <c r="N640" i="19"/>
  <c r="F637" i="19"/>
  <c r="I665" i="19"/>
  <c r="H658" i="19"/>
  <c r="S659" i="19"/>
  <c r="G640" i="19"/>
  <c r="P668" i="19"/>
  <c r="V665" i="19"/>
  <c r="R662" i="19"/>
  <c r="W667" i="19"/>
  <c r="N658" i="19"/>
  <c r="I667" i="19"/>
  <c r="W646" i="19"/>
  <c r="U669" i="19"/>
  <c r="J657" i="19"/>
  <c r="W633" i="19"/>
  <c r="BT389" i="19"/>
  <c r="BL405" i="19"/>
  <c r="BG394" i="19"/>
  <c r="BG406" i="19"/>
  <c r="BG401" i="19"/>
  <c r="BP392" i="19"/>
  <c r="BE390" i="19"/>
  <c r="BV404" i="19"/>
  <c r="BQ394" i="19"/>
  <c r="BH400" i="19"/>
  <c r="BQ399" i="19"/>
  <c r="BQ396" i="19"/>
  <c r="BN400" i="19"/>
  <c r="BT397" i="19"/>
  <c r="BG408" i="19"/>
  <c r="BF387" i="19"/>
  <c r="BF388" i="19"/>
  <c r="BV407" i="19"/>
  <c r="BE395" i="19"/>
  <c r="BL392" i="19"/>
  <c r="BH388" i="19"/>
  <c r="BO400" i="19"/>
  <c r="BO397" i="19"/>
  <c r="BQ407" i="19"/>
  <c r="BQ385" i="19"/>
  <c r="M596" i="19"/>
  <c r="Q603" i="19"/>
  <c r="U610" i="19"/>
  <c r="W598" i="19"/>
  <c r="G606" i="19"/>
  <c r="P599" i="19"/>
  <c r="P608" i="19"/>
  <c r="P617" i="19"/>
  <c r="O598" i="19"/>
  <c r="S605" i="19"/>
  <c r="L600" i="19"/>
  <c r="L609" i="19"/>
  <c r="E601" i="19"/>
  <c r="I608" i="19"/>
  <c r="O600" i="19"/>
  <c r="W612" i="19"/>
  <c r="P606" i="19"/>
  <c r="V595" i="19"/>
  <c r="R609" i="19"/>
  <c r="J618" i="19"/>
  <c r="J625" i="19"/>
  <c r="N598" i="19"/>
  <c r="N612" i="19"/>
  <c r="G607" i="19"/>
  <c r="H601" i="19"/>
  <c r="N596" i="19"/>
  <c r="U597" i="19"/>
  <c r="E611" i="19"/>
  <c r="O612" i="19"/>
  <c r="T620" i="19"/>
  <c r="U628" i="19"/>
  <c r="I628" i="19"/>
  <c r="I618" i="19"/>
  <c r="H613" i="19"/>
  <c r="H623" i="19"/>
  <c r="N616" i="19"/>
  <c r="N595" i="19"/>
  <c r="Q617" i="19"/>
  <c r="J605" i="19"/>
  <c r="O619" i="19"/>
  <c r="U600" i="19"/>
  <c r="E616" i="19"/>
  <c r="V605" i="19"/>
  <c r="T617" i="19"/>
  <c r="P629" i="19"/>
  <c r="L627" i="19"/>
  <c r="H616" i="19"/>
  <c r="L631" i="19"/>
  <c r="M624" i="19"/>
  <c r="I614" i="19"/>
  <c r="K626" i="19"/>
  <c r="Q615" i="19"/>
  <c r="E628" i="19"/>
  <c r="G625" i="19"/>
  <c r="R620" i="19"/>
  <c r="Q631" i="19"/>
  <c r="P623" i="19"/>
  <c r="F631" i="19"/>
  <c r="K629" i="19"/>
  <c r="L628" i="19"/>
  <c r="U621" i="19"/>
  <c r="N628" i="19"/>
  <c r="I593" i="19"/>
  <c r="BV426" i="19"/>
  <c r="BG416" i="19"/>
  <c r="BL423" i="19"/>
  <c r="BV410" i="19"/>
  <c r="BL413" i="19"/>
  <c r="BQ423" i="19"/>
  <c r="BR426" i="19"/>
  <c r="BO416" i="19"/>
  <c r="BG420" i="19"/>
  <c r="E640" i="19"/>
  <c r="E636" i="19"/>
  <c r="P663" i="19"/>
  <c r="J634" i="19"/>
  <c r="K661" i="19"/>
  <c r="K668" i="19"/>
  <c r="O656" i="19"/>
  <c r="P656" i="19"/>
  <c r="P649" i="19"/>
  <c r="W642" i="19"/>
  <c r="E669" i="19"/>
  <c r="E660" i="19"/>
  <c r="G638" i="19"/>
  <c r="W665" i="19"/>
  <c r="F664" i="19"/>
  <c r="W651" i="19"/>
  <c r="H668" i="19"/>
  <c r="BT392" i="19"/>
  <c r="BS394" i="19"/>
  <c r="BV401" i="19"/>
  <c r="BS390" i="19"/>
  <c r="BP395" i="19"/>
  <c r="BL400" i="19"/>
  <c r="BF401" i="19"/>
  <c r="BI392" i="19"/>
  <c r="BN390" i="19"/>
  <c r="BO404" i="19"/>
  <c r="BP390" i="19"/>
  <c r="BR404" i="19"/>
  <c r="BG385" i="19"/>
  <c r="I604" i="19"/>
  <c r="O599" i="19"/>
  <c r="H600" i="19"/>
  <c r="H618" i="19"/>
  <c r="K606" i="19"/>
  <c r="M594" i="19"/>
  <c r="U608" i="19"/>
  <c r="E613" i="19"/>
  <c r="F597" i="19"/>
  <c r="W618" i="19"/>
  <c r="R599" i="19"/>
  <c r="J608" i="19"/>
  <c r="R597" i="19"/>
  <c r="T611" i="19"/>
  <c r="O621" i="19"/>
  <c r="W628" i="19"/>
  <c r="G614" i="19"/>
  <c r="L617" i="19"/>
  <c r="O618" i="19"/>
  <c r="N620" i="19"/>
  <c r="T616" i="19"/>
  <c r="R618" i="19"/>
  <c r="P628" i="19"/>
  <c r="G632" i="19"/>
  <c r="P615" i="19"/>
  <c r="P616" i="19"/>
  <c r="I627" i="19"/>
  <c r="L632" i="19"/>
  <c r="M598" i="19"/>
  <c r="L629" i="19"/>
  <c r="P632" i="19"/>
  <c r="BE422" i="19"/>
  <c r="BP430" i="19"/>
  <c r="BJ420" i="19"/>
  <c r="BK417" i="19"/>
  <c r="BP412" i="19"/>
  <c r="BH428" i="19"/>
  <c r="BU419" i="19"/>
  <c r="BF412" i="19"/>
  <c r="BG421" i="19"/>
  <c r="BT415" i="19"/>
  <c r="BI412" i="19"/>
  <c r="BM425" i="19"/>
  <c r="BF417" i="19"/>
  <c r="BV427" i="19"/>
  <c r="BT420" i="19"/>
  <c r="BT430" i="19"/>
  <c r="BL412" i="19"/>
  <c r="BO422" i="19"/>
  <c r="BN409" i="19"/>
  <c r="Q643" i="19"/>
  <c r="M654" i="19"/>
  <c r="P637" i="19"/>
  <c r="F653" i="19"/>
  <c r="L665" i="19"/>
  <c r="K644" i="19"/>
  <c r="H636" i="19"/>
  <c r="K650" i="19"/>
  <c r="L634" i="19"/>
  <c r="N656" i="19"/>
  <c r="M637" i="19"/>
  <c r="L636" i="19"/>
  <c r="O658" i="19"/>
  <c r="F641" i="19"/>
  <c r="G662" i="19"/>
  <c r="G641" i="19"/>
  <c r="K651" i="19"/>
  <c r="R667" i="19"/>
  <c r="G646" i="19"/>
  <c r="P645" i="19"/>
  <c r="R635" i="19"/>
  <c r="Q654" i="19"/>
  <c r="T641" i="19"/>
  <c r="H644" i="19"/>
  <c r="L644" i="19"/>
  <c r="N669" i="19"/>
  <c r="S668" i="19"/>
  <c r="M647" i="19"/>
  <c r="R658" i="19"/>
  <c r="L663" i="19"/>
  <c r="J656" i="19"/>
  <c r="N659" i="19"/>
  <c r="J660" i="19"/>
  <c r="I633" i="19"/>
  <c r="BH395" i="19"/>
  <c r="BM387" i="19"/>
  <c r="BO396" i="19"/>
  <c r="BM388" i="19"/>
  <c r="BU402" i="19"/>
  <c r="BJ399" i="19"/>
  <c r="BQ392" i="19"/>
  <c r="BE408" i="19"/>
  <c r="BP387" i="19"/>
  <c r="BM408" i="19"/>
  <c r="BM403" i="19"/>
  <c r="BN403" i="19"/>
  <c r="BO403" i="19"/>
  <c r="BR407" i="19"/>
  <c r="BF395" i="19"/>
  <c r="BU397" i="19"/>
  <c r="BK393" i="19"/>
  <c r="BK391" i="19"/>
  <c r="BF399" i="19"/>
  <c r="BH405" i="19"/>
  <c r="BM393" i="19"/>
  <c r="BG392" i="19"/>
  <c r="BO389" i="19"/>
  <c r="BO401" i="19"/>
  <c r="BH385" i="19"/>
  <c r="I598" i="19"/>
  <c r="M605" i="19"/>
  <c r="R594" i="19"/>
  <c r="S600" i="19"/>
  <c r="W607" i="19"/>
  <c r="L601" i="19"/>
  <c r="L610" i="19"/>
  <c r="L619" i="19"/>
  <c r="K600" i="19"/>
  <c r="O607" i="19"/>
  <c r="T602" i="19"/>
  <c r="Q595" i="19"/>
  <c r="U602" i="19"/>
  <c r="E610" i="19"/>
  <c r="G604" i="19"/>
  <c r="M614" i="19"/>
  <c r="P609" i="19"/>
  <c r="N599" i="19"/>
  <c r="K611" i="19"/>
  <c r="R619" i="19"/>
  <c r="F627" i="19"/>
  <c r="F602" i="19"/>
  <c r="K596" i="19"/>
  <c r="W609" i="19"/>
  <c r="T604" i="19"/>
  <c r="F600" i="19"/>
  <c r="M601" i="19"/>
  <c r="S612" i="19"/>
  <c r="L615" i="19"/>
  <c r="F623" i="19"/>
  <c r="P631" i="19"/>
  <c r="J596" i="19"/>
  <c r="U620" i="19"/>
  <c r="M616" i="19"/>
  <c r="L625" i="19"/>
  <c r="J619" i="19"/>
  <c r="F605" i="19"/>
  <c r="L620" i="19"/>
  <c r="O610" i="19"/>
  <c r="W621" i="19"/>
  <c r="R608" i="19"/>
  <c r="S617" i="19"/>
  <c r="O611" i="19"/>
  <c r="Q620" i="19"/>
  <c r="W631" i="19"/>
  <c r="P630" i="19"/>
  <c r="T622" i="19"/>
  <c r="M612" i="19"/>
  <c r="P627" i="19"/>
  <c r="BE428" i="19"/>
  <c r="BR425" i="19"/>
  <c r="BH419" i="19"/>
  <c r="BU425" i="19"/>
  <c r="BK425" i="19"/>
  <c r="BI418" i="19"/>
  <c r="BR420" i="19"/>
  <c r="BF427" i="19"/>
  <c r="BK430" i="19"/>
  <c r="M636" i="19"/>
  <c r="M660" i="19"/>
  <c r="R656" i="19"/>
  <c r="V650" i="19"/>
  <c r="E654" i="19"/>
  <c r="V663" i="19"/>
  <c r="O646" i="19"/>
  <c r="J650" i="19"/>
  <c r="P639" i="19"/>
  <c r="V637" i="19"/>
  <c r="H660" i="19"/>
  <c r="N663" i="19"/>
  <c r="U664" i="19"/>
  <c r="I645" i="19"/>
  <c r="W637" i="19"/>
  <c r="O664" i="19"/>
  <c r="J662" i="19"/>
  <c r="BH386" i="19"/>
  <c r="BG388" i="19"/>
  <c r="BN393" i="19"/>
  <c r="BH403" i="19"/>
  <c r="BE389" i="19"/>
  <c r="BV391" i="19"/>
  <c r="BS387" i="19"/>
  <c r="BF392" i="19"/>
  <c r="BR403" i="19"/>
  <c r="BP398" i="19"/>
  <c r="BN406" i="19"/>
  <c r="BR398" i="19"/>
  <c r="BM385" i="19"/>
  <c r="I601" i="19"/>
  <c r="O596" i="19"/>
  <c r="P596" i="19"/>
  <c r="P614" i="19"/>
  <c r="K603" i="19"/>
  <c r="L606" i="19"/>
  <c r="U605" i="19"/>
  <c r="O609" i="19"/>
  <c r="F613" i="19"/>
  <c r="K615" i="19"/>
  <c r="F630" i="19"/>
  <c r="K602" i="19"/>
  <c r="R611" i="19"/>
  <c r="Q602" i="19"/>
  <c r="E596" i="19"/>
  <c r="S623" i="19"/>
  <c r="O624" i="19"/>
  <c r="L622" i="19"/>
  <c r="H620" i="19"/>
  <c r="I620" i="19"/>
  <c r="P613" i="19"/>
  <c r="G611" i="19"/>
  <c r="V624" i="19"/>
  <c r="Q618" i="19"/>
  <c r="V615" i="19"/>
  <c r="E632" i="19"/>
  <c r="W623" i="19"/>
  <c r="J615" i="19"/>
  <c r="M631" i="19"/>
  <c r="S628" i="19"/>
  <c r="K620" i="19"/>
  <c r="J630" i="19"/>
  <c r="O623" i="19"/>
  <c r="U614" i="19"/>
  <c r="V630" i="19"/>
  <c r="N603" i="19"/>
  <c r="O632" i="19"/>
  <c r="M630" i="19"/>
  <c r="V593" i="19"/>
  <c r="O640" i="19"/>
  <c r="BJ402" i="19"/>
  <c r="U611" i="19"/>
  <c r="R605" i="19"/>
  <c r="J616" i="19"/>
  <c r="V596" i="19"/>
  <c r="V609" i="19"/>
  <c r="L624" i="19"/>
  <c r="S625" i="19"/>
  <c r="E608" i="19"/>
  <c r="H593" i="19"/>
  <c r="BV411" i="19"/>
  <c r="BT421" i="19"/>
  <c r="BE409" i="19"/>
  <c r="J639" i="19"/>
  <c r="S658" i="19"/>
  <c r="L651" i="19"/>
  <c r="T660" i="19"/>
  <c r="BK400" i="19"/>
  <c r="BV400" i="19"/>
  <c r="BO406" i="19"/>
  <c r="L604" i="19"/>
  <c r="I594" i="19"/>
  <c r="V606" i="19"/>
  <c r="I617" i="19"/>
  <c r="F598" i="19"/>
  <c r="R610" i="19"/>
  <c r="O625" i="19"/>
  <c r="M626" i="19"/>
  <c r="J613" i="19"/>
  <c r="W593" i="19"/>
  <c r="BL411" i="19"/>
  <c r="BP419" i="19"/>
  <c r="P651" i="19"/>
  <c r="J640" i="19"/>
  <c r="G644" i="19"/>
  <c r="K662" i="19"/>
  <c r="BI387" i="19"/>
  <c r="BV429" i="19"/>
  <c r="BS416" i="19"/>
  <c r="BH425" i="19"/>
  <c r="BN411" i="19"/>
  <c r="BP414" i="19"/>
  <c r="BU424" i="19"/>
  <c r="BJ427" i="19"/>
  <c r="BO428" i="19"/>
  <c r="BK421" i="19"/>
  <c r="I641" i="19"/>
  <c r="S636" i="19"/>
  <c r="H664" i="19"/>
  <c r="W635" i="19"/>
  <c r="W661" i="19"/>
  <c r="G635" i="19"/>
  <c r="H657" i="19"/>
  <c r="P658" i="19"/>
  <c r="M650" i="19"/>
  <c r="L643" i="19"/>
  <c r="W634" i="19"/>
  <c r="Q669" i="19"/>
  <c r="N642" i="19"/>
  <c r="V667" i="19"/>
  <c r="I666" i="19"/>
  <c r="H653" i="19"/>
  <c r="L657" i="19"/>
  <c r="BP394" i="19"/>
  <c r="BK395" i="19"/>
  <c r="BG402" i="19"/>
  <c r="BR391" i="19"/>
  <c r="BL386" i="19"/>
  <c r="BR402" i="19"/>
  <c r="BT402" i="19"/>
  <c r="BL394" i="19"/>
  <c r="BI391" i="19"/>
  <c r="BE397" i="19"/>
  <c r="BJ391" i="19"/>
  <c r="BM406" i="19"/>
  <c r="BV385" i="19"/>
  <c r="U604" i="19"/>
  <c r="G600" i="19"/>
  <c r="T600" i="19"/>
  <c r="T618" i="19"/>
  <c r="W606" i="19"/>
  <c r="E595" i="19"/>
  <c r="M609" i="19"/>
  <c r="R613" i="19"/>
  <c r="J598" i="19"/>
  <c r="E619" i="19"/>
  <c r="V600" i="19"/>
  <c r="F609" i="19"/>
  <c r="Q612" i="19"/>
  <c r="U603" i="19"/>
  <c r="Q599" i="19"/>
  <c r="N624" i="19"/>
  <c r="F626" i="19"/>
  <c r="G623" i="19"/>
  <c r="V620" i="19"/>
  <c r="W620" i="19"/>
  <c r="L614" i="19"/>
  <c r="Q613" i="19"/>
  <c r="Q625" i="19"/>
  <c r="P619" i="19"/>
  <c r="G616" i="19"/>
  <c r="R632" i="19"/>
  <c r="E624" i="19"/>
  <c r="I616" i="19"/>
  <c r="I632" i="19"/>
  <c r="G629" i="19"/>
  <c r="H621" i="19"/>
  <c r="W630" i="19"/>
  <c r="W624" i="19"/>
  <c r="W616" i="19"/>
  <c r="E631" i="19"/>
  <c r="G608" i="19"/>
  <c r="F599" i="19"/>
  <c r="N630" i="19"/>
  <c r="T593" i="19"/>
  <c r="BM411" i="19"/>
  <c r="BI427" i="19"/>
  <c r="BH430" i="19"/>
  <c r="T637" i="19"/>
  <c r="E663" i="19"/>
  <c r="O655" i="19"/>
  <c r="S650" i="19"/>
  <c r="I669" i="19"/>
  <c r="BF386" i="19"/>
  <c r="BR387" i="19"/>
  <c r="BV397" i="19"/>
  <c r="BI385" i="19"/>
  <c r="T603" i="19"/>
  <c r="M597" i="19"/>
  <c r="F603" i="19"/>
  <c r="J601" i="19"/>
  <c r="V599" i="19"/>
  <c r="I621" i="19"/>
  <c r="I609" i="19"/>
  <c r="S630" i="19"/>
  <c r="T619" i="19"/>
  <c r="U631" i="19"/>
  <c r="BE412" i="19"/>
  <c r="BK412" i="19"/>
  <c r="N643" i="19"/>
  <c r="V640" i="19"/>
  <c r="W657" i="19"/>
  <c r="L655" i="19"/>
  <c r="BT398" i="19"/>
  <c r="BQ395" i="19"/>
  <c r="BV399" i="19"/>
  <c r="BO385" i="19"/>
  <c r="T596" i="19"/>
  <c r="J604" i="19"/>
  <c r="K613" i="19"/>
  <c r="R626" i="19"/>
  <c r="I623" i="19"/>
  <c r="S622" i="19"/>
  <c r="E620" i="19"/>
  <c r="F628" i="19"/>
  <c r="M629" i="19"/>
  <c r="BM421" i="19"/>
  <c r="BQ411" i="19"/>
  <c r="BH409" i="19"/>
  <c r="L647" i="19"/>
  <c r="K640" i="19"/>
  <c r="H643" i="19"/>
  <c r="N650" i="19"/>
  <c r="BS407" i="19"/>
  <c r="BF410" i="19"/>
  <c r="BO418" i="19"/>
  <c r="BI410" i="19"/>
  <c r="BR412" i="19"/>
  <c r="BT418" i="19"/>
  <c r="BE426" i="19"/>
  <c r="BF429" i="19"/>
  <c r="BJ425" i="19"/>
  <c r="BS423" i="19"/>
  <c r="U644" i="19"/>
  <c r="L638" i="19"/>
  <c r="L668" i="19"/>
  <c r="V636" i="19"/>
  <c r="L637" i="19"/>
  <c r="E638" i="19"/>
  <c r="E659" i="19"/>
  <c r="F663" i="19"/>
  <c r="F652" i="19"/>
  <c r="N651" i="19"/>
  <c r="J636" i="19"/>
  <c r="T643" i="19"/>
  <c r="G645" i="19"/>
  <c r="J637" i="19"/>
  <c r="I664" i="19"/>
  <c r="H669" i="19"/>
  <c r="Q660" i="19"/>
  <c r="BT395" i="19"/>
  <c r="BG397" i="19"/>
  <c r="BF403" i="19"/>
  <c r="BQ393" i="19"/>
  <c r="BT388" i="19"/>
  <c r="BI404" i="19"/>
  <c r="BL404" i="19"/>
  <c r="BP402" i="19"/>
  <c r="BF394" i="19"/>
  <c r="BM389" i="19"/>
  <c r="BI396" i="19"/>
  <c r="BI390" i="19"/>
  <c r="BN385" i="19"/>
  <c r="E606" i="19"/>
  <c r="K601" i="19"/>
  <c r="P602" i="19"/>
  <c r="P620" i="19"/>
  <c r="L594" i="19"/>
  <c r="I596" i="19"/>
  <c r="Q610" i="19"/>
  <c r="J594" i="19"/>
  <c r="R600" i="19"/>
  <c r="M620" i="19"/>
  <c r="J603" i="19"/>
  <c r="M610" i="19"/>
  <c r="M613" i="19"/>
  <c r="E605" i="19"/>
  <c r="M604" i="19"/>
  <c r="I625" i="19"/>
  <c r="S626" i="19"/>
  <c r="T623" i="19"/>
  <c r="Q621" i="19"/>
  <c r="E621" i="19"/>
  <c r="R615" i="19"/>
  <c r="Q614" i="19"/>
  <c r="L626" i="19"/>
  <c r="O620" i="19"/>
  <c r="U616" i="19"/>
  <c r="F595" i="19"/>
  <c r="I612" i="19"/>
  <c r="H617" i="19"/>
  <c r="V632" i="19"/>
  <c r="U629" i="19"/>
  <c r="K623" i="19"/>
  <c r="N632" i="19"/>
  <c r="T625" i="19"/>
  <c r="V617" i="19"/>
  <c r="R631" i="19"/>
  <c r="N613" i="19"/>
  <c r="J599" i="19"/>
  <c r="H625" i="19"/>
  <c r="L593" i="19"/>
  <c r="K625" i="19"/>
  <c r="Q605" i="19"/>
  <c r="Q619" i="19"/>
  <c r="E618" i="19"/>
  <c r="F618" i="19"/>
  <c r="E630" i="19"/>
  <c r="T624" i="19"/>
  <c r="O626" i="19"/>
  <c r="I603" i="19"/>
  <c r="U626" i="19"/>
  <c r="G624" i="19"/>
  <c r="BQ413" i="19"/>
  <c r="BJ411" i="19"/>
  <c r="BN414" i="19"/>
  <c r="BH421" i="19"/>
  <c r="BV428" i="19"/>
  <c r="V634" i="19"/>
  <c r="N639" i="19"/>
  <c r="K654" i="19"/>
  <c r="K637" i="19"/>
  <c r="J666" i="19"/>
  <c r="BP397" i="19"/>
  <c r="BR394" i="19"/>
  <c r="BH399" i="19"/>
  <c r="BK408" i="19"/>
  <c r="O602" i="19"/>
  <c r="H596" i="19"/>
  <c r="R621" i="19"/>
  <c r="M607" i="19"/>
  <c r="R596" i="19"/>
  <c r="S615" i="19"/>
  <c r="P622" i="19"/>
  <c r="M617" i="19"/>
  <c r="T627" i="19"/>
  <c r="Q632" i="19"/>
  <c r="BO424" i="19"/>
  <c r="BM428" i="19"/>
  <c r="Q646" i="19"/>
  <c r="R644" i="19"/>
  <c r="S664" i="19"/>
  <c r="S639" i="19"/>
  <c r="W668" i="19"/>
  <c r="BJ387" i="19"/>
  <c r="BK390" i="19"/>
  <c r="BP405" i="19"/>
  <c r="G603" i="19"/>
  <c r="E598" i="19"/>
  <c r="J622" i="19"/>
  <c r="N608" i="19"/>
  <c r="N601" i="19"/>
  <c r="R616" i="19"/>
  <c r="K624" i="19"/>
  <c r="N631" i="19"/>
  <c r="S620" i="19"/>
  <c r="H631" i="19"/>
  <c r="BF419" i="19"/>
  <c r="BR414" i="19"/>
  <c r="U653" i="19"/>
  <c r="I634" i="19"/>
  <c r="M643" i="19"/>
  <c r="N645" i="19"/>
  <c r="BT407" i="19"/>
  <c r="BS402" i="19"/>
  <c r="BM412" i="19"/>
  <c r="BR410" i="19"/>
  <c r="BS419" i="19"/>
  <c r="BU410" i="19"/>
  <c r="BJ413" i="19"/>
  <c r="BP420" i="19"/>
  <c r="BQ426" i="19"/>
  <c r="BO410" i="19"/>
  <c r="BR427" i="19"/>
  <c r="BH420" i="19"/>
  <c r="M645" i="19"/>
  <c r="G639" i="19"/>
  <c r="G634" i="19"/>
  <c r="G637" i="19"/>
  <c r="J641" i="19"/>
  <c r="V638" i="19"/>
  <c r="K660" i="19"/>
  <c r="T663" i="19"/>
  <c r="W652" i="19"/>
  <c r="G654" i="19"/>
  <c r="H637" i="19"/>
  <c r="Q661" i="19"/>
  <c r="F646" i="19"/>
  <c r="R639" i="19"/>
  <c r="J665" i="19"/>
  <c r="N648" i="19"/>
  <c r="L656" i="19"/>
  <c r="BL396" i="19"/>
  <c r="BK398" i="19"/>
  <c r="BE404" i="19"/>
  <c r="BO395" i="19"/>
  <c r="BU390" i="19"/>
  <c r="BI406" i="19"/>
  <c r="BK406" i="19"/>
  <c r="BH408" i="19"/>
  <c r="BH396" i="19"/>
  <c r="BG390" i="19"/>
  <c r="BS401" i="19"/>
  <c r="BQ397" i="19"/>
  <c r="BR385" i="19"/>
  <c r="Q606" i="19"/>
  <c r="W601" i="19"/>
  <c r="H603" i="19"/>
  <c r="K594" i="19"/>
  <c r="P595" i="19"/>
  <c r="U596" i="19"/>
  <c r="I611" i="19"/>
  <c r="T595" i="19"/>
  <c r="V601" i="19"/>
  <c r="F621" i="19"/>
  <c r="N604" i="19"/>
  <c r="Q611" i="19"/>
  <c r="V598" i="19"/>
  <c r="I606" i="19"/>
  <c r="V614" i="19"/>
  <c r="W625" i="19"/>
  <c r="U594" i="19"/>
  <c r="P624" i="19"/>
  <c r="S621" i="19"/>
  <c r="N619" i="19"/>
  <c r="E615" i="19"/>
  <c r="K621" i="19"/>
  <c r="K609" i="19"/>
  <c r="O616" i="19"/>
  <c r="M628" i="19"/>
  <c r="U618" i="19"/>
  <c r="T621" i="19"/>
  <c r="R593" i="19"/>
  <c r="BS422" i="19"/>
  <c r="BS411" i="19"/>
  <c r="E646" i="19"/>
  <c r="J643" i="19"/>
  <c r="E664" i="19"/>
  <c r="T640" i="19"/>
  <c r="I652" i="19"/>
  <c r="L659" i="19"/>
  <c r="BK401" i="19"/>
  <c r="BK399" i="19"/>
  <c r="BE387" i="19"/>
  <c r="BJ392" i="19"/>
  <c r="I607" i="19"/>
  <c r="W594" i="19"/>
  <c r="H598" i="19"/>
  <c r="P612" i="19"/>
  <c r="E626" i="19"/>
  <c r="N622" i="19"/>
  <c r="F622" i="19"/>
  <c r="F619" i="19"/>
  <c r="V597" i="19"/>
  <c r="G622" i="19"/>
  <c r="BI414" i="19"/>
  <c r="BK410" i="19"/>
  <c r="BT411" i="19"/>
  <c r="F635" i="19"/>
  <c r="R664" i="19"/>
  <c r="P643" i="19"/>
  <c r="G667" i="19"/>
  <c r="BO402" i="19"/>
  <c r="BV388" i="19"/>
  <c r="BE393" i="19"/>
  <c r="U607" i="19"/>
  <c r="O595" i="19"/>
  <c r="L599" i="19"/>
  <c r="N602" i="19"/>
  <c r="F601" i="19"/>
  <c r="V621" i="19"/>
  <c r="O622" i="19"/>
  <c r="M618" i="19"/>
  <c r="R602" i="19"/>
  <c r="R623" i="19"/>
  <c r="BI419" i="19"/>
  <c r="BJ419" i="19"/>
  <c r="O643" i="19"/>
  <c r="V655" i="19"/>
  <c r="E666" i="19"/>
  <c r="U667" i="19"/>
  <c r="S633" i="19"/>
  <c r="BL398" i="19"/>
  <c r="BJ407" i="19"/>
  <c r="BU414" i="19"/>
  <c r="BF413" i="19"/>
  <c r="BG425" i="19"/>
  <c r="BQ412" i="19"/>
  <c r="BG412" i="19"/>
  <c r="BL422" i="19"/>
  <c r="BU430" i="19"/>
  <c r="BO413" i="19"/>
  <c r="BT417" i="19"/>
  <c r="BF409" i="19"/>
  <c r="I647" i="19"/>
  <c r="W644" i="19"/>
  <c r="T635" i="19"/>
  <c r="N641" i="19"/>
  <c r="J645" i="19"/>
  <c r="U642" i="19"/>
  <c r="Q665" i="19"/>
  <c r="R665" i="19"/>
  <c r="R660" i="19"/>
  <c r="G660" i="19"/>
  <c r="U649" i="19"/>
  <c r="U643" i="19"/>
  <c r="T654" i="19"/>
  <c r="U657" i="19"/>
  <c r="E668" i="19"/>
  <c r="V648" i="19"/>
  <c r="M659" i="19"/>
  <c r="BT401" i="19"/>
  <c r="BG403" i="19"/>
  <c r="BN388" i="19"/>
  <c r="BJ401" i="19"/>
  <c r="BJ396" i="19"/>
  <c r="BV392" i="19"/>
  <c r="BF391" i="19"/>
  <c r="BE403" i="19"/>
  <c r="BF402" i="19"/>
  <c r="BG399" i="19"/>
  <c r="BV406" i="19"/>
  <c r="BR397" i="19"/>
  <c r="E594" i="19"/>
  <c r="M608" i="19"/>
  <c r="S603" i="19"/>
  <c r="P605" i="19"/>
  <c r="G596" i="19"/>
  <c r="L597" i="19"/>
  <c r="Q598" i="19"/>
  <c r="S595" i="19"/>
  <c r="P600" i="19"/>
  <c r="N605" i="19"/>
  <c r="V622" i="19"/>
  <c r="F608" i="19"/>
  <c r="H595" i="19"/>
  <c r="R603" i="19"/>
  <c r="J609" i="19"/>
  <c r="W617" i="19"/>
  <c r="M627" i="19"/>
  <c r="R604" i="19"/>
  <c r="J606" i="19"/>
  <c r="R601" i="19"/>
  <c r="V623" i="19"/>
  <c r="Q622" i="19"/>
  <c r="R617" i="19"/>
  <c r="L611" i="19"/>
  <c r="N597" i="19"/>
  <c r="J624" i="19"/>
  <c r="N625" i="19"/>
  <c r="I626" i="19"/>
  <c r="U622" i="19"/>
  <c r="K619" i="19"/>
  <c r="J632" i="19"/>
  <c r="H629" i="19"/>
  <c r="N607" i="19"/>
  <c r="I629" i="19"/>
  <c r="P626" i="19"/>
  <c r="N621" i="19"/>
  <c r="F625" i="19"/>
  <c r="V631" i="19"/>
  <c r="E593" i="19"/>
  <c r="J593" i="19"/>
  <c r="BV423" i="19"/>
  <c r="BS421" i="19"/>
  <c r="BR430" i="19"/>
  <c r="Q655" i="19"/>
  <c r="S651" i="19"/>
  <c r="E642" i="19"/>
  <c r="H646" i="19"/>
  <c r="W640" i="19"/>
  <c r="V660" i="19"/>
  <c r="BQ389" i="19"/>
  <c r="BM386" i="19"/>
  <c r="BL391" i="19"/>
  <c r="BO407" i="19"/>
  <c r="BF385" i="19"/>
  <c r="K607" i="19"/>
  <c r="O601" i="19"/>
  <c r="I605" i="19"/>
  <c r="L612" i="19"/>
  <c r="W599" i="19"/>
  <c r="F612" i="19"/>
  <c r="T632" i="19"/>
  <c r="W619" i="19"/>
  <c r="H624" i="19"/>
  <c r="F615" i="19"/>
  <c r="R629" i="19"/>
  <c r="F629" i="19"/>
  <c r="M619" i="19"/>
  <c r="H630" i="19"/>
  <c r="G627" i="19"/>
  <c r="K593" i="19"/>
  <c r="K631" i="19"/>
  <c r="V629" i="19"/>
  <c r="V627" i="19"/>
  <c r="BU412" i="19"/>
  <c r="S653" i="19"/>
  <c r="F643" i="19"/>
  <c r="N633" i="19"/>
  <c r="BQ401" i="19"/>
  <c r="L595" i="19"/>
  <c r="N626" i="19"/>
  <c r="F614" i="19"/>
  <c r="V613" i="19"/>
  <c r="G621" i="19"/>
  <c r="K630" i="19"/>
  <c r="O654" i="19"/>
  <c r="W660" i="19"/>
  <c r="BE402" i="19"/>
  <c r="T609" i="19"/>
  <c r="G609" i="19"/>
  <c r="E622" i="19"/>
  <c r="K632" i="19"/>
  <c r="Q638" i="19"/>
  <c r="BO386" i="19"/>
  <c r="F594" i="19"/>
  <c r="V628" i="19"/>
  <c r="M623" i="19"/>
  <c r="W615" i="19"/>
  <c r="BI423" i="19"/>
  <c r="F645" i="19"/>
  <c r="BQ388" i="19"/>
  <c r="BN391" i="19"/>
  <c r="V610" i="19"/>
  <c r="N615" i="19"/>
  <c r="S629" i="19"/>
  <c r="V611" i="19"/>
  <c r="BQ424" i="19"/>
  <c r="N646" i="19"/>
  <c r="BI389" i="19"/>
  <c r="S594" i="19"/>
  <c r="G595" i="19"/>
  <c r="K610" i="19"/>
  <c r="H610" i="19"/>
  <c r="BI425" i="19"/>
  <c r="P634" i="19"/>
  <c r="BI388" i="19"/>
  <c r="S599" i="19"/>
  <c r="M595" i="19"/>
  <c r="U613" i="19"/>
  <c r="S618" i="19"/>
  <c r="BF420" i="19"/>
  <c r="Q635" i="19"/>
  <c r="BO387" i="19"/>
  <c r="BP385" i="19"/>
  <c r="W610" i="19"/>
  <c r="H632" i="19"/>
  <c r="J631" i="19"/>
  <c r="Q626" i="19"/>
  <c r="BN424" i="19"/>
  <c r="BK422" i="19"/>
  <c r="BV416" i="19"/>
  <c r="E658" i="19"/>
  <c r="N652" i="19"/>
  <c r="W643" i="19"/>
  <c r="T649" i="19"/>
  <c r="O642" i="19"/>
  <c r="V635" i="19"/>
  <c r="BQ390" i="19"/>
  <c r="BQ387" i="19"/>
  <c r="BG396" i="19"/>
  <c r="BM392" i="19"/>
  <c r="BT385" i="19"/>
  <c r="O608" i="19"/>
  <c r="G602" i="19"/>
  <c r="W602" i="19"/>
  <c r="G613" i="19"/>
  <c r="G601" i="19"/>
  <c r="O613" i="19"/>
  <c r="H619" i="19"/>
  <c r="N606" i="19"/>
  <c r="U624" i="19"/>
  <c r="E617" i="19"/>
  <c r="T629" i="19"/>
  <c r="S631" i="19"/>
  <c r="P593" i="19"/>
  <c r="BP425" i="19"/>
  <c r="V651" i="19"/>
  <c r="BJ404" i="19"/>
  <c r="M599" i="19"/>
  <c r="K608" i="19"/>
  <c r="J621" i="19"/>
  <c r="O631" i="19"/>
  <c r="BE414" i="19"/>
  <c r="P635" i="19"/>
  <c r="BI401" i="19"/>
  <c r="E600" i="19"/>
  <c r="R627" i="19"/>
  <c r="L618" i="19"/>
  <c r="W622" i="19"/>
  <c r="O593" i="19"/>
  <c r="BQ417" i="19"/>
  <c r="R633" i="19"/>
  <c r="H612" i="19"/>
  <c r="G619" i="19"/>
  <c r="M625" i="19"/>
  <c r="O629" i="19"/>
  <c r="BJ418" i="19"/>
  <c r="Q668" i="19"/>
  <c r="BM404" i="19"/>
  <c r="T612" i="19"/>
  <c r="U619" i="19"/>
  <c r="G626" i="19"/>
  <c r="I630" i="19"/>
  <c r="BI409" i="19"/>
  <c r="R650" i="19"/>
  <c r="BR408" i="19"/>
  <c r="BH393" i="19"/>
  <c r="J611" i="19"/>
  <c r="K617" i="19"/>
  <c r="U632" i="19"/>
  <c r="H622" i="19"/>
  <c r="BO409" i="19"/>
  <c r="S654" i="19"/>
  <c r="BK386" i="19"/>
  <c r="BL395" i="19"/>
  <c r="K612" i="19"/>
  <c r="K618" i="19"/>
  <c r="J626" i="19"/>
  <c r="J627" i="19"/>
  <c r="BK419" i="19"/>
  <c r="Q645" i="19"/>
  <c r="BR388" i="19"/>
  <c r="W595" i="19"/>
  <c r="S598" i="19"/>
  <c r="L623" i="19"/>
  <c r="N618" i="19"/>
  <c r="BF425" i="19"/>
  <c r="BO423" i="19"/>
  <c r="BN426" i="19"/>
  <c r="I659" i="19"/>
  <c r="J653" i="19"/>
  <c r="V644" i="19"/>
  <c r="P655" i="19"/>
  <c r="S643" i="19"/>
  <c r="G649" i="19"/>
  <c r="BO391" i="19"/>
  <c r="BU388" i="19"/>
  <c r="BG398" i="19"/>
  <c r="BG393" i="19"/>
  <c r="Q597" i="19"/>
  <c r="H594" i="19"/>
  <c r="S602" i="19"/>
  <c r="K605" i="19"/>
  <c r="T613" i="19"/>
  <c r="P603" i="19"/>
  <c r="J614" i="19"/>
  <c r="P621" i="19"/>
  <c r="V612" i="19"/>
  <c r="R595" i="19"/>
  <c r="S610" i="19"/>
  <c r="F632" i="19"/>
  <c r="R630" i="19"/>
  <c r="G630" i="19"/>
  <c r="V602" i="19"/>
  <c r="T626" i="19"/>
  <c r="F593" i="19"/>
  <c r="S632" i="19"/>
  <c r="T630" i="19"/>
  <c r="H627" i="19"/>
  <c r="BT413" i="19"/>
  <c r="E657" i="19"/>
  <c r="O659" i="19"/>
  <c r="BJ400" i="19"/>
  <c r="BM391" i="19"/>
  <c r="L603" i="19"/>
  <c r="O594" i="19"/>
  <c r="H614" i="19"/>
  <c r="S611" i="19"/>
  <c r="E627" i="19"/>
  <c r="N593" i="19"/>
  <c r="BS429" i="19"/>
  <c r="J652" i="19"/>
  <c r="BT405" i="19"/>
  <c r="P604" i="19"/>
  <c r="G618" i="19"/>
  <c r="S614" i="19"/>
  <c r="U627" i="19"/>
  <c r="N662" i="19"/>
  <c r="V657" i="19"/>
  <c r="BL388" i="19"/>
  <c r="F610" i="19"/>
  <c r="L608" i="19"/>
  <c r="S624" i="19"/>
  <c r="BR409" i="19"/>
  <c r="W649" i="19"/>
  <c r="BS408" i="19"/>
  <c r="G594" i="19"/>
  <c r="N629" i="19"/>
  <c r="N609" i="19"/>
  <c r="W632" i="19"/>
  <c r="BM424" i="19"/>
  <c r="V643" i="19"/>
  <c r="BJ386" i="19"/>
  <c r="L613" i="19"/>
  <c r="J607" i="19"/>
  <c r="E612" i="19"/>
  <c r="U617" i="19"/>
  <c r="BN419" i="19"/>
  <c r="T644" i="19"/>
  <c r="BN387" i="19"/>
  <c r="K595" i="19"/>
  <c r="O597" i="19"/>
  <c r="F611" i="19"/>
  <c r="O617" i="19"/>
  <c r="BR422" i="19"/>
  <c r="H650" i="19"/>
  <c r="M663" i="19"/>
  <c r="BM401" i="19"/>
  <c r="Q604" i="19"/>
  <c r="I619" i="19"/>
  <c r="R628" i="19"/>
  <c r="I622" i="19"/>
  <c r="BH413" i="19"/>
  <c r="BG424" i="19"/>
  <c r="BR418" i="19"/>
  <c r="U659" i="19"/>
  <c r="W653" i="19"/>
  <c r="R646" i="19"/>
  <c r="H659" i="19"/>
  <c r="N644" i="19"/>
  <c r="G657" i="19"/>
  <c r="BO392" i="19"/>
  <c r="BV390" i="19"/>
  <c r="BU399" i="19"/>
  <c r="BN401" i="19"/>
  <c r="U598" i="19"/>
  <c r="T594" i="19"/>
  <c r="H602" i="19"/>
  <c r="O606" i="19"/>
  <c r="O614" i="19"/>
  <c r="H607" i="19"/>
  <c r="W614" i="19"/>
  <c r="R612" i="19"/>
  <c r="I613" i="19"/>
  <c r="S609" i="19"/>
  <c r="G612" i="19"/>
  <c r="J620" i="19"/>
  <c r="R607" i="19"/>
  <c r="U593" i="19"/>
  <c r="S607" i="19"/>
  <c r="BL414" i="19"/>
  <c r="T657" i="19"/>
  <c r="J633" i="19"/>
  <c r="BQ398" i="19"/>
  <c r="S608" i="19"/>
  <c r="M615" i="19"/>
  <c r="O627" i="19"/>
  <c r="G631" i="19"/>
  <c r="BE421" i="19"/>
  <c r="BV402" i="19"/>
  <c r="T605" i="19"/>
  <c r="G620" i="19"/>
  <c r="E629" i="19"/>
  <c r="BM423" i="19"/>
  <c r="I640" i="19"/>
  <c r="BQ406" i="19"/>
  <c r="I602" i="19"/>
  <c r="F606" i="19"/>
  <c r="I624" i="19"/>
  <c r="V616" i="19"/>
  <c r="BV418" i="19"/>
  <c r="O669" i="19"/>
  <c r="F654" i="19"/>
  <c r="BG389" i="19"/>
  <c r="M603" i="19"/>
  <c r="K622" i="19"/>
  <c r="W626" i="19"/>
  <c r="Q623" i="19"/>
  <c r="BU426" i="19"/>
  <c r="R648" i="19"/>
  <c r="M662" i="19"/>
  <c r="BT396" i="19"/>
  <c r="E604" i="19"/>
  <c r="L630" i="19"/>
  <c r="K627" i="19"/>
  <c r="E625" i="19"/>
  <c r="E634" i="19"/>
  <c r="P662" i="19"/>
  <c r="BJ388" i="19"/>
  <c r="W600" i="19"/>
  <c r="I600" i="19"/>
  <c r="R614" i="19"/>
  <c r="W629" i="19"/>
  <c r="BH416" i="19"/>
  <c r="BM416" i="19"/>
  <c r="BF418" i="19"/>
  <c r="J655" i="19"/>
  <c r="W658" i="19"/>
  <c r="U637" i="19"/>
  <c r="I661" i="19"/>
  <c r="N655" i="19"/>
  <c r="V633" i="19"/>
  <c r="BH402" i="19"/>
  <c r="BJ406" i="19"/>
  <c r="BT387" i="19"/>
  <c r="BN402" i="19"/>
  <c r="Q600" i="19"/>
  <c r="P611" i="19"/>
  <c r="H605" i="19"/>
  <c r="V608" i="19"/>
  <c r="J628" i="19"/>
  <c r="N610" i="19"/>
  <c r="V618" i="19"/>
  <c r="K616" i="19"/>
  <c r="V603" i="19"/>
  <c r="R622" i="19"/>
  <c r="G615" i="19"/>
  <c r="Q628" i="19"/>
  <c r="J623" i="19"/>
  <c r="T614" i="19"/>
  <c r="G628" i="19"/>
  <c r="T631" i="19"/>
  <c r="M593" i="19"/>
  <c r="BQ422" i="19"/>
  <c r="BR421" i="19"/>
  <c r="W655" i="19"/>
  <c r="O662" i="19"/>
  <c r="BS396" i="19"/>
  <c r="V604" i="19"/>
  <c r="J629" i="19"/>
  <c r="O665" i="19"/>
  <c r="X23" i="73" l="1"/>
  <c r="CJ413" i="19"/>
  <c r="CB430" i="19"/>
  <c r="CN423" i="19"/>
  <c r="CJ422" i="19"/>
  <c r="CB420" i="19"/>
  <c r="CA430" i="19"/>
  <c r="CM423" i="19"/>
  <c r="CI422" i="19"/>
  <c r="CA420" i="19"/>
  <c r="CP422" i="19"/>
  <c r="BX430" i="19"/>
  <c r="CN429" i="19"/>
  <c r="CP425" i="19"/>
  <c r="CL424" i="19"/>
  <c r="CH423" i="19"/>
  <c r="CD422" i="19"/>
  <c r="CF415" i="19"/>
  <c r="CE430" i="19"/>
  <c r="BX418" i="19"/>
  <c r="CM429" i="19"/>
  <c r="CN426" i="19"/>
  <c r="CJ425" i="19"/>
  <c r="CF424" i="19"/>
  <c r="CB423" i="19"/>
  <c r="CE415" i="19"/>
  <c r="CF412" i="19"/>
  <c r="CH420" i="19"/>
  <c r="CD419" i="19"/>
  <c r="CJ429" i="19"/>
  <c r="CM426" i="19"/>
  <c r="CI425" i="19"/>
  <c r="CE424" i="19"/>
  <c r="CA423" i="19"/>
  <c r="CH429" i="19"/>
  <c r="CJ428" i="19"/>
  <c r="CB426" i="19"/>
  <c r="CN417" i="19"/>
  <c r="CJ416" i="19"/>
  <c r="CN411" i="19"/>
  <c r="CP428" i="19"/>
  <c r="CD425" i="19"/>
  <c r="CN430" i="19"/>
  <c r="CB429" i="19"/>
  <c r="CI428" i="19"/>
  <c r="CA426" i="19"/>
  <c r="CM417" i="19"/>
  <c r="CI416" i="19"/>
  <c r="CN414" i="19"/>
  <c r="CB411" i="19"/>
  <c r="CM430" i="19"/>
  <c r="CA429" i="19"/>
  <c r="CD428" i="19"/>
  <c r="CP419" i="19"/>
  <c r="CL418" i="19"/>
  <c r="CH417" i="19"/>
  <c r="CB414" i="19"/>
  <c r="CI429" i="19"/>
  <c r="CH426" i="19"/>
  <c r="BX424" i="19"/>
  <c r="CP416" i="19"/>
  <c r="CL430" i="19"/>
  <c r="CN420" i="19"/>
  <c r="CJ419" i="19"/>
  <c r="CF418" i="19"/>
  <c r="CB417" i="19"/>
  <c r="CF430" i="19"/>
  <c r="CM420" i="19"/>
  <c r="CI419" i="19"/>
  <c r="CE418" i="19"/>
  <c r="CA417" i="19"/>
  <c r="CJ410" i="19"/>
  <c r="CM414" i="19"/>
  <c r="CA414" i="19"/>
  <c r="CI413" i="19"/>
  <c r="CE412" i="19"/>
  <c r="CM411" i="19"/>
  <c r="CA411" i="19"/>
  <c r="CI410" i="19"/>
  <c r="CP430" i="19"/>
  <c r="CD430" i="19"/>
  <c r="CL429" i="19"/>
  <c r="BX429" i="19"/>
  <c r="CH428" i="19"/>
  <c r="CL426" i="19"/>
  <c r="BX426" i="19"/>
  <c r="CH425" i="19"/>
  <c r="CP424" i="19"/>
  <c r="CD424" i="19"/>
  <c r="CL423" i="19"/>
  <c r="BX423" i="19"/>
  <c r="CH422" i="19"/>
  <c r="CL420" i="19"/>
  <c r="BX420" i="19"/>
  <c r="CH419" i="19"/>
  <c r="CP418" i="19"/>
  <c r="CD418" i="19"/>
  <c r="CL417" i="19"/>
  <c r="BX417" i="19"/>
  <c r="CH416" i="19"/>
  <c r="CP415" i="19"/>
  <c r="CD415" i="19"/>
  <c r="CL414" i="19"/>
  <c r="BX414" i="19"/>
  <c r="CH413" i="19"/>
  <c r="CP412" i="19"/>
  <c r="CD412" i="19"/>
  <c r="CL411" i="19"/>
  <c r="BX411" i="19"/>
  <c r="CH410" i="19"/>
  <c r="CO430" i="19"/>
  <c r="CC430" i="19"/>
  <c r="CK429" i="19"/>
  <c r="BW429" i="19"/>
  <c r="CG428" i="19"/>
  <c r="CK426" i="19"/>
  <c r="BW426" i="19"/>
  <c r="CG425" i="19"/>
  <c r="CO424" i="19"/>
  <c r="CC424" i="19"/>
  <c r="CK423" i="19"/>
  <c r="BW423" i="19"/>
  <c r="CG422" i="19"/>
  <c r="CK420" i="19"/>
  <c r="BW420" i="19"/>
  <c r="CG419" i="19"/>
  <c r="CO418" i="19"/>
  <c r="CC418" i="19"/>
  <c r="CK417" i="19"/>
  <c r="BW417" i="19"/>
  <c r="CG416" i="19"/>
  <c r="CO415" i="19"/>
  <c r="CC415" i="19"/>
  <c r="CK414" i="19"/>
  <c r="BW414" i="19"/>
  <c r="CG413" i="19"/>
  <c r="CO412" i="19"/>
  <c r="CC412" i="19"/>
  <c r="CK411" i="19"/>
  <c r="BW411" i="19"/>
  <c r="CG410" i="19"/>
  <c r="CF428" i="19"/>
  <c r="CJ426" i="19"/>
  <c r="CF425" i="19"/>
  <c r="CN424" i="19"/>
  <c r="CB424" i="19"/>
  <c r="CJ423" i="19"/>
  <c r="CF422" i="19"/>
  <c r="CJ420" i="19"/>
  <c r="CF419" i="19"/>
  <c r="CN418" i="19"/>
  <c r="CB418" i="19"/>
  <c r="CJ417" i="19"/>
  <c r="CF416" i="19"/>
  <c r="CN415" i="19"/>
  <c r="CB415" i="19"/>
  <c r="CJ414" i="19"/>
  <c r="CF413" i="19"/>
  <c r="CN412" i="19"/>
  <c r="CB412" i="19"/>
  <c r="CJ411" i="19"/>
  <c r="CF410" i="19"/>
  <c r="CE428" i="19"/>
  <c r="CI426" i="19"/>
  <c r="CE425" i="19"/>
  <c r="CM424" i="19"/>
  <c r="CA424" i="19"/>
  <c r="CI423" i="19"/>
  <c r="CE422" i="19"/>
  <c r="CI420" i="19"/>
  <c r="CE419" i="19"/>
  <c r="CM418" i="19"/>
  <c r="CA418" i="19"/>
  <c r="CI417" i="19"/>
  <c r="CE416" i="19"/>
  <c r="CM415" i="19"/>
  <c r="CA415" i="19"/>
  <c r="CI414" i="19"/>
  <c r="CE413" i="19"/>
  <c r="CM412" i="19"/>
  <c r="CA412" i="19"/>
  <c r="CI411" i="19"/>
  <c r="CE410" i="19"/>
  <c r="CD416" i="19"/>
  <c r="CL415" i="19"/>
  <c r="BX415" i="19"/>
  <c r="CH414" i="19"/>
  <c r="CP413" i="19"/>
  <c r="CD413" i="19"/>
  <c r="CL412" i="19"/>
  <c r="BX412" i="19"/>
  <c r="CH411" i="19"/>
  <c r="CP410" i="19"/>
  <c r="CD410" i="19"/>
  <c r="CK430" i="19"/>
  <c r="BW430" i="19"/>
  <c r="CG429" i="19"/>
  <c r="CO428" i="19"/>
  <c r="CC428" i="19"/>
  <c r="CG426" i="19"/>
  <c r="CO425" i="19"/>
  <c r="CC425" i="19"/>
  <c r="CK424" i="19"/>
  <c r="BW424" i="19"/>
  <c r="CG423" i="19"/>
  <c r="CO422" i="19"/>
  <c r="CC422" i="19"/>
  <c r="CG420" i="19"/>
  <c r="CO419" i="19"/>
  <c r="CC419" i="19"/>
  <c r="CK418" i="19"/>
  <c r="BW418" i="19"/>
  <c r="CG417" i="19"/>
  <c r="CO416" i="19"/>
  <c r="CC416" i="19"/>
  <c r="CK415" i="19"/>
  <c r="BW415" i="19"/>
  <c r="CG414" i="19"/>
  <c r="CO413" i="19"/>
  <c r="CC413" i="19"/>
  <c r="CK412" i="19"/>
  <c r="BW412" i="19"/>
  <c r="CG411" i="19"/>
  <c r="CO410" i="19"/>
  <c r="CC410" i="19"/>
  <c r="CN428" i="19"/>
  <c r="CB428" i="19"/>
  <c r="CF426" i="19"/>
  <c r="CN425" i="19"/>
  <c r="CB425" i="19"/>
  <c r="CJ424" i="19"/>
  <c r="CF423" i="19"/>
  <c r="CN422" i="19"/>
  <c r="CB422" i="19"/>
  <c r="CF420" i="19"/>
  <c r="CN419" i="19"/>
  <c r="CB419" i="19"/>
  <c r="CJ418" i="19"/>
  <c r="CF417" i="19"/>
  <c r="CN416" i="19"/>
  <c r="CB416" i="19"/>
  <c r="CJ415" i="19"/>
  <c r="CF414" i="19"/>
  <c r="CN413" i="19"/>
  <c r="CB413" i="19"/>
  <c r="CJ412" i="19"/>
  <c r="CF411" i="19"/>
  <c r="CN410" i="19"/>
  <c r="CB410" i="19"/>
  <c r="CF429" i="19"/>
  <c r="CI430" i="19"/>
  <c r="CE429" i="19"/>
  <c r="CM428" i="19"/>
  <c r="CA428" i="19"/>
  <c r="CE426" i="19"/>
  <c r="CM425" i="19"/>
  <c r="CA425" i="19"/>
  <c r="CI424" i="19"/>
  <c r="CE423" i="19"/>
  <c r="CM422" i="19"/>
  <c r="CA422" i="19"/>
  <c r="CE420" i="19"/>
  <c r="CM419" i="19"/>
  <c r="CA419" i="19"/>
  <c r="CI418" i="19"/>
  <c r="CE417" i="19"/>
  <c r="CM416" i="19"/>
  <c r="CA416" i="19"/>
  <c r="CI415" i="19"/>
  <c r="CE414" i="19"/>
  <c r="CM413" i="19"/>
  <c r="CA413" i="19"/>
  <c r="CI412" i="19"/>
  <c r="CE411" i="19"/>
  <c r="CM410" i="19"/>
  <c r="CA410" i="19"/>
  <c r="CL425" i="19"/>
  <c r="BX425" i="19"/>
  <c r="CH424" i="19"/>
  <c r="CP423" i="19"/>
  <c r="CD423" i="19"/>
  <c r="CL422" i="19"/>
  <c r="BX422" i="19"/>
  <c r="CP420" i="19"/>
  <c r="CD420" i="19"/>
  <c r="CL419" i="19"/>
  <c r="BX419" i="19"/>
  <c r="CH418" i="19"/>
  <c r="CP417" i="19"/>
  <c r="CD417" i="19"/>
  <c r="CL416" i="19"/>
  <c r="BX416" i="19"/>
  <c r="CH415" i="19"/>
  <c r="CP414" i="19"/>
  <c r="CD414" i="19"/>
  <c r="CL413" i="19"/>
  <c r="BX413" i="19"/>
  <c r="CH412" i="19"/>
  <c r="CP411" i="19"/>
  <c r="CD411" i="19"/>
  <c r="CL410" i="19"/>
  <c r="BX410" i="19"/>
  <c r="CJ430" i="19"/>
  <c r="CH430" i="19"/>
  <c r="CP429" i="19"/>
  <c r="CD429" i="19"/>
  <c r="CL428" i="19"/>
  <c r="BX428" i="19"/>
  <c r="CP426" i="19"/>
  <c r="CD426" i="19"/>
  <c r="CG430" i="19"/>
  <c r="CO429" i="19"/>
  <c r="CC429" i="19"/>
  <c r="CK428" i="19"/>
  <c r="BW428" i="19"/>
  <c r="CO426" i="19"/>
  <c r="CC426" i="19"/>
  <c r="CK425" i="19"/>
  <c r="BW425" i="19"/>
  <c r="CG424" i="19"/>
  <c r="CO423" i="19"/>
  <c r="CC423" i="19"/>
  <c r="CK422" i="19"/>
  <c r="BW422" i="19"/>
  <c r="CO420" i="19"/>
  <c r="CC420" i="19"/>
  <c r="CK419" i="19"/>
  <c r="BW419" i="19"/>
  <c r="CG418" i="19"/>
  <c r="CO417" i="19"/>
  <c r="CC417" i="19"/>
  <c r="CK416" i="19"/>
  <c r="BW416" i="19"/>
  <c r="CG415" i="19"/>
  <c r="CO414" i="19"/>
  <c r="CC414" i="19"/>
  <c r="CK413" i="19"/>
  <c r="BW413" i="19"/>
  <c r="CG412" i="19"/>
  <c r="CO411" i="19"/>
  <c r="CC411" i="19"/>
  <c r="CK410" i="19"/>
  <c r="CT410" i="19" s="1"/>
  <c r="BW410" i="19"/>
  <c r="CM409" i="19"/>
  <c r="CI409" i="19"/>
  <c r="CC409" i="19"/>
  <c r="CL409" i="19"/>
  <c r="CH409" i="19"/>
  <c r="CB409" i="19"/>
  <c r="CP409" i="19"/>
  <c r="CK409" i="19"/>
  <c r="CJ409" i="19"/>
  <c r="CE409" i="19"/>
  <c r="CD409" i="19"/>
  <c r="CG409" i="19"/>
  <c r="CA409" i="19"/>
  <c r="CO409" i="19"/>
  <c r="CF409" i="19"/>
  <c r="CN409" i="19"/>
  <c r="BX409" i="19"/>
  <c r="BW409" i="19"/>
  <c r="AL653" i="19"/>
  <c r="AO660" i="19"/>
  <c r="AG659" i="19"/>
  <c r="AN660" i="19"/>
  <c r="AF659" i="19"/>
  <c r="AF656" i="19"/>
  <c r="AP668" i="19"/>
  <c r="AK660" i="19"/>
  <c r="AE656" i="19"/>
  <c r="AO668" i="19"/>
  <c r="AP661" i="19"/>
  <c r="AD660" i="19"/>
  <c r="AQ638" i="19"/>
  <c r="AF657" i="19"/>
  <c r="AB668" i="19"/>
  <c r="AD657" i="19"/>
  <c r="AH649" i="19"/>
  <c r="AA668" i="19"/>
  <c r="AD667" i="19"/>
  <c r="AF666" i="19"/>
  <c r="AH665" i="19"/>
  <c r="AE664" i="19"/>
  <c r="AE663" i="19"/>
  <c r="AD662" i="19"/>
  <c r="AO658" i="19"/>
  <c r="AA657" i="19"/>
  <c r="AA649" i="19"/>
  <c r="AP635" i="19"/>
  <c r="AP660" i="19"/>
  <c r="AH659" i="19"/>
  <c r="AQ656" i="19"/>
  <c r="AH650" i="19"/>
  <c r="AP669" i="19"/>
  <c r="AK656" i="19"/>
  <c r="AJ653" i="19"/>
  <c r="AF650" i="19"/>
  <c r="AQ648" i="19"/>
  <c r="AO669" i="19"/>
  <c r="AG656" i="19"/>
  <c r="AG653" i="19"/>
  <c r="X650" i="19"/>
  <c r="AP648" i="19"/>
  <c r="AM669" i="19"/>
  <c r="AQ668" i="19"/>
  <c r="AM660" i="19"/>
  <c r="AF653" i="19"/>
  <c r="AO648" i="19"/>
  <c r="AC669" i="19"/>
  <c r="AE653" i="19"/>
  <c r="AH648" i="19"/>
  <c r="AB669" i="19"/>
  <c r="AD656" i="19"/>
  <c r="AB653" i="19"/>
  <c r="AQ651" i="19"/>
  <c r="AD648" i="19"/>
  <c r="AQ646" i="19"/>
  <c r="AK644" i="19"/>
  <c r="AE636" i="19"/>
  <c r="Z669" i="19"/>
  <c r="AD668" i="19"/>
  <c r="AF667" i="19"/>
  <c r="AH666" i="19"/>
  <c r="AJ665" i="19"/>
  <c r="AI664" i="19"/>
  <c r="AG663" i="19"/>
  <c r="AG662" i="19"/>
  <c r="Z661" i="19"/>
  <c r="Z654" i="19"/>
  <c r="AL649" i="19"/>
  <c r="AE667" i="19"/>
  <c r="AG666" i="19"/>
  <c r="AI665" i="19"/>
  <c r="AF664" i="19"/>
  <c r="AF663" i="19"/>
  <c r="AE662" i="19"/>
  <c r="Z668" i="19"/>
  <c r="AC667" i="19"/>
  <c r="AE666" i="19"/>
  <c r="AE665" i="19"/>
  <c r="AD664" i="19"/>
  <c r="AD663" i="19"/>
  <c r="AN658" i="19"/>
  <c r="AL652" i="19"/>
  <c r="Z649" i="19"/>
  <c r="AM647" i="19"/>
  <c r="X668" i="19"/>
  <c r="AA667" i="19"/>
  <c r="AD666" i="19"/>
  <c r="AD665" i="19"/>
  <c r="AC664" i="19"/>
  <c r="AA663" i="19"/>
  <c r="AL658" i="19"/>
  <c r="AI652" i="19"/>
  <c r="AK647" i="19"/>
  <c r="Z667" i="19"/>
  <c r="AC666" i="19"/>
  <c r="AA665" i="19"/>
  <c r="Z664" i="19"/>
  <c r="AH658" i="19"/>
  <c r="AM655" i="19"/>
  <c r="AG652" i="19"/>
  <c r="AH647" i="19"/>
  <c r="AQ641" i="19"/>
  <c r="AQ637" i="19"/>
  <c r="X665" i="19"/>
  <c r="AC660" i="19"/>
  <c r="AG658" i="19"/>
  <c r="AP657" i="19"/>
  <c r="AA656" i="19"/>
  <c r="AH655" i="19"/>
  <c r="AD652" i="19"/>
  <c r="AP651" i="19"/>
  <c r="AG647" i="19"/>
  <c r="AH645" i="19"/>
  <c r="AJ644" i="19"/>
  <c r="AK642" i="19"/>
  <c r="AP641" i="19"/>
  <c r="AM638" i="19"/>
  <c r="AL669" i="19"/>
  <c r="AQ667" i="19"/>
  <c r="Z666" i="19"/>
  <c r="AM662" i="19"/>
  <c r="AP659" i="19"/>
  <c r="AE658" i="19"/>
  <c r="AO657" i="19"/>
  <c r="AF655" i="19"/>
  <c r="AP654" i="19"/>
  <c r="AC652" i="19"/>
  <c r="AO651" i="19"/>
  <c r="Z647" i="19"/>
  <c r="AF645" i="19"/>
  <c r="AL639" i="19"/>
  <c r="AD638" i="19"/>
  <c r="AD637" i="19"/>
  <c r="AM668" i="19"/>
  <c r="AP667" i="19"/>
  <c r="AQ665" i="19"/>
  <c r="AL662" i="19"/>
  <c r="AI661" i="19"/>
  <c r="AC655" i="19"/>
  <c r="AO654" i="19"/>
  <c r="AB652" i="19"/>
  <c r="AN651" i="19"/>
  <c r="AQ650" i="19"/>
  <c r="X647" i="19"/>
  <c r="AD646" i="19"/>
  <c r="AC645" i="19"/>
  <c r="AH644" i="19"/>
  <c r="AM643" i="19"/>
  <c r="AI642" i="19"/>
  <c r="AM641" i="19"/>
  <c r="AQ640" i="19"/>
  <c r="Z639" i="19"/>
  <c r="AB638" i="19"/>
  <c r="AC637" i="19"/>
  <c r="AH669" i="19"/>
  <c r="AL668" i="19"/>
  <c r="AO667" i="19"/>
  <c r="AP666" i="19"/>
  <c r="AP665" i="19"/>
  <c r="AQ664" i="19"/>
  <c r="AK663" i="19"/>
  <c r="AK662" i="19"/>
  <c r="AH661" i="19"/>
  <c r="AL659" i="19"/>
  <c r="AL657" i="19"/>
  <c r="AB655" i="19"/>
  <c r="AN654" i="19"/>
  <c r="AA652" i="19"/>
  <c r="AF651" i="19"/>
  <c r="AM650" i="19"/>
  <c r="Z646" i="19"/>
  <c r="AA645" i="19"/>
  <c r="AF644" i="19"/>
  <c r="AC643" i="19"/>
  <c r="AH642" i="19"/>
  <c r="AL641" i="19"/>
  <c r="AB640" i="19"/>
  <c r="X639" i="19"/>
  <c r="AA638" i="19"/>
  <c r="AE669" i="19"/>
  <c r="AJ668" i="19"/>
  <c r="AM667" i="19"/>
  <c r="AN666" i="19"/>
  <c r="AO665" i="19"/>
  <c r="AO664" i="19"/>
  <c r="AI663" i="19"/>
  <c r="AJ662" i="19"/>
  <c r="AG661" i="19"/>
  <c r="AJ659" i="19"/>
  <c r="AJ657" i="19"/>
  <c r="AM654" i="19"/>
  <c r="AD651" i="19"/>
  <c r="AL650" i="19"/>
  <c r="AQ649" i="19"/>
  <c r="AB644" i="19"/>
  <c r="AB643" i="19"/>
  <c r="AF642" i="19"/>
  <c r="AK641" i="19"/>
  <c r="AA640" i="19"/>
  <c r="Z638" i="19"/>
  <c r="X667" i="19"/>
  <c r="AA666" i="19"/>
  <c r="AP662" i="19"/>
  <c r="AL661" i="19"/>
  <c r="AQ654" i="19"/>
  <c r="AF646" i="19"/>
  <c r="AO643" i="19"/>
  <c r="AM639" i="19"/>
  <c r="AE637" i="19"/>
  <c r="AN668" i="19"/>
  <c r="AK661" i="19"/>
  <c r="Z660" i="19"/>
  <c r="AE646" i="19"/>
  <c r="AI644" i="19"/>
  <c r="AN643" i="19"/>
  <c r="AJ642" i="19"/>
  <c r="AN641" i="19"/>
  <c r="AK669" i="19"/>
  <c r="X660" i="19"/>
  <c r="AM659" i="19"/>
  <c r="AD658" i="19"/>
  <c r="AM657" i="19"/>
  <c r="AD669" i="19"/>
  <c r="AG668" i="19"/>
  <c r="AG667" i="19"/>
  <c r="AL666" i="19"/>
  <c r="AM665" i="19"/>
  <c r="AJ664" i="19"/>
  <c r="AH663" i="19"/>
  <c r="AI662" i="19"/>
  <c r="AC661" i="19"/>
  <c r="AQ660" i="19"/>
  <c r="AI659" i="19"/>
  <c r="AI657" i="19"/>
  <c r="AK654" i="19"/>
  <c r="AP653" i="19"/>
  <c r="AI650" i="19"/>
  <c r="AP649" i="19"/>
  <c r="AA644" i="19"/>
  <c r="AE642" i="19"/>
  <c r="AJ641" i="19"/>
  <c r="AB658" i="19"/>
  <c r="Z657" i="19"/>
  <c r="AL655" i="19"/>
  <c r="AF654" i="19"/>
  <c r="AL651" i="19"/>
  <c r="AO649" i="19"/>
  <c r="AC648" i="19"/>
  <c r="AC646" i="19"/>
  <c r="Z644" i="19"/>
  <c r="AJ643" i="19"/>
  <c r="AI641" i="19"/>
  <c r="AN640" i="19"/>
  <c r="AB637" i="19"/>
  <c r="AD636" i="19"/>
  <c r="AL635" i="19"/>
  <c r="AQ634" i="19"/>
  <c r="AQ669" i="19"/>
  <c r="X669" i="19"/>
  <c r="AC668" i="19"/>
  <c r="AK667" i="19"/>
  <c r="AQ666" i="19"/>
  <c r="AC665" i="19"/>
  <c r="AH664" i="19"/>
  <c r="AO663" i="19"/>
  <c r="AB662" i="19"/>
  <c r="AF661" i="19"/>
  <c r="AB660" i="19"/>
  <c r="AB659" i="19"/>
  <c r="Z658" i="19"/>
  <c r="AJ655" i="19"/>
  <c r="AD654" i="19"/>
  <c r="AP652" i="19"/>
  <c r="AI651" i="19"/>
  <c r="AN649" i="19"/>
  <c r="AB648" i="19"/>
  <c r="AB646" i="19"/>
  <c r="AJ645" i="19"/>
  <c r="AG643" i="19"/>
  <c r="AL640" i="19"/>
  <c r="Z637" i="19"/>
  <c r="AC636" i="19"/>
  <c r="AE635" i="19"/>
  <c r="AM634" i="19"/>
  <c r="AB665" i="19"/>
  <c r="AG664" i="19"/>
  <c r="AL663" i="19"/>
  <c r="X662" i="19"/>
  <c r="AD661" i="19"/>
  <c r="AA660" i="19"/>
  <c r="AQ657" i="19"/>
  <c r="AI655" i="19"/>
  <c r="AA654" i="19"/>
  <c r="AM652" i="19"/>
  <c r="AH651" i="19"/>
  <c r="AM649" i="19"/>
  <c r="Z648" i="19"/>
  <c r="AN647" i="19"/>
  <c r="AA646" i="19"/>
  <c r="AI645" i="19"/>
  <c r="AF643" i="19"/>
  <c r="AQ642" i="19"/>
  <c r="AH640" i="19"/>
  <c r="AP639" i="19"/>
  <c r="AA636" i="19"/>
  <c r="AD635" i="19"/>
  <c r="AL634" i="19"/>
  <c r="AG640" i="19"/>
  <c r="AK639" i="19"/>
  <c r="AL638" i="19"/>
  <c r="AP637" i="19"/>
  <c r="AQ636" i="19"/>
  <c r="AK635" i="19"/>
  <c r="AJ634" i="19"/>
  <c r="AI669" i="19"/>
  <c r="AK668" i="19"/>
  <c r="AL667" i="19"/>
  <c r="AM666" i="19"/>
  <c r="X666" i="19"/>
  <c r="AN665" i="19"/>
  <c r="Z665" i="19"/>
  <c r="AP664" i="19"/>
  <c r="AA664" i="19"/>
  <c r="AQ663" i="19"/>
  <c r="AB663" i="19"/>
  <c r="AQ662" i="19"/>
  <c r="AC662" i="19"/>
  <c r="AA661" i="19"/>
  <c r="AL660" i="19"/>
  <c r="AD659" i="19"/>
  <c r="AM658" i="19"/>
  <c r="AE657" i="19"/>
  <c r="AN656" i="19"/>
  <c r="AA655" i="19"/>
  <c r="AE654" i="19"/>
  <c r="AK653" i="19"/>
  <c r="AQ652" i="19"/>
  <c r="Z652" i="19"/>
  <c r="AE651" i="19"/>
  <c r="AG650" i="19"/>
  <c r="AJ649" i="19"/>
  <c r="AI648" i="19"/>
  <c r="AL647" i="19"/>
  <c r="AP646" i="19"/>
  <c r="AQ645" i="19"/>
  <c r="X644" i="19"/>
  <c r="AA643" i="19"/>
  <c r="AD642" i="19"/>
  <c r="AB641" i="19"/>
  <c r="AF640" i="19"/>
  <c r="AJ639" i="19"/>
  <c r="AK638" i="19"/>
  <c r="AO637" i="19"/>
  <c r="AK636" i="19"/>
  <c r="AJ635" i="19"/>
  <c r="AI634" i="19"/>
  <c r="AO646" i="19"/>
  <c r="AP645" i="19"/>
  <c r="Z643" i="19"/>
  <c r="AB642" i="19"/>
  <c r="AA641" i="19"/>
  <c r="AE640" i="19"/>
  <c r="AI639" i="19"/>
  <c r="AJ638" i="19"/>
  <c r="AM637" i="19"/>
  <c r="AI636" i="19"/>
  <c r="AI635" i="19"/>
  <c r="AH634" i="19"/>
  <c r="AG669" i="19"/>
  <c r="AI668" i="19"/>
  <c r="AI667" i="19"/>
  <c r="AK666" i="19"/>
  <c r="AL665" i="19"/>
  <c r="AM664" i="19"/>
  <c r="X664" i="19"/>
  <c r="AN663" i="19"/>
  <c r="Z663" i="19"/>
  <c r="AO662" i="19"/>
  <c r="AA662" i="19"/>
  <c r="AO661" i="19"/>
  <c r="AI660" i="19"/>
  <c r="Z659" i="19"/>
  <c r="AJ658" i="19"/>
  <c r="AC657" i="19"/>
  <c r="AJ656" i="19"/>
  <c r="AO655" i="19"/>
  <c r="AC654" i="19"/>
  <c r="AI653" i="19"/>
  <c r="AO652" i="19"/>
  <c r="AA651" i="19"/>
  <c r="AD650" i="19"/>
  <c r="AE649" i="19"/>
  <c r="AF648" i="19"/>
  <c r="AJ647" i="19"/>
  <c r="AL646" i="19"/>
  <c r="AN645" i="19"/>
  <c r="AP644" i="19"/>
  <c r="AQ643" i="19"/>
  <c r="X642" i="19"/>
  <c r="Z641" i="19"/>
  <c r="AD640" i="19"/>
  <c r="AE639" i="19"/>
  <c r="AH638" i="19"/>
  <c r="AI637" i="19"/>
  <c r="AH636" i="19"/>
  <c r="AH635" i="19"/>
  <c r="AE634" i="19"/>
  <c r="AF669" i="19"/>
  <c r="AH668" i="19"/>
  <c r="AH667" i="19"/>
  <c r="AI666" i="19"/>
  <c r="AK665" i="19"/>
  <c r="AL664" i="19"/>
  <c r="AM663" i="19"/>
  <c r="X663" i="19"/>
  <c r="AN662" i="19"/>
  <c r="Z662" i="19"/>
  <c r="AM661" i="19"/>
  <c r="AE660" i="19"/>
  <c r="AQ659" i="19"/>
  <c r="X659" i="19"/>
  <c r="AI658" i="19"/>
  <c r="AB657" i="19"/>
  <c r="AI656" i="19"/>
  <c r="AN655" i="19"/>
  <c r="AB654" i="19"/>
  <c r="AH653" i="19"/>
  <c r="AN652" i="19"/>
  <c r="X651" i="19"/>
  <c r="Z650" i="19"/>
  <c r="AD649" i="19"/>
  <c r="AE648" i="19"/>
  <c r="AI647" i="19"/>
  <c r="AI646" i="19"/>
  <c r="AK645" i="19"/>
  <c r="AN644" i="19"/>
  <c r="AP643" i="19"/>
  <c r="X641" i="19"/>
  <c r="AC640" i="19"/>
  <c r="AC639" i="19"/>
  <c r="AE638" i="19"/>
  <c r="AH637" i="19"/>
  <c r="AF636" i="19"/>
  <c r="AG635" i="19"/>
  <c r="AC634" i="19"/>
  <c r="AC651" i="19"/>
  <c r="AK650" i="19"/>
  <c r="AC649" i="19"/>
  <c r="AM648" i="19"/>
  <c r="AE647" i="19"/>
  <c r="AN646" i="19"/>
  <c r="AE645" i="19"/>
  <c r="AM644" i="19"/>
  <c r="AE643" i="19"/>
  <c r="AO642" i="19"/>
  <c r="AG641" i="19"/>
  <c r="AP640" i="19"/>
  <c r="AH639" i="19"/>
  <c r="AP638" i="19"/>
  <c r="X638" i="19"/>
  <c r="AG637" i="19"/>
  <c r="AO636" i="19"/>
  <c r="AA635" i="19"/>
  <c r="AG634" i="19"/>
  <c r="AN669" i="19"/>
  <c r="AA669" i="19"/>
  <c r="AE668" i="19"/>
  <c r="AJ667" i="19"/>
  <c r="AO666" i="19"/>
  <c r="AB666" i="19"/>
  <c r="AG665" i="19"/>
  <c r="AK664" i="19"/>
  <c r="AP663" i="19"/>
  <c r="AC663" i="19"/>
  <c r="AH662" i="19"/>
  <c r="AJ661" i="19"/>
  <c r="AH660" i="19"/>
  <c r="AE659" i="19"/>
  <c r="AQ658" i="19"/>
  <c r="AA658" i="19"/>
  <c r="AN657" i="19"/>
  <c r="X657" i="19"/>
  <c r="AH656" i="19"/>
  <c r="AP655" i="19"/>
  <c r="Z655" i="19"/>
  <c r="AH654" i="19"/>
  <c r="X653" i="19"/>
  <c r="AJ652" i="19"/>
  <c r="AB651" i="19"/>
  <c r="AJ650" i="19"/>
  <c r="AB649" i="19"/>
  <c r="AJ648" i="19"/>
  <c r="AA647" i="19"/>
  <c r="AM646" i="19"/>
  <c r="AD645" i="19"/>
  <c r="AL644" i="19"/>
  <c r="AD643" i="19"/>
  <c r="AL642" i="19"/>
  <c r="AD641" i="19"/>
  <c r="AO640" i="19"/>
  <c r="AF639" i="19"/>
  <c r="AN638" i="19"/>
  <c r="AF637" i="19"/>
  <c r="AL636" i="19"/>
  <c r="AF634" i="19"/>
  <c r="AQ661" i="19"/>
  <c r="AE661" i="19"/>
  <c r="AJ660" i="19"/>
  <c r="AN659" i="19"/>
  <c r="AA659" i="19"/>
  <c r="AF658" i="19"/>
  <c r="AK657" i="19"/>
  <c r="AP656" i="19"/>
  <c r="AB656" i="19"/>
  <c r="AG655" i="19"/>
  <c r="AL654" i="19"/>
  <c r="X654" i="19"/>
  <c r="AQ653" i="19"/>
  <c r="AD653" i="19"/>
  <c r="AH652" i="19"/>
  <c r="AM651" i="19"/>
  <c r="Z651" i="19"/>
  <c r="AE650" i="19"/>
  <c r="AI649" i="19"/>
  <c r="AN648" i="19"/>
  <c r="AA648" i="19"/>
  <c r="AF647" i="19"/>
  <c r="AJ646" i="19"/>
  <c r="AO645" i="19"/>
  <c r="AB645" i="19"/>
  <c r="AG644" i="19"/>
  <c r="AL643" i="19"/>
  <c r="AP642" i="19"/>
  <c r="AC642" i="19"/>
  <c r="AH641" i="19"/>
  <c r="AM640" i="19"/>
  <c r="Z640" i="19"/>
  <c r="AQ639" i="19"/>
  <c r="AD639" i="19"/>
  <c r="AI638" i="19"/>
  <c r="AN637" i="19"/>
  <c r="AA637" i="19"/>
  <c r="AP636" i="19"/>
  <c r="AB636" i="19"/>
  <c r="AQ635" i="19"/>
  <c r="AB635" i="19"/>
  <c r="AD634" i="19"/>
  <c r="AM656" i="19"/>
  <c r="Z656" i="19"/>
  <c r="AE655" i="19"/>
  <c r="AJ654" i="19"/>
  <c r="AN653" i="19"/>
  <c r="AA653" i="19"/>
  <c r="AF652" i="19"/>
  <c r="AK651" i="19"/>
  <c r="AP650" i="19"/>
  <c r="AB650" i="19"/>
  <c r="AG649" i="19"/>
  <c r="AL648" i="19"/>
  <c r="X648" i="19"/>
  <c r="AQ647" i="19"/>
  <c r="AD647" i="19"/>
  <c r="AH646" i="19"/>
  <c r="AM645" i="19"/>
  <c r="Z645" i="19"/>
  <c r="AE644" i="19"/>
  <c r="AI643" i="19"/>
  <c r="AN642" i="19"/>
  <c r="AA642" i="19"/>
  <c r="AF641" i="19"/>
  <c r="AJ640" i="19"/>
  <c r="AO639" i="19"/>
  <c r="AB639" i="19"/>
  <c r="AG638" i="19"/>
  <c r="AL637" i="19"/>
  <c r="AN636" i="19"/>
  <c r="Z636" i="19"/>
  <c r="AN635" i="19"/>
  <c r="Z635" i="19"/>
  <c r="AP634" i="19"/>
  <c r="AA634" i="19"/>
  <c r="AJ669" i="19"/>
  <c r="AF668" i="19"/>
  <c r="AN667" i="19"/>
  <c r="AB667" i="19"/>
  <c r="AJ666" i="19"/>
  <c r="AF665" i="19"/>
  <c r="AN664" i="19"/>
  <c r="AB664" i="19"/>
  <c r="AJ663" i="19"/>
  <c r="AF662" i="19"/>
  <c r="AN661" i="19"/>
  <c r="AB661" i="19"/>
  <c r="AF660" i="19"/>
  <c r="AK659" i="19"/>
  <c r="AP658" i="19"/>
  <c r="AC658" i="19"/>
  <c r="AH657" i="19"/>
  <c r="AL656" i="19"/>
  <c r="X656" i="19"/>
  <c r="AQ655" i="19"/>
  <c r="AD655" i="19"/>
  <c r="AI654" i="19"/>
  <c r="AM653" i="19"/>
  <c r="Z653" i="19"/>
  <c r="AE652" i="19"/>
  <c r="AJ651" i="19"/>
  <c r="AN650" i="19"/>
  <c r="AA650" i="19"/>
  <c r="AF649" i="19"/>
  <c r="AK648" i="19"/>
  <c r="AP647" i="19"/>
  <c r="AB647" i="19"/>
  <c r="AG646" i="19"/>
  <c r="AL645" i="19"/>
  <c r="X645" i="19"/>
  <c r="AQ644" i="19"/>
  <c r="AD644" i="19"/>
  <c r="AH643" i="19"/>
  <c r="AM642" i="19"/>
  <c r="Z642" i="19"/>
  <c r="AE641" i="19"/>
  <c r="AI640" i="19"/>
  <c r="AN639" i="19"/>
  <c r="AA639" i="19"/>
  <c r="AF638" i="19"/>
  <c r="AJ637" i="19"/>
  <c r="AM636" i="19"/>
  <c r="X636" i="19"/>
  <c r="AM635" i="19"/>
  <c r="X635" i="19"/>
  <c r="AO634" i="19"/>
  <c r="Z634" i="19"/>
  <c r="AJ636" i="19"/>
  <c r="AF635" i="19"/>
  <c r="AN634" i="19"/>
  <c r="AB634" i="19"/>
  <c r="X661" i="19"/>
  <c r="AG660" i="19"/>
  <c r="AO659" i="19"/>
  <c r="AC659" i="19"/>
  <c r="AK658" i="19"/>
  <c r="X658" i="19"/>
  <c r="AG657" i="19"/>
  <c r="AO656" i="19"/>
  <c r="AC656" i="19"/>
  <c r="AK655" i="19"/>
  <c r="X655" i="19"/>
  <c r="AG654" i="19"/>
  <c r="AO653" i="19"/>
  <c r="AC653" i="19"/>
  <c r="AK652" i="19"/>
  <c r="X652" i="19"/>
  <c r="AG651" i="19"/>
  <c r="AO650" i="19"/>
  <c r="AC650" i="19"/>
  <c r="AK649" i="19"/>
  <c r="X649" i="19"/>
  <c r="AG648" i="19"/>
  <c r="AO647" i="19"/>
  <c r="AC647" i="19"/>
  <c r="AK646" i="19"/>
  <c r="X646" i="19"/>
  <c r="AG645" i="19"/>
  <c r="AO644" i="19"/>
  <c r="AC644" i="19"/>
  <c r="AK643" i="19"/>
  <c r="X643" i="19"/>
  <c r="AG642" i="19"/>
  <c r="AO641" i="19"/>
  <c r="AC641" i="19"/>
  <c r="AK640" i="19"/>
  <c r="X640" i="19"/>
  <c r="AG639" i="19"/>
  <c r="AO638" i="19"/>
  <c r="AC638" i="19"/>
  <c r="AK637" i="19"/>
  <c r="X637" i="19"/>
  <c r="AG636" i="19"/>
  <c r="AO635" i="19"/>
  <c r="AC635" i="19"/>
  <c r="AK634" i="19"/>
  <c r="X634" i="19"/>
  <c r="AL633" i="19"/>
  <c r="AF633" i="19"/>
  <c r="AP633" i="19"/>
  <c r="AA633" i="19"/>
  <c r="AK633" i="19"/>
  <c r="AI633" i="19"/>
  <c r="AD633" i="19"/>
  <c r="AN633" i="19"/>
  <c r="AH633" i="19"/>
  <c r="AC633" i="19"/>
  <c r="AM633" i="19"/>
  <c r="AG633" i="19"/>
  <c r="AQ633" i="19"/>
  <c r="AB633" i="19"/>
  <c r="AO633" i="19"/>
  <c r="Z633" i="19"/>
  <c r="AJ633" i="19"/>
  <c r="AE633" i="19"/>
  <c r="X633" i="19"/>
  <c r="CF395" i="19"/>
  <c r="CJ408" i="19"/>
  <c r="CI401" i="19"/>
  <c r="CB393" i="19"/>
  <c r="CH392" i="19"/>
  <c r="CK407" i="19"/>
  <c r="CD390" i="19"/>
  <c r="CJ389" i="19"/>
  <c r="CD405" i="19"/>
  <c r="CL397" i="19"/>
  <c r="CE403" i="19"/>
  <c r="CH399" i="19"/>
  <c r="CI406" i="19"/>
  <c r="BW396" i="19"/>
  <c r="CE408" i="19"/>
  <c r="CK397" i="19"/>
  <c r="CC390" i="19"/>
  <c r="CI389" i="19"/>
  <c r="CG406" i="19"/>
  <c r="CI397" i="19"/>
  <c r="CC395" i="19"/>
  <c r="CC408" i="19"/>
  <c r="CA395" i="19"/>
  <c r="CC407" i="19"/>
  <c r="BW406" i="19"/>
  <c r="CL398" i="19"/>
  <c r="CH391" i="19"/>
  <c r="CF388" i="19"/>
  <c r="CH402" i="19"/>
  <c r="CK398" i="19"/>
  <c r="CA392" i="19"/>
  <c r="CG391" i="19"/>
  <c r="BX408" i="19"/>
  <c r="BX407" i="19"/>
  <c r="CC394" i="19"/>
  <c r="BX389" i="19"/>
  <c r="CP408" i="19"/>
  <c r="CP406" i="19"/>
  <c r="CJ405" i="19"/>
  <c r="CD402" i="19"/>
  <c r="CM401" i="19"/>
  <c r="CH398" i="19"/>
  <c r="CC396" i="19"/>
  <c r="CB394" i="19"/>
  <c r="CG393" i="19"/>
  <c r="CD391" i="19"/>
  <c r="CJ390" i="19"/>
  <c r="CB388" i="19"/>
  <c r="CJ407" i="19"/>
  <c r="CH406" i="19"/>
  <c r="CC405" i="19"/>
  <c r="CD403" i="19"/>
  <c r="CH401" i="19"/>
  <c r="CD395" i="19"/>
  <c r="CA393" i="19"/>
  <c r="CG392" i="19"/>
  <c r="CI407" i="19"/>
  <c r="CB405" i="19"/>
  <c r="CG401" i="19"/>
  <c r="BX393" i="19"/>
  <c r="CF392" i="19"/>
  <c r="CB390" i="19"/>
  <c r="CH389" i="19"/>
  <c r="CG407" i="19"/>
  <c r="BX405" i="19"/>
  <c r="CF401" i="19"/>
  <c r="CA399" i="19"/>
  <c r="BW393" i="19"/>
  <c r="CD392" i="19"/>
  <c r="CA390" i="19"/>
  <c r="CG389" i="19"/>
  <c r="BX399" i="19"/>
  <c r="BW397" i="19"/>
  <c r="CP396" i="19"/>
  <c r="CF389" i="19"/>
  <c r="BW395" i="19"/>
  <c r="CE394" i="19"/>
  <c r="CD389" i="19"/>
  <c r="CE388" i="19"/>
  <c r="CJ398" i="19"/>
  <c r="CN396" i="19"/>
  <c r="CA389" i="19"/>
  <c r="CE402" i="19"/>
  <c r="CI398" i="19"/>
  <c r="CM396" i="19"/>
  <c r="BW392" i="19"/>
  <c r="CE391" i="19"/>
  <c r="CO408" i="19"/>
  <c r="CP407" i="19"/>
  <c r="CN406" i="19"/>
  <c r="CH405" i="19"/>
  <c r="CN403" i="19"/>
  <c r="BX402" i="19"/>
  <c r="CL401" i="19"/>
  <c r="CP399" i="19"/>
  <c r="CC398" i="19"/>
  <c r="CP397" i="19"/>
  <c r="CB396" i="19"/>
  <c r="BX394" i="19"/>
  <c r="CE393" i="19"/>
  <c r="CC391" i="19"/>
  <c r="CH390" i="19"/>
  <c r="BX388" i="19"/>
  <c r="CN408" i="19"/>
  <c r="CO407" i="19"/>
  <c r="CL406" i="19"/>
  <c r="CG405" i="19"/>
  <c r="CL403" i="19"/>
  <c r="BW402" i="19"/>
  <c r="CK401" i="19"/>
  <c r="CO399" i="19"/>
  <c r="CA398" i="19"/>
  <c r="CO397" i="19"/>
  <c r="CA396" i="19"/>
  <c r="BW394" i="19"/>
  <c r="CD393" i="19"/>
  <c r="CB391" i="19"/>
  <c r="CG390" i="19"/>
  <c r="CG399" i="19"/>
  <c r="CD408" i="19"/>
  <c r="BW403" i="19"/>
  <c r="CB399" i="19"/>
  <c r="CF406" i="19"/>
  <c r="CH397" i="19"/>
  <c r="CB408" i="19"/>
  <c r="CJ402" i="19"/>
  <c r="BX395" i="19"/>
  <c r="CF394" i="19"/>
  <c r="CC392" i="19"/>
  <c r="CA408" i="19"/>
  <c r="CA407" i="19"/>
  <c r="BW399" i="19"/>
  <c r="CO396" i="19"/>
  <c r="CG402" i="19"/>
  <c r="CD394" i="19"/>
  <c r="BX392" i="19"/>
  <c r="CF391" i="19"/>
  <c r="CD388" i="19"/>
  <c r="CC388" i="19"/>
  <c r="CL408" i="19"/>
  <c r="CL407" i="19"/>
  <c r="CK406" i="19"/>
  <c r="CE405" i="19"/>
  <c r="CK403" i="19"/>
  <c r="CJ401" i="19"/>
  <c r="CN399" i="19"/>
  <c r="BX398" i="19"/>
  <c r="CN397" i="19"/>
  <c r="BX396" i="19"/>
  <c r="CP395" i="19"/>
  <c r="CC393" i="19"/>
  <c r="BX391" i="19"/>
  <c r="CE390" i="19"/>
  <c r="CK408" i="19"/>
  <c r="CH407" i="19"/>
  <c r="CE406" i="19"/>
  <c r="CP405" i="19"/>
  <c r="CI403" i="19"/>
  <c r="CN402" i="19"/>
  <c r="BX401" i="19"/>
  <c r="CM399" i="19"/>
  <c r="BW398" i="19"/>
  <c r="CD397" i="19"/>
  <c r="CL396" i="19"/>
  <c r="CO395" i="19"/>
  <c r="CP394" i="19"/>
  <c r="CP393" i="19"/>
  <c r="CD406" i="19"/>
  <c r="CN405" i="19"/>
  <c r="CH403" i="19"/>
  <c r="CM402" i="19"/>
  <c r="BW401" i="19"/>
  <c r="CL399" i="19"/>
  <c r="CP398" i="19"/>
  <c r="CC397" i="19"/>
  <c r="CK396" i="19"/>
  <c r="CM395" i="19"/>
  <c r="CO394" i="19"/>
  <c r="CO393" i="19"/>
  <c r="CP392" i="19"/>
  <c r="CP388" i="19"/>
  <c r="CH408" i="19"/>
  <c r="CF407" i="19"/>
  <c r="CC406" i="19"/>
  <c r="CL405" i="19"/>
  <c r="CG403" i="19"/>
  <c r="CL402" i="19"/>
  <c r="CK399" i="19"/>
  <c r="CO398" i="19"/>
  <c r="CB397" i="19"/>
  <c r="CJ396" i="19"/>
  <c r="CL395" i="19"/>
  <c r="CN394" i="19"/>
  <c r="CN393" i="19"/>
  <c r="CO392" i="19"/>
  <c r="CP391" i="19"/>
  <c r="CP390" i="19"/>
  <c r="CO388" i="19"/>
  <c r="CG408" i="19"/>
  <c r="CD407" i="19"/>
  <c r="CB406" i="19"/>
  <c r="CK405" i="19"/>
  <c r="CF403" i="19"/>
  <c r="CK402" i="19"/>
  <c r="CO401" i="19"/>
  <c r="CJ399" i="19"/>
  <c r="CM398" i="19"/>
  <c r="BX397" i="19"/>
  <c r="CD396" i="19"/>
  <c r="CK395" i="19"/>
  <c r="CL394" i="19"/>
  <c r="CM393" i="19"/>
  <c r="CM392" i="19"/>
  <c r="CO391" i="19"/>
  <c r="CO390" i="19"/>
  <c r="CP389" i="19"/>
  <c r="CN388" i="19"/>
  <c r="CJ395" i="19"/>
  <c r="CK394" i="19"/>
  <c r="CL393" i="19"/>
  <c r="CL392" i="19"/>
  <c r="CN391" i="19"/>
  <c r="BW391" i="19"/>
  <c r="CN390" i="19"/>
  <c r="BX390" i="19"/>
  <c r="CO389" i="19"/>
  <c r="BW389" i="19"/>
  <c r="CL388" i="19"/>
  <c r="CM408" i="19"/>
  <c r="BW408" i="19"/>
  <c r="CM407" i="19"/>
  <c r="BW407" i="19"/>
  <c r="CO406" i="19"/>
  <c r="BX406" i="19"/>
  <c r="CO405" i="19"/>
  <c r="CA405" i="19"/>
  <c r="CC403" i="19"/>
  <c r="CC402" i="19"/>
  <c r="CD401" i="19"/>
  <c r="CE399" i="19"/>
  <c r="CG398" i="19"/>
  <c r="CG397" i="19"/>
  <c r="CH396" i="19"/>
  <c r="CI395" i="19"/>
  <c r="CI394" i="19"/>
  <c r="CK393" i="19"/>
  <c r="CK392" i="19"/>
  <c r="CL391" i="19"/>
  <c r="CM390" i="19"/>
  <c r="BW390" i="19"/>
  <c r="CM389" i="19"/>
  <c r="CI388" i="19"/>
  <c r="CP403" i="19"/>
  <c r="CB403" i="19"/>
  <c r="CP402" i="19"/>
  <c r="CB402" i="19"/>
  <c r="CC401" i="19"/>
  <c r="CD399" i="19"/>
  <c r="CF398" i="19"/>
  <c r="CF397" i="19"/>
  <c r="CG396" i="19"/>
  <c r="CH395" i="19"/>
  <c r="CH394" i="19"/>
  <c r="CJ393" i="19"/>
  <c r="CJ392" i="19"/>
  <c r="CK391" i="19"/>
  <c r="CL390" i="19"/>
  <c r="CL389" i="19"/>
  <c r="CH388" i="19"/>
  <c r="CM405" i="19"/>
  <c r="BW405" i="19"/>
  <c r="CO403" i="19"/>
  <c r="BX403" i="19"/>
  <c r="CO402" i="19"/>
  <c r="CA402" i="19"/>
  <c r="CP401" i="19"/>
  <c r="CA401" i="19"/>
  <c r="CC399" i="19"/>
  <c r="CD398" i="19"/>
  <c r="CE397" i="19"/>
  <c r="CE396" i="19"/>
  <c r="CG395" i="19"/>
  <c r="CG394" i="19"/>
  <c r="CH393" i="19"/>
  <c r="CI392" i="19"/>
  <c r="CI391" i="19"/>
  <c r="CK390" i="19"/>
  <c r="CK389" i="19"/>
  <c r="CG388" i="19"/>
  <c r="CI408" i="19"/>
  <c r="CE407" i="19"/>
  <c r="CM406" i="19"/>
  <c r="CA406" i="19"/>
  <c r="CI405" i="19"/>
  <c r="CM403" i="19"/>
  <c r="CA403" i="19"/>
  <c r="CI402" i="19"/>
  <c r="CE401" i="19"/>
  <c r="CI399" i="19"/>
  <c r="CE398" i="19"/>
  <c r="CM397" i="19"/>
  <c r="CA397" i="19"/>
  <c r="CI396" i="19"/>
  <c r="CE395" i="19"/>
  <c r="CM394" i="19"/>
  <c r="CA394" i="19"/>
  <c r="CI393" i="19"/>
  <c r="CE392" i="19"/>
  <c r="CM391" i="19"/>
  <c r="CA391" i="19"/>
  <c r="CI390" i="19"/>
  <c r="CE389" i="19"/>
  <c r="CM388" i="19"/>
  <c r="CA388" i="19"/>
  <c r="CC389" i="19"/>
  <c r="CK388" i="19"/>
  <c r="BW388" i="19"/>
  <c r="CF408" i="19"/>
  <c r="CN407" i="19"/>
  <c r="CB407" i="19"/>
  <c r="CJ406" i="19"/>
  <c r="CF405" i="19"/>
  <c r="CJ403" i="19"/>
  <c r="CF402" i="19"/>
  <c r="CN401" i="19"/>
  <c r="CB401" i="19"/>
  <c r="CF399" i="19"/>
  <c r="CN398" i="19"/>
  <c r="CB398" i="19"/>
  <c r="CJ397" i="19"/>
  <c r="CF396" i="19"/>
  <c r="CN395" i="19"/>
  <c r="CB395" i="19"/>
  <c r="CJ394" i="19"/>
  <c r="CF393" i="19"/>
  <c r="CN392" i="19"/>
  <c r="CB392" i="19"/>
  <c r="CJ391" i="19"/>
  <c r="CF390" i="19"/>
  <c r="CN389" i="19"/>
  <c r="CB389" i="19"/>
  <c r="CJ388" i="19"/>
  <c r="CI385" i="19"/>
  <c r="CC385" i="19"/>
  <c r="CL385" i="19"/>
  <c r="CH385" i="19"/>
  <c r="CB385" i="19"/>
  <c r="CP385" i="19"/>
  <c r="CA385" i="19"/>
  <c r="CO385" i="19"/>
  <c r="CK385" i="19"/>
  <c r="CF385" i="19"/>
  <c r="CD385" i="19"/>
  <c r="CM385" i="19"/>
  <c r="CG385" i="19"/>
  <c r="CN385" i="19"/>
  <c r="BX385" i="19"/>
  <c r="CJ385" i="19"/>
  <c r="CE385" i="19"/>
  <c r="BW385" i="19"/>
  <c r="AB631" i="19"/>
  <c r="AK632" i="19"/>
  <c r="AJ632" i="19"/>
  <c r="AH628" i="19"/>
  <c r="AC631" i="19"/>
  <c r="AB625" i="19"/>
  <c r="AH630" i="19"/>
  <c r="AG630" i="19"/>
  <c r="AC622" i="19"/>
  <c r="AD627" i="19"/>
  <c r="AB622" i="19"/>
  <c r="AP611" i="19"/>
  <c r="AI629" i="19"/>
  <c r="AP631" i="19"/>
  <c r="AP626" i="19"/>
  <c r="Z604" i="19"/>
  <c r="AG629" i="19"/>
  <c r="AO631" i="19"/>
  <c r="AO626" i="19"/>
  <c r="AD599" i="19"/>
  <c r="Z599" i="19"/>
  <c r="AI632" i="19"/>
  <c r="AN631" i="19"/>
  <c r="AA631" i="19"/>
  <c r="AE630" i="19"/>
  <c r="AF629" i="19"/>
  <c r="AF628" i="19"/>
  <c r="AQ627" i="19"/>
  <c r="AB627" i="19"/>
  <c r="AN626" i="19"/>
  <c r="Z625" i="19"/>
  <c r="AL623" i="19"/>
  <c r="AA622" i="19"/>
  <c r="AH613" i="19"/>
  <c r="AA608" i="19"/>
  <c r="AH603" i="19"/>
  <c r="AL598" i="19"/>
  <c r="AE629" i="19"/>
  <c r="AE628" i="19"/>
  <c r="AP627" i="19"/>
  <c r="AA627" i="19"/>
  <c r="AK626" i="19"/>
  <c r="X625" i="19"/>
  <c r="AK623" i="19"/>
  <c r="AD613" i="19"/>
  <c r="X608" i="19"/>
  <c r="AC603" i="19"/>
  <c r="AG598" i="19"/>
  <c r="Z631" i="19"/>
  <c r="AG632" i="19"/>
  <c r="AL631" i="19"/>
  <c r="X631" i="19"/>
  <c r="AP630" i="19"/>
  <c r="AC630" i="19"/>
  <c r="AD629" i="19"/>
  <c r="AA628" i="19"/>
  <c r="AO627" i="19"/>
  <c r="X627" i="19"/>
  <c r="AJ626" i="19"/>
  <c r="AO625" i="19"/>
  <c r="AJ623" i="19"/>
  <c r="AM620" i="19"/>
  <c r="AN619" i="19"/>
  <c r="AO618" i="19"/>
  <c r="AP617" i="19"/>
  <c r="AQ616" i="19"/>
  <c r="AO614" i="19"/>
  <c r="AL607" i="19"/>
  <c r="AP602" i="19"/>
  <c r="AM631" i="19"/>
  <c r="AF632" i="19"/>
  <c r="AK631" i="19"/>
  <c r="AO630" i="19"/>
  <c r="AB630" i="19"/>
  <c r="AQ629" i="19"/>
  <c r="AC629" i="19"/>
  <c r="Z628" i="19"/>
  <c r="AN627" i="19"/>
  <c r="AI626" i="19"/>
  <c r="AN625" i="19"/>
  <c r="AI623" i="19"/>
  <c r="AL620" i="19"/>
  <c r="AM619" i="19"/>
  <c r="AM618" i="19"/>
  <c r="AO617" i="19"/>
  <c r="AP616" i="19"/>
  <c r="AQ615" i="19"/>
  <c r="AN614" i="19"/>
  <c r="AH607" i="19"/>
  <c r="AL602" i="19"/>
  <c r="AP597" i="19"/>
  <c r="AG628" i="19"/>
  <c r="AC627" i="19"/>
  <c r="AA625" i="19"/>
  <c r="AQ613" i="19"/>
  <c r="AH632" i="19"/>
  <c r="AQ630" i="19"/>
  <c r="AD630" i="19"/>
  <c r="AE632" i="19"/>
  <c r="AI631" i="19"/>
  <c r="AN630" i="19"/>
  <c r="AA630" i="19"/>
  <c r="AP629" i="19"/>
  <c r="AB629" i="19"/>
  <c r="AN628" i="19"/>
  <c r="X628" i="19"/>
  <c r="AM627" i="19"/>
  <c r="AG626" i="19"/>
  <c r="AM625" i="19"/>
  <c r="AE623" i="19"/>
  <c r="AE620" i="19"/>
  <c r="AG619" i="19"/>
  <c r="AH618" i="19"/>
  <c r="AI617" i="19"/>
  <c r="AJ616" i="19"/>
  <c r="AK615" i="19"/>
  <c r="AE614" i="19"/>
  <c r="AB610" i="19"/>
  <c r="AQ632" i="19"/>
  <c r="AD632" i="19"/>
  <c r="AH631" i="19"/>
  <c r="AM630" i="19"/>
  <c r="X630" i="19"/>
  <c r="AO629" i="19"/>
  <c r="AA629" i="19"/>
  <c r="AM628" i="19"/>
  <c r="AK627" i="19"/>
  <c r="AE626" i="19"/>
  <c r="AL625" i="19"/>
  <c r="AD623" i="19"/>
  <c r="AQ622" i="19"/>
  <c r="AD620" i="19"/>
  <c r="AE619" i="19"/>
  <c r="AG618" i="19"/>
  <c r="AG617" i="19"/>
  <c r="AI616" i="19"/>
  <c r="AJ615" i="19"/>
  <c r="AC614" i="19"/>
  <c r="AO606" i="19"/>
  <c r="AP632" i="19"/>
  <c r="AC632" i="19"/>
  <c r="AG631" i="19"/>
  <c r="AL630" i="19"/>
  <c r="AN629" i="19"/>
  <c r="Z629" i="19"/>
  <c r="AL628" i="19"/>
  <c r="AJ627" i="19"/>
  <c r="AD626" i="19"/>
  <c r="AJ625" i="19"/>
  <c r="X623" i="19"/>
  <c r="AO622" i="19"/>
  <c r="X620" i="19"/>
  <c r="Z619" i="19"/>
  <c r="Z618" i="19"/>
  <c r="AB617" i="19"/>
  <c r="AC616" i="19"/>
  <c r="AD615" i="19"/>
  <c r="AG612" i="19"/>
  <c r="AO632" i="19"/>
  <c r="AA632" i="19"/>
  <c r="AF631" i="19"/>
  <c r="AK630" i="19"/>
  <c r="AM629" i="19"/>
  <c r="X629" i="19"/>
  <c r="AK628" i="19"/>
  <c r="AI627" i="19"/>
  <c r="AC626" i="19"/>
  <c r="AI625" i="19"/>
  <c r="AN622" i="19"/>
  <c r="X618" i="19"/>
  <c r="AA617" i="19"/>
  <c r="AB616" i="19"/>
  <c r="AC615" i="19"/>
  <c r="AC612" i="19"/>
  <c r="AQ623" i="19"/>
  <c r="AM611" i="19"/>
  <c r="AM632" i="19"/>
  <c r="Z632" i="19"/>
  <c r="AE631" i="19"/>
  <c r="AJ630" i="19"/>
  <c r="AL629" i="19"/>
  <c r="AJ628" i="19"/>
  <c r="AF627" i="19"/>
  <c r="AB626" i="19"/>
  <c r="AH625" i="19"/>
  <c r="AJ622" i="19"/>
  <c r="AE609" i="19"/>
  <c r="Z595" i="19"/>
  <c r="AL632" i="19"/>
  <c r="X632" i="19"/>
  <c r="AQ631" i="19"/>
  <c r="AD631" i="19"/>
  <c r="AI630" i="19"/>
  <c r="AJ629" i="19"/>
  <c r="AI628" i="19"/>
  <c r="AE627" i="19"/>
  <c r="AQ626" i="19"/>
  <c r="AA626" i="19"/>
  <c r="AG625" i="19"/>
  <c r="AI622" i="19"/>
  <c r="AC609" i="19"/>
  <c r="AK620" i="19"/>
  <c r="AK619" i="19"/>
  <c r="AL618" i="19"/>
  <c r="AN617" i="19"/>
  <c r="Z617" i="19"/>
  <c r="AO616" i="19"/>
  <c r="AA616" i="19"/>
  <c r="AP615" i="19"/>
  <c r="AA615" i="19"/>
  <c r="AM614" i="19"/>
  <c r="AP613" i="19"/>
  <c r="AA612" i="19"/>
  <c r="AI611" i="19"/>
  <c r="AM610" i="19"/>
  <c r="Z607" i="19"/>
  <c r="AD602" i="19"/>
  <c r="AH597" i="19"/>
  <c r="AM622" i="19"/>
  <c r="Z622" i="19"/>
  <c r="AI620" i="19"/>
  <c r="AJ619" i="19"/>
  <c r="AK618" i="19"/>
  <c r="AM617" i="19"/>
  <c r="X617" i="19"/>
  <c r="AN616" i="19"/>
  <c r="X616" i="19"/>
  <c r="AO615" i="19"/>
  <c r="Z615" i="19"/>
  <c r="AL614" i="19"/>
  <c r="AO613" i="19"/>
  <c r="X612" i="19"/>
  <c r="AF611" i="19"/>
  <c r="AL610" i="19"/>
  <c r="AP609" i="19"/>
  <c r="AL608" i="19"/>
  <c r="X602" i="19"/>
  <c r="AO600" i="19"/>
  <c r="AC597" i="19"/>
  <c r="AF626" i="19"/>
  <c r="AK625" i="19"/>
  <c r="AG623" i="19"/>
  <c r="AL622" i="19"/>
  <c r="X622" i="19"/>
  <c r="AH620" i="19"/>
  <c r="AI619" i="19"/>
  <c r="AJ618" i="19"/>
  <c r="AL617" i="19"/>
  <c r="AL616" i="19"/>
  <c r="AM615" i="19"/>
  <c r="X615" i="19"/>
  <c r="AK614" i="19"/>
  <c r="AK613" i="19"/>
  <c r="AA611" i="19"/>
  <c r="AI610" i="19"/>
  <c r="AM609" i="19"/>
  <c r="AK608" i="19"/>
  <c r="AH600" i="19"/>
  <c r="AL595" i="19"/>
  <c r="AF623" i="19"/>
  <c r="AK622" i="19"/>
  <c r="AF620" i="19"/>
  <c r="AH619" i="19"/>
  <c r="AI618" i="19"/>
  <c r="AK617" i="19"/>
  <c r="AK616" i="19"/>
  <c r="AL615" i="19"/>
  <c r="AF614" i="19"/>
  <c r="AJ613" i="19"/>
  <c r="Z611" i="19"/>
  <c r="AE610" i="19"/>
  <c r="AH609" i="19"/>
  <c r="AF608" i="19"/>
  <c r="AP603" i="19"/>
  <c r="AD600" i="19"/>
  <c r="AH595" i="19"/>
  <c r="AP623" i="19"/>
  <c r="AC623" i="19"/>
  <c r="AH622" i="19"/>
  <c r="AQ620" i="19"/>
  <c r="AC620" i="19"/>
  <c r="AD619" i="19"/>
  <c r="AF618" i="19"/>
  <c r="AF617" i="19"/>
  <c r="AH616" i="19"/>
  <c r="AI615" i="19"/>
  <c r="AB614" i="19"/>
  <c r="AC613" i="19"/>
  <c r="AP612" i="19"/>
  <c r="AH606" i="19"/>
  <c r="AL601" i="19"/>
  <c r="Z598" i="19"/>
  <c r="AP596" i="19"/>
  <c r="AF625" i="19"/>
  <c r="AO623" i="19"/>
  <c r="AB623" i="19"/>
  <c r="AG622" i="19"/>
  <c r="AP620" i="19"/>
  <c r="AB620" i="19"/>
  <c r="AQ619" i="19"/>
  <c r="AC619" i="19"/>
  <c r="AE618" i="19"/>
  <c r="AE617" i="19"/>
  <c r="AG616" i="19"/>
  <c r="AH615" i="19"/>
  <c r="AA614" i="19"/>
  <c r="AB613" i="19"/>
  <c r="AO612" i="19"/>
  <c r="AD606" i="19"/>
  <c r="AH601" i="19"/>
  <c r="AL596" i="19"/>
  <c r="AE625" i="19"/>
  <c r="AN623" i="19"/>
  <c r="AA623" i="19"/>
  <c r="AF622" i="19"/>
  <c r="AO620" i="19"/>
  <c r="AA620" i="19"/>
  <c r="AP619" i="19"/>
  <c r="AC618" i="19"/>
  <c r="AD617" i="19"/>
  <c r="AE616" i="19"/>
  <c r="AG615" i="19"/>
  <c r="Z614" i="19"/>
  <c r="AL612" i="19"/>
  <c r="AL604" i="19"/>
  <c r="Z601" i="19"/>
  <c r="AP599" i="19"/>
  <c r="AD596" i="19"/>
  <c r="AO594" i="19"/>
  <c r="AQ628" i="19"/>
  <c r="AC628" i="19"/>
  <c r="AH627" i="19"/>
  <c r="AM626" i="19"/>
  <c r="Z626" i="19"/>
  <c r="AB619" i="19"/>
  <c r="AN632" i="19"/>
  <c r="AB632" i="19"/>
  <c r="AJ631" i="19"/>
  <c r="AF630" i="19"/>
  <c r="AK629" i="19"/>
  <c r="AO628" i="19"/>
  <c r="AB628" i="19"/>
  <c r="AG627" i="19"/>
  <c r="AL626" i="19"/>
  <c r="X626" i="19"/>
  <c r="AQ625" i="19"/>
  <c r="AC625" i="19"/>
  <c r="AM623" i="19"/>
  <c r="Z623" i="19"/>
  <c r="AE622" i="19"/>
  <c r="AN620" i="19"/>
  <c r="Z620" i="19"/>
  <c r="AO619" i="19"/>
  <c r="AA619" i="19"/>
  <c r="AP618" i="19"/>
  <c r="AA618" i="19"/>
  <c r="AQ617" i="19"/>
  <c r="AC617" i="19"/>
  <c r="AD616" i="19"/>
  <c r="AF615" i="19"/>
  <c r="AP614" i="19"/>
  <c r="X614" i="19"/>
  <c r="AI612" i="19"/>
  <c r="AQ611" i="19"/>
  <c r="AG604" i="19"/>
  <c r="AK599" i="19"/>
  <c r="X596" i="19"/>
  <c r="AI594" i="19"/>
  <c r="AQ614" i="19"/>
  <c r="AD614" i="19"/>
  <c r="AI613" i="19"/>
  <c r="AM612" i="19"/>
  <c r="Z612" i="19"/>
  <c r="AN611" i="19"/>
  <c r="X611" i="19"/>
  <c r="AJ610" i="19"/>
  <c r="AD609" i="19"/>
  <c r="AH608" i="19"/>
  <c r="AG607" i="19"/>
  <c r="AC606" i="19"/>
  <c r="AO603" i="19"/>
  <c r="AK602" i="19"/>
  <c r="AG601" i="19"/>
  <c r="AC600" i="19"/>
  <c r="X599" i="19"/>
  <c r="AO597" i="19"/>
  <c r="AK596" i="19"/>
  <c r="AG595" i="19"/>
  <c r="AD607" i="19"/>
  <c r="Z606" i="19"/>
  <c r="AP604" i="19"/>
  <c r="AL603" i="19"/>
  <c r="AH602" i="19"/>
  <c r="AD601" i="19"/>
  <c r="Z600" i="19"/>
  <c r="AP598" i="19"/>
  <c r="AL597" i="19"/>
  <c r="AH596" i="19"/>
  <c r="AD595" i="19"/>
  <c r="AG613" i="19"/>
  <c r="AK612" i="19"/>
  <c r="AL611" i="19"/>
  <c r="AH610" i="19"/>
  <c r="AA609" i="19"/>
  <c r="AE608" i="19"/>
  <c r="AB607" i="19"/>
  <c r="AN604" i="19"/>
  <c r="AJ603" i="19"/>
  <c r="AF602" i="19"/>
  <c r="AB601" i="19"/>
  <c r="AN598" i="19"/>
  <c r="AJ597" i="19"/>
  <c r="AF596" i="19"/>
  <c r="AB595" i="19"/>
  <c r="AE613" i="19"/>
  <c r="AJ612" i="19"/>
  <c r="AK611" i="19"/>
  <c r="AG610" i="19"/>
  <c r="AQ609" i="19"/>
  <c r="Z609" i="19"/>
  <c r="AD608" i="19"/>
  <c r="AA607" i="19"/>
  <c r="AM604" i="19"/>
  <c r="AI603" i="19"/>
  <c r="AE602" i="19"/>
  <c r="AA601" i="19"/>
  <c r="AQ599" i="19"/>
  <c r="AM598" i="19"/>
  <c r="AI597" i="19"/>
  <c r="AE596" i="19"/>
  <c r="AA595" i="19"/>
  <c r="AP594" i="19"/>
  <c r="AH612" i="19"/>
  <c r="AH611" i="19"/>
  <c r="AD610" i="19"/>
  <c r="AO609" i="19"/>
  <c r="Z608" i="19"/>
  <c r="AP606" i="19"/>
  <c r="AH604" i="19"/>
  <c r="AD603" i="19"/>
  <c r="Z602" i="19"/>
  <c r="AP600" i="19"/>
  <c r="AL599" i="19"/>
  <c r="AH598" i="19"/>
  <c r="AD597" i="19"/>
  <c r="Z596" i="19"/>
  <c r="AJ594" i="19"/>
  <c r="Z630" i="19"/>
  <c r="AH629" i="19"/>
  <c r="AP628" i="19"/>
  <c r="AD628" i="19"/>
  <c r="AL627" i="19"/>
  <c r="Z627" i="19"/>
  <c r="AH626" i="19"/>
  <c r="AP625" i="19"/>
  <c r="AD625" i="19"/>
  <c r="AH623" i="19"/>
  <c r="AP622" i="19"/>
  <c r="AD622" i="19"/>
  <c r="AG620" i="19"/>
  <c r="AL619" i="19"/>
  <c r="X619" i="19"/>
  <c r="AQ618" i="19"/>
  <c r="AD618" i="19"/>
  <c r="AH617" i="19"/>
  <c r="AM616" i="19"/>
  <c r="Z616" i="19"/>
  <c r="AE615" i="19"/>
  <c r="AI614" i="19"/>
  <c r="AN613" i="19"/>
  <c r="AA613" i="19"/>
  <c r="AF612" i="19"/>
  <c r="AE611" i="19"/>
  <c r="AQ610" i="19"/>
  <c r="AA610" i="19"/>
  <c r="AL609" i="19"/>
  <c r="AQ608" i="19"/>
  <c r="AP607" i="19"/>
  <c r="AL606" i="19"/>
  <c r="AD604" i="19"/>
  <c r="Z603" i="19"/>
  <c r="AP601" i="19"/>
  <c r="AL600" i="19"/>
  <c r="AH599" i="19"/>
  <c r="AD598" i="19"/>
  <c r="Z597" i="19"/>
  <c r="AP595" i="19"/>
  <c r="AH594" i="19"/>
  <c r="AH614" i="19"/>
  <c r="AM613" i="19"/>
  <c r="Z613" i="19"/>
  <c r="AE612" i="19"/>
  <c r="AD611" i="19"/>
  <c r="AP610" i="19"/>
  <c r="Z610" i="19"/>
  <c r="AJ609" i="19"/>
  <c r="AP608" i="19"/>
  <c r="AN607" i="19"/>
  <c r="AJ606" i="19"/>
  <c r="AB604" i="19"/>
  <c r="AN601" i="19"/>
  <c r="AJ600" i="19"/>
  <c r="AF599" i="19"/>
  <c r="AB598" i="19"/>
  <c r="AN595" i="19"/>
  <c r="AD594" i="19"/>
  <c r="AG614" i="19"/>
  <c r="AL613" i="19"/>
  <c r="X613" i="19"/>
  <c r="AQ612" i="19"/>
  <c r="AD612" i="19"/>
  <c r="AB611" i="19"/>
  <c r="AN610" i="19"/>
  <c r="AI609" i="19"/>
  <c r="AM608" i="19"/>
  <c r="AM607" i="19"/>
  <c r="AI606" i="19"/>
  <c r="AA604" i="19"/>
  <c r="AQ602" i="19"/>
  <c r="AM601" i="19"/>
  <c r="AI600" i="19"/>
  <c r="AE599" i="19"/>
  <c r="AA598" i="19"/>
  <c r="AQ596" i="19"/>
  <c r="AM595" i="19"/>
  <c r="AC594" i="19"/>
  <c r="AO611" i="19"/>
  <c r="AC611" i="19"/>
  <c r="AK610" i="19"/>
  <c r="X610" i="19"/>
  <c r="AG609" i="19"/>
  <c r="AO608" i="19"/>
  <c r="AC608" i="19"/>
  <c r="AK607" i="19"/>
  <c r="X607" i="19"/>
  <c r="AG606" i="19"/>
  <c r="AK604" i="19"/>
  <c r="X604" i="19"/>
  <c r="AG603" i="19"/>
  <c r="AO602" i="19"/>
  <c r="AC602" i="19"/>
  <c r="AK601" i="19"/>
  <c r="X601" i="19"/>
  <c r="AG600" i="19"/>
  <c r="AO599" i="19"/>
  <c r="AC599" i="19"/>
  <c r="AK598" i="19"/>
  <c r="X598" i="19"/>
  <c r="AG597" i="19"/>
  <c r="AO596" i="19"/>
  <c r="AC596" i="19"/>
  <c r="AK595" i="19"/>
  <c r="X595" i="19"/>
  <c r="AG594" i="19"/>
  <c r="AF609" i="19"/>
  <c r="AN608" i="19"/>
  <c r="AB608" i="19"/>
  <c r="AJ607" i="19"/>
  <c r="AF606" i="19"/>
  <c r="AJ604" i="19"/>
  <c r="AF603" i="19"/>
  <c r="AN602" i="19"/>
  <c r="AB602" i="19"/>
  <c r="AJ601" i="19"/>
  <c r="AF600" i="19"/>
  <c r="AN599" i="19"/>
  <c r="AB599" i="19"/>
  <c r="AJ598" i="19"/>
  <c r="AF597" i="19"/>
  <c r="AN596" i="19"/>
  <c r="AB596" i="19"/>
  <c r="AJ595" i="19"/>
  <c r="AF594" i="19"/>
  <c r="AI607" i="19"/>
  <c r="AQ606" i="19"/>
  <c r="AE606" i="19"/>
  <c r="AI604" i="19"/>
  <c r="AQ603" i="19"/>
  <c r="AE603" i="19"/>
  <c r="AM602" i="19"/>
  <c r="AA602" i="19"/>
  <c r="AI601" i="19"/>
  <c r="AQ600" i="19"/>
  <c r="AE600" i="19"/>
  <c r="AM599" i="19"/>
  <c r="AA599" i="19"/>
  <c r="AI598" i="19"/>
  <c r="AQ597" i="19"/>
  <c r="AE597" i="19"/>
  <c r="AM596" i="19"/>
  <c r="AA596" i="19"/>
  <c r="AI595" i="19"/>
  <c r="AQ594" i="19"/>
  <c r="AE594" i="19"/>
  <c r="AJ620" i="19"/>
  <c r="AF619" i="19"/>
  <c r="AN618" i="19"/>
  <c r="AB618" i="19"/>
  <c r="AJ617" i="19"/>
  <c r="AF616" i="19"/>
  <c r="AN615" i="19"/>
  <c r="AB615" i="19"/>
  <c r="AJ614" i="19"/>
  <c r="AF613" i="19"/>
  <c r="AN612" i="19"/>
  <c r="AB612" i="19"/>
  <c r="AJ611" i="19"/>
  <c r="AF610" i="19"/>
  <c r="AN609" i="19"/>
  <c r="AB609" i="19"/>
  <c r="AJ608" i="19"/>
  <c r="AF607" i="19"/>
  <c r="AN606" i="19"/>
  <c r="AB606" i="19"/>
  <c r="AF604" i="19"/>
  <c r="AN603" i="19"/>
  <c r="AB603" i="19"/>
  <c r="AJ602" i="19"/>
  <c r="AF601" i="19"/>
  <c r="AN600" i="19"/>
  <c r="AB600" i="19"/>
  <c r="AJ599" i="19"/>
  <c r="AF598" i="19"/>
  <c r="AN597" i="19"/>
  <c r="AB597" i="19"/>
  <c r="AJ596" i="19"/>
  <c r="AF595" i="19"/>
  <c r="AN594" i="19"/>
  <c r="AB594" i="19"/>
  <c r="AI608" i="19"/>
  <c r="AQ607" i="19"/>
  <c r="AE607" i="19"/>
  <c r="AM606" i="19"/>
  <c r="AA606" i="19"/>
  <c r="AQ604" i="19"/>
  <c r="AE604" i="19"/>
  <c r="AM603" i="19"/>
  <c r="AA603" i="19"/>
  <c r="AI602" i="19"/>
  <c r="AQ601" i="19"/>
  <c r="AE601" i="19"/>
  <c r="AM600" i="19"/>
  <c r="AA600" i="19"/>
  <c r="AI599" i="19"/>
  <c r="AQ598" i="19"/>
  <c r="AE598" i="19"/>
  <c r="AM597" i="19"/>
  <c r="AA597" i="19"/>
  <c r="AI596" i="19"/>
  <c r="AQ595" i="19"/>
  <c r="AE595" i="19"/>
  <c r="AM594" i="19"/>
  <c r="AA594" i="19"/>
  <c r="AL594" i="19"/>
  <c r="Z594" i="19"/>
  <c r="AG611" i="19"/>
  <c r="AO610" i="19"/>
  <c r="AC610" i="19"/>
  <c r="AK609" i="19"/>
  <c r="X609" i="19"/>
  <c r="AG608" i="19"/>
  <c r="AO607" i="19"/>
  <c r="AC607" i="19"/>
  <c r="AK606" i="19"/>
  <c r="X606" i="19"/>
  <c r="AO604" i="19"/>
  <c r="AC604" i="19"/>
  <c r="AK603" i="19"/>
  <c r="X603" i="19"/>
  <c r="AG602" i="19"/>
  <c r="AO601" i="19"/>
  <c r="AC601" i="19"/>
  <c r="AK600" i="19"/>
  <c r="X600" i="19"/>
  <c r="AG599" i="19"/>
  <c r="AO598" i="19"/>
  <c r="AC598" i="19"/>
  <c r="AK597" i="19"/>
  <c r="X597" i="19"/>
  <c r="AG596" i="19"/>
  <c r="AO595" i="19"/>
  <c r="AC595" i="19"/>
  <c r="AK594" i="19"/>
  <c r="X594" i="19"/>
  <c r="AM593" i="19"/>
  <c r="AG593" i="19"/>
  <c r="AI593" i="19"/>
  <c r="AD593" i="19"/>
  <c r="AQ593" i="19"/>
  <c r="AB593" i="19"/>
  <c r="AL593" i="19"/>
  <c r="AF593" i="19"/>
  <c r="AN593" i="19"/>
  <c r="AP593" i="19"/>
  <c r="AA593" i="19"/>
  <c r="AC593" i="19"/>
  <c r="AK593" i="19"/>
  <c r="AH593" i="19"/>
  <c r="AO593" i="19"/>
  <c r="Z593" i="19"/>
  <c r="AJ593" i="19"/>
  <c r="AE593" i="19"/>
  <c r="X593" i="19"/>
  <c r="Z5" i="73"/>
  <c r="Z11" i="73"/>
  <c r="Z17" i="73"/>
  <c r="Z19" i="73"/>
  <c r="D2" i="73"/>
  <c r="D4" i="73"/>
  <c r="D6" i="73"/>
  <c r="D8" i="73"/>
  <c r="D10" i="73"/>
  <c r="D12" i="73"/>
  <c r="D14" i="73"/>
  <c r="D16" i="73"/>
  <c r="D18" i="73"/>
  <c r="D20" i="73"/>
  <c r="Y22" i="73"/>
  <c r="P25" i="72"/>
  <c r="P26" i="72"/>
  <c r="C33" i="71"/>
  <c r="W33" i="71" s="1"/>
  <c r="Z33" i="71"/>
  <c r="X33" i="71" s="1"/>
  <c r="C37" i="71"/>
  <c r="W37" i="71" s="1"/>
  <c r="AA6" i="73"/>
  <c r="AA12" i="73"/>
  <c r="V5" i="68"/>
  <c r="V17" i="68"/>
  <c r="X21" i="73"/>
  <c r="C2" i="71"/>
  <c r="W2" i="71" s="1"/>
  <c r="W25" i="70"/>
  <c r="AA24" i="70"/>
  <c r="C25" i="71"/>
  <c r="W25" i="71" s="1"/>
  <c r="D20" i="70"/>
  <c r="E17" i="70"/>
  <c r="D3" i="70"/>
  <c r="D5" i="70"/>
  <c r="D7" i="70"/>
  <c r="D9" i="70"/>
  <c r="D11" i="70"/>
  <c r="D13" i="70"/>
  <c r="D15" i="70"/>
  <c r="D17" i="70"/>
  <c r="D19" i="70"/>
  <c r="D21" i="70"/>
  <c r="Y20" i="70"/>
  <c r="W12" i="70"/>
  <c r="V14" i="70"/>
  <c r="X22" i="70"/>
  <c r="E22" i="70"/>
  <c r="E20" i="70"/>
  <c r="V11" i="68"/>
  <c r="D22" i="70"/>
  <c r="E21" i="73"/>
  <c r="C18" i="71"/>
  <c r="W18" i="71" s="1"/>
  <c r="V37" i="68"/>
  <c r="C3" i="71"/>
  <c r="W3" i="71" s="1"/>
  <c r="C5" i="71"/>
  <c r="W5" i="71" s="1"/>
  <c r="E10" i="70"/>
  <c r="V25" i="68"/>
  <c r="V40" i="68"/>
  <c r="Z23" i="70"/>
  <c r="V3" i="71"/>
  <c r="Z35" i="68"/>
  <c r="X35" i="68" s="1"/>
  <c r="Z17" i="71"/>
  <c r="X17" i="71" s="1"/>
  <c r="C6" i="71"/>
  <c r="W6" i="71" s="1"/>
  <c r="V18" i="70"/>
  <c r="C29" i="71"/>
  <c r="W29" i="71" s="1"/>
  <c r="E12" i="70"/>
  <c r="E16" i="70"/>
  <c r="E18" i="70"/>
  <c r="E13" i="73"/>
  <c r="C17" i="68"/>
  <c r="W17" i="68" s="1"/>
  <c r="X17" i="73"/>
  <c r="C16" i="71"/>
  <c r="W16" i="71" s="1"/>
  <c r="C9" i="71"/>
  <c r="W9" i="71" s="1"/>
  <c r="Z35" i="71"/>
  <c r="X35" i="71" s="1"/>
  <c r="Z25" i="68"/>
  <c r="X25" i="68" s="1"/>
  <c r="Z13" i="70"/>
  <c r="D23" i="70"/>
  <c r="AA16" i="70"/>
  <c r="V33" i="68"/>
  <c r="X25" i="70"/>
  <c r="X23" i="70"/>
  <c r="X3" i="73"/>
  <c r="X5" i="73"/>
  <c r="E7" i="73"/>
  <c r="X9" i="73"/>
  <c r="X11" i="73"/>
  <c r="X15" i="73"/>
  <c r="Z11" i="71"/>
  <c r="X11" i="71" s="1"/>
  <c r="C23" i="68"/>
  <c r="W23" i="68" s="1"/>
  <c r="Z37" i="68"/>
  <c r="X37" i="68" s="1"/>
  <c r="X20" i="70"/>
  <c r="Z6" i="70"/>
  <c r="Z12" i="70"/>
  <c r="V38" i="68"/>
  <c r="E25" i="70"/>
  <c r="E23" i="70"/>
  <c r="AA16" i="73"/>
  <c r="X22" i="73"/>
  <c r="C41" i="68"/>
  <c r="W41" i="68" s="1"/>
  <c r="Z9" i="71"/>
  <c r="X9" i="71" s="1"/>
  <c r="C27" i="71"/>
  <c r="W27" i="71" s="1"/>
  <c r="C13" i="68"/>
  <c r="W13" i="68" s="1"/>
  <c r="C37" i="68"/>
  <c r="W37" i="68" s="1"/>
  <c r="C17" i="71"/>
  <c r="W17" i="71" s="1"/>
  <c r="V27" i="68"/>
  <c r="V39" i="68"/>
  <c r="Z20" i="70"/>
  <c r="O2" i="72"/>
  <c r="O41" i="72"/>
  <c r="O63" i="72"/>
  <c r="O4" i="69"/>
  <c r="O58" i="69"/>
  <c r="O3" i="69"/>
  <c r="O47" i="72"/>
  <c r="O16" i="72"/>
  <c r="O8" i="72"/>
  <c r="O67" i="72"/>
  <c r="O9" i="72"/>
  <c r="O15" i="72"/>
  <c r="O28" i="72"/>
  <c r="O56" i="72"/>
  <c r="O60" i="72"/>
  <c r="O27" i="72"/>
  <c r="P27" i="69"/>
  <c r="P29" i="69"/>
  <c r="O3" i="72"/>
  <c r="O4" i="72"/>
  <c r="O5" i="72"/>
  <c r="O10" i="72"/>
  <c r="O11" i="72"/>
  <c r="O12" i="72"/>
  <c r="O14" i="72"/>
  <c r="O17" i="72"/>
  <c r="O19" i="72"/>
  <c r="O20" i="72"/>
  <c r="O21" i="72"/>
  <c r="O22" i="72"/>
  <c r="O23" i="72"/>
  <c r="O24" i="72"/>
  <c r="O25" i="72"/>
  <c r="O26" i="72"/>
  <c r="O29" i="72"/>
  <c r="O31" i="72"/>
  <c r="O32" i="72"/>
  <c r="O33" i="72"/>
  <c r="O34" i="72"/>
  <c r="O35" i="72"/>
  <c r="O38" i="72"/>
  <c r="O39" i="72"/>
  <c r="O40" i="72"/>
  <c r="O42" i="72"/>
  <c r="O43" i="72"/>
  <c r="O44" i="72"/>
  <c r="O45" i="72"/>
  <c r="O46" i="72"/>
  <c r="O50" i="72"/>
  <c r="O51" i="72"/>
  <c r="O52" i="72"/>
  <c r="O53" i="72"/>
  <c r="O54" i="72"/>
  <c r="O57" i="72"/>
  <c r="O58" i="72"/>
  <c r="O59" i="72"/>
  <c r="O61" i="72"/>
  <c r="O62" i="72"/>
  <c r="O64" i="72"/>
  <c r="O65" i="72"/>
  <c r="O68" i="72"/>
  <c r="O69" i="72"/>
  <c r="O71" i="72"/>
  <c r="P26" i="69"/>
  <c r="P30" i="69"/>
  <c r="P28" i="69"/>
  <c r="P24" i="72"/>
  <c r="Z15" i="71"/>
  <c r="X15" i="71" s="1"/>
  <c r="E3" i="73"/>
  <c r="W21" i="73"/>
  <c r="Z13" i="71"/>
  <c r="X13" i="71" s="1"/>
  <c r="C14" i="71"/>
  <c r="W14" i="71" s="1"/>
  <c r="C26" i="71"/>
  <c r="W26" i="71" s="1"/>
  <c r="X5" i="70"/>
  <c r="X9" i="70"/>
  <c r="Y25" i="70"/>
  <c r="D25" i="70"/>
  <c r="Y23" i="70"/>
  <c r="W22" i="70"/>
  <c r="C4" i="71"/>
  <c r="W4" i="71" s="1"/>
  <c r="W23" i="73"/>
  <c r="C14" i="68"/>
  <c r="W14" i="68" s="1"/>
  <c r="E23" i="73"/>
  <c r="Z23" i="71"/>
  <c r="X23" i="71" s="1"/>
  <c r="O28" i="69"/>
  <c r="O51" i="69"/>
  <c r="C36" i="68"/>
  <c r="W36" i="68" s="1"/>
  <c r="V36" i="68"/>
  <c r="E5" i="73"/>
  <c r="E17" i="73"/>
  <c r="E19" i="73"/>
  <c r="Y4" i="70"/>
  <c r="Y18" i="70"/>
  <c r="D24" i="70"/>
  <c r="O77" i="72"/>
  <c r="E21" i="70"/>
  <c r="D23" i="73"/>
  <c r="Z38" i="68"/>
  <c r="X38" i="68" s="1"/>
  <c r="W3" i="73"/>
  <c r="D22" i="73"/>
  <c r="Z21" i="71"/>
  <c r="X21" i="71" s="1"/>
  <c r="C31" i="71"/>
  <c r="W31" i="71" s="1"/>
  <c r="O78" i="72"/>
  <c r="Y5" i="70"/>
  <c r="Z25" i="70"/>
  <c r="E24" i="70"/>
  <c r="Y22" i="70"/>
  <c r="V6" i="73"/>
  <c r="W18" i="73"/>
  <c r="C8" i="71"/>
  <c r="W8" i="71" s="1"/>
  <c r="C11" i="71"/>
  <c r="W11" i="71" s="1"/>
  <c r="C34" i="71"/>
  <c r="W34" i="71" s="1"/>
  <c r="Y23" i="73"/>
  <c r="E22" i="73"/>
  <c r="V7" i="68"/>
  <c r="V19" i="68"/>
  <c r="O2" i="69"/>
  <c r="O6" i="69"/>
  <c r="O7" i="69"/>
  <c r="O8" i="69"/>
  <c r="O9" i="69"/>
  <c r="O10" i="69"/>
  <c r="O11" i="69"/>
  <c r="O12" i="69"/>
  <c r="O13" i="69"/>
  <c r="O14" i="69"/>
  <c r="O15" i="69"/>
  <c r="O16" i="69"/>
  <c r="O18" i="69"/>
  <c r="O19" i="69"/>
  <c r="O20" i="69"/>
  <c r="O21" i="69"/>
  <c r="O22" i="69"/>
  <c r="O24" i="69"/>
  <c r="O25" i="69"/>
  <c r="O26" i="69"/>
  <c r="O27" i="69"/>
  <c r="O29" i="69"/>
  <c r="O30" i="69"/>
  <c r="O31" i="69"/>
  <c r="O32" i="69"/>
  <c r="O33" i="69"/>
  <c r="O34" i="69"/>
  <c r="O36" i="69"/>
  <c r="O37" i="69"/>
  <c r="O38" i="69"/>
  <c r="O39" i="69"/>
  <c r="O40" i="69"/>
  <c r="O41" i="69"/>
  <c r="O42" i="69"/>
  <c r="O43" i="69"/>
  <c r="O44" i="69"/>
  <c r="O45" i="69"/>
  <c r="O46" i="69"/>
  <c r="O48" i="69"/>
  <c r="O49" i="69"/>
  <c r="O50" i="69"/>
  <c r="O52" i="69"/>
  <c r="O53" i="69"/>
  <c r="O54" i="69"/>
  <c r="O55" i="69"/>
  <c r="O56" i="69"/>
  <c r="O57" i="69"/>
  <c r="O60" i="69"/>
  <c r="O61" i="69"/>
  <c r="O62" i="69"/>
  <c r="O63" i="69"/>
  <c r="C12" i="68"/>
  <c r="W12" i="68" s="1"/>
  <c r="V16" i="73"/>
  <c r="Z5" i="71"/>
  <c r="X5" i="71" s="1"/>
  <c r="C13" i="71"/>
  <c r="W13" i="71" s="1"/>
  <c r="C32" i="71"/>
  <c r="W32" i="71" s="1"/>
  <c r="C35" i="71"/>
  <c r="W35" i="71" s="1"/>
  <c r="O76" i="72"/>
  <c r="Z23" i="73"/>
  <c r="V8" i="71"/>
  <c r="O75" i="72"/>
  <c r="W21" i="70"/>
  <c r="E2" i="73"/>
  <c r="E16" i="73"/>
  <c r="Z3" i="71"/>
  <c r="X3" i="71" s="1"/>
  <c r="Z27" i="71"/>
  <c r="X27" i="71" s="1"/>
  <c r="C30" i="71"/>
  <c r="W30" i="71" s="1"/>
  <c r="O74" i="72"/>
  <c r="W22" i="73"/>
  <c r="Z19" i="68"/>
  <c r="X19" i="68" s="1"/>
  <c r="Z36" i="68"/>
  <c r="X36" i="68" s="1"/>
  <c r="V41" i="68"/>
  <c r="X4" i="73"/>
  <c r="C23" i="71"/>
  <c r="W23" i="71" s="1"/>
  <c r="Z25" i="71"/>
  <c r="X25" i="71" s="1"/>
  <c r="C28" i="71"/>
  <c r="W28" i="71" s="1"/>
  <c r="O73" i="72"/>
  <c r="Z24" i="68"/>
  <c r="X24" i="68" s="1"/>
  <c r="Z29" i="68"/>
  <c r="X29" i="68" s="1"/>
  <c r="C32" i="68"/>
  <c r="W32" i="68" s="1"/>
  <c r="Y4" i="73"/>
  <c r="V20" i="73"/>
  <c r="C21" i="71"/>
  <c r="W21" i="71" s="1"/>
  <c r="C24" i="71"/>
  <c r="W24" i="71" s="1"/>
  <c r="Z37" i="71"/>
  <c r="X37" i="71" s="1"/>
  <c r="O72" i="72"/>
  <c r="V2" i="70"/>
  <c r="W6" i="70"/>
  <c r="W10" i="70"/>
  <c r="V12" i="70"/>
  <c r="W16" i="70"/>
  <c r="W18" i="70"/>
  <c r="Z12" i="68"/>
  <c r="X12" i="68" s="1"/>
  <c r="Z17" i="68"/>
  <c r="X17" i="68" s="1"/>
  <c r="V22" i="70"/>
  <c r="E11" i="73"/>
  <c r="W4" i="70"/>
  <c r="Z5" i="70"/>
  <c r="V8" i="70"/>
  <c r="X18" i="70"/>
  <c r="C8" i="68"/>
  <c r="W8" i="68" s="1"/>
  <c r="C18" i="68"/>
  <c r="W18" i="68" s="1"/>
  <c r="V20" i="68"/>
  <c r="C21" i="68"/>
  <c r="W21" i="68" s="1"/>
  <c r="C33" i="68"/>
  <c r="W33" i="68" s="1"/>
  <c r="Y24" i="70"/>
  <c r="V23" i="70"/>
  <c r="Z21" i="70"/>
  <c r="AA4" i="73"/>
  <c r="W9" i="73"/>
  <c r="AA10" i="73"/>
  <c r="W15" i="73"/>
  <c r="AA18" i="73"/>
  <c r="C7" i="71"/>
  <c r="W7" i="71" s="1"/>
  <c r="C19" i="71"/>
  <c r="W19" i="71" s="1"/>
  <c r="X24" i="70"/>
  <c r="Z16" i="71"/>
  <c r="X16" i="71" s="1"/>
  <c r="O79" i="72"/>
  <c r="X16" i="70"/>
  <c r="C4" i="68"/>
  <c r="W4" i="68" s="1"/>
  <c r="Y21" i="70"/>
  <c r="Z7" i="71"/>
  <c r="X7" i="71" s="1"/>
  <c r="C12" i="71"/>
  <c r="W12" i="71" s="1"/>
  <c r="C20" i="71"/>
  <c r="W20" i="71" s="1"/>
  <c r="C38" i="71"/>
  <c r="W38" i="71" s="1"/>
  <c r="Z22" i="73"/>
  <c r="X10" i="70"/>
  <c r="D2" i="70"/>
  <c r="Y6" i="70"/>
  <c r="D10" i="70"/>
  <c r="Y10" i="70"/>
  <c r="Y12" i="70"/>
  <c r="Y16" i="70"/>
  <c r="C9" i="68"/>
  <c r="W9" i="68" s="1"/>
  <c r="V23" i="68"/>
  <c r="Z22" i="70"/>
  <c r="X21" i="70"/>
  <c r="V20" i="70"/>
  <c r="O70" i="72"/>
  <c r="Z19" i="71"/>
  <c r="X19" i="71" s="1"/>
  <c r="C22" i="71"/>
  <c r="W22" i="71" s="1"/>
  <c r="C5" i="68"/>
  <c r="W5" i="68" s="1"/>
  <c r="Z11" i="68"/>
  <c r="X11" i="68" s="1"/>
  <c r="Z16" i="68"/>
  <c r="X16" i="68" s="1"/>
  <c r="Z23" i="68"/>
  <c r="X23" i="68" s="1"/>
  <c r="V24" i="70"/>
  <c r="D17" i="73"/>
  <c r="C10" i="71"/>
  <c r="W10" i="71" s="1"/>
  <c r="C15" i="71"/>
  <c r="W15" i="71" s="1"/>
  <c r="Z29" i="71"/>
  <c r="X29" i="71" s="1"/>
  <c r="Z31" i="71"/>
  <c r="X31" i="71" s="1"/>
  <c r="C36" i="71"/>
  <c r="W36" i="71" s="1"/>
  <c r="V23" i="73"/>
  <c r="V22" i="73"/>
  <c r="AA23" i="73"/>
  <c r="AA22" i="73"/>
  <c r="E9" i="73"/>
  <c r="E15" i="73"/>
  <c r="D3" i="73"/>
  <c r="D5" i="73"/>
  <c r="AA5" i="73"/>
  <c r="D7" i="73"/>
  <c r="AA7" i="73"/>
  <c r="D9" i="73"/>
  <c r="D11" i="73"/>
  <c r="Y11" i="73"/>
  <c r="D13" i="73"/>
  <c r="V13" i="73"/>
  <c r="D15" i="73"/>
  <c r="AA17" i="73"/>
  <c r="D19" i="73"/>
  <c r="V19" i="73"/>
  <c r="D21" i="73"/>
  <c r="Y20" i="73"/>
  <c r="V2" i="73"/>
  <c r="V4" i="73"/>
  <c r="Z6" i="73"/>
  <c r="Y8" i="73"/>
  <c r="Z10" i="73"/>
  <c r="X12" i="73"/>
  <c r="Y14" i="73"/>
  <c r="W16" i="73"/>
  <c r="X18" i="73"/>
  <c r="E20" i="73"/>
  <c r="Z12" i="71"/>
  <c r="X12" i="71" s="1"/>
  <c r="Z18" i="71"/>
  <c r="X18" i="71" s="1"/>
  <c r="Z10" i="71"/>
  <c r="X10" i="71" s="1"/>
  <c r="Z30" i="71"/>
  <c r="X30" i="71" s="1"/>
  <c r="Z28" i="71"/>
  <c r="X28" i="71" s="1"/>
  <c r="Z2" i="71"/>
  <c r="X2" i="71" s="1"/>
  <c r="Z26" i="71"/>
  <c r="X26" i="71" s="1"/>
  <c r="Z14" i="71"/>
  <c r="X14" i="71" s="1"/>
  <c r="Z38" i="71"/>
  <c r="X38" i="71" s="1"/>
  <c r="Z36" i="71"/>
  <c r="X36" i="71" s="1"/>
  <c r="Z34" i="71"/>
  <c r="X34" i="71" s="1"/>
  <c r="Z8" i="71"/>
  <c r="X8" i="71" s="1"/>
  <c r="Z32" i="71"/>
  <c r="X32" i="71" s="1"/>
  <c r="Z6" i="71"/>
  <c r="X6" i="71" s="1"/>
  <c r="Z4" i="71"/>
  <c r="X4" i="71" s="1"/>
  <c r="Z24" i="71"/>
  <c r="X24" i="71" s="1"/>
  <c r="Z22" i="71"/>
  <c r="X22" i="71" s="1"/>
  <c r="Z20" i="71"/>
  <c r="X20" i="71" s="1"/>
  <c r="Y2" i="73"/>
  <c r="X16" i="73"/>
  <c r="V7" i="73"/>
  <c r="E10" i="73"/>
  <c r="AA11" i="73"/>
  <c r="E14" i="73"/>
  <c r="Y16" i="73"/>
  <c r="W10" i="73"/>
  <c r="Z16" i="73"/>
  <c r="V10" i="73"/>
  <c r="V14" i="73"/>
  <c r="X10" i="73"/>
  <c r="W12" i="73"/>
  <c r="Y5" i="73"/>
  <c r="Y10" i="73"/>
  <c r="Y12" i="73"/>
  <c r="AA19" i="73"/>
  <c r="E4" i="73"/>
  <c r="V8" i="73"/>
  <c r="Y17" i="73"/>
  <c r="W4" i="73"/>
  <c r="AA13" i="73"/>
  <c r="Z4" i="73"/>
  <c r="E18" i="73"/>
  <c r="Z12" i="73"/>
  <c r="E8" i="73"/>
  <c r="Y3" i="73"/>
  <c r="V3" i="73"/>
  <c r="W5" i="73"/>
  <c r="V5" i="73"/>
  <c r="E6" i="73"/>
  <c r="Y15" i="73"/>
  <c r="V15" i="73"/>
  <c r="O55" i="72"/>
  <c r="O48" i="72"/>
  <c r="AA3" i="73"/>
  <c r="Z3" i="73"/>
  <c r="V12" i="73"/>
  <c r="Z13" i="73"/>
  <c r="Y13" i="73"/>
  <c r="X13" i="73"/>
  <c r="W13" i="73"/>
  <c r="AA15" i="73"/>
  <c r="Z15" i="73"/>
  <c r="V5" i="71"/>
  <c r="O18" i="72"/>
  <c r="O49" i="72"/>
  <c r="Y21" i="73"/>
  <c r="V21" i="73"/>
  <c r="P23" i="72"/>
  <c r="AA2" i="73"/>
  <c r="Z2" i="73"/>
  <c r="AA14" i="73"/>
  <c r="Z14" i="73"/>
  <c r="AA21" i="73"/>
  <c r="Z21" i="73"/>
  <c r="X6" i="73"/>
  <c r="V4" i="71"/>
  <c r="O13" i="72"/>
  <c r="O36" i="72"/>
  <c r="Y9" i="73"/>
  <c r="V9" i="73"/>
  <c r="W11" i="73"/>
  <c r="V11" i="73"/>
  <c r="E12" i="73"/>
  <c r="W6" i="73"/>
  <c r="Y6" i="73"/>
  <c r="W17" i="73"/>
  <c r="V17" i="73"/>
  <c r="O6" i="72"/>
  <c r="O37" i="72"/>
  <c r="V18" i="73"/>
  <c r="AA8" i="73"/>
  <c r="Z8" i="73"/>
  <c r="O7" i="72"/>
  <c r="O30" i="72"/>
  <c r="O66" i="72"/>
  <c r="Z7" i="73"/>
  <c r="Y7" i="73"/>
  <c r="X7" i="73"/>
  <c r="W7" i="73"/>
  <c r="AA9" i="73"/>
  <c r="Z9" i="73"/>
  <c r="Z18" i="73"/>
  <c r="Y18" i="73"/>
  <c r="AA20" i="73"/>
  <c r="Z20" i="73"/>
  <c r="W19" i="73"/>
  <c r="X19" i="73"/>
  <c r="W2" i="73"/>
  <c r="Y19" i="73"/>
  <c r="V2" i="71"/>
  <c r="V6" i="71"/>
  <c r="V7" i="71"/>
  <c r="X2" i="73"/>
  <c r="X8" i="73"/>
  <c r="X14" i="73"/>
  <c r="X20" i="73"/>
  <c r="V10" i="71"/>
  <c r="V11" i="71"/>
  <c r="V12" i="71"/>
  <c r="V13" i="71"/>
  <c r="V14" i="71"/>
  <c r="V15" i="71"/>
  <c r="V16" i="71"/>
  <c r="V17" i="71"/>
  <c r="V18" i="71"/>
  <c r="V19" i="71"/>
  <c r="V20" i="71"/>
  <c r="V21" i="71"/>
  <c r="V22" i="71"/>
  <c r="V23" i="71"/>
  <c r="V24" i="71"/>
  <c r="V25" i="71"/>
  <c r="V26" i="71"/>
  <c r="V27" i="71"/>
  <c r="V28" i="71"/>
  <c r="V29" i="71"/>
  <c r="V30" i="71"/>
  <c r="V31" i="71"/>
  <c r="V32" i="71"/>
  <c r="V33" i="71"/>
  <c r="V34" i="71"/>
  <c r="V35" i="71"/>
  <c r="V36" i="71"/>
  <c r="V37" i="71"/>
  <c r="V38" i="71"/>
  <c r="W8" i="73"/>
  <c r="V9" i="71"/>
  <c r="W14" i="73"/>
  <c r="W20" i="73"/>
  <c r="Z24" i="70"/>
  <c r="V25" i="70"/>
  <c r="AA21" i="70"/>
  <c r="AA25" i="70"/>
  <c r="V21" i="70"/>
  <c r="W20" i="70"/>
  <c r="AA23" i="70"/>
  <c r="W24" i="70"/>
  <c r="AA22" i="70"/>
  <c r="W23" i="70"/>
  <c r="AA20" i="70"/>
  <c r="Z11" i="70"/>
  <c r="AA4" i="70"/>
  <c r="V7" i="70"/>
  <c r="W9" i="70"/>
  <c r="AA18" i="70"/>
  <c r="E9" i="70"/>
  <c r="E19" i="70"/>
  <c r="X11" i="70"/>
  <c r="X15" i="70"/>
  <c r="X17" i="70"/>
  <c r="X19" i="70"/>
  <c r="V6" i="70"/>
  <c r="Z7" i="70"/>
  <c r="D12" i="70"/>
  <c r="D14" i="70"/>
  <c r="W3" i="70"/>
  <c r="W13" i="70"/>
  <c r="W15" i="70"/>
  <c r="W19" i="70"/>
  <c r="E3" i="70"/>
  <c r="E5" i="70"/>
  <c r="E7" i="70"/>
  <c r="E11" i="70"/>
  <c r="E15" i="70"/>
  <c r="AA5" i="70"/>
  <c r="AA11" i="70"/>
  <c r="AA13" i="70"/>
  <c r="X4" i="70"/>
  <c r="X6" i="70"/>
  <c r="X12" i="70"/>
  <c r="Z15" i="68"/>
  <c r="X15" i="68" s="1"/>
  <c r="Z13" i="68"/>
  <c r="X13" i="68" s="1"/>
  <c r="C16" i="68"/>
  <c r="W16" i="68" s="1"/>
  <c r="Z41" i="68"/>
  <c r="X41" i="68" s="1"/>
  <c r="Z32" i="68"/>
  <c r="X32" i="68" s="1"/>
  <c r="C30" i="68"/>
  <c r="W30" i="68" s="1"/>
  <c r="C29" i="68"/>
  <c r="W29" i="68" s="1"/>
  <c r="Z14" i="68"/>
  <c r="X14" i="68" s="1"/>
  <c r="Z21" i="68"/>
  <c r="X21" i="68" s="1"/>
  <c r="V24" i="68"/>
  <c r="Z28" i="68"/>
  <c r="X28" i="68" s="1"/>
  <c r="C6" i="68"/>
  <c r="W6" i="68" s="1"/>
  <c r="C2" i="68"/>
  <c r="W2" i="68" s="1"/>
  <c r="Z6" i="68"/>
  <c r="X6" i="68" s="1"/>
  <c r="Z4" i="68"/>
  <c r="X4" i="68" s="1"/>
  <c r="Z34" i="68"/>
  <c r="X34" i="68" s="1"/>
  <c r="C35" i="68"/>
  <c r="W35" i="68" s="1"/>
  <c r="V30" i="68"/>
  <c r="Z9" i="68"/>
  <c r="X9" i="68" s="1"/>
  <c r="C26" i="68"/>
  <c r="W26" i="68" s="1"/>
  <c r="Z7" i="68"/>
  <c r="X7" i="68" s="1"/>
  <c r="C38" i="68"/>
  <c r="W38" i="68" s="1"/>
  <c r="Z40" i="68"/>
  <c r="X40" i="68" s="1"/>
  <c r="Z31" i="68"/>
  <c r="X31" i="68" s="1"/>
  <c r="Z20" i="68"/>
  <c r="X20" i="68" s="1"/>
  <c r="V8" i="68"/>
  <c r="C15" i="68"/>
  <c r="W15" i="68" s="1"/>
  <c r="C25" i="68"/>
  <c r="W25" i="68" s="1"/>
  <c r="Z8" i="68"/>
  <c r="X8" i="68" s="1"/>
  <c r="Z27" i="68"/>
  <c r="X27" i="68" s="1"/>
  <c r="C28" i="68"/>
  <c r="W28" i="68" s="1"/>
  <c r="Z39" i="68"/>
  <c r="X39" i="68" s="1"/>
  <c r="Z5" i="68"/>
  <c r="X5" i="68" s="1"/>
  <c r="C20" i="68"/>
  <c r="W20" i="68" s="1"/>
  <c r="Z33" i="68"/>
  <c r="X33" i="68" s="1"/>
  <c r="Z2" i="68"/>
  <c r="X2" i="68" s="1"/>
  <c r="C7" i="68"/>
  <c r="W7" i="68" s="1"/>
  <c r="Z26" i="68"/>
  <c r="X26" i="68" s="1"/>
  <c r="C31" i="68"/>
  <c r="W31" i="68" s="1"/>
  <c r="Y19" i="70"/>
  <c r="Z10" i="70"/>
  <c r="AA10" i="70"/>
  <c r="X3" i="70"/>
  <c r="Y7" i="70"/>
  <c r="V22" i="68"/>
  <c r="AA6" i="70"/>
  <c r="C3" i="68"/>
  <c r="W3" i="68" s="1"/>
  <c r="Z22" i="68"/>
  <c r="X22" i="68" s="1"/>
  <c r="C27" i="68"/>
  <c r="W27" i="68" s="1"/>
  <c r="Y17" i="70"/>
  <c r="AA7" i="70"/>
  <c r="Y11" i="70"/>
  <c r="Z18" i="70"/>
  <c r="Z18" i="68"/>
  <c r="X18" i="68" s="1"/>
  <c r="C10" i="68"/>
  <c r="W10" i="68" s="1"/>
  <c r="C34" i="68"/>
  <c r="W34" i="68" s="1"/>
  <c r="V6" i="68"/>
  <c r="AA12" i="70"/>
  <c r="Z30" i="68"/>
  <c r="X30" i="68" s="1"/>
  <c r="C24" i="68"/>
  <c r="W24" i="68" s="1"/>
  <c r="C22" i="68"/>
  <c r="W22" i="68" s="1"/>
  <c r="Z17" i="70"/>
  <c r="AA19" i="70"/>
  <c r="V18" i="68"/>
  <c r="D4" i="70"/>
  <c r="D6" i="70"/>
  <c r="D8" i="70"/>
  <c r="D16" i="70"/>
  <c r="D18" i="70"/>
  <c r="Z10" i="68"/>
  <c r="X10" i="68" s="1"/>
  <c r="V31" i="68"/>
  <c r="E4" i="70"/>
  <c r="E6" i="70"/>
  <c r="AA14" i="70"/>
  <c r="Z14" i="70"/>
  <c r="V4" i="68"/>
  <c r="C11" i="68"/>
  <c r="W11" i="68" s="1"/>
  <c r="V16" i="68"/>
  <c r="P22" i="69"/>
  <c r="V9" i="70"/>
  <c r="Y9" i="70"/>
  <c r="W11" i="70"/>
  <c r="V11" i="70"/>
  <c r="V15" i="68"/>
  <c r="C40" i="68"/>
  <c r="W40" i="68" s="1"/>
  <c r="O35" i="69"/>
  <c r="O5" i="69"/>
  <c r="Y2" i="70"/>
  <c r="X2" i="70"/>
  <c r="E2" i="70"/>
  <c r="W2" i="70"/>
  <c r="AA9" i="70"/>
  <c r="V3" i="68"/>
  <c r="V14" i="68"/>
  <c r="V13" i="68"/>
  <c r="V12" i="68"/>
  <c r="C19" i="68"/>
  <c r="W19" i="68" s="1"/>
  <c r="V29" i="68"/>
  <c r="V35" i="68"/>
  <c r="C39" i="68"/>
  <c r="W39" i="68" s="1"/>
  <c r="AA8" i="70"/>
  <c r="Z8" i="70"/>
  <c r="Y14" i="70"/>
  <c r="X14" i="70"/>
  <c r="E14" i="70"/>
  <c r="W14" i="70"/>
  <c r="O59" i="69"/>
  <c r="V3" i="70"/>
  <c r="Y3" i="70"/>
  <c r="W5" i="70"/>
  <c r="V5" i="70"/>
  <c r="X13" i="70"/>
  <c r="V28" i="68"/>
  <c r="V34" i="68"/>
  <c r="O23" i="69"/>
  <c r="Z4" i="70"/>
  <c r="V13" i="70"/>
  <c r="Y13" i="70"/>
  <c r="AA17" i="70"/>
  <c r="Z3" i="68"/>
  <c r="X3" i="68" s="1"/>
  <c r="AA3" i="70"/>
  <c r="V15" i="70"/>
  <c r="Y15" i="70"/>
  <c r="W17" i="70"/>
  <c r="V17" i="70"/>
  <c r="V10" i="68"/>
  <c r="V9" i="68"/>
  <c r="V21" i="68"/>
  <c r="E13" i="70"/>
  <c r="Z16" i="70"/>
  <c r="V2" i="68"/>
  <c r="O47" i="69"/>
  <c r="AA2" i="70"/>
  <c r="Z2" i="70"/>
  <c r="W7" i="70"/>
  <c r="Y8" i="70"/>
  <c r="X8" i="70"/>
  <c r="E8" i="70"/>
  <c r="W8" i="70"/>
  <c r="AA15" i="70"/>
  <c r="V26" i="68"/>
  <c r="V32" i="68"/>
  <c r="O17" i="69"/>
  <c r="X7" i="70"/>
  <c r="V4" i="70"/>
  <c r="V10" i="70"/>
  <c r="V16" i="70"/>
  <c r="Z3" i="70"/>
  <c r="Z9" i="70"/>
  <c r="Z15" i="70"/>
  <c r="V19" i="70"/>
  <c r="Z19" i="70"/>
  <c r="CX368" i="19"/>
  <c r="CX369" i="19"/>
  <c r="CX370" i="19"/>
  <c r="CX371" i="19"/>
  <c r="CX372" i="19"/>
  <c r="CX373" i="19"/>
  <c r="CX374" i="19"/>
  <c r="CX375" i="19"/>
  <c r="CX376" i="19"/>
  <c r="CX377" i="19"/>
  <c r="CX378" i="19"/>
  <c r="CX379" i="19"/>
  <c r="CX380" i="19"/>
  <c r="CX381" i="19"/>
  <c r="CX382" i="19"/>
  <c r="CX383" i="19"/>
  <c r="CX384" i="19"/>
  <c r="N48" i="66"/>
  <c r="M48" i="66"/>
  <c r="L48" i="66"/>
  <c r="K48" i="66"/>
  <c r="J48" i="66"/>
  <c r="I48" i="66"/>
  <c r="H48" i="66"/>
  <c r="G48" i="66"/>
  <c r="F48" i="66"/>
  <c r="D48" i="66"/>
  <c r="C48" i="66"/>
  <c r="N47" i="66"/>
  <c r="M47" i="66"/>
  <c r="L47" i="66"/>
  <c r="K47" i="66"/>
  <c r="J47" i="66"/>
  <c r="I47" i="66"/>
  <c r="H47" i="66"/>
  <c r="G47" i="66"/>
  <c r="F47" i="66"/>
  <c r="E47" i="66"/>
  <c r="D47" i="66"/>
  <c r="C47" i="66"/>
  <c r="N46" i="66"/>
  <c r="M46" i="66"/>
  <c r="L46" i="66"/>
  <c r="K46" i="66"/>
  <c r="J46" i="66"/>
  <c r="I46" i="66"/>
  <c r="H46" i="66"/>
  <c r="G46" i="66"/>
  <c r="F46" i="66"/>
  <c r="E46" i="66"/>
  <c r="D46" i="66"/>
  <c r="C46" i="66"/>
  <c r="N45" i="66"/>
  <c r="M45" i="66"/>
  <c r="L45" i="66"/>
  <c r="K45" i="66"/>
  <c r="J45" i="66"/>
  <c r="I45" i="66"/>
  <c r="H45" i="66"/>
  <c r="G45" i="66"/>
  <c r="F45" i="66"/>
  <c r="E45" i="66"/>
  <c r="D45" i="66"/>
  <c r="C45" i="66"/>
  <c r="N44" i="66"/>
  <c r="M44" i="66"/>
  <c r="L44" i="66"/>
  <c r="K44" i="66"/>
  <c r="J44" i="66"/>
  <c r="I44" i="66"/>
  <c r="H44" i="66"/>
  <c r="G44" i="66"/>
  <c r="F44" i="66"/>
  <c r="E44" i="66"/>
  <c r="D44" i="66"/>
  <c r="C44" i="66"/>
  <c r="N43" i="66"/>
  <c r="M43" i="66"/>
  <c r="L43" i="66"/>
  <c r="K43" i="66"/>
  <c r="J43" i="66"/>
  <c r="I43" i="66"/>
  <c r="H43" i="66"/>
  <c r="G43" i="66"/>
  <c r="F43" i="66"/>
  <c r="D43" i="66"/>
  <c r="C43" i="66"/>
  <c r="N42" i="66"/>
  <c r="M42" i="66"/>
  <c r="L42" i="66"/>
  <c r="K42" i="66"/>
  <c r="J42" i="66"/>
  <c r="I42" i="66"/>
  <c r="H42" i="66"/>
  <c r="G42" i="66"/>
  <c r="F42" i="66"/>
  <c r="E42" i="66"/>
  <c r="D42" i="66"/>
  <c r="C42" i="66"/>
  <c r="N41" i="66"/>
  <c r="M41" i="66"/>
  <c r="L41" i="66"/>
  <c r="K41" i="66"/>
  <c r="J41" i="66"/>
  <c r="I41" i="66"/>
  <c r="H41" i="66"/>
  <c r="G41" i="66"/>
  <c r="F41" i="66"/>
  <c r="D41" i="66"/>
  <c r="C41" i="66"/>
  <c r="N40" i="66"/>
  <c r="M40" i="66"/>
  <c r="L40" i="66"/>
  <c r="K40" i="66"/>
  <c r="J40" i="66"/>
  <c r="I40" i="66"/>
  <c r="H40" i="66"/>
  <c r="G40" i="66"/>
  <c r="F40" i="66"/>
  <c r="E40" i="66"/>
  <c r="D40" i="66"/>
  <c r="C40" i="66"/>
  <c r="N39" i="66"/>
  <c r="M39" i="66"/>
  <c r="L39" i="66"/>
  <c r="K39" i="66"/>
  <c r="J39" i="66"/>
  <c r="I39" i="66"/>
  <c r="H39" i="66"/>
  <c r="G39" i="66"/>
  <c r="F39" i="66"/>
  <c r="E39" i="66"/>
  <c r="D39" i="66"/>
  <c r="C39" i="66"/>
  <c r="N38" i="66"/>
  <c r="M38" i="66"/>
  <c r="L38" i="66"/>
  <c r="K38" i="66"/>
  <c r="J38" i="66"/>
  <c r="I38" i="66"/>
  <c r="H38" i="66"/>
  <c r="G38" i="66"/>
  <c r="F38" i="66"/>
  <c r="E38" i="66"/>
  <c r="D38" i="66"/>
  <c r="C38" i="66"/>
  <c r="N37" i="66"/>
  <c r="M37" i="66"/>
  <c r="L37" i="66"/>
  <c r="K37" i="66"/>
  <c r="J37" i="66"/>
  <c r="I37" i="66"/>
  <c r="H37" i="66"/>
  <c r="G37" i="66"/>
  <c r="F37" i="66"/>
  <c r="E37" i="66"/>
  <c r="D37" i="66"/>
  <c r="C37" i="66"/>
  <c r="N36" i="66"/>
  <c r="M36" i="66"/>
  <c r="L36" i="66"/>
  <c r="K36" i="66"/>
  <c r="J36" i="66"/>
  <c r="I36" i="66"/>
  <c r="H36" i="66"/>
  <c r="G36" i="66"/>
  <c r="F36" i="66"/>
  <c r="E36" i="66"/>
  <c r="D36" i="66"/>
  <c r="C36" i="66"/>
  <c r="N35" i="66"/>
  <c r="M35" i="66"/>
  <c r="L35" i="66"/>
  <c r="K35" i="66"/>
  <c r="J35" i="66"/>
  <c r="I35" i="66"/>
  <c r="H35" i="66"/>
  <c r="G35" i="66"/>
  <c r="F35" i="66"/>
  <c r="E35" i="66"/>
  <c r="D35" i="66"/>
  <c r="C35" i="66"/>
  <c r="N34" i="66"/>
  <c r="M34" i="66"/>
  <c r="L34" i="66"/>
  <c r="K34" i="66"/>
  <c r="J34" i="66"/>
  <c r="I34" i="66"/>
  <c r="H34" i="66"/>
  <c r="G34" i="66"/>
  <c r="F34" i="66"/>
  <c r="D34" i="66"/>
  <c r="C34" i="66"/>
  <c r="N33" i="66"/>
  <c r="M33" i="66"/>
  <c r="L33" i="66"/>
  <c r="K33" i="66"/>
  <c r="J33" i="66"/>
  <c r="I33" i="66"/>
  <c r="H33" i="66"/>
  <c r="G33" i="66"/>
  <c r="F33" i="66"/>
  <c r="E33" i="66"/>
  <c r="D33" i="66"/>
  <c r="C33" i="66"/>
  <c r="N32" i="66"/>
  <c r="M32" i="66"/>
  <c r="L32" i="66"/>
  <c r="K32" i="66"/>
  <c r="J32" i="66"/>
  <c r="I32" i="66"/>
  <c r="H32" i="66"/>
  <c r="G32" i="66"/>
  <c r="F32" i="66"/>
  <c r="E32" i="66"/>
  <c r="D32" i="66"/>
  <c r="C32" i="66"/>
  <c r="N31" i="66"/>
  <c r="M31" i="66"/>
  <c r="L31" i="66"/>
  <c r="K31" i="66"/>
  <c r="J31" i="66"/>
  <c r="I31" i="66"/>
  <c r="H31" i="66"/>
  <c r="G31" i="66"/>
  <c r="F31" i="66"/>
  <c r="E31" i="66"/>
  <c r="D31" i="66"/>
  <c r="C31" i="66"/>
  <c r="N30" i="66"/>
  <c r="M30" i="66"/>
  <c r="L30" i="66"/>
  <c r="K30" i="66"/>
  <c r="J30" i="66"/>
  <c r="I30" i="66"/>
  <c r="H30" i="66"/>
  <c r="G30" i="66"/>
  <c r="F30" i="66"/>
  <c r="D30" i="66"/>
  <c r="C30" i="66"/>
  <c r="N29" i="66"/>
  <c r="M29" i="66"/>
  <c r="L29" i="66"/>
  <c r="K29" i="66"/>
  <c r="J29" i="66"/>
  <c r="I29" i="66"/>
  <c r="H29" i="66"/>
  <c r="G29" i="66"/>
  <c r="F29" i="66"/>
  <c r="D29" i="66"/>
  <c r="C29" i="66"/>
  <c r="N28" i="66"/>
  <c r="M28" i="66"/>
  <c r="L28" i="66"/>
  <c r="K28" i="66"/>
  <c r="J28" i="66"/>
  <c r="I28" i="66"/>
  <c r="H28" i="66"/>
  <c r="G28" i="66"/>
  <c r="F28" i="66"/>
  <c r="E28" i="66"/>
  <c r="D28" i="66"/>
  <c r="C28" i="66"/>
  <c r="N27" i="66"/>
  <c r="M27" i="66"/>
  <c r="L27" i="66"/>
  <c r="K27" i="66"/>
  <c r="J27" i="66"/>
  <c r="I27" i="66"/>
  <c r="H27" i="66"/>
  <c r="G27" i="66"/>
  <c r="F27" i="66"/>
  <c r="D27" i="66"/>
  <c r="C27" i="66"/>
  <c r="N26" i="66"/>
  <c r="M26" i="66"/>
  <c r="L26" i="66"/>
  <c r="K26" i="66"/>
  <c r="J26" i="66"/>
  <c r="I26" i="66"/>
  <c r="H26" i="66"/>
  <c r="G26" i="66"/>
  <c r="F26" i="66"/>
  <c r="E26" i="66"/>
  <c r="D26" i="66"/>
  <c r="C26" i="66"/>
  <c r="N25" i="66"/>
  <c r="M25" i="66"/>
  <c r="L25" i="66"/>
  <c r="K25" i="66"/>
  <c r="J25" i="66"/>
  <c r="I25" i="66"/>
  <c r="H25" i="66"/>
  <c r="G25" i="66"/>
  <c r="F25" i="66"/>
  <c r="E25" i="66"/>
  <c r="D25" i="66"/>
  <c r="C25" i="66"/>
  <c r="N24" i="66"/>
  <c r="M24" i="66"/>
  <c r="L24" i="66"/>
  <c r="K24" i="66"/>
  <c r="J24" i="66"/>
  <c r="I24" i="66"/>
  <c r="H24" i="66"/>
  <c r="G24" i="66"/>
  <c r="F24" i="66"/>
  <c r="E24" i="66"/>
  <c r="D24" i="66"/>
  <c r="C24" i="66"/>
  <c r="N23" i="66"/>
  <c r="M23" i="66"/>
  <c r="L23" i="66"/>
  <c r="K23" i="66"/>
  <c r="J23" i="66"/>
  <c r="I23" i="66"/>
  <c r="H23" i="66"/>
  <c r="G23" i="66"/>
  <c r="F23" i="66"/>
  <c r="E23" i="66"/>
  <c r="D23" i="66"/>
  <c r="C23" i="66"/>
  <c r="N22" i="66"/>
  <c r="M22" i="66"/>
  <c r="L22" i="66"/>
  <c r="K22" i="66"/>
  <c r="J22" i="66"/>
  <c r="I22" i="66"/>
  <c r="H22" i="66"/>
  <c r="G22" i="66"/>
  <c r="F22" i="66"/>
  <c r="D22" i="66"/>
  <c r="C22" i="66"/>
  <c r="N21" i="66"/>
  <c r="M21" i="66"/>
  <c r="L21" i="66"/>
  <c r="K21" i="66"/>
  <c r="J21" i="66"/>
  <c r="I21" i="66"/>
  <c r="H21" i="66"/>
  <c r="G21" i="66"/>
  <c r="F21" i="66"/>
  <c r="D21" i="66"/>
  <c r="C21" i="66"/>
  <c r="N20" i="66"/>
  <c r="M20" i="66"/>
  <c r="L20" i="66"/>
  <c r="K20" i="66"/>
  <c r="J20" i="66"/>
  <c r="I20" i="66"/>
  <c r="H20" i="66"/>
  <c r="G20" i="66"/>
  <c r="F20" i="66"/>
  <c r="E20" i="66"/>
  <c r="D20" i="66"/>
  <c r="C20" i="66"/>
  <c r="N19" i="66"/>
  <c r="M19" i="66"/>
  <c r="L19" i="66"/>
  <c r="K19" i="66"/>
  <c r="J19" i="66"/>
  <c r="I19" i="66"/>
  <c r="H19" i="66"/>
  <c r="G19" i="66"/>
  <c r="F19" i="66"/>
  <c r="D19" i="66"/>
  <c r="C19" i="66"/>
  <c r="N18" i="66"/>
  <c r="M18" i="66"/>
  <c r="L18" i="66"/>
  <c r="K18" i="66"/>
  <c r="J18" i="66"/>
  <c r="I18" i="66"/>
  <c r="H18" i="66"/>
  <c r="G18" i="66"/>
  <c r="F18" i="66"/>
  <c r="D18" i="66"/>
  <c r="C18" i="66"/>
  <c r="N17" i="66"/>
  <c r="M17" i="66"/>
  <c r="L17" i="66"/>
  <c r="K17" i="66"/>
  <c r="J17" i="66"/>
  <c r="I17" i="66"/>
  <c r="H17" i="66"/>
  <c r="G17" i="66"/>
  <c r="F17" i="66"/>
  <c r="D17" i="66"/>
  <c r="C17" i="66"/>
  <c r="N16" i="66"/>
  <c r="M16" i="66"/>
  <c r="L16" i="66"/>
  <c r="K16" i="66"/>
  <c r="J16" i="66"/>
  <c r="I16" i="66"/>
  <c r="H16" i="66"/>
  <c r="G16" i="66"/>
  <c r="F16" i="66"/>
  <c r="E16" i="66"/>
  <c r="D16" i="66"/>
  <c r="C16" i="66"/>
  <c r="N15" i="66"/>
  <c r="M15" i="66"/>
  <c r="L15" i="66"/>
  <c r="K15" i="66"/>
  <c r="J15" i="66"/>
  <c r="I15" i="66"/>
  <c r="H15" i="66"/>
  <c r="G15" i="66"/>
  <c r="F15" i="66"/>
  <c r="D15" i="66"/>
  <c r="C15" i="66"/>
  <c r="N14" i="66"/>
  <c r="M14" i="66"/>
  <c r="L14" i="66"/>
  <c r="K14" i="66"/>
  <c r="J14" i="66"/>
  <c r="I14" i="66"/>
  <c r="H14" i="66"/>
  <c r="G14" i="66"/>
  <c r="F14" i="66"/>
  <c r="D14" i="66"/>
  <c r="C14" i="66"/>
  <c r="N13" i="66"/>
  <c r="M13" i="66"/>
  <c r="L13" i="66"/>
  <c r="K13" i="66"/>
  <c r="J13" i="66"/>
  <c r="I13" i="66"/>
  <c r="H13" i="66"/>
  <c r="G13" i="66"/>
  <c r="F13" i="66"/>
  <c r="E13" i="66"/>
  <c r="D13" i="66"/>
  <c r="C13" i="66"/>
  <c r="N12" i="66"/>
  <c r="M12" i="66"/>
  <c r="L12" i="66"/>
  <c r="K12" i="66"/>
  <c r="J12" i="66"/>
  <c r="I12" i="66"/>
  <c r="H12" i="66"/>
  <c r="G12" i="66"/>
  <c r="F12" i="66"/>
  <c r="D12" i="66"/>
  <c r="C12" i="66"/>
  <c r="N11" i="66"/>
  <c r="M11" i="66"/>
  <c r="L11" i="66"/>
  <c r="K11" i="66"/>
  <c r="J11" i="66"/>
  <c r="I11" i="66"/>
  <c r="H11" i="66"/>
  <c r="G11" i="66"/>
  <c r="F11" i="66"/>
  <c r="E11" i="66"/>
  <c r="D11" i="66"/>
  <c r="C11" i="66"/>
  <c r="N10" i="66"/>
  <c r="M10" i="66"/>
  <c r="L10" i="66"/>
  <c r="K10" i="66"/>
  <c r="J10" i="66"/>
  <c r="I10" i="66"/>
  <c r="H10" i="66"/>
  <c r="G10" i="66"/>
  <c r="F10" i="66"/>
  <c r="E10" i="66"/>
  <c r="D10" i="66"/>
  <c r="C10" i="66"/>
  <c r="N9" i="66"/>
  <c r="M9" i="66"/>
  <c r="L9" i="66"/>
  <c r="K9" i="66"/>
  <c r="J9" i="66"/>
  <c r="I9" i="66"/>
  <c r="H9" i="66"/>
  <c r="G9" i="66"/>
  <c r="F9" i="66"/>
  <c r="D9" i="66"/>
  <c r="C9" i="66"/>
  <c r="N8" i="66"/>
  <c r="M8" i="66"/>
  <c r="L8" i="66"/>
  <c r="K8" i="66"/>
  <c r="J8" i="66"/>
  <c r="I8" i="66"/>
  <c r="H8" i="66"/>
  <c r="G8" i="66"/>
  <c r="F8" i="66"/>
  <c r="E8" i="66"/>
  <c r="D8" i="66"/>
  <c r="C8" i="66"/>
  <c r="N7" i="66"/>
  <c r="M7" i="66"/>
  <c r="L7" i="66"/>
  <c r="K7" i="66"/>
  <c r="J7" i="66"/>
  <c r="I7" i="66"/>
  <c r="H7" i="66"/>
  <c r="G7" i="66"/>
  <c r="F7" i="66"/>
  <c r="E7" i="66"/>
  <c r="D7" i="66"/>
  <c r="C7" i="66"/>
  <c r="N6" i="66"/>
  <c r="M6" i="66"/>
  <c r="L6" i="66"/>
  <c r="K6" i="66"/>
  <c r="J6" i="66"/>
  <c r="I6" i="66"/>
  <c r="H6" i="66"/>
  <c r="G6" i="66"/>
  <c r="F6" i="66"/>
  <c r="E6" i="66"/>
  <c r="D6" i="66"/>
  <c r="C6" i="66"/>
  <c r="N5" i="66"/>
  <c r="M5" i="66"/>
  <c r="L5" i="66"/>
  <c r="K5" i="66"/>
  <c r="J5" i="66"/>
  <c r="I5" i="66"/>
  <c r="H5" i="66"/>
  <c r="G5" i="66"/>
  <c r="F5" i="66"/>
  <c r="D5" i="66"/>
  <c r="C5" i="66"/>
  <c r="N4" i="66"/>
  <c r="M4" i="66"/>
  <c r="L4" i="66"/>
  <c r="K4" i="66"/>
  <c r="J4" i="66"/>
  <c r="I4" i="66"/>
  <c r="H4" i="66"/>
  <c r="G4" i="66"/>
  <c r="F4" i="66"/>
  <c r="D4" i="66"/>
  <c r="C4" i="66"/>
  <c r="N3" i="66"/>
  <c r="M3" i="66"/>
  <c r="L3" i="66"/>
  <c r="K3" i="66"/>
  <c r="J3" i="66"/>
  <c r="I3" i="66"/>
  <c r="H3" i="66"/>
  <c r="G3" i="66"/>
  <c r="F3" i="66"/>
  <c r="E3" i="66"/>
  <c r="D3" i="66"/>
  <c r="C3" i="66"/>
  <c r="N2" i="66"/>
  <c r="M2" i="66"/>
  <c r="L2" i="66"/>
  <c r="K2" i="66"/>
  <c r="J2" i="66"/>
  <c r="I2" i="66"/>
  <c r="H2" i="66"/>
  <c r="G2" i="66"/>
  <c r="F2" i="66"/>
  <c r="D2" i="66"/>
  <c r="C2" i="66"/>
  <c r="U18" i="67"/>
  <c r="T18" i="67"/>
  <c r="S18" i="67"/>
  <c r="R18" i="67"/>
  <c r="Q18" i="67"/>
  <c r="P18" i="67"/>
  <c r="O18" i="67"/>
  <c r="N18" i="67"/>
  <c r="M18" i="67"/>
  <c r="L18" i="67"/>
  <c r="K18" i="67"/>
  <c r="J18" i="67"/>
  <c r="I18" i="67"/>
  <c r="H18" i="67"/>
  <c r="G18" i="67"/>
  <c r="F18" i="67"/>
  <c r="C18" i="67"/>
  <c r="B18" i="67"/>
  <c r="U17" i="67"/>
  <c r="T17" i="67"/>
  <c r="S17" i="67"/>
  <c r="R17" i="67"/>
  <c r="Q17" i="67"/>
  <c r="P17" i="67"/>
  <c r="O17" i="67"/>
  <c r="N17" i="67"/>
  <c r="M17" i="67"/>
  <c r="L17" i="67"/>
  <c r="K17" i="67"/>
  <c r="J17" i="67"/>
  <c r="I17" i="67"/>
  <c r="H17" i="67"/>
  <c r="G17" i="67"/>
  <c r="F17" i="67"/>
  <c r="C17" i="67"/>
  <c r="B17" i="67"/>
  <c r="U16" i="67"/>
  <c r="T16" i="67"/>
  <c r="S16" i="67"/>
  <c r="R16" i="67"/>
  <c r="Q16" i="67"/>
  <c r="P16" i="67"/>
  <c r="O16" i="67"/>
  <c r="N16" i="67"/>
  <c r="M16" i="67"/>
  <c r="L16" i="67"/>
  <c r="K16" i="67"/>
  <c r="J16" i="67"/>
  <c r="I16" i="67"/>
  <c r="H16" i="67"/>
  <c r="G16" i="67"/>
  <c r="F16" i="67"/>
  <c r="C16" i="67"/>
  <c r="B16" i="67"/>
  <c r="U15" i="67"/>
  <c r="T15" i="67"/>
  <c r="S15" i="67"/>
  <c r="R15" i="67"/>
  <c r="Q15" i="67"/>
  <c r="P15" i="67"/>
  <c r="O15" i="67"/>
  <c r="N15" i="67"/>
  <c r="M15" i="67"/>
  <c r="L15" i="67"/>
  <c r="K15" i="67"/>
  <c r="J15" i="67"/>
  <c r="I15" i="67"/>
  <c r="H15" i="67"/>
  <c r="G15" i="67"/>
  <c r="F15" i="67"/>
  <c r="C15" i="67"/>
  <c r="B15" i="67"/>
  <c r="U14" i="67"/>
  <c r="T14" i="67"/>
  <c r="S14" i="67"/>
  <c r="R14" i="67"/>
  <c r="Q14" i="67"/>
  <c r="P14" i="67"/>
  <c r="O14" i="67"/>
  <c r="N14" i="67"/>
  <c r="M14" i="67"/>
  <c r="L14" i="67"/>
  <c r="K14" i="67"/>
  <c r="J14" i="67"/>
  <c r="I14" i="67"/>
  <c r="H14" i="67"/>
  <c r="G14" i="67"/>
  <c r="F14" i="67"/>
  <c r="C14" i="67"/>
  <c r="B14" i="67"/>
  <c r="U13" i="67"/>
  <c r="T13" i="67"/>
  <c r="S13" i="67"/>
  <c r="R13" i="67"/>
  <c r="Q13" i="67"/>
  <c r="P13" i="67"/>
  <c r="O13" i="67"/>
  <c r="N13" i="67"/>
  <c r="M13" i="67"/>
  <c r="L13" i="67"/>
  <c r="K13" i="67"/>
  <c r="J13" i="67"/>
  <c r="I13" i="67"/>
  <c r="H13" i="67"/>
  <c r="G13" i="67"/>
  <c r="F13" i="67"/>
  <c r="C13" i="67"/>
  <c r="B13" i="67"/>
  <c r="U12" i="67"/>
  <c r="T12" i="67"/>
  <c r="S12" i="67"/>
  <c r="R12" i="67"/>
  <c r="Q12" i="67"/>
  <c r="P12" i="67"/>
  <c r="O12" i="67"/>
  <c r="N12" i="67"/>
  <c r="M12" i="67"/>
  <c r="L12" i="67"/>
  <c r="K12" i="67"/>
  <c r="J12" i="67"/>
  <c r="I12" i="67"/>
  <c r="H12" i="67"/>
  <c r="G12" i="67"/>
  <c r="F12" i="67"/>
  <c r="C12" i="67"/>
  <c r="B12" i="67"/>
  <c r="U11" i="67"/>
  <c r="T11" i="67"/>
  <c r="S11" i="67"/>
  <c r="R11" i="67"/>
  <c r="Q11" i="67"/>
  <c r="P11" i="67"/>
  <c r="O11" i="67"/>
  <c r="N11" i="67"/>
  <c r="M11" i="67"/>
  <c r="L11" i="67"/>
  <c r="K11" i="67"/>
  <c r="J11" i="67"/>
  <c r="I11" i="67"/>
  <c r="H11" i="67"/>
  <c r="G11" i="67"/>
  <c r="F11" i="67"/>
  <c r="C11" i="67"/>
  <c r="B11" i="67"/>
  <c r="U10" i="67"/>
  <c r="T10" i="67"/>
  <c r="S10" i="67"/>
  <c r="R10" i="67"/>
  <c r="Q10" i="67"/>
  <c r="P10" i="67"/>
  <c r="O10" i="67"/>
  <c r="N10" i="67"/>
  <c r="M10" i="67"/>
  <c r="L10" i="67"/>
  <c r="K10" i="67"/>
  <c r="J10" i="67"/>
  <c r="I10" i="67"/>
  <c r="H10" i="67"/>
  <c r="G10" i="67"/>
  <c r="F10" i="67"/>
  <c r="C10" i="67"/>
  <c r="B10" i="67"/>
  <c r="U9" i="67"/>
  <c r="T9" i="67"/>
  <c r="S9" i="67"/>
  <c r="R9" i="67"/>
  <c r="Q9" i="67"/>
  <c r="P9" i="67"/>
  <c r="O9" i="67"/>
  <c r="N9" i="67"/>
  <c r="M9" i="67"/>
  <c r="L9" i="67"/>
  <c r="K9" i="67"/>
  <c r="J9" i="67"/>
  <c r="I9" i="67"/>
  <c r="H9" i="67"/>
  <c r="G9" i="67"/>
  <c r="F9" i="67"/>
  <c r="C9" i="67"/>
  <c r="B9" i="67"/>
  <c r="U8" i="67"/>
  <c r="T8" i="67"/>
  <c r="S8" i="67"/>
  <c r="R8" i="67"/>
  <c r="Q8" i="67"/>
  <c r="P8" i="67"/>
  <c r="O8" i="67"/>
  <c r="N8" i="67"/>
  <c r="M8" i="67"/>
  <c r="L8" i="67"/>
  <c r="K8" i="67"/>
  <c r="J8" i="67"/>
  <c r="I8" i="67"/>
  <c r="H8" i="67"/>
  <c r="G8" i="67"/>
  <c r="F8" i="67"/>
  <c r="C8" i="67"/>
  <c r="B8" i="67"/>
  <c r="U7" i="67"/>
  <c r="T7" i="67"/>
  <c r="S7" i="67"/>
  <c r="R7" i="67"/>
  <c r="Q7" i="67"/>
  <c r="P7" i="67"/>
  <c r="O7" i="67"/>
  <c r="N7" i="67"/>
  <c r="M7" i="67"/>
  <c r="L7" i="67"/>
  <c r="K7" i="67"/>
  <c r="J7" i="67"/>
  <c r="I7" i="67"/>
  <c r="H7" i="67"/>
  <c r="G7" i="67"/>
  <c r="F7" i="67"/>
  <c r="C7" i="67"/>
  <c r="B7" i="67"/>
  <c r="U6" i="67"/>
  <c r="T6" i="67"/>
  <c r="S6" i="67"/>
  <c r="R6" i="67"/>
  <c r="Q6" i="67"/>
  <c r="P6" i="67"/>
  <c r="O6" i="67"/>
  <c r="N6" i="67"/>
  <c r="M6" i="67"/>
  <c r="L6" i="67"/>
  <c r="K6" i="67"/>
  <c r="J6" i="67"/>
  <c r="I6" i="67"/>
  <c r="H6" i="67"/>
  <c r="G6" i="67"/>
  <c r="F6" i="67"/>
  <c r="C6" i="67"/>
  <c r="B6" i="67"/>
  <c r="U5" i="67"/>
  <c r="T5" i="67"/>
  <c r="S5" i="67"/>
  <c r="R5" i="67"/>
  <c r="Q5" i="67"/>
  <c r="P5" i="67"/>
  <c r="O5" i="67"/>
  <c r="N5" i="67"/>
  <c r="M5" i="67"/>
  <c r="L5" i="67"/>
  <c r="K5" i="67"/>
  <c r="J5" i="67"/>
  <c r="I5" i="67"/>
  <c r="H5" i="67"/>
  <c r="G5" i="67"/>
  <c r="F5" i="67"/>
  <c r="C5" i="67"/>
  <c r="B5" i="67"/>
  <c r="U4" i="67"/>
  <c r="T4" i="67"/>
  <c r="S4" i="67"/>
  <c r="R4" i="67"/>
  <c r="Q4" i="67"/>
  <c r="P4" i="67"/>
  <c r="O4" i="67"/>
  <c r="N4" i="67"/>
  <c r="M4" i="67"/>
  <c r="L4" i="67"/>
  <c r="K4" i="67"/>
  <c r="J4" i="67"/>
  <c r="I4" i="67"/>
  <c r="H4" i="67"/>
  <c r="G4" i="67"/>
  <c r="F4" i="67"/>
  <c r="C4" i="67"/>
  <c r="B4" i="67"/>
  <c r="U3" i="67"/>
  <c r="T3" i="67"/>
  <c r="S3" i="67"/>
  <c r="R3" i="67"/>
  <c r="Q3" i="67"/>
  <c r="P3" i="67"/>
  <c r="O3" i="67"/>
  <c r="N3" i="67"/>
  <c r="M3" i="67"/>
  <c r="L3" i="67"/>
  <c r="K3" i="67"/>
  <c r="J3" i="67"/>
  <c r="I3" i="67"/>
  <c r="H3" i="67"/>
  <c r="G3" i="67"/>
  <c r="F3" i="67"/>
  <c r="C3" i="67"/>
  <c r="B3" i="67"/>
  <c r="U2" i="67"/>
  <c r="T2" i="67"/>
  <c r="S2" i="67"/>
  <c r="R2" i="67"/>
  <c r="Q2" i="67"/>
  <c r="P2" i="67"/>
  <c r="O2" i="67"/>
  <c r="N2" i="67"/>
  <c r="M2" i="67"/>
  <c r="L2" i="67"/>
  <c r="K2" i="67"/>
  <c r="J2" i="67"/>
  <c r="I2" i="67"/>
  <c r="H2" i="67"/>
  <c r="G2" i="67"/>
  <c r="F2" i="67"/>
  <c r="C2" i="67"/>
  <c r="B2" i="67"/>
  <c r="S33" i="65"/>
  <c r="R33" i="65"/>
  <c r="Q33" i="65"/>
  <c r="P33" i="65"/>
  <c r="O33" i="65"/>
  <c r="N33" i="65"/>
  <c r="M33" i="65"/>
  <c r="L33" i="65"/>
  <c r="K33" i="65"/>
  <c r="J33" i="65"/>
  <c r="I33" i="65"/>
  <c r="H33" i="65"/>
  <c r="G33" i="65"/>
  <c r="F33" i="65"/>
  <c r="E33" i="65"/>
  <c r="D33" i="65"/>
  <c r="B33" i="65" a="1"/>
  <c r="B33" i="65" s="1"/>
  <c r="S32" i="65"/>
  <c r="R32" i="65"/>
  <c r="Q32" i="65"/>
  <c r="P32" i="65"/>
  <c r="O32" i="65"/>
  <c r="N32" i="65"/>
  <c r="M32" i="65"/>
  <c r="L32" i="65"/>
  <c r="K32" i="65"/>
  <c r="J32" i="65"/>
  <c r="I32" i="65"/>
  <c r="H32" i="65"/>
  <c r="G32" i="65"/>
  <c r="F32" i="65"/>
  <c r="E32" i="65"/>
  <c r="D32" i="65"/>
  <c r="B32" i="65" a="1"/>
  <c r="B32" i="65" s="1"/>
  <c r="S31" i="65"/>
  <c r="R31" i="65"/>
  <c r="Q31" i="65"/>
  <c r="P31" i="65"/>
  <c r="O31" i="65"/>
  <c r="N31" i="65"/>
  <c r="M31" i="65"/>
  <c r="L31" i="65"/>
  <c r="K31" i="65"/>
  <c r="J31" i="65"/>
  <c r="I31" i="65"/>
  <c r="H31" i="65"/>
  <c r="G31" i="65"/>
  <c r="F31" i="65"/>
  <c r="E31" i="65"/>
  <c r="D31" i="65"/>
  <c r="B31" i="65" a="1"/>
  <c r="B31" i="65" s="1"/>
  <c r="S30" i="65"/>
  <c r="R30" i="65"/>
  <c r="Q30" i="65"/>
  <c r="P30" i="65"/>
  <c r="O30" i="65"/>
  <c r="N30" i="65"/>
  <c r="M30" i="65"/>
  <c r="L30" i="65"/>
  <c r="K30" i="65"/>
  <c r="J30" i="65"/>
  <c r="I30" i="65"/>
  <c r="H30" i="65"/>
  <c r="G30" i="65"/>
  <c r="F30" i="65"/>
  <c r="E30" i="65"/>
  <c r="D30" i="65"/>
  <c r="B30" i="65" a="1"/>
  <c r="B30" i="65" s="1"/>
  <c r="S29" i="65"/>
  <c r="R29" i="65"/>
  <c r="Q29" i="65"/>
  <c r="P29" i="65"/>
  <c r="O29" i="65"/>
  <c r="N29" i="65"/>
  <c r="M29" i="65"/>
  <c r="L29" i="65"/>
  <c r="K29" i="65"/>
  <c r="J29" i="65"/>
  <c r="I29" i="65"/>
  <c r="H29" i="65"/>
  <c r="G29" i="65"/>
  <c r="F29" i="65"/>
  <c r="E29" i="65"/>
  <c r="D29" i="65"/>
  <c r="B29" i="65" a="1"/>
  <c r="B29" i="65" s="1"/>
  <c r="S28" i="65"/>
  <c r="R28" i="65"/>
  <c r="Q28" i="65"/>
  <c r="P28" i="65"/>
  <c r="O28" i="65"/>
  <c r="N28" i="65"/>
  <c r="M28" i="65"/>
  <c r="L28" i="65"/>
  <c r="K28" i="65"/>
  <c r="J28" i="65"/>
  <c r="I28" i="65"/>
  <c r="H28" i="65"/>
  <c r="G28" i="65"/>
  <c r="F28" i="65"/>
  <c r="E28" i="65"/>
  <c r="D28" i="65"/>
  <c r="B28" i="65" a="1"/>
  <c r="B28" i="65" s="1"/>
  <c r="S27" i="65"/>
  <c r="R27" i="65"/>
  <c r="Q27" i="65"/>
  <c r="P27" i="65"/>
  <c r="O27" i="65"/>
  <c r="N27" i="65"/>
  <c r="M27" i="65"/>
  <c r="L27" i="65"/>
  <c r="K27" i="65"/>
  <c r="J27" i="65"/>
  <c r="I27" i="65"/>
  <c r="H27" i="65"/>
  <c r="G27" i="65"/>
  <c r="F27" i="65"/>
  <c r="E27" i="65"/>
  <c r="D27" i="65"/>
  <c r="B27" i="65" a="1"/>
  <c r="B27" i="65" s="1"/>
  <c r="S26" i="65"/>
  <c r="R26" i="65"/>
  <c r="Q26" i="65"/>
  <c r="P26" i="65"/>
  <c r="O26" i="65"/>
  <c r="N26" i="65"/>
  <c r="M26" i="65"/>
  <c r="L26" i="65"/>
  <c r="K26" i="65"/>
  <c r="J26" i="65"/>
  <c r="I26" i="65"/>
  <c r="H26" i="65"/>
  <c r="G26" i="65"/>
  <c r="F26" i="65"/>
  <c r="E26" i="65"/>
  <c r="D26" i="65"/>
  <c r="B26" i="65" a="1"/>
  <c r="B26" i="65" s="1"/>
  <c r="S25" i="65"/>
  <c r="R25" i="65"/>
  <c r="Q25" i="65"/>
  <c r="P25" i="65"/>
  <c r="O25" i="65"/>
  <c r="N25" i="65"/>
  <c r="M25" i="65"/>
  <c r="L25" i="65"/>
  <c r="K25" i="65"/>
  <c r="J25" i="65"/>
  <c r="I25" i="65"/>
  <c r="H25" i="65"/>
  <c r="G25" i="65"/>
  <c r="F25" i="65"/>
  <c r="E25" i="65"/>
  <c r="D25" i="65"/>
  <c r="B25" i="65" a="1"/>
  <c r="B25" i="65" s="1"/>
  <c r="S24" i="65"/>
  <c r="R24" i="65"/>
  <c r="Q24" i="65"/>
  <c r="P24" i="65"/>
  <c r="O24" i="65"/>
  <c r="N24" i="65"/>
  <c r="M24" i="65"/>
  <c r="L24" i="65"/>
  <c r="K24" i="65"/>
  <c r="J24" i="65"/>
  <c r="I24" i="65"/>
  <c r="H24" i="65"/>
  <c r="G24" i="65"/>
  <c r="F24" i="65"/>
  <c r="E24" i="65"/>
  <c r="D24" i="65"/>
  <c r="B24" i="65" a="1"/>
  <c r="B24" i="65" s="1"/>
  <c r="S23" i="65"/>
  <c r="R23" i="65"/>
  <c r="Q23" i="65"/>
  <c r="P23" i="65"/>
  <c r="O23" i="65"/>
  <c r="N23" i="65"/>
  <c r="M23" i="65"/>
  <c r="L23" i="65"/>
  <c r="K23" i="65"/>
  <c r="J23" i="65"/>
  <c r="I23" i="65"/>
  <c r="H23" i="65"/>
  <c r="G23" i="65"/>
  <c r="F23" i="65"/>
  <c r="E23" i="65"/>
  <c r="D23" i="65"/>
  <c r="B23" i="65" a="1"/>
  <c r="B23" i="65" s="1"/>
  <c r="S22" i="65"/>
  <c r="R22" i="65"/>
  <c r="Q22" i="65"/>
  <c r="P22" i="65"/>
  <c r="O22" i="65"/>
  <c r="N22" i="65"/>
  <c r="M22" i="65"/>
  <c r="L22" i="65"/>
  <c r="K22" i="65"/>
  <c r="J22" i="65"/>
  <c r="I22" i="65"/>
  <c r="H22" i="65"/>
  <c r="G22" i="65"/>
  <c r="F22" i="65"/>
  <c r="E22" i="65"/>
  <c r="D22" i="65"/>
  <c r="B22" i="65" a="1"/>
  <c r="B22" i="65" s="1"/>
  <c r="S21" i="65"/>
  <c r="R21" i="65"/>
  <c r="Q21" i="65"/>
  <c r="P21" i="65"/>
  <c r="O21" i="65"/>
  <c r="N21" i="65"/>
  <c r="M21" i="65"/>
  <c r="L21" i="65"/>
  <c r="K21" i="65"/>
  <c r="J21" i="65"/>
  <c r="I21" i="65"/>
  <c r="H21" i="65"/>
  <c r="G21" i="65"/>
  <c r="F21" i="65"/>
  <c r="E21" i="65"/>
  <c r="D21" i="65"/>
  <c r="B21" i="65" a="1"/>
  <c r="B21" i="65" s="1"/>
  <c r="S20" i="65"/>
  <c r="R20" i="65"/>
  <c r="Q20" i="65"/>
  <c r="P20" i="65"/>
  <c r="O20" i="65"/>
  <c r="N20" i="65"/>
  <c r="M20" i="65"/>
  <c r="L20" i="65"/>
  <c r="K20" i="65"/>
  <c r="J20" i="65"/>
  <c r="I20" i="65"/>
  <c r="H20" i="65"/>
  <c r="G20" i="65"/>
  <c r="F20" i="65"/>
  <c r="E20" i="65"/>
  <c r="D20" i="65"/>
  <c r="B20" i="65" a="1"/>
  <c r="B20" i="65" s="1"/>
  <c r="S19" i="65"/>
  <c r="R19" i="65"/>
  <c r="Q19" i="65"/>
  <c r="P19" i="65"/>
  <c r="O19" i="65"/>
  <c r="N19" i="65"/>
  <c r="M19" i="65"/>
  <c r="L19" i="65"/>
  <c r="K19" i="65"/>
  <c r="J19" i="65"/>
  <c r="I19" i="65"/>
  <c r="H19" i="65"/>
  <c r="G19" i="65"/>
  <c r="F19" i="65"/>
  <c r="E19" i="65"/>
  <c r="D19" i="65"/>
  <c r="B19" i="65" a="1"/>
  <c r="B19" i="65" s="1"/>
  <c r="S18" i="65"/>
  <c r="R18" i="65"/>
  <c r="Q18" i="65"/>
  <c r="P18" i="65"/>
  <c r="O18" i="65"/>
  <c r="N18" i="65"/>
  <c r="M18" i="65"/>
  <c r="L18" i="65"/>
  <c r="K18" i="65"/>
  <c r="J18" i="65"/>
  <c r="I18" i="65"/>
  <c r="H18" i="65"/>
  <c r="G18" i="65"/>
  <c r="F18" i="65"/>
  <c r="E18" i="65"/>
  <c r="D18" i="65"/>
  <c r="B18" i="65" a="1"/>
  <c r="B18" i="65" s="1"/>
  <c r="S17" i="65"/>
  <c r="R17" i="65"/>
  <c r="Q17" i="65"/>
  <c r="P17" i="65"/>
  <c r="O17" i="65"/>
  <c r="N17" i="65"/>
  <c r="M17" i="65"/>
  <c r="L17" i="65"/>
  <c r="K17" i="65"/>
  <c r="J17" i="65"/>
  <c r="I17" i="65"/>
  <c r="H17" i="65"/>
  <c r="G17" i="65"/>
  <c r="F17" i="65"/>
  <c r="E17" i="65"/>
  <c r="D17" i="65"/>
  <c r="B17" i="65" a="1"/>
  <c r="B17" i="65" s="1"/>
  <c r="S16" i="65"/>
  <c r="R16" i="65"/>
  <c r="Q16" i="65"/>
  <c r="P16" i="65"/>
  <c r="O16" i="65"/>
  <c r="N16" i="65"/>
  <c r="M16" i="65"/>
  <c r="L16" i="65"/>
  <c r="K16" i="65"/>
  <c r="J16" i="65"/>
  <c r="I16" i="65"/>
  <c r="H16" i="65"/>
  <c r="G16" i="65"/>
  <c r="F16" i="65"/>
  <c r="E16" i="65"/>
  <c r="D16" i="65"/>
  <c r="B16" i="65" a="1"/>
  <c r="B16" i="65" s="1"/>
  <c r="S15" i="65"/>
  <c r="R15" i="65"/>
  <c r="Q15" i="65"/>
  <c r="P15" i="65"/>
  <c r="O15" i="65"/>
  <c r="N15" i="65"/>
  <c r="M15" i="65"/>
  <c r="L15" i="65"/>
  <c r="K15" i="65"/>
  <c r="J15" i="65"/>
  <c r="I15" i="65"/>
  <c r="H15" i="65"/>
  <c r="G15" i="65"/>
  <c r="F15" i="65"/>
  <c r="E15" i="65"/>
  <c r="D15" i="65"/>
  <c r="B15" i="65" a="1"/>
  <c r="B15" i="65" s="1"/>
  <c r="S14" i="65"/>
  <c r="R14" i="65"/>
  <c r="Q14" i="65"/>
  <c r="P14" i="65"/>
  <c r="O14" i="65"/>
  <c r="N14" i="65"/>
  <c r="M14" i="65"/>
  <c r="L14" i="65"/>
  <c r="K14" i="65"/>
  <c r="J14" i="65"/>
  <c r="I14" i="65"/>
  <c r="H14" i="65"/>
  <c r="G14" i="65"/>
  <c r="F14" i="65"/>
  <c r="E14" i="65"/>
  <c r="D14" i="65"/>
  <c r="B14" i="65" a="1"/>
  <c r="B14" i="65" s="1"/>
  <c r="S13" i="65"/>
  <c r="R13" i="65"/>
  <c r="Q13" i="65"/>
  <c r="P13" i="65"/>
  <c r="O13" i="65"/>
  <c r="N13" i="65"/>
  <c r="M13" i="65"/>
  <c r="L13" i="65"/>
  <c r="K13" i="65"/>
  <c r="J13" i="65"/>
  <c r="I13" i="65"/>
  <c r="H13" i="65"/>
  <c r="G13" i="65"/>
  <c r="F13" i="65"/>
  <c r="E13" i="65"/>
  <c r="D13" i="65"/>
  <c r="B13" i="65" a="1"/>
  <c r="B13" i="65" s="1"/>
  <c r="S12" i="65"/>
  <c r="R12" i="65"/>
  <c r="Q12" i="65"/>
  <c r="P12" i="65"/>
  <c r="O12" i="65"/>
  <c r="N12" i="65"/>
  <c r="M12" i="65"/>
  <c r="L12" i="65"/>
  <c r="K12" i="65"/>
  <c r="J12" i="65"/>
  <c r="I12" i="65"/>
  <c r="H12" i="65"/>
  <c r="G12" i="65"/>
  <c r="F12" i="65"/>
  <c r="E12" i="65"/>
  <c r="D12" i="65"/>
  <c r="B12" i="65" a="1"/>
  <c r="B12" i="65" s="1"/>
  <c r="S11" i="65"/>
  <c r="R11" i="65"/>
  <c r="Q11" i="65"/>
  <c r="P11" i="65"/>
  <c r="O11" i="65"/>
  <c r="N11" i="65"/>
  <c r="M11" i="65"/>
  <c r="L11" i="65"/>
  <c r="K11" i="65"/>
  <c r="J11" i="65"/>
  <c r="I11" i="65"/>
  <c r="H11" i="65"/>
  <c r="G11" i="65"/>
  <c r="F11" i="65"/>
  <c r="E11" i="65"/>
  <c r="D11" i="65"/>
  <c r="B11" i="65" a="1"/>
  <c r="B11" i="65" s="1"/>
  <c r="S10" i="65"/>
  <c r="R10" i="65"/>
  <c r="Q10" i="65"/>
  <c r="P10" i="65"/>
  <c r="O10" i="65"/>
  <c r="N10" i="65"/>
  <c r="M10" i="65"/>
  <c r="L10" i="65"/>
  <c r="K10" i="65"/>
  <c r="J10" i="65"/>
  <c r="I10" i="65"/>
  <c r="H10" i="65"/>
  <c r="G10" i="65"/>
  <c r="F10" i="65"/>
  <c r="E10" i="65"/>
  <c r="D10" i="65"/>
  <c r="B10" i="65" a="1"/>
  <c r="B10" i="65" s="1"/>
  <c r="S9" i="65"/>
  <c r="R9" i="65"/>
  <c r="Q9" i="65"/>
  <c r="P9" i="65"/>
  <c r="O9" i="65"/>
  <c r="N9" i="65"/>
  <c r="M9" i="65"/>
  <c r="L9" i="65"/>
  <c r="K9" i="65"/>
  <c r="J9" i="65"/>
  <c r="I9" i="65"/>
  <c r="H9" i="65"/>
  <c r="G9" i="65"/>
  <c r="F9" i="65"/>
  <c r="E9" i="65"/>
  <c r="D9" i="65"/>
  <c r="B9" i="65" a="1"/>
  <c r="B9" i="65" s="1"/>
  <c r="S8" i="65"/>
  <c r="R8" i="65"/>
  <c r="Q8" i="65"/>
  <c r="P8" i="65"/>
  <c r="O8" i="65"/>
  <c r="N8" i="65"/>
  <c r="M8" i="65"/>
  <c r="L8" i="65"/>
  <c r="K8" i="65"/>
  <c r="J8" i="65"/>
  <c r="I8" i="65"/>
  <c r="H8" i="65"/>
  <c r="G8" i="65"/>
  <c r="F8" i="65"/>
  <c r="E8" i="65"/>
  <c r="D8" i="65"/>
  <c r="B8" i="65" a="1"/>
  <c r="B8" i="65" s="1"/>
  <c r="S7" i="65"/>
  <c r="R7" i="65"/>
  <c r="Q7" i="65"/>
  <c r="P7" i="65"/>
  <c r="O7" i="65"/>
  <c r="N7" i="65"/>
  <c r="M7" i="65"/>
  <c r="L7" i="65"/>
  <c r="K7" i="65"/>
  <c r="J7" i="65"/>
  <c r="I7" i="65"/>
  <c r="H7" i="65"/>
  <c r="G7" i="65"/>
  <c r="F7" i="65"/>
  <c r="E7" i="65"/>
  <c r="D7" i="65"/>
  <c r="B7" i="65" a="1"/>
  <c r="B7" i="65" s="1"/>
  <c r="S6" i="65"/>
  <c r="R6" i="65"/>
  <c r="Q6" i="65"/>
  <c r="P6" i="65"/>
  <c r="O6" i="65"/>
  <c r="N6" i="65"/>
  <c r="M6" i="65"/>
  <c r="L6" i="65"/>
  <c r="K6" i="65"/>
  <c r="J6" i="65"/>
  <c r="I6" i="65"/>
  <c r="H6" i="65"/>
  <c r="G6" i="65"/>
  <c r="F6" i="65"/>
  <c r="E6" i="65"/>
  <c r="D6" i="65"/>
  <c r="B6" i="65" a="1"/>
  <c r="B6" i="65" s="1"/>
  <c r="S5" i="65"/>
  <c r="R5" i="65"/>
  <c r="Q5" i="65"/>
  <c r="P5" i="65"/>
  <c r="O5" i="65"/>
  <c r="N5" i="65"/>
  <c r="M5" i="65"/>
  <c r="L5" i="65"/>
  <c r="K5" i="65"/>
  <c r="J5" i="65"/>
  <c r="I5" i="65"/>
  <c r="H5" i="65"/>
  <c r="G5" i="65"/>
  <c r="F5" i="65"/>
  <c r="E5" i="65"/>
  <c r="D5" i="65"/>
  <c r="B5" i="65" a="1"/>
  <c r="B5" i="65" s="1"/>
  <c r="S4" i="65"/>
  <c r="R4" i="65"/>
  <c r="Q4" i="65"/>
  <c r="P4" i="65"/>
  <c r="O4" i="65"/>
  <c r="N4" i="65"/>
  <c r="M4" i="65"/>
  <c r="L4" i="65"/>
  <c r="K4" i="65"/>
  <c r="J4" i="65"/>
  <c r="I4" i="65"/>
  <c r="H4" i="65"/>
  <c r="G4" i="65"/>
  <c r="F4" i="65"/>
  <c r="E4" i="65"/>
  <c r="D4" i="65"/>
  <c r="B4" i="65" a="1"/>
  <c r="B4" i="65" s="1"/>
  <c r="S3" i="65"/>
  <c r="R3" i="65"/>
  <c r="Q3" i="65"/>
  <c r="P3" i="65"/>
  <c r="O3" i="65"/>
  <c r="N3" i="65"/>
  <c r="M3" i="65"/>
  <c r="L3" i="65"/>
  <c r="K3" i="65"/>
  <c r="J3" i="65"/>
  <c r="I3" i="65"/>
  <c r="H3" i="65"/>
  <c r="G3" i="65"/>
  <c r="F3" i="65"/>
  <c r="E3" i="65"/>
  <c r="D3" i="65"/>
  <c r="B3" i="65" a="1"/>
  <c r="B3" i="65" s="1"/>
  <c r="S2" i="65"/>
  <c r="R2" i="65"/>
  <c r="Q2" i="65"/>
  <c r="P2" i="65"/>
  <c r="O2" i="65"/>
  <c r="N2" i="65"/>
  <c r="M2" i="65"/>
  <c r="L2" i="65"/>
  <c r="K2" i="65"/>
  <c r="J2" i="65"/>
  <c r="I2" i="65"/>
  <c r="H2" i="65"/>
  <c r="G2" i="65"/>
  <c r="F2" i="65"/>
  <c r="E2" i="65"/>
  <c r="D2" i="65"/>
  <c r="B2" i="65" a="1"/>
  <c r="B2" i="65" s="1"/>
  <c r="P48" i="66"/>
  <c r="P47" i="66"/>
  <c r="P46" i="66"/>
  <c r="P45" i="66"/>
  <c r="P44" i="66"/>
  <c r="P43" i="66"/>
  <c r="P42" i="66"/>
  <c r="P41" i="66"/>
  <c r="P40" i="66"/>
  <c r="P39" i="66"/>
  <c r="P38" i="66"/>
  <c r="P37" i="66"/>
  <c r="P36" i="66"/>
  <c r="P35" i="66"/>
  <c r="P34" i="66"/>
  <c r="P33" i="66"/>
  <c r="P32" i="66"/>
  <c r="P31" i="66"/>
  <c r="P30" i="66"/>
  <c r="P29" i="66"/>
  <c r="P28" i="66"/>
  <c r="P27" i="66"/>
  <c r="P26" i="66"/>
  <c r="P25" i="66"/>
  <c r="P24" i="66"/>
  <c r="P23" i="66"/>
  <c r="P22" i="66"/>
  <c r="P18" i="66"/>
  <c r="P17" i="66"/>
  <c r="P16" i="66"/>
  <c r="P15" i="66"/>
  <c r="P14" i="66"/>
  <c r="P13" i="66"/>
  <c r="P12" i="66"/>
  <c r="P11" i="66"/>
  <c r="P10" i="66"/>
  <c r="P9" i="66"/>
  <c r="P8" i="66"/>
  <c r="P7" i="66"/>
  <c r="P6" i="66"/>
  <c r="P5" i="66"/>
  <c r="P4" i="66"/>
  <c r="P3" i="66"/>
  <c r="P2" i="66"/>
  <c r="CX352" i="19"/>
  <c r="CX353" i="19"/>
  <c r="CX354" i="19"/>
  <c r="CX355" i="19"/>
  <c r="CX356" i="19"/>
  <c r="CX357" i="19"/>
  <c r="CX358" i="19"/>
  <c r="CX359" i="19"/>
  <c r="CX360" i="19"/>
  <c r="CX361" i="19"/>
  <c r="CX362" i="19"/>
  <c r="CX363" i="19"/>
  <c r="CX364" i="19"/>
  <c r="CX365" i="19"/>
  <c r="CX366" i="19"/>
  <c r="CX367" i="19"/>
  <c r="S32" i="62"/>
  <c r="R32" i="62"/>
  <c r="Q32" i="62"/>
  <c r="P32" i="62"/>
  <c r="O32" i="62"/>
  <c r="N32" i="62"/>
  <c r="M32" i="62"/>
  <c r="L32" i="62"/>
  <c r="K32" i="62"/>
  <c r="J32" i="62"/>
  <c r="I32" i="62"/>
  <c r="H32" i="62"/>
  <c r="G32" i="62"/>
  <c r="F32" i="62"/>
  <c r="E32" i="62"/>
  <c r="D32" i="62"/>
  <c r="B32" i="62" a="1"/>
  <c r="B32" i="62" s="1"/>
  <c r="S31" i="62"/>
  <c r="R31" i="62"/>
  <c r="Q31" i="62"/>
  <c r="P31" i="62"/>
  <c r="O31" i="62"/>
  <c r="N31" i="62"/>
  <c r="M31" i="62"/>
  <c r="L31" i="62"/>
  <c r="K31" i="62"/>
  <c r="J31" i="62"/>
  <c r="I31" i="62"/>
  <c r="H31" i="62"/>
  <c r="G31" i="62"/>
  <c r="F31" i="62"/>
  <c r="E31" i="62"/>
  <c r="D31" i="62"/>
  <c r="B31" i="62" a="1"/>
  <c r="B31" i="62" s="1"/>
  <c r="S30" i="62"/>
  <c r="R30" i="62"/>
  <c r="Q30" i="62"/>
  <c r="P30" i="62"/>
  <c r="O30" i="62"/>
  <c r="N30" i="62"/>
  <c r="M30" i="62"/>
  <c r="L30" i="62"/>
  <c r="K30" i="62"/>
  <c r="J30" i="62"/>
  <c r="I30" i="62"/>
  <c r="H30" i="62"/>
  <c r="G30" i="62"/>
  <c r="F30" i="62"/>
  <c r="E30" i="62"/>
  <c r="D30" i="62"/>
  <c r="B30" i="62" a="1"/>
  <c r="B30" i="62" s="1"/>
  <c r="S29" i="62"/>
  <c r="R29" i="62"/>
  <c r="Q29" i="62"/>
  <c r="P29" i="62"/>
  <c r="O29" i="62"/>
  <c r="N29" i="62"/>
  <c r="M29" i="62"/>
  <c r="L29" i="62"/>
  <c r="K29" i="62"/>
  <c r="J29" i="62"/>
  <c r="I29" i="62"/>
  <c r="H29" i="62"/>
  <c r="G29" i="62"/>
  <c r="F29" i="62"/>
  <c r="E29" i="62"/>
  <c r="D29" i="62"/>
  <c r="B29" i="62" a="1"/>
  <c r="B29" i="62" s="1"/>
  <c r="S28" i="62"/>
  <c r="R28" i="62"/>
  <c r="Q28" i="62"/>
  <c r="P28" i="62"/>
  <c r="O28" i="62"/>
  <c r="N28" i="62"/>
  <c r="M28" i="62"/>
  <c r="L28" i="62"/>
  <c r="K28" i="62"/>
  <c r="J28" i="62"/>
  <c r="I28" i="62"/>
  <c r="H28" i="62"/>
  <c r="G28" i="62"/>
  <c r="F28" i="62"/>
  <c r="E28" i="62"/>
  <c r="D28" i="62"/>
  <c r="B28" i="62" a="1"/>
  <c r="B28" i="62" s="1"/>
  <c r="S27" i="62"/>
  <c r="R27" i="62"/>
  <c r="Q27" i="62"/>
  <c r="P27" i="62"/>
  <c r="O27" i="62"/>
  <c r="N27" i="62"/>
  <c r="M27" i="62"/>
  <c r="L27" i="62"/>
  <c r="K27" i="62"/>
  <c r="J27" i="62"/>
  <c r="I27" i="62"/>
  <c r="H27" i="62"/>
  <c r="G27" i="62"/>
  <c r="F27" i="62"/>
  <c r="E27" i="62"/>
  <c r="D27" i="62"/>
  <c r="B27" i="62" a="1"/>
  <c r="B27" i="62" s="1"/>
  <c r="S26" i="62"/>
  <c r="R26" i="62"/>
  <c r="Q26" i="62"/>
  <c r="P26" i="62"/>
  <c r="O26" i="62"/>
  <c r="N26" i="62"/>
  <c r="M26" i="62"/>
  <c r="L26" i="62"/>
  <c r="K26" i="62"/>
  <c r="J26" i="62"/>
  <c r="I26" i="62"/>
  <c r="H26" i="62"/>
  <c r="G26" i="62"/>
  <c r="F26" i="62"/>
  <c r="E26" i="62"/>
  <c r="D26" i="62"/>
  <c r="B26" i="62" a="1"/>
  <c r="B26" i="62" s="1"/>
  <c r="S25" i="62"/>
  <c r="R25" i="62"/>
  <c r="Q25" i="62"/>
  <c r="P25" i="62"/>
  <c r="O25" i="62"/>
  <c r="N25" i="62"/>
  <c r="M25" i="62"/>
  <c r="L25" i="62"/>
  <c r="K25" i="62"/>
  <c r="J25" i="62"/>
  <c r="I25" i="62"/>
  <c r="H25" i="62"/>
  <c r="G25" i="62"/>
  <c r="F25" i="62"/>
  <c r="E25" i="62"/>
  <c r="D25" i="62"/>
  <c r="B25" i="62" a="1"/>
  <c r="B25" i="62" s="1"/>
  <c r="S24" i="62"/>
  <c r="R24" i="62"/>
  <c r="Q24" i="62"/>
  <c r="P24" i="62"/>
  <c r="O24" i="62"/>
  <c r="N24" i="62"/>
  <c r="M24" i="62"/>
  <c r="L24" i="62"/>
  <c r="K24" i="62"/>
  <c r="J24" i="62"/>
  <c r="I24" i="62"/>
  <c r="H24" i="62"/>
  <c r="G24" i="62"/>
  <c r="F24" i="62"/>
  <c r="E24" i="62"/>
  <c r="D24" i="62"/>
  <c r="B24" i="62" a="1"/>
  <c r="B24" i="62" s="1"/>
  <c r="S23" i="62"/>
  <c r="R23" i="62"/>
  <c r="Q23" i="62"/>
  <c r="P23" i="62"/>
  <c r="O23" i="62"/>
  <c r="N23" i="62"/>
  <c r="M23" i="62"/>
  <c r="L23" i="62"/>
  <c r="K23" i="62"/>
  <c r="J23" i="62"/>
  <c r="I23" i="62"/>
  <c r="H23" i="62"/>
  <c r="G23" i="62"/>
  <c r="F23" i="62"/>
  <c r="E23" i="62"/>
  <c r="D23" i="62"/>
  <c r="B23" i="62" a="1"/>
  <c r="B23" i="62" s="1"/>
  <c r="S22" i="62"/>
  <c r="R22" i="62"/>
  <c r="Q22" i="62"/>
  <c r="P22" i="62"/>
  <c r="O22" i="62"/>
  <c r="N22" i="62"/>
  <c r="M22" i="62"/>
  <c r="L22" i="62"/>
  <c r="K22" i="62"/>
  <c r="J22" i="62"/>
  <c r="I22" i="62"/>
  <c r="H22" i="62"/>
  <c r="G22" i="62"/>
  <c r="F22" i="62"/>
  <c r="E22" i="62"/>
  <c r="D22" i="62"/>
  <c r="B22" i="62" a="1"/>
  <c r="B22" i="62" s="1"/>
  <c r="S21" i="62"/>
  <c r="R21" i="62"/>
  <c r="Q21" i="62"/>
  <c r="P21" i="62"/>
  <c r="O21" i="62"/>
  <c r="N21" i="62"/>
  <c r="M21" i="62"/>
  <c r="L21" i="62"/>
  <c r="K21" i="62"/>
  <c r="J21" i="62"/>
  <c r="I21" i="62"/>
  <c r="H21" i="62"/>
  <c r="G21" i="62"/>
  <c r="F21" i="62"/>
  <c r="E21" i="62"/>
  <c r="D21" i="62"/>
  <c r="B21" i="62" a="1"/>
  <c r="B21" i="62" s="1"/>
  <c r="S20" i="62"/>
  <c r="R20" i="62"/>
  <c r="Q20" i="62"/>
  <c r="P20" i="62"/>
  <c r="O20" i="62"/>
  <c r="N20" i="62"/>
  <c r="M20" i="62"/>
  <c r="L20" i="62"/>
  <c r="K20" i="62"/>
  <c r="J20" i="62"/>
  <c r="I20" i="62"/>
  <c r="H20" i="62"/>
  <c r="G20" i="62"/>
  <c r="F20" i="62"/>
  <c r="E20" i="62"/>
  <c r="D20" i="62"/>
  <c r="B20" i="62" a="1"/>
  <c r="B20" i="62" s="1"/>
  <c r="S19" i="62"/>
  <c r="R19" i="62"/>
  <c r="Q19" i="62"/>
  <c r="P19" i="62"/>
  <c r="O19" i="62"/>
  <c r="N19" i="62"/>
  <c r="M19" i="62"/>
  <c r="L19" i="62"/>
  <c r="K19" i="62"/>
  <c r="J19" i="62"/>
  <c r="I19" i="62"/>
  <c r="H19" i="62"/>
  <c r="G19" i="62"/>
  <c r="F19" i="62"/>
  <c r="E19" i="62"/>
  <c r="D19" i="62"/>
  <c r="B19" i="62" a="1"/>
  <c r="B19" i="62" s="1"/>
  <c r="S18" i="62"/>
  <c r="R18" i="62"/>
  <c r="Q18" i="62"/>
  <c r="P18" i="62"/>
  <c r="O18" i="62"/>
  <c r="N18" i="62"/>
  <c r="M18" i="62"/>
  <c r="L18" i="62"/>
  <c r="K18" i="62"/>
  <c r="J18" i="62"/>
  <c r="I18" i="62"/>
  <c r="H18" i="62"/>
  <c r="G18" i="62"/>
  <c r="F18" i="62"/>
  <c r="E18" i="62"/>
  <c r="D18" i="62"/>
  <c r="B18" i="62" a="1"/>
  <c r="B18" i="62" s="1"/>
  <c r="S17" i="62"/>
  <c r="R17" i="62"/>
  <c r="Q17" i="62"/>
  <c r="P17" i="62"/>
  <c r="O17" i="62"/>
  <c r="N17" i="62"/>
  <c r="M17" i="62"/>
  <c r="L17" i="62"/>
  <c r="K17" i="62"/>
  <c r="J17" i="62"/>
  <c r="I17" i="62"/>
  <c r="H17" i="62"/>
  <c r="G17" i="62"/>
  <c r="F17" i="62"/>
  <c r="E17" i="62"/>
  <c r="D17" i="62"/>
  <c r="B17" i="62" a="1"/>
  <c r="B17" i="62" s="1"/>
  <c r="S16" i="62"/>
  <c r="R16" i="62"/>
  <c r="Q16" i="62"/>
  <c r="P16" i="62"/>
  <c r="O16" i="62"/>
  <c r="N16" i="62"/>
  <c r="M16" i="62"/>
  <c r="L16" i="62"/>
  <c r="K16" i="62"/>
  <c r="J16" i="62"/>
  <c r="I16" i="62"/>
  <c r="H16" i="62"/>
  <c r="G16" i="62"/>
  <c r="F16" i="62"/>
  <c r="E16" i="62"/>
  <c r="D16" i="62"/>
  <c r="B16" i="62" a="1"/>
  <c r="B16" i="62" s="1"/>
  <c r="S15" i="62"/>
  <c r="R15" i="62"/>
  <c r="Q15" i="62"/>
  <c r="P15" i="62"/>
  <c r="O15" i="62"/>
  <c r="N15" i="62"/>
  <c r="M15" i="62"/>
  <c r="L15" i="62"/>
  <c r="K15" i="62"/>
  <c r="J15" i="62"/>
  <c r="I15" i="62"/>
  <c r="H15" i="62"/>
  <c r="G15" i="62"/>
  <c r="F15" i="62"/>
  <c r="E15" i="62"/>
  <c r="D15" i="62"/>
  <c r="B15" i="62" a="1"/>
  <c r="B15" i="62" s="1"/>
  <c r="S14" i="62"/>
  <c r="R14" i="62"/>
  <c r="Q14" i="62"/>
  <c r="P14" i="62"/>
  <c r="O14" i="62"/>
  <c r="N14" i="62"/>
  <c r="M14" i="62"/>
  <c r="L14" i="62"/>
  <c r="K14" i="62"/>
  <c r="J14" i="62"/>
  <c r="I14" i="62"/>
  <c r="H14" i="62"/>
  <c r="G14" i="62"/>
  <c r="F14" i="62"/>
  <c r="E14" i="62"/>
  <c r="D14" i="62"/>
  <c r="B14" i="62" a="1"/>
  <c r="B14" i="62" s="1"/>
  <c r="S13" i="62"/>
  <c r="R13" i="62"/>
  <c r="Q13" i="62"/>
  <c r="P13" i="62"/>
  <c r="O13" i="62"/>
  <c r="N13" i="62"/>
  <c r="M13" i="62"/>
  <c r="L13" i="62"/>
  <c r="K13" i="62"/>
  <c r="J13" i="62"/>
  <c r="I13" i="62"/>
  <c r="H13" i="62"/>
  <c r="G13" i="62"/>
  <c r="F13" i="62"/>
  <c r="E13" i="62"/>
  <c r="D13" i="62"/>
  <c r="B13" i="62" a="1"/>
  <c r="B13" i="62" s="1"/>
  <c r="S12" i="62"/>
  <c r="R12" i="62"/>
  <c r="Q12" i="62"/>
  <c r="P12" i="62"/>
  <c r="O12" i="62"/>
  <c r="N12" i="62"/>
  <c r="M12" i="62"/>
  <c r="L12" i="62"/>
  <c r="K12" i="62"/>
  <c r="J12" i="62"/>
  <c r="I12" i="62"/>
  <c r="H12" i="62"/>
  <c r="G12" i="62"/>
  <c r="F12" i="62"/>
  <c r="E12" i="62"/>
  <c r="D12" i="62"/>
  <c r="B12" i="62" a="1"/>
  <c r="B12" i="62" s="1"/>
  <c r="S11" i="62"/>
  <c r="R11" i="62"/>
  <c r="Q11" i="62"/>
  <c r="P11" i="62"/>
  <c r="O11" i="62"/>
  <c r="N11" i="62"/>
  <c r="M11" i="62"/>
  <c r="L11" i="62"/>
  <c r="K11" i="62"/>
  <c r="J11" i="62"/>
  <c r="I11" i="62"/>
  <c r="H11" i="62"/>
  <c r="G11" i="62"/>
  <c r="F11" i="62"/>
  <c r="E11" i="62"/>
  <c r="D11" i="62"/>
  <c r="B11" i="62" a="1"/>
  <c r="B11" i="62" s="1"/>
  <c r="S10" i="62"/>
  <c r="R10" i="62"/>
  <c r="Q10" i="62"/>
  <c r="P10" i="62"/>
  <c r="O10" i="62"/>
  <c r="N10" i="62"/>
  <c r="M10" i="62"/>
  <c r="L10" i="62"/>
  <c r="K10" i="62"/>
  <c r="J10" i="62"/>
  <c r="I10" i="62"/>
  <c r="H10" i="62"/>
  <c r="G10" i="62"/>
  <c r="F10" i="62"/>
  <c r="E10" i="62"/>
  <c r="D10" i="62"/>
  <c r="B10" i="62" a="1"/>
  <c r="B10" i="62" s="1"/>
  <c r="S9" i="62"/>
  <c r="R9" i="62"/>
  <c r="Q9" i="62"/>
  <c r="P9" i="62"/>
  <c r="O9" i="62"/>
  <c r="N9" i="62"/>
  <c r="M9" i="62"/>
  <c r="L9" i="62"/>
  <c r="K9" i="62"/>
  <c r="J9" i="62"/>
  <c r="I9" i="62"/>
  <c r="H9" i="62"/>
  <c r="G9" i="62"/>
  <c r="F9" i="62"/>
  <c r="E9" i="62"/>
  <c r="D9" i="62"/>
  <c r="B9" i="62" a="1"/>
  <c r="B9" i="62" s="1"/>
  <c r="S8" i="62"/>
  <c r="R8" i="62"/>
  <c r="Q8" i="62"/>
  <c r="P8" i="62"/>
  <c r="O8" i="62"/>
  <c r="N8" i="62"/>
  <c r="M8" i="62"/>
  <c r="L8" i="62"/>
  <c r="K8" i="62"/>
  <c r="J8" i="62"/>
  <c r="I8" i="62"/>
  <c r="H8" i="62"/>
  <c r="G8" i="62"/>
  <c r="F8" i="62"/>
  <c r="E8" i="62"/>
  <c r="D8" i="62"/>
  <c r="B8" i="62" a="1"/>
  <c r="B8" i="62" s="1"/>
  <c r="S7" i="62"/>
  <c r="R7" i="62"/>
  <c r="Q7" i="62"/>
  <c r="P7" i="62"/>
  <c r="O7" i="62"/>
  <c r="N7" i="62"/>
  <c r="M7" i="62"/>
  <c r="L7" i="62"/>
  <c r="K7" i="62"/>
  <c r="J7" i="62"/>
  <c r="I7" i="62"/>
  <c r="H7" i="62"/>
  <c r="G7" i="62"/>
  <c r="F7" i="62"/>
  <c r="E7" i="62"/>
  <c r="D7" i="62"/>
  <c r="B7" i="62" a="1"/>
  <c r="B7" i="62" s="1"/>
  <c r="S6" i="62"/>
  <c r="R6" i="62"/>
  <c r="Q6" i="62"/>
  <c r="P6" i="62"/>
  <c r="O6" i="62"/>
  <c r="N6" i="62"/>
  <c r="M6" i="62"/>
  <c r="L6" i="62"/>
  <c r="K6" i="62"/>
  <c r="J6" i="62"/>
  <c r="I6" i="62"/>
  <c r="H6" i="62"/>
  <c r="G6" i="62"/>
  <c r="F6" i="62"/>
  <c r="E6" i="62"/>
  <c r="D6" i="62"/>
  <c r="B6" i="62" a="1"/>
  <c r="B6" i="62" s="1"/>
  <c r="S5" i="62"/>
  <c r="R5" i="62"/>
  <c r="Q5" i="62"/>
  <c r="P5" i="62"/>
  <c r="O5" i="62"/>
  <c r="N5" i="62"/>
  <c r="M5" i="62"/>
  <c r="L5" i="62"/>
  <c r="K5" i="62"/>
  <c r="J5" i="62"/>
  <c r="I5" i="62"/>
  <c r="H5" i="62"/>
  <c r="G5" i="62"/>
  <c r="F5" i="62"/>
  <c r="E5" i="62"/>
  <c r="D5" i="62"/>
  <c r="B5" i="62" a="1"/>
  <c r="B5" i="62" s="1"/>
  <c r="S4" i="62"/>
  <c r="R4" i="62"/>
  <c r="Q4" i="62"/>
  <c r="P4" i="62"/>
  <c r="O4" i="62"/>
  <c r="N4" i="62"/>
  <c r="M4" i="62"/>
  <c r="L4" i="62"/>
  <c r="K4" i="62"/>
  <c r="J4" i="62"/>
  <c r="I4" i="62"/>
  <c r="H4" i="62"/>
  <c r="G4" i="62"/>
  <c r="F4" i="62"/>
  <c r="E4" i="62"/>
  <c r="D4" i="62"/>
  <c r="B4" i="62" a="1"/>
  <c r="B4" i="62" s="1"/>
  <c r="S3" i="62"/>
  <c r="R3" i="62"/>
  <c r="Q3" i="62"/>
  <c r="P3" i="62"/>
  <c r="O3" i="62"/>
  <c r="N3" i="62"/>
  <c r="M3" i="62"/>
  <c r="L3" i="62"/>
  <c r="K3" i="62"/>
  <c r="J3" i="62"/>
  <c r="I3" i="62"/>
  <c r="H3" i="62"/>
  <c r="G3" i="62"/>
  <c r="F3" i="62"/>
  <c r="E3" i="62"/>
  <c r="D3" i="62"/>
  <c r="B3" i="62" a="1"/>
  <c r="B3" i="62" s="1"/>
  <c r="S2" i="62"/>
  <c r="R2" i="62"/>
  <c r="Q2" i="62"/>
  <c r="P2" i="62"/>
  <c r="O2" i="62"/>
  <c r="N2" i="62"/>
  <c r="M2" i="62"/>
  <c r="L2" i="62"/>
  <c r="K2" i="62"/>
  <c r="J2" i="62"/>
  <c r="I2" i="62"/>
  <c r="H2" i="62"/>
  <c r="G2" i="62"/>
  <c r="F2" i="62"/>
  <c r="E2" i="62"/>
  <c r="D2" i="62"/>
  <c r="B2" i="62" a="1"/>
  <c r="B2" i="62" s="1"/>
  <c r="N57" i="63"/>
  <c r="M57" i="63"/>
  <c r="L57" i="63"/>
  <c r="K57" i="63"/>
  <c r="J57" i="63"/>
  <c r="I57" i="63"/>
  <c r="H57" i="63"/>
  <c r="G57" i="63"/>
  <c r="F57" i="63"/>
  <c r="E57" i="63"/>
  <c r="D57" i="63"/>
  <c r="C57" i="63"/>
  <c r="N56" i="63"/>
  <c r="M56" i="63"/>
  <c r="L56" i="63"/>
  <c r="K56" i="63"/>
  <c r="J56" i="63"/>
  <c r="I56" i="63"/>
  <c r="H56" i="63"/>
  <c r="G56" i="63"/>
  <c r="F56" i="63"/>
  <c r="E56" i="63"/>
  <c r="D56" i="63"/>
  <c r="C56" i="63"/>
  <c r="N55" i="63"/>
  <c r="M55" i="63"/>
  <c r="L55" i="63"/>
  <c r="K55" i="63"/>
  <c r="J55" i="63"/>
  <c r="I55" i="63"/>
  <c r="H55" i="63"/>
  <c r="G55" i="63"/>
  <c r="F55" i="63"/>
  <c r="D55" i="63"/>
  <c r="C55" i="63"/>
  <c r="N54" i="63"/>
  <c r="M54" i="63"/>
  <c r="L54" i="63"/>
  <c r="K54" i="63"/>
  <c r="J54" i="63"/>
  <c r="I54" i="63"/>
  <c r="H54" i="63"/>
  <c r="G54" i="63"/>
  <c r="F54" i="63"/>
  <c r="D54" i="63"/>
  <c r="C54" i="63"/>
  <c r="N53" i="63"/>
  <c r="M53" i="63"/>
  <c r="L53" i="63"/>
  <c r="K53" i="63"/>
  <c r="J53" i="63"/>
  <c r="I53" i="63"/>
  <c r="H53" i="63"/>
  <c r="G53" i="63"/>
  <c r="F53" i="63"/>
  <c r="E53" i="63"/>
  <c r="D53" i="63"/>
  <c r="C53" i="63"/>
  <c r="N52" i="63"/>
  <c r="M52" i="63"/>
  <c r="L52" i="63"/>
  <c r="K52" i="63"/>
  <c r="J52" i="63"/>
  <c r="I52" i="63"/>
  <c r="H52" i="63"/>
  <c r="G52" i="63"/>
  <c r="F52" i="63"/>
  <c r="D52" i="63"/>
  <c r="C52" i="63"/>
  <c r="N51" i="63"/>
  <c r="M51" i="63"/>
  <c r="L51" i="63"/>
  <c r="K51" i="63"/>
  <c r="J51" i="63"/>
  <c r="I51" i="63"/>
  <c r="H51" i="63"/>
  <c r="G51" i="63"/>
  <c r="F51" i="63"/>
  <c r="E51" i="63"/>
  <c r="D51" i="63"/>
  <c r="C51" i="63"/>
  <c r="N50" i="63"/>
  <c r="M50" i="63"/>
  <c r="L50" i="63"/>
  <c r="K50" i="63"/>
  <c r="J50" i="63"/>
  <c r="I50" i="63"/>
  <c r="H50" i="63"/>
  <c r="G50" i="63"/>
  <c r="F50" i="63"/>
  <c r="E50" i="63"/>
  <c r="D50" i="63"/>
  <c r="C50" i="63"/>
  <c r="N49" i="63"/>
  <c r="M49" i="63"/>
  <c r="L49" i="63"/>
  <c r="K49" i="63"/>
  <c r="J49" i="63"/>
  <c r="I49" i="63"/>
  <c r="H49" i="63"/>
  <c r="G49" i="63"/>
  <c r="F49" i="63"/>
  <c r="E49" i="63"/>
  <c r="D49" i="63"/>
  <c r="C49" i="63"/>
  <c r="N48" i="63"/>
  <c r="M48" i="63"/>
  <c r="L48" i="63"/>
  <c r="K48" i="63"/>
  <c r="J48" i="63"/>
  <c r="I48" i="63"/>
  <c r="H48" i="63"/>
  <c r="G48" i="63"/>
  <c r="F48" i="63"/>
  <c r="D48" i="63"/>
  <c r="C48" i="63"/>
  <c r="N47" i="63"/>
  <c r="M47" i="63"/>
  <c r="L47" i="63"/>
  <c r="K47" i="63"/>
  <c r="J47" i="63"/>
  <c r="I47" i="63"/>
  <c r="H47" i="63"/>
  <c r="G47" i="63"/>
  <c r="F47" i="63"/>
  <c r="E47" i="63"/>
  <c r="D47" i="63"/>
  <c r="C47" i="63"/>
  <c r="N46" i="63"/>
  <c r="M46" i="63"/>
  <c r="L46" i="63"/>
  <c r="K46" i="63"/>
  <c r="J46" i="63"/>
  <c r="I46" i="63"/>
  <c r="H46" i="63"/>
  <c r="G46" i="63"/>
  <c r="F46" i="63"/>
  <c r="E46" i="63"/>
  <c r="D46" i="63"/>
  <c r="C46" i="63"/>
  <c r="N45" i="63"/>
  <c r="M45" i="63"/>
  <c r="L45" i="63"/>
  <c r="K45" i="63"/>
  <c r="J45" i="63"/>
  <c r="I45" i="63"/>
  <c r="H45" i="63"/>
  <c r="G45" i="63"/>
  <c r="F45" i="63"/>
  <c r="E45" i="63"/>
  <c r="D45" i="63"/>
  <c r="C45" i="63"/>
  <c r="N44" i="63"/>
  <c r="M44" i="63"/>
  <c r="L44" i="63"/>
  <c r="K44" i="63"/>
  <c r="J44" i="63"/>
  <c r="I44" i="63"/>
  <c r="H44" i="63"/>
  <c r="G44" i="63"/>
  <c r="F44" i="63"/>
  <c r="E44" i="63"/>
  <c r="D44" i="63"/>
  <c r="C44" i="63"/>
  <c r="N43" i="63"/>
  <c r="M43" i="63"/>
  <c r="L43" i="63"/>
  <c r="K43" i="63"/>
  <c r="J43" i="63"/>
  <c r="I43" i="63"/>
  <c r="H43" i="63"/>
  <c r="G43" i="63"/>
  <c r="F43" i="63"/>
  <c r="E43" i="63"/>
  <c r="D43" i="63"/>
  <c r="C43" i="63"/>
  <c r="N42" i="63"/>
  <c r="M42" i="63"/>
  <c r="L42" i="63"/>
  <c r="K42" i="63"/>
  <c r="J42" i="63"/>
  <c r="I42" i="63"/>
  <c r="H42" i="63"/>
  <c r="G42" i="63"/>
  <c r="F42" i="63"/>
  <c r="D42" i="63"/>
  <c r="C42" i="63"/>
  <c r="N41" i="63"/>
  <c r="M41" i="63"/>
  <c r="L41" i="63"/>
  <c r="K41" i="63"/>
  <c r="J41" i="63"/>
  <c r="I41" i="63"/>
  <c r="H41" i="63"/>
  <c r="G41" i="63"/>
  <c r="F41" i="63"/>
  <c r="E41" i="63"/>
  <c r="D41" i="63"/>
  <c r="C41" i="63"/>
  <c r="N40" i="63"/>
  <c r="M40" i="63"/>
  <c r="L40" i="63"/>
  <c r="K40" i="63"/>
  <c r="J40" i="63"/>
  <c r="I40" i="63"/>
  <c r="H40" i="63"/>
  <c r="G40" i="63"/>
  <c r="F40" i="63"/>
  <c r="E40" i="63"/>
  <c r="D40" i="63"/>
  <c r="C40" i="63"/>
  <c r="N39" i="63"/>
  <c r="M39" i="63"/>
  <c r="L39" i="63"/>
  <c r="K39" i="63"/>
  <c r="J39" i="63"/>
  <c r="I39" i="63"/>
  <c r="H39" i="63"/>
  <c r="G39" i="63"/>
  <c r="F39" i="63"/>
  <c r="E39" i="63"/>
  <c r="D39" i="63"/>
  <c r="C39" i="63"/>
  <c r="N38" i="63"/>
  <c r="M38" i="63"/>
  <c r="L38" i="63"/>
  <c r="K38" i="63"/>
  <c r="J38" i="63"/>
  <c r="I38" i="63"/>
  <c r="H38" i="63"/>
  <c r="G38" i="63"/>
  <c r="F38" i="63"/>
  <c r="E38" i="63"/>
  <c r="D38" i="63"/>
  <c r="C38" i="63"/>
  <c r="N37" i="63"/>
  <c r="M37" i="63"/>
  <c r="L37" i="63"/>
  <c r="K37" i="63"/>
  <c r="J37" i="63"/>
  <c r="I37" i="63"/>
  <c r="H37" i="63"/>
  <c r="G37" i="63"/>
  <c r="F37" i="63"/>
  <c r="D37" i="63"/>
  <c r="C37" i="63"/>
  <c r="N36" i="63"/>
  <c r="M36" i="63"/>
  <c r="L36" i="63"/>
  <c r="K36" i="63"/>
  <c r="J36" i="63"/>
  <c r="I36" i="63"/>
  <c r="H36" i="63"/>
  <c r="G36" i="63"/>
  <c r="F36" i="63"/>
  <c r="E36" i="63"/>
  <c r="D36" i="63"/>
  <c r="C36" i="63"/>
  <c r="N35" i="63"/>
  <c r="M35" i="63"/>
  <c r="L35" i="63"/>
  <c r="K35" i="63"/>
  <c r="J35" i="63"/>
  <c r="I35" i="63"/>
  <c r="H35" i="63"/>
  <c r="G35" i="63"/>
  <c r="F35" i="63"/>
  <c r="D35" i="63"/>
  <c r="C35" i="63"/>
  <c r="N34" i="63"/>
  <c r="M34" i="63"/>
  <c r="L34" i="63"/>
  <c r="K34" i="63"/>
  <c r="J34" i="63"/>
  <c r="I34" i="63"/>
  <c r="H34" i="63"/>
  <c r="G34" i="63"/>
  <c r="F34" i="63"/>
  <c r="E34" i="63"/>
  <c r="D34" i="63"/>
  <c r="C34" i="63"/>
  <c r="N33" i="63"/>
  <c r="M33" i="63"/>
  <c r="L33" i="63"/>
  <c r="K33" i="63"/>
  <c r="J33" i="63"/>
  <c r="I33" i="63"/>
  <c r="H33" i="63"/>
  <c r="G33" i="63"/>
  <c r="F33" i="63"/>
  <c r="D33" i="63"/>
  <c r="C33" i="63"/>
  <c r="N32" i="63"/>
  <c r="M32" i="63"/>
  <c r="L32" i="63"/>
  <c r="K32" i="63"/>
  <c r="J32" i="63"/>
  <c r="I32" i="63"/>
  <c r="H32" i="63"/>
  <c r="G32" i="63"/>
  <c r="F32" i="63"/>
  <c r="E32" i="63"/>
  <c r="D32" i="63"/>
  <c r="C32" i="63"/>
  <c r="N31" i="63"/>
  <c r="M31" i="63"/>
  <c r="L31" i="63"/>
  <c r="K31" i="63"/>
  <c r="J31" i="63"/>
  <c r="I31" i="63"/>
  <c r="H31" i="63"/>
  <c r="G31" i="63"/>
  <c r="F31" i="63"/>
  <c r="E31" i="63"/>
  <c r="D31" i="63"/>
  <c r="C31" i="63"/>
  <c r="N30" i="63"/>
  <c r="M30" i="63"/>
  <c r="L30" i="63"/>
  <c r="K30" i="63"/>
  <c r="J30" i="63"/>
  <c r="I30" i="63"/>
  <c r="H30" i="63"/>
  <c r="G30" i="63"/>
  <c r="F30" i="63"/>
  <c r="E30" i="63"/>
  <c r="D30" i="63"/>
  <c r="C30" i="63"/>
  <c r="N29" i="63"/>
  <c r="M29" i="63"/>
  <c r="L29" i="63"/>
  <c r="K29" i="63"/>
  <c r="J29" i="63"/>
  <c r="I29" i="63"/>
  <c r="H29" i="63"/>
  <c r="G29" i="63"/>
  <c r="F29" i="63"/>
  <c r="E29" i="63"/>
  <c r="D29" i="63"/>
  <c r="C29" i="63"/>
  <c r="N28" i="63"/>
  <c r="M28" i="63"/>
  <c r="L28" i="63"/>
  <c r="K28" i="63"/>
  <c r="J28" i="63"/>
  <c r="I28" i="63"/>
  <c r="H28" i="63"/>
  <c r="G28" i="63"/>
  <c r="F28" i="63"/>
  <c r="D28" i="63"/>
  <c r="C28" i="63"/>
  <c r="N27" i="63"/>
  <c r="M27" i="63"/>
  <c r="L27" i="63"/>
  <c r="K27" i="63"/>
  <c r="J27" i="63"/>
  <c r="I27" i="63"/>
  <c r="H27" i="63"/>
  <c r="G27" i="63"/>
  <c r="F27" i="63"/>
  <c r="E27" i="63"/>
  <c r="D27" i="63"/>
  <c r="C27" i="63"/>
  <c r="N26" i="63"/>
  <c r="M26" i="63"/>
  <c r="L26" i="63"/>
  <c r="K26" i="63"/>
  <c r="J26" i="63"/>
  <c r="I26" i="63"/>
  <c r="H26" i="63"/>
  <c r="G26" i="63"/>
  <c r="F26" i="63"/>
  <c r="E26" i="63"/>
  <c r="D26" i="63"/>
  <c r="C26" i="63"/>
  <c r="N25" i="63"/>
  <c r="M25" i="63"/>
  <c r="L25" i="63"/>
  <c r="K25" i="63"/>
  <c r="J25" i="63"/>
  <c r="I25" i="63"/>
  <c r="H25" i="63"/>
  <c r="G25" i="63"/>
  <c r="F25" i="63"/>
  <c r="D25" i="63"/>
  <c r="C25" i="63"/>
  <c r="N24" i="63"/>
  <c r="M24" i="63"/>
  <c r="L24" i="63"/>
  <c r="K24" i="63"/>
  <c r="J24" i="63"/>
  <c r="I24" i="63"/>
  <c r="H24" i="63"/>
  <c r="G24" i="63"/>
  <c r="F24" i="63"/>
  <c r="E24" i="63"/>
  <c r="D24" i="63"/>
  <c r="C24" i="63"/>
  <c r="N23" i="63"/>
  <c r="M23" i="63"/>
  <c r="L23" i="63"/>
  <c r="K23" i="63"/>
  <c r="J23" i="63"/>
  <c r="I23" i="63"/>
  <c r="H23" i="63"/>
  <c r="G23" i="63"/>
  <c r="F23" i="63"/>
  <c r="E23" i="63"/>
  <c r="D23" i="63"/>
  <c r="C23" i="63"/>
  <c r="N22" i="63"/>
  <c r="M22" i="63"/>
  <c r="L22" i="63"/>
  <c r="K22" i="63"/>
  <c r="J22" i="63"/>
  <c r="I22" i="63"/>
  <c r="H22" i="63"/>
  <c r="G22" i="63"/>
  <c r="F22" i="63"/>
  <c r="E22" i="63"/>
  <c r="D22" i="63"/>
  <c r="C22" i="63"/>
  <c r="N21" i="63"/>
  <c r="M21" i="63"/>
  <c r="L21" i="63"/>
  <c r="K21" i="63"/>
  <c r="J21" i="63"/>
  <c r="I21" i="63"/>
  <c r="H21" i="63"/>
  <c r="G21" i="63"/>
  <c r="F21" i="63"/>
  <c r="D21" i="63"/>
  <c r="C21" i="63"/>
  <c r="N20" i="63"/>
  <c r="M20" i="63"/>
  <c r="L20" i="63"/>
  <c r="K20" i="63"/>
  <c r="J20" i="63"/>
  <c r="I20" i="63"/>
  <c r="H20" i="63"/>
  <c r="G20" i="63"/>
  <c r="F20" i="63"/>
  <c r="E20" i="63"/>
  <c r="D20" i="63"/>
  <c r="C20" i="63"/>
  <c r="N19" i="63"/>
  <c r="M19" i="63"/>
  <c r="L19" i="63"/>
  <c r="K19" i="63"/>
  <c r="J19" i="63"/>
  <c r="I19" i="63"/>
  <c r="H19" i="63"/>
  <c r="G19" i="63"/>
  <c r="F19" i="63"/>
  <c r="D19" i="63"/>
  <c r="C19" i="63"/>
  <c r="N18" i="63"/>
  <c r="M18" i="63"/>
  <c r="L18" i="63"/>
  <c r="K18" i="63"/>
  <c r="J18" i="63"/>
  <c r="I18" i="63"/>
  <c r="H18" i="63"/>
  <c r="G18" i="63"/>
  <c r="F18" i="63"/>
  <c r="E18" i="63"/>
  <c r="D18" i="63"/>
  <c r="C18" i="63"/>
  <c r="N17" i="63"/>
  <c r="M17" i="63"/>
  <c r="L17" i="63"/>
  <c r="K17" i="63"/>
  <c r="J17" i="63"/>
  <c r="I17" i="63"/>
  <c r="H17" i="63"/>
  <c r="G17" i="63"/>
  <c r="F17" i="63"/>
  <c r="D17" i="63"/>
  <c r="C17" i="63"/>
  <c r="N16" i="63"/>
  <c r="M16" i="63"/>
  <c r="L16" i="63"/>
  <c r="K16" i="63"/>
  <c r="J16" i="63"/>
  <c r="I16" i="63"/>
  <c r="H16" i="63"/>
  <c r="G16" i="63"/>
  <c r="F16" i="63"/>
  <c r="E16" i="63"/>
  <c r="D16" i="63"/>
  <c r="C16" i="63"/>
  <c r="N15" i="63"/>
  <c r="M15" i="63"/>
  <c r="L15" i="63"/>
  <c r="K15" i="63"/>
  <c r="J15" i="63"/>
  <c r="I15" i="63"/>
  <c r="H15" i="63"/>
  <c r="G15" i="63"/>
  <c r="F15" i="63"/>
  <c r="D15" i="63"/>
  <c r="C15" i="63"/>
  <c r="N14" i="63"/>
  <c r="M14" i="63"/>
  <c r="L14" i="63"/>
  <c r="K14" i="63"/>
  <c r="J14" i="63"/>
  <c r="I14" i="63"/>
  <c r="H14" i="63"/>
  <c r="G14" i="63"/>
  <c r="F14" i="63"/>
  <c r="E14" i="63"/>
  <c r="D14" i="63"/>
  <c r="C14" i="63"/>
  <c r="N13" i="63"/>
  <c r="M13" i="63"/>
  <c r="L13" i="63"/>
  <c r="K13" i="63"/>
  <c r="J13" i="63"/>
  <c r="I13" i="63"/>
  <c r="H13" i="63"/>
  <c r="G13" i="63"/>
  <c r="F13" i="63"/>
  <c r="E13" i="63"/>
  <c r="D13" i="63"/>
  <c r="C13" i="63"/>
  <c r="N12" i="63"/>
  <c r="M12" i="63"/>
  <c r="L12" i="63"/>
  <c r="K12" i="63"/>
  <c r="J12" i="63"/>
  <c r="I12" i="63"/>
  <c r="H12" i="63"/>
  <c r="G12" i="63"/>
  <c r="F12" i="63"/>
  <c r="E12" i="63"/>
  <c r="D12" i="63"/>
  <c r="C12" i="63"/>
  <c r="N11" i="63"/>
  <c r="M11" i="63"/>
  <c r="L11" i="63"/>
  <c r="K11" i="63"/>
  <c r="J11" i="63"/>
  <c r="I11" i="63"/>
  <c r="H11" i="63"/>
  <c r="G11" i="63"/>
  <c r="F11" i="63"/>
  <c r="D11" i="63"/>
  <c r="C11" i="63"/>
  <c r="N10" i="63"/>
  <c r="M10" i="63"/>
  <c r="L10" i="63"/>
  <c r="K10" i="63"/>
  <c r="J10" i="63"/>
  <c r="I10" i="63"/>
  <c r="H10" i="63"/>
  <c r="G10" i="63"/>
  <c r="F10" i="63"/>
  <c r="D10" i="63"/>
  <c r="C10" i="63"/>
  <c r="N9" i="63"/>
  <c r="M9" i="63"/>
  <c r="L9" i="63"/>
  <c r="K9" i="63"/>
  <c r="J9" i="63"/>
  <c r="I9" i="63"/>
  <c r="H9" i="63"/>
  <c r="G9" i="63"/>
  <c r="F9" i="63"/>
  <c r="E9" i="63"/>
  <c r="D9" i="63"/>
  <c r="C9" i="63"/>
  <c r="N8" i="63"/>
  <c r="M8" i="63"/>
  <c r="L8" i="63"/>
  <c r="K8" i="63"/>
  <c r="J8" i="63"/>
  <c r="I8" i="63"/>
  <c r="H8" i="63"/>
  <c r="G8" i="63"/>
  <c r="F8" i="63"/>
  <c r="D8" i="63"/>
  <c r="C8" i="63"/>
  <c r="N7" i="63"/>
  <c r="M7" i="63"/>
  <c r="L7" i="63"/>
  <c r="K7" i="63"/>
  <c r="J7" i="63"/>
  <c r="I7" i="63"/>
  <c r="H7" i="63"/>
  <c r="G7" i="63"/>
  <c r="F7" i="63"/>
  <c r="E7" i="63"/>
  <c r="D7" i="63"/>
  <c r="C7" i="63"/>
  <c r="N6" i="63"/>
  <c r="M6" i="63"/>
  <c r="L6" i="63"/>
  <c r="K6" i="63"/>
  <c r="J6" i="63"/>
  <c r="I6" i="63"/>
  <c r="H6" i="63"/>
  <c r="G6" i="63"/>
  <c r="F6" i="63"/>
  <c r="D6" i="63"/>
  <c r="C6" i="63"/>
  <c r="N5" i="63"/>
  <c r="M5" i="63"/>
  <c r="L5" i="63"/>
  <c r="K5" i="63"/>
  <c r="J5" i="63"/>
  <c r="I5" i="63"/>
  <c r="H5" i="63"/>
  <c r="G5" i="63"/>
  <c r="F5" i="63"/>
  <c r="E5" i="63"/>
  <c r="D5" i="63"/>
  <c r="C5" i="63"/>
  <c r="N4" i="63"/>
  <c r="M4" i="63"/>
  <c r="L4" i="63"/>
  <c r="K4" i="63"/>
  <c r="J4" i="63"/>
  <c r="I4" i="63"/>
  <c r="H4" i="63"/>
  <c r="G4" i="63"/>
  <c r="F4" i="63"/>
  <c r="D4" i="63"/>
  <c r="C4" i="63"/>
  <c r="N3" i="63"/>
  <c r="M3" i="63"/>
  <c r="L3" i="63"/>
  <c r="K3" i="63"/>
  <c r="J3" i="63"/>
  <c r="I3" i="63"/>
  <c r="H3" i="63"/>
  <c r="G3" i="63"/>
  <c r="F3" i="63"/>
  <c r="E3" i="63"/>
  <c r="D3" i="63"/>
  <c r="C3" i="63"/>
  <c r="N2" i="63"/>
  <c r="M2" i="63"/>
  <c r="L2" i="63"/>
  <c r="K2" i="63"/>
  <c r="J2" i="63"/>
  <c r="I2" i="63"/>
  <c r="H2" i="63"/>
  <c r="G2" i="63"/>
  <c r="F2" i="63"/>
  <c r="E2" i="63"/>
  <c r="D2" i="63"/>
  <c r="C2" i="63"/>
  <c r="U17" i="64"/>
  <c r="T17" i="64"/>
  <c r="S17" i="64"/>
  <c r="R17" i="64"/>
  <c r="Q17" i="64"/>
  <c r="P17" i="64"/>
  <c r="O17" i="64"/>
  <c r="N17" i="64"/>
  <c r="M17" i="64"/>
  <c r="L17" i="64"/>
  <c r="K17" i="64"/>
  <c r="J17" i="64"/>
  <c r="I17" i="64"/>
  <c r="H17" i="64"/>
  <c r="G17" i="64"/>
  <c r="F17" i="64"/>
  <c r="C17" i="64"/>
  <c r="B17" i="64"/>
  <c r="U16" i="64"/>
  <c r="T16" i="64"/>
  <c r="S16" i="64"/>
  <c r="R16" i="64"/>
  <c r="Q16" i="64"/>
  <c r="P16" i="64"/>
  <c r="O16" i="64"/>
  <c r="N16" i="64"/>
  <c r="M16" i="64"/>
  <c r="L16" i="64"/>
  <c r="K16" i="64"/>
  <c r="J16" i="64"/>
  <c r="I16" i="64"/>
  <c r="H16" i="64"/>
  <c r="G16" i="64"/>
  <c r="F16" i="64"/>
  <c r="C16" i="64"/>
  <c r="B16" i="64"/>
  <c r="U15" i="64"/>
  <c r="T15" i="64"/>
  <c r="S15" i="64"/>
  <c r="R15" i="64"/>
  <c r="Q15" i="64"/>
  <c r="P15" i="64"/>
  <c r="O15" i="64"/>
  <c r="N15" i="64"/>
  <c r="M15" i="64"/>
  <c r="L15" i="64"/>
  <c r="K15" i="64"/>
  <c r="J15" i="64"/>
  <c r="I15" i="64"/>
  <c r="H15" i="64"/>
  <c r="G15" i="64"/>
  <c r="F15" i="64"/>
  <c r="C15" i="64"/>
  <c r="B15" i="64"/>
  <c r="U14" i="64"/>
  <c r="T14" i="64"/>
  <c r="S14" i="64"/>
  <c r="R14" i="64"/>
  <c r="Q14" i="64"/>
  <c r="P14" i="64"/>
  <c r="O14" i="64"/>
  <c r="N14" i="64"/>
  <c r="M14" i="64"/>
  <c r="L14" i="64"/>
  <c r="K14" i="64"/>
  <c r="J14" i="64"/>
  <c r="I14" i="64"/>
  <c r="H14" i="64"/>
  <c r="G14" i="64"/>
  <c r="F14" i="64"/>
  <c r="C14" i="64"/>
  <c r="B14" i="64"/>
  <c r="U13" i="64"/>
  <c r="T13" i="64"/>
  <c r="S13" i="64"/>
  <c r="R13" i="64"/>
  <c r="Q13" i="64"/>
  <c r="P13" i="64"/>
  <c r="O13" i="64"/>
  <c r="N13" i="64"/>
  <c r="M13" i="64"/>
  <c r="L13" i="64"/>
  <c r="K13" i="64"/>
  <c r="J13" i="64"/>
  <c r="I13" i="64"/>
  <c r="H13" i="64"/>
  <c r="G13" i="64"/>
  <c r="F13" i="64"/>
  <c r="C13" i="64"/>
  <c r="B13" i="64"/>
  <c r="U12" i="64"/>
  <c r="T12" i="64"/>
  <c r="S12" i="64"/>
  <c r="R12" i="64"/>
  <c r="Q12" i="64"/>
  <c r="P12" i="64"/>
  <c r="O12" i="64"/>
  <c r="N12" i="64"/>
  <c r="M12" i="64"/>
  <c r="L12" i="64"/>
  <c r="K12" i="64"/>
  <c r="J12" i="64"/>
  <c r="I12" i="64"/>
  <c r="H12" i="64"/>
  <c r="G12" i="64"/>
  <c r="F12" i="64"/>
  <c r="C12" i="64"/>
  <c r="B12" i="64"/>
  <c r="U11" i="64"/>
  <c r="T11" i="64"/>
  <c r="S11" i="64"/>
  <c r="R11" i="64"/>
  <c r="Q11" i="64"/>
  <c r="P11" i="64"/>
  <c r="O11" i="64"/>
  <c r="N11" i="64"/>
  <c r="M11" i="64"/>
  <c r="L11" i="64"/>
  <c r="K11" i="64"/>
  <c r="J11" i="64"/>
  <c r="I11" i="64"/>
  <c r="H11" i="64"/>
  <c r="G11" i="64"/>
  <c r="F11" i="64"/>
  <c r="C11" i="64"/>
  <c r="B11" i="64"/>
  <c r="U10" i="64"/>
  <c r="T10" i="64"/>
  <c r="S10" i="64"/>
  <c r="R10" i="64"/>
  <c r="Q10" i="64"/>
  <c r="P10" i="64"/>
  <c r="O10" i="64"/>
  <c r="N10" i="64"/>
  <c r="M10" i="64"/>
  <c r="L10" i="64"/>
  <c r="K10" i="64"/>
  <c r="J10" i="64"/>
  <c r="I10" i="64"/>
  <c r="H10" i="64"/>
  <c r="G10" i="64"/>
  <c r="F10" i="64"/>
  <c r="C10" i="64"/>
  <c r="B10" i="64"/>
  <c r="U9" i="64"/>
  <c r="T9" i="64"/>
  <c r="S9" i="64"/>
  <c r="R9" i="64"/>
  <c r="Q9" i="64"/>
  <c r="P9" i="64"/>
  <c r="O9" i="64"/>
  <c r="N9" i="64"/>
  <c r="M9" i="64"/>
  <c r="L9" i="64"/>
  <c r="K9" i="64"/>
  <c r="J9" i="64"/>
  <c r="I9" i="64"/>
  <c r="H9" i="64"/>
  <c r="G9" i="64"/>
  <c r="F9" i="64"/>
  <c r="C9" i="64"/>
  <c r="B9" i="64"/>
  <c r="U8" i="64"/>
  <c r="T8" i="64"/>
  <c r="S8" i="64"/>
  <c r="R8" i="64"/>
  <c r="Q8" i="64"/>
  <c r="P8" i="64"/>
  <c r="O8" i="64"/>
  <c r="N8" i="64"/>
  <c r="M8" i="64"/>
  <c r="L8" i="64"/>
  <c r="K8" i="64"/>
  <c r="J8" i="64"/>
  <c r="I8" i="64"/>
  <c r="H8" i="64"/>
  <c r="G8" i="64"/>
  <c r="F8" i="64"/>
  <c r="C8" i="64"/>
  <c r="B8" i="64"/>
  <c r="U7" i="64"/>
  <c r="T7" i="64"/>
  <c r="S7" i="64"/>
  <c r="R7" i="64"/>
  <c r="Q7" i="64"/>
  <c r="P7" i="64"/>
  <c r="O7" i="64"/>
  <c r="N7" i="64"/>
  <c r="M7" i="64"/>
  <c r="L7" i="64"/>
  <c r="K7" i="64"/>
  <c r="J7" i="64"/>
  <c r="I7" i="64"/>
  <c r="H7" i="64"/>
  <c r="G7" i="64"/>
  <c r="F7" i="64"/>
  <c r="C7" i="64"/>
  <c r="B7" i="64"/>
  <c r="U6" i="64"/>
  <c r="T6" i="64"/>
  <c r="S6" i="64"/>
  <c r="R6" i="64"/>
  <c r="Q6" i="64"/>
  <c r="P6" i="64"/>
  <c r="O6" i="64"/>
  <c r="N6" i="64"/>
  <c r="M6" i="64"/>
  <c r="L6" i="64"/>
  <c r="K6" i="64"/>
  <c r="J6" i="64"/>
  <c r="I6" i="64"/>
  <c r="H6" i="64"/>
  <c r="G6" i="64"/>
  <c r="F6" i="64"/>
  <c r="C6" i="64"/>
  <c r="B6" i="64"/>
  <c r="U5" i="64"/>
  <c r="T5" i="64"/>
  <c r="S5" i="64"/>
  <c r="R5" i="64"/>
  <c r="Q5" i="64"/>
  <c r="P5" i="64"/>
  <c r="O5" i="64"/>
  <c r="N5" i="64"/>
  <c r="M5" i="64"/>
  <c r="L5" i="64"/>
  <c r="K5" i="64"/>
  <c r="J5" i="64"/>
  <c r="I5" i="64"/>
  <c r="H5" i="64"/>
  <c r="G5" i="64"/>
  <c r="F5" i="64"/>
  <c r="C5" i="64"/>
  <c r="B5" i="64"/>
  <c r="U4" i="64"/>
  <c r="T4" i="64"/>
  <c r="S4" i="64"/>
  <c r="R4" i="64"/>
  <c r="Q4" i="64"/>
  <c r="P4" i="64"/>
  <c r="O4" i="64"/>
  <c r="N4" i="64"/>
  <c r="M4" i="64"/>
  <c r="L4" i="64"/>
  <c r="K4" i="64"/>
  <c r="J4" i="64"/>
  <c r="I4" i="64"/>
  <c r="H4" i="64"/>
  <c r="G4" i="64"/>
  <c r="F4" i="64"/>
  <c r="C4" i="64"/>
  <c r="B4" i="64"/>
  <c r="U3" i="64"/>
  <c r="T3" i="64"/>
  <c r="S3" i="64"/>
  <c r="R3" i="64"/>
  <c r="Q3" i="64"/>
  <c r="P3" i="64"/>
  <c r="O3" i="64"/>
  <c r="N3" i="64"/>
  <c r="M3" i="64"/>
  <c r="L3" i="64"/>
  <c r="K3" i="64"/>
  <c r="J3" i="64"/>
  <c r="I3" i="64"/>
  <c r="H3" i="64"/>
  <c r="G3" i="64"/>
  <c r="F3" i="64"/>
  <c r="C3" i="64"/>
  <c r="B3" i="64"/>
  <c r="U2" i="64"/>
  <c r="T2" i="64"/>
  <c r="S2" i="64"/>
  <c r="R2" i="64"/>
  <c r="Q2" i="64"/>
  <c r="P2" i="64"/>
  <c r="O2" i="64"/>
  <c r="N2" i="64"/>
  <c r="M2" i="64"/>
  <c r="L2" i="64"/>
  <c r="K2" i="64"/>
  <c r="J2" i="64"/>
  <c r="I2" i="64"/>
  <c r="H2" i="64"/>
  <c r="G2" i="64"/>
  <c r="F2" i="64"/>
  <c r="C2" i="64"/>
  <c r="B2" i="64"/>
  <c r="P57" i="63"/>
  <c r="P56" i="63"/>
  <c r="P55" i="63"/>
  <c r="P54" i="63"/>
  <c r="P53" i="63"/>
  <c r="P52" i="63"/>
  <c r="P51" i="63"/>
  <c r="P50" i="63"/>
  <c r="P49" i="63"/>
  <c r="P48" i="63"/>
  <c r="P47" i="63"/>
  <c r="P46" i="63"/>
  <c r="P45" i="63"/>
  <c r="P44" i="63"/>
  <c r="P43" i="63"/>
  <c r="P42" i="63"/>
  <c r="P41" i="63"/>
  <c r="P40" i="63"/>
  <c r="P39" i="63"/>
  <c r="P38" i="63"/>
  <c r="P37" i="63"/>
  <c r="P36" i="63"/>
  <c r="P35" i="63"/>
  <c r="P34" i="63"/>
  <c r="P33" i="63"/>
  <c r="P32" i="63"/>
  <c r="P31" i="63"/>
  <c r="P30" i="63"/>
  <c r="P29" i="63"/>
  <c r="P28" i="63"/>
  <c r="P27" i="63"/>
  <c r="P26" i="63"/>
  <c r="P25" i="63"/>
  <c r="P24" i="63"/>
  <c r="P23" i="63"/>
  <c r="P22" i="63"/>
  <c r="P17" i="63"/>
  <c r="P16" i="63"/>
  <c r="P15" i="63"/>
  <c r="P14" i="63"/>
  <c r="P13" i="63"/>
  <c r="P12" i="63"/>
  <c r="P11" i="63"/>
  <c r="P10" i="63"/>
  <c r="P9" i="63"/>
  <c r="P8" i="63"/>
  <c r="P7" i="63"/>
  <c r="P6" i="63"/>
  <c r="P5" i="63"/>
  <c r="P4" i="63"/>
  <c r="P3" i="63"/>
  <c r="P2" i="63"/>
  <c r="E562" i="19"/>
  <c r="F565" i="19"/>
  <c r="J572" i="19"/>
  <c r="N579" i="19"/>
  <c r="R586" i="19"/>
  <c r="S568" i="19"/>
  <c r="W575" i="19"/>
  <c r="G583" i="19"/>
  <c r="W562" i="19"/>
  <c r="O572" i="19"/>
  <c r="U581" i="19"/>
  <c r="F589" i="19"/>
  <c r="T566" i="19"/>
  <c r="L577" i="19"/>
  <c r="T585" i="19"/>
  <c r="N563" i="19"/>
  <c r="S570" i="19"/>
  <c r="I582" i="19"/>
  <c r="M588" i="19"/>
  <c r="W565" i="19"/>
  <c r="T574" i="19"/>
  <c r="U587" i="19"/>
  <c r="I565" i="19"/>
  <c r="T571" i="19"/>
  <c r="P585" i="19"/>
  <c r="L583" i="19"/>
  <c r="R563" i="19"/>
  <c r="W577" i="19"/>
  <c r="I590" i="19"/>
  <c r="S578" i="19"/>
  <c r="T578" i="19"/>
  <c r="F575" i="19"/>
  <c r="M592" i="19"/>
  <c r="E588" i="19"/>
  <c r="T576" i="19"/>
  <c r="K592" i="19"/>
  <c r="G575" i="19"/>
  <c r="P569" i="19"/>
  <c r="E576" i="19"/>
  <c r="L570" i="19"/>
  <c r="R576" i="19"/>
  <c r="T579" i="19"/>
  <c r="G591" i="19"/>
  <c r="H575" i="19"/>
  <c r="R591" i="19"/>
  <c r="S591" i="19"/>
  <c r="Q590" i="19"/>
  <c r="S573" i="19"/>
  <c r="H564" i="19"/>
  <c r="J587" i="19"/>
  <c r="M561" i="19"/>
  <c r="BM371" i="19"/>
  <c r="BQ378" i="19"/>
  <c r="BR372" i="19"/>
  <c r="BN383" i="19"/>
  <c r="BR378" i="19"/>
  <c r="BS369" i="19"/>
  <c r="BS378" i="19"/>
  <c r="BP374" i="19"/>
  <c r="BU374" i="19"/>
  <c r="BG374" i="19"/>
  <c r="BQ383" i="19"/>
  <c r="BN375" i="19"/>
  <c r="BO373" i="19"/>
  <c r="BM369" i="19"/>
  <c r="BO376" i="19"/>
  <c r="BH379" i="19"/>
  <c r="BI377" i="19"/>
  <c r="BJ375" i="19"/>
  <c r="BF380" i="19"/>
  <c r="BP381" i="19"/>
  <c r="BE382" i="19"/>
  <c r="BM379" i="19"/>
  <c r="BP379" i="19"/>
  <c r="BN378" i="19"/>
  <c r="BN368" i="19"/>
  <c r="BS368" i="19"/>
  <c r="E537" i="19"/>
  <c r="I544" i="19"/>
  <c r="M551" i="19"/>
  <c r="F531" i="19"/>
  <c r="W535" i="19"/>
  <c r="G543" i="19"/>
  <c r="L532" i="19"/>
  <c r="L541" i="19"/>
  <c r="O532" i="19"/>
  <c r="S539" i="19"/>
  <c r="T535" i="19"/>
  <c r="O547" i="19"/>
  <c r="L556" i="19"/>
  <c r="N536" i="19"/>
  <c r="P547" i="19"/>
  <c r="V554" i="19"/>
  <c r="V533" i="19"/>
  <c r="E544" i="19"/>
  <c r="T552" i="19"/>
  <c r="M560" i="19"/>
  <c r="J537" i="19"/>
  <c r="R547" i="19"/>
  <c r="T555" i="19"/>
  <c r="H535" i="19"/>
  <c r="Q539" i="19"/>
  <c r="G550" i="19"/>
  <c r="E538" i="19"/>
  <c r="I555" i="19"/>
  <c r="Q532" i="19"/>
  <c r="J552" i="19"/>
  <c r="V531" i="19"/>
  <c r="H551" i="19"/>
  <c r="F534" i="19"/>
  <c r="M552" i="19"/>
  <c r="Q542" i="19"/>
  <c r="F557" i="19"/>
  <c r="F536" i="19"/>
  <c r="V553" i="19"/>
  <c r="H560" i="19"/>
  <c r="R549" i="19"/>
  <c r="Q535" i="19"/>
  <c r="Q559" i="19"/>
  <c r="J536" i="19"/>
  <c r="L550" i="19"/>
  <c r="M550" i="19"/>
  <c r="H547" i="19"/>
  <c r="V537" i="19"/>
  <c r="F530" i="19"/>
  <c r="N530" i="19"/>
  <c r="BM358" i="19"/>
  <c r="BN358" i="19"/>
  <c r="BR365" i="19"/>
  <c r="BP367" i="19"/>
  <c r="BG359" i="19"/>
  <c r="BT353" i="19"/>
  <c r="BM354" i="19"/>
  <c r="BK359" i="19"/>
  <c r="BL353" i="19"/>
  <c r="BL362" i="19"/>
  <c r="BE354" i="19"/>
  <c r="BI361" i="19"/>
  <c r="BN353" i="19"/>
  <c r="BR358" i="19"/>
  <c r="BQ362" i="19"/>
  <c r="BO353" i="19"/>
  <c r="BP365" i="19"/>
  <c r="BK367" i="19"/>
  <c r="BG363" i="19"/>
  <c r="BH366" i="19"/>
  <c r="BI362" i="19"/>
  <c r="BT366" i="19"/>
  <c r="BP352" i="19"/>
  <c r="BH352" i="19"/>
  <c r="M564" i="19"/>
  <c r="V581" i="19"/>
  <c r="W563" i="19"/>
  <c r="O585" i="19"/>
  <c r="U583" i="19"/>
  <c r="H581" i="19"/>
  <c r="O574" i="19"/>
  <c r="R567" i="19"/>
  <c r="M562" i="19"/>
  <c r="L569" i="19"/>
  <c r="G563" i="19"/>
  <c r="U562" i="19"/>
  <c r="K567" i="19"/>
  <c r="M581" i="19"/>
  <c r="N589" i="19"/>
  <c r="K561" i="19"/>
  <c r="BE381" i="19"/>
  <c r="BS381" i="19"/>
  <c r="BR379" i="19"/>
  <c r="BN372" i="19"/>
  <c r="BT371" i="19"/>
  <c r="R543" i="19"/>
  <c r="J575" i="19"/>
  <c r="S566" i="19"/>
  <c r="R570" i="19"/>
  <c r="O575" i="19"/>
  <c r="Q562" i="19"/>
  <c r="R565" i="19"/>
  <c r="V572" i="19"/>
  <c r="F580" i="19"/>
  <c r="G562" i="19"/>
  <c r="K569" i="19"/>
  <c r="O576" i="19"/>
  <c r="S583" i="19"/>
  <c r="L563" i="19"/>
  <c r="M573" i="19"/>
  <c r="G582" i="19"/>
  <c r="S589" i="19"/>
  <c r="F567" i="19"/>
  <c r="L578" i="19"/>
  <c r="T586" i="19"/>
  <c r="R564" i="19"/>
  <c r="Q571" i="19"/>
  <c r="W582" i="19"/>
  <c r="I589" i="19"/>
  <c r="L562" i="19"/>
  <c r="L575" i="19"/>
  <c r="J588" i="19"/>
  <c r="I566" i="19"/>
  <c r="L572" i="19"/>
  <c r="K586" i="19"/>
  <c r="M586" i="19"/>
  <c r="V564" i="19"/>
  <c r="R578" i="19"/>
  <c r="M591" i="19"/>
  <c r="P579" i="19"/>
  <c r="L580" i="19"/>
  <c r="W576" i="19"/>
  <c r="T569" i="19"/>
  <c r="U591" i="19"/>
  <c r="J577" i="19"/>
  <c r="J565" i="19"/>
  <c r="Q577" i="19"/>
  <c r="S572" i="19"/>
  <c r="O578" i="19"/>
  <c r="E571" i="19"/>
  <c r="K582" i="19"/>
  <c r="M580" i="19"/>
  <c r="F563" i="19"/>
  <c r="T577" i="19"/>
  <c r="V592" i="19"/>
  <c r="T572" i="19"/>
  <c r="L573" i="19"/>
  <c r="S579" i="19"/>
  <c r="V576" i="19"/>
  <c r="E561" i="19"/>
  <c r="N561" i="19"/>
  <c r="BE372" i="19"/>
  <c r="BI379" i="19"/>
  <c r="BJ373" i="19"/>
  <c r="BL373" i="19"/>
  <c r="BV379" i="19"/>
  <c r="BK370" i="19"/>
  <c r="BK379" i="19"/>
  <c r="BH375" i="19"/>
  <c r="BM375" i="19"/>
  <c r="BG376" i="19"/>
  <c r="BQ371" i="19"/>
  <c r="BF376" i="19"/>
  <c r="BO375" i="19"/>
  <c r="BE370" i="19"/>
  <c r="BP378" i="19"/>
  <c r="BF382" i="19"/>
  <c r="BN379" i="19"/>
  <c r="BK377" i="19"/>
  <c r="BH384" i="19"/>
  <c r="BJ384" i="19"/>
  <c r="BI383" i="19"/>
  <c r="BN382" i="19"/>
  <c r="BQ382" i="19"/>
  <c r="BF383" i="19"/>
  <c r="BR368" i="19"/>
  <c r="BJ368" i="19"/>
  <c r="Q537" i="19"/>
  <c r="U544" i="19"/>
  <c r="E552" i="19"/>
  <c r="R531" i="19"/>
  <c r="O536" i="19"/>
  <c r="S543" i="19"/>
  <c r="P533" i="19"/>
  <c r="P542" i="19"/>
  <c r="G533" i="19"/>
  <c r="K540" i="19"/>
  <c r="L536" i="19"/>
  <c r="S548" i="19"/>
  <c r="G557" i="19"/>
  <c r="F537" i="19"/>
  <c r="E548" i="19"/>
  <c r="R555" i="19"/>
  <c r="N534" i="19"/>
  <c r="T544" i="19"/>
  <c r="O553" i="19"/>
  <c r="P534" i="19"/>
  <c r="S538" i="19"/>
  <c r="G548" i="19"/>
  <c r="O556" i="19"/>
  <c r="T538" i="19"/>
  <c r="I540" i="19"/>
  <c r="T550" i="19"/>
  <c r="Q541" i="19"/>
  <c r="V556" i="19"/>
  <c r="K533" i="19"/>
  <c r="J553" i="19"/>
  <c r="R532" i="19"/>
  <c r="L552" i="19"/>
  <c r="R537" i="19"/>
  <c r="L553" i="19"/>
  <c r="Q544" i="19"/>
  <c r="V558" i="19"/>
  <c r="R539" i="19"/>
  <c r="T554" i="19"/>
  <c r="W560" i="19"/>
  <c r="V550" i="19"/>
  <c r="I536" i="19"/>
  <c r="K560" i="19"/>
  <c r="W539" i="19"/>
  <c r="Q553" i="19"/>
  <c r="G541" i="19"/>
  <c r="H555" i="19"/>
  <c r="E560" i="19"/>
  <c r="O530" i="19"/>
  <c r="T530" i="19"/>
  <c r="BE359" i="19"/>
  <c r="BF359" i="19"/>
  <c r="BJ366" i="19"/>
  <c r="BI353" i="19"/>
  <c r="BS359" i="19"/>
  <c r="BL357" i="19"/>
  <c r="BI356" i="19"/>
  <c r="BO360" i="19"/>
  <c r="BP354" i="19"/>
  <c r="BP363" i="19"/>
  <c r="BQ354" i="19"/>
  <c r="BU361" i="19"/>
  <c r="BR354" i="19"/>
  <c r="BJ359" i="19"/>
  <c r="BU363" i="19"/>
  <c r="BS354" i="19"/>
  <c r="BO356" i="19"/>
  <c r="BE365" i="19"/>
  <c r="BN357" i="19"/>
  <c r="BL367" i="19"/>
  <c r="BM363" i="19"/>
  <c r="BT357" i="19"/>
  <c r="BV352" i="19"/>
  <c r="BI352" i="19"/>
  <c r="BM376" i="19"/>
  <c r="G549" i="19"/>
  <c r="P531" i="19"/>
  <c r="O537" i="19"/>
  <c r="L555" i="19"/>
  <c r="R542" i="19"/>
  <c r="W552" i="19"/>
  <c r="F554" i="19"/>
  <c r="O540" i="19"/>
  <c r="BE353" i="19"/>
  <c r="BN367" i="19"/>
  <c r="BL360" i="19"/>
  <c r="BT355" i="19"/>
  <c r="BE363" i="19"/>
  <c r="BS360" i="19"/>
  <c r="BP356" i="19"/>
  <c r="BU365" i="19"/>
  <c r="S571" i="19"/>
  <c r="I563" i="19"/>
  <c r="J566" i="19"/>
  <c r="N573" i="19"/>
  <c r="R580" i="19"/>
  <c r="S562" i="19"/>
  <c r="W569" i="19"/>
  <c r="G577" i="19"/>
  <c r="K584" i="19"/>
  <c r="P564" i="19"/>
  <c r="M574" i="19"/>
  <c r="U582" i="19"/>
  <c r="K590" i="19"/>
  <c r="T567" i="19"/>
  <c r="J579" i="19"/>
  <c r="Q587" i="19"/>
  <c r="V565" i="19"/>
  <c r="Q572" i="19"/>
  <c r="I583" i="19"/>
  <c r="U589" i="19"/>
  <c r="P563" i="19"/>
  <c r="G576" i="19"/>
  <c r="R589" i="19"/>
  <c r="I570" i="19"/>
  <c r="G573" i="19"/>
  <c r="F587" i="19"/>
  <c r="H587" i="19"/>
  <c r="W567" i="19"/>
  <c r="M579" i="19"/>
  <c r="Q592" i="19"/>
  <c r="Q582" i="19"/>
  <c r="R582" i="19"/>
  <c r="P577" i="19"/>
  <c r="J570" i="19"/>
  <c r="N586" i="19"/>
  <c r="Q584" i="19"/>
  <c r="L571" i="19"/>
  <c r="G578" i="19"/>
  <c r="I575" i="19"/>
  <c r="E582" i="19"/>
  <c r="G579" i="19"/>
  <c r="P570" i="19"/>
  <c r="I588" i="19"/>
  <c r="L568" i="19"/>
  <c r="H578" i="19"/>
  <c r="L564" i="19"/>
  <c r="E573" i="19"/>
  <c r="Q576" i="19"/>
  <c r="H588" i="19"/>
  <c r="O577" i="19"/>
  <c r="S561" i="19"/>
  <c r="G561" i="19"/>
  <c r="BQ372" i="19"/>
  <c r="BU379" i="19"/>
  <c r="BV373" i="19"/>
  <c r="BP377" i="19"/>
  <c r="BN380" i="19"/>
  <c r="BO371" i="19"/>
  <c r="BO380" i="19"/>
  <c r="BT375" i="19"/>
  <c r="BE376" i="19"/>
  <c r="BK378" i="19"/>
  <c r="BI374" i="19"/>
  <c r="BR377" i="19"/>
  <c r="BS377" i="19"/>
  <c r="BI372" i="19"/>
  <c r="BF379" i="19"/>
  <c r="BN384" i="19"/>
  <c r="BJ381" i="19"/>
  <c r="BL381" i="19"/>
  <c r="BG371" i="19"/>
  <c r="BK384" i="19"/>
  <c r="BM384" i="19"/>
  <c r="BH370" i="19"/>
  <c r="BO370" i="19"/>
  <c r="BR371" i="19"/>
  <c r="BI368" i="19"/>
  <c r="E531" i="19"/>
  <c r="I538" i="19"/>
  <c r="M545" i="19"/>
  <c r="Q552" i="19"/>
  <c r="J532" i="19"/>
  <c r="G537" i="19"/>
  <c r="K544" i="19"/>
  <c r="H534" i="19"/>
  <c r="H543" i="19"/>
  <c r="S533" i="19"/>
  <c r="W540" i="19"/>
  <c r="P538" i="19"/>
  <c r="F549" i="19"/>
  <c r="T557" i="19"/>
  <c r="Q538" i="19"/>
  <c r="T548" i="19"/>
  <c r="M556" i="19"/>
  <c r="F535" i="19"/>
  <c r="I545" i="19"/>
  <c r="J554" i="19"/>
  <c r="T536" i="19"/>
  <c r="K539" i="19"/>
  <c r="V548" i="19"/>
  <c r="J557" i="19"/>
  <c r="P541" i="19"/>
  <c r="R541" i="19"/>
  <c r="P551" i="19"/>
  <c r="V543" i="19"/>
  <c r="Q557" i="19"/>
  <c r="W536" i="19"/>
  <c r="E556" i="19"/>
  <c r="L533" i="19"/>
  <c r="K553" i="19"/>
  <c r="J538" i="19"/>
  <c r="P554" i="19"/>
  <c r="O546" i="19"/>
  <c r="N559" i="19"/>
  <c r="J540" i="19"/>
  <c r="U555" i="19"/>
  <c r="W550" i="19"/>
  <c r="T551" i="19"/>
  <c r="M540" i="19"/>
  <c r="R535" i="19"/>
  <c r="N549" i="19"/>
  <c r="R553" i="19"/>
  <c r="E551" i="19"/>
  <c r="T556" i="19"/>
  <c r="M559" i="19"/>
  <c r="Q530" i="19"/>
  <c r="J530" i="19"/>
  <c r="BQ359" i="19"/>
  <c r="BR359" i="19"/>
  <c r="BV366" i="19"/>
  <c r="BE355" i="19"/>
  <c r="BK360" i="19"/>
  <c r="BP358" i="19"/>
  <c r="BU356" i="19"/>
  <c r="BG361" i="19"/>
  <c r="BH355" i="19"/>
  <c r="BH364" i="19"/>
  <c r="BI355" i="19"/>
  <c r="BM362" i="19"/>
  <c r="BJ355" i="19"/>
  <c r="BF361" i="19"/>
  <c r="BR366" i="19"/>
  <c r="BO359" i="19"/>
  <c r="BM364" i="19"/>
  <c r="BM367" i="19"/>
  <c r="BG354" i="19"/>
  <c r="BM360" i="19"/>
  <c r="BN360" i="19"/>
  <c r="BQ364" i="19"/>
  <c r="BF352" i="19"/>
  <c r="BS352" i="19"/>
  <c r="E578" i="19"/>
  <c r="BK380" i="19"/>
  <c r="BR380" i="19"/>
  <c r="BO382" i="19"/>
  <c r="BH373" i="19"/>
  <c r="BP369" i="19"/>
  <c r="BE371" i="19"/>
  <c r="BK368" i="19"/>
  <c r="U538" i="19"/>
  <c r="I553" i="19"/>
  <c r="S537" i="19"/>
  <c r="T534" i="19"/>
  <c r="K534" i="19"/>
  <c r="H539" i="19"/>
  <c r="O558" i="19"/>
  <c r="H557" i="19"/>
  <c r="M546" i="19"/>
  <c r="L537" i="19"/>
  <c r="I549" i="19"/>
  <c r="J542" i="19"/>
  <c r="G544" i="19"/>
  <c r="W556" i="19"/>
  <c r="N554" i="19"/>
  <c r="I548" i="19"/>
  <c r="P556" i="19"/>
  <c r="V546" i="19"/>
  <c r="J556" i="19"/>
  <c r="F541" i="19"/>
  <c r="BF353" i="19"/>
  <c r="BQ355" i="19"/>
  <c r="BM357" i="19"/>
  <c r="BT364" i="19"/>
  <c r="BV355" i="19"/>
  <c r="BF360" i="19"/>
  <c r="BQ361" i="19"/>
  <c r="BR361" i="19"/>
  <c r="N567" i="19"/>
  <c r="G571" i="19"/>
  <c r="E566" i="19"/>
  <c r="O591" i="19"/>
  <c r="H589" i="19"/>
  <c r="G584" i="19"/>
  <c r="P578" i="19"/>
  <c r="P575" i="19"/>
  <c r="E564" i="19"/>
  <c r="S563" i="19"/>
  <c r="P580" i="19"/>
  <c r="O584" i="19"/>
  <c r="L581" i="19"/>
  <c r="F588" i="19"/>
  <c r="K571" i="19"/>
  <c r="N566" i="19"/>
  <c r="V579" i="19"/>
  <c r="BU373" i="19"/>
  <c r="BT381" i="19"/>
  <c r="BS372" i="19"/>
  <c r="BI378" i="19"/>
  <c r="BM378" i="19"/>
  <c r="BU375" i="19"/>
  <c r="BQ374" i="19"/>
  <c r="BV375" i="19"/>
  <c r="BV380" i="19"/>
  <c r="BN376" i="19"/>
  <c r="I532" i="19"/>
  <c r="Q546" i="19"/>
  <c r="G531" i="19"/>
  <c r="O545" i="19"/>
  <c r="L544" i="19"/>
  <c r="G542" i="19"/>
  <c r="N550" i="19"/>
  <c r="R540" i="19"/>
  <c r="U557" i="19"/>
  <c r="Q547" i="19"/>
  <c r="L539" i="19"/>
  <c r="V549" i="19"/>
  <c r="P532" i="19"/>
  <c r="F553" i="19"/>
  <c r="O560" i="19"/>
  <c r="R557" i="19"/>
  <c r="K555" i="19"/>
  <c r="S558" i="19"/>
  <c r="U560" i="19"/>
  <c r="K557" i="19"/>
  <c r="W553" i="19"/>
  <c r="J546" i="19"/>
  <c r="F539" i="19"/>
  <c r="E554" i="19"/>
  <c r="BQ353" i="19"/>
  <c r="BV360" i="19"/>
  <c r="BG353" i="19"/>
  <c r="BP361" i="19"/>
  <c r="BK362" i="19"/>
  <c r="BL365" i="19"/>
  <c r="BQ363" i="19"/>
  <c r="BN363" i="19"/>
  <c r="BJ361" i="19"/>
  <c r="BU362" i="19"/>
  <c r="BM366" i="19"/>
  <c r="BV367" i="19"/>
  <c r="F568" i="19"/>
  <c r="O564" i="19"/>
  <c r="G586" i="19"/>
  <c r="E584" i="19"/>
  <c r="H582" i="19"/>
  <c r="G567" i="19"/>
  <c r="U563" i="19"/>
  <c r="V566" i="19"/>
  <c r="F574" i="19"/>
  <c r="J581" i="19"/>
  <c r="K563" i="19"/>
  <c r="O570" i="19"/>
  <c r="S577" i="19"/>
  <c r="W584" i="19"/>
  <c r="T565" i="19"/>
  <c r="M575" i="19"/>
  <c r="E583" i="19"/>
  <c r="W590" i="19"/>
  <c r="T568" i="19"/>
  <c r="J580" i="19"/>
  <c r="L588" i="19"/>
  <c r="G566" i="19"/>
  <c r="Q573" i="19"/>
  <c r="W583" i="19"/>
  <c r="M590" i="19"/>
  <c r="T564" i="19"/>
  <c r="U577" i="19"/>
  <c r="G590" i="19"/>
  <c r="Q579" i="19"/>
  <c r="U574" i="19"/>
  <c r="V587" i="19"/>
  <c r="N591" i="19"/>
  <c r="O568" i="19"/>
  <c r="E580" i="19"/>
  <c r="O562" i="19"/>
  <c r="R585" i="19"/>
  <c r="T562" i="19"/>
  <c r="F578" i="19"/>
  <c r="E579" i="19"/>
  <c r="H571" i="19"/>
  <c r="H585" i="19"/>
  <c r="E572" i="19"/>
  <c r="Q580" i="19"/>
  <c r="T583" i="19"/>
  <c r="L589" i="19"/>
  <c r="N584" i="19"/>
  <c r="I571" i="19"/>
  <c r="E563" i="19"/>
  <c r="V573" i="19"/>
  <c r="T580" i="19"/>
  <c r="N565" i="19"/>
  <c r="O581" i="19"/>
  <c r="J582" i="19"/>
  <c r="P589" i="19"/>
  <c r="J561" i="19"/>
  <c r="V561" i="19"/>
  <c r="BI373" i="19"/>
  <c r="BM380" i="19"/>
  <c r="BF375" i="19"/>
  <c r="BH381" i="19"/>
  <c r="BJ382" i="19"/>
  <c r="BG372" i="19"/>
  <c r="BG381" i="19"/>
  <c r="BH378" i="19"/>
  <c r="BQ377" i="19"/>
  <c r="BS379" i="19"/>
  <c r="BJ378" i="19"/>
  <c r="BQ373" i="19"/>
  <c r="BG370" i="19"/>
  <c r="BU383" i="19"/>
  <c r="BO369" i="19"/>
  <c r="BR374" i="19"/>
  <c r="BS373" i="19"/>
  <c r="Q531" i="19"/>
  <c r="E546" i="19"/>
  <c r="V532" i="19"/>
  <c r="W544" i="19"/>
  <c r="T543" i="19"/>
  <c r="O541" i="19"/>
  <c r="S549" i="19"/>
  <c r="I539" i="19"/>
  <c r="Q536" i="19"/>
  <c r="W554" i="19"/>
  <c r="V540" i="19"/>
  <c r="W557" i="19"/>
  <c r="K552" i="19"/>
  <c r="L558" i="19"/>
  <c r="P537" i="19"/>
  <c r="V541" i="19"/>
  <c r="F560" i="19"/>
  <c r="R556" i="19"/>
  <c r="P544" i="19"/>
  <c r="R533" i="19"/>
  <c r="L530" i="19"/>
  <c r="BJ360" i="19"/>
  <c r="BO361" i="19"/>
  <c r="BS361" i="19"/>
  <c r="BU355" i="19"/>
  <c r="BJ362" i="19"/>
  <c r="BI359" i="19"/>
  <c r="BI365" i="19"/>
  <c r="BT352" i="19"/>
  <c r="R574" i="19"/>
  <c r="K578" i="19"/>
  <c r="K576" i="19"/>
  <c r="R569" i="19"/>
  <c r="U566" i="19"/>
  <c r="E591" i="19"/>
  <c r="V590" i="19"/>
  <c r="N588" i="19"/>
  <c r="S581" i="19"/>
  <c r="Q588" i="19"/>
  <c r="L584" i="19"/>
  <c r="Q589" i="19"/>
  <c r="I584" i="19"/>
  <c r="I574" i="19"/>
  <c r="L574" i="19"/>
  <c r="H586" i="19"/>
  <c r="F564" i="19"/>
  <c r="H561" i="19"/>
  <c r="BR375" i="19"/>
  <c r="BF384" i="19"/>
  <c r="BT378" i="19"/>
  <c r="BL382" i="19"/>
  <c r="BT384" i="19"/>
  <c r="BH383" i="19"/>
  <c r="BP372" i="19"/>
  <c r="BL374" i="19"/>
  <c r="BL377" i="19"/>
  <c r="BP368" i="19"/>
  <c r="M539" i="19"/>
  <c r="U553" i="19"/>
  <c r="K538" i="19"/>
  <c r="L535" i="19"/>
  <c r="W534" i="19"/>
  <c r="P540" i="19"/>
  <c r="G559" i="19"/>
  <c r="T549" i="19"/>
  <c r="I537" i="19"/>
  <c r="F555" i="19"/>
  <c r="N541" i="19"/>
  <c r="F558" i="19"/>
  <c r="U543" i="19"/>
  <c r="R545" i="19"/>
  <c r="G538" i="19"/>
  <c r="H538" i="19"/>
  <c r="K542" i="19"/>
  <c r="O549" i="19"/>
  <c r="F543" i="19"/>
  <c r="P535" i="19"/>
  <c r="N548" i="19"/>
  <c r="S535" i="19"/>
  <c r="L545" i="19"/>
  <c r="R530" i="19"/>
  <c r="BR353" i="19"/>
  <c r="BH353" i="19"/>
  <c r="BG362" i="19"/>
  <c r="BK353" i="19"/>
  <c r="BL356" i="19"/>
  <c r="BM356" i="19"/>
  <c r="BN356" i="19"/>
  <c r="BK364" i="19"/>
  <c r="BP353" i="19"/>
  <c r="BE361" i="19"/>
  <c r="BV362" i="19"/>
  <c r="BG352" i="19"/>
  <c r="E565" i="19"/>
  <c r="N582" i="19"/>
  <c r="W578" i="19"/>
  <c r="K577" i="19"/>
  <c r="G592" i="19"/>
  <c r="T589" i="19"/>
  <c r="U584" i="19"/>
  <c r="Q565" i="19"/>
  <c r="R568" i="19"/>
  <c r="V575" i="19"/>
  <c r="F583" i="19"/>
  <c r="G565" i="19"/>
  <c r="K572" i="19"/>
  <c r="O579" i="19"/>
  <c r="S586" i="19"/>
  <c r="E567" i="19"/>
  <c r="I578" i="19"/>
  <c r="S584" i="19"/>
  <c r="S592" i="19"/>
  <c r="P571" i="19"/>
  <c r="V582" i="19"/>
  <c r="L590" i="19"/>
  <c r="U567" i="19"/>
  <c r="M576" i="19"/>
  <c r="G585" i="19"/>
  <c r="I592" i="19"/>
  <c r="H569" i="19"/>
  <c r="V580" i="19"/>
  <c r="O592" i="19"/>
  <c r="U564" i="19"/>
  <c r="V577" i="19"/>
  <c r="H590" i="19"/>
  <c r="R572" i="19"/>
  <c r="U571" i="19"/>
  <c r="K583" i="19"/>
  <c r="P568" i="19"/>
  <c r="R592" i="19"/>
  <c r="K565" i="19"/>
  <c r="O583" i="19"/>
  <c r="T591" i="19"/>
  <c r="P567" i="19"/>
  <c r="F591" i="19"/>
  <c r="J564" i="19"/>
  <c r="L585" i="19"/>
  <c r="O590" i="19"/>
  <c r="U572" i="19"/>
  <c r="R566" i="19"/>
  <c r="I577" i="19"/>
  <c r="U579" i="19"/>
  <c r="V562" i="19"/>
  <c r="H584" i="19"/>
  <c r="N578" i="19"/>
  <c r="P566" i="19"/>
  <c r="R579" i="19"/>
  <c r="J571" i="19"/>
  <c r="E581" i="19"/>
  <c r="R561" i="19"/>
  <c r="T561" i="19"/>
  <c r="BE375" i="19"/>
  <c r="BI382" i="19"/>
  <c r="BV376" i="19"/>
  <c r="BR369" i="19"/>
  <c r="BP371" i="19"/>
  <c r="BO374" i="19"/>
  <c r="BO383" i="19"/>
  <c r="BI369" i="19"/>
  <c r="BI380" i="19"/>
  <c r="BL369" i="19"/>
  <c r="BR370" i="19"/>
  <c r="BV381" i="19"/>
  <c r="BP373" i="19"/>
  <c r="BU377" i="19"/>
  <c r="BF370" i="19"/>
  <c r="BI381" i="19"/>
  <c r="BI375" i="19"/>
  <c r="BK375" i="19"/>
  <c r="BO381" i="19"/>
  <c r="BK374" i="19"/>
  <c r="BJ383" i="19"/>
  <c r="BM370" i="19"/>
  <c r="BP370" i="19"/>
  <c r="BQ380" i="19"/>
  <c r="BT368" i="19"/>
  <c r="M533" i="19"/>
  <c r="Q540" i="19"/>
  <c r="U547" i="19"/>
  <c r="E555" i="19"/>
  <c r="K532" i="19"/>
  <c r="O539" i="19"/>
  <c r="S546" i="19"/>
  <c r="H537" i="19"/>
  <c r="H546" i="19"/>
  <c r="G536" i="19"/>
  <c r="K543" i="19"/>
  <c r="T542" i="19"/>
  <c r="V551" i="19"/>
  <c r="J531" i="19"/>
  <c r="U542" i="19"/>
  <c r="J551" i="19"/>
  <c r="H559" i="19"/>
  <c r="J539" i="19"/>
  <c r="U548" i="19"/>
  <c r="N556" i="19"/>
  <c r="H532" i="19"/>
  <c r="W542" i="19"/>
  <c r="L551" i="19"/>
  <c r="J559" i="19"/>
  <c r="U534" i="19"/>
  <c r="N545" i="19"/>
  <c r="O554" i="19"/>
  <c r="W548" i="19"/>
  <c r="J555" i="19"/>
  <c r="H542" i="19"/>
  <c r="E559" i="19"/>
  <c r="I542" i="19"/>
  <c r="S557" i="19"/>
  <c r="U545" i="19"/>
  <c r="T532" i="19"/>
  <c r="R551" i="19"/>
  <c r="J543" i="19"/>
  <c r="P546" i="19"/>
  <c r="W558" i="19"/>
  <c r="T539" i="19"/>
  <c r="Q556" i="19"/>
  <c r="N538" i="19"/>
  <c r="Q551" i="19"/>
  <c r="Q548" i="19"/>
  <c r="R548" i="19"/>
  <c r="S556" i="19"/>
  <c r="O552" i="19"/>
  <c r="L559" i="19"/>
  <c r="G530" i="19"/>
  <c r="BU354" i="19"/>
  <c r="BV354" i="19"/>
  <c r="BF362" i="19"/>
  <c r="BP355" i="19"/>
  <c r="BK354" i="19"/>
  <c r="BK363" i="19"/>
  <c r="BT362" i="19"/>
  <c r="BG355" i="19"/>
  <c r="BG364" i="19"/>
  <c r="BH358" i="19"/>
  <c r="BH367" i="19"/>
  <c r="BQ357" i="19"/>
  <c r="BU364" i="19"/>
  <c r="BV358" i="19"/>
  <c r="BV365" i="19"/>
  <c r="BF355" i="19"/>
  <c r="BV364" i="19"/>
  <c r="BP359" i="19"/>
  <c r="BQ367" i="19"/>
  <c r="BV353" i="19"/>
  <c r="BK355" i="19"/>
  <c r="BJ365" i="19"/>
  <c r="BH363" i="19"/>
  <c r="BR352" i="19"/>
  <c r="J563" i="19"/>
  <c r="V578" i="19"/>
  <c r="O573" i="19"/>
  <c r="G589" i="19"/>
  <c r="E585" i="19"/>
  <c r="N574" i="19"/>
  <c r="J562" i="19"/>
  <c r="E586" i="19"/>
  <c r="N571" i="19"/>
  <c r="H580" i="19"/>
  <c r="L579" i="19"/>
  <c r="S575" i="19"/>
  <c r="L586" i="19"/>
  <c r="H567" i="19"/>
  <c r="L587" i="19"/>
  <c r="S582" i="19"/>
  <c r="L566" i="19"/>
  <c r="O565" i="19"/>
  <c r="H568" i="19"/>
  <c r="M583" i="19"/>
  <c r="N587" i="19"/>
  <c r="U575" i="19"/>
  <c r="V586" i="19"/>
  <c r="U561" i="19"/>
  <c r="BI376" i="19"/>
  <c r="BJ379" i="19"/>
  <c r="BT372" i="19"/>
  <c r="BS384" i="19"/>
  <c r="BG382" i="19"/>
  <c r="BV372" i="19"/>
  <c r="BL378" i="19"/>
  <c r="BK372" i="19"/>
  <c r="BT383" i="19"/>
  <c r="BE383" i="19"/>
  <c r="BV371" i="19"/>
  <c r="BV377" i="19"/>
  <c r="BU368" i="19"/>
  <c r="U541" i="19"/>
  <c r="I556" i="19"/>
  <c r="S540" i="19"/>
  <c r="L538" i="19"/>
  <c r="K537" i="19"/>
  <c r="R544" i="19"/>
  <c r="U533" i="19"/>
  <c r="F552" i="19"/>
  <c r="M541" i="19"/>
  <c r="V557" i="19"/>
  <c r="F544" i="19"/>
  <c r="N560" i="19"/>
  <c r="F547" i="19"/>
  <c r="F551" i="19"/>
  <c r="S545" i="19"/>
  <c r="T545" i="19"/>
  <c r="S547" i="19"/>
  <c r="T553" i="19"/>
  <c r="P549" i="19"/>
  <c r="I543" i="19"/>
  <c r="I546" i="19"/>
  <c r="O557" i="19"/>
  <c r="N555" i="19"/>
  <c r="E530" i="19"/>
  <c r="BE356" i="19"/>
  <c r="BJ363" i="19"/>
  <c r="BG356" i="19"/>
  <c r="BH365" i="19"/>
  <c r="BK365" i="19"/>
  <c r="BF354" i="19"/>
  <c r="BE366" i="19"/>
  <c r="BN362" i="19"/>
  <c r="BV359" i="19"/>
  <c r="BV361" i="19"/>
  <c r="BU360" i="19"/>
  <c r="BQ358" i="19"/>
  <c r="R583" i="19"/>
  <c r="G574" i="19"/>
  <c r="H562" i="19"/>
  <c r="S585" i="19"/>
  <c r="N575" i="19"/>
  <c r="E568" i="19"/>
  <c r="U586" i="19"/>
  <c r="I572" i="19"/>
  <c r="T581" i="19"/>
  <c r="R581" i="19"/>
  <c r="P576" i="19"/>
  <c r="G587" i="19"/>
  <c r="V568" i="19"/>
  <c r="T588" i="19"/>
  <c r="P584" i="19"/>
  <c r="G569" i="19"/>
  <c r="O566" i="19"/>
  <c r="M570" i="19"/>
  <c r="I585" i="19"/>
  <c r="V588" i="19"/>
  <c r="F576" i="19"/>
  <c r="G564" i="19"/>
  <c r="I561" i="19"/>
  <c r="BF381" i="19"/>
  <c r="BL376" i="19"/>
  <c r="BH369" i="19"/>
  <c r="BK383" i="19"/>
  <c r="BN373" i="19"/>
  <c r="BT379" i="19"/>
  <c r="BQ376" i="19"/>
  <c r="BO372" i="19"/>
  <c r="BH371" i="19"/>
  <c r="BN381" i="19"/>
  <c r="BG368" i="19"/>
  <c r="M542" i="19"/>
  <c r="K541" i="19"/>
  <c r="P539" i="19"/>
  <c r="G545" i="19"/>
  <c r="S552" i="19"/>
  <c r="Q558" i="19"/>
  <c r="N531" i="19"/>
  <c r="I552" i="19"/>
  <c r="N547" i="19"/>
  <c r="K549" i="19"/>
  <c r="S554" i="19"/>
  <c r="S550" i="19"/>
  <c r="F545" i="19"/>
  <c r="O551" i="19"/>
  <c r="W559" i="19"/>
  <c r="N540" i="19"/>
  <c r="K530" i="19"/>
  <c r="BQ356" i="19"/>
  <c r="BV363" i="19"/>
  <c r="BS356" i="19"/>
  <c r="BT365" i="19"/>
  <c r="BO366" i="19"/>
  <c r="BF357" i="19"/>
  <c r="BQ366" i="19"/>
  <c r="BJ367" i="19"/>
  <c r="BI366" i="19"/>
  <c r="BF363" i="19"/>
  <c r="BQ365" i="19"/>
  <c r="BE352" i="19"/>
  <c r="N564" i="19"/>
  <c r="J584" i="19"/>
  <c r="S574" i="19"/>
  <c r="S567" i="19"/>
  <c r="Q586" i="19"/>
  <c r="U568" i="19"/>
  <c r="E587" i="19"/>
  <c r="F573" i="19"/>
  <c r="M582" i="19"/>
  <c r="P588" i="19"/>
  <c r="E590" i="19"/>
  <c r="G572" i="19"/>
  <c r="R573" i="19"/>
  <c r="J589" i="19"/>
  <c r="K568" i="19"/>
  <c r="BM377" i="19"/>
  <c r="BL379" i="19"/>
  <c r="BF374" i="19"/>
  <c r="BG377" i="19"/>
  <c r="BR373" i="19"/>
  <c r="BS382" i="19"/>
  <c r="M557" i="19"/>
  <c r="H540" i="19"/>
  <c r="V545" i="19"/>
  <c r="N553" i="19"/>
  <c r="I559" i="19"/>
  <c r="J548" i="19"/>
  <c r="H550" i="19"/>
  <c r="K550" i="19"/>
  <c r="S551" i="19"/>
  <c r="Q554" i="19"/>
  <c r="P530" i="19"/>
  <c r="BN364" i="19"/>
  <c r="BL366" i="19"/>
  <c r="BI367" i="19"/>
  <c r="BE358" i="19"/>
  <c r="BU366" i="19"/>
  <c r="V584" i="19"/>
  <c r="Q568" i="19"/>
  <c r="H583" i="19"/>
  <c r="R587" i="19"/>
  <c r="P562" i="19"/>
  <c r="N562" i="19"/>
  <c r="E574" i="19"/>
  <c r="J574" i="19"/>
  <c r="H574" i="19"/>
  <c r="N590" i="19"/>
  <c r="U576" i="19"/>
  <c r="BE378" i="19"/>
  <c r="BG369" i="19"/>
  <c r="BV374" i="19"/>
  <c r="BV378" i="19"/>
  <c r="BH380" i="19"/>
  <c r="BI384" i="19"/>
  <c r="Q543" i="19"/>
  <c r="O542" i="19"/>
  <c r="K546" i="19"/>
  <c r="I554" i="19"/>
  <c r="N546" i="19"/>
  <c r="L549" i="19"/>
  <c r="G551" i="19"/>
  <c r="J550" i="19"/>
  <c r="N551" i="19"/>
  <c r="K556" i="19"/>
  <c r="V552" i="19"/>
  <c r="L548" i="19"/>
  <c r="T558" i="19"/>
  <c r="V539" i="19"/>
  <c r="Q545" i="19"/>
  <c r="U530" i="19"/>
  <c r="BU357" i="19"/>
  <c r="BF365" i="19"/>
  <c r="BO358" i="19"/>
  <c r="BU353" i="19"/>
  <c r="BS367" i="19"/>
  <c r="BM353" i="19"/>
  <c r="BU367" i="19"/>
  <c r="BM361" i="19"/>
  <c r="BN365" i="19"/>
  <c r="BF358" i="19"/>
  <c r="BH354" i="19"/>
  <c r="BK352" i="19"/>
  <c r="V569" i="19"/>
  <c r="N585" i="19"/>
  <c r="G580" i="19"/>
  <c r="Q569" i="19"/>
  <c r="K588" i="19"/>
  <c r="V583" i="19"/>
  <c r="Q591" i="19"/>
  <c r="H579" i="19"/>
  <c r="Q563" i="19"/>
  <c r="V589" i="19"/>
  <c r="G570" i="19"/>
  <c r="W564" i="19"/>
  <c r="I564" i="19"/>
  <c r="P590" i="19"/>
  <c r="U590" i="19"/>
  <c r="K570" i="19"/>
  <c r="S576" i="19"/>
  <c r="E575" i="19"/>
  <c r="I567" i="19"/>
  <c r="R590" i="19"/>
  <c r="O580" i="19"/>
  <c r="W561" i="19"/>
  <c r="BQ381" i="19"/>
  <c r="BF369" i="19"/>
  <c r="BK373" i="19"/>
  <c r="BP380" i="19"/>
  <c r="BP383" i="19"/>
  <c r="BJ380" i="19"/>
  <c r="BE377" i="19"/>
  <c r="BU380" i="19"/>
  <c r="BF373" i="19"/>
  <c r="BJ372" i="19"/>
  <c r="BS383" i="19"/>
  <c r="BO378" i="19"/>
  <c r="U532" i="19"/>
  <c r="I547" i="19"/>
  <c r="S531" i="19"/>
  <c r="V563" i="19"/>
  <c r="BU376" i="19"/>
  <c r="BL372" i="19"/>
  <c r="U556" i="19"/>
  <c r="W537" i="19"/>
  <c r="M534" i="19"/>
  <c r="E542" i="19"/>
  <c r="V544" i="19"/>
  <c r="V547" i="19"/>
  <c r="M547" i="19"/>
  <c r="L576" i="19"/>
  <c r="E589" i="19"/>
  <c r="H577" i="19"/>
  <c r="W571" i="19"/>
  <c r="F592" i="19"/>
  <c r="J567" i="19"/>
  <c r="W586" i="19"/>
  <c r="F579" i="19"/>
  <c r="Q561" i="19"/>
  <c r="BR381" i="19"/>
  <c r="BT369" i="19"/>
  <c r="BO384" i="19"/>
  <c r="BM382" i="19"/>
  <c r="BE373" i="19"/>
  <c r="BR376" i="19"/>
  <c r="BM368" i="19"/>
  <c r="E543" i="19"/>
  <c r="W541" i="19"/>
  <c r="O538" i="19"/>
  <c r="E535" i="19"/>
  <c r="V542" i="19"/>
  <c r="J545" i="19"/>
  <c r="M532" i="19"/>
  <c r="H553" i="19"/>
  <c r="J549" i="19"/>
  <c r="O555" i="19"/>
  <c r="U546" i="19"/>
  <c r="T560" i="19"/>
  <c r="P543" i="19"/>
  <c r="BI357" i="19"/>
  <c r="BK357" i="19"/>
  <c r="BG367" i="19"/>
  <c r="BR357" i="19"/>
  <c r="BI360" i="19"/>
  <c r="BJ364" i="19"/>
  <c r="BU352" i="19"/>
  <c r="J569" i="19"/>
  <c r="K575" i="19"/>
  <c r="P587" i="19"/>
  <c r="E569" i="19"/>
  <c r="W573" i="19"/>
  <c r="J583" i="19"/>
  <c r="W589" i="19"/>
  <c r="I591" i="19"/>
  <c r="Q574" i="19"/>
  <c r="T575" i="19"/>
  <c r="I587" i="19"/>
  <c r="M584" i="19"/>
  <c r="L561" i="19"/>
  <c r="BV382" i="19"/>
  <c r="BL370" i="19"/>
  <c r="BK371" i="19"/>
  <c r="BU384" i="19"/>
  <c r="BT374" i="19"/>
  <c r="BH377" i="19"/>
  <c r="BO368" i="19"/>
  <c r="E558" i="19"/>
  <c r="T540" i="19"/>
  <c r="G539" i="19"/>
  <c r="V535" i="19"/>
  <c r="N543" i="19"/>
  <c r="U559" i="19"/>
  <c r="H533" i="19"/>
  <c r="G554" i="19"/>
  <c r="K566" i="19"/>
  <c r="Q575" i="19"/>
  <c r="T590" i="19"/>
  <c r="BJ370" i="19"/>
  <c r="BN369" i="19"/>
  <c r="BL368" i="19"/>
  <c r="H541" i="19"/>
  <c r="R538" i="19"/>
  <c r="S541" i="19"/>
  <c r="R550" i="19"/>
  <c r="G553" i="19"/>
  <c r="BF356" i="19"/>
  <c r="BP366" i="19"/>
  <c r="BR363" i="19"/>
  <c r="F562" i="19"/>
  <c r="W566" i="19"/>
  <c r="O571" i="19"/>
  <c r="P573" i="19"/>
  <c r="K579" i="19"/>
  <c r="L582" i="19"/>
  <c r="Q578" i="19"/>
  <c r="I576" i="19"/>
  <c r="M571" i="19"/>
  <c r="J592" i="19"/>
  <c r="N592" i="19"/>
  <c r="Q567" i="19"/>
  <c r="U580" i="19"/>
  <c r="T570" i="19"/>
  <c r="BI370" i="19"/>
  <c r="BV370" i="19"/>
  <c r="BG384" i="19"/>
  <c r="BL380" i="19"/>
  <c r="BS371" i="19"/>
  <c r="BE380" i="19"/>
  <c r="BT380" i="19"/>
  <c r="BV368" i="19"/>
  <c r="E549" i="19"/>
  <c r="G540" i="19"/>
  <c r="P548" i="19"/>
  <c r="L543" i="19"/>
  <c r="H545" i="19"/>
  <c r="U540" i="19"/>
  <c r="O534" i="19"/>
  <c r="V559" i="19"/>
  <c r="I533" i="19"/>
  <c r="H544" i="19"/>
  <c r="Q560" i="19"/>
  <c r="P552" i="19"/>
  <c r="V560" i="19"/>
  <c r="O544" i="19"/>
  <c r="P557" i="19"/>
  <c r="I560" i="19"/>
  <c r="BR356" i="19"/>
  <c r="BO355" i="19"/>
  <c r="BO357" i="19"/>
  <c r="BT367" i="19"/>
  <c r="BN354" i="19"/>
  <c r="BF366" i="19"/>
  <c r="BL361" i="19"/>
  <c r="BL364" i="19"/>
  <c r="Q585" i="19"/>
  <c r="BF368" i="19"/>
  <c r="L546" i="19"/>
  <c r="M535" i="19"/>
  <c r="P560" i="19"/>
  <c r="H558" i="19"/>
  <c r="K536" i="19"/>
  <c r="BV357" i="19"/>
  <c r="BS358" i="19"/>
  <c r="BV356" i="19"/>
  <c r="BT363" i="19"/>
  <c r="F571" i="19"/>
  <c r="W572" i="19"/>
  <c r="I580" i="19"/>
  <c r="F585" i="19"/>
  <c r="U585" i="19"/>
  <c r="J586" i="19"/>
  <c r="H570" i="19"/>
  <c r="M569" i="19"/>
  <c r="F581" i="19"/>
  <c r="K574" i="19"/>
  <c r="P581" i="19"/>
  <c r="N577" i="19"/>
  <c r="W588" i="19"/>
  <c r="N583" i="19"/>
  <c r="BQ375" i="19"/>
  <c r="BU372" i="19"/>
  <c r="BH382" i="19"/>
  <c r="BL384" i="19"/>
  <c r="BG373" i="19"/>
  <c r="BJ377" i="19"/>
  <c r="BQ368" i="19"/>
  <c r="W547" i="19"/>
  <c r="O535" i="19"/>
  <c r="M553" i="19"/>
  <c r="U549" i="19"/>
  <c r="E536" i="19"/>
  <c r="G556" i="19"/>
  <c r="N557" i="19"/>
  <c r="E557" i="19"/>
  <c r="H530" i="19"/>
  <c r="BG365" i="19"/>
  <c r="BU358" i="19"/>
  <c r="BK361" i="19"/>
  <c r="BJ352" i="19"/>
  <c r="K585" i="19"/>
  <c r="BM373" i="19"/>
  <c r="BL375" i="19"/>
  <c r="E534" i="19"/>
  <c r="O548" i="19"/>
  <c r="H554" i="19"/>
  <c r="O543" i="19"/>
  <c r="F550" i="19"/>
  <c r="F546" i="19"/>
  <c r="L540" i="19"/>
  <c r="E577" i="19"/>
  <c r="BS375" i="19"/>
  <c r="BM381" i="19"/>
  <c r="P536" i="19"/>
  <c r="L560" i="19"/>
  <c r="J544" i="19"/>
  <c r="E545" i="19"/>
  <c r="J560" i="19"/>
  <c r="BH362" i="19"/>
  <c r="BE364" i="19"/>
  <c r="K587" i="19"/>
  <c r="M572" i="19"/>
  <c r="M587" i="19"/>
  <c r="O589" i="19"/>
  <c r="BK376" i="19"/>
  <c r="BM372" i="19"/>
  <c r="M536" i="19"/>
  <c r="E532" i="19"/>
  <c r="P553" i="19"/>
  <c r="M538" i="19"/>
  <c r="K548" i="19"/>
  <c r="BM355" i="19"/>
  <c r="BP364" i="19"/>
  <c r="BE362" i="19"/>
  <c r="W587" i="19"/>
  <c r="E570" i="19"/>
  <c r="T563" i="19"/>
  <c r="O561" i="19"/>
  <c r="BH374" i="19"/>
  <c r="BU378" i="19"/>
  <c r="S534" i="19"/>
  <c r="E539" i="19"/>
  <c r="N539" i="19"/>
  <c r="N542" i="19"/>
  <c r="BJ354" i="19"/>
  <c r="BI363" i="19"/>
  <c r="R562" i="19"/>
  <c r="O567" i="19"/>
  <c r="I579" i="19"/>
  <c r="F584" i="19"/>
  <c r="K580" i="19"/>
  <c r="R584" i="19"/>
  <c r="L591" i="19"/>
  <c r="P582" i="19"/>
  <c r="F572" i="19"/>
  <c r="U570" i="19"/>
  <c r="W585" i="19"/>
  <c r="J568" i="19"/>
  <c r="N581" i="19"/>
  <c r="T582" i="19"/>
  <c r="BU370" i="19"/>
  <c r="BN371" i="19"/>
  <c r="BQ370" i="19"/>
  <c r="BJ369" i="19"/>
  <c r="BT373" i="19"/>
  <c r="BR382" i="19"/>
  <c r="BU369" i="19"/>
  <c r="BH368" i="19"/>
  <c r="Q549" i="19"/>
  <c r="G546" i="19"/>
  <c r="K531" i="19"/>
  <c r="I551" i="19"/>
  <c r="W545" i="19"/>
  <c r="F548" i="19"/>
  <c r="G535" i="19"/>
  <c r="J533" i="19"/>
  <c r="U536" i="19"/>
  <c r="M558" i="19"/>
  <c r="S532" i="19"/>
  <c r="E541" i="19"/>
  <c r="L557" i="19"/>
  <c r="H548" i="19"/>
  <c r="H556" i="19"/>
  <c r="S530" i="19"/>
  <c r="BJ357" i="19"/>
  <c r="BS362" i="19"/>
  <c r="BG358" i="19"/>
  <c r="BE357" i="19"/>
  <c r="BR355" i="19"/>
  <c r="BT354" i="19"/>
  <c r="BP362" i="19"/>
  <c r="BN352" i="19"/>
  <c r="N570" i="19"/>
  <c r="G568" i="19"/>
  <c r="W579" i="19"/>
  <c r="T584" i="19"/>
  <c r="I581" i="19"/>
  <c r="M585" i="19"/>
  <c r="P592" i="19"/>
  <c r="P574" i="19"/>
  <c r="U573" i="19"/>
  <c r="W592" i="19"/>
  <c r="T573" i="19"/>
  <c r="O587" i="19"/>
  <c r="L592" i="19"/>
  <c r="BM374" i="19"/>
  <c r="BN374" i="19"/>
  <c r="BI371" i="19"/>
  <c r="BJ371" i="19"/>
  <c r="BJ374" i="19"/>
  <c r="BV383" i="19"/>
  <c r="BT376" i="19"/>
  <c r="I550" i="19"/>
  <c r="K547" i="19"/>
  <c r="W531" i="19"/>
  <c r="R552" i="19"/>
  <c r="H549" i="19"/>
  <c r="R536" i="19"/>
  <c r="M537" i="19"/>
  <c r="N533" i="19"/>
  <c r="E547" i="19"/>
  <c r="R554" i="19"/>
  <c r="V530" i="19"/>
  <c r="BO364" i="19"/>
  <c r="BI358" i="19"/>
  <c r="BG360" i="19"/>
  <c r="BO352" i="19"/>
  <c r="BN377" i="19"/>
  <c r="U550" i="19"/>
  <c r="O550" i="19"/>
  <c r="F542" i="19"/>
  <c r="J547" i="19"/>
  <c r="N544" i="19"/>
  <c r="H536" i="19"/>
  <c r="G547" i="19"/>
  <c r="BN361" i="19"/>
  <c r="BO363" i="19"/>
  <c r="BR364" i="19"/>
  <c r="BS366" i="19"/>
  <c r="R571" i="19"/>
  <c r="S580" i="19"/>
  <c r="W580" i="19"/>
  <c r="P591" i="19"/>
  <c r="U592" i="19"/>
  <c r="K591" i="19"/>
  <c r="I573" i="19"/>
  <c r="N572" i="19"/>
  <c r="R588" i="19"/>
  <c r="F582" i="19"/>
  <c r="N580" i="19"/>
  <c r="K589" i="19"/>
  <c r="S588" i="19"/>
  <c r="BU382" i="19"/>
  <c r="BR384" i="19"/>
  <c r="BL383" i="19"/>
  <c r="BU371" i="19"/>
  <c r="BK381" i="19"/>
  <c r="M554" i="19"/>
  <c r="S536" i="19"/>
  <c r="W551" i="19"/>
  <c r="P550" i="19"/>
  <c r="V536" i="19"/>
  <c r="R560" i="19"/>
  <c r="I558" i="19"/>
  <c r="U558" i="19"/>
  <c r="M555" i="19"/>
  <c r="W530" i="19"/>
  <c r="BR362" i="19"/>
  <c r="BS365" i="19"/>
  <c r="BS364" i="19"/>
  <c r="BM359" i="19"/>
  <c r="BF367" i="19"/>
  <c r="BO362" i="19"/>
  <c r="BL358" i="19"/>
  <c r="BL352" i="19"/>
  <c r="R577" i="19"/>
  <c r="M563" i="19"/>
  <c r="S564" i="19"/>
  <c r="N568" i="19"/>
  <c r="J573" i="19"/>
  <c r="U578" i="19"/>
  <c r="L567" i="19"/>
  <c r="M566" i="19"/>
  <c r="G588" i="19"/>
  <c r="P561" i="19"/>
  <c r="BQ384" i="19"/>
  <c r="BU381" i="19"/>
  <c r="BP376" i="19"/>
  <c r="O533" i="19"/>
  <c r="S559" i="19"/>
  <c r="U552" i="19"/>
  <c r="T541" i="19"/>
  <c r="W546" i="19"/>
  <c r="BT356" i="19"/>
  <c r="BI364" i="19"/>
  <c r="J578" i="19"/>
  <c r="H565" i="19"/>
  <c r="V591" i="19"/>
  <c r="BF372" i="19"/>
  <c r="BL371" i="19"/>
  <c r="BF371" i="19"/>
  <c r="T537" i="19"/>
  <c r="I557" i="19"/>
  <c r="M544" i="19"/>
  <c r="E553" i="19"/>
  <c r="BP360" i="19"/>
  <c r="BG357" i="19"/>
  <c r="U565" i="19"/>
  <c r="F570" i="19"/>
  <c r="U588" i="19"/>
  <c r="H572" i="19"/>
  <c r="BO377" i="19"/>
  <c r="BS376" i="19"/>
  <c r="E540" i="19"/>
  <c r="T533" i="19"/>
  <c r="G558" i="19"/>
  <c r="BE367" i="19"/>
  <c r="S565" i="19"/>
  <c r="F566" i="19"/>
  <c r="M577" i="19"/>
  <c r="V570" i="19"/>
  <c r="W570" i="19"/>
  <c r="V574" i="19"/>
  <c r="W568" i="19"/>
  <c r="O586" i="19"/>
  <c r="P586" i="19"/>
  <c r="Q583" i="19"/>
  <c r="BE369" i="19"/>
  <c r="BF378" i="19"/>
  <c r="BE379" i="19"/>
  <c r="BG379" i="19"/>
  <c r="BE368" i="19"/>
  <c r="I541" i="19"/>
  <c r="K535" i="19"/>
  <c r="T546" i="19"/>
  <c r="E533" i="19"/>
  <c r="F533" i="19"/>
  <c r="G555" i="19"/>
  <c r="O531" i="19"/>
  <c r="N558" i="19"/>
  <c r="O559" i="19"/>
  <c r="J534" i="19"/>
  <c r="BL363" i="19"/>
  <c r="BL355" i="19"/>
  <c r="BU359" i="19"/>
  <c r="Q570" i="19"/>
  <c r="Q581" i="19"/>
  <c r="F569" i="19"/>
  <c r="J591" i="19"/>
  <c r="V585" i="19"/>
  <c r="BK382" i="19"/>
  <c r="BS380" i="19"/>
  <c r="M548" i="19"/>
  <c r="L547" i="19"/>
  <c r="S544" i="19"/>
  <c r="N532" i="19"/>
  <c r="F559" i="19"/>
  <c r="W549" i="19"/>
  <c r="J558" i="19"/>
  <c r="BK356" i="19"/>
  <c r="BJ353" i="19"/>
  <c r="BJ356" i="19"/>
  <c r="P583" i="19"/>
  <c r="BS370" i="19"/>
  <c r="U535" i="19"/>
  <c r="I531" i="19"/>
  <c r="S555" i="19"/>
  <c r="U537" i="19"/>
  <c r="U539" i="19"/>
  <c r="BI354" i="19"/>
  <c r="BL359" i="19"/>
  <c r="BR367" i="19"/>
  <c r="Q564" i="19"/>
  <c r="I569" i="19"/>
  <c r="I586" i="19"/>
  <c r="F561" i="19"/>
  <c r="BT370" i="19"/>
  <c r="BF377" i="19"/>
  <c r="G534" i="19"/>
  <c r="L531" i="19"/>
  <c r="R546" i="19"/>
  <c r="V538" i="19"/>
  <c r="K545" i="19"/>
  <c r="BH359" i="19"/>
  <c r="BM365" i="19"/>
  <c r="BR360" i="19"/>
  <c r="F586" i="19"/>
  <c r="M568" i="19"/>
  <c r="T587" i="19"/>
  <c r="S590" i="19"/>
  <c r="BH376" i="19"/>
  <c r="BG383" i="19"/>
  <c r="P545" i="19"/>
  <c r="J541" i="19"/>
  <c r="G532" i="19"/>
  <c r="M531" i="19"/>
  <c r="K554" i="19"/>
  <c r="S553" i="19"/>
  <c r="F556" i="19"/>
  <c r="U551" i="19"/>
  <c r="M549" i="19"/>
  <c r="BO354" i="19"/>
  <c r="BH357" i="19"/>
  <c r="O588" i="19"/>
  <c r="BS374" i="19"/>
  <c r="M543" i="19"/>
  <c r="U531" i="19"/>
  <c r="W555" i="19"/>
  <c r="BN355" i="19"/>
  <c r="BT361" i="19"/>
  <c r="BK358" i="19"/>
  <c r="P572" i="19"/>
  <c r="H576" i="19"/>
  <c r="I568" i="19"/>
  <c r="BQ369" i="19"/>
  <c r="BO379" i="19"/>
  <c r="W538" i="19"/>
  <c r="W533" i="19"/>
  <c r="G560" i="19"/>
  <c r="BS353" i="19"/>
  <c r="BH360" i="19"/>
  <c r="N576" i="19"/>
  <c r="K581" i="19"/>
  <c r="G581" i="19"/>
  <c r="H592" i="19"/>
  <c r="K562" i="19"/>
  <c r="V571" i="19"/>
  <c r="W574" i="19"/>
  <c r="R575" i="19"/>
  <c r="P565" i="19"/>
  <c r="H563" i="19"/>
  <c r="M589" i="19"/>
  <c r="K564" i="19"/>
  <c r="S587" i="19"/>
  <c r="H591" i="19"/>
  <c r="BM383" i="19"/>
  <c r="BH372" i="19"/>
  <c r="BE374" i="19"/>
  <c r="BP384" i="19"/>
  <c r="BR383" i="19"/>
  <c r="BG380" i="19"/>
  <c r="BP382" i="19"/>
  <c r="Q534" i="19"/>
  <c r="Q555" i="19"/>
  <c r="H531" i="19"/>
  <c r="S542" i="19"/>
  <c r="U554" i="19"/>
  <c r="P558" i="19"/>
  <c r="K551" i="19"/>
  <c r="Q550" i="19"/>
  <c r="N537" i="19"/>
  <c r="L554" i="19"/>
  <c r="Q533" i="19"/>
  <c r="K559" i="19"/>
  <c r="V534" i="19"/>
  <c r="V555" i="19"/>
  <c r="R559" i="19"/>
  <c r="N552" i="19"/>
  <c r="M530" i="19"/>
  <c r="BL354" i="19"/>
  <c r="BK366" i="19"/>
  <c r="BP357" i="19"/>
  <c r="BE360" i="19"/>
  <c r="BO365" i="19"/>
  <c r="BS363" i="19"/>
  <c r="BF364" i="19"/>
  <c r="BQ352" i="19"/>
  <c r="O582" i="19"/>
  <c r="J535" i="19"/>
  <c r="S569" i="19"/>
  <c r="T547" i="19"/>
  <c r="F577" i="19"/>
  <c r="W581" i="19"/>
  <c r="I562" i="19"/>
  <c r="T592" i="19"/>
  <c r="O563" i="19"/>
  <c r="V567" i="19"/>
  <c r="N569" i="19"/>
  <c r="J576" i="19"/>
  <c r="U569" i="19"/>
  <c r="L565" i="19"/>
  <c r="Q566" i="19"/>
  <c r="M565" i="19"/>
  <c r="K573" i="19"/>
  <c r="J585" i="19"/>
  <c r="BE384" i="19"/>
  <c r="BG375" i="19"/>
  <c r="BQ379" i="19"/>
  <c r="BK369" i="19"/>
  <c r="BV384" i="19"/>
  <c r="BT382" i="19"/>
  <c r="BN370" i="19"/>
  <c r="I535" i="19"/>
  <c r="W532" i="19"/>
  <c r="T531" i="19"/>
  <c r="W543" i="19"/>
  <c r="P555" i="19"/>
  <c r="T559" i="19"/>
  <c r="G552" i="19"/>
  <c r="H552" i="19"/>
  <c r="F538" i="19"/>
  <c r="I534" i="19"/>
  <c r="L542" i="19"/>
  <c r="R534" i="19"/>
  <c r="N535" i="19"/>
  <c r="P559" i="19"/>
  <c r="S560" i="19"/>
  <c r="K558" i="19"/>
  <c r="I530" i="19"/>
  <c r="BH356" i="19"/>
  <c r="BO367" i="19"/>
  <c r="BT358" i="19"/>
  <c r="BQ360" i="19"/>
  <c r="BT360" i="19"/>
  <c r="BG366" i="19"/>
  <c r="BN366" i="19"/>
  <c r="BM352" i="19"/>
  <c r="BV369" i="19"/>
  <c r="F532" i="19"/>
  <c r="H573" i="19"/>
  <c r="BT359" i="19"/>
  <c r="BG378" i="19"/>
  <c r="BS355" i="19"/>
  <c r="BT377" i="19"/>
  <c r="H566" i="19"/>
  <c r="BS357" i="19"/>
  <c r="J590" i="19"/>
  <c r="BJ376" i="19"/>
  <c r="BJ358" i="19"/>
  <c r="BP375" i="19"/>
  <c r="E550" i="19"/>
  <c r="E592" i="19"/>
  <c r="O569" i="19"/>
  <c r="M567" i="19"/>
  <c r="BH361" i="19"/>
  <c r="F590" i="19"/>
  <c r="L534" i="19"/>
  <c r="F540" i="19"/>
  <c r="BN359" i="19"/>
  <c r="M578" i="19"/>
  <c r="R558" i="19"/>
  <c r="W591" i="19"/>
  <c r="BY418" i="19" l="1"/>
  <c r="BY399" i="19"/>
  <c r="CT388" i="19"/>
  <c r="CS412" i="19"/>
  <c r="CS392" i="19"/>
  <c r="CT422" i="19"/>
  <c r="BY426" i="19"/>
  <c r="BY410" i="19"/>
  <c r="BY425" i="19"/>
  <c r="CT415" i="19"/>
  <c r="CS418" i="19"/>
  <c r="BY416" i="19"/>
  <c r="CT418" i="19"/>
  <c r="BZ418" i="19"/>
  <c r="CT413" i="19"/>
  <c r="CT423" i="19"/>
  <c r="BY424" i="19"/>
  <c r="BZ424" i="19"/>
  <c r="BY429" i="19"/>
  <c r="BY428" i="19"/>
  <c r="BY414" i="19"/>
  <c r="BY409" i="19"/>
  <c r="BY415" i="19"/>
  <c r="CS414" i="19"/>
  <c r="BZ412" i="19"/>
  <c r="BZ415" i="19"/>
  <c r="CT412" i="19"/>
  <c r="BY430" i="19"/>
  <c r="CT424" i="19"/>
  <c r="CT425" i="19"/>
  <c r="CT419" i="19"/>
  <c r="CS424" i="19"/>
  <c r="CS415" i="19"/>
  <c r="BZ423" i="19"/>
  <c r="CS410" i="19"/>
  <c r="CT416" i="19"/>
  <c r="CS396" i="19"/>
  <c r="BZ410" i="19"/>
  <c r="BY420" i="19"/>
  <c r="CT409" i="19"/>
  <c r="CS423" i="19"/>
  <c r="CT428" i="19"/>
  <c r="CU428" i="19"/>
  <c r="CV428" i="19"/>
  <c r="CQ423" i="19"/>
  <c r="CR423" i="19"/>
  <c r="CU414" i="19"/>
  <c r="CV414" i="19"/>
  <c r="BY422" i="19"/>
  <c r="CU412" i="19"/>
  <c r="CV412" i="19"/>
  <c r="BZ416" i="19"/>
  <c r="CS428" i="19"/>
  <c r="CQ430" i="19"/>
  <c r="CR430" i="19"/>
  <c r="CU410" i="19"/>
  <c r="CV410" i="19"/>
  <c r="CU419" i="19"/>
  <c r="CV419" i="19"/>
  <c r="BZ430" i="19"/>
  <c r="CS426" i="19"/>
  <c r="CQ416" i="19"/>
  <c r="CR416" i="19"/>
  <c r="CU417" i="19"/>
  <c r="CV417" i="19"/>
  <c r="CS425" i="19"/>
  <c r="CQ415" i="19"/>
  <c r="CR415" i="19"/>
  <c r="BZ414" i="19"/>
  <c r="CU424" i="19"/>
  <c r="CV424" i="19"/>
  <c r="BY417" i="19"/>
  <c r="CQ425" i="19"/>
  <c r="CR425" i="19"/>
  <c r="BZ429" i="19"/>
  <c r="CQ417" i="19"/>
  <c r="CR417" i="19"/>
  <c r="CS417" i="19"/>
  <c r="CQ410" i="19"/>
  <c r="CR410" i="19"/>
  <c r="CT417" i="19"/>
  <c r="BZ419" i="19"/>
  <c r="BZ428" i="19"/>
  <c r="CU429" i="19"/>
  <c r="CV429" i="19"/>
  <c r="BZ422" i="19"/>
  <c r="CQ424" i="19"/>
  <c r="CR424" i="19"/>
  <c r="CU422" i="19"/>
  <c r="CV422" i="19"/>
  <c r="CQ426" i="19"/>
  <c r="CR426" i="19"/>
  <c r="CU415" i="19"/>
  <c r="CV415" i="19"/>
  <c r="BZ426" i="19"/>
  <c r="BY411" i="19"/>
  <c r="CT426" i="19"/>
  <c r="CU420" i="19"/>
  <c r="CV420" i="19"/>
  <c r="BZ425" i="19"/>
  <c r="CU423" i="19"/>
  <c r="CV423" i="19"/>
  <c r="CQ411" i="19"/>
  <c r="CR411" i="19"/>
  <c r="CT411" i="19"/>
  <c r="CQ428" i="19"/>
  <c r="CR428" i="19"/>
  <c r="CU426" i="19"/>
  <c r="CV426" i="19"/>
  <c r="BY390" i="19"/>
  <c r="BY412" i="19"/>
  <c r="BZ417" i="19"/>
  <c r="CQ419" i="19"/>
  <c r="CR419" i="19"/>
  <c r="CS429" i="19"/>
  <c r="CQ418" i="19"/>
  <c r="CR418" i="19"/>
  <c r="CQ429" i="19"/>
  <c r="CR429" i="19"/>
  <c r="CS411" i="19"/>
  <c r="CS420" i="19"/>
  <c r="CT429" i="19"/>
  <c r="CU411" i="19"/>
  <c r="CV411" i="19"/>
  <c r="CS422" i="19"/>
  <c r="CS409" i="19"/>
  <c r="BY419" i="19"/>
  <c r="CU425" i="19"/>
  <c r="CV425" i="19"/>
  <c r="CQ420" i="19"/>
  <c r="CR420" i="19"/>
  <c r="CU418" i="19"/>
  <c r="CV418" i="19"/>
  <c r="CQ413" i="19"/>
  <c r="CR413" i="19"/>
  <c r="CT420" i="19"/>
  <c r="CS419" i="19"/>
  <c r="CQ412" i="19"/>
  <c r="CR412" i="19"/>
  <c r="CS430" i="19"/>
  <c r="CU416" i="19"/>
  <c r="CV416" i="19"/>
  <c r="CT430" i="19"/>
  <c r="CQ422" i="19"/>
  <c r="CR422" i="19"/>
  <c r="BZ413" i="19"/>
  <c r="CU430" i="19"/>
  <c r="CV430" i="19"/>
  <c r="CS416" i="19"/>
  <c r="CU413" i="19"/>
  <c r="CV413" i="19"/>
  <c r="BY413" i="19"/>
  <c r="CQ414" i="19"/>
  <c r="CR414" i="19"/>
  <c r="BZ411" i="19"/>
  <c r="BZ420" i="19"/>
  <c r="CT414" i="19"/>
  <c r="BY423" i="19"/>
  <c r="CS413" i="19"/>
  <c r="BZ395" i="19"/>
  <c r="CS403" i="19"/>
  <c r="BZ409" i="19"/>
  <c r="Y653" i="19"/>
  <c r="Y655" i="19"/>
  <c r="CQ409" i="19"/>
  <c r="CR409" i="19"/>
  <c r="AV641" i="19"/>
  <c r="AT641" i="19" s="1"/>
  <c r="Y643" i="19"/>
  <c r="AV665" i="19"/>
  <c r="AT665" i="19" s="1"/>
  <c r="Y650" i="19"/>
  <c r="Y659" i="19"/>
  <c r="Y644" i="19"/>
  <c r="AV637" i="19"/>
  <c r="AT637" i="19" s="1"/>
  <c r="AV633" i="19"/>
  <c r="AT633" i="19" s="1"/>
  <c r="AV635" i="19"/>
  <c r="AT635" i="19" s="1"/>
  <c r="Y634" i="19"/>
  <c r="AS634" i="19" s="1"/>
  <c r="Y642" i="19"/>
  <c r="AV658" i="19"/>
  <c r="AT658" i="19" s="1"/>
  <c r="Y662" i="19"/>
  <c r="AV646" i="19"/>
  <c r="AT646" i="19" s="1"/>
  <c r="CS395" i="19"/>
  <c r="AV650" i="19"/>
  <c r="AT650" i="19" s="1"/>
  <c r="AV648" i="19"/>
  <c r="AT648" i="19" s="1"/>
  <c r="AV666" i="19"/>
  <c r="AT666" i="19" s="1"/>
  <c r="AV669" i="19"/>
  <c r="AT669" i="19" s="1"/>
  <c r="AV642" i="19"/>
  <c r="AT642" i="19" s="1"/>
  <c r="CU409" i="19"/>
  <c r="CV409" i="19"/>
  <c r="CS394" i="19"/>
  <c r="Y669" i="19"/>
  <c r="AV600" i="19"/>
  <c r="AT600" i="19" s="1"/>
  <c r="AV613" i="19"/>
  <c r="AT613" i="19" s="1"/>
  <c r="BY385" i="19"/>
  <c r="CS393" i="19"/>
  <c r="CT403" i="19"/>
  <c r="BZ398" i="19"/>
  <c r="AV644" i="19"/>
  <c r="AT644" i="19" s="1"/>
  <c r="AR655" i="19"/>
  <c r="AR667" i="19"/>
  <c r="Y665" i="19"/>
  <c r="AR649" i="19"/>
  <c r="AV640" i="19"/>
  <c r="AT640" i="19" s="1"/>
  <c r="Y663" i="19"/>
  <c r="Y637" i="19"/>
  <c r="AV638" i="19"/>
  <c r="AT638" i="19" s="1"/>
  <c r="AR660" i="19"/>
  <c r="AR643" i="19"/>
  <c r="AV667" i="19"/>
  <c r="AT667" i="19" s="1"/>
  <c r="AR653" i="19"/>
  <c r="AV653" i="19"/>
  <c r="AT653" i="19" s="1"/>
  <c r="Y635" i="19"/>
  <c r="AR657" i="19"/>
  <c r="AV654" i="19"/>
  <c r="AT654" i="19" s="1"/>
  <c r="AV662" i="19"/>
  <c r="AT662" i="19" s="1"/>
  <c r="Y657" i="19"/>
  <c r="AV661" i="19"/>
  <c r="AT661" i="19" s="1"/>
  <c r="AR644" i="19"/>
  <c r="Y646" i="19"/>
  <c r="Y668" i="19"/>
  <c r="AR656" i="19"/>
  <c r="AR639" i="19"/>
  <c r="AR640" i="19"/>
  <c r="Y638" i="19"/>
  <c r="AV652" i="19"/>
  <c r="AT652" i="19" s="1"/>
  <c r="AR635" i="19"/>
  <c r="Y651" i="19"/>
  <c r="AV663" i="19"/>
  <c r="AT663" i="19" s="1"/>
  <c r="AR654" i="19"/>
  <c r="Y658" i="19"/>
  <c r="AV643" i="19"/>
  <c r="AT643" i="19" s="1"/>
  <c r="Y661" i="19"/>
  <c r="AR650" i="19"/>
  <c r="AR636" i="19"/>
  <c r="AV649" i="19"/>
  <c r="AT649" i="19" s="1"/>
  <c r="AR645" i="19"/>
  <c r="AR666" i="19"/>
  <c r="AV651" i="19"/>
  <c r="AT651" i="19" s="1"/>
  <c r="Y652" i="19"/>
  <c r="AR662" i="19"/>
  <c r="AR637" i="19"/>
  <c r="AR658" i="19"/>
  <c r="AV645" i="19"/>
  <c r="AT645" i="19" s="1"/>
  <c r="AR669" i="19"/>
  <c r="AR668" i="19"/>
  <c r="AV647" i="19"/>
  <c r="AT647" i="19" s="1"/>
  <c r="AR634" i="19"/>
  <c r="AR647" i="19"/>
  <c r="AR664" i="19"/>
  <c r="Y636" i="19"/>
  <c r="Y645" i="19"/>
  <c r="AV634" i="19"/>
  <c r="AT634" i="19" s="1"/>
  <c r="AR641" i="19"/>
  <c r="AR663" i="19"/>
  <c r="AR646" i="19"/>
  <c r="Y664" i="19"/>
  <c r="Y649" i="19"/>
  <c r="BY401" i="19"/>
  <c r="AV656" i="19"/>
  <c r="AT656" i="19" s="1"/>
  <c r="Y667" i="19"/>
  <c r="Y656" i="19"/>
  <c r="Y640" i="19"/>
  <c r="AR651" i="19"/>
  <c r="Y648" i="19"/>
  <c r="AR665" i="19"/>
  <c r="AR638" i="19"/>
  <c r="AR652" i="19"/>
  <c r="Y647" i="19"/>
  <c r="AV660" i="19"/>
  <c r="AT660" i="19" s="1"/>
  <c r="AV639" i="19"/>
  <c r="AT639" i="19" s="1"/>
  <c r="AV668" i="19"/>
  <c r="AT668" i="19" s="1"/>
  <c r="Y660" i="19"/>
  <c r="Y639" i="19"/>
  <c r="AV655" i="19"/>
  <c r="AT655" i="19" s="1"/>
  <c r="Y654" i="19"/>
  <c r="AV636" i="19"/>
  <c r="AT636" i="19" s="1"/>
  <c r="AV659" i="19"/>
  <c r="AT659" i="19" s="1"/>
  <c r="AR661" i="19"/>
  <c r="AR659" i="19"/>
  <c r="AV664" i="19"/>
  <c r="AT664" i="19" s="1"/>
  <c r="Y641" i="19"/>
  <c r="AV657" i="19"/>
  <c r="AT657" i="19" s="1"/>
  <c r="AR642" i="19"/>
  <c r="AR648" i="19"/>
  <c r="Y666" i="19"/>
  <c r="CT389" i="19"/>
  <c r="BZ399" i="19"/>
  <c r="CT406" i="19"/>
  <c r="CS406" i="19"/>
  <c r="BZ392" i="19"/>
  <c r="Y633" i="19"/>
  <c r="BZ388" i="19"/>
  <c r="CT390" i="19"/>
  <c r="BZ391" i="19"/>
  <c r="CT392" i="19"/>
  <c r="AR633" i="19"/>
  <c r="BZ390" i="19"/>
  <c r="CS388" i="19"/>
  <c r="CT395" i="19"/>
  <c r="CS390" i="19"/>
  <c r="CT408" i="19"/>
  <c r="BZ407" i="19"/>
  <c r="CT396" i="19"/>
  <c r="CS398" i="19"/>
  <c r="BY398" i="19"/>
  <c r="BZ389" i="19"/>
  <c r="CT407" i="19"/>
  <c r="BY392" i="19"/>
  <c r="CS397" i="19"/>
  <c r="BY388" i="19"/>
  <c r="CT398" i="19"/>
  <c r="BZ396" i="19"/>
  <c r="CT394" i="19"/>
  <c r="CJ386" i="19"/>
  <c r="CI386" i="19"/>
  <c r="CH386" i="19"/>
  <c r="CG386" i="19"/>
  <c r="CB386" i="19"/>
  <c r="CA386" i="19"/>
  <c r="BX386" i="19"/>
  <c r="BW386" i="19"/>
  <c r="CM386" i="19"/>
  <c r="CL386" i="19"/>
  <c r="CN386" i="19"/>
  <c r="CK386" i="19"/>
  <c r="CF386" i="19"/>
  <c r="CE386" i="19"/>
  <c r="CP386" i="19"/>
  <c r="CD386" i="19"/>
  <c r="CO386" i="19"/>
  <c r="CC386" i="19"/>
  <c r="CU395" i="19"/>
  <c r="CV395" i="19"/>
  <c r="CQ393" i="19"/>
  <c r="CR393" i="19"/>
  <c r="CV393" i="19"/>
  <c r="CU393" i="19"/>
  <c r="CT399" i="19"/>
  <c r="BY393" i="19"/>
  <c r="CR392" i="19"/>
  <c r="CQ392" i="19"/>
  <c r="CQ391" i="19"/>
  <c r="CR391" i="19"/>
  <c r="BZ397" i="19"/>
  <c r="CS389" i="19"/>
  <c r="BZ393" i="19"/>
  <c r="CV403" i="19"/>
  <c r="CU403" i="19"/>
  <c r="CQ394" i="19"/>
  <c r="CR394" i="19"/>
  <c r="BY405" i="19"/>
  <c r="BY391" i="19"/>
  <c r="CR408" i="19"/>
  <c r="CQ408" i="19"/>
  <c r="BY394" i="19"/>
  <c r="CQ406" i="19"/>
  <c r="CR406" i="19"/>
  <c r="CU389" i="19"/>
  <c r="CV389" i="19"/>
  <c r="CT405" i="19"/>
  <c r="BZ402" i="19"/>
  <c r="CV390" i="19"/>
  <c r="CU390" i="19"/>
  <c r="BZ405" i="19"/>
  <c r="CV394" i="19"/>
  <c r="CU394" i="19"/>
  <c r="BZ394" i="19"/>
  <c r="CV399" i="19"/>
  <c r="CU399" i="19"/>
  <c r="CU401" i="19"/>
  <c r="CV401" i="19"/>
  <c r="CV406" i="19"/>
  <c r="CU406" i="19"/>
  <c r="BY407" i="19"/>
  <c r="BY395" i="19"/>
  <c r="CR407" i="19"/>
  <c r="CQ407" i="19"/>
  <c r="CT397" i="19"/>
  <c r="CT402" i="19"/>
  <c r="BY389" i="19"/>
  <c r="CQ399" i="19"/>
  <c r="CR399" i="19"/>
  <c r="CQ405" i="19"/>
  <c r="CR405" i="19"/>
  <c r="CR389" i="19"/>
  <c r="CQ389" i="19"/>
  <c r="CR401" i="19"/>
  <c r="CQ401" i="19"/>
  <c r="CQ390" i="19"/>
  <c r="CR390" i="19"/>
  <c r="CU391" i="19"/>
  <c r="CV391" i="19"/>
  <c r="CQ396" i="19"/>
  <c r="CR396" i="19"/>
  <c r="CU392" i="19"/>
  <c r="CV392" i="19"/>
  <c r="CR395" i="19"/>
  <c r="CQ395" i="19"/>
  <c r="CV405" i="19"/>
  <c r="CU405" i="19"/>
  <c r="CT393" i="19"/>
  <c r="CQ403" i="19"/>
  <c r="CR403" i="19"/>
  <c r="CS402" i="19"/>
  <c r="CU407" i="19"/>
  <c r="CV407" i="19"/>
  <c r="CU398" i="19"/>
  <c r="CV398" i="19"/>
  <c r="CV402" i="19"/>
  <c r="CU402" i="19"/>
  <c r="CS405" i="19"/>
  <c r="BZ401" i="19"/>
  <c r="CS391" i="19"/>
  <c r="BZ408" i="19"/>
  <c r="CT391" i="19"/>
  <c r="CQ397" i="19"/>
  <c r="CR397" i="19"/>
  <c r="BY408" i="19"/>
  <c r="CS399" i="19"/>
  <c r="BZ403" i="19"/>
  <c r="CR402" i="19"/>
  <c r="CQ402" i="19"/>
  <c r="CT401" i="19"/>
  <c r="BY396" i="19"/>
  <c r="CS408" i="19"/>
  <c r="CU388" i="19"/>
  <c r="CV388" i="19"/>
  <c r="CU397" i="19"/>
  <c r="CV397" i="19"/>
  <c r="CQ388" i="19"/>
  <c r="CR388" i="19"/>
  <c r="CR398" i="19"/>
  <c r="CQ398" i="19"/>
  <c r="CV408" i="19"/>
  <c r="CU408" i="19"/>
  <c r="CS401" i="19"/>
  <c r="BY403" i="19"/>
  <c r="BY402" i="19"/>
  <c r="CV396" i="19"/>
  <c r="CU396" i="19"/>
  <c r="BY397" i="19"/>
  <c r="CS407" i="19"/>
  <c r="BY406" i="19"/>
  <c r="BZ406" i="19"/>
  <c r="CU385" i="19"/>
  <c r="CV385" i="19"/>
  <c r="CT385" i="19"/>
  <c r="AV601" i="19"/>
  <c r="AT601" i="19" s="1"/>
  <c r="AV616" i="19"/>
  <c r="AT616" i="19" s="1"/>
  <c r="AV596" i="19"/>
  <c r="AT596" i="19" s="1"/>
  <c r="Y613" i="19"/>
  <c r="Y600" i="19"/>
  <c r="AV597" i="19"/>
  <c r="AT597" i="19" s="1"/>
  <c r="AV626" i="19"/>
  <c r="AT626" i="19" s="1"/>
  <c r="AV603" i="19"/>
  <c r="AT603" i="19" s="1"/>
  <c r="AV595" i="19"/>
  <c r="AT595" i="19" s="1"/>
  <c r="AV610" i="19"/>
  <c r="AT610" i="19" s="1"/>
  <c r="AV594" i="19"/>
  <c r="AT594" i="19" s="1"/>
  <c r="CS385" i="19"/>
  <c r="Y609" i="19"/>
  <c r="AV611" i="19"/>
  <c r="AT611" i="19" s="1"/>
  <c r="Y616" i="19"/>
  <c r="Y614" i="19"/>
  <c r="Y626" i="19"/>
  <c r="CQ385" i="19"/>
  <c r="CR385" i="19"/>
  <c r="BZ385" i="19"/>
  <c r="AV630" i="19"/>
  <c r="AT630" i="19" s="1"/>
  <c r="AD621" i="19"/>
  <c r="AM621" i="19"/>
  <c r="AI621" i="19"/>
  <c r="AH621" i="19"/>
  <c r="AC621" i="19"/>
  <c r="AG621" i="19"/>
  <c r="AN621" i="19"/>
  <c r="AF621" i="19"/>
  <c r="AA621" i="19"/>
  <c r="AB621" i="19"/>
  <c r="AP621" i="19"/>
  <c r="Z621" i="19"/>
  <c r="AO621" i="19"/>
  <c r="AL621" i="19"/>
  <c r="X621" i="19"/>
  <c r="AK621" i="19"/>
  <c r="AJ621" i="19"/>
  <c r="AQ621" i="19"/>
  <c r="AE621" i="19"/>
  <c r="Y607" i="19"/>
  <c r="AR602" i="19"/>
  <c r="AR600" i="19"/>
  <c r="Y627" i="19"/>
  <c r="Y602" i="19"/>
  <c r="AV609" i="19"/>
  <c r="AT609" i="19" s="1"/>
  <c r="Y619" i="19"/>
  <c r="AV632" i="19"/>
  <c r="AT632" i="19" s="1"/>
  <c r="AV627" i="19"/>
  <c r="AT627" i="19" s="1"/>
  <c r="Y599" i="19"/>
  <c r="AV622" i="19"/>
  <c r="AT622" i="19" s="1"/>
  <c r="AR620" i="19"/>
  <c r="Y632" i="19"/>
  <c r="AR611" i="19"/>
  <c r="AR604" i="19"/>
  <c r="AV606" i="19"/>
  <c r="AT606" i="19" s="1"/>
  <c r="AR623" i="19"/>
  <c r="Y595" i="19"/>
  <c r="AR629" i="19"/>
  <c r="Y618" i="19"/>
  <c r="AR610" i="19"/>
  <c r="AV604" i="19"/>
  <c r="AT604" i="19" s="1"/>
  <c r="Y594" i="19"/>
  <c r="AR596" i="19"/>
  <c r="AV628" i="19"/>
  <c r="AT628" i="19" s="1"/>
  <c r="AV618" i="19"/>
  <c r="AT618" i="19" s="1"/>
  <c r="AR613" i="19"/>
  <c r="Y625" i="19"/>
  <c r="AR598" i="19"/>
  <c r="AV625" i="19"/>
  <c r="AT625" i="19" s="1"/>
  <c r="AR617" i="19"/>
  <c r="AR622" i="19"/>
  <c r="AR609" i="19"/>
  <c r="AR607" i="19"/>
  <c r="AV599" i="19"/>
  <c r="AT599" i="19" s="1"/>
  <c r="Y597" i="19"/>
  <c r="Y611" i="19"/>
  <c r="AV612" i="19"/>
  <c r="AT612" i="19" s="1"/>
  <c r="AV614" i="19"/>
  <c r="AT614" i="19" s="1"/>
  <c r="AR625" i="19"/>
  <c r="AV598" i="19"/>
  <c r="AT598" i="19" s="1"/>
  <c r="AR594" i="19"/>
  <c r="AR603" i="19"/>
  <c r="AR608" i="19"/>
  <c r="AV608" i="19"/>
  <c r="AT608" i="19" s="1"/>
  <c r="Y608" i="19"/>
  <c r="AV620" i="19"/>
  <c r="AT620" i="19" s="1"/>
  <c r="AV615" i="19"/>
  <c r="AT615" i="19" s="1"/>
  <c r="Y628" i="19"/>
  <c r="AR627" i="19"/>
  <c r="AV631" i="19"/>
  <c r="AT631" i="19" s="1"/>
  <c r="Y630" i="19"/>
  <c r="Y620" i="19"/>
  <c r="Y598" i="19"/>
  <c r="Y622" i="19"/>
  <c r="AR626" i="19"/>
  <c r="AR616" i="19"/>
  <c r="AV629" i="19"/>
  <c r="AT629" i="19" s="1"/>
  <c r="Y604" i="19"/>
  <c r="AR614" i="19"/>
  <c r="AV617" i="19"/>
  <c r="AT617" i="19" s="1"/>
  <c r="AV607" i="19"/>
  <c r="AT607" i="19" s="1"/>
  <c r="AR599" i="19"/>
  <c r="Y610" i="19"/>
  <c r="AR618" i="19"/>
  <c r="AR612" i="19"/>
  <c r="AR595" i="19"/>
  <c r="AR628" i="19"/>
  <c r="AR606" i="19"/>
  <c r="AR615" i="19"/>
  <c r="Y596" i="19"/>
  <c r="AR601" i="19"/>
  <c r="Y601" i="19"/>
  <c r="AV623" i="19"/>
  <c r="AT623" i="19" s="1"/>
  <c r="Y617" i="19"/>
  <c r="AR630" i="19"/>
  <c r="AR619" i="19"/>
  <c r="Y606" i="19"/>
  <c r="AR597" i="19"/>
  <c r="AV602" i="19"/>
  <c r="AT602" i="19" s="1"/>
  <c r="Y603" i="19"/>
  <c r="Y612" i="19"/>
  <c r="Y623" i="19"/>
  <c r="AR632" i="19"/>
  <c r="AV619" i="19"/>
  <c r="AT619" i="19" s="1"/>
  <c r="Y615" i="19"/>
  <c r="Y629" i="19"/>
  <c r="Y631" i="19"/>
  <c r="AR631" i="19"/>
  <c r="AV593" i="19"/>
  <c r="AT593" i="19" s="1"/>
  <c r="AR593" i="19"/>
  <c r="Y593" i="19"/>
  <c r="Y9" i="68"/>
  <c r="Y33" i="71"/>
  <c r="Y15" i="71"/>
  <c r="Y10" i="71"/>
  <c r="Y36" i="68"/>
  <c r="Y25" i="68"/>
  <c r="Y17" i="68"/>
  <c r="Y21" i="71"/>
  <c r="Y5" i="68"/>
  <c r="Y27" i="71"/>
  <c r="Y9" i="71"/>
  <c r="Y37" i="68"/>
  <c r="Y13" i="68"/>
  <c r="Y39" i="68"/>
  <c r="Y17" i="71"/>
  <c r="Y18" i="68"/>
  <c r="Y21" i="68"/>
  <c r="Y35" i="68"/>
  <c r="Y41" i="68"/>
  <c r="Y2" i="68"/>
  <c r="Y37" i="71"/>
  <c r="Y25" i="71"/>
  <c r="Y34" i="68"/>
  <c r="Y11" i="71"/>
  <c r="Y23" i="68"/>
  <c r="Y22" i="71"/>
  <c r="Y32" i="71"/>
  <c r="Y4" i="68"/>
  <c r="Y6" i="68"/>
  <c r="Y38" i="68"/>
  <c r="Y11" i="68"/>
  <c r="Y29" i="68"/>
  <c r="Y26" i="68"/>
  <c r="Y20" i="71"/>
  <c r="Y12" i="68"/>
  <c r="Y24" i="68"/>
  <c r="Y8" i="68"/>
  <c r="Y28" i="68"/>
  <c r="Y32" i="68"/>
  <c r="Y7" i="68"/>
  <c r="Y3" i="71"/>
  <c r="Y33" i="68"/>
  <c r="Y19" i="68"/>
  <c r="Y10" i="68"/>
  <c r="Y20" i="68"/>
  <c r="Y8" i="71"/>
  <c r="Y19" i="71"/>
  <c r="Y18" i="71"/>
  <c r="Y38" i="71"/>
  <c r="Y28" i="71"/>
  <c r="Y14" i="71"/>
  <c r="Y29" i="71"/>
  <c r="Y24" i="71"/>
  <c r="Y12" i="71"/>
  <c r="Y30" i="71"/>
  <c r="Y34" i="71"/>
  <c r="Y13" i="71"/>
  <c r="Y23" i="71"/>
  <c r="Y31" i="71"/>
  <c r="Y4" i="71"/>
  <c r="Y16" i="71"/>
  <c r="Y2" i="71"/>
  <c r="Y26" i="71"/>
  <c r="Y6" i="71"/>
  <c r="Y36" i="71"/>
  <c r="Y7" i="71"/>
  <c r="Y5" i="71"/>
  <c r="Y35" i="71"/>
  <c r="Y3" i="68"/>
  <c r="Y15" i="68"/>
  <c r="Y16" i="68"/>
  <c r="Y22" i="68"/>
  <c r="Y40" i="68"/>
  <c r="Y31" i="68"/>
  <c r="Y14" i="68"/>
  <c r="Y27" i="68"/>
  <c r="Y30" i="68"/>
  <c r="D2" i="67"/>
  <c r="D4" i="67"/>
  <c r="D6" i="67"/>
  <c r="D8" i="67"/>
  <c r="D10" i="67"/>
  <c r="D12" i="67"/>
  <c r="D14" i="67"/>
  <c r="D16" i="67"/>
  <c r="D18" i="67"/>
  <c r="X4" i="67"/>
  <c r="C8" i="65"/>
  <c r="W8" i="65" s="1"/>
  <c r="C20" i="65"/>
  <c r="W20" i="65" s="1"/>
  <c r="X7" i="67"/>
  <c r="Z29" i="65"/>
  <c r="X29" i="65" s="1"/>
  <c r="Z18" i="67"/>
  <c r="O41" i="63"/>
  <c r="X5" i="67"/>
  <c r="E3" i="67"/>
  <c r="E13" i="64"/>
  <c r="D17" i="67"/>
  <c r="W13" i="64"/>
  <c r="W16" i="67"/>
  <c r="V8" i="65"/>
  <c r="P18" i="63"/>
  <c r="P19" i="63"/>
  <c r="P20" i="63"/>
  <c r="P21" i="63"/>
  <c r="Z15" i="62"/>
  <c r="X15" i="62" s="1"/>
  <c r="C25" i="62"/>
  <c r="W25" i="62" s="1"/>
  <c r="Z17" i="65"/>
  <c r="X17" i="65" s="1"/>
  <c r="C32" i="65"/>
  <c r="W32" i="65" s="1"/>
  <c r="C16" i="62"/>
  <c r="W16" i="62" s="1"/>
  <c r="C28" i="62"/>
  <c r="W28" i="62" s="1"/>
  <c r="C24" i="62"/>
  <c r="W24" i="62" s="1"/>
  <c r="AA7" i="67"/>
  <c r="X5" i="64"/>
  <c r="E9" i="64"/>
  <c r="E3" i="64"/>
  <c r="E15" i="64"/>
  <c r="Z13" i="62"/>
  <c r="X13" i="62" s="1"/>
  <c r="V32" i="65"/>
  <c r="V24" i="65"/>
  <c r="V8" i="62"/>
  <c r="C21" i="65"/>
  <c r="W21" i="65" s="1"/>
  <c r="Z11" i="67"/>
  <c r="AA7" i="64"/>
  <c r="C13" i="62"/>
  <c r="W13" i="62" s="1"/>
  <c r="X3" i="64"/>
  <c r="C10" i="65"/>
  <c r="W10" i="65" s="1"/>
  <c r="O3" i="63"/>
  <c r="O35" i="63"/>
  <c r="O42" i="63"/>
  <c r="O29" i="63"/>
  <c r="O36" i="63"/>
  <c r="O47" i="63"/>
  <c r="O48" i="63"/>
  <c r="O55" i="63"/>
  <c r="O2" i="63"/>
  <c r="O4" i="63"/>
  <c r="O5" i="63"/>
  <c r="O6" i="63"/>
  <c r="O9" i="63"/>
  <c r="O10" i="63"/>
  <c r="O17" i="63"/>
  <c r="O22" i="63"/>
  <c r="P19" i="66"/>
  <c r="P20" i="66"/>
  <c r="P21" i="66"/>
  <c r="O7" i="66"/>
  <c r="O26" i="66"/>
  <c r="O27" i="66"/>
  <c r="O33" i="66"/>
  <c r="O34" i="66"/>
  <c r="O45" i="66"/>
  <c r="O46" i="66"/>
  <c r="O11" i="63"/>
  <c r="O13" i="63"/>
  <c r="O14" i="63"/>
  <c r="O15" i="63"/>
  <c r="O16" i="63"/>
  <c r="O18" i="63"/>
  <c r="O19" i="63"/>
  <c r="O20" i="63"/>
  <c r="O21" i="63"/>
  <c r="O23" i="63"/>
  <c r="O26" i="63"/>
  <c r="O56" i="63"/>
  <c r="O57" i="63"/>
  <c r="D2" i="64"/>
  <c r="D4" i="64"/>
  <c r="D6" i="64"/>
  <c r="AA6" i="64"/>
  <c r="D8" i="64"/>
  <c r="D10" i="64"/>
  <c r="D12" i="64"/>
  <c r="D14" i="64"/>
  <c r="D16" i="64"/>
  <c r="W3" i="67"/>
  <c r="W9" i="67"/>
  <c r="O27" i="63"/>
  <c r="O28" i="63"/>
  <c r="O31" i="63"/>
  <c r="O32" i="63"/>
  <c r="O33" i="63"/>
  <c r="O34" i="63"/>
  <c r="O37" i="63"/>
  <c r="O38" i="63"/>
  <c r="O39" i="63"/>
  <c r="O40" i="63"/>
  <c r="O43" i="63"/>
  <c r="O44" i="63"/>
  <c r="O45" i="63"/>
  <c r="O46" i="63"/>
  <c r="O50" i="63"/>
  <c r="O51" i="63"/>
  <c r="O52" i="63"/>
  <c r="O53" i="63"/>
  <c r="W9" i="64"/>
  <c r="Z7" i="67"/>
  <c r="W15" i="64"/>
  <c r="D3" i="64"/>
  <c r="D5" i="64"/>
  <c r="D7" i="64"/>
  <c r="D9" i="64"/>
  <c r="D13" i="64"/>
  <c r="AA13" i="64"/>
  <c r="D15" i="64"/>
  <c r="D17" i="64"/>
  <c r="C3" i="62"/>
  <c r="W3" i="62" s="1"/>
  <c r="C6" i="62"/>
  <c r="W6" i="62" s="1"/>
  <c r="C15" i="62"/>
  <c r="W15" i="62" s="1"/>
  <c r="C18" i="62"/>
  <c r="W18" i="62" s="1"/>
  <c r="C27" i="62"/>
  <c r="W27" i="62" s="1"/>
  <c r="C26" i="65"/>
  <c r="W26" i="65" s="1"/>
  <c r="D3" i="67"/>
  <c r="D5" i="67"/>
  <c r="AA5" i="67"/>
  <c r="D7" i="67"/>
  <c r="Y7" i="67"/>
  <c r="D9" i="67"/>
  <c r="Y9" i="67"/>
  <c r="D11" i="67"/>
  <c r="Y11" i="67"/>
  <c r="D13" i="67"/>
  <c r="AA13" i="67"/>
  <c r="D15" i="67"/>
  <c r="Y15" i="67"/>
  <c r="Y17" i="67"/>
  <c r="W2" i="64"/>
  <c r="E4" i="64"/>
  <c r="W8" i="64"/>
  <c r="E10" i="64"/>
  <c r="E16" i="64"/>
  <c r="C11" i="62"/>
  <c r="W11" i="62" s="1"/>
  <c r="C20" i="62"/>
  <c r="W20" i="62" s="1"/>
  <c r="C23" i="62"/>
  <c r="W23" i="62" s="1"/>
  <c r="C32" i="62"/>
  <c r="W32" i="62" s="1"/>
  <c r="C7" i="65"/>
  <c r="W7" i="65" s="1"/>
  <c r="C16" i="65"/>
  <c r="W16" i="65" s="1"/>
  <c r="W4" i="67"/>
  <c r="X10" i="67"/>
  <c r="Z12" i="67"/>
  <c r="X14" i="67"/>
  <c r="X16" i="67"/>
  <c r="C12" i="65"/>
  <c r="W12" i="65" s="1"/>
  <c r="C24" i="65"/>
  <c r="W24" i="65" s="1"/>
  <c r="O48" i="66"/>
  <c r="Y10" i="64"/>
  <c r="Y16" i="64"/>
  <c r="Y2" i="67"/>
  <c r="Y4" i="67"/>
  <c r="V6" i="67"/>
  <c r="Y8" i="67"/>
  <c r="Y10" i="67"/>
  <c r="V12" i="67"/>
  <c r="Y14" i="67"/>
  <c r="Y16" i="67"/>
  <c r="V18" i="67"/>
  <c r="Z13" i="64"/>
  <c r="C2" i="62"/>
  <c r="W2" i="62" s="1"/>
  <c r="V12" i="65"/>
  <c r="C22" i="65"/>
  <c r="W22" i="65" s="1"/>
  <c r="X3" i="67"/>
  <c r="Z5" i="67"/>
  <c r="E7" i="67"/>
  <c r="X9" i="67"/>
  <c r="X11" i="67"/>
  <c r="X13" i="67"/>
  <c r="E15" i="67"/>
  <c r="Z4" i="64"/>
  <c r="C9" i="62"/>
  <c r="W9" i="62" s="1"/>
  <c r="C19" i="62"/>
  <c r="W19" i="62" s="1"/>
  <c r="C31" i="62"/>
  <c r="W31" i="62" s="1"/>
  <c r="E14" i="67"/>
  <c r="C3" i="65"/>
  <c r="W3" i="65" s="1"/>
  <c r="C6" i="65"/>
  <c r="W6" i="65" s="1"/>
  <c r="C15" i="65"/>
  <c r="W15" i="65" s="1"/>
  <c r="C18" i="65"/>
  <c r="W18" i="65" s="1"/>
  <c r="C27" i="65"/>
  <c r="W27" i="65" s="1"/>
  <c r="Z4" i="67"/>
  <c r="Z6" i="67"/>
  <c r="V2" i="62"/>
  <c r="C7" i="62"/>
  <c r="W7" i="62" s="1"/>
  <c r="C12" i="62"/>
  <c r="W12" i="62" s="1"/>
  <c r="C14" i="62"/>
  <c r="W14" i="62" s="1"/>
  <c r="Z16" i="62"/>
  <c r="X16" i="62" s="1"/>
  <c r="Z21" i="62"/>
  <c r="X21" i="62" s="1"/>
  <c r="C26" i="62"/>
  <c r="W26" i="62" s="1"/>
  <c r="E11" i="64"/>
  <c r="E17" i="64"/>
  <c r="V5" i="62"/>
  <c r="C8" i="62"/>
  <c r="W8" i="62" s="1"/>
  <c r="C17" i="62"/>
  <c r="W17" i="62" s="1"/>
  <c r="Z26" i="62"/>
  <c r="X26" i="62" s="1"/>
  <c r="C29" i="62"/>
  <c r="W29" i="62" s="1"/>
  <c r="C30" i="65"/>
  <c r="W30" i="65" s="1"/>
  <c r="X9" i="64"/>
  <c r="X11" i="64"/>
  <c r="X17" i="64"/>
  <c r="C10" i="62"/>
  <c r="W10" i="62" s="1"/>
  <c r="Z19" i="62"/>
  <c r="X19" i="62" s="1"/>
  <c r="C22" i="62"/>
  <c r="W22" i="62" s="1"/>
  <c r="C23" i="65"/>
  <c r="W23" i="65" s="1"/>
  <c r="C28" i="65"/>
  <c r="W28" i="65" s="1"/>
  <c r="V3" i="62"/>
  <c r="AA9" i="64"/>
  <c r="C21" i="62"/>
  <c r="W21" i="62" s="1"/>
  <c r="C30" i="62"/>
  <c r="W30" i="62" s="1"/>
  <c r="C2" i="65"/>
  <c r="W2" i="65" s="1"/>
  <c r="V4" i="65"/>
  <c r="C14" i="65"/>
  <c r="W14" i="65" s="1"/>
  <c r="C17" i="65"/>
  <c r="W17" i="65" s="1"/>
  <c r="O2" i="66"/>
  <c r="O3" i="66"/>
  <c r="O4" i="66"/>
  <c r="O5" i="66"/>
  <c r="O6" i="66"/>
  <c r="O8" i="66"/>
  <c r="O9" i="66"/>
  <c r="O10" i="66"/>
  <c r="O11" i="66"/>
  <c r="O13" i="66"/>
  <c r="O14" i="66"/>
  <c r="O21" i="66"/>
  <c r="O29" i="66"/>
  <c r="O39" i="66"/>
  <c r="O40" i="66"/>
  <c r="O47" i="66"/>
  <c r="Z32" i="65"/>
  <c r="X32" i="65" s="1"/>
  <c r="W10" i="67"/>
  <c r="E2" i="67"/>
  <c r="E4" i="67"/>
  <c r="E8" i="67"/>
  <c r="E10" i="67"/>
  <c r="E12" i="67"/>
  <c r="E16" i="67"/>
  <c r="X2" i="64"/>
  <c r="Z20" i="65"/>
  <c r="X20" i="65" s="1"/>
  <c r="AD587" i="19"/>
  <c r="AB591" i="19"/>
  <c r="AM588" i="19"/>
  <c r="AH583" i="19"/>
  <c r="AF592" i="19"/>
  <c r="X581" i="19"/>
  <c r="AI580" i="19"/>
  <c r="AP579" i="19"/>
  <c r="X578" i="19"/>
  <c r="AI577" i="19"/>
  <c r="AP576" i="19"/>
  <c r="AB564" i="19"/>
  <c r="AO576" i="19"/>
  <c r="AE568" i="19"/>
  <c r="AA564" i="19"/>
  <c r="AP586" i="19"/>
  <c r="AN582" i="19"/>
  <c r="AD571" i="19"/>
  <c r="AN570" i="19"/>
  <c r="Z564" i="19"/>
  <c r="AJ589" i="19"/>
  <c r="AB588" i="19"/>
  <c r="AM579" i="19"/>
  <c r="AM573" i="19"/>
  <c r="X592" i="19"/>
  <c r="AQ591" i="19"/>
  <c r="AM590" i="19"/>
  <c r="AI589" i="19"/>
  <c r="AA588" i="19"/>
  <c r="AL579" i="19"/>
  <c r="AL590" i="19"/>
  <c r="AH589" i="19"/>
  <c r="AD582" i="19"/>
  <c r="AK576" i="19"/>
  <c r="AF573" i="19"/>
  <c r="AK590" i="19"/>
  <c r="AG584" i="19"/>
  <c r="Z579" i="19"/>
  <c r="Z576" i="19"/>
  <c r="AO575" i="19"/>
  <c r="AE573" i="19"/>
  <c r="AJ566" i="19"/>
  <c r="AM587" i="19"/>
  <c r="AB586" i="19"/>
  <c r="AI581" i="19"/>
  <c r="X573" i="19"/>
  <c r="AN572" i="19"/>
  <c r="AM591" i="19"/>
  <c r="AE589" i="19"/>
  <c r="AQ588" i="19"/>
  <c r="AI587" i="19"/>
  <c r="AH581" i="19"/>
  <c r="AO580" i="19"/>
  <c r="AH578" i="19"/>
  <c r="AC567" i="19"/>
  <c r="AH566" i="19"/>
  <c r="AH565" i="19"/>
  <c r="AF564" i="19"/>
  <c r="AP592" i="19"/>
  <c r="AL591" i="19"/>
  <c r="AH590" i="19"/>
  <c r="AD589" i="19"/>
  <c r="AP588" i="19"/>
  <c r="AH587" i="19"/>
  <c r="AB584" i="19"/>
  <c r="AK583" i="19"/>
  <c r="AG581" i="19"/>
  <c r="AN580" i="19"/>
  <c r="AB578" i="19"/>
  <c r="AN577" i="19"/>
  <c r="AB575" i="19"/>
  <c r="AB572" i="19"/>
  <c r="AI569" i="19"/>
  <c r="AG566" i="19"/>
  <c r="AG565" i="19"/>
  <c r="AE564" i="19"/>
  <c r="AP562" i="19"/>
  <c r="X575" i="19"/>
  <c r="AF574" i="19"/>
  <c r="AP573" i="19"/>
  <c r="AF568" i="19"/>
  <c r="Z563" i="19"/>
  <c r="AA591" i="19"/>
  <c r="AC587" i="19"/>
  <c r="AQ586" i="19"/>
  <c r="AG583" i="19"/>
  <c r="AH580" i="19"/>
  <c r="AO579" i="19"/>
  <c r="AH577" i="19"/>
  <c r="AE571" i="19"/>
  <c r="X563" i="19"/>
  <c r="AC588" i="19"/>
  <c r="AG580" i="19"/>
  <c r="AN579" i="19"/>
  <c r="AN573" i="19"/>
  <c r="AD568" i="19"/>
  <c r="AK567" i="19"/>
  <c r="AN590" i="19"/>
  <c r="AJ586" i="19"/>
  <c r="AC577" i="19"/>
  <c r="AM576" i="19"/>
  <c r="AC574" i="19"/>
  <c r="AC571" i="19"/>
  <c r="AJ570" i="19"/>
  <c r="AE582" i="19"/>
  <c r="AL576" i="19"/>
  <c r="AB574" i="19"/>
  <c r="AL573" i="19"/>
  <c r="AG570" i="19"/>
  <c r="AB568" i="19"/>
  <c r="AG567" i="19"/>
  <c r="AL566" i="19"/>
  <c r="AP591" i="19"/>
  <c r="Z588" i="19"/>
  <c r="AH584" i="19"/>
  <c r="AA579" i="19"/>
  <c r="X571" i="19"/>
  <c r="AF570" i="19"/>
  <c r="AF567" i="19"/>
  <c r="AK566" i="19"/>
  <c r="AG589" i="19"/>
  <c r="Z582" i="19"/>
  <c r="AJ581" i="19"/>
  <c r="AO572" i="19"/>
  <c r="AE570" i="19"/>
  <c r="AE567" i="19"/>
  <c r="AF589" i="19"/>
  <c r="X582" i="19"/>
  <c r="AI578" i="19"/>
  <c r="X576" i="19"/>
  <c r="AN575" i="19"/>
  <c r="AD567" i="19"/>
  <c r="AI566" i="19"/>
  <c r="AI565" i="19"/>
  <c r="AQ592" i="19"/>
  <c r="AI590" i="19"/>
  <c r="AC584" i="19"/>
  <c r="AN583" i="19"/>
  <c r="AC575" i="19"/>
  <c r="AM572" i="19"/>
  <c r="AJ569" i="19"/>
  <c r="AH592" i="19"/>
  <c r="AD591" i="19"/>
  <c r="Z590" i="19"/>
  <c r="AO588" i="19"/>
  <c r="AG587" i="19"/>
  <c r="AJ583" i="19"/>
  <c r="AF581" i="19"/>
  <c r="AK580" i="19"/>
  <c r="AA578" i="19"/>
  <c r="AK577" i="19"/>
  <c r="AA575" i="19"/>
  <c r="AK574" i="19"/>
  <c r="AA572" i="19"/>
  <c r="AA569" i="19"/>
  <c r="AF566" i="19"/>
  <c r="AF565" i="19"/>
  <c r="AD564" i="19"/>
  <c r="AB563" i="19"/>
  <c r="AO562" i="19"/>
  <c r="X572" i="19"/>
  <c r="AF571" i="19"/>
  <c r="AD565" i="19"/>
  <c r="AE592" i="19"/>
  <c r="AL588" i="19"/>
  <c r="AE574" i="19"/>
  <c r="AO573" i="19"/>
  <c r="AO570" i="19"/>
  <c r="AD592" i="19"/>
  <c r="Z591" i="19"/>
  <c r="AO590" i="19"/>
  <c r="AK589" i="19"/>
  <c r="AK584" i="19"/>
  <c r="AD577" i="19"/>
  <c r="AN576" i="19"/>
  <c r="AD574" i="19"/>
  <c r="Z592" i="19"/>
  <c r="AJ584" i="19"/>
  <c r="AM582" i="19"/>
  <c r="AC568" i="19"/>
  <c r="AJ567" i="19"/>
  <c r="AI586" i="19"/>
  <c r="AI584" i="19"/>
  <c r="AB571" i="19"/>
  <c r="AH586" i="19"/>
  <c r="AO591" i="19"/>
  <c r="X588" i="19"/>
  <c r="AN587" i="19"/>
  <c r="AC586" i="19"/>
  <c r="AO578" i="19"/>
  <c r="AO569" i="19"/>
  <c r="AJ565" i="19"/>
  <c r="AN591" i="19"/>
  <c r="AJ590" i="19"/>
  <c r="AF584" i="19"/>
  <c r="X579" i="19"/>
  <c r="AD570" i="19"/>
  <c r="AN569" i="19"/>
  <c r="AG592" i="19"/>
  <c r="AC591" i="19"/>
  <c r="X590" i="19"/>
  <c r="AN588" i="19"/>
  <c r="AF587" i="19"/>
  <c r="AI583" i="19"/>
  <c r="Z581" i="19"/>
  <c r="AJ580" i="19"/>
  <c r="Z578" i="19"/>
  <c r="AJ577" i="19"/>
  <c r="AQ576" i="19"/>
  <c r="Z575" i="19"/>
  <c r="AJ574" i="19"/>
  <c r="Z572" i="19"/>
  <c r="AG571" i="19"/>
  <c r="Z569" i="19"/>
  <c r="AQ568" i="19"/>
  <c r="AE565" i="19"/>
  <c r="AC564" i="19"/>
  <c r="AA563" i="19"/>
  <c r="AN562" i="19"/>
  <c r="AL582" i="19"/>
  <c r="AF580" i="19"/>
  <c r="AN578" i="19"/>
  <c r="X574" i="19"/>
  <c r="AQ571" i="19"/>
  <c r="AP568" i="19"/>
  <c r="AB567" i="19"/>
  <c r="AN563" i="19"/>
  <c r="AL592" i="19"/>
  <c r="AD590" i="19"/>
  <c r="AK588" i="19"/>
  <c r="AK582" i="19"/>
  <c r="AJ579" i="19"/>
  <c r="AM578" i="19"/>
  <c r="X577" i="19"/>
  <c r="AD576" i="19"/>
  <c r="AL575" i="19"/>
  <c r="AH572" i="19"/>
  <c r="AG569" i="19"/>
  <c r="AJ568" i="19"/>
  <c r="AQ564" i="19"/>
  <c r="AM563" i="19"/>
  <c r="AI562" i="19"/>
  <c r="AK592" i="19"/>
  <c r="AG591" i="19"/>
  <c r="AC590" i="19"/>
  <c r="AQ589" i="19"/>
  <c r="AJ588" i="19"/>
  <c r="AA587" i="19"/>
  <c r="AF586" i="19"/>
  <c r="AE583" i="19"/>
  <c r="AJ582" i="19"/>
  <c r="AM581" i="19"/>
  <c r="X580" i="19"/>
  <c r="AG579" i="19"/>
  <c r="AL578" i="19"/>
  <c r="AQ577" i="19"/>
  <c r="AC576" i="19"/>
  <c r="AK575" i="19"/>
  <c r="AP574" i="19"/>
  <c r="AB573" i="19"/>
  <c r="AG572" i="19"/>
  <c r="AO571" i="19"/>
  <c r="AA570" i="19"/>
  <c r="AF569" i="19"/>
  <c r="AI568" i="19"/>
  <c r="AQ567" i="19"/>
  <c r="AP564" i="19"/>
  <c r="AL563" i="19"/>
  <c r="AH562" i="19"/>
  <c r="AB577" i="19"/>
  <c r="AJ576" i="19"/>
  <c r="AM575" i="19"/>
  <c r="AD573" i="19"/>
  <c r="AL572" i="19"/>
  <c r="AH569" i="19"/>
  <c r="X564" i="19"/>
  <c r="AH591" i="19"/>
  <c r="AB587" i="19"/>
  <c r="AG586" i="19"/>
  <c r="AF583" i="19"/>
  <c r="AQ574" i="19"/>
  <c r="AC573" i="19"/>
  <c r="AB570" i="19"/>
  <c r="AJ592" i="19"/>
  <c r="AF591" i="19"/>
  <c r="AB590" i="19"/>
  <c r="AP589" i="19"/>
  <c r="AH588" i="19"/>
  <c r="AP587" i="19"/>
  <c r="Z587" i="19"/>
  <c r="AE586" i="19"/>
  <c r="AD583" i="19"/>
  <c r="AG582" i="19"/>
  <c r="AL581" i="19"/>
  <c r="AF579" i="19"/>
  <c r="AK578" i="19"/>
  <c r="AP577" i="19"/>
  <c r="AB576" i="19"/>
  <c r="AJ575" i="19"/>
  <c r="AO574" i="19"/>
  <c r="AA573" i="19"/>
  <c r="AF572" i="19"/>
  <c r="AN571" i="19"/>
  <c r="AQ570" i="19"/>
  <c r="Z570" i="19"/>
  <c r="AC569" i="19"/>
  <c r="AH568" i="19"/>
  <c r="AP567" i="19"/>
  <c r="AO564" i="19"/>
  <c r="AK563" i="19"/>
  <c r="AG562" i="19"/>
  <c r="AK579" i="19"/>
  <c r="AC570" i="19"/>
  <c r="AC566" i="19"/>
  <c r="AC565" i="19"/>
  <c r="AJ562" i="19"/>
  <c r="X589" i="19"/>
  <c r="AN581" i="19"/>
  <c r="AB580" i="19"/>
  <c r="AP571" i="19"/>
  <c r="AI592" i="19"/>
  <c r="AE591" i="19"/>
  <c r="AP590" i="19"/>
  <c r="AA590" i="19"/>
  <c r="AL589" i="19"/>
  <c r="AD588" i="19"/>
  <c r="AO587" i="19"/>
  <c r="AD586" i="19"/>
  <c r="AL584" i="19"/>
  <c r="AF582" i="19"/>
  <c r="AK581" i="19"/>
  <c r="AP580" i="19"/>
  <c r="AB579" i="19"/>
  <c r="AJ578" i="19"/>
  <c r="AO577" i="19"/>
  <c r="AA576" i="19"/>
  <c r="AF575" i="19"/>
  <c r="AN574" i="19"/>
  <c r="AQ573" i="19"/>
  <c r="Z573" i="19"/>
  <c r="AC572" i="19"/>
  <c r="AH571" i="19"/>
  <c r="AP570" i="19"/>
  <c r="AB569" i="19"/>
  <c r="AG568" i="19"/>
  <c r="AL567" i="19"/>
  <c r="AN564" i="19"/>
  <c r="AJ563" i="19"/>
  <c r="AF562" i="19"/>
  <c r="AQ565" i="19"/>
  <c r="AB565" i="19"/>
  <c r="AM564" i="19"/>
  <c r="AI563" i="19"/>
  <c r="AE562" i="19"/>
  <c r="AO592" i="19"/>
  <c r="AC592" i="19"/>
  <c r="AK591" i="19"/>
  <c r="X591" i="19"/>
  <c r="AG590" i="19"/>
  <c r="AO589" i="19"/>
  <c r="AC589" i="19"/>
  <c r="AG588" i="19"/>
  <c r="AL587" i="19"/>
  <c r="X587" i="19"/>
  <c r="AO586" i="19"/>
  <c r="X586" i="19"/>
  <c r="AO584" i="19"/>
  <c r="AA584" i="19"/>
  <c r="AQ583" i="19"/>
  <c r="AC583" i="19"/>
  <c r="AQ582" i="19"/>
  <c r="AC582" i="19"/>
  <c r="AC581" i="19"/>
  <c r="AE580" i="19"/>
  <c r="AE579" i="19"/>
  <c r="AG578" i="19"/>
  <c r="AG577" i="19"/>
  <c r="AG576" i="19"/>
  <c r="AI575" i="19"/>
  <c r="AI574" i="19"/>
  <c r="AK573" i="19"/>
  <c r="AK572" i="19"/>
  <c r="AK571" i="19"/>
  <c r="AM570" i="19"/>
  <c r="X570" i="19"/>
  <c r="AM569" i="19"/>
  <c r="X569" i="19"/>
  <c r="AO568" i="19"/>
  <c r="X568" i="19"/>
  <c r="AO567" i="19"/>
  <c r="AA567" i="19"/>
  <c r="AO566" i="19"/>
  <c r="AA566" i="19"/>
  <c r="AP565" i="19"/>
  <c r="AL564" i="19"/>
  <c r="AH563" i="19"/>
  <c r="AD562" i="19"/>
  <c r="AB566" i="19"/>
  <c r="AN592" i="19"/>
  <c r="AB592" i="19"/>
  <c r="AJ591" i="19"/>
  <c r="AF590" i="19"/>
  <c r="AN589" i="19"/>
  <c r="AB589" i="19"/>
  <c r="AF588" i="19"/>
  <c r="AK587" i="19"/>
  <c r="AN586" i="19"/>
  <c r="AN584" i="19"/>
  <c r="Z584" i="19"/>
  <c r="AP583" i="19"/>
  <c r="AB583" i="19"/>
  <c r="AP582" i="19"/>
  <c r="AB582" i="19"/>
  <c r="AB581" i="19"/>
  <c r="AD580" i="19"/>
  <c r="AD579" i="19"/>
  <c r="AF578" i="19"/>
  <c r="AF577" i="19"/>
  <c r="AF576" i="19"/>
  <c r="AH575" i="19"/>
  <c r="AH574" i="19"/>
  <c r="AJ573" i="19"/>
  <c r="AJ572" i="19"/>
  <c r="AJ571" i="19"/>
  <c r="AL570" i="19"/>
  <c r="AL569" i="19"/>
  <c r="AN568" i="19"/>
  <c r="AN567" i="19"/>
  <c r="Z567" i="19"/>
  <c r="AN566" i="19"/>
  <c r="Z566" i="19"/>
  <c r="AO565" i="19"/>
  <c r="AK564" i="19"/>
  <c r="AG563" i="19"/>
  <c r="AC562" i="19"/>
  <c r="AM592" i="19"/>
  <c r="AA592" i="19"/>
  <c r="AI591" i="19"/>
  <c r="AQ590" i="19"/>
  <c r="AE590" i="19"/>
  <c r="AM589" i="19"/>
  <c r="Z589" i="19"/>
  <c r="AE588" i="19"/>
  <c r="AJ587" i="19"/>
  <c r="AK586" i="19"/>
  <c r="AM584" i="19"/>
  <c r="X584" i="19"/>
  <c r="AO583" i="19"/>
  <c r="X583" i="19"/>
  <c r="AO582" i="19"/>
  <c r="AA582" i="19"/>
  <c r="AO581" i="19"/>
  <c r="AA581" i="19"/>
  <c r="AQ580" i="19"/>
  <c r="AC580" i="19"/>
  <c r="AQ579" i="19"/>
  <c r="AC579" i="19"/>
  <c r="AC578" i="19"/>
  <c r="AE577" i="19"/>
  <c r="AE576" i="19"/>
  <c r="AG575" i="19"/>
  <c r="AG574" i="19"/>
  <c r="AG573" i="19"/>
  <c r="AI572" i="19"/>
  <c r="AI571" i="19"/>
  <c r="AK570" i="19"/>
  <c r="AK569" i="19"/>
  <c r="AK568" i="19"/>
  <c r="AM567" i="19"/>
  <c r="X567" i="19"/>
  <c r="AM566" i="19"/>
  <c r="X566" i="19"/>
  <c r="AN565" i="19"/>
  <c r="AJ564" i="19"/>
  <c r="AF563" i="19"/>
  <c r="AQ562" i="19"/>
  <c r="AB562" i="19"/>
  <c r="AA589" i="19"/>
  <c r="AI588" i="19"/>
  <c r="AQ587" i="19"/>
  <c r="AE587" i="19"/>
  <c r="AM586" i="19"/>
  <c r="AA586" i="19"/>
  <c r="AQ584" i="19"/>
  <c r="AE584" i="19"/>
  <c r="AM583" i="19"/>
  <c r="AA583" i="19"/>
  <c r="AI582" i="19"/>
  <c r="AQ581" i="19"/>
  <c r="AE581" i="19"/>
  <c r="AM580" i="19"/>
  <c r="AA580" i="19"/>
  <c r="AI579" i="19"/>
  <c r="AQ578" i="19"/>
  <c r="AE578" i="19"/>
  <c r="AM577" i="19"/>
  <c r="AA577" i="19"/>
  <c r="AI576" i="19"/>
  <c r="AQ575" i="19"/>
  <c r="AE575" i="19"/>
  <c r="AM574" i="19"/>
  <c r="AA574" i="19"/>
  <c r="AI573" i="19"/>
  <c r="AQ572" i="19"/>
  <c r="AE572" i="19"/>
  <c r="AM571" i="19"/>
  <c r="AA571" i="19"/>
  <c r="AI570" i="19"/>
  <c r="AQ569" i="19"/>
  <c r="AE569" i="19"/>
  <c r="AM568" i="19"/>
  <c r="AA568" i="19"/>
  <c r="AI567" i="19"/>
  <c r="AQ566" i="19"/>
  <c r="AE566" i="19"/>
  <c r="AM565" i="19"/>
  <c r="AA565" i="19"/>
  <c r="AI564" i="19"/>
  <c r="AQ563" i="19"/>
  <c r="AE563" i="19"/>
  <c r="AM562" i="19"/>
  <c r="AA562" i="19"/>
  <c r="AL586" i="19"/>
  <c r="Z586" i="19"/>
  <c r="AP584" i="19"/>
  <c r="AD584" i="19"/>
  <c r="AL583" i="19"/>
  <c r="Z583" i="19"/>
  <c r="AH582" i="19"/>
  <c r="AP581" i="19"/>
  <c r="AD581" i="19"/>
  <c r="AL580" i="19"/>
  <c r="Z580" i="19"/>
  <c r="AH579" i="19"/>
  <c r="AP578" i="19"/>
  <c r="AD578" i="19"/>
  <c r="AL577" i="19"/>
  <c r="Z577" i="19"/>
  <c r="AH576" i="19"/>
  <c r="AP575" i="19"/>
  <c r="AD575" i="19"/>
  <c r="AL574" i="19"/>
  <c r="Z574" i="19"/>
  <c r="AH573" i="19"/>
  <c r="AP572" i="19"/>
  <c r="AD572" i="19"/>
  <c r="AL571" i="19"/>
  <c r="Z571" i="19"/>
  <c r="AH570" i="19"/>
  <c r="AP569" i="19"/>
  <c r="AD569" i="19"/>
  <c r="AL568" i="19"/>
  <c r="Z568" i="19"/>
  <c r="AH567" i="19"/>
  <c r="AP566" i="19"/>
  <c r="AD566" i="19"/>
  <c r="AL565" i="19"/>
  <c r="Z565" i="19"/>
  <c r="AH564" i="19"/>
  <c r="AP563" i="19"/>
  <c r="AD563" i="19"/>
  <c r="AL562" i="19"/>
  <c r="Z562" i="19"/>
  <c r="AK565" i="19"/>
  <c r="X565" i="19"/>
  <c r="AG564" i="19"/>
  <c r="AO563" i="19"/>
  <c r="AC563" i="19"/>
  <c r="AK562" i="19"/>
  <c r="X562" i="19"/>
  <c r="AI561" i="19"/>
  <c r="AN561" i="19"/>
  <c r="AQ561" i="19"/>
  <c r="AB561" i="19"/>
  <c r="AP561" i="19"/>
  <c r="AA561" i="19"/>
  <c r="AH561" i="19"/>
  <c r="AG561" i="19"/>
  <c r="AF561" i="19"/>
  <c r="AK561" i="19"/>
  <c r="AC561" i="19"/>
  <c r="AO561" i="19"/>
  <c r="Z561" i="19"/>
  <c r="AL561" i="19"/>
  <c r="AJ561" i="19"/>
  <c r="AE561" i="19"/>
  <c r="AD561" i="19"/>
  <c r="AM561" i="19"/>
  <c r="X561" i="19"/>
  <c r="CA383" i="19"/>
  <c r="CK380" i="19"/>
  <c r="CI378" i="19"/>
  <c r="CH376" i="19"/>
  <c r="CL371" i="19"/>
  <c r="BX383" i="19"/>
  <c r="CH378" i="19"/>
  <c r="CC384" i="19"/>
  <c r="CM382" i="19"/>
  <c r="CH381" i="19"/>
  <c r="CP377" i="19"/>
  <c r="BX371" i="19"/>
  <c r="CJ370" i="19"/>
  <c r="CG381" i="19"/>
  <c r="CF377" i="19"/>
  <c r="BW371" i="19"/>
  <c r="CI370" i="19"/>
  <c r="CK382" i="19"/>
  <c r="CH370" i="19"/>
  <c r="CJ382" i="19"/>
  <c r="CE381" i="19"/>
  <c r="CD377" i="19"/>
  <c r="CN376" i="19"/>
  <c r="CG370" i="19"/>
  <c r="CM383" i="19"/>
  <c r="CP380" i="19"/>
  <c r="CL374" i="19"/>
  <c r="CB370" i="19"/>
  <c r="CH382" i="19"/>
  <c r="CB377" i="19"/>
  <c r="CL376" i="19"/>
  <c r="CF372" i="19"/>
  <c r="CP371" i="19"/>
  <c r="CO369" i="19"/>
  <c r="CD383" i="19"/>
  <c r="CN380" i="19"/>
  <c r="CF374" i="19"/>
  <c r="CJ369" i="19"/>
  <c r="CG384" i="19"/>
  <c r="CC383" i="19"/>
  <c r="BW382" i="19"/>
  <c r="CM380" i="19"/>
  <c r="CO378" i="19"/>
  <c r="BX377" i="19"/>
  <c r="CJ376" i="19"/>
  <c r="CE374" i="19"/>
  <c r="CD372" i="19"/>
  <c r="CN371" i="19"/>
  <c r="CI369" i="19"/>
  <c r="CE384" i="19"/>
  <c r="CD384" i="19"/>
  <c r="CJ381" i="19"/>
  <c r="CB380" i="19"/>
  <c r="CB371" i="19"/>
  <c r="BW383" i="19"/>
  <c r="CN382" i="19"/>
  <c r="CI381" i="19"/>
  <c r="CA380" i="19"/>
  <c r="CP375" i="19"/>
  <c r="CA371" i="19"/>
  <c r="CB384" i="19"/>
  <c r="BX380" i="19"/>
  <c r="CF375" i="19"/>
  <c r="CP383" i="19"/>
  <c r="CL382" i="19"/>
  <c r="BW380" i="19"/>
  <c r="CE375" i="19"/>
  <c r="CJ372" i="19"/>
  <c r="CO383" i="19"/>
  <c r="CF381" i="19"/>
  <c r="CE377" i="19"/>
  <c r="CD375" i="19"/>
  <c r="CN374" i="19"/>
  <c r="CI372" i="19"/>
  <c r="CN383" i="19"/>
  <c r="CC375" i="19"/>
  <c r="CM374" i="19"/>
  <c r="CH372" i="19"/>
  <c r="CI382" i="19"/>
  <c r="CD381" i="19"/>
  <c r="CC377" i="19"/>
  <c r="CM376" i="19"/>
  <c r="CG372" i="19"/>
  <c r="CP369" i="19"/>
  <c r="CP384" i="19"/>
  <c r="CL383" i="19"/>
  <c r="CC381" i="19"/>
  <c r="CO380" i="19"/>
  <c r="CK374" i="19"/>
  <c r="CA370" i="19"/>
  <c r="CH384" i="19"/>
  <c r="BX382" i="19"/>
  <c r="CP378" i="19"/>
  <c r="CA377" i="19"/>
  <c r="CK376" i="19"/>
  <c r="CE372" i="19"/>
  <c r="CO371" i="19"/>
  <c r="BX370" i="19"/>
  <c r="CF384" i="19"/>
  <c r="CB383" i="19"/>
  <c r="CL380" i="19"/>
  <c r="CJ378" i="19"/>
  <c r="CI376" i="19"/>
  <c r="CD374" i="19"/>
  <c r="CM371" i="19"/>
  <c r="CH369" i="19"/>
  <c r="CO377" i="19"/>
  <c r="BW377" i="19"/>
  <c r="CO375" i="19"/>
  <c r="CC372" i="19"/>
  <c r="BW370" i="19"/>
  <c r="CG369" i="19"/>
  <c r="CO384" i="19"/>
  <c r="CG382" i="19"/>
  <c r="CF378" i="19"/>
  <c r="CB376" i="19"/>
  <c r="CF371" i="19"/>
  <c r="CN384" i="19"/>
  <c r="CE380" i="19"/>
  <c r="CM377" i="19"/>
  <c r="CI375" i="19"/>
  <c r="CM370" i="19"/>
  <c r="CE369" i="19"/>
  <c r="CJ384" i="19"/>
  <c r="CF383" i="19"/>
  <c r="CB382" i="19"/>
  <c r="CP381" i="19"/>
  <c r="CD380" i="19"/>
  <c r="CD378" i="19"/>
  <c r="CL377" i="19"/>
  <c r="BX376" i="19"/>
  <c r="CH375" i="19"/>
  <c r="CP374" i="19"/>
  <c r="BX374" i="19"/>
  <c r="CP372" i="19"/>
  <c r="CD371" i="19"/>
  <c r="CL370" i="19"/>
  <c r="CD369" i="19"/>
  <c r="CG378" i="19"/>
  <c r="CG376" i="19"/>
  <c r="CC374" i="19"/>
  <c r="CK371" i="19"/>
  <c r="CK383" i="19"/>
  <c r="CF380" i="19"/>
  <c r="CN377" i="19"/>
  <c r="CJ375" i="19"/>
  <c r="CB374" i="19"/>
  <c r="CN370" i="19"/>
  <c r="CF369" i="19"/>
  <c r="CJ383" i="19"/>
  <c r="CF382" i="19"/>
  <c r="CE378" i="19"/>
  <c r="CA376" i="19"/>
  <c r="CA374" i="19"/>
  <c r="CE371" i="19"/>
  <c r="CI384" i="19"/>
  <c r="CE383" i="19"/>
  <c r="CA382" i="19"/>
  <c r="CO381" i="19"/>
  <c r="CC380" i="19"/>
  <c r="CC378" i="19"/>
  <c r="CK377" i="19"/>
  <c r="BW376" i="19"/>
  <c r="CG375" i="19"/>
  <c r="CO374" i="19"/>
  <c r="BW374" i="19"/>
  <c r="CO372" i="19"/>
  <c r="CC371" i="19"/>
  <c r="CK370" i="19"/>
  <c r="CC369" i="19"/>
  <c r="CJ380" i="19"/>
  <c r="CN378" i="19"/>
  <c r="CB378" i="19"/>
  <c r="CN375" i="19"/>
  <c r="CB375" i="19"/>
  <c r="CJ374" i="19"/>
  <c r="CF370" i="19"/>
  <c r="CN369" i="19"/>
  <c r="CB369" i="19"/>
  <c r="CM384" i="19"/>
  <c r="CA384" i="19"/>
  <c r="CI383" i="19"/>
  <c r="CE382" i="19"/>
  <c r="CM381" i="19"/>
  <c r="CA381" i="19"/>
  <c r="CI380" i="19"/>
  <c r="CM378" i="19"/>
  <c r="CA378" i="19"/>
  <c r="CI377" i="19"/>
  <c r="CE376" i="19"/>
  <c r="CM375" i="19"/>
  <c r="CA375" i="19"/>
  <c r="CI374" i="19"/>
  <c r="CM372" i="19"/>
  <c r="CA372" i="19"/>
  <c r="CI371" i="19"/>
  <c r="CE370" i="19"/>
  <c r="CM369" i="19"/>
  <c r="CA369" i="19"/>
  <c r="CF376" i="19"/>
  <c r="CN372" i="19"/>
  <c r="CB372" i="19"/>
  <c r="CJ371" i="19"/>
  <c r="CL384" i="19"/>
  <c r="BX384" i="19"/>
  <c r="CD382" i="19"/>
  <c r="CH380" i="19"/>
  <c r="CL378" i="19"/>
  <c r="CH377" i="19"/>
  <c r="CH374" i="19"/>
  <c r="CH371" i="19"/>
  <c r="CP370" i="19"/>
  <c r="CD370" i="19"/>
  <c r="CL369" i="19"/>
  <c r="BX369" i="19"/>
  <c r="CN381" i="19"/>
  <c r="CB381" i="19"/>
  <c r="CJ377" i="19"/>
  <c r="CH383" i="19"/>
  <c r="CP382" i="19"/>
  <c r="CL381" i="19"/>
  <c r="BX381" i="19"/>
  <c r="BX378" i="19"/>
  <c r="CP376" i="19"/>
  <c r="CD376" i="19"/>
  <c r="CL375" i="19"/>
  <c r="BX375" i="19"/>
  <c r="CL372" i="19"/>
  <c r="BX372" i="19"/>
  <c r="CK384" i="19"/>
  <c r="BW384" i="19"/>
  <c r="CG383" i="19"/>
  <c r="CO382" i="19"/>
  <c r="CC382" i="19"/>
  <c r="CK381" i="19"/>
  <c r="BW381" i="19"/>
  <c r="CG380" i="19"/>
  <c r="CK378" i="19"/>
  <c r="BW378" i="19"/>
  <c r="CG377" i="19"/>
  <c r="CO376" i="19"/>
  <c r="CC376" i="19"/>
  <c r="CK375" i="19"/>
  <c r="BW375" i="19"/>
  <c r="CG374" i="19"/>
  <c r="CK372" i="19"/>
  <c r="BW372" i="19"/>
  <c r="CG371" i="19"/>
  <c r="CO370" i="19"/>
  <c r="CC370" i="19"/>
  <c r="CK369" i="19"/>
  <c r="BW369" i="19"/>
  <c r="CD368" i="19"/>
  <c r="CM368" i="19"/>
  <c r="CI368" i="19"/>
  <c r="CG368" i="19"/>
  <c r="CA368" i="19"/>
  <c r="CO368" i="19"/>
  <c r="CK368" i="19"/>
  <c r="CN368" i="19"/>
  <c r="BX368" i="19"/>
  <c r="CJ368" i="19"/>
  <c r="CE368" i="19"/>
  <c r="CC368" i="19"/>
  <c r="CL368" i="19"/>
  <c r="CH368" i="19"/>
  <c r="CB368" i="19"/>
  <c r="CP368" i="19"/>
  <c r="CF368" i="19"/>
  <c r="BW368" i="19"/>
  <c r="X17" i="67"/>
  <c r="V7" i="67"/>
  <c r="AA10" i="67"/>
  <c r="V13" i="67"/>
  <c r="V15" i="67"/>
  <c r="AA16" i="67"/>
  <c r="E5" i="67"/>
  <c r="X2" i="67"/>
  <c r="X8" i="67"/>
  <c r="Z13" i="67"/>
  <c r="O12" i="66"/>
  <c r="O15" i="66"/>
  <c r="O16" i="66"/>
  <c r="O17" i="66"/>
  <c r="O18" i="66"/>
  <c r="O22" i="66"/>
  <c r="O23" i="66"/>
  <c r="O24" i="66"/>
  <c r="O28" i="66"/>
  <c r="O30" i="66"/>
  <c r="O32" i="66"/>
  <c r="O35" i="66"/>
  <c r="O36" i="66"/>
  <c r="O37" i="66"/>
  <c r="O38" i="66"/>
  <c r="O41" i="66"/>
  <c r="O42" i="66"/>
  <c r="O43" i="66"/>
  <c r="O44" i="66"/>
  <c r="V16" i="65"/>
  <c r="C19" i="65"/>
  <c r="W19" i="65" s="1"/>
  <c r="C31" i="65"/>
  <c r="W31" i="65" s="1"/>
  <c r="C29" i="65"/>
  <c r="W29" i="65" s="1"/>
  <c r="C4" i="65"/>
  <c r="W4" i="65" s="1"/>
  <c r="C33" i="65"/>
  <c r="W33" i="65" s="1"/>
  <c r="C25" i="65"/>
  <c r="W25" i="65" s="1"/>
  <c r="C11" i="65"/>
  <c r="W11" i="65" s="1"/>
  <c r="Y5" i="67"/>
  <c r="V19" i="65"/>
  <c r="Z16" i="67"/>
  <c r="Z10" i="67"/>
  <c r="W2" i="67"/>
  <c r="E9" i="67"/>
  <c r="E11" i="67"/>
  <c r="E13" i="67"/>
  <c r="X15" i="67"/>
  <c r="AA17" i="67"/>
  <c r="Y13" i="67"/>
  <c r="Y3" i="67"/>
  <c r="W15" i="67"/>
  <c r="E17" i="67"/>
  <c r="V29" i="65"/>
  <c r="W13" i="67"/>
  <c r="V22" i="65"/>
  <c r="W7" i="67"/>
  <c r="AA11" i="67"/>
  <c r="O31" i="66"/>
  <c r="W5" i="67"/>
  <c r="V5" i="67"/>
  <c r="E6" i="67"/>
  <c r="W6" i="67"/>
  <c r="AA8" i="67"/>
  <c r="Z8" i="67"/>
  <c r="X6" i="67"/>
  <c r="V3" i="65"/>
  <c r="Z15" i="65"/>
  <c r="X15" i="65" s="1"/>
  <c r="Z18" i="65"/>
  <c r="X18" i="65" s="1"/>
  <c r="Z21" i="65"/>
  <c r="X21" i="65" s="1"/>
  <c r="AA9" i="67"/>
  <c r="Z9" i="67"/>
  <c r="AA12" i="67"/>
  <c r="Y12" i="67"/>
  <c r="Z3" i="65"/>
  <c r="X3" i="65" s="1"/>
  <c r="Z11" i="65"/>
  <c r="X11" i="65" s="1"/>
  <c r="V28" i="65"/>
  <c r="V2" i="65"/>
  <c r="C5" i="65"/>
  <c r="W5" i="65" s="1"/>
  <c r="V6" i="65"/>
  <c r="C9" i="65"/>
  <c r="W9" i="65" s="1"/>
  <c r="V10" i="65"/>
  <c r="C13" i="65"/>
  <c r="W13" i="65" s="1"/>
  <c r="V14" i="65"/>
  <c r="V17" i="65"/>
  <c r="V20" i="65"/>
  <c r="Z23" i="65"/>
  <c r="X23" i="65" s="1"/>
  <c r="O25" i="66"/>
  <c r="AA3" i="67"/>
  <c r="Z3" i="67"/>
  <c r="AA6" i="67"/>
  <c r="Y6" i="67"/>
  <c r="AA18" i="67"/>
  <c r="Y18" i="67"/>
  <c r="Z4" i="65"/>
  <c r="X4" i="65" s="1"/>
  <c r="Z8" i="65"/>
  <c r="X8" i="65" s="1"/>
  <c r="Z12" i="65"/>
  <c r="X12" i="65" s="1"/>
  <c r="Z7" i="65"/>
  <c r="X7" i="65" s="1"/>
  <c r="V25" i="65"/>
  <c r="V30" i="65"/>
  <c r="V33" i="65"/>
  <c r="AA2" i="67"/>
  <c r="Z2" i="67"/>
  <c r="AA4" i="67"/>
  <c r="V9" i="67"/>
  <c r="W18" i="67"/>
  <c r="V31" i="65"/>
  <c r="Z14" i="65"/>
  <c r="X14" i="65" s="1"/>
  <c r="Z25" i="65"/>
  <c r="X25" i="65" s="1"/>
  <c r="Z30" i="65"/>
  <c r="X30" i="65" s="1"/>
  <c r="W14" i="67"/>
  <c r="V14" i="67"/>
  <c r="X18" i="67"/>
  <c r="Z24" i="65"/>
  <c r="X24" i="65" s="1"/>
  <c r="W11" i="67"/>
  <c r="V11" i="67"/>
  <c r="V18" i="65"/>
  <c r="V21" i="65"/>
  <c r="V26" i="65"/>
  <c r="AA14" i="67"/>
  <c r="Z14" i="67"/>
  <c r="V7" i="65"/>
  <c r="V11" i="65"/>
  <c r="Z26" i="65"/>
  <c r="X26" i="65" s="1"/>
  <c r="Z31" i="65"/>
  <c r="X31" i="65" s="1"/>
  <c r="V23" i="65"/>
  <c r="Z28" i="65"/>
  <c r="X28" i="65" s="1"/>
  <c r="Z2" i="65"/>
  <c r="X2" i="65" s="1"/>
  <c r="Z6" i="65"/>
  <c r="X6" i="65" s="1"/>
  <c r="Z10" i="65"/>
  <c r="X10" i="65" s="1"/>
  <c r="Z33" i="65"/>
  <c r="X33" i="65" s="1"/>
  <c r="V5" i="65"/>
  <c r="V9" i="65"/>
  <c r="V13" i="65"/>
  <c r="V27" i="65"/>
  <c r="AA15" i="67"/>
  <c r="Z15" i="67"/>
  <c r="Z9" i="65"/>
  <c r="X9" i="65" s="1"/>
  <c r="Z27" i="65"/>
  <c r="X27" i="65" s="1"/>
  <c r="O19" i="66"/>
  <c r="V3" i="67"/>
  <c r="W12" i="67"/>
  <c r="W17" i="67"/>
  <c r="V17" i="67"/>
  <c r="Z17" i="67"/>
  <c r="E18" i="67"/>
  <c r="V15" i="65"/>
  <c r="Z5" i="65"/>
  <c r="X5" i="65" s="1"/>
  <c r="Z13" i="65"/>
  <c r="X13" i="65" s="1"/>
  <c r="Z16" i="65"/>
  <c r="X16" i="65" s="1"/>
  <c r="Z19" i="65"/>
  <c r="X19" i="65" s="1"/>
  <c r="Z22" i="65"/>
  <c r="X22" i="65" s="1"/>
  <c r="O20" i="66"/>
  <c r="V2" i="67"/>
  <c r="W8" i="67"/>
  <c r="V8" i="67"/>
  <c r="X12" i="67"/>
  <c r="V4" i="67"/>
  <c r="V10" i="67"/>
  <c r="V16" i="67"/>
  <c r="AC560" i="19"/>
  <c r="AF559" i="19"/>
  <c r="AD558" i="19"/>
  <c r="X554" i="19"/>
  <c r="Z541" i="19"/>
  <c r="AG559" i="19"/>
  <c r="X560" i="19"/>
  <c r="AP537" i="19"/>
  <c r="AD534" i="19"/>
  <c r="AG549" i="19"/>
  <c r="AN547" i="19"/>
  <c r="AD560" i="19"/>
  <c r="AE558" i="19"/>
  <c r="AI552" i="19"/>
  <c r="AH552" i="19"/>
  <c r="AL543" i="19"/>
  <c r="AI540" i="19"/>
  <c r="AN556" i="19"/>
  <c r="AB555" i="19"/>
  <c r="AB547" i="19"/>
  <c r="AK545" i="19"/>
  <c r="AJ543" i="19"/>
  <c r="AH540" i="19"/>
  <c r="AH555" i="19"/>
  <c r="AG555" i="19"/>
  <c r="AM556" i="19"/>
  <c r="AA547" i="19"/>
  <c r="AF545" i="19"/>
  <c r="AL533" i="19"/>
  <c r="X551" i="19"/>
  <c r="AA541" i="19"/>
  <c r="AG550" i="19"/>
  <c r="AE536" i="19"/>
  <c r="AB556" i="19"/>
  <c r="AJ557" i="19"/>
  <c r="AA553" i="19"/>
  <c r="X550" i="19"/>
  <c r="AL548" i="19"/>
  <c r="AH542" i="19"/>
  <c r="Z539" i="19"/>
  <c r="AD556" i="19"/>
  <c r="AL553" i="19"/>
  <c r="AK553" i="19"/>
  <c r="AF550" i="19"/>
  <c r="AP539" i="19"/>
  <c r="AN560" i="19"/>
  <c r="AQ559" i="19"/>
  <c r="AI557" i="19"/>
  <c r="X553" i="19"/>
  <c r="AK548" i="19"/>
  <c r="AQ546" i="19"/>
  <c r="AM535" i="19"/>
  <c r="Z554" i="19"/>
  <c r="AH549" i="19"/>
  <c r="AQ539" i="19"/>
  <c r="AD536" i="19"/>
  <c r="AM560" i="19"/>
  <c r="AL559" i="19"/>
  <c r="AO558" i="19"/>
  <c r="X557" i="19"/>
  <c r="AL554" i="19"/>
  <c r="AK551" i="19"/>
  <c r="AB548" i="19"/>
  <c r="AD546" i="19"/>
  <c r="AJ544" i="19"/>
  <c r="AL535" i="19"/>
  <c r="AE560" i="19"/>
  <c r="AK559" i="19"/>
  <c r="AN558" i="19"/>
  <c r="AK554" i="19"/>
  <c r="AI551" i="19"/>
  <c r="AC546" i="19"/>
  <c r="AI544" i="19"/>
  <c r="AH538" i="19"/>
  <c r="AQ549" i="19"/>
  <c r="AH548" i="19"/>
  <c r="AP546" i="19"/>
  <c r="AG540" i="19"/>
  <c r="AC536" i="19"/>
  <c r="AK535" i="19"/>
  <c r="AQ555" i="19"/>
  <c r="AO551" i="19"/>
  <c r="AE545" i="19"/>
  <c r="AO539" i="19"/>
  <c r="AJ559" i="19"/>
  <c r="AK556" i="19"/>
  <c r="AP555" i="19"/>
  <c r="AQ553" i="19"/>
  <c r="AQ552" i="19"/>
  <c r="AN551" i="19"/>
  <c r="AP550" i="19"/>
  <c r="AL549" i="19"/>
  <c r="AF548" i="19"/>
  <c r="AO546" i="19"/>
  <c r="Z545" i="19"/>
  <c r="AC543" i="19"/>
  <c r="AF540" i="19"/>
  <c r="AN539" i="19"/>
  <c r="AB536" i="19"/>
  <c r="AJ535" i="19"/>
  <c r="AL556" i="19"/>
  <c r="AQ550" i="19"/>
  <c r="AQ560" i="19"/>
  <c r="AB560" i="19"/>
  <c r="AB558" i="19"/>
  <c r="AF557" i="19"/>
  <c r="AP560" i="19"/>
  <c r="AA560" i="19"/>
  <c r="AI559" i="19"/>
  <c r="AQ558" i="19"/>
  <c r="AA558" i="19"/>
  <c r="AE557" i="19"/>
  <c r="AJ556" i="19"/>
  <c r="AO555" i="19"/>
  <c r="AN554" i="19"/>
  <c r="AP553" i="19"/>
  <c r="AP552" i="19"/>
  <c r="AM551" i="19"/>
  <c r="AM550" i="19"/>
  <c r="AJ549" i="19"/>
  <c r="AE548" i="19"/>
  <c r="AJ546" i="19"/>
  <c r="X545" i="19"/>
  <c r="Z543" i="19"/>
  <c r="AL542" i="19"/>
  <c r="AD540" i="19"/>
  <c r="AL539" i="19"/>
  <c r="Z536" i="19"/>
  <c r="AH535" i="19"/>
  <c r="AP534" i="19"/>
  <c r="AC558" i="19"/>
  <c r="AH557" i="19"/>
  <c r="X547" i="19"/>
  <c r="AD543" i="19"/>
  <c r="X541" i="19"/>
  <c r="AO560" i="19"/>
  <c r="Z560" i="19"/>
  <c r="AH559" i="19"/>
  <c r="AP558" i="19"/>
  <c r="Z557" i="19"/>
  <c r="AE556" i="19"/>
  <c r="AI555" i="19"/>
  <c r="AM554" i="19"/>
  <c r="AN553" i="19"/>
  <c r="AJ552" i="19"/>
  <c r="AL551" i="19"/>
  <c r="AL550" i="19"/>
  <c r="AI549" i="19"/>
  <c r="AC548" i="19"/>
  <c r="AI546" i="19"/>
  <c r="AK544" i="19"/>
  <c r="AK542" i="19"/>
  <c r="Z540" i="19"/>
  <c r="AH539" i="19"/>
  <c r="AP538" i="19"/>
  <c r="AD535" i="19"/>
  <c r="AL534" i="19"/>
  <c r="AN532" i="19"/>
  <c r="AE559" i="19"/>
  <c r="AM558" i="19"/>
  <c r="AF555" i="19"/>
  <c r="AJ554" i="19"/>
  <c r="AF553" i="19"/>
  <c r="AG552" i="19"/>
  <c r="AH551" i="19"/>
  <c r="AE550" i="19"/>
  <c r="AE549" i="19"/>
  <c r="AM547" i="19"/>
  <c r="Z546" i="19"/>
  <c r="AO545" i="19"/>
  <c r="AH544" i="19"/>
  <c r="AE542" i="19"/>
  <c r="AP541" i="19"/>
  <c r="AD538" i="19"/>
  <c r="AL537" i="19"/>
  <c r="Z534" i="19"/>
  <c r="AH533" i="19"/>
  <c r="AM532" i="19"/>
  <c r="AK560" i="19"/>
  <c r="Z559" i="19"/>
  <c r="AH558" i="19"/>
  <c r="AM557" i="19"/>
  <c r="Z556" i="19"/>
  <c r="AE555" i="19"/>
  <c r="AH554" i="19"/>
  <c r="AE553" i="19"/>
  <c r="AF552" i="19"/>
  <c r="AB551" i="19"/>
  <c r="AD550" i="19"/>
  <c r="AD549" i="19"/>
  <c r="AH547" i="19"/>
  <c r="AN545" i="19"/>
  <c r="AG544" i="19"/>
  <c r="AC542" i="19"/>
  <c r="AN541" i="19"/>
  <c r="AB538" i="19"/>
  <c r="AJ537" i="19"/>
  <c r="AF533" i="19"/>
  <c r="AL532" i="19"/>
  <c r="AP531" i="19"/>
  <c r="AF542" i="19"/>
  <c r="AK533" i="19"/>
  <c r="AL560" i="19"/>
  <c r="AA556" i="19"/>
  <c r="AJ560" i="19"/>
  <c r="X559" i="19"/>
  <c r="AG558" i="19"/>
  <c r="AL557" i="19"/>
  <c r="AQ556" i="19"/>
  <c r="X556" i="19"/>
  <c r="AD553" i="19"/>
  <c r="AD552" i="19"/>
  <c r="AA551" i="19"/>
  <c r="AB550" i="19"/>
  <c r="AG547" i="19"/>
  <c r="AM545" i="19"/>
  <c r="AB544" i="19"/>
  <c r="AB542" i="19"/>
  <c r="AM541" i="19"/>
  <c r="AA538" i="19"/>
  <c r="AI537" i="19"/>
  <c r="AQ536" i="19"/>
  <c r="AE533" i="19"/>
  <c r="AK532" i="19"/>
  <c r="AO531" i="19"/>
  <c r="X539" i="19"/>
  <c r="AG538" i="19"/>
  <c r="AO537" i="19"/>
  <c r="AC534" i="19"/>
  <c r="AD555" i="19"/>
  <c r="AF554" i="19"/>
  <c r="AI560" i="19"/>
  <c r="AF558" i="19"/>
  <c r="AK557" i="19"/>
  <c r="AP556" i="19"/>
  <c r="AC555" i="19"/>
  <c r="AA554" i="19"/>
  <c r="AB553" i="19"/>
  <c r="AC552" i="19"/>
  <c r="Z551" i="19"/>
  <c r="Z550" i="19"/>
  <c r="AQ548" i="19"/>
  <c r="AD547" i="19"/>
  <c r="AL545" i="19"/>
  <c r="AA544" i="19"/>
  <c r="AP543" i="19"/>
  <c r="AK541" i="19"/>
  <c r="X538" i="19"/>
  <c r="AG537" i="19"/>
  <c r="AO536" i="19"/>
  <c r="AC533" i="19"/>
  <c r="AH532" i="19"/>
  <c r="AI531" i="19"/>
  <c r="AI554" i="19"/>
  <c r="AM553" i="19"/>
  <c r="Z553" i="19"/>
  <c r="AE552" i="19"/>
  <c r="AJ551" i="19"/>
  <c r="AN550" i="19"/>
  <c r="AA550" i="19"/>
  <c r="AF549" i="19"/>
  <c r="AD548" i="19"/>
  <c r="AP547" i="19"/>
  <c r="Z547" i="19"/>
  <c r="AL546" i="19"/>
  <c r="AH545" i="19"/>
  <c r="AD544" i="19"/>
  <c r="AO543" i="19"/>
  <c r="AD542" i="19"/>
  <c r="AL541" i="19"/>
  <c r="AC540" i="19"/>
  <c r="AK539" i="19"/>
  <c r="Z538" i="19"/>
  <c r="AH537" i="19"/>
  <c r="AP536" i="19"/>
  <c r="X536" i="19"/>
  <c r="AG535" i="19"/>
  <c r="AO534" i="19"/>
  <c r="AD533" i="19"/>
  <c r="AJ532" i="19"/>
  <c r="AJ531" i="19"/>
  <c r="AJ541" i="19"/>
  <c r="AN538" i="19"/>
  <c r="AB535" i="19"/>
  <c r="AB533" i="19"/>
  <c r="AG532" i="19"/>
  <c r="AH531" i="19"/>
  <c r="AH560" i="19"/>
  <c r="AP559" i="19"/>
  <c r="AD559" i="19"/>
  <c r="AL558" i="19"/>
  <c r="Z558" i="19"/>
  <c r="AQ557" i="19"/>
  <c r="AD557" i="19"/>
  <c r="AI556" i="19"/>
  <c r="AN555" i="19"/>
  <c r="AA555" i="19"/>
  <c r="AE554" i="19"/>
  <c r="AJ553" i="19"/>
  <c r="AO552" i="19"/>
  <c r="AB552" i="19"/>
  <c r="AF551" i="19"/>
  <c r="AK550" i="19"/>
  <c r="AP549" i="19"/>
  <c r="AC549" i="19"/>
  <c r="AP548" i="19"/>
  <c r="AA548" i="19"/>
  <c r="AL547" i="19"/>
  <c r="AH546" i="19"/>
  <c r="AD545" i="19"/>
  <c r="AP544" i="19"/>
  <c r="Z544" i="19"/>
  <c r="AI543" i="19"/>
  <c r="AQ542" i="19"/>
  <c r="Z542" i="19"/>
  <c r="AH541" i="19"/>
  <c r="AP540" i="19"/>
  <c r="AE539" i="19"/>
  <c r="AM538" i="19"/>
  <c r="AD537" i="19"/>
  <c r="AL536" i="19"/>
  <c r="AA535" i="19"/>
  <c r="AI534" i="19"/>
  <c r="AQ533" i="19"/>
  <c r="Z533" i="19"/>
  <c r="AB532" i="19"/>
  <c r="AG531" i="19"/>
  <c r="AF539" i="19"/>
  <c r="AF537" i="19"/>
  <c r="AN536" i="19"/>
  <c r="AJ534" i="19"/>
  <c r="AG560" i="19"/>
  <c r="AO559" i="19"/>
  <c r="AC559" i="19"/>
  <c r="AK558" i="19"/>
  <c r="AP557" i="19"/>
  <c r="AC557" i="19"/>
  <c r="AH556" i="19"/>
  <c r="AM555" i="19"/>
  <c r="Z555" i="19"/>
  <c r="AQ554" i="19"/>
  <c r="AD554" i="19"/>
  <c r="AI553" i="19"/>
  <c r="AN552" i="19"/>
  <c r="AA552" i="19"/>
  <c r="AE551" i="19"/>
  <c r="AJ550" i="19"/>
  <c r="AO549" i="19"/>
  <c r="AB549" i="19"/>
  <c r="AO548" i="19"/>
  <c r="Z548" i="19"/>
  <c r="AK547" i="19"/>
  <c r="AG546" i="19"/>
  <c r="AC545" i="19"/>
  <c r="AN544" i="19"/>
  <c r="X544" i="19"/>
  <c r="AH543" i="19"/>
  <c r="AP542" i="19"/>
  <c r="X542" i="19"/>
  <c r="AG541" i="19"/>
  <c r="AO540" i="19"/>
  <c r="AD539" i="19"/>
  <c r="AL538" i="19"/>
  <c r="AC537" i="19"/>
  <c r="AK536" i="19"/>
  <c r="Z535" i="19"/>
  <c r="AH534" i="19"/>
  <c r="AP533" i="19"/>
  <c r="X533" i="19"/>
  <c r="AA532" i="19"/>
  <c r="AF531" i="19"/>
  <c r="AF560" i="19"/>
  <c r="AN559" i="19"/>
  <c r="AB559" i="19"/>
  <c r="AJ558" i="19"/>
  <c r="AO557" i="19"/>
  <c r="AB557" i="19"/>
  <c r="AG556" i="19"/>
  <c r="AL555" i="19"/>
  <c r="AP554" i="19"/>
  <c r="AC554" i="19"/>
  <c r="AH553" i="19"/>
  <c r="AM552" i="19"/>
  <c r="Z552" i="19"/>
  <c r="AQ551" i="19"/>
  <c r="AD551" i="19"/>
  <c r="AI550" i="19"/>
  <c r="AN549" i="19"/>
  <c r="AA549" i="19"/>
  <c r="AN548" i="19"/>
  <c r="X548" i="19"/>
  <c r="AJ547" i="19"/>
  <c r="AF546" i="19"/>
  <c r="AQ545" i="19"/>
  <c r="AB545" i="19"/>
  <c r="AM544" i="19"/>
  <c r="AG543" i="19"/>
  <c r="AO542" i="19"/>
  <c r="AD541" i="19"/>
  <c r="AL540" i="19"/>
  <c r="AC539" i="19"/>
  <c r="AK538" i="19"/>
  <c r="Z537" i="19"/>
  <c r="AH536" i="19"/>
  <c r="AP535" i="19"/>
  <c r="X535" i="19"/>
  <c r="AG534" i="19"/>
  <c r="AO533" i="19"/>
  <c r="Z532" i="19"/>
  <c r="AD531" i="19"/>
  <c r="AM559" i="19"/>
  <c r="AA559" i="19"/>
  <c r="AI558" i="19"/>
  <c r="AN557" i="19"/>
  <c r="AA557" i="19"/>
  <c r="AF556" i="19"/>
  <c r="AJ555" i="19"/>
  <c r="AO554" i="19"/>
  <c r="AB554" i="19"/>
  <c r="AG553" i="19"/>
  <c r="AL552" i="19"/>
  <c r="AP551" i="19"/>
  <c r="AC551" i="19"/>
  <c r="AH550" i="19"/>
  <c r="AM549" i="19"/>
  <c r="Z549" i="19"/>
  <c r="AM548" i="19"/>
  <c r="AI547" i="19"/>
  <c r="AE546" i="19"/>
  <c r="AP545" i="19"/>
  <c r="AA545" i="19"/>
  <c r="AL544" i="19"/>
  <c r="AF543" i="19"/>
  <c r="AN542" i="19"/>
  <c r="AB541" i="19"/>
  <c r="AJ540" i="19"/>
  <c r="AB539" i="19"/>
  <c r="AJ538" i="19"/>
  <c r="AF536" i="19"/>
  <c r="AN535" i="19"/>
  <c r="AF534" i="19"/>
  <c r="AN533" i="19"/>
  <c r="X532" i="19"/>
  <c r="AC531" i="19"/>
  <c r="AQ543" i="19"/>
  <c r="AE543" i="19"/>
  <c r="AM542" i="19"/>
  <c r="AA542" i="19"/>
  <c r="AI541" i="19"/>
  <c r="AQ540" i="19"/>
  <c r="AE540" i="19"/>
  <c r="AM539" i="19"/>
  <c r="AA539" i="19"/>
  <c r="AI538" i="19"/>
  <c r="AQ537" i="19"/>
  <c r="AE537" i="19"/>
  <c r="AM536" i="19"/>
  <c r="AA536" i="19"/>
  <c r="AI535" i="19"/>
  <c r="AQ534" i="19"/>
  <c r="AE534" i="19"/>
  <c r="AM533" i="19"/>
  <c r="AA533" i="19"/>
  <c r="AI532" i="19"/>
  <c r="AQ531" i="19"/>
  <c r="AE531" i="19"/>
  <c r="AJ548" i="19"/>
  <c r="AF547" i="19"/>
  <c r="AN546" i="19"/>
  <c r="AB546" i="19"/>
  <c r="AJ545" i="19"/>
  <c r="AF544" i="19"/>
  <c r="AN543" i="19"/>
  <c r="AB543" i="19"/>
  <c r="AJ542" i="19"/>
  <c r="AF541" i="19"/>
  <c r="AN540" i="19"/>
  <c r="AB540" i="19"/>
  <c r="AJ539" i="19"/>
  <c r="AF538" i="19"/>
  <c r="AN537" i="19"/>
  <c r="AB537" i="19"/>
  <c r="AJ536" i="19"/>
  <c r="AF535" i="19"/>
  <c r="AN534" i="19"/>
  <c r="AB534" i="19"/>
  <c r="AJ533" i="19"/>
  <c r="AF532" i="19"/>
  <c r="AN531" i="19"/>
  <c r="AB531" i="19"/>
  <c r="AI548" i="19"/>
  <c r="AQ547" i="19"/>
  <c r="AE547" i="19"/>
  <c r="AM546" i="19"/>
  <c r="AA546" i="19"/>
  <c r="AI545" i="19"/>
  <c r="AQ544" i="19"/>
  <c r="AE544" i="19"/>
  <c r="AM543" i="19"/>
  <c r="AA543" i="19"/>
  <c r="AI542" i="19"/>
  <c r="AQ541" i="19"/>
  <c r="AE541" i="19"/>
  <c r="AM540" i="19"/>
  <c r="AA540" i="19"/>
  <c r="AI539" i="19"/>
  <c r="AQ538" i="19"/>
  <c r="AE538" i="19"/>
  <c r="AM537" i="19"/>
  <c r="AA537" i="19"/>
  <c r="AI536" i="19"/>
  <c r="AQ535" i="19"/>
  <c r="AE535" i="19"/>
  <c r="AM534" i="19"/>
  <c r="AA534" i="19"/>
  <c r="AI533" i="19"/>
  <c r="AQ532" i="19"/>
  <c r="AE532" i="19"/>
  <c r="AM531" i="19"/>
  <c r="AA531" i="19"/>
  <c r="AP532" i="19"/>
  <c r="AD532" i="19"/>
  <c r="AL531" i="19"/>
  <c r="Z531" i="19"/>
  <c r="X558" i="19"/>
  <c r="AG557" i="19"/>
  <c r="AO556" i="19"/>
  <c r="AC556" i="19"/>
  <c r="AK555" i="19"/>
  <c r="X555" i="19"/>
  <c r="AG554" i="19"/>
  <c r="AO553" i="19"/>
  <c r="AC553" i="19"/>
  <c r="AK552" i="19"/>
  <c r="X552" i="19"/>
  <c r="AG551" i="19"/>
  <c r="AO550" i="19"/>
  <c r="AC550" i="19"/>
  <c r="AK549" i="19"/>
  <c r="X549" i="19"/>
  <c r="AG548" i="19"/>
  <c r="AO547" i="19"/>
  <c r="AC547" i="19"/>
  <c r="AK546" i="19"/>
  <c r="X546" i="19"/>
  <c r="AG545" i="19"/>
  <c r="AO544" i="19"/>
  <c r="AC544" i="19"/>
  <c r="AK543" i="19"/>
  <c r="X543" i="19"/>
  <c r="AG542" i="19"/>
  <c r="AO541" i="19"/>
  <c r="AC541" i="19"/>
  <c r="AK540" i="19"/>
  <c r="X540" i="19"/>
  <c r="AG539" i="19"/>
  <c r="AO538" i="19"/>
  <c r="AC538" i="19"/>
  <c r="AK537" i="19"/>
  <c r="X537" i="19"/>
  <c r="AG536" i="19"/>
  <c r="AO535" i="19"/>
  <c r="AC535" i="19"/>
  <c r="AK534" i="19"/>
  <c r="X534" i="19"/>
  <c r="AG533" i="19"/>
  <c r="AO532" i="19"/>
  <c r="AC532" i="19"/>
  <c r="AK531" i="19"/>
  <c r="X531" i="19"/>
  <c r="AD530" i="19"/>
  <c r="AN530" i="19"/>
  <c r="AH530" i="19"/>
  <c r="AC530" i="19"/>
  <c r="AG530" i="19"/>
  <c r="AQ530" i="19"/>
  <c r="AB530" i="19"/>
  <c r="AP530" i="19"/>
  <c r="AA530" i="19"/>
  <c r="AM530" i="19"/>
  <c r="AL530" i="19"/>
  <c r="AF530" i="19"/>
  <c r="AK530" i="19"/>
  <c r="AI530" i="19"/>
  <c r="Z530" i="19"/>
  <c r="AO530" i="19"/>
  <c r="AJ530" i="19"/>
  <c r="AE530" i="19"/>
  <c r="X530" i="19"/>
  <c r="CK358" i="19"/>
  <c r="CF364" i="19"/>
  <c r="CB363" i="19"/>
  <c r="CD356" i="19"/>
  <c r="CP367" i="19"/>
  <c r="CO365" i="19"/>
  <c r="CK364" i="19"/>
  <c r="CN357" i="19"/>
  <c r="CN366" i="19"/>
  <c r="CE358" i="19"/>
  <c r="CB357" i="19"/>
  <c r="CA357" i="19"/>
  <c r="CL367" i="19"/>
  <c r="CH366" i="19"/>
  <c r="CD365" i="19"/>
  <c r="BX364" i="19"/>
  <c r="CP362" i="19"/>
  <c r="CL361" i="19"/>
  <c r="CH360" i="19"/>
  <c r="CG363" i="19"/>
  <c r="CC362" i="19"/>
  <c r="CB354" i="19"/>
  <c r="CO366" i="19"/>
  <c r="CK365" i="19"/>
  <c r="CO360" i="19"/>
  <c r="CF358" i="19"/>
  <c r="CE355" i="19"/>
  <c r="CM366" i="19"/>
  <c r="CG366" i="19"/>
  <c r="CC365" i="19"/>
  <c r="CG360" i="19"/>
  <c r="CF367" i="19"/>
  <c r="CB366" i="19"/>
  <c r="CN363" i="19"/>
  <c r="CJ362" i="19"/>
  <c r="CF361" i="19"/>
  <c r="CB360" i="19"/>
  <c r="CO359" i="19"/>
  <c r="CP353" i="19"/>
  <c r="BW367" i="19"/>
  <c r="BW361" i="19"/>
  <c r="CJ356" i="19"/>
  <c r="CA354" i="19"/>
  <c r="CH357" i="19"/>
  <c r="CA363" i="19"/>
  <c r="BX358" i="19"/>
  <c r="CD364" i="19"/>
  <c r="BX363" i="19"/>
  <c r="CP361" i="19"/>
  <c r="CL360" i="19"/>
  <c r="CK367" i="19"/>
  <c r="BW364" i="19"/>
  <c r="CO362" i="19"/>
  <c r="CK361" i="19"/>
  <c r="CG367" i="19"/>
  <c r="BW365" i="19"/>
  <c r="CE367" i="19"/>
  <c r="CA366" i="19"/>
  <c r="CM363" i="19"/>
  <c r="CI362" i="19"/>
  <c r="CE361" i="19"/>
  <c r="CA360" i="19"/>
  <c r="CJ359" i="19"/>
  <c r="CN354" i="19"/>
  <c r="CJ353" i="19"/>
  <c r="CC359" i="19"/>
  <c r="CG364" i="19"/>
  <c r="CI356" i="19"/>
  <c r="CJ365" i="19"/>
  <c r="CH365" i="19"/>
  <c r="BW358" i="19"/>
  <c r="CC366" i="19"/>
  <c r="CP359" i="19"/>
  <c r="BX366" i="19"/>
  <c r="CP364" i="19"/>
  <c r="CL363" i="19"/>
  <c r="CD361" i="19"/>
  <c r="BX360" i="19"/>
  <c r="CI359" i="19"/>
  <c r="CM354" i="19"/>
  <c r="CI353" i="19"/>
  <c r="CF355" i="19"/>
  <c r="CC363" i="19"/>
  <c r="BW362" i="19"/>
  <c r="CM357" i="19"/>
  <c r="CN360" i="19"/>
  <c r="BX355" i="19"/>
  <c r="CI365" i="19"/>
  <c r="CE364" i="19"/>
  <c r="CM360" i="19"/>
  <c r="CL366" i="19"/>
  <c r="CO363" i="19"/>
  <c r="CK362" i="19"/>
  <c r="CG361" i="19"/>
  <c r="CC360" i="19"/>
  <c r="CD367" i="19"/>
  <c r="CH362" i="19"/>
  <c r="BX367" i="19"/>
  <c r="CP365" i="19"/>
  <c r="CL364" i="19"/>
  <c r="CH363" i="19"/>
  <c r="CD362" i="19"/>
  <c r="BX361" i="19"/>
  <c r="CD359" i="19"/>
  <c r="CL358" i="19"/>
  <c r="CP356" i="19"/>
  <c r="CL355" i="19"/>
  <c r="CH354" i="19"/>
  <c r="CD353" i="19"/>
  <c r="CH359" i="19"/>
  <c r="CP358" i="19"/>
  <c r="CD358" i="19"/>
  <c r="CH356" i="19"/>
  <c r="CP355" i="19"/>
  <c r="CD355" i="19"/>
  <c r="CL354" i="19"/>
  <c r="CH353" i="19"/>
  <c r="CO367" i="19"/>
  <c r="CC367" i="19"/>
  <c r="CK366" i="19"/>
  <c r="BW366" i="19"/>
  <c r="CG365" i="19"/>
  <c r="CO364" i="19"/>
  <c r="CC364" i="19"/>
  <c r="CK363" i="19"/>
  <c r="BW363" i="19"/>
  <c r="CG362" i="19"/>
  <c r="CO361" i="19"/>
  <c r="CC361" i="19"/>
  <c r="CK360" i="19"/>
  <c r="BW360" i="19"/>
  <c r="CG359" i="19"/>
  <c r="CO358" i="19"/>
  <c r="CC358" i="19"/>
  <c r="CK357" i="19"/>
  <c r="BW357" i="19"/>
  <c r="CG356" i="19"/>
  <c r="CO355" i="19"/>
  <c r="CC355" i="19"/>
  <c r="CK354" i="19"/>
  <c r="BW354" i="19"/>
  <c r="CG353" i="19"/>
  <c r="CL357" i="19"/>
  <c r="BX357" i="19"/>
  <c r="BX354" i="19"/>
  <c r="CN367" i="19"/>
  <c r="CB367" i="19"/>
  <c r="CJ366" i="19"/>
  <c r="CF365" i="19"/>
  <c r="CN364" i="19"/>
  <c r="CB364" i="19"/>
  <c r="CJ363" i="19"/>
  <c r="CF362" i="19"/>
  <c r="CN361" i="19"/>
  <c r="CB361" i="19"/>
  <c r="CJ360" i="19"/>
  <c r="CF359" i="19"/>
  <c r="CN358" i="19"/>
  <c r="CB358" i="19"/>
  <c r="CJ357" i="19"/>
  <c r="CF356" i="19"/>
  <c r="CN355" i="19"/>
  <c r="CB355" i="19"/>
  <c r="CJ354" i="19"/>
  <c r="CF353" i="19"/>
  <c r="CM367" i="19"/>
  <c r="CA367" i="19"/>
  <c r="CI366" i="19"/>
  <c r="CE365" i="19"/>
  <c r="CM364" i="19"/>
  <c r="CA364" i="19"/>
  <c r="CI363" i="19"/>
  <c r="CE362" i="19"/>
  <c r="CM361" i="19"/>
  <c r="CA361" i="19"/>
  <c r="CI360" i="19"/>
  <c r="CE359" i="19"/>
  <c r="CM358" i="19"/>
  <c r="CA358" i="19"/>
  <c r="CI357" i="19"/>
  <c r="CE356" i="19"/>
  <c r="CM355" i="19"/>
  <c r="CA355" i="19"/>
  <c r="CI354" i="19"/>
  <c r="CE353" i="19"/>
  <c r="CG357" i="19"/>
  <c r="CO356" i="19"/>
  <c r="CC356" i="19"/>
  <c r="CG354" i="19"/>
  <c r="CO353" i="19"/>
  <c r="CF366" i="19"/>
  <c r="CN365" i="19"/>
  <c r="CB365" i="19"/>
  <c r="CJ364" i="19"/>
  <c r="CS364" i="19" s="1"/>
  <c r="CN362" i="19"/>
  <c r="CB362" i="19"/>
  <c r="CJ361" i="19"/>
  <c r="CF360" i="19"/>
  <c r="CJ358" i="19"/>
  <c r="CF357" i="19"/>
  <c r="CN353" i="19"/>
  <c r="CI367" i="19"/>
  <c r="CE366" i="19"/>
  <c r="CM365" i="19"/>
  <c r="CA365" i="19"/>
  <c r="CI364" i="19"/>
  <c r="BZ364" i="19" s="1"/>
  <c r="CE363" i="19"/>
  <c r="CM362" i="19"/>
  <c r="CA362" i="19"/>
  <c r="CI361" i="19"/>
  <c r="CE360" i="19"/>
  <c r="CM359" i="19"/>
  <c r="CA359" i="19"/>
  <c r="CI358" i="19"/>
  <c r="CE357" i="19"/>
  <c r="CM356" i="19"/>
  <c r="CA356" i="19"/>
  <c r="CI355" i="19"/>
  <c r="CE354" i="19"/>
  <c r="CM353" i="19"/>
  <c r="CA353" i="19"/>
  <c r="CK355" i="19"/>
  <c r="BW355" i="19"/>
  <c r="CC353" i="19"/>
  <c r="CJ367" i="19"/>
  <c r="CF363" i="19"/>
  <c r="CN359" i="19"/>
  <c r="CB359" i="19"/>
  <c r="CN356" i="19"/>
  <c r="CB356" i="19"/>
  <c r="CJ355" i="19"/>
  <c r="CF354" i="19"/>
  <c r="CB353" i="19"/>
  <c r="CH367" i="19"/>
  <c r="CP366" i="19"/>
  <c r="CD366" i="19"/>
  <c r="CL365" i="19"/>
  <c r="BX365" i="19"/>
  <c r="CH364" i="19"/>
  <c r="CP363" i="19"/>
  <c r="CD363" i="19"/>
  <c r="CL362" i="19"/>
  <c r="BX362" i="19"/>
  <c r="CH361" i="19"/>
  <c r="CP360" i="19"/>
  <c r="CD360" i="19"/>
  <c r="CL359" i="19"/>
  <c r="BX359" i="19"/>
  <c r="CH358" i="19"/>
  <c r="CP357" i="19"/>
  <c r="CD357" i="19"/>
  <c r="CL356" i="19"/>
  <c r="BX356" i="19"/>
  <c r="CH355" i="19"/>
  <c r="CP354" i="19"/>
  <c r="CD354" i="19"/>
  <c r="CL353" i="19"/>
  <c r="BX353" i="19"/>
  <c r="CK359" i="19"/>
  <c r="BW359" i="19"/>
  <c r="CG358" i="19"/>
  <c r="CO357" i="19"/>
  <c r="CC357" i="19"/>
  <c r="CK356" i="19"/>
  <c r="BW356" i="19"/>
  <c r="CG355" i="19"/>
  <c r="CO354" i="19"/>
  <c r="CC354" i="19"/>
  <c r="CK353" i="19"/>
  <c r="BW353" i="19"/>
  <c r="CM352" i="19"/>
  <c r="CC352" i="19"/>
  <c r="CB352" i="19"/>
  <c r="CG352" i="19"/>
  <c r="CK352" i="19"/>
  <c r="CF352" i="19"/>
  <c r="CD352" i="19"/>
  <c r="CI352" i="19"/>
  <c r="CL352" i="19"/>
  <c r="CH352" i="19"/>
  <c r="CA352" i="19"/>
  <c r="CN352" i="19"/>
  <c r="BX352" i="19"/>
  <c r="CP352" i="19"/>
  <c r="CJ352" i="19"/>
  <c r="CE352" i="19"/>
  <c r="CO352" i="19"/>
  <c r="BW352" i="19"/>
  <c r="AA12" i="64"/>
  <c r="X15" i="64"/>
  <c r="Y5" i="64"/>
  <c r="Y17" i="64"/>
  <c r="E5" i="64"/>
  <c r="W3" i="64"/>
  <c r="V9" i="64"/>
  <c r="AA11" i="64"/>
  <c r="W12" i="64"/>
  <c r="W14" i="64"/>
  <c r="X13" i="64"/>
  <c r="V7" i="64"/>
  <c r="V15" i="64"/>
  <c r="Z7" i="64"/>
  <c r="W10" i="64"/>
  <c r="AA16" i="64"/>
  <c r="Y3" i="64"/>
  <c r="Y11" i="64"/>
  <c r="X10" i="64"/>
  <c r="W4" i="64"/>
  <c r="V6" i="64"/>
  <c r="X4" i="64"/>
  <c r="X6" i="64"/>
  <c r="X12" i="64"/>
  <c r="X16" i="64"/>
  <c r="O8" i="63"/>
  <c r="V9" i="62"/>
  <c r="Z5" i="62"/>
  <c r="X5" i="62" s="1"/>
  <c r="Z8" i="62"/>
  <c r="X8" i="62" s="1"/>
  <c r="Z20" i="62"/>
  <c r="X20" i="62" s="1"/>
  <c r="Z32" i="62"/>
  <c r="X32" i="62" s="1"/>
  <c r="Z14" i="62"/>
  <c r="X14" i="62" s="1"/>
  <c r="Z12" i="62"/>
  <c r="X12" i="62" s="1"/>
  <c r="Z17" i="62"/>
  <c r="X17" i="62" s="1"/>
  <c r="Z10" i="62"/>
  <c r="X10" i="62" s="1"/>
  <c r="V4" i="62"/>
  <c r="C4" i="62"/>
  <c r="W4" i="62" s="1"/>
  <c r="Z2" i="62"/>
  <c r="X2" i="62" s="1"/>
  <c r="C5" i="62"/>
  <c r="W5" i="62" s="1"/>
  <c r="Z18" i="62"/>
  <c r="X18" i="62" s="1"/>
  <c r="Z30" i="62"/>
  <c r="X30" i="62" s="1"/>
  <c r="Z11" i="62"/>
  <c r="X11" i="62" s="1"/>
  <c r="AA5" i="64"/>
  <c r="Y15" i="64"/>
  <c r="AA17" i="64"/>
  <c r="Z10" i="64"/>
  <c r="V13" i="64"/>
  <c r="Y13" i="64"/>
  <c r="W16" i="64"/>
  <c r="Y9" i="64"/>
  <c r="V14" i="64"/>
  <c r="Z16" i="64"/>
  <c r="Z27" i="62"/>
  <c r="X27" i="62" s="1"/>
  <c r="W7" i="64"/>
  <c r="E8" i="64"/>
  <c r="Y8" i="64"/>
  <c r="X8" i="64"/>
  <c r="Z4" i="62"/>
  <c r="X4" i="62" s="1"/>
  <c r="Z7" i="62"/>
  <c r="X7" i="62" s="1"/>
  <c r="V10" i="62"/>
  <c r="V13" i="62"/>
  <c r="V16" i="62"/>
  <c r="V19" i="62"/>
  <c r="Z24" i="62"/>
  <c r="X24" i="62" s="1"/>
  <c r="V31" i="62"/>
  <c r="E6" i="64"/>
  <c r="Z6" i="64"/>
  <c r="W6" i="64"/>
  <c r="Y7" i="64"/>
  <c r="V8" i="64"/>
  <c r="V29" i="62"/>
  <c r="V2" i="64"/>
  <c r="V24" i="62"/>
  <c r="V7" i="62"/>
  <c r="V26" i="62"/>
  <c r="Z31" i="62"/>
  <c r="X31" i="62" s="1"/>
  <c r="V12" i="64"/>
  <c r="E14" i="64"/>
  <c r="Y14" i="64"/>
  <c r="X14" i="64"/>
  <c r="Y4" i="64"/>
  <c r="V4" i="64"/>
  <c r="Z22" i="62"/>
  <c r="X22" i="62" s="1"/>
  <c r="V21" i="62"/>
  <c r="O12" i="63"/>
  <c r="O30" i="63"/>
  <c r="O54" i="63"/>
  <c r="AA3" i="64"/>
  <c r="Z3" i="64"/>
  <c r="W5" i="64"/>
  <c r="V5" i="64"/>
  <c r="Z5" i="64"/>
  <c r="Y6" i="64"/>
  <c r="E7" i="64"/>
  <c r="E12" i="64"/>
  <c r="Z12" i="64"/>
  <c r="V14" i="62"/>
  <c r="V27" i="62"/>
  <c r="V22" i="62"/>
  <c r="V28" i="62"/>
  <c r="Z3" i="62"/>
  <c r="X3" i="62" s="1"/>
  <c r="Z6" i="62"/>
  <c r="X6" i="62" s="1"/>
  <c r="Z9" i="62"/>
  <c r="X9" i="62" s="1"/>
  <c r="V12" i="62"/>
  <c r="V15" i="62"/>
  <c r="V18" i="62"/>
  <c r="V23" i="62"/>
  <c r="Z28" i="62"/>
  <c r="X28" i="62" s="1"/>
  <c r="AA2" i="64"/>
  <c r="Z2" i="64"/>
  <c r="AA4" i="64"/>
  <c r="Z9" i="64"/>
  <c r="W11" i="64"/>
  <c r="V11" i="64"/>
  <c r="Z11" i="64"/>
  <c r="Y12" i="64"/>
  <c r="X7" i="64"/>
  <c r="V6" i="62"/>
  <c r="Z23" i="62"/>
  <c r="X23" i="62" s="1"/>
  <c r="V30" i="62"/>
  <c r="Z29" i="62"/>
  <c r="X29" i="62" s="1"/>
  <c r="V25" i="62"/>
  <c r="O7" i="63"/>
  <c r="O49" i="63"/>
  <c r="V3" i="64"/>
  <c r="AA8" i="64"/>
  <c r="Z8" i="64"/>
  <c r="AA10" i="64"/>
  <c r="AA15" i="64"/>
  <c r="Z15" i="64"/>
  <c r="W17" i="64"/>
  <c r="V17" i="64"/>
  <c r="Z17" i="64"/>
  <c r="V11" i="62"/>
  <c r="V17" i="62"/>
  <c r="AA14" i="64"/>
  <c r="Z14" i="64"/>
  <c r="E2" i="64"/>
  <c r="Y2" i="64"/>
  <c r="V20" i="62"/>
  <c r="Z25" i="62"/>
  <c r="X25" i="62" s="1"/>
  <c r="V32" i="62"/>
  <c r="O24" i="63"/>
  <c r="O25" i="63"/>
  <c r="D11" i="64"/>
  <c r="V10" i="64"/>
  <c r="V16" i="64"/>
  <c r="AS655" i="19" l="1"/>
  <c r="AU655" i="19" s="1"/>
  <c r="AS642" i="19"/>
  <c r="AU642" i="19" s="1"/>
  <c r="AS666" i="19"/>
  <c r="AU666" i="19" s="1"/>
  <c r="AS638" i="19"/>
  <c r="AU638" i="19" s="1"/>
  <c r="AS633" i="19"/>
  <c r="AU633" i="19" s="1"/>
  <c r="AS652" i="19"/>
  <c r="AU652" i="19" s="1"/>
  <c r="AS668" i="19"/>
  <c r="AU668" i="19" s="1"/>
  <c r="AS669" i="19"/>
  <c r="AU669" i="19" s="1"/>
  <c r="AS650" i="19"/>
  <c r="AU650" i="19" s="1"/>
  <c r="AS657" i="19"/>
  <c r="AU657" i="19" s="1"/>
  <c r="AS662" i="19"/>
  <c r="AU662" i="19" s="1"/>
  <c r="AS653" i="19"/>
  <c r="AU653" i="19" s="1"/>
  <c r="AS659" i="19"/>
  <c r="AU659" i="19" s="1"/>
  <c r="AS661" i="19"/>
  <c r="AU661" i="19" s="1"/>
  <c r="AS644" i="19"/>
  <c r="AU644" i="19" s="1"/>
  <c r="AS643" i="19"/>
  <c r="AU643" i="19" s="1"/>
  <c r="AS639" i="19"/>
  <c r="AU639" i="19" s="1"/>
  <c r="AS665" i="19"/>
  <c r="AU665" i="19" s="1"/>
  <c r="AS660" i="19"/>
  <c r="AU660" i="19" s="1"/>
  <c r="AS651" i="19"/>
  <c r="AU651" i="19" s="1"/>
  <c r="AS641" i="19"/>
  <c r="AU641" i="19" s="1"/>
  <c r="AS636" i="19"/>
  <c r="AU636" i="19" s="1"/>
  <c r="AS640" i="19"/>
  <c r="AU640" i="19" s="1"/>
  <c r="AS647" i="19"/>
  <c r="AU647" i="19" s="1"/>
  <c r="AS667" i="19"/>
  <c r="AU667" i="19" s="1"/>
  <c r="AS635" i="19"/>
  <c r="AU635" i="19" s="1"/>
  <c r="AS649" i="19"/>
  <c r="AU649" i="19" s="1"/>
  <c r="AS658" i="19"/>
  <c r="AU658" i="19" s="1"/>
  <c r="AS646" i="19"/>
  <c r="AU646" i="19" s="1"/>
  <c r="AS656" i="19"/>
  <c r="AU656" i="19" s="1"/>
  <c r="AS645" i="19"/>
  <c r="AU645" i="19" s="1"/>
  <c r="AS637" i="19"/>
  <c r="AU637" i="19" s="1"/>
  <c r="AS663" i="19"/>
  <c r="AU663" i="19" s="1"/>
  <c r="AS648" i="19"/>
  <c r="AU648" i="19" s="1"/>
  <c r="AS664" i="19"/>
  <c r="AU664" i="19" s="1"/>
  <c r="AS654" i="19"/>
  <c r="AU654" i="19" s="1"/>
  <c r="AU634" i="19"/>
  <c r="AS609" i="19"/>
  <c r="AU609" i="19" s="1"/>
  <c r="CT386" i="19"/>
  <c r="BY386" i="19"/>
  <c r="CR386" i="19"/>
  <c r="CQ386" i="19"/>
  <c r="AS602" i="19"/>
  <c r="AU602" i="19" s="1"/>
  <c r="BZ386" i="19"/>
  <c r="CU386" i="19"/>
  <c r="CV386" i="19"/>
  <c r="CS386" i="19"/>
  <c r="AS600" i="19"/>
  <c r="AU600" i="19" s="1"/>
  <c r="AS631" i="19"/>
  <c r="AU631" i="19" s="1"/>
  <c r="AS616" i="19"/>
  <c r="AU616" i="19" s="1"/>
  <c r="AS626" i="19"/>
  <c r="AU626" i="19" s="1"/>
  <c r="AS615" i="19"/>
  <c r="AU615" i="19" s="1"/>
  <c r="AS617" i="19"/>
  <c r="AU617" i="19" s="1"/>
  <c r="AS610" i="19"/>
  <c r="AU610" i="19" s="1"/>
  <c r="AS613" i="19"/>
  <c r="AU613" i="19" s="1"/>
  <c r="AS594" i="19"/>
  <c r="AU594" i="19" s="1"/>
  <c r="AS614" i="19"/>
  <c r="AU614" i="19" s="1"/>
  <c r="AS620" i="19"/>
  <c r="AU620" i="19" s="1"/>
  <c r="AS597" i="19"/>
  <c r="AU597" i="19" s="1"/>
  <c r="AS598" i="19"/>
  <c r="AU598" i="19" s="1"/>
  <c r="AS619" i="19"/>
  <c r="AU619" i="19" s="1"/>
  <c r="AS623" i="19"/>
  <c r="AU623" i="19" s="1"/>
  <c r="AS632" i="19"/>
  <c r="AU632" i="19" s="1"/>
  <c r="AS606" i="19"/>
  <c r="AU606" i="19" s="1"/>
  <c r="AS604" i="19"/>
  <c r="AU604" i="19" s="1"/>
  <c r="AS629" i="19"/>
  <c r="AU629" i="19" s="1"/>
  <c r="AS628" i="19"/>
  <c r="AU628" i="19" s="1"/>
  <c r="AS630" i="19"/>
  <c r="AU630" i="19" s="1"/>
  <c r="AS625" i="19"/>
  <c r="AU625" i="19" s="1"/>
  <c r="AS608" i="19"/>
  <c r="AU608" i="19" s="1"/>
  <c r="AS607" i="19"/>
  <c r="AU607" i="19" s="1"/>
  <c r="AS612" i="19"/>
  <c r="AU612" i="19" s="1"/>
  <c r="AS601" i="19"/>
  <c r="AU601" i="19" s="1"/>
  <c r="AS599" i="19"/>
  <c r="AU599" i="19" s="1"/>
  <c r="AS622" i="19"/>
  <c r="AU622" i="19" s="1"/>
  <c r="AS618" i="19"/>
  <c r="AU618" i="19" s="1"/>
  <c r="AS595" i="19"/>
  <c r="AU595" i="19" s="1"/>
  <c r="AS593" i="19"/>
  <c r="AU593" i="19" s="1"/>
  <c r="AS603" i="19"/>
  <c r="AU603" i="19" s="1"/>
  <c r="AS627" i="19"/>
  <c r="AU627" i="19" s="1"/>
  <c r="AS596" i="19"/>
  <c r="AU596" i="19" s="1"/>
  <c r="AS611" i="19"/>
  <c r="AU611" i="19" s="1"/>
  <c r="Y621" i="19"/>
  <c r="AR621" i="19"/>
  <c r="AV621" i="19"/>
  <c r="AT621" i="19" s="1"/>
  <c r="CT375" i="19"/>
  <c r="BZ374" i="19"/>
  <c r="BY364" i="19"/>
  <c r="Y16" i="62"/>
  <c r="Y21" i="62"/>
  <c r="Y17" i="65"/>
  <c r="Y13" i="62"/>
  <c r="Y5" i="62"/>
  <c r="Y20" i="65"/>
  <c r="Y11" i="65"/>
  <c r="Y32" i="65"/>
  <c r="Y31" i="65"/>
  <c r="Y33" i="65"/>
  <c r="Y16" i="65"/>
  <c r="Y29" i="65"/>
  <c r="Y32" i="62"/>
  <c r="Y20" i="62"/>
  <c r="Y3" i="65"/>
  <c r="AV583" i="19"/>
  <c r="AT583" i="19" s="1"/>
  <c r="CT374" i="19"/>
  <c r="CS384" i="19"/>
  <c r="CT371" i="19"/>
  <c r="BY370" i="19"/>
  <c r="Y27" i="62"/>
  <c r="Y22" i="65"/>
  <c r="CS371" i="19"/>
  <c r="Y583" i="19"/>
  <c r="AV582" i="19"/>
  <c r="AT582" i="19" s="1"/>
  <c r="AV568" i="19"/>
  <c r="AT568" i="19" s="1"/>
  <c r="Y590" i="19"/>
  <c r="Y19" i="65"/>
  <c r="Y589" i="19"/>
  <c r="BY381" i="19"/>
  <c r="Y2" i="62"/>
  <c r="Y10" i="65"/>
  <c r="Y14" i="62"/>
  <c r="AV587" i="19"/>
  <c r="AT587" i="19" s="1"/>
  <c r="Y9" i="65"/>
  <c r="Y562" i="19"/>
  <c r="AV580" i="19"/>
  <c r="AT580" i="19" s="1"/>
  <c r="Y566" i="19"/>
  <c r="Y15" i="65"/>
  <c r="Y12" i="65"/>
  <c r="Y2" i="65"/>
  <c r="Y569" i="19"/>
  <c r="AV586" i="19"/>
  <c r="AT586" i="19" s="1"/>
  <c r="AV592" i="19"/>
  <c r="AT592" i="19" s="1"/>
  <c r="AV571" i="19"/>
  <c r="AT571" i="19" s="1"/>
  <c r="BY384" i="19"/>
  <c r="AR564" i="19"/>
  <c r="AR590" i="19"/>
  <c r="Y563" i="19"/>
  <c r="AR572" i="19"/>
  <c r="AR575" i="19"/>
  <c r="Y577" i="19"/>
  <c r="AR567" i="19"/>
  <c r="AR588" i="19"/>
  <c r="CS372" i="19"/>
  <c r="AR579" i="19"/>
  <c r="Y592" i="19"/>
  <c r="Y586" i="19"/>
  <c r="AR577" i="19"/>
  <c r="Y588" i="19"/>
  <c r="AV590" i="19"/>
  <c r="AT590" i="19" s="1"/>
  <c r="AV563" i="19"/>
  <c r="AT563" i="19" s="1"/>
  <c r="Y573" i="19"/>
  <c r="AR571" i="19"/>
  <c r="Y574" i="19"/>
  <c r="AV562" i="19"/>
  <c r="AT562" i="19" s="1"/>
  <c r="AR583" i="19"/>
  <c r="AR565" i="19"/>
  <c r="AV565" i="19"/>
  <c r="AT565" i="19" s="1"/>
  <c r="Y578" i="19"/>
  <c r="AR563" i="19"/>
  <c r="Y576" i="19"/>
  <c r="AV591" i="19"/>
  <c r="AT591" i="19" s="1"/>
  <c r="AV588" i="19"/>
  <c r="AT588" i="19" s="1"/>
  <c r="AR580" i="19"/>
  <c r="Y565" i="19"/>
  <c r="AV569" i="19"/>
  <c r="AT569" i="19" s="1"/>
  <c r="AV574" i="19"/>
  <c r="AT574" i="19" s="1"/>
  <c r="AV561" i="19"/>
  <c r="AT561" i="19" s="1"/>
  <c r="AV572" i="19"/>
  <c r="AT572" i="19" s="1"/>
  <c r="Y570" i="19"/>
  <c r="AR584" i="19"/>
  <c r="AV577" i="19"/>
  <c r="AT577" i="19" s="1"/>
  <c r="AV578" i="19"/>
  <c r="AT578" i="19" s="1"/>
  <c r="AR566" i="19"/>
  <c r="AV566" i="19"/>
  <c r="AT566" i="19" s="1"/>
  <c r="Y587" i="19"/>
  <c r="AR587" i="19"/>
  <c r="Y591" i="19"/>
  <c r="Y582" i="19"/>
  <c r="AR568" i="19"/>
  <c r="Y579" i="19"/>
  <c r="AR591" i="19"/>
  <c r="AR574" i="19"/>
  <c r="AR576" i="19"/>
  <c r="AR562" i="19"/>
  <c r="Y567" i="19"/>
  <c r="AR578" i="19"/>
  <c r="Y571" i="19"/>
  <c r="AR589" i="19"/>
  <c r="AR569" i="19"/>
  <c r="AR573" i="19"/>
  <c r="Y572" i="19"/>
  <c r="AR586" i="19"/>
  <c r="Y564" i="19"/>
  <c r="AR570" i="19"/>
  <c r="AV575" i="19"/>
  <c r="AT575" i="19" s="1"/>
  <c r="AV567" i="19"/>
  <c r="AT567" i="19" s="1"/>
  <c r="AR581" i="19"/>
  <c r="AV573" i="19"/>
  <c r="AT573" i="19" s="1"/>
  <c r="Y575" i="19"/>
  <c r="Y580" i="19"/>
  <c r="AR582" i="19"/>
  <c r="AV576" i="19"/>
  <c r="AT576" i="19" s="1"/>
  <c r="AV584" i="19"/>
  <c r="AT584" i="19" s="1"/>
  <c r="AR592" i="19"/>
  <c r="BY369" i="19"/>
  <c r="BY377" i="19"/>
  <c r="Y568" i="19"/>
  <c r="AV579" i="19"/>
  <c r="AT579" i="19" s="1"/>
  <c r="Y584" i="19"/>
  <c r="AV581" i="19"/>
  <c r="AT581" i="19" s="1"/>
  <c r="AV589" i="19"/>
  <c r="AT589" i="19" s="1"/>
  <c r="AV570" i="19"/>
  <c r="AT570" i="19" s="1"/>
  <c r="AV564" i="19"/>
  <c r="AT564" i="19" s="1"/>
  <c r="Y581" i="19"/>
  <c r="CT369" i="19"/>
  <c r="BY378" i="19"/>
  <c r="CT383" i="19"/>
  <c r="CT376" i="19"/>
  <c r="CS368" i="19"/>
  <c r="CT378" i="19"/>
  <c r="BY374" i="19"/>
  <c r="BZ384" i="19"/>
  <c r="BZ377" i="19"/>
  <c r="CS376" i="19"/>
  <c r="AR561" i="19"/>
  <c r="CS374" i="19"/>
  <c r="CS382" i="19"/>
  <c r="BY372" i="19"/>
  <c r="CT377" i="19"/>
  <c r="CS383" i="19"/>
  <c r="BY380" i="19"/>
  <c r="Y561" i="19"/>
  <c r="CT368" i="19"/>
  <c r="BY383" i="19"/>
  <c r="BZ375" i="19"/>
  <c r="CT384" i="19"/>
  <c r="CS377" i="19"/>
  <c r="CS375" i="19"/>
  <c r="CU375" i="19"/>
  <c r="CV375" i="19"/>
  <c r="CV384" i="19"/>
  <c r="CU384" i="19"/>
  <c r="CQ370" i="19"/>
  <c r="CR370" i="19"/>
  <c r="CR372" i="19"/>
  <c r="CQ372" i="19"/>
  <c r="CQ380" i="19"/>
  <c r="CR380" i="19"/>
  <c r="CU382" i="19"/>
  <c r="CV382" i="19"/>
  <c r="CR371" i="19"/>
  <c r="CQ371" i="19"/>
  <c r="CT381" i="19"/>
  <c r="CU378" i="19"/>
  <c r="CV378" i="19"/>
  <c r="CR378" i="19"/>
  <c r="CQ378" i="19"/>
  <c r="BZ382" i="19"/>
  <c r="CV369" i="19"/>
  <c r="CU369" i="19"/>
  <c r="CS378" i="19"/>
  <c r="CR383" i="19"/>
  <c r="CQ383" i="19"/>
  <c r="BZ371" i="19"/>
  <c r="CV381" i="19"/>
  <c r="CU381" i="19"/>
  <c r="CQ369" i="19"/>
  <c r="CR369" i="19"/>
  <c r="CS381" i="19"/>
  <c r="BY371" i="19"/>
  <c r="CS380" i="19"/>
  <c r="CQ384" i="19"/>
  <c r="CR384" i="19"/>
  <c r="BZ378" i="19"/>
  <c r="CQ377" i="19"/>
  <c r="CR377" i="19"/>
  <c r="CV377" i="19"/>
  <c r="CU377" i="19"/>
  <c r="CV376" i="19"/>
  <c r="CU376" i="19"/>
  <c r="BZ381" i="19"/>
  <c r="CR375" i="19"/>
  <c r="CQ375" i="19"/>
  <c r="BZ376" i="19"/>
  <c r="CQ382" i="19"/>
  <c r="CR382" i="19"/>
  <c r="CT382" i="19"/>
  <c r="CU374" i="19"/>
  <c r="CV374" i="19"/>
  <c r="CU372" i="19"/>
  <c r="CV372" i="19"/>
  <c r="BZ383" i="19"/>
  <c r="CV370" i="19"/>
  <c r="CU370" i="19"/>
  <c r="BZ372" i="19"/>
  <c r="CS369" i="19"/>
  <c r="CQ381" i="19"/>
  <c r="CR381" i="19"/>
  <c r="CT380" i="19"/>
  <c r="CU371" i="19"/>
  <c r="CV371" i="19"/>
  <c r="CR376" i="19"/>
  <c r="CQ376" i="19"/>
  <c r="BY376" i="19"/>
  <c r="CT372" i="19"/>
  <c r="BZ380" i="19"/>
  <c r="CU380" i="19"/>
  <c r="CV380" i="19"/>
  <c r="CR374" i="19"/>
  <c r="CQ374" i="19"/>
  <c r="BY382" i="19"/>
  <c r="BZ370" i="19"/>
  <c r="BY375" i="19"/>
  <c r="CT370" i="19"/>
  <c r="BZ369" i="19"/>
  <c r="CU383" i="19"/>
  <c r="CV383" i="19"/>
  <c r="CS370" i="19"/>
  <c r="BY368" i="19"/>
  <c r="CQ368" i="19"/>
  <c r="CR368" i="19"/>
  <c r="BZ368" i="19"/>
  <c r="CU368" i="19"/>
  <c r="CV368" i="19"/>
  <c r="AV550" i="19"/>
  <c r="AT550" i="19" s="1"/>
  <c r="Y14" i="65"/>
  <c r="Y13" i="65"/>
  <c r="BY356" i="19"/>
  <c r="Y4" i="65"/>
  <c r="Y5" i="65"/>
  <c r="Y23" i="65"/>
  <c r="Y8" i="65"/>
  <c r="BZ367" i="19"/>
  <c r="AV556" i="19"/>
  <c r="AT556" i="19" s="1"/>
  <c r="Y30" i="65"/>
  <c r="Y7" i="65"/>
  <c r="Y18" i="65"/>
  <c r="Y26" i="65"/>
  <c r="Y555" i="19"/>
  <c r="Y539" i="19"/>
  <c r="AV547" i="19"/>
  <c r="AT547" i="19" s="1"/>
  <c r="BY358" i="19"/>
  <c r="CS362" i="19"/>
  <c r="AV531" i="19"/>
  <c r="AT531" i="19" s="1"/>
  <c r="Y552" i="19"/>
  <c r="Y547" i="19"/>
  <c r="Y559" i="19"/>
  <c r="AV546" i="19"/>
  <c r="AT546" i="19" s="1"/>
  <c r="AV533" i="19"/>
  <c r="AT533" i="19" s="1"/>
  <c r="AV558" i="19"/>
  <c r="AT558" i="19" s="1"/>
  <c r="Y25" i="65"/>
  <c r="Y28" i="65"/>
  <c r="Y24" i="65"/>
  <c r="AV538" i="19"/>
  <c r="AT538" i="19" s="1"/>
  <c r="Y549" i="19"/>
  <c r="Y535" i="19"/>
  <c r="AV545" i="19"/>
  <c r="AT545" i="19" s="1"/>
  <c r="Y21" i="65"/>
  <c r="AV549" i="19"/>
  <c r="AT549" i="19" s="1"/>
  <c r="AV548" i="19"/>
  <c r="AT548" i="19" s="1"/>
  <c r="Y560" i="19"/>
  <c r="Y554" i="19"/>
  <c r="Y6" i="65"/>
  <c r="Y27" i="65"/>
  <c r="AV559" i="19"/>
  <c r="AT559" i="19" s="1"/>
  <c r="Y551" i="19"/>
  <c r="AR531" i="19"/>
  <c r="AR540" i="19"/>
  <c r="AR553" i="19"/>
  <c r="AR550" i="19"/>
  <c r="AR556" i="19"/>
  <c r="AR534" i="19"/>
  <c r="AR545" i="19"/>
  <c r="AV554" i="19"/>
  <c r="AT554" i="19" s="1"/>
  <c r="AR533" i="19"/>
  <c r="Y538" i="19"/>
  <c r="Y540" i="19"/>
  <c r="AR558" i="19"/>
  <c r="Y544" i="19"/>
  <c r="AV543" i="19"/>
  <c r="AT543" i="19" s="1"/>
  <c r="AV535" i="19"/>
  <c r="AT535" i="19" s="1"/>
  <c r="AR554" i="19"/>
  <c r="AV552" i="19"/>
  <c r="AT552" i="19" s="1"/>
  <c r="AV544" i="19"/>
  <c r="AT544" i="19" s="1"/>
  <c r="Y531" i="19"/>
  <c r="AR535" i="19"/>
  <c r="AV555" i="19"/>
  <c r="AT555" i="19" s="1"/>
  <c r="AR551" i="19"/>
  <c r="Y534" i="19"/>
  <c r="Y557" i="19"/>
  <c r="Y536" i="19"/>
  <c r="AR560" i="19"/>
  <c r="AR547" i="19"/>
  <c r="AR543" i="19"/>
  <c r="Y545" i="19"/>
  <c r="BY359" i="19"/>
  <c r="Y537" i="19"/>
  <c r="AV540" i="19"/>
  <c r="AT540" i="19" s="1"/>
  <c r="AV536" i="19"/>
  <c r="AT536" i="19" s="1"/>
  <c r="AR555" i="19"/>
  <c r="AR539" i="19"/>
  <c r="AV539" i="19"/>
  <c r="AT539" i="19" s="1"/>
  <c r="AR541" i="19"/>
  <c r="AV551" i="19"/>
  <c r="AT551" i="19" s="1"/>
  <c r="Y548" i="19"/>
  <c r="Y542" i="19"/>
  <c r="Y556" i="19"/>
  <c r="AR536" i="19"/>
  <c r="AR548" i="19"/>
  <c r="AV553" i="19"/>
  <c r="AT553" i="19" s="1"/>
  <c r="AR557" i="19"/>
  <c r="Y541" i="19"/>
  <c r="AV532" i="19"/>
  <c r="AT532" i="19" s="1"/>
  <c r="Y553" i="19"/>
  <c r="AR538" i="19"/>
  <c r="Y543" i="19"/>
  <c r="AR537" i="19"/>
  <c r="AR546" i="19"/>
  <c r="AR559" i="19"/>
  <c r="AR532" i="19"/>
  <c r="AR542" i="19"/>
  <c r="AV542" i="19"/>
  <c r="AT542" i="19" s="1"/>
  <c r="AV537" i="19"/>
  <c r="AT537" i="19" s="1"/>
  <c r="Y558" i="19"/>
  <c r="BY352" i="19"/>
  <c r="AV541" i="19"/>
  <c r="AT541" i="19" s="1"/>
  <c r="Y532" i="19"/>
  <c r="AR549" i="19"/>
  <c r="AV557" i="19"/>
  <c r="AT557" i="19" s="1"/>
  <c r="Y533" i="19"/>
  <c r="AR552" i="19"/>
  <c r="Y550" i="19"/>
  <c r="AV534" i="19"/>
  <c r="AT534" i="19" s="1"/>
  <c r="AR544" i="19"/>
  <c r="Y546" i="19"/>
  <c r="AV560" i="19"/>
  <c r="AT560" i="19" s="1"/>
  <c r="BZ357" i="19"/>
  <c r="CS367" i="19"/>
  <c r="BZ358" i="19"/>
  <c r="CT356" i="19"/>
  <c r="CS360" i="19"/>
  <c r="BY362" i="19"/>
  <c r="BZ362" i="19"/>
  <c r="CT360" i="19"/>
  <c r="BY360" i="19"/>
  <c r="BY354" i="19"/>
  <c r="CT359" i="19"/>
  <c r="BZ366" i="19"/>
  <c r="CT366" i="19"/>
  <c r="CT365" i="19"/>
  <c r="AR530" i="19"/>
  <c r="CS365" i="19"/>
  <c r="Y530" i="19"/>
  <c r="AV530" i="19"/>
  <c r="AT530" i="19" s="1"/>
  <c r="CT364" i="19"/>
  <c r="CS356" i="19"/>
  <c r="CS354" i="19"/>
  <c r="CS358" i="19"/>
  <c r="CS359" i="19"/>
  <c r="BY361" i="19"/>
  <c r="BY367" i="19"/>
  <c r="BY366" i="19"/>
  <c r="CU365" i="19"/>
  <c r="CV365" i="19"/>
  <c r="CU358" i="19"/>
  <c r="CV358" i="19"/>
  <c r="CR353" i="19"/>
  <c r="CQ353" i="19"/>
  <c r="CQ361" i="19"/>
  <c r="CR361" i="19"/>
  <c r="BZ353" i="19"/>
  <c r="CU359" i="19"/>
  <c r="CV359" i="19"/>
  <c r="BZ360" i="19"/>
  <c r="CS363" i="19"/>
  <c r="CT354" i="19"/>
  <c r="CV354" i="19"/>
  <c r="CU354" i="19"/>
  <c r="BZ356" i="19"/>
  <c r="BY365" i="19"/>
  <c r="CQ363" i="19"/>
  <c r="CR363" i="19"/>
  <c r="BY355" i="19"/>
  <c r="CR362" i="19"/>
  <c r="CQ362" i="19"/>
  <c r="BZ359" i="19"/>
  <c r="CQ364" i="19"/>
  <c r="CR364" i="19"/>
  <c r="CQ367" i="19"/>
  <c r="CR367" i="19"/>
  <c r="CQ360" i="19"/>
  <c r="CR360" i="19"/>
  <c r="CQ359" i="19"/>
  <c r="CR359" i="19"/>
  <c r="CU363" i="19"/>
  <c r="CV363" i="19"/>
  <c r="CV367" i="19"/>
  <c r="CU367" i="19"/>
  <c r="CQ358" i="19"/>
  <c r="CR358" i="19"/>
  <c r="BY353" i="19"/>
  <c r="CT355" i="19"/>
  <c r="BZ361" i="19"/>
  <c r="CQ357" i="19"/>
  <c r="CR357" i="19"/>
  <c r="BY363" i="19"/>
  <c r="CU360" i="19"/>
  <c r="CV360" i="19"/>
  <c r="CS361" i="19"/>
  <c r="CQ356" i="19"/>
  <c r="CR356" i="19"/>
  <c r="CT363" i="19"/>
  <c r="CS353" i="19"/>
  <c r="CR366" i="19"/>
  <c r="CQ366" i="19"/>
  <c r="CU362" i="19"/>
  <c r="CV362" i="19"/>
  <c r="BZ363" i="19"/>
  <c r="CS357" i="19"/>
  <c r="BY357" i="19"/>
  <c r="CV366" i="19"/>
  <c r="CU366" i="19"/>
  <c r="CS355" i="19"/>
  <c r="CT357" i="19"/>
  <c r="CT367" i="19"/>
  <c r="CQ355" i="19"/>
  <c r="CR355" i="19"/>
  <c r="BZ355" i="19"/>
  <c r="CU355" i="19"/>
  <c r="CV355" i="19"/>
  <c r="CU364" i="19"/>
  <c r="CV364" i="19"/>
  <c r="CQ365" i="19"/>
  <c r="CR365" i="19"/>
  <c r="CU356" i="19"/>
  <c r="CV356" i="19"/>
  <c r="CR354" i="19"/>
  <c r="CQ354" i="19"/>
  <c r="CT362" i="19"/>
  <c r="CV361" i="19"/>
  <c r="CU361" i="19"/>
  <c r="CT361" i="19"/>
  <c r="CT353" i="19"/>
  <c r="CU353" i="19"/>
  <c r="CV353" i="19"/>
  <c r="BZ354" i="19"/>
  <c r="CS366" i="19"/>
  <c r="BZ365" i="19"/>
  <c r="CU357" i="19"/>
  <c r="CV357" i="19"/>
  <c r="CT358" i="19"/>
  <c r="BZ352" i="19"/>
  <c r="CR352" i="19"/>
  <c r="CQ352" i="19"/>
  <c r="CS352" i="19"/>
  <c r="CT352" i="19"/>
  <c r="CU352" i="19"/>
  <c r="CV352" i="19"/>
  <c r="Y23" i="62"/>
  <c r="Y17" i="62"/>
  <c r="Y28" i="62"/>
  <c r="Y15" i="62"/>
  <c r="Y7" i="62"/>
  <c r="Y8" i="62"/>
  <c r="Y6" i="62"/>
  <c r="Y10" i="62"/>
  <c r="Y24" i="62"/>
  <c r="Y3" i="62"/>
  <c r="Y22" i="62"/>
  <c r="Y11" i="62"/>
  <c r="Y25" i="62"/>
  <c r="Y4" i="62"/>
  <c r="Y19" i="62"/>
  <c r="Y29" i="62"/>
  <c r="Y12" i="62"/>
  <c r="Y31" i="62"/>
  <c r="Y26" i="62"/>
  <c r="Y30" i="62"/>
  <c r="Y9" i="62"/>
  <c r="Y18" i="62"/>
  <c r="AS621" i="19" l="1"/>
  <c r="AU621" i="19" s="1"/>
  <c r="AS566" i="19"/>
  <c r="AU566" i="19" s="1"/>
  <c r="AS562" i="19"/>
  <c r="AU562" i="19" s="1"/>
  <c r="AS592" i="19"/>
  <c r="AU592" i="19" s="1"/>
  <c r="AS590" i="19"/>
  <c r="AU590" i="19" s="1"/>
  <c r="AS569" i="19"/>
  <c r="AU569" i="19" s="1"/>
  <c r="AS589" i="19"/>
  <c r="AU589" i="19" s="1"/>
  <c r="AS581" i="19"/>
  <c r="AU581" i="19" s="1"/>
  <c r="AS583" i="19"/>
  <c r="AU583" i="19" s="1"/>
  <c r="AS573" i="19"/>
  <c r="AU573" i="19" s="1"/>
  <c r="AS572" i="19"/>
  <c r="AU572" i="19" s="1"/>
  <c r="AS587" i="19"/>
  <c r="AU587" i="19" s="1"/>
  <c r="AS567" i="19"/>
  <c r="AU567" i="19" s="1"/>
  <c r="AS576" i="19"/>
  <c r="AU576" i="19" s="1"/>
  <c r="AS591" i="19"/>
  <c r="AU591" i="19" s="1"/>
  <c r="AS584" i="19"/>
  <c r="AU584" i="19" s="1"/>
  <c r="AS577" i="19"/>
  <c r="AU577" i="19" s="1"/>
  <c r="AS579" i="19"/>
  <c r="AU579" i="19" s="1"/>
  <c r="AS571" i="19"/>
  <c r="AU571" i="19" s="1"/>
  <c r="AS570" i="19"/>
  <c r="AU570" i="19" s="1"/>
  <c r="AS564" i="19"/>
  <c r="AU564" i="19" s="1"/>
  <c r="AS586" i="19"/>
  <c r="AU586" i="19" s="1"/>
  <c r="AS574" i="19"/>
  <c r="AU574" i="19" s="1"/>
  <c r="AS561" i="19"/>
  <c r="AU561" i="19" s="1"/>
  <c r="AS588" i="19"/>
  <c r="AU588" i="19" s="1"/>
  <c r="AS578" i="19"/>
  <c r="AU578" i="19" s="1"/>
  <c r="AS580" i="19"/>
  <c r="AU580" i="19" s="1"/>
  <c r="AS575" i="19"/>
  <c r="AU575" i="19" s="1"/>
  <c r="AS568" i="19"/>
  <c r="AU568" i="19" s="1"/>
  <c r="AS563" i="19"/>
  <c r="AU563" i="19" s="1"/>
  <c r="AS582" i="19"/>
  <c r="AU582" i="19" s="1"/>
  <c r="AS565" i="19"/>
  <c r="AU565" i="19" s="1"/>
  <c r="AS556" i="19"/>
  <c r="AU556" i="19" s="1"/>
  <c r="AS555" i="19"/>
  <c r="AU555" i="19" s="1"/>
  <c r="AS560" i="19"/>
  <c r="AU560" i="19" s="1"/>
  <c r="AS532" i="19"/>
  <c r="AU532" i="19" s="1"/>
  <c r="AS549" i="19"/>
  <c r="AU549" i="19" s="1"/>
  <c r="AS535" i="19"/>
  <c r="AU535" i="19" s="1"/>
  <c r="AS559" i="19"/>
  <c r="AU559" i="19" s="1"/>
  <c r="AS552" i="19"/>
  <c r="AU552" i="19" s="1"/>
  <c r="AS547" i="19"/>
  <c r="AU547" i="19" s="1"/>
  <c r="AS542" i="19"/>
  <c r="AU542" i="19" s="1"/>
  <c r="AS539" i="19"/>
  <c r="AU539" i="19" s="1"/>
  <c r="AS554" i="19"/>
  <c r="AU554" i="19" s="1"/>
  <c r="AS536" i="19"/>
  <c r="AU536" i="19" s="1"/>
  <c r="AS553" i="19"/>
  <c r="AU553" i="19" s="1"/>
  <c r="AS551" i="19"/>
  <c r="AU551" i="19" s="1"/>
  <c r="AS537" i="19"/>
  <c r="AU537" i="19" s="1"/>
  <c r="AS544" i="19"/>
  <c r="AU544" i="19" s="1"/>
  <c r="AS548" i="19"/>
  <c r="AU548" i="19" s="1"/>
  <c r="AS558" i="19"/>
  <c r="AU558" i="19" s="1"/>
  <c r="AS550" i="19"/>
  <c r="AU550" i="19" s="1"/>
  <c r="AS545" i="19"/>
  <c r="AU545" i="19" s="1"/>
  <c r="AS543" i="19"/>
  <c r="AU543" i="19" s="1"/>
  <c r="AS540" i="19"/>
  <c r="AU540" i="19" s="1"/>
  <c r="AS531" i="19"/>
  <c r="AU531" i="19" s="1"/>
  <c r="AS541" i="19"/>
  <c r="AU541" i="19" s="1"/>
  <c r="AS530" i="19"/>
  <c r="AU530" i="19" s="1"/>
  <c r="AS533" i="19"/>
  <c r="AU533" i="19" s="1"/>
  <c r="AS538" i="19"/>
  <c r="AU538" i="19" s="1"/>
  <c r="AS557" i="19"/>
  <c r="AU557" i="19" s="1"/>
  <c r="AS546" i="19"/>
  <c r="AU546" i="19" s="1"/>
  <c r="AS534" i="19"/>
  <c r="AU534" i="19" s="1"/>
  <c r="CX331" i="19" l="1"/>
  <c r="CX332" i="19"/>
  <c r="CX333" i="19"/>
  <c r="CX334" i="19"/>
  <c r="CX335" i="19"/>
  <c r="CX336" i="19"/>
  <c r="CX337" i="19"/>
  <c r="CX338" i="19"/>
  <c r="CX339" i="19"/>
  <c r="CX340" i="19"/>
  <c r="CX341" i="19"/>
  <c r="CX342" i="19"/>
  <c r="CX343" i="19"/>
  <c r="CX344" i="19"/>
  <c r="CX345" i="19"/>
  <c r="CX346" i="19"/>
  <c r="CX347" i="19"/>
  <c r="CX348" i="19"/>
  <c r="CX349" i="19"/>
  <c r="CX350" i="19"/>
  <c r="CX351" i="19"/>
  <c r="CX310" i="19"/>
  <c r="CX311" i="19"/>
  <c r="CX312" i="19"/>
  <c r="CX313" i="19"/>
  <c r="CX314" i="19"/>
  <c r="CX315" i="19"/>
  <c r="CX316" i="19"/>
  <c r="CX317" i="19"/>
  <c r="CX318" i="19"/>
  <c r="CX319" i="19"/>
  <c r="CX320" i="19"/>
  <c r="CX321" i="19"/>
  <c r="CX322" i="19"/>
  <c r="CX323" i="19"/>
  <c r="CX324" i="19"/>
  <c r="CX325" i="19"/>
  <c r="CX326" i="19"/>
  <c r="CX327" i="19"/>
  <c r="CX328" i="19"/>
  <c r="CX329" i="19"/>
  <c r="CX330" i="19"/>
  <c r="C71" i="60"/>
  <c r="D71" i="60"/>
  <c r="E71" i="60"/>
  <c r="F71" i="60"/>
  <c r="G71" i="60"/>
  <c r="H71" i="60"/>
  <c r="I71" i="60"/>
  <c r="J71" i="60"/>
  <c r="K71" i="60"/>
  <c r="L71" i="60"/>
  <c r="M71" i="60"/>
  <c r="N71" i="60"/>
  <c r="P71" i="60"/>
  <c r="C72" i="60"/>
  <c r="D72" i="60"/>
  <c r="E72" i="60"/>
  <c r="F72" i="60"/>
  <c r="G72" i="60"/>
  <c r="H72" i="60"/>
  <c r="I72" i="60"/>
  <c r="J72" i="60"/>
  <c r="K72" i="60"/>
  <c r="L72" i="60"/>
  <c r="M72" i="60"/>
  <c r="N72" i="60"/>
  <c r="P72" i="60"/>
  <c r="S41" i="59"/>
  <c r="R41" i="59"/>
  <c r="Q41" i="59"/>
  <c r="P41" i="59"/>
  <c r="O41" i="59"/>
  <c r="N41" i="59"/>
  <c r="M41" i="59"/>
  <c r="L41" i="59"/>
  <c r="K41" i="59"/>
  <c r="J41" i="59"/>
  <c r="I41" i="59"/>
  <c r="H41" i="59"/>
  <c r="G41" i="59"/>
  <c r="F41" i="59"/>
  <c r="E41" i="59"/>
  <c r="D41" i="59"/>
  <c r="B41" i="59" a="1"/>
  <c r="B41" i="59" s="1"/>
  <c r="S40" i="59"/>
  <c r="R40" i="59"/>
  <c r="Q40" i="59"/>
  <c r="P40" i="59"/>
  <c r="O40" i="59"/>
  <c r="N40" i="59"/>
  <c r="M40" i="59"/>
  <c r="L40" i="59"/>
  <c r="K40" i="59"/>
  <c r="J40" i="59"/>
  <c r="I40" i="59"/>
  <c r="H40" i="59"/>
  <c r="G40" i="59"/>
  <c r="F40" i="59"/>
  <c r="E40" i="59"/>
  <c r="D40" i="59"/>
  <c r="B40" i="59" a="1"/>
  <c r="B40" i="59" s="1"/>
  <c r="S39" i="59"/>
  <c r="R39" i="59"/>
  <c r="Q39" i="59"/>
  <c r="P39" i="59"/>
  <c r="O39" i="59"/>
  <c r="N39" i="59"/>
  <c r="M39" i="59"/>
  <c r="L39" i="59"/>
  <c r="K39" i="59"/>
  <c r="J39" i="59"/>
  <c r="I39" i="59"/>
  <c r="H39" i="59"/>
  <c r="G39" i="59"/>
  <c r="F39" i="59"/>
  <c r="E39" i="59"/>
  <c r="D39" i="59"/>
  <c r="B39" i="59" a="1"/>
  <c r="B39" i="59" s="1"/>
  <c r="S38" i="59"/>
  <c r="R38" i="59"/>
  <c r="Q38" i="59"/>
  <c r="P38" i="59"/>
  <c r="O38" i="59"/>
  <c r="N38" i="59"/>
  <c r="M38" i="59"/>
  <c r="L38" i="59"/>
  <c r="K38" i="59"/>
  <c r="J38" i="59"/>
  <c r="I38" i="59"/>
  <c r="H38" i="59"/>
  <c r="G38" i="59"/>
  <c r="F38" i="59"/>
  <c r="E38" i="59"/>
  <c r="D38" i="59"/>
  <c r="B38" i="59" a="1"/>
  <c r="B38" i="59" s="1"/>
  <c r="S37" i="59"/>
  <c r="R37" i="59"/>
  <c r="Q37" i="59"/>
  <c r="P37" i="59"/>
  <c r="O37" i="59"/>
  <c r="N37" i="59"/>
  <c r="M37" i="59"/>
  <c r="L37" i="59"/>
  <c r="K37" i="59"/>
  <c r="J37" i="59"/>
  <c r="I37" i="59"/>
  <c r="H37" i="59"/>
  <c r="G37" i="59"/>
  <c r="F37" i="59"/>
  <c r="E37" i="59"/>
  <c r="D37" i="59"/>
  <c r="B37" i="59" a="1"/>
  <c r="B37" i="59" s="1"/>
  <c r="S36" i="59"/>
  <c r="R36" i="59"/>
  <c r="Q36" i="59"/>
  <c r="P36" i="59"/>
  <c r="O36" i="59"/>
  <c r="N36" i="59"/>
  <c r="M36" i="59"/>
  <c r="L36" i="59"/>
  <c r="K36" i="59"/>
  <c r="J36" i="59"/>
  <c r="I36" i="59"/>
  <c r="H36" i="59"/>
  <c r="G36" i="59"/>
  <c r="F36" i="59"/>
  <c r="E36" i="59"/>
  <c r="D36" i="59"/>
  <c r="B36" i="59" a="1"/>
  <c r="B36" i="59" s="1"/>
  <c r="S35" i="59"/>
  <c r="R35" i="59"/>
  <c r="Q35" i="59"/>
  <c r="P35" i="59"/>
  <c r="O35" i="59"/>
  <c r="N35" i="59"/>
  <c r="M35" i="59"/>
  <c r="L35" i="59"/>
  <c r="K35" i="59"/>
  <c r="J35" i="59"/>
  <c r="I35" i="59"/>
  <c r="H35" i="59"/>
  <c r="G35" i="59"/>
  <c r="F35" i="59"/>
  <c r="E35" i="59"/>
  <c r="D35" i="59"/>
  <c r="B35" i="59" a="1"/>
  <c r="B35" i="59" s="1"/>
  <c r="S34" i="59"/>
  <c r="R34" i="59"/>
  <c r="Q34" i="59"/>
  <c r="P34" i="59"/>
  <c r="O34" i="59"/>
  <c r="N34" i="59"/>
  <c r="M34" i="59"/>
  <c r="L34" i="59"/>
  <c r="K34" i="59"/>
  <c r="J34" i="59"/>
  <c r="I34" i="59"/>
  <c r="H34" i="59"/>
  <c r="G34" i="59"/>
  <c r="F34" i="59"/>
  <c r="E34" i="59"/>
  <c r="D34" i="59"/>
  <c r="B34" i="59" a="1"/>
  <c r="B34" i="59" s="1"/>
  <c r="S33" i="59"/>
  <c r="R33" i="59"/>
  <c r="Q33" i="59"/>
  <c r="P33" i="59"/>
  <c r="O33" i="59"/>
  <c r="N33" i="59"/>
  <c r="M33" i="59"/>
  <c r="L33" i="59"/>
  <c r="K33" i="59"/>
  <c r="J33" i="59"/>
  <c r="I33" i="59"/>
  <c r="H33" i="59"/>
  <c r="G33" i="59"/>
  <c r="F33" i="59"/>
  <c r="E33" i="59"/>
  <c r="D33" i="59"/>
  <c r="B33" i="59" a="1"/>
  <c r="B33" i="59" s="1"/>
  <c r="S32" i="59"/>
  <c r="R32" i="59"/>
  <c r="Q32" i="59"/>
  <c r="P32" i="59"/>
  <c r="O32" i="59"/>
  <c r="N32" i="59"/>
  <c r="M32" i="59"/>
  <c r="L32" i="59"/>
  <c r="K32" i="59"/>
  <c r="J32" i="59"/>
  <c r="I32" i="59"/>
  <c r="H32" i="59"/>
  <c r="G32" i="59"/>
  <c r="F32" i="59"/>
  <c r="E32" i="59"/>
  <c r="D32" i="59"/>
  <c r="B32" i="59" a="1"/>
  <c r="B32" i="59" s="1"/>
  <c r="S31" i="59"/>
  <c r="R31" i="59"/>
  <c r="Q31" i="59"/>
  <c r="P31" i="59"/>
  <c r="O31" i="59"/>
  <c r="N31" i="59"/>
  <c r="M31" i="59"/>
  <c r="L31" i="59"/>
  <c r="K31" i="59"/>
  <c r="J31" i="59"/>
  <c r="I31" i="59"/>
  <c r="H31" i="59"/>
  <c r="G31" i="59"/>
  <c r="F31" i="59"/>
  <c r="E31" i="59"/>
  <c r="D31" i="59"/>
  <c r="B31" i="59" a="1"/>
  <c r="B31" i="59" s="1"/>
  <c r="S30" i="59"/>
  <c r="R30" i="59"/>
  <c r="Q30" i="59"/>
  <c r="P30" i="59"/>
  <c r="O30" i="59"/>
  <c r="N30" i="59"/>
  <c r="M30" i="59"/>
  <c r="L30" i="59"/>
  <c r="K30" i="59"/>
  <c r="J30" i="59"/>
  <c r="I30" i="59"/>
  <c r="H30" i="59"/>
  <c r="G30" i="59"/>
  <c r="F30" i="59"/>
  <c r="E30" i="59"/>
  <c r="D30" i="59"/>
  <c r="B30" i="59" a="1"/>
  <c r="B30" i="59" s="1"/>
  <c r="S29" i="59"/>
  <c r="R29" i="59"/>
  <c r="Q29" i="59"/>
  <c r="P29" i="59"/>
  <c r="O29" i="59"/>
  <c r="N29" i="59"/>
  <c r="M29" i="59"/>
  <c r="L29" i="59"/>
  <c r="K29" i="59"/>
  <c r="J29" i="59"/>
  <c r="I29" i="59"/>
  <c r="H29" i="59"/>
  <c r="G29" i="59"/>
  <c r="F29" i="59"/>
  <c r="E29" i="59"/>
  <c r="D29" i="59"/>
  <c r="B29" i="59" a="1"/>
  <c r="B29" i="59" s="1"/>
  <c r="S28" i="59"/>
  <c r="R28" i="59"/>
  <c r="Q28" i="59"/>
  <c r="P28" i="59"/>
  <c r="O28" i="59"/>
  <c r="N28" i="59"/>
  <c r="M28" i="59"/>
  <c r="L28" i="59"/>
  <c r="K28" i="59"/>
  <c r="J28" i="59"/>
  <c r="I28" i="59"/>
  <c r="H28" i="59"/>
  <c r="G28" i="59"/>
  <c r="F28" i="59"/>
  <c r="E28" i="59"/>
  <c r="D28" i="59"/>
  <c r="B28" i="59" a="1"/>
  <c r="B28" i="59" s="1"/>
  <c r="S27" i="59"/>
  <c r="R27" i="59"/>
  <c r="Q27" i="59"/>
  <c r="P27" i="59"/>
  <c r="O27" i="59"/>
  <c r="N27" i="59"/>
  <c r="M27" i="59"/>
  <c r="L27" i="59"/>
  <c r="K27" i="59"/>
  <c r="J27" i="59"/>
  <c r="I27" i="59"/>
  <c r="H27" i="59"/>
  <c r="G27" i="59"/>
  <c r="F27" i="59"/>
  <c r="E27" i="59"/>
  <c r="D27" i="59"/>
  <c r="B27" i="59" a="1"/>
  <c r="B27" i="59" s="1"/>
  <c r="S26" i="59"/>
  <c r="R26" i="59"/>
  <c r="Q26" i="59"/>
  <c r="P26" i="59"/>
  <c r="O26" i="59"/>
  <c r="N26" i="59"/>
  <c r="M26" i="59"/>
  <c r="L26" i="59"/>
  <c r="K26" i="59"/>
  <c r="J26" i="59"/>
  <c r="I26" i="59"/>
  <c r="H26" i="59"/>
  <c r="G26" i="59"/>
  <c r="F26" i="59"/>
  <c r="E26" i="59"/>
  <c r="D26" i="59"/>
  <c r="B26" i="59" a="1"/>
  <c r="B26" i="59" s="1"/>
  <c r="S25" i="59"/>
  <c r="R25" i="59"/>
  <c r="Q25" i="59"/>
  <c r="P25" i="59"/>
  <c r="O25" i="59"/>
  <c r="N25" i="59"/>
  <c r="M25" i="59"/>
  <c r="L25" i="59"/>
  <c r="K25" i="59"/>
  <c r="J25" i="59"/>
  <c r="I25" i="59"/>
  <c r="H25" i="59"/>
  <c r="G25" i="59"/>
  <c r="F25" i="59"/>
  <c r="E25" i="59"/>
  <c r="D25" i="59"/>
  <c r="B25" i="59" a="1"/>
  <c r="B25" i="59" s="1"/>
  <c r="S24" i="59"/>
  <c r="R24" i="59"/>
  <c r="Q24" i="59"/>
  <c r="P24" i="59"/>
  <c r="O24" i="59"/>
  <c r="N24" i="59"/>
  <c r="M24" i="59"/>
  <c r="L24" i="59"/>
  <c r="K24" i="59"/>
  <c r="J24" i="59"/>
  <c r="I24" i="59"/>
  <c r="H24" i="59"/>
  <c r="G24" i="59"/>
  <c r="F24" i="59"/>
  <c r="E24" i="59"/>
  <c r="D24" i="59"/>
  <c r="B24" i="59" a="1"/>
  <c r="B24" i="59" s="1"/>
  <c r="S23" i="59"/>
  <c r="R23" i="59"/>
  <c r="Q23" i="59"/>
  <c r="P23" i="59"/>
  <c r="O23" i="59"/>
  <c r="N23" i="59"/>
  <c r="M23" i="59"/>
  <c r="L23" i="59"/>
  <c r="K23" i="59"/>
  <c r="J23" i="59"/>
  <c r="I23" i="59"/>
  <c r="H23" i="59"/>
  <c r="G23" i="59"/>
  <c r="F23" i="59"/>
  <c r="E23" i="59"/>
  <c r="D23" i="59"/>
  <c r="B23" i="59" a="1"/>
  <c r="B23" i="59" s="1"/>
  <c r="S22" i="59"/>
  <c r="R22" i="59"/>
  <c r="Q22" i="59"/>
  <c r="P22" i="59"/>
  <c r="O22" i="59"/>
  <c r="N22" i="59"/>
  <c r="M22" i="59"/>
  <c r="L22" i="59"/>
  <c r="K22" i="59"/>
  <c r="J22" i="59"/>
  <c r="I22" i="59"/>
  <c r="H22" i="59"/>
  <c r="G22" i="59"/>
  <c r="F22" i="59"/>
  <c r="E22" i="59"/>
  <c r="D22" i="59"/>
  <c r="B22" i="59" a="1"/>
  <c r="B22" i="59" s="1"/>
  <c r="S21" i="59"/>
  <c r="R21" i="59"/>
  <c r="Q21" i="59"/>
  <c r="P21" i="59"/>
  <c r="O21" i="59"/>
  <c r="N21" i="59"/>
  <c r="M21" i="59"/>
  <c r="L21" i="59"/>
  <c r="K21" i="59"/>
  <c r="J21" i="59"/>
  <c r="I21" i="59"/>
  <c r="H21" i="59"/>
  <c r="G21" i="59"/>
  <c r="F21" i="59"/>
  <c r="E21" i="59"/>
  <c r="D21" i="59"/>
  <c r="B21" i="59" a="1"/>
  <c r="B21" i="59" s="1"/>
  <c r="S20" i="59"/>
  <c r="R20" i="59"/>
  <c r="Q20" i="59"/>
  <c r="P20" i="59"/>
  <c r="O20" i="59"/>
  <c r="N20" i="59"/>
  <c r="M20" i="59"/>
  <c r="L20" i="59"/>
  <c r="K20" i="59"/>
  <c r="J20" i="59"/>
  <c r="I20" i="59"/>
  <c r="H20" i="59"/>
  <c r="G20" i="59"/>
  <c r="F20" i="59"/>
  <c r="E20" i="59"/>
  <c r="D20" i="59"/>
  <c r="B20" i="59" a="1"/>
  <c r="B20" i="59" s="1"/>
  <c r="S19" i="59"/>
  <c r="R19" i="59"/>
  <c r="Q19" i="59"/>
  <c r="P19" i="59"/>
  <c r="O19" i="59"/>
  <c r="N19" i="59"/>
  <c r="M19" i="59"/>
  <c r="L19" i="59"/>
  <c r="K19" i="59"/>
  <c r="J19" i="59"/>
  <c r="I19" i="59"/>
  <c r="H19" i="59"/>
  <c r="G19" i="59"/>
  <c r="F19" i="59"/>
  <c r="E19" i="59"/>
  <c r="D19" i="59"/>
  <c r="B19" i="59" a="1"/>
  <c r="B19" i="59" s="1"/>
  <c r="S18" i="59"/>
  <c r="R18" i="59"/>
  <c r="Q18" i="59"/>
  <c r="P18" i="59"/>
  <c r="O18" i="59"/>
  <c r="N18" i="59"/>
  <c r="M18" i="59"/>
  <c r="L18" i="59"/>
  <c r="K18" i="59"/>
  <c r="J18" i="59"/>
  <c r="I18" i="59"/>
  <c r="H18" i="59"/>
  <c r="G18" i="59"/>
  <c r="F18" i="59"/>
  <c r="E18" i="59"/>
  <c r="D18" i="59"/>
  <c r="B18" i="59" a="1"/>
  <c r="B18" i="59" s="1"/>
  <c r="S17" i="59"/>
  <c r="R17" i="59"/>
  <c r="Q17" i="59"/>
  <c r="P17" i="59"/>
  <c r="O17" i="59"/>
  <c r="N17" i="59"/>
  <c r="M17" i="59"/>
  <c r="L17" i="59"/>
  <c r="K17" i="59"/>
  <c r="J17" i="59"/>
  <c r="I17" i="59"/>
  <c r="H17" i="59"/>
  <c r="G17" i="59"/>
  <c r="F17" i="59"/>
  <c r="E17" i="59"/>
  <c r="D17" i="59"/>
  <c r="B17" i="59" a="1"/>
  <c r="B17" i="59" s="1"/>
  <c r="S16" i="59"/>
  <c r="R16" i="59"/>
  <c r="Q16" i="59"/>
  <c r="P16" i="59"/>
  <c r="O16" i="59"/>
  <c r="N16" i="59"/>
  <c r="M16" i="59"/>
  <c r="L16" i="59"/>
  <c r="K16" i="59"/>
  <c r="J16" i="59"/>
  <c r="I16" i="59"/>
  <c r="H16" i="59"/>
  <c r="G16" i="59"/>
  <c r="F16" i="59"/>
  <c r="E16" i="59"/>
  <c r="D16" i="59"/>
  <c r="B16" i="59" a="1"/>
  <c r="B16" i="59" s="1"/>
  <c r="S15" i="59"/>
  <c r="R15" i="59"/>
  <c r="Q15" i="59"/>
  <c r="P15" i="59"/>
  <c r="O15" i="59"/>
  <c r="N15" i="59"/>
  <c r="M15" i="59"/>
  <c r="L15" i="59"/>
  <c r="K15" i="59"/>
  <c r="J15" i="59"/>
  <c r="I15" i="59"/>
  <c r="H15" i="59"/>
  <c r="G15" i="59"/>
  <c r="F15" i="59"/>
  <c r="E15" i="59"/>
  <c r="D15" i="59"/>
  <c r="B15" i="59" a="1"/>
  <c r="B15" i="59" s="1"/>
  <c r="S14" i="59"/>
  <c r="R14" i="59"/>
  <c r="Q14" i="59"/>
  <c r="P14" i="59"/>
  <c r="O14" i="59"/>
  <c r="N14" i="59"/>
  <c r="M14" i="59"/>
  <c r="L14" i="59"/>
  <c r="K14" i="59"/>
  <c r="J14" i="59"/>
  <c r="I14" i="59"/>
  <c r="H14" i="59"/>
  <c r="G14" i="59"/>
  <c r="F14" i="59"/>
  <c r="E14" i="59"/>
  <c r="D14" i="59"/>
  <c r="B14" i="59" a="1"/>
  <c r="B14" i="59" s="1"/>
  <c r="S13" i="59"/>
  <c r="R13" i="59"/>
  <c r="Q13" i="59"/>
  <c r="P13" i="59"/>
  <c r="O13" i="59"/>
  <c r="N13" i="59"/>
  <c r="M13" i="59"/>
  <c r="L13" i="59"/>
  <c r="K13" i="59"/>
  <c r="J13" i="59"/>
  <c r="I13" i="59"/>
  <c r="H13" i="59"/>
  <c r="G13" i="59"/>
  <c r="F13" i="59"/>
  <c r="E13" i="59"/>
  <c r="D13" i="59"/>
  <c r="B13" i="59" a="1"/>
  <c r="B13" i="59" s="1"/>
  <c r="S12" i="59"/>
  <c r="R12" i="59"/>
  <c r="Q12" i="59"/>
  <c r="P12" i="59"/>
  <c r="O12" i="59"/>
  <c r="N12" i="59"/>
  <c r="M12" i="59"/>
  <c r="L12" i="59"/>
  <c r="K12" i="59"/>
  <c r="J12" i="59"/>
  <c r="I12" i="59"/>
  <c r="H12" i="59"/>
  <c r="G12" i="59"/>
  <c r="F12" i="59"/>
  <c r="E12" i="59"/>
  <c r="D12" i="59"/>
  <c r="B12" i="59" a="1"/>
  <c r="B12" i="59" s="1"/>
  <c r="S11" i="59"/>
  <c r="R11" i="59"/>
  <c r="Q11" i="59"/>
  <c r="P11" i="59"/>
  <c r="O11" i="59"/>
  <c r="N11" i="59"/>
  <c r="M11" i="59"/>
  <c r="L11" i="59"/>
  <c r="K11" i="59"/>
  <c r="J11" i="59"/>
  <c r="I11" i="59"/>
  <c r="H11" i="59"/>
  <c r="G11" i="59"/>
  <c r="F11" i="59"/>
  <c r="E11" i="59"/>
  <c r="D11" i="59"/>
  <c r="B11" i="59" a="1"/>
  <c r="B11" i="59" s="1"/>
  <c r="S10" i="59"/>
  <c r="R10" i="59"/>
  <c r="Q10" i="59"/>
  <c r="P10" i="59"/>
  <c r="O10" i="59"/>
  <c r="N10" i="59"/>
  <c r="M10" i="59"/>
  <c r="L10" i="59"/>
  <c r="K10" i="59"/>
  <c r="J10" i="59"/>
  <c r="I10" i="59"/>
  <c r="H10" i="59"/>
  <c r="G10" i="59"/>
  <c r="F10" i="59"/>
  <c r="E10" i="59"/>
  <c r="D10" i="59"/>
  <c r="B10" i="59" a="1"/>
  <c r="B10" i="59" s="1"/>
  <c r="S9" i="59"/>
  <c r="R9" i="59"/>
  <c r="Q9" i="59"/>
  <c r="P9" i="59"/>
  <c r="O9" i="59"/>
  <c r="N9" i="59"/>
  <c r="M9" i="59"/>
  <c r="L9" i="59"/>
  <c r="K9" i="59"/>
  <c r="J9" i="59"/>
  <c r="I9" i="59"/>
  <c r="H9" i="59"/>
  <c r="G9" i="59"/>
  <c r="F9" i="59"/>
  <c r="E9" i="59"/>
  <c r="D9" i="59"/>
  <c r="B9" i="59" a="1"/>
  <c r="B9" i="59" s="1"/>
  <c r="S8" i="59"/>
  <c r="R8" i="59"/>
  <c r="Q8" i="59"/>
  <c r="P8" i="59"/>
  <c r="O8" i="59"/>
  <c r="N8" i="59"/>
  <c r="M8" i="59"/>
  <c r="L8" i="59"/>
  <c r="K8" i="59"/>
  <c r="J8" i="59"/>
  <c r="I8" i="59"/>
  <c r="H8" i="59"/>
  <c r="G8" i="59"/>
  <c r="F8" i="59"/>
  <c r="E8" i="59"/>
  <c r="D8" i="59"/>
  <c r="B8" i="59" a="1"/>
  <c r="B8" i="59" s="1"/>
  <c r="S7" i="59"/>
  <c r="R7" i="59"/>
  <c r="Q7" i="59"/>
  <c r="P7" i="59"/>
  <c r="O7" i="59"/>
  <c r="N7" i="59"/>
  <c r="M7" i="59"/>
  <c r="L7" i="59"/>
  <c r="K7" i="59"/>
  <c r="J7" i="59"/>
  <c r="I7" i="59"/>
  <c r="H7" i="59"/>
  <c r="G7" i="59"/>
  <c r="F7" i="59"/>
  <c r="E7" i="59"/>
  <c r="D7" i="59"/>
  <c r="B7" i="59" a="1"/>
  <c r="B7" i="59" s="1"/>
  <c r="S6" i="59"/>
  <c r="R6" i="59"/>
  <c r="Q6" i="59"/>
  <c r="P6" i="59"/>
  <c r="O6" i="59"/>
  <c r="N6" i="59"/>
  <c r="M6" i="59"/>
  <c r="L6" i="59"/>
  <c r="K6" i="59"/>
  <c r="J6" i="59"/>
  <c r="I6" i="59"/>
  <c r="H6" i="59"/>
  <c r="G6" i="59"/>
  <c r="F6" i="59"/>
  <c r="E6" i="59"/>
  <c r="D6" i="59"/>
  <c r="B6" i="59" a="1"/>
  <c r="B6" i="59" s="1"/>
  <c r="S5" i="59"/>
  <c r="R5" i="59"/>
  <c r="Q5" i="59"/>
  <c r="P5" i="59"/>
  <c r="O5" i="59"/>
  <c r="N5" i="59"/>
  <c r="M5" i="59"/>
  <c r="L5" i="59"/>
  <c r="K5" i="59"/>
  <c r="J5" i="59"/>
  <c r="I5" i="59"/>
  <c r="H5" i="59"/>
  <c r="G5" i="59"/>
  <c r="F5" i="59"/>
  <c r="E5" i="59"/>
  <c r="D5" i="59"/>
  <c r="B5" i="59" a="1"/>
  <c r="B5" i="59" s="1"/>
  <c r="S4" i="59"/>
  <c r="R4" i="59"/>
  <c r="Q4" i="59"/>
  <c r="P4" i="59"/>
  <c r="O4" i="59"/>
  <c r="N4" i="59"/>
  <c r="M4" i="59"/>
  <c r="L4" i="59"/>
  <c r="K4" i="59"/>
  <c r="J4" i="59"/>
  <c r="I4" i="59"/>
  <c r="H4" i="59"/>
  <c r="G4" i="59"/>
  <c r="F4" i="59"/>
  <c r="E4" i="59"/>
  <c r="D4" i="59"/>
  <c r="B4" i="59" a="1"/>
  <c r="B4" i="59" s="1"/>
  <c r="S3" i="59"/>
  <c r="R3" i="59"/>
  <c r="Q3" i="59"/>
  <c r="P3" i="59"/>
  <c r="O3" i="59"/>
  <c r="N3" i="59"/>
  <c r="M3" i="59"/>
  <c r="L3" i="59"/>
  <c r="K3" i="59"/>
  <c r="J3" i="59"/>
  <c r="I3" i="59"/>
  <c r="H3" i="59"/>
  <c r="G3" i="59"/>
  <c r="F3" i="59"/>
  <c r="E3" i="59"/>
  <c r="D3" i="59"/>
  <c r="B3" i="59" a="1"/>
  <c r="B3" i="59" s="1"/>
  <c r="S2" i="59"/>
  <c r="R2" i="59"/>
  <c r="Q2" i="59"/>
  <c r="P2" i="59"/>
  <c r="O2" i="59"/>
  <c r="N2" i="59"/>
  <c r="M2" i="59"/>
  <c r="L2" i="59"/>
  <c r="K2" i="59"/>
  <c r="J2" i="59"/>
  <c r="I2" i="59"/>
  <c r="H2" i="59"/>
  <c r="G2" i="59"/>
  <c r="F2" i="59"/>
  <c r="E2" i="59"/>
  <c r="D2" i="59"/>
  <c r="B2" i="59" a="1"/>
  <c r="B2" i="59" s="1"/>
  <c r="N70" i="60"/>
  <c r="M70" i="60"/>
  <c r="L70" i="60"/>
  <c r="K70" i="60"/>
  <c r="J70" i="60"/>
  <c r="I70" i="60"/>
  <c r="H70" i="60"/>
  <c r="G70" i="60"/>
  <c r="F70" i="60"/>
  <c r="E70" i="60"/>
  <c r="D70" i="60"/>
  <c r="C70" i="60"/>
  <c r="N69" i="60"/>
  <c r="M69" i="60"/>
  <c r="L69" i="60"/>
  <c r="K69" i="60"/>
  <c r="J69" i="60"/>
  <c r="I69" i="60"/>
  <c r="H69" i="60"/>
  <c r="G69" i="60"/>
  <c r="F69" i="60"/>
  <c r="D69" i="60"/>
  <c r="C69" i="60"/>
  <c r="N68" i="60"/>
  <c r="M68" i="60"/>
  <c r="L68" i="60"/>
  <c r="K68" i="60"/>
  <c r="J68" i="60"/>
  <c r="I68" i="60"/>
  <c r="H68" i="60"/>
  <c r="G68" i="60"/>
  <c r="F68" i="60"/>
  <c r="E68" i="60"/>
  <c r="D68" i="60"/>
  <c r="C68" i="60"/>
  <c r="N67" i="60"/>
  <c r="M67" i="60"/>
  <c r="L67" i="60"/>
  <c r="K67" i="60"/>
  <c r="J67" i="60"/>
  <c r="I67" i="60"/>
  <c r="H67" i="60"/>
  <c r="G67" i="60"/>
  <c r="F67" i="60"/>
  <c r="E67" i="60"/>
  <c r="D67" i="60"/>
  <c r="C67" i="60"/>
  <c r="N66" i="60"/>
  <c r="M66" i="60"/>
  <c r="L66" i="60"/>
  <c r="K66" i="60"/>
  <c r="J66" i="60"/>
  <c r="I66" i="60"/>
  <c r="H66" i="60"/>
  <c r="G66" i="60"/>
  <c r="F66" i="60"/>
  <c r="E66" i="60"/>
  <c r="D66" i="60"/>
  <c r="C66" i="60"/>
  <c r="N65" i="60"/>
  <c r="M65" i="60"/>
  <c r="L65" i="60"/>
  <c r="K65" i="60"/>
  <c r="J65" i="60"/>
  <c r="I65" i="60"/>
  <c r="H65" i="60"/>
  <c r="G65" i="60"/>
  <c r="F65" i="60"/>
  <c r="E65" i="60"/>
  <c r="D65" i="60"/>
  <c r="C65" i="60"/>
  <c r="N64" i="60"/>
  <c r="M64" i="60"/>
  <c r="L64" i="60"/>
  <c r="K64" i="60"/>
  <c r="J64" i="60"/>
  <c r="I64" i="60"/>
  <c r="H64" i="60"/>
  <c r="G64" i="60"/>
  <c r="F64" i="60"/>
  <c r="E64" i="60"/>
  <c r="D64" i="60"/>
  <c r="C64" i="60"/>
  <c r="N63" i="60"/>
  <c r="M63" i="60"/>
  <c r="L63" i="60"/>
  <c r="K63" i="60"/>
  <c r="J63" i="60"/>
  <c r="I63" i="60"/>
  <c r="H63" i="60"/>
  <c r="G63" i="60"/>
  <c r="F63" i="60"/>
  <c r="E63" i="60"/>
  <c r="D63" i="60"/>
  <c r="C63" i="60"/>
  <c r="N62" i="60"/>
  <c r="M62" i="60"/>
  <c r="L62" i="60"/>
  <c r="K62" i="60"/>
  <c r="J62" i="60"/>
  <c r="I62" i="60"/>
  <c r="H62" i="60"/>
  <c r="G62" i="60"/>
  <c r="F62" i="60"/>
  <c r="E62" i="60"/>
  <c r="D62" i="60"/>
  <c r="C62" i="60"/>
  <c r="N61" i="60"/>
  <c r="M61" i="60"/>
  <c r="L61" i="60"/>
  <c r="K61" i="60"/>
  <c r="J61" i="60"/>
  <c r="I61" i="60"/>
  <c r="H61" i="60"/>
  <c r="G61" i="60"/>
  <c r="F61" i="60"/>
  <c r="E61" i="60"/>
  <c r="D61" i="60"/>
  <c r="C61" i="60"/>
  <c r="N60" i="60"/>
  <c r="M60" i="60"/>
  <c r="L60" i="60"/>
  <c r="K60" i="60"/>
  <c r="J60" i="60"/>
  <c r="I60" i="60"/>
  <c r="H60" i="60"/>
  <c r="G60" i="60"/>
  <c r="F60" i="60"/>
  <c r="D60" i="60"/>
  <c r="C60" i="60"/>
  <c r="N59" i="60"/>
  <c r="M59" i="60"/>
  <c r="L59" i="60"/>
  <c r="K59" i="60"/>
  <c r="J59" i="60"/>
  <c r="I59" i="60"/>
  <c r="H59" i="60"/>
  <c r="G59" i="60"/>
  <c r="F59" i="60"/>
  <c r="D59" i="60"/>
  <c r="C59" i="60"/>
  <c r="N58" i="60"/>
  <c r="M58" i="60"/>
  <c r="L58" i="60"/>
  <c r="K58" i="60"/>
  <c r="J58" i="60"/>
  <c r="I58" i="60"/>
  <c r="H58" i="60"/>
  <c r="G58" i="60"/>
  <c r="F58" i="60"/>
  <c r="D58" i="60"/>
  <c r="C58" i="60"/>
  <c r="N57" i="60"/>
  <c r="M57" i="60"/>
  <c r="L57" i="60"/>
  <c r="K57" i="60"/>
  <c r="J57" i="60"/>
  <c r="I57" i="60"/>
  <c r="H57" i="60"/>
  <c r="G57" i="60"/>
  <c r="F57" i="60"/>
  <c r="E57" i="60"/>
  <c r="D57" i="60"/>
  <c r="C57" i="60"/>
  <c r="N56" i="60"/>
  <c r="M56" i="60"/>
  <c r="L56" i="60"/>
  <c r="K56" i="60"/>
  <c r="J56" i="60"/>
  <c r="I56" i="60"/>
  <c r="H56" i="60"/>
  <c r="G56" i="60"/>
  <c r="F56" i="60"/>
  <c r="E56" i="60"/>
  <c r="D56" i="60"/>
  <c r="C56" i="60"/>
  <c r="N55" i="60"/>
  <c r="M55" i="60"/>
  <c r="L55" i="60"/>
  <c r="K55" i="60"/>
  <c r="J55" i="60"/>
  <c r="I55" i="60"/>
  <c r="H55" i="60"/>
  <c r="G55" i="60"/>
  <c r="F55" i="60"/>
  <c r="E55" i="60"/>
  <c r="D55" i="60"/>
  <c r="C55" i="60"/>
  <c r="N54" i="60"/>
  <c r="M54" i="60"/>
  <c r="L54" i="60"/>
  <c r="K54" i="60"/>
  <c r="J54" i="60"/>
  <c r="I54" i="60"/>
  <c r="H54" i="60"/>
  <c r="G54" i="60"/>
  <c r="F54" i="60"/>
  <c r="D54" i="60"/>
  <c r="C54" i="60"/>
  <c r="N53" i="60"/>
  <c r="M53" i="60"/>
  <c r="L53" i="60"/>
  <c r="K53" i="60"/>
  <c r="J53" i="60"/>
  <c r="I53" i="60"/>
  <c r="H53" i="60"/>
  <c r="G53" i="60"/>
  <c r="F53" i="60"/>
  <c r="E53" i="60"/>
  <c r="D53" i="60"/>
  <c r="C53" i="60"/>
  <c r="N52" i="60"/>
  <c r="M52" i="60"/>
  <c r="L52" i="60"/>
  <c r="K52" i="60"/>
  <c r="J52" i="60"/>
  <c r="I52" i="60"/>
  <c r="H52" i="60"/>
  <c r="G52" i="60"/>
  <c r="F52" i="60"/>
  <c r="D52" i="60"/>
  <c r="C52" i="60"/>
  <c r="N51" i="60"/>
  <c r="M51" i="60"/>
  <c r="L51" i="60"/>
  <c r="K51" i="60"/>
  <c r="J51" i="60"/>
  <c r="I51" i="60"/>
  <c r="H51" i="60"/>
  <c r="G51" i="60"/>
  <c r="F51" i="60"/>
  <c r="E51" i="60"/>
  <c r="D51" i="60"/>
  <c r="C51" i="60"/>
  <c r="N50" i="60"/>
  <c r="M50" i="60"/>
  <c r="L50" i="60"/>
  <c r="K50" i="60"/>
  <c r="J50" i="60"/>
  <c r="I50" i="60"/>
  <c r="H50" i="60"/>
  <c r="G50" i="60"/>
  <c r="F50" i="60"/>
  <c r="E50" i="60"/>
  <c r="D50" i="60"/>
  <c r="C50" i="60"/>
  <c r="N49" i="60"/>
  <c r="M49" i="60"/>
  <c r="L49" i="60"/>
  <c r="K49" i="60"/>
  <c r="J49" i="60"/>
  <c r="I49" i="60"/>
  <c r="H49" i="60"/>
  <c r="G49" i="60"/>
  <c r="F49" i="60"/>
  <c r="E49" i="60"/>
  <c r="D49" i="60"/>
  <c r="C49" i="60"/>
  <c r="N48" i="60"/>
  <c r="M48" i="60"/>
  <c r="L48" i="60"/>
  <c r="K48" i="60"/>
  <c r="J48" i="60"/>
  <c r="I48" i="60"/>
  <c r="H48" i="60"/>
  <c r="G48" i="60"/>
  <c r="F48" i="60"/>
  <c r="E48" i="60"/>
  <c r="D48" i="60"/>
  <c r="C48" i="60"/>
  <c r="N47" i="60"/>
  <c r="M47" i="60"/>
  <c r="L47" i="60"/>
  <c r="K47" i="60"/>
  <c r="J47" i="60"/>
  <c r="I47" i="60"/>
  <c r="H47" i="60"/>
  <c r="G47" i="60"/>
  <c r="F47" i="60"/>
  <c r="E47" i="60"/>
  <c r="D47" i="60"/>
  <c r="C47" i="60"/>
  <c r="N46" i="60"/>
  <c r="M46" i="60"/>
  <c r="L46" i="60"/>
  <c r="K46" i="60"/>
  <c r="J46" i="60"/>
  <c r="I46" i="60"/>
  <c r="H46" i="60"/>
  <c r="G46" i="60"/>
  <c r="F46" i="60"/>
  <c r="E46" i="60"/>
  <c r="D46" i="60"/>
  <c r="C46" i="60"/>
  <c r="N45" i="60"/>
  <c r="M45" i="60"/>
  <c r="L45" i="60"/>
  <c r="K45" i="60"/>
  <c r="J45" i="60"/>
  <c r="I45" i="60"/>
  <c r="H45" i="60"/>
  <c r="G45" i="60"/>
  <c r="F45" i="60"/>
  <c r="E45" i="60"/>
  <c r="D45" i="60"/>
  <c r="C45" i="60"/>
  <c r="N44" i="60"/>
  <c r="M44" i="60"/>
  <c r="L44" i="60"/>
  <c r="K44" i="60"/>
  <c r="J44" i="60"/>
  <c r="I44" i="60"/>
  <c r="H44" i="60"/>
  <c r="G44" i="60"/>
  <c r="F44" i="60"/>
  <c r="D44" i="60"/>
  <c r="C44" i="60"/>
  <c r="N43" i="60"/>
  <c r="M43" i="60"/>
  <c r="L43" i="60"/>
  <c r="K43" i="60"/>
  <c r="J43" i="60"/>
  <c r="I43" i="60"/>
  <c r="H43" i="60"/>
  <c r="G43" i="60"/>
  <c r="F43" i="60"/>
  <c r="E43" i="60"/>
  <c r="D43" i="60"/>
  <c r="C43" i="60"/>
  <c r="N42" i="60"/>
  <c r="M42" i="60"/>
  <c r="L42" i="60"/>
  <c r="K42" i="60"/>
  <c r="J42" i="60"/>
  <c r="I42" i="60"/>
  <c r="H42" i="60"/>
  <c r="G42" i="60"/>
  <c r="F42" i="60"/>
  <c r="E42" i="60"/>
  <c r="D42" i="60"/>
  <c r="C42" i="60"/>
  <c r="N41" i="60"/>
  <c r="M41" i="60"/>
  <c r="L41" i="60"/>
  <c r="K41" i="60"/>
  <c r="J41" i="60"/>
  <c r="I41" i="60"/>
  <c r="H41" i="60"/>
  <c r="G41" i="60"/>
  <c r="F41" i="60"/>
  <c r="D41" i="60"/>
  <c r="C41" i="60"/>
  <c r="N40" i="60"/>
  <c r="M40" i="60"/>
  <c r="L40" i="60"/>
  <c r="K40" i="60"/>
  <c r="J40" i="60"/>
  <c r="I40" i="60"/>
  <c r="H40" i="60"/>
  <c r="G40" i="60"/>
  <c r="F40" i="60"/>
  <c r="E40" i="60"/>
  <c r="D40" i="60"/>
  <c r="C40" i="60"/>
  <c r="N39" i="60"/>
  <c r="M39" i="60"/>
  <c r="L39" i="60"/>
  <c r="K39" i="60"/>
  <c r="J39" i="60"/>
  <c r="I39" i="60"/>
  <c r="H39" i="60"/>
  <c r="G39" i="60"/>
  <c r="F39" i="60"/>
  <c r="E39" i="60"/>
  <c r="D39" i="60"/>
  <c r="C39" i="60"/>
  <c r="N38" i="60"/>
  <c r="M38" i="60"/>
  <c r="L38" i="60"/>
  <c r="K38" i="60"/>
  <c r="J38" i="60"/>
  <c r="I38" i="60"/>
  <c r="H38" i="60"/>
  <c r="G38" i="60"/>
  <c r="F38" i="60"/>
  <c r="E38" i="60"/>
  <c r="D38" i="60"/>
  <c r="C38" i="60"/>
  <c r="N37" i="60"/>
  <c r="M37" i="60"/>
  <c r="L37" i="60"/>
  <c r="K37" i="60"/>
  <c r="J37" i="60"/>
  <c r="I37" i="60"/>
  <c r="H37" i="60"/>
  <c r="G37" i="60"/>
  <c r="F37" i="60"/>
  <c r="E37" i="60"/>
  <c r="D37" i="60"/>
  <c r="C37" i="60"/>
  <c r="N36" i="60"/>
  <c r="M36" i="60"/>
  <c r="L36" i="60"/>
  <c r="K36" i="60"/>
  <c r="J36" i="60"/>
  <c r="I36" i="60"/>
  <c r="H36" i="60"/>
  <c r="G36" i="60"/>
  <c r="F36" i="60"/>
  <c r="E36" i="60"/>
  <c r="D36" i="60"/>
  <c r="C36" i="60"/>
  <c r="N35" i="60"/>
  <c r="M35" i="60"/>
  <c r="L35" i="60"/>
  <c r="K35" i="60"/>
  <c r="J35" i="60"/>
  <c r="I35" i="60"/>
  <c r="H35" i="60"/>
  <c r="G35" i="60"/>
  <c r="F35" i="60"/>
  <c r="E35" i="60"/>
  <c r="D35" i="60"/>
  <c r="C35" i="60"/>
  <c r="N34" i="60"/>
  <c r="M34" i="60"/>
  <c r="L34" i="60"/>
  <c r="K34" i="60"/>
  <c r="J34" i="60"/>
  <c r="I34" i="60"/>
  <c r="H34" i="60"/>
  <c r="G34" i="60"/>
  <c r="F34" i="60"/>
  <c r="D34" i="60"/>
  <c r="C34" i="60"/>
  <c r="N33" i="60"/>
  <c r="M33" i="60"/>
  <c r="L33" i="60"/>
  <c r="K33" i="60"/>
  <c r="J33" i="60"/>
  <c r="I33" i="60"/>
  <c r="H33" i="60"/>
  <c r="G33" i="60"/>
  <c r="F33" i="60"/>
  <c r="E33" i="60"/>
  <c r="D33" i="60"/>
  <c r="C33" i="60"/>
  <c r="N32" i="60"/>
  <c r="M32" i="60"/>
  <c r="L32" i="60"/>
  <c r="K32" i="60"/>
  <c r="J32" i="60"/>
  <c r="I32" i="60"/>
  <c r="H32" i="60"/>
  <c r="G32" i="60"/>
  <c r="F32" i="60"/>
  <c r="D32" i="60"/>
  <c r="C32" i="60"/>
  <c r="N31" i="60"/>
  <c r="M31" i="60"/>
  <c r="L31" i="60"/>
  <c r="K31" i="60"/>
  <c r="J31" i="60"/>
  <c r="I31" i="60"/>
  <c r="H31" i="60"/>
  <c r="G31" i="60"/>
  <c r="F31" i="60"/>
  <c r="E31" i="60"/>
  <c r="D31" i="60"/>
  <c r="C31" i="60"/>
  <c r="N30" i="60"/>
  <c r="M30" i="60"/>
  <c r="L30" i="60"/>
  <c r="K30" i="60"/>
  <c r="J30" i="60"/>
  <c r="I30" i="60"/>
  <c r="H30" i="60"/>
  <c r="G30" i="60"/>
  <c r="F30" i="60"/>
  <c r="E30" i="60"/>
  <c r="D30" i="60"/>
  <c r="C30" i="60"/>
  <c r="N29" i="60"/>
  <c r="M29" i="60"/>
  <c r="L29" i="60"/>
  <c r="K29" i="60"/>
  <c r="J29" i="60"/>
  <c r="I29" i="60"/>
  <c r="H29" i="60"/>
  <c r="G29" i="60"/>
  <c r="F29" i="60"/>
  <c r="E29" i="60"/>
  <c r="D29" i="60"/>
  <c r="C29" i="60"/>
  <c r="N28" i="60"/>
  <c r="M28" i="60"/>
  <c r="L28" i="60"/>
  <c r="K28" i="60"/>
  <c r="J28" i="60"/>
  <c r="I28" i="60"/>
  <c r="H28" i="60"/>
  <c r="G28" i="60"/>
  <c r="F28" i="60"/>
  <c r="E28" i="60"/>
  <c r="D28" i="60"/>
  <c r="C28" i="60"/>
  <c r="N27" i="60"/>
  <c r="M27" i="60"/>
  <c r="L27" i="60"/>
  <c r="K27" i="60"/>
  <c r="J27" i="60"/>
  <c r="I27" i="60"/>
  <c r="H27" i="60"/>
  <c r="G27" i="60"/>
  <c r="F27" i="60"/>
  <c r="E27" i="60"/>
  <c r="D27" i="60"/>
  <c r="C27" i="60"/>
  <c r="N26" i="60"/>
  <c r="M26" i="60"/>
  <c r="L26" i="60"/>
  <c r="K26" i="60"/>
  <c r="J26" i="60"/>
  <c r="I26" i="60"/>
  <c r="H26" i="60"/>
  <c r="G26" i="60"/>
  <c r="F26" i="60"/>
  <c r="E26" i="60"/>
  <c r="D26" i="60"/>
  <c r="C26" i="60"/>
  <c r="N25" i="60"/>
  <c r="M25" i="60"/>
  <c r="L25" i="60"/>
  <c r="K25" i="60"/>
  <c r="J25" i="60"/>
  <c r="I25" i="60"/>
  <c r="H25" i="60"/>
  <c r="G25" i="60"/>
  <c r="F25" i="60"/>
  <c r="E25" i="60"/>
  <c r="D25" i="60"/>
  <c r="C25" i="60"/>
  <c r="N24" i="60"/>
  <c r="M24" i="60"/>
  <c r="L24" i="60"/>
  <c r="K24" i="60"/>
  <c r="J24" i="60"/>
  <c r="I24" i="60"/>
  <c r="H24" i="60"/>
  <c r="G24" i="60"/>
  <c r="F24" i="60"/>
  <c r="E24" i="60"/>
  <c r="D24" i="60"/>
  <c r="C24" i="60"/>
  <c r="N23" i="60"/>
  <c r="M23" i="60"/>
  <c r="L23" i="60"/>
  <c r="K23" i="60"/>
  <c r="J23" i="60"/>
  <c r="I23" i="60"/>
  <c r="H23" i="60"/>
  <c r="G23" i="60"/>
  <c r="F23" i="60"/>
  <c r="D23" i="60"/>
  <c r="C23" i="60"/>
  <c r="N22" i="60"/>
  <c r="M22" i="60"/>
  <c r="L22" i="60"/>
  <c r="K22" i="60"/>
  <c r="J22" i="60"/>
  <c r="I22" i="60"/>
  <c r="H22" i="60"/>
  <c r="G22" i="60"/>
  <c r="F22" i="60"/>
  <c r="D22" i="60"/>
  <c r="C22" i="60"/>
  <c r="N21" i="60"/>
  <c r="M21" i="60"/>
  <c r="L21" i="60"/>
  <c r="K21" i="60"/>
  <c r="J21" i="60"/>
  <c r="I21" i="60"/>
  <c r="H21" i="60"/>
  <c r="G21" i="60"/>
  <c r="F21" i="60"/>
  <c r="E21" i="60"/>
  <c r="D21" i="60"/>
  <c r="C21" i="60"/>
  <c r="N20" i="60"/>
  <c r="M20" i="60"/>
  <c r="L20" i="60"/>
  <c r="K20" i="60"/>
  <c r="J20" i="60"/>
  <c r="I20" i="60"/>
  <c r="H20" i="60"/>
  <c r="G20" i="60"/>
  <c r="F20" i="60"/>
  <c r="E20" i="60"/>
  <c r="D20" i="60"/>
  <c r="C20" i="60"/>
  <c r="N19" i="60"/>
  <c r="M19" i="60"/>
  <c r="L19" i="60"/>
  <c r="K19" i="60"/>
  <c r="J19" i="60"/>
  <c r="I19" i="60"/>
  <c r="H19" i="60"/>
  <c r="G19" i="60"/>
  <c r="F19" i="60"/>
  <c r="E19" i="60"/>
  <c r="D19" i="60"/>
  <c r="C19" i="60"/>
  <c r="N18" i="60"/>
  <c r="M18" i="60"/>
  <c r="L18" i="60"/>
  <c r="K18" i="60"/>
  <c r="J18" i="60"/>
  <c r="I18" i="60"/>
  <c r="H18" i="60"/>
  <c r="G18" i="60"/>
  <c r="F18" i="60"/>
  <c r="D18" i="60"/>
  <c r="C18" i="60"/>
  <c r="N17" i="60"/>
  <c r="M17" i="60"/>
  <c r="L17" i="60"/>
  <c r="K17" i="60"/>
  <c r="J17" i="60"/>
  <c r="I17" i="60"/>
  <c r="H17" i="60"/>
  <c r="G17" i="60"/>
  <c r="F17" i="60"/>
  <c r="D17" i="60"/>
  <c r="C17" i="60"/>
  <c r="N16" i="60"/>
  <c r="M16" i="60"/>
  <c r="L16" i="60"/>
  <c r="K16" i="60"/>
  <c r="J16" i="60"/>
  <c r="I16" i="60"/>
  <c r="H16" i="60"/>
  <c r="G16" i="60"/>
  <c r="F16" i="60"/>
  <c r="D16" i="60"/>
  <c r="C16" i="60"/>
  <c r="N15" i="60"/>
  <c r="M15" i="60"/>
  <c r="L15" i="60"/>
  <c r="K15" i="60"/>
  <c r="J15" i="60"/>
  <c r="I15" i="60"/>
  <c r="H15" i="60"/>
  <c r="G15" i="60"/>
  <c r="F15" i="60"/>
  <c r="E15" i="60"/>
  <c r="D15" i="60"/>
  <c r="C15" i="60"/>
  <c r="N14" i="60"/>
  <c r="M14" i="60"/>
  <c r="L14" i="60"/>
  <c r="K14" i="60"/>
  <c r="J14" i="60"/>
  <c r="I14" i="60"/>
  <c r="H14" i="60"/>
  <c r="G14" i="60"/>
  <c r="F14" i="60"/>
  <c r="D14" i="60"/>
  <c r="C14" i="60"/>
  <c r="N13" i="60"/>
  <c r="M13" i="60"/>
  <c r="L13" i="60"/>
  <c r="K13" i="60"/>
  <c r="J13" i="60"/>
  <c r="I13" i="60"/>
  <c r="H13" i="60"/>
  <c r="G13" i="60"/>
  <c r="F13" i="60"/>
  <c r="D13" i="60"/>
  <c r="C13" i="60"/>
  <c r="N12" i="60"/>
  <c r="M12" i="60"/>
  <c r="L12" i="60"/>
  <c r="K12" i="60"/>
  <c r="J12" i="60"/>
  <c r="I12" i="60"/>
  <c r="H12" i="60"/>
  <c r="G12" i="60"/>
  <c r="F12" i="60"/>
  <c r="E12" i="60"/>
  <c r="D12" i="60"/>
  <c r="C12" i="60"/>
  <c r="N11" i="60"/>
  <c r="M11" i="60"/>
  <c r="L11" i="60"/>
  <c r="K11" i="60"/>
  <c r="J11" i="60"/>
  <c r="I11" i="60"/>
  <c r="H11" i="60"/>
  <c r="G11" i="60"/>
  <c r="F11" i="60"/>
  <c r="D11" i="60"/>
  <c r="C11" i="60"/>
  <c r="N10" i="60"/>
  <c r="M10" i="60"/>
  <c r="L10" i="60"/>
  <c r="K10" i="60"/>
  <c r="J10" i="60"/>
  <c r="I10" i="60"/>
  <c r="H10" i="60"/>
  <c r="G10" i="60"/>
  <c r="F10" i="60"/>
  <c r="E10" i="60"/>
  <c r="D10" i="60"/>
  <c r="C10" i="60"/>
  <c r="N9" i="60"/>
  <c r="M9" i="60"/>
  <c r="L9" i="60"/>
  <c r="K9" i="60"/>
  <c r="J9" i="60"/>
  <c r="I9" i="60"/>
  <c r="H9" i="60"/>
  <c r="G9" i="60"/>
  <c r="F9" i="60"/>
  <c r="E9" i="60"/>
  <c r="D9" i="60"/>
  <c r="C9" i="60"/>
  <c r="N8" i="60"/>
  <c r="M8" i="60"/>
  <c r="L8" i="60"/>
  <c r="K8" i="60"/>
  <c r="J8" i="60"/>
  <c r="I8" i="60"/>
  <c r="H8" i="60"/>
  <c r="G8" i="60"/>
  <c r="F8" i="60"/>
  <c r="E8" i="60"/>
  <c r="D8" i="60"/>
  <c r="C8" i="60"/>
  <c r="N7" i="60"/>
  <c r="M7" i="60"/>
  <c r="L7" i="60"/>
  <c r="K7" i="60"/>
  <c r="J7" i="60"/>
  <c r="I7" i="60"/>
  <c r="H7" i="60"/>
  <c r="G7" i="60"/>
  <c r="F7" i="60"/>
  <c r="D7" i="60"/>
  <c r="C7" i="60"/>
  <c r="N6" i="60"/>
  <c r="M6" i="60"/>
  <c r="L6" i="60"/>
  <c r="K6" i="60"/>
  <c r="J6" i="60"/>
  <c r="I6" i="60"/>
  <c r="H6" i="60"/>
  <c r="G6" i="60"/>
  <c r="F6" i="60"/>
  <c r="E6" i="60"/>
  <c r="D6" i="60"/>
  <c r="C6" i="60"/>
  <c r="N5" i="60"/>
  <c r="M5" i="60"/>
  <c r="L5" i="60"/>
  <c r="K5" i="60"/>
  <c r="J5" i="60"/>
  <c r="I5" i="60"/>
  <c r="H5" i="60"/>
  <c r="G5" i="60"/>
  <c r="F5" i="60"/>
  <c r="D5" i="60"/>
  <c r="C5" i="60"/>
  <c r="N4" i="60"/>
  <c r="M4" i="60"/>
  <c r="L4" i="60"/>
  <c r="K4" i="60"/>
  <c r="J4" i="60"/>
  <c r="I4" i="60"/>
  <c r="H4" i="60"/>
  <c r="G4" i="60"/>
  <c r="F4" i="60"/>
  <c r="E4" i="60"/>
  <c r="D4" i="60"/>
  <c r="C4" i="60"/>
  <c r="N3" i="60"/>
  <c r="M3" i="60"/>
  <c r="L3" i="60"/>
  <c r="K3" i="60"/>
  <c r="J3" i="60"/>
  <c r="I3" i="60"/>
  <c r="H3" i="60"/>
  <c r="G3" i="60"/>
  <c r="F3" i="60"/>
  <c r="E3" i="60"/>
  <c r="D3" i="60"/>
  <c r="C3" i="60"/>
  <c r="N2" i="60"/>
  <c r="M2" i="60"/>
  <c r="L2" i="60"/>
  <c r="K2" i="60"/>
  <c r="J2" i="60"/>
  <c r="I2" i="60"/>
  <c r="H2" i="60"/>
  <c r="G2" i="60"/>
  <c r="F2" i="60"/>
  <c r="E2" i="60"/>
  <c r="D2" i="60"/>
  <c r="C2" i="60"/>
  <c r="U22" i="61"/>
  <c r="T22" i="61"/>
  <c r="S22" i="61"/>
  <c r="R22" i="61"/>
  <c r="Q22" i="61"/>
  <c r="P22" i="61"/>
  <c r="O22" i="61"/>
  <c r="N22" i="61"/>
  <c r="M22" i="61"/>
  <c r="L22" i="61"/>
  <c r="K22" i="61"/>
  <c r="J22" i="61"/>
  <c r="I22" i="61"/>
  <c r="H22" i="61"/>
  <c r="G22" i="61"/>
  <c r="F22" i="61"/>
  <c r="C22" i="61"/>
  <c r="B22" i="61"/>
  <c r="U21" i="61"/>
  <c r="T21" i="61"/>
  <c r="S21" i="61"/>
  <c r="R21" i="61"/>
  <c r="Q21" i="61"/>
  <c r="P21" i="61"/>
  <c r="O21" i="61"/>
  <c r="N21" i="61"/>
  <c r="M21" i="61"/>
  <c r="L21" i="61"/>
  <c r="K21" i="61"/>
  <c r="J21" i="61"/>
  <c r="I21" i="61"/>
  <c r="H21" i="61"/>
  <c r="G21" i="61"/>
  <c r="F21" i="61"/>
  <c r="C21" i="61"/>
  <c r="B21" i="61"/>
  <c r="U20" i="61"/>
  <c r="T20" i="61"/>
  <c r="S20" i="61"/>
  <c r="R20" i="61"/>
  <c r="Q20" i="61"/>
  <c r="P20" i="61"/>
  <c r="O20" i="61"/>
  <c r="N20" i="61"/>
  <c r="M20" i="61"/>
  <c r="L20" i="61"/>
  <c r="K20" i="61"/>
  <c r="J20" i="61"/>
  <c r="I20" i="61"/>
  <c r="H20" i="61"/>
  <c r="G20" i="61"/>
  <c r="F20" i="61"/>
  <c r="C20" i="61"/>
  <c r="B20" i="61"/>
  <c r="U19" i="61"/>
  <c r="T19" i="61"/>
  <c r="S19" i="61"/>
  <c r="R19" i="61"/>
  <c r="Q19" i="61"/>
  <c r="P19" i="61"/>
  <c r="O19" i="61"/>
  <c r="N19" i="61"/>
  <c r="M19" i="61"/>
  <c r="L19" i="61"/>
  <c r="K19" i="61"/>
  <c r="J19" i="61"/>
  <c r="I19" i="61"/>
  <c r="H19" i="61"/>
  <c r="G19" i="61"/>
  <c r="F19" i="61"/>
  <c r="C19" i="61"/>
  <c r="B19" i="61"/>
  <c r="U18" i="61"/>
  <c r="T18" i="61"/>
  <c r="S18" i="61"/>
  <c r="R18" i="61"/>
  <c r="Q18" i="61"/>
  <c r="P18" i="61"/>
  <c r="O18" i="61"/>
  <c r="N18" i="61"/>
  <c r="M18" i="61"/>
  <c r="L18" i="61"/>
  <c r="K18" i="61"/>
  <c r="J18" i="61"/>
  <c r="I18" i="61"/>
  <c r="H18" i="61"/>
  <c r="G18" i="61"/>
  <c r="F18" i="61"/>
  <c r="C18" i="61"/>
  <c r="B18" i="61"/>
  <c r="U17" i="61"/>
  <c r="T17" i="61"/>
  <c r="S17" i="61"/>
  <c r="R17" i="61"/>
  <c r="Q17" i="61"/>
  <c r="P17" i="61"/>
  <c r="O17" i="61"/>
  <c r="N17" i="61"/>
  <c r="M17" i="61"/>
  <c r="L17" i="61"/>
  <c r="K17" i="61"/>
  <c r="J17" i="61"/>
  <c r="I17" i="61"/>
  <c r="H17" i="61"/>
  <c r="G17" i="61"/>
  <c r="F17" i="61"/>
  <c r="C17" i="61"/>
  <c r="B17" i="61"/>
  <c r="U16" i="61"/>
  <c r="T16" i="61"/>
  <c r="S16" i="61"/>
  <c r="R16" i="61"/>
  <c r="Q16" i="61"/>
  <c r="P16" i="61"/>
  <c r="O16" i="61"/>
  <c r="N16" i="61"/>
  <c r="M16" i="61"/>
  <c r="L16" i="61"/>
  <c r="K16" i="61"/>
  <c r="J16" i="61"/>
  <c r="I16" i="61"/>
  <c r="H16" i="61"/>
  <c r="G16" i="61"/>
  <c r="F16" i="61"/>
  <c r="C16" i="61"/>
  <c r="B16" i="61"/>
  <c r="U15" i="61"/>
  <c r="T15" i="61"/>
  <c r="S15" i="61"/>
  <c r="R15" i="61"/>
  <c r="Q15" i="61"/>
  <c r="P15" i="61"/>
  <c r="O15" i="61"/>
  <c r="N15" i="61"/>
  <c r="M15" i="61"/>
  <c r="L15" i="61"/>
  <c r="K15" i="61"/>
  <c r="J15" i="61"/>
  <c r="I15" i="61"/>
  <c r="H15" i="61"/>
  <c r="G15" i="61"/>
  <c r="F15" i="61"/>
  <c r="C15" i="61"/>
  <c r="B15" i="61"/>
  <c r="U14" i="61"/>
  <c r="T14" i="61"/>
  <c r="S14" i="61"/>
  <c r="R14" i="61"/>
  <c r="Q14" i="61"/>
  <c r="P14" i="61"/>
  <c r="O14" i="61"/>
  <c r="N14" i="61"/>
  <c r="M14" i="61"/>
  <c r="L14" i="61"/>
  <c r="K14" i="61"/>
  <c r="J14" i="61"/>
  <c r="I14" i="61"/>
  <c r="H14" i="61"/>
  <c r="G14" i="61"/>
  <c r="F14" i="61"/>
  <c r="C14" i="61"/>
  <c r="B14" i="61"/>
  <c r="U13" i="61"/>
  <c r="T13" i="61"/>
  <c r="S13" i="61"/>
  <c r="R13" i="61"/>
  <c r="Q13" i="61"/>
  <c r="P13" i="61"/>
  <c r="O13" i="61"/>
  <c r="N13" i="61"/>
  <c r="M13" i="61"/>
  <c r="L13" i="61"/>
  <c r="K13" i="61"/>
  <c r="J13" i="61"/>
  <c r="I13" i="61"/>
  <c r="H13" i="61"/>
  <c r="G13" i="61"/>
  <c r="F13" i="61"/>
  <c r="C13" i="61"/>
  <c r="B13" i="61"/>
  <c r="U12" i="61"/>
  <c r="T12" i="61"/>
  <c r="S12" i="61"/>
  <c r="R12" i="61"/>
  <c r="Q12" i="61"/>
  <c r="P12" i="61"/>
  <c r="O12" i="61"/>
  <c r="N12" i="61"/>
  <c r="M12" i="61"/>
  <c r="L12" i="61"/>
  <c r="K12" i="61"/>
  <c r="J12" i="61"/>
  <c r="I12" i="61"/>
  <c r="H12" i="61"/>
  <c r="G12" i="61"/>
  <c r="F12" i="61"/>
  <c r="C12" i="61"/>
  <c r="B12" i="61"/>
  <c r="U11" i="61"/>
  <c r="T11" i="61"/>
  <c r="S11" i="61"/>
  <c r="R11" i="61"/>
  <c r="Q11" i="61"/>
  <c r="P11" i="61"/>
  <c r="O11" i="61"/>
  <c r="N11" i="61"/>
  <c r="M11" i="61"/>
  <c r="L11" i="61"/>
  <c r="K11" i="61"/>
  <c r="J11" i="61"/>
  <c r="I11" i="61"/>
  <c r="H11" i="61"/>
  <c r="G11" i="61"/>
  <c r="F11" i="61"/>
  <c r="C11" i="61"/>
  <c r="B11" i="61"/>
  <c r="U10" i="61"/>
  <c r="T10" i="61"/>
  <c r="S10" i="61"/>
  <c r="R10" i="61"/>
  <c r="Q10" i="61"/>
  <c r="P10" i="61"/>
  <c r="O10" i="61"/>
  <c r="N10" i="61"/>
  <c r="M10" i="61"/>
  <c r="L10" i="61"/>
  <c r="K10" i="61"/>
  <c r="J10" i="61"/>
  <c r="I10" i="61"/>
  <c r="H10" i="61"/>
  <c r="G10" i="61"/>
  <c r="F10" i="61"/>
  <c r="C10" i="61"/>
  <c r="B10" i="61"/>
  <c r="U9" i="61"/>
  <c r="T9" i="61"/>
  <c r="S9" i="61"/>
  <c r="R9" i="61"/>
  <c r="Q9" i="61"/>
  <c r="P9" i="61"/>
  <c r="O9" i="61"/>
  <c r="N9" i="61"/>
  <c r="M9" i="61"/>
  <c r="L9" i="61"/>
  <c r="K9" i="61"/>
  <c r="J9" i="61"/>
  <c r="I9" i="61"/>
  <c r="H9" i="61"/>
  <c r="G9" i="61"/>
  <c r="F9" i="61"/>
  <c r="C9" i="61"/>
  <c r="B9" i="61"/>
  <c r="U8" i="61"/>
  <c r="T8" i="61"/>
  <c r="S8" i="61"/>
  <c r="R8" i="61"/>
  <c r="Q8" i="61"/>
  <c r="P8" i="61"/>
  <c r="O8" i="61"/>
  <c r="N8" i="61"/>
  <c r="M8" i="61"/>
  <c r="L8" i="61"/>
  <c r="K8" i="61"/>
  <c r="J8" i="61"/>
  <c r="I8" i="61"/>
  <c r="H8" i="61"/>
  <c r="G8" i="61"/>
  <c r="F8" i="61"/>
  <c r="C8" i="61"/>
  <c r="B8" i="61"/>
  <c r="U7" i="61"/>
  <c r="T7" i="61"/>
  <c r="S7" i="61"/>
  <c r="R7" i="61"/>
  <c r="Q7" i="61"/>
  <c r="P7" i="61"/>
  <c r="O7" i="61"/>
  <c r="N7" i="61"/>
  <c r="M7" i="61"/>
  <c r="L7" i="61"/>
  <c r="K7" i="61"/>
  <c r="J7" i="61"/>
  <c r="I7" i="61"/>
  <c r="H7" i="61"/>
  <c r="G7" i="61"/>
  <c r="F7" i="61"/>
  <c r="C7" i="61"/>
  <c r="B7" i="61"/>
  <c r="U6" i="61"/>
  <c r="T6" i="61"/>
  <c r="S6" i="61"/>
  <c r="R6" i="61"/>
  <c r="Q6" i="61"/>
  <c r="P6" i="61"/>
  <c r="O6" i="61"/>
  <c r="N6" i="61"/>
  <c r="M6" i="61"/>
  <c r="L6" i="61"/>
  <c r="K6" i="61"/>
  <c r="J6" i="61"/>
  <c r="I6" i="61"/>
  <c r="H6" i="61"/>
  <c r="G6" i="61"/>
  <c r="F6" i="61"/>
  <c r="C6" i="61"/>
  <c r="B6" i="61"/>
  <c r="U5" i="61"/>
  <c r="T5" i="61"/>
  <c r="S5" i="61"/>
  <c r="R5" i="61"/>
  <c r="Q5" i="61"/>
  <c r="P5" i="61"/>
  <c r="O5" i="61"/>
  <c r="N5" i="61"/>
  <c r="M5" i="61"/>
  <c r="L5" i="61"/>
  <c r="K5" i="61"/>
  <c r="J5" i="61"/>
  <c r="I5" i="61"/>
  <c r="H5" i="61"/>
  <c r="G5" i="61"/>
  <c r="F5" i="61"/>
  <c r="C5" i="61"/>
  <c r="B5" i="61"/>
  <c r="U4" i="61"/>
  <c r="T4" i="61"/>
  <c r="S4" i="61"/>
  <c r="R4" i="61"/>
  <c r="Q4" i="61"/>
  <c r="P4" i="61"/>
  <c r="O4" i="61"/>
  <c r="N4" i="61"/>
  <c r="M4" i="61"/>
  <c r="L4" i="61"/>
  <c r="K4" i="61"/>
  <c r="J4" i="61"/>
  <c r="I4" i="61"/>
  <c r="H4" i="61"/>
  <c r="G4" i="61"/>
  <c r="F4" i="61"/>
  <c r="C4" i="61"/>
  <c r="B4" i="61"/>
  <c r="U3" i="61"/>
  <c r="T3" i="61"/>
  <c r="S3" i="61"/>
  <c r="R3" i="61"/>
  <c r="Q3" i="61"/>
  <c r="P3" i="61"/>
  <c r="O3" i="61"/>
  <c r="N3" i="61"/>
  <c r="M3" i="61"/>
  <c r="L3" i="61"/>
  <c r="K3" i="61"/>
  <c r="J3" i="61"/>
  <c r="I3" i="61"/>
  <c r="H3" i="61"/>
  <c r="G3" i="61"/>
  <c r="F3" i="61"/>
  <c r="C3" i="61"/>
  <c r="B3" i="61"/>
  <c r="U2" i="61"/>
  <c r="T2" i="61"/>
  <c r="S2" i="61"/>
  <c r="R2" i="61"/>
  <c r="Q2" i="61"/>
  <c r="P2" i="61"/>
  <c r="O2" i="61"/>
  <c r="N2" i="61"/>
  <c r="M2" i="61"/>
  <c r="L2" i="61"/>
  <c r="K2" i="61"/>
  <c r="J2" i="61"/>
  <c r="I2" i="61"/>
  <c r="H2" i="61"/>
  <c r="G2" i="61"/>
  <c r="F2" i="61"/>
  <c r="C2" i="61"/>
  <c r="B2" i="61"/>
  <c r="P70" i="60"/>
  <c r="P69" i="60"/>
  <c r="P68" i="60"/>
  <c r="P67" i="60"/>
  <c r="P66" i="60"/>
  <c r="P65" i="60"/>
  <c r="P64" i="60"/>
  <c r="P63" i="60"/>
  <c r="P62" i="60"/>
  <c r="P61" i="60"/>
  <c r="P60" i="60"/>
  <c r="P59" i="60"/>
  <c r="P58" i="60"/>
  <c r="P57" i="60"/>
  <c r="P56" i="60"/>
  <c r="P55" i="60"/>
  <c r="P54" i="60"/>
  <c r="P53" i="60"/>
  <c r="P52" i="60"/>
  <c r="P51" i="60"/>
  <c r="P50" i="60"/>
  <c r="P49" i="60"/>
  <c r="P48" i="60"/>
  <c r="P47" i="60"/>
  <c r="P46" i="60"/>
  <c r="P45" i="60"/>
  <c r="P44" i="60"/>
  <c r="P43" i="60"/>
  <c r="P42" i="60"/>
  <c r="P41" i="60"/>
  <c r="P40" i="60"/>
  <c r="P39" i="60"/>
  <c r="P38" i="60"/>
  <c r="P37" i="60"/>
  <c r="P36" i="60"/>
  <c r="P35" i="60"/>
  <c r="P34" i="60"/>
  <c r="P33" i="60"/>
  <c r="P32" i="60"/>
  <c r="P31" i="60"/>
  <c r="P30" i="60"/>
  <c r="P29" i="60"/>
  <c r="P28" i="60"/>
  <c r="P22" i="60"/>
  <c r="P21" i="60"/>
  <c r="P20" i="60"/>
  <c r="P19" i="60"/>
  <c r="P18" i="60"/>
  <c r="P17" i="60"/>
  <c r="P16" i="60"/>
  <c r="P15" i="60"/>
  <c r="P14" i="60"/>
  <c r="P13" i="60"/>
  <c r="P12" i="60"/>
  <c r="P11" i="60"/>
  <c r="P10" i="60"/>
  <c r="P9" i="60"/>
  <c r="P8" i="60"/>
  <c r="P7" i="60"/>
  <c r="P6" i="60"/>
  <c r="P5" i="60"/>
  <c r="P4" i="60"/>
  <c r="P3" i="60"/>
  <c r="P2" i="60"/>
  <c r="B20" i="58"/>
  <c r="C20" i="58"/>
  <c r="F20" i="58"/>
  <c r="G20" i="58"/>
  <c r="H20" i="58"/>
  <c r="I20" i="58"/>
  <c r="J20" i="58"/>
  <c r="K20" i="58"/>
  <c r="L20" i="58"/>
  <c r="M20" i="58"/>
  <c r="N20" i="58"/>
  <c r="O20" i="58"/>
  <c r="P20" i="58"/>
  <c r="Q20" i="58"/>
  <c r="R20" i="58"/>
  <c r="S20" i="58"/>
  <c r="T20" i="58"/>
  <c r="U20" i="58"/>
  <c r="B21" i="58"/>
  <c r="C21" i="58"/>
  <c r="F21" i="58"/>
  <c r="G21" i="58"/>
  <c r="H21" i="58"/>
  <c r="I21" i="58"/>
  <c r="J21" i="58"/>
  <c r="K21" i="58"/>
  <c r="L21" i="58"/>
  <c r="M21" i="58"/>
  <c r="N21" i="58"/>
  <c r="O21" i="58"/>
  <c r="P21" i="58"/>
  <c r="Q21" i="58"/>
  <c r="R21" i="58"/>
  <c r="S21" i="58"/>
  <c r="T21" i="58"/>
  <c r="U21" i="58"/>
  <c r="B22" i="58"/>
  <c r="C22" i="58"/>
  <c r="F22" i="58"/>
  <c r="G22" i="58"/>
  <c r="H22" i="58"/>
  <c r="I22" i="58"/>
  <c r="J22" i="58"/>
  <c r="K22" i="58"/>
  <c r="L22" i="58"/>
  <c r="M22" i="58"/>
  <c r="N22" i="58"/>
  <c r="O22" i="58"/>
  <c r="P22" i="58"/>
  <c r="Q22" i="58"/>
  <c r="R22" i="58"/>
  <c r="S22" i="58"/>
  <c r="T22" i="58"/>
  <c r="U22" i="58"/>
  <c r="S41" i="56"/>
  <c r="R41" i="56"/>
  <c r="Q41" i="56"/>
  <c r="P41" i="56"/>
  <c r="O41" i="56"/>
  <c r="N41" i="56"/>
  <c r="M41" i="56"/>
  <c r="L41" i="56"/>
  <c r="K41" i="56"/>
  <c r="J41" i="56"/>
  <c r="I41" i="56"/>
  <c r="H41" i="56"/>
  <c r="G41" i="56"/>
  <c r="F41" i="56"/>
  <c r="E41" i="56"/>
  <c r="D41" i="56"/>
  <c r="B41" i="56" a="1"/>
  <c r="B41" i="56" s="1"/>
  <c r="S40" i="56"/>
  <c r="R40" i="56"/>
  <c r="Q40" i="56"/>
  <c r="P40" i="56"/>
  <c r="O40" i="56"/>
  <c r="N40" i="56"/>
  <c r="M40" i="56"/>
  <c r="L40" i="56"/>
  <c r="K40" i="56"/>
  <c r="J40" i="56"/>
  <c r="I40" i="56"/>
  <c r="H40" i="56"/>
  <c r="G40" i="56"/>
  <c r="F40" i="56"/>
  <c r="E40" i="56"/>
  <c r="D40" i="56"/>
  <c r="B40" i="56" a="1"/>
  <c r="B40" i="56" s="1"/>
  <c r="S39" i="56"/>
  <c r="R39" i="56"/>
  <c r="Q39" i="56"/>
  <c r="P39" i="56"/>
  <c r="O39" i="56"/>
  <c r="N39" i="56"/>
  <c r="M39" i="56"/>
  <c r="L39" i="56"/>
  <c r="K39" i="56"/>
  <c r="J39" i="56"/>
  <c r="I39" i="56"/>
  <c r="H39" i="56"/>
  <c r="G39" i="56"/>
  <c r="F39" i="56"/>
  <c r="E39" i="56"/>
  <c r="D39" i="56"/>
  <c r="B39" i="56" a="1"/>
  <c r="B39" i="56" s="1"/>
  <c r="S38" i="56"/>
  <c r="R38" i="56"/>
  <c r="Q38" i="56"/>
  <c r="P38" i="56"/>
  <c r="O38" i="56"/>
  <c r="N38" i="56"/>
  <c r="M38" i="56"/>
  <c r="L38" i="56"/>
  <c r="K38" i="56"/>
  <c r="J38" i="56"/>
  <c r="I38" i="56"/>
  <c r="H38" i="56"/>
  <c r="G38" i="56"/>
  <c r="F38" i="56"/>
  <c r="E38" i="56"/>
  <c r="D38" i="56"/>
  <c r="B38" i="56" a="1"/>
  <c r="B38" i="56" s="1"/>
  <c r="S37" i="56"/>
  <c r="R37" i="56"/>
  <c r="Q37" i="56"/>
  <c r="P37" i="56"/>
  <c r="O37" i="56"/>
  <c r="N37" i="56"/>
  <c r="M37" i="56"/>
  <c r="L37" i="56"/>
  <c r="K37" i="56"/>
  <c r="J37" i="56"/>
  <c r="I37" i="56"/>
  <c r="H37" i="56"/>
  <c r="G37" i="56"/>
  <c r="F37" i="56"/>
  <c r="E37" i="56"/>
  <c r="D37" i="56"/>
  <c r="B37" i="56" a="1"/>
  <c r="B37" i="56" s="1"/>
  <c r="S36" i="56"/>
  <c r="R36" i="56"/>
  <c r="Q36" i="56"/>
  <c r="P36" i="56"/>
  <c r="O36" i="56"/>
  <c r="N36" i="56"/>
  <c r="M36" i="56"/>
  <c r="L36" i="56"/>
  <c r="K36" i="56"/>
  <c r="J36" i="56"/>
  <c r="I36" i="56"/>
  <c r="H36" i="56"/>
  <c r="G36" i="56"/>
  <c r="F36" i="56"/>
  <c r="E36" i="56"/>
  <c r="D36" i="56"/>
  <c r="B36" i="56" a="1"/>
  <c r="B36" i="56" s="1"/>
  <c r="S35" i="56"/>
  <c r="R35" i="56"/>
  <c r="Q35" i="56"/>
  <c r="P35" i="56"/>
  <c r="O35" i="56"/>
  <c r="N35" i="56"/>
  <c r="M35" i="56"/>
  <c r="L35" i="56"/>
  <c r="K35" i="56"/>
  <c r="J35" i="56"/>
  <c r="I35" i="56"/>
  <c r="H35" i="56"/>
  <c r="G35" i="56"/>
  <c r="F35" i="56"/>
  <c r="E35" i="56"/>
  <c r="D35" i="56"/>
  <c r="B35" i="56" a="1"/>
  <c r="B35" i="56" s="1"/>
  <c r="S34" i="56"/>
  <c r="R34" i="56"/>
  <c r="Q34" i="56"/>
  <c r="P34" i="56"/>
  <c r="O34" i="56"/>
  <c r="N34" i="56"/>
  <c r="M34" i="56"/>
  <c r="L34" i="56"/>
  <c r="K34" i="56"/>
  <c r="J34" i="56"/>
  <c r="I34" i="56"/>
  <c r="H34" i="56"/>
  <c r="G34" i="56"/>
  <c r="F34" i="56"/>
  <c r="E34" i="56"/>
  <c r="D34" i="56"/>
  <c r="B34" i="56" a="1"/>
  <c r="B34" i="56" s="1"/>
  <c r="S33" i="56"/>
  <c r="R33" i="56"/>
  <c r="Q33" i="56"/>
  <c r="P33" i="56"/>
  <c r="O33" i="56"/>
  <c r="N33" i="56"/>
  <c r="M33" i="56"/>
  <c r="L33" i="56"/>
  <c r="K33" i="56"/>
  <c r="J33" i="56"/>
  <c r="I33" i="56"/>
  <c r="H33" i="56"/>
  <c r="G33" i="56"/>
  <c r="F33" i="56"/>
  <c r="E33" i="56"/>
  <c r="D33" i="56"/>
  <c r="B33" i="56" a="1"/>
  <c r="B33" i="56" s="1"/>
  <c r="S32" i="56"/>
  <c r="R32" i="56"/>
  <c r="Q32" i="56"/>
  <c r="P32" i="56"/>
  <c r="O32" i="56"/>
  <c r="N32" i="56"/>
  <c r="M32" i="56"/>
  <c r="L32" i="56"/>
  <c r="K32" i="56"/>
  <c r="J32" i="56"/>
  <c r="I32" i="56"/>
  <c r="H32" i="56"/>
  <c r="G32" i="56"/>
  <c r="F32" i="56"/>
  <c r="E32" i="56"/>
  <c r="D32" i="56"/>
  <c r="B32" i="56" a="1"/>
  <c r="B32" i="56" s="1"/>
  <c r="S31" i="56"/>
  <c r="R31" i="56"/>
  <c r="Q31" i="56"/>
  <c r="P31" i="56"/>
  <c r="O31" i="56"/>
  <c r="N31" i="56"/>
  <c r="M31" i="56"/>
  <c r="L31" i="56"/>
  <c r="K31" i="56"/>
  <c r="J31" i="56"/>
  <c r="I31" i="56"/>
  <c r="H31" i="56"/>
  <c r="G31" i="56"/>
  <c r="F31" i="56"/>
  <c r="E31" i="56"/>
  <c r="D31" i="56"/>
  <c r="B31" i="56" a="1"/>
  <c r="B31" i="56" s="1"/>
  <c r="S30" i="56"/>
  <c r="R30" i="56"/>
  <c r="Q30" i="56"/>
  <c r="P30" i="56"/>
  <c r="O30" i="56"/>
  <c r="N30" i="56"/>
  <c r="M30" i="56"/>
  <c r="L30" i="56"/>
  <c r="K30" i="56"/>
  <c r="J30" i="56"/>
  <c r="I30" i="56"/>
  <c r="H30" i="56"/>
  <c r="G30" i="56"/>
  <c r="F30" i="56"/>
  <c r="E30" i="56"/>
  <c r="D30" i="56"/>
  <c r="B30" i="56" a="1"/>
  <c r="B30" i="56" s="1"/>
  <c r="S29" i="56"/>
  <c r="R29" i="56"/>
  <c r="Q29" i="56"/>
  <c r="P29" i="56"/>
  <c r="O29" i="56"/>
  <c r="N29" i="56"/>
  <c r="M29" i="56"/>
  <c r="L29" i="56"/>
  <c r="K29" i="56"/>
  <c r="J29" i="56"/>
  <c r="I29" i="56"/>
  <c r="H29" i="56"/>
  <c r="G29" i="56"/>
  <c r="F29" i="56"/>
  <c r="E29" i="56"/>
  <c r="D29" i="56"/>
  <c r="B29" i="56" a="1"/>
  <c r="B29" i="56" s="1"/>
  <c r="S28" i="56"/>
  <c r="R28" i="56"/>
  <c r="Q28" i="56"/>
  <c r="P28" i="56"/>
  <c r="O28" i="56"/>
  <c r="N28" i="56"/>
  <c r="M28" i="56"/>
  <c r="L28" i="56"/>
  <c r="K28" i="56"/>
  <c r="J28" i="56"/>
  <c r="I28" i="56"/>
  <c r="H28" i="56"/>
  <c r="G28" i="56"/>
  <c r="F28" i="56"/>
  <c r="E28" i="56"/>
  <c r="D28" i="56"/>
  <c r="B28" i="56" a="1"/>
  <c r="B28" i="56" s="1"/>
  <c r="S27" i="56"/>
  <c r="R27" i="56"/>
  <c r="Q27" i="56"/>
  <c r="P27" i="56"/>
  <c r="O27" i="56"/>
  <c r="N27" i="56"/>
  <c r="M27" i="56"/>
  <c r="L27" i="56"/>
  <c r="K27" i="56"/>
  <c r="J27" i="56"/>
  <c r="I27" i="56"/>
  <c r="H27" i="56"/>
  <c r="G27" i="56"/>
  <c r="F27" i="56"/>
  <c r="E27" i="56"/>
  <c r="D27" i="56"/>
  <c r="B27" i="56" a="1"/>
  <c r="B27" i="56" s="1"/>
  <c r="S26" i="56"/>
  <c r="R26" i="56"/>
  <c r="Q26" i="56"/>
  <c r="P26" i="56"/>
  <c r="O26" i="56"/>
  <c r="N26" i="56"/>
  <c r="M26" i="56"/>
  <c r="L26" i="56"/>
  <c r="K26" i="56"/>
  <c r="J26" i="56"/>
  <c r="I26" i="56"/>
  <c r="H26" i="56"/>
  <c r="G26" i="56"/>
  <c r="F26" i="56"/>
  <c r="E26" i="56"/>
  <c r="D26" i="56"/>
  <c r="B26" i="56" a="1"/>
  <c r="B26" i="56" s="1"/>
  <c r="S25" i="56"/>
  <c r="R25" i="56"/>
  <c r="Q25" i="56"/>
  <c r="P25" i="56"/>
  <c r="O25" i="56"/>
  <c r="N25" i="56"/>
  <c r="M25" i="56"/>
  <c r="L25" i="56"/>
  <c r="K25" i="56"/>
  <c r="J25" i="56"/>
  <c r="I25" i="56"/>
  <c r="H25" i="56"/>
  <c r="G25" i="56"/>
  <c r="F25" i="56"/>
  <c r="E25" i="56"/>
  <c r="D25" i="56"/>
  <c r="B25" i="56" a="1"/>
  <c r="B25" i="56" s="1"/>
  <c r="S24" i="56"/>
  <c r="R24" i="56"/>
  <c r="Q24" i="56"/>
  <c r="P24" i="56"/>
  <c r="O24" i="56"/>
  <c r="N24" i="56"/>
  <c r="M24" i="56"/>
  <c r="L24" i="56"/>
  <c r="K24" i="56"/>
  <c r="J24" i="56"/>
  <c r="I24" i="56"/>
  <c r="H24" i="56"/>
  <c r="G24" i="56"/>
  <c r="F24" i="56"/>
  <c r="E24" i="56"/>
  <c r="D24" i="56"/>
  <c r="B24" i="56" a="1"/>
  <c r="B24" i="56" s="1"/>
  <c r="S23" i="56"/>
  <c r="R23" i="56"/>
  <c r="Q23" i="56"/>
  <c r="P23" i="56"/>
  <c r="O23" i="56"/>
  <c r="N23" i="56"/>
  <c r="M23" i="56"/>
  <c r="L23" i="56"/>
  <c r="K23" i="56"/>
  <c r="J23" i="56"/>
  <c r="I23" i="56"/>
  <c r="H23" i="56"/>
  <c r="G23" i="56"/>
  <c r="F23" i="56"/>
  <c r="E23" i="56"/>
  <c r="D23" i="56"/>
  <c r="B23" i="56" a="1"/>
  <c r="B23" i="56" s="1"/>
  <c r="S22" i="56"/>
  <c r="R22" i="56"/>
  <c r="Q22" i="56"/>
  <c r="P22" i="56"/>
  <c r="O22" i="56"/>
  <c r="N22" i="56"/>
  <c r="M22" i="56"/>
  <c r="L22" i="56"/>
  <c r="K22" i="56"/>
  <c r="J22" i="56"/>
  <c r="I22" i="56"/>
  <c r="H22" i="56"/>
  <c r="G22" i="56"/>
  <c r="F22" i="56"/>
  <c r="E22" i="56"/>
  <c r="D22" i="56"/>
  <c r="B22" i="56" a="1"/>
  <c r="B22" i="56" s="1"/>
  <c r="S21" i="56"/>
  <c r="R21" i="56"/>
  <c r="Q21" i="56"/>
  <c r="P21" i="56"/>
  <c r="O21" i="56"/>
  <c r="N21" i="56"/>
  <c r="M21" i="56"/>
  <c r="L21" i="56"/>
  <c r="K21" i="56"/>
  <c r="J21" i="56"/>
  <c r="I21" i="56"/>
  <c r="H21" i="56"/>
  <c r="G21" i="56"/>
  <c r="F21" i="56"/>
  <c r="E21" i="56"/>
  <c r="D21" i="56"/>
  <c r="B21" i="56" a="1"/>
  <c r="B21" i="56" s="1"/>
  <c r="S20" i="56"/>
  <c r="R20" i="56"/>
  <c r="Q20" i="56"/>
  <c r="P20" i="56"/>
  <c r="O20" i="56"/>
  <c r="N20" i="56"/>
  <c r="M20" i="56"/>
  <c r="L20" i="56"/>
  <c r="K20" i="56"/>
  <c r="J20" i="56"/>
  <c r="I20" i="56"/>
  <c r="H20" i="56"/>
  <c r="G20" i="56"/>
  <c r="F20" i="56"/>
  <c r="E20" i="56"/>
  <c r="D20" i="56"/>
  <c r="B20" i="56" a="1"/>
  <c r="B20" i="56" s="1"/>
  <c r="S19" i="56"/>
  <c r="R19" i="56"/>
  <c r="Q19" i="56"/>
  <c r="P19" i="56"/>
  <c r="O19" i="56"/>
  <c r="N19" i="56"/>
  <c r="M19" i="56"/>
  <c r="L19" i="56"/>
  <c r="K19" i="56"/>
  <c r="J19" i="56"/>
  <c r="I19" i="56"/>
  <c r="H19" i="56"/>
  <c r="G19" i="56"/>
  <c r="F19" i="56"/>
  <c r="E19" i="56"/>
  <c r="D19" i="56"/>
  <c r="B19" i="56" a="1"/>
  <c r="B19" i="56" s="1"/>
  <c r="S18" i="56"/>
  <c r="R18" i="56"/>
  <c r="Q18" i="56"/>
  <c r="P18" i="56"/>
  <c r="O18" i="56"/>
  <c r="N18" i="56"/>
  <c r="M18" i="56"/>
  <c r="L18" i="56"/>
  <c r="K18" i="56"/>
  <c r="J18" i="56"/>
  <c r="I18" i="56"/>
  <c r="H18" i="56"/>
  <c r="G18" i="56"/>
  <c r="F18" i="56"/>
  <c r="E18" i="56"/>
  <c r="D18" i="56"/>
  <c r="B18" i="56" a="1"/>
  <c r="B18" i="56" s="1"/>
  <c r="S17" i="56"/>
  <c r="R17" i="56"/>
  <c r="Q17" i="56"/>
  <c r="P17" i="56"/>
  <c r="O17" i="56"/>
  <c r="N17" i="56"/>
  <c r="M17" i="56"/>
  <c r="L17" i="56"/>
  <c r="K17" i="56"/>
  <c r="J17" i="56"/>
  <c r="I17" i="56"/>
  <c r="H17" i="56"/>
  <c r="G17" i="56"/>
  <c r="F17" i="56"/>
  <c r="E17" i="56"/>
  <c r="D17" i="56"/>
  <c r="B17" i="56" a="1"/>
  <c r="B17" i="56" s="1"/>
  <c r="S16" i="56"/>
  <c r="R16" i="56"/>
  <c r="Q16" i="56"/>
  <c r="P16" i="56"/>
  <c r="O16" i="56"/>
  <c r="N16" i="56"/>
  <c r="M16" i="56"/>
  <c r="L16" i="56"/>
  <c r="K16" i="56"/>
  <c r="J16" i="56"/>
  <c r="I16" i="56"/>
  <c r="H16" i="56"/>
  <c r="G16" i="56"/>
  <c r="F16" i="56"/>
  <c r="E16" i="56"/>
  <c r="D16" i="56"/>
  <c r="B16" i="56" a="1"/>
  <c r="B16" i="56" s="1"/>
  <c r="S15" i="56"/>
  <c r="R15" i="56"/>
  <c r="Q15" i="56"/>
  <c r="P15" i="56"/>
  <c r="O15" i="56"/>
  <c r="N15" i="56"/>
  <c r="M15" i="56"/>
  <c r="L15" i="56"/>
  <c r="K15" i="56"/>
  <c r="J15" i="56"/>
  <c r="I15" i="56"/>
  <c r="H15" i="56"/>
  <c r="G15" i="56"/>
  <c r="F15" i="56"/>
  <c r="E15" i="56"/>
  <c r="D15" i="56"/>
  <c r="B15" i="56" a="1"/>
  <c r="B15" i="56" s="1"/>
  <c r="S14" i="56"/>
  <c r="R14" i="56"/>
  <c r="Q14" i="56"/>
  <c r="P14" i="56"/>
  <c r="O14" i="56"/>
  <c r="N14" i="56"/>
  <c r="M14" i="56"/>
  <c r="L14" i="56"/>
  <c r="K14" i="56"/>
  <c r="J14" i="56"/>
  <c r="I14" i="56"/>
  <c r="H14" i="56"/>
  <c r="G14" i="56"/>
  <c r="F14" i="56"/>
  <c r="E14" i="56"/>
  <c r="D14" i="56"/>
  <c r="B14" i="56" a="1"/>
  <c r="B14" i="56" s="1"/>
  <c r="S13" i="56"/>
  <c r="R13" i="56"/>
  <c r="Q13" i="56"/>
  <c r="P13" i="56"/>
  <c r="O13" i="56"/>
  <c r="N13" i="56"/>
  <c r="M13" i="56"/>
  <c r="L13" i="56"/>
  <c r="K13" i="56"/>
  <c r="J13" i="56"/>
  <c r="I13" i="56"/>
  <c r="H13" i="56"/>
  <c r="G13" i="56"/>
  <c r="F13" i="56"/>
  <c r="E13" i="56"/>
  <c r="D13" i="56"/>
  <c r="B13" i="56" a="1"/>
  <c r="B13" i="56" s="1"/>
  <c r="S12" i="56"/>
  <c r="R12" i="56"/>
  <c r="Q12" i="56"/>
  <c r="P12" i="56"/>
  <c r="O12" i="56"/>
  <c r="N12" i="56"/>
  <c r="M12" i="56"/>
  <c r="L12" i="56"/>
  <c r="K12" i="56"/>
  <c r="J12" i="56"/>
  <c r="I12" i="56"/>
  <c r="H12" i="56"/>
  <c r="G12" i="56"/>
  <c r="F12" i="56"/>
  <c r="E12" i="56"/>
  <c r="D12" i="56"/>
  <c r="B12" i="56" a="1"/>
  <c r="B12" i="56" s="1"/>
  <c r="S11" i="56"/>
  <c r="R11" i="56"/>
  <c r="Q11" i="56"/>
  <c r="P11" i="56"/>
  <c r="O11" i="56"/>
  <c r="N11" i="56"/>
  <c r="M11" i="56"/>
  <c r="L11" i="56"/>
  <c r="K11" i="56"/>
  <c r="J11" i="56"/>
  <c r="I11" i="56"/>
  <c r="H11" i="56"/>
  <c r="G11" i="56"/>
  <c r="F11" i="56"/>
  <c r="E11" i="56"/>
  <c r="D11" i="56"/>
  <c r="B11" i="56" a="1"/>
  <c r="B11" i="56" s="1"/>
  <c r="S10" i="56"/>
  <c r="R10" i="56"/>
  <c r="Q10" i="56"/>
  <c r="P10" i="56"/>
  <c r="O10" i="56"/>
  <c r="N10" i="56"/>
  <c r="M10" i="56"/>
  <c r="L10" i="56"/>
  <c r="K10" i="56"/>
  <c r="J10" i="56"/>
  <c r="I10" i="56"/>
  <c r="H10" i="56"/>
  <c r="G10" i="56"/>
  <c r="F10" i="56"/>
  <c r="E10" i="56"/>
  <c r="D10" i="56"/>
  <c r="B10" i="56" a="1"/>
  <c r="B10" i="56" s="1"/>
  <c r="S9" i="56"/>
  <c r="R9" i="56"/>
  <c r="Q9" i="56"/>
  <c r="P9" i="56"/>
  <c r="O9" i="56"/>
  <c r="N9" i="56"/>
  <c r="M9" i="56"/>
  <c r="L9" i="56"/>
  <c r="K9" i="56"/>
  <c r="J9" i="56"/>
  <c r="I9" i="56"/>
  <c r="H9" i="56"/>
  <c r="G9" i="56"/>
  <c r="F9" i="56"/>
  <c r="E9" i="56"/>
  <c r="D9" i="56"/>
  <c r="B9" i="56" a="1"/>
  <c r="B9" i="56" s="1"/>
  <c r="S8" i="56"/>
  <c r="R8" i="56"/>
  <c r="Q8" i="56"/>
  <c r="P8" i="56"/>
  <c r="O8" i="56"/>
  <c r="N8" i="56"/>
  <c r="M8" i="56"/>
  <c r="L8" i="56"/>
  <c r="K8" i="56"/>
  <c r="J8" i="56"/>
  <c r="I8" i="56"/>
  <c r="H8" i="56"/>
  <c r="G8" i="56"/>
  <c r="F8" i="56"/>
  <c r="E8" i="56"/>
  <c r="D8" i="56"/>
  <c r="B8" i="56" a="1"/>
  <c r="B8" i="56" s="1"/>
  <c r="S7" i="56"/>
  <c r="R7" i="56"/>
  <c r="Q7" i="56"/>
  <c r="P7" i="56"/>
  <c r="O7" i="56"/>
  <c r="N7" i="56"/>
  <c r="M7" i="56"/>
  <c r="L7" i="56"/>
  <c r="K7" i="56"/>
  <c r="J7" i="56"/>
  <c r="I7" i="56"/>
  <c r="H7" i="56"/>
  <c r="G7" i="56"/>
  <c r="F7" i="56"/>
  <c r="E7" i="56"/>
  <c r="D7" i="56"/>
  <c r="B7" i="56" a="1"/>
  <c r="B7" i="56" s="1"/>
  <c r="S6" i="56"/>
  <c r="R6" i="56"/>
  <c r="Q6" i="56"/>
  <c r="P6" i="56"/>
  <c r="O6" i="56"/>
  <c r="N6" i="56"/>
  <c r="M6" i="56"/>
  <c r="L6" i="56"/>
  <c r="K6" i="56"/>
  <c r="J6" i="56"/>
  <c r="I6" i="56"/>
  <c r="H6" i="56"/>
  <c r="G6" i="56"/>
  <c r="F6" i="56"/>
  <c r="E6" i="56"/>
  <c r="D6" i="56"/>
  <c r="B6" i="56" a="1"/>
  <c r="B6" i="56" s="1"/>
  <c r="S5" i="56"/>
  <c r="R5" i="56"/>
  <c r="Q5" i="56"/>
  <c r="P5" i="56"/>
  <c r="O5" i="56"/>
  <c r="N5" i="56"/>
  <c r="M5" i="56"/>
  <c r="L5" i="56"/>
  <c r="K5" i="56"/>
  <c r="J5" i="56"/>
  <c r="I5" i="56"/>
  <c r="H5" i="56"/>
  <c r="G5" i="56"/>
  <c r="F5" i="56"/>
  <c r="E5" i="56"/>
  <c r="D5" i="56"/>
  <c r="B5" i="56" a="1"/>
  <c r="B5" i="56" s="1"/>
  <c r="S4" i="56"/>
  <c r="R4" i="56"/>
  <c r="Q4" i="56"/>
  <c r="P4" i="56"/>
  <c r="O4" i="56"/>
  <c r="N4" i="56"/>
  <c r="M4" i="56"/>
  <c r="L4" i="56"/>
  <c r="K4" i="56"/>
  <c r="J4" i="56"/>
  <c r="I4" i="56"/>
  <c r="H4" i="56"/>
  <c r="G4" i="56"/>
  <c r="F4" i="56"/>
  <c r="E4" i="56"/>
  <c r="D4" i="56"/>
  <c r="B4" i="56" a="1"/>
  <c r="B4" i="56" s="1"/>
  <c r="S3" i="56"/>
  <c r="R3" i="56"/>
  <c r="Q3" i="56"/>
  <c r="P3" i="56"/>
  <c r="O3" i="56"/>
  <c r="N3" i="56"/>
  <c r="M3" i="56"/>
  <c r="L3" i="56"/>
  <c r="K3" i="56"/>
  <c r="J3" i="56"/>
  <c r="I3" i="56"/>
  <c r="H3" i="56"/>
  <c r="G3" i="56"/>
  <c r="F3" i="56"/>
  <c r="E3" i="56"/>
  <c r="D3" i="56"/>
  <c r="B3" i="56" a="1"/>
  <c r="B3" i="56" s="1"/>
  <c r="S2" i="56"/>
  <c r="R2" i="56"/>
  <c r="Q2" i="56"/>
  <c r="P2" i="56"/>
  <c r="O2" i="56"/>
  <c r="N2" i="56"/>
  <c r="M2" i="56"/>
  <c r="L2" i="56"/>
  <c r="K2" i="56"/>
  <c r="J2" i="56"/>
  <c r="I2" i="56"/>
  <c r="H2" i="56"/>
  <c r="G2" i="56"/>
  <c r="F2" i="56"/>
  <c r="E2" i="56"/>
  <c r="D2" i="56"/>
  <c r="B2" i="56" a="1"/>
  <c r="B2" i="56" s="1"/>
  <c r="N70" i="57"/>
  <c r="M70" i="57"/>
  <c r="L70" i="57"/>
  <c r="K70" i="57"/>
  <c r="J70" i="57"/>
  <c r="I70" i="57"/>
  <c r="H70" i="57"/>
  <c r="G70" i="57"/>
  <c r="F70" i="57"/>
  <c r="E70" i="57"/>
  <c r="D70" i="57"/>
  <c r="C70" i="57"/>
  <c r="N69" i="57"/>
  <c r="M69" i="57"/>
  <c r="L69" i="57"/>
  <c r="K69" i="57"/>
  <c r="J69" i="57"/>
  <c r="I69" i="57"/>
  <c r="H69" i="57"/>
  <c r="G69" i="57"/>
  <c r="F69" i="57"/>
  <c r="E69" i="57"/>
  <c r="D69" i="57"/>
  <c r="C69" i="57"/>
  <c r="N68" i="57"/>
  <c r="M68" i="57"/>
  <c r="L68" i="57"/>
  <c r="K68" i="57"/>
  <c r="J68" i="57"/>
  <c r="I68" i="57"/>
  <c r="H68" i="57"/>
  <c r="G68" i="57"/>
  <c r="F68" i="57"/>
  <c r="E68" i="57"/>
  <c r="D68" i="57"/>
  <c r="C68" i="57"/>
  <c r="N67" i="57"/>
  <c r="M67" i="57"/>
  <c r="L67" i="57"/>
  <c r="K67" i="57"/>
  <c r="J67" i="57"/>
  <c r="I67" i="57"/>
  <c r="H67" i="57"/>
  <c r="G67" i="57"/>
  <c r="F67" i="57"/>
  <c r="E67" i="57"/>
  <c r="D67" i="57"/>
  <c r="C67" i="57"/>
  <c r="N66" i="57"/>
  <c r="M66" i="57"/>
  <c r="L66" i="57"/>
  <c r="K66" i="57"/>
  <c r="J66" i="57"/>
  <c r="I66" i="57"/>
  <c r="H66" i="57"/>
  <c r="G66" i="57"/>
  <c r="F66" i="57"/>
  <c r="E66" i="57"/>
  <c r="D66" i="57"/>
  <c r="C66" i="57"/>
  <c r="N65" i="57"/>
  <c r="M65" i="57"/>
  <c r="L65" i="57"/>
  <c r="K65" i="57"/>
  <c r="J65" i="57"/>
  <c r="I65" i="57"/>
  <c r="H65" i="57"/>
  <c r="G65" i="57"/>
  <c r="F65" i="57"/>
  <c r="D65" i="57"/>
  <c r="C65" i="57"/>
  <c r="N64" i="57"/>
  <c r="M64" i="57"/>
  <c r="L64" i="57"/>
  <c r="K64" i="57"/>
  <c r="J64" i="57"/>
  <c r="I64" i="57"/>
  <c r="H64" i="57"/>
  <c r="G64" i="57"/>
  <c r="F64" i="57"/>
  <c r="E64" i="57"/>
  <c r="D64" i="57"/>
  <c r="C64" i="57"/>
  <c r="N63" i="57"/>
  <c r="M63" i="57"/>
  <c r="L63" i="57"/>
  <c r="K63" i="57"/>
  <c r="J63" i="57"/>
  <c r="I63" i="57"/>
  <c r="H63" i="57"/>
  <c r="G63" i="57"/>
  <c r="F63" i="57"/>
  <c r="E63" i="57"/>
  <c r="D63" i="57"/>
  <c r="C63" i="57"/>
  <c r="N62" i="57"/>
  <c r="M62" i="57"/>
  <c r="L62" i="57"/>
  <c r="K62" i="57"/>
  <c r="J62" i="57"/>
  <c r="I62" i="57"/>
  <c r="H62" i="57"/>
  <c r="G62" i="57"/>
  <c r="F62" i="57"/>
  <c r="E62" i="57"/>
  <c r="D62" i="57"/>
  <c r="C62" i="57"/>
  <c r="N61" i="57"/>
  <c r="M61" i="57"/>
  <c r="L61" i="57"/>
  <c r="K61" i="57"/>
  <c r="J61" i="57"/>
  <c r="I61" i="57"/>
  <c r="H61" i="57"/>
  <c r="G61" i="57"/>
  <c r="F61" i="57"/>
  <c r="E61" i="57"/>
  <c r="D61" i="57"/>
  <c r="C61" i="57"/>
  <c r="N60" i="57"/>
  <c r="M60" i="57"/>
  <c r="L60" i="57"/>
  <c r="K60" i="57"/>
  <c r="J60" i="57"/>
  <c r="I60" i="57"/>
  <c r="H60" i="57"/>
  <c r="G60" i="57"/>
  <c r="F60" i="57"/>
  <c r="D60" i="57"/>
  <c r="C60" i="57"/>
  <c r="N59" i="57"/>
  <c r="M59" i="57"/>
  <c r="L59" i="57"/>
  <c r="K59" i="57"/>
  <c r="J59" i="57"/>
  <c r="I59" i="57"/>
  <c r="H59" i="57"/>
  <c r="G59" i="57"/>
  <c r="F59" i="57"/>
  <c r="E59" i="57"/>
  <c r="D59" i="57"/>
  <c r="C59" i="57"/>
  <c r="N58" i="57"/>
  <c r="M58" i="57"/>
  <c r="L58" i="57"/>
  <c r="K58" i="57"/>
  <c r="J58" i="57"/>
  <c r="I58" i="57"/>
  <c r="H58" i="57"/>
  <c r="G58" i="57"/>
  <c r="F58" i="57"/>
  <c r="E58" i="57"/>
  <c r="D58" i="57"/>
  <c r="C58" i="57"/>
  <c r="N57" i="57"/>
  <c r="M57" i="57"/>
  <c r="L57" i="57"/>
  <c r="K57" i="57"/>
  <c r="J57" i="57"/>
  <c r="I57" i="57"/>
  <c r="H57" i="57"/>
  <c r="G57" i="57"/>
  <c r="F57" i="57"/>
  <c r="D57" i="57"/>
  <c r="C57" i="57"/>
  <c r="N56" i="57"/>
  <c r="M56" i="57"/>
  <c r="L56" i="57"/>
  <c r="K56" i="57"/>
  <c r="J56" i="57"/>
  <c r="I56" i="57"/>
  <c r="H56" i="57"/>
  <c r="G56" i="57"/>
  <c r="F56" i="57"/>
  <c r="E56" i="57"/>
  <c r="D56" i="57"/>
  <c r="C56" i="57"/>
  <c r="N55" i="57"/>
  <c r="M55" i="57"/>
  <c r="L55" i="57"/>
  <c r="K55" i="57"/>
  <c r="J55" i="57"/>
  <c r="I55" i="57"/>
  <c r="H55" i="57"/>
  <c r="G55" i="57"/>
  <c r="F55" i="57"/>
  <c r="E55" i="57"/>
  <c r="D55" i="57"/>
  <c r="C55" i="57"/>
  <c r="N54" i="57"/>
  <c r="M54" i="57"/>
  <c r="L54" i="57"/>
  <c r="K54" i="57"/>
  <c r="J54" i="57"/>
  <c r="I54" i="57"/>
  <c r="H54" i="57"/>
  <c r="G54" i="57"/>
  <c r="F54" i="57"/>
  <c r="E54" i="57"/>
  <c r="D54" i="57"/>
  <c r="C54" i="57"/>
  <c r="N53" i="57"/>
  <c r="M53" i="57"/>
  <c r="L53" i="57"/>
  <c r="K53" i="57"/>
  <c r="J53" i="57"/>
  <c r="I53" i="57"/>
  <c r="H53" i="57"/>
  <c r="G53" i="57"/>
  <c r="F53" i="57"/>
  <c r="E53" i="57"/>
  <c r="D53" i="57"/>
  <c r="C53" i="57"/>
  <c r="N52" i="57"/>
  <c r="M52" i="57"/>
  <c r="L52" i="57"/>
  <c r="K52" i="57"/>
  <c r="J52" i="57"/>
  <c r="I52" i="57"/>
  <c r="H52" i="57"/>
  <c r="G52" i="57"/>
  <c r="F52" i="57"/>
  <c r="E52" i="57"/>
  <c r="D52" i="57"/>
  <c r="C52" i="57"/>
  <c r="N51" i="57"/>
  <c r="M51" i="57"/>
  <c r="L51" i="57"/>
  <c r="K51" i="57"/>
  <c r="J51" i="57"/>
  <c r="I51" i="57"/>
  <c r="H51" i="57"/>
  <c r="G51" i="57"/>
  <c r="F51" i="57"/>
  <c r="E51" i="57"/>
  <c r="D51" i="57"/>
  <c r="C51" i="57"/>
  <c r="N50" i="57"/>
  <c r="M50" i="57"/>
  <c r="L50" i="57"/>
  <c r="K50" i="57"/>
  <c r="J50" i="57"/>
  <c r="I50" i="57"/>
  <c r="H50" i="57"/>
  <c r="G50" i="57"/>
  <c r="F50" i="57"/>
  <c r="E50" i="57"/>
  <c r="D50" i="57"/>
  <c r="C50" i="57"/>
  <c r="N49" i="57"/>
  <c r="M49" i="57"/>
  <c r="L49" i="57"/>
  <c r="K49" i="57"/>
  <c r="J49" i="57"/>
  <c r="I49" i="57"/>
  <c r="H49" i="57"/>
  <c r="G49" i="57"/>
  <c r="F49" i="57"/>
  <c r="E49" i="57"/>
  <c r="D49" i="57"/>
  <c r="C49" i="57"/>
  <c r="N48" i="57"/>
  <c r="M48" i="57"/>
  <c r="L48" i="57"/>
  <c r="K48" i="57"/>
  <c r="J48" i="57"/>
  <c r="I48" i="57"/>
  <c r="H48" i="57"/>
  <c r="G48" i="57"/>
  <c r="F48" i="57"/>
  <c r="E48" i="57"/>
  <c r="D48" i="57"/>
  <c r="C48" i="57"/>
  <c r="N47" i="57"/>
  <c r="M47" i="57"/>
  <c r="L47" i="57"/>
  <c r="K47" i="57"/>
  <c r="J47" i="57"/>
  <c r="I47" i="57"/>
  <c r="H47" i="57"/>
  <c r="G47" i="57"/>
  <c r="F47" i="57"/>
  <c r="D47" i="57"/>
  <c r="C47" i="57"/>
  <c r="N46" i="57"/>
  <c r="M46" i="57"/>
  <c r="L46" i="57"/>
  <c r="K46" i="57"/>
  <c r="J46" i="57"/>
  <c r="I46" i="57"/>
  <c r="H46" i="57"/>
  <c r="G46" i="57"/>
  <c r="F46" i="57"/>
  <c r="E46" i="57"/>
  <c r="D46" i="57"/>
  <c r="C46" i="57"/>
  <c r="N45" i="57"/>
  <c r="M45" i="57"/>
  <c r="L45" i="57"/>
  <c r="K45" i="57"/>
  <c r="J45" i="57"/>
  <c r="I45" i="57"/>
  <c r="H45" i="57"/>
  <c r="G45" i="57"/>
  <c r="F45" i="57"/>
  <c r="E45" i="57"/>
  <c r="D45" i="57"/>
  <c r="C45" i="57"/>
  <c r="N44" i="57"/>
  <c r="M44" i="57"/>
  <c r="L44" i="57"/>
  <c r="K44" i="57"/>
  <c r="J44" i="57"/>
  <c r="I44" i="57"/>
  <c r="H44" i="57"/>
  <c r="G44" i="57"/>
  <c r="F44" i="57"/>
  <c r="E44" i="57"/>
  <c r="D44" i="57"/>
  <c r="C44" i="57"/>
  <c r="N43" i="57"/>
  <c r="M43" i="57"/>
  <c r="L43" i="57"/>
  <c r="K43" i="57"/>
  <c r="J43" i="57"/>
  <c r="I43" i="57"/>
  <c r="H43" i="57"/>
  <c r="G43" i="57"/>
  <c r="F43" i="57"/>
  <c r="E43" i="57"/>
  <c r="D43" i="57"/>
  <c r="C43" i="57"/>
  <c r="N42" i="57"/>
  <c r="M42" i="57"/>
  <c r="L42" i="57"/>
  <c r="K42" i="57"/>
  <c r="J42" i="57"/>
  <c r="I42" i="57"/>
  <c r="H42" i="57"/>
  <c r="G42" i="57"/>
  <c r="F42" i="57"/>
  <c r="E42" i="57"/>
  <c r="D42" i="57"/>
  <c r="C42" i="57"/>
  <c r="N41" i="57"/>
  <c r="M41" i="57"/>
  <c r="L41" i="57"/>
  <c r="K41" i="57"/>
  <c r="J41" i="57"/>
  <c r="I41" i="57"/>
  <c r="H41" i="57"/>
  <c r="G41" i="57"/>
  <c r="F41" i="57"/>
  <c r="E41" i="57"/>
  <c r="D41" i="57"/>
  <c r="C41" i="57"/>
  <c r="N40" i="57"/>
  <c r="M40" i="57"/>
  <c r="L40" i="57"/>
  <c r="K40" i="57"/>
  <c r="J40" i="57"/>
  <c r="I40" i="57"/>
  <c r="H40" i="57"/>
  <c r="G40" i="57"/>
  <c r="F40" i="57"/>
  <c r="D40" i="57"/>
  <c r="C40" i="57"/>
  <c r="N39" i="57"/>
  <c r="M39" i="57"/>
  <c r="L39" i="57"/>
  <c r="K39" i="57"/>
  <c r="J39" i="57"/>
  <c r="I39" i="57"/>
  <c r="H39" i="57"/>
  <c r="G39" i="57"/>
  <c r="F39" i="57"/>
  <c r="D39" i="57"/>
  <c r="C39" i="57"/>
  <c r="N38" i="57"/>
  <c r="M38" i="57"/>
  <c r="L38" i="57"/>
  <c r="K38" i="57"/>
  <c r="J38" i="57"/>
  <c r="I38" i="57"/>
  <c r="H38" i="57"/>
  <c r="G38" i="57"/>
  <c r="F38" i="57"/>
  <c r="D38" i="57"/>
  <c r="C38" i="57"/>
  <c r="N37" i="57"/>
  <c r="M37" i="57"/>
  <c r="L37" i="57"/>
  <c r="K37" i="57"/>
  <c r="J37" i="57"/>
  <c r="I37" i="57"/>
  <c r="H37" i="57"/>
  <c r="G37" i="57"/>
  <c r="F37" i="57"/>
  <c r="E37" i="57"/>
  <c r="D37" i="57"/>
  <c r="C37" i="57"/>
  <c r="N36" i="57"/>
  <c r="M36" i="57"/>
  <c r="L36" i="57"/>
  <c r="K36" i="57"/>
  <c r="J36" i="57"/>
  <c r="I36" i="57"/>
  <c r="H36" i="57"/>
  <c r="G36" i="57"/>
  <c r="F36" i="57"/>
  <c r="D36" i="57"/>
  <c r="C36" i="57"/>
  <c r="N35" i="57"/>
  <c r="M35" i="57"/>
  <c r="L35" i="57"/>
  <c r="K35" i="57"/>
  <c r="J35" i="57"/>
  <c r="I35" i="57"/>
  <c r="H35" i="57"/>
  <c r="G35" i="57"/>
  <c r="F35" i="57"/>
  <c r="E35" i="57"/>
  <c r="D35" i="57"/>
  <c r="C35" i="57"/>
  <c r="N34" i="57"/>
  <c r="M34" i="57"/>
  <c r="L34" i="57"/>
  <c r="K34" i="57"/>
  <c r="J34" i="57"/>
  <c r="I34" i="57"/>
  <c r="H34" i="57"/>
  <c r="G34" i="57"/>
  <c r="F34" i="57"/>
  <c r="E34" i="57"/>
  <c r="D34" i="57"/>
  <c r="C34" i="57"/>
  <c r="N33" i="57"/>
  <c r="M33" i="57"/>
  <c r="L33" i="57"/>
  <c r="K33" i="57"/>
  <c r="J33" i="57"/>
  <c r="I33" i="57"/>
  <c r="H33" i="57"/>
  <c r="G33" i="57"/>
  <c r="F33" i="57"/>
  <c r="D33" i="57"/>
  <c r="C33" i="57"/>
  <c r="N32" i="57"/>
  <c r="M32" i="57"/>
  <c r="L32" i="57"/>
  <c r="K32" i="57"/>
  <c r="J32" i="57"/>
  <c r="I32" i="57"/>
  <c r="H32" i="57"/>
  <c r="G32" i="57"/>
  <c r="F32" i="57"/>
  <c r="E32" i="57"/>
  <c r="D32" i="57"/>
  <c r="C32" i="57"/>
  <c r="N31" i="57"/>
  <c r="M31" i="57"/>
  <c r="L31" i="57"/>
  <c r="K31" i="57"/>
  <c r="J31" i="57"/>
  <c r="I31" i="57"/>
  <c r="H31" i="57"/>
  <c r="G31" i="57"/>
  <c r="F31" i="57"/>
  <c r="E31" i="57"/>
  <c r="D31" i="57"/>
  <c r="C31" i="57"/>
  <c r="N30" i="57"/>
  <c r="M30" i="57"/>
  <c r="L30" i="57"/>
  <c r="K30" i="57"/>
  <c r="J30" i="57"/>
  <c r="I30" i="57"/>
  <c r="H30" i="57"/>
  <c r="G30" i="57"/>
  <c r="F30" i="57"/>
  <c r="E30" i="57"/>
  <c r="D30" i="57"/>
  <c r="C30" i="57"/>
  <c r="N29" i="57"/>
  <c r="M29" i="57"/>
  <c r="L29" i="57"/>
  <c r="K29" i="57"/>
  <c r="J29" i="57"/>
  <c r="I29" i="57"/>
  <c r="H29" i="57"/>
  <c r="G29" i="57"/>
  <c r="F29" i="57"/>
  <c r="E29" i="57"/>
  <c r="D29" i="57"/>
  <c r="C29" i="57"/>
  <c r="N28" i="57"/>
  <c r="M28" i="57"/>
  <c r="L28" i="57"/>
  <c r="K28" i="57"/>
  <c r="J28" i="57"/>
  <c r="I28" i="57"/>
  <c r="H28" i="57"/>
  <c r="G28" i="57"/>
  <c r="F28" i="57"/>
  <c r="D28" i="57"/>
  <c r="C28" i="57"/>
  <c r="N27" i="57"/>
  <c r="M27" i="57"/>
  <c r="L27" i="57"/>
  <c r="K27" i="57"/>
  <c r="J27" i="57"/>
  <c r="I27" i="57"/>
  <c r="H27" i="57"/>
  <c r="G27" i="57"/>
  <c r="F27" i="57"/>
  <c r="E27" i="57"/>
  <c r="D27" i="57"/>
  <c r="C27" i="57"/>
  <c r="N26" i="57"/>
  <c r="M26" i="57"/>
  <c r="L26" i="57"/>
  <c r="K26" i="57"/>
  <c r="J26" i="57"/>
  <c r="I26" i="57"/>
  <c r="H26" i="57"/>
  <c r="G26" i="57"/>
  <c r="F26" i="57"/>
  <c r="D26" i="57"/>
  <c r="C26" i="57"/>
  <c r="N25" i="57"/>
  <c r="M25" i="57"/>
  <c r="L25" i="57"/>
  <c r="K25" i="57"/>
  <c r="J25" i="57"/>
  <c r="I25" i="57"/>
  <c r="H25" i="57"/>
  <c r="G25" i="57"/>
  <c r="F25" i="57"/>
  <c r="E25" i="57"/>
  <c r="D25" i="57"/>
  <c r="C25" i="57"/>
  <c r="N24" i="57"/>
  <c r="M24" i="57"/>
  <c r="L24" i="57"/>
  <c r="K24" i="57"/>
  <c r="J24" i="57"/>
  <c r="I24" i="57"/>
  <c r="H24" i="57"/>
  <c r="G24" i="57"/>
  <c r="F24" i="57"/>
  <c r="E24" i="57"/>
  <c r="D24" i="57"/>
  <c r="C24" i="57"/>
  <c r="N23" i="57"/>
  <c r="M23" i="57"/>
  <c r="L23" i="57"/>
  <c r="K23" i="57"/>
  <c r="J23" i="57"/>
  <c r="I23" i="57"/>
  <c r="H23" i="57"/>
  <c r="G23" i="57"/>
  <c r="F23" i="57"/>
  <c r="D23" i="57"/>
  <c r="C23" i="57"/>
  <c r="N22" i="57"/>
  <c r="M22" i="57"/>
  <c r="L22" i="57"/>
  <c r="K22" i="57"/>
  <c r="J22" i="57"/>
  <c r="I22" i="57"/>
  <c r="H22" i="57"/>
  <c r="G22" i="57"/>
  <c r="F22" i="57"/>
  <c r="D22" i="57"/>
  <c r="C22" i="57"/>
  <c r="N21" i="57"/>
  <c r="M21" i="57"/>
  <c r="L21" i="57"/>
  <c r="K21" i="57"/>
  <c r="J21" i="57"/>
  <c r="I21" i="57"/>
  <c r="H21" i="57"/>
  <c r="G21" i="57"/>
  <c r="F21" i="57"/>
  <c r="D21" i="57"/>
  <c r="C21" i="57"/>
  <c r="N20" i="57"/>
  <c r="M20" i="57"/>
  <c r="L20" i="57"/>
  <c r="K20" i="57"/>
  <c r="J20" i="57"/>
  <c r="I20" i="57"/>
  <c r="H20" i="57"/>
  <c r="G20" i="57"/>
  <c r="F20" i="57"/>
  <c r="E20" i="57"/>
  <c r="D20" i="57"/>
  <c r="C20" i="57"/>
  <c r="N19" i="57"/>
  <c r="M19" i="57"/>
  <c r="L19" i="57"/>
  <c r="K19" i="57"/>
  <c r="J19" i="57"/>
  <c r="I19" i="57"/>
  <c r="H19" i="57"/>
  <c r="G19" i="57"/>
  <c r="F19" i="57"/>
  <c r="D19" i="57"/>
  <c r="C19" i="57"/>
  <c r="N18" i="57"/>
  <c r="M18" i="57"/>
  <c r="L18" i="57"/>
  <c r="K18" i="57"/>
  <c r="J18" i="57"/>
  <c r="I18" i="57"/>
  <c r="H18" i="57"/>
  <c r="G18" i="57"/>
  <c r="F18" i="57"/>
  <c r="E18" i="57"/>
  <c r="D18" i="57"/>
  <c r="C18" i="57"/>
  <c r="N17" i="57"/>
  <c r="M17" i="57"/>
  <c r="L17" i="57"/>
  <c r="K17" i="57"/>
  <c r="J17" i="57"/>
  <c r="I17" i="57"/>
  <c r="H17" i="57"/>
  <c r="G17" i="57"/>
  <c r="F17" i="57"/>
  <c r="E17" i="57"/>
  <c r="D17" i="57"/>
  <c r="C17" i="57"/>
  <c r="N16" i="57"/>
  <c r="M16" i="57"/>
  <c r="L16" i="57"/>
  <c r="K16" i="57"/>
  <c r="J16" i="57"/>
  <c r="I16" i="57"/>
  <c r="H16" i="57"/>
  <c r="G16" i="57"/>
  <c r="F16" i="57"/>
  <c r="E16" i="57"/>
  <c r="D16" i="57"/>
  <c r="C16" i="57"/>
  <c r="N15" i="57"/>
  <c r="M15" i="57"/>
  <c r="L15" i="57"/>
  <c r="K15" i="57"/>
  <c r="J15" i="57"/>
  <c r="I15" i="57"/>
  <c r="H15" i="57"/>
  <c r="G15" i="57"/>
  <c r="F15" i="57"/>
  <c r="E15" i="57"/>
  <c r="D15" i="57"/>
  <c r="C15" i="57"/>
  <c r="N14" i="57"/>
  <c r="M14" i="57"/>
  <c r="L14" i="57"/>
  <c r="K14" i="57"/>
  <c r="J14" i="57"/>
  <c r="I14" i="57"/>
  <c r="H14" i="57"/>
  <c r="G14" i="57"/>
  <c r="F14" i="57"/>
  <c r="E14" i="57"/>
  <c r="D14" i="57"/>
  <c r="C14" i="57"/>
  <c r="N13" i="57"/>
  <c r="M13" i="57"/>
  <c r="L13" i="57"/>
  <c r="K13" i="57"/>
  <c r="J13" i="57"/>
  <c r="I13" i="57"/>
  <c r="H13" i="57"/>
  <c r="G13" i="57"/>
  <c r="F13" i="57"/>
  <c r="D13" i="57"/>
  <c r="C13" i="57"/>
  <c r="N12" i="57"/>
  <c r="M12" i="57"/>
  <c r="L12" i="57"/>
  <c r="K12" i="57"/>
  <c r="J12" i="57"/>
  <c r="I12" i="57"/>
  <c r="H12" i="57"/>
  <c r="G12" i="57"/>
  <c r="F12" i="57"/>
  <c r="E12" i="57"/>
  <c r="D12" i="57"/>
  <c r="C12" i="57"/>
  <c r="N11" i="57"/>
  <c r="M11" i="57"/>
  <c r="L11" i="57"/>
  <c r="K11" i="57"/>
  <c r="J11" i="57"/>
  <c r="I11" i="57"/>
  <c r="H11" i="57"/>
  <c r="G11" i="57"/>
  <c r="F11" i="57"/>
  <c r="D11" i="57"/>
  <c r="C11" i="57"/>
  <c r="N10" i="57"/>
  <c r="M10" i="57"/>
  <c r="L10" i="57"/>
  <c r="K10" i="57"/>
  <c r="J10" i="57"/>
  <c r="I10" i="57"/>
  <c r="H10" i="57"/>
  <c r="G10" i="57"/>
  <c r="F10" i="57"/>
  <c r="E10" i="57"/>
  <c r="D10" i="57"/>
  <c r="C10" i="57"/>
  <c r="N9" i="57"/>
  <c r="M9" i="57"/>
  <c r="L9" i="57"/>
  <c r="K9" i="57"/>
  <c r="J9" i="57"/>
  <c r="I9" i="57"/>
  <c r="H9" i="57"/>
  <c r="G9" i="57"/>
  <c r="F9" i="57"/>
  <c r="D9" i="57"/>
  <c r="C9" i="57"/>
  <c r="N8" i="57"/>
  <c r="M8" i="57"/>
  <c r="L8" i="57"/>
  <c r="K8" i="57"/>
  <c r="J8" i="57"/>
  <c r="I8" i="57"/>
  <c r="H8" i="57"/>
  <c r="G8" i="57"/>
  <c r="F8" i="57"/>
  <c r="E8" i="57"/>
  <c r="D8" i="57"/>
  <c r="C8" i="57"/>
  <c r="N7" i="57"/>
  <c r="M7" i="57"/>
  <c r="L7" i="57"/>
  <c r="K7" i="57"/>
  <c r="J7" i="57"/>
  <c r="I7" i="57"/>
  <c r="H7" i="57"/>
  <c r="G7" i="57"/>
  <c r="F7" i="57"/>
  <c r="D7" i="57"/>
  <c r="C7" i="57"/>
  <c r="N6" i="57"/>
  <c r="M6" i="57"/>
  <c r="L6" i="57"/>
  <c r="K6" i="57"/>
  <c r="J6" i="57"/>
  <c r="I6" i="57"/>
  <c r="H6" i="57"/>
  <c r="G6" i="57"/>
  <c r="F6" i="57"/>
  <c r="E6" i="57"/>
  <c r="D6" i="57"/>
  <c r="C6" i="57"/>
  <c r="N5" i="57"/>
  <c r="M5" i="57"/>
  <c r="L5" i="57"/>
  <c r="K5" i="57"/>
  <c r="J5" i="57"/>
  <c r="I5" i="57"/>
  <c r="H5" i="57"/>
  <c r="G5" i="57"/>
  <c r="F5" i="57"/>
  <c r="E5" i="57"/>
  <c r="D5" i="57"/>
  <c r="C5" i="57"/>
  <c r="N4" i="57"/>
  <c r="M4" i="57"/>
  <c r="L4" i="57"/>
  <c r="K4" i="57"/>
  <c r="J4" i="57"/>
  <c r="I4" i="57"/>
  <c r="H4" i="57"/>
  <c r="G4" i="57"/>
  <c r="F4" i="57"/>
  <c r="E4" i="57"/>
  <c r="D4" i="57"/>
  <c r="C4" i="57"/>
  <c r="N3" i="57"/>
  <c r="M3" i="57"/>
  <c r="L3" i="57"/>
  <c r="K3" i="57"/>
  <c r="J3" i="57"/>
  <c r="I3" i="57"/>
  <c r="H3" i="57"/>
  <c r="G3" i="57"/>
  <c r="F3" i="57"/>
  <c r="D3" i="57"/>
  <c r="C3" i="57"/>
  <c r="N2" i="57"/>
  <c r="M2" i="57"/>
  <c r="L2" i="57"/>
  <c r="K2" i="57"/>
  <c r="J2" i="57"/>
  <c r="I2" i="57"/>
  <c r="H2" i="57"/>
  <c r="G2" i="57"/>
  <c r="F2" i="57"/>
  <c r="E2" i="57"/>
  <c r="D2" i="57"/>
  <c r="C2" i="57"/>
  <c r="U19" i="58"/>
  <c r="T19" i="58"/>
  <c r="S19" i="58"/>
  <c r="R19" i="58"/>
  <c r="Q19" i="58"/>
  <c r="P19" i="58"/>
  <c r="O19" i="58"/>
  <c r="N19" i="58"/>
  <c r="M19" i="58"/>
  <c r="L19" i="58"/>
  <c r="K19" i="58"/>
  <c r="J19" i="58"/>
  <c r="I19" i="58"/>
  <c r="H19" i="58"/>
  <c r="G19" i="58"/>
  <c r="F19" i="58"/>
  <c r="C19" i="58"/>
  <c r="B19" i="58"/>
  <c r="U18" i="58"/>
  <c r="T18" i="58"/>
  <c r="S18" i="58"/>
  <c r="R18" i="58"/>
  <c r="Q18" i="58"/>
  <c r="P18" i="58"/>
  <c r="O18" i="58"/>
  <c r="N18" i="58"/>
  <c r="M18" i="58"/>
  <c r="L18" i="58"/>
  <c r="K18" i="58"/>
  <c r="J18" i="58"/>
  <c r="I18" i="58"/>
  <c r="H18" i="58"/>
  <c r="G18" i="58"/>
  <c r="F18" i="58"/>
  <c r="C18" i="58"/>
  <c r="B18" i="58"/>
  <c r="U17" i="58"/>
  <c r="T17" i="58"/>
  <c r="S17" i="58"/>
  <c r="R17" i="58"/>
  <c r="Q17" i="58"/>
  <c r="P17" i="58"/>
  <c r="O17" i="58"/>
  <c r="N17" i="58"/>
  <c r="M17" i="58"/>
  <c r="L17" i="58"/>
  <c r="K17" i="58"/>
  <c r="J17" i="58"/>
  <c r="I17" i="58"/>
  <c r="H17" i="58"/>
  <c r="G17" i="58"/>
  <c r="F17" i="58"/>
  <c r="C17" i="58"/>
  <c r="B17" i="58"/>
  <c r="U16" i="58"/>
  <c r="T16" i="58"/>
  <c r="S16" i="58"/>
  <c r="R16" i="58"/>
  <c r="Q16" i="58"/>
  <c r="P16" i="58"/>
  <c r="O16" i="58"/>
  <c r="N16" i="58"/>
  <c r="M16" i="58"/>
  <c r="L16" i="58"/>
  <c r="K16" i="58"/>
  <c r="J16" i="58"/>
  <c r="I16" i="58"/>
  <c r="H16" i="58"/>
  <c r="G16" i="58"/>
  <c r="F16" i="58"/>
  <c r="C16" i="58"/>
  <c r="B16" i="58"/>
  <c r="U15" i="58"/>
  <c r="T15" i="58"/>
  <c r="S15" i="58"/>
  <c r="R15" i="58"/>
  <c r="Q15" i="58"/>
  <c r="P15" i="58"/>
  <c r="O15" i="58"/>
  <c r="N15" i="58"/>
  <c r="M15" i="58"/>
  <c r="L15" i="58"/>
  <c r="K15" i="58"/>
  <c r="J15" i="58"/>
  <c r="I15" i="58"/>
  <c r="H15" i="58"/>
  <c r="G15" i="58"/>
  <c r="F15" i="58"/>
  <c r="C15" i="58"/>
  <c r="B15" i="58"/>
  <c r="U14" i="58"/>
  <c r="T14" i="58"/>
  <c r="S14" i="58"/>
  <c r="R14" i="58"/>
  <c r="Q14" i="58"/>
  <c r="P14" i="58"/>
  <c r="O14" i="58"/>
  <c r="N14" i="58"/>
  <c r="M14" i="58"/>
  <c r="L14" i="58"/>
  <c r="K14" i="58"/>
  <c r="J14" i="58"/>
  <c r="I14" i="58"/>
  <c r="H14" i="58"/>
  <c r="G14" i="58"/>
  <c r="F14" i="58"/>
  <c r="C14" i="58"/>
  <c r="B14" i="58"/>
  <c r="U13" i="58"/>
  <c r="T13" i="58"/>
  <c r="S13" i="58"/>
  <c r="R13" i="58"/>
  <c r="Q13" i="58"/>
  <c r="P13" i="58"/>
  <c r="O13" i="58"/>
  <c r="N13" i="58"/>
  <c r="M13" i="58"/>
  <c r="L13" i="58"/>
  <c r="K13" i="58"/>
  <c r="J13" i="58"/>
  <c r="I13" i="58"/>
  <c r="H13" i="58"/>
  <c r="G13" i="58"/>
  <c r="F13" i="58"/>
  <c r="C13" i="58"/>
  <c r="B13" i="58"/>
  <c r="U12" i="58"/>
  <c r="T12" i="58"/>
  <c r="S12" i="58"/>
  <c r="R12" i="58"/>
  <c r="Q12" i="58"/>
  <c r="P12" i="58"/>
  <c r="O12" i="58"/>
  <c r="N12" i="58"/>
  <c r="M12" i="58"/>
  <c r="L12" i="58"/>
  <c r="K12" i="58"/>
  <c r="J12" i="58"/>
  <c r="I12" i="58"/>
  <c r="H12" i="58"/>
  <c r="G12" i="58"/>
  <c r="F12" i="58"/>
  <c r="C12" i="58"/>
  <c r="B12" i="58"/>
  <c r="U11" i="58"/>
  <c r="T11" i="58"/>
  <c r="S11" i="58"/>
  <c r="R11" i="58"/>
  <c r="Q11" i="58"/>
  <c r="P11" i="58"/>
  <c r="O11" i="58"/>
  <c r="N11" i="58"/>
  <c r="M11" i="58"/>
  <c r="L11" i="58"/>
  <c r="K11" i="58"/>
  <c r="J11" i="58"/>
  <c r="I11" i="58"/>
  <c r="H11" i="58"/>
  <c r="G11" i="58"/>
  <c r="F11" i="58"/>
  <c r="C11" i="58"/>
  <c r="B11" i="58"/>
  <c r="U10" i="58"/>
  <c r="T10" i="58"/>
  <c r="S10" i="58"/>
  <c r="R10" i="58"/>
  <c r="Q10" i="58"/>
  <c r="P10" i="58"/>
  <c r="O10" i="58"/>
  <c r="N10" i="58"/>
  <c r="M10" i="58"/>
  <c r="L10" i="58"/>
  <c r="K10" i="58"/>
  <c r="J10" i="58"/>
  <c r="I10" i="58"/>
  <c r="H10" i="58"/>
  <c r="G10" i="58"/>
  <c r="F10" i="58"/>
  <c r="C10" i="58"/>
  <c r="B10" i="58"/>
  <c r="U9" i="58"/>
  <c r="T9" i="58"/>
  <c r="S9" i="58"/>
  <c r="R9" i="58"/>
  <c r="Q9" i="58"/>
  <c r="P9" i="58"/>
  <c r="O9" i="58"/>
  <c r="N9" i="58"/>
  <c r="M9" i="58"/>
  <c r="L9" i="58"/>
  <c r="K9" i="58"/>
  <c r="J9" i="58"/>
  <c r="I9" i="58"/>
  <c r="H9" i="58"/>
  <c r="G9" i="58"/>
  <c r="F9" i="58"/>
  <c r="C9" i="58"/>
  <c r="B9" i="58"/>
  <c r="U8" i="58"/>
  <c r="T8" i="58"/>
  <c r="S8" i="58"/>
  <c r="R8" i="58"/>
  <c r="Q8" i="58"/>
  <c r="P8" i="58"/>
  <c r="O8" i="58"/>
  <c r="N8" i="58"/>
  <c r="M8" i="58"/>
  <c r="L8" i="58"/>
  <c r="K8" i="58"/>
  <c r="J8" i="58"/>
  <c r="I8" i="58"/>
  <c r="H8" i="58"/>
  <c r="G8" i="58"/>
  <c r="F8" i="58"/>
  <c r="C8" i="58"/>
  <c r="B8" i="58"/>
  <c r="U7" i="58"/>
  <c r="T7" i="58"/>
  <c r="S7" i="58"/>
  <c r="R7" i="58"/>
  <c r="Q7" i="58"/>
  <c r="P7" i="58"/>
  <c r="O7" i="58"/>
  <c r="N7" i="58"/>
  <c r="M7" i="58"/>
  <c r="L7" i="58"/>
  <c r="K7" i="58"/>
  <c r="J7" i="58"/>
  <c r="I7" i="58"/>
  <c r="H7" i="58"/>
  <c r="G7" i="58"/>
  <c r="F7" i="58"/>
  <c r="C7" i="58"/>
  <c r="B7" i="58"/>
  <c r="U6" i="58"/>
  <c r="T6" i="58"/>
  <c r="S6" i="58"/>
  <c r="R6" i="58"/>
  <c r="Q6" i="58"/>
  <c r="P6" i="58"/>
  <c r="O6" i="58"/>
  <c r="N6" i="58"/>
  <c r="M6" i="58"/>
  <c r="L6" i="58"/>
  <c r="K6" i="58"/>
  <c r="J6" i="58"/>
  <c r="I6" i="58"/>
  <c r="H6" i="58"/>
  <c r="G6" i="58"/>
  <c r="F6" i="58"/>
  <c r="C6" i="58"/>
  <c r="B6" i="58"/>
  <c r="U5" i="58"/>
  <c r="T5" i="58"/>
  <c r="S5" i="58"/>
  <c r="R5" i="58"/>
  <c r="Q5" i="58"/>
  <c r="P5" i="58"/>
  <c r="O5" i="58"/>
  <c r="N5" i="58"/>
  <c r="M5" i="58"/>
  <c r="L5" i="58"/>
  <c r="K5" i="58"/>
  <c r="J5" i="58"/>
  <c r="I5" i="58"/>
  <c r="H5" i="58"/>
  <c r="G5" i="58"/>
  <c r="F5" i="58"/>
  <c r="C5" i="58"/>
  <c r="B5" i="58"/>
  <c r="U4" i="58"/>
  <c r="T4" i="58"/>
  <c r="S4" i="58"/>
  <c r="R4" i="58"/>
  <c r="Q4" i="58"/>
  <c r="P4" i="58"/>
  <c r="O4" i="58"/>
  <c r="N4" i="58"/>
  <c r="M4" i="58"/>
  <c r="L4" i="58"/>
  <c r="K4" i="58"/>
  <c r="J4" i="58"/>
  <c r="I4" i="58"/>
  <c r="H4" i="58"/>
  <c r="G4" i="58"/>
  <c r="F4" i="58"/>
  <c r="C4" i="58"/>
  <c r="B4" i="58"/>
  <c r="U3" i="58"/>
  <c r="T3" i="58"/>
  <c r="S3" i="58"/>
  <c r="R3" i="58"/>
  <c r="Q3" i="58"/>
  <c r="P3" i="58"/>
  <c r="O3" i="58"/>
  <c r="N3" i="58"/>
  <c r="M3" i="58"/>
  <c r="L3" i="58"/>
  <c r="K3" i="58"/>
  <c r="J3" i="58"/>
  <c r="I3" i="58"/>
  <c r="H3" i="58"/>
  <c r="G3" i="58"/>
  <c r="F3" i="58"/>
  <c r="C3" i="58"/>
  <c r="B3" i="58"/>
  <c r="U2" i="58"/>
  <c r="T2" i="58"/>
  <c r="S2" i="58"/>
  <c r="R2" i="58"/>
  <c r="Q2" i="58"/>
  <c r="P2" i="58"/>
  <c r="O2" i="58"/>
  <c r="N2" i="58"/>
  <c r="M2" i="58"/>
  <c r="L2" i="58"/>
  <c r="K2" i="58"/>
  <c r="J2" i="58"/>
  <c r="I2" i="58"/>
  <c r="H2" i="58"/>
  <c r="G2" i="58"/>
  <c r="F2" i="58"/>
  <c r="C2" i="58"/>
  <c r="B2" i="58"/>
  <c r="P70" i="57"/>
  <c r="P69" i="57"/>
  <c r="P68" i="57"/>
  <c r="P67" i="57"/>
  <c r="P66" i="57"/>
  <c r="P65" i="57"/>
  <c r="P64" i="57"/>
  <c r="P63" i="57"/>
  <c r="P62" i="57"/>
  <c r="P61" i="57"/>
  <c r="P60" i="57"/>
  <c r="P59" i="57"/>
  <c r="P58" i="57"/>
  <c r="P57" i="57"/>
  <c r="P56" i="57"/>
  <c r="P55" i="57"/>
  <c r="P54" i="57"/>
  <c r="P53" i="57"/>
  <c r="P52" i="57"/>
  <c r="P51" i="57"/>
  <c r="P50" i="57"/>
  <c r="P49" i="57"/>
  <c r="P48" i="57"/>
  <c r="P47" i="57"/>
  <c r="P46" i="57"/>
  <c r="P45" i="57"/>
  <c r="P44" i="57"/>
  <c r="P43" i="57"/>
  <c r="P42" i="57"/>
  <c r="P41" i="57"/>
  <c r="P40" i="57"/>
  <c r="P39" i="57"/>
  <c r="P38" i="57"/>
  <c r="P37" i="57"/>
  <c r="P36" i="57"/>
  <c r="P35" i="57"/>
  <c r="P34" i="57"/>
  <c r="P33" i="57"/>
  <c r="P32" i="57"/>
  <c r="P31" i="57"/>
  <c r="P30" i="57"/>
  <c r="P29" i="57"/>
  <c r="P28" i="57"/>
  <c r="P27" i="57"/>
  <c r="P22" i="57"/>
  <c r="P19" i="57"/>
  <c r="P18" i="57"/>
  <c r="P17" i="57"/>
  <c r="P16" i="57"/>
  <c r="P15" i="57"/>
  <c r="P14" i="57"/>
  <c r="P13" i="57"/>
  <c r="P12" i="57"/>
  <c r="P11" i="57"/>
  <c r="P10" i="57"/>
  <c r="P9" i="57"/>
  <c r="P8" i="57"/>
  <c r="P7" i="57"/>
  <c r="P6" i="57"/>
  <c r="P5" i="57"/>
  <c r="P4" i="57"/>
  <c r="P3" i="57"/>
  <c r="P2" i="57"/>
  <c r="N68" i="51"/>
  <c r="M68" i="51"/>
  <c r="L68" i="51"/>
  <c r="K68" i="51"/>
  <c r="J68" i="51"/>
  <c r="I68" i="51"/>
  <c r="H68" i="51"/>
  <c r="G68" i="51"/>
  <c r="F68" i="51"/>
  <c r="E68" i="51"/>
  <c r="D68" i="51"/>
  <c r="C68" i="51"/>
  <c r="N67" i="51"/>
  <c r="M67" i="51"/>
  <c r="L67" i="51"/>
  <c r="K67" i="51"/>
  <c r="J67" i="51"/>
  <c r="I67" i="51"/>
  <c r="H67" i="51"/>
  <c r="G67" i="51"/>
  <c r="F67" i="51"/>
  <c r="D67" i="51"/>
  <c r="C67" i="51"/>
  <c r="N66" i="51"/>
  <c r="M66" i="51"/>
  <c r="L66" i="51"/>
  <c r="K66" i="51"/>
  <c r="J66" i="51"/>
  <c r="I66" i="51"/>
  <c r="H66" i="51"/>
  <c r="G66" i="51"/>
  <c r="F66" i="51"/>
  <c r="E66" i="51"/>
  <c r="D66" i="51"/>
  <c r="C66" i="51"/>
  <c r="N65" i="51"/>
  <c r="M65" i="51"/>
  <c r="L65" i="51"/>
  <c r="K65" i="51"/>
  <c r="J65" i="51"/>
  <c r="I65" i="51"/>
  <c r="H65" i="51"/>
  <c r="G65" i="51"/>
  <c r="F65" i="51"/>
  <c r="E65" i="51"/>
  <c r="D65" i="51"/>
  <c r="C65" i="51"/>
  <c r="N64" i="51"/>
  <c r="M64" i="51"/>
  <c r="L64" i="51"/>
  <c r="K64" i="51"/>
  <c r="J64" i="51"/>
  <c r="I64" i="51"/>
  <c r="H64" i="51"/>
  <c r="G64" i="51"/>
  <c r="F64" i="51"/>
  <c r="E64" i="51"/>
  <c r="D64" i="51"/>
  <c r="C64" i="51"/>
  <c r="N63" i="51"/>
  <c r="M63" i="51"/>
  <c r="L63" i="51"/>
  <c r="K63" i="51"/>
  <c r="J63" i="51"/>
  <c r="I63" i="51"/>
  <c r="H63" i="51"/>
  <c r="G63" i="51"/>
  <c r="F63" i="51"/>
  <c r="E63" i="51"/>
  <c r="D63" i="51"/>
  <c r="C63" i="51"/>
  <c r="N62" i="51"/>
  <c r="M62" i="51"/>
  <c r="L62" i="51"/>
  <c r="K62" i="51"/>
  <c r="J62" i="51"/>
  <c r="I62" i="51"/>
  <c r="H62" i="51"/>
  <c r="G62" i="51"/>
  <c r="F62" i="51"/>
  <c r="D62" i="51"/>
  <c r="C62" i="51"/>
  <c r="N61" i="51"/>
  <c r="M61" i="51"/>
  <c r="L61" i="51"/>
  <c r="K61" i="51"/>
  <c r="J61" i="51"/>
  <c r="I61" i="51"/>
  <c r="H61" i="51"/>
  <c r="G61" i="51"/>
  <c r="F61" i="51"/>
  <c r="E61" i="51"/>
  <c r="D61" i="51"/>
  <c r="C61" i="51"/>
  <c r="N60" i="51"/>
  <c r="M60" i="51"/>
  <c r="L60" i="51"/>
  <c r="K60" i="51"/>
  <c r="J60" i="51"/>
  <c r="I60" i="51"/>
  <c r="H60" i="51"/>
  <c r="G60" i="51"/>
  <c r="F60" i="51"/>
  <c r="E60" i="51"/>
  <c r="D60" i="51"/>
  <c r="C60" i="51"/>
  <c r="N59" i="51"/>
  <c r="M59" i="51"/>
  <c r="L59" i="51"/>
  <c r="K59" i="51"/>
  <c r="J59" i="51"/>
  <c r="I59" i="51"/>
  <c r="H59" i="51"/>
  <c r="G59" i="51"/>
  <c r="F59" i="51"/>
  <c r="E59" i="51"/>
  <c r="D59" i="51"/>
  <c r="C59" i="51"/>
  <c r="N58" i="51"/>
  <c r="M58" i="51"/>
  <c r="L58" i="51"/>
  <c r="K58" i="51"/>
  <c r="J58" i="51"/>
  <c r="I58" i="51"/>
  <c r="H58" i="51"/>
  <c r="G58" i="51"/>
  <c r="F58" i="51"/>
  <c r="E58" i="51"/>
  <c r="D58" i="51"/>
  <c r="C58" i="51"/>
  <c r="N57" i="51"/>
  <c r="M57" i="51"/>
  <c r="L57" i="51"/>
  <c r="K57" i="51"/>
  <c r="J57" i="51"/>
  <c r="I57" i="51"/>
  <c r="H57" i="51"/>
  <c r="G57" i="51"/>
  <c r="F57" i="51"/>
  <c r="D57" i="51"/>
  <c r="C57" i="51"/>
  <c r="N56" i="51"/>
  <c r="M56" i="51"/>
  <c r="L56" i="51"/>
  <c r="K56" i="51"/>
  <c r="J56" i="51"/>
  <c r="I56" i="51"/>
  <c r="H56" i="51"/>
  <c r="G56" i="51"/>
  <c r="F56" i="51"/>
  <c r="E56" i="51"/>
  <c r="D56" i="51"/>
  <c r="C56" i="51"/>
  <c r="N55" i="51"/>
  <c r="M55" i="51"/>
  <c r="L55" i="51"/>
  <c r="K55" i="51"/>
  <c r="J55" i="51"/>
  <c r="I55" i="51"/>
  <c r="H55" i="51"/>
  <c r="G55" i="51"/>
  <c r="F55" i="51"/>
  <c r="D55" i="51"/>
  <c r="C55" i="51"/>
  <c r="N54" i="51"/>
  <c r="M54" i="51"/>
  <c r="L54" i="51"/>
  <c r="K54" i="51"/>
  <c r="J54" i="51"/>
  <c r="I54" i="51"/>
  <c r="H54" i="51"/>
  <c r="G54" i="51"/>
  <c r="F54" i="51"/>
  <c r="E54" i="51"/>
  <c r="D54" i="51"/>
  <c r="C54" i="51"/>
  <c r="N53" i="51"/>
  <c r="M53" i="51"/>
  <c r="L53" i="51"/>
  <c r="K53" i="51"/>
  <c r="J53" i="51"/>
  <c r="I53" i="51"/>
  <c r="H53" i="51"/>
  <c r="G53" i="51"/>
  <c r="F53" i="51"/>
  <c r="E53" i="51"/>
  <c r="D53" i="51"/>
  <c r="C53" i="51"/>
  <c r="N52" i="51"/>
  <c r="M52" i="51"/>
  <c r="L52" i="51"/>
  <c r="K52" i="51"/>
  <c r="J52" i="51"/>
  <c r="I52" i="51"/>
  <c r="H52" i="51"/>
  <c r="G52" i="51"/>
  <c r="F52" i="51"/>
  <c r="E52" i="51"/>
  <c r="D52" i="51"/>
  <c r="C52" i="51"/>
  <c r="N51" i="51"/>
  <c r="M51" i="51"/>
  <c r="L51" i="51"/>
  <c r="K51" i="51"/>
  <c r="J51" i="51"/>
  <c r="I51" i="51"/>
  <c r="H51" i="51"/>
  <c r="G51" i="51"/>
  <c r="F51" i="51"/>
  <c r="E51" i="51"/>
  <c r="D51" i="51"/>
  <c r="C51" i="51"/>
  <c r="N50" i="51"/>
  <c r="M50" i="51"/>
  <c r="L50" i="51"/>
  <c r="K50" i="51"/>
  <c r="J50" i="51"/>
  <c r="I50" i="51"/>
  <c r="H50" i="51"/>
  <c r="G50" i="51"/>
  <c r="F50" i="51"/>
  <c r="E50" i="51"/>
  <c r="D50" i="51"/>
  <c r="C50" i="51"/>
  <c r="N49" i="51"/>
  <c r="M49" i="51"/>
  <c r="L49" i="51"/>
  <c r="K49" i="51"/>
  <c r="J49" i="51"/>
  <c r="I49" i="51"/>
  <c r="H49" i="51"/>
  <c r="G49" i="51"/>
  <c r="F49" i="51"/>
  <c r="E49" i="51"/>
  <c r="D49" i="51"/>
  <c r="C49" i="51"/>
  <c r="N48" i="51"/>
  <c r="M48" i="51"/>
  <c r="L48" i="51"/>
  <c r="K48" i="51"/>
  <c r="J48" i="51"/>
  <c r="I48" i="51"/>
  <c r="H48" i="51"/>
  <c r="G48" i="51"/>
  <c r="F48" i="51"/>
  <c r="D48" i="51"/>
  <c r="C48" i="51"/>
  <c r="N47" i="51"/>
  <c r="M47" i="51"/>
  <c r="L47" i="51"/>
  <c r="K47" i="51"/>
  <c r="J47" i="51"/>
  <c r="I47" i="51"/>
  <c r="H47" i="51"/>
  <c r="G47" i="51"/>
  <c r="F47" i="51"/>
  <c r="E47" i="51"/>
  <c r="D47" i="51"/>
  <c r="C47" i="51"/>
  <c r="N46" i="51"/>
  <c r="M46" i="51"/>
  <c r="L46" i="51"/>
  <c r="K46" i="51"/>
  <c r="J46" i="51"/>
  <c r="I46" i="51"/>
  <c r="H46" i="51"/>
  <c r="G46" i="51"/>
  <c r="F46" i="51"/>
  <c r="D46" i="51"/>
  <c r="C46" i="51"/>
  <c r="N45" i="51"/>
  <c r="M45" i="51"/>
  <c r="L45" i="51"/>
  <c r="K45" i="51"/>
  <c r="J45" i="51"/>
  <c r="I45" i="51"/>
  <c r="H45" i="51"/>
  <c r="G45" i="51"/>
  <c r="F45" i="51"/>
  <c r="E45" i="51"/>
  <c r="D45" i="51"/>
  <c r="C45" i="51"/>
  <c r="N44" i="51"/>
  <c r="M44" i="51"/>
  <c r="L44" i="51"/>
  <c r="K44" i="51"/>
  <c r="J44" i="51"/>
  <c r="I44" i="51"/>
  <c r="H44" i="51"/>
  <c r="G44" i="51"/>
  <c r="F44" i="51"/>
  <c r="D44" i="51"/>
  <c r="C44" i="51"/>
  <c r="N43" i="51"/>
  <c r="M43" i="51"/>
  <c r="L43" i="51"/>
  <c r="K43" i="51"/>
  <c r="J43" i="51"/>
  <c r="I43" i="51"/>
  <c r="H43" i="51"/>
  <c r="G43" i="51"/>
  <c r="F43" i="51"/>
  <c r="E43" i="51"/>
  <c r="D43" i="51"/>
  <c r="C43" i="51"/>
  <c r="N42" i="51"/>
  <c r="M42" i="51"/>
  <c r="L42" i="51"/>
  <c r="K42" i="51"/>
  <c r="J42" i="51"/>
  <c r="I42" i="51"/>
  <c r="H42" i="51"/>
  <c r="G42" i="51"/>
  <c r="F42" i="51"/>
  <c r="E42" i="51"/>
  <c r="D42" i="51"/>
  <c r="C42" i="51"/>
  <c r="N41" i="51"/>
  <c r="M41" i="51"/>
  <c r="L41" i="51"/>
  <c r="K41" i="51"/>
  <c r="J41" i="51"/>
  <c r="I41" i="51"/>
  <c r="H41" i="51"/>
  <c r="G41" i="51"/>
  <c r="F41" i="51"/>
  <c r="E41" i="51"/>
  <c r="D41" i="51"/>
  <c r="C41" i="51"/>
  <c r="N40" i="51"/>
  <c r="M40" i="51"/>
  <c r="L40" i="51"/>
  <c r="K40" i="51"/>
  <c r="J40" i="51"/>
  <c r="I40" i="51"/>
  <c r="H40" i="51"/>
  <c r="G40" i="51"/>
  <c r="F40" i="51"/>
  <c r="D40" i="51"/>
  <c r="C40" i="51"/>
  <c r="N39" i="51"/>
  <c r="M39" i="51"/>
  <c r="L39" i="51"/>
  <c r="K39" i="51"/>
  <c r="J39" i="51"/>
  <c r="I39" i="51"/>
  <c r="H39" i="51"/>
  <c r="G39" i="51"/>
  <c r="F39" i="51"/>
  <c r="E39" i="51"/>
  <c r="D39" i="51"/>
  <c r="C39" i="51"/>
  <c r="N38" i="51"/>
  <c r="M38" i="51"/>
  <c r="L38" i="51"/>
  <c r="K38" i="51"/>
  <c r="J38" i="51"/>
  <c r="I38" i="51"/>
  <c r="H38" i="51"/>
  <c r="G38" i="51"/>
  <c r="F38" i="51"/>
  <c r="E38" i="51"/>
  <c r="D38" i="51"/>
  <c r="C38" i="51"/>
  <c r="N37" i="51"/>
  <c r="M37" i="51"/>
  <c r="L37" i="51"/>
  <c r="K37" i="51"/>
  <c r="J37" i="51"/>
  <c r="I37" i="51"/>
  <c r="H37" i="51"/>
  <c r="G37" i="51"/>
  <c r="F37" i="51"/>
  <c r="E37" i="51"/>
  <c r="D37" i="51"/>
  <c r="C37" i="51"/>
  <c r="N36" i="51"/>
  <c r="M36" i="51"/>
  <c r="L36" i="51"/>
  <c r="K36" i="51"/>
  <c r="J36" i="51"/>
  <c r="I36" i="51"/>
  <c r="H36" i="51"/>
  <c r="G36" i="51"/>
  <c r="F36" i="51"/>
  <c r="E36" i="51"/>
  <c r="D36" i="51"/>
  <c r="C36" i="51"/>
  <c r="N35" i="51"/>
  <c r="M35" i="51"/>
  <c r="L35" i="51"/>
  <c r="K35" i="51"/>
  <c r="J35" i="51"/>
  <c r="I35" i="51"/>
  <c r="H35" i="51"/>
  <c r="G35" i="51"/>
  <c r="F35" i="51"/>
  <c r="D35" i="51"/>
  <c r="C35" i="51"/>
  <c r="N34" i="51"/>
  <c r="M34" i="51"/>
  <c r="L34" i="51"/>
  <c r="K34" i="51"/>
  <c r="J34" i="51"/>
  <c r="I34" i="51"/>
  <c r="H34" i="51"/>
  <c r="G34" i="51"/>
  <c r="F34" i="51"/>
  <c r="E34" i="51"/>
  <c r="D34" i="51"/>
  <c r="C34" i="51"/>
  <c r="N33" i="51"/>
  <c r="M33" i="51"/>
  <c r="L33" i="51"/>
  <c r="K33" i="51"/>
  <c r="J33" i="51"/>
  <c r="I33" i="51"/>
  <c r="H33" i="51"/>
  <c r="G33" i="51"/>
  <c r="F33" i="51"/>
  <c r="E33" i="51"/>
  <c r="D33" i="51"/>
  <c r="C33" i="51"/>
  <c r="N32" i="51"/>
  <c r="M32" i="51"/>
  <c r="L32" i="51"/>
  <c r="K32" i="51"/>
  <c r="J32" i="51"/>
  <c r="I32" i="51"/>
  <c r="H32" i="51"/>
  <c r="G32" i="51"/>
  <c r="F32" i="51"/>
  <c r="D32" i="51"/>
  <c r="C32" i="51"/>
  <c r="N31" i="51"/>
  <c r="M31" i="51"/>
  <c r="L31" i="51"/>
  <c r="K31" i="51"/>
  <c r="J31" i="51"/>
  <c r="I31" i="51"/>
  <c r="H31" i="51"/>
  <c r="G31" i="51"/>
  <c r="F31" i="51"/>
  <c r="E31" i="51"/>
  <c r="D31" i="51"/>
  <c r="C31" i="51"/>
  <c r="N30" i="51"/>
  <c r="M30" i="51"/>
  <c r="L30" i="51"/>
  <c r="K30" i="51"/>
  <c r="J30" i="51"/>
  <c r="I30" i="51"/>
  <c r="H30" i="51"/>
  <c r="G30" i="51"/>
  <c r="F30" i="51"/>
  <c r="E30" i="51"/>
  <c r="D30" i="51"/>
  <c r="C30" i="51"/>
  <c r="N29" i="51"/>
  <c r="M29" i="51"/>
  <c r="L29" i="51"/>
  <c r="K29" i="51"/>
  <c r="J29" i="51"/>
  <c r="I29" i="51"/>
  <c r="H29" i="51"/>
  <c r="G29" i="51"/>
  <c r="F29" i="51"/>
  <c r="E29" i="51"/>
  <c r="D29" i="51"/>
  <c r="C29" i="51"/>
  <c r="N28" i="51"/>
  <c r="M28" i="51"/>
  <c r="L28" i="51"/>
  <c r="K28" i="51"/>
  <c r="J28" i="51"/>
  <c r="I28" i="51"/>
  <c r="H28" i="51"/>
  <c r="G28" i="51"/>
  <c r="F28" i="51"/>
  <c r="E28" i="51"/>
  <c r="D28" i="51"/>
  <c r="C28" i="51"/>
  <c r="N27" i="51"/>
  <c r="M27" i="51"/>
  <c r="L27" i="51"/>
  <c r="K27" i="51"/>
  <c r="J27" i="51"/>
  <c r="I27" i="51"/>
  <c r="H27" i="51"/>
  <c r="G27" i="51"/>
  <c r="F27" i="51"/>
  <c r="D27" i="51"/>
  <c r="C27" i="51"/>
  <c r="N26" i="51"/>
  <c r="M26" i="51"/>
  <c r="L26" i="51"/>
  <c r="K26" i="51"/>
  <c r="J26" i="51"/>
  <c r="I26" i="51"/>
  <c r="H26" i="51"/>
  <c r="G26" i="51"/>
  <c r="F26" i="51"/>
  <c r="E26" i="51"/>
  <c r="D26" i="51"/>
  <c r="C26" i="51"/>
  <c r="N25" i="51"/>
  <c r="M25" i="51"/>
  <c r="L25" i="51"/>
  <c r="K25" i="51"/>
  <c r="J25" i="51"/>
  <c r="I25" i="51"/>
  <c r="H25" i="51"/>
  <c r="G25" i="51"/>
  <c r="F25" i="51"/>
  <c r="E25" i="51"/>
  <c r="D25" i="51"/>
  <c r="C25" i="51"/>
  <c r="N24" i="51"/>
  <c r="M24" i="51"/>
  <c r="L24" i="51"/>
  <c r="K24" i="51"/>
  <c r="J24" i="51"/>
  <c r="I24" i="51"/>
  <c r="H24" i="51"/>
  <c r="G24" i="51"/>
  <c r="F24" i="51"/>
  <c r="D24" i="51"/>
  <c r="C24" i="51"/>
  <c r="N23" i="51"/>
  <c r="M23" i="51"/>
  <c r="L23" i="51"/>
  <c r="K23" i="51"/>
  <c r="J23" i="51"/>
  <c r="I23" i="51"/>
  <c r="H23" i="51"/>
  <c r="G23" i="51"/>
  <c r="F23" i="51"/>
  <c r="D23" i="51"/>
  <c r="C23" i="51"/>
  <c r="N22" i="51"/>
  <c r="M22" i="51"/>
  <c r="L22" i="51"/>
  <c r="K22" i="51"/>
  <c r="J22" i="51"/>
  <c r="I22" i="51"/>
  <c r="H22" i="51"/>
  <c r="G22" i="51"/>
  <c r="F22" i="51"/>
  <c r="E22" i="51"/>
  <c r="D22" i="51"/>
  <c r="C22" i="51"/>
  <c r="N21" i="51"/>
  <c r="M21" i="51"/>
  <c r="L21" i="51"/>
  <c r="K21" i="51"/>
  <c r="J21" i="51"/>
  <c r="I21" i="51"/>
  <c r="H21" i="51"/>
  <c r="G21" i="51"/>
  <c r="F21" i="51"/>
  <c r="E21" i="51"/>
  <c r="D21" i="51"/>
  <c r="C21" i="51"/>
  <c r="N20" i="51"/>
  <c r="M20" i="51"/>
  <c r="L20" i="51"/>
  <c r="K20" i="51"/>
  <c r="J20" i="51"/>
  <c r="I20" i="51"/>
  <c r="H20" i="51"/>
  <c r="G20" i="51"/>
  <c r="F20" i="51"/>
  <c r="D20" i="51"/>
  <c r="C20" i="51"/>
  <c r="N19" i="51"/>
  <c r="M19" i="51"/>
  <c r="L19" i="51"/>
  <c r="K19" i="51"/>
  <c r="J19" i="51"/>
  <c r="I19" i="51"/>
  <c r="H19" i="51"/>
  <c r="G19" i="51"/>
  <c r="F19" i="51"/>
  <c r="E19" i="51"/>
  <c r="D19" i="51"/>
  <c r="C19" i="51"/>
  <c r="N18" i="51"/>
  <c r="M18" i="51"/>
  <c r="L18" i="51"/>
  <c r="K18" i="51"/>
  <c r="J18" i="51"/>
  <c r="I18" i="51"/>
  <c r="H18" i="51"/>
  <c r="G18" i="51"/>
  <c r="F18" i="51"/>
  <c r="E18" i="51"/>
  <c r="D18" i="51"/>
  <c r="C18" i="51"/>
  <c r="N17" i="51"/>
  <c r="M17" i="51"/>
  <c r="L17" i="51"/>
  <c r="K17" i="51"/>
  <c r="J17" i="51"/>
  <c r="I17" i="51"/>
  <c r="H17" i="51"/>
  <c r="G17" i="51"/>
  <c r="F17" i="51"/>
  <c r="E17" i="51"/>
  <c r="D17" i="51"/>
  <c r="C17" i="51"/>
  <c r="N16" i="51"/>
  <c r="M16" i="51"/>
  <c r="L16" i="51"/>
  <c r="K16" i="51"/>
  <c r="J16" i="51"/>
  <c r="I16" i="51"/>
  <c r="H16" i="51"/>
  <c r="G16" i="51"/>
  <c r="F16" i="51"/>
  <c r="E16" i="51"/>
  <c r="D16" i="51"/>
  <c r="C16" i="51"/>
  <c r="N15" i="51"/>
  <c r="M15" i="51"/>
  <c r="L15" i="51"/>
  <c r="K15" i="51"/>
  <c r="J15" i="51"/>
  <c r="I15" i="51"/>
  <c r="H15" i="51"/>
  <c r="G15" i="51"/>
  <c r="F15" i="51"/>
  <c r="E15" i="51"/>
  <c r="D15" i="51"/>
  <c r="C15" i="51"/>
  <c r="N14" i="51"/>
  <c r="M14" i="51"/>
  <c r="L14" i="51"/>
  <c r="K14" i="51"/>
  <c r="J14" i="51"/>
  <c r="I14" i="51"/>
  <c r="H14" i="51"/>
  <c r="G14" i="51"/>
  <c r="F14" i="51"/>
  <c r="D14" i="51"/>
  <c r="C14" i="51"/>
  <c r="N13" i="51"/>
  <c r="M13" i="51"/>
  <c r="L13" i="51"/>
  <c r="K13" i="51"/>
  <c r="J13" i="51"/>
  <c r="I13" i="51"/>
  <c r="H13" i="51"/>
  <c r="G13" i="51"/>
  <c r="F13" i="51"/>
  <c r="D13" i="51"/>
  <c r="C13" i="51"/>
  <c r="N12" i="51"/>
  <c r="M12" i="51"/>
  <c r="L12" i="51"/>
  <c r="K12" i="51"/>
  <c r="J12" i="51"/>
  <c r="I12" i="51"/>
  <c r="H12" i="51"/>
  <c r="G12" i="51"/>
  <c r="F12" i="51"/>
  <c r="E12" i="51"/>
  <c r="D12" i="51"/>
  <c r="C12" i="51"/>
  <c r="N11" i="51"/>
  <c r="M11" i="51"/>
  <c r="L11" i="51"/>
  <c r="K11" i="51"/>
  <c r="J11" i="51"/>
  <c r="I11" i="51"/>
  <c r="H11" i="51"/>
  <c r="G11" i="51"/>
  <c r="F11" i="51"/>
  <c r="D11" i="51"/>
  <c r="C11" i="51"/>
  <c r="N10" i="51"/>
  <c r="M10" i="51"/>
  <c r="L10" i="51"/>
  <c r="K10" i="51"/>
  <c r="J10" i="51"/>
  <c r="I10" i="51"/>
  <c r="H10" i="51"/>
  <c r="G10" i="51"/>
  <c r="F10" i="51"/>
  <c r="E10" i="51"/>
  <c r="D10" i="51"/>
  <c r="C10" i="51"/>
  <c r="N9" i="51"/>
  <c r="M9" i="51"/>
  <c r="L9" i="51"/>
  <c r="K9" i="51"/>
  <c r="J9" i="51"/>
  <c r="I9" i="51"/>
  <c r="H9" i="51"/>
  <c r="G9" i="51"/>
  <c r="F9" i="51"/>
  <c r="E9" i="51"/>
  <c r="D9" i="51"/>
  <c r="C9" i="51"/>
  <c r="N8" i="51"/>
  <c r="M8" i="51"/>
  <c r="L8" i="51"/>
  <c r="K8" i="51"/>
  <c r="J8" i="51"/>
  <c r="I8" i="51"/>
  <c r="H8" i="51"/>
  <c r="G8" i="51"/>
  <c r="F8" i="51"/>
  <c r="D8" i="51"/>
  <c r="C8" i="51"/>
  <c r="N7" i="51"/>
  <c r="M7" i="51"/>
  <c r="L7" i="51"/>
  <c r="K7" i="51"/>
  <c r="J7" i="51"/>
  <c r="I7" i="51"/>
  <c r="H7" i="51"/>
  <c r="G7" i="51"/>
  <c r="F7" i="51"/>
  <c r="E7" i="51"/>
  <c r="D7" i="51"/>
  <c r="C7" i="51"/>
  <c r="N6" i="51"/>
  <c r="M6" i="51"/>
  <c r="L6" i="51"/>
  <c r="K6" i="51"/>
  <c r="J6" i="51"/>
  <c r="I6" i="51"/>
  <c r="H6" i="51"/>
  <c r="G6" i="51"/>
  <c r="F6" i="51"/>
  <c r="E6" i="51"/>
  <c r="D6" i="51"/>
  <c r="C6" i="51"/>
  <c r="N5" i="51"/>
  <c r="M5" i="51"/>
  <c r="L5" i="51"/>
  <c r="K5" i="51"/>
  <c r="J5" i="51"/>
  <c r="I5" i="51"/>
  <c r="H5" i="51"/>
  <c r="G5" i="51"/>
  <c r="F5" i="51"/>
  <c r="E5" i="51"/>
  <c r="D5" i="51"/>
  <c r="C5" i="51"/>
  <c r="N4" i="51"/>
  <c r="M4" i="51"/>
  <c r="L4" i="51"/>
  <c r="K4" i="51"/>
  <c r="J4" i="51"/>
  <c r="I4" i="51"/>
  <c r="H4" i="51"/>
  <c r="G4" i="51"/>
  <c r="F4" i="51"/>
  <c r="E4" i="51"/>
  <c r="D4" i="51"/>
  <c r="C4" i="51"/>
  <c r="N3" i="51"/>
  <c r="M3" i="51"/>
  <c r="L3" i="51"/>
  <c r="K3" i="51"/>
  <c r="J3" i="51"/>
  <c r="I3" i="51"/>
  <c r="H3" i="51"/>
  <c r="G3" i="51"/>
  <c r="F3" i="51"/>
  <c r="D3" i="51"/>
  <c r="C3" i="51"/>
  <c r="N2" i="51"/>
  <c r="M2" i="51"/>
  <c r="L2" i="51"/>
  <c r="K2" i="51"/>
  <c r="J2" i="51"/>
  <c r="I2" i="51"/>
  <c r="H2" i="51"/>
  <c r="G2" i="51"/>
  <c r="F2" i="51"/>
  <c r="D2" i="51"/>
  <c r="C2" i="51"/>
  <c r="U25" i="52"/>
  <c r="T25" i="52"/>
  <c r="S25" i="52"/>
  <c r="R25" i="52"/>
  <c r="Q25" i="52"/>
  <c r="P25" i="52"/>
  <c r="O25" i="52"/>
  <c r="N25" i="52"/>
  <c r="M25" i="52"/>
  <c r="L25" i="52"/>
  <c r="K25" i="52"/>
  <c r="J25" i="52"/>
  <c r="I25" i="52"/>
  <c r="H25" i="52"/>
  <c r="G25" i="52"/>
  <c r="F25" i="52"/>
  <c r="C25" i="52"/>
  <c r="B25" i="52"/>
  <c r="U24" i="52"/>
  <c r="T24" i="52"/>
  <c r="S24" i="52"/>
  <c r="R24" i="52"/>
  <c r="Q24" i="52"/>
  <c r="P24" i="52"/>
  <c r="O24" i="52"/>
  <c r="N24" i="52"/>
  <c r="M24" i="52"/>
  <c r="L24" i="52"/>
  <c r="K24" i="52"/>
  <c r="J24" i="52"/>
  <c r="I24" i="52"/>
  <c r="H24" i="52"/>
  <c r="G24" i="52"/>
  <c r="F24" i="52"/>
  <c r="C24" i="52"/>
  <c r="B24" i="52"/>
  <c r="U23" i="52"/>
  <c r="T23" i="52"/>
  <c r="S23" i="52"/>
  <c r="R23" i="52"/>
  <c r="Q23" i="52"/>
  <c r="P23" i="52"/>
  <c r="O23" i="52"/>
  <c r="N23" i="52"/>
  <c r="M23" i="52"/>
  <c r="L23" i="52"/>
  <c r="K23" i="52"/>
  <c r="J23" i="52"/>
  <c r="I23" i="52"/>
  <c r="H23" i="52"/>
  <c r="G23" i="52"/>
  <c r="F23" i="52"/>
  <c r="C23" i="52"/>
  <c r="B23" i="52"/>
  <c r="U22" i="52"/>
  <c r="T22" i="52"/>
  <c r="S22" i="52"/>
  <c r="R22" i="52"/>
  <c r="Q22" i="52"/>
  <c r="P22" i="52"/>
  <c r="O22" i="52"/>
  <c r="N22" i="52"/>
  <c r="M22" i="52"/>
  <c r="L22" i="52"/>
  <c r="K22" i="52"/>
  <c r="J22" i="52"/>
  <c r="I22" i="52"/>
  <c r="H22" i="52"/>
  <c r="G22" i="52"/>
  <c r="F22" i="52"/>
  <c r="C22" i="52"/>
  <c r="B22" i="52"/>
  <c r="U21" i="52"/>
  <c r="T21" i="52"/>
  <c r="S21" i="52"/>
  <c r="R21" i="52"/>
  <c r="Q21" i="52"/>
  <c r="P21" i="52"/>
  <c r="O21" i="52"/>
  <c r="N21" i="52"/>
  <c r="M21" i="52"/>
  <c r="L21" i="52"/>
  <c r="K21" i="52"/>
  <c r="J21" i="52"/>
  <c r="I21" i="52"/>
  <c r="H21" i="52"/>
  <c r="G21" i="52"/>
  <c r="F21" i="52"/>
  <c r="C21" i="52"/>
  <c r="B21" i="52"/>
  <c r="U20" i="52"/>
  <c r="T20" i="52"/>
  <c r="S20" i="52"/>
  <c r="R20" i="52"/>
  <c r="Q20" i="52"/>
  <c r="P20" i="52"/>
  <c r="O20" i="52"/>
  <c r="N20" i="52"/>
  <c r="M20" i="52"/>
  <c r="L20" i="52"/>
  <c r="K20" i="52"/>
  <c r="J20" i="52"/>
  <c r="I20" i="52"/>
  <c r="H20" i="52"/>
  <c r="G20" i="52"/>
  <c r="F20" i="52"/>
  <c r="C20" i="52"/>
  <c r="B20" i="52"/>
  <c r="U19" i="52"/>
  <c r="T19" i="52"/>
  <c r="S19" i="52"/>
  <c r="R19" i="52"/>
  <c r="Q19" i="52"/>
  <c r="P19" i="52"/>
  <c r="O19" i="52"/>
  <c r="N19" i="52"/>
  <c r="M19" i="52"/>
  <c r="L19" i="52"/>
  <c r="K19" i="52"/>
  <c r="J19" i="52"/>
  <c r="I19" i="52"/>
  <c r="H19" i="52"/>
  <c r="G19" i="52"/>
  <c r="F19" i="52"/>
  <c r="C19" i="52"/>
  <c r="B19" i="52"/>
  <c r="U18" i="52"/>
  <c r="T18" i="52"/>
  <c r="S18" i="52"/>
  <c r="R18" i="52"/>
  <c r="Q18" i="52"/>
  <c r="P18" i="52"/>
  <c r="O18" i="52"/>
  <c r="N18" i="52"/>
  <c r="M18" i="52"/>
  <c r="L18" i="52"/>
  <c r="K18" i="52"/>
  <c r="J18" i="52"/>
  <c r="I18" i="52"/>
  <c r="H18" i="52"/>
  <c r="G18" i="52"/>
  <c r="F18" i="52"/>
  <c r="C18" i="52"/>
  <c r="B18" i="52"/>
  <c r="U17" i="52"/>
  <c r="T17" i="52"/>
  <c r="S17" i="52"/>
  <c r="R17" i="52"/>
  <c r="Q17" i="52"/>
  <c r="P17" i="52"/>
  <c r="O17" i="52"/>
  <c r="N17" i="52"/>
  <c r="M17" i="52"/>
  <c r="L17" i="52"/>
  <c r="K17" i="52"/>
  <c r="J17" i="52"/>
  <c r="I17" i="52"/>
  <c r="H17" i="52"/>
  <c r="G17" i="52"/>
  <c r="F17" i="52"/>
  <c r="C17" i="52"/>
  <c r="B17" i="52"/>
  <c r="U16" i="52"/>
  <c r="T16" i="52"/>
  <c r="S16" i="52"/>
  <c r="R16" i="52"/>
  <c r="Q16" i="52"/>
  <c r="P16" i="52"/>
  <c r="O16" i="52"/>
  <c r="N16" i="52"/>
  <c r="M16" i="52"/>
  <c r="L16" i="52"/>
  <c r="K16" i="52"/>
  <c r="J16" i="52"/>
  <c r="I16" i="52"/>
  <c r="H16" i="52"/>
  <c r="G16" i="52"/>
  <c r="F16" i="52"/>
  <c r="C16" i="52"/>
  <c r="B16" i="52"/>
  <c r="U15" i="52"/>
  <c r="T15" i="52"/>
  <c r="S15" i="52"/>
  <c r="R15" i="52"/>
  <c r="Q15" i="52"/>
  <c r="P15" i="52"/>
  <c r="O15" i="52"/>
  <c r="N15" i="52"/>
  <c r="M15" i="52"/>
  <c r="L15" i="52"/>
  <c r="K15" i="52"/>
  <c r="J15" i="52"/>
  <c r="I15" i="52"/>
  <c r="H15" i="52"/>
  <c r="G15" i="52"/>
  <c r="F15" i="52"/>
  <c r="C15" i="52"/>
  <c r="B15" i="52"/>
  <c r="U14" i="52"/>
  <c r="T14" i="52"/>
  <c r="S14" i="52"/>
  <c r="R14" i="52"/>
  <c r="Q14" i="52"/>
  <c r="P14" i="52"/>
  <c r="O14" i="52"/>
  <c r="N14" i="52"/>
  <c r="M14" i="52"/>
  <c r="L14" i="52"/>
  <c r="K14" i="52"/>
  <c r="J14" i="52"/>
  <c r="I14" i="52"/>
  <c r="H14" i="52"/>
  <c r="G14" i="52"/>
  <c r="F14" i="52"/>
  <c r="C14" i="52"/>
  <c r="B14" i="52"/>
  <c r="U13" i="52"/>
  <c r="T13" i="52"/>
  <c r="S13" i="52"/>
  <c r="R13" i="52"/>
  <c r="Q13" i="52"/>
  <c r="P13" i="52"/>
  <c r="O13" i="52"/>
  <c r="N13" i="52"/>
  <c r="M13" i="52"/>
  <c r="L13" i="52"/>
  <c r="K13" i="52"/>
  <c r="J13" i="52"/>
  <c r="I13" i="52"/>
  <c r="H13" i="52"/>
  <c r="G13" i="52"/>
  <c r="F13" i="52"/>
  <c r="C13" i="52"/>
  <c r="B13" i="52"/>
  <c r="U12" i="52"/>
  <c r="T12" i="52"/>
  <c r="S12" i="52"/>
  <c r="R12" i="52"/>
  <c r="Q12" i="52"/>
  <c r="P12" i="52"/>
  <c r="O12" i="52"/>
  <c r="N12" i="52"/>
  <c r="M12" i="52"/>
  <c r="L12" i="52"/>
  <c r="K12" i="52"/>
  <c r="J12" i="52"/>
  <c r="I12" i="52"/>
  <c r="H12" i="52"/>
  <c r="G12" i="52"/>
  <c r="F12" i="52"/>
  <c r="C12" i="52"/>
  <c r="B12" i="52"/>
  <c r="U11" i="52"/>
  <c r="T11" i="52"/>
  <c r="S11" i="52"/>
  <c r="R11" i="52"/>
  <c r="Q11" i="52"/>
  <c r="P11" i="52"/>
  <c r="O11" i="52"/>
  <c r="N11" i="52"/>
  <c r="M11" i="52"/>
  <c r="L11" i="52"/>
  <c r="K11" i="52"/>
  <c r="J11" i="52"/>
  <c r="I11" i="52"/>
  <c r="H11" i="52"/>
  <c r="G11" i="52"/>
  <c r="F11" i="52"/>
  <c r="C11" i="52"/>
  <c r="B11" i="52"/>
  <c r="U10" i="52"/>
  <c r="T10" i="52"/>
  <c r="S10" i="52"/>
  <c r="R10" i="52"/>
  <c r="Q10" i="52"/>
  <c r="P10" i="52"/>
  <c r="O10" i="52"/>
  <c r="N10" i="52"/>
  <c r="M10" i="52"/>
  <c r="L10" i="52"/>
  <c r="K10" i="52"/>
  <c r="J10" i="52"/>
  <c r="I10" i="52"/>
  <c r="H10" i="52"/>
  <c r="G10" i="52"/>
  <c r="F10" i="52"/>
  <c r="C10" i="52"/>
  <c r="B10" i="52"/>
  <c r="U9" i="52"/>
  <c r="T9" i="52"/>
  <c r="S9" i="52"/>
  <c r="R9" i="52"/>
  <c r="Q9" i="52"/>
  <c r="P9" i="52"/>
  <c r="O9" i="52"/>
  <c r="N9" i="52"/>
  <c r="M9" i="52"/>
  <c r="L9" i="52"/>
  <c r="K9" i="52"/>
  <c r="J9" i="52"/>
  <c r="I9" i="52"/>
  <c r="H9" i="52"/>
  <c r="G9" i="52"/>
  <c r="F9" i="52"/>
  <c r="C9" i="52"/>
  <c r="B9" i="52"/>
  <c r="U8" i="52"/>
  <c r="T8" i="52"/>
  <c r="S8" i="52"/>
  <c r="R8" i="52"/>
  <c r="Q8" i="52"/>
  <c r="P8" i="52"/>
  <c r="O8" i="52"/>
  <c r="N8" i="52"/>
  <c r="M8" i="52"/>
  <c r="L8" i="52"/>
  <c r="K8" i="52"/>
  <c r="J8" i="52"/>
  <c r="I8" i="52"/>
  <c r="H8" i="52"/>
  <c r="G8" i="52"/>
  <c r="F8" i="52"/>
  <c r="C8" i="52"/>
  <c r="B8" i="52"/>
  <c r="U7" i="52"/>
  <c r="T7" i="52"/>
  <c r="S7" i="52"/>
  <c r="R7" i="52"/>
  <c r="Q7" i="52"/>
  <c r="P7" i="52"/>
  <c r="O7" i="52"/>
  <c r="N7" i="52"/>
  <c r="M7" i="52"/>
  <c r="L7" i="52"/>
  <c r="K7" i="52"/>
  <c r="J7" i="52"/>
  <c r="I7" i="52"/>
  <c r="H7" i="52"/>
  <c r="G7" i="52"/>
  <c r="F7" i="52"/>
  <c r="C7" i="52"/>
  <c r="B7" i="52"/>
  <c r="U6" i="52"/>
  <c r="T6" i="52"/>
  <c r="S6" i="52"/>
  <c r="R6" i="52"/>
  <c r="Q6" i="52"/>
  <c r="P6" i="52"/>
  <c r="O6" i="52"/>
  <c r="N6" i="52"/>
  <c r="M6" i="52"/>
  <c r="L6" i="52"/>
  <c r="K6" i="52"/>
  <c r="J6" i="52"/>
  <c r="I6" i="52"/>
  <c r="H6" i="52"/>
  <c r="G6" i="52"/>
  <c r="F6" i="52"/>
  <c r="C6" i="52"/>
  <c r="B6" i="52"/>
  <c r="U5" i="52"/>
  <c r="T5" i="52"/>
  <c r="S5" i="52"/>
  <c r="R5" i="52"/>
  <c r="Q5" i="52"/>
  <c r="P5" i="52"/>
  <c r="O5" i="52"/>
  <c r="N5" i="52"/>
  <c r="M5" i="52"/>
  <c r="L5" i="52"/>
  <c r="K5" i="52"/>
  <c r="J5" i="52"/>
  <c r="I5" i="52"/>
  <c r="H5" i="52"/>
  <c r="G5" i="52"/>
  <c r="F5" i="52"/>
  <c r="C5" i="52"/>
  <c r="B5" i="52"/>
  <c r="U4" i="52"/>
  <c r="T4" i="52"/>
  <c r="S4" i="52"/>
  <c r="R4" i="52"/>
  <c r="Q4" i="52"/>
  <c r="P4" i="52"/>
  <c r="O4" i="52"/>
  <c r="N4" i="52"/>
  <c r="M4" i="52"/>
  <c r="L4" i="52"/>
  <c r="K4" i="52"/>
  <c r="J4" i="52"/>
  <c r="I4" i="52"/>
  <c r="H4" i="52"/>
  <c r="G4" i="52"/>
  <c r="F4" i="52"/>
  <c r="C4" i="52"/>
  <c r="B4" i="52"/>
  <c r="U3" i="52"/>
  <c r="T3" i="52"/>
  <c r="S3" i="52"/>
  <c r="R3" i="52"/>
  <c r="Q3" i="52"/>
  <c r="P3" i="52"/>
  <c r="O3" i="52"/>
  <c r="N3" i="52"/>
  <c r="M3" i="52"/>
  <c r="L3" i="52"/>
  <c r="K3" i="52"/>
  <c r="J3" i="52"/>
  <c r="I3" i="52"/>
  <c r="H3" i="52"/>
  <c r="G3" i="52"/>
  <c r="F3" i="52"/>
  <c r="C3" i="52"/>
  <c r="B3" i="52"/>
  <c r="U2" i="52"/>
  <c r="T2" i="52"/>
  <c r="S2" i="52"/>
  <c r="R2" i="52"/>
  <c r="Q2" i="52"/>
  <c r="P2" i="52"/>
  <c r="O2" i="52"/>
  <c r="N2" i="52"/>
  <c r="M2" i="52"/>
  <c r="L2" i="52"/>
  <c r="K2" i="52"/>
  <c r="J2" i="52"/>
  <c r="I2" i="52"/>
  <c r="H2" i="52"/>
  <c r="G2" i="52"/>
  <c r="F2" i="52"/>
  <c r="C2" i="52"/>
  <c r="B2" i="52"/>
  <c r="S31" i="50"/>
  <c r="R31" i="50"/>
  <c r="Q31" i="50"/>
  <c r="P31" i="50"/>
  <c r="O31" i="50"/>
  <c r="N31" i="50"/>
  <c r="M31" i="50"/>
  <c r="L31" i="50"/>
  <c r="K31" i="50"/>
  <c r="J31" i="50"/>
  <c r="I31" i="50"/>
  <c r="H31" i="50"/>
  <c r="G31" i="50"/>
  <c r="F31" i="50"/>
  <c r="E31" i="50"/>
  <c r="D31" i="50"/>
  <c r="B31" i="50" a="1"/>
  <c r="B31" i="50" s="1"/>
  <c r="S30" i="50"/>
  <c r="R30" i="50"/>
  <c r="Q30" i="50"/>
  <c r="P30" i="50"/>
  <c r="O30" i="50"/>
  <c r="N30" i="50"/>
  <c r="M30" i="50"/>
  <c r="L30" i="50"/>
  <c r="K30" i="50"/>
  <c r="J30" i="50"/>
  <c r="I30" i="50"/>
  <c r="H30" i="50"/>
  <c r="G30" i="50"/>
  <c r="F30" i="50"/>
  <c r="E30" i="50"/>
  <c r="D30" i="50"/>
  <c r="B30" i="50" a="1"/>
  <c r="B30" i="50" s="1"/>
  <c r="S29" i="50"/>
  <c r="R29" i="50"/>
  <c r="Q29" i="50"/>
  <c r="P29" i="50"/>
  <c r="O29" i="50"/>
  <c r="N29" i="50"/>
  <c r="M29" i="50"/>
  <c r="L29" i="50"/>
  <c r="K29" i="50"/>
  <c r="J29" i="50"/>
  <c r="I29" i="50"/>
  <c r="H29" i="50"/>
  <c r="G29" i="50"/>
  <c r="F29" i="50"/>
  <c r="E29" i="50"/>
  <c r="D29" i="50"/>
  <c r="B29" i="50" a="1"/>
  <c r="B29" i="50" s="1"/>
  <c r="S28" i="50"/>
  <c r="R28" i="50"/>
  <c r="Q28" i="50"/>
  <c r="P28" i="50"/>
  <c r="O28" i="50"/>
  <c r="N28" i="50"/>
  <c r="M28" i="50"/>
  <c r="L28" i="50"/>
  <c r="K28" i="50"/>
  <c r="J28" i="50"/>
  <c r="I28" i="50"/>
  <c r="H28" i="50"/>
  <c r="G28" i="50"/>
  <c r="F28" i="50"/>
  <c r="E28" i="50"/>
  <c r="D28" i="50"/>
  <c r="B28" i="50" a="1"/>
  <c r="B28" i="50" s="1"/>
  <c r="S27" i="50"/>
  <c r="R27" i="50"/>
  <c r="Q27" i="50"/>
  <c r="P27" i="50"/>
  <c r="O27" i="50"/>
  <c r="N27" i="50"/>
  <c r="M27" i="50"/>
  <c r="L27" i="50"/>
  <c r="K27" i="50"/>
  <c r="J27" i="50"/>
  <c r="I27" i="50"/>
  <c r="H27" i="50"/>
  <c r="G27" i="50"/>
  <c r="F27" i="50"/>
  <c r="E27" i="50"/>
  <c r="D27" i="50"/>
  <c r="B27" i="50" a="1"/>
  <c r="B27" i="50" s="1"/>
  <c r="S26" i="50"/>
  <c r="R26" i="50"/>
  <c r="Q26" i="50"/>
  <c r="P26" i="50"/>
  <c r="O26" i="50"/>
  <c r="N26" i="50"/>
  <c r="M26" i="50"/>
  <c r="L26" i="50"/>
  <c r="K26" i="50"/>
  <c r="J26" i="50"/>
  <c r="I26" i="50"/>
  <c r="H26" i="50"/>
  <c r="G26" i="50"/>
  <c r="F26" i="50"/>
  <c r="E26" i="50"/>
  <c r="D26" i="50"/>
  <c r="B26" i="50" a="1"/>
  <c r="B26" i="50" s="1"/>
  <c r="S25" i="50"/>
  <c r="R25" i="50"/>
  <c r="Q25" i="50"/>
  <c r="P25" i="50"/>
  <c r="O25" i="50"/>
  <c r="N25" i="50"/>
  <c r="M25" i="50"/>
  <c r="L25" i="50"/>
  <c r="K25" i="50"/>
  <c r="J25" i="50"/>
  <c r="I25" i="50"/>
  <c r="H25" i="50"/>
  <c r="G25" i="50"/>
  <c r="F25" i="50"/>
  <c r="E25" i="50"/>
  <c r="D25" i="50"/>
  <c r="B25" i="50" a="1"/>
  <c r="B25" i="50" s="1"/>
  <c r="S24" i="50"/>
  <c r="R24" i="50"/>
  <c r="Q24" i="50"/>
  <c r="P24" i="50"/>
  <c r="O24" i="50"/>
  <c r="N24" i="50"/>
  <c r="M24" i="50"/>
  <c r="L24" i="50"/>
  <c r="K24" i="50"/>
  <c r="J24" i="50"/>
  <c r="I24" i="50"/>
  <c r="H24" i="50"/>
  <c r="G24" i="50"/>
  <c r="F24" i="50"/>
  <c r="E24" i="50"/>
  <c r="D24" i="50"/>
  <c r="B24" i="50" a="1"/>
  <c r="B24" i="50" s="1"/>
  <c r="S23" i="50"/>
  <c r="R23" i="50"/>
  <c r="Q23" i="50"/>
  <c r="P23" i="50"/>
  <c r="O23" i="50"/>
  <c r="N23" i="50"/>
  <c r="M23" i="50"/>
  <c r="L23" i="50"/>
  <c r="K23" i="50"/>
  <c r="J23" i="50"/>
  <c r="I23" i="50"/>
  <c r="H23" i="50"/>
  <c r="G23" i="50"/>
  <c r="F23" i="50"/>
  <c r="E23" i="50"/>
  <c r="D23" i="50"/>
  <c r="B23" i="50" a="1"/>
  <c r="B23" i="50" s="1"/>
  <c r="S22" i="50"/>
  <c r="R22" i="50"/>
  <c r="Q22" i="50"/>
  <c r="P22" i="50"/>
  <c r="O22" i="50"/>
  <c r="N22" i="50"/>
  <c r="M22" i="50"/>
  <c r="L22" i="50"/>
  <c r="K22" i="50"/>
  <c r="J22" i="50"/>
  <c r="I22" i="50"/>
  <c r="H22" i="50"/>
  <c r="G22" i="50"/>
  <c r="F22" i="50"/>
  <c r="E22" i="50"/>
  <c r="D22" i="50"/>
  <c r="B22" i="50" a="1"/>
  <c r="B22" i="50" s="1"/>
  <c r="S21" i="50"/>
  <c r="R21" i="50"/>
  <c r="Q21" i="50"/>
  <c r="P21" i="50"/>
  <c r="O21" i="50"/>
  <c r="N21" i="50"/>
  <c r="M21" i="50"/>
  <c r="L21" i="50"/>
  <c r="K21" i="50"/>
  <c r="J21" i="50"/>
  <c r="I21" i="50"/>
  <c r="H21" i="50"/>
  <c r="G21" i="50"/>
  <c r="F21" i="50"/>
  <c r="E21" i="50"/>
  <c r="D21" i="50"/>
  <c r="B21" i="50" a="1"/>
  <c r="B21" i="50" s="1"/>
  <c r="S20" i="50"/>
  <c r="R20" i="50"/>
  <c r="Q20" i="50"/>
  <c r="P20" i="50"/>
  <c r="O20" i="50"/>
  <c r="N20" i="50"/>
  <c r="M20" i="50"/>
  <c r="L20" i="50"/>
  <c r="K20" i="50"/>
  <c r="J20" i="50"/>
  <c r="I20" i="50"/>
  <c r="H20" i="50"/>
  <c r="G20" i="50"/>
  <c r="F20" i="50"/>
  <c r="E20" i="50"/>
  <c r="D20" i="50"/>
  <c r="B20" i="50" a="1"/>
  <c r="B20" i="50" s="1"/>
  <c r="S19" i="50"/>
  <c r="R19" i="50"/>
  <c r="Q19" i="50"/>
  <c r="P19" i="50"/>
  <c r="O19" i="50"/>
  <c r="N19" i="50"/>
  <c r="M19" i="50"/>
  <c r="L19" i="50"/>
  <c r="K19" i="50"/>
  <c r="J19" i="50"/>
  <c r="I19" i="50"/>
  <c r="H19" i="50"/>
  <c r="G19" i="50"/>
  <c r="F19" i="50"/>
  <c r="E19" i="50"/>
  <c r="D19" i="50"/>
  <c r="B19" i="50" a="1"/>
  <c r="B19" i="50" s="1"/>
  <c r="S18" i="50"/>
  <c r="R18" i="50"/>
  <c r="Q18" i="50"/>
  <c r="P18" i="50"/>
  <c r="O18" i="50"/>
  <c r="N18" i="50"/>
  <c r="M18" i="50"/>
  <c r="L18" i="50"/>
  <c r="K18" i="50"/>
  <c r="J18" i="50"/>
  <c r="I18" i="50"/>
  <c r="H18" i="50"/>
  <c r="G18" i="50"/>
  <c r="F18" i="50"/>
  <c r="E18" i="50"/>
  <c r="D18" i="50"/>
  <c r="B18" i="50" a="1"/>
  <c r="B18" i="50" s="1"/>
  <c r="S17" i="50"/>
  <c r="R17" i="50"/>
  <c r="Q17" i="50"/>
  <c r="P17" i="50"/>
  <c r="O17" i="50"/>
  <c r="N17" i="50"/>
  <c r="M17" i="50"/>
  <c r="L17" i="50"/>
  <c r="K17" i="50"/>
  <c r="J17" i="50"/>
  <c r="I17" i="50"/>
  <c r="H17" i="50"/>
  <c r="G17" i="50"/>
  <c r="F17" i="50"/>
  <c r="E17" i="50"/>
  <c r="D17" i="50"/>
  <c r="B17" i="50" a="1"/>
  <c r="B17" i="50" s="1"/>
  <c r="S16" i="50"/>
  <c r="R16" i="50"/>
  <c r="Q16" i="50"/>
  <c r="P16" i="50"/>
  <c r="O16" i="50"/>
  <c r="N16" i="50"/>
  <c r="M16" i="50"/>
  <c r="L16" i="50"/>
  <c r="K16" i="50"/>
  <c r="J16" i="50"/>
  <c r="I16" i="50"/>
  <c r="H16" i="50"/>
  <c r="G16" i="50"/>
  <c r="F16" i="50"/>
  <c r="E16" i="50"/>
  <c r="D16" i="50"/>
  <c r="B16" i="50" a="1"/>
  <c r="B16" i="50" s="1"/>
  <c r="S15" i="50"/>
  <c r="R15" i="50"/>
  <c r="Q15" i="50"/>
  <c r="P15" i="50"/>
  <c r="O15" i="50"/>
  <c r="N15" i="50"/>
  <c r="M15" i="50"/>
  <c r="L15" i="50"/>
  <c r="K15" i="50"/>
  <c r="J15" i="50"/>
  <c r="I15" i="50"/>
  <c r="H15" i="50"/>
  <c r="G15" i="50"/>
  <c r="F15" i="50"/>
  <c r="E15" i="50"/>
  <c r="D15" i="50"/>
  <c r="B15" i="50" a="1"/>
  <c r="B15" i="50" s="1"/>
  <c r="S14" i="50"/>
  <c r="R14" i="50"/>
  <c r="Q14" i="50"/>
  <c r="P14" i="50"/>
  <c r="O14" i="50"/>
  <c r="N14" i="50"/>
  <c r="M14" i="50"/>
  <c r="L14" i="50"/>
  <c r="K14" i="50"/>
  <c r="J14" i="50"/>
  <c r="I14" i="50"/>
  <c r="H14" i="50"/>
  <c r="G14" i="50"/>
  <c r="F14" i="50"/>
  <c r="E14" i="50"/>
  <c r="D14" i="50"/>
  <c r="B14" i="50" a="1"/>
  <c r="B14" i="50" s="1"/>
  <c r="S13" i="50"/>
  <c r="R13" i="50"/>
  <c r="Q13" i="50"/>
  <c r="P13" i="50"/>
  <c r="O13" i="50"/>
  <c r="N13" i="50"/>
  <c r="M13" i="50"/>
  <c r="L13" i="50"/>
  <c r="K13" i="50"/>
  <c r="J13" i="50"/>
  <c r="I13" i="50"/>
  <c r="H13" i="50"/>
  <c r="G13" i="50"/>
  <c r="F13" i="50"/>
  <c r="E13" i="50"/>
  <c r="D13" i="50"/>
  <c r="B13" i="50" a="1"/>
  <c r="B13" i="50" s="1"/>
  <c r="S12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F12" i="50"/>
  <c r="E12" i="50"/>
  <c r="D12" i="50"/>
  <c r="B12" i="50" a="1"/>
  <c r="B12" i="50" s="1"/>
  <c r="S11" i="50"/>
  <c r="R11" i="50"/>
  <c r="Q11" i="50"/>
  <c r="P11" i="50"/>
  <c r="O11" i="50"/>
  <c r="N11" i="50"/>
  <c r="M11" i="50"/>
  <c r="L11" i="50"/>
  <c r="K11" i="50"/>
  <c r="J11" i="50"/>
  <c r="I11" i="50"/>
  <c r="H11" i="50"/>
  <c r="G11" i="50"/>
  <c r="F11" i="50"/>
  <c r="E11" i="50"/>
  <c r="D11" i="50"/>
  <c r="B11" i="50" a="1"/>
  <c r="B11" i="50" s="1"/>
  <c r="S10" i="50"/>
  <c r="R10" i="50"/>
  <c r="Q10" i="50"/>
  <c r="P10" i="50"/>
  <c r="O10" i="50"/>
  <c r="N10" i="50"/>
  <c r="M10" i="50"/>
  <c r="L10" i="50"/>
  <c r="K10" i="50"/>
  <c r="J10" i="50"/>
  <c r="I10" i="50"/>
  <c r="H10" i="50"/>
  <c r="G10" i="50"/>
  <c r="F10" i="50"/>
  <c r="E10" i="50"/>
  <c r="D10" i="50"/>
  <c r="B10" i="50" a="1"/>
  <c r="B10" i="50" s="1"/>
  <c r="S9" i="50"/>
  <c r="R9" i="50"/>
  <c r="Q9" i="50"/>
  <c r="P9" i="50"/>
  <c r="O9" i="50"/>
  <c r="N9" i="50"/>
  <c r="M9" i="50"/>
  <c r="L9" i="50"/>
  <c r="K9" i="50"/>
  <c r="J9" i="50"/>
  <c r="I9" i="50"/>
  <c r="H9" i="50"/>
  <c r="G9" i="50"/>
  <c r="F9" i="50"/>
  <c r="E9" i="50"/>
  <c r="D9" i="50"/>
  <c r="B9" i="50" a="1"/>
  <c r="B9" i="50" s="1"/>
  <c r="S8" i="50"/>
  <c r="R8" i="50"/>
  <c r="Q8" i="50"/>
  <c r="P8" i="50"/>
  <c r="O8" i="50"/>
  <c r="N8" i="50"/>
  <c r="M8" i="50"/>
  <c r="L8" i="50"/>
  <c r="K8" i="50"/>
  <c r="J8" i="50"/>
  <c r="I8" i="50"/>
  <c r="H8" i="50"/>
  <c r="G8" i="50"/>
  <c r="F8" i="50"/>
  <c r="E8" i="50"/>
  <c r="D8" i="50"/>
  <c r="B8" i="50" a="1"/>
  <c r="B8" i="50" s="1"/>
  <c r="S7" i="50"/>
  <c r="R7" i="50"/>
  <c r="Q7" i="50"/>
  <c r="P7" i="50"/>
  <c r="O7" i="50"/>
  <c r="N7" i="50"/>
  <c r="M7" i="50"/>
  <c r="L7" i="50"/>
  <c r="K7" i="50"/>
  <c r="J7" i="50"/>
  <c r="I7" i="50"/>
  <c r="H7" i="50"/>
  <c r="G7" i="50"/>
  <c r="F7" i="50"/>
  <c r="E7" i="50"/>
  <c r="D7" i="50"/>
  <c r="B7" i="50" a="1"/>
  <c r="B7" i="50" s="1"/>
  <c r="S6" i="50"/>
  <c r="R6" i="50"/>
  <c r="Q6" i="50"/>
  <c r="P6" i="50"/>
  <c r="O6" i="50"/>
  <c r="N6" i="50"/>
  <c r="M6" i="50"/>
  <c r="L6" i="50"/>
  <c r="K6" i="50"/>
  <c r="J6" i="50"/>
  <c r="I6" i="50"/>
  <c r="H6" i="50"/>
  <c r="G6" i="50"/>
  <c r="F6" i="50"/>
  <c r="E6" i="50"/>
  <c r="D6" i="50"/>
  <c r="B6" i="50" a="1"/>
  <c r="B6" i="50" s="1"/>
  <c r="S5" i="50"/>
  <c r="R5" i="50"/>
  <c r="Q5" i="50"/>
  <c r="P5" i="50"/>
  <c r="O5" i="50"/>
  <c r="N5" i="50"/>
  <c r="M5" i="50"/>
  <c r="L5" i="50"/>
  <c r="K5" i="50"/>
  <c r="J5" i="50"/>
  <c r="I5" i="50"/>
  <c r="H5" i="50"/>
  <c r="G5" i="50"/>
  <c r="F5" i="50"/>
  <c r="E5" i="50"/>
  <c r="D5" i="50"/>
  <c r="B5" i="50" a="1"/>
  <c r="B5" i="50" s="1"/>
  <c r="S4" i="50"/>
  <c r="R4" i="50"/>
  <c r="Q4" i="50"/>
  <c r="P4" i="50"/>
  <c r="O4" i="50"/>
  <c r="N4" i="50"/>
  <c r="M4" i="50"/>
  <c r="L4" i="50"/>
  <c r="K4" i="50"/>
  <c r="J4" i="50"/>
  <c r="I4" i="50"/>
  <c r="H4" i="50"/>
  <c r="G4" i="50"/>
  <c r="F4" i="50"/>
  <c r="E4" i="50"/>
  <c r="D4" i="50"/>
  <c r="B4" i="50" a="1"/>
  <c r="B4" i="50" s="1"/>
  <c r="S3" i="50"/>
  <c r="R3" i="50"/>
  <c r="Q3" i="50"/>
  <c r="P3" i="50"/>
  <c r="O3" i="50"/>
  <c r="N3" i="50"/>
  <c r="M3" i="50"/>
  <c r="L3" i="50"/>
  <c r="K3" i="50"/>
  <c r="J3" i="50"/>
  <c r="I3" i="50"/>
  <c r="H3" i="50"/>
  <c r="G3" i="50"/>
  <c r="F3" i="50"/>
  <c r="E3" i="50"/>
  <c r="D3" i="50"/>
  <c r="B3" i="50" a="1"/>
  <c r="B3" i="50" s="1"/>
  <c r="S2" i="50"/>
  <c r="R2" i="50"/>
  <c r="Q2" i="50"/>
  <c r="P2" i="50"/>
  <c r="O2" i="50"/>
  <c r="N2" i="50"/>
  <c r="M2" i="50"/>
  <c r="L2" i="50"/>
  <c r="K2" i="50"/>
  <c r="J2" i="50"/>
  <c r="I2" i="50"/>
  <c r="H2" i="50"/>
  <c r="G2" i="50"/>
  <c r="F2" i="50"/>
  <c r="E2" i="50"/>
  <c r="D2" i="50"/>
  <c r="B2" i="50" a="1"/>
  <c r="B2" i="50" s="1"/>
  <c r="CX289" i="19"/>
  <c r="CX290" i="19"/>
  <c r="CX291" i="19"/>
  <c r="CX292" i="19"/>
  <c r="CX293" i="19"/>
  <c r="CX294" i="19"/>
  <c r="CX295" i="19"/>
  <c r="CX296" i="19"/>
  <c r="CX297" i="19"/>
  <c r="CX298" i="19"/>
  <c r="CX299" i="19"/>
  <c r="CX300" i="19"/>
  <c r="CX301" i="19"/>
  <c r="CX302" i="19"/>
  <c r="CX303" i="19"/>
  <c r="CX304" i="19"/>
  <c r="CX305" i="19"/>
  <c r="CX306" i="19"/>
  <c r="CX307" i="19"/>
  <c r="CX308" i="19"/>
  <c r="CX309" i="19"/>
  <c r="T2" i="55"/>
  <c r="U2" i="55"/>
  <c r="T3" i="55"/>
  <c r="U3" i="55"/>
  <c r="T4" i="55"/>
  <c r="U4" i="55"/>
  <c r="T5" i="55"/>
  <c r="U5" i="55"/>
  <c r="T6" i="55"/>
  <c r="U6" i="55"/>
  <c r="T7" i="55"/>
  <c r="U7" i="55"/>
  <c r="T8" i="55"/>
  <c r="U8" i="55"/>
  <c r="T9" i="55"/>
  <c r="U9" i="55"/>
  <c r="T10" i="55"/>
  <c r="U10" i="55"/>
  <c r="T11" i="55"/>
  <c r="U11" i="55"/>
  <c r="T12" i="55"/>
  <c r="U12" i="55"/>
  <c r="T13" i="55"/>
  <c r="U13" i="55"/>
  <c r="T14" i="55"/>
  <c r="U14" i="55"/>
  <c r="T15" i="55"/>
  <c r="U15" i="55"/>
  <c r="T16" i="55"/>
  <c r="U16" i="55"/>
  <c r="T17" i="55"/>
  <c r="U17" i="55"/>
  <c r="T18" i="55"/>
  <c r="U18" i="55"/>
  <c r="T19" i="55"/>
  <c r="U19" i="55"/>
  <c r="T20" i="55"/>
  <c r="U20" i="55"/>
  <c r="T21" i="55"/>
  <c r="U21" i="55"/>
  <c r="T22" i="55"/>
  <c r="U22" i="55"/>
  <c r="S30" i="53"/>
  <c r="R30" i="53"/>
  <c r="Q30" i="53"/>
  <c r="P30" i="53"/>
  <c r="O30" i="53"/>
  <c r="N30" i="53"/>
  <c r="M30" i="53"/>
  <c r="L30" i="53"/>
  <c r="K30" i="53"/>
  <c r="J30" i="53"/>
  <c r="I30" i="53"/>
  <c r="H30" i="53"/>
  <c r="G30" i="53"/>
  <c r="F30" i="53"/>
  <c r="E30" i="53"/>
  <c r="D30" i="53"/>
  <c r="B30" i="53" a="1"/>
  <c r="B30" i="53" s="1"/>
  <c r="S29" i="53"/>
  <c r="R29" i="53"/>
  <c r="Q29" i="53"/>
  <c r="P29" i="53"/>
  <c r="O29" i="53"/>
  <c r="N29" i="53"/>
  <c r="M29" i="53"/>
  <c r="L29" i="53"/>
  <c r="K29" i="53"/>
  <c r="J29" i="53"/>
  <c r="I29" i="53"/>
  <c r="H29" i="53"/>
  <c r="G29" i="53"/>
  <c r="F29" i="53"/>
  <c r="E29" i="53"/>
  <c r="D29" i="53"/>
  <c r="B29" i="53" a="1"/>
  <c r="B29" i="53" s="1"/>
  <c r="S28" i="53"/>
  <c r="R28" i="53"/>
  <c r="Q28" i="53"/>
  <c r="P28" i="53"/>
  <c r="O28" i="53"/>
  <c r="N28" i="53"/>
  <c r="M28" i="53"/>
  <c r="L28" i="53"/>
  <c r="K28" i="53"/>
  <c r="J28" i="53"/>
  <c r="I28" i="53"/>
  <c r="H28" i="53"/>
  <c r="G28" i="53"/>
  <c r="F28" i="53"/>
  <c r="E28" i="53"/>
  <c r="D28" i="53"/>
  <c r="B28" i="53" a="1"/>
  <c r="B28" i="53" s="1"/>
  <c r="S27" i="53"/>
  <c r="R27" i="53"/>
  <c r="Q27" i="53"/>
  <c r="P27" i="53"/>
  <c r="O27" i="53"/>
  <c r="N27" i="53"/>
  <c r="M27" i="53"/>
  <c r="L27" i="53"/>
  <c r="K27" i="53"/>
  <c r="J27" i="53"/>
  <c r="I27" i="53"/>
  <c r="H27" i="53"/>
  <c r="G27" i="53"/>
  <c r="F27" i="53"/>
  <c r="E27" i="53"/>
  <c r="D27" i="53"/>
  <c r="B27" i="53" a="1"/>
  <c r="B27" i="53" s="1"/>
  <c r="S26" i="53"/>
  <c r="R26" i="53"/>
  <c r="Q26" i="53"/>
  <c r="P26" i="53"/>
  <c r="O26" i="53"/>
  <c r="N26" i="53"/>
  <c r="M26" i="53"/>
  <c r="L26" i="53"/>
  <c r="K26" i="53"/>
  <c r="J26" i="53"/>
  <c r="I26" i="53"/>
  <c r="H26" i="53"/>
  <c r="G26" i="53"/>
  <c r="F26" i="53"/>
  <c r="E26" i="53"/>
  <c r="D26" i="53"/>
  <c r="B26" i="53" a="1"/>
  <c r="B26" i="53" s="1"/>
  <c r="S25" i="53"/>
  <c r="R25" i="53"/>
  <c r="Q25" i="53"/>
  <c r="P25" i="53"/>
  <c r="O25" i="53"/>
  <c r="N25" i="53"/>
  <c r="M25" i="53"/>
  <c r="L25" i="53"/>
  <c r="K25" i="53"/>
  <c r="J25" i="53"/>
  <c r="I25" i="53"/>
  <c r="H25" i="53"/>
  <c r="G25" i="53"/>
  <c r="F25" i="53"/>
  <c r="E25" i="53"/>
  <c r="D25" i="53"/>
  <c r="B25" i="53" a="1"/>
  <c r="B25" i="53" s="1"/>
  <c r="S24" i="53"/>
  <c r="R24" i="53"/>
  <c r="Q24" i="53"/>
  <c r="P24" i="53"/>
  <c r="O24" i="53"/>
  <c r="N24" i="53"/>
  <c r="M24" i="53"/>
  <c r="L24" i="53"/>
  <c r="K24" i="53"/>
  <c r="J24" i="53"/>
  <c r="I24" i="53"/>
  <c r="H24" i="53"/>
  <c r="G24" i="53"/>
  <c r="F24" i="53"/>
  <c r="E24" i="53"/>
  <c r="D24" i="53"/>
  <c r="B24" i="53" a="1"/>
  <c r="B24" i="53" s="1"/>
  <c r="S23" i="53"/>
  <c r="R23" i="53"/>
  <c r="Q23" i="53"/>
  <c r="P23" i="53"/>
  <c r="O23" i="53"/>
  <c r="N23" i="53"/>
  <c r="M23" i="53"/>
  <c r="L23" i="53"/>
  <c r="K23" i="53"/>
  <c r="J23" i="53"/>
  <c r="I23" i="53"/>
  <c r="H23" i="53"/>
  <c r="G23" i="53"/>
  <c r="F23" i="53"/>
  <c r="E23" i="53"/>
  <c r="D23" i="53"/>
  <c r="B23" i="53" a="1"/>
  <c r="B23" i="53" s="1"/>
  <c r="S22" i="53"/>
  <c r="R22" i="53"/>
  <c r="Q22" i="53"/>
  <c r="P22" i="53"/>
  <c r="O22" i="53"/>
  <c r="N22" i="53"/>
  <c r="M22" i="53"/>
  <c r="L22" i="53"/>
  <c r="K22" i="53"/>
  <c r="J22" i="53"/>
  <c r="I22" i="53"/>
  <c r="H22" i="53"/>
  <c r="G22" i="53"/>
  <c r="F22" i="53"/>
  <c r="E22" i="53"/>
  <c r="D22" i="53"/>
  <c r="B22" i="53" a="1"/>
  <c r="B22" i="53" s="1"/>
  <c r="S21" i="53"/>
  <c r="R21" i="53"/>
  <c r="Q21" i="53"/>
  <c r="P21" i="53"/>
  <c r="O21" i="53"/>
  <c r="N21" i="53"/>
  <c r="M21" i="53"/>
  <c r="L21" i="53"/>
  <c r="K21" i="53"/>
  <c r="J21" i="53"/>
  <c r="I21" i="53"/>
  <c r="H21" i="53"/>
  <c r="G21" i="53"/>
  <c r="F21" i="53"/>
  <c r="E21" i="53"/>
  <c r="D21" i="53"/>
  <c r="B21" i="53" a="1"/>
  <c r="B21" i="53" s="1"/>
  <c r="S20" i="53"/>
  <c r="R20" i="53"/>
  <c r="Q20" i="53"/>
  <c r="P20" i="53"/>
  <c r="O20" i="53"/>
  <c r="N20" i="53"/>
  <c r="M20" i="53"/>
  <c r="L20" i="53"/>
  <c r="K20" i="53"/>
  <c r="J20" i="53"/>
  <c r="I20" i="53"/>
  <c r="H20" i="53"/>
  <c r="G20" i="53"/>
  <c r="F20" i="53"/>
  <c r="E20" i="53"/>
  <c r="D20" i="53"/>
  <c r="B20" i="53" a="1"/>
  <c r="B20" i="53" s="1"/>
  <c r="S19" i="53"/>
  <c r="R19" i="53"/>
  <c r="Q19" i="53"/>
  <c r="P19" i="53"/>
  <c r="O19" i="53"/>
  <c r="N19" i="53"/>
  <c r="M19" i="53"/>
  <c r="L19" i="53"/>
  <c r="K19" i="53"/>
  <c r="J19" i="53"/>
  <c r="I19" i="53"/>
  <c r="H19" i="53"/>
  <c r="G19" i="53"/>
  <c r="F19" i="53"/>
  <c r="E19" i="53"/>
  <c r="D19" i="53"/>
  <c r="B19" i="53" a="1"/>
  <c r="B19" i="53" s="1"/>
  <c r="S18" i="53"/>
  <c r="R18" i="53"/>
  <c r="Q18" i="53"/>
  <c r="P18" i="53"/>
  <c r="O18" i="53"/>
  <c r="N18" i="53"/>
  <c r="M18" i="53"/>
  <c r="L18" i="53"/>
  <c r="K18" i="53"/>
  <c r="J18" i="53"/>
  <c r="I18" i="53"/>
  <c r="H18" i="53"/>
  <c r="G18" i="53"/>
  <c r="F18" i="53"/>
  <c r="E18" i="53"/>
  <c r="D18" i="53"/>
  <c r="B18" i="53" a="1"/>
  <c r="B18" i="53" s="1"/>
  <c r="S17" i="53"/>
  <c r="R17" i="53"/>
  <c r="Q17" i="53"/>
  <c r="P17" i="53"/>
  <c r="O17" i="53"/>
  <c r="N17" i="53"/>
  <c r="M17" i="53"/>
  <c r="L17" i="53"/>
  <c r="K17" i="53"/>
  <c r="J17" i="53"/>
  <c r="I17" i="53"/>
  <c r="H17" i="53"/>
  <c r="G17" i="53"/>
  <c r="F17" i="53"/>
  <c r="E17" i="53"/>
  <c r="D17" i="53"/>
  <c r="B17" i="53" a="1"/>
  <c r="B17" i="53" s="1"/>
  <c r="S16" i="53"/>
  <c r="R16" i="53"/>
  <c r="Q16" i="53"/>
  <c r="P16" i="53"/>
  <c r="O16" i="53"/>
  <c r="N16" i="53"/>
  <c r="M16" i="53"/>
  <c r="L16" i="53"/>
  <c r="K16" i="53"/>
  <c r="J16" i="53"/>
  <c r="I16" i="53"/>
  <c r="H16" i="53"/>
  <c r="G16" i="53"/>
  <c r="F16" i="53"/>
  <c r="E16" i="53"/>
  <c r="D16" i="53"/>
  <c r="B16" i="53" a="1"/>
  <c r="B16" i="53" s="1"/>
  <c r="S15" i="53"/>
  <c r="R15" i="53"/>
  <c r="Q15" i="53"/>
  <c r="P15" i="53"/>
  <c r="O15" i="53"/>
  <c r="N15" i="53"/>
  <c r="M15" i="53"/>
  <c r="L15" i="53"/>
  <c r="K15" i="53"/>
  <c r="J15" i="53"/>
  <c r="I15" i="53"/>
  <c r="H15" i="53"/>
  <c r="G15" i="53"/>
  <c r="F15" i="53"/>
  <c r="E15" i="53"/>
  <c r="D15" i="53"/>
  <c r="B15" i="53" a="1"/>
  <c r="B15" i="53" s="1"/>
  <c r="S14" i="53"/>
  <c r="R14" i="53"/>
  <c r="Q14" i="53"/>
  <c r="P14" i="53"/>
  <c r="O14" i="53"/>
  <c r="N14" i="53"/>
  <c r="M14" i="53"/>
  <c r="L14" i="53"/>
  <c r="K14" i="53"/>
  <c r="J14" i="53"/>
  <c r="I14" i="53"/>
  <c r="H14" i="53"/>
  <c r="G14" i="53"/>
  <c r="F14" i="53"/>
  <c r="E14" i="53"/>
  <c r="D14" i="53"/>
  <c r="B14" i="53" a="1"/>
  <c r="B14" i="53" s="1"/>
  <c r="S13" i="53"/>
  <c r="R13" i="53"/>
  <c r="Q13" i="53"/>
  <c r="P13" i="53"/>
  <c r="O13" i="53"/>
  <c r="N13" i="53"/>
  <c r="M13" i="53"/>
  <c r="L13" i="53"/>
  <c r="K13" i="53"/>
  <c r="J13" i="53"/>
  <c r="I13" i="53"/>
  <c r="H13" i="53"/>
  <c r="G13" i="53"/>
  <c r="F13" i="53"/>
  <c r="E13" i="53"/>
  <c r="D13" i="53"/>
  <c r="B13" i="53" a="1"/>
  <c r="B13" i="53" s="1"/>
  <c r="S12" i="53"/>
  <c r="R12" i="53"/>
  <c r="Q12" i="53"/>
  <c r="P12" i="53"/>
  <c r="O12" i="53"/>
  <c r="N12" i="53"/>
  <c r="M12" i="53"/>
  <c r="L12" i="53"/>
  <c r="K12" i="53"/>
  <c r="J12" i="53"/>
  <c r="I12" i="53"/>
  <c r="H12" i="53"/>
  <c r="G12" i="53"/>
  <c r="F12" i="53"/>
  <c r="E12" i="53"/>
  <c r="D12" i="53"/>
  <c r="B12" i="53" a="1"/>
  <c r="B12" i="53" s="1"/>
  <c r="S11" i="53"/>
  <c r="R11" i="53"/>
  <c r="Q11" i="53"/>
  <c r="P11" i="53"/>
  <c r="O11" i="53"/>
  <c r="N11" i="53"/>
  <c r="M11" i="53"/>
  <c r="L11" i="53"/>
  <c r="K11" i="53"/>
  <c r="J11" i="53"/>
  <c r="I11" i="53"/>
  <c r="H11" i="53"/>
  <c r="G11" i="53"/>
  <c r="F11" i="53"/>
  <c r="E11" i="53"/>
  <c r="D11" i="53"/>
  <c r="B11" i="53" a="1"/>
  <c r="B11" i="53" s="1"/>
  <c r="S10" i="53"/>
  <c r="R10" i="53"/>
  <c r="Q10" i="53"/>
  <c r="P10" i="53"/>
  <c r="O10" i="53"/>
  <c r="N10" i="53"/>
  <c r="M10" i="53"/>
  <c r="L10" i="53"/>
  <c r="K10" i="53"/>
  <c r="J10" i="53"/>
  <c r="I10" i="53"/>
  <c r="H10" i="53"/>
  <c r="G10" i="53"/>
  <c r="F10" i="53"/>
  <c r="E10" i="53"/>
  <c r="D10" i="53"/>
  <c r="B10" i="53" a="1"/>
  <c r="B10" i="53" s="1"/>
  <c r="S9" i="53"/>
  <c r="R9" i="53"/>
  <c r="Q9" i="53"/>
  <c r="P9" i="53"/>
  <c r="O9" i="53"/>
  <c r="N9" i="53"/>
  <c r="M9" i="53"/>
  <c r="L9" i="53"/>
  <c r="K9" i="53"/>
  <c r="J9" i="53"/>
  <c r="I9" i="53"/>
  <c r="H9" i="53"/>
  <c r="G9" i="53"/>
  <c r="F9" i="53"/>
  <c r="E9" i="53"/>
  <c r="D9" i="53"/>
  <c r="B9" i="53" a="1"/>
  <c r="B9" i="53" s="1"/>
  <c r="S8" i="53"/>
  <c r="R8" i="53"/>
  <c r="Q8" i="53"/>
  <c r="P8" i="53"/>
  <c r="O8" i="53"/>
  <c r="N8" i="53"/>
  <c r="M8" i="53"/>
  <c r="L8" i="53"/>
  <c r="K8" i="53"/>
  <c r="J8" i="53"/>
  <c r="I8" i="53"/>
  <c r="H8" i="53"/>
  <c r="G8" i="53"/>
  <c r="F8" i="53"/>
  <c r="E8" i="53"/>
  <c r="D8" i="53"/>
  <c r="B8" i="53" a="1"/>
  <c r="B8" i="53" s="1"/>
  <c r="S7" i="53"/>
  <c r="R7" i="53"/>
  <c r="Q7" i="53"/>
  <c r="P7" i="53"/>
  <c r="O7" i="53"/>
  <c r="N7" i="53"/>
  <c r="M7" i="53"/>
  <c r="L7" i="53"/>
  <c r="K7" i="53"/>
  <c r="J7" i="53"/>
  <c r="I7" i="53"/>
  <c r="H7" i="53"/>
  <c r="G7" i="53"/>
  <c r="F7" i="53"/>
  <c r="E7" i="53"/>
  <c r="D7" i="53"/>
  <c r="B7" i="53" a="1"/>
  <c r="B7" i="53" s="1"/>
  <c r="S6" i="53"/>
  <c r="R6" i="53"/>
  <c r="Q6" i="53"/>
  <c r="P6" i="53"/>
  <c r="O6" i="53"/>
  <c r="N6" i="53"/>
  <c r="M6" i="53"/>
  <c r="L6" i="53"/>
  <c r="K6" i="53"/>
  <c r="J6" i="53"/>
  <c r="I6" i="53"/>
  <c r="H6" i="53"/>
  <c r="G6" i="53"/>
  <c r="F6" i="53"/>
  <c r="E6" i="53"/>
  <c r="D6" i="53"/>
  <c r="B6" i="53" a="1"/>
  <c r="B6" i="53" s="1"/>
  <c r="S5" i="53"/>
  <c r="R5" i="53"/>
  <c r="Q5" i="53"/>
  <c r="P5" i="53"/>
  <c r="O5" i="53"/>
  <c r="N5" i="53"/>
  <c r="M5" i="53"/>
  <c r="L5" i="53"/>
  <c r="K5" i="53"/>
  <c r="J5" i="53"/>
  <c r="I5" i="53"/>
  <c r="H5" i="53"/>
  <c r="G5" i="53"/>
  <c r="F5" i="53"/>
  <c r="E5" i="53"/>
  <c r="D5" i="53"/>
  <c r="B5" i="53" a="1"/>
  <c r="B5" i="53" s="1"/>
  <c r="S4" i="53"/>
  <c r="R4" i="53"/>
  <c r="Q4" i="53"/>
  <c r="P4" i="53"/>
  <c r="O4" i="53"/>
  <c r="N4" i="53"/>
  <c r="M4" i="53"/>
  <c r="L4" i="53"/>
  <c r="K4" i="53"/>
  <c r="J4" i="53"/>
  <c r="I4" i="53"/>
  <c r="H4" i="53"/>
  <c r="G4" i="53"/>
  <c r="F4" i="53"/>
  <c r="E4" i="53"/>
  <c r="D4" i="53"/>
  <c r="B4" i="53" a="1"/>
  <c r="B4" i="53" s="1"/>
  <c r="S3" i="53"/>
  <c r="R3" i="53"/>
  <c r="Q3" i="53"/>
  <c r="P3" i="53"/>
  <c r="O3" i="53"/>
  <c r="N3" i="53"/>
  <c r="M3" i="53"/>
  <c r="L3" i="53"/>
  <c r="K3" i="53"/>
  <c r="J3" i="53"/>
  <c r="I3" i="53"/>
  <c r="H3" i="53"/>
  <c r="G3" i="53"/>
  <c r="F3" i="53"/>
  <c r="E3" i="53"/>
  <c r="D3" i="53"/>
  <c r="B3" i="53" a="1"/>
  <c r="B3" i="53" s="1"/>
  <c r="S2" i="53"/>
  <c r="R2" i="53"/>
  <c r="Q2" i="53"/>
  <c r="P2" i="53"/>
  <c r="O2" i="53"/>
  <c r="N2" i="53"/>
  <c r="M2" i="53"/>
  <c r="L2" i="53"/>
  <c r="K2" i="53"/>
  <c r="J2" i="53"/>
  <c r="I2" i="53"/>
  <c r="H2" i="53"/>
  <c r="G2" i="53"/>
  <c r="F2" i="53"/>
  <c r="E2" i="53"/>
  <c r="D2" i="53"/>
  <c r="B2" i="53" a="1"/>
  <c r="B2" i="53" s="1"/>
  <c r="N61" i="54"/>
  <c r="M61" i="54"/>
  <c r="L61" i="54"/>
  <c r="K61" i="54"/>
  <c r="J61" i="54"/>
  <c r="I61" i="54"/>
  <c r="H61" i="54"/>
  <c r="G61" i="54"/>
  <c r="F61" i="54"/>
  <c r="E61" i="54"/>
  <c r="D61" i="54"/>
  <c r="C61" i="54"/>
  <c r="N60" i="54"/>
  <c r="M60" i="54"/>
  <c r="L60" i="54"/>
  <c r="K60" i="54"/>
  <c r="J60" i="54"/>
  <c r="I60" i="54"/>
  <c r="H60" i="54"/>
  <c r="G60" i="54"/>
  <c r="F60" i="54"/>
  <c r="E60" i="54"/>
  <c r="D60" i="54"/>
  <c r="C60" i="54"/>
  <c r="N59" i="54"/>
  <c r="M59" i="54"/>
  <c r="L59" i="54"/>
  <c r="K59" i="54"/>
  <c r="J59" i="54"/>
  <c r="I59" i="54"/>
  <c r="H59" i="54"/>
  <c r="G59" i="54"/>
  <c r="F59" i="54"/>
  <c r="D59" i="54"/>
  <c r="C59" i="54"/>
  <c r="N58" i="54"/>
  <c r="M58" i="54"/>
  <c r="L58" i="54"/>
  <c r="K58" i="54"/>
  <c r="J58" i="54"/>
  <c r="I58" i="54"/>
  <c r="H58" i="54"/>
  <c r="G58" i="54"/>
  <c r="F58" i="54"/>
  <c r="E58" i="54"/>
  <c r="D58" i="54"/>
  <c r="C58" i="54"/>
  <c r="N57" i="54"/>
  <c r="M57" i="54"/>
  <c r="L57" i="54"/>
  <c r="K57" i="54"/>
  <c r="J57" i="54"/>
  <c r="I57" i="54"/>
  <c r="H57" i="54"/>
  <c r="G57" i="54"/>
  <c r="F57" i="54"/>
  <c r="E57" i="54"/>
  <c r="D57" i="54"/>
  <c r="C57" i="54"/>
  <c r="N56" i="54"/>
  <c r="M56" i="54"/>
  <c r="L56" i="54"/>
  <c r="K56" i="54"/>
  <c r="J56" i="54"/>
  <c r="I56" i="54"/>
  <c r="H56" i="54"/>
  <c r="G56" i="54"/>
  <c r="F56" i="54"/>
  <c r="D56" i="54"/>
  <c r="C56" i="54"/>
  <c r="N55" i="54"/>
  <c r="M55" i="54"/>
  <c r="L55" i="54"/>
  <c r="K55" i="54"/>
  <c r="J55" i="54"/>
  <c r="I55" i="54"/>
  <c r="H55" i="54"/>
  <c r="G55" i="54"/>
  <c r="F55" i="54"/>
  <c r="E55" i="54"/>
  <c r="D55" i="54"/>
  <c r="C55" i="54"/>
  <c r="N54" i="54"/>
  <c r="M54" i="54"/>
  <c r="L54" i="54"/>
  <c r="K54" i="54"/>
  <c r="J54" i="54"/>
  <c r="I54" i="54"/>
  <c r="H54" i="54"/>
  <c r="G54" i="54"/>
  <c r="F54" i="54"/>
  <c r="D54" i="54"/>
  <c r="C54" i="54"/>
  <c r="N53" i="54"/>
  <c r="M53" i="54"/>
  <c r="L53" i="54"/>
  <c r="K53" i="54"/>
  <c r="J53" i="54"/>
  <c r="I53" i="54"/>
  <c r="H53" i="54"/>
  <c r="G53" i="54"/>
  <c r="F53" i="54"/>
  <c r="E53" i="54"/>
  <c r="D53" i="54"/>
  <c r="C53" i="54"/>
  <c r="N52" i="54"/>
  <c r="M52" i="54"/>
  <c r="L52" i="54"/>
  <c r="K52" i="54"/>
  <c r="J52" i="54"/>
  <c r="I52" i="54"/>
  <c r="H52" i="54"/>
  <c r="G52" i="54"/>
  <c r="F52" i="54"/>
  <c r="E52" i="54"/>
  <c r="D52" i="54"/>
  <c r="C52" i="54"/>
  <c r="N51" i="54"/>
  <c r="M51" i="54"/>
  <c r="L51" i="54"/>
  <c r="K51" i="54"/>
  <c r="J51" i="54"/>
  <c r="I51" i="54"/>
  <c r="H51" i="54"/>
  <c r="G51" i="54"/>
  <c r="F51" i="54"/>
  <c r="E51" i="54"/>
  <c r="D51" i="54"/>
  <c r="C51" i="54"/>
  <c r="N50" i="54"/>
  <c r="M50" i="54"/>
  <c r="L50" i="54"/>
  <c r="K50" i="54"/>
  <c r="J50" i="54"/>
  <c r="I50" i="54"/>
  <c r="H50" i="54"/>
  <c r="G50" i="54"/>
  <c r="F50" i="54"/>
  <c r="E50" i="54"/>
  <c r="D50" i="54"/>
  <c r="C50" i="54"/>
  <c r="N49" i="54"/>
  <c r="M49" i="54"/>
  <c r="L49" i="54"/>
  <c r="K49" i="54"/>
  <c r="J49" i="54"/>
  <c r="I49" i="54"/>
  <c r="H49" i="54"/>
  <c r="G49" i="54"/>
  <c r="F49" i="54"/>
  <c r="E49" i="54"/>
  <c r="D49" i="54"/>
  <c r="C49" i="54"/>
  <c r="N48" i="54"/>
  <c r="M48" i="54"/>
  <c r="L48" i="54"/>
  <c r="K48" i="54"/>
  <c r="J48" i="54"/>
  <c r="I48" i="54"/>
  <c r="H48" i="54"/>
  <c r="G48" i="54"/>
  <c r="F48" i="54"/>
  <c r="E48" i="54"/>
  <c r="D48" i="54"/>
  <c r="C48" i="54"/>
  <c r="N47" i="54"/>
  <c r="M47" i="54"/>
  <c r="L47" i="54"/>
  <c r="K47" i="54"/>
  <c r="J47" i="54"/>
  <c r="I47" i="54"/>
  <c r="H47" i="54"/>
  <c r="G47" i="54"/>
  <c r="F47" i="54"/>
  <c r="D47" i="54"/>
  <c r="C47" i="54"/>
  <c r="N46" i="54"/>
  <c r="M46" i="54"/>
  <c r="L46" i="54"/>
  <c r="K46" i="54"/>
  <c r="J46" i="54"/>
  <c r="I46" i="54"/>
  <c r="H46" i="54"/>
  <c r="G46" i="54"/>
  <c r="F46" i="54"/>
  <c r="E46" i="54"/>
  <c r="D46" i="54"/>
  <c r="C46" i="54"/>
  <c r="N45" i="54"/>
  <c r="M45" i="54"/>
  <c r="L45" i="54"/>
  <c r="K45" i="54"/>
  <c r="J45" i="54"/>
  <c r="I45" i="54"/>
  <c r="H45" i="54"/>
  <c r="G45" i="54"/>
  <c r="F45" i="54"/>
  <c r="D45" i="54"/>
  <c r="C45" i="54"/>
  <c r="N44" i="54"/>
  <c r="M44" i="54"/>
  <c r="L44" i="54"/>
  <c r="K44" i="54"/>
  <c r="J44" i="54"/>
  <c r="I44" i="54"/>
  <c r="H44" i="54"/>
  <c r="G44" i="54"/>
  <c r="F44" i="54"/>
  <c r="D44" i="54"/>
  <c r="C44" i="54"/>
  <c r="N43" i="54"/>
  <c r="M43" i="54"/>
  <c r="L43" i="54"/>
  <c r="K43" i="54"/>
  <c r="J43" i="54"/>
  <c r="I43" i="54"/>
  <c r="H43" i="54"/>
  <c r="G43" i="54"/>
  <c r="F43" i="54"/>
  <c r="D43" i="54"/>
  <c r="C43" i="54"/>
  <c r="N42" i="54"/>
  <c r="M42" i="54"/>
  <c r="L42" i="54"/>
  <c r="K42" i="54"/>
  <c r="J42" i="54"/>
  <c r="I42" i="54"/>
  <c r="H42" i="54"/>
  <c r="G42" i="54"/>
  <c r="F42" i="54"/>
  <c r="E42" i="54"/>
  <c r="D42" i="54"/>
  <c r="C42" i="54"/>
  <c r="N41" i="54"/>
  <c r="M41" i="54"/>
  <c r="L41" i="54"/>
  <c r="K41" i="54"/>
  <c r="J41" i="54"/>
  <c r="I41" i="54"/>
  <c r="H41" i="54"/>
  <c r="G41" i="54"/>
  <c r="F41" i="54"/>
  <c r="E41" i="54"/>
  <c r="D41" i="54"/>
  <c r="C41" i="54"/>
  <c r="N40" i="54"/>
  <c r="M40" i="54"/>
  <c r="L40" i="54"/>
  <c r="K40" i="54"/>
  <c r="J40" i="54"/>
  <c r="I40" i="54"/>
  <c r="H40" i="54"/>
  <c r="G40" i="54"/>
  <c r="F40" i="54"/>
  <c r="E40" i="54"/>
  <c r="D40" i="54"/>
  <c r="C40" i="54"/>
  <c r="N39" i="54"/>
  <c r="M39" i="54"/>
  <c r="L39" i="54"/>
  <c r="K39" i="54"/>
  <c r="J39" i="54"/>
  <c r="I39" i="54"/>
  <c r="H39" i="54"/>
  <c r="G39" i="54"/>
  <c r="F39" i="54"/>
  <c r="E39" i="54"/>
  <c r="D39" i="54"/>
  <c r="C39" i="54"/>
  <c r="N38" i="54"/>
  <c r="M38" i="54"/>
  <c r="L38" i="54"/>
  <c r="K38" i="54"/>
  <c r="J38" i="54"/>
  <c r="I38" i="54"/>
  <c r="H38" i="54"/>
  <c r="G38" i="54"/>
  <c r="F38" i="54"/>
  <c r="D38" i="54"/>
  <c r="C38" i="54"/>
  <c r="N37" i="54"/>
  <c r="M37" i="54"/>
  <c r="L37" i="54"/>
  <c r="K37" i="54"/>
  <c r="J37" i="54"/>
  <c r="I37" i="54"/>
  <c r="H37" i="54"/>
  <c r="G37" i="54"/>
  <c r="F37" i="54"/>
  <c r="E37" i="54"/>
  <c r="D37" i="54"/>
  <c r="C37" i="54"/>
  <c r="N36" i="54"/>
  <c r="M36" i="54"/>
  <c r="L36" i="54"/>
  <c r="K36" i="54"/>
  <c r="J36" i="54"/>
  <c r="I36" i="54"/>
  <c r="H36" i="54"/>
  <c r="G36" i="54"/>
  <c r="F36" i="54"/>
  <c r="D36" i="54"/>
  <c r="C36" i="54"/>
  <c r="N35" i="54"/>
  <c r="M35" i="54"/>
  <c r="L35" i="54"/>
  <c r="K35" i="54"/>
  <c r="J35" i="54"/>
  <c r="I35" i="54"/>
  <c r="H35" i="54"/>
  <c r="G35" i="54"/>
  <c r="F35" i="54"/>
  <c r="E35" i="54"/>
  <c r="D35" i="54"/>
  <c r="C35" i="54"/>
  <c r="N34" i="54"/>
  <c r="M34" i="54"/>
  <c r="L34" i="54"/>
  <c r="K34" i="54"/>
  <c r="J34" i="54"/>
  <c r="I34" i="54"/>
  <c r="H34" i="54"/>
  <c r="G34" i="54"/>
  <c r="F34" i="54"/>
  <c r="E34" i="54"/>
  <c r="D34" i="54"/>
  <c r="C34" i="54"/>
  <c r="N33" i="54"/>
  <c r="M33" i="54"/>
  <c r="L33" i="54"/>
  <c r="K33" i="54"/>
  <c r="J33" i="54"/>
  <c r="I33" i="54"/>
  <c r="H33" i="54"/>
  <c r="G33" i="54"/>
  <c r="F33" i="54"/>
  <c r="E33" i="54"/>
  <c r="D33" i="54"/>
  <c r="C33" i="54"/>
  <c r="N32" i="54"/>
  <c r="M32" i="54"/>
  <c r="L32" i="54"/>
  <c r="K32" i="54"/>
  <c r="J32" i="54"/>
  <c r="I32" i="54"/>
  <c r="H32" i="54"/>
  <c r="G32" i="54"/>
  <c r="F32" i="54"/>
  <c r="E32" i="54"/>
  <c r="D32" i="54"/>
  <c r="C32" i="54"/>
  <c r="N31" i="54"/>
  <c r="M31" i="54"/>
  <c r="L31" i="54"/>
  <c r="K31" i="54"/>
  <c r="J31" i="54"/>
  <c r="I31" i="54"/>
  <c r="H31" i="54"/>
  <c r="G31" i="54"/>
  <c r="F31" i="54"/>
  <c r="E31" i="54"/>
  <c r="D31" i="54"/>
  <c r="C31" i="54"/>
  <c r="N30" i="54"/>
  <c r="M30" i="54"/>
  <c r="L30" i="54"/>
  <c r="K30" i="54"/>
  <c r="J30" i="54"/>
  <c r="I30" i="54"/>
  <c r="H30" i="54"/>
  <c r="G30" i="54"/>
  <c r="F30" i="54"/>
  <c r="E30" i="54"/>
  <c r="D30" i="54"/>
  <c r="C30" i="54"/>
  <c r="N29" i="54"/>
  <c r="M29" i="54"/>
  <c r="L29" i="54"/>
  <c r="K29" i="54"/>
  <c r="J29" i="54"/>
  <c r="I29" i="54"/>
  <c r="H29" i="54"/>
  <c r="G29" i="54"/>
  <c r="F29" i="54"/>
  <c r="E29" i="54"/>
  <c r="D29" i="54"/>
  <c r="C29" i="54"/>
  <c r="N28" i="54"/>
  <c r="M28" i="54"/>
  <c r="L28" i="54"/>
  <c r="K28" i="54"/>
  <c r="J28" i="54"/>
  <c r="I28" i="54"/>
  <c r="H28" i="54"/>
  <c r="G28" i="54"/>
  <c r="F28" i="54"/>
  <c r="D28" i="54"/>
  <c r="C28" i="54"/>
  <c r="N27" i="54"/>
  <c r="M27" i="54"/>
  <c r="L27" i="54"/>
  <c r="K27" i="54"/>
  <c r="J27" i="54"/>
  <c r="I27" i="54"/>
  <c r="H27" i="54"/>
  <c r="G27" i="54"/>
  <c r="F27" i="54"/>
  <c r="E27" i="54"/>
  <c r="D27" i="54"/>
  <c r="C27" i="54"/>
  <c r="N26" i="54"/>
  <c r="M26" i="54"/>
  <c r="L26" i="54"/>
  <c r="K26" i="54"/>
  <c r="J26" i="54"/>
  <c r="I26" i="54"/>
  <c r="H26" i="54"/>
  <c r="G26" i="54"/>
  <c r="F26" i="54"/>
  <c r="D26" i="54"/>
  <c r="C26" i="54"/>
  <c r="N25" i="54"/>
  <c r="M25" i="54"/>
  <c r="L25" i="54"/>
  <c r="K25" i="54"/>
  <c r="J25" i="54"/>
  <c r="I25" i="54"/>
  <c r="H25" i="54"/>
  <c r="G25" i="54"/>
  <c r="F25" i="54"/>
  <c r="D25" i="54"/>
  <c r="C25" i="54"/>
  <c r="N24" i="54"/>
  <c r="M24" i="54"/>
  <c r="L24" i="54"/>
  <c r="K24" i="54"/>
  <c r="J24" i="54"/>
  <c r="I24" i="54"/>
  <c r="H24" i="54"/>
  <c r="G24" i="54"/>
  <c r="F24" i="54"/>
  <c r="E24" i="54"/>
  <c r="D24" i="54"/>
  <c r="C24" i="54"/>
  <c r="N23" i="54"/>
  <c r="M23" i="54"/>
  <c r="L23" i="54"/>
  <c r="K23" i="54"/>
  <c r="J23" i="54"/>
  <c r="I23" i="54"/>
  <c r="H23" i="54"/>
  <c r="G23" i="54"/>
  <c r="F23" i="54"/>
  <c r="E23" i="54"/>
  <c r="D23" i="54"/>
  <c r="C23" i="54"/>
  <c r="N22" i="54"/>
  <c r="M22" i="54"/>
  <c r="L22" i="54"/>
  <c r="K22" i="54"/>
  <c r="J22" i="54"/>
  <c r="I22" i="54"/>
  <c r="H22" i="54"/>
  <c r="G22" i="54"/>
  <c r="F22" i="54"/>
  <c r="D22" i="54"/>
  <c r="C22" i="54"/>
  <c r="N21" i="54"/>
  <c r="M21" i="54"/>
  <c r="L21" i="54"/>
  <c r="K21" i="54"/>
  <c r="J21" i="54"/>
  <c r="I21" i="54"/>
  <c r="H21" i="54"/>
  <c r="G21" i="54"/>
  <c r="F21" i="54"/>
  <c r="D21" i="54"/>
  <c r="C21" i="54"/>
  <c r="N20" i="54"/>
  <c r="M20" i="54"/>
  <c r="L20" i="54"/>
  <c r="K20" i="54"/>
  <c r="J20" i="54"/>
  <c r="I20" i="54"/>
  <c r="H20" i="54"/>
  <c r="G20" i="54"/>
  <c r="F20" i="54"/>
  <c r="E20" i="54"/>
  <c r="D20" i="54"/>
  <c r="C20" i="54"/>
  <c r="N19" i="54"/>
  <c r="M19" i="54"/>
  <c r="L19" i="54"/>
  <c r="K19" i="54"/>
  <c r="J19" i="54"/>
  <c r="I19" i="54"/>
  <c r="H19" i="54"/>
  <c r="G19" i="54"/>
  <c r="F19" i="54"/>
  <c r="E19" i="54"/>
  <c r="D19" i="54"/>
  <c r="C19" i="54"/>
  <c r="N18" i="54"/>
  <c r="M18" i="54"/>
  <c r="L18" i="54"/>
  <c r="K18" i="54"/>
  <c r="J18" i="54"/>
  <c r="I18" i="54"/>
  <c r="H18" i="54"/>
  <c r="G18" i="54"/>
  <c r="F18" i="54"/>
  <c r="D18" i="54"/>
  <c r="C18" i="54"/>
  <c r="N17" i="54"/>
  <c r="M17" i="54"/>
  <c r="L17" i="54"/>
  <c r="K17" i="54"/>
  <c r="J17" i="54"/>
  <c r="I17" i="54"/>
  <c r="H17" i="54"/>
  <c r="G17" i="54"/>
  <c r="F17" i="54"/>
  <c r="E17" i="54"/>
  <c r="D17" i="54"/>
  <c r="C17" i="54"/>
  <c r="N16" i="54"/>
  <c r="M16" i="54"/>
  <c r="L16" i="54"/>
  <c r="K16" i="54"/>
  <c r="J16" i="54"/>
  <c r="I16" i="54"/>
  <c r="H16" i="54"/>
  <c r="G16" i="54"/>
  <c r="F16" i="54"/>
  <c r="E16" i="54"/>
  <c r="D16" i="54"/>
  <c r="C16" i="54"/>
  <c r="N15" i="54"/>
  <c r="M15" i="54"/>
  <c r="L15" i="54"/>
  <c r="K15" i="54"/>
  <c r="J15" i="54"/>
  <c r="I15" i="54"/>
  <c r="H15" i="54"/>
  <c r="G15" i="54"/>
  <c r="F15" i="54"/>
  <c r="D15" i="54"/>
  <c r="C15" i="54"/>
  <c r="N14" i="54"/>
  <c r="M14" i="54"/>
  <c r="L14" i="54"/>
  <c r="K14" i="54"/>
  <c r="J14" i="54"/>
  <c r="I14" i="54"/>
  <c r="H14" i="54"/>
  <c r="G14" i="54"/>
  <c r="F14" i="54"/>
  <c r="D14" i="54"/>
  <c r="C14" i="54"/>
  <c r="N13" i="54"/>
  <c r="M13" i="54"/>
  <c r="L13" i="54"/>
  <c r="K13" i="54"/>
  <c r="J13" i="54"/>
  <c r="I13" i="54"/>
  <c r="H13" i="54"/>
  <c r="G13" i="54"/>
  <c r="F13" i="54"/>
  <c r="E13" i="54"/>
  <c r="D13" i="54"/>
  <c r="C13" i="54"/>
  <c r="N12" i="54"/>
  <c r="M12" i="54"/>
  <c r="L12" i="54"/>
  <c r="K12" i="54"/>
  <c r="J12" i="54"/>
  <c r="I12" i="54"/>
  <c r="H12" i="54"/>
  <c r="G12" i="54"/>
  <c r="F12" i="54"/>
  <c r="E12" i="54"/>
  <c r="D12" i="54"/>
  <c r="C12" i="54"/>
  <c r="N11" i="54"/>
  <c r="M11" i="54"/>
  <c r="L11" i="54"/>
  <c r="K11" i="54"/>
  <c r="J11" i="54"/>
  <c r="I11" i="54"/>
  <c r="H11" i="54"/>
  <c r="G11" i="54"/>
  <c r="F11" i="54"/>
  <c r="E11" i="54"/>
  <c r="D11" i="54"/>
  <c r="C11" i="54"/>
  <c r="N10" i="54"/>
  <c r="M10" i="54"/>
  <c r="L10" i="54"/>
  <c r="K10" i="54"/>
  <c r="J10" i="54"/>
  <c r="I10" i="54"/>
  <c r="H10" i="54"/>
  <c r="G10" i="54"/>
  <c r="F10" i="54"/>
  <c r="E10" i="54"/>
  <c r="D10" i="54"/>
  <c r="C10" i="54"/>
  <c r="N9" i="54"/>
  <c r="M9" i="54"/>
  <c r="L9" i="54"/>
  <c r="K9" i="54"/>
  <c r="J9" i="54"/>
  <c r="I9" i="54"/>
  <c r="H9" i="54"/>
  <c r="G9" i="54"/>
  <c r="F9" i="54"/>
  <c r="D9" i="54"/>
  <c r="C9" i="54"/>
  <c r="N8" i="54"/>
  <c r="M8" i="54"/>
  <c r="L8" i="54"/>
  <c r="K8" i="54"/>
  <c r="J8" i="54"/>
  <c r="I8" i="54"/>
  <c r="H8" i="54"/>
  <c r="G8" i="54"/>
  <c r="F8" i="54"/>
  <c r="D8" i="54"/>
  <c r="C8" i="54"/>
  <c r="N7" i="54"/>
  <c r="M7" i="54"/>
  <c r="L7" i="54"/>
  <c r="K7" i="54"/>
  <c r="J7" i="54"/>
  <c r="I7" i="54"/>
  <c r="H7" i="54"/>
  <c r="G7" i="54"/>
  <c r="F7" i="54"/>
  <c r="D7" i="54"/>
  <c r="C7" i="54"/>
  <c r="N6" i="54"/>
  <c r="M6" i="54"/>
  <c r="L6" i="54"/>
  <c r="K6" i="54"/>
  <c r="J6" i="54"/>
  <c r="I6" i="54"/>
  <c r="H6" i="54"/>
  <c r="G6" i="54"/>
  <c r="F6" i="54"/>
  <c r="E6" i="54"/>
  <c r="D6" i="54"/>
  <c r="C6" i="54"/>
  <c r="N5" i="54"/>
  <c r="M5" i="54"/>
  <c r="L5" i="54"/>
  <c r="K5" i="54"/>
  <c r="J5" i="54"/>
  <c r="I5" i="54"/>
  <c r="H5" i="54"/>
  <c r="G5" i="54"/>
  <c r="F5" i="54"/>
  <c r="D5" i="54"/>
  <c r="C5" i="54"/>
  <c r="N4" i="54"/>
  <c r="M4" i="54"/>
  <c r="L4" i="54"/>
  <c r="K4" i="54"/>
  <c r="J4" i="54"/>
  <c r="I4" i="54"/>
  <c r="H4" i="54"/>
  <c r="G4" i="54"/>
  <c r="F4" i="54"/>
  <c r="E4" i="54"/>
  <c r="D4" i="54"/>
  <c r="C4" i="54"/>
  <c r="N3" i="54"/>
  <c r="M3" i="54"/>
  <c r="L3" i="54"/>
  <c r="K3" i="54"/>
  <c r="J3" i="54"/>
  <c r="I3" i="54"/>
  <c r="H3" i="54"/>
  <c r="G3" i="54"/>
  <c r="F3" i="54"/>
  <c r="E3" i="54"/>
  <c r="D3" i="54"/>
  <c r="C3" i="54"/>
  <c r="N2" i="54"/>
  <c r="M2" i="54"/>
  <c r="L2" i="54"/>
  <c r="K2" i="54"/>
  <c r="J2" i="54"/>
  <c r="I2" i="54"/>
  <c r="H2" i="54"/>
  <c r="G2" i="54"/>
  <c r="F2" i="54"/>
  <c r="D2" i="54"/>
  <c r="C2" i="54"/>
  <c r="S22" i="55"/>
  <c r="R22" i="55"/>
  <c r="Q22" i="55"/>
  <c r="P22" i="55"/>
  <c r="O22" i="55"/>
  <c r="N22" i="55"/>
  <c r="M22" i="55"/>
  <c r="L22" i="55"/>
  <c r="K22" i="55"/>
  <c r="J22" i="55"/>
  <c r="I22" i="55"/>
  <c r="H22" i="55"/>
  <c r="G22" i="55"/>
  <c r="F22" i="55"/>
  <c r="C22" i="55"/>
  <c r="B22" i="55"/>
  <c r="S21" i="55"/>
  <c r="R21" i="55"/>
  <c r="Q21" i="55"/>
  <c r="P21" i="55"/>
  <c r="O21" i="55"/>
  <c r="N21" i="55"/>
  <c r="M21" i="55"/>
  <c r="L21" i="55"/>
  <c r="K21" i="55"/>
  <c r="J21" i="55"/>
  <c r="I21" i="55"/>
  <c r="H21" i="55"/>
  <c r="G21" i="55"/>
  <c r="F21" i="55"/>
  <c r="C21" i="55"/>
  <c r="B21" i="55"/>
  <c r="S20" i="55"/>
  <c r="R20" i="55"/>
  <c r="Q20" i="55"/>
  <c r="P20" i="55"/>
  <c r="O20" i="55"/>
  <c r="N20" i="55"/>
  <c r="M20" i="55"/>
  <c r="L20" i="55"/>
  <c r="K20" i="55"/>
  <c r="J20" i="55"/>
  <c r="I20" i="55"/>
  <c r="H20" i="55"/>
  <c r="G20" i="55"/>
  <c r="F20" i="55"/>
  <c r="C20" i="55"/>
  <c r="B20" i="55"/>
  <c r="S19" i="55"/>
  <c r="R19" i="55"/>
  <c r="Q19" i="55"/>
  <c r="P19" i="55"/>
  <c r="O19" i="55"/>
  <c r="N19" i="55"/>
  <c r="M19" i="55"/>
  <c r="L19" i="55"/>
  <c r="K19" i="55"/>
  <c r="J19" i="55"/>
  <c r="I19" i="55"/>
  <c r="H19" i="55"/>
  <c r="G19" i="55"/>
  <c r="F19" i="55"/>
  <c r="C19" i="55"/>
  <c r="B19" i="55"/>
  <c r="S18" i="55"/>
  <c r="R18" i="55"/>
  <c r="Q18" i="55"/>
  <c r="P18" i="55"/>
  <c r="O18" i="55"/>
  <c r="N18" i="55"/>
  <c r="M18" i="55"/>
  <c r="L18" i="55"/>
  <c r="K18" i="55"/>
  <c r="J18" i="55"/>
  <c r="I18" i="55"/>
  <c r="H18" i="55"/>
  <c r="G18" i="55"/>
  <c r="F18" i="55"/>
  <c r="C18" i="55"/>
  <c r="B18" i="55"/>
  <c r="S17" i="55"/>
  <c r="R17" i="55"/>
  <c r="Q17" i="55"/>
  <c r="P17" i="55"/>
  <c r="O17" i="55"/>
  <c r="N17" i="55"/>
  <c r="M17" i="55"/>
  <c r="L17" i="55"/>
  <c r="K17" i="55"/>
  <c r="J17" i="55"/>
  <c r="I17" i="55"/>
  <c r="H17" i="55"/>
  <c r="G17" i="55"/>
  <c r="F17" i="55"/>
  <c r="C17" i="55"/>
  <c r="B17" i="55"/>
  <c r="S16" i="55"/>
  <c r="R16" i="55"/>
  <c r="Q16" i="55"/>
  <c r="P16" i="55"/>
  <c r="O16" i="55"/>
  <c r="N16" i="55"/>
  <c r="M16" i="55"/>
  <c r="L16" i="55"/>
  <c r="K16" i="55"/>
  <c r="J16" i="55"/>
  <c r="I16" i="55"/>
  <c r="H16" i="55"/>
  <c r="G16" i="55"/>
  <c r="F16" i="55"/>
  <c r="C16" i="55"/>
  <c r="B16" i="55"/>
  <c r="S15" i="55"/>
  <c r="R15" i="55"/>
  <c r="Q15" i="55"/>
  <c r="P15" i="55"/>
  <c r="O15" i="55"/>
  <c r="N15" i="55"/>
  <c r="M15" i="55"/>
  <c r="L15" i="55"/>
  <c r="K15" i="55"/>
  <c r="J15" i="55"/>
  <c r="I15" i="55"/>
  <c r="H15" i="55"/>
  <c r="G15" i="55"/>
  <c r="F15" i="55"/>
  <c r="C15" i="55"/>
  <c r="B15" i="55"/>
  <c r="S14" i="55"/>
  <c r="R14" i="55"/>
  <c r="Q14" i="55"/>
  <c r="P14" i="55"/>
  <c r="O14" i="55"/>
  <c r="N14" i="55"/>
  <c r="M14" i="55"/>
  <c r="L14" i="55"/>
  <c r="K14" i="55"/>
  <c r="J14" i="55"/>
  <c r="I14" i="55"/>
  <c r="H14" i="55"/>
  <c r="G14" i="55"/>
  <c r="F14" i="55"/>
  <c r="C14" i="55"/>
  <c r="B14" i="55"/>
  <c r="S13" i="55"/>
  <c r="R13" i="55"/>
  <c r="Q13" i="55"/>
  <c r="P13" i="55"/>
  <c r="O13" i="55"/>
  <c r="N13" i="55"/>
  <c r="M13" i="55"/>
  <c r="L13" i="55"/>
  <c r="K13" i="55"/>
  <c r="J13" i="55"/>
  <c r="I13" i="55"/>
  <c r="H13" i="55"/>
  <c r="G13" i="55"/>
  <c r="F13" i="55"/>
  <c r="C13" i="55"/>
  <c r="B13" i="55"/>
  <c r="S12" i="55"/>
  <c r="R12" i="55"/>
  <c r="Q12" i="55"/>
  <c r="P12" i="55"/>
  <c r="O12" i="55"/>
  <c r="N12" i="55"/>
  <c r="M12" i="55"/>
  <c r="L12" i="55"/>
  <c r="K12" i="55"/>
  <c r="J12" i="55"/>
  <c r="I12" i="55"/>
  <c r="H12" i="55"/>
  <c r="G12" i="55"/>
  <c r="F12" i="55"/>
  <c r="C12" i="55"/>
  <c r="B12" i="55"/>
  <c r="S11" i="55"/>
  <c r="R11" i="55"/>
  <c r="Q11" i="55"/>
  <c r="P11" i="55"/>
  <c r="O11" i="55"/>
  <c r="N11" i="55"/>
  <c r="M11" i="55"/>
  <c r="L11" i="55"/>
  <c r="K11" i="55"/>
  <c r="J11" i="55"/>
  <c r="I11" i="55"/>
  <c r="H11" i="55"/>
  <c r="G11" i="55"/>
  <c r="F11" i="55"/>
  <c r="C11" i="55"/>
  <c r="B11" i="55"/>
  <c r="S10" i="55"/>
  <c r="R10" i="55"/>
  <c r="Q10" i="55"/>
  <c r="P10" i="55"/>
  <c r="O10" i="55"/>
  <c r="N10" i="55"/>
  <c r="M10" i="55"/>
  <c r="L10" i="55"/>
  <c r="K10" i="55"/>
  <c r="J10" i="55"/>
  <c r="I10" i="55"/>
  <c r="H10" i="55"/>
  <c r="G10" i="55"/>
  <c r="F10" i="55"/>
  <c r="C10" i="55"/>
  <c r="B10" i="55"/>
  <c r="S9" i="55"/>
  <c r="R9" i="55"/>
  <c r="Q9" i="55"/>
  <c r="P9" i="55"/>
  <c r="O9" i="55"/>
  <c r="N9" i="55"/>
  <c r="M9" i="55"/>
  <c r="L9" i="55"/>
  <c r="K9" i="55"/>
  <c r="J9" i="55"/>
  <c r="I9" i="55"/>
  <c r="H9" i="55"/>
  <c r="G9" i="55"/>
  <c r="F9" i="55"/>
  <c r="C9" i="55"/>
  <c r="B9" i="55"/>
  <c r="S8" i="55"/>
  <c r="R8" i="55"/>
  <c r="Q8" i="55"/>
  <c r="P8" i="55"/>
  <c r="O8" i="55"/>
  <c r="N8" i="55"/>
  <c r="M8" i="55"/>
  <c r="L8" i="55"/>
  <c r="K8" i="55"/>
  <c r="J8" i="55"/>
  <c r="I8" i="55"/>
  <c r="H8" i="55"/>
  <c r="G8" i="55"/>
  <c r="F8" i="55"/>
  <c r="C8" i="55"/>
  <c r="B8" i="55"/>
  <c r="S7" i="55"/>
  <c r="R7" i="55"/>
  <c r="Q7" i="55"/>
  <c r="P7" i="55"/>
  <c r="O7" i="55"/>
  <c r="N7" i="55"/>
  <c r="M7" i="55"/>
  <c r="L7" i="55"/>
  <c r="K7" i="55"/>
  <c r="J7" i="55"/>
  <c r="I7" i="55"/>
  <c r="H7" i="55"/>
  <c r="G7" i="55"/>
  <c r="F7" i="55"/>
  <c r="C7" i="55"/>
  <c r="B7" i="55"/>
  <c r="S6" i="55"/>
  <c r="R6" i="55"/>
  <c r="Q6" i="55"/>
  <c r="P6" i="55"/>
  <c r="O6" i="55"/>
  <c r="N6" i="55"/>
  <c r="M6" i="55"/>
  <c r="L6" i="55"/>
  <c r="K6" i="55"/>
  <c r="J6" i="55"/>
  <c r="I6" i="55"/>
  <c r="H6" i="55"/>
  <c r="G6" i="55"/>
  <c r="F6" i="55"/>
  <c r="C6" i="55"/>
  <c r="B6" i="55"/>
  <c r="S5" i="55"/>
  <c r="R5" i="55"/>
  <c r="Q5" i="55"/>
  <c r="P5" i="55"/>
  <c r="O5" i="55"/>
  <c r="N5" i="55"/>
  <c r="M5" i="55"/>
  <c r="L5" i="55"/>
  <c r="K5" i="55"/>
  <c r="J5" i="55"/>
  <c r="I5" i="55"/>
  <c r="H5" i="55"/>
  <c r="G5" i="55"/>
  <c r="F5" i="55"/>
  <c r="C5" i="55"/>
  <c r="B5" i="55"/>
  <c r="S4" i="55"/>
  <c r="R4" i="55"/>
  <c r="Q4" i="55"/>
  <c r="P4" i="55"/>
  <c r="O4" i="55"/>
  <c r="N4" i="55"/>
  <c r="M4" i="55"/>
  <c r="L4" i="55"/>
  <c r="K4" i="55"/>
  <c r="J4" i="55"/>
  <c r="I4" i="55"/>
  <c r="H4" i="55"/>
  <c r="G4" i="55"/>
  <c r="F4" i="55"/>
  <c r="C4" i="55"/>
  <c r="B4" i="55"/>
  <c r="S3" i="55"/>
  <c r="R3" i="55"/>
  <c r="Q3" i="55"/>
  <c r="P3" i="55"/>
  <c r="O3" i="55"/>
  <c r="N3" i="55"/>
  <c r="M3" i="55"/>
  <c r="L3" i="55"/>
  <c r="K3" i="55"/>
  <c r="J3" i="55"/>
  <c r="I3" i="55"/>
  <c r="H3" i="55"/>
  <c r="G3" i="55"/>
  <c r="F3" i="55"/>
  <c r="C3" i="55"/>
  <c r="B3" i="55"/>
  <c r="S2" i="55"/>
  <c r="R2" i="55"/>
  <c r="Q2" i="55"/>
  <c r="P2" i="55"/>
  <c r="O2" i="55"/>
  <c r="N2" i="55"/>
  <c r="M2" i="55"/>
  <c r="L2" i="55"/>
  <c r="K2" i="55"/>
  <c r="J2" i="55"/>
  <c r="I2" i="55"/>
  <c r="H2" i="55"/>
  <c r="G2" i="55"/>
  <c r="F2" i="55"/>
  <c r="C2" i="55"/>
  <c r="B2" i="55"/>
  <c r="P58" i="54"/>
  <c r="P59" i="54"/>
  <c r="P60" i="54"/>
  <c r="P61" i="54"/>
  <c r="P57" i="54"/>
  <c r="P56" i="54"/>
  <c r="P55" i="54"/>
  <c r="P54" i="54"/>
  <c r="P53" i="54"/>
  <c r="P52" i="54"/>
  <c r="P51" i="54"/>
  <c r="P50" i="54"/>
  <c r="P49" i="54"/>
  <c r="P48" i="54"/>
  <c r="P47" i="54"/>
  <c r="P46" i="54"/>
  <c r="P45" i="54"/>
  <c r="P44" i="54"/>
  <c r="P43" i="54"/>
  <c r="P42" i="54"/>
  <c r="P41" i="54"/>
  <c r="P40" i="54"/>
  <c r="P39" i="54"/>
  <c r="P38" i="54"/>
  <c r="P37" i="54"/>
  <c r="P36" i="54"/>
  <c r="P35" i="54"/>
  <c r="P34" i="54"/>
  <c r="P33" i="54"/>
  <c r="P32" i="54"/>
  <c r="P31" i="54"/>
  <c r="P30" i="54"/>
  <c r="P29" i="54"/>
  <c r="P28" i="54"/>
  <c r="P27" i="54"/>
  <c r="P22" i="54"/>
  <c r="P21" i="54"/>
  <c r="P20" i="54"/>
  <c r="P19" i="54"/>
  <c r="P18" i="54"/>
  <c r="P17" i="54"/>
  <c r="P16" i="54"/>
  <c r="P15" i="54"/>
  <c r="P14" i="54"/>
  <c r="P13" i="54"/>
  <c r="P12" i="54"/>
  <c r="P11" i="54"/>
  <c r="P10" i="54"/>
  <c r="P9" i="54"/>
  <c r="P8" i="54"/>
  <c r="P7" i="54"/>
  <c r="P6" i="54"/>
  <c r="P5" i="54"/>
  <c r="P4" i="54"/>
  <c r="P3" i="54"/>
  <c r="P2" i="54"/>
  <c r="CX265" i="19"/>
  <c r="CX266" i="19"/>
  <c r="CX267" i="19"/>
  <c r="CX268" i="19"/>
  <c r="CX269" i="19"/>
  <c r="CX270" i="19"/>
  <c r="CX271" i="19"/>
  <c r="CX272" i="19"/>
  <c r="CX273" i="19"/>
  <c r="CX274" i="19"/>
  <c r="CX275" i="19"/>
  <c r="CX276" i="19"/>
  <c r="CX277" i="19"/>
  <c r="CX278" i="19"/>
  <c r="CX279" i="19"/>
  <c r="CX280" i="19"/>
  <c r="CX281" i="19"/>
  <c r="CX282" i="19"/>
  <c r="CX283" i="19"/>
  <c r="CX284" i="19"/>
  <c r="CX285" i="19"/>
  <c r="CX286" i="19"/>
  <c r="CX287" i="19"/>
  <c r="CX288" i="19"/>
  <c r="P58" i="51"/>
  <c r="P59" i="51"/>
  <c r="P60" i="51"/>
  <c r="P61" i="51"/>
  <c r="P62" i="51"/>
  <c r="P63" i="51"/>
  <c r="P64" i="51"/>
  <c r="P65" i="51"/>
  <c r="P66" i="51"/>
  <c r="P67" i="51"/>
  <c r="P68" i="51"/>
  <c r="P57" i="51"/>
  <c r="P56" i="51"/>
  <c r="P55" i="51"/>
  <c r="P54" i="51"/>
  <c r="P53" i="51"/>
  <c r="P52" i="51"/>
  <c r="P51" i="51"/>
  <c r="P50" i="51"/>
  <c r="P49" i="51"/>
  <c r="P48" i="51"/>
  <c r="P47" i="51"/>
  <c r="P46" i="51"/>
  <c r="P45" i="51"/>
  <c r="P44" i="51"/>
  <c r="P43" i="51"/>
  <c r="P42" i="51"/>
  <c r="P41" i="51"/>
  <c r="P40" i="51"/>
  <c r="P39" i="51"/>
  <c r="P38" i="51"/>
  <c r="P37" i="51"/>
  <c r="P36" i="51"/>
  <c r="P35" i="51"/>
  <c r="P34" i="51"/>
  <c r="P33" i="51"/>
  <c r="P32" i="51"/>
  <c r="P31" i="51"/>
  <c r="P30" i="51"/>
  <c r="P29" i="51"/>
  <c r="P28" i="51"/>
  <c r="P25" i="51"/>
  <c r="P24" i="51"/>
  <c r="P23" i="51"/>
  <c r="P22" i="51"/>
  <c r="P21" i="51"/>
  <c r="P20" i="51"/>
  <c r="P19" i="51"/>
  <c r="P18" i="51"/>
  <c r="P17" i="51"/>
  <c r="P16" i="51"/>
  <c r="P15" i="51"/>
  <c r="P14" i="51"/>
  <c r="P13" i="51"/>
  <c r="P12" i="51"/>
  <c r="P11" i="51"/>
  <c r="P10" i="51"/>
  <c r="P9" i="51"/>
  <c r="P8" i="51"/>
  <c r="P7" i="51"/>
  <c r="P6" i="51"/>
  <c r="P5" i="51"/>
  <c r="P4" i="51"/>
  <c r="P3" i="51"/>
  <c r="P2" i="51"/>
  <c r="CX242" i="19"/>
  <c r="CX243" i="19"/>
  <c r="CX244" i="19"/>
  <c r="CX245" i="19"/>
  <c r="CX246" i="19"/>
  <c r="CX247" i="19"/>
  <c r="CX248" i="19"/>
  <c r="CX249" i="19"/>
  <c r="CX250" i="19"/>
  <c r="CX251" i="19"/>
  <c r="CX252" i="19"/>
  <c r="CX253" i="19"/>
  <c r="CX254" i="19"/>
  <c r="CX255" i="19"/>
  <c r="CX256" i="19"/>
  <c r="CX257" i="19"/>
  <c r="CX258" i="19"/>
  <c r="CX259" i="19"/>
  <c r="CX260" i="19"/>
  <c r="CX261" i="19"/>
  <c r="CX262" i="19"/>
  <c r="CX263" i="19"/>
  <c r="CX264" i="19"/>
  <c r="B20" i="49"/>
  <c r="C20" i="49"/>
  <c r="F20" i="49"/>
  <c r="G20" i="49"/>
  <c r="H20" i="49"/>
  <c r="I20" i="49"/>
  <c r="J20" i="49"/>
  <c r="K20" i="49"/>
  <c r="L20" i="49"/>
  <c r="M20" i="49"/>
  <c r="N20" i="49"/>
  <c r="O20" i="49"/>
  <c r="P20" i="49"/>
  <c r="Q20" i="49"/>
  <c r="R20" i="49"/>
  <c r="S20" i="49"/>
  <c r="T20" i="49"/>
  <c r="U20" i="49"/>
  <c r="B21" i="49"/>
  <c r="C21" i="49"/>
  <c r="F21" i="49"/>
  <c r="G21" i="49"/>
  <c r="H21" i="49"/>
  <c r="I21" i="49"/>
  <c r="J21" i="49"/>
  <c r="K21" i="49"/>
  <c r="L21" i="49"/>
  <c r="M21" i="49"/>
  <c r="N21" i="49"/>
  <c r="O21" i="49"/>
  <c r="P21" i="49"/>
  <c r="Q21" i="49"/>
  <c r="R21" i="49"/>
  <c r="S21" i="49"/>
  <c r="T21" i="49"/>
  <c r="U21" i="49"/>
  <c r="B22" i="49"/>
  <c r="C22" i="49"/>
  <c r="F22" i="49"/>
  <c r="G22" i="49"/>
  <c r="H22" i="49"/>
  <c r="I22" i="49"/>
  <c r="J22" i="49"/>
  <c r="K22" i="49"/>
  <c r="L22" i="49"/>
  <c r="M22" i="49"/>
  <c r="N22" i="49"/>
  <c r="O22" i="49"/>
  <c r="P22" i="49"/>
  <c r="Q22" i="49"/>
  <c r="R22" i="49"/>
  <c r="S22" i="49"/>
  <c r="T22" i="49"/>
  <c r="U22" i="49"/>
  <c r="B23" i="49"/>
  <c r="C23" i="49"/>
  <c r="F23" i="49"/>
  <c r="G23" i="49"/>
  <c r="H23" i="49"/>
  <c r="I23" i="49"/>
  <c r="J23" i="49"/>
  <c r="K23" i="49"/>
  <c r="L23" i="49"/>
  <c r="M23" i="49"/>
  <c r="N23" i="49"/>
  <c r="O23" i="49"/>
  <c r="P23" i="49"/>
  <c r="Q23" i="49"/>
  <c r="R23" i="49"/>
  <c r="S23" i="49"/>
  <c r="T23" i="49"/>
  <c r="U23" i="49"/>
  <c r="B24" i="49"/>
  <c r="C24" i="49"/>
  <c r="F24" i="49"/>
  <c r="G24" i="49"/>
  <c r="H24" i="49"/>
  <c r="I24" i="49"/>
  <c r="J24" i="49"/>
  <c r="K24" i="49"/>
  <c r="L24" i="49"/>
  <c r="M24" i="49"/>
  <c r="N24" i="49"/>
  <c r="O24" i="49"/>
  <c r="P24" i="49"/>
  <c r="Q24" i="49"/>
  <c r="R24" i="49"/>
  <c r="S24" i="49"/>
  <c r="T24" i="49"/>
  <c r="U24" i="49"/>
  <c r="C57" i="48"/>
  <c r="D57" i="48"/>
  <c r="F57" i="48"/>
  <c r="G57" i="48"/>
  <c r="H57" i="48"/>
  <c r="I57" i="48"/>
  <c r="J57" i="48"/>
  <c r="K57" i="48"/>
  <c r="L57" i="48"/>
  <c r="M57" i="48"/>
  <c r="N57" i="48"/>
  <c r="C58" i="48"/>
  <c r="D58" i="48"/>
  <c r="E58" i="48"/>
  <c r="F58" i="48"/>
  <c r="G58" i="48"/>
  <c r="H58" i="48"/>
  <c r="I58" i="48"/>
  <c r="J58" i="48"/>
  <c r="K58" i="48"/>
  <c r="L58" i="48"/>
  <c r="M58" i="48"/>
  <c r="N58" i="48"/>
  <c r="C59" i="48"/>
  <c r="D59" i="48"/>
  <c r="E59" i="48"/>
  <c r="F59" i="48"/>
  <c r="G59" i="48"/>
  <c r="H59" i="48"/>
  <c r="I59" i="48"/>
  <c r="J59" i="48"/>
  <c r="K59" i="48"/>
  <c r="L59" i="48"/>
  <c r="M59" i="48"/>
  <c r="N59" i="48"/>
  <c r="C60" i="48"/>
  <c r="D60" i="48"/>
  <c r="E60" i="48"/>
  <c r="F60" i="48"/>
  <c r="G60" i="48"/>
  <c r="H60" i="48"/>
  <c r="I60" i="48"/>
  <c r="J60" i="48"/>
  <c r="K60" i="48"/>
  <c r="L60" i="48"/>
  <c r="M60" i="48"/>
  <c r="N60" i="48"/>
  <c r="C61" i="48"/>
  <c r="D61" i="48"/>
  <c r="E61" i="48"/>
  <c r="F61" i="48"/>
  <c r="G61" i="48"/>
  <c r="H61" i="48"/>
  <c r="I61" i="48"/>
  <c r="J61" i="48"/>
  <c r="K61" i="48"/>
  <c r="L61" i="48"/>
  <c r="M61" i="48"/>
  <c r="N61" i="48"/>
  <c r="C62" i="48"/>
  <c r="D62" i="48"/>
  <c r="E62" i="48"/>
  <c r="F62" i="48"/>
  <c r="G62" i="48"/>
  <c r="H62" i="48"/>
  <c r="I62" i="48"/>
  <c r="J62" i="48"/>
  <c r="K62" i="48"/>
  <c r="L62" i="48"/>
  <c r="M62" i="48"/>
  <c r="N62" i="48"/>
  <c r="C63" i="48"/>
  <c r="D63" i="48"/>
  <c r="E63" i="48"/>
  <c r="F63" i="48"/>
  <c r="G63" i="48"/>
  <c r="H63" i="48"/>
  <c r="I63" i="48"/>
  <c r="J63" i="48"/>
  <c r="K63" i="48"/>
  <c r="L63" i="48"/>
  <c r="M63" i="48"/>
  <c r="N63" i="48"/>
  <c r="C64" i="48"/>
  <c r="D64" i="48"/>
  <c r="E64" i="48"/>
  <c r="F64" i="48"/>
  <c r="G64" i="48"/>
  <c r="H64" i="48"/>
  <c r="I64" i="48"/>
  <c r="J64" i="48"/>
  <c r="K64" i="48"/>
  <c r="L64" i="48"/>
  <c r="M64" i="48"/>
  <c r="N64" i="48"/>
  <c r="C65" i="48"/>
  <c r="D65" i="48"/>
  <c r="F65" i="48"/>
  <c r="G65" i="48"/>
  <c r="H65" i="48"/>
  <c r="I65" i="48"/>
  <c r="J65" i="48"/>
  <c r="K65" i="48"/>
  <c r="L65" i="48"/>
  <c r="M65" i="48"/>
  <c r="N65" i="48"/>
  <c r="S25" i="47"/>
  <c r="R25" i="47"/>
  <c r="Q25" i="47"/>
  <c r="P25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B25" i="47" a="1"/>
  <c r="B25" i="47" s="1"/>
  <c r="S24" i="47"/>
  <c r="R24" i="47"/>
  <c r="Q24" i="47"/>
  <c r="P24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B24" i="47" a="1"/>
  <c r="B24" i="47" s="1"/>
  <c r="S23" i="47"/>
  <c r="R23" i="47"/>
  <c r="Q23" i="47"/>
  <c r="P23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B23" i="47" a="1"/>
  <c r="B23" i="47" s="1"/>
  <c r="S22" i="47"/>
  <c r="R22" i="47"/>
  <c r="Q22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B22" i="47" a="1"/>
  <c r="B22" i="47" s="1"/>
  <c r="S21" i="47"/>
  <c r="R21" i="47"/>
  <c r="Q21" i="47"/>
  <c r="P21" i="47"/>
  <c r="O21" i="47"/>
  <c r="N21" i="47"/>
  <c r="M21" i="47"/>
  <c r="L21" i="47"/>
  <c r="K21" i="47"/>
  <c r="J21" i="47"/>
  <c r="I21" i="47"/>
  <c r="H21" i="47"/>
  <c r="G21" i="47"/>
  <c r="F21" i="47"/>
  <c r="E21" i="47"/>
  <c r="D21" i="47"/>
  <c r="B21" i="47" a="1"/>
  <c r="B21" i="47" s="1"/>
  <c r="S20" i="47"/>
  <c r="R20" i="47"/>
  <c r="Q20" i="47"/>
  <c r="P20" i="47"/>
  <c r="O20" i="47"/>
  <c r="N20" i="47"/>
  <c r="M20" i="47"/>
  <c r="L20" i="47"/>
  <c r="K20" i="47"/>
  <c r="J20" i="47"/>
  <c r="I20" i="47"/>
  <c r="H20" i="47"/>
  <c r="G20" i="47"/>
  <c r="F20" i="47"/>
  <c r="E20" i="47"/>
  <c r="D20" i="47"/>
  <c r="B20" i="47" a="1"/>
  <c r="B20" i="47" s="1"/>
  <c r="S19" i="47"/>
  <c r="R19" i="47"/>
  <c r="Q19" i="47"/>
  <c r="P19" i="47"/>
  <c r="O19" i="47"/>
  <c r="N19" i="47"/>
  <c r="M19" i="47"/>
  <c r="L19" i="47"/>
  <c r="K19" i="47"/>
  <c r="J19" i="47"/>
  <c r="I19" i="47"/>
  <c r="H19" i="47"/>
  <c r="G19" i="47"/>
  <c r="F19" i="47"/>
  <c r="E19" i="47"/>
  <c r="D19" i="47"/>
  <c r="B19" i="47" a="1"/>
  <c r="B19" i="47" s="1"/>
  <c r="S18" i="47"/>
  <c r="R18" i="47"/>
  <c r="Q18" i="47"/>
  <c r="P18" i="47"/>
  <c r="O18" i="47"/>
  <c r="N18" i="47"/>
  <c r="M18" i="47"/>
  <c r="L18" i="47"/>
  <c r="K18" i="47"/>
  <c r="J18" i="47"/>
  <c r="I18" i="47"/>
  <c r="H18" i="47"/>
  <c r="G18" i="47"/>
  <c r="F18" i="47"/>
  <c r="E18" i="47"/>
  <c r="D18" i="47"/>
  <c r="B18" i="47" a="1"/>
  <c r="B18" i="47" s="1"/>
  <c r="S17" i="47"/>
  <c r="R17" i="47"/>
  <c r="Q17" i="47"/>
  <c r="P17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B17" i="47" a="1"/>
  <c r="B17" i="47" s="1"/>
  <c r="S16" i="47"/>
  <c r="R16" i="47"/>
  <c r="Q16" i="47"/>
  <c r="P16" i="47"/>
  <c r="O16" i="47"/>
  <c r="N16" i="47"/>
  <c r="M16" i="47"/>
  <c r="L16" i="47"/>
  <c r="K16" i="47"/>
  <c r="J16" i="47"/>
  <c r="I16" i="47"/>
  <c r="H16" i="47"/>
  <c r="G16" i="47"/>
  <c r="F16" i="47"/>
  <c r="E16" i="47"/>
  <c r="D16" i="47"/>
  <c r="B16" i="47" a="1"/>
  <c r="B16" i="47" s="1"/>
  <c r="S15" i="47"/>
  <c r="R15" i="47"/>
  <c r="Q15" i="47"/>
  <c r="P15" i="47"/>
  <c r="O15" i="47"/>
  <c r="N15" i="47"/>
  <c r="M15" i="47"/>
  <c r="L15" i="47"/>
  <c r="K15" i="47"/>
  <c r="J15" i="47"/>
  <c r="I15" i="47"/>
  <c r="H15" i="47"/>
  <c r="G15" i="47"/>
  <c r="F15" i="47"/>
  <c r="E15" i="47"/>
  <c r="D15" i="47"/>
  <c r="B15" i="47" a="1"/>
  <c r="B15" i="47" s="1"/>
  <c r="S14" i="47"/>
  <c r="R14" i="47"/>
  <c r="Q14" i="47"/>
  <c r="P14" i="47"/>
  <c r="O14" i="47"/>
  <c r="N14" i="47"/>
  <c r="M14" i="47"/>
  <c r="L14" i="47"/>
  <c r="K14" i="47"/>
  <c r="J14" i="47"/>
  <c r="I14" i="47"/>
  <c r="H14" i="47"/>
  <c r="G14" i="47"/>
  <c r="F14" i="47"/>
  <c r="E14" i="47"/>
  <c r="D14" i="47"/>
  <c r="B14" i="47" a="1"/>
  <c r="B14" i="47" s="1"/>
  <c r="S13" i="47"/>
  <c r="R13" i="47"/>
  <c r="Q13" i="47"/>
  <c r="P13" i="47"/>
  <c r="O13" i="47"/>
  <c r="N13" i="47"/>
  <c r="M13" i="47"/>
  <c r="L13" i="47"/>
  <c r="K13" i="47"/>
  <c r="J13" i="47"/>
  <c r="I13" i="47"/>
  <c r="H13" i="47"/>
  <c r="G13" i="47"/>
  <c r="F13" i="47"/>
  <c r="E13" i="47"/>
  <c r="D13" i="47"/>
  <c r="B13" i="47" a="1"/>
  <c r="B13" i="47" s="1"/>
  <c r="S12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F12" i="47"/>
  <c r="E12" i="47"/>
  <c r="D12" i="47"/>
  <c r="B12" i="47" a="1"/>
  <c r="B12" i="47" s="1"/>
  <c r="S11" i="47"/>
  <c r="R11" i="47"/>
  <c r="Q11" i="47"/>
  <c r="P11" i="47"/>
  <c r="O11" i="47"/>
  <c r="N11" i="47"/>
  <c r="M11" i="47"/>
  <c r="L11" i="47"/>
  <c r="K11" i="47"/>
  <c r="J11" i="47"/>
  <c r="I11" i="47"/>
  <c r="H11" i="47"/>
  <c r="G11" i="47"/>
  <c r="F11" i="47"/>
  <c r="E11" i="47"/>
  <c r="D11" i="47"/>
  <c r="B11" i="47" a="1"/>
  <c r="B11" i="47" s="1"/>
  <c r="S10" i="47"/>
  <c r="R10" i="47"/>
  <c r="Q10" i="47"/>
  <c r="P10" i="47"/>
  <c r="O10" i="47"/>
  <c r="N10" i="47"/>
  <c r="M10" i="47"/>
  <c r="L10" i="47"/>
  <c r="K10" i="47"/>
  <c r="J10" i="47"/>
  <c r="I10" i="47"/>
  <c r="H10" i="47"/>
  <c r="G10" i="47"/>
  <c r="F10" i="47"/>
  <c r="E10" i="47"/>
  <c r="D10" i="47"/>
  <c r="B10" i="47" a="1"/>
  <c r="B10" i="47" s="1"/>
  <c r="S9" i="47"/>
  <c r="R9" i="47"/>
  <c r="Q9" i="47"/>
  <c r="P9" i="47"/>
  <c r="O9" i="47"/>
  <c r="N9" i="47"/>
  <c r="M9" i="47"/>
  <c r="L9" i="47"/>
  <c r="K9" i="47"/>
  <c r="J9" i="47"/>
  <c r="I9" i="47"/>
  <c r="H9" i="47"/>
  <c r="G9" i="47"/>
  <c r="F9" i="47"/>
  <c r="E9" i="47"/>
  <c r="D9" i="47"/>
  <c r="B9" i="47" a="1"/>
  <c r="B9" i="47" s="1"/>
  <c r="S8" i="47"/>
  <c r="R8" i="47"/>
  <c r="Q8" i="47"/>
  <c r="P8" i="47"/>
  <c r="O8" i="47"/>
  <c r="N8" i="47"/>
  <c r="M8" i="47"/>
  <c r="L8" i="47"/>
  <c r="K8" i="47"/>
  <c r="J8" i="47"/>
  <c r="I8" i="47"/>
  <c r="H8" i="47"/>
  <c r="G8" i="47"/>
  <c r="F8" i="47"/>
  <c r="E8" i="47"/>
  <c r="D8" i="47"/>
  <c r="B8" i="47" a="1"/>
  <c r="B8" i="47" s="1"/>
  <c r="S7" i="47"/>
  <c r="R7" i="47"/>
  <c r="Q7" i="47"/>
  <c r="P7" i="47"/>
  <c r="O7" i="47"/>
  <c r="N7" i="47"/>
  <c r="M7" i="47"/>
  <c r="L7" i="47"/>
  <c r="K7" i="47"/>
  <c r="J7" i="47"/>
  <c r="I7" i="47"/>
  <c r="H7" i="47"/>
  <c r="G7" i="47"/>
  <c r="F7" i="47"/>
  <c r="E7" i="47"/>
  <c r="D7" i="47"/>
  <c r="B7" i="47" a="1"/>
  <c r="B7" i="47" s="1"/>
  <c r="S6" i="47"/>
  <c r="R6" i="47"/>
  <c r="Q6" i="47"/>
  <c r="P6" i="47"/>
  <c r="O6" i="47"/>
  <c r="N6" i="47"/>
  <c r="M6" i="47"/>
  <c r="L6" i="47"/>
  <c r="K6" i="47"/>
  <c r="J6" i="47"/>
  <c r="I6" i="47"/>
  <c r="H6" i="47"/>
  <c r="G6" i="47"/>
  <c r="F6" i="47"/>
  <c r="E6" i="47"/>
  <c r="D6" i="47"/>
  <c r="B6" i="47" a="1"/>
  <c r="B6" i="47" s="1"/>
  <c r="S5" i="47"/>
  <c r="R5" i="47"/>
  <c r="Q5" i="47"/>
  <c r="P5" i="47"/>
  <c r="O5" i="47"/>
  <c r="N5" i="47"/>
  <c r="M5" i="47"/>
  <c r="L5" i="47"/>
  <c r="K5" i="47"/>
  <c r="J5" i="47"/>
  <c r="I5" i="47"/>
  <c r="H5" i="47"/>
  <c r="G5" i="47"/>
  <c r="F5" i="47"/>
  <c r="E5" i="47"/>
  <c r="D5" i="47"/>
  <c r="B5" i="47" a="1"/>
  <c r="B5" i="47" s="1"/>
  <c r="S4" i="47"/>
  <c r="R4" i="47"/>
  <c r="Q4" i="47"/>
  <c r="P4" i="47"/>
  <c r="O4" i="47"/>
  <c r="N4" i="47"/>
  <c r="M4" i="47"/>
  <c r="L4" i="47"/>
  <c r="K4" i="47"/>
  <c r="J4" i="47"/>
  <c r="I4" i="47"/>
  <c r="H4" i="47"/>
  <c r="G4" i="47"/>
  <c r="F4" i="47"/>
  <c r="E4" i="47"/>
  <c r="D4" i="47"/>
  <c r="B4" i="47" a="1"/>
  <c r="B4" i="47" s="1"/>
  <c r="S3" i="47"/>
  <c r="R3" i="47"/>
  <c r="Q3" i="47"/>
  <c r="P3" i="47"/>
  <c r="O3" i="47"/>
  <c r="N3" i="47"/>
  <c r="M3" i="47"/>
  <c r="L3" i="47"/>
  <c r="K3" i="47"/>
  <c r="J3" i="47"/>
  <c r="I3" i="47"/>
  <c r="H3" i="47"/>
  <c r="G3" i="47"/>
  <c r="F3" i="47"/>
  <c r="E3" i="47"/>
  <c r="D3" i="47"/>
  <c r="B3" i="47" a="1"/>
  <c r="B3" i="47" s="1"/>
  <c r="S2" i="47"/>
  <c r="R2" i="47"/>
  <c r="Q2" i="47"/>
  <c r="P2" i="47"/>
  <c r="O2" i="47"/>
  <c r="N2" i="47"/>
  <c r="M2" i="47"/>
  <c r="L2" i="47"/>
  <c r="K2" i="47"/>
  <c r="J2" i="47"/>
  <c r="I2" i="47"/>
  <c r="H2" i="47"/>
  <c r="G2" i="47"/>
  <c r="F2" i="47"/>
  <c r="E2" i="47"/>
  <c r="D2" i="47"/>
  <c r="B2" i="47" a="1"/>
  <c r="B2" i="47" s="1"/>
  <c r="N56" i="48"/>
  <c r="M56" i="48"/>
  <c r="L56" i="48"/>
  <c r="K56" i="48"/>
  <c r="J56" i="48"/>
  <c r="I56" i="48"/>
  <c r="H56" i="48"/>
  <c r="G56" i="48"/>
  <c r="F56" i="48"/>
  <c r="D56" i="48"/>
  <c r="C56" i="48"/>
  <c r="N55" i="48"/>
  <c r="M55" i="48"/>
  <c r="L55" i="48"/>
  <c r="K55" i="48"/>
  <c r="J55" i="48"/>
  <c r="I55" i="48"/>
  <c r="H55" i="48"/>
  <c r="G55" i="48"/>
  <c r="F55" i="48"/>
  <c r="E55" i="48"/>
  <c r="D55" i="48"/>
  <c r="C55" i="48"/>
  <c r="N54" i="48"/>
  <c r="M54" i="48"/>
  <c r="L54" i="48"/>
  <c r="K54" i="48"/>
  <c r="J54" i="48"/>
  <c r="I54" i="48"/>
  <c r="H54" i="48"/>
  <c r="G54" i="48"/>
  <c r="F54" i="48"/>
  <c r="E54" i="48"/>
  <c r="D54" i="48"/>
  <c r="C54" i="48"/>
  <c r="N53" i="48"/>
  <c r="M53" i="48"/>
  <c r="L53" i="48"/>
  <c r="K53" i="48"/>
  <c r="J53" i="48"/>
  <c r="I53" i="48"/>
  <c r="H53" i="48"/>
  <c r="G53" i="48"/>
  <c r="F53" i="48"/>
  <c r="D53" i="48"/>
  <c r="C53" i="48"/>
  <c r="N52" i="48"/>
  <c r="M52" i="48"/>
  <c r="L52" i="48"/>
  <c r="K52" i="48"/>
  <c r="J52" i="48"/>
  <c r="I52" i="48"/>
  <c r="H52" i="48"/>
  <c r="G52" i="48"/>
  <c r="F52" i="48"/>
  <c r="D52" i="48"/>
  <c r="C52" i="48"/>
  <c r="N51" i="48"/>
  <c r="M51" i="48"/>
  <c r="L51" i="48"/>
  <c r="K51" i="48"/>
  <c r="J51" i="48"/>
  <c r="I51" i="48"/>
  <c r="H51" i="48"/>
  <c r="G51" i="48"/>
  <c r="F51" i="48"/>
  <c r="D51" i="48"/>
  <c r="C51" i="48"/>
  <c r="N50" i="48"/>
  <c r="M50" i="48"/>
  <c r="L50" i="48"/>
  <c r="K50" i="48"/>
  <c r="J50" i="48"/>
  <c r="I50" i="48"/>
  <c r="H50" i="48"/>
  <c r="G50" i="48"/>
  <c r="F50" i="48"/>
  <c r="E50" i="48"/>
  <c r="D50" i="48"/>
  <c r="C50" i="48"/>
  <c r="N49" i="48"/>
  <c r="M49" i="48"/>
  <c r="L49" i="48"/>
  <c r="K49" i="48"/>
  <c r="J49" i="48"/>
  <c r="I49" i="48"/>
  <c r="H49" i="48"/>
  <c r="G49" i="48"/>
  <c r="F49" i="48"/>
  <c r="E49" i="48"/>
  <c r="D49" i="48"/>
  <c r="C49" i="48"/>
  <c r="N48" i="48"/>
  <c r="M48" i="48"/>
  <c r="L48" i="48"/>
  <c r="K48" i="48"/>
  <c r="J48" i="48"/>
  <c r="I48" i="48"/>
  <c r="H48" i="48"/>
  <c r="G48" i="48"/>
  <c r="F48" i="48"/>
  <c r="D48" i="48"/>
  <c r="C48" i="48"/>
  <c r="N47" i="48"/>
  <c r="M47" i="48"/>
  <c r="L47" i="48"/>
  <c r="K47" i="48"/>
  <c r="J47" i="48"/>
  <c r="I47" i="48"/>
  <c r="H47" i="48"/>
  <c r="G47" i="48"/>
  <c r="F47" i="48"/>
  <c r="E47" i="48"/>
  <c r="D47" i="48"/>
  <c r="C47" i="48"/>
  <c r="N46" i="48"/>
  <c r="M46" i="48"/>
  <c r="L46" i="48"/>
  <c r="K46" i="48"/>
  <c r="J46" i="48"/>
  <c r="I46" i="48"/>
  <c r="H46" i="48"/>
  <c r="G46" i="48"/>
  <c r="F46" i="48"/>
  <c r="E46" i="48"/>
  <c r="D46" i="48"/>
  <c r="C46" i="48"/>
  <c r="N45" i="48"/>
  <c r="M45" i="48"/>
  <c r="L45" i="48"/>
  <c r="K45" i="48"/>
  <c r="J45" i="48"/>
  <c r="I45" i="48"/>
  <c r="H45" i="48"/>
  <c r="G45" i="48"/>
  <c r="F45" i="48"/>
  <c r="E45" i="48"/>
  <c r="D45" i="48"/>
  <c r="C45" i="48"/>
  <c r="N44" i="48"/>
  <c r="M44" i="48"/>
  <c r="L44" i="48"/>
  <c r="K44" i="48"/>
  <c r="J44" i="48"/>
  <c r="I44" i="48"/>
  <c r="H44" i="48"/>
  <c r="G44" i="48"/>
  <c r="F44" i="48"/>
  <c r="E44" i="48"/>
  <c r="D44" i="48"/>
  <c r="C44" i="48"/>
  <c r="N43" i="48"/>
  <c r="M43" i="48"/>
  <c r="L43" i="48"/>
  <c r="K43" i="48"/>
  <c r="J43" i="48"/>
  <c r="I43" i="48"/>
  <c r="H43" i="48"/>
  <c r="G43" i="48"/>
  <c r="F43" i="48"/>
  <c r="E43" i="48"/>
  <c r="D43" i="48"/>
  <c r="C43" i="48"/>
  <c r="N42" i="48"/>
  <c r="M42" i="48"/>
  <c r="L42" i="48"/>
  <c r="K42" i="48"/>
  <c r="J42" i="48"/>
  <c r="I42" i="48"/>
  <c r="H42" i="48"/>
  <c r="G42" i="48"/>
  <c r="F42" i="48"/>
  <c r="E42" i="48"/>
  <c r="D42" i="48"/>
  <c r="C42" i="48"/>
  <c r="N41" i="48"/>
  <c r="M41" i="48"/>
  <c r="L41" i="48"/>
  <c r="K41" i="48"/>
  <c r="J41" i="48"/>
  <c r="I41" i="48"/>
  <c r="H41" i="48"/>
  <c r="G41" i="48"/>
  <c r="F41" i="48"/>
  <c r="E41" i="48"/>
  <c r="D41" i="48"/>
  <c r="C41" i="48"/>
  <c r="N40" i="48"/>
  <c r="M40" i="48"/>
  <c r="L40" i="48"/>
  <c r="K40" i="48"/>
  <c r="J40" i="48"/>
  <c r="I40" i="48"/>
  <c r="H40" i="48"/>
  <c r="G40" i="48"/>
  <c r="F40" i="48"/>
  <c r="E40" i="48"/>
  <c r="D40" i="48"/>
  <c r="C40" i="48"/>
  <c r="N39" i="48"/>
  <c r="M39" i="48"/>
  <c r="L39" i="48"/>
  <c r="K39" i="48"/>
  <c r="J39" i="48"/>
  <c r="I39" i="48"/>
  <c r="H39" i="48"/>
  <c r="G39" i="48"/>
  <c r="F39" i="48"/>
  <c r="E39" i="48"/>
  <c r="D39" i="48"/>
  <c r="C39" i="48"/>
  <c r="N38" i="48"/>
  <c r="M38" i="48"/>
  <c r="L38" i="48"/>
  <c r="K38" i="48"/>
  <c r="J38" i="48"/>
  <c r="I38" i="48"/>
  <c r="H38" i="48"/>
  <c r="G38" i="48"/>
  <c r="F38" i="48"/>
  <c r="D38" i="48"/>
  <c r="C38" i="48"/>
  <c r="N37" i="48"/>
  <c r="M37" i="48"/>
  <c r="L37" i="48"/>
  <c r="K37" i="48"/>
  <c r="J37" i="48"/>
  <c r="I37" i="48"/>
  <c r="H37" i="48"/>
  <c r="G37" i="48"/>
  <c r="F37" i="48"/>
  <c r="E37" i="48"/>
  <c r="D37" i="48"/>
  <c r="C37" i="48"/>
  <c r="N36" i="48"/>
  <c r="M36" i="48"/>
  <c r="L36" i="48"/>
  <c r="K36" i="48"/>
  <c r="J36" i="48"/>
  <c r="I36" i="48"/>
  <c r="H36" i="48"/>
  <c r="G36" i="48"/>
  <c r="F36" i="48"/>
  <c r="D36" i="48"/>
  <c r="C36" i="48"/>
  <c r="N35" i="48"/>
  <c r="M35" i="48"/>
  <c r="L35" i="48"/>
  <c r="K35" i="48"/>
  <c r="J35" i="48"/>
  <c r="I35" i="48"/>
  <c r="H35" i="48"/>
  <c r="G35" i="48"/>
  <c r="F35" i="48"/>
  <c r="D35" i="48"/>
  <c r="C35" i="48"/>
  <c r="N34" i="48"/>
  <c r="M34" i="48"/>
  <c r="L34" i="48"/>
  <c r="K34" i="48"/>
  <c r="J34" i="48"/>
  <c r="I34" i="48"/>
  <c r="H34" i="48"/>
  <c r="G34" i="48"/>
  <c r="F34" i="48"/>
  <c r="D34" i="48"/>
  <c r="C34" i="48"/>
  <c r="N33" i="48"/>
  <c r="M33" i="48"/>
  <c r="L33" i="48"/>
  <c r="K33" i="48"/>
  <c r="J33" i="48"/>
  <c r="I33" i="48"/>
  <c r="H33" i="48"/>
  <c r="G33" i="48"/>
  <c r="F33" i="48"/>
  <c r="E33" i="48"/>
  <c r="D33" i="48"/>
  <c r="C33" i="48"/>
  <c r="N32" i="48"/>
  <c r="M32" i="48"/>
  <c r="L32" i="48"/>
  <c r="K32" i="48"/>
  <c r="J32" i="48"/>
  <c r="I32" i="48"/>
  <c r="H32" i="48"/>
  <c r="G32" i="48"/>
  <c r="F32" i="48"/>
  <c r="E32" i="48"/>
  <c r="D32" i="48"/>
  <c r="C32" i="48"/>
  <c r="N31" i="48"/>
  <c r="M31" i="48"/>
  <c r="L31" i="48"/>
  <c r="K31" i="48"/>
  <c r="J31" i="48"/>
  <c r="I31" i="48"/>
  <c r="H31" i="48"/>
  <c r="G31" i="48"/>
  <c r="F31" i="48"/>
  <c r="E31" i="48"/>
  <c r="D31" i="48"/>
  <c r="C31" i="48"/>
  <c r="N30" i="48"/>
  <c r="M30" i="48"/>
  <c r="L30" i="48"/>
  <c r="K30" i="48"/>
  <c r="J30" i="48"/>
  <c r="I30" i="48"/>
  <c r="H30" i="48"/>
  <c r="G30" i="48"/>
  <c r="F30" i="48"/>
  <c r="E30" i="48"/>
  <c r="D30" i="48"/>
  <c r="C30" i="48"/>
  <c r="N29" i="48"/>
  <c r="M29" i="48"/>
  <c r="L29" i="48"/>
  <c r="K29" i="48"/>
  <c r="J29" i="48"/>
  <c r="I29" i="48"/>
  <c r="H29" i="48"/>
  <c r="G29" i="48"/>
  <c r="F29" i="48"/>
  <c r="D29" i="48"/>
  <c r="C29" i="48"/>
  <c r="N28" i="48"/>
  <c r="M28" i="48"/>
  <c r="L28" i="48"/>
  <c r="K28" i="48"/>
  <c r="J28" i="48"/>
  <c r="I28" i="48"/>
  <c r="H28" i="48"/>
  <c r="G28" i="48"/>
  <c r="F28" i="48"/>
  <c r="D28" i="48"/>
  <c r="C28" i="48"/>
  <c r="N27" i="48"/>
  <c r="M27" i="48"/>
  <c r="L27" i="48"/>
  <c r="K27" i="48"/>
  <c r="J27" i="48"/>
  <c r="I27" i="48"/>
  <c r="H27" i="48"/>
  <c r="G27" i="48"/>
  <c r="F27" i="48"/>
  <c r="D27" i="48"/>
  <c r="C27" i="48"/>
  <c r="N26" i="48"/>
  <c r="M26" i="48"/>
  <c r="L26" i="48"/>
  <c r="K26" i="48"/>
  <c r="J26" i="48"/>
  <c r="I26" i="48"/>
  <c r="H26" i="48"/>
  <c r="G26" i="48"/>
  <c r="F26" i="48"/>
  <c r="D26" i="48"/>
  <c r="C26" i="48"/>
  <c r="N25" i="48"/>
  <c r="M25" i="48"/>
  <c r="L25" i="48"/>
  <c r="K25" i="48"/>
  <c r="J25" i="48"/>
  <c r="I25" i="48"/>
  <c r="H25" i="48"/>
  <c r="G25" i="48"/>
  <c r="F25" i="48"/>
  <c r="E25" i="48"/>
  <c r="D25" i="48"/>
  <c r="C25" i="48"/>
  <c r="N24" i="48"/>
  <c r="M24" i="48"/>
  <c r="L24" i="48"/>
  <c r="K24" i="48"/>
  <c r="J24" i="48"/>
  <c r="I24" i="48"/>
  <c r="H24" i="48"/>
  <c r="G24" i="48"/>
  <c r="F24" i="48"/>
  <c r="D24" i="48"/>
  <c r="C24" i="48"/>
  <c r="N23" i="48"/>
  <c r="M23" i="48"/>
  <c r="L23" i="48"/>
  <c r="K23" i="48"/>
  <c r="J23" i="48"/>
  <c r="I23" i="48"/>
  <c r="H23" i="48"/>
  <c r="G23" i="48"/>
  <c r="F23" i="48"/>
  <c r="E23" i="48"/>
  <c r="D23" i="48"/>
  <c r="C23" i="48"/>
  <c r="N22" i="48"/>
  <c r="M22" i="48"/>
  <c r="L22" i="48"/>
  <c r="K22" i="48"/>
  <c r="J22" i="48"/>
  <c r="I22" i="48"/>
  <c r="H22" i="48"/>
  <c r="G22" i="48"/>
  <c r="F22" i="48"/>
  <c r="D22" i="48"/>
  <c r="C22" i="48"/>
  <c r="N21" i="48"/>
  <c r="M21" i="48"/>
  <c r="L21" i="48"/>
  <c r="K21" i="48"/>
  <c r="J21" i="48"/>
  <c r="I21" i="48"/>
  <c r="H21" i="48"/>
  <c r="G21" i="48"/>
  <c r="F21" i="48"/>
  <c r="E21" i="48"/>
  <c r="D21" i="48"/>
  <c r="C21" i="48"/>
  <c r="N20" i="48"/>
  <c r="M20" i="48"/>
  <c r="L20" i="48"/>
  <c r="K20" i="48"/>
  <c r="J20" i="48"/>
  <c r="I20" i="48"/>
  <c r="H20" i="48"/>
  <c r="G20" i="48"/>
  <c r="F20" i="48"/>
  <c r="E20" i="48"/>
  <c r="D20" i="48"/>
  <c r="C20" i="48"/>
  <c r="N19" i="48"/>
  <c r="M19" i="48"/>
  <c r="L19" i="48"/>
  <c r="K19" i="48"/>
  <c r="J19" i="48"/>
  <c r="I19" i="48"/>
  <c r="H19" i="48"/>
  <c r="G19" i="48"/>
  <c r="F19" i="48"/>
  <c r="D19" i="48"/>
  <c r="C19" i="48"/>
  <c r="N18" i="48"/>
  <c r="M18" i="48"/>
  <c r="L18" i="48"/>
  <c r="K18" i="48"/>
  <c r="J18" i="48"/>
  <c r="I18" i="48"/>
  <c r="H18" i="48"/>
  <c r="G18" i="48"/>
  <c r="F18" i="48"/>
  <c r="E18" i="48"/>
  <c r="D18" i="48"/>
  <c r="C18" i="48"/>
  <c r="N17" i="48"/>
  <c r="M17" i="48"/>
  <c r="L17" i="48"/>
  <c r="K17" i="48"/>
  <c r="J17" i="48"/>
  <c r="I17" i="48"/>
  <c r="H17" i="48"/>
  <c r="G17" i="48"/>
  <c r="F17" i="48"/>
  <c r="E17" i="48"/>
  <c r="D17" i="48"/>
  <c r="C17" i="48"/>
  <c r="N16" i="48"/>
  <c r="M16" i="48"/>
  <c r="L16" i="48"/>
  <c r="K16" i="48"/>
  <c r="J16" i="48"/>
  <c r="I16" i="48"/>
  <c r="H16" i="48"/>
  <c r="G16" i="48"/>
  <c r="F16" i="48"/>
  <c r="E16" i="48"/>
  <c r="D16" i="48"/>
  <c r="C16" i="48"/>
  <c r="N15" i="48"/>
  <c r="M15" i="48"/>
  <c r="L15" i="48"/>
  <c r="K15" i="48"/>
  <c r="J15" i="48"/>
  <c r="I15" i="48"/>
  <c r="H15" i="48"/>
  <c r="G15" i="48"/>
  <c r="F15" i="48"/>
  <c r="D15" i="48"/>
  <c r="C15" i="48"/>
  <c r="N14" i="48"/>
  <c r="M14" i="48"/>
  <c r="L14" i="48"/>
  <c r="K14" i="48"/>
  <c r="J14" i="48"/>
  <c r="I14" i="48"/>
  <c r="H14" i="48"/>
  <c r="G14" i="48"/>
  <c r="F14" i="48"/>
  <c r="E14" i="48"/>
  <c r="D14" i="48"/>
  <c r="C14" i="48"/>
  <c r="N13" i="48"/>
  <c r="M13" i="48"/>
  <c r="L13" i="48"/>
  <c r="K13" i="48"/>
  <c r="J13" i="48"/>
  <c r="I13" i="48"/>
  <c r="H13" i="48"/>
  <c r="G13" i="48"/>
  <c r="F13" i="48"/>
  <c r="E13" i="48"/>
  <c r="D13" i="48"/>
  <c r="C13" i="48"/>
  <c r="N12" i="48"/>
  <c r="M12" i="48"/>
  <c r="L12" i="48"/>
  <c r="K12" i="48"/>
  <c r="J12" i="48"/>
  <c r="I12" i="48"/>
  <c r="H12" i="48"/>
  <c r="G12" i="48"/>
  <c r="F12" i="48"/>
  <c r="E12" i="48"/>
  <c r="D12" i="48"/>
  <c r="C12" i="48"/>
  <c r="N11" i="48"/>
  <c r="M11" i="48"/>
  <c r="L11" i="48"/>
  <c r="K11" i="48"/>
  <c r="J11" i="48"/>
  <c r="I11" i="48"/>
  <c r="H11" i="48"/>
  <c r="G11" i="48"/>
  <c r="F11" i="48"/>
  <c r="D11" i="48"/>
  <c r="C11" i="48"/>
  <c r="N10" i="48"/>
  <c r="M10" i="48"/>
  <c r="L10" i="48"/>
  <c r="K10" i="48"/>
  <c r="J10" i="48"/>
  <c r="I10" i="48"/>
  <c r="H10" i="48"/>
  <c r="G10" i="48"/>
  <c r="F10" i="48"/>
  <c r="E10" i="48"/>
  <c r="D10" i="48"/>
  <c r="C10" i="48"/>
  <c r="N9" i="48"/>
  <c r="M9" i="48"/>
  <c r="L9" i="48"/>
  <c r="K9" i="48"/>
  <c r="J9" i="48"/>
  <c r="I9" i="48"/>
  <c r="H9" i="48"/>
  <c r="G9" i="48"/>
  <c r="F9" i="48"/>
  <c r="E9" i="48"/>
  <c r="D9" i="48"/>
  <c r="C9" i="48"/>
  <c r="N8" i="48"/>
  <c r="M8" i="48"/>
  <c r="L8" i="48"/>
  <c r="K8" i="48"/>
  <c r="J8" i="48"/>
  <c r="I8" i="48"/>
  <c r="H8" i="48"/>
  <c r="G8" i="48"/>
  <c r="F8" i="48"/>
  <c r="E8" i="48"/>
  <c r="D8" i="48"/>
  <c r="C8" i="48"/>
  <c r="N7" i="48"/>
  <c r="M7" i="48"/>
  <c r="L7" i="48"/>
  <c r="K7" i="48"/>
  <c r="J7" i="48"/>
  <c r="I7" i="48"/>
  <c r="H7" i="48"/>
  <c r="G7" i="48"/>
  <c r="F7" i="48"/>
  <c r="D7" i="48"/>
  <c r="C7" i="48"/>
  <c r="N6" i="48"/>
  <c r="M6" i="48"/>
  <c r="L6" i="48"/>
  <c r="K6" i="48"/>
  <c r="J6" i="48"/>
  <c r="I6" i="48"/>
  <c r="H6" i="48"/>
  <c r="G6" i="48"/>
  <c r="F6" i="48"/>
  <c r="D6" i="48"/>
  <c r="C6" i="48"/>
  <c r="N5" i="48"/>
  <c r="M5" i="48"/>
  <c r="L5" i="48"/>
  <c r="K5" i="48"/>
  <c r="J5" i="48"/>
  <c r="I5" i="48"/>
  <c r="H5" i="48"/>
  <c r="G5" i="48"/>
  <c r="F5" i="48"/>
  <c r="E5" i="48"/>
  <c r="D5" i="48"/>
  <c r="C5" i="48"/>
  <c r="N4" i="48"/>
  <c r="M4" i="48"/>
  <c r="L4" i="48"/>
  <c r="K4" i="48"/>
  <c r="J4" i="48"/>
  <c r="I4" i="48"/>
  <c r="H4" i="48"/>
  <c r="G4" i="48"/>
  <c r="F4" i="48"/>
  <c r="D4" i="48"/>
  <c r="C4" i="48"/>
  <c r="N3" i="48"/>
  <c r="M3" i="48"/>
  <c r="L3" i="48"/>
  <c r="K3" i="48"/>
  <c r="J3" i="48"/>
  <c r="I3" i="48"/>
  <c r="H3" i="48"/>
  <c r="G3" i="48"/>
  <c r="F3" i="48"/>
  <c r="D3" i="48"/>
  <c r="C3" i="48"/>
  <c r="N2" i="48"/>
  <c r="M2" i="48"/>
  <c r="L2" i="48"/>
  <c r="K2" i="48"/>
  <c r="J2" i="48"/>
  <c r="I2" i="48"/>
  <c r="H2" i="48"/>
  <c r="G2" i="48"/>
  <c r="F2" i="48"/>
  <c r="E2" i="48"/>
  <c r="D2" i="48"/>
  <c r="C2" i="48"/>
  <c r="U19" i="49"/>
  <c r="T19" i="49"/>
  <c r="S19" i="49"/>
  <c r="R19" i="49"/>
  <c r="Q19" i="49"/>
  <c r="P19" i="49"/>
  <c r="O19" i="49"/>
  <c r="N19" i="49"/>
  <c r="M19" i="49"/>
  <c r="L19" i="49"/>
  <c r="K19" i="49"/>
  <c r="J19" i="49"/>
  <c r="I19" i="49"/>
  <c r="H19" i="49"/>
  <c r="G19" i="49"/>
  <c r="F19" i="49"/>
  <c r="C19" i="49"/>
  <c r="B19" i="49"/>
  <c r="U18" i="49"/>
  <c r="T18" i="49"/>
  <c r="S18" i="49"/>
  <c r="R18" i="49"/>
  <c r="Q18" i="49"/>
  <c r="P18" i="49"/>
  <c r="O18" i="49"/>
  <c r="N18" i="49"/>
  <c r="M18" i="49"/>
  <c r="L18" i="49"/>
  <c r="K18" i="49"/>
  <c r="J18" i="49"/>
  <c r="I18" i="49"/>
  <c r="H18" i="49"/>
  <c r="G18" i="49"/>
  <c r="F18" i="49"/>
  <c r="C18" i="49"/>
  <c r="B18" i="49"/>
  <c r="U17" i="49"/>
  <c r="T17" i="49"/>
  <c r="S17" i="49"/>
  <c r="R17" i="49"/>
  <c r="Q17" i="49"/>
  <c r="P17" i="49"/>
  <c r="O17" i="49"/>
  <c r="N17" i="49"/>
  <c r="M17" i="49"/>
  <c r="L17" i="49"/>
  <c r="K17" i="49"/>
  <c r="J17" i="49"/>
  <c r="I17" i="49"/>
  <c r="H17" i="49"/>
  <c r="G17" i="49"/>
  <c r="F17" i="49"/>
  <c r="C17" i="49"/>
  <c r="B17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C16" i="49"/>
  <c r="B16" i="49"/>
  <c r="U15" i="49"/>
  <c r="T15" i="49"/>
  <c r="S15" i="49"/>
  <c r="R15" i="49"/>
  <c r="Q15" i="49"/>
  <c r="P15" i="49"/>
  <c r="O15" i="49"/>
  <c r="N15" i="49"/>
  <c r="M15" i="49"/>
  <c r="L15" i="49"/>
  <c r="K15" i="49"/>
  <c r="J15" i="49"/>
  <c r="I15" i="49"/>
  <c r="H15" i="49"/>
  <c r="G15" i="49"/>
  <c r="F15" i="49"/>
  <c r="C15" i="49"/>
  <c r="B15" i="49"/>
  <c r="U14" i="49"/>
  <c r="T14" i="49"/>
  <c r="S14" i="49"/>
  <c r="R14" i="49"/>
  <c r="Q14" i="49"/>
  <c r="P14" i="49"/>
  <c r="O14" i="49"/>
  <c r="N14" i="49"/>
  <c r="M14" i="49"/>
  <c r="L14" i="49"/>
  <c r="K14" i="49"/>
  <c r="J14" i="49"/>
  <c r="I14" i="49"/>
  <c r="H14" i="49"/>
  <c r="G14" i="49"/>
  <c r="F14" i="49"/>
  <c r="C14" i="49"/>
  <c r="B14" i="49"/>
  <c r="U13" i="49"/>
  <c r="T13" i="49"/>
  <c r="S13" i="49"/>
  <c r="R13" i="49"/>
  <c r="Q13" i="49"/>
  <c r="P13" i="49"/>
  <c r="O13" i="49"/>
  <c r="N13" i="49"/>
  <c r="M13" i="49"/>
  <c r="L13" i="49"/>
  <c r="K13" i="49"/>
  <c r="J13" i="49"/>
  <c r="I13" i="49"/>
  <c r="H13" i="49"/>
  <c r="G13" i="49"/>
  <c r="F13" i="49"/>
  <c r="C13" i="49"/>
  <c r="B13" i="49"/>
  <c r="U12" i="49"/>
  <c r="T12" i="49"/>
  <c r="S12" i="49"/>
  <c r="R12" i="49"/>
  <c r="Q12" i="49"/>
  <c r="P12" i="49"/>
  <c r="O12" i="49"/>
  <c r="N12" i="49"/>
  <c r="M12" i="49"/>
  <c r="L12" i="49"/>
  <c r="K12" i="49"/>
  <c r="J12" i="49"/>
  <c r="I12" i="49"/>
  <c r="H12" i="49"/>
  <c r="G12" i="49"/>
  <c r="F12" i="49"/>
  <c r="C12" i="49"/>
  <c r="B12" i="49"/>
  <c r="U11" i="49"/>
  <c r="T11" i="49"/>
  <c r="S11" i="49"/>
  <c r="R11" i="49"/>
  <c r="Q11" i="49"/>
  <c r="P11" i="49"/>
  <c r="O11" i="49"/>
  <c r="N11" i="49"/>
  <c r="M11" i="49"/>
  <c r="L11" i="49"/>
  <c r="K11" i="49"/>
  <c r="J11" i="49"/>
  <c r="I11" i="49"/>
  <c r="H11" i="49"/>
  <c r="G11" i="49"/>
  <c r="F11" i="49"/>
  <c r="C11" i="49"/>
  <c r="B11" i="49"/>
  <c r="U10" i="49"/>
  <c r="T10" i="49"/>
  <c r="S10" i="49"/>
  <c r="R10" i="49"/>
  <c r="Q10" i="49"/>
  <c r="P10" i="49"/>
  <c r="O10" i="49"/>
  <c r="N10" i="49"/>
  <c r="M10" i="49"/>
  <c r="L10" i="49"/>
  <c r="K10" i="49"/>
  <c r="J10" i="49"/>
  <c r="I10" i="49"/>
  <c r="H10" i="49"/>
  <c r="G10" i="49"/>
  <c r="F10" i="49"/>
  <c r="C10" i="49"/>
  <c r="B10" i="49"/>
  <c r="U9" i="49"/>
  <c r="T9" i="49"/>
  <c r="S9" i="49"/>
  <c r="R9" i="49"/>
  <c r="Q9" i="49"/>
  <c r="P9" i="49"/>
  <c r="O9" i="49"/>
  <c r="N9" i="49"/>
  <c r="M9" i="49"/>
  <c r="L9" i="49"/>
  <c r="K9" i="49"/>
  <c r="J9" i="49"/>
  <c r="I9" i="49"/>
  <c r="H9" i="49"/>
  <c r="G9" i="49"/>
  <c r="F9" i="49"/>
  <c r="C9" i="49"/>
  <c r="B9" i="49"/>
  <c r="U8" i="49"/>
  <c r="T8" i="49"/>
  <c r="S8" i="49"/>
  <c r="R8" i="49"/>
  <c r="Q8" i="49"/>
  <c r="P8" i="49"/>
  <c r="O8" i="49"/>
  <c r="N8" i="49"/>
  <c r="M8" i="49"/>
  <c r="L8" i="49"/>
  <c r="K8" i="49"/>
  <c r="J8" i="49"/>
  <c r="I8" i="49"/>
  <c r="H8" i="49"/>
  <c r="G8" i="49"/>
  <c r="F8" i="49"/>
  <c r="C8" i="49"/>
  <c r="B8" i="49"/>
  <c r="U7" i="49"/>
  <c r="T7" i="49"/>
  <c r="S7" i="49"/>
  <c r="R7" i="49"/>
  <c r="Q7" i="49"/>
  <c r="P7" i="49"/>
  <c r="O7" i="49"/>
  <c r="N7" i="49"/>
  <c r="M7" i="49"/>
  <c r="L7" i="49"/>
  <c r="K7" i="49"/>
  <c r="J7" i="49"/>
  <c r="I7" i="49"/>
  <c r="H7" i="49"/>
  <c r="G7" i="49"/>
  <c r="F7" i="49"/>
  <c r="C7" i="49"/>
  <c r="B7" i="49"/>
  <c r="U6" i="49"/>
  <c r="T6" i="49"/>
  <c r="S6" i="49"/>
  <c r="R6" i="49"/>
  <c r="Q6" i="49"/>
  <c r="P6" i="49"/>
  <c r="O6" i="49"/>
  <c r="N6" i="49"/>
  <c r="M6" i="49"/>
  <c r="L6" i="49"/>
  <c r="K6" i="49"/>
  <c r="J6" i="49"/>
  <c r="I6" i="49"/>
  <c r="H6" i="49"/>
  <c r="G6" i="49"/>
  <c r="F6" i="49"/>
  <c r="C6" i="49"/>
  <c r="B6" i="49"/>
  <c r="U5" i="49"/>
  <c r="T5" i="49"/>
  <c r="S5" i="49"/>
  <c r="R5" i="49"/>
  <c r="Q5" i="49"/>
  <c r="P5" i="49"/>
  <c r="O5" i="49"/>
  <c r="N5" i="49"/>
  <c r="M5" i="49"/>
  <c r="L5" i="49"/>
  <c r="K5" i="49"/>
  <c r="J5" i="49"/>
  <c r="I5" i="49"/>
  <c r="H5" i="49"/>
  <c r="G5" i="49"/>
  <c r="F5" i="49"/>
  <c r="C5" i="49"/>
  <c r="B5" i="49"/>
  <c r="U4" i="49"/>
  <c r="T4" i="49"/>
  <c r="S4" i="49"/>
  <c r="R4" i="49"/>
  <c r="Q4" i="49"/>
  <c r="P4" i="49"/>
  <c r="O4" i="49"/>
  <c r="N4" i="49"/>
  <c r="M4" i="49"/>
  <c r="L4" i="49"/>
  <c r="K4" i="49"/>
  <c r="J4" i="49"/>
  <c r="I4" i="49"/>
  <c r="H4" i="49"/>
  <c r="G4" i="49"/>
  <c r="F4" i="49"/>
  <c r="C4" i="49"/>
  <c r="B4" i="49"/>
  <c r="U3" i="49"/>
  <c r="T3" i="49"/>
  <c r="S3" i="49"/>
  <c r="R3" i="49"/>
  <c r="Q3" i="49"/>
  <c r="P3" i="49"/>
  <c r="O3" i="49"/>
  <c r="N3" i="49"/>
  <c r="M3" i="49"/>
  <c r="L3" i="49"/>
  <c r="K3" i="49"/>
  <c r="J3" i="49"/>
  <c r="I3" i="49"/>
  <c r="H3" i="49"/>
  <c r="G3" i="49"/>
  <c r="F3" i="49"/>
  <c r="C3" i="49"/>
  <c r="B3" i="49"/>
  <c r="U2" i="49"/>
  <c r="T2" i="49"/>
  <c r="S2" i="49"/>
  <c r="R2" i="49"/>
  <c r="Q2" i="49"/>
  <c r="P2" i="49"/>
  <c r="O2" i="49"/>
  <c r="N2" i="49"/>
  <c r="M2" i="49"/>
  <c r="L2" i="49"/>
  <c r="K2" i="49"/>
  <c r="J2" i="49"/>
  <c r="I2" i="49"/>
  <c r="H2" i="49"/>
  <c r="G2" i="49"/>
  <c r="F2" i="49"/>
  <c r="C2" i="49"/>
  <c r="B2" i="49"/>
  <c r="CX224" i="19"/>
  <c r="CX225" i="19"/>
  <c r="CX226" i="19"/>
  <c r="CX227" i="19"/>
  <c r="CX228" i="19"/>
  <c r="CX229" i="19"/>
  <c r="CX230" i="19"/>
  <c r="CX231" i="19"/>
  <c r="CX232" i="19"/>
  <c r="CX233" i="19"/>
  <c r="CX234" i="19"/>
  <c r="CX235" i="19"/>
  <c r="CX236" i="19"/>
  <c r="CX237" i="19"/>
  <c r="CX238" i="19"/>
  <c r="CX239" i="19"/>
  <c r="CX240" i="19"/>
  <c r="CX241" i="19"/>
  <c r="P56" i="48"/>
  <c r="P55" i="48"/>
  <c r="P54" i="48"/>
  <c r="P53" i="48"/>
  <c r="P52" i="48"/>
  <c r="P51" i="48"/>
  <c r="P50" i="48"/>
  <c r="P49" i="48"/>
  <c r="P48" i="48"/>
  <c r="P47" i="48"/>
  <c r="P46" i="48"/>
  <c r="P45" i="48"/>
  <c r="P44" i="48"/>
  <c r="P43" i="48"/>
  <c r="P42" i="48"/>
  <c r="P41" i="48"/>
  <c r="P40" i="48"/>
  <c r="P39" i="48"/>
  <c r="P38" i="48"/>
  <c r="P37" i="48"/>
  <c r="P36" i="48"/>
  <c r="P35" i="48"/>
  <c r="P34" i="48"/>
  <c r="P33" i="48"/>
  <c r="P32" i="48"/>
  <c r="P31" i="48"/>
  <c r="P30" i="48"/>
  <c r="P29" i="48"/>
  <c r="P28" i="48"/>
  <c r="P24" i="48"/>
  <c r="P23" i="48"/>
  <c r="P22" i="48"/>
  <c r="P21" i="48"/>
  <c r="P20" i="48"/>
  <c r="P19" i="48"/>
  <c r="P18" i="48"/>
  <c r="P17" i="48"/>
  <c r="P16" i="48"/>
  <c r="P15" i="48"/>
  <c r="P14" i="48"/>
  <c r="P13" i="48"/>
  <c r="P12" i="48"/>
  <c r="P11" i="48"/>
  <c r="P10" i="48"/>
  <c r="P9" i="48"/>
  <c r="P8" i="48"/>
  <c r="P7" i="48"/>
  <c r="P6" i="48"/>
  <c r="P5" i="48"/>
  <c r="P4" i="48"/>
  <c r="P3" i="48"/>
  <c r="P2" i="48"/>
  <c r="S28" i="44"/>
  <c r="R28" i="44"/>
  <c r="Q28" i="44"/>
  <c r="P28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B28" i="44" a="1"/>
  <c r="B28" i="44" s="1"/>
  <c r="S27" i="44"/>
  <c r="R27" i="44"/>
  <c r="Q27" i="44"/>
  <c r="P27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B27" i="44" a="1"/>
  <c r="B27" i="44" s="1"/>
  <c r="S26" i="44"/>
  <c r="R26" i="44"/>
  <c r="Q26" i="44"/>
  <c r="P26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B26" i="44" a="1"/>
  <c r="B26" i="44" s="1"/>
  <c r="S25" i="44"/>
  <c r="R25" i="44"/>
  <c r="Q25" i="44"/>
  <c r="P25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B25" i="44" a="1"/>
  <c r="B25" i="44" s="1"/>
  <c r="S24" i="44"/>
  <c r="R24" i="44"/>
  <c r="Q24" i="44"/>
  <c r="P24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B24" i="44" a="1"/>
  <c r="B24" i="44" s="1"/>
  <c r="S23" i="44"/>
  <c r="R23" i="44"/>
  <c r="Q23" i="44"/>
  <c r="P23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B23" i="44" a="1"/>
  <c r="B23" i="44" s="1"/>
  <c r="S22" i="44"/>
  <c r="R22" i="44"/>
  <c r="Q22" i="44"/>
  <c r="P22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B22" i="44" a="1"/>
  <c r="B22" i="44" s="1"/>
  <c r="S21" i="44"/>
  <c r="R21" i="44"/>
  <c r="Q21" i="44"/>
  <c r="P21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B21" i="44" a="1"/>
  <c r="B21" i="44" s="1"/>
  <c r="S20" i="44"/>
  <c r="R20" i="44"/>
  <c r="Q20" i="44"/>
  <c r="P20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B20" i="44" a="1"/>
  <c r="B20" i="44" s="1"/>
  <c r="S19" i="44"/>
  <c r="R19" i="44"/>
  <c r="Q19" i="44"/>
  <c r="P19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B19" i="44" a="1"/>
  <c r="B19" i="44" s="1"/>
  <c r="S18" i="44"/>
  <c r="R18" i="44"/>
  <c r="Q18" i="44"/>
  <c r="P18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B18" i="44" a="1"/>
  <c r="B18" i="44" s="1"/>
  <c r="S17" i="44"/>
  <c r="R17" i="44"/>
  <c r="Q17" i="44"/>
  <c r="P17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B17" i="44" a="1"/>
  <c r="B17" i="44" s="1"/>
  <c r="S16" i="44"/>
  <c r="R16" i="44"/>
  <c r="Q16" i="44"/>
  <c r="P16" i="44"/>
  <c r="O16" i="44"/>
  <c r="N16" i="44"/>
  <c r="M16" i="44"/>
  <c r="L16" i="44"/>
  <c r="K16" i="44"/>
  <c r="J16" i="44"/>
  <c r="I16" i="44"/>
  <c r="H16" i="44"/>
  <c r="G16" i="44"/>
  <c r="F16" i="44"/>
  <c r="E16" i="44"/>
  <c r="D16" i="44"/>
  <c r="B16" i="44" a="1"/>
  <c r="B16" i="44" s="1"/>
  <c r="S15" i="44"/>
  <c r="R15" i="44"/>
  <c r="Q15" i="44"/>
  <c r="P15" i="44"/>
  <c r="O15" i="44"/>
  <c r="N15" i="44"/>
  <c r="M15" i="44"/>
  <c r="L15" i="44"/>
  <c r="K15" i="44"/>
  <c r="J15" i="44"/>
  <c r="I15" i="44"/>
  <c r="H15" i="44"/>
  <c r="G15" i="44"/>
  <c r="F15" i="44"/>
  <c r="E15" i="44"/>
  <c r="D15" i="44"/>
  <c r="B15" i="44" a="1"/>
  <c r="B15" i="44" s="1"/>
  <c r="S14" i="44"/>
  <c r="R14" i="44"/>
  <c r="Q14" i="44"/>
  <c r="P14" i="44"/>
  <c r="O14" i="44"/>
  <c r="N14" i="44"/>
  <c r="M14" i="44"/>
  <c r="L14" i="44"/>
  <c r="K14" i="44"/>
  <c r="J14" i="44"/>
  <c r="I14" i="44"/>
  <c r="H14" i="44"/>
  <c r="G14" i="44"/>
  <c r="F14" i="44"/>
  <c r="E14" i="44"/>
  <c r="D14" i="44"/>
  <c r="B14" i="44" a="1"/>
  <c r="B14" i="44" s="1"/>
  <c r="S13" i="44"/>
  <c r="R13" i="44"/>
  <c r="Q13" i="44"/>
  <c r="P13" i="44"/>
  <c r="O13" i="44"/>
  <c r="N13" i="44"/>
  <c r="M13" i="44"/>
  <c r="L13" i="44"/>
  <c r="K13" i="44"/>
  <c r="J13" i="44"/>
  <c r="I13" i="44"/>
  <c r="H13" i="44"/>
  <c r="G13" i="44"/>
  <c r="F13" i="44"/>
  <c r="E13" i="44"/>
  <c r="D13" i="44"/>
  <c r="B13" i="44" a="1"/>
  <c r="B13" i="44" s="1"/>
  <c r="S12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F12" i="44"/>
  <c r="E12" i="44"/>
  <c r="D12" i="44"/>
  <c r="B12" i="44" a="1"/>
  <c r="B12" i="44" s="1"/>
  <c r="S11" i="44"/>
  <c r="R11" i="44"/>
  <c r="Q11" i="44"/>
  <c r="P11" i="44"/>
  <c r="O11" i="44"/>
  <c r="N11" i="44"/>
  <c r="M11" i="44"/>
  <c r="L11" i="44"/>
  <c r="K11" i="44"/>
  <c r="J11" i="44"/>
  <c r="I11" i="44"/>
  <c r="H11" i="44"/>
  <c r="G11" i="44"/>
  <c r="F11" i="44"/>
  <c r="E11" i="44"/>
  <c r="D11" i="44"/>
  <c r="B11" i="44" a="1"/>
  <c r="B11" i="44" s="1"/>
  <c r="S10" i="44"/>
  <c r="R10" i="44"/>
  <c r="Q10" i="44"/>
  <c r="P10" i="44"/>
  <c r="O10" i="44"/>
  <c r="N10" i="44"/>
  <c r="M10" i="44"/>
  <c r="L10" i="44"/>
  <c r="K10" i="44"/>
  <c r="J10" i="44"/>
  <c r="I10" i="44"/>
  <c r="H10" i="44"/>
  <c r="G10" i="44"/>
  <c r="F10" i="44"/>
  <c r="E10" i="44"/>
  <c r="D10" i="44"/>
  <c r="B10" i="44" a="1"/>
  <c r="B10" i="44" s="1"/>
  <c r="S9" i="44"/>
  <c r="R9" i="44"/>
  <c r="Q9" i="44"/>
  <c r="P9" i="44"/>
  <c r="O9" i="44"/>
  <c r="N9" i="44"/>
  <c r="M9" i="44"/>
  <c r="L9" i="44"/>
  <c r="K9" i="44"/>
  <c r="J9" i="44"/>
  <c r="I9" i="44"/>
  <c r="H9" i="44"/>
  <c r="G9" i="44"/>
  <c r="F9" i="44"/>
  <c r="E9" i="44"/>
  <c r="D9" i="44"/>
  <c r="B9" i="44" a="1"/>
  <c r="B9" i="44" s="1"/>
  <c r="S8" i="44"/>
  <c r="R8" i="44"/>
  <c r="Q8" i="44"/>
  <c r="P8" i="44"/>
  <c r="O8" i="44"/>
  <c r="N8" i="44"/>
  <c r="M8" i="44"/>
  <c r="L8" i="44"/>
  <c r="K8" i="44"/>
  <c r="J8" i="44"/>
  <c r="I8" i="44"/>
  <c r="H8" i="44"/>
  <c r="G8" i="44"/>
  <c r="F8" i="44"/>
  <c r="E8" i="44"/>
  <c r="D8" i="44"/>
  <c r="B8" i="44" a="1"/>
  <c r="B8" i="44" s="1"/>
  <c r="S7" i="44"/>
  <c r="R7" i="44"/>
  <c r="Q7" i="44"/>
  <c r="P7" i="44"/>
  <c r="O7" i="44"/>
  <c r="N7" i="44"/>
  <c r="M7" i="44"/>
  <c r="L7" i="44"/>
  <c r="K7" i="44"/>
  <c r="J7" i="44"/>
  <c r="I7" i="44"/>
  <c r="H7" i="44"/>
  <c r="G7" i="44"/>
  <c r="F7" i="44"/>
  <c r="E7" i="44"/>
  <c r="D7" i="44"/>
  <c r="B7" i="44" a="1"/>
  <c r="B7" i="44" s="1"/>
  <c r="S6" i="44"/>
  <c r="R6" i="44"/>
  <c r="Q6" i="44"/>
  <c r="P6" i="44"/>
  <c r="O6" i="44"/>
  <c r="N6" i="44"/>
  <c r="M6" i="44"/>
  <c r="L6" i="44"/>
  <c r="K6" i="44"/>
  <c r="J6" i="44"/>
  <c r="I6" i="44"/>
  <c r="H6" i="44"/>
  <c r="G6" i="44"/>
  <c r="F6" i="44"/>
  <c r="E6" i="44"/>
  <c r="D6" i="44"/>
  <c r="B6" i="44" a="1"/>
  <c r="B6" i="44" s="1"/>
  <c r="S5" i="44"/>
  <c r="R5" i="44"/>
  <c r="Q5" i="44"/>
  <c r="P5" i="44"/>
  <c r="O5" i="44"/>
  <c r="N5" i="44"/>
  <c r="M5" i="44"/>
  <c r="L5" i="44"/>
  <c r="K5" i="44"/>
  <c r="J5" i="44"/>
  <c r="I5" i="44"/>
  <c r="H5" i="44"/>
  <c r="G5" i="44"/>
  <c r="F5" i="44"/>
  <c r="E5" i="44"/>
  <c r="D5" i="44"/>
  <c r="B5" i="44" a="1"/>
  <c r="B5" i="44" s="1"/>
  <c r="S4" i="44"/>
  <c r="R4" i="44"/>
  <c r="Q4" i="44"/>
  <c r="P4" i="44"/>
  <c r="O4" i="44"/>
  <c r="N4" i="44"/>
  <c r="M4" i="44"/>
  <c r="L4" i="44"/>
  <c r="K4" i="44"/>
  <c r="J4" i="44"/>
  <c r="I4" i="44"/>
  <c r="H4" i="44"/>
  <c r="G4" i="44"/>
  <c r="F4" i="44"/>
  <c r="E4" i="44"/>
  <c r="D4" i="44"/>
  <c r="B4" i="44" a="1"/>
  <c r="B4" i="44" s="1"/>
  <c r="S3" i="44"/>
  <c r="R3" i="44"/>
  <c r="Q3" i="44"/>
  <c r="P3" i="44"/>
  <c r="O3" i="44"/>
  <c r="N3" i="44"/>
  <c r="M3" i="44"/>
  <c r="L3" i="44"/>
  <c r="K3" i="44"/>
  <c r="J3" i="44"/>
  <c r="I3" i="44"/>
  <c r="H3" i="44"/>
  <c r="G3" i="44"/>
  <c r="F3" i="44"/>
  <c r="E3" i="44"/>
  <c r="D3" i="44"/>
  <c r="B3" i="44" a="1"/>
  <c r="B3" i="44" s="1"/>
  <c r="S2" i="44"/>
  <c r="R2" i="44"/>
  <c r="Q2" i="44"/>
  <c r="P2" i="44"/>
  <c r="O2" i="44"/>
  <c r="N2" i="44"/>
  <c r="M2" i="44"/>
  <c r="L2" i="44"/>
  <c r="K2" i="44"/>
  <c r="J2" i="44"/>
  <c r="I2" i="44"/>
  <c r="H2" i="44"/>
  <c r="G2" i="44"/>
  <c r="F2" i="44"/>
  <c r="E2" i="44"/>
  <c r="D2" i="44"/>
  <c r="B2" i="44" a="1"/>
  <c r="B2" i="44" s="1"/>
  <c r="N56" i="45"/>
  <c r="M56" i="45"/>
  <c r="L56" i="45"/>
  <c r="K56" i="45"/>
  <c r="J56" i="45"/>
  <c r="I56" i="45"/>
  <c r="H56" i="45"/>
  <c r="G56" i="45"/>
  <c r="F56" i="45"/>
  <c r="E56" i="45"/>
  <c r="D56" i="45"/>
  <c r="C56" i="45"/>
  <c r="N55" i="45"/>
  <c r="M55" i="45"/>
  <c r="L55" i="45"/>
  <c r="K55" i="45"/>
  <c r="J55" i="45"/>
  <c r="I55" i="45"/>
  <c r="H55" i="45"/>
  <c r="G55" i="45"/>
  <c r="F55" i="45"/>
  <c r="E55" i="45"/>
  <c r="D55" i="45"/>
  <c r="C55" i="45"/>
  <c r="N54" i="45"/>
  <c r="M54" i="45"/>
  <c r="L54" i="45"/>
  <c r="K54" i="45"/>
  <c r="J54" i="45"/>
  <c r="I54" i="45"/>
  <c r="H54" i="45"/>
  <c r="G54" i="45"/>
  <c r="F54" i="45"/>
  <c r="D54" i="45"/>
  <c r="C54" i="45"/>
  <c r="N53" i="45"/>
  <c r="M53" i="45"/>
  <c r="L53" i="45"/>
  <c r="K53" i="45"/>
  <c r="J53" i="45"/>
  <c r="I53" i="45"/>
  <c r="H53" i="45"/>
  <c r="G53" i="45"/>
  <c r="F53" i="45"/>
  <c r="E53" i="45"/>
  <c r="D53" i="45"/>
  <c r="C53" i="45"/>
  <c r="N52" i="45"/>
  <c r="M52" i="45"/>
  <c r="L52" i="45"/>
  <c r="K52" i="45"/>
  <c r="J52" i="45"/>
  <c r="I52" i="45"/>
  <c r="H52" i="45"/>
  <c r="G52" i="45"/>
  <c r="F52" i="45"/>
  <c r="E52" i="45"/>
  <c r="D52" i="45"/>
  <c r="C52" i="45"/>
  <c r="N51" i="45"/>
  <c r="M51" i="45"/>
  <c r="L51" i="45"/>
  <c r="K51" i="45"/>
  <c r="J51" i="45"/>
  <c r="I51" i="45"/>
  <c r="H51" i="45"/>
  <c r="G51" i="45"/>
  <c r="F51" i="45"/>
  <c r="D51" i="45"/>
  <c r="C51" i="45"/>
  <c r="N50" i="45"/>
  <c r="M50" i="45"/>
  <c r="L50" i="45"/>
  <c r="K50" i="45"/>
  <c r="J50" i="45"/>
  <c r="I50" i="45"/>
  <c r="H50" i="45"/>
  <c r="G50" i="45"/>
  <c r="F50" i="45"/>
  <c r="E50" i="45"/>
  <c r="D50" i="45"/>
  <c r="C50" i="45"/>
  <c r="N49" i="45"/>
  <c r="M49" i="45"/>
  <c r="L49" i="45"/>
  <c r="K49" i="45"/>
  <c r="J49" i="45"/>
  <c r="I49" i="45"/>
  <c r="H49" i="45"/>
  <c r="G49" i="45"/>
  <c r="F49" i="45"/>
  <c r="E49" i="45"/>
  <c r="D49" i="45"/>
  <c r="C49" i="45"/>
  <c r="N48" i="45"/>
  <c r="M48" i="45"/>
  <c r="L48" i="45"/>
  <c r="K48" i="45"/>
  <c r="J48" i="45"/>
  <c r="I48" i="45"/>
  <c r="H48" i="45"/>
  <c r="G48" i="45"/>
  <c r="F48" i="45"/>
  <c r="E48" i="45"/>
  <c r="D48" i="45"/>
  <c r="C48" i="45"/>
  <c r="N47" i="45"/>
  <c r="M47" i="45"/>
  <c r="L47" i="45"/>
  <c r="K47" i="45"/>
  <c r="J47" i="45"/>
  <c r="I47" i="45"/>
  <c r="H47" i="45"/>
  <c r="G47" i="45"/>
  <c r="F47" i="45"/>
  <c r="D47" i="45"/>
  <c r="C47" i="45"/>
  <c r="N46" i="45"/>
  <c r="M46" i="45"/>
  <c r="L46" i="45"/>
  <c r="K46" i="45"/>
  <c r="J46" i="45"/>
  <c r="I46" i="45"/>
  <c r="H46" i="45"/>
  <c r="G46" i="45"/>
  <c r="F46" i="45"/>
  <c r="D46" i="45"/>
  <c r="C46" i="45"/>
  <c r="N45" i="45"/>
  <c r="M45" i="45"/>
  <c r="L45" i="45"/>
  <c r="K45" i="45"/>
  <c r="J45" i="45"/>
  <c r="I45" i="45"/>
  <c r="H45" i="45"/>
  <c r="G45" i="45"/>
  <c r="F45" i="45"/>
  <c r="D45" i="45"/>
  <c r="C45" i="45"/>
  <c r="N44" i="45"/>
  <c r="M44" i="45"/>
  <c r="L44" i="45"/>
  <c r="K44" i="45"/>
  <c r="J44" i="45"/>
  <c r="I44" i="45"/>
  <c r="H44" i="45"/>
  <c r="G44" i="45"/>
  <c r="F44" i="45"/>
  <c r="E44" i="45"/>
  <c r="D44" i="45"/>
  <c r="C44" i="45"/>
  <c r="N43" i="45"/>
  <c r="M43" i="45"/>
  <c r="L43" i="45"/>
  <c r="K43" i="45"/>
  <c r="J43" i="45"/>
  <c r="I43" i="45"/>
  <c r="H43" i="45"/>
  <c r="G43" i="45"/>
  <c r="F43" i="45"/>
  <c r="E43" i="45"/>
  <c r="D43" i="45"/>
  <c r="C43" i="45"/>
  <c r="N42" i="45"/>
  <c r="M42" i="45"/>
  <c r="L42" i="45"/>
  <c r="K42" i="45"/>
  <c r="J42" i="45"/>
  <c r="I42" i="45"/>
  <c r="H42" i="45"/>
  <c r="G42" i="45"/>
  <c r="F42" i="45"/>
  <c r="E42" i="45"/>
  <c r="D42" i="45"/>
  <c r="C42" i="45"/>
  <c r="N41" i="45"/>
  <c r="M41" i="45"/>
  <c r="L41" i="45"/>
  <c r="K41" i="45"/>
  <c r="J41" i="45"/>
  <c r="I41" i="45"/>
  <c r="H41" i="45"/>
  <c r="G41" i="45"/>
  <c r="F41" i="45"/>
  <c r="D41" i="45"/>
  <c r="C41" i="45"/>
  <c r="N40" i="45"/>
  <c r="M40" i="45"/>
  <c r="L40" i="45"/>
  <c r="K40" i="45"/>
  <c r="J40" i="45"/>
  <c r="I40" i="45"/>
  <c r="H40" i="45"/>
  <c r="G40" i="45"/>
  <c r="F40" i="45"/>
  <c r="E40" i="45"/>
  <c r="D40" i="45"/>
  <c r="C40" i="45"/>
  <c r="N39" i="45"/>
  <c r="M39" i="45"/>
  <c r="L39" i="45"/>
  <c r="K39" i="45"/>
  <c r="J39" i="45"/>
  <c r="I39" i="45"/>
  <c r="H39" i="45"/>
  <c r="G39" i="45"/>
  <c r="F39" i="45"/>
  <c r="E39" i="45"/>
  <c r="D39" i="45"/>
  <c r="C39" i="45"/>
  <c r="N38" i="45"/>
  <c r="M38" i="45"/>
  <c r="L38" i="45"/>
  <c r="K38" i="45"/>
  <c r="J38" i="45"/>
  <c r="I38" i="45"/>
  <c r="H38" i="45"/>
  <c r="G38" i="45"/>
  <c r="F38" i="45"/>
  <c r="E38" i="45"/>
  <c r="D38" i="45"/>
  <c r="C38" i="45"/>
  <c r="N37" i="45"/>
  <c r="M37" i="45"/>
  <c r="L37" i="45"/>
  <c r="K37" i="45"/>
  <c r="J37" i="45"/>
  <c r="I37" i="45"/>
  <c r="H37" i="45"/>
  <c r="G37" i="45"/>
  <c r="F37" i="45"/>
  <c r="E37" i="45"/>
  <c r="D37" i="45"/>
  <c r="C37" i="45"/>
  <c r="N36" i="45"/>
  <c r="M36" i="45"/>
  <c r="L36" i="45"/>
  <c r="K36" i="45"/>
  <c r="J36" i="45"/>
  <c r="I36" i="45"/>
  <c r="H36" i="45"/>
  <c r="G36" i="45"/>
  <c r="F36" i="45"/>
  <c r="E36" i="45"/>
  <c r="D36" i="45"/>
  <c r="C36" i="45"/>
  <c r="N35" i="45"/>
  <c r="M35" i="45"/>
  <c r="L35" i="45"/>
  <c r="K35" i="45"/>
  <c r="J35" i="45"/>
  <c r="I35" i="45"/>
  <c r="H35" i="45"/>
  <c r="G35" i="45"/>
  <c r="F35" i="45"/>
  <c r="D35" i="45"/>
  <c r="C35" i="45"/>
  <c r="N34" i="45"/>
  <c r="M34" i="45"/>
  <c r="L34" i="45"/>
  <c r="K34" i="45"/>
  <c r="J34" i="45"/>
  <c r="I34" i="45"/>
  <c r="H34" i="45"/>
  <c r="G34" i="45"/>
  <c r="F34" i="45"/>
  <c r="E34" i="45"/>
  <c r="D34" i="45"/>
  <c r="C34" i="45"/>
  <c r="N33" i="45"/>
  <c r="M33" i="45"/>
  <c r="L33" i="45"/>
  <c r="K33" i="45"/>
  <c r="J33" i="45"/>
  <c r="I33" i="45"/>
  <c r="H33" i="45"/>
  <c r="G33" i="45"/>
  <c r="F33" i="45"/>
  <c r="E33" i="45"/>
  <c r="D33" i="45"/>
  <c r="C33" i="45"/>
  <c r="N32" i="45"/>
  <c r="M32" i="45"/>
  <c r="L32" i="45"/>
  <c r="K32" i="45"/>
  <c r="J32" i="45"/>
  <c r="I32" i="45"/>
  <c r="H32" i="45"/>
  <c r="G32" i="45"/>
  <c r="F32" i="45"/>
  <c r="D32" i="45"/>
  <c r="C32" i="45"/>
  <c r="N31" i="45"/>
  <c r="M31" i="45"/>
  <c r="L31" i="45"/>
  <c r="K31" i="45"/>
  <c r="J31" i="45"/>
  <c r="I31" i="45"/>
  <c r="H31" i="45"/>
  <c r="G31" i="45"/>
  <c r="F31" i="45"/>
  <c r="E31" i="45"/>
  <c r="D31" i="45"/>
  <c r="C31" i="45"/>
  <c r="N30" i="45"/>
  <c r="M30" i="45"/>
  <c r="P30" i="45" s="1"/>
  <c r="L30" i="45"/>
  <c r="K30" i="45"/>
  <c r="J30" i="45"/>
  <c r="I30" i="45"/>
  <c r="H30" i="45"/>
  <c r="G30" i="45"/>
  <c r="F30" i="45"/>
  <c r="E30" i="45"/>
  <c r="D30" i="45"/>
  <c r="C30" i="45"/>
  <c r="N29" i="45"/>
  <c r="M29" i="45"/>
  <c r="P29" i="45" s="1"/>
  <c r="L29" i="45"/>
  <c r="K29" i="45"/>
  <c r="J29" i="45"/>
  <c r="I29" i="45"/>
  <c r="H29" i="45"/>
  <c r="G29" i="45"/>
  <c r="F29" i="45"/>
  <c r="E29" i="45"/>
  <c r="D29" i="45"/>
  <c r="C29" i="45"/>
  <c r="N28" i="45"/>
  <c r="M28" i="45"/>
  <c r="L28" i="45"/>
  <c r="K28" i="45"/>
  <c r="J28" i="45"/>
  <c r="I28" i="45"/>
  <c r="H28" i="45"/>
  <c r="G28" i="45"/>
  <c r="F28" i="45"/>
  <c r="E28" i="45"/>
  <c r="D28" i="45"/>
  <c r="C28" i="45"/>
  <c r="N27" i="45"/>
  <c r="M27" i="45"/>
  <c r="L27" i="45"/>
  <c r="K27" i="45"/>
  <c r="J27" i="45"/>
  <c r="I27" i="45"/>
  <c r="H27" i="45"/>
  <c r="G27" i="45"/>
  <c r="F27" i="45"/>
  <c r="D27" i="45"/>
  <c r="C27" i="45"/>
  <c r="N26" i="45"/>
  <c r="M26" i="45"/>
  <c r="L26" i="45"/>
  <c r="K26" i="45"/>
  <c r="J26" i="45"/>
  <c r="I26" i="45"/>
  <c r="H26" i="45"/>
  <c r="G26" i="45"/>
  <c r="F26" i="45"/>
  <c r="E26" i="45"/>
  <c r="D26" i="45"/>
  <c r="C26" i="45"/>
  <c r="N25" i="45"/>
  <c r="M25" i="45"/>
  <c r="L25" i="45"/>
  <c r="K25" i="45"/>
  <c r="J25" i="45"/>
  <c r="I25" i="45"/>
  <c r="H25" i="45"/>
  <c r="G25" i="45"/>
  <c r="F25" i="45"/>
  <c r="E25" i="45"/>
  <c r="D25" i="45"/>
  <c r="C25" i="45"/>
  <c r="N24" i="45"/>
  <c r="M24" i="45"/>
  <c r="L24" i="45"/>
  <c r="K24" i="45"/>
  <c r="J24" i="45"/>
  <c r="I24" i="45"/>
  <c r="H24" i="45"/>
  <c r="G24" i="45"/>
  <c r="F24" i="45"/>
  <c r="E24" i="45"/>
  <c r="D24" i="45"/>
  <c r="C24" i="45"/>
  <c r="N23" i="45"/>
  <c r="M23" i="45"/>
  <c r="L23" i="45"/>
  <c r="K23" i="45"/>
  <c r="J23" i="45"/>
  <c r="I23" i="45"/>
  <c r="H23" i="45"/>
  <c r="G23" i="45"/>
  <c r="F23" i="45"/>
  <c r="D23" i="45"/>
  <c r="C23" i="45"/>
  <c r="N22" i="45"/>
  <c r="M22" i="45"/>
  <c r="L22" i="45"/>
  <c r="K22" i="45"/>
  <c r="J22" i="45"/>
  <c r="I22" i="45"/>
  <c r="H22" i="45"/>
  <c r="G22" i="45"/>
  <c r="F22" i="45"/>
  <c r="E22" i="45"/>
  <c r="D22" i="45"/>
  <c r="C22" i="45"/>
  <c r="N21" i="45"/>
  <c r="M21" i="45"/>
  <c r="L21" i="45"/>
  <c r="K21" i="45"/>
  <c r="J21" i="45"/>
  <c r="I21" i="45"/>
  <c r="H21" i="45"/>
  <c r="G21" i="45"/>
  <c r="F21" i="45"/>
  <c r="D21" i="45"/>
  <c r="C21" i="45"/>
  <c r="N20" i="45"/>
  <c r="M20" i="45"/>
  <c r="L20" i="45"/>
  <c r="K20" i="45"/>
  <c r="J20" i="45"/>
  <c r="I20" i="45"/>
  <c r="H20" i="45"/>
  <c r="G20" i="45"/>
  <c r="F20" i="45"/>
  <c r="E20" i="45"/>
  <c r="D20" i="45"/>
  <c r="C20" i="45"/>
  <c r="N19" i="45"/>
  <c r="M19" i="45"/>
  <c r="L19" i="45"/>
  <c r="K19" i="45"/>
  <c r="J19" i="45"/>
  <c r="I19" i="45"/>
  <c r="H19" i="45"/>
  <c r="G19" i="45"/>
  <c r="F19" i="45"/>
  <c r="E19" i="45"/>
  <c r="D19" i="45"/>
  <c r="C19" i="45"/>
  <c r="N18" i="45"/>
  <c r="M18" i="45"/>
  <c r="L18" i="45"/>
  <c r="K18" i="45"/>
  <c r="J18" i="45"/>
  <c r="I18" i="45"/>
  <c r="H18" i="45"/>
  <c r="G18" i="45"/>
  <c r="F18" i="45"/>
  <c r="E18" i="45"/>
  <c r="D18" i="45"/>
  <c r="C18" i="45"/>
  <c r="N17" i="45"/>
  <c r="M17" i="45"/>
  <c r="L17" i="45"/>
  <c r="K17" i="45"/>
  <c r="J17" i="45"/>
  <c r="I17" i="45"/>
  <c r="H17" i="45"/>
  <c r="G17" i="45"/>
  <c r="F17" i="45"/>
  <c r="E17" i="45"/>
  <c r="D17" i="45"/>
  <c r="C17" i="45"/>
  <c r="N16" i="45"/>
  <c r="M16" i="45"/>
  <c r="L16" i="45"/>
  <c r="K16" i="45"/>
  <c r="J16" i="45"/>
  <c r="I16" i="45"/>
  <c r="H16" i="45"/>
  <c r="G16" i="45"/>
  <c r="F16" i="45"/>
  <c r="D16" i="45"/>
  <c r="C16" i="45"/>
  <c r="N15" i="45"/>
  <c r="M15" i="45"/>
  <c r="L15" i="45"/>
  <c r="K15" i="45"/>
  <c r="J15" i="45"/>
  <c r="I15" i="45"/>
  <c r="H15" i="45"/>
  <c r="G15" i="45"/>
  <c r="F15" i="45"/>
  <c r="D15" i="45"/>
  <c r="C15" i="45"/>
  <c r="N14" i="45"/>
  <c r="M14" i="45"/>
  <c r="L14" i="45"/>
  <c r="K14" i="45"/>
  <c r="J14" i="45"/>
  <c r="I14" i="45"/>
  <c r="H14" i="45"/>
  <c r="G14" i="45"/>
  <c r="F14" i="45"/>
  <c r="E14" i="45"/>
  <c r="D14" i="45"/>
  <c r="C14" i="45"/>
  <c r="N13" i="45"/>
  <c r="M13" i="45"/>
  <c r="L13" i="45"/>
  <c r="K13" i="45"/>
  <c r="J13" i="45"/>
  <c r="I13" i="45"/>
  <c r="H13" i="45"/>
  <c r="G13" i="45"/>
  <c r="F13" i="45"/>
  <c r="D13" i="45"/>
  <c r="C13" i="45"/>
  <c r="N12" i="45"/>
  <c r="M12" i="45"/>
  <c r="L12" i="45"/>
  <c r="K12" i="45"/>
  <c r="J12" i="45"/>
  <c r="I12" i="45"/>
  <c r="H12" i="45"/>
  <c r="G12" i="45"/>
  <c r="F12" i="45"/>
  <c r="E12" i="45"/>
  <c r="D12" i="45"/>
  <c r="C12" i="45"/>
  <c r="N11" i="45"/>
  <c r="M11" i="45"/>
  <c r="L11" i="45"/>
  <c r="K11" i="45"/>
  <c r="J11" i="45"/>
  <c r="I11" i="45"/>
  <c r="H11" i="45"/>
  <c r="G11" i="45"/>
  <c r="F11" i="45"/>
  <c r="D11" i="45"/>
  <c r="C11" i="45"/>
  <c r="N10" i="45"/>
  <c r="M10" i="45"/>
  <c r="L10" i="45"/>
  <c r="K10" i="45"/>
  <c r="J10" i="45"/>
  <c r="I10" i="45"/>
  <c r="H10" i="45"/>
  <c r="G10" i="45"/>
  <c r="F10" i="45"/>
  <c r="E10" i="45"/>
  <c r="D10" i="45"/>
  <c r="C10" i="45"/>
  <c r="N9" i="45"/>
  <c r="M9" i="45"/>
  <c r="L9" i="45"/>
  <c r="K9" i="45"/>
  <c r="J9" i="45"/>
  <c r="I9" i="45"/>
  <c r="H9" i="45"/>
  <c r="G9" i="45"/>
  <c r="F9" i="45"/>
  <c r="E9" i="45"/>
  <c r="D9" i="45"/>
  <c r="C9" i="45"/>
  <c r="N8" i="45"/>
  <c r="M8" i="45"/>
  <c r="L8" i="45"/>
  <c r="K8" i="45"/>
  <c r="J8" i="45"/>
  <c r="I8" i="45"/>
  <c r="H8" i="45"/>
  <c r="G8" i="45"/>
  <c r="F8" i="45"/>
  <c r="D8" i="45"/>
  <c r="C8" i="45"/>
  <c r="N7" i="45"/>
  <c r="M7" i="45"/>
  <c r="L7" i="45"/>
  <c r="K7" i="45"/>
  <c r="J7" i="45"/>
  <c r="I7" i="45"/>
  <c r="H7" i="45"/>
  <c r="G7" i="45"/>
  <c r="F7" i="45"/>
  <c r="D7" i="45"/>
  <c r="C7" i="45"/>
  <c r="N6" i="45"/>
  <c r="M6" i="45"/>
  <c r="L6" i="45"/>
  <c r="K6" i="45"/>
  <c r="J6" i="45"/>
  <c r="I6" i="45"/>
  <c r="H6" i="45"/>
  <c r="G6" i="45"/>
  <c r="F6" i="45"/>
  <c r="E6" i="45"/>
  <c r="D6" i="45"/>
  <c r="C6" i="45"/>
  <c r="N5" i="45"/>
  <c r="M5" i="45"/>
  <c r="L5" i="45"/>
  <c r="K5" i="45"/>
  <c r="J5" i="45"/>
  <c r="I5" i="45"/>
  <c r="H5" i="45"/>
  <c r="G5" i="45"/>
  <c r="F5" i="45"/>
  <c r="E5" i="45"/>
  <c r="D5" i="45"/>
  <c r="C5" i="45"/>
  <c r="N4" i="45"/>
  <c r="M4" i="45"/>
  <c r="L4" i="45"/>
  <c r="K4" i="45"/>
  <c r="J4" i="45"/>
  <c r="I4" i="45"/>
  <c r="H4" i="45"/>
  <c r="G4" i="45"/>
  <c r="F4" i="45"/>
  <c r="E4" i="45"/>
  <c r="D4" i="45"/>
  <c r="C4" i="45"/>
  <c r="N3" i="45"/>
  <c r="M3" i="45"/>
  <c r="L3" i="45"/>
  <c r="K3" i="45"/>
  <c r="J3" i="45"/>
  <c r="I3" i="45"/>
  <c r="H3" i="45"/>
  <c r="G3" i="45"/>
  <c r="F3" i="45"/>
  <c r="D3" i="45"/>
  <c r="C3" i="45"/>
  <c r="N2" i="45"/>
  <c r="M2" i="45"/>
  <c r="L2" i="45"/>
  <c r="K2" i="45"/>
  <c r="J2" i="45"/>
  <c r="I2" i="45"/>
  <c r="H2" i="45"/>
  <c r="G2" i="45"/>
  <c r="F2" i="45"/>
  <c r="E2" i="45"/>
  <c r="D2" i="45"/>
  <c r="C2" i="45"/>
  <c r="U19" i="46"/>
  <c r="T19" i="46"/>
  <c r="S19" i="46"/>
  <c r="R19" i="46"/>
  <c r="Q19" i="46"/>
  <c r="P19" i="46"/>
  <c r="O19" i="46"/>
  <c r="N19" i="46"/>
  <c r="M19" i="46"/>
  <c r="L19" i="46"/>
  <c r="K19" i="46"/>
  <c r="J19" i="46"/>
  <c r="I19" i="46"/>
  <c r="H19" i="46"/>
  <c r="G19" i="46"/>
  <c r="F19" i="46"/>
  <c r="C19" i="46"/>
  <c r="B19" i="46"/>
  <c r="U18" i="46"/>
  <c r="T18" i="46"/>
  <c r="S18" i="46"/>
  <c r="R18" i="46"/>
  <c r="Q18" i="46"/>
  <c r="P18" i="46"/>
  <c r="O18" i="46"/>
  <c r="N18" i="46"/>
  <c r="M18" i="46"/>
  <c r="L18" i="46"/>
  <c r="K18" i="46"/>
  <c r="J18" i="46"/>
  <c r="I18" i="46"/>
  <c r="H18" i="46"/>
  <c r="G18" i="46"/>
  <c r="F18" i="46"/>
  <c r="C18" i="46"/>
  <c r="B18" i="46"/>
  <c r="U17" i="46"/>
  <c r="T17" i="46"/>
  <c r="S17" i="46"/>
  <c r="R17" i="46"/>
  <c r="Q17" i="46"/>
  <c r="P17" i="46"/>
  <c r="O17" i="46"/>
  <c r="N17" i="46"/>
  <c r="M17" i="46"/>
  <c r="L17" i="46"/>
  <c r="K17" i="46"/>
  <c r="J17" i="46"/>
  <c r="I17" i="46"/>
  <c r="H17" i="46"/>
  <c r="G17" i="46"/>
  <c r="F17" i="46"/>
  <c r="C17" i="46"/>
  <c r="B17" i="46"/>
  <c r="U16" i="46"/>
  <c r="T16" i="46"/>
  <c r="S16" i="46"/>
  <c r="R16" i="46"/>
  <c r="Q16" i="46"/>
  <c r="P16" i="46"/>
  <c r="O16" i="46"/>
  <c r="N16" i="46"/>
  <c r="M16" i="46"/>
  <c r="L16" i="46"/>
  <c r="K16" i="46"/>
  <c r="J16" i="46"/>
  <c r="I16" i="46"/>
  <c r="H16" i="46"/>
  <c r="G16" i="46"/>
  <c r="F16" i="46"/>
  <c r="C16" i="46"/>
  <c r="B16" i="46"/>
  <c r="U15" i="46"/>
  <c r="T15" i="46"/>
  <c r="S15" i="46"/>
  <c r="R15" i="46"/>
  <c r="Q15" i="46"/>
  <c r="P15" i="46"/>
  <c r="O15" i="46"/>
  <c r="N15" i="46"/>
  <c r="M15" i="46"/>
  <c r="L15" i="46"/>
  <c r="K15" i="46"/>
  <c r="J15" i="46"/>
  <c r="I15" i="46"/>
  <c r="H15" i="46"/>
  <c r="G15" i="46"/>
  <c r="F15" i="46"/>
  <c r="C15" i="46"/>
  <c r="B15" i="46"/>
  <c r="U14" i="46"/>
  <c r="T14" i="46"/>
  <c r="S14" i="46"/>
  <c r="R14" i="46"/>
  <c r="Q14" i="46"/>
  <c r="P14" i="46"/>
  <c r="O14" i="46"/>
  <c r="N14" i="46"/>
  <c r="M14" i="46"/>
  <c r="L14" i="46"/>
  <c r="K14" i="46"/>
  <c r="J14" i="46"/>
  <c r="I14" i="46"/>
  <c r="H14" i="46"/>
  <c r="G14" i="46"/>
  <c r="F14" i="46"/>
  <c r="C14" i="46"/>
  <c r="B14" i="46"/>
  <c r="U13" i="46"/>
  <c r="T13" i="46"/>
  <c r="S13" i="46"/>
  <c r="R13" i="46"/>
  <c r="Q13" i="46"/>
  <c r="P13" i="46"/>
  <c r="O13" i="46"/>
  <c r="N13" i="46"/>
  <c r="M13" i="46"/>
  <c r="L13" i="46"/>
  <c r="K13" i="46"/>
  <c r="J13" i="46"/>
  <c r="I13" i="46"/>
  <c r="H13" i="46"/>
  <c r="G13" i="46"/>
  <c r="F13" i="46"/>
  <c r="C13" i="46"/>
  <c r="B13" i="46"/>
  <c r="U12" i="46"/>
  <c r="T12" i="46"/>
  <c r="S12" i="46"/>
  <c r="R12" i="46"/>
  <c r="Q12" i="46"/>
  <c r="P12" i="46"/>
  <c r="O12" i="46"/>
  <c r="N12" i="46"/>
  <c r="M12" i="46"/>
  <c r="L12" i="46"/>
  <c r="K12" i="46"/>
  <c r="J12" i="46"/>
  <c r="I12" i="46"/>
  <c r="H12" i="46"/>
  <c r="G12" i="46"/>
  <c r="F12" i="46"/>
  <c r="C12" i="46"/>
  <c r="B12" i="46"/>
  <c r="U11" i="46"/>
  <c r="T11" i="46"/>
  <c r="S11" i="46"/>
  <c r="R11" i="46"/>
  <c r="Q11" i="46"/>
  <c r="P11" i="46"/>
  <c r="O11" i="46"/>
  <c r="N11" i="46"/>
  <c r="M11" i="46"/>
  <c r="L11" i="46"/>
  <c r="K11" i="46"/>
  <c r="J11" i="46"/>
  <c r="I11" i="46"/>
  <c r="H11" i="46"/>
  <c r="G11" i="46"/>
  <c r="F11" i="46"/>
  <c r="C11" i="46"/>
  <c r="B11" i="46"/>
  <c r="U10" i="46"/>
  <c r="T10" i="46"/>
  <c r="S10" i="46"/>
  <c r="R10" i="46"/>
  <c r="Q10" i="46"/>
  <c r="P10" i="46"/>
  <c r="O10" i="46"/>
  <c r="N10" i="46"/>
  <c r="M10" i="46"/>
  <c r="L10" i="46"/>
  <c r="K10" i="46"/>
  <c r="J10" i="46"/>
  <c r="I10" i="46"/>
  <c r="H10" i="46"/>
  <c r="G10" i="46"/>
  <c r="F10" i="46"/>
  <c r="C10" i="46"/>
  <c r="B10" i="46"/>
  <c r="U9" i="46"/>
  <c r="T9" i="46"/>
  <c r="S9" i="46"/>
  <c r="R9" i="46"/>
  <c r="Q9" i="46"/>
  <c r="P9" i="46"/>
  <c r="O9" i="46"/>
  <c r="N9" i="46"/>
  <c r="M9" i="46"/>
  <c r="L9" i="46"/>
  <c r="K9" i="46"/>
  <c r="J9" i="46"/>
  <c r="I9" i="46"/>
  <c r="H9" i="46"/>
  <c r="G9" i="46"/>
  <c r="F9" i="46"/>
  <c r="C9" i="46"/>
  <c r="B9" i="46"/>
  <c r="U8" i="46"/>
  <c r="T8" i="46"/>
  <c r="S8" i="46"/>
  <c r="R8" i="46"/>
  <c r="Q8" i="46"/>
  <c r="P8" i="46"/>
  <c r="O8" i="46"/>
  <c r="N8" i="46"/>
  <c r="M8" i="46"/>
  <c r="L8" i="46"/>
  <c r="K8" i="46"/>
  <c r="J8" i="46"/>
  <c r="I8" i="46"/>
  <c r="H8" i="46"/>
  <c r="G8" i="46"/>
  <c r="F8" i="46"/>
  <c r="C8" i="46"/>
  <c r="B8" i="46"/>
  <c r="U7" i="46"/>
  <c r="T7" i="46"/>
  <c r="S7" i="46"/>
  <c r="R7" i="46"/>
  <c r="Q7" i="46"/>
  <c r="P7" i="46"/>
  <c r="O7" i="46"/>
  <c r="N7" i="46"/>
  <c r="M7" i="46"/>
  <c r="L7" i="46"/>
  <c r="K7" i="46"/>
  <c r="J7" i="46"/>
  <c r="I7" i="46"/>
  <c r="H7" i="46"/>
  <c r="G7" i="46"/>
  <c r="F7" i="46"/>
  <c r="C7" i="46"/>
  <c r="B7" i="46"/>
  <c r="U6" i="46"/>
  <c r="T6" i="46"/>
  <c r="S6" i="46"/>
  <c r="R6" i="46"/>
  <c r="Q6" i="46"/>
  <c r="P6" i="46"/>
  <c r="O6" i="46"/>
  <c r="N6" i="46"/>
  <c r="M6" i="46"/>
  <c r="L6" i="46"/>
  <c r="K6" i="46"/>
  <c r="J6" i="46"/>
  <c r="I6" i="46"/>
  <c r="H6" i="46"/>
  <c r="G6" i="46"/>
  <c r="F6" i="46"/>
  <c r="C6" i="46"/>
  <c r="B6" i="46"/>
  <c r="U5" i="46"/>
  <c r="T5" i="46"/>
  <c r="S5" i="46"/>
  <c r="R5" i="46"/>
  <c r="Q5" i="46"/>
  <c r="P5" i="46"/>
  <c r="O5" i="46"/>
  <c r="N5" i="46"/>
  <c r="M5" i="46"/>
  <c r="L5" i="46"/>
  <c r="K5" i="46"/>
  <c r="J5" i="46"/>
  <c r="I5" i="46"/>
  <c r="H5" i="46"/>
  <c r="G5" i="46"/>
  <c r="F5" i="46"/>
  <c r="C5" i="46"/>
  <c r="B5" i="46"/>
  <c r="U4" i="46"/>
  <c r="T4" i="46"/>
  <c r="S4" i="46"/>
  <c r="R4" i="46"/>
  <c r="Q4" i="46"/>
  <c r="P4" i="46"/>
  <c r="O4" i="46"/>
  <c r="N4" i="46"/>
  <c r="M4" i="46"/>
  <c r="L4" i="46"/>
  <c r="K4" i="46"/>
  <c r="J4" i="46"/>
  <c r="I4" i="46"/>
  <c r="H4" i="46"/>
  <c r="G4" i="46"/>
  <c r="F4" i="46"/>
  <c r="C4" i="46"/>
  <c r="B4" i="46"/>
  <c r="U3" i="46"/>
  <c r="T3" i="46"/>
  <c r="S3" i="46"/>
  <c r="R3" i="46"/>
  <c r="Q3" i="46"/>
  <c r="P3" i="46"/>
  <c r="O3" i="46"/>
  <c r="N3" i="46"/>
  <c r="M3" i="46"/>
  <c r="L3" i="46"/>
  <c r="K3" i="46"/>
  <c r="J3" i="46"/>
  <c r="I3" i="46"/>
  <c r="H3" i="46"/>
  <c r="G3" i="46"/>
  <c r="F3" i="46"/>
  <c r="C3" i="46"/>
  <c r="B3" i="46"/>
  <c r="U2" i="46"/>
  <c r="T2" i="46"/>
  <c r="S2" i="46"/>
  <c r="R2" i="46"/>
  <c r="Q2" i="46"/>
  <c r="P2" i="46"/>
  <c r="O2" i="46"/>
  <c r="N2" i="46"/>
  <c r="M2" i="46"/>
  <c r="L2" i="46"/>
  <c r="K2" i="46"/>
  <c r="J2" i="46"/>
  <c r="I2" i="46"/>
  <c r="H2" i="46"/>
  <c r="G2" i="46"/>
  <c r="F2" i="46"/>
  <c r="C2" i="46"/>
  <c r="B2" i="46"/>
  <c r="P56" i="45"/>
  <c r="P55" i="45"/>
  <c r="P54" i="45"/>
  <c r="P53" i="45"/>
  <c r="P52" i="45"/>
  <c r="P51" i="45"/>
  <c r="P50" i="45"/>
  <c r="P49" i="45"/>
  <c r="P48" i="45"/>
  <c r="P47" i="45"/>
  <c r="P46" i="45"/>
  <c r="P45" i="45"/>
  <c r="P44" i="45"/>
  <c r="P43" i="45"/>
  <c r="P42" i="45"/>
  <c r="P41" i="45"/>
  <c r="P40" i="45"/>
  <c r="P39" i="45"/>
  <c r="P38" i="45"/>
  <c r="P37" i="45"/>
  <c r="P36" i="45"/>
  <c r="P35" i="45"/>
  <c r="P34" i="45"/>
  <c r="P33" i="45"/>
  <c r="P31" i="45"/>
  <c r="P28" i="45"/>
  <c r="P27" i="45"/>
  <c r="P26" i="45"/>
  <c r="P25" i="45"/>
  <c r="P24" i="45"/>
  <c r="P19" i="45"/>
  <c r="P18" i="45"/>
  <c r="P17" i="45"/>
  <c r="P16" i="45"/>
  <c r="P15" i="45"/>
  <c r="P14" i="45"/>
  <c r="P13" i="45"/>
  <c r="P12" i="45"/>
  <c r="P11" i="45"/>
  <c r="P10" i="45"/>
  <c r="P9" i="45"/>
  <c r="P8" i="45"/>
  <c r="P7" i="45"/>
  <c r="P6" i="45"/>
  <c r="P5" i="45"/>
  <c r="P4" i="45"/>
  <c r="P3" i="45"/>
  <c r="P2" i="45"/>
  <c r="BE332" i="19"/>
  <c r="BI339" i="19"/>
  <c r="BM346" i="19"/>
  <c r="BP334" i="19"/>
  <c r="BF335" i="19"/>
  <c r="BJ342" i="19"/>
  <c r="BN349" i="19"/>
  <c r="BG335" i="19"/>
  <c r="BG344" i="19"/>
  <c r="BH335" i="19"/>
  <c r="BE337" i="19"/>
  <c r="BM348" i="19"/>
  <c r="BI350" i="19"/>
  <c r="BR333" i="19"/>
  <c r="BV344" i="19"/>
  <c r="BE333" i="19"/>
  <c r="BR336" i="19"/>
  <c r="BK341" i="19"/>
  <c r="BT333" i="19"/>
  <c r="BJ337" i="19"/>
  <c r="BF334" i="19"/>
  <c r="BR343" i="19"/>
  <c r="BJ344" i="19"/>
  <c r="BG348" i="19"/>
  <c r="BN333" i="19"/>
  <c r="BP333" i="19"/>
  <c r="BP347" i="19"/>
  <c r="BQ337" i="19"/>
  <c r="BS337" i="19"/>
  <c r="BR339" i="19"/>
  <c r="BE331" i="19"/>
  <c r="BL331" i="19"/>
  <c r="BQ314" i="19"/>
  <c r="BU321" i="19"/>
  <c r="BE329" i="19"/>
  <c r="BV321" i="19"/>
  <c r="BJ318" i="19"/>
  <c r="BK318" i="19"/>
  <c r="BK327" i="19"/>
  <c r="BP316" i="19"/>
  <c r="BU319" i="19"/>
  <c r="BF328" i="19"/>
  <c r="BG330" i="19"/>
  <c r="BN317" i="19"/>
  <c r="BV327" i="19"/>
  <c r="BK325" i="19"/>
  <c r="BJ328" i="19"/>
  <c r="BP321" i="19"/>
  <c r="BF330" i="19"/>
  <c r="BL327" i="19"/>
  <c r="BO326" i="19"/>
  <c r="BQ324" i="19"/>
  <c r="BI320" i="19"/>
  <c r="BE319" i="19"/>
  <c r="BG324" i="19"/>
  <c r="BH321" i="19"/>
  <c r="BT324" i="19"/>
  <c r="BK319" i="19"/>
  <c r="BV320" i="19"/>
  <c r="BR319" i="19"/>
  <c r="BF325" i="19"/>
  <c r="BM327" i="19"/>
  <c r="BT310" i="19"/>
  <c r="E491" i="19"/>
  <c r="I498" i="19"/>
  <c r="M505" i="19"/>
  <c r="R494" i="19"/>
  <c r="V501" i="19"/>
  <c r="F509" i="19"/>
  <c r="J516" i="19"/>
  <c r="W495" i="19"/>
  <c r="G503" i="19"/>
  <c r="K510" i="19"/>
  <c r="O517" i="19"/>
  <c r="V499" i="19"/>
  <c r="M510" i="19"/>
  <c r="E518" i="19"/>
  <c r="M492" i="19"/>
  <c r="T502" i="19"/>
  <c r="J514" i="19"/>
  <c r="P523" i="19"/>
  <c r="V494" i="19"/>
  <c r="N504" i="19"/>
  <c r="I516" i="19"/>
  <c r="W497" i="19"/>
  <c r="S510" i="19"/>
  <c r="R522" i="19"/>
  <c r="G496" i="19"/>
  <c r="W520" i="19"/>
  <c r="S504" i="19"/>
  <c r="H523" i="19"/>
  <c r="W496" i="19"/>
  <c r="T510" i="19"/>
  <c r="E521" i="19"/>
  <c r="G529" i="19"/>
  <c r="F513" i="19"/>
  <c r="I529" i="19"/>
  <c r="G513" i="19"/>
  <c r="M494" i="19"/>
  <c r="Q504" i="19"/>
  <c r="F516" i="19"/>
  <c r="R524" i="19"/>
  <c r="L499" i="19"/>
  <c r="J518" i="19"/>
  <c r="S493" i="19"/>
  <c r="P512" i="19"/>
  <c r="T493" i="19"/>
  <c r="Q515" i="19"/>
  <c r="U493" i="19"/>
  <c r="T512" i="19"/>
  <c r="V493" i="19"/>
  <c r="N513" i="19"/>
  <c r="P506" i="19"/>
  <c r="J499" i="19"/>
  <c r="N527" i="19"/>
  <c r="J497" i="19"/>
  <c r="G511" i="19"/>
  <c r="R507" i="19"/>
  <c r="R529" i="19"/>
  <c r="R520" i="19"/>
  <c r="H498" i="19"/>
  <c r="N524" i="19"/>
  <c r="J525" i="19"/>
  <c r="S525" i="19"/>
  <c r="Q529" i="19"/>
  <c r="N490" i="19"/>
  <c r="J490" i="19"/>
  <c r="BQ332" i="19"/>
  <c r="BU339" i="19"/>
  <c r="BE347" i="19"/>
  <c r="BL336" i="19"/>
  <c r="BR335" i="19"/>
  <c r="BV342" i="19"/>
  <c r="BF350" i="19"/>
  <c r="BS335" i="19"/>
  <c r="BS344" i="19"/>
  <c r="BT335" i="19"/>
  <c r="BU337" i="19"/>
  <c r="BQ349" i="19"/>
  <c r="BU338" i="19"/>
  <c r="BJ334" i="19"/>
  <c r="BN345" i="19"/>
  <c r="BQ334" i="19"/>
  <c r="BN339" i="19"/>
  <c r="BS342" i="19"/>
  <c r="BL334" i="19"/>
  <c r="BV338" i="19"/>
  <c r="BR337" i="19"/>
  <c r="BT350" i="19"/>
  <c r="BU347" i="19"/>
  <c r="BP332" i="19"/>
  <c r="BV341" i="19"/>
  <c r="BH345" i="19"/>
  <c r="BJ349" i="19"/>
  <c r="BI338" i="19"/>
  <c r="BO342" i="19"/>
  <c r="BJ340" i="19"/>
  <c r="BQ331" i="19"/>
  <c r="BM331" i="19"/>
  <c r="BI315" i="19"/>
  <c r="BM322" i="19"/>
  <c r="BQ329" i="19"/>
  <c r="BF323" i="19"/>
  <c r="BN322" i="19"/>
  <c r="BO319" i="19"/>
  <c r="BO328" i="19"/>
  <c r="BH317" i="19"/>
  <c r="BJ320" i="19"/>
  <c r="BT328" i="19"/>
  <c r="BV330" i="19"/>
  <c r="BR318" i="19"/>
  <c r="BG328" i="19"/>
  <c r="BI328" i="19"/>
  <c r="BH330" i="19"/>
  <c r="BE322" i="19"/>
  <c r="BT330" i="19"/>
  <c r="BJ329" i="19"/>
  <c r="BR327" i="19"/>
  <c r="BT325" i="19"/>
  <c r="BO323" i="19"/>
  <c r="BT320" i="19"/>
  <c r="BM329" i="19"/>
  <c r="BP324" i="19"/>
  <c r="BR328" i="19"/>
  <c r="BU320" i="19"/>
  <c r="BF321" i="19"/>
  <c r="BL316" i="19"/>
  <c r="BQ327" i="19"/>
  <c r="BP328" i="19"/>
  <c r="BG310" i="19"/>
  <c r="Q491" i="19"/>
  <c r="U498" i="19"/>
  <c r="E506" i="19"/>
  <c r="J495" i="19"/>
  <c r="N502" i="19"/>
  <c r="R509" i="19"/>
  <c r="V516" i="19"/>
  <c r="O496" i="19"/>
  <c r="S503" i="19"/>
  <c r="W510" i="19"/>
  <c r="G518" i="19"/>
  <c r="K500" i="19"/>
  <c r="K511" i="19"/>
  <c r="S518" i="19"/>
  <c r="Q493" i="19"/>
  <c r="I503" i="19"/>
  <c r="J515" i="19"/>
  <c r="H524" i="19"/>
  <c r="H495" i="19"/>
  <c r="R505" i="19"/>
  <c r="I517" i="19"/>
  <c r="S499" i="19"/>
  <c r="P511" i="19"/>
  <c r="R523" i="19"/>
  <c r="H497" i="19"/>
  <c r="G522" i="19"/>
  <c r="T505" i="19"/>
  <c r="BI333" i="19"/>
  <c r="BM340" i="19"/>
  <c r="BQ347" i="19"/>
  <c r="BH338" i="19"/>
  <c r="BJ336" i="19"/>
  <c r="BN343" i="19"/>
  <c r="BR350" i="19"/>
  <c r="BK336" i="19"/>
  <c r="BK345" i="19"/>
  <c r="BP337" i="19"/>
  <c r="BM338" i="19"/>
  <c r="BU350" i="19"/>
  <c r="BM341" i="19"/>
  <c r="BV335" i="19"/>
  <c r="BE346" i="19"/>
  <c r="BI335" i="19"/>
  <c r="BN341" i="19"/>
  <c r="BK343" i="19"/>
  <c r="BP336" i="19"/>
  <c r="BO332" i="19"/>
  <c r="BJ338" i="19"/>
  <c r="BU334" i="19"/>
  <c r="BE348" i="19"/>
  <c r="BH333" i="19"/>
  <c r="BN342" i="19"/>
  <c r="BH349" i="19"/>
  <c r="BM335" i="19"/>
  <c r="BU341" i="19"/>
  <c r="BH347" i="19"/>
  <c r="BJ346" i="19"/>
  <c r="BG331" i="19"/>
  <c r="BN331" i="19"/>
  <c r="BU315" i="19"/>
  <c r="BE323" i="19"/>
  <c r="BI330" i="19"/>
  <c r="BR323" i="19"/>
  <c r="BG311" i="19"/>
  <c r="BG320" i="19"/>
  <c r="BG329" i="19"/>
  <c r="BI311" i="19"/>
  <c r="BN321" i="19"/>
  <c r="BT329" i="19"/>
  <c r="BR321" i="19"/>
  <c r="BG319" i="19"/>
  <c r="BU328" i="19"/>
  <c r="BM311" i="19"/>
  <c r="BR313" i="19"/>
  <c r="BT322" i="19"/>
  <c r="BQ321" i="19"/>
  <c r="BO311" i="19"/>
  <c r="BM330" i="19"/>
  <c r="BP329" i="19"/>
  <c r="BV324" i="19"/>
  <c r="BK322" i="19"/>
  <c r="BN312" i="19"/>
  <c r="BL328" i="19"/>
  <c r="BE325" i="19"/>
  <c r="BE321" i="19"/>
  <c r="BP322" i="19"/>
  <c r="BM318" i="19"/>
  <c r="BL330" i="19"/>
  <c r="BR329" i="19"/>
  <c r="BM310" i="19"/>
  <c r="I492" i="19"/>
  <c r="M499" i="19"/>
  <c r="Q506" i="19"/>
  <c r="V495" i="19"/>
  <c r="F503" i="19"/>
  <c r="J510" i="19"/>
  <c r="N517" i="19"/>
  <c r="G497" i="19"/>
  <c r="K504" i="19"/>
  <c r="O511" i="19"/>
  <c r="H491" i="19"/>
  <c r="O501" i="19"/>
  <c r="K512" i="19"/>
  <c r="K519" i="19"/>
  <c r="U494" i="19"/>
  <c r="M504" i="19"/>
  <c r="H516" i="19"/>
  <c r="T524" i="19"/>
  <c r="L496" i="19"/>
  <c r="V506" i="19"/>
  <c r="W517" i="19"/>
  <c r="T500" i="19"/>
  <c r="H512" i="19"/>
  <c r="P524" i="19"/>
  <c r="T503" i="19"/>
  <c r="U522" i="19"/>
  <c r="P507" i="19"/>
  <c r="P525" i="19"/>
  <c r="U500" i="19"/>
  <c r="I512" i="19"/>
  <c r="E522" i="19"/>
  <c r="N491" i="19"/>
  <c r="E519" i="19"/>
  <c r="O491" i="19"/>
  <c r="M516" i="19"/>
  <c r="H492" i="19"/>
  <c r="M506" i="19"/>
  <c r="O518" i="19"/>
  <c r="I526" i="19"/>
  <c r="V503" i="19"/>
  <c r="L521" i="19"/>
  <c r="N495" i="19"/>
  <c r="K518" i="19"/>
  <c r="O495" i="19"/>
  <c r="K520" i="19"/>
  <c r="P495" i="19"/>
  <c r="T515" i="19"/>
  <c r="Q495" i="19"/>
  <c r="N516" i="19"/>
  <c r="Q510" i="19"/>
  <c r="M503" i="19"/>
  <c r="L501" i="19"/>
  <c r="M501" i="19"/>
  <c r="Q516" i="19"/>
  <c r="F514" i="19"/>
  <c r="T516" i="19"/>
  <c r="M522" i="19"/>
  <c r="E505" i="19"/>
  <c r="V527" i="19"/>
  <c r="Q528" i="19"/>
  <c r="T528" i="19"/>
  <c r="G519" i="19"/>
  <c r="K490" i="19"/>
  <c r="W490" i="19"/>
  <c r="E457" i="19"/>
  <c r="BU333" i="19"/>
  <c r="BE341" i="19"/>
  <c r="BI348" i="19"/>
  <c r="BT338" i="19"/>
  <c r="BV336" i="19"/>
  <c r="BF344" i="19"/>
  <c r="BJ351" i="19"/>
  <c r="BO337" i="19"/>
  <c r="BO346" i="19"/>
  <c r="BH341" i="19"/>
  <c r="BE339" i="19"/>
  <c r="BG351" i="19"/>
  <c r="BQ345" i="19"/>
  <c r="BN336" i="19"/>
  <c r="BU346" i="19"/>
  <c r="BQ336" i="19"/>
  <c r="BF342" i="19"/>
  <c r="BO345" i="19"/>
  <c r="BH339" i="19"/>
  <c r="BG333" i="19"/>
  <c r="BM350" i="19"/>
  <c r="BQ339" i="19"/>
  <c r="BL349" i="19"/>
  <c r="BT336" i="19"/>
  <c r="BE343" i="19"/>
  <c r="BO350" i="19"/>
  <c r="BS343" i="19"/>
  <c r="BM342" i="19"/>
  <c r="BT337" i="19"/>
  <c r="BF351" i="19"/>
  <c r="BR331" i="19"/>
  <c r="BI331" i="19"/>
  <c r="BM316" i="19"/>
  <c r="BQ323" i="19"/>
  <c r="BU330" i="19"/>
  <c r="BF311" i="19"/>
  <c r="BS311" i="19"/>
  <c r="BS320" i="19"/>
  <c r="BS329" i="19"/>
  <c r="BQ312" i="19"/>
  <c r="BR322" i="19"/>
  <c r="BR330" i="19"/>
  <c r="BL326" i="19"/>
  <c r="BV319" i="19"/>
  <c r="BF329" i="19"/>
  <c r="BQ313" i="19"/>
  <c r="BK311" i="19"/>
  <c r="BI323" i="19"/>
  <c r="BF322" i="19"/>
  <c r="BF312" i="19"/>
  <c r="BE313" i="19"/>
  <c r="BT319" i="19"/>
  <c r="BM326" i="19"/>
  <c r="BU323" i="19"/>
  <c r="BR315" i="19"/>
  <c r="BP312" i="19"/>
  <c r="BJ330" i="19"/>
  <c r="BL322" i="19"/>
  <c r="BE328" i="19"/>
  <c r="BS324" i="19"/>
  <c r="BS313" i="19"/>
  <c r="BT313" i="19"/>
  <c r="BN310" i="19"/>
  <c r="U492" i="19"/>
  <c r="E500" i="19"/>
  <c r="I507" i="19"/>
  <c r="N496" i="19"/>
  <c r="R503" i="19"/>
  <c r="V510" i="19"/>
  <c r="F518" i="19"/>
  <c r="S497" i="19"/>
  <c r="W504" i="19"/>
  <c r="G512" i="19"/>
  <c r="W491" i="19"/>
  <c r="S502" i="19"/>
  <c r="I513" i="19"/>
  <c r="W519" i="19"/>
  <c r="G495" i="19"/>
  <c r="Q505" i="19"/>
  <c r="H517" i="19"/>
  <c r="L525" i="19"/>
  <c r="P497" i="19"/>
  <c r="H507" i="19"/>
  <c r="I518" i="19"/>
  <c r="R501" i="19"/>
  <c r="T513" i="19"/>
  <c r="K525" i="19"/>
  <c r="R504" i="19"/>
  <c r="E524" i="19"/>
  <c r="K509" i="19"/>
  <c r="F527" i="19"/>
  <c r="S501" i="19"/>
  <c r="U513" i="19"/>
  <c r="S522" i="19"/>
  <c r="J493" i="19"/>
  <c r="T519" i="19"/>
  <c r="P492" i="19"/>
  <c r="F519" i="19"/>
  <c r="I493" i="19"/>
  <c r="N507" i="19"/>
  <c r="S519" i="19"/>
  <c r="V526" i="19"/>
  <c r="G504" i="19"/>
  <c r="O522" i="19"/>
  <c r="Q498" i="19"/>
  <c r="M521" i="19"/>
  <c r="Q499" i="19"/>
  <c r="N521" i="19"/>
  <c r="I496" i="19"/>
  <c r="R518" i="19"/>
  <c r="P496" i="19"/>
  <c r="V518" i="19"/>
  <c r="H514" i="19"/>
  <c r="W506" i="19"/>
  <c r="W505" i="19"/>
  <c r="R508" i="19"/>
  <c r="T525" i="19"/>
  <c r="S516" i="19"/>
  <c r="I523" i="19"/>
  <c r="L523" i="19"/>
  <c r="V509" i="19"/>
  <c r="P528" i="19"/>
  <c r="M498" i="19"/>
  <c r="N529" i="19"/>
  <c r="V525" i="19"/>
  <c r="P490" i="19"/>
  <c r="T490" i="19"/>
  <c r="BM334" i="19"/>
  <c r="BQ341" i="19"/>
  <c r="BU348" i="19"/>
  <c r="BL339" i="19"/>
  <c r="BN337" i="19"/>
  <c r="BR344" i="19"/>
  <c r="BV351" i="19"/>
  <c r="BG338" i="19"/>
  <c r="BG347" i="19"/>
  <c r="BT341" i="19"/>
  <c r="BQ340" i="19"/>
  <c r="BT340" i="19"/>
  <c r="BH346" i="19"/>
  <c r="BF337" i="19"/>
  <c r="BJ347" i="19"/>
  <c r="BM339" i="19"/>
  <c r="BK332" i="19"/>
  <c r="BF346" i="19"/>
  <c r="BP345" i="19"/>
  <c r="BS336" i="19"/>
  <c r="BT351" i="19"/>
  <c r="BI340" i="19"/>
  <c r="BS339" i="19"/>
  <c r="BL337" i="19"/>
  <c r="BP344" i="19"/>
  <c r="BS334" i="19"/>
  <c r="BK349" i="19"/>
  <c r="BO344" i="19"/>
  <c r="BL338" i="19"/>
  <c r="BG336" i="19"/>
  <c r="BO331" i="19"/>
  <c r="BV331" i="19"/>
  <c r="BE317" i="19"/>
  <c r="BI324" i="19"/>
  <c r="BF314" i="19"/>
  <c r="BR311" i="19"/>
  <c r="BK312" i="19"/>
  <c r="BK321" i="19"/>
  <c r="BK330" i="19"/>
  <c r="BI313" i="19"/>
  <c r="BV323" i="19"/>
  <c r="BL311" i="19"/>
  <c r="BN311" i="19"/>
  <c r="BK320" i="19"/>
  <c r="BU329" i="19"/>
  <c r="BI314" i="19"/>
  <c r="BS312" i="19"/>
  <c r="BL324" i="19"/>
  <c r="BU322" i="19"/>
  <c r="BO314" i="19"/>
  <c r="BQ325" i="19"/>
  <c r="BM323" i="19"/>
  <c r="BP327" i="19"/>
  <c r="BE324" i="19"/>
  <c r="BV317" i="19"/>
  <c r="BT315" i="19"/>
  <c r="BS316" i="19"/>
  <c r="BF324" i="19"/>
  <c r="BP330" i="19"/>
  <c r="BQ328" i="19"/>
  <c r="BJ314" i="19"/>
  <c r="BL314" i="19"/>
  <c r="BI310" i="19"/>
  <c r="M493" i="19"/>
  <c r="Q500" i="19"/>
  <c r="U507" i="19"/>
  <c r="F497" i="19"/>
  <c r="J504" i="19"/>
  <c r="N511" i="19"/>
  <c r="G491" i="19"/>
  <c r="K498" i="19"/>
  <c r="O505" i="19"/>
  <c r="S512" i="19"/>
  <c r="L492" i="19"/>
  <c r="H503" i="19"/>
  <c r="I514" i="19"/>
  <c r="O520" i="19"/>
  <c r="K496" i="19"/>
  <c r="U506" i="19"/>
  <c r="V517" i="19"/>
  <c r="P526" i="19"/>
  <c r="E498" i="19"/>
  <c r="L508" i="19"/>
  <c r="U518" i="19"/>
  <c r="P502" i="19"/>
  <c r="Q514" i="19"/>
  <c r="G526" i="19"/>
  <c r="N506" i="19"/>
  <c r="S524" i="19"/>
  <c r="O512" i="19"/>
  <c r="S527" i="19"/>
  <c r="Q502" i="19"/>
  <c r="R514" i="19"/>
  <c r="E523" i="19"/>
  <c r="K494" i="19"/>
  <c r="I521" i="19"/>
  <c r="L494" i="19"/>
  <c r="U519" i="19"/>
  <c r="J494" i="19"/>
  <c r="I508" i="19"/>
  <c r="H520" i="19"/>
  <c r="Q527" i="19"/>
  <c r="F505" i="19"/>
  <c r="W523" i="19"/>
  <c r="P499" i="19"/>
  <c r="P522" i="19"/>
  <c r="J500" i="19"/>
  <c r="Q522" i="19"/>
  <c r="R499" i="19"/>
  <c r="L520" i="19"/>
  <c r="O500" i="19"/>
  <c r="M520" i="19"/>
  <c r="I519" i="19"/>
  <c r="R510" i="19"/>
  <c r="F508" i="19"/>
  <c r="M517" i="19"/>
  <c r="N526" i="19"/>
  <c r="Q496" i="19"/>
  <c r="W493" i="19"/>
  <c r="M524" i="19"/>
  <c r="P513" i="19"/>
  <c r="L498" i="19"/>
  <c r="E511" i="19"/>
  <c r="F504" i="19"/>
  <c r="Q526" i="19"/>
  <c r="G490" i="19"/>
  <c r="E451" i="19"/>
  <c r="BQ335" i="19"/>
  <c r="BU342" i="19"/>
  <c r="BE350" i="19"/>
  <c r="BL342" i="19"/>
  <c r="BR338" i="19"/>
  <c r="BV345" i="19"/>
  <c r="BT344" i="19"/>
  <c r="BK339" i="19"/>
  <c r="BK348" i="19"/>
  <c r="BL345" i="19"/>
  <c r="BQ342" i="19"/>
  <c r="BT342" i="19"/>
  <c r="BF349" i="19"/>
  <c r="BN338" i="19"/>
  <c r="BR349" i="19"/>
  <c r="BU340" i="19"/>
  <c r="BK334" i="19"/>
  <c r="BK347" i="19"/>
  <c r="BM332" i="19"/>
  <c r="BO341" i="19"/>
  <c r="BN350" i="19"/>
  <c r="BI346" i="19"/>
  <c r="BK346" i="19"/>
  <c r="BH342" i="19"/>
  <c r="BO333" i="19"/>
  <c r="BH343" i="19"/>
  <c r="BU343" i="19"/>
  <c r="BS346" i="19"/>
  <c r="BG343" i="19"/>
  <c r="BO351" i="19"/>
  <c r="BJ331" i="19"/>
  <c r="BE311" i="19"/>
  <c r="BI318" i="19"/>
  <c r="BM325" i="19"/>
  <c r="BR317" i="19"/>
  <c r="BV312" i="19"/>
  <c r="BG314" i="19"/>
  <c r="BG323" i="19"/>
  <c r="BT311" i="19"/>
  <c r="BM315" i="19"/>
  <c r="BH325" i="19"/>
  <c r="BL313" i="19"/>
  <c r="BR312" i="19"/>
  <c r="BS322" i="19"/>
  <c r="BS330" i="19"/>
  <c r="BT317" i="19"/>
  <c r="BO315" i="19"/>
  <c r="BJ326" i="19"/>
  <c r="BI329" i="19"/>
  <c r="BT316" i="19"/>
  <c r="BF313" i="19"/>
  <c r="BU313" i="19"/>
  <c r="BN326" i="19"/>
  <c r="BP326" i="19"/>
  <c r="BU326" i="19"/>
  <c r="BE327" i="19"/>
  <c r="BI322" i="19"/>
  <c r="BR326" i="19"/>
  <c r="BO324" i="19"/>
  <c r="BO327" i="19"/>
  <c r="BL318" i="19"/>
  <c r="BE310" i="19"/>
  <c r="BS310" i="19"/>
  <c r="Q494" i="19"/>
  <c r="U501" i="19"/>
  <c r="F491" i="19"/>
  <c r="J498" i="19"/>
  <c r="N505" i="19"/>
  <c r="R512" i="19"/>
  <c r="K492" i="19"/>
  <c r="O499" i="19"/>
  <c r="S506" i="19"/>
  <c r="W513" i="19"/>
  <c r="T494" i="19"/>
  <c r="L504" i="19"/>
  <c r="I515" i="19"/>
  <c r="S521" i="19"/>
  <c r="S498" i="19"/>
  <c r="K508" i="19"/>
  <c r="T518" i="19"/>
  <c r="T527" i="19"/>
  <c r="I499" i="19"/>
  <c r="O510" i="19"/>
  <c r="E520" i="19"/>
  <c r="O504" i="19"/>
  <c r="R517" i="19"/>
  <c r="O527" i="19"/>
  <c r="E510" i="19"/>
  <c r="R527" i="19"/>
  <c r="E517" i="19"/>
  <c r="W529" i="19"/>
  <c r="P504" i="19"/>
  <c r="E516" i="19"/>
  <c r="Q524" i="19"/>
  <c r="W500" i="19"/>
  <c r="G523" i="19"/>
  <c r="I497" i="19"/>
  <c r="U524" i="19"/>
  <c r="F496" i="19"/>
  <c r="U510" i="19"/>
  <c r="BI336" i="19"/>
  <c r="BM343" i="19"/>
  <c r="BQ350" i="19"/>
  <c r="BF332" i="19"/>
  <c r="BJ339" i="19"/>
  <c r="BN346" i="19"/>
  <c r="BP346" i="19"/>
  <c r="BO340" i="19"/>
  <c r="BO349" i="19"/>
  <c r="BI332" i="19"/>
  <c r="BI343" i="19"/>
  <c r="BL343" i="19"/>
  <c r="BU349" i="19"/>
  <c r="BF339" i="19"/>
  <c r="BV350" i="19"/>
  <c r="BQ343" i="19"/>
  <c r="BO336" i="19"/>
  <c r="BO348" i="19"/>
  <c r="BI337" i="19"/>
  <c r="BG342" i="19"/>
  <c r="BH334" i="19"/>
  <c r="BE351" i="19"/>
  <c r="BV347" i="19"/>
  <c r="BN344" i="19"/>
  <c r="BU336" i="19"/>
  <c r="BE344" i="19"/>
  <c r="BI351" i="19"/>
  <c r="BR332" i="19"/>
  <c r="BV339" i="19"/>
  <c r="BF347" i="19"/>
  <c r="BG332" i="19"/>
  <c r="BG341" i="19"/>
  <c r="BG350" i="19"/>
  <c r="BQ333" i="19"/>
  <c r="BU344" i="19"/>
  <c r="BG346" i="19"/>
  <c r="BJ350" i="19"/>
  <c r="BR340" i="19"/>
  <c r="BH351" i="19"/>
  <c r="BN351" i="19"/>
  <c r="BG337" i="19"/>
  <c r="BS349" i="19"/>
  <c r="BE342" i="19"/>
  <c r="BM344" i="19"/>
  <c r="BO339" i="19"/>
  <c r="BV334" i="19"/>
  <c r="BF348" i="19"/>
  <c r="BR346" i="19"/>
  <c r="BF343" i="19"/>
  <c r="BP350" i="19"/>
  <c r="BH336" i="19"/>
  <c r="BL350" i="19"/>
  <c r="BR345" i="19"/>
  <c r="BV343" i="19"/>
  <c r="BP331" i="19"/>
  <c r="BI312" i="19"/>
  <c r="BM319" i="19"/>
  <c r="BQ326" i="19"/>
  <c r="BN319" i="19"/>
  <c r="BR314" i="19"/>
  <c r="BK315" i="19"/>
  <c r="BK324" i="19"/>
  <c r="BP313" i="19"/>
  <c r="BU316" i="19"/>
  <c r="BH326" i="19"/>
  <c r="BH316" i="19"/>
  <c r="BV314" i="19"/>
  <c r="BJ324" i="19"/>
  <c r="BT318" i="19"/>
  <c r="BG322" i="19"/>
  <c r="BO317" i="19"/>
  <c r="BH328" i="19"/>
  <c r="BI316" i="19"/>
  <c r="BP320" i="19"/>
  <c r="BQ322" i="19"/>
  <c r="BN318" i="19"/>
  <c r="BG312" i="19"/>
  <c r="BK329" i="19"/>
  <c r="BN329" i="19"/>
  <c r="BK314" i="19"/>
  <c r="BU311" i="19"/>
  <c r="BO330" i="19"/>
  <c r="BG318" i="19"/>
  <c r="BR316" i="19"/>
  <c r="BM321" i="19"/>
  <c r="BK310" i="19"/>
  <c r="BL310" i="19"/>
  <c r="U495" i="19"/>
  <c r="E503" i="19"/>
  <c r="J492" i="19"/>
  <c r="N499" i="19"/>
  <c r="R506" i="19"/>
  <c r="V513" i="19"/>
  <c r="O493" i="19"/>
  <c r="S500" i="19"/>
  <c r="BM337" i="19"/>
  <c r="BQ344" i="19"/>
  <c r="BU351" i="19"/>
  <c r="BJ333" i="19"/>
  <c r="BN340" i="19"/>
  <c r="BR347" i="19"/>
  <c r="BS332" i="19"/>
  <c r="BS341" i="19"/>
  <c r="BS350" i="19"/>
  <c r="BI334" i="19"/>
  <c r="BM345" i="19"/>
  <c r="BP348" i="19"/>
  <c r="BF340" i="19"/>
  <c r="BJ341" i="19"/>
  <c r="BH337" i="19"/>
  <c r="BN332" i="19"/>
  <c r="BO338" i="19"/>
  <c r="BH350" i="19"/>
  <c r="BI344" i="19"/>
  <c r="BQ346" i="19"/>
  <c r="BG340" i="19"/>
  <c r="BN335" i="19"/>
  <c r="BT339" i="19"/>
  <c r="BL348" i="19"/>
  <c r="BG345" i="19"/>
  <c r="BP339" i="19"/>
  <c r="BU332" i="19"/>
  <c r="BS351" i="19"/>
  <c r="BO347" i="19"/>
  <c r="BL344" i="19"/>
  <c r="BU331" i="19"/>
  <c r="BU312" i="19"/>
  <c r="BE320" i="19"/>
  <c r="BI327" i="19"/>
  <c r="BF320" i="19"/>
  <c r="BJ315" i="19"/>
  <c r="BO316" i="19"/>
  <c r="BO325" i="19"/>
  <c r="BH314" i="19"/>
  <c r="BM317" i="19"/>
  <c r="BV326" i="19"/>
  <c r="BP317" i="19"/>
  <c r="BN315" i="19"/>
  <c r="BI325" i="19"/>
  <c r="BI319" i="19"/>
  <c r="BV322" i="19"/>
  <c r="BS318" i="19"/>
  <c r="BV328" i="19"/>
  <c r="BJ319" i="19"/>
  <c r="BJ322" i="19"/>
  <c r="BQ330" i="19"/>
  <c r="BT321" i="19"/>
  <c r="BP314" i="19"/>
  <c r="BN330" i="19"/>
  <c r="BO312" i="19"/>
  <c r="BS321" i="19"/>
  <c r="BH312" i="19"/>
  <c r="BV311" i="19"/>
  <c r="BS325" i="19"/>
  <c r="BU345" i="19"/>
  <c r="BV348" i="19"/>
  <c r="BM336" i="19"/>
  <c r="BJ343" i="19"/>
  <c r="BL332" i="19"/>
  <c r="BT343" i="19"/>
  <c r="BI349" i="19"/>
  <c r="BN347" i="19"/>
  <c r="BQ311" i="19"/>
  <c r="BV318" i="19"/>
  <c r="BS323" i="19"/>
  <c r="BV325" i="19"/>
  <c r="BH323" i="19"/>
  <c r="BG316" i="19"/>
  <c r="BJ317" i="19"/>
  <c r="BP311" i="19"/>
  <c r="BN328" i="19"/>
  <c r="BG313" i="19"/>
  <c r="BU325" i="19"/>
  <c r="I495" i="19"/>
  <c r="N493" i="19"/>
  <c r="F512" i="19"/>
  <c r="K501" i="19"/>
  <c r="S515" i="19"/>
  <c r="BM349" i="19"/>
  <c r="BH344" i="19"/>
  <c r="BI341" i="19"/>
  <c r="BN348" i="19"/>
  <c r="BL347" i="19"/>
  <c r="BK340" i="19"/>
  <c r="BH340" i="19"/>
  <c r="BE336" i="19"/>
  <c r="BM313" i="19"/>
  <c r="BR320" i="19"/>
  <c r="BG326" i="19"/>
  <c r="BF327" i="19"/>
  <c r="BI326" i="19"/>
  <c r="BH319" i="19"/>
  <c r="BT323" i="19"/>
  <c r="BF315" i="19"/>
  <c r="BH320" i="19"/>
  <c r="BO329" i="19"/>
  <c r="BH322" i="19"/>
  <c r="M496" i="19"/>
  <c r="F494" i="19"/>
  <c r="J513" i="19"/>
  <c r="W501" i="19"/>
  <c r="K516" i="19"/>
  <c r="J508" i="19"/>
  <c r="G524" i="19"/>
  <c r="L512" i="19"/>
  <c r="N492" i="19"/>
  <c r="K514" i="19"/>
  <c r="G508" i="19"/>
  <c r="S529" i="19"/>
  <c r="W502" i="19"/>
  <c r="H493" i="19"/>
  <c r="S517" i="19"/>
  <c r="T529" i="19"/>
  <c r="W526" i="19"/>
  <c r="O528" i="19"/>
  <c r="I509" i="19"/>
  <c r="F523" i="19"/>
  <c r="L509" i="19"/>
  <c r="U491" i="19"/>
  <c r="E526" i="19"/>
  <c r="G510" i="19"/>
  <c r="G501" i="19"/>
  <c r="I528" i="19"/>
  <c r="K524" i="19"/>
  <c r="E493" i="19"/>
  <c r="L517" i="19"/>
  <c r="E504" i="19"/>
  <c r="P510" i="19"/>
  <c r="F517" i="19"/>
  <c r="J517" i="19"/>
  <c r="K517" i="19"/>
  <c r="H511" i="19"/>
  <c r="Q490" i="19"/>
  <c r="I452" i="19"/>
  <c r="E460" i="19"/>
  <c r="I467" i="19"/>
  <c r="M474" i="19"/>
  <c r="F454" i="19"/>
  <c r="J461" i="19"/>
  <c r="N468" i="19"/>
  <c r="S451" i="19"/>
  <c r="W458" i="19"/>
  <c r="G466" i="19"/>
  <c r="F455" i="19"/>
  <c r="P465" i="19"/>
  <c r="T476" i="19"/>
  <c r="K484" i="19"/>
  <c r="L460" i="19"/>
  <c r="R471" i="19"/>
  <c r="L481" i="19"/>
  <c r="I459" i="19"/>
  <c r="E470" i="19"/>
  <c r="T457" i="19"/>
  <c r="L467" i="19"/>
  <c r="F477" i="19"/>
  <c r="L451" i="19"/>
  <c r="F468" i="19"/>
  <c r="U478" i="19"/>
  <c r="K487" i="19"/>
  <c r="K457" i="19"/>
  <c r="L471" i="19"/>
  <c r="S481" i="19"/>
  <c r="T489" i="19"/>
  <c r="J462" i="19"/>
  <c r="J476" i="19"/>
  <c r="I486" i="19"/>
  <c r="G453" i="19"/>
  <c r="O467" i="19"/>
  <c r="O478" i="19"/>
  <c r="Q487" i="19"/>
  <c r="R462" i="19"/>
  <c r="T479" i="19"/>
  <c r="V488" i="19"/>
  <c r="E464" i="19"/>
  <c r="R455" i="19"/>
  <c r="H471" i="19"/>
  <c r="S482" i="19"/>
  <c r="G488" i="19"/>
  <c r="Q482" i="19"/>
  <c r="H481" i="19"/>
  <c r="W456" i="19"/>
  <c r="L484" i="19"/>
  <c r="U474" i="19"/>
  <c r="U479" i="19"/>
  <c r="I472" i="19"/>
  <c r="W479" i="19"/>
  <c r="I479" i="19"/>
  <c r="I474" i="19"/>
  <c r="S476" i="19"/>
  <c r="S467" i="19"/>
  <c r="S485" i="19"/>
  <c r="U483" i="19"/>
  <c r="T467" i="19"/>
  <c r="T484" i="19"/>
  <c r="P487" i="19"/>
  <c r="K450" i="19"/>
  <c r="M450" i="19"/>
  <c r="Q428" i="19"/>
  <c r="U435" i="19"/>
  <c r="E443" i="19"/>
  <c r="R422" i="19"/>
  <c r="V429" i="19"/>
  <c r="F437" i="19"/>
  <c r="K423" i="19"/>
  <c r="O430" i="19"/>
  <c r="BH332" i="19"/>
  <c r="BK333" i="19"/>
  <c r="BT346" i="19"/>
  <c r="BP338" i="19"/>
  <c r="BM347" i="19"/>
  <c r="BL340" i="19"/>
  <c r="BS345" i="19"/>
  <c r="BT347" i="19"/>
  <c r="BE314" i="19"/>
  <c r="BJ321" i="19"/>
  <c r="BS326" i="19"/>
  <c r="BT327" i="19"/>
  <c r="BG327" i="19"/>
  <c r="BL320" i="19"/>
  <c r="BG325" i="19"/>
  <c r="BK317" i="19"/>
  <c r="BN323" i="19"/>
  <c r="BH313" i="19"/>
  <c r="BU310" i="19"/>
  <c r="E497" i="19"/>
  <c r="R497" i="19"/>
  <c r="N514" i="19"/>
  <c r="O502" i="19"/>
  <c r="W516" i="19"/>
  <c r="M509" i="19"/>
  <c r="I491" i="19"/>
  <c r="L513" i="19"/>
  <c r="R493" i="19"/>
  <c r="K515" i="19"/>
  <c r="E509" i="19"/>
  <c r="L495" i="19"/>
  <c r="U503" i="19"/>
  <c r="I494" i="19"/>
  <c r="N518" i="19"/>
  <c r="F498" i="19"/>
  <c r="N528" i="19"/>
  <c r="P491" i="19"/>
  <c r="R511" i="19"/>
  <c r="T523" i="19"/>
  <c r="V511" i="19"/>
  <c r="R492" i="19"/>
  <c r="I527" i="19"/>
  <c r="Q512" i="19"/>
  <c r="I505" i="19"/>
  <c r="M529" i="19"/>
  <c r="R496" i="19"/>
  <c r="S496" i="19"/>
  <c r="Q523" i="19"/>
  <c r="S508" i="19"/>
  <c r="U511" i="19"/>
  <c r="N519" i="19"/>
  <c r="W518" i="19"/>
  <c r="N523" i="19"/>
  <c r="W512" i="19"/>
  <c r="S490" i="19"/>
  <c r="U452" i="19"/>
  <c r="Q460" i="19"/>
  <c r="U467" i="19"/>
  <c r="E475" i="19"/>
  <c r="R454" i="19"/>
  <c r="V461" i="19"/>
  <c r="F469" i="19"/>
  <c r="K452" i="19"/>
  <c r="O459" i="19"/>
  <c r="S466" i="19"/>
  <c r="J456" i="19"/>
  <c r="T466" i="19"/>
  <c r="P477" i="19"/>
  <c r="W484" i="19"/>
  <c r="P461" i="19"/>
  <c r="P472" i="19"/>
  <c r="P482" i="19"/>
  <c r="M460" i="19"/>
  <c r="S470" i="19"/>
  <c r="F458" i="19"/>
  <c r="P468" i="19"/>
  <c r="S477" i="19"/>
  <c r="P452" i="19"/>
  <c r="J469" i="19"/>
  <c r="J479" i="19"/>
  <c r="W487" i="19"/>
  <c r="O458" i="19"/>
  <c r="L472" i="19"/>
  <c r="H482" i="19"/>
  <c r="O451" i="19"/>
  <c r="N463" i="19"/>
  <c r="R477" i="19"/>
  <c r="U486" i="19"/>
  <c r="K454" i="19"/>
  <c r="S468" i="19"/>
  <c r="S479" i="19"/>
  <c r="I488" i="19"/>
  <c r="V463" i="19"/>
  <c r="F480" i="19"/>
  <c r="N489" i="19"/>
  <c r="I465" i="19"/>
  <c r="V456" i="19"/>
  <c r="H472" i="19"/>
  <c r="F484" i="19"/>
  <c r="P459" i="19"/>
  <c r="T451" i="19"/>
  <c r="T482" i="19"/>
  <c r="L458" i="19"/>
  <c r="K485" i="19"/>
  <c r="J475" i="19"/>
  <c r="O481" i="19"/>
  <c r="G473" i="19"/>
  <c r="I480" i="19"/>
  <c r="E484" i="19"/>
  <c r="N476" i="19"/>
  <c r="I477" i="19"/>
  <c r="J471" i="19"/>
  <c r="P486" i="19"/>
  <c r="W485" i="19"/>
  <c r="K470" i="19"/>
  <c r="T485" i="19"/>
  <c r="H469" i="19"/>
  <c r="P450" i="19"/>
  <c r="E422" i="19"/>
  <c r="I429" i="19"/>
  <c r="M436" i="19"/>
  <c r="Q443" i="19"/>
  <c r="J423" i="19"/>
  <c r="N430" i="19"/>
  <c r="R437" i="19"/>
  <c r="W423" i="19"/>
  <c r="G431" i="19"/>
  <c r="K438" i="19"/>
  <c r="O445" i="19"/>
  <c r="K431" i="19"/>
  <c r="G442" i="19"/>
  <c r="P449" i="19"/>
  <c r="M423" i="19"/>
  <c r="T433" i="19"/>
  <c r="H444" i="19"/>
  <c r="P427" i="19"/>
  <c r="T429" i="19"/>
  <c r="P440" i="19"/>
  <c r="W448" i="19"/>
  <c r="L422" i="19"/>
  <c r="F439" i="19"/>
  <c r="H439" i="19"/>
  <c r="I433" i="19"/>
  <c r="Q447" i="19"/>
  <c r="V424" i="19"/>
  <c r="Q429" i="19"/>
  <c r="V443" i="19"/>
  <c r="Q427" i="19"/>
  <c r="T422" i="19"/>
  <c r="L424" i="19"/>
  <c r="P430" i="19"/>
  <c r="R439" i="19"/>
  <c r="G429" i="19"/>
  <c r="H443" i="19"/>
  <c r="P431" i="19"/>
  <c r="E427" i="19"/>
  <c r="L441" i="19"/>
  <c r="R426" i="19"/>
  <c r="Q442" i="19"/>
  <c r="T447" i="19"/>
  <c r="T434" i="19"/>
  <c r="G424" i="19"/>
  <c r="Q433" i="19"/>
  <c r="P421" i="19"/>
  <c r="BQ290" i="19"/>
  <c r="BU297" i="19"/>
  <c r="BE305" i="19"/>
  <c r="BL303" i="19"/>
  <c r="BV294" i="19"/>
  <c r="BF302" i="19"/>
  <c r="BJ309" i="19"/>
  <c r="BP304" i="19"/>
  <c r="BO298" i="19"/>
  <c r="BO307" i="19"/>
  <c r="BI292" i="19"/>
  <c r="BM303" i="19"/>
  <c r="BJ293" i="19"/>
  <c r="BN296" i="19"/>
  <c r="BK290" i="19"/>
  <c r="BG304" i="19"/>
  <c r="BN299" i="19"/>
  <c r="BP303" i="19"/>
  <c r="BI295" i="19"/>
  <c r="BN290" i="19"/>
  <c r="BE303" i="19"/>
  <c r="BJ304" i="19"/>
  <c r="BH307" i="19"/>
  <c r="BP302" i="19"/>
  <c r="BG303" i="19"/>
  <c r="BK296" i="19"/>
  <c r="BQ306" i="19"/>
  <c r="BU299" i="19"/>
  <c r="BS301" i="19"/>
  <c r="BS306" i="19"/>
  <c r="BU289" i="19"/>
  <c r="BI289" i="19"/>
  <c r="I396" i="19"/>
  <c r="M403" i="19"/>
  <c r="R392" i="19"/>
  <c r="V399" i="19"/>
  <c r="F407" i="19"/>
  <c r="J414" i="19"/>
  <c r="P394" i="19"/>
  <c r="P403" i="19"/>
  <c r="J397" i="19"/>
  <c r="O407" i="19"/>
  <c r="W416" i="19"/>
  <c r="G396" i="19"/>
  <c r="Q406" i="19"/>
  <c r="K416" i="19"/>
  <c r="L397" i="19"/>
  <c r="S407" i="19"/>
  <c r="L416" i="19"/>
  <c r="Q397" i="19"/>
  <c r="S398" i="19"/>
  <c r="R408" i="19"/>
  <c r="H417" i="19"/>
  <c r="G394" i="19"/>
  <c r="Q410" i="19"/>
  <c r="M402" i="19"/>
  <c r="T415" i="19"/>
  <c r="O395" i="19"/>
  <c r="I412" i="19"/>
  <c r="K399" i="19"/>
  <c r="S392" i="19"/>
  <c r="O416" i="19"/>
  <c r="I401" i="19"/>
  <c r="J394" i="19"/>
  <c r="U410" i="19"/>
  <c r="V397" i="19"/>
  <c r="V416" i="19"/>
  <c r="M414" i="19"/>
  <c r="P401" i="19"/>
  <c r="E400" i="19"/>
  <c r="G405" i="19"/>
  <c r="H405" i="19"/>
  <c r="P404" i="19"/>
  <c r="L398" i="19"/>
  <c r="G397" i="19"/>
  <c r="M408" i="19"/>
  <c r="F394" i="19"/>
  <c r="H393" i="19"/>
  <c r="T391" i="19"/>
  <c r="BL333" i="19"/>
  <c r="BO334" i="19"/>
  <c r="BI347" i="19"/>
  <c r="BM351" i="19"/>
  <c r="BF333" i="19"/>
  <c r="BL346" i="19"/>
  <c r="BO335" i="19"/>
  <c r="BP349" i="19"/>
  <c r="BQ317" i="19"/>
  <c r="BJ312" i="19"/>
  <c r="BH311" i="19"/>
  <c r="BT312" i="19"/>
  <c r="BE330" i="19"/>
  <c r="BJ325" i="19"/>
  <c r="BT326" i="19"/>
  <c r="BN325" i="19"/>
  <c r="BP318" i="19"/>
  <c r="BF326" i="19"/>
  <c r="BP310" i="19"/>
  <c r="Q497" i="19"/>
  <c r="V498" i="19"/>
  <c r="F515" i="19"/>
  <c r="G506" i="19"/>
  <c r="P493" i="19"/>
  <c r="W514" i="19"/>
  <c r="O497" i="19"/>
  <c r="H518" i="19"/>
  <c r="T498" i="19"/>
  <c r="M519" i="19"/>
  <c r="L515" i="19"/>
  <c r="P508" i="19"/>
  <c r="U514" i="19"/>
  <c r="E496" i="19"/>
  <c r="R519" i="19"/>
  <c r="V502" i="19"/>
  <c r="V529" i="19"/>
  <c r="Q492" i="19"/>
  <c r="J512" i="19"/>
  <c r="N525" i="19"/>
  <c r="E512" i="19"/>
  <c r="N494" i="19"/>
  <c r="G528" i="19"/>
  <c r="L518" i="19"/>
  <c r="H506" i="19"/>
  <c r="W494" i="19"/>
  <c r="V497" i="19"/>
  <c r="I502" i="19"/>
  <c r="V524" i="19"/>
  <c r="L497" i="19"/>
  <c r="H519" i="19"/>
  <c r="Q521" i="19"/>
  <c r="O519" i="19"/>
  <c r="W527" i="19"/>
  <c r="Q507" i="19"/>
  <c r="O490" i="19"/>
  <c r="M453" i="19"/>
  <c r="I461" i="19"/>
  <c r="M468" i="19"/>
  <c r="Q475" i="19"/>
  <c r="J455" i="19"/>
  <c r="N462" i="19"/>
  <c r="R469" i="19"/>
  <c r="W452" i="19"/>
  <c r="G460" i="19"/>
  <c r="K467" i="19"/>
  <c r="N457" i="19"/>
  <c r="F467" i="19"/>
  <c r="K478" i="19"/>
  <c r="I451" i="19"/>
  <c r="E462" i="19"/>
  <c r="P473" i="19"/>
  <c r="H483" i="19"/>
  <c r="Q461" i="19"/>
  <c r="E471" i="19"/>
  <c r="J459" i="19"/>
  <c r="T469" i="19"/>
  <c r="N478" i="19"/>
  <c r="T453" i="19"/>
  <c r="M470" i="19"/>
  <c r="N480" i="19"/>
  <c r="O488" i="19"/>
  <c r="S459" i="19"/>
  <c r="K473" i="19"/>
  <c r="W482" i="19"/>
  <c r="E455" i="19"/>
  <c r="R464" i="19"/>
  <c r="H478" i="19"/>
  <c r="M487" i="19"/>
  <c r="O455" i="19"/>
  <c r="W469" i="19"/>
  <c r="E480" i="19"/>
  <c r="BP340" i="19"/>
  <c r="BS338" i="19"/>
  <c r="BL341" i="19"/>
  <c r="BE340" i="19"/>
  <c r="BK337" i="19"/>
  <c r="BP341" i="19"/>
  <c r="BK344" i="19"/>
  <c r="BP335" i="19"/>
  <c r="BU318" i="19"/>
  <c r="BN313" i="19"/>
  <c r="BL312" i="19"/>
  <c r="BP315" i="19"/>
  <c r="BE318" i="19"/>
  <c r="BH327" i="19"/>
  <c r="BG321" i="19"/>
  <c r="BS327" i="19"/>
  <c r="BP323" i="19"/>
  <c r="BM314" i="19"/>
  <c r="BQ310" i="19"/>
  <c r="I501" i="19"/>
  <c r="F500" i="19"/>
  <c r="R515" i="19"/>
  <c r="K507" i="19"/>
  <c r="F495" i="19"/>
  <c r="W515" i="19"/>
  <c r="H499" i="19"/>
  <c r="L519" i="19"/>
  <c r="M500" i="19"/>
  <c r="K491" i="19"/>
  <c r="M518" i="19"/>
  <c r="N512" i="19"/>
  <c r="Q518" i="19"/>
  <c r="T499" i="19"/>
  <c r="G520" i="19"/>
  <c r="S505" i="19"/>
  <c r="H496" i="19"/>
  <c r="L493" i="19"/>
  <c r="E513" i="19"/>
  <c r="M528" i="19"/>
  <c r="V514" i="19"/>
  <c r="I500" i="19"/>
  <c r="K529" i="19"/>
  <c r="I524" i="19"/>
  <c r="W508" i="19"/>
  <c r="H501" i="19"/>
  <c r="F499" i="19"/>
  <c r="L514" i="19"/>
  <c r="Q525" i="19"/>
  <c r="U528" i="19"/>
  <c r="R526" i="19"/>
  <c r="U527" i="19"/>
  <c r="S520" i="19"/>
  <c r="F511" i="19"/>
  <c r="I511" i="19"/>
  <c r="V490" i="19"/>
  <c r="E454" i="19"/>
  <c r="U461" i="19"/>
  <c r="E469" i="19"/>
  <c r="I476" i="19"/>
  <c r="V455" i="19"/>
  <c r="F463" i="19"/>
  <c r="J470" i="19"/>
  <c r="O453" i="19"/>
  <c r="S460" i="19"/>
  <c r="W467" i="19"/>
  <c r="R458" i="19"/>
  <c r="J468" i="19"/>
  <c r="W478" i="19"/>
  <c r="M452" i="19"/>
  <c r="T462" i="19"/>
  <c r="P474" i="19"/>
  <c r="J451" i="19"/>
  <c r="F462" i="19"/>
  <c r="S471" i="19"/>
  <c r="N460" i="19"/>
  <c r="F470" i="19"/>
  <c r="F479" i="19"/>
  <c r="F456" i="19"/>
  <c r="K471" i="19"/>
  <c r="R481" i="19"/>
  <c r="G489" i="19"/>
  <c r="W460" i="19"/>
  <c r="F474" i="19"/>
  <c r="L483" i="19"/>
  <c r="I456" i="19"/>
  <c r="V465" i="19"/>
  <c r="L479" i="19"/>
  <c r="E488" i="19"/>
  <c r="S456" i="19"/>
  <c r="W471" i="19"/>
  <c r="W480" i="19"/>
  <c r="M489" i="19"/>
  <c r="L466" i="19"/>
  <c r="N482" i="19"/>
  <c r="I453" i="19"/>
  <c r="Q467" i="19"/>
  <c r="L459" i="19"/>
  <c r="E453" i="19"/>
  <c r="U487" i="19"/>
  <c r="P466" i="19"/>
  <c r="R456" i="19"/>
  <c r="H485" i="19"/>
  <c r="I468" i="19"/>
  <c r="W488" i="19"/>
  <c r="R488" i="19"/>
  <c r="M484" i="19"/>
  <c r="L476" i="19"/>
  <c r="N485" i="19"/>
  <c r="G452" i="19"/>
  <c r="K480" i="19"/>
  <c r="K489" i="19"/>
  <c r="Q473" i="19"/>
  <c r="K488" i="19"/>
  <c r="O454" i="19"/>
  <c r="V472" i="19"/>
  <c r="O487" i="19"/>
  <c r="W483" i="19"/>
  <c r="I450" i="19"/>
  <c r="I423" i="19"/>
  <c r="M430" i="19"/>
  <c r="Q437" i="19"/>
  <c r="U444" i="19"/>
  <c r="N424" i="19"/>
  <c r="R431" i="19"/>
  <c r="V438" i="19"/>
  <c r="G425" i="19"/>
  <c r="K432" i="19"/>
  <c r="O439" i="19"/>
  <c r="W422" i="19"/>
  <c r="S433" i="19"/>
  <c r="I443" i="19"/>
  <c r="W425" i="19"/>
  <c r="U425" i="19"/>
  <c r="M435" i="19"/>
  <c r="V445" i="19"/>
  <c r="P439" i="19"/>
  <c r="M431" i="19"/>
  <c r="T441" i="19"/>
  <c r="R449" i="19"/>
  <c r="T424" i="19"/>
  <c r="N441" i="19"/>
  <c r="P441" i="19"/>
  <c r="Q435" i="19"/>
  <c r="N449" i="19"/>
  <c r="P429" i="19"/>
  <c r="G432" i="19"/>
  <c r="R445" i="19"/>
  <c r="H432" i="19"/>
  <c r="I424" i="19"/>
  <c r="T438" i="19"/>
  <c r="L447" i="19"/>
  <c r="G441" i="19"/>
  <c r="T439" i="19"/>
  <c r="J446" i="19"/>
  <c r="P433" i="19"/>
  <c r="Q438" i="19"/>
  <c r="L448" i="19"/>
  <c r="V428" i="19"/>
  <c r="F444" i="19"/>
  <c r="U434" i="19"/>
  <c r="V447" i="19"/>
  <c r="G435" i="19"/>
  <c r="L437" i="19"/>
  <c r="R421" i="19"/>
  <c r="BU291" i="19"/>
  <c r="BE299" i="19"/>
  <c r="BI306" i="19"/>
  <c r="BT305" i="19"/>
  <c r="BF296" i="19"/>
  <c r="BJ303" i="19"/>
  <c r="BH290" i="19"/>
  <c r="BS290" i="19"/>
  <c r="BS299" i="19"/>
  <c r="BS308" i="19"/>
  <c r="BM294" i="19"/>
  <c r="BU304" i="19"/>
  <c r="BF298" i="19"/>
  <c r="BR298" i="19"/>
  <c r="BK292" i="19"/>
  <c r="BG306" i="19"/>
  <c r="BT291" i="19"/>
  <c r="BP305" i="19"/>
  <c r="BM297" i="19"/>
  <c r="BJ295" i="19"/>
  <c r="BJ305" i="19"/>
  <c r="BO297" i="19"/>
  <c r="BJ298" i="19"/>
  <c r="BQ309" i="19"/>
  <c r="BV307" i="19"/>
  <c r="BG301" i="19"/>
  <c r="BU292" i="19"/>
  <c r="BE301" i="19"/>
  <c r="BL293" i="19"/>
  <c r="BF309" i="19"/>
  <c r="BV289" i="19"/>
  <c r="BT289" i="19"/>
  <c r="M397" i="19"/>
  <c r="Q404" i="19"/>
  <c r="V393" i="19"/>
  <c r="F401" i="19"/>
  <c r="J408" i="19"/>
  <c r="N415" i="19"/>
  <c r="T395" i="19"/>
  <c r="T404" i="19"/>
  <c r="R399" i="19"/>
  <c r="O409" i="19"/>
  <c r="R417" i="19"/>
  <c r="O398" i="19"/>
  <c r="P408" i="19"/>
  <c r="S417" i="19"/>
  <c r="E399" i="19"/>
  <c r="Q409" i="19"/>
  <c r="T417" i="19"/>
  <c r="O401" i="19"/>
  <c r="W399" i="19"/>
  <c r="O410" i="19"/>
  <c r="Q418" i="19"/>
  <c r="H397" i="19"/>
  <c r="H412" i="19"/>
  <c r="V409" i="19"/>
  <c r="W402" i="19"/>
  <c r="H399" i="19"/>
  <c r="Q414" i="19"/>
  <c r="S405" i="19"/>
  <c r="E396" i="19"/>
  <c r="F418" i="19"/>
  <c r="G408" i="19"/>
  <c r="M399" i="19"/>
  <c r="K412" i="19"/>
  <c r="H406" i="19"/>
  <c r="W417" i="19"/>
  <c r="S420" i="19"/>
  <c r="K407" i="19"/>
  <c r="J406" i="19"/>
  <c r="N407" i="19"/>
  <c r="U407" i="19"/>
  <c r="S404" i="19"/>
  <c r="L403" i="19"/>
  <c r="G402" i="19"/>
  <c r="J410" i="19"/>
  <c r="L411" i="19"/>
  <c r="Q393" i="19"/>
  <c r="Q391" i="19"/>
  <c r="BV333" i="19"/>
  <c r="BK342" i="19"/>
  <c r="BE349" i="19"/>
  <c r="BR334" i="19"/>
  <c r="BH348" i="19"/>
  <c r="BK350" i="19"/>
  <c r="BN334" i="19"/>
  <c r="BO343" i="19"/>
  <c r="BT349" i="19"/>
  <c r="BJ335" i="19"/>
  <c r="BQ351" i="19"/>
  <c r="BR351" i="19"/>
  <c r="BE334" i="19"/>
  <c r="BP351" i="19"/>
  <c r="BI321" i="19"/>
  <c r="BN316" i="19"/>
  <c r="BL315" i="19"/>
  <c r="BK326" i="19"/>
  <c r="BJ323" i="19"/>
  <c r="BV329" i="19"/>
  <c r="BL321" i="19"/>
  <c r="BH315" i="19"/>
  <c r="BL317" i="19"/>
  <c r="BN314" i="19"/>
  <c r="BO310" i="19"/>
  <c r="Q503" i="19"/>
  <c r="J501" i="19"/>
  <c r="W492" i="19"/>
  <c r="O508" i="19"/>
  <c r="N497" i="19"/>
  <c r="U516" i="19"/>
  <c r="L500" i="19"/>
  <c r="H521" i="19"/>
  <c r="F502" i="19"/>
  <c r="G493" i="19"/>
  <c r="F520" i="19"/>
  <c r="L516" i="19"/>
  <c r="J521" i="19"/>
  <c r="K505" i="19"/>
  <c r="U521" i="19"/>
  <c r="J509" i="19"/>
  <c r="O506" i="19"/>
  <c r="E495" i="19"/>
  <c r="N515" i="19"/>
  <c r="U529" i="19"/>
  <c r="Q517" i="19"/>
  <c r="H504" i="19"/>
  <c r="S492" i="19"/>
  <c r="F526" i="19"/>
  <c r="H510" i="19"/>
  <c r="U505" i="19"/>
  <c r="L503" i="19"/>
  <c r="Q520" i="19"/>
  <c r="E492" i="19"/>
  <c r="M497" i="19"/>
  <c r="T497" i="19"/>
  <c r="R495" i="19"/>
  <c r="M523" i="19"/>
  <c r="O516" i="19"/>
  <c r="V528" i="19"/>
  <c r="R490" i="19"/>
  <c r="I455" i="19"/>
  <c r="E463" i="19"/>
  <c r="I470" i="19"/>
  <c r="M477" i="19"/>
  <c r="F457" i="19"/>
  <c r="J464" i="19"/>
  <c r="N471" i="19"/>
  <c r="S454" i="19"/>
  <c r="W461" i="19"/>
  <c r="G469" i="19"/>
  <c r="V459" i="19"/>
  <c r="Q470" i="19"/>
  <c r="G480" i="19"/>
  <c r="U454" i="19"/>
  <c r="M464" i="19"/>
  <c r="H476" i="19"/>
  <c r="R453" i="19"/>
  <c r="J463" i="19"/>
  <c r="K451" i="19"/>
  <c r="G462" i="19"/>
  <c r="F471" i="19"/>
  <c r="J480" i="19"/>
  <c r="N458" i="19"/>
  <c r="H473" i="19"/>
  <c r="V482" i="19"/>
  <c r="Q458" i="19"/>
  <c r="I462" i="19"/>
  <c r="R475" i="19"/>
  <c r="V484" i="19"/>
  <c r="R452" i="19"/>
  <c r="L469" i="19"/>
  <c r="E481" i="19"/>
  <c r="I489" i="19"/>
  <c r="E459" i="19"/>
  <c r="S473" i="19"/>
  <c r="M482" i="19"/>
  <c r="H453" i="19"/>
  <c r="T468" i="19"/>
  <c r="P484" i="19"/>
  <c r="Q455" i="19"/>
  <c r="G470" i="19"/>
  <c r="T461" i="19"/>
  <c r="H461" i="19"/>
  <c r="P489" i="19"/>
  <c r="V486" i="19"/>
  <c r="G464" i="19"/>
  <c r="V487" i="19"/>
  <c r="E473" i="19"/>
  <c r="V479" i="19"/>
  <c r="M458" i="19"/>
  <c r="J486" i="19"/>
  <c r="H487" i="19"/>
  <c r="I487" i="19"/>
  <c r="H457" i="19"/>
  <c r="O483" i="19"/>
  <c r="BE335" i="19"/>
  <c r="BF338" i="19"/>
  <c r="BS347" i="19"/>
  <c r="BQ348" i="19"/>
  <c r="BS333" i="19"/>
  <c r="BG334" i="19"/>
  <c r="BF345" i="19"/>
  <c r="BE345" i="19"/>
  <c r="BS331" i="19"/>
  <c r="BU324" i="19"/>
  <c r="BO313" i="19"/>
  <c r="BU314" i="19"/>
  <c r="BJ311" i="19"/>
  <c r="BQ315" i="19"/>
  <c r="BJ327" i="19"/>
  <c r="BN327" i="19"/>
  <c r="BR325" i="19"/>
  <c r="BP325" i="19"/>
  <c r="BO320" i="19"/>
  <c r="BJ310" i="19"/>
  <c r="I504" i="19"/>
  <c r="V504" i="19"/>
  <c r="G494" i="19"/>
  <c r="G509" i="19"/>
  <c r="R498" i="19"/>
  <c r="G517" i="19"/>
  <c r="P501" i="19"/>
  <c r="T521" i="19"/>
  <c r="U502" i="19"/>
  <c r="H494" i="19"/>
  <c r="T520" i="19"/>
  <c r="P518" i="19"/>
  <c r="H522" i="19"/>
  <c r="L506" i="19"/>
  <c r="S523" i="19"/>
  <c r="S511" i="19"/>
  <c r="Q508" i="19"/>
  <c r="U499" i="19"/>
  <c r="T517" i="19"/>
  <c r="T491" i="19"/>
  <c r="V519" i="19"/>
  <c r="G505" i="19"/>
  <c r="O494" i="19"/>
  <c r="J527" i="19"/>
  <c r="H513" i="19"/>
  <c r="I506" i="19"/>
  <c r="T507" i="19"/>
  <c r="K521" i="19"/>
  <c r="N498" i="19"/>
  <c r="E514" i="19"/>
  <c r="G514" i="19"/>
  <c r="P519" i="19"/>
  <c r="I525" i="19"/>
  <c r="S528" i="19"/>
  <c r="L510" i="19"/>
  <c r="F490" i="19"/>
  <c r="U455" i="19"/>
  <c r="Q463" i="19"/>
  <c r="U470" i="19"/>
  <c r="E478" i="19"/>
  <c r="R457" i="19"/>
  <c r="V464" i="19"/>
  <c r="F472" i="19"/>
  <c r="K455" i="19"/>
  <c r="O462" i="19"/>
  <c r="S469" i="19"/>
  <c r="K460" i="19"/>
  <c r="Q471" i="19"/>
  <c r="S480" i="19"/>
  <c r="G455" i="19"/>
  <c r="Q465" i="19"/>
  <c r="V476" i="19"/>
  <c r="V454" i="19"/>
  <c r="N464" i="19"/>
  <c r="O452" i="19"/>
  <c r="V462" i="19"/>
  <c r="T471" i="19"/>
  <c r="V480" i="19"/>
  <c r="R459" i="19"/>
  <c r="E474" i="19"/>
  <c r="K483" i="19"/>
  <c r="U459" i="19"/>
  <c r="M463" i="19"/>
  <c r="F476" i="19"/>
  <c r="P485" i="19"/>
  <c r="V453" i="19"/>
  <c r="O470" i="19"/>
  <c r="T481" i="19"/>
  <c r="U489" i="19"/>
  <c r="I460" i="19"/>
  <c r="K474" i="19"/>
  <c r="Q483" i="19"/>
  <c r="L454" i="19"/>
  <c r="T473" i="19"/>
  <c r="J485" i="19"/>
  <c r="U456" i="19"/>
  <c r="G471" i="19"/>
  <c r="F464" i="19"/>
  <c r="L465" i="19"/>
  <c r="I483" i="19"/>
  <c r="S487" i="19"/>
  <c r="W465" i="19"/>
  <c r="T488" i="19"/>
  <c r="T475" i="19"/>
  <c r="P481" i="19"/>
  <c r="S464" i="19"/>
  <c r="G487" i="19"/>
  <c r="N455" i="19"/>
  <c r="V471" i="19"/>
  <c r="T460" i="19"/>
  <c r="R484" i="19"/>
  <c r="H452" i="19"/>
  <c r="R478" i="19"/>
  <c r="V457" i="19"/>
  <c r="O489" i="19"/>
  <c r="E477" i="19"/>
  <c r="E465" i="19"/>
  <c r="E450" i="19"/>
  <c r="O450" i="19"/>
  <c r="E425" i="19"/>
  <c r="I432" i="19"/>
  <c r="M439" i="19"/>
  <c r="Q446" i="19"/>
  <c r="J426" i="19"/>
  <c r="N433" i="19"/>
  <c r="R440" i="19"/>
  <c r="W426" i="19"/>
  <c r="BE338" i="19"/>
  <c r="BF341" i="19"/>
  <c r="BK351" i="19"/>
  <c r="BV340" i="19"/>
  <c r="BG339" i="19"/>
  <c r="BT334" i="19"/>
  <c r="BK338" i="19"/>
  <c r="BR348" i="19"/>
  <c r="BK331" i="19"/>
  <c r="BE326" i="19"/>
  <c r="BS314" i="19"/>
  <c r="BE316" i="19"/>
  <c r="BJ313" i="19"/>
  <c r="BF318" i="19"/>
  <c r="BE312" i="19"/>
  <c r="BQ316" i="19"/>
  <c r="BK328" i="19"/>
  <c r="BL329" i="19"/>
  <c r="BK316" i="19"/>
  <c r="BR310" i="19"/>
  <c r="U504" i="19"/>
  <c r="F506" i="19"/>
  <c r="S494" i="19"/>
  <c r="S509" i="19"/>
  <c r="G499" i="19"/>
  <c r="U517" i="19"/>
  <c r="E502" i="19"/>
  <c r="L522" i="19"/>
  <c r="J503" i="19"/>
  <c r="V496" i="19"/>
  <c r="R521" i="19"/>
  <c r="I520" i="19"/>
  <c r="V522" i="19"/>
  <c r="M507" i="19"/>
  <c r="M525" i="19"/>
  <c r="O515" i="19"/>
  <c r="F510" i="19"/>
  <c r="V500" i="19"/>
  <c r="V520" i="19"/>
  <c r="O492" i="19"/>
  <c r="E525" i="19"/>
  <c r="U508" i="19"/>
  <c r="F501" i="19"/>
  <c r="H528" i="19"/>
  <c r="O521" i="19"/>
  <c r="U509" i="19"/>
  <c r="N520" i="19"/>
  <c r="J522" i="19"/>
  <c r="W524" i="19"/>
  <c r="U525" i="19"/>
  <c r="T496" i="19"/>
  <c r="O524" i="19"/>
  <c r="L502" i="19"/>
  <c r="V512" i="19"/>
  <c r="K503" i="19"/>
  <c r="U490" i="19"/>
  <c r="M456" i="19"/>
  <c r="I464" i="19"/>
  <c r="M471" i="19"/>
  <c r="F451" i="19"/>
  <c r="J458" i="19"/>
  <c r="N465" i="19"/>
  <c r="R472" i="19"/>
  <c r="W455" i="19"/>
  <c r="G463" i="19"/>
  <c r="H451" i="19"/>
  <c r="O461" i="19"/>
  <c r="O472" i="19"/>
  <c r="K481" i="19"/>
  <c r="K456" i="19"/>
  <c r="U466" i="19"/>
  <c r="Q477" i="19"/>
  <c r="H455" i="19"/>
  <c r="R465" i="19"/>
  <c r="S453" i="19"/>
  <c r="K463" i="19"/>
  <c r="T472" i="19"/>
  <c r="N481" i="19"/>
  <c r="V460" i="19"/>
  <c r="V474" i="19"/>
  <c r="H484" i="19"/>
  <c r="G461" i="19"/>
  <c r="Q464" i="19"/>
  <c r="O477" i="19"/>
  <c r="H486" i="19"/>
  <c r="H456" i="19"/>
  <c r="O471" i="19"/>
  <c r="I482" i="19"/>
  <c r="S452" i="19"/>
  <c r="M461" i="19"/>
  <c r="G475" i="19"/>
  <c r="O484" i="19"/>
  <c r="P455" i="19"/>
  <c r="L474" i="19"/>
  <c r="V485" i="19"/>
  <c r="G458" i="19"/>
  <c r="G472" i="19"/>
  <c r="J465" i="19"/>
  <c r="M469" i="19"/>
  <c r="K486" i="19"/>
  <c r="E456" i="19"/>
  <c r="E468" i="19"/>
  <c r="Q489" i="19"/>
  <c r="U477" i="19"/>
  <c r="N484" i="19"/>
  <c r="Q468" i="19"/>
  <c r="V489" i="19"/>
  <c r="H460" i="19"/>
  <c r="T474" i="19"/>
  <c r="P463" i="19"/>
  <c r="R485" i="19"/>
  <c r="T455" i="19"/>
  <c r="L480" i="19"/>
  <c r="P462" i="19"/>
  <c r="T452" i="19"/>
  <c r="S478" i="19"/>
  <c r="O466" i="19"/>
  <c r="Q450" i="19"/>
  <c r="F450" i="19"/>
  <c r="Q425" i="19"/>
  <c r="U432" i="19"/>
  <c r="E440" i="19"/>
  <c r="I447" i="19"/>
  <c r="V426" i="19"/>
  <c r="F434" i="19"/>
  <c r="J441" i="19"/>
  <c r="O427" i="19"/>
  <c r="BI345" i="19"/>
  <c r="BL351" i="19"/>
  <c r="BF331" i="19"/>
  <c r="BQ318" i="19"/>
  <c r="BN320" i="19"/>
  <c r="BU317" i="19"/>
  <c r="M508" i="19"/>
  <c r="K513" i="19"/>
  <c r="O523" i="19"/>
  <c r="O509" i="19"/>
  <c r="W528" i="19"/>
  <c r="O503" i="19"/>
  <c r="U523" i="19"/>
  <c r="L505" i="19"/>
  <c r="W525" i="19"/>
  <c r="V508" i="19"/>
  <c r="G502" i="19"/>
  <c r="L524" i="19"/>
  <c r="U497" i="19"/>
  <c r="V505" i="19"/>
  <c r="V515" i="19"/>
  <c r="M462" i="19"/>
  <c r="J452" i="19"/>
  <c r="V467" i="19"/>
  <c r="S463" i="19"/>
  <c r="W463" i="19"/>
  <c r="Q453" i="19"/>
  <c r="P479" i="19"/>
  <c r="P469" i="19"/>
  <c r="R473" i="19"/>
  <c r="P464" i="19"/>
  <c r="S489" i="19"/>
  <c r="V478" i="19"/>
  <c r="F461" i="19"/>
  <c r="W453" i="19"/>
  <c r="G477" i="19"/>
  <c r="N461" i="19"/>
  <c r="J488" i="19"/>
  <c r="N454" i="19"/>
  <c r="G481" i="19"/>
  <c r="F481" i="19"/>
  <c r="K453" i="19"/>
  <c r="P454" i="19"/>
  <c r="R468" i="19"/>
  <c r="K477" i="19"/>
  <c r="E489" i="19"/>
  <c r="E482" i="19"/>
  <c r="W486" i="19"/>
  <c r="Q486" i="19"/>
  <c r="S450" i="19"/>
  <c r="I426" i="19"/>
  <c r="I438" i="19"/>
  <c r="F422" i="19"/>
  <c r="J435" i="19"/>
  <c r="K426" i="19"/>
  <c r="O436" i="19"/>
  <c r="W444" i="19"/>
  <c r="H434" i="19"/>
  <c r="V444" i="19"/>
  <c r="O435" i="19"/>
  <c r="L431" i="19"/>
  <c r="J443" i="19"/>
  <c r="J442" i="19"/>
  <c r="U433" i="19"/>
  <c r="W445" i="19"/>
  <c r="T440" i="19"/>
  <c r="T436" i="19"/>
  <c r="M422" i="19"/>
  <c r="K440" i="19"/>
  <c r="V436" i="19"/>
  <c r="E426" i="19"/>
  <c r="U442" i="19"/>
  <c r="L433" i="19"/>
  <c r="K436" i="19"/>
  <c r="O448" i="19"/>
  <c r="L436" i="19"/>
  <c r="H428" i="19"/>
  <c r="O449" i="19"/>
  <c r="P443" i="19"/>
  <c r="F447" i="19"/>
  <c r="F430" i="19"/>
  <c r="J431" i="19"/>
  <c r="N438" i="19"/>
  <c r="S448" i="19"/>
  <c r="T432" i="19"/>
  <c r="T421" i="19"/>
  <c r="BE290" i="19"/>
  <c r="BQ299" i="19"/>
  <c r="BE308" i="19"/>
  <c r="BV291" i="19"/>
  <c r="BJ300" i="19"/>
  <c r="BR308" i="19"/>
  <c r="BK291" i="19"/>
  <c r="BG302" i="19"/>
  <c r="BH299" i="19"/>
  <c r="BQ300" i="19"/>
  <c r="BF291" i="19"/>
  <c r="BJ299" i="19"/>
  <c r="BO296" i="19"/>
  <c r="BQ301" i="19"/>
  <c r="BL299" i="19"/>
  <c r="BQ294" i="19"/>
  <c r="BN297" i="19"/>
  <c r="BK305" i="19"/>
  <c r="BT308" i="19"/>
  <c r="BK295" i="19"/>
  <c r="BH300" i="19"/>
  <c r="BT295" i="19"/>
  <c r="BM302" i="19"/>
  <c r="BP291" i="19"/>
  <c r="BV292" i="19"/>
  <c r="BE289" i="19"/>
  <c r="BR289" i="19"/>
  <c r="I399" i="19"/>
  <c r="Q407" i="19"/>
  <c r="F398" i="19"/>
  <c r="N406" i="19"/>
  <c r="F416" i="19"/>
  <c r="H398" i="19"/>
  <c r="K393" i="19"/>
  <c r="W404" i="19"/>
  <c r="J416" i="19"/>
  <c r="S399" i="19"/>
  <c r="H411" i="19"/>
  <c r="J392" i="19"/>
  <c r="J404" i="19"/>
  <c r="Q415" i="19"/>
  <c r="H403" i="19"/>
  <c r="R402" i="19"/>
  <c r="I414" i="19"/>
  <c r="L404" i="19"/>
  <c r="T409" i="19"/>
  <c r="J412" i="19"/>
  <c r="G409" i="19"/>
  <c r="W407" i="19"/>
  <c r="O392" i="19"/>
  <c r="I420" i="19"/>
  <c r="W418" i="19"/>
  <c r="R411" i="19"/>
  <c r="E406" i="19"/>
  <c r="Q419" i="19"/>
  <c r="E405" i="19"/>
  <c r="R393" i="19"/>
  <c r="H410" i="19"/>
  <c r="T416" i="19"/>
  <c r="M395" i="19"/>
  <c r="I403" i="19"/>
  <c r="V404" i="19"/>
  <c r="K395" i="19"/>
  <c r="BR341" i="19"/>
  <c r="BL335" i="19"/>
  <c r="BT331" i="19"/>
  <c r="BF319" i="19"/>
  <c r="BL325" i="19"/>
  <c r="BL319" i="19"/>
  <c r="R491" i="19"/>
  <c r="O514" i="19"/>
  <c r="W499" i="19"/>
  <c r="M511" i="19"/>
  <c r="F529" i="19"/>
  <c r="H508" i="19"/>
  <c r="O525" i="19"/>
  <c r="S514" i="19"/>
  <c r="G527" i="19"/>
  <c r="Q509" i="19"/>
  <c r="I510" i="19"/>
  <c r="S495" i="19"/>
  <c r="L527" i="19"/>
  <c r="E508" i="19"/>
  <c r="E490" i="19"/>
  <c r="U464" i="19"/>
  <c r="V452" i="19"/>
  <c r="V470" i="19"/>
  <c r="K464" i="19"/>
  <c r="L464" i="19"/>
  <c r="O457" i="19"/>
  <c r="H480" i="19"/>
  <c r="S472" i="19"/>
  <c r="R474" i="19"/>
  <c r="T465" i="19"/>
  <c r="M451" i="19"/>
  <c r="K479" i="19"/>
  <c r="H468" i="19"/>
  <c r="M457" i="19"/>
  <c r="W477" i="19"/>
  <c r="H465" i="19"/>
  <c r="E452" i="19"/>
  <c r="H458" i="19"/>
  <c r="G485" i="19"/>
  <c r="F453" i="19"/>
  <c r="H464" i="19"/>
  <c r="U480" i="19"/>
  <c r="V475" i="19"/>
  <c r="F485" i="19"/>
  <c r="R486" i="19"/>
  <c r="P483" i="19"/>
  <c r="I454" i="19"/>
  <c r="L488" i="19"/>
  <c r="N450" i="19"/>
  <c r="U426" i="19"/>
  <c r="U438" i="19"/>
  <c r="V423" i="19"/>
  <c r="V435" i="19"/>
  <c r="G428" i="19"/>
  <c r="G437" i="19"/>
  <c r="H422" i="19"/>
  <c r="W434" i="19"/>
  <c r="G445" i="19"/>
  <c r="H437" i="19"/>
  <c r="P432" i="19"/>
  <c r="H445" i="19"/>
  <c r="J422" i="19"/>
  <c r="J434" i="19"/>
  <c r="G446" i="19"/>
  <c r="F441" i="19"/>
  <c r="J440" i="19"/>
  <c r="Q423" i="19"/>
  <c r="O441" i="19"/>
  <c r="S444" i="19"/>
  <c r="I427" i="19"/>
  <c r="T444" i="19"/>
  <c r="P434" i="19"/>
  <c r="M437" i="19"/>
  <c r="M429" i="19"/>
  <c r="N437" i="19"/>
  <c r="P437" i="19"/>
  <c r="W439" i="19"/>
  <c r="N444" i="19"/>
  <c r="G448" i="19"/>
  <c r="H447" i="19"/>
  <c r="N443" i="19"/>
  <c r="K445" i="19"/>
  <c r="P446" i="19"/>
  <c r="I436" i="19"/>
  <c r="J421" i="19"/>
  <c r="BI291" i="19"/>
  <c r="BI300" i="19"/>
  <c r="BQ308" i="19"/>
  <c r="BN292" i="19"/>
  <c r="BV300" i="19"/>
  <c r="BV309" i="19"/>
  <c r="BO292" i="19"/>
  <c r="BS302" i="19"/>
  <c r="BT299" i="19"/>
  <c r="BI301" i="19"/>
  <c r="BR294" i="19"/>
  <c r="BR300" i="19"/>
  <c r="BG297" i="19"/>
  <c r="BI304" i="19"/>
  <c r="BT300" i="19"/>
  <c r="BU296" i="19"/>
  <c r="BF300" i="19"/>
  <c r="BL307" i="19"/>
  <c r="BM293" i="19"/>
  <c r="BO299" i="19"/>
  <c r="BL305" i="19"/>
  <c r="BL296" i="19"/>
  <c r="BV308" i="19"/>
  <c r="BN308" i="19"/>
  <c r="BN293" i="19"/>
  <c r="BG289" i="19"/>
  <c r="BO289" i="19"/>
  <c r="U399" i="19"/>
  <c r="I408" i="19"/>
  <c r="R398" i="19"/>
  <c r="R407" i="19"/>
  <c r="R416" i="19"/>
  <c r="T398" i="19"/>
  <c r="O394" i="19"/>
  <c r="K405" i="19"/>
  <c r="E417" i="19"/>
  <c r="H400" i="19"/>
  <c r="U411" i="19"/>
  <c r="N393" i="19"/>
  <c r="N405" i="19"/>
  <c r="G417" i="19"/>
  <c r="P405" i="19"/>
  <c r="G403" i="19"/>
  <c r="W414" i="19"/>
  <c r="M392" i="19"/>
  <c r="M411" i="19"/>
  <c r="I416" i="19"/>
  <c r="I413" i="19"/>
  <c r="W408" i="19"/>
  <c r="I394" i="19"/>
  <c r="K394" i="19"/>
  <c r="R419" i="19"/>
  <c r="M412" i="19"/>
  <c r="G407" i="19"/>
  <c r="V392" i="19"/>
  <c r="S409" i="19"/>
  <c r="F397" i="19"/>
  <c r="W415" i="19"/>
  <c r="O417" i="19"/>
  <c r="O400" i="19"/>
  <c r="J403" i="19"/>
  <c r="F402" i="19"/>
  <c r="R396" i="19"/>
  <c r="S396" i="19"/>
  <c r="J398" i="19"/>
  <c r="O391" i="19"/>
  <c r="BU267" i="19"/>
  <c r="BE275" i="19"/>
  <c r="BI282" i="19"/>
  <c r="BJ267" i="19"/>
  <c r="BN274" i="19"/>
  <c r="BR281" i="19"/>
  <c r="BG266" i="19"/>
  <c r="BG275" i="19"/>
  <c r="BG284" i="19"/>
  <c r="BQ271" i="19"/>
  <c r="BU278" i="19"/>
  <c r="BE286" i="19"/>
  <c r="BN270" i="19"/>
  <c r="BP277" i="19"/>
  <c r="BN282" i="19"/>
  <c r="BO275" i="19"/>
  <c r="BN275" i="19"/>
  <c r="BM266" i="19"/>
  <c r="BL280" i="19"/>
  <c r="BK268" i="19"/>
  <c r="BK281" i="19"/>
  <c r="BL275" i="19"/>
  <c r="BL268" i="19"/>
  <c r="BJ287" i="19"/>
  <c r="BG271" i="19"/>
  <c r="BR271" i="19"/>
  <c r="BL281" i="19"/>
  <c r="BH270" i="19"/>
  <c r="BJ268" i="19"/>
  <c r="BL269" i="19"/>
  <c r="BK287" i="19"/>
  <c r="BU268" i="19"/>
  <c r="BK277" i="19"/>
  <c r="BP269" i="19"/>
  <c r="BO279" i="19"/>
  <c r="BQ265" i="19"/>
  <c r="BV244" i="19"/>
  <c r="BN262" i="19"/>
  <c r="BK259" i="19"/>
  <c r="N379" i="19"/>
  <c r="I382" i="19"/>
  <c r="J371" i="19"/>
  <c r="BF228" i="19"/>
  <c r="BF241" i="19"/>
  <c r="BS224" i="19"/>
  <c r="BM260" i="19"/>
  <c r="BV252" i="19"/>
  <c r="BO251" i="19"/>
  <c r="V372" i="19"/>
  <c r="N369" i="19"/>
  <c r="E375" i="19"/>
  <c r="BU238" i="19"/>
  <c r="BH226" i="19"/>
  <c r="BL224" i="19"/>
  <c r="BQ246" i="19"/>
  <c r="BP255" i="19"/>
  <c r="BM244" i="19"/>
  <c r="M382" i="19"/>
  <c r="G376" i="19"/>
  <c r="Q375" i="19"/>
  <c r="BE225" i="19"/>
  <c r="BV234" i="19"/>
  <c r="BS229" i="19"/>
  <c r="K357" i="19"/>
  <c r="R345" i="19"/>
  <c r="BF261" i="19"/>
  <c r="BS250" i="19"/>
  <c r="BJ255" i="19"/>
  <c r="K375" i="19"/>
  <c r="L374" i="19"/>
  <c r="V388" i="19"/>
  <c r="BO227" i="19"/>
  <c r="BL227" i="19"/>
  <c r="E356" i="19"/>
  <c r="I356" i="19"/>
  <c r="BN254" i="19"/>
  <c r="BS259" i="19"/>
  <c r="BQ262" i="19"/>
  <c r="S368" i="19"/>
  <c r="L388" i="19"/>
  <c r="T388" i="19"/>
  <c r="BR237" i="19"/>
  <c r="BH230" i="19"/>
  <c r="M349" i="19"/>
  <c r="Q349" i="19"/>
  <c r="L355" i="19"/>
  <c r="BL250" i="19"/>
  <c r="BF251" i="19"/>
  <c r="BJ242" i="19"/>
  <c r="T380" i="19"/>
  <c r="F385" i="19"/>
  <c r="F382" i="19"/>
  <c r="BV227" i="19"/>
  <c r="BG240" i="19"/>
  <c r="R359" i="19"/>
  <c r="BO262" i="19"/>
  <c r="BU255" i="19"/>
  <c r="BQ245" i="19"/>
  <c r="L372" i="19"/>
  <c r="N374" i="19"/>
  <c r="E381" i="19"/>
  <c r="BL234" i="19"/>
  <c r="BT231" i="19"/>
  <c r="BJ345" i="19"/>
  <c r="BT345" i="19"/>
  <c r="BH331" i="19"/>
  <c r="BH324" i="19"/>
  <c r="BE315" i="19"/>
  <c r="BP319" i="19"/>
  <c r="V492" i="19"/>
  <c r="G515" i="19"/>
  <c r="G507" i="19"/>
  <c r="M512" i="19"/>
  <c r="T514" i="19"/>
  <c r="H509" i="19"/>
  <c r="J526" i="19"/>
  <c r="F521" i="19"/>
  <c r="F528" i="19"/>
  <c r="G525" i="19"/>
  <c r="U512" i="19"/>
  <c r="R513" i="19"/>
  <c r="K499" i="19"/>
  <c r="W509" i="19"/>
  <c r="L490" i="19"/>
  <c r="M465" i="19"/>
  <c r="N453" i="19"/>
  <c r="J473" i="19"/>
  <c r="W464" i="19"/>
  <c r="N469" i="19"/>
  <c r="S458" i="19"/>
  <c r="T480" i="19"/>
  <c r="H454" i="19"/>
  <c r="O475" i="19"/>
  <c r="K472" i="19"/>
  <c r="Q452" i="19"/>
  <c r="O480" i="19"/>
  <c r="M472" i="19"/>
  <c r="K462" i="19"/>
  <c r="I481" i="19"/>
  <c r="P467" i="19"/>
  <c r="M454" i="19"/>
  <c r="P460" i="19"/>
  <c r="S488" i="19"/>
  <c r="L461" i="19"/>
  <c r="V469" i="19"/>
  <c r="L453" i="19"/>
  <c r="M485" i="19"/>
  <c r="S455" i="19"/>
  <c r="P470" i="19"/>
  <c r="S484" i="19"/>
  <c r="U457" i="19"/>
  <c r="J489" i="19"/>
  <c r="G450" i="19"/>
  <c r="M427" i="19"/>
  <c r="Q440" i="19"/>
  <c r="F425" i="19"/>
  <c r="N436" i="19"/>
  <c r="S428" i="19"/>
  <c r="S437" i="19"/>
  <c r="L423" i="19"/>
  <c r="L435" i="19"/>
  <c r="U445" i="19"/>
  <c r="W437" i="19"/>
  <c r="E433" i="19"/>
  <c r="F446" i="19"/>
  <c r="N423" i="19"/>
  <c r="N435" i="19"/>
  <c r="T446" i="19"/>
  <c r="L443" i="19"/>
  <c r="R442" i="19"/>
  <c r="U424" i="19"/>
  <c r="S442" i="19"/>
  <c r="Q445" i="19"/>
  <c r="M428" i="19"/>
  <c r="K446" i="19"/>
  <c r="T435" i="19"/>
  <c r="O438" i="19"/>
  <c r="L432" i="19"/>
  <c r="P438" i="19"/>
  <c r="V440" i="19"/>
  <c r="K447" i="19"/>
  <c r="E445" i="19"/>
  <c r="J449" i="19"/>
  <c r="P425" i="19"/>
  <c r="T426" i="19"/>
  <c r="W447" i="19"/>
  <c r="O444" i="19"/>
  <c r="J425" i="19"/>
  <c r="K421" i="19"/>
  <c r="BM292" i="19"/>
  <c r="BU300" i="19"/>
  <c r="BI309" i="19"/>
  <c r="BF293" i="19"/>
  <c r="BN301" i="19"/>
  <c r="BL291" i="19"/>
  <c r="BG293" i="19"/>
  <c r="BK303" i="19"/>
  <c r="BL306" i="19"/>
  <c r="BU302" i="19"/>
  <c r="BV298" i="19"/>
  <c r="BJ301" i="19"/>
  <c r="BS298" i="19"/>
  <c r="BE307" i="19"/>
  <c r="BL301" i="19"/>
  <c r="BE298" i="19"/>
  <c r="BO290" i="19"/>
  <c r="BM308" i="19"/>
  <c r="BE294" i="19"/>
  <c r="BG300" i="19"/>
  <c r="BR309" i="19"/>
  <c r="BP300" i="19"/>
  <c r="BV290" i="19"/>
  <c r="BH292" i="19"/>
  <c r="BF294" i="19"/>
  <c r="BH289" i="19"/>
  <c r="E392" i="19"/>
  <c r="M400" i="19"/>
  <c r="U408" i="19"/>
  <c r="J399" i="19"/>
  <c r="V408" i="19"/>
  <c r="J417" i="19"/>
  <c r="L399" i="19"/>
  <c r="S395" i="19"/>
  <c r="O406" i="19"/>
  <c r="M418" i="19"/>
  <c r="W400" i="19"/>
  <c r="Q412" i="19"/>
  <c r="R394" i="19"/>
  <c r="R406" i="19"/>
  <c r="P418" i="19"/>
  <c r="K392" i="19"/>
  <c r="V403" i="19"/>
  <c r="E415" i="19"/>
  <c r="T393" i="19"/>
  <c r="U413" i="19"/>
  <c r="U418" i="19"/>
  <c r="U415" i="19"/>
  <c r="U409" i="19"/>
  <c r="R397" i="19"/>
  <c r="T397" i="19"/>
  <c r="U392" i="19"/>
  <c r="P416" i="19"/>
  <c r="E408" i="19"/>
  <c r="O396" i="19"/>
  <c r="T419" i="19"/>
  <c r="M398" i="19"/>
  <c r="S416" i="19"/>
  <c r="J418" i="19"/>
  <c r="W401" i="19"/>
  <c r="F415" i="19"/>
  <c r="O403" i="19"/>
  <c r="F400" i="19"/>
  <c r="L400" i="19"/>
  <c r="Q420" i="19"/>
  <c r="G391" i="19"/>
  <c r="BM268" i="19"/>
  <c r="BQ275" i="19"/>
  <c r="BU282" i="19"/>
  <c r="BV267" i="19"/>
  <c r="BF275" i="19"/>
  <c r="BJ282" i="19"/>
  <c r="BS266" i="19"/>
  <c r="BS275" i="19"/>
  <c r="BS284" i="19"/>
  <c r="BI272" i="19"/>
  <c r="BM279" i="19"/>
  <c r="BQ286" i="19"/>
  <c r="BH266" i="19"/>
  <c r="BH278" i="19"/>
  <c r="BF283" i="19"/>
  <c r="BS277" i="19"/>
  <c r="BF276" i="19"/>
  <c r="BH267" i="19"/>
  <c r="BP282" i="19"/>
  <c r="BK269" i="19"/>
  <c r="BS282" i="19"/>
  <c r="BU277" i="19"/>
  <c r="BT273" i="19"/>
  <c r="BK288" i="19"/>
  <c r="BH273" i="19"/>
  <c r="BN276" i="19"/>
  <c r="BT282" i="19"/>
  <c r="BQ267" i="19"/>
  <c r="BP271" i="19"/>
  <c r="BU271" i="19"/>
  <c r="BL288" i="19"/>
  <c r="BP279" i="19"/>
  <c r="BF280" i="19"/>
  <c r="BP281" i="19"/>
  <c r="BG285" i="19"/>
  <c r="BU265" i="19"/>
  <c r="BF252" i="19"/>
  <c r="BL253" i="19"/>
  <c r="BN246" i="19"/>
  <c r="R386" i="19"/>
  <c r="J383" i="19"/>
  <c r="N384" i="19"/>
  <c r="BJ235" i="19"/>
  <c r="BO225" i="19"/>
  <c r="E347" i="19"/>
  <c r="BN245" i="19"/>
  <c r="BR263" i="19"/>
  <c r="BV245" i="19"/>
  <c r="F380" i="19"/>
  <c r="U385" i="19"/>
  <c r="N372" i="19"/>
  <c r="BR228" i="19"/>
  <c r="BM225" i="19"/>
  <c r="BJ224" i="19"/>
  <c r="BU253" i="19"/>
  <c r="BJ243" i="19"/>
  <c r="BU263" i="19"/>
  <c r="Q389" i="19"/>
  <c r="K383" i="19"/>
  <c r="N371" i="19"/>
  <c r="BI232" i="19"/>
  <c r="BH228" i="19"/>
  <c r="BN235" i="19"/>
  <c r="H344" i="19"/>
  <c r="J364" i="19"/>
  <c r="BS246" i="19"/>
  <c r="BS262" i="19"/>
  <c r="BM259" i="19"/>
  <c r="O382" i="19"/>
  <c r="Q387" i="19"/>
  <c r="W376" i="19"/>
  <c r="BH225" i="19"/>
  <c r="BT225" i="19"/>
  <c r="I363" i="19"/>
  <c r="M363" i="19"/>
  <c r="BR261" i="19"/>
  <c r="BH251" i="19"/>
  <c r="BM261" i="19"/>
  <c r="W375" i="19"/>
  <c r="H375" i="19"/>
  <c r="Q390" i="19"/>
  <c r="BG228" i="19"/>
  <c r="BM228" i="19"/>
  <c r="Q356" i="19"/>
  <c r="U356" i="19"/>
  <c r="N364" i="19"/>
  <c r="BL262" i="19"/>
  <c r="BT253" i="19"/>
  <c r="U369" i="19"/>
  <c r="T389" i="19"/>
  <c r="P375" i="19"/>
  <c r="N387" i="19"/>
  <c r="BV237" i="19"/>
  <c r="BQ241" i="19"/>
  <c r="S344" i="19"/>
  <c r="BP251" i="19"/>
  <c r="BN253" i="19"/>
  <c r="BK242" i="19"/>
  <c r="L381" i="19"/>
  <c r="S387" i="19"/>
  <c r="R378" i="19"/>
  <c r="BK228" i="19"/>
  <c r="BQ229" i="19"/>
  <c r="BJ348" i="19"/>
  <c r="BF336" i="19"/>
  <c r="BQ320" i="19"/>
  <c r="BM324" i="19"/>
  <c r="BH318" i="19"/>
  <c r="BS328" i="19"/>
  <c r="R500" i="19"/>
  <c r="J496" i="19"/>
  <c r="N509" i="19"/>
  <c r="M513" i="19"/>
  <c r="E527" i="19"/>
  <c r="Q511" i="19"/>
  <c r="E499" i="19"/>
  <c r="V521" i="19"/>
  <c r="E529" i="19"/>
  <c r="L529" i="19"/>
  <c r="U515" i="19"/>
  <c r="R528" i="19"/>
  <c r="J502" i="19"/>
  <c r="Q513" i="19"/>
  <c r="M490" i="19"/>
  <c r="E466" i="19"/>
  <c r="N456" i="19"/>
  <c r="V473" i="19"/>
  <c r="O465" i="19"/>
  <c r="O473" i="19"/>
  <c r="H459" i="19"/>
  <c r="N452" i="19"/>
  <c r="W454" i="19"/>
  <c r="K476" i="19"/>
  <c r="P475" i="19"/>
  <c r="U453" i="19"/>
  <c r="I484" i="19"/>
  <c r="L473" i="19"/>
  <c r="U451" i="19"/>
  <c r="I485" i="19"/>
  <c r="H475" i="19"/>
  <c r="K459" i="19"/>
  <c r="N466" i="19"/>
  <c r="J472" i="19"/>
  <c r="U469" i="19"/>
  <c r="Q479" i="19"/>
  <c r="F473" i="19"/>
  <c r="M467" i="19"/>
  <c r="N467" i="19"/>
  <c r="N488" i="19"/>
  <c r="N487" i="19"/>
  <c r="L462" i="19"/>
  <c r="L470" i="19"/>
  <c r="T450" i="19"/>
  <c r="E428" i="19"/>
  <c r="I441" i="19"/>
  <c r="R425" i="19"/>
  <c r="J438" i="19"/>
  <c r="K429" i="19"/>
  <c r="W438" i="19"/>
  <c r="P424" i="19"/>
  <c r="P436" i="19"/>
  <c r="R446" i="19"/>
  <c r="L444" i="19"/>
  <c r="I434" i="19"/>
  <c r="S446" i="19"/>
  <c r="R424" i="19"/>
  <c r="R436" i="19"/>
  <c r="O447" i="19"/>
  <c r="P423" i="19"/>
  <c r="R443" i="19"/>
  <c r="G427" i="19"/>
  <c r="T443" i="19"/>
  <c r="N422" i="19"/>
  <c r="U430" i="19"/>
  <c r="S447" i="19"/>
  <c r="E436" i="19"/>
  <c r="E439" i="19"/>
  <c r="L446" i="19"/>
  <c r="H440" i="19"/>
  <c r="K442" i="19"/>
  <c r="P448" i="19"/>
  <c r="V422" i="19"/>
  <c r="E430" i="19"/>
  <c r="T427" i="19"/>
  <c r="V427" i="19"/>
  <c r="O446" i="19"/>
  <c r="J437" i="19"/>
  <c r="J436" i="19"/>
  <c r="L421" i="19"/>
  <c r="BE293" i="19"/>
  <c r="BM301" i="19"/>
  <c r="BU309" i="19"/>
  <c r="BR293" i="19"/>
  <c r="BR302" i="19"/>
  <c r="BP292" i="19"/>
  <c r="BS293" i="19"/>
  <c r="BO304" i="19"/>
  <c r="BI290" i="19"/>
  <c r="BE304" i="19"/>
  <c r="BR301" i="19"/>
  <c r="BV302" i="19"/>
  <c r="BK299" i="19"/>
  <c r="BU307" i="19"/>
  <c r="BH304" i="19"/>
  <c r="BU298" i="19"/>
  <c r="BG291" i="19"/>
  <c r="BT309" i="19"/>
  <c r="BQ304" i="19"/>
  <c r="BF303" i="19"/>
  <c r="BO291" i="19"/>
  <c r="BH301" i="19"/>
  <c r="BN291" i="19"/>
  <c r="BO306" i="19"/>
  <c r="BI307" i="19"/>
  <c r="BS289" i="19"/>
  <c r="Q392" i="19"/>
  <c r="E401" i="19"/>
  <c r="M409" i="19"/>
  <c r="N400" i="19"/>
  <c r="N409" i="19"/>
  <c r="V417" i="19"/>
  <c r="P400" i="19"/>
  <c r="F396" i="19"/>
  <c r="O408" i="19"/>
  <c r="I419" i="19"/>
  <c r="L401" i="19"/>
  <c r="L413" i="19"/>
  <c r="V395" i="19"/>
  <c r="Q408" i="19"/>
  <c r="K419" i="19"/>
  <c r="O393" i="19"/>
  <c r="K404" i="19"/>
  <c r="R415" i="19"/>
  <c r="N395" i="19"/>
  <c r="P414" i="19"/>
  <c r="N399" i="19"/>
  <c r="G418" i="19"/>
  <c r="S410" i="19"/>
  <c r="S400" i="19"/>
  <c r="U400" i="19"/>
  <c r="E393" i="19"/>
  <c r="L417" i="19"/>
  <c r="E409" i="19"/>
  <c r="J401" i="19"/>
  <c r="L420" i="19"/>
  <c r="T413" i="19"/>
  <c r="N417" i="19"/>
  <c r="E419" i="19"/>
  <c r="T406" i="19"/>
  <c r="W394" i="19"/>
  <c r="W412" i="19"/>
  <c r="U401" i="19"/>
  <c r="V401" i="19"/>
  <c r="R420" i="19"/>
  <c r="V391" i="19"/>
  <c r="BE269" i="19"/>
  <c r="BI276" i="19"/>
  <c r="BM283" i="19"/>
  <c r="BN268" i="19"/>
  <c r="BR275" i="19"/>
  <c r="BV282" i="19"/>
  <c r="BK267" i="19"/>
  <c r="BK276" i="19"/>
  <c r="BK285" i="19"/>
  <c r="BU272" i="19"/>
  <c r="BE280" i="19"/>
  <c r="BI287" i="19"/>
  <c r="BE267" i="19"/>
  <c r="BQ279" i="19"/>
  <c r="BV283" i="19"/>
  <c r="BK278" i="19"/>
  <c r="BR277" i="19"/>
  <c r="BH268" i="19"/>
  <c r="BH283" i="19"/>
  <c r="BF270" i="19"/>
  <c r="BK283" i="19"/>
  <c r="BH280" i="19"/>
  <c r="BI274" i="19"/>
  <c r="BL279" i="19"/>
  <c r="BT275" i="19"/>
  <c r="BU280" i="19"/>
  <c r="BT285" i="19"/>
  <c r="BI268" i="19"/>
  <c r="BR273" i="19"/>
  <c r="BJ272" i="19"/>
  <c r="BT268" i="19"/>
  <c r="BE282" i="19"/>
  <c r="BG280" i="19"/>
  <c r="BJ286" i="19"/>
  <c r="BS287" i="19"/>
  <c r="BG265" i="19"/>
  <c r="BJ259" i="19"/>
  <c r="BS247" i="19"/>
  <c r="BG261" i="19"/>
  <c r="O373" i="19"/>
  <c r="P369" i="19"/>
  <c r="U383" i="19"/>
  <c r="BG225" i="19"/>
  <c r="BH241" i="19"/>
  <c r="I354" i="19"/>
  <c r="BR252" i="19"/>
  <c r="BP254" i="19"/>
  <c r="BN249" i="19"/>
  <c r="J387" i="19"/>
  <c r="E385" i="19"/>
  <c r="J385" i="19"/>
  <c r="BV235" i="19"/>
  <c r="BO226" i="19"/>
  <c r="Q347" i="19"/>
  <c r="BE261" i="19"/>
  <c r="BK253" i="19"/>
  <c r="BJ254" i="19"/>
  <c r="N373" i="19"/>
  <c r="R370" i="19"/>
  <c r="L379" i="19"/>
  <c r="BM239" i="19"/>
  <c r="BI227" i="19"/>
  <c r="BQ224" i="19"/>
  <c r="H353" i="19"/>
  <c r="P347" i="19"/>
  <c r="BG251" i="19"/>
  <c r="BI251" i="19"/>
  <c r="BO257" i="19"/>
  <c r="S389" i="19"/>
  <c r="F384" i="19"/>
  <c r="P383" i="19"/>
  <c r="BP236" i="19"/>
  <c r="BE239" i="19"/>
  <c r="F344" i="19"/>
  <c r="G343" i="19"/>
  <c r="BK247" i="19"/>
  <c r="BH263" i="19"/>
  <c r="BF263" i="19"/>
  <c r="G383" i="19"/>
  <c r="K388" i="19"/>
  <c r="V377" i="19"/>
  <c r="BL226" i="19"/>
  <c r="BQ226" i="19"/>
  <c r="U363" i="19"/>
  <c r="E364" i="19"/>
  <c r="O364" i="19"/>
  <c r="BM247" i="19"/>
  <c r="BR253" i="19"/>
  <c r="E377" i="19"/>
  <c r="S370" i="19"/>
  <c r="T387" i="19"/>
  <c r="I367" i="19"/>
  <c r="BT232" i="19"/>
  <c r="BI234" i="19"/>
  <c r="W351" i="19"/>
  <c r="BP263" i="19"/>
  <c r="BI254" i="19"/>
  <c r="M370" i="19"/>
  <c r="L390" i="19"/>
  <c r="K376" i="19"/>
  <c r="H382" i="19"/>
  <c r="BF238" i="19"/>
  <c r="BS226" i="19"/>
  <c r="BT332" i="19"/>
  <c r="BT348" i="19"/>
  <c r="BU327" i="19"/>
  <c r="BF316" i="19"/>
  <c r="BV313" i="19"/>
  <c r="BS319" i="19"/>
  <c r="J507" i="19"/>
  <c r="W503" i="19"/>
  <c r="N510" i="19"/>
  <c r="F492" i="19"/>
  <c r="K493" i="19"/>
  <c r="M515" i="19"/>
  <c r="T511" i="19"/>
  <c r="F522" i="19"/>
  <c r="E501" i="19"/>
  <c r="T492" i="19"/>
  <c r="P521" i="19"/>
  <c r="R525" i="19"/>
  <c r="O513" i="19"/>
  <c r="S513" i="19"/>
  <c r="I490" i="19"/>
  <c r="Q466" i="19"/>
  <c r="V458" i="19"/>
  <c r="N474" i="19"/>
  <c r="O468" i="19"/>
  <c r="O474" i="19"/>
  <c r="W459" i="19"/>
  <c r="L456" i="19"/>
  <c r="L455" i="19"/>
  <c r="R479" i="19"/>
  <c r="E476" i="19"/>
  <c r="G456" i="19"/>
  <c r="T486" i="19"/>
  <c r="G474" i="19"/>
  <c r="W457" i="19"/>
  <c r="U485" i="19"/>
  <c r="P476" i="19"/>
  <c r="O460" i="19"/>
  <c r="R467" i="19"/>
  <c r="H474" i="19"/>
  <c r="N475" i="19"/>
  <c r="M481" i="19"/>
  <c r="U475" i="19"/>
  <c r="W468" i="19"/>
  <c r="I471" i="19"/>
  <c r="I457" i="19"/>
  <c r="F489" i="19"/>
  <c r="J466" i="19"/>
  <c r="U471" i="19"/>
  <c r="J450" i="19"/>
  <c r="U429" i="19"/>
  <c r="U441" i="19"/>
  <c r="N427" i="19"/>
  <c r="N439" i="19"/>
  <c r="W429" i="19"/>
  <c r="G440" i="19"/>
  <c r="T425" i="19"/>
  <c r="T437" i="19"/>
  <c r="M447" i="19"/>
  <c r="I422" i="19"/>
  <c r="Q436" i="19"/>
  <c r="N447" i="19"/>
  <c r="V425" i="19"/>
  <c r="V437" i="19"/>
  <c r="J448" i="19"/>
  <c r="F427" i="19"/>
  <c r="Q444" i="19"/>
  <c r="K428" i="19"/>
  <c r="R444" i="19"/>
  <c r="R423" i="19"/>
  <c r="K433" i="19"/>
  <c r="K448" i="19"/>
  <c r="I437" i="19"/>
  <c r="L445" i="19"/>
  <c r="T449" i="19"/>
  <c r="E442" i="19"/>
  <c r="G447" i="19"/>
  <c r="O443" i="19"/>
  <c r="K424" i="19"/>
  <c r="R438" i="19"/>
  <c r="L429" i="19"/>
  <c r="M432" i="19"/>
  <c r="T448" i="19"/>
  <c r="F424" i="19"/>
  <c r="U446" i="19"/>
  <c r="M421" i="19"/>
  <c r="BQ293" i="19"/>
  <c r="BE302" i="19"/>
  <c r="BP295" i="19"/>
  <c r="BJ294" i="19"/>
  <c r="BV303" i="19"/>
  <c r="BL294" i="19"/>
  <c r="BK294" i="19"/>
  <c r="BG305" i="19"/>
  <c r="BQ291" i="19"/>
  <c r="BM305" i="19"/>
  <c r="BJ290" i="19"/>
  <c r="BF304" i="19"/>
  <c r="BS300" i="19"/>
  <c r="BV296" i="19"/>
  <c r="BH306" i="19"/>
  <c r="BE300" i="19"/>
  <c r="BP293" i="19"/>
  <c r="BS303" i="19"/>
  <c r="BR306" i="19"/>
  <c r="BV299" i="19"/>
  <c r="BF292" i="19"/>
  <c r="BK293" i="19"/>
  <c r="BE292" i="19"/>
  <c r="BS292" i="19"/>
  <c r="BO293" i="19"/>
  <c r="BJ289" i="19"/>
  <c r="I393" i="19"/>
  <c r="Q401" i="19"/>
  <c r="F392" i="19"/>
  <c r="R401" i="19"/>
  <c r="F410" i="19"/>
  <c r="N418" i="19"/>
  <c r="H401" i="19"/>
  <c r="W396" i="19"/>
  <c r="L410" i="19"/>
  <c r="U419" i="19"/>
  <c r="P402" i="19"/>
  <c r="G414" i="19"/>
  <c r="H396" i="19"/>
  <c r="N410" i="19"/>
  <c r="W419" i="19"/>
  <c r="S394" i="19"/>
  <c r="O405" i="19"/>
  <c r="M416" i="19"/>
  <c r="W398" i="19"/>
  <c r="K415" i="19"/>
  <c r="N404" i="19"/>
  <c r="N392" i="19"/>
  <c r="N411" i="19"/>
  <c r="T410" i="19"/>
  <c r="G401" i="19"/>
  <c r="L394" i="19"/>
  <c r="S419" i="19"/>
  <c r="W409" i="19"/>
  <c r="J407" i="19"/>
  <c r="G393" i="19"/>
  <c r="O414" i="19"/>
  <c r="I418" i="19"/>
  <c r="L395" i="19"/>
  <c r="S408" i="19"/>
  <c r="K398" i="19"/>
  <c r="S413" i="19"/>
  <c r="F405" i="19"/>
  <c r="H419" i="19"/>
  <c r="E397" i="19"/>
  <c r="L391" i="19"/>
  <c r="BQ269" i="19"/>
  <c r="BU276" i="19"/>
  <c r="BE284" i="19"/>
  <c r="BF269" i="19"/>
  <c r="BJ276" i="19"/>
  <c r="BN283" i="19"/>
  <c r="BO268" i="19"/>
  <c r="BO277" i="19"/>
  <c r="BI266" i="19"/>
  <c r="BM273" i="19"/>
  <c r="BQ280" i="19"/>
  <c r="BU287" i="19"/>
  <c r="BV268" i="19"/>
  <c r="BI280" i="19"/>
  <c r="BF285" i="19"/>
  <c r="BK280" i="19"/>
  <c r="BJ278" i="19"/>
  <c r="BT270" i="19"/>
  <c r="BP284" i="19"/>
  <c r="BS271" i="19"/>
  <c r="BO285" i="19"/>
  <c r="BG282" i="19"/>
  <c r="BP278" i="19"/>
  <c r="BN281" i="19"/>
  <c r="BV277" i="19"/>
  <c r="BJ281" i="19"/>
  <c r="BF286" i="19"/>
  <c r="BH271" i="19"/>
  <c r="BL276" i="19"/>
  <c r="BL274" i="19"/>
  <c r="BM269" i="19"/>
  <c r="BL277" i="19"/>
  <c r="BL285" i="19"/>
  <c r="BP288" i="19"/>
  <c r="BE265" i="19"/>
  <c r="BM265" i="19"/>
  <c r="BK244" i="19"/>
  <c r="BG259" i="19"/>
  <c r="BP252" i="19"/>
  <c r="S380" i="19"/>
  <c r="E384" i="19"/>
  <c r="L380" i="19"/>
  <c r="BG234" i="19"/>
  <c r="BH238" i="19"/>
  <c r="M361" i="19"/>
  <c r="BV259" i="19"/>
  <c r="BK248" i="19"/>
  <c r="BT262" i="19"/>
  <c r="G374" i="19"/>
  <c r="T370" i="19"/>
  <c r="L385" i="19"/>
  <c r="BS225" i="19"/>
  <c r="BP225" i="19"/>
  <c r="U354" i="19"/>
  <c r="BF246" i="19"/>
  <c r="BG264" i="19"/>
  <c r="BH247" i="19"/>
  <c r="R380" i="19"/>
  <c r="P386" i="19"/>
  <c r="R373" i="19"/>
  <c r="BJ229" i="19"/>
  <c r="BJ227" i="19"/>
  <c r="E341" i="19"/>
  <c r="I341" i="19"/>
  <c r="K364" i="19"/>
  <c r="BG260" i="19"/>
  <c r="BQ250" i="19"/>
  <c r="BO252" i="19"/>
  <c r="P370" i="19"/>
  <c r="V370" i="19"/>
  <c r="T376" i="19"/>
  <c r="BO231" i="19"/>
  <c r="BE236" i="19"/>
  <c r="J351" i="19"/>
  <c r="K350" i="19"/>
  <c r="BS251" i="19"/>
  <c r="BM252" i="19"/>
  <c r="BP261" i="19"/>
  <c r="K390" i="19"/>
  <c r="R387" i="19"/>
  <c r="P384" i="19"/>
  <c r="BN237" i="19"/>
  <c r="BU225" i="19"/>
  <c r="R344" i="19"/>
  <c r="S343" i="19"/>
  <c r="BM248" i="19"/>
  <c r="BI257" i="19"/>
  <c r="BK251" i="19"/>
  <c r="I384" i="19"/>
  <c r="W377" i="19"/>
  <c r="G378" i="19"/>
  <c r="BU226" i="19"/>
  <c r="BG241" i="19"/>
  <c r="BU237" i="19"/>
  <c r="G359" i="19"/>
  <c r="BE248" i="19"/>
  <c r="BF254" i="19"/>
  <c r="Q377" i="19"/>
  <c r="K371" i="19"/>
  <c r="Q388" i="19"/>
  <c r="N367" i="19"/>
  <c r="BS233" i="19"/>
  <c r="BL235" i="19"/>
  <c r="BU335" i="19"/>
  <c r="BK335" i="19"/>
  <c r="BF317" i="19"/>
  <c r="BO321" i="19"/>
  <c r="BI317" i="19"/>
  <c r="BR324" i="19"/>
  <c r="N508" i="19"/>
  <c r="T506" i="19"/>
  <c r="P520" i="19"/>
  <c r="J505" i="19"/>
  <c r="G498" i="19"/>
  <c r="H526" i="19"/>
  <c r="F524" i="19"/>
  <c r="H529" i="19"/>
  <c r="W511" i="19"/>
  <c r="N500" i="19"/>
  <c r="I522" i="19"/>
  <c r="O498" i="19"/>
  <c r="E528" i="19"/>
  <c r="P517" i="19"/>
  <c r="Q451" i="19"/>
  <c r="E472" i="19"/>
  <c r="F460" i="19"/>
  <c r="G454" i="19"/>
  <c r="L452" i="19"/>
  <c r="G476" i="19"/>
  <c r="G467" i="19"/>
  <c r="E458" i="19"/>
  <c r="R461" i="19"/>
  <c r="R482" i="19"/>
  <c r="F478" i="19"/>
  <c r="U465" i="19"/>
  <c r="P488" i="19"/>
  <c r="P480" i="19"/>
  <c r="U463" i="19"/>
  <c r="E487" i="19"/>
  <c r="P478" i="19"/>
  <c r="W462" i="19"/>
  <c r="H470" i="19"/>
  <c r="N483" i="19"/>
  <c r="N479" i="19"/>
  <c r="E483" i="19"/>
  <c r="I478" i="19"/>
  <c r="M476" i="19"/>
  <c r="N473" i="19"/>
  <c r="T463" i="19"/>
  <c r="S474" i="19"/>
  <c r="Q474" i="19"/>
  <c r="G479" i="19"/>
  <c r="R450" i="19"/>
  <c r="Q431" i="19"/>
  <c r="I444" i="19"/>
  <c r="R428" i="19"/>
  <c r="V441" i="19"/>
  <c r="W432" i="19"/>
  <c r="K441" i="19"/>
  <c r="J427" i="19"/>
  <c r="J439" i="19"/>
  <c r="U448" i="19"/>
  <c r="G426" i="19"/>
  <c r="G438" i="19"/>
  <c r="V448" i="19"/>
  <c r="L427" i="19"/>
  <c r="L439" i="19"/>
  <c r="J430" i="19"/>
  <c r="N429" i="19"/>
  <c r="H446" i="19"/>
  <c r="S430" i="19"/>
  <c r="I446" i="19"/>
  <c r="J433" i="19"/>
  <c r="S435" i="19"/>
  <c r="P422" i="19"/>
  <c r="Q439" i="19"/>
  <c r="H449" i="19"/>
  <c r="R447" i="19"/>
  <c r="W446" i="19"/>
  <c r="S438" i="19"/>
  <c r="Q448" i="19"/>
  <c r="O426" i="19"/>
  <c r="K449" i="19"/>
  <c r="I431" i="19"/>
  <c r="M446" i="19"/>
  <c r="K437" i="19"/>
  <c r="F435" i="19"/>
  <c r="G449" i="19"/>
  <c r="F421" i="19"/>
  <c r="BU294" i="19"/>
  <c r="BI303" i="19"/>
  <c r="BP301" i="19"/>
  <c r="BR296" i="19"/>
  <c r="BF305" i="19"/>
  <c r="BT296" i="19"/>
  <c r="BG296" i="19"/>
  <c r="BK306" i="19"/>
  <c r="BE295" i="19"/>
  <c r="BQ307" i="19"/>
  <c r="BJ292" i="19"/>
  <c r="BN305" i="19"/>
  <c r="BO303" i="19"/>
  <c r="BL292" i="19"/>
  <c r="BK308" i="19"/>
  <c r="BQ303" i="19"/>
  <c r="BT297" i="19"/>
  <c r="BT303" i="19"/>
  <c r="BR304" i="19"/>
  <c r="BV301" i="19"/>
  <c r="BJ296" i="19"/>
  <c r="BF307" i="19"/>
  <c r="BI296" i="19"/>
  <c r="BT301" i="19"/>
  <c r="BK298" i="19"/>
  <c r="BP289" i="19"/>
  <c r="M394" i="19"/>
  <c r="U402" i="19"/>
  <c r="N394" i="19"/>
  <c r="V402" i="19"/>
  <c r="J411" i="19"/>
  <c r="H392" i="19"/>
  <c r="L402" i="19"/>
  <c r="G400" i="19"/>
  <c r="T411" i="19"/>
  <c r="M396" i="19"/>
  <c r="T403" i="19"/>
  <c r="P415" i="19"/>
  <c r="T399" i="19"/>
  <c r="W411" i="19"/>
  <c r="L392" i="19"/>
  <c r="W395" i="19"/>
  <c r="T407" i="19"/>
  <c r="L419" i="19"/>
  <c r="H402" i="19"/>
  <c r="S418" i="19"/>
  <c r="F408" i="19"/>
  <c r="H394" i="19"/>
  <c r="L415" i="19"/>
  <c r="E413" i="19"/>
  <c r="W405" i="19"/>
  <c r="U397" i="19"/>
  <c r="P392" i="19"/>
  <c r="G413" i="19"/>
  <c r="H409" i="19"/>
  <c r="T412" i="19"/>
  <c r="E416" i="19"/>
  <c r="Q396" i="19"/>
  <c r="N408" i="19"/>
  <c r="G412" i="19"/>
  <c r="U404" i="19"/>
  <c r="I415" i="19"/>
  <c r="M407" i="19"/>
  <c r="E420" i="19"/>
  <c r="K391" i="19"/>
  <c r="H391" i="19"/>
  <c r="BU270" i="19"/>
  <c r="BE278" i="19"/>
  <c r="BI285" i="19"/>
  <c r="BJ270" i="19"/>
  <c r="BJ332" i="19"/>
  <c r="BM333" i="19"/>
  <c r="BV315" i="19"/>
  <c r="BM320" i="19"/>
  <c r="BM312" i="19"/>
  <c r="BF310" i="19"/>
  <c r="S491" i="19"/>
  <c r="F507" i="19"/>
  <c r="H527" i="19"/>
  <c r="K506" i="19"/>
  <c r="J520" i="19"/>
  <c r="U526" i="19"/>
  <c r="K526" i="19"/>
  <c r="F493" i="19"/>
  <c r="H515" i="19"/>
  <c r="T509" i="19"/>
  <c r="J523" i="19"/>
  <c r="N501" i="19"/>
  <c r="T495" i="19"/>
  <c r="M526" i="19"/>
  <c r="Q454" i="19"/>
  <c r="Q472" i="19"/>
  <c r="R460" i="19"/>
  <c r="O456" i="19"/>
  <c r="P453" i="19"/>
  <c r="O479" i="19"/>
  <c r="K468" i="19"/>
  <c r="T458" i="19"/>
  <c r="O464" i="19"/>
  <c r="J483" i="19"/>
  <c r="G482" i="19"/>
  <c r="G468" i="19"/>
  <c r="H489" i="19"/>
  <c r="M483" i="19"/>
  <c r="G465" i="19"/>
  <c r="U488" i="19"/>
  <c r="J481" i="19"/>
  <c r="M466" i="19"/>
  <c r="P451" i="19"/>
  <c r="F465" i="19"/>
  <c r="G484" i="19"/>
  <c r="F486" i="19"/>
  <c r="F483" i="19"/>
  <c r="Q484" i="19"/>
  <c r="Q478" i="19"/>
  <c r="I466" i="19"/>
  <c r="F475" i="19"/>
  <c r="R476" i="19"/>
  <c r="L482" i="19"/>
  <c r="H450" i="19"/>
  <c r="M433" i="19"/>
  <c r="M445" i="19"/>
  <c r="J429" i="19"/>
  <c r="N442" i="19"/>
  <c r="O433" i="19"/>
  <c r="W441" i="19"/>
  <c r="N428" i="19"/>
  <c r="N440" i="19"/>
  <c r="S424" i="19"/>
  <c r="K427" i="19"/>
  <c r="K439" i="19"/>
  <c r="Q449" i="19"/>
  <c r="P428" i="19"/>
  <c r="E441" i="19"/>
  <c r="R432" i="19"/>
  <c r="R430" i="19"/>
  <c r="P447" i="19"/>
  <c r="W431" i="19"/>
  <c r="F448" i="19"/>
  <c r="T442" i="19"/>
  <c r="W436" i="19"/>
  <c r="T423" i="19"/>
  <c r="U440" i="19"/>
  <c r="L449" i="19"/>
  <c r="U422" i="19"/>
  <c r="E447" i="19"/>
  <c r="U439" i="19"/>
  <c r="W427" i="19"/>
  <c r="O437" i="19"/>
  <c r="O425" i="19"/>
  <c r="J447" i="19"/>
  <c r="U449" i="19"/>
  <c r="P444" i="19"/>
  <c r="U431" i="19"/>
  <c r="E421" i="19"/>
  <c r="U421" i="19"/>
  <c r="BM295" i="19"/>
  <c r="BU303" i="19"/>
  <c r="BH305" i="19"/>
  <c r="BJ297" i="19"/>
  <c r="BR305" i="19"/>
  <c r="BP298" i="19"/>
  <c r="BS296" i="19"/>
  <c r="BG308" i="19"/>
  <c r="BU295" i="19"/>
  <c r="BH308" i="19"/>
  <c r="BV293" i="19"/>
  <c r="BR307" i="19"/>
  <c r="BO305" i="19"/>
  <c r="BP294" i="19"/>
  <c r="BO309" i="19"/>
  <c r="BU305" i="19"/>
  <c r="BL298" i="19"/>
  <c r="BO308" i="19"/>
  <c r="BT306" i="19"/>
  <c r="BU290" i="19"/>
  <c r="BN300" i="19"/>
  <c r="BT292" i="19"/>
  <c r="BM300" i="19"/>
  <c r="BK302" i="19"/>
  <c r="BN302" i="19"/>
  <c r="BL289" i="19"/>
  <c r="E395" i="19"/>
  <c r="E404" i="19"/>
  <c r="F395" i="19"/>
  <c r="N403" i="19"/>
  <c r="V411" i="19"/>
  <c r="T392" i="19"/>
  <c r="H404" i="19"/>
  <c r="V400" i="19"/>
  <c r="P412" i="19"/>
  <c r="I392" i="19"/>
  <c r="I404" i="19"/>
  <c r="F417" i="19"/>
  <c r="I400" i="19"/>
  <c r="E412" i="19"/>
  <c r="P393" i="19"/>
  <c r="K396" i="19"/>
  <c r="R409" i="19"/>
  <c r="P420" i="19"/>
  <c r="R403" i="19"/>
  <c r="N419" i="19"/>
  <c r="Q411" i="19"/>
  <c r="I397" i="19"/>
  <c r="H416" i="19"/>
  <c r="W413" i="19"/>
  <c r="F406" i="19"/>
  <c r="G398" i="19"/>
  <c r="S397" i="19"/>
  <c r="S415" i="19"/>
  <c r="G410" i="19"/>
  <c r="O413" i="19"/>
  <c r="P396" i="19"/>
  <c r="S401" i="19"/>
  <c r="L409" i="19"/>
  <c r="R418" i="19"/>
  <c r="U412" i="19"/>
  <c r="T420" i="19"/>
  <c r="K409" i="19"/>
  <c r="F393" i="19"/>
  <c r="P391" i="19"/>
  <c r="W391" i="19"/>
  <c r="BM271" i="19"/>
  <c r="BQ278" i="19"/>
  <c r="BU285" i="19"/>
  <c r="BV270" i="19"/>
  <c r="BV337" i="19"/>
  <c r="BV332" i="19"/>
  <c r="BG317" i="19"/>
  <c r="BK323" i="19"/>
  <c r="BS315" i="19"/>
  <c r="BV310" i="19"/>
  <c r="K495" i="19"/>
  <c r="G516" i="19"/>
  <c r="L528" i="19"/>
  <c r="L507" i="19"/>
  <c r="V523" i="19"/>
  <c r="P527" i="19"/>
  <c r="M491" i="19"/>
  <c r="P498" i="19"/>
  <c r="F525" i="19"/>
  <c r="J524" i="19"/>
  <c r="S526" i="19"/>
  <c r="O529" i="19"/>
  <c r="U496" i="19"/>
  <c r="E507" i="19"/>
  <c r="Q457" i="19"/>
  <c r="I473" i="19"/>
  <c r="R463" i="19"/>
  <c r="G457" i="19"/>
  <c r="T454" i="19"/>
  <c r="W481" i="19"/>
  <c r="O469" i="19"/>
  <c r="U462" i="19"/>
  <c r="S465" i="19"/>
  <c r="V483" i="19"/>
  <c r="U484" i="19"/>
  <c r="K469" i="19"/>
  <c r="N451" i="19"/>
  <c r="J484" i="19"/>
  <c r="K466" i="19"/>
  <c r="V451" i="19"/>
  <c r="R483" i="19"/>
  <c r="U468" i="19"/>
  <c r="Q456" i="19"/>
  <c r="W476" i="19"/>
  <c r="E486" i="19"/>
  <c r="R489" i="19"/>
  <c r="L485" i="19"/>
  <c r="L486" i="19"/>
  <c r="U481" i="19"/>
  <c r="U472" i="19"/>
  <c r="Q480" i="19"/>
  <c r="E479" i="19"/>
  <c r="K465" i="19"/>
  <c r="W450" i="19"/>
  <c r="E434" i="19"/>
  <c r="E446" i="19"/>
  <c r="F431" i="19"/>
  <c r="G422" i="19"/>
  <c r="G434" i="19"/>
  <c r="O442" i="19"/>
  <c r="R429" i="19"/>
  <c r="R441" i="19"/>
  <c r="L426" i="19"/>
  <c r="O428" i="19"/>
  <c r="O440" i="19"/>
  <c r="K422" i="19"/>
  <c r="E429" i="19"/>
  <c r="I442" i="19"/>
  <c r="G433" i="19"/>
  <c r="V431" i="19"/>
  <c r="E448" i="19"/>
  <c r="E432" i="19"/>
  <c r="L428" i="19"/>
  <c r="U443" i="19"/>
  <c r="E438" i="19"/>
  <c r="E424" i="19"/>
  <c r="S445" i="19"/>
  <c r="V439" i="19"/>
  <c r="H423" i="19"/>
  <c r="I449" i="19"/>
  <c r="W440" i="19"/>
  <c r="Q430" i="19"/>
  <c r="S439" i="19"/>
  <c r="Q426" i="19"/>
  <c r="S426" i="19"/>
  <c r="N446" i="19"/>
  <c r="E423" i="19"/>
  <c r="H424" i="19"/>
  <c r="Q421" i="19"/>
  <c r="O421" i="19"/>
  <c r="BE296" i="19"/>
  <c r="BM304" i="19"/>
  <c r="BP307" i="19"/>
  <c r="BV297" i="19"/>
  <c r="BJ306" i="19"/>
  <c r="BL300" i="19"/>
  <c r="BK297" i="19"/>
  <c r="BK309" i="19"/>
  <c r="BM296" i="19"/>
  <c r="BL309" i="19"/>
  <c r="BN294" i="19"/>
  <c r="BM309" i="19"/>
  <c r="BS307" i="19"/>
  <c r="BH295" i="19"/>
  <c r="BM290" i="19"/>
  <c r="BM306" i="19"/>
  <c r="BO302" i="19"/>
  <c r="BG298" i="19"/>
  <c r="BJ307" i="19"/>
  <c r="BM291" i="19"/>
  <c r="BF301" i="19"/>
  <c r="BH298" i="19"/>
  <c r="BH303" i="19"/>
  <c r="BU301" i="19"/>
  <c r="BS304" i="19"/>
  <c r="BQ289" i="19"/>
  <c r="Q395" i="19"/>
  <c r="I405" i="19"/>
  <c r="R395" i="19"/>
  <c r="F404" i="19"/>
  <c r="N412" i="19"/>
  <c r="L393" i="19"/>
  <c r="L405" i="19"/>
  <c r="K401" i="19"/>
  <c r="K413" i="19"/>
  <c r="M393" i="19"/>
  <c r="M405" i="19"/>
  <c r="O418" i="19"/>
  <c r="M401" i="19"/>
  <c r="R412" i="19"/>
  <c r="E394" i="19"/>
  <c r="O397" i="19"/>
  <c r="K411" i="19"/>
  <c r="BS348" i="19"/>
  <c r="BQ319" i="19"/>
  <c r="G521" i="19"/>
  <c r="J529" i="19"/>
  <c r="H500" i="19"/>
  <c r="M527" i="19"/>
  <c r="R516" i="19"/>
  <c r="F466" i="19"/>
  <c r="O482" i="19"/>
  <c r="H466" i="19"/>
  <c r="N470" i="19"/>
  <c r="W472" i="19"/>
  <c r="W473" i="19"/>
  <c r="J478" i="19"/>
  <c r="I475" i="19"/>
  <c r="K482" i="19"/>
  <c r="Q422" i="19"/>
  <c r="J432" i="19"/>
  <c r="G443" i="19"/>
  <c r="T428" i="19"/>
  <c r="O423" i="19"/>
  <c r="V433" i="19"/>
  <c r="M434" i="19"/>
  <c r="I439" i="19"/>
  <c r="P442" i="19"/>
  <c r="M441" i="19"/>
  <c r="S427" i="19"/>
  <c r="J445" i="19"/>
  <c r="H421" i="19"/>
  <c r="BF290" i="19"/>
  <c r="BH302" i="19"/>
  <c r="BE297" i="19"/>
  <c r="BS291" i="19"/>
  <c r="BE291" i="19"/>
  <c r="BJ302" i="19"/>
  <c r="BG292" i="19"/>
  <c r="BL302" i="19"/>
  <c r="U396" i="19"/>
  <c r="R404" i="19"/>
  <c r="P406" i="19"/>
  <c r="Q394" i="19"/>
  <c r="Q402" i="19"/>
  <c r="F399" i="19"/>
  <c r="Q400" i="19"/>
  <c r="J420" i="19"/>
  <c r="W420" i="19"/>
  <c r="O399" i="19"/>
  <c r="E418" i="19"/>
  <c r="BP342" i="19"/>
  <c r="BJ316" i="19"/>
  <c r="K522" i="19"/>
  <c r="L491" i="19"/>
  <c r="T508" i="19"/>
  <c r="J519" i="19"/>
  <c r="J506" i="19"/>
  <c r="R466" i="19"/>
  <c r="G483" i="19"/>
  <c r="W466" i="19"/>
  <c r="W474" i="19"/>
  <c r="W475" i="19"/>
  <c r="F452" i="19"/>
  <c r="F488" i="19"/>
  <c r="H479" i="19"/>
  <c r="M488" i="19"/>
  <c r="U423" i="19"/>
  <c r="V432" i="19"/>
  <c r="S443" i="19"/>
  <c r="F429" i="19"/>
  <c r="H425" i="19"/>
  <c r="S436" i="19"/>
  <c r="U436" i="19"/>
  <c r="M440" i="19"/>
  <c r="M443" i="19"/>
  <c r="L442" i="19"/>
  <c r="I428" i="19"/>
  <c r="W449" i="19"/>
  <c r="W421" i="19"/>
  <c r="BR290" i="19"/>
  <c r="BT302" i="19"/>
  <c r="BQ298" i="19"/>
  <c r="BO294" i="19"/>
  <c r="BQ292" i="19"/>
  <c r="BP308" i="19"/>
  <c r="BS295" i="19"/>
  <c r="BU308" i="19"/>
  <c r="E398" i="19"/>
  <c r="J405" i="19"/>
  <c r="G392" i="19"/>
  <c r="U395" i="19"/>
  <c r="F403" i="19"/>
  <c r="J400" i="19"/>
  <c r="Q405" i="19"/>
  <c r="O404" i="19"/>
  <c r="O411" i="19"/>
  <c r="I407" i="19"/>
  <c r="V418" i="19"/>
  <c r="BV349" i="19"/>
  <c r="BG315" i="19"/>
  <c r="W522" i="19"/>
  <c r="G492" i="19"/>
  <c r="E515" i="19"/>
  <c r="K523" i="19"/>
  <c r="S507" i="19"/>
  <c r="J467" i="19"/>
  <c r="S483" i="19"/>
  <c r="T470" i="19"/>
  <c r="G478" i="19"/>
  <c r="O476" i="19"/>
  <c r="J453" i="19"/>
  <c r="W489" i="19"/>
  <c r="L489" i="19"/>
  <c r="R480" i="19"/>
  <c r="M424" i="19"/>
  <c r="R434" i="19"/>
  <c r="K444" i="19"/>
  <c r="K434" i="19"/>
  <c r="N431" i="19"/>
  <c r="L438" i="19"/>
  <c r="BM328" i="19"/>
  <c r="BL323" i="19"/>
  <c r="L511" i="19"/>
  <c r="U520" i="19"/>
  <c r="P509" i="19"/>
  <c r="K497" i="19"/>
  <c r="H490" i="19"/>
  <c r="G451" i="19"/>
  <c r="I463" i="19"/>
  <c r="F482" i="19"/>
  <c r="L487" i="19"/>
  <c r="M486" i="19"/>
  <c r="V468" i="19"/>
  <c r="U482" i="19"/>
  <c r="N472" i="19"/>
  <c r="P471" i="19"/>
  <c r="E431" i="19"/>
  <c r="F440" i="19"/>
  <c r="F426" i="19"/>
  <c r="Q424" i="19"/>
  <c r="H426" i="19"/>
  <c r="J428" i="19"/>
  <c r="P445" i="19"/>
  <c r="S449" i="19"/>
  <c r="O431" i="19"/>
  <c r="M444" i="19"/>
  <c r="K430" i="19"/>
  <c r="T431" i="19"/>
  <c r="BI294" i="19"/>
  <c r="BN295" i="19"/>
  <c r="BO295" i="19"/>
  <c r="BE306" i="19"/>
  <c r="BK301" i="19"/>
  <c r="BI302" i="19"/>
  <c r="BR297" i="19"/>
  <c r="BP306" i="19"/>
  <c r="BG294" i="19"/>
  <c r="I402" i="19"/>
  <c r="R410" i="19"/>
  <c r="N398" i="19"/>
  <c r="E403" i="19"/>
  <c r="I411" i="19"/>
  <c r="S406" i="19"/>
  <c r="V407" i="19"/>
  <c r="W393" i="19"/>
  <c r="M415" i="19"/>
  <c r="W410" i="19"/>
  <c r="V415" i="19"/>
  <c r="BS317" i="19"/>
  <c r="BH310" i="19"/>
  <c r="P529" i="19"/>
  <c r="K528" i="19"/>
  <c r="V491" i="19"/>
  <c r="O526" i="19"/>
  <c r="I458" i="19"/>
  <c r="S457" i="19"/>
  <c r="R470" i="19"/>
  <c r="J457" i="19"/>
  <c r="L457" i="19"/>
  <c r="T456" i="19"/>
  <c r="K475" i="19"/>
  <c r="O463" i="19"/>
  <c r="O486" i="19"/>
  <c r="M480" i="19"/>
  <c r="Q434" i="19"/>
  <c r="S422" i="19"/>
  <c r="G430" i="19"/>
  <c r="S429" i="19"/>
  <c r="I430" i="19"/>
  <c r="H433" i="19"/>
  <c r="T430" i="19"/>
  <c r="I425" i="19"/>
  <c r="J424" i="19"/>
  <c r="N432" i="19"/>
  <c r="U427" i="19"/>
  <c r="H435" i="19"/>
  <c r="BQ296" i="19"/>
  <c r="BN298" i="19"/>
  <c r="BG299" i="19"/>
  <c r="BN303" i="19"/>
  <c r="BJ308" i="19"/>
  <c r="BL308" i="19"/>
  <c r="BP290" i="19"/>
  <c r="BG307" i="19"/>
  <c r="BI305" i="19"/>
  <c r="U405" i="19"/>
  <c r="F413" i="19"/>
  <c r="O402" i="19"/>
  <c r="P407" i="19"/>
  <c r="M413" i="19"/>
  <c r="F412" i="19"/>
  <c r="T408" i="19"/>
  <c r="R400" i="19"/>
  <c r="P419" i="19"/>
  <c r="K420" i="19"/>
  <c r="Q416" i="19"/>
  <c r="I409" i="19"/>
  <c r="M419" i="19"/>
  <c r="Q403" i="19"/>
  <c r="E414" i="19"/>
  <c r="BQ266" i="19"/>
  <c r="BE281" i="19"/>
  <c r="BJ273" i="19"/>
  <c r="BJ285" i="19"/>
  <c r="BK273" i="19"/>
  <c r="BE268" i="19"/>
  <c r="BQ277" i="19"/>
  <c r="BV266" i="19"/>
  <c r="BM275" i="19"/>
  <c r="BL266" i="19"/>
  <c r="BF274" i="19"/>
  <c r="BH274" i="19"/>
  <c r="BP266" i="19"/>
  <c r="BI288" i="19"/>
  <c r="BR285" i="19"/>
  <c r="BR274" i="19"/>
  <c r="BQ285" i="19"/>
  <c r="BN269" i="19"/>
  <c r="BJ283" i="19"/>
  <c r="BV278" i="19"/>
  <c r="BL287" i="19"/>
  <c r="BH275" i="19"/>
  <c r="BO270" i="19"/>
  <c r="BI265" i="19"/>
  <c r="BQ263" i="19"/>
  <c r="BQ242" i="19"/>
  <c r="G382" i="19"/>
  <c r="R372" i="19"/>
  <c r="BG226" i="19"/>
  <c r="R356" i="19"/>
  <c r="BL254" i="19"/>
  <c r="BT257" i="19"/>
  <c r="O375" i="19"/>
  <c r="U373" i="19"/>
  <c r="BI240" i="19"/>
  <c r="F350" i="19"/>
  <c r="BP259" i="19"/>
  <c r="BV257" i="19"/>
  <c r="L387" i="19"/>
  <c r="E376" i="19"/>
  <c r="BH236" i="19"/>
  <c r="Q362" i="19"/>
  <c r="T343" i="19"/>
  <c r="BJ245" i="19"/>
  <c r="BS249" i="19"/>
  <c r="O369" i="19"/>
  <c r="V374" i="19"/>
  <c r="BV230" i="19"/>
  <c r="Q341" i="19"/>
  <c r="L353" i="19"/>
  <c r="BS255" i="19"/>
  <c r="I369" i="19"/>
  <c r="F373" i="19"/>
  <c r="I388" i="19"/>
  <c r="BE229" i="19"/>
  <c r="G344" i="19"/>
  <c r="R349" i="19"/>
  <c r="BT244" i="19"/>
  <c r="BP246" i="19"/>
  <c r="R389" i="19"/>
  <c r="K385" i="19"/>
  <c r="BG230" i="19"/>
  <c r="J345" i="19"/>
  <c r="BJ257" i="19"/>
  <c r="BU245" i="19"/>
  <c r="G375" i="19"/>
  <c r="L371" i="19"/>
  <c r="BU233" i="19"/>
  <c r="E365" i="19"/>
  <c r="BN263" i="19"/>
  <c r="BT254" i="19"/>
  <c r="BN261" i="19"/>
  <c r="S377" i="19"/>
  <c r="T379" i="19"/>
  <c r="E382" i="19"/>
  <c r="BO230" i="19"/>
  <c r="BJ231" i="19"/>
  <c r="BU250" i="19"/>
  <c r="BU260" i="19"/>
  <c r="BU258" i="19"/>
  <c r="Q386" i="19"/>
  <c r="K380" i="19"/>
  <c r="N383" i="19"/>
  <c r="BG243" i="19"/>
  <c r="BP257" i="19"/>
  <c r="BJ264" i="19"/>
  <c r="O379" i="19"/>
  <c r="J382" i="19"/>
  <c r="H387" i="19"/>
  <c r="BK232" i="19"/>
  <c r="BT236" i="19"/>
  <c r="G380" i="19"/>
  <c r="BV228" i="19"/>
  <c r="P348" i="19"/>
  <c r="P359" i="19"/>
  <c r="U347" i="19"/>
  <c r="O361" i="19"/>
  <c r="J353" i="19"/>
  <c r="T373" i="19"/>
  <c r="G353" i="19"/>
  <c r="T345" i="19"/>
  <c r="I361" i="19"/>
  <c r="H359" i="19"/>
  <c r="W364" i="19"/>
  <c r="O341" i="19"/>
  <c r="O365" i="19"/>
  <c r="W367" i="19"/>
  <c r="H361" i="19"/>
  <c r="N377" i="19"/>
  <c r="K354" i="19"/>
  <c r="V347" i="19"/>
  <c r="K349" i="19"/>
  <c r="M353" i="19"/>
  <c r="G366" i="19"/>
  <c r="T356" i="19"/>
  <c r="M387" i="19"/>
  <c r="R341" i="19"/>
  <c r="J358" i="19"/>
  <c r="L389" i="19"/>
  <c r="O355" i="19"/>
  <c r="U349" i="19"/>
  <c r="E360" i="19"/>
  <c r="G357" i="19"/>
  <c r="V356" i="19"/>
  <c r="G351" i="19"/>
  <c r="V378" i="19"/>
  <c r="BT237" i="19"/>
  <c r="P357" i="19"/>
  <c r="F389" i="19"/>
  <c r="R347" i="19"/>
  <c r="V343" i="19"/>
  <c r="T364" i="19"/>
  <c r="BR242" i="19"/>
  <c r="BI239" i="19"/>
  <c r="S357" i="19"/>
  <c r="J346" i="19"/>
  <c r="Q378" i="19"/>
  <c r="Q359" i="19"/>
  <c r="BF257" i="19"/>
  <c r="BI237" i="19"/>
  <c r="I365" i="19"/>
  <c r="F343" i="19"/>
  <c r="L340" i="19"/>
  <c r="L362" i="19"/>
  <c r="BQ338" i="19"/>
  <c r="BO322" i="19"/>
  <c r="E494" i="19"/>
  <c r="J491" i="19"/>
  <c r="O507" i="19"/>
  <c r="T504" i="19"/>
  <c r="P500" i="19"/>
  <c r="U458" i="19"/>
  <c r="K458" i="19"/>
  <c r="M475" i="19"/>
  <c r="H462" i="19"/>
  <c r="P458" i="19"/>
  <c r="F459" i="19"/>
  <c r="L477" i="19"/>
  <c r="Q481" i="19"/>
  <c r="J487" i="19"/>
  <c r="J482" i="19"/>
  <c r="I435" i="19"/>
  <c r="O424" i="19"/>
  <c r="V430" i="19"/>
  <c r="H430" i="19"/>
  <c r="Q432" i="19"/>
  <c r="L434" i="19"/>
  <c r="F432" i="19"/>
  <c r="M426" i="19"/>
  <c r="L425" i="19"/>
  <c r="E435" i="19"/>
  <c r="W428" i="19"/>
  <c r="S432" i="19"/>
  <c r="BI297" i="19"/>
  <c r="BF299" i="19"/>
  <c r="BK300" i="19"/>
  <c r="BF306" i="19"/>
  <c r="BN309" i="19"/>
  <c r="BP309" i="19"/>
  <c r="BH291" i="19"/>
  <c r="BQ297" i="19"/>
  <c r="BS297" i="19"/>
  <c r="M406" i="19"/>
  <c r="R413" i="19"/>
  <c r="S403" i="19"/>
  <c r="P409" i="19"/>
  <c r="H414" i="19"/>
  <c r="S412" i="19"/>
  <c r="G416" i="19"/>
  <c r="K402" i="19"/>
  <c r="H420" i="19"/>
  <c r="T400" i="19"/>
  <c r="M417" i="19"/>
  <c r="J395" i="19"/>
  <c r="U394" i="19"/>
  <c r="U420" i="19"/>
  <c r="V394" i="19"/>
  <c r="BI267" i="19"/>
  <c r="BQ281" i="19"/>
  <c r="BV273" i="19"/>
  <c r="BV285" i="19"/>
  <c r="BO274" i="19"/>
  <c r="BQ268" i="19"/>
  <c r="BI278" i="19"/>
  <c r="BN267" i="19"/>
  <c r="BE276" i="19"/>
  <c r="BG267" i="19"/>
  <c r="BV274" i="19"/>
  <c r="BP275" i="19"/>
  <c r="BP267" i="19"/>
  <c r="BO266" i="19"/>
  <c r="BG288" i="19"/>
  <c r="BO281" i="19"/>
  <c r="BS267" i="19"/>
  <c r="BS276" i="19"/>
  <c r="BR267" i="19"/>
  <c r="BH279" i="19"/>
  <c r="BN288" i="19"/>
  <c r="BL283" i="19"/>
  <c r="BT276" i="19"/>
  <c r="BS265" i="19"/>
  <c r="BG252" i="19"/>
  <c r="BI242" i="19"/>
  <c r="J368" i="19"/>
  <c r="Q379" i="19"/>
  <c r="BL225" i="19"/>
  <c r="S341" i="19"/>
  <c r="BU264" i="19"/>
  <c r="BU242" i="19"/>
  <c r="S382" i="19"/>
  <c r="V373" i="19"/>
  <c r="BH227" i="19"/>
  <c r="J357" i="19"/>
  <c r="BR244" i="19"/>
  <c r="BM255" i="19"/>
  <c r="W368" i="19"/>
  <c r="U382" i="19"/>
  <c r="BF227" i="19"/>
  <c r="N343" i="19"/>
  <c r="T352" i="19"/>
  <c r="BE256" i="19"/>
  <c r="BG258" i="19"/>
  <c r="S376" i="19"/>
  <c r="E387" i="19"/>
  <c r="BN226" i="19"/>
  <c r="U348" i="19"/>
  <c r="O347" i="19"/>
  <c r="BL243" i="19"/>
  <c r="M376" i="19"/>
  <c r="J388" i="19"/>
  <c r="S367" i="19"/>
  <c r="BH229" i="19"/>
  <c r="K351" i="19"/>
  <c r="Q360" i="19"/>
  <c r="BL261" i="19"/>
  <c r="BL259" i="19"/>
  <c r="H390" i="19"/>
  <c r="J379" i="19"/>
  <c r="BI231" i="19"/>
  <c r="N352" i="19"/>
  <c r="BL245" i="19"/>
  <c r="BH250" i="19"/>
  <c r="J386" i="19"/>
  <c r="BE232" i="19"/>
  <c r="V345" i="19"/>
  <c r="BG245" i="19"/>
  <c r="BH244" i="19"/>
  <c r="BS252" i="19"/>
  <c r="W384" i="19"/>
  <c r="M368" i="19"/>
  <c r="P372" i="19"/>
  <c r="BI342" i="19"/>
  <c r="BT314" i="19"/>
  <c r="M502" i="19"/>
  <c r="Q501" i="19"/>
  <c r="W521" i="19"/>
  <c r="H505" i="19"/>
  <c r="J511" i="19"/>
  <c r="M459" i="19"/>
  <c r="K461" i="19"/>
  <c r="L478" i="19"/>
  <c r="L463" i="19"/>
  <c r="T459" i="19"/>
  <c r="J460" i="19"/>
  <c r="M479" i="19"/>
  <c r="J477" i="19"/>
  <c r="H488" i="19"/>
  <c r="T483" i="19"/>
  <c r="E437" i="19"/>
  <c r="S425" i="19"/>
  <c r="O432" i="19"/>
  <c r="W430" i="19"/>
  <c r="F433" i="19"/>
  <c r="P435" i="19"/>
  <c r="N434" i="19"/>
  <c r="U428" i="19"/>
  <c r="N426" i="19"/>
  <c r="G436" i="19"/>
  <c r="L430" i="19"/>
  <c r="H436" i="19"/>
  <c r="BM298" i="19"/>
  <c r="BR299" i="19"/>
  <c r="BO301" i="19"/>
  <c r="BI308" i="19"/>
  <c r="BM299" i="19"/>
  <c r="BR292" i="19"/>
  <c r="BS294" i="19"/>
  <c r="BI298" i="19"/>
  <c r="BG309" i="19"/>
  <c r="E407" i="19"/>
  <c r="V414" i="19"/>
  <c r="G404" i="19"/>
  <c r="M410" i="19"/>
  <c r="U414" i="19"/>
  <c r="N413" i="19"/>
  <c r="F420" i="19"/>
  <c r="R405" i="19"/>
  <c r="T402" i="19"/>
  <c r="N402" i="19"/>
  <c r="H418" i="19"/>
  <c r="L407" i="19"/>
  <c r="I398" i="19"/>
  <c r="K406" i="19"/>
  <c r="E391" i="19"/>
  <c r="BI270" i="19"/>
  <c r="BQ284" i="19"/>
  <c r="BV276" i="19"/>
  <c r="BN286" i="19"/>
  <c r="BG278" i="19"/>
  <c r="BI269" i="19"/>
  <c r="BI281" i="19"/>
  <c r="BF268" i="19"/>
  <c r="BT281" i="19"/>
  <c r="BG268" i="19"/>
  <c r="BR279" i="19"/>
  <c r="BH276" i="19"/>
  <c r="BK272" i="19"/>
  <c r="BL267" i="19"/>
  <c r="BE279" i="19"/>
  <c r="BV284" i="19"/>
  <c r="BK284" i="19"/>
  <c r="BI277" i="19"/>
  <c r="BN278" i="19"/>
  <c r="BM281" i="19"/>
  <c r="BK275" i="19"/>
  <c r="BO272" i="19"/>
  <c r="BR265" i="19"/>
  <c r="BJ265" i="19"/>
  <c r="BP249" i="19"/>
  <c r="E374" i="19"/>
  <c r="I376" i="19"/>
  <c r="F367" i="19"/>
  <c r="BH234" i="19"/>
  <c r="W348" i="19"/>
  <c r="BK260" i="19"/>
  <c r="BS242" i="19"/>
  <c r="V385" i="19"/>
  <c r="E390" i="19"/>
  <c r="BP240" i="19"/>
  <c r="K342" i="19"/>
  <c r="BG256" i="19"/>
  <c r="BI264" i="19"/>
  <c r="W385" i="19"/>
  <c r="T375" i="19"/>
  <c r="BL228" i="19"/>
  <c r="R350" i="19"/>
  <c r="R351" i="19"/>
  <c r="BS244" i="19"/>
  <c r="BM242" i="19"/>
  <c r="W383" i="19"/>
  <c r="Q385" i="19"/>
  <c r="BE230" i="19"/>
  <c r="N358" i="19"/>
  <c r="BU247" i="19"/>
  <c r="BE251" i="19"/>
  <c r="Q383" i="19"/>
  <c r="F372" i="19"/>
  <c r="BI226" i="19"/>
  <c r="BH239" i="19"/>
  <c r="O358" i="19"/>
  <c r="BQ255" i="19"/>
  <c r="BL252" i="19"/>
  <c r="F368" i="19"/>
  <c r="H376" i="19"/>
  <c r="BE234" i="19"/>
  <c r="BM229" i="19"/>
  <c r="BE249" i="19"/>
  <c r="BT263" i="19"/>
  <c r="U384" i="19"/>
  <c r="F388" i="19"/>
  <c r="BM227" i="19"/>
  <c r="BF232" i="19"/>
  <c r="F353" i="19"/>
  <c r="BG254" i="19"/>
  <c r="BU254" i="19"/>
  <c r="BJ252" i="19"/>
  <c r="E370" i="19"/>
  <c r="U376" i="19"/>
  <c r="F387" i="19"/>
  <c r="BL240" i="19"/>
  <c r="BR233" i="19"/>
  <c r="BF243" i="19"/>
  <c r="BF260" i="19"/>
  <c r="BI252" i="19"/>
  <c r="R377" i="19"/>
  <c r="R379" i="19"/>
  <c r="F375" i="19"/>
  <c r="BO256" i="19"/>
  <c r="BQ257" i="19"/>
  <c r="BR260" i="19"/>
  <c r="M372" i="19"/>
  <c r="U377" i="19"/>
  <c r="P390" i="19"/>
  <c r="BM226" i="19"/>
  <c r="BP232" i="19"/>
  <c r="I383" i="19"/>
  <c r="Q365" i="19"/>
  <c r="J365" i="19"/>
  <c r="K358" i="19"/>
  <c r="W359" i="19"/>
  <c r="L352" i="19"/>
  <c r="BS245" i="19"/>
  <c r="BR225" i="19"/>
  <c r="P358" i="19"/>
  <c r="F354" i="19"/>
  <c r="O362" i="19"/>
  <c r="G349" i="19"/>
  <c r="T340" i="19"/>
  <c r="R352" i="19"/>
  <c r="BG248" i="19"/>
  <c r="BT239" i="19"/>
  <c r="BS254" i="19"/>
  <c r="BN227" i="19"/>
  <c r="T359" i="19"/>
  <c r="N366" i="19"/>
  <c r="W365" i="19"/>
  <c r="BP343" i="19"/>
  <c r="BV316" i="19"/>
  <c r="V507" i="19"/>
  <c r="N503" i="19"/>
  <c r="P515" i="19"/>
  <c r="P494" i="19"/>
  <c r="M514" i="19"/>
  <c r="Q469" i="19"/>
  <c r="W451" i="19"/>
  <c r="P457" i="19"/>
  <c r="N477" i="19"/>
  <c r="S475" i="19"/>
  <c r="H477" i="19"/>
  <c r="M478" i="19"/>
  <c r="V477" i="19"/>
  <c r="U460" i="19"/>
  <c r="T478" i="19"/>
  <c r="M442" i="19"/>
  <c r="S431" i="19"/>
  <c r="F438" i="19"/>
  <c r="U437" i="19"/>
  <c r="H438" i="19"/>
  <c r="N445" i="19"/>
  <c r="H427" i="19"/>
  <c r="M438" i="19"/>
  <c r="T445" i="19"/>
  <c r="M425" i="19"/>
  <c r="F436" i="19"/>
  <c r="W433" i="19"/>
  <c r="BQ302" i="19"/>
  <c r="BN304" i="19"/>
  <c r="BS305" i="19"/>
  <c r="BR291" i="19"/>
  <c r="BL290" i="19"/>
  <c r="BH294" i="19"/>
  <c r="BP297" i="19"/>
  <c r="BQ295" i="19"/>
  <c r="BK289" i="19"/>
  <c r="J393" i="19"/>
  <c r="F419" i="19"/>
  <c r="G411" i="19"/>
  <c r="T414" i="19"/>
  <c r="O420" i="19"/>
  <c r="U417" i="19"/>
  <c r="V420" i="19"/>
  <c r="V406" i="19"/>
  <c r="F409" i="19"/>
  <c r="M404" i="19"/>
  <c r="Q399" i="19"/>
  <c r="L408" i="19"/>
  <c r="P399" i="19"/>
  <c r="E411" i="19"/>
  <c r="F391" i="19"/>
  <c r="BE272" i="19"/>
  <c r="BM286" i="19"/>
  <c r="BN277" i="19"/>
  <c r="BF287" i="19"/>
  <c r="BS278" i="19"/>
  <c r="BU269" i="19"/>
  <c r="BU281" i="19"/>
  <c r="BR268" i="19"/>
  <c r="BL282" i="19"/>
  <c r="BS270" i="19"/>
  <c r="BJ280" i="19"/>
  <c r="BT277" i="19"/>
  <c r="BS273" i="19"/>
  <c r="BP270" i="19"/>
  <c r="BR282" i="19"/>
  <c r="BM287" i="19"/>
  <c r="BG287" i="19"/>
  <c r="BN279" i="19"/>
  <c r="BT280" i="19"/>
  <c r="BG283" i="19"/>
  <c r="BF273" i="19"/>
  <c r="BJ275" i="19"/>
  <c r="BO265" i="19"/>
  <c r="BM245" i="19"/>
  <c r="BE244" i="19"/>
  <c r="I381" i="19"/>
  <c r="H369" i="19"/>
  <c r="V367" i="19"/>
  <c r="BP230" i="19"/>
  <c r="G356" i="19"/>
  <c r="BE250" i="19"/>
  <c r="Q374" i="19"/>
  <c r="P380" i="19"/>
  <c r="U367" i="19"/>
  <c r="BE235" i="19"/>
  <c r="O349" i="19"/>
  <c r="BO249" i="19"/>
  <c r="BG242" i="19"/>
  <c r="H373" i="19"/>
  <c r="J380" i="19"/>
  <c r="BP226" i="19"/>
  <c r="V357" i="19"/>
  <c r="T361" i="19"/>
  <c r="BO254" i="19"/>
  <c r="Q368" i="19"/>
  <c r="V371" i="19"/>
  <c r="H381" i="19"/>
  <c r="BI228" i="19"/>
  <c r="O343" i="19"/>
  <c r="BE255" i="19"/>
  <c r="BR250" i="19"/>
  <c r="U390" i="19"/>
  <c r="G384" i="19"/>
  <c r="BM233" i="19"/>
  <c r="BJ239" i="19"/>
  <c r="L345" i="19"/>
  <c r="BU262" i="19"/>
  <c r="BL264" i="19"/>
  <c r="J375" i="19"/>
  <c r="U389" i="19"/>
  <c r="BI241" i="19"/>
  <c r="BR227" i="19"/>
  <c r="BI256" i="19"/>
  <c r="BP253" i="19"/>
  <c r="R368" i="19"/>
  <c r="T378" i="19"/>
  <c r="BQ234" i="19"/>
  <c r="BI230" i="19"/>
  <c r="J360" i="19"/>
  <c r="BG263" i="19"/>
  <c r="BH256" i="19"/>
  <c r="BG247" i="19"/>
  <c r="P373" i="19"/>
  <c r="N375" i="19"/>
  <c r="Q384" i="19"/>
  <c r="BP235" i="19"/>
  <c r="BG349" i="19"/>
  <c r="M495" i="19"/>
  <c r="P516" i="19"/>
  <c r="P456" i="19"/>
  <c r="S461" i="19"/>
  <c r="J454" i="19"/>
  <c r="S440" i="19"/>
  <c r="F449" i="19"/>
  <c r="K425" i="19"/>
  <c r="F443" i="19"/>
  <c r="BQ305" i="19"/>
  <c r="BT293" i="19"/>
  <c r="BI293" i="19"/>
  <c r="BS309" i="19"/>
  <c r="J402" i="19"/>
  <c r="J419" i="19"/>
  <c r="S402" i="19"/>
  <c r="R414" i="19"/>
  <c r="V412" i="19"/>
  <c r="Q417" i="19"/>
  <c r="P417" i="19"/>
  <c r="N391" i="19"/>
  <c r="BQ287" i="19"/>
  <c r="BF281" i="19"/>
  <c r="BO280" i="19"/>
  <c r="BU275" i="19"/>
  <c r="BV269" i="19"/>
  <c r="BQ288" i="19"/>
  <c r="BN284" i="19"/>
  <c r="BF288" i="19"/>
  <c r="BG273" i="19"/>
  <c r="BL284" i="19"/>
  <c r="BH269" i="19"/>
  <c r="BO282" i="19"/>
  <c r="BG286" i="19"/>
  <c r="BT274" i="19"/>
  <c r="BP265" i="19"/>
  <c r="BH257" i="19"/>
  <c r="J372" i="19"/>
  <c r="W373" i="19"/>
  <c r="BK239" i="19"/>
  <c r="BT246" i="19"/>
  <c r="E389" i="19"/>
  <c r="J389" i="19"/>
  <c r="BG235" i="19"/>
  <c r="BO250" i="19"/>
  <c r="I375" i="19"/>
  <c r="M383" i="19"/>
  <c r="BU236" i="19"/>
  <c r="O342" i="19"/>
  <c r="BO258" i="19"/>
  <c r="G368" i="19"/>
  <c r="BQ225" i="19"/>
  <c r="BJ234" i="19"/>
  <c r="BJ247" i="19"/>
  <c r="BT259" i="19"/>
  <c r="H385" i="19"/>
  <c r="BV231" i="19"/>
  <c r="M342" i="19"/>
  <c r="BK261" i="19"/>
  <c r="K369" i="19"/>
  <c r="K389" i="19"/>
  <c r="BQ230" i="19"/>
  <c r="BO253" i="19"/>
  <c r="F383" i="19"/>
  <c r="L370" i="19"/>
  <c r="BN228" i="19"/>
  <c r="BU256" i="19"/>
  <c r="BV255" i="19"/>
  <c r="J369" i="19"/>
  <c r="N388" i="19"/>
  <c r="BI235" i="19"/>
  <c r="BE233" i="19"/>
  <c r="BJ250" i="19"/>
  <c r="BL256" i="19"/>
  <c r="BR257" i="19"/>
  <c r="T383" i="19"/>
  <c r="P368" i="19"/>
  <c r="BH243" i="19"/>
  <c r="BR256" i="19"/>
  <c r="I387" i="19"/>
  <c r="N380" i="19"/>
  <c r="I380" i="19"/>
  <c r="BO238" i="19"/>
  <c r="BE243" i="19"/>
  <c r="BO233" i="19"/>
  <c r="M366" i="19"/>
  <c r="G363" i="19"/>
  <c r="J366" i="19"/>
  <c r="J350" i="19"/>
  <c r="E386" i="19"/>
  <c r="M346" i="19"/>
  <c r="K355" i="19"/>
  <c r="G364" i="19"/>
  <c r="I346" i="19"/>
  <c r="K365" i="19"/>
  <c r="K363" i="19"/>
  <c r="S375" i="19"/>
  <c r="BV248" i="19"/>
  <c r="BK240" i="19"/>
  <c r="O360" i="19"/>
  <c r="G345" i="19"/>
  <c r="P351" i="19"/>
  <c r="S354" i="19"/>
  <c r="N356" i="19"/>
  <c r="J367" i="19"/>
  <c r="K341" i="19"/>
  <c r="BU251" i="19"/>
  <c r="BM231" i="19"/>
  <c r="S361" i="19"/>
  <c r="S364" i="19"/>
  <c r="K353" i="19"/>
  <c r="F349" i="19"/>
  <c r="N354" i="19"/>
  <c r="P376" i="19"/>
  <c r="Q353" i="19"/>
  <c r="BR249" i="19"/>
  <c r="BF240" i="19"/>
  <c r="Q352" i="19"/>
  <c r="R342" i="19"/>
  <c r="M340" i="19"/>
  <c r="BR240" i="19"/>
  <c r="L356" i="19"/>
  <c r="K356" i="19"/>
  <c r="M369" i="19"/>
  <c r="V348" i="19"/>
  <c r="M373" i="19"/>
  <c r="BO241" i="19"/>
  <c r="H358" i="19"/>
  <c r="Q354" i="19"/>
  <c r="W382" i="19"/>
  <c r="G341" i="19"/>
  <c r="BN324" i="19"/>
  <c r="T501" i="19"/>
  <c r="U473" i="19"/>
  <c r="O485" i="19"/>
  <c r="Q459" i="19"/>
  <c r="T487" i="19"/>
  <c r="V442" i="19"/>
  <c r="M449" i="19"/>
  <c r="V434" i="19"/>
  <c r="H429" i="19"/>
  <c r="BU306" i="19"/>
  <c r="BU293" i="19"/>
  <c r="BT304" i="19"/>
  <c r="BR303" i="19"/>
  <c r="V405" i="19"/>
  <c r="V419" i="19"/>
  <c r="W403" i="19"/>
  <c r="V410" i="19"/>
  <c r="Q413" i="19"/>
  <c r="L418" i="19"/>
  <c r="K418" i="19"/>
  <c r="J391" i="19"/>
  <c r="BF266" i="19"/>
  <c r="BF284" i="19"/>
  <c r="BG281" i="19"/>
  <c r="BM276" i="19"/>
  <c r="BT269" i="19"/>
  <c r="BL286" i="19"/>
  <c r="BP287" i="19"/>
  <c r="BT288" i="19"/>
  <c r="BS283" i="19"/>
  <c r="BI283" i="19"/>
  <c r="BH272" i="19"/>
  <c r="BV286" i="19"/>
  <c r="BE270" i="19"/>
  <c r="BV287" i="19"/>
  <c r="BL265" i="19"/>
  <c r="BP262" i="19"/>
  <c r="W387" i="19"/>
  <c r="M378" i="19"/>
  <c r="BQ233" i="19"/>
  <c r="BL258" i="19"/>
  <c r="K381" i="19"/>
  <c r="R385" i="19"/>
  <c r="BH240" i="19"/>
  <c r="BO259" i="19"/>
  <c r="V387" i="19"/>
  <c r="I386" i="19"/>
  <c r="BQ232" i="19"/>
  <c r="S349" i="19"/>
  <c r="BJ248" i="19"/>
  <c r="P379" i="19"/>
  <c r="BU232" i="19"/>
  <c r="BV240" i="19"/>
  <c r="BS260" i="19"/>
  <c r="BU257" i="19"/>
  <c r="L377" i="19"/>
  <c r="BK237" i="19"/>
  <c r="W350" i="19"/>
  <c r="BV246" i="19"/>
  <c r="O376" i="19"/>
  <c r="F369" i="19"/>
  <c r="BE226" i="19"/>
  <c r="BM258" i="19"/>
  <c r="W369" i="19"/>
  <c r="M377" i="19"/>
  <c r="BO232" i="19"/>
  <c r="BE264" i="19"/>
  <c r="BV258" i="19"/>
  <c r="N376" i="19"/>
  <c r="J377" i="19"/>
  <c r="BF225" i="19"/>
  <c r="BN229" i="19"/>
  <c r="BN257" i="19"/>
  <c r="BL246" i="19"/>
  <c r="BF242" i="19"/>
  <c r="I371" i="19"/>
  <c r="G369" i="19"/>
  <c r="BO255" i="19"/>
  <c r="BU261" i="19"/>
  <c r="F371" i="19"/>
  <c r="U379" i="19"/>
  <c r="R376" i="19"/>
  <c r="BL232" i="19"/>
  <c r="BS243" i="19"/>
  <c r="BP233" i="19"/>
  <c r="W347" i="19"/>
  <c r="I349" i="19"/>
  <c r="L365" i="19"/>
  <c r="U352" i="19"/>
  <c r="O385" i="19"/>
  <c r="I366" i="19"/>
  <c r="L364" i="19"/>
  <c r="N359" i="19"/>
  <c r="U361" i="19"/>
  <c r="L359" i="19"/>
  <c r="I352" i="19"/>
  <c r="BJ226" i="19"/>
  <c r="BI255" i="19"/>
  <c r="BI233" i="19"/>
  <c r="L350" i="19"/>
  <c r="T362" i="19"/>
  <c r="H360" i="19"/>
  <c r="V366" i="19"/>
  <c r="BI259" i="19"/>
  <c r="BV232" i="19"/>
  <c r="V355" i="19"/>
  <c r="BE242" i="19"/>
  <c r="BN232" i="19"/>
  <c r="H352" i="19"/>
  <c r="S348" i="19"/>
  <c r="L341" i="19"/>
  <c r="F364" i="19"/>
  <c r="O372" i="19"/>
  <c r="M381" i="19"/>
  <c r="F347" i="19"/>
  <c r="BG253" i="19"/>
  <c r="BQ236" i="19"/>
  <c r="Q361" i="19"/>
  <c r="J356" i="19"/>
  <c r="BS256" i="19"/>
  <c r="BO237" i="19"/>
  <c r="W349" i="19"/>
  <c r="Q351" i="19"/>
  <c r="F378" i="19"/>
  <c r="O346" i="19"/>
  <c r="W372" i="19"/>
  <c r="Q344" i="19"/>
  <c r="J362" i="19"/>
  <c r="L358" i="19"/>
  <c r="BS231" i="19"/>
  <c r="BH252" i="19"/>
  <c r="V362" i="19"/>
  <c r="H341" i="19"/>
  <c r="I360" i="19"/>
  <c r="P364" i="19"/>
  <c r="W345" i="19"/>
  <c r="F370" i="19"/>
  <c r="W353" i="19"/>
  <c r="BG238" i="19"/>
  <c r="J370" i="19"/>
  <c r="R353" i="19"/>
  <c r="BI236" i="19"/>
  <c r="M473" i="19"/>
  <c r="BK313" i="19"/>
  <c r="R502" i="19"/>
  <c r="U476" i="19"/>
  <c r="G486" i="19"/>
  <c r="I469" i="19"/>
  <c r="V450" i="19"/>
  <c r="W443" i="19"/>
  <c r="R435" i="19"/>
  <c r="V446" i="19"/>
  <c r="R448" i="19"/>
  <c r="BM307" i="19"/>
  <c r="BI299" i="19"/>
  <c r="BK307" i="19"/>
  <c r="BK304" i="19"/>
  <c r="H395" i="19"/>
  <c r="N420" i="19"/>
  <c r="U406" i="19"/>
  <c r="H413" i="19"/>
  <c r="H415" i="19"/>
  <c r="P410" i="19"/>
  <c r="G419" i="19"/>
  <c r="BE266" i="19"/>
  <c r="BR266" i="19"/>
  <c r="BR284" i="19"/>
  <c r="BS281" i="19"/>
  <c r="BE277" i="19"/>
  <c r="BQ270" i="19"/>
  <c r="BR288" i="19"/>
  <c r="BO273" i="19"/>
  <c r="BN266" i="19"/>
  <c r="BN285" i="19"/>
  <c r="BG270" i="19"/>
  <c r="BP276" i="19"/>
  <c r="BE288" i="19"/>
  <c r="BV271" i="19"/>
  <c r="BN272" i="19"/>
  <c r="BN265" i="19"/>
  <c r="BH253" i="19"/>
  <c r="H368" i="19"/>
  <c r="Q372" i="19"/>
  <c r="BE227" i="19"/>
  <c r="BI243" i="19"/>
  <c r="O388" i="19"/>
  <c r="I379" i="19"/>
  <c r="BT241" i="19"/>
  <c r="BL247" i="19"/>
  <c r="S374" i="19"/>
  <c r="E388" i="19"/>
  <c r="BG236" i="19"/>
  <c r="W356" i="19"/>
  <c r="BF245" i="19"/>
  <c r="P388" i="19"/>
  <c r="BE240" i="19"/>
  <c r="BU224" i="19"/>
  <c r="BH249" i="19"/>
  <c r="BO242" i="19"/>
  <c r="K379" i="19"/>
  <c r="BT233" i="19"/>
  <c r="G358" i="19"/>
  <c r="BF256" i="19"/>
  <c r="S383" i="19"/>
  <c r="H370" i="19"/>
  <c r="BM224" i="19"/>
  <c r="BN247" i="19"/>
  <c r="G377" i="19"/>
  <c r="O390" i="19"/>
  <c r="BR238" i="19"/>
  <c r="BF249" i="19"/>
  <c r="BN256" i="19"/>
  <c r="R383" i="19"/>
  <c r="I389" i="19"/>
  <c r="BJ232" i="19"/>
  <c r="BF236" i="19"/>
  <c r="BR264" i="19"/>
  <c r="BM256" i="19"/>
  <c r="BH242" i="19"/>
  <c r="G373" i="19"/>
  <c r="T381" i="19"/>
  <c r="BK257" i="19"/>
  <c r="BE259" i="19"/>
  <c r="J378" i="19"/>
  <c r="O389" i="19"/>
  <c r="M389" i="19"/>
  <c r="BT240" i="19"/>
  <c r="BU252" i="19"/>
  <c r="BE241" i="19"/>
  <c r="S358" i="19"/>
  <c r="F357" i="19"/>
  <c r="S351" i="19"/>
  <c r="Q363" i="19"/>
  <c r="S379" i="19"/>
  <c r="N355" i="19"/>
  <c r="V349" i="19"/>
  <c r="N340" i="19"/>
  <c r="R357" i="19"/>
  <c r="E351" i="19"/>
  <c r="S360" i="19"/>
  <c r="BJ237" i="19"/>
  <c r="BV263" i="19"/>
  <c r="BO234" i="19"/>
  <c r="N351" i="19"/>
  <c r="H365" i="19"/>
  <c r="F348" i="19"/>
  <c r="Q345" i="19"/>
  <c r="BG257" i="19"/>
  <c r="BL241" i="19"/>
  <c r="K352" i="19"/>
  <c r="F377" i="19"/>
  <c r="BP224" i="19"/>
  <c r="J355" i="19"/>
  <c r="T363" i="19"/>
  <c r="H355" i="19"/>
  <c r="G362" i="19"/>
  <c r="J354" i="19"/>
  <c r="V379" i="19"/>
  <c r="R362" i="19"/>
  <c r="BH248" i="19"/>
  <c r="BV239" i="19"/>
  <c r="W344" i="19"/>
  <c r="W346" i="19"/>
  <c r="BP237" i="19"/>
  <c r="F351" i="19"/>
  <c r="M371" i="19"/>
  <c r="Q373" i="19"/>
  <c r="E348" i="19"/>
  <c r="BQ239" i="19"/>
  <c r="BQ235" i="19"/>
  <c r="V361" i="19"/>
  <c r="BL237" i="19"/>
  <c r="M347" i="19"/>
  <c r="P355" i="19"/>
  <c r="S366" i="19"/>
  <c r="W424" i="19"/>
  <c r="BH329" i="19"/>
  <c r="P503" i="19"/>
  <c r="R451" i="19"/>
  <c r="S486" i="19"/>
  <c r="W470" i="19"/>
  <c r="L450" i="19"/>
  <c r="G444" i="19"/>
  <c r="L440" i="19"/>
  <c r="E444" i="19"/>
  <c r="F445" i="19"/>
  <c r="BL297" i="19"/>
  <c r="BF295" i="19"/>
  <c r="BH309" i="19"/>
  <c r="BE309" i="19"/>
  <c r="L396" i="19"/>
  <c r="P398" i="19"/>
  <c r="P395" i="19"/>
  <c r="K417" i="19"/>
  <c r="J415" i="19"/>
  <c r="K403" i="19"/>
  <c r="T396" i="19"/>
  <c r="BQ272" i="19"/>
  <c r="BR269" i="19"/>
  <c r="BR287" i="19"/>
  <c r="BK282" i="19"/>
  <c r="BM282" i="19"/>
  <c r="BI271" i="19"/>
  <c r="BK271" i="19"/>
  <c r="BG276" i="19"/>
  <c r="BK274" i="19"/>
  <c r="BS286" i="19"/>
  <c r="BT266" i="19"/>
  <c r="BT278" i="19"/>
  <c r="BH281" i="19"/>
  <c r="BL272" i="19"/>
  <c r="BP283" i="19"/>
  <c r="BF265" i="19"/>
  <c r="BN243" i="19"/>
  <c r="H377" i="19"/>
  <c r="BE231" i="19"/>
  <c r="BJ233" i="19"/>
  <c r="BQ247" i="19"/>
  <c r="T368" i="19"/>
  <c r="R367" i="19"/>
  <c r="BP228" i="19"/>
  <c r="BO261" i="19"/>
  <c r="W381" i="19"/>
  <c r="T385" i="19"/>
  <c r="BT227" i="19"/>
  <c r="U355" i="19"/>
  <c r="BO248" i="19"/>
  <c r="P387" i="19"/>
  <c r="BV229" i="19"/>
  <c r="S350" i="19"/>
  <c r="BH261" i="19"/>
  <c r="R374" i="19"/>
  <c r="N386" i="19"/>
  <c r="BN234" i="19"/>
  <c r="P345" i="19"/>
  <c r="BQ253" i="19"/>
  <c r="W390" i="19"/>
  <c r="BF231" i="19"/>
  <c r="U342" i="19"/>
  <c r="BP243" i="19"/>
  <c r="K384" i="19"/>
  <c r="P378" i="19"/>
  <c r="BU227" i="19"/>
  <c r="BJ256" i="19"/>
  <c r="BH254" i="19"/>
  <c r="O370" i="19"/>
  <c r="S381" i="19"/>
  <c r="BN239" i="19"/>
  <c r="BT230" i="19"/>
  <c r="BK246" i="19"/>
  <c r="BI260" i="19"/>
  <c r="I372" i="19"/>
  <c r="O387" i="19"/>
  <c r="N378" i="19"/>
  <c r="BQ251" i="19"/>
  <c r="BH245" i="19"/>
  <c r="N385" i="19"/>
  <c r="E372" i="19"/>
  <c r="T384" i="19"/>
  <c r="BG237" i="19"/>
  <c r="BT258" i="19"/>
  <c r="BM237" i="19"/>
  <c r="M341" i="19"/>
  <c r="O366" i="19"/>
  <c r="R363" i="19"/>
  <c r="K378" i="19"/>
  <c r="Q369" i="19"/>
  <c r="H347" i="19"/>
  <c r="H348" i="19"/>
  <c r="I385" i="19"/>
  <c r="Q348" i="19"/>
  <c r="I355" i="19"/>
  <c r="BE252" i="19"/>
  <c r="BL233" i="19"/>
  <c r="BN255" i="19"/>
  <c r="BF224" i="19"/>
  <c r="G354" i="19"/>
  <c r="V364" i="19"/>
  <c r="O363" i="19"/>
  <c r="BR251" i="19"/>
  <c r="V365" i="19"/>
  <c r="H374" i="19"/>
  <c r="E353" i="19"/>
  <c r="N341" i="19"/>
  <c r="W352" i="19"/>
  <c r="K362" i="19"/>
  <c r="L347" i="19"/>
  <c r="T350" i="19"/>
  <c r="BK256" i="19"/>
  <c r="O350" i="19"/>
  <c r="BT261" i="19"/>
  <c r="T354" i="19"/>
  <c r="L368" i="19"/>
  <c r="G342" i="19"/>
  <c r="H502" i="19"/>
  <c r="F428" i="19"/>
  <c r="BP296" i="19"/>
  <c r="G395" i="19"/>
  <c r="N414" i="19"/>
  <c r="BO271" i="19"/>
  <c r="BJ271" i="19"/>
  <c r="BP285" i="19"/>
  <c r="BP272" i="19"/>
  <c r="S369" i="19"/>
  <c r="Q381" i="19"/>
  <c r="K382" i="19"/>
  <c r="E383" i="19"/>
  <c r="BJ251" i="19"/>
  <c r="BF255" i="19"/>
  <c r="BN248" i="19"/>
  <c r="BT228" i="19"/>
  <c r="K386" i="19"/>
  <c r="BM250" i="19"/>
  <c r="BT242" i="19"/>
  <c r="BU239" i="19"/>
  <c r="I340" i="19"/>
  <c r="K359" i="19"/>
  <c r="U387" i="19"/>
  <c r="S434" i="19"/>
  <c r="I417" i="19"/>
  <c r="BM288" i="19"/>
  <c r="BU286" i="19"/>
  <c r="BO246" i="19"/>
  <c r="BR254" i="19"/>
  <c r="BT249" i="19"/>
  <c r="BT248" i="19"/>
  <c r="P377" i="19"/>
  <c r="K377" i="19"/>
  <c r="BF250" i="19"/>
  <c r="BR255" i="19"/>
  <c r="BL239" i="19"/>
  <c r="F376" i="19"/>
  <c r="BJ249" i="19"/>
  <c r="BT247" i="19"/>
  <c r="BO318" i="19"/>
  <c r="T522" i="19"/>
  <c r="N459" i="19"/>
  <c r="E461" i="19"/>
  <c r="T477" i="19"/>
  <c r="U450" i="19"/>
  <c r="H448" i="19"/>
  <c r="O429" i="19"/>
  <c r="N425" i="19"/>
  <c r="V449" i="19"/>
  <c r="BJ291" i="19"/>
  <c r="BV295" i="19"/>
  <c r="BN306" i="19"/>
  <c r="BM289" i="19"/>
  <c r="P397" i="19"/>
  <c r="U403" i="19"/>
  <c r="W406" i="19"/>
  <c r="N396" i="19"/>
  <c r="W397" i="19"/>
  <c r="P413" i="19"/>
  <c r="S411" i="19"/>
  <c r="BI273" i="19"/>
  <c r="BN271" i="19"/>
  <c r="BJ288" i="19"/>
  <c r="BO283" i="19"/>
  <c r="BE283" i="19"/>
  <c r="BT272" i="19"/>
  <c r="BG274" i="19"/>
  <c r="BS279" i="19"/>
  <c r="BO276" i="19"/>
  <c r="BV288" i="19"/>
  <c r="BO267" i="19"/>
  <c r="BF279" i="19"/>
  <c r="BQ282" i="19"/>
  <c r="BP274" i="19"/>
  <c r="BR283" i="19"/>
  <c r="BT265" i="19"/>
  <c r="BE262" i="19"/>
  <c r="H386" i="19"/>
  <c r="BI238" i="19"/>
  <c r="BT224" i="19"/>
  <c r="BF244" i="19"/>
  <c r="T377" i="19"/>
  <c r="BQ231" i="19"/>
  <c r="BM234" i="19"/>
  <c r="BT250" i="19"/>
  <c r="G389" i="19"/>
  <c r="H367" i="19"/>
  <c r="BO228" i="19"/>
  <c r="BI247" i="19"/>
  <c r="BE245" i="19"/>
  <c r="V386" i="19"/>
  <c r="BF237" i="19"/>
  <c r="W357" i="19"/>
  <c r="BU246" i="19"/>
  <c r="V381" i="19"/>
  <c r="R375" i="19"/>
  <c r="BU230" i="19"/>
  <c r="P354" i="19"/>
  <c r="BM253" i="19"/>
  <c r="T371" i="19"/>
  <c r="BJ238" i="19"/>
  <c r="E350" i="19"/>
  <c r="BE254" i="19"/>
  <c r="U368" i="19"/>
  <c r="BU241" i="19"/>
  <c r="BV224" i="19"/>
  <c r="BT252" i="19"/>
  <c r="BH262" i="19"/>
  <c r="P382" i="19"/>
  <c r="M386" i="19"/>
  <c r="BF229" i="19"/>
  <c r="BM232" i="19"/>
  <c r="BK255" i="19"/>
  <c r="BP258" i="19"/>
  <c r="M379" i="19"/>
  <c r="M375" i="19"/>
  <c r="V383" i="19"/>
  <c r="BI261" i="19"/>
  <c r="BQ254" i="19"/>
  <c r="K372" i="19"/>
  <c r="E378" i="19"/>
  <c r="K367" i="19"/>
  <c r="BK238" i="19"/>
  <c r="BF262" i="19"/>
  <c r="BS237" i="19"/>
  <c r="N353" i="19"/>
  <c r="F360" i="19"/>
  <c r="S362" i="19"/>
  <c r="L342" i="19"/>
  <c r="R382" i="19"/>
  <c r="I347" i="19"/>
  <c r="R346" i="19"/>
  <c r="BK231" i="19"/>
  <c r="I343" i="19"/>
  <c r="U353" i="19"/>
  <c r="BM262" i="19"/>
  <c r="T347" i="19"/>
  <c r="V369" i="19"/>
  <c r="U351" i="19"/>
  <c r="W358" i="19"/>
  <c r="E366" i="19"/>
  <c r="O344" i="19"/>
  <c r="J359" i="19"/>
  <c r="BM243" i="19"/>
  <c r="BR236" i="19"/>
  <c r="P341" i="19"/>
  <c r="S378" i="19"/>
  <c r="N346" i="19"/>
  <c r="L361" i="19"/>
  <c r="T366" i="19"/>
  <c r="O353" i="19"/>
  <c r="N347" i="19"/>
  <c r="M365" i="19"/>
  <c r="I370" i="19"/>
  <c r="E343" i="19"/>
  <c r="BI246" i="19"/>
  <c r="BL238" i="19"/>
  <c r="P342" i="19"/>
  <c r="Q366" i="19"/>
  <c r="BM246" i="19"/>
  <c r="BS240" i="19"/>
  <c r="U344" i="19"/>
  <c r="BN251" i="19"/>
  <c r="BM230" i="19"/>
  <c r="G355" i="19"/>
  <c r="V380" i="19"/>
  <c r="G347" i="19"/>
  <c r="R361" i="19"/>
  <c r="F355" i="19"/>
  <c r="U360" i="19"/>
  <c r="BV242" i="19"/>
  <c r="P350" i="19"/>
  <c r="BI224" i="19"/>
  <c r="BV256" i="19"/>
  <c r="T365" i="19"/>
  <c r="T341" i="19"/>
  <c r="W362" i="19"/>
  <c r="V342" i="19"/>
  <c r="T353" i="19"/>
  <c r="G381" i="19"/>
  <c r="BP241" i="19"/>
  <c r="BP245" i="19"/>
  <c r="M364" i="19"/>
  <c r="S385" i="19"/>
  <c r="Q350" i="19"/>
  <c r="BH258" i="19"/>
  <c r="H378" i="19"/>
  <c r="BU240" i="19"/>
  <c r="BL260" i="19"/>
  <c r="N381" i="19"/>
  <c r="BV249" i="19"/>
  <c r="W379" i="19"/>
  <c r="BR239" i="19"/>
  <c r="V354" i="19"/>
  <c r="N345" i="19"/>
  <c r="P344" i="19"/>
  <c r="J341" i="19"/>
  <c r="I351" i="19"/>
  <c r="R358" i="19"/>
  <c r="I364" i="19"/>
  <c r="V360" i="19"/>
  <c r="J340" i="19"/>
  <c r="S340" i="19"/>
  <c r="BT226" i="19"/>
  <c r="T372" i="19"/>
  <c r="H363" i="19"/>
  <c r="P352" i="19"/>
  <c r="BR234" i="19"/>
  <c r="J384" i="19"/>
  <c r="V358" i="19"/>
  <c r="P385" i="19"/>
  <c r="I358" i="19"/>
  <c r="BO239" i="19"/>
  <c r="M380" i="19"/>
  <c r="M344" i="19"/>
  <c r="V352" i="19"/>
  <c r="E449" i="19"/>
  <c r="BO288" i="19"/>
  <c r="U380" i="19"/>
  <c r="BU243" i="19"/>
  <c r="S356" i="19"/>
  <c r="BK235" i="19"/>
  <c r="U375" i="19"/>
  <c r="U341" i="19"/>
  <c r="H389" i="19"/>
  <c r="BV247" i="19"/>
  <c r="V389" i="19"/>
  <c r="BH246" i="19"/>
  <c r="U357" i="19"/>
  <c r="BV251" i="19"/>
  <c r="BP234" i="19"/>
  <c r="BP244" i="19"/>
  <c r="U370" i="19"/>
  <c r="BI263" i="19"/>
  <c r="BE237" i="19"/>
  <c r="K348" i="19"/>
  <c r="E340" i="19"/>
  <c r="O348" i="19"/>
  <c r="F365" i="19"/>
  <c r="BN264" i="19"/>
  <c r="L348" i="19"/>
  <c r="P365" i="19"/>
  <c r="BK224" i="19"/>
  <c r="E354" i="19"/>
  <c r="S345" i="19"/>
  <c r="BQ227" i="19"/>
  <c r="M358" i="19"/>
  <c r="P381" i="19"/>
  <c r="BO243" i="19"/>
  <c r="BU235" i="19"/>
  <c r="BF264" i="19"/>
  <c r="L475" i="19"/>
  <c r="BH296" i="19"/>
  <c r="S414" i="19"/>
  <c r="I410" i="19"/>
  <c r="BR278" i="19"/>
  <c r="BM284" i="19"/>
  <c r="BO269" i="19"/>
  <c r="BU259" i="19"/>
  <c r="BI253" i="19"/>
  <c r="P343" i="19"/>
  <c r="G350" i="19"/>
  <c r="BL229" i="19"/>
  <c r="BN230" i="19"/>
  <c r="J373" i="19"/>
  <c r="G390" i="19"/>
  <c r="BP242" i="19"/>
  <c r="BH224" i="19"/>
  <c r="V376" i="19"/>
  <c r="BR245" i="19"/>
  <c r="BV226" i="19"/>
  <c r="G348" i="19"/>
  <c r="BO236" i="19"/>
  <c r="O340" i="19"/>
  <c r="G340" i="19"/>
  <c r="N350" i="19"/>
  <c r="I374" i="19"/>
  <c r="BN233" i="19"/>
  <c r="P363" i="19"/>
  <c r="R366" i="19"/>
  <c r="H364" i="19"/>
  <c r="L343" i="19"/>
  <c r="I344" i="19"/>
  <c r="BO240" i="19"/>
  <c r="BG231" i="19"/>
  <c r="BI249" i="19"/>
  <c r="BR342" i="19"/>
  <c r="K502" i="19"/>
  <c r="N486" i="19"/>
  <c r="O434" i="19"/>
  <c r="I421" i="19"/>
  <c r="BH297" i="19"/>
  <c r="J396" i="19"/>
  <c r="N401" i="19"/>
  <c r="S393" i="19"/>
  <c r="BU279" i="19"/>
  <c r="BG272" i="19"/>
  <c r="BE285" i="19"/>
  <c r="BT286" i="19"/>
  <c r="BQ273" i="19"/>
  <c r="BR286" i="19"/>
  <c r="BJ225" i="19"/>
  <c r="BF235" i="19"/>
  <c r="BK230" i="19"/>
  <c r="BM238" i="19"/>
  <c r="V351" i="19"/>
  <c r="BU234" i="19"/>
  <c r="O352" i="19"/>
  <c r="BL236" i="19"/>
  <c r="I377" i="19"/>
  <c r="S373" i="19"/>
  <c r="W498" i="19"/>
  <c r="H525" i="19"/>
  <c r="G459" i="19"/>
  <c r="E485" i="19"/>
  <c r="M455" i="19"/>
  <c r="U447" i="19"/>
  <c r="S441" i="19"/>
  <c r="G439" i="19"/>
  <c r="P426" i="19"/>
  <c r="R433" i="19"/>
  <c r="BV306" i="19"/>
  <c r="BF297" i="19"/>
  <c r="BL304" i="19"/>
  <c r="BN289" i="19"/>
  <c r="T401" i="19"/>
  <c r="T394" i="19"/>
  <c r="H407" i="19"/>
  <c r="E410" i="19"/>
  <c r="I406" i="19"/>
  <c r="L414" i="19"/>
  <c r="O412" i="19"/>
  <c r="BU273" i="19"/>
  <c r="BF272" i="19"/>
  <c r="BG269" i="19"/>
  <c r="BU266" i="19"/>
  <c r="BQ283" i="19"/>
  <c r="BL273" i="19"/>
  <c r="BK266" i="19"/>
  <c r="BL271" i="19"/>
  <c r="BG277" i="19"/>
  <c r="BH284" i="19"/>
  <c r="BP280" i="19"/>
  <c r="BT284" i="19"/>
  <c r="BT271" i="19"/>
  <c r="BR276" i="19"/>
  <c r="BE273" i="19"/>
  <c r="BV265" i="19"/>
  <c r="BQ260" i="19"/>
  <c r="U374" i="19"/>
  <c r="BV233" i="19"/>
  <c r="J342" i="19"/>
  <c r="BL263" i="19"/>
  <c r="T386" i="19"/>
  <c r="BS234" i="19"/>
  <c r="E362" i="19"/>
  <c r="BI248" i="19"/>
  <c r="L369" i="19"/>
  <c r="BN236" i="19"/>
  <c r="I348" i="19"/>
  <c r="BM254" i="19"/>
  <c r="BV243" i="19"/>
  <c r="L383" i="19"/>
  <c r="BR226" i="19"/>
  <c r="T344" i="19"/>
  <c r="BT256" i="19"/>
  <c r="H371" i="19"/>
  <c r="O377" i="19"/>
  <c r="BM235" i="19"/>
  <c r="L349" i="19"/>
  <c r="BQ256" i="19"/>
  <c r="G385" i="19"/>
  <c r="BS228" i="19"/>
  <c r="I357" i="19"/>
  <c r="BS253" i="19"/>
  <c r="O378" i="19"/>
  <c r="BR231" i="19"/>
  <c r="M343" i="19"/>
  <c r="BT264" i="19"/>
  <c r="BM249" i="19"/>
  <c r="I368" i="19"/>
  <c r="P371" i="19"/>
  <c r="BO229" i="19"/>
  <c r="BJ236" i="19"/>
  <c r="BK264" i="19"/>
  <c r="BP260" i="19"/>
  <c r="N370" i="19"/>
  <c r="H388" i="19"/>
  <c r="BI244" i="19"/>
  <c r="BN250" i="19"/>
  <c r="BI258" i="19"/>
  <c r="S386" i="19"/>
  <c r="J390" i="19"/>
  <c r="Q367" i="19"/>
  <c r="BJ240" i="19"/>
  <c r="BF247" i="19"/>
  <c r="U345" i="19"/>
  <c r="J344" i="19"/>
  <c r="R360" i="19"/>
  <c r="F361" i="19"/>
  <c r="T358" i="19"/>
  <c r="L367" i="19"/>
  <c r="E358" i="19"/>
  <c r="P362" i="19"/>
  <c r="BE224" i="19"/>
  <c r="J343" i="19"/>
  <c r="S342" i="19"/>
  <c r="BL248" i="19"/>
  <c r="H357" i="19"/>
  <c r="Q370" i="19"/>
  <c r="F341" i="19"/>
  <c r="K366" i="19"/>
  <c r="K340" i="19"/>
  <c r="P353" i="19"/>
  <c r="S365" i="19"/>
  <c r="BR248" i="19"/>
  <c r="BV225" i="19"/>
  <c r="K361" i="19"/>
  <c r="J376" i="19"/>
  <c r="F362" i="19"/>
  <c r="L366" i="19"/>
  <c r="R343" i="19"/>
  <c r="N344" i="19"/>
  <c r="F340" i="19"/>
  <c r="F358" i="19"/>
  <c r="G367" i="19"/>
  <c r="K344" i="19"/>
  <c r="BQ238" i="19"/>
  <c r="T355" i="19"/>
  <c r="F386" i="19"/>
  <c r="F346" i="19"/>
  <c r="BV241" i="19"/>
  <c r="V382" i="19"/>
  <c r="T351" i="19"/>
  <c r="E355" i="19"/>
  <c r="BR247" i="19"/>
  <c r="BV236" i="19"/>
  <c r="H380" i="19"/>
  <c r="H366" i="19"/>
  <c r="J374" i="19"/>
  <c r="BE257" i="19"/>
  <c r="BV238" i="19"/>
  <c r="BU248" i="19"/>
  <c r="W371" i="19"/>
  <c r="BT238" i="19"/>
  <c r="BK254" i="19"/>
  <c r="V384" i="19"/>
  <c r="BM251" i="19"/>
  <c r="L375" i="19"/>
  <c r="BU229" i="19"/>
  <c r="Q380" i="19"/>
  <c r="N363" i="19"/>
  <c r="W363" i="19"/>
  <c r="BJ230" i="19"/>
  <c r="T342" i="19"/>
  <c r="J349" i="19"/>
  <c r="BO260" i="19"/>
  <c r="W386" i="19"/>
  <c r="F352" i="19"/>
  <c r="N362" i="19"/>
  <c r="BK250" i="19"/>
  <c r="V340" i="19"/>
  <c r="H350" i="19"/>
  <c r="M350" i="19"/>
  <c r="BJ244" i="19"/>
  <c r="F342" i="19"/>
  <c r="BR224" i="19"/>
  <c r="E357" i="19"/>
  <c r="E359" i="19"/>
  <c r="BP250" i="19"/>
  <c r="U365" i="19"/>
  <c r="H356" i="19"/>
  <c r="P356" i="19"/>
  <c r="E467" i="19"/>
  <c r="BF282" i="19"/>
  <c r="BE246" i="19"/>
  <c r="BG229" i="19"/>
  <c r="BN244" i="19"/>
  <c r="W342" i="19"/>
  <c r="H384" i="19"/>
  <c r="BQ248" i="19"/>
  <c r="BG224" i="19"/>
  <c r="BJ263" i="19"/>
  <c r="BM263" i="19"/>
  <c r="F390" i="19"/>
  <c r="BQ259" i="19"/>
  <c r="G379" i="19"/>
  <c r="BS241" i="19"/>
  <c r="S371" i="19"/>
  <c r="BT251" i="19"/>
  <c r="L384" i="19"/>
  <c r="K374" i="19"/>
  <c r="J361" i="19"/>
  <c r="BI250" i="19"/>
  <c r="T360" i="19"/>
  <c r="O380" i="19"/>
  <c r="K370" i="19"/>
  <c r="W354" i="19"/>
  <c r="R371" i="19"/>
  <c r="P361" i="19"/>
  <c r="R355" i="19"/>
  <c r="BQ244" i="19"/>
  <c r="H383" i="19"/>
  <c r="V363" i="19"/>
  <c r="J348" i="19"/>
  <c r="R340" i="19"/>
  <c r="M362" i="19"/>
  <c r="Q462" i="19"/>
  <c r="V421" i="19"/>
  <c r="Q398" i="19"/>
  <c r="N416" i="19"/>
  <c r="BI279" i="19"/>
  <c r="BM285" i="19"/>
  <c r="BS280" i="19"/>
  <c r="BL270" i="19"/>
  <c r="BT234" i="19"/>
  <c r="BM241" i="19"/>
  <c r="BO235" i="19"/>
  <c r="L376" i="19"/>
  <c r="G370" i="19"/>
  <c r="BP264" i="19"/>
  <c r="BO264" i="19"/>
  <c r="BF248" i="19"/>
  <c r="BS236" i="19"/>
  <c r="BG255" i="19"/>
  <c r="BR243" i="19"/>
  <c r="M384" i="19"/>
  <c r="P346" i="19"/>
  <c r="BE260" i="19"/>
  <c r="S353" i="19"/>
  <c r="N389" i="19"/>
  <c r="U350" i="19"/>
  <c r="P360" i="19"/>
  <c r="M352" i="19"/>
  <c r="M351" i="19"/>
  <c r="H340" i="19"/>
  <c r="BJ261" i="19"/>
  <c r="I373" i="19"/>
  <c r="O368" i="19"/>
  <c r="U358" i="19"/>
  <c r="BR258" i="19"/>
  <c r="M354" i="19"/>
  <c r="Q519" i="19"/>
  <c r="V466" i="19"/>
  <c r="J474" i="19"/>
  <c r="I440" i="19"/>
  <c r="BG290" i="19"/>
  <c r="BR295" i="19"/>
  <c r="O415" i="19"/>
  <c r="T418" i="19"/>
  <c r="S391" i="19"/>
  <c r="BJ279" i="19"/>
  <c r="BE274" i="19"/>
  <c r="BV272" i="19"/>
  <c r="BT267" i="19"/>
  <c r="BQ276" i="19"/>
  <c r="BS248" i="19"/>
  <c r="BO245" i="19"/>
  <c r="BJ253" i="19"/>
  <c r="M348" i="19"/>
  <c r="O357" i="19"/>
  <c r="BJ262" i="19"/>
  <c r="BU249" i="19"/>
  <c r="E371" i="19"/>
  <c r="E344" i="19"/>
  <c r="BV250" i="19"/>
  <c r="G500" i="19"/>
  <c r="L526" i="19"/>
  <c r="S462" i="19"/>
  <c r="Q485" i="19"/>
  <c r="T464" i="19"/>
  <c r="M448" i="19"/>
  <c r="H442" i="19"/>
  <c r="O422" i="19"/>
  <c r="R427" i="19"/>
  <c r="F423" i="19"/>
  <c r="BN307" i="19"/>
  <c r="BV304" i="19"/>
  <c r="BT294" i="19"/>
  <c r="BF289" i="19"/>
  <c r="W392" i="19"/>
  <c r="I395" i="19"/>
  <c r="L412" i="19"/>
  <c r="T405" i="19"/>
  <c r="K408" i="19"/>
  <c r="G415" i="19"/>
  <c r="J413" i="19"/>
  <c r="BM274" i="19"/>
  <c r="BR272" i="19"/>
  <c r="BS269" i="19"/>
  <c r="BM267" i="19"/>
  <c r="BI284" i="19"/>
  <c r="BU274" i="19"/>
  <c r="BF267" i="19"/>
  <c r="BP273" i="19"/>
  <c r="BO278" i="19"/>
  <c r="BJ284" i="19"/>
  <c r="BH282" i="19"/>
  <c r="BH286" i="19"/>
  <c r="BM272" i="19"/>
  <c r="BH277" i="19"/>
  <c r="BO286" i="19"/>
  <c r="BH265" i="19"/>
  <c r="BO263" i="19"/>
  <c r="W374" i="19"/>
  <c r="BU228" i="19"/>
  <c r="N349" i="19"/>
  <c r="BT243" i="19"/>
  <c r="K368" i="19"/>
  <c r="BK234" i="19"/>
  <c r="L378" i="19"/>
  <c r="BK226" i="19"/>
  <c r="M355" i="19"/>
  <c r="BQ261" i="19"/>
  <c r="BH259" i="19"/>
  <c r="K373" i="19"/>
  <c r="BK245" i="19"/>
  <c r="BP227" i="19"/>
  <c r="BV260" i="19"/>
  <c r="N348" i="19"/>
  <c r="BS288" i="19"/>
  <c r="BS239" i="19"/>
  <c r="BH231" i="19"/>
  <c r="BK225" i="19"/>
  <c r="N448" i="19"/>
  <c r="W507" i="19"/>
  <c r="K527" i="19"/>
  <c r="H463" i="19"/>
  <c r="Q488" i="19"/>
  <c r="W442" i="19"/>
  <c r="S423" i="19"/>
  <c r="H431" i="19"/>
  <c r="G421" i="19"/>
  <c r="BF308" i="19"/>
  <c r="BG295" i="19"/>
  <c r="BL295" i="19"/>
  <c r="U393" i="19"/>
  <c r="F414" i="19"/>
  <c r="K400" i="19"/>
  <c r="G406" i="19"/>
  <c r="P411" i="19"/>
  <c r="J409" i="19"/>
  <c r="E402" i="19"/>
  <c r="U391" i="19"/>
  <c r="BM277" i="19"/>
  <c r="BF278" i="19"/>
  <c r="BK270" i="19"/>
  <c r="BM270" i="19"/>
  <c r="BU284" i="19"/>
  <c r="BU283" i="19"/>
  <c r="BR270" i="19"/>
  <c r="BL278" i="19"/>
  <c r="BG279" i="19"/>
  <c r="BS285" i="19"/>
  <c r="BT283" i="19"/>
  <c r="BI286" i="19"/>
  <c r="BQ252" i="19"/>
  <c r="BV261" i="19"/>
  <c r="BM240" i="19"/>
  <c r="N368" i="19"/>
  <c r="U386" i="19"/>
  <c r="BR246" i="19"/>
  <c r="BJ228" i="19"/>
  <c r="BQ240" i="19"/>
  <c r="BN238" i="19"/>
  <c r="BK229" i="19"/>
  <c r="E369" i="19"/>
  <c r="BT255" i="19"/>
  <c r="BQ258" i="19"/>
  <c r="T369" i="19"/>
  <c r="V353" i="19"/>
  <c r="BF239" i="19"/>
  <c r="U366" i="19"/>
  <c r="T357" i="19"/>
  <c r="M359" i="19"/>
  <c r="H346" i="19"/>
  <c r="O367" i="19"/>
  <c r="Q340" i="19"/>
  <c r="H345" i="19"/>
  <c r="L363" i="19"/>
  <c r="V350" i="19"/>
  <c r="M345" i="19"/>
  <c r="P505" i="19"/>
  <c r="I448" i="19"/>
  <c r="BP299" i="19"/>
  <c r="V413" i="19"/>
  <c r="M391" i="19"/>
  <c r="BE271" i="19"/>
  <c r="BT279" i="19"/>
  <c r="BH288" i="19"/>
  <c r="BS268" i="19"/>
  <c r="BG249" i="19"/>
  <c r="BG262" i="19"/>
  <c r="BL244" i="19"/>
  <c r="BV253" i="19"/>
  <c r="E349" i="19"/>
  <c r="I342" i="19"/>
  <c r="BH233" i="19"/>
  <c r="K345" i="19"/>
  <c r="P389" i="19"/>
  <c r="W378" i="19"/>
  <c r="E373" i="19"/>
  <c r="H372" i="19"/>
  <c r="P340" i="19"/>
  <c r="O356" i="19"/>
  <c r="BF233" i="19"/>
  <c r="I350" i="19"/>
  <c r="F345" i="19"/>
  <c r="BQ264" i="19"/>
  <c r="N365" i="19"/>
  <c r="BS238" i="19"/>
  <c r="N357" i="19"/>
  <c r="BF259" i="19"/>
  <c r="O359" i="19"/>
  <c r="K443" i="19"/>
  <c r="L406" i="19"/>
  <c r="BH285" i="19"/>
  <c r="BS274" i="19"/>
  <c r="R381" i="19"/>
  <c r="W370" i="19"/>
  <c r="R369" i="19"/>
  <c r="I390" i="19"/>
  <c r="BP248" i="19"/>
  <c r="BS232" i="19"/>
  <c r="F381" i="19"/>
  <c r="N390" i="19"/>
  <c r="BN258" i="19"/>
  <c r="E367" i="19"/>
  <c r="BS264" i="19"/>
  <c r="BN242" i="19"/>
  <c r="BV346" i="19"/>
  <c r="W435" i="19"/>
  <c r="BT307" i="19"/>
  <c r="K414" i="19"/>
  <c r="BK279" i="19"/>
  <c r="BF271" i="19"/>
  <c r="BK265" i="19"/>
  <c r="U381" i="19"/>
  <c r="BK241" i="19"/>
  <c r="BI262" i="19"/>
  <c r="N382" i="19"/>
  <c r="BR235" i="19"/>
  <c r="BT235" i="19"/>
  <c r="BF258" i="19"/>
  <c r="BJ241" i="19"/>
  <c r="E345" i="19"/>
  <c r="BP238" i="19"/>
  <c r="I353" i="19"/>
  <c r="BG233" i="19"/>
  <c r="V346" i="19"/>
  <c r="BR259" i="19"/>
  <c r="E352" i="19"/>
  <c r="BG239" i="19"/>
  <c r="J352" i="19"/>
  <c r="I345" i="19"/>
  <c r="BG232" i="19"/>
  <c r="M360" i="19"/>
  <c r="Q358" i="19"/>
  <c r="T526" i="19"/>
  <c r="J444" i="19"/>
  <c r="BO300" i="19"/>
  <c r="K410" i="19"/>
  <c r="BQ274" i="19"/>
  <c r="BJ274" i="19"/>
  <c r="BS257" i="19"/>
  <c r="Q382" i="19"/>
  <c r="Q355" i="19"/>
  <c r="BL251" i="19"/>
  <c r="S390" i="19"/>
  <c r="S359" i="19"/>
  <c r="BQ243" i="19"/>
  <c r="BO247" i="19"/>
  <c r="BR232" i="19"/>
  <c r="W361" i="19"/>
  <c r="BT229" i="19"/>
  <c r="H343" i="19"/>
  <c r="BR241" i="19"/>
  <c r="F363" i="19"/>
  <c r="BJ258" i="19"/>
  <c r="E361" i="19"/>
  <c r="BN224" i="19"/>
  <c r="Q357" i="19"/>
  <c r="E346" i="19"/>
  <c r="BH235" i="19"/>
  <c r="H349" i="19"/>
  <c r="I359" i="19"/>
  <c r="BI225" i="19"/>
  <c r="W355" i="19"/>
  <c r="H351" i="19"/>
  <c r="BR262" i="19"/>
  <c r="S346" i="19"/>
  <c r="BV275" i="19"/>
  <c r="K387" i="19"/>
  <c r="R487" i="19"/>
  <c r="BE287" i="19"/>
  <c r="E368" i="19"/>
  <c r="V375" i="19"/>
  <c r="U371" i="19"/>
  <c r="BT245" i="19"/>
  <c r="U359" i="19"/>
  <c r="BK263" i="19"/>
  <c r="BH260" i="19"/>
  <c r="BT290" i="19"/>
  <c r="BJ277" i="19"/>
  <c r="L382" i="19"/>
  <c r="T367" i="19"/>
  <c r="V368" i="19"/>
  <c r="O386" i="19"/>
  <c r="BL257" i="19"/>
  <c r="BS258" i="19"/>
  <c r="V481" i="19"/>
  <c r="BT287" i="19"/>
  <c r="BR229" i="19"/>
  <c r="T382" i="19"/>
  <c r="G361" i="19"/>
  <c r="Q343" i="19"/>
  <c r="H408" i="19"/>
  <c r="BG250" i="19"/>
  <c r="BM264" i="19"/>
  <c r="BF234" i="19"/>
  <c r="P367" i="19"/>
  <c r="BN240" i="19"/>
  <c r="J528" i="19"/>
  <c r="I445" i="19"/>
  <c r="BV305" i="19"/>
  <c r="F411" i="19"/>
  <c r="BI275" i="19"/>
  <c r="BV280" i="19"/>
  <c r="BI245" i="19"/>
  <c r="P374" i="19"/>
  <c r="U362" i="19"/>
  <c r="BK262" i="19"/>
  <c r="Q376" i="19"/>
  <c r="BQ249" i="19"/>
  <c r="BE258" i="19"/>
  <c r="BS261" i="19"/>
  <c r="BH232" i="19"/>
  <c r="BN231" i="19"/>
  <c r="BS227" i="19"/>
  <c r="K343" i="19"/>
  <c r="L346" i="19"/>
  <c r="H467" i="19"/>
  <c r="M420" i="19"/>
  <c r="L373" i="19"/>
  <c r="F374" i="19"/>
  <c r="BV262" i="19"/>
  <c r="BE263" i="19"/>
  <c r="W388" i="19"/>
  <c r="R364" i="19"/>
  <c r="F366" i="19"/>
  <c r="BR230" i="19"/>
  <c r="BH255" i="19"/>
  <c r="BV279" i="19"/>
  <c r="BK243" i="19"/>
  <c r="BP256" i="19"/>
  <c r="P349" i="19"/>
  <c r="O345" i="19"/>
  <c r="BN280" i="19"/>
  <c r="G372" i="19"/>
  <c r="BE228" i="19"/>
  <c r="M357" i="19"/>
  <c r="BM257" i="19"/>
  <c r="BL242" i="19"/>
  <c r="BE247" i="19"/>
  <c r="BS340" i="19"/>
  <c r="BS272" i="19"/>
  <c r="BN225" i="19"/>
  <c r="BS235" i="19"/>
  <c r="BL230" i="19"/>
  <c r="BS263" i="19"/>
  <c r="M390" i="19"/>
  <c r="P514" i="19"/>
  <c r="Q441" i="19"/>
  <c r="V396" i="19"/>
  <c r="V398" i="19"/>
  <c r="BJ266" i="19"/>
  <c r="BM278" i="19"/>
  <c r="BN252" i="19"/>
  <c r="BF226" i="19"/>
  <c r="BT260" i="19"/>
  <c r="O384" i="19"/>
  <c r="BF230" i="19"/>
  <c r="BP247" i="19"/>
  <c r="BL249" i="19"/>
  <c r="BJ260" i="19"/>
  <c r="BP229" i="19"/>
  <c r="F356" i="19"/>
  <c r="E342" i="19"/>
  <c r="S347" i="19"/>
  <c r="N342" i="19"/>
  <c r="U378" i="19"/>
  <c r="BK236" i="19"/>
  <c r="R348" i="19"/>
  <c r="BM236" i="19"/>
  <c r="G365" i="19"/>
  <c r="Q371" i="19"/>
  <c r="S355" i="19"/>
  <c r="W366" i="19"/>
  <c r="O351" i="19"/>
  <c r="BE238" i="19"/>
  <c r="R365" i="19"/>
  <c r="U340" i="19"/>
  <c r="G371" i="19"/>
  <c r="T346" i="19"/>
  <c r="BK286" i="19"/>
  <c r="G360" i="19"/>
  <c r="O383" i="19"/>
  <c r="S421" i="19"/>
  <c r="BV281" i="19"/>
  <c r="BU231" i="19"/>
  <c r="M367" i="19"/>
  <c r="R390" i="19"/>
  <c r="L357" i="19"/>
  <c r="H342" i="19"/>
  <c r="H354" i="19"/>
  <c r="W360" i="19"/>
  <c r="Q476" i="19"/>
  <c r="BP286" i="19"/>
  <c r="BK249" i="19"/>
  <c r="F379" i="19"/>
  <c r="T374" i="19"/>
  <c r="T349" i="19"/>
  <c r="P366" i="19"/>
  <c r="BJ246" i="19"/>
  <c r="BH293" i="19"/>
  <c r="BN287" i="19"/>
  <c r="R384" i="19"/>
  <c r="BV254" i="19"/>
  <c r="L360" i="19"/>
  <c r="O354" i="19"/>
  <c r="K435" i="19"/>
  <c r="BU288" i="19"/>
  <c r="BK227" i="19"/>
  <c r="Q342" i="19"/>
  <c r="S363" i="19"/>
  <c r="K346" i="19"/>
  <c r="N522" i="19"/>
  <c r="G423" i="19"/>
  <c r="N397" i="19"/>
  <c r="U416" i="19"/>
  <c r="BJ269" i="19"/>
  <c r="BP268" i="19"/>
  <c r="M388" i="19"/>
  <c r="BP231" i="19"/>
  <c r="BV264" i="19"/>
  <c r="O374" i="19"/>
  <c r="BL231" i="19"/>
  <c r="BH264" i="19"/>
  <c r="BG244" i="19"/>
  <c r="U372" i="19"/>
  <c r="BU244" i="19"/>
  <c r="V341" i="19"/>
  <c r="K347" i="19"/>
  <c r="W343" i="19"/>
  <c r="T348" i="19"/>
  <c r="H441" i="19"/>
  <c r="I391" i="19"/>
  <c r="BN260" i="19"/>
  <c r="BG227" i="19"/>
  <c r="I378" i="19"/>
  <c r="E380" i="19"/>
  <c r="V359" i="19"/>
  <c r="S388" i="19"/>
  <c r="H379" i="19"/>
  <c r="R354" i="19"/>
  <c r="G399" i="19"/>
  <c r="BO284" i="19"/>
  <c r="L354" i="19"/>
  <c r="O371" i="19"/>
  <c r="N361" i="19"/>
  <c r="I362" i="19"/>
  <c r="O419" i="19"/>
  <c r="BK233" i="19"/>
  <c r="Q346" i="19"/>
  <c r="G352" i="19"/>
  <c r="L351" i="19"/>
  <c r="G420" i="19"/>
  <c r="BK258" i="19"/>
  <c r="BK252" i="19"/>
  <c r="W389" i="19"/>
  <c r="U343" i="19"/>
  <c r="U346" i="19"/>
  <c r="BE253" i="19"/>
  <c r="BT298" i="19"/>
  <c r="BH287" i="19"/>
  <c r="L344" i="19"/>
  <c r="E379" i="19"/>
  <c r="W340" i="19"/>
  <c r="K360" i="19"/>
  <c r="BS230" i="19"/>
  <c r="L468" i="19"/>
  <c r="F442" i="19"/>
  <c r="K397" i="19"/>
  <c r="R391" i="19"/>
  <c r="BO287" i="19"/>
  <c r="BR280" i="19"/>
  <c r="R388" i="19"/>
  <c r="BG246" i="19"/>
  <c r="J381" i="19"/>
  <c r="BH237" i="19"/>
  <c r="BO244" i="19"/>
  <c r="M385" i="19"/>
  <c r="BN259" i="19"/>
  <c r="W380" i="19"/>
  <c r="T390" i="19"/>
  <c r="U364" i="19"/>
  <c r="J363" i="19"/>
  <c r="O381" i="19"/>
  <c r="V344" i="19"/>
  <c r="S372" i="19"/>
  <c r="W341" i="19"/>
  <c r="G346" i="19"/>
  <c r="L386" i="19"/>
  <c r="G387" i="19"/>
  <c r="BN241" i="19"/>
  <c r="M356" i="19"/>
  <c r="F487" i="19"/>
  <c r="N421" i="19"/>
  <c r="U398" i="19"/>
  <c r="BM280" i="19"/>
  <c r="BN273" i="19"/>
  <c r="BF277" i="19"/>
  <c r="BP239" i="19"/>
  <c r="BF253" i="19"/>
  <c r="S384" i="19"/>
  <c r="F359" i="19"/>
  <c r="BL255" i="19"/>
  <c r="V390" i="19"/>
  <c r="G386" i="19"/>
  <c r="G388" i="19"/>
  <c r="BQ237" i="19"/>
  <c r="Q364" i="19"/>
  <c r="H362" i="19"/>
  <c r="M374" i="19"/>
  <c r="E363" i="19"/>
  <c r="U388" i="19"/>
  <c r="S352" i="19"/>
  <c r="N360" i="19"/>
  <c r="BQ228" i="19"/>
  <c r="BI229" i="19"/>
  <c r="BO224" i="19"/>
  <c r="J347" i="19"/>
  <c r="CO427" i="19" l="1"/>
  <c r="CH427" i="19"/>
  <c r="CP427" i="19"/>
  <c r="CN427" i="19"/>
  <c r="CJ427" i="19"/>
  <c r="CI427" i="19"/>
  <c r="CG427" i="19"/>
  <c r="CF427" i="19"/>
  <c r="CE427" i="19"/>
  <c r="CD427" i="19"/>
  <c r="CC427" i="19"/>
  <c r="CB427" i="19"/>
  <c r="CM427" i="19"/>
  <c r="CA427" i="19"/>
  <c r="CL427" i="19"/>
  <c r="BX427" i="19"/>
  <c r="CK427" i="19"/>
  <c r="BW427" i="19"/>
  <c r="CM404" i="19"/>
  <c r="CE404" i="19"/>
  <c r="CP387" i="19"/>
  <c r="CO387" i="19"/>
  <c r="CJ387" i="19"/>
  <c r="CL404" i="19"/>
  <c r="CK404" i="19"/>
  <c r="CF404" i="19"/>
  <c r="CD404" i="19"/>
  <c r="CN404" i="19"/>
  <c r="CI387" i="19"/>
  <c r="CH387" i="19"/>
  <c r="CG387" i="19"/>
  <c r="CB404" i="19"/>
  <c r="CF387" i="19"/>
  <c r="CC404" i="19"/>
  <c r="CA404" i="19"/>
  <c r="CE387" i="19"/>
  <c r="CP404" i="19"/>
  <c r="BX404" i="19"/>
  <c r="CD387" i="19"/>
  <c r="CO404" i="19"/>
  <c r="BW404" i="19"/>
  <c r="CC387" i="19"/>
  <c r="CN387" i="19"/>
  <c r="CI404" i="19"/>
  <c r="CM387" i="19"/>
  <c r="CA387" i="19"/>
  <c r="CJ404" i="19"/>
  <c r="CB387" i="19"/>
  <c r="CH404" i="19"/>
  <c r="CL387" i="19"/>
  <c r="BX387" i="19"/>
  <c r="CG404" i="19"/>
  <c r="CK387" i="19"/>
  <c r="BW387" i="19"/>
  <c r="AI605" i="19"/>
  <c r="AB605" i="19"/>
  <c r="AC605" i="19"/>
  <c r="AP605" i="19"/>
  <c r="AH605" i="19"/>
  <c r="AN605" i="19"/>
  <c r="AL605" i="19"/>
  <c r="Z605" i="19"/>
  <c r="AM605" i="19"/>
  <c r="AA605" i="19"/>
  <c r="AK605" i="19"/>
  <c r="AJ605" i="19"/>
  <c r="AF605" i="19"/>
  <c r="AQ605" i="19"/>
  <c r="X605" i="19"/>
  <c r="AG605" i="19"/>
  <c r="AE605" i="19"/>
  <c r="AO605" i="19"/>
  <c r="AD605" i="19"/>
  <c r="AA624" i="19"/>
  <c r="AQ624" i="19"/>
  <c r="AP624" i="19"/>
  <c r="AO624" i="19"/>
  <c r="AE624" i="19"/>
  <c r="AD624" i="19"/>
  <c r="AI624" i="19"/>
  <c r="AC624" i="19"/>
  <c r="AN624" i="19"/>
  <c r="AF624" i="19"/>
  <c r="AB624" i="19"/>
  <c r="AM624" i="19"/>
  <c r="AH624" i="19"/>
  <c r="AG624" i="19"/>
  <c r="AL624" i="19"/>
  <c r="Z624" i="19"/>
  <c r="AK624" i="19"/>
  <c r="AJ624" i="19"/>
  <c r="X624" i="19"/>
  <c r="AD585" i="19"/>
  <c r="AE585" i="19"/>
  <c r="Z585" i="19"/>
  <c r="X585" i="19"/>
  <c r="AN585" i="19"/>
  <c r="AF585" i="19"/>
  <c r="AM585" i="19"/>
  <c r="AL585" i="19"/>
  <c r="AK585" i="19"/>
  <c r="AJ585" i="19"/>
  <c r="AH585" i="19"/>
  <c r="AQ585" i="19"/>
  <c r="AC585" i="19"/>
  <c r="AP585" i="19"/>
  <c r="AB585" i="19"/>
  <c r="AO585" i="19"/>
  <c r="AA585" i="19"/>
  <c r="AI585" i="19"/>
  <c r="AG585" i="19"/>
  <c r="CC379" i="19"/>
  <c r="CK373" i="19"/>
  <c r="CA379" i="19"/>
  <c r="BX379" i="19"/>
  <c r="CN373" i="19"/>
  <c r="CM373" i="19"/>
  <c r="CL373" i="19"/>
  <c r="CP379" i="19"/>
  <c r="CF373" i="19"/>
  <c r="CE373" i="19"/>
  <c r="CD379" i="19"/>
  <c r="CB379" i="19"/>
  <c r="CF379" i="19"/>
  <c r="CE379" i="19"/>
  <c r="CD373" i="19"/>
  <c r="CC373" i="19"/>
  <c r="CN379" i="19"/>
  <c r="CB373" i="19"/>
  <c r="CO379" i="19"/>
  <c r="BW379" i="19"/>
  <c r="CM379" i="19"/>
  <c r="CA373" i="19"/>
  <c r="CL379" i="19"/>
  <c r="CP373" i="19"/>
  <c r="BX373" i="19"/>
  <c r="CK379" i="19"/>
  <c r="CO373" i="19"/>
  <c r="BW373" i="19"/>
  <c r="CI379" i="19"/>
  <c r="CI373" i="19"/>
  <c r="CH379" i="19"/>
  <c r="CH373" i="19"/>
  <c r="CJ379" i="19"/>
  <c r="CJ373" i="19"/>
  <c r="CG379" i="19"/>
  <c r="CG373" i="19"/>
  <c r="Z4" i="58"/>
  <c r="Z6" i="58"/>
  <c r="Z10" i="58"/>
  <c r="Z12" i="58"/>
  <c r="Z16" i="58"/>
  <c r="Z18" i="58"/>
  <c r="CJ351" i="19"/>
  <c r="CP349" i="19"/>
  <c r="CF344" i="19"/>
  <c r="CP343" i="19"/>
  <c r="CJ335" i="19"/>
  <c r="CI351" i="19"/>
  <c r="CJ349" i="19"/>
  <c r="CA336" i="19"/>
  <c r="BX351" i="19"/>
  <c r="CD346" i="19"/>
  <c r="CD340" i="19"/>
  <c r="CL339" i="19"/>
  <c r="CN347" i="19"/>
  <c r="BW336" i="19"/>
  <c r="CI347" i="19"/>
  <c r="CL345" i="19"/>
  <c r="CH347" i="19"/>
  <c r="CA343" i="19"/>
  <c r="CJ342" i="19"/>
  <c r="CF338" i="19"/>
  <c r="CN337" i="19"/>
  <c r="CB347" i="19"/>
  <c r="CI342" i="19"/>
  <c r="CM337" i="19"/>
  <c r="CM348" i="19"/>
  <c r="CP332" i="19"/>
  <c r="CM351" i="19"/>
  <c r="CF350" i="19"/>
  <c r="CL348" i="19"/>
  <c r="CM346" i="19"/>
  <c r="BW345" i="19"/>
  <c r="CI344" i="19"/>
  <c r="CG342" i="19"/>
  <c r="CO341" i="19"/>
  <c r="CC338" i="19"/>
  <c r="CK337" i="19"/>
  <c r="BW334" i="19"/>
  <c r="CG333" i="19"/>
  <c r="CO332" i="19"/>
  <c r="CB336" i="19"/>
  <c r="CE344" i="19"/>
  <c r="CO343" i="19"/>
  <c r="CI335" i="19"/>
  <c r="CE349" i="19"/>
  <c r="CM343" i="19"/>
  <c r="CG335" i="19"/>
  <c r="CD349" i="19"/>
  <c r="CJ347" i="19"/>
  <c r="CM345" i="19"/>
  <c r="CB340" i="19"/>
  <c r="CJ339" i="19"/>
  <c r="CJ350" i="19"/>
  <c r="CC349" i="19"/>
  <c r="CB343" i="19"/>
  <c r="CE335" i="19"/>
  <c r="CM334" i="19"/>
  <c r="CI350" i="19"/>
  <c r="CB349" i="19"/>
  <c r="CB345" i="19"/>
  <c r="CJ333" i="19"/>
  <c r="CA349" i="19"/>
  <c r="CN348" i="19"/>
  <c r="CA345" i="19"/>
  <c r="BX343" i="19"/>
  <c r="CE338" i="19"/>
  <c r="CI333" i="19"/>
  <c r="BX345" i="19"/>
  <c r="CJ344" i="19"/>
  <c r="BW343" i="19"/>
  <c r="CH342" i="19"/>
  <c r="CP341" i="19"/>
  <c r="CH333" i="19"/>
  <c r="CL351" i="19"/>
  <c r="CE350" i="19"/>
  <c r="CF348" i="19"/>
  <c r="CL346" i="19"/>
  <c r="CH344" i="19"/>
  <c r="CB342" i="19"/>
  <c r="CJ341" i="19"/>
  <c r="CF337" i="19"/>
  <c r="CN336" i="19"/>
  <c r="CB333" i="19"/>
  <c r="CJ332" i="19"/>
  <c r="CA348" i="19"/>
  <c r="CF346" i="19"/>
  <c r="CF340" i="19"/>
  <c r="CN339" i="19"/>
  <c r="BX348" i="19"/>
  <c r="CP347" i="19"/>
  <c r="CE346" i="19"/>
  <c r="CE340" i="19"/>
  <c r="CM339" i="19"/>
  <c r="CF349" i="19"/>
  <c r="BW348" i="19"/>
  <c r="CO347" i="19"/>
  <c r="CD344" i="19"/>
  <c r="CN343" i="19"/>
  <c r="BX336" i="19"/>
  <c r="CH335" i="19"/>
  <c r="CP334" i="19"/>
  <c r="BW351" i="19"/>
  <c r="CC346" i="19"/>
  <c r="CN345" i="19"/>
  <c r="CC340" i="19"/>
  <c r="CK339" i="19"/>
  <c r="CO334" i="19"/>
  <c r="CN350" i="19"/>
  <c r="CL343" i="19"/>
  <c r="CF335" i="19"/>
  <c r="CN334" i="19"/>
  <c r="CA340" i="19"/>
  <c r="CI339" i="19"/>
  <c r="CB334" i="19"/>
  <c r="CH350" i="19"/>
  <c r="CA334" i="19"/>
  <c r="CN351" i="19"/>
  <c r="CG350" i="19"/>
  <c r="CD338" i="19"/>
  <c r="CL337" i="19"/>
  <c r="BX334" i="19"/>
  <c r="CK351" i="19"/>
  <c r="CB348" i="19"/>
  <c r="CK346" i="19"/>
  <c r="CG344" i="19"/>
  <c r="CA342" i="19"/>
  <c r="CI341" i="19"/>
  <c r="CE337" i="19"/>
  <c r="CM336" i="19"/>
  <c r="CA333" i="19"/>
  <c r="CI332" i="19"/>
  <c r="CP338" i="19"/>
  <c r="CD337" i="19"/>
  <c r="BX333" i="19"/>
  <c r="CG347" i="19"/>
  <c r="CC344" i="19"/>
  <c r="BW342" i="19"/>
  <c r="CC337" i="19"/>
  <c r="CG332" i="19"/>
  <c r="CF347" i="19"/>
  <c r="CJ345" i="19"/>
  <c r="CB339" i="19"/>
  <c r="CJ336" i="19"/>
  <c r="CF334" i="19"/>
  <c r="CN333" i="19"/>
  <c r="CF332" i="19"/>
  <c r="CF351" i="19"/>
  <c r="CB350" i="19"/>
  <c r="CM349" i="19"/>
  <c r="CI348" i="19"/>
  <c r="CE347" i="19"/>
  <c r="CP346" i="19"/>
  <c r="BX346" i="19"/>
  <c r="CI345" i="19"/>
  <c r="CE343" i="19"/>
  <c r="CM342" i="19"/>
  <c r="CE341" i="19"/>
  <c r="CM340" i="19"/>
  <c r="CA339" i="19"/>
  <c r="CI338" i="19"/>
  <c r="CA337" i="19"/>
  <c r="CI336" i="19"/>
  <c r="CE334" i="19"/>
  <c r="CM333" i="19"/>
  <c r="CE332" i="19"/>
  <c r="BX342" i="19"/>
  <c r="CH341" i="19"/>
  <c r="CH339" i="19"/>
  <c r="CL336" i="19"/>
  <c r="CD335" i="19"/>
  <c r="CL334" i="19"/>
  <c r="CH332" i="19"/>
  <c r="CH351" i="19"/>
  <c r="CK343" i="19"/>
  <c r="CO340" i="19"/>
  <c r="BW340" i="19"/>
  <c r="CG339" i="19"/>
  <c r="CK336" i="19"/>
  <c r="CC335" i="19"/>
  <c r="CK334" i="19"/>
  <c r="BW333" i="19"/>
  <c r="CG351" i="19"/>
  <c r="CJ338" i="19"/>
  <c r="CB337" i="19"/>
  <c r="CB351" i="19"/>
  <c r="CP350" i="19"/>
  <c r="CL349" i="19"/>
  <c r="CH348" i="19"/>
  <c r="CD347" i="19"/>
  <c r="CO346" i="19"/>
  <c r="BW346" i="19"/>
  <c r="CH345" i="19"/>
  <c r="CP344" i="19"/>
  <c r="CD343" i="19"/>
  <c r="CL342" i="19"/>
  <c r="CD341" i="19"/>
  <c r="CL340" i="19"/>
  <c r="BX339" i="19"/>
  <c r="CH338" i="19"/>
  <c r="CP337" i="19"/>
  <c r="BX337" i="19"/>
  <c r="CH336" i="19"/>
  <c r="CP335" i="19"/>
  <c r="CD334" i="19"/>
  <c r="CL333" i="19"/>
  <c r="CD332" i="19"/>
  <c r="CP340" i="19"/>
  <c r="BX340" i="19"/>
  <c r="CD350" i="19"/>
  <c r="CO349" i="19"/>
  <c r="BX349" i="19"/>
  <c r="CK348" i="19"/>
  <c r="CB346" i="19"/>
  <c r="CK345" i="19"/>
  <c r="CG341" i="19"/>
  <c r="CO338" i="19"/>
  <c r="CC350" i="19"/>
  <c r="CN349" i="19"/>
  <c r="BW349" i="19"/>
  <c r="CJ348" i="19"/>
  <c r="CA346" i="19"/>
  <c r="CF343" i="19"/>
  <c r="CN342" i="19"/>
  <c r="CF341" i="19"/>
  <c r="CN340" i="19"/>
  <c r="CA351" i="19"/>
  <c r="CO350" i="19"/>
  <c r="CK349" i="19"/>
  <c r="CG348" i="19"/>
  <c r="CC347" i="19"/>
  <c r="CN346" i="19"/>
  <c r="CG345" i="19"/>
  <c r="CO344" i="19"/>
  <c r="CC343" i="19"/>
  <c r="CK342" i="19"/>
  <c r="CC341" i="19"/>
  <c r="CK340" i="19"/>
  <c r="BW339" i="19"/>
  <c r="CG338" i="19"/>
  <c r="CO337" i="19"/>
  <c r="BW337" i="19"/>
  <c r="CG336" i="19"/>
  <c r="CO335" i="19"/>
  <c r="CC334" i="19"/>
  <c r="CK333" i="19"/>
  <c r="CC332" i="19"/>
  <c r="CF345" i="19"/>
  <c r="CJ343" i="19"/>
  <c r="CN341" i="19"/>
  <c r="CB341" i="19"/>
  <c r="CJ337" i="19"/>
  <c r="CN335" i="19"/>
  <c r="CB335" i="19"/>
  <c r="CN332" i="19"/>
  <c r="CE351" i="19"/>
  <c r="CM350" i="19"/>
  <c r="CA350" i="19"/>
  <c r="CI349" i="19"/>
  <c r="CE348" i="19"/>
  <c r="CM347" i="19"/>
  <c r="CA347" i="19"/>
  <c r="CI346" i="19"/>
  <c r="CE345" i="19"/>
  <c r="CM344" i="19"/>
  <c r="CA344" i="19"/>
  <c r="CI343" i="19"/>
  <c r="CE342" i="19"/>
  <c r="CM341" i="19"/>
  <c r="CA341" i="19"/>
  <c r="CI340" i="19"/>
  <c r="CE339" i="19"/>
  <c r="CM338" i="19"/>
  <c r="CA338" i="19"/>
  <c r="CI337" i="19"/>
  <c r="CE336" i="19"/>
  <c r="CM335" i="19"/>
  <c r="CA335" i="19"/>
  <c r="CI334" i="19"/>
  <c r="CE333" i="19"/>
  <c r="CM332" i="19"/>
  <c r="CA332" i="19"/>
  <c r="CJ346" i="19"/>
  <c r="CN344" i="19"/>
  <c r="CB344" i="19"/>
  <c r="CP351" i="19"/>
  <c r="CD351" i="19"/>
  <c r="CL350" i="19"/>
  <c r="BX350" i="19"/>
  <c r="CH349" i="19"/>
  <c r="CP348" i="19"/>
  <c r="CD348" i="19"/>
  <c r="CL347" i="19"/>
  <c r="BX347" i="19"/>
  <c r="CH346" i="19"/>
  <c r="CP345" i="19"/>
  <c r="CD345" i="19"/>
  <c r="CL344" i="19"/>
  <c r="BX344" i="19"/>
  <c r="CH343" i="19"/>
  <c r="CP342" i="19"/>
  <c r="CD342" i="19"/>
  <c r="CL341" i="19"/>
  <c r="BX341" i="19"/>
  <c r="CH340" i="19"/>
  <c r="CP339" i="19"/>
  <c r="CD339" i="19"/>
  <c r="CL338" i="19"/>
  <c r="BX338" i="19"/>
  <c r="CH337" i="19"/>
  <c r="CP336" i="19"/>
  <c r="CD336" i="19"/>
  <c r="CL335" i="19"/>
  <c r="BX335" i="19"/>
  <c r="CH334" i="19"/>
  <c r="CP333" i="19"/>
  <c r="CD333" i="19"/>
  <c r="CL332" i="19"/>
  <c r="BX332" i="19"/>
  <c r="CF342" i="19"/>
  <c r="CJ340" i="19"/>
  <c r="CF339" i="19"/>
  <c r="CN338" i="19"/>
  <c r="CB338" i="19"/>
  <c r="CF336" i="19"/>
  <c r="CJ334" i="19"/>
  <c r="CF333" i="19"/>
  <c r="CB332" i="19"/>
  <c r="CO351" i="19"/>
  <c r="CC351" i="19"/>
  <c r="CK350" i="19"/>
  <c r="BW350" i="19"/>
  <c r="CG349" i="19"/>
  <c r="CO348" i="19"/>
  <c r="CC348" i="19"/>
  <c r="CK347" i="19"/>
  <c r="BW347" i="19"/>
  <c r="CG346" i="19"/>
  <c r="CO345" i="19"/>
  <c r="CC345" i="19"/>
  <c r="CK344" i="19"/>
  <c r="BW344" i="19"/>
  <c r="CG343" i="19"/>
  <c r="CO342" i="19"/>
  <c r="CC342" i="19"/>
  <c r="CK341" i="19"/>
  <c r="BW341" i="19"/>
  <c r="CG340" i="19"/>
  <c r="CO339" i="19"/>
  <c r="CC339" i="19"/>
  <c r="CK338" i="19"/>
  <c r="BW338" i="19"/>
  <c r="CG337" i="19"/>
  <c r="CO336" i="19"/>
  <c r="CC336" i="19"/>
  <c r="CK335" i="19"/>
  <c r="BW335" i="19"/>
  <c r="CG334" i="19"/>
  <c r="CO333" i="19"/>
  <c r="CC333" i="19"/>
  <c r="CK332" i="19"/>
  <c r="BW332" i="19"/>
  <c r="CB331" i="19"/>
  <c r="CP331" i="19"/>
  <c r="CC331" i="19"/>
  <c r="CH331" i="19"/>
  <c r="CG331" i="19"/>
  <c r="CF331" i="19"/>
  <c r="CN331" i="19"/>
  <c r="BX331" i="19"/>
  <c r="CO331" i="19"/>
  <c r="CJ331" i="19"/>
  <c r="CE331" i="19"/>
  <c r="CD331" i="19"/>
  <c r="CM331" i="19"/>
  <c r="CI331" i="19"/>
  <c r="CL331" i="19"/>
  <c r="CA331" i="19"/>
  <c r="CK331" i="19"/>
  <c r="BW331" i="19"/>
  <c r="CB322" i="19"/>
  <c r="CF314" i="19"/>
  <c r="CN313" i="19"/>
  <c r="CL329" i="19"/>
  <c r="CJ328" i="19"/>
  <c r="CG327" i="19"/>
  <c r="CO325" i="19"/>
  <c r="CL324" i="19"/>
  <c r="CG321" i="19"/>
  <c r="CF318" i="19"/>
  <c r="CE316" i="19"/>
  <c r="CD314" i="19"/>
  <c r="CM313" i="19"/>
  <c r="CF330" i="19"/>
  <c r="CK327" i="19"/>
  <c r="BX325" i="19"/>
  <c r="CI320" i="19"/>
  <c r="CH314" i="19"/>
  <c r="CM328" i="19"/>
  <c r="CL316" i="19"/>
  <c r="CG314" i="19"/>
  <c r="CI327" i="19"/>
  <c r="BX326" i="19"/>
  <c r="CK328" i="19"/>
  <c r="CM324" i="19"/>
  <c r="CG318" i="19"/>
  <c r="CF316" i="19"/>
  <c r="CB313" i="19"/>
  <c r="CI329" i="19"/>
  <c r="CM325" i="19"/>
  <c r="CA318" i="19"/>
  <c r="CA313" i="19"/>
  <c r="CI324" i="19"/>
  <c r="CJ330" i="19"/>
  <c r="BW328" i="19"/>
  <c r="CJ322" i="19"/>
  <c r="BX321" i="19"/>
  <c r="CP320" i="19"/>
  <c r="CO317" i="19"/>
  <c r="CP311" i="19"/>
  <c r="CI330" i="19"/>
  <c r="CF329" i="19"/>
  <c r="CL326" i="19"/>
  <c r="CJ325" i="19"/>
  <c r="BX324" i="19"/>
  <c r="CF322" i="19"/>
  <c r="BW321" i="19"/>
  <c r="CO320" i="19"/>
  <c r="CF317" i="19"/>
  <c r="CA315" i="19"/>
  <c r="CB312" i="19"/>
  <c r="CO311" i="19"/>
  <c r="CC322" i="19"/>
  <c r="CJ318" i="19"/>
  <c r="CM316" i="19"/>
  <c r="CD330" i="19"/>
  <c r="BW325" i="19"/>
  <c r="CL328" i="19"/>
  <c r="CN324" i="19"/>
  <c r="CB320" i="19"/>
  <c r="CM321" i="19"/>
  <c r="CE314" i="19"/>
  <c r="CH328" i="19"/>
  <c r="BW327" i="19"/>
  <c r="CD316" i="19"/>
  <c r="CN315" i="19"/>
  <c r="CJ312" i="19"/>
  <c r="CF328" i="19"/>
  <c r="CJ324" i="19"/>
  <c r="CB321" i="19"/>
  <c r="CM315" i="19"/>
  <c r="CI312" i="19"/>
  <c r="CH329" i="19"/>
  <c r="CE328" i="19"/>
  <c r="CO326" i="19"/>
  <c r="CL325" i="19"/>
  <c r="CP317" i="19"/>
  <c r="CL315" i="19"/>
  <c r="CH312" i="19"/>
  <c r="CG329" i="19"/>
  <c r="CA324" i="19"/>
  <c r="CB315" i="19"/>
  <c r="CG312" i="19"/>
  <c r="CH330" i="19"/>
  <c r="CE329" i="19"/>
  <c r="CM327" i="19"/>
  <c r="CJ326" i="19"/>
  <c r="CH325" i="19"/>
  <c r="BW324" i="19"/>
  <c r="CE322" i="19"/>
  <c r="CN320" i="19"/>
  <c r="CE317" i="19"/>
  <c r="BX315" i="19"/>
  <c r="CJ314" i="19"/>
  <c r="CA312" i="19"/>
  <c r="CJ311" i="19"/>
  <c r="CH326" i="19"/>
  <c r="CC317" i="19"/>
  <c r="CJ327" i="19"/>
  <c r="CG326" i="19"/>
  <c r="CP324" i="19"/>
  <c r="CC320" i="19"/>
  <c r="CI318" i="19"/>
  <c r="CP313" i="19"/>
  <c r="CN321" i="19"/>
  <c r="CH318" i="19"/>
  <c r="CK316" i="19"/>
  <c r="CO313" i="19"/>
  <c r="CH327" i="19"/>
  <c r="CJ329" i="19"/>
  <c r="CN325" i="19"/>
  <c r="CK324" i="19"/>
  <c r="CF321" i="19"/>
  <c r="CB318" i="19"/>
  <c r="CK330" i="19"/>
  <c r="CK322" i="19"/>
  <c r="CA321" i="19"/>
  <c r="BX313" i="19"/>
  <c r="CN326" i="19"/>
  <c r="CK325" i="19"/>
  <c r="BW313" i="19"/>
  <c r="CG330" i="19"/>
  <c r="CL327" i="19"/>
  <c r="CI326" i="19"/>
  <c r="CA325" i="19"/>
  <c r="CD322" i="19"/>
  <c r="CJ320" i="19"/>
  <c r="CD317" i="19"/>
  <c r="CN316" i="19"/>
  <c r="BW315" i="19"/>
  <c r="CI314" i="19"/>
  <c r="BX312" i="19"/>
  <c r="CI311" i="19"/>
  <c r="CD329" i="19"/>
  <c r="CF327" i="19"/>
  <c r="CF325" i="19"/>
  <c r="CH320" i="19"/>
  <c r="CC316" i="19"/>
  <c r="BW312" i="19"/>
  <c r="CC329" i="19"/>
  <c r="CD327" i="19"/>
  <c r="CO322" i="19"/>
  <c r="BX322" i="19"/>
  <c r="CK321" i="19"/>
  <c r="CN330" i="19"/>
  <c r="BX330" i="19"/>
  <c r="CP329" i="19"/>
  <c r="CB329" i="19"/>
  <c r="CP328" i="19"/>
  <c r="CB328" i="19"/>
  <c r="CB327" i="19"/>
  <c r="CD326" i="19"/>
  <c r="CD325" i="19"/>
  <c r="CF324" i="19"/>
  <c r="CN322" i="19"/>
  <c r="BW322" i="19"/>
  <c r="CJ321" i="19"/>
  <c r="CF320" i="19"/>
  <c r="CM318" i="19"/>
  <c r="CI317" i="19"/>
  <c r="CA316" i="19"/>
  <c r="CI315" i="19"/>
  <c r="CE313" i="19"/>
  <c r="CM312" i="19"/>
  <c r="CE311" i="19"/>
  <c r="CL313" i="19"/>
  <c r="CB330" i="19"/>
  <c r="CD328" i="19"/>
  <c r="CH324" i="19"/>
  <c r="CP322" i="19"/>
  <c r="CA322" i="19"/>
  <c r="BX318" i="19"/>
  <c r="CN317" i="19"/>
  <c r="CK315" i="19"/>
  <c r="CC314" i="19"/>
  <c r="CK313" i="19"/>
  <c r="CG311" i="19"/>
  <c r="CC328" i="19"/>
  <c r="CE325" i="19"/>
  <c r="CG320" i="19"/>
  <c r="CN318" i="19"/>
  <c r="BW318" i="19"/>
  <c r="CM330" i="19"/>
  <c r="BW330" i="19"/>
  <c r="CO329" i="19"/>
  <c r="BX329" i="19"/>
  <c r="CO328" i="19"/>
  <c r="CA328" i="19"/>
  <c r="CP327" i="19"/>
  <c r="CA327" i="19"/>
  <c r="CC326" i="19"/>
  <c r="CC325" i="19"/>
  <c r="CD324" i="19"/>
  <c r="CM322" i="19"/>
  <c r="CI321" i="19"/>
  <c r="CE320" i="19"/>
  <c r="CL318" i="19"/>
  <c r="CH317" i="19"/>
  <c r="CP316" i="19"/>
  <c r="BX316" i="19"/>
  <c r="CH315" i="19"/>
  <c r="CP314" i="19"/>
  <c r="CD313" i="19"/>
  <c r="CL312" i="19"/>
  <c r="CD311" i="19"/>
  <c r="CH311" i="19"/>
  <c r="CF326" i="19"/>
  <c r="CL321" i="19"/>
  <c r="CP330" i="19"/>
  <c r="CA330" i="19"/>
  <c r="CE326" i="19"/>
  <c r="CG324" i="19"/>
  <c r="CJ317" i="19"/>
  <c r="CB316" i="19"/>
  <c r="CJ315" i="19"/>
  <c r="CF313" i="19"/>
  <c r="CN312" i="19"/>
  <c r="CF311" i="19"/>
  <c r="CL330" i="19"/>
  <c r="CN329" i="19"/>
  <c r="CN328" i="19"/>
  <c r="BX328" i="19"/>
  <c r="CN327" i="19"/>
  <c r="BX327" i="19"/>
  <c r="CP326" i="19"/>
  <c r="CB326" i="19"/>
  <c r="CP325" i="19"/>
  <c r="CB325" i="19"/>
  <c r="CB324" i="19"/>
  <c r="CL322" i="19"/>
  <c r="CH321" i="19"/>
  <c r="CD320" i="19"/>
  <c r="CK318" i="19"/>
  <c r="CG317" i="19"/>
  <c r="CO316" i="19"/>
  <c r="BW316" i="19"/>
  <c r="CG315" i="19"/>
  <c r="CO314" i="19"/>
  <c r="CC313" i="19"/>
  <c r="CK312" i="19"/>
  <c r="CC311" i="19"/>
  <c r="CB317" i="19"/>
  <c r="CJ316" i="19"/>
  <c r="CF315" i="19"/>
  <c r="CN314" i="19"/>
  <c r="CB314" i="19"/>
  <c r="CJ313" i="19"/>
  <c r="CF312" i="19"/>
  <c r="CN311" i="19"/>
  <c r="CB311" i="19"/>
  <c r="CE330" i="19"/>
  <c r="CM329" i="19"/>
  <c r="CA329" i="19"/>
  <c r="CI328" i="19"/>
  <c r="CE327" i="19"/>
  <c r="CM326" i="19"/>
  <c r="CA326" i="19"/>
  <c r="CI325" i="19"/>
  <c r="CE324" i="19"/>
  <c r="CI322" i="19"/>
  <c r="CE321" i="19"/>
  <c r="CM320" i="19"/>
  <c r="CA320" i="19"/>
  <c r="CE318" i="19"/>
  <c r="CM317" i="19"/>
  <c r="CA317" i="19"/>
  <c r="CI316" i="19"/>
  <c r="CE315" i="19"/>
  <c r="CM314" i="19"/>
  <c r="CA314" i="19"/>
  <c r="CI313" i="19"/>
  <c r="CE312" i="19"/>
  <c r="CM311" i="19"/>
  <c r="CA311" i="19"/>
  <c r="CH322" i="19"/>
  <c r="CD318" i="19"/>
  <c r="CH316" i="19"/>
  <c r="CP315" i="19"/>
  <c r="CD315" i="19"/>
  <c r="CL314" i="19"/>
  <c r="CH313" i="19"/>
  <c r="CP312" i="19"/>
  <c r="CD312" i="19"/>
  <c r="CL311" i="19"/>
  <c r="BX311" i="19"/>
  <c r="CP321" i="19"/>
  <c r="CD321" i="19"/>
  <c r="CL320" i="19"/>
  <c r="BX320" i="19"/>
  <c r="CP318" i="19"/>
  <c r="CL317" i="19"/>
  <c r="BX317" i="19"/>
  <c r="BX314" i="19"/>
  <c r="CO330" i="19"/>
  <c r="CC330" i="19"/>
  <c r="CK329" i="19"/>
  <c r="BW329" i="19"/>
  <c r="CG328" i="19"/>
  <c r="CO327" i="19"/>
  <c r="CC327" i="19"/>
  <c r="CK326" i="19"/>
  <c r="BW326" i="19"/>
  <c r="CG325" i="19"/>
  <c r="CO324" i="19"/>
  <c r="CC324" i="19"/>
  <c r="CG322" i="19"/>
  <c r="CO321" i="19"/>
  <c r="CC321" i="19"/>
  <c r="CK320" i="19"/>
  <c r="BW320" i="19"/>
  <c r="CO318" i="19"/>
  <c r="CC318" i="19"/>
  <c r="CK317" i="19"/>
  <c r="CT317" i="19" s="1"/>
  <c r="BW317" i="19"/>
  <c r="CG316" i="19"/>
  <c r="CO315" i="19"/>
  <c r="CC315" i="19"/>
  <c r="CK314" i="19"/>
  <c r="BW314" i="19"/>
  <c r="CG313" i="19"/>
  <c r="CO312" i="19"/>
  <c r="CC312" i="19"/>
  <c r="CK311" i="19"/>
  <c r="BW311" i="19"/>
  <c r="CB310" i="19"/>
  <c r="CP310" i="19"/>
  <c r="CL310" i="19"/>
  <c r="CF310" i="19"/>
  <c r="CD310" i="19"/>
  <c r="CM310" i="19"/>
  <c r="CI310" i="19"/>
  <c r="CC310" i="19"/>
  <c r="CH310" i="19"/>
  <c r="CG310" i="19"/>
  <c r="CA310" i="19"/>
  <c r="CN310" i="19"/>
  <c r="BX310" i="19"/>
  <c r="CK310" i="19"/>
  <c r="CJ310" i="19"/>
  <c r="CE310" i="19"/>
  <c r="CO310" i="19"/>
  <c r="BW310" i="19"/>
  <c r="AE503" i="19"/>
  <c r="AN503" i="19"/>
  <c r="AF503" i="19"/>
  <c r="AD503" i="19"/>
  <c r="AC503" i="19"/>
  <c r="AB503" i="19"/>
  <c r="X503" i="19"/>
  <c r="Z503" i="19"/>
  <c r="AP503" i="19"/>
  <c r="AA503" i="19"/>
  <c r="AQ503" i="19"/>
  <c r="AO503" i="19"/>
  <c r="AM503" i="19"/>
  <c r="AL503" i="19"/>
  <c r="AK503" i="19"/>
  <c r="AI503" i="19"/>
  <c r="AJ503" i="19"/>
  <c r="AH503" i="19"/>
  <c r="AG503" i="19"/>
  <c r="AP515" i="19"/>
  <c r="AM507" i="19"/>
  <c r="AD506" i="19"/>
  <c r="AK526" i="19"/>
  <c r="AP525" i="19"/>
  <c r="AA519" i="19"/>
  <c r="AF510" i="19"/>
  <c r="AK529" i="19"/>
  <c r="AP528" i="19"/>
  <c r="AL516" i="19"/>
  <c r="AC511" i="19"/>
  <c r="AK507" i="19"/>
  <c r="AQ512" i="19"/>
  <c r="AB511" i="19"/>
  <c r="X507" i="19"/>
  <c r="Z504" i="19"/>
  <c r="AH529" i="19"/>
  <c r="AN528" i="19"/>
  <c r="AG526" i="19"/>
  <c r="AM525" i="19"/>
  <c r="AJ517" i="19"/>
  <c r="AJ516" i="19"/>
  <c r="AP512" i="19"/>
  <c r="AM528" i="19"/>
  <c r="AI516" i="19"/>
  <c r="AM513" i="19"/>
  <c r="Z511" i="19"/>
  <c r="X511" i="19"/>
  <c r="AG498" i="19"/>
  <c r="AK528" i="19"/>
  <c r="AQ527" i="19"/>
  <c r="AD525" i="19"/>
  <c r="AH523" i="19"/>
  <c r="AE517" i="19"/>
  <c r="AK513" i="19"/>
  <c r="AQ509" i="19"/>
  <c r="X508" i="19"/>
  <c r="AF498" i="19"/>
  <c r="AJ528" i="19"/>
  <c r="AP527" i="19"/>
  <c r="AC525" i="19"/>
  <c r="AH524" i="19"/>
  <c r="AG523" i="19"/>
  <c r="AH522" i="19"/>
  <c r="AM520" i="19"/>
  <c r="AI519" i="19"/>
  <c r="AQ518" i="19"/>
  <c r="AD517" i="19"/>
  <c r="AJ514" i="19"/>
  <c r="AJ513" i="19"/>
  <c r="AP509" i="19"/>
  <c r="AB498" i="19"/>
  <c r="AO496" i="19"/>
  <c r="AN495" i="19"/>
  <c r="AI524" i="19"/>
  <c r="AJ519" i="19"/>
  <c r="AL495" i="19"/>
  <c r="X528" i="19"/>
  <c r="AO527" i="19"/>
  <c r="AG524" i="19"/>
  <c r="AF523" i="19"/>
  <c r="AG522" i="19"/>
  <c r="AK521" i="19"/>
  <c r="AL520" i="19"/>
  <c r="AH519" i="19"/>
  <c r="Z517" i="19"/>
  <c r="AG514" i="19"/>
  <c r="AI513" i="19"/>
  <c r="AE499" i="19"/>
  <c r="AN496" i="19"/>
  <c r="AQ493" i="19"/>
  <c r="AC523" i="19"/>
  <c r="AN516" i="19"/>
  <c r="AA514" i="19"/>
  <c r="AL529" i="19"/>
  <c r="AN497" i="19"/>
  <c r="AF527" i="19"/>
  <c r="AL526" i="19"/>
  <c r="AB519" i="19"/>
  <c r="AO511" i="19"/>
  <c r="AJ510" i="19"/>
  <c r="AO497" i="19"/>
  <c r="AK496" i="19"/>
  <c r="AM516" i="19"/>
  <c r="Z514" i="19"/>
  <c r="AD511" i="19"/>
  <c r="AL507" i="19"/>
  <c r="AJ500" i="19"/>
  <c r="AI526" i="19"/>
  <c r="AO525" i="19"/>
  <c r="X514" i="19"/>
  <c r="AG497" i="19"/>
  <c r="AI529" i="19"/>
  <c r="AO528" i="19"/>
  <c r="AH526" i="19"/>
  <c r="AN525" i="19"/>
  <c r="AK516" i="19"/>
  <c r="AF497" i="19"/>
  <c r="AA511" i="19"/>
  <c r="AM508" i="19"/>
  <c r="X504" i="19"/>
  <c r="AH501" i="19"/>
  <c r="AI498" i="19"/>
  <c r="AE497" i="19"/>
  <c r="AL525" i="19"/>
  <c r="AQ524" i="19"/>
  <c r="AG517" i="19"/>
  <c r="AL508" i="19"/>
  <c r="AG501" i="19"/>
  <c r="AH498" i="19"/>
  <c r="AD497" i="19"/>
  <c r="X492" i="19"/>
  <c r="AL528" i="19"/>
  <c r="AK525" i="19"/>
  <c r="AP524" i="19"/>
  <c r="AK523" i="19"/>
  <c r="AF517" i="19"/>
  <c r="AL513" i="19"/>
  <c r="Z508" i="19"/>
  <c r="AF501" i="19"/>
  <c r="AM495" i="19"/>
  <c r="AH527" i="19"/>
  <c r="AF524" i="19"/>
  <c r="AE523" i="19"/>
  <c r="AD522" i="19"/>
  <c r="AE521" i="19"/>
  <c r="AK520" i="19"/>
  <c r="AD519" i="19"/>
  <c r="AF514" i="19"/>
  <c r="AL510" i="19"/>
  <c r="AQ506" i="19"/>
  <c r="AD499" i="19"/>
  <c r="AM496" i="19"/>
  <c r="X493" i="19"/>
  <c r="AG527" i="19"/>
  <c r="AM526" i="19"/>
  <c r="AD523" i="19"/>
  <c r="AC522" i="19"/>
  <c r="AH520" i="19"/>
  <c r="AC519" i="19"/>
  <c r="AB514" i="19"/>
  <c r="AK510" i="19"/>
  <c r="AN507" i="19"/>
  <c r="AJ506" i="19"/>
  <c r="Z499" i="19"/>
  <c r="AP497" i="19"/>
  <c r="AL496" i="19"/>
  <c r="AE524" i="19"/>
  <c r="AJ521" i="19"/>
  <c r="AG520" i="19"/>
  <c r="AP518" i="19"/>
  <c r="AH516" i="19"/>
  <c r="AO515" i="19"/>
  <c r="AH513" i="19"/>
  <c r="AO512" i="19"/>
  <c r="AC510" i="19"/>
  <c r="AO509" i="19"/>
  <c r="AC506" i="19"/>
  <c r="AB501" i="19"/>
  <c r="AI500" i="19"/>
  <c r="AJ496" i="19"/>
  <c r="AK495" i="19"/>
  <c r="AQ494" i="19"/>
  <c r="AP493" i="19"/>
  <c r="AG529" i="19"/>
  <c r="AC528" i="19"/>
  <c r="AE527" i="19"/>
  <c r="AF526" i="19"/>
  <c r="AB525" i="19"/>
  <c r="AD524" i="19"/>
  <c r="AI521" i="19"/>
  <c r="AF520" i="19"/>
  <c r="AL518" i="19"/>
  <c r="AN515" i="19"/>
  <c r="AB513" i="19"/>
  <c r="AN512" i="19"/>
  <c r="AB510" i="19"/>
  <c r="AN509" i="19"/>
  <c r="AQ508" i="19"/>
  <c r="AB506" i="19"/>
  <c r="AA501" i="19"/>
  <c r="AH500" i="19"/>
  <c r="AL499" i="19"/>
  <c r="AC496" i="19"/>
  <c r="AJ495" i="19"/>
  <c r="AJ494" i="19"/>
  <c r="AO493" i="19"/>
  <c r="AN492" i="19"/>
  <c r="AF529" i="19"/>
  <c r="AB528" i="19"/>
  <c r="AD527" i="19"/>
  <c r="Z526" i="19"/>
  <c r="AA525" i="19"/>
  <c r="AC524" i="19"/>
  <c r="AK522" i="19"/>
  <c r="AH521" i="19"/>
  <c r="AE520" i="19"/>
  <c r="AF518" i="19"/>
  <c r="AK515" i="19"/>
  <c r="AK512" i="19"/>
  <c r="AA510" i="19"/>
  <c r="AK509" i="19"/>
  <c r="AP508" i="19"/>
  <c r="AN504" i="19"/>
  <c r="Z501" i="19"/>
  <c r="AD500" i="19"/>
  <c r="AK499" i="19"/>
  <c r="AI495" i="19"/>
  <c r="AI494" i="19"/>
  <c r="AN493" i="19"/>
  <c r="AM492" i="19"/>
  <c r="AP491" i="19"/>
  <c r="AE529" i="19"/>
  <c r="AA528" i="19"/>
  <c r="AC527" i="19"/>
  <c r="X526" i="19"/>
  <c r="Z525" i="19"/>
  <c r="AJ522" i="19"/>
  <c r="AG521" i="19"/>
  <c r="AE518" i="19"/>
  <c r="AB515" i="19"/>
  <c r="AJ512" i="19"/>
  <c r="AQ511" i="19"/>
  <c r="AJ509" i="19"/>
  <c r="AO508" i="19"/>
  <c r="AB504" i="19"/>
  <c r="X501" i="19"/>
  <c r="AC500" i="19"/>
  <c r="AJ499" i="19"/>
  <c r="AK498" i="19"/>
  <c r="AH495" i="19"/>
  <c r="AH494" i="19"/>
  <c r="AM493" i="19"/>
  <c r="AL492" i="19"/>
  <c r="AO491" i="19"/>
  <c r="X529" i="19"/>
  <c r="Z528" i="19"/>
  <c r="AA527" i="19"/>
  <c r="AQ525" i="19"/>
  <c r="X525" i="19"/>
  <c r="AQ523" i="19"/>
  <c r="AI522" i="19"/>
  <c r="AF521" i="19"/>
  <c r="AP519" i="19"/>
  <c r="AD518" i="19"/>
  <c r="AK517" i="19"/>
  <c r="X515" i="19"/>
  <c r="AP514" i="19"/>
  <c r="X512" i="19"/>
  <c r="AP511" i="19"/>
  <c r="AF509" i="19"/>
  <c r="AN508" i="19"/>
  <c r="AA504" i="19"/>
  <c r="AB500" i="19"/>
  <c r="AF499" i="19"/>
  <c r="AJ498" i="19"/>
  <c r="Z493" i="19"/>
  <c r="AI492" i="19"/>
  <c r="AN491" i="19"/>
  <c r="AO529" i="19"/>
  <c r="AB529" i="19"/>
  <c r="AG528" i="19"/>
  <c r="AK527" i="19"/>
  <c r="AP526" i="19"/>
  <c r="AC526" i="19"/>
  <c r="AH525" i="19"/>
  <c r="AL524" i="19"/>
  <c r="AN523" i="19"/>
  <c r="Z523" i="19"/>
  <c r="AN522" i="19"/>
  <c r="Z522" i="19"/>
  <c r="AP521" i="19"/>
  <c r="Z521" i="19"/>
  <c r="AP520" i="19"/>
  <c r="AB520" i="19"/>
  <c r="AM519" i="19"/>
  <c r="AI518" i="19"/>
  <c r="AN517" i="19"/>
  <c r="Z516" i="19"/>
  <c r="AH515" i="19"/>
  <c r="AM514" i="19"/>
  <c r="X513" i="19"/>
  <c r="AD512" i="19"/>
  <c r="AL511" i="19"/>
  <c r="AO510" i="19"/>
  <c r="AC509" i="19"/>
  <c r="AC508" i="19"/>
  <c r="AH507" i="19"/>
  <c r="AG506" i="19"/>
  <c r="AK504" i="19"/>
  <c r="AN501" i="19"/>
  <c r="AP500" i="19"/>
  <c r="AO499" i="19"/>
  <c r="Z496" i="19"/>
  <c r="X495" i="19"/>
  <c r="AD494" i="19"/>
  <c r="AC493" i="19"/>
  <c r="AB492" i="19"/>
  <c r="AG491" i="19"/>
  <c r="AG494" i="19"/>
  <c r="AF493" i="19"/>
  <c r="AK492" i="19"/>
  <c r="AJ491" i="19"/>
  <c r="AI528" i="19"/>
  <c r="AE526" i="19"/>
  <c r="AO524" i="19"/>
  <c r="Z524" i="19"/>
  <c r="AO519" i="19"/>
  <c r="Z519" i="19"/>
  <c r="AG516" i="19"/>
  <c r="AJ515" i="19"/>
  <c r="AA513" i="19"/>
  <c r="AN511" i="19"/>
  <c r="Z510" i="19"/>
  <c r="AK508" i="19"/>
  <c r="AI506" i="19"/>
  <c r="X499" i="19"/>
  <c r="AC497" i="19"/>
  <c r="AB496" i="19"/>
  <c r="AF494" i="19"/>
  <c r="AJ492" i="19"/>
  <c r="AI491" i="19"/>
  <c r="AP529" i="19"/>
  <c r="AC529" i="19"/>
  <c r="AH528" i="19"/>
  <c r="AQ526" i="19"/>
  <c r="AD526" i="19"/>
  <c r="AI525" i="19"/>
  <c r="AO523" i="19"/>
  <c r="AA523" i="19"/>
  <c r="AQ521" i="19"/>
  <c r="AC521" i="19"/>
  <c r="AN519" i="19"/>
  <c r="X519" i="19"/>
  <c r="AI515" i="19"/>
  <c r="Z513" i="19"/>
  <c r="AM511" i="19"/>
  <c r="AD509" i="19"/>
  <c r="AI507" i="19"/>
  <c r="AQ500" i="19"/>
  <c r="Z498" i="19"/>
  <c r="AE494" i="19"/>
  <c r="AD493" i="19"/>
  <c r="AH491" i="19"/>
  <c r="AN529" i="19"/>
  <c r="AA529" i="19"/>
  <c r="AE528" i="19"/>
  <c r="AJ527" i="19"/>
  <c r="AO526" i="19"/>
  <c r="AB526" i="19"/>
  <c r="AG525" i="19"/>
  <c r="AK524" i="19"/>
  <c r="AM523" i="19"/>
  <c r="X523" i="19"/>
  <c r="AM522" i="19"/>
  <c r="X522" i="19"/>
  <c r="AO521" i="19"/>
  <c r="X521" i="19"/>
  <c r="AO520" i="19"/>
  <c r="AA520" i="19"/>
  <c r="AL519" i="19"/>
  <c r="AH518" i="19"/>
  <c r="AM517" i="19"/>
  <c r="X516" i="19"/>
  <c r="AG515" i="19"/>
  <c r="AL514" i="19"/>
  <c r="AO513" i="19"/>
  <c r="AC512" i="19"/>
  <c r="AK511" i="19"/>
  <c r="AN510" i="19"/>
  <c r="AB509" i="19"/>
  <c r="AB508" i="19"/>
  <c r="AG507" i="19"/>
  <c r="AF506" i="19"/>
  <c r="AJ504" i="19"/>
  <c r="AM501" i="19"/>
  <c r="AO500" i="19"/>
  <c r="AN499" i="19"/>
  <c r="AQ496" i="19"/>
  <c r="X496" i="19"/>
  <c r="AC494" i="19"/>
  <c r="AB493" i="19"/>
  <c r="AA492" i="19"/>
  <c r="AF491" i="19"/>
  <c r="AQ529" i="19"/>
  <c r="AD529" i="19"/>
  <c r="AM527" i="19"/>
  <c r="Z527" i="19"/>
  <c r="AJ525" i="19"/>
  <c r="AP523" i="19"/>
  <c r="AB523" i="19"/>
  <c r="AP522" i="19"/>
  <c r="AB522" i="19"/>
  <c r="AD521" i="19"/>
  <c r="AD520" i="19"/>
  <c r="AK518" i="19"/>
  <c r="X517" i="19"/>
  <c r="AO514" i="19"/>
  <c r="AI512" i="19"/>
  <c r="AE509" i="19"/>
  <c r="AJ507" i="19"/>
  <c r="AM504" i="19"/>
  <c r="AA498" i="19"/>
  <c r="AG495" i="19"/>
  <c r="AE493" i="19"/>
  <c r="AL527" i="19"/>
  <c r="X527" i="19"/>
  <c r="AM524" i="19"/>
  <c r="X524" i="19"/>
  <c r="AO522" i="19"/>
  <c r="AA522" i="19"/>
  <c r="AQ520" i="19"/>
  <c r="AC520" i="19"/>
  <c r="AJ518" i="19"/>
  <c r="AF516" i="19"/>
  <c r="AN514" i="19"/>
  <c r="AH512" i="19"/>
  <c r="X510" i="19"/>
  <c r="AJ508" i="19"/>
  <c r="AH506" i="19"/>
  <c r="AL504" i="19"/>
  <c r="AB497" i="19"/>
  <c r="AA496" i="19"/>
  <c r="AF495" i="19"/>
  <c r="AM529" i="19"/>
  <c r="Z529" i="19"/>
  <c r="AQ528" i="19"/>
  <c r="AD528" i="19"/>
  <c r="AI527" i="19"/>
  <c r="AN526" i="19"/>
  <c r="AA526" i="19"/>
  <c r="AE525" i="19"/>
  <c r="AJ524" i="19"/>
  <c r="AL523" i="19"/>
  <c r="AL522" i="19"/>
  <c r="AL521" i="19"/>
  <c r="AN520" i="19"/>
  <c r="Z520" i="19"/>
  <c r="AK519" i="19"/>
  <c r="AG518" i="19"/>
  <c r="AL517" i="19"/>
  <c r="AF515" i="19"/>
  <c r="AK514" i="19"/>
  <c r="AN513" i="19"/>
  <c r="AB512" i="19"/>
  <c r="AJ511" i="19"/>
  <c r="AM510" i="19"/>
  <c r="X509" i="19"/>
  <c r="AA508" i="19"/>
  <c r="AF507" i="19"/>
  <c r="AE506" i="19"/>
  <c r="AI504" i="19"/>
  <c r="AL501" i="19"/>
  <c r="AN500" i="19"/>
  <c r="AM499" i="19"/>
  <c r="AQ497" i="19"/>
  <c r="AP496" i="19"/>
  <c r="AB494" i="19"/>
  <c r="AA493" i="19"/>
  <c r="Z492" i="19"/>
  <c r="AE491" i="19"/>
  <c r="X520" i="19"/>
  <c r="AG519" i="19"/>
  <c r="AO518" i="19"/>
  <c r="AC518" i="19"/>
  <c r="AQ517" i="19"/>
  <c r="AC517" i="19"/>
  <c r="AC516" i="19"/>
  <c r="AE515" i="19"/>
  <c r="AE514" i="19"/>
  <c r="AG513" i="19"/>
  <c r="AG512" i="19"/>
  <c r="AG511" i="19"/>
  <c r="AI510" i="19"/>
  <c r="AI509" i="19"/>
  <c r="AF508" i="19"/>
  <c r="AB507" i="19"/>
  <c r="AP506" i="19"/>
  <c r="AH504" i="19"/>
  <c r="AK501" i="19"/>
  <c r="AG500" i="19"/>
  <c r="AC499" i="19"/>
  <c r="AN498" i="19"/>
  <c r="X498" i="19"/>
  <c r="AJ497" i="19"/>
  <c r="AF496" i="19"/>
  <c r="AB495" i="19"/>
  <c r="AP494" i="19"/>
  <c r="AL493" i="19"/>
  <c r="AH492" i="19"/>
  <c r="AD491" i="19"/>
  <c r="AJ529" i="19"/>
  <c r="AF528" i="19"/>
  <c r="AN527" i="19"/>
  <c r="AB527" i="19"/>
  <c r="AJ526" i="19"/>
  <c r="AF525" i="19"/>
  <c r="AN524" i="19"/>
  <c r="AB524" i="19"/>
  <c r="AJ523" i="19"/>
  <c r="AF522" i="19"/>
  <c r="AN521" i="19"/>
  <c r="AB521" i="19"/>
  <c r="AJ520" i="19"/>
  <c r="AF519" i="19"/>
  <c r="AN518" i="19"/>
  <c r="AB518" i="19"/>
  <c r="AP517" i="19"/>
  <c r="AB517" i="19"/>
  <c r="AB516" i="19"/>
  <c r="AD515" i="19"/>
  <c r="AD514" i="19"/>
  <c r="AF513" i="19"/>
  <c r="AF512" i="19"/>
  <c r="AF511" i="19"/>
  <c r="AH510" i="19"/>
  <c r="AH509" i="19"/>
  <c r="AE508" i="19"/>
  <c r="AA507" i="19"/>
  <c r="AO506" i="19"/>
  <c r="AG504" i="19"/>
  <c r="AJ501" i="19"/>
  <c r="AF500" i="19"/>
  <c r="AQ499" i="19"/>
  <c r="AB499" i="19"/>
  <c r="AM498" i="19"/>
  <c r="AI497" i="19"/>
  <c r="AE496" i="19"/>
  <c r="AA495" i="19"/>
  <c r="AO494" i="19"/>
  <c r="AK493" i="19"/>
  <c r="AG492" i="19"/>
  <c r="AC491" i="19"/>
  <c r="AA524" i="19"/>
  <c r="AI523" i="19"/>
  <c r="AQ522" i="19"/>
  <c r="AE522" i="19"/>
  <c r="AM521" i="19"/>
  <c r="AA521" i="19"/>
  <c r="AI520" i="19"/>
  <c r="AQ519" i="19"/>
  <c r="AE519" i="19"/>
  <c r="AM518" i="19"/>
  <c r="X518" i="19"/>
  <c r="AO517" i="19"/>
  <c r="AA517" i="19"/>
  <c r="AO516" i="19"/>
  <c r="AA516" i="19"/>
  <c r="AQ515" i="19"/>
  <c r="AC515" i="19"/>
  <c r="AQ514" i="19"/>
  <c r="AC514" i="19"/>
  <c r="AC513" i="19"/>
  <c r="AE512" i="19"/>
  <c r="AE511" i="19"/>
  <c r="AG510" i="19"/>
  <c r="AG509" i="19"/>
  <c r="AD508" i="19"/>
  <c r="Z507" i="19"/>
  <c r="AN506" i="19"/>
  <c r="AF504" i="19"/>
  <c r="AI501" i="19"/>
  <c r="AE500" i="19"/>
  <c r="AP499" i="19"/>
  <c r="AA499" i="19"/>
  <c r="AL498" i="19"/>
  <c r="AH497" i="19"/>
  <c r="AD496" i="19"/>
  <c r="Z495" i="19"/>
  <c r="AN494" i="19"/>
  <c r="AJ493" i="19"/>
  <c r="AF492" i="19"/>
  <c r="AQ491" i="19"/>
  <c r="AB491" i="19"/>
  <c r="AA518" i="19"/>
  <c r="AI517" i="19"/>
  <c r="AQ516" i="19"/>
  <c r="AE516" i="19"/>
  <c r="AM515" i="19"/>
  <c r="AA515" i="19"/>
  <c r="AI514" i="19"/>
  <c r="AQ513" i="19"/>
  <c r="AE513" i="19"/>
  <c r="AM512" i="19"/>
  <c r="AA512" i="19"/>
  <c r="AI511" i="19"/>
  <c r="AQ510" i="19"/>
  <c r="AE510" i="19"/>
  <c r="AM509" i="19"/>
  <c r="AA509" i="19"/>
  <c r="AI508" i="19"/>
  <c r="AQ507" i="19"/>
  <c r="AE507" i="19"/>
  <c r="AM506" i="19"/>
  <c r="AA506" i="19"/>
  <c r="AQ504" i="19"/>
  <c r="AE504" i="19"/>
  <c r="AQ501" i="19"/>
  <c r="AE501" i="19"/>
  <c r="AM500" i="19"/>
  <c r="AA500" i="19"/>
  <c r="AI499" i="19"/>
  <c r="AQ498" i="19"/>
  <c r="AE498" i="19"/>
  <c r="AM497" i="19"/>
  <c r="AA497" i="19"/>
  <c r="AI496" i="19"/>
  <c r="AQ495" i="19"/>
  <c r="AE495" i="19"/>
  <c r="AM494" i="19"/>
  <c r="AA494" i="19"/>
  <c r="AI493" i="19"/>
  <c r="AQ492" i="19"/>
  <c r="AE492" i="19"/>
  <c r="AM491" i="19"/>
  <c r="AA491" i="19"/>
  <c r="Z518" i="19"/>
  <c r="AH517" i="19"/>
  <c r="AP516" i="19"/>
  <c r="AD516" i="19"/>
  <c r="AL515" i="19"/>
  <c r="Z515" i="19"/>
  <c r="AH514" i="19"/>
  <c r="AP513" i="19"/>
  <c r="AD513" i="19"/>
  <c r="AL512" i="19"/>
  <c r="Z512" i="19"/>
  <c r="AH511" i="19"/>
  <c r="AP510" i="19"/>
  <c r="AD510" i="19"/>
  <c r="AL509" i="19"/>
  <c r="Z509" i="19"/>
  <c r="AH508" i="19"/>
  <c r="AP507" i="19"/>
  <c r="AD507" i="19"/>
  <c r="AL506" i="19"/>
  <c r="Z506" i="19"/>
  <c r="AP504" i="19"/>
  <c r="AD504" i="19"/>
  <c r="AP501" i="19"/>
  <c r="AD501" i="19"/>
  <c r="AL500" i="19"/>
  <c r="Z500" i="19"/>
  <c r="AH499" i="19"/>
  <c r="AP498" i="19"/>
  <c r="AD498" i="19"/>
  <c r="AL497" i="19"/>
  <c r="Z497" i="19"/>
  <c r="AH496" i="19"/>
  <c r="AP495" i="19"/>
  <c r="AD495" i="19"/>
  <c r="AL494" i="19"/>
  <c r="Z494" i="19"/>
  <c r="AH493" i="19"/>
  <c r="AP492" i="19"/>
  <c r="AD492" i="19"/>
  <c r="AL491" i="19"/>
  <c r="Z491" i="19"/>
  <c r="AG508" i="19"/>
  <c r="AO507" i="19"/>
  <c r="AC507" i="19"/>
  <c r="AK506" i="19"/>
  <c r="X506" i="19"/>
  <c r="AO504" i="19"/>
  <c r="AC504" i="19"/>
  <c r="AO501" i="19"/>
  <c r="AC501" i="19"/>
  <c r="AK500" i="19"/>
  <c r="X500" i="19"/>
  <c r="AG499" i="19"/>
  <c r="AO498" i="19"/>
  <c r="AC498" i="19"/>
  <c r="AK497" i="19"/>
  <c r="X497" i="19"/>
  <c r="AG496" i="19"/>
  <c r="AO495" i="19"/>
  <c r="AC495" i="19"/>
  <c r="AK494" i="19"/>
  <c r="X494" i="19"/>
  <c r="AG493" i="19"/>
  <c r="AO492" i="19"/>
  <c r="AC492" i="19"/>
  <c r="AK491" i="19"/>
  <c r="X491" i="19"/>
  <c r="AN490" i="19"/>
  <c r="AQ490" i="19"/>
  <c r="AB490" i="19"/>
  <c r="AD490" i="19"/>
  <c r="AC490" i="19"/>
  <c r="AG490" i="19"/>
  <c r="AO490" i="19"/>
  <c r="Z490" i="19"/>
  <c r="AL490" i="19"/>
  <c r="AF490" i="19"/>
  <c r="AP490" i="19"/>
  <c r="AA490" i="19"/>
  <c r="AJ490" i="19"/>
  <c r="AE490" i="19"/>
  <c r="AI490" i="19"/>
  <c r="AH490" i="19"/>
  <c r="AM490" i="19"/>
  <c r="AK490" i="19"/>
  <c r="X490" i="19"/>
  <c r="AN487" i="19"/>
  <c r="AE465" i="19"/>
  <c r="AQ483" i="19"/>
  <c r="AF482" i="19"/>
  <c r="AB469" i="19"/>
  <c r="AJ487" i="19"/>
  <c r="AA479" i="19"/>
  <c r="AN478" i="19"/>
  <c r="AO471" i="19"/>
  <c r="AF470" i="19"/>
  <c r="AI466" i="19"/>
  <c r="X465" i="19"/>
  <c r="AD489" i="19"/>
  <c r="AF488" i="19"/>
  <c r="AI487" i="19"/>
  <c r="AK486" i="19"/>
  <c r="AN485" i="19"/>
  <c r="AN484" i="19"/>
  <c r="AN483" i="19"/>
  <c r="AD482" i="19"/>
  <c r="AG480" i="19"/>
  <c r="X479" i="19"/>
  <c r="AM478" i="19"/>
  <c r="X477" i="19"/>
  <c r="AL476" i="19"/>
  <c r="AK474" i="19"/>
  <c r="AP472" i="19"/>
  <c r="AJ471" i="19"/>
  <c r="AE470" i="19"/>
  <c r="AN467" i="19"/>
  <c r="AD466" i="19"/>
  <c r="AF462" i="19"/>
  <c r="AO457" i="19"/>
  <c r="AC454" i="19"/>
  <c r="AN452" i="19"/>
  <c r="AI489" i="19"/>
  <c r="AQ486" i="19"/>
  <c r="AL480" i="19"/>
  <c r="AI454" i="19"/>
  <c r="AG488" i="19"/>
  <c r="AQ485" i="19"/>
  <c r="AO483" i="19"/>
  <c r="AE482" i="19"/>
  <c r="AK480" i="19"/>
  <c r="Z475" i="19"/>
  <c r="AM474" i="19"/>
  <c r="AJ462" i="19"/>
  <c r="AP457" i="19"/>
  <c r="AD454" i="19"/>
  <c r="Z489" i="19"/>
  <c r="AE488" i="19"/>
  <c r="AH487" i="19"/>
  <c r="AJ486" i="19"/>
  <c r="AM485" i="19"/>
  <c r="AM484" i="19"/>
  <c r="AJ483" i="19"/>
  <c r="X482" i="19"/>
  <c r="AP481" i="19"/>
  <c r="AF480" i="19"/>
  <c r="AL478" i="19"/>
  <c r="AK476" i="19"/>
  <c r="AD474" i="19"/>
  <c r="AK473" i="19"/>
  <c r="AO472" i="19"/>
  <c r="AD471" i="19"/>
  <c r="AM467" i="19"/>
  <c r="AC466" i="19"/>
  <c r="AN463" i="19"/>
  <c r="AO460" i="19"/>
  <c r="AC457" i="19"/>
  <c r="AN455" i="19"/>
  <c r="AB452" i="19"/>
  <c r="AH488" i="19"/>
  <c r="AJ470" i="19"/>
  <c r="AE489" i="19"/>
  <c r="AL486" i="19"/>
  <c r="AC477" i="19"/>
  <c r="AM476" i="19"/>
  <c r="X489" i="19"/>
  <c r="AB488" i="19"/>
  <c r="AD487" i="19"/>
  <c r="AI486" i="19"/>
  <c r="AL485" i="19"/>
  <c r="AL484" i="19"/>
  <c r="AI483" i="19"/>
  <c r="AO481" i="19"/>
  <c r="AE480" i="19"/>
  <c r="AK478" i="19"/>
  <c r="AH476" i="19"/>
  <c r="AC474" i="19"/>
  <c r="AH473" i="19"/>
  <c r="AH472" i="19"/>
  <c r="AC471" i="19"/>
  <c r="AH467" i="19"/>
  <c r="AJ463" i="19"/>
  <c r="AN460" i="19"/>
  <c r="AB457" i="19"/>
  <c r="AM455" i="19"/>
  <c r="AA452" i="19"/>
  <c r="Z485" i="19"/>
  <c r="X484" i="19"/>
  <c r="AC479" i="19"/>
  <c r="AE477" i="19"/>
  <c r="AF489" i="19"/>
  <c r="AB479" i="19"/>
  <c r="AC475" i="19"/>
  <c r="AN474" i="19"/>
  <c r="AP471" i="19"/>
  <c r="AC487" i="19"/>
  <c r="AF486" i="19"/>
  <c r="AH485" i="19"/>
  <c r="AK484" i="19"/>
  <c r="AC480" i="19"/>
  <c r="AQ479" i="19"/>
  <c r="AG476" i="19"/>
  <c r="AG473" i="19"/>
  <c r="AQ468" i="19"/>
  <c r="AG467" i="19"/>
  <c r="AB460" i="19"/>
  <c r="AH455" i="19"/>
  <c r="AB487" i="19"/>
  <c r="AG485" i="19"/>
  <c r="AF476" i="19"/>
  <c r="AP475" i="19"/>
  <c r="AA473" i="19"/>
  <c r="AC472" i="19"/>
  <c r="AL468" i="19"/>
  <c r="X467" i="19"/>
  <c r="AN464" i="19"/>
  <c r="AG455" i="19"/>
  <c r="AP489" i="19"/>
  <c r="AA487" i="19"/>
  <c r="AD486" i="19"/>
  <c r="AF485" i="19"/>
  <c r="AG484" i="19"/>
  <c r="Z483" i="19"/>
  <c r="AI481" i="19"/>
  <c r="AO479" i="19"/>
  <c r="AC478" i="19"/>
  <c r="AP477" i="19"/>
  <c r="AO475" i="19"/>
  <c r="Z473" i="19"/>
  <c r="AK468" i="19"/>
  <c r="AM464" i="19"/>
  <c r="AG458" i="19"/>
  <c r="AF453" i="19"/>
  <c r="AL488" i="19"/>
  <c r="AO480" i="19"/>
  <c r="AD475" i="19"/>
  <c r="AO474" i="19"/>
  <c r="AJ454" i="19"/>
  <c r="AD477" i="19"/>
  <c r="AK481" i="19"/>
  <c r="AI463" i="19"/>
  <c r="AH484" i="19"/>
  <c r="AJ481" i="19"/>
  <c r="AP479" i="19"/>
  <c r="AL489" i="19"/>
  <c r="AQ488" i="19"/>
  <c r="Z486" i="19"/>
  <c r="AE485" i="19"/>
  <c r="AF484" i="19"/>
  <c r="X483" i="19"/>
  <c r="AO482" i="19"/>
  <c r="AG481" i="19"/>
  <c r="AK479" i="19"/>
  <c r="AO477" i="19"/>
  <c r="AN475" i="19"/>
  <c r="X473" i="19"/>
  <c r="AP469" i="19"/>
  <c r="AC468" i="19"/>
  <c r="AB464" i="19"/>
  <c r="AF458" i="19"/>
  <c r="AQ456" i="19"/>
  <c r="AE453" i="19"/>
  <c r="AQ489" i="19"/>
  <c r="Z488" i="19"/>
  <c r="AD478" i="19"/>
  <c r="AK489" i="19"/>
  <c r="AN488" i="19"/>
  <c r="AP487" i="19"/>
  <c r="X486" i="19"/>
  <c r="AB485" i="19"/>
  <c r="AA484" i="19"/>
  <c r="AN482" i="19"/>
  <c r="AB481" i="19"/>
  <c r="AH479" i="19"/>
  <c r="AN477" i="19"/>
  <c r="AH475" i="19"/>
  <c r="AO469" i="19"/>
  <c r="X468" i="19"/>
  <c r="AQ465" i="19"/>
  <c r="AA464" i="19"/>
  <c r="AF461" i="19"/>
  <c r="AL456" i="19"/>
  <c r="Z453" i="19"/>
  <c r="AN451" i="19"/>
  <c r="AK482" i="19"/>
  <c r="Z481" i="19"/>
  <c r="AQ470" i="19"/>
  <c r="AC469" i="19"/>
  <c r="AK459" i="19"/>
  <c r="X456" i="19"/>
  <c r="AM487" i="19"/>
  <c r="AP486" i="19"/>
  <c r="AQ476" i="19"/>
  <c r="AJ466" i="19"/>
  <c r="Z465" i="19"/>
  <c r="AJ459" i="19"/>
  <c r="AA488" i="19"/>
  <c r="AH483" i="19"/>
  <c r="AG478" i="19"/>
  <c r="AB474" i="19"/>
  <c r="AD472" i="19"/>
  <c r="AE486" i="19"/>
  <c r="AC483" i="19"/>
  <c r="AJ489" i="19"/>
  <c r="AM488" i="19"/>
  <c r="AO487" i="19"/>
  <c r="AA485" i="19"/>
  <c r="Z484" i="19"/>
  <c r="AM482" i="19"/>
  <c r="AA481" i="19"/>
  <c r="AG479" i="19"/>
  <c r="AF477" i="19"/>
  <c r="AE475" i="19"/>
  <c r="AG469" i="19"/>
  <c r="AF465" i="19"/>
  <c r="AB461" i="19"/>
  <c r="AK456" i="19"/>
  <c r="X453" i="19"/>
  <c r="AJ451" i="19"/>
  <c r="AB472" i="19"/>
  <c r="AB471" i="19"/>
  <c r="AB470" i="19"/>
  <c r="AP468" i="19"/>
  <c r="AL467" i="19"/>
  <c r="AH466" i="19"/>
  <c r="AD465" i="19"/>
  <c r="Z464" i="19"/>
  <c r="AN461" i="19"/>
  <c r="AJ460" i="19"/>
  <c r="AF459" i="19"/>
  <c r="AB458" i="19"/>
  <c r="AP456" i="19"/>
  <c r="AL455" i="19"/>
  <c r="AH454" i="19"/>
  <c r="AD453" i="19"/>
  <c r="Z452" i="19"/>
  <c r="AQ473" i="19"/>
  <c r="AA472" i="19"/>
  <c r="AA471" i="19"/>
  <c r="AA470" i="19"/>
  <c r="AO468" i="19"/>
  <c r="AK467" i="19"/>
  <c r="AG466" i="19"/>
  <c r="AC465" i="19"/>
  <c r="X464" i="19"/>
  <c r="AQ462" i="19"/>
  <c r="AM461" i="19"/>
  <c r="AI460" i="19"/>
  <c r="AE459" i="19"/>
  <c r="AA458" i="19"/>
  <c r="AO456" i="19"/>
  <c r="AK455" i="19"/>
  <c r="AG454" i="19"/>
  <c r="AC453" i="19"/>
  <c r="X452" i="19"/>
  <c r="AH489" i="19"/>
  <c r="AP488" i="19"/>
  <c r="AD488" i="19"/>
  <c r="AL487" i="19"/>
  <c r="Z487" i="19"/>
  <c r="AH486" i="19"/>
  <c r="AP485" i="19"/>
  <c r="AD485" i="19"/>
  <c r="AJ484" i="19"/>
  <c r="AL483" i="19"/>
  <c r="AH482" i="19"/>
  <c r="AD481" i="19"/>
  <c r="Z480" i="19"/>
  <c r="AN479" i="19"/>
  <c r="AJ478" i="19"/>
  <c r="AB477" i="19"/>
  <c r="AJ476" i="19"/>
  <c r="AB475" i="19"/>
  <c r="AF474" i="19"/>
  <c r="AN473" i="19"/>
  <c r="AN468" i="19"/>
  <c r="AJ467" i="19"/>
  <c r="AF466" i="19"/>
  <c r="AB465" i="19"/>
  <c r="AP463" i="19"/>
  <c r="AL462" i="19"/>
  <c r="AH461" i="19"/>
  <c r="AD460" i="19"/>
  <c r="Z459" i="19"/>
  <c r="AN456" i="19"/>
  <c r="AJ455" i="19"/>
  <c r="AF454" i="19"/>
  <c r="AB453" i="19"/>
  <c r="AP451" i="19"/>
  <c r="AG489" i="19"/>
  <c r="AO488" i="19"/>
  <c r="AC488" i="19"/>
  <c r="AK487" i="19"/>
  <c r="X487" i="19"/>
  <c r="AG486" i="19"/>
  <c r="AO485" i="19"/>
  <c r="AC485" i="19"/>
  <c r="AI484" i="19"/>
  <c r="AK483" i="19"/>
  <c r="AG482" i="19"/>
  <c r="AC481" i="19"/>
  <c r="AQ480" i="19"/>
  <c r="X480" i="19"/>
  <c r="AM479" i="19"/>
  <c r="AI478" i="19"/>
  <c r="AQ477" i="19"/>
  <c r="AA477" i="19"/>
  <c r="AI476" i="19"/>
  <c r="AQ475" i="19"/>
  <c r="AA475" i="19"/>
  <c r="AE474" i="19"/>
  <c r="AM473" i="19"/>
  <c r="AQ472" i="19"/>
  <c r="AQ471" i="19"/>
  <c r="AQ469" i="19"/>
  <c r="AM468" i="19"/>
  <c r="AI467" i="19"/>
  <c r="AE466" i="19"/>
  <c r="AA465" i="19"/>
  <c r="AO463" i="19"/>
  <c r="AK462" i="19"/>
  <c r="AG461" i="19"/>
  <c r="AC460" i="19"/>
  <c r="X459" i="19"/>
  <c r="AQ457" i="19"/>
  <c r="AM456" i="19"/>
  <c r="AI455" i="19"/>
  <c r="AE454" i="19"/>
  <c r="AA453" i="19"/>
  <c r="AO451" i="19"/>
  <c r="AE462" i="19"/>
  <c r="AG457" i="19"/>
  <c r="AQ453" i="19"/>
  <c r="AM452" i="19"/>
  <c r="AO489" i="19"/>
  <c r="AC489" i="19"/>
  <c r="AK488" i="19"/>
  <c r="X488" i="19"/>
  <c r="AG487" i="19"/>
  <c r="AO486" i="19"/>
  <c r="AC486" i="19"/>
  <c r="AK485" i="19"/>
  <c r="X485" i="19"/>
  <c r="AD484" i="19"/>
  <c r="AG483" i="19"/>
  <c r="AC482" i="19"/>
  <c r="AN481" i="19"/>
  <c r="X481" i="19"/>
  <c r="AJ480" i="19"/>
  <c r="AF479" i="19"/>
  <c r="AB478" i="19"/>
  <c r="AL477" i="19"/>
  <c r="AD476" i="19"/>
  <c r="AM475" i="19"/>
  <c r="AA474" i="19"/>
  <c r="AF473" i="19"/>
  <c r="AG472" i="19"/>
  <c r="AI471" i="19"/>
  <c r="AI470" i="19"/>
  <c r="AF469" i="19"/>
  <c r="AB468" i="19"/>
  <c r="AP465" i="19"/>
  <c r="AL464" i="19"/>
  <c r="AH463" i="19"/>
  <c r="AD462" i="19"/>
  <c r="Z461" i="19"/>
  <c r="AN459" i="19"/>
  <c r="AJ458" i="19"/>
  <c r="AF457" i="19"/>
  <c r="AB456" i="19"/>
  <c r="AP453" i="19"/>
  <c r="AL452" i="19"/>
  <c r="AH451" i="19"/>
  <c r="AC456" i="19"/>
  <c r="X455" i="19"/>
  <c r="AI451" i="19"/>
  <c r="AN489" i="19"/>
  <c r="AB489" i="19"/>
  <c r="AJ488" i="19"/>
  <c r="AF487" i="19"/>
  <c r="AN486" i="19"/>
  <c r="AB486" i="19"/>
  <c r="AJ485" i="19"/>
  <c r="AP484" i="19"/>
  <c r="AC484" i="19"/>
  <c r="AF483" i="19"/>
  <c r="AQ482" i="19"/>
  <c r="AB482" i="19"/>
  <c r="AM481" i="19"/>
  <c r="AI480" i="19"/>
  <c r="AE479" i="19"/>
  <c r="AP478" i="19"/>
  <c r="AA478" i="19"/>
  <c r="AI477" i="19"/>
  <c r="Z476" i="19"/>
  <c r="AL475" i="19"/>
  <c r="AQ474" i="19"/>
  <c r="Z474" i="19"/>
  <c r="AE473" i="19"/>
  <c r="AF472" i="19"/>
  <c r="AF471" i="19"/>
  <c r="AH470" i="19"/>
  <c r="AE469" i="19"/>
  <c r="AA468" i="19"/>
  <c r="AO465" i="19"/>
  <c r="AK464" i="19"/>
  <c r="AG463" i="19"/>
  <c r="AC462" i="19"/>
  <c r="X461" i="19"/>
  <c r="AQ460" i="19"/>
  <c r="AM459" i="19"/>
  <c r="AI458" i="19"/>
  <c r="AE457" i="19"/>
  <c r="AA456" i="19"/>
  <c r="AO453" i="19"/>
  <c r="AK452" i="19"/>
  <c r="AG451" i="19"/>
  <c r="AA461" i="19"/>
  <c r="AO459" i="19"/>
  <c r="AK458" i="19"/>
  <c r="AM489" i="19"/>
  <c r="AA489" i="19"/>
  <c r="AI488" i="19"/>
  <c r="AQ487" i="19"/>
  <c r="AE487" i="19"/>
  <c r="AM486" i="19"/>
  <c r="AA486" i="19"/>
  <c r="AI485" i="19"/>
  <c r="AO484" i="19"/>
  <c r="AB484" i="19"/>
  <c r="AE483" i="19"/>
  <c r="AP482" i="19"/>
  <c r="AA482" i="19"/>
  <c r="AL481" i="19"/>
  <c r="AH480" i="19"/>
  <c r="AD479" i="19"/>
  <c r="AO478" i="19"/>
  <c r="Z478" i="19"/>
  <c r="AH477" i="19"/>
  <c r="X476" i="19"/>
  <c r="AJ475" i="19"/>
  <c r="AP474" i="19"/>
  <c r="X474" i="19"/>
  <c r="AB473" i="19"/>
  <c r="AE472" i="19"/>
  <c r="AE471" i="19"/>
  <c r="AG470" i="19"/>
  <c r="AD469" i="19"/>
  <c r="Z468" i="19"/>
  <c r="AN465" i="19"/>
  <c r="AJ464" i="19"/>
  <c r="AF463" i="19"/>
  <c r="AB462" i="19"/>
  <c r="AP460" i="19"/>
  <c r="AL459" i="19"/>
  <c r="AH458" i="19"/>
  <c r="AD457" i="19"/>
  <c r="Z456" i="19"/>
  <c r="AN453" i="19"/>
  <c r="AJ452" i="19"/>
  <c r="AF451" i="19"/>
  <c r="AP483" i="19"/>
  <c r="AD483" i="19"/>
  <c r="AL482" i="19"/>
  <c r="Z482" i="19"/>
  <c r="AH481" i="19"/>
  <c r="AP480" i="19"/>
  <c r="AD480" i="19"/>
  <c r="AL479" i="19"/>
  <c r="Z479" i="19"/>
  <c r="AH478" i="19"/>
  <c r="AM477" i="19"/>
  <c r="Z477" i="19"/>
  <c r="AE476" i="19"/>
  <c r="AI475" i="19"/>
  <c r="AL474" i="19"/>
  <c r="AL473" i="19"/>
  <c r="AN472" i="19"/>
  <c r="AN471" i="19"/>
  <c r="Z471" i="19"/>
  <c r="AN470" i="19"/>
  <c r="Z470" i="19"/>
  <c r="AN469" i="19"/>
  <c r="AJ468" i="19"/>
  <c r="AF467" i="19"/>
  <c r="AQ466" i="19"/>
  <c r="AB466" i="19"/>
  <c r="AM465" i="19"/>
  <c r="AI464" i="19"/>
  <c r="AE463" i="19"/>
  <c r="AP462" i="19"/>
  <c r="AA462" i="19"/>
  <c r="AL461" i="19"/>
  <c r="AH460" i="19"/>
  <c r="AD459" i="19"/>
  <c r="Z458" i="19"/>
  <c r="AN457" i="19"/>
  <c r="AJ456" i="19"/>
  <c r="AF455" i="19"/>
  <c r="AQ454" i="19"/>
  <c r="AB454" i="19"/>
  <c r="AM453" i="19"/>
  <c r="AI452" i="19"/>
  <c r="AE451" i="19"/>
  <c r="AM472" i="19"/>
  <c r="AM471" i="19"/>
  <c r="X471" i="19"/>
  <c r="AM470" i="19"/>
  <c r="X470" i="19"/>
  <c r="AJ469" i="19"/>
  <c r="AF468" i="19"/>
  <c r="AB467" i="19"/>
  <c r="AP466" i="19"/>
  <c r="AL465" i="19"/>
  <c r="AH464" i="19"/>
  <c r="AD463" i="19"/>
  <c r="AO462" i="19"/>
  <c r="Z462" i="19"/>
  <c r="AK461" i="19"/>
  <c r="AG460" i="19"/>
  <c r="AC459" i="19"/>
  <c r="AN458" i="19"/>
  <c r="X458" i="19"/>
  <c r="AJ457" i="19"/>
  <c r="AF456" i="19"/>
  <c r="AB455" i="19"/>
  <c r="AP454" i="19"/>
  <c r="AL453" i="19"/>
  <c r="AH452" i="19"/>
  <c r="AD451" i="19"/>
  <c r="AB483" i="19"/>
  <c r="AJ482" i="19"/>
  <c r="AF481" i="19"/>
  <c r="AN480" i="19"/>
  <c r="AB480" i="19"/>
  <c r="AJ479" i="19"/>
  <c r="AF478" i="19"/>
  <c r="AK477" i="19"/>
  <c r="AP476" i="19"/>
  <c r="AB476" i="19"/>
  <c r="AG475" i="19"/>
  <c r="AJ474" i="19"/>
  <c r="AJ473" i="19"/>
  <c r="AJ472" i="19"/>
  <c r="AL471" i="19"/>
  <c r="AL470" i="19"/>
  <c r="AI469" i="19"/>
  <c r="AE468" i="19"/>
  <c r="AA467" i="19"/>
  <c r="AO466" i="19"/>
  <c r="AK465" i="19"/>
  <c r="AG464" i="19"/>
  <c r="AC463" i="19"/>
  <c r="AN462" i="19"/>
  <c r="X462" i="19"/>
  <c r="AJ461" i="19"/>
  <c r="AF460" i="19"/>
  <c r="AQ459" i="19"/>
  <c r="AB459" i="19"/>
  <c r="AM458" i="19"/>
  <c r="AI457" i="19"/>
  <c r="AE456" i="19"/>
  <c r="AA455" i="19"/>
  <c r="AO454" i="19"/>
  <c r="AK453" i="19"/>
  <c r="AG452" i="19"/>
  <c r="AC451" i="19"/>
  <c r="AQ484" i="19"/>
  <c r="AE484" i="19"/>
  <c r="AM483" i="19"/>
  <c r="AA483" i="19"/>
  <c r="AI482" i="19"/>
  <c r="AQ481" i="19"/>
  <c r="AE481" i="19"/>
  <c r="AM480" i="19"/>
  <c r="AA480" i="19"/>
  <c r="AI479" i="19"/>
  <c r="AQ478" i="19"/>
  <c r="AE478" i="19"/>
  <c r="AJ477" i="19"/>
  <c r="AN476" i="19"/>
  <c r="AA476" i="19"/>
  <c r="AF475" i="19"/>
  <c r="AI474" i="19"/>
  <c r="AI473" i="19"/>
  <c r="AI472" i="19"/>
  <c r="AK471" i="19"/>
  <c r="AK470" i="19"/>
  <c r="AH469" i="19"/>
  <c r="AD468" i="19"/>
  <c r="Z467" i="19"/>
  <c r="AN466" i="19"/>
  <c r="AJ465" i="19"/>
  <c r="AF464" i="19"/>
  <c r="AQ463" i="19"/>
  <c r="AB463" i="19"/>
  <c r="AM462" i="19"/>
  <c r="AI461" i="19"/>
  <c r="AE460" i="19"/>
  <c r="AP459" i="19"/>
  <c r="AA459" i="19"/>
  <c r="AL458" i="19"/>
  <c r="AH457" i="19"/>
  <c r="AD456" i="19"/>
  <c r="Z455" i="19"/>
  <c r="AN454" i="19"/>
  <c r="AJ453" i="19"/>
  <c r="AF452" i="19"/>
  <c r="AQ451" i="19"/>
  <c r="AB451" i="19"/>
  <c r="AM469" i="19"/>
  <c r="AA469" i="19"/>
  <c r="AI468" i="19"/>
  <c r="AQ467" i="19"/>
  <c r="AE467" i="19"/>
  <c r="AM466" i="19"/>
  <c r="AA466" i="19"/>
  <c r="AI465" i="19"/>
  <c r="AQ464" i="19"/>
  <c r="AE464" i="19"/>
  <c r="AM463" i="19"/>
  <c r="AA463" i="19"/>
  <c r="AI462" i="19"/>
  <c r="AQ461" i="19"/>
  <c r="AE461" i="19"/>
  <c r="AM460" i="19"/>
  <c r="AA460" i="19"/>
  <c r="AI459" i="19"/>
  <c r="AQ458" i="19"/>
  <c r="AE458" i="19"/>
  <c r="AM457" i="19"/>
  <c r="AA457" i="19"/>
  <c r="AI456" i="19"/>
  <c r="AQ455" i="19"/>
  <c r="AE455" i="19"/>
  <c r="AM454" i="19"/>
  <c r="AA454" i="19"/>
  <c r="AI453" i="19"/>
  <c r="AQ452" i="19"/>
  <c r="AE452" i="19"/>
  <c r="AM451" i="19"/>
  <c r="AA451" i="19"/>
  <c r="AH474" i="19"/>
  <c r="AP473" i="19"/>
  <c r="AD473" i="19"/>
  <c r="AL472" i="19"/>
  <c r="Z472" i="19"/>
  <c r="AH471" i="19"/>
  <c r="AP470" i="19"/>
  <c r="AD470" i="19"/>
  <c r="AL469" i="19"/>
  <c r="Z469" i="19"/>
  <c r="AH468" i="19"/>
  <c r="AP467" i="19"/>
  <c r="AD467" i="19"/>
  <c r="AL466" i="19"/>
  <c r="Z466" i="19"/>
  <c r="AH465" i="19"/>
  <c r="AP464" i="19"/>
  <c r="AD464" i="19"/>
  <c r="AL463" i="19"/>
  <c r="Z463" i="19"/>
  <c r="AH462" i="19"/>
  <c r="AP461" i="19"/>
  <c r="AD461" i="19"/>
  <c r="AL460" i="19"/>
  <c r="Z460" i="19"/>
  <c r="AH459" i="19"/>
  <c r="AP458" i="19"/>
  <c r="AD458" i="19"/>
  <c r="AL457" i="19"/>
  <c r="Z457" i="19"/>
  <c r="AH456" i="19"/>
  <c r="AP455" i="19"/>
  <c r="AD455" i="19"/>
  <c r="AL454" i="19"/>
  <c r="Z454" i="19"/>
  <c r="AH453" i="19"/>
  <c r="AP452" i="19"/>
  <c r="AD452" i="19"/>
  <c r="AL451" i="19"/>
  <c r="Z451" i="19"/>
  <c r="X478" i="19"/>
  <c r="AG477" i="19"/>
  <c r="AO476" i="19"/>
  <c r="AC476" i="19"/>
  <c r="AK475" i="19"/>
  <c r="X475" i="19"/>
  <c r="AG474" i="19"/>
  <c r="AO473" i="19"/>
  <c r="AC473" i="19"/>
  <c r="AK472" i="19"/>
  <c r="X472" i="19"/>
  <c r="AG471" i="19"/>
  <c r="AO470" i="19"/>
  <c r="AC470" i="19"/>
  <c r="AK469" i="19"/>
  <c r="X469" i="19"/>
  <c r="AG468" i="19"/>
  <c r="AO467" i="19"/>
  <c r="AC467" i="19"/>
  <c r="AK466" i="19"/>
  <c r="X466" i="19"/>
  <c r="AG465" i="19"/>
  <c r="AO464" i="19"/>
  <c r="AC464" i="19"/>
  <c r="AK463" i="19"/>
  <c r="X463" i="19"/>
  <c r="AG462" i="19"/>
  <c r="AO461" i="19"/>
  <c r="AC461" i="19"/>
  <c r="AK460" i="19"/>
  <c r="X460" i="19"/>
  <c r="AG459" i="19"/>
  <c r="AO458" i="19"/>
  <c r="AC458" i="19"/>
  <c r="AK457" i="19"/>
  <c r="X457" i="19"/>
  <c r="AG456" i="19"/>
  <c r="AO455" i="19"/>
  <c r="AC455" i="19"/>
  <c r="AK454" i="19"/>
  <c r="X454" i="19"/>
  <c r="AG453" i="19"/>
  <c r="AO452" i="19"/>
  <c r="AC452" i="19"/>
  <c r="AK451" i="19"/>
  <c r="X451" i="19"/>
  <c r="AG450" i="19"/>
  <c r="AQ450" i="19"/>
  <c r="AB450" i="19"/>
  <c r="AL450" i="19"/>
  <c r="AO450" i="19"/>
  <c r="Z450" i="19"/>
  <c r="AI450" i="19"/>
  <c r="AD450" i="19"/>
  <c r="AN450" i="19"/>
  <c r="AC450" i="19"/>
  <c r="AA450" i="19"/>
  <c r="AJ450" i="19"/>
  <c r="AE450" i="19"/>
  <c r="AH450" i="19"/>
  <c r="AM450" i="19"/>
  <c r="AF450" i="19"/>
  <c r="AP450" i="19"/>
  <c r="AK450" i="19"/>
  <c r="X450" i="19"/>
  <c r="V29" i="59"/>
  <c r="V41" i="59"/>
  <c r="V39" i="59"/>
  <c r="V37" i="59"/>
  <c r="W8" i="61"/>
  <c r="W22" i="58"/>
  <c r="Z19" i="59"/>
  <c r="X19" i="59" s="1"/>
  <c r="W4" i="58"/>
  <c r="W8" i="58"/>
  <c r="W10" i="58"/>
  <c r="W16" i="58"/>
  <c r="C34" i="56"/>
  <c r="W34" i="56" s="1"/>
  <c r="X22" i="58"/>
  <c r="X2" i="61"/>
  <c r="X10" i="61"/>
  <c r="X22" i="61"/>
  <c r="O2" i="57"/>
  <c r="O3" i="57"/>
  <c r="O4" i="57"/>
  <c r="O5" i="57"/>
  <c r="O6" i="57"/>
  <c r="O7" i="57"/>
  <c r="O8" i="57"/>
  <c r="O9" i="57"/>
  <c r="O10" i="57"/>
  <c r="O11" i="57"/>
  <c r="O12" i="57"/>
  <c r="O13" i="57"/>
  <c r="O14" i="57"/>
  <c r="O15" i="57"/>
  <c r="O16" i="57"/>
  <c r="O17" i="57"/>
  <c r="O18" i="57"/>
  <c r="O19" i="57"/>
  <c r="O20" i="57"/>
  <c r="O21" i="57"/>
  <c r="O22" i="57"/>
  <c r="O23" i="57"/>
  <c r="O24" i="57"/>
  <c r="O25" i="57"/>
  <c r="O26" i="57"/>
  <c r="O28" i="57"/>
  <c r="O29" i="57"/>
  <c r="O30" i="57"/>
  <c r="O31" i="57"/>
  <c r="O32" i="57"/>
  <c r="O33" i="57"/>
  <c r="O34" i="57"/>
  <c r="O36" i="57"/>
  <c r="O37" i="57"/>
  <c r="O38" i="57"/>
  <c r="O39" i="57"/>
  <c r="O40" i="57"/>
  <c r="O41" i="57"/>
  <c r="O42" i="57"/>
  <c r="O43" i="57"/>
  <c r="O44" i="57"/>
  <c r="O45" i="57"/>
  <c r="O46" i="57"/>
  <c r="O47" i="57"/>
  <c r="O48" i="57"/>
  <c r="O49" i="57"/>
  <c r="O50" i="57"/>
  <c r="O51" i="57"/>
  <c r="O52" i="57"/>
  <c r="O53" i="57"/>
  <c r="O54" i="57"/>
  <c r="O55" i="57"/>
  <c r="O56" i="57"/>
  <c r="O57" i="57"/>
  <c r="O58" i="57"/>
  <c r="O59" i="57"/>
  <c r="O60" i="57"/>
  <c r="O61" i="57"/>
  <c r="O62" i="57"/>
  <c r="O63" i="57"/>
  <c r="O64" i="57"/>
  <c r="O65" i="57"/>
  <c r="O66" i="57"/>
  <c r="O67" i="57"/>
  <c r="O68" i="57"/>
  <c r="O69" i="57"/>
  <c r="O70" i="57"/>
  <c r="E22" i="58"/>
  <c r="X16" i="58"/>
  <c r="AA5" i="58"/>
  <c r="AA15" i="58"/>
  <c r="V3" i="56"/>
  <c r="D3" i="61"/>
  <c r="D5" i="61"/>
  <c r="D15" i="61"/>
  <c r="C33" i="59"/>
  <c r="W33" i="59" s="1"/>
  <c r="D3" i="58"/>
  <c r="D11" i="58"/>
  <c r="D13" i="58"/>
  <c r="D19" i="58"/>
  <c r="O14" i="60"/>
  <c r="O15" i="60"/>
  <c r="O21" i="60"/>
  <c r="O22" i="60"/>
  <c r="O34" i="60"/>
  <c r="O35" i="60"/>
  <c r="O40" i="60"/>
  <c r="O41" i="60"/>
  <c r="O47" i="60"/>
  <c r="O49" i="60"/>
  <c r="O54" i="60"/>
  <c r="O56" i="60"/>
  <c r="E4" i="58"/>
  <c r="E6" i="58"/>
  <c r="E8" i="58"/>
  <c r="E14" i="58"/>
  <c r="E18" i="58"/>
  <c r="AA20" i="61"/>
  <c r="W7" i="61"/>
  <c r="V19" i="59"/>
  <c r="V31" i="59"/>
  <c r="X4" i="58"/>
  <c r="X8" i="58"/>
  <c r="X10" i="58"/>
  <c r="Z22" i="58"/>
  <c r="D2" i="61"/>
  <c r="D4" i="61"/>
  <c r="D6" i="61"/>
  <c r="D8" i="61"/>
  <c r="D10" i="61"/>
  <c r="D14" i="61"/>
  <c r="D16" i="61"/>
  <c r="D18" i="61"/>
  <c r="D20" i="61"/>
  <c r="D22" i="61"/>
  <c r="Y12" i="58"/>
  <c r="X5" i="58"/>
  <c r="X7" i="58"/>
  <c r="Y13" i="58"/>
  <c r="Y15" i="58"/>
  <c r="V22" i="58"/>
  <c r="D22" i="58"/>
  <c r="W3" i="61"/>
  <c r="AA12" i="61"/>
  <c r="AA14" i="61"/>
  <c r="W15" i="61"/>
  <c r="P25" i="57"/>
  <c r="AA2" i="61"/>
  <c r="D2" i="58"/>
  <c r="D4" i="58"/>
  <c r="D6" i="58"/>
  <c r="D8" i="58"/>
  <c r="D10" i="58"/>
  <c r="D12" i="58"/>
  <c r="D14" i="58"/>
  <c r="D16" i="58"/>
  <c r="D18" i="58"/>
  <c r="Z6" i="56"/>
  <c r="X6" i="56" s="1"/>
  <c r="C9" i="56"/>
  <c r="W9" i="56" s="1"/>
  <c r="V35" i="56"/>
  <c r="E3" i="61"/>
  <c r="E5" i="61"/>
  <c r="E11" i="61"/>
  <c r="E13" i="61"/>
  <c r="E15" i="61"/>
  <c r="E17" i="61"/>
  <c r="P24" i="60"/>
  <c r="P25" i="60"/>
  <c r="P27" i="60"/>
  <c r="Z8" i="59"/>
  <c r="X8" i="59" s="1"/>
  <c r="Z15" i="59"/>
  <c r="X15" i="59" s="1"/>
  <c r="Z32" i="59"/>
  <c r="X32" i="59" s="1"/>
  <c r="V35" i="59"/>
  <c r="P23" i="57"/>
  <c r="P26" i="57"/>
  <c r="W5" i="61"/>
  <c r="W9" i="61"/>
  <c r="W11" i="61"/>
  <c r="W17" i="61"/>
  <c r="E3" i="58"/>
  <c r="E9" i="58"/>
  <c r="E19" i="58"/>
  <c r="V16" i="56"/>
  <c r="X3" i="61"/>
  <c r="X5" i="61"/>
  <c r="X15" i="61"/>
  <c r="X17" i="61"/>
  <c r="X21" i="61"/>
  <c r="C4" i="59"/>
  <c r="W4" i="59" s="1"/>
  <c r="C28" i="59"/>
  <c r="V7" i="61"/>
  <c r="Y9" i="61"/>
  <c r="Y19" i="61"/>
  <c r="Y15" i="61"/>
  <c r="C9" i="59"/>
  <c r="W9" i="59" s="1"/>
  <c r="Z19" i="61"/>
  <c r="Y21" i="61"/>
  <c r="X17" i="58"/>
  <c r="O60" i="60"/>
  <c r="O61" i="60"/>
  <c r="O62" i="60"/>
  <c r="O67" i="60"/>
  <c r="O68" i="60"/>
  <c r="Z14" i="59"/>
  <c r="X14" i="59" s="1"/>
  <c r="Y12" i="61"/>
  <c r="P24" i="57"/>
  <c r="V4" i="59"/>
  <c r="Z28" i="59"/>
  <c r="X28" i="59" s="1"/>
  <c r="Z4" i="59"/>
  <c r="X4" i="59" s="1"/>
  <c r="V20" i="58"/>
  <c r="V28" i="59"/>
  <c r="V15" i="56"/>
  <c r="V27" i="56"/>
  <c r="Y20" i="58"/>
  <c r="Y21" i="58"/>
  <c r="D21" i="58"/>
  <c r="Z8" i="56"/>
  <c r="X8" i="56" s="1"/>
  <c r="AA8" i="61"/>
  <c r="Z18" i="56"/>
  <c r="X18" i="56" s="1"/>
  <c r="C40" i="56"/>
  <c r="W40" i="56" s="1"/>
  <c r="X20" i="58"/>
  <c r="AA17" i="61"/>
  <c r="V21" i="59"/>
  <c r="V2" i="56"/>
  <c r="V14" i="56"/>
  <c r="C24" i="59"/>
  <c r="W24" i="59" s="1"/>
  <c r="V7" i="56"/>
  <c r="Z14" i="56"/>
  <c r="X14" i="56" s="1"/>
  <c r="Z16" i="56"/>
  <c r="X16" i="56" s="1"/>
  <c r="Z21" i="56"/>
  <c r="X21" i="56" s="1"/>
  <c r="Z26" i="56"/>
  <c r="X26" i="56" s="1"/>
  <c r="Z33" i="56"/>
  <c r="X33" i="56" s="1"/>
  <c r="Z38" i="56"/>
  <c r="X38" i="56" s="1"/>
  <c r="Z40" i="56"/>
  <c r="X40" i="56" s="1"/>
  <c r="E22" i="61"/>
  <c r="Z9" i="59"/>
  <c r="X9" i="59" s="1"/>
  <c r="AA5" i="61"/>
  <c r="V12" i="56"/>
  <c r="V24" i="56"/>
  <c r="V36" i="56"/>
  <c r="Z20" i="58"/>
  <c r="C5" i="59"/>
  <c r="W5" i="59" s="1"/>
  <c r="C10" i="59"/>
  <c r="W10" i="59" s="1"/>
  <c r="V24" i="59"/>
  <c r="V36" i="59"/>
  <c r="C37" i="59"/>
  <c r="W37" i="59" s="1"/>
  <c r="O72" i="60"/>
  <c r="O71" i="60"/>
  <c r="C21" i="59"/>
  <c r="W21" i="59" s="1"/>
  <c r="W10" i="61"/>
  <c r="X21" i="58"/>
  <c r="V19" i="61"/>
  <c r="Z5" i="56"/>
  <c r="X5" i="56" s="1"/>
  <c r="C27" i="56"/>
  <c r="W27" i="56" s="1"/>
  <c r="V41" i="56"/>
  <c r="C3" i="59"/>
  <c r="W3" i="59" s="1"/>
  <c r="C15" i="59"/>
  <c r="W15" i="59" s="1"/>
  <c r="Z24" i="59"/>
  <c r="X24" i="59" s="1"/>
  <c r="Z36" i="59"/>
  <c r="X36" i="59" s="1"/>
  <c r="Z23" i="59"/>
  <c r="X23" i="59" s="1"/>
  <c r="AA19" i="61"/>
  <c r="C19" i="59"/>
  <c r="W19" i="59" s="1"/>
  <c r="V8" i="56"/>
  <c r="C11" i="56"/>
  <c r="W11" i="56" s="1"/>
  <c r="D20" i="58"/>
  <c r="Z5" i="59"/>
  <c r="X5" i="59" s="1"/>
  <c r="C11" i="59"/>
  <c r="W11" i="59" s="1"/>
  <c r="V12" i="58"/>
  <c r="Z17" i="58"/>
  <c r="Z21" i="58"/>
  <c r="Z12" i="61"/>
  <c r="Z10" i="59"/>
  <c r="X10" i="59" s="1"/>
  <c r="V13" i="59"/>
  <c r="V25" i="59"/>
  <c r="Z41" i="59"/>
  <c r="X41" i="59" s="1"/>
  <c r="C21" i="56"/>
  <c r="W21" i="56" s="1"/>
  <c r="C33" i="56"/>
  <c r="W33" i="56" s="1"/>
  <c r="E20" i="58"/>
  <c r="P26" i="60"/>
  <c r="E10" i="61"/>
  <c r="AA7" i="61"/>
  <c r="E4" i="61"/>
  <c r="E6" i="61"/>
  <c r="E12" i="61"/>
  <c r="E18" i="61"/>
  <c r="D13" i="61"/>
  <c r="E2" i="61"/>
  <c r="E8" i="61"/>
  <c r="E16" i="61"/>
  <c r="E20" i="61"/>
  <c r="Z17" i="61"/>
  <c r="X9" i="61"/>
  <c r="X11" i="61"/>
  <c r="E21" i="61"/>
  <c r="V15" i="61"/>
  <c r="Z6" i="61"/>
  <c r="Z18" i="61"/>
  <c r="V21" i="61"/>
  <c r="O2" i="60"/>
  <c r="O9" i="60"/>
  <c r="O16" i="60"/>
  <c r="O27" i="60"/>
  <c r="O8" i="60"/>
  <c r="O28" i="60"/>
  <c r="O29" i="60"/>
  <c r="C8" i="59"/>
  <c r="W8" i="59" s="1"/>
  <c r="Z35" i="59"/>
  <c r="X35" i="59" s="1"/>
  <c r="Z3" i="59"/>
  <c r="X3" i="59" s="1"/>
  <c r="C36" i="59"/>
  <c r="W36" i="59" s="1"/>
  <c r="V22" i="59"/>
  <c r="Z22" i="59"/>
  <c r="X22" i="59" s="1"/>
  <c r="C16" i="59"/>
  <c r="W16" i="59" s="1"/>
  <c r="Z20" i="59"/>
  <c r="X20" i="59" s="1"/>
  <c r="C20" i="59"/>
  <c r="W20" i="59" s="1"/>
  <c r="Z29" i="59"/>
  <c r="X29" i="59" s="1"/>
  <c r="C32" i="59"/>
  <c r="W32" i="59" s="1"/>
  <c r="C39" i="59"/>
  <c r="W39" i="59" s="1"/>
  <c r="Z37" i="59"/>
  <c r="X37" i="59" s="1"/>
  <c r="C40" i="59"/>
  <c r="W40" i="59" s="1"/>
  <c r="Z21" i="59"/>
  <c r="X21" i="59" s="1"/>
  <c r="Z26" i="59"/>
  <c r="X26" i="59" s="1"/>
  <c r="V33" i="59"/>
  <c r="Z31" i="59"/>
  <c r="X31" i="59" s="1"/>
  <c r="C25" i="59"/>
  <c r="W25" i="59" s="1"/>
  <c r="Z11" i="59"/>
  <c r="X11" i="59" s="1"/>
  <c r="C14" i="59"/>
  <c r="W14" i="59" s="1"/>
  <c r="V23" i="59"/>
  <c r="Z34" i="59"/>
  <c r="X34" i="59" s="1"/>
  <c r="Z7" i="59"/>
  <c r="X7" i="59" s="1"/>
  <c r="V26" i="59"/>
  <c r="C31" i="59"/>
  <c r="W31" i="59" s="1"/>
  <c r="Z33" i="59"/>
  <c r="X33" i="59" s="1"/>
  <c r="C27" i="59"/>
  <c r="W27" i="59" s="1"/>
  <c r="Z38" i="59"/>
  <c r="X38" i="59" s="1"/>
  <c r="Z13" i="59"/>
  <c r="X13" i="59" s="1"/>
  <c r="Z2" i="59"/>
  <c r="X2" i="59" s="1"/>
  <c r="C12" i="59"/>
  <c r="W12" i="59" s="1"/>
  <c r="C17" i="59"/>
  <c r="W17" i="59" s="1"/>
  <c r="Z27" i="59"/>
  <c r="X27" i="59" s="1"/>
  <c r="Z17" i="59"/>
  <c r="X17" i="59" s="1"/>
  <c r="C22" i="59"/>
  <c r="W22" i="59" s="1"/>
  <c r="W22" i="61"/>
  <c r="X4" i="61"/>
  <c r="X6" i="61"/>
  <c r="X16" i="61"/>
  <c r="X18" i="61"/>
  <c r="Z39" i="59"/>
  <c r="X39" i="59" s="1"/>
  <c r="Y6" i="61"/>
  <c r="Y18" i="61"/>
  <c r="C18" i="59"/>
  <c r="W18" i="59" s="1"/>
  <c r="V16" i="59"/>
  <c r="V40" i="59"/>
  <c r="Z16" i="59"/>
  <c r="X16" i="59" s="1"/>
  <c r="C34" i="59"/>
  <c r="W34" i="59" s="1"/>
  <c r="V38" i="59"/>
  <c r="Z40" i="59"/>
  <c r="X40" i="59" s="1"/>
  <c r="Y3" i="61"/>
  <c r="V3" i="61"/>
  <c r="D7" i="61"/>
  <c r="D9" i="61"/>
  <c r="D11" i="61"/>
  <c r="Y13" i="61"/>
  <c r="V13" i="61"/>
  <c r="D17" i="61"/>
  <c r="D19" i="61"/>
  <c r="D21" i="61"/>
  <c r="C6" i="59"/>
  <c r="W6" i="59" s="1"/>
  <c r="Z12" i="59"/>
  <c r="X12" i="59" s="1"/>
  <c r="Z25" i="59"/>
  <c r="X25" i="59" s="1"/>
  <c r="C30" i="59"/>
  <c r="W30" i="59" s="1"/>
  <c r="V34" i="59"/>
  <c r="V32" i="59"/>
  <c r="X12" i="61"/>
  <c r="W2" i="61"/>
  <c r="W4" i="61"/>
  <c r="AA11" i="61"/>
  <c r="Z11" i="61"/>
  <c r="Z13" i="61"/>
  <c r="AA13" i="61"/>
  <c r="V14" i="61"/>
  <c r="W16" i="61"/>
  <c r="V20" i="61"/>
  <c r="C2" i="59"/>
  <c r="W2" i="59" s="1"/>
  <c r="V30" i="59"/>
  <c r="Z18" i="59"/>
  <c r="X18" i="59" s="1"/>
  <c r="O3" i="60"/>
  <c r="O4" i="60"/>
  <c r="O5" i="60"/>
  <c r="O6" i="60"/>
  <c r="O10" i="60"/>
  <c r="O11" i="60"/>
  <c r="O17" i="60"/>
  <c r="O19" i="60"/>
  <c r="O20" i="60"/>
  <c r="O23" i="60"/>
  <c r="O24" i="60"/>
  <c r="O25" i="60"/>
  <c r="O26" i="60"/>
  <c r="O31" i="60"/>
  <c r="O32" i="60"/>
  <c r="O33" i="60"/>
  <c r="O36" i="60"/>
  <c r="O38" i="60"/>
  <c r="O39" i="60"/>
  <c r="O44" i="60"/>
  <c r="O45" i="60"/>
  <c r="O46" i="60"/>
  <c r="O50" i="60"/>
  <c r="O51" i="60"/>
  <c r="O52" i="60"/>
  <c r="O53" i="60"/>
  <c r="O57" i="60"/>
  <c r="O58" i="60"/>
  <c r="O59" i="60"/>
  <c r="O63" i="60"/>
  <c r="O64" i="60"/>
  <c r="O65" i="60"/>
  <c r="O69" i="60"/>
  <c r="O70" i="60"/>
  <c r="Z6" i="59"/>
  <c r="X6" i="59" s="1"/>
  <c r="Z30" i="59"/>
  <c r="X30" i="59" s="1"/>
  <c r="C7" i="59"/>
  <c r="W7" i="59" s="1"/>
  <c r="V27" i="59"/>
  <c r="C13" i="59"/>
  <c r="W13" i="59" s="1"/>
  <c r="V9" i="61"/>
  <c r="AA18" i="61"/>
  <c r="W21" i="61"/>
  <c r="AA6" i="61"/>
  <c r="E9" i="61"/>
  <c r="W28" i="59"/>
  <c r="X7" i="61"/>
  <c r="W12" i="61"/>
  <c r="V12" i="61"/>
  <c r="Y7" i="61"/>
  <c r="V18" i="59"/>
  <c r="W6" i="61"/>
  <c r="V6" i="61"/>
  <c r="E7" i="61"/>
  <c r="Z7" i="61"/>
  <c r="AA10" i="61"/>
  <c r="Z10" i="61"/>
  <c r="V3" i="59"/>
  <c r="V9" i="59"/>
  <c r="V12" i="59"/>
  <c r="V15" i="59"/>
  <c r="O55" i="60"/>
  <c r="AA4" i="61"/>
  <c r="Z4" i="61"/>
  <c r="Z5" i="61"/>
  <c r="AA9" i="61"/>
  <c r="Z9" i="61"/>
  <c r="Y10" i="61"/>
  <c r="V10" i="61"/>
  <c r="AA15" i="61"/>
  <c r="Z15" i="61"/>
  <c r="V4" i="61"/>
  <c r="Y4" i="61"/>
  <c r="C29" i="59"/>
  <c r="W29" i="59" s="1"/>
  <c r="C41" i="59"/>
  <c r="W41" i="59" s="1"/>
  <c r="O18" i="60"/>
  <c r="O48" i="60"/>
  <c r="AA3" i="61"/>
  <c r="Z3" i="61"/>
  <c r="D12" i="61"/>
  <c r="Z20" i="61"/>
  <c r="Y20" i="61"/>
  <c r="X20" i="61"/>
  <c r="W20" i="61"/>
  <c r="Y17" i="61"/>
  <c r="V17" i="61"/>
  <c r="Y22" i="61"/>
  <c r="V22" i="61"/>
  <c r="O12" i="60"/>
  <c r="O42" i="60"/>
  <c r="W19" i="61"/>
  <c r="V2" i="59"/>
  <c r="V5" i="59"/>
  <c r="V8" i="59"/>
  <c r="V11" i="59"/>
  <c r="V14" i="59"/>
  <c r="C26" i="59"/>
  <c r="W26" i="59" s="1"/>
  <c r="C38" i="59"/>
  <c r="W38" i="59" s="1"/>
  <c r="O13" i="60"/>
  <c r="P23" i="60"/>
  <c r="O43" i="60"/>
  <c r="Z14" i="61"/>
  <c r="X14" i="61"/>
  <c r="Y14" i="61"/>
  <c r="W14" i="61"/>
  <c r="X19" i="61"/>
  <c r="AA22" i="61"/>
  <c r="Z22" i="61"/>
  <c r="AA16" i="61"/>
  <c r="Z16" i="61"/>
  <c r="Y11" i="61"/>
  <c r="V11" i="61"/>
  <c r="AA21" i="61"/>
  <c r="Z21" i="61"/>
  <c r="O7" i="60"/>
  <c r="O37" i="60"/>
  <c r="V2" i="61"/>
  <c r="Y5" i="61"/>
  <c r="V5" i="61"/>
  <c r="V8" i="61"/>
  <c r="W13" i="61"/>
  <c r="Y16" i="61"/>
  <c r="V16" i="61"/>
  <c r="W18" i="61"/>
  <c r="V18" i="61"/>
  <c r="E19" i="61"/>
  <c r="C23" i="59"/>
  <c r="W23" i="59" s="1"/>
  <c r="C35" i="59"/>
  <c r="W35" i="59" s="1"/>
  <c r="O30" i="60"/>
  <c r="O66" i="60"/>
  <c r="Z2" i="61"/>
  <c r="Y2" i="61"/>
  <c r="Z8" i="61"/>
  <c r="X8" i="61"/>
  <c r="Y8" i="61"/>
  <c r="X13" i="61"/>
  <c r="E14" i="61"/>
  <c r="V6" i="59"/>
  <c r="V7" i="59"/>
  <c r="V10" i="59"/>
  <c r="V17" i="59"/>
  <c r="V20" i="59"/>
  <c r="AA21" i="58"/>
  <c r="W21" i="58"/>
  <c r="AA22" i="58"/>
  <c r="E21" i="58"/>
  <c r="Y22" i="58"/>
  <c r="V21" i="58"/>
  <c r="W20" i="58"/>
  <c r="AA20" i="58"/>
  <c r="Z5" i="58"/>
  <c r="W5" i="58"/>
  <c r="E15" i="58"/>
  <c r="E5" i="58"/>
  <c r="X15" i="58"/>
  <c r="V18" i="58"/>
  <c r="AA12" i="58"/>
  <c r="W17" i="58"/>
  <c r="E7" i="58"/>
  <c r="E11" i="58"/>
  <c r="E17" i="58"/>
  <c r="D7" i="58"/>
  <c r="Y7" i="58"/>
  <c r="D9" i="58"/>
  <c r="AA9" i="58"/>
  <c r="D15" i="58"/>
  <c r="D17" i="58"/>
  <c r="Y19" i="58"/>
  <c r="V6" i="58"/>
  <c r="Z11" i="58"/>
  <c r="W7" i="58"/>
  <c r="W11" i="58"/>
  <c r="W13" i="58"/>
  <c r="X2" i="58"/>
  <c r="E10" i="58"/>
  <c r="E12" i="58"/>
  <c r="X14" i="58"/>
  <c r="E16" i="58"/>
  <c r="Z9" i="56"/>
  <c r="X9" i="56" s="1"/>
  <c r="Z7" i="56"/>
  <c r="X7" i="56" s="1"/>
  <c r="Z19" i="56"/>
  <c r="X19" i="56" s="1"/>
  <c r="Z24" i="56"/>
  <c r="X24" i="56" s="1"/>
  <c r="Z10" i="56"/>
  <c r="X10" i="56" s="1"/>
  <c r="Z17" i="56"/>
  <c r="X17" i="56" s="1"/>
  <c r="Z22" i="56"/>
  <c r="X22" i="56" s="1"/>
  <c r="Z25" i="56"/>
  <c r="X25" i="56" s="1"/>
  <c r="V4" i="56"/>
  <c r="Z31" i="56"/>
  <c r="X31" i="56" s="1"/>
  <c r="Z20" i="56"/>
  <c r="X20" i="56" s="1"/>
  <c r="Z27" i="56"/>
  <c r="X27" i="56" s="1"/>
  <c r="Z37" i="56"/>
  <c r="X37" i="56" s="1"/>
  <c r="Z4" i="56"/>
  <c r="X4" i="56" s="1"/>
  <c r="Z36" i="56"/>
  <c r="X36" i="56" s="1"/>
  <c r="Z41" i="56"/>
  <c r="X41" i="56" s="1"/>
  <c r="Z32" i="56"/>
  <c r="X32" i="56" s="1"/>
  <c r="Z39" i="56"/>
  <c r="X39" i="56" s="1"/>
  <c r="C28" i="56"/>
  <c r="W28" i="56" s="1"/>
  <c r="V30" i="56"/>
  <c r="Z30" i="56"/>
  <c r="X30" i="56" s="1"/>
  <c r="C39" i="56"/>
  <c r="W39" i="56" s="1"/>
  <c r="X13" i="58"/>
  <c r="AA6" i="58"/>
  <c r="AA18" i="58"/>
  <c r="X3" i="58"/>
  <c r="Y3" i="58"/>
  <c r="E13" i="58"/>
  <c r="X11" i="58"/>
  <c r="X9" i="58"/>
  <c r="Y9" i="58"/>
  <c r="W14" i="58"/>
  <c r="Y18" i="58"/>
  <c r="Y6" i="58"/>
  <c r="E2" i="58"/>
  <c r="X19" i="58"/>
  <c r="W2" i="58"/>
  <c r="Y17" i="58"/>
  <c r="V17" i="58"/>
  <c r="V28" i="56"/>
  <c r="Z11" i="56"/>
  <c r="X11" i="56" s="1"/>
  <c r="V13" i="56"/>
  <c r="V23" i="56"/>
  <c r="V40" i="56"/>
  <c r="Y11" i="58"/>
  <c r="V11" i="58"/>
  <c r="Y8" i="58"/>
  <c r="V8" i="58"/>
  <c r="AA8" i="58"/>
  <c r="AA14" i="58"/>
  <c r="Z13" i="56"/>
  <c r="X13" i="56" s="1"/>
  <c r="V10" i="58"/>
  <c r="Y10" i="58"/>
  <c r="V16" i="58"/>
  <c r="Y16" i="58"/>
  <c r="AA11" i="58"/>
  <c r="AA17" i="58"/>
  <c r="Z3" i="56"/>
  <c r="X3" i="56" s="1"/>
  <c r="Z29" i="56"/>
  <c r="X29" i="56" s="1"/>
  <c r="Y2" i="58"/>
  <c r="V2" i="58"/>
  <c r="Y14" i="58"/>
  <c r="V14" i="58"/>
  <c r="AA2" i="58"/>
  <c r="V11" i="56"/>
  <c r="C8" i="56"/>
  <c r="W8" i="56" s="1"/>
  <c r="C10" i="56"/>
  <c r="W10" i="56" s="1"/>
  <c r="Z15" i="56"/>
  <c r="X15" i="56" s="1"/>
  <c r="C22" i="56"/>
  <c r="W22" i="56" s="1"/>
  <c r="V29" i="56"/>
  <c r="O35" i="57"/>
  <c r="Z28" i="56"/>
  <c r="X28" i="56" s="1"/>
  <c r="Y4" i="58"/>
  <c r="V4" i="58"/>
  <c r="C20" i="56"/>
  <c r="W20" i="56" s="1"/>
  <c r="Z35" i="56"/>
  <c r="X35" i="56" s="1"/>
  <c r="AA3" i="58"/>
  <c r="AA4" i="58"/>
  <c r="V34" i="56"/>
  <c r="Z23" i="56"/>
  <c r="X23" i="56" s="1"/>
  <c r="Z34" i="56"/>
  <c r="X34" i="56" s="1"/>
  <c r="Z2" i="56"/>
  <c r="X2" i="56" s="1"/>
  <c r="V10" i="56"/>
  <c r="Z12" i="56"/>
  <c r="X12" i="56" s="1"/>
  <c r="V22" i="56"/>
  <c r="D5" i="58"/>
  <c r="Y5" i="58"/>
  <c r="V5" i="58"/>
  <c r="AA10" i="58"/>
  <c r="AA16" i="58"/>
  <c r="C38" i="56"/>
  <c r="W38" i="56" s="1"/>
  <c r="C7" i="56"/>
  <c r="W7" i="56" s="1"/>
  <c r="C19" i="56"/>
  <c r="W19" i="56" s="1"/>
  <c r="C26" i="56"/>
  <c r="W26" i="56" s="1"/>
  <c r="C6" i="56"/>
  <c r="W6" i="56" s="1"/>
  <c r="AA7" i="58"/>
  <c r="Z7" i="58"/>
  <c r="V33" i="56"/>
  <c r="C37" i="56"/>
  <c r="W37" i="56" s="1"/>
  <c r="V39" i="56"/>
  <c r="P20" i="57"/>
  <c r="P21" i="57"/>
  <c r="C24" i="56"/>
  <c r="W24" i="56" s="1"/>
  <c r="V26" i="56"/>
  <c r="V32" i="56"/>
  <c r="V6" i="56"/>
  <c r="Z2" i="58"/>
  <c r="W3" i="58"/>
  <c r="V3" i="58"/>
  <c r="Z3" i="58"/>
  <c r="W6" i="58"/>
  <c r="V7" i="58"/>
  <c r="Z8" i="58"/>
  <c r="W9" i="58"/>
  <c r="V9" i="58"/>
  <c r="Z9" i="58"/>
  <c r="W12" i="58"/>
  <c r="V13" i="58"/>
  <c r="Z14" i="58"/>
  <c r="W15" i="58"/>
  <c r="V15" i="58"/>
  <c r="Z15" i="58"/>
  <c r="W18" i="58"/>
  <c r="V19" i="58"/>
  <c r="C32" i="56"/>
  <c r="W32" i="56" s="1"/>
  <c r="C18" i="56"/>
  <c r="W18" i="56" s="1"/>
  <c r="AA13" i="58"/>
  <c r="Z13" i="58"/>
  <c r="AA19" i="58"/>
  <c r="Z19" i="58"/>
  <c r="C17" i="56"/>
  <c r="W17" i="56" s="1"/>
  <c r="V21" i="56"/>
  <c r="C31" i="56"/>
  <c r="W31" i="56" s="1"/>
  <c r="C15" i="56"/>
  <c r="W15" i="56" s="1"/>
  <c r="V19" i="56"/>
  <c r="C14" i="56"/>
  <c r="W14" i="56" s="1"/>
  <c r="V18" i="56"/>
  <c r="V5" i="56"/>
  <c r="C13" i="56"/>
  <c r="W13" i="56" s="1"/>
  <c r="V17" i="56"/>
  <c r="C23" i="56"/>
  <c r="W23" i="56" s="1"/>
  <c r="V25" i="56"/>
  <c r="C29" i="56"/>
  <c r="W29" i="56" s="1"/>
  <c r="V31" i="56"/>
  <c r="C35" i="56"/>
  <c r="W35" i="56" s="1"/>
  <c r="V37" i="56"/>
  <c r="C41" i="56"/>
  <c r="W41" i="56" s="1"/>
  <c r="O27" i="57"/>
  <c r="X6" i="58"/>
  <c r="X12" i="58"/>
  <c r="X18" i="58"/>
  <c r="W19" i="58"/>
  <c r="C5" i="56"/>
  <c r="W5" i="56" s="1"/>
  <c r="V9" i="56"/>
  <c r="C25" i="56"/>
  <c r="W25" i="56" s="1"/>
  <c r="C4" i="56"/>
  <c r="W4" i="56" s="1"/>
  <c r="C16" i="56"/>
  <c r="W16" i="56" s="1"/>
  <c r="V20" i="56"/>
  <c r="C3" i="56"/>
  <c r="W3" i="56" s="1"/>
  <c r="C30" i="56"/>
  <c r="W30" i="56" s="1"/>
  <c r="C36" i="56"/>
  <c r="W36" i="56" s="1"/>
  <c r="V38" i="56"/>
  <c r="C2" i="56"/>
  <c r="W2" i="56" s="1"/>
  <c r="C12" i="56"/>
  <c r="W12" i="56" s="1"/>
  <c r="AA12" i="55"/>
  <c r="AA18" i="55"/>
  <c r="D21" i="52"/>
  <c r="D23" i="52"/>
  <c r="Y7" i="55"/>
  <c r="Y13" i="55"/>
  <c r="Y19" i="55"/>
  <c r="E12" i="55"/>
  <c r="Z20" i="55"/>
  <c r="V4" i="50"/>
  <c r="V30" i="53"/>
  <c r="V7" i="50"/>
  <c r="V13" i="50"/>
  <c r="Z9" i="53"/>
  <c r="X9" i="53" s="1"/>
  <c r="Z21" i="53"/>
  <c r="X21" i="53" s="1"/>
  <c r="W14" i="52"/>
  <c r="D3" i="55"/>
  <c r="Y3" i="55"/>
  <c r="D6" i="55"/>
  <c r="D9" i="55"/>
  <c r="Y9" i="55"/>
  <c r="D12" i="55"/>
  <c r="D15" i="55"/>
  <c r="Y15" i="55"/>
  <c r="D18" i="55"/>
  <c r="D21" i="55"/>
  <c r="Y21" i="55"/>
  <c r="V7" i="53"/>
  <c r="E22" i="52"/>
  <c r="Z6" i="55"/>
  <c r="Z12" i="55"/>
  <c r="Z18" i="55"/>
  <c r="X2" i="52"/>
  <c r="X8" i="52"/>
  <c r="X20" i="52"/>
  <c r="V31" i="50"/>
  <c r="C29" i="53"/>
  <c r="W29" i="53" s="1"/>
  <c r="C17" i="53"/>
  <c r="W17" i="53" s="1"/>
  <c r="C30" i="50"/>
  <c r="W30" i="50" s="1"/>
  <c r="C28" i="53"/>
  <c r="W28" i="53" s="1"/>
  <c r="X5" i="55"/>
  <c r="Z27" i="53"/>
  <c r="X27" i="53" s="1"/>
  <c r="W13" i="52"/>
  <c r="AA5" i="55"/>
  <c r="AA11" i="55"/>
  <c r="AA17" i="55"/>
  <c r="C30" i="53"/>
  <c r="W30" i="53" s="1"/>
  <c r="E14" i="55"/>
  <c r="D6" i="52"/>
  <c r="D8" i="52"/>
  <c r="D12" i="52"/>
  <c r="D14" i="52"/>
  <c r="D18" i="52"/>
  <c r="D22" i="52"/>
  <c r="D24" i="52"/>
  <c r="E8" i="55"/>
  <c r="Z2" i="55"/>
  <c r="O5" i="54"/>
  <c r="O7" i="54"/>
  <c r="O11" i="54"/>
  <c r="O16" i="54"/>
  <c r="O17" i="54"/>
  <c r="O18" i="54"/>
  <c r="O21" i="54"/>
  <c r="O23" i="54"/>
  <c r="O24" i="54"/>
  <c r="O29" i="54"/>
  <c r="O30" i="54"/>
  <c r="O31" i="54"/>
  <c r="O32" i="54"/>
  <c r="P26" i="54"/>
  <c r="O13" i="54"/>
  <c r="O35" i="54"/>
  <c r="O36" i="54"/>
  <c r="O37" i="54"/>
  <c r="O38" i="54"/>
  <c r="O42" i="54"/>
  <c r="O45" i="54"/>
  <c r="O46" i="54"/>
  <c r="O47" i="54"/>
  <c r="O49" i="54"/>
  <c r="O50" i="54"/>
  <c r="O51" i="54"/>
  <c r="O52" i="54"/>
  <c r="O53" i="54"/>
  <c r="O55" i="54"/>
  <c r="O56" i="54"/>
  <c r="O58" i="54"/>
  <c r="O59" i="54"/>
  <c r="O60" i="54"/>
  <c r="O61" i="54"/>
  <c r="P23" i="54"/>
  <c r="P25" i="54"/>
  <c r="O26" i="51"/>
  <c r="P27" i="51"/>
  <c r="V30" i="50"/>
  <c r="Z30" i="50"/>
  <c r="X30" i="50" s="1"/>
  <c r="W25" i="52"/>
  <c r="E2" i="55"/>
  <c r="C24" i="53"/>
  <c r="W24" i="53" s="1"/>
  <c r="AA21" i="55"/>
  <c r="C27" i="53"/>
  <c r="W27" i="53" s="1"/>
  <c r="V27" i="53"/>
  <c r="V16" i="50"/>
  <c r="V21" i="50"/>
  <c r="E10" i="55"/>
  <c r="E16" i="55"/>
  <c r="V29" i="53"/>
  <c r="Z29" i="53"/>
  <c r="X29" i="53" s="1"/>
  <c r="V23" i="50"/>
  <c r="D2" i="55"/>
  <c r="W3" i="55"/>
  <c r="D5" i="55"/>
  <c r="V5" i="55"/>
  <c r="V6" i="55"/>
  <c r="D8" i="55"/>
  <c r="D11" i="55"/>
  <c r="V12" i="55"/>
  <c r="D14" i="55"/>
  <c r="W15" i="55"/>
  <c r="D17" i="55"/>
  <c r="V18" i="55"/>
  <c r="X9" i="52"/>
  <c r="X17" i="52"/>
  <c r="X23" i="52"/>
  <c r="O6" i="51"/>
  <c r="O7" i="51"/>
  <c r="O17" i="51"/>
  <c r="O32" i="51"/>
  <c r="O41" i="51"/>
  <c r="O42" i="51"/>
  <c r="O49" i="51"/>
  <c r="O50" i="51"/>
  <c r="V12" i="50"/>
  <c r="Z24" i="50"/>
  <c r="X24" i="50" s="1"/>
  <c r="C29" i="50"/>
  <c r="W29" i="50" s="1"/>
  <c r="C12" i="53"/>
  <c r="W12" i="53" s="1"/>
  <c r="E22" i="55"/>
  <c r="V26" i="50"/>
  <c r="V28" i="53"/>
  <c r="D3" i="52"/>
  <c r="D5" i="52"/>
  <c r="D7" i="52"/>
  <c r="V7" i="52"/>
  <c r="D11" i="52"/>
  <c r="D13" i="52"/>
  <c r="D17" i="52"/>
  <c r="Y17" i="52"/>
  <c r="D19" i="52"/>
  <c r="Y23" i="52"/>
  <c r="D25" i="52"/>
  <c r="V5" i="50"/>
  <c r="V17" i="50"/>
  <c r="C27" i="50"/>
  <c r="W27" i="50" s="1"/>
  <c r="V29" i="50"/>
  <c r="W7" i="52"/>
  <c r="E20" i="55"/>
  <c r="E6" i="55"/>
  <c r="Z8" i="55"/>
  <c r="Z14" i="55"/>
  <c r="E18" i="55"/>
  <c r="X6" i="52"/>
  <c r="E10" i="52"/>
  <c r="X22" i="52"/>
  <c r="X24" i="52"/>
  <c r="V20" i="50"/>
  <c r="Z30" i="53"/>
  <c r="X30" i="53" s="1"/>
  <c r="O2" i="54"/>
  <c r="O3" i="54"/>
  <c r="O4" i="54"/>
  <c r="O6" i="54"/>
  <c r="O8" i="54"/>
  <c r="O9" i="54"/>
  <c r="O10" i="54"/>
  <c r="O12" i="54"/>
  <c r="O20" i="54"/>
  <c r="O22" i="54"/>
  <c r="O27" i="54"/>
  <c r="O28" i="54"/>
  <c r="O33" i="54"/>
  <c r="O34" i="54"/>
  <c r="O41" i="54"/>
  <c r="O48" i="54"/>
  <c r="O54" i="54"/>
  <c r="V11" i="50"/>
  <c r="Z27" i="50"/>
  <c r="X27" i="50" s="1"/>
  <c r="Z10" i="50"/>
  <c r="X10" i="50" s="1"/>
  <c r="AA3" i="55"/>
  <c r="AA6" i="55"/>
  <c r="AA15" i="55"/>
  <c r="C28" i="50"/>
  <c r="W28" i="50" s="1"/>
  <c r="Y8" i="52"/>
  <c r="Y24" i="52"/>
  <c r="D4" i="55"/>
  <c r="D7" i="55"/>
  <c r="D10" i="55"/>
  <c r="D13" i="55"/>
  <c r="D16" i="55"/>
  <c r="D19" i="55"/>
  <c r="D22" i="55"/>
  <c r="X3" i="52"/>
  <c r="V13" i="52"/>
  <c r="Y15" i="52"/>
  <c r="V19" i="52"/>
  <c r="Z23" i="52"/>
  <c r="Z25" i="52"/>
  <c r="V28" i="50"/>
  <c r="Z31" i="50"/>
  <c r="X31" i="50" s="1"/>
  <c r="Z28" i="53"/>
  <c r="X28" i="53" s="1"/>
  <c r="AA11" i="52"/>
  <c r="AA17" i="52"/>
  <c r="Z29" i="50"/>
  <c r="X29" i="50" s="1"/>
  <c r="AA9" i="55"/>
  <c r="V11" i="55"/>
  <c r="V17" i="55"/>
  <c r="AA6" i="52"/>
  <c r="Z8" i="52"/>
  <c r="AA10" i="52"/>
  <c r="AA16" i="52"/>
  <c r="Z22" i="52"/>
  <c r="V23" i="52"/>
  <c r="AA24" i="52"/>
  <c r="V25" i="52"/>
  <c r="Z28" i="50"/>
  <c r="X28" i="50" s="1"/>
  <c r="E4" i="55"/>
  <c r="V6" i="50"/>
  <c r="O5" i="51"/>
  <c r="O8" i="51"/>
  <c r="O13" i="51"/>
  <c r="O18" i="51"/>
  <c r="O19" i="51"/>
  <c r="O29" i="51"/>
  <c r="O30" i="51"/>
  <c r="O31" i="51"/>
  <c r="O37" i="51"/>
  <c r="O38" i="51"/>
  <c r="O43" i="51"/>
  <c r="O47" i="51"/>
  <c r="O48" i="51"/>
  <c r="O53" i="51"/>
  <c r="O55" i="51"/>
  <c r="O63" i="51"/>
  <c r="O65" i="51"/>
  <c r="W9" i="55"/>
  <c r="W21" i="55"/>
  <c r="E9" i="52"/>
  <c r="E15" i="52"/>
  <c r="E25" i="52"/>
  <c r="AO435" i="19"/>
  <c r="AC435" i="19"/>
  <c r="AQ435" i="19"/>
  <c r="AH435" i="19"/>
  <c r="AE435" i="19"/>
  <c r="X435" i="19"/>
  <c r="AG435" i="19"/>
  <c r="AF435" i="19"/>
  <c r="AJ435" i="19"/>
  <c r="AB435" i="19"/>
  <c r="AI435" i="19"/>
  <c r="AP435" i="19"/>
  <c r="AM435" i="19"/>
  <c r="AN435" i="19"/>
  <c r="AA435" i="19"/>
  <c r="AL435" i="19"/>
  <c r="Z435" i="19"/>
  <c r="AD435" i="19"/>
  <c r="AK435" i="19"/>
  <c r="AA449" i="19"/>
  <c r="AF437" i="19"/>
  <c r="AQ433" i="19"/>
  <c r="AK433" i="19"/>
  <c r="AO446" i="19"/>
  <c r="AD436" i="19"/>
  <c r="AD425" i="19"/>
  <c r="AC436" i="19"/>
  <c r="AN432" i="19"/>
  <c r="AB436" i="19"/>
  <c r="AM432" i="19"/>
  <c r="AB424" i="19"/>
  <c r="AO431" i="19"/>
  <c r="AA424" i="19"/>
  <c r="AN431" i="19"/>
  <c r="Z424" i="19"/>
  <c r="AD437" i="19"/>
  <c r="AI444" i="19"/>
  <c r="AJ446" i="19"/>
  <c r="AM448" i="19"/>
  <c r="Z423" i="19"/>
  <c r="AQ449" i="19"/>
  <c r="AP447" i="19"/>
  <c r="AD445" i="19"/>
  <c r="AN434" i="19"/>
  <c r="X423" i="19"/>
  <c r="AJ444" i="19"/>
  <c r="AE437" i="19"/>
  <c r="AL433" i="19"/>
  <c r="AN448" i="19"/>
  <c r="AI446" i="19"/>
  <c r="AQ447" i="19"/>
  <c r="AE445" i="19"/>
  <c r="AH438" i="19"/>
  <c r="AO434" i="19"/>
  <c r="AP449" i="19"/>
  <c r="AN447" i="19"/>
  <c r="Z445" i="19"/>
  <c r="AL448" i="19"/>
  <c r="AH446" i="19"/>
  <c r="AO449" i="19"/>
  <c r="AG446" i="19"/>
  <c r="Z436" i="19"/>
  <c r="AG432" i="19"/>
  <c r="AP427" i="19"/>
  <c r="AN426" i="19"/>
  <c r="Z444" i="19"/>
  <c r="AH443" i="19"/>
  <c r="AK442" i="19"/>
  <c r="AD431" i="19"/>
  <c r="AF430" i="19"/>
  <c r="AQ428" i="19"/>
  <c r="AO427" i="19"/>
  <c r="AM426" i="19"/>
  <c r="AD447" i="19"/>
  <c r="AC431" i="19"/>
  <c r="AE430" i="19"/>
  <c r="AF429" i="19"/>
  <c r="AP428" i="19"/>
  <c r="AN427" i="19"/>
  <c r="AL426" i="19"/>
  <c r="AJ425" i="19"/>
  <c r="AB447" i="19"/>
  <c r="Z430" i="19"/>
  <c r="AB429" i="19"/>
  <c r="AC428" i="19"/>
  <c r="AM427" i="19"/>
  <c r="AK426" i="19"/>
  <c r="AI425" i="19"/>
  <c r="AE449" i="19"/>
  <c r="AF448" i="19"/>
  <c r="Z443" i="19"/>
  <c r="AF441" i="19"/>
  <c r="AL438" i="19"/>
  <c r="X430" i="19"/>
  <c r="AD449" i="19"/>
  <c r="AA448" i="19"/>
  <c r="Z447" i="19"/>
  <c r="Z442" i="19"/>
  <c r="AB441" i="19"/>
  <c r="AM439" i="19"/>
  <c r="AK438" i="19"/>
  <c r="AI437" i="19"/>
  <c r="X427" i="19"/>
  <c r="AI426" i="19"/>
  <c r="AG425" i="19"/>
  <c r="AE424" i="19"/>
  <c r="AP422" i="19"/>
  <c r="X445" i="19"/>
  <c r="AH444" i="19"/>
  <c r="AJ443" i="19"/>
  <c r="AA436" i="19"/>
  <c r="AJ433" i="19"/>
  <c r="AH432" i="19"/>
  <c r="AJ431" i="19"/>
  <c r="AK430" i="19"/>
  <c r="AQ427" i="19"/>
  <c r="AK448" i="19"/>
  <c r="AG444" i="19"/>
  <c r="AI443" i="19"/>
  <c r="AJ448" i="19"/>
  <c r="AE447" i="19"/>
  <c r="AQ439" i="19"/>
  <c r="AI449" i="19"/>
  <c r="AD446" i="19"/>
  <c r="AH448" i="19"/>
  <c r="AB443" i="19"/>
  <c r="AF442" i="19"/>
  <c r="AG441" i="19"/>
  <c r="AO439" i="19"/>
  <c r="AM438" i="19"/>
  <c r="AB431" i="19"/>
  <c r="AA447" i="19"/>
  <c r="AE442" i="19"/>
  <c r="AN439" i="19"/>
  <c r="AJ437" i="19"/>
  <c r="AA429" i="19"/>
  <c r="AB428" i="19"/>
  <c r="AL427" i="19"/>
  <c r="AJ426" i="19"/>
  <c r="AH425" i="19"/>
  <c r="AC449" i="19"/>
  <c r="X447" i="19"/>
  <c r="AQ446" i="19"/>
  <c r="AN445" i="19"/>
  <c r="X442" i="19"/>
  <c r="AA441" i="19"/>
  <c r="AL439" i="19"/>
  <c r="AJ438" i="19"/>
  <c r="AH437" i="19"/>
  <c r="AF436" i="19"/>
  <c r="AH426" i="19"/>
  <c r="AF425" i="19"/>
  <c r="AD424" i="19"/>
  <c r="AB423" i="19"/>
  <c r="AO422" i="19"/>
  <c r="AL447" i="19"/>
  <c r="AF447" i="19"/>
  <c r="AI431" i="19"/>
  <c r="AJ430" i="19"/>
  <c r="AN449" i="19"/>
  <c r="AF446" i="19"/>
  <c r="AF432" i="19"/>
  <c r="AG429" i="19"/>
  <c r="AI448" i="19"/>
  <c r="X444" i="19"/>
  <c r="AG443" i="19"/>
  <c r="AJ442" i="19"/>
  <c r="AP439" i="19"/>
  <c r="AN438" i="19"/>
  <c r="AF449" i="19"/>
  <c r="AF424" i="19"/>
  <c r="AB449" i="19"/>
  <c r="AP446" i="19"/>
  <c r="AF445" i="19"/>
  <c r="X439" i="19"/>
  <c r="AI438" i="19"/>
  <c r="AG437" i="19"/>
  <c r="AE436" i="19"/>
  <c r="AP434" i="19"/>
  <c r="AE425" i="19"/>
  <c r="AC424" i="19"/>
  <c r="AA423" i="19"/>
  <c r="AN422" i="19"/>
  <c r="AM445" i="19"/>
  <c r="AK439" i="19"/>
  <c r="AG438" i="19"/>
  <c r="AC437" i="19"/>
  <c r="X436" i="19"/>
  <c r="AJ434" i="19"/>
  <c r="AF433" i="19"/>
  <c r="AB432" i="19"/>
  <c r="AO428" i="19"/>
  <c r="AK427" i="19"/>
  <c r="AG426" i="19"/>
  <c r="AC425" i="19"/>
  <c r="X424" i="19"/>
  <c r="AN423" i="19"/>
  <c r="AJ422" i="19"/>
  <c r="AM449" i="19"/>
  <c r="AE448" i="19"/>
  <c r="AM447" i="19"/>
  <c r="AE446" i="19"/>
  <c r="AL445" i="19"/>
  <c r="AN444" i="19"/>
  <c r="AP443" i="19"/>
  <c r="AO442" i="19"/>
  <c r="AK441" i="19"/>
  <c r="AC439" i="19"/>
  <c r="X438" i="19"/>
  <c r="AQ436" i="19"/>
  <c r="AI434" i="19"/>
  <c r="AE433" i="19"/>
  <c r="AA432" i="19"/>
  <c r="AO430" i="19"/>
  <c r="AK429" i="19"/>
  <c r="AG428" i="19"/>
  <c r="AC427" i="19"/>
  <c r="X426" i="19"/>
  <c r="AQ424" i="19"/>
  <c r="AM423" i="19"/>
  <c r="AI422" i="19"/>
  <c r="AO443" i="19"/>
  <c r="AN442" i="19"/>
  <c r="AD433" i="19"/>
  <c r="AJ429" i="19"/>
  <c r="AB427" i="19"/>
  <c r="AP424" i="19"/>
  <c r="AL423" i="19"/>
  <c r="AH422" i="19"/>
  <c r="AK445" i="19"/>
  <c r="AM444" i="19"/>
  <c r="AP436" i="19"/>
  <c r="AH434" i="19"/>
  <c r="Z432" i="19"/>
  <c r="AN430" i="19"/>
  <c r="AF428" i="19"/>
  <c r="AH449" i="19"/>
  <c r="Z448" i="19"/>
  <c r="AK447" i="19"/>
  <c r="AC446" i="19"/>
  <c r="AJ445" i="19"/>
  <c r="AL444" i="19"/>
  <c r="AN443" i="19"/>
  <c r="AM442" i="19"/>
  <c r="AI441" i="19"/>
  <c r="AA439" i="19"/>
  <c r="AO436" i="19"/>
  <c r="AG434" i="19"/>
  <c r="AC433" i="19"/>
  <c r="X432" i="19"/>
  <c r="AQ431" i="19"/>
  <c r="AM430" i="19"/>
  <c r="AI429" i="19"/>
  <c r="AE428" i="19"/>
  <c r="AA427" i="19"/>
  <c r="AO424" i="19"/>
  <c r="AK423" i="19"/>
  <c r="AG422" i="19"/>
  <c r="AJ441" i="19"/>
  <c r="AB439" i="19"/>
  <c r="AG449" i="19"/>
  <c r="X448" i="19"/>
  <c r="AJ447" i="19"/>
  <c r="AB446" i="19"/>
  <c r="AH445" i="19"/>
  <c r="AK444" i="19"/>
  <c r="AL443" i="19"/>
  <c r="AL442" i="19"/>
  <c r="AH441" i="19"/>
  <c r="Z439" i="19"/>
  <c r="AN436" i="19"/>
  <c r="AF434" i="19"/>
  <c r="AB433" i="19"/>
  <c r="AP431" i="19"/>
  <c r="AL430" i="19"/>
  <c r="AH429" i="19"/>
  <c r="AD428" i="19"/>
  <c r="Z427" i="19"/>
  <c r="AN424" i="19"/>
  <c r="AJ423" i="19"/>
  <c r="AF422" i="19"/>
  <c r="AF443" i="19"/>
  <c r="Z441" i="19"/>
  <c r="AF438" i="19"/>
  <c r="AM436" i="19"/>
  <c r="AP433" i="19"/>
  <c r="AA433" i="19"/>
  <c r="AL432" i="19"/>
  <c r="AD430" i="19"/>
  <c r="AL449" i="19"/>
  <c r="Z449" i="19"/>
  <c r="AQ448" i="19"/>
  <c r="AD448" i="19"/>
  <c r="AI447" i="19"/>
  <c r="AN446" i="19"/>
  <c r="AA446" i="19"/>
  <c r="AQ445" i="19"/>
  <c r="AC445" i="19"/>
  <c r="AD444" i="19"/>
  <c r="AE443" i="19"/>
  <c r="AC442" i="19"/>
  <c r="AN441" i="19"/>
  <c r="X441" i="19"/>
  <c r="AF439" i="19"/>
  <c r="AB438" i="19"/>
  <c r="AP437" i="19"/>
  <c r="AL436" i="19"/>
  <c r="AD434" i="19"/>
  <c r="AO433" i="19"/>
  <c r="Z433" i="19"/>
  <c r="AK432" i="19"/>
  <c r="AG431" i="19"/>
  <c r="AC430" i="19"/>
  <c r="AN429" i="19"/>
  <c r="X429" i="19"/>
  <c r="AJ428" i="19"/>
  <c r="AF427" i="19"/>
  <c r="AB426" i="19"/>
  <c r="AP425" i="19"/>
  <c r="AL424" i="19"/>
  <c r="AH423" i="19"/>
  <c r="AD422" i="19"/>
  <c r="AD442" i="19"/>
  <c r="AJ439" i="19"/>
  <c r="AH431" i="19"/>
  <c r="AJ427" i="19"/>
  <c r="AB425" i="19"/>
  <c r="AI423" i="19"/>
  <c r="AE422" i="19"/>
  <c r="AK449" i="19"/>
  <c r="AP448" i="19"/>
  <c r="AC448" i="19"/>
  <c r="AH447" i="19"/>
  <c r="AM446" i="19"/>
  <c r="Z446" i="19"/>
  <c r="AP445" i="19"/>
  <c r="AB445" i="19"/>
  <c r="AB444" i="19"/>
  <c r="AD443" i="19"/>
  <c r="AQ442" i="19"/>
  <c r="AB442" i="19"/>
  <c r="AM441" i="19"/>
  <c r="AE439" i="19"/>
  <c r="AA438" i="19"/>
  <c r="AO437" i="19"/>
  <c r="AK436" i="19"/>
  <c r="AC434" i="19"/>
  <c r="AN433" i="19"/>
  <c r="X433" i="19"/>
  <c r="AJ432" i="19"/>
  <c r="AF431" i="19"/>
  <c r="AQ430" i="19"/>
  <c r="AB430" i="19"/>
  <c r="AM429" i="19"/>
  <c r="AI428" i="19"/>
  <c r="AE427" i="19"/>
  <c r="AA426" i="19"/>
  <c r="AO425" i="19"/>
  <c r="AK424" i="19"/>
  <c r="AG423" i="19"/>
  <c r="AC422" i="19"/>
  <c r="AF444" i="19"/>
  <c r="AQ437" i="19"/>
  <c r="AB437" i="19"/>
  <c r="AE434" i="19"/>
  <c r="Z429" i="19"/>
  <c r="AN428" i="19"/>
  <c r="AF426" i="19"/>
  <c r="AQ425" i="19"/>
  <c r="AM424" i="19"/>
  <c r="AJ449" i="19"/>
  <c r="AO448" i="19"/>
  <c r="AB448" i="19"/>
  <c r="AG447" i="19"/>
  <c r="AL446" i="19"/>
  <c r="AO445" i="19"/>
  <c r="AA445" i="19"/>
  <c r="AP444" i="19"/>
  <c r="AA444" i="19"/>
  <c r="AQ443" i="19"/>
  <c r="AC443" i="19"/>
  <c r="AP442" i="19"/>
  <c r="AA442" i="19"/>
  <c r="AL441" i="19"/>
  <c r="AD439" i="19"/>
  <c r="Z438" i="19"/>
  <c r="AN437" i="19"/>
  <c r="AJ436" i="19"/>
  <c r="AQ434" i="19"/>
  <c r="AB434" i="19"/>
  <c r="AM433" i="19"/>
  <c r="AI432" i="19"/>
  <c r="AE431" i="19"/>
  <c r="AP430" i="19"/>
  <c r="AA430" i="19"/>
  <c r="AL429" i="19"/>
  <c r="AH428" i="19"/>
  <c r="AD427" i="19"/>
  <c r="Z426" i="19"/>
  <c r="AN425" i="19"/>
  <c r="AJ424" i="19"/>
  <c r="AF423" i="19"/>
  <c r="AQ422" i="19"/>
  <c r="AB422" i="19"/>
  <c r="AI445" i="19"/>
  <c r="AQ444" i="19"/>
  <c r="AE444" i="19"/>
  <c r="AM443" i="19"/>
  <c r="AA443" i="19"/>
  <c r="AI442" i="19"/>
  <c r="AQ441" i="19"/>
  <c r="AE441" i="19"/>
  <c r="AI439" i="19"/>
  <c r="AQ438" i="19"/>
  <c r="AE438" i="19"/>
  <c r="AM437" i="19"/>
  <c r="AA437" i="19"/>
  <c r="AI436" i="19"/>
  <c r="AM434" i="19"/>
  <c r="AA434" i="19"/>
  <c r="AI433" i="19"/>
  <c r="AQ432" i="19"/>
  <c r="AE432" i="19"/>
  <c r="AM431" i="19"/>
  <c r="AA431" i="19"/>
  <c r="AI430" i="19"/>
  <c r="AQ429" i="19"/>
  <c r="AE429" i="19"/>
  <c r="AM428" i="19"/>
  <c r="AA428" i="19"/>
  <c r="AI427" i="19"/>
  <c r="AQ426" i="19"/>
  <c r="AE426" i="19"/>
  <c r="AM425" i="19"/>
  <c r="AA425" i="19"/>
  <c r="AI424" i="19"/>
  <c r="AQ423" i="19"/>
  <c r="AE423" i="19"/>
  <c r="AM422" i="19"/>
  <c r="AA422" i="19"/>
  <c r="AH442" i="19"/>
  <c r="AP441" i="19"/>
  <c r="AD441" i="19"/>
  <c r="AH439" i="19"/>
  <c r="AP438" i="19"/>
  <c r="AD438" i="19"/>
  <c r="AL437" i="19"/>
  <c r="Z437" i="19"/>
  <c r="AH436" i="19"/>
  <c r="AL434" i="19"/>
  <c r="Z434" i="19"/>
  <c r="AH433" i="19"/>
  <c r="AP432" i="19"/>
  <c r="AD432" i="19"/>
  <c r="AL431" i="19"/>
  <c r="Z431" i="19"/>
  <c r="AH430" i="19"/>
  <c r="AP429" i="19"/>
  <c r="AD429" i="19"/>
  <c r="AL428" i="19"/>
  <c r="Z428" i="19"/>
  <c r="AH427" i="19"/>
  <c r="AP426" i="19"/>
  <c r="AD426" i="19"/>
  <c r="AL425" i="19"/>
  <c r="Z425" i="19"/>
  <c r="AH424" i="19"/>
  <c r="AP423" i="19"/>
  <c r="AD423" i="19"/>
  <c r="AL422" i="19"/>
  <c r="Z422" i="19"/>
  <c r="X449" i="19"/>
  <c r="AG448" i="19"/>
  <c r="AO447" i="19"/>
  <c r="AC447" i="19"/>
  <c r="AK446" i="19"/>
  <c r="X446" i="19"/>
  <c r="AG445" i="19"/>
  <c r="AO444" i="19"/>
  <c r="AC444" i="19"/>
  <c r="AK443" i="19"/>
  <c r="X443" i="19"/>
  <c r="AG442" i="19"/>
  <c r="AO441" i="19"/>
  <c r="AC441" i="19"/>
  <c r="AG439" i="19"/>
  <c r="AO438" i="19"/>
  <c r="AC438" i="19"/>
  <c r="AK437" i="19"/>
  <c r="X437" i="19"/>
  <c r="AG436" i="19"/>
  <c r="AK434" i="19"/>
  <c r="X434" i="19"/>
  <c r="AG433" i="19"/>
  <c r="AO432" i="19"/>
  <c r="AC432" i="19"/>
  <c r="AK431" i="19"/>
  <c r="X431" i="19"/>
  <c r="AG430" i="19"/>
  <c r="AO429" i="19"/>
  <c r="AC429" i="19"/>
  <c r="AK428" i="19"/>
  <c r="X428" i="19"/>
  <c r="AG427" i="19"/>
  <c r="AO426" i="19"/>
  <c r="AC426" i="19"/>
  <c r="AK425" i="19"/>
  <c r="X425" i="19"/>
  <c r="AG424" i="19"/>
  <c r="AO423" i="19"/>
  <c r="AC423" i="19"/>
  <c r="AK422" i="19"/>
  <c r="X422" i="19"/>
  <c r="AM421" i="19"/>
  <c r="AQ421" i="19"/>
  <c r="AB421" i="19"/>
  <c r="AI421" i="19"/>
  <c r="AO421" i="19"/>
  <c r="Z421" i="19"/>
  <c r="AH421" i="19"/>
  <c r="AG421" i="19"/>
  <c r="AL421" i="19"/>
  <c r="AF421" i="19"/>
  <c r="AJ421" i="19"/>
  <c r="AE421" i="19"/>
  <c r="AD421" i="19"/>
  <c r="AN421" i="19"/>
  <c r="AC421" i="19"/>
  <c r="AP421" i="19"/>
  <c r="AA421" i="19"/>
  <c r="AK421" i="19"/>
  <c r="X421" i="19"/>
  <c r="CA309" i="19"/>
  <c r="CM297" i="19"/>
  <c r="CC305" i="19"/>
  <c r="CM304" i="19"/>
  <c r="CH302" i="19"/>
  <c r="CE298" i="19"/>
  <c r="CA294" i="19"/>
  <c r="CI293" i="19"/>
  <c r="BX309" i="19"/>
  <c r="CC307" i="19"/>
  <c r="CM306" i="19"/>
  <c r="BX294" i="19"/>
  <c r="CH293" i="19"/>
  <c r="CP292" i="19"/>
  <c r="BW309" i="19"/>
  <c r="CO308" i="19"/>
  <c r="CF302" i="19"/>
  <c r="CO301" i="19"/>
  <c r="CE302" i="19"/>
  <c r="CN301" i="19"/>
  <c r="CF293" i="19"/>
  <c r="CE304" i="19"/>
  <c r="CM301" i="19"/>
  <c r="CM292" i="19"/>
  <c r="CI306" i="19"/>
  <c r="CB292" i="19"/>
  <c r="CH308" i="19"/>
  <c r="CL303" i="19"/>
  <c r="CM309" i="19"/>
  <c r="CP305" i="19"/>
  <c r="CB303" i="19"/>
  <c r="BW301" i="19"/>
  <c r="CG300" i="19"/>
  <c r="CO299" i="19"/>
  <c r="CC296" i="19"/>
  <c r="CK295" i="19"/>
  <c r="BW292" i="19"/>
  <c r="CP290" i="19"/>
  <c r="CP308" i="19"/>
  <c r="CG302" i="19"/>
  <c r="CC298" i="19"/>
  <c r="CK297" i="19"/>
  <c r="CO292" i="19"/>
  <c r="CA307" i="19"/>
  <c r="CK306" i="19"/>
  <c r="CB298" i="19"/>
  <c r="CN292" i="19"/>
  <c r="BX307" i="19"/>
  <c r="CJ306" i="19"/>
  <c r="CE293" i="19"/>
  <c r="CB301" i="19"/>
  <c r="CJ300" i="19"/>
  <c r="CF296" i="19"/>
  <c r="CN295" i="19"/>
  <c r="CA301" i="19"/>
  <c r="CI300" i="19"/>
  <c r="CE296" i="19"/>
  <c r="CM295" i="19"/>
  <c r="CA292" i="19"/>
  <c r="BX301" i="19"/>
  <c r="CH300" i="19"/>
  <c r="CD296" i="19"/>
  <c r="CL295" i="19"/>
  <c r="BX292" i="19"/>
  <c r="CL309" i="19"/>
  <c r="CP307" i="19"/>
  <c r="CF305" i="19"/>
  <c r="CA303" i="19"/>
  <c r="CB300" i="19"/>
  <c r="CJ299" i="19"/>
  <c r="CF295" i="19"/>
  <c r="CN294" i="19"/>
  <c r="CO290" i="19"/>
  <c r="CP301" i="19"/>
  <c r="CJ297" i="19"/>
  <c r="CP299" i="19"/>
  <c r="CK309" i="19"/>
  <c r="BX303" i="19"/>
  <c r="CJ302" i="19"/>
  <c r="CA300" i="19"/>
  <c r="CI299" i="19"/>
  <c r="CE295" i="19"/>
  <c r="CM294" i="19"/>
  <c r="CJ290" i="19"/>
  <c r="CD307" i="19"/>
  <c r="CN306" i="19"/>
  <c r="CL304" i="19"/>
  <c r="CD298" i="19"/>
  <c r="CL297" i="19"/>
  <c r="CB307" i="19"/>
  <c r="CL306" i="19"/>
  <c r="CK304" i="19"/>
  <c r="BW294" i="19"/>
  <c r="CG293" i="19"/>
  <c r="CN308" i="19"/>
  <c r="CF304" i="19"/>
  <c r="CJ308" i="19"/>
  <c r="CD302" i="19"/>
  <c r="CA298" i="19"/>
  <c r="CI297" i="19"/>
  <c r="CI308" i="19"/>
  <c r="CD304" i="19"/>
  <c r="CN303" i="19"/>
  <c r="CH306" i="19"/>
  <c r="CM303" i="19"/>
  <c r="CN309" i="19"/>
  <c r="CG308" i="19"/>
  <c r="CF307" i="19"/>
  <c r="CE305" i="19"/>
  <c r="CB309" i="19"/>
  <c r="CE307" i="19"/>
  <c r="CD305" i="19"/>
  <c r="CN304" i="19"/>
  <c r="BW303" i="19"/>
  <c r="CI302" i="19"/>
  <c r="CF298" i="19"/>
  <c r="CN297" i="19"/>
  <c r="CB294" i="19"/>
  <c r="CJ293" i="19"/>
  <c r="CI290" i="19"/>
  <c r="BX300" i="19"/>
  <c r="CH297" i="19"/>
  <c r="CD295" i="19"/>
  <c r="CL292" i="19"/>
  <c r="CH290" i="19"/>
  <c r="CJ309" i="19"/>
  <c r="CF308" i="19"/>
  <c r="CG306" i="19"/>
  <c r="CO305" i="19"/>
  <c r="CK303" i="19"/>
  <c r="CC302" i="19"/>
  <c r="BW300" i="19"/>
  <c r="CO298" i="19"/>
  <c r="BW298" i="19"/>
  <c r="CG297" i="19"/>
  <c r="CO296" i="19"/>
  <c r="CC295" i="19"/>
  <c r="CK294" i="19"/>
  <c r="CC293" i="19"/>
  <c r="CK292" i="19"/>
  <c r="CG290" i="19"/>
  <c r="CI309" i="19"/>
  <c r="CE308" i="19"/>
  <c r="CN307" i="19"/>
  <c r="CB306" i="19"/>
  <c r="CJ305" i="19"/>
  <c r="CB304" i="19"/>
  <c r="CJ303" i="19"/>
  <c r="CF301" i="19"/>
  <c r="CN300" i="19"/>
  <c r="CF299" i="19"/>
  <c r="CN298" i="19"/>
  <c r="CB297" i="19"/>
  <c r="CJ296" i="19"/>
  <c r="CB295" i="19"/>
  <c r="CJ294" i="19"/>
  <c r="CF292" i="19"/>
  <c r="CF290" i="19"/>
  <c r="CH299" i="19"/>
  <c r="CP296" i="19"/>
  <c r="CO307" i="19"/>
  <c r="BW307" i="19"/>
  <c r="CC304" i="19"/>
  <c r="CK301" i="19"/>
  <c r="CG299" i="19"/>
  <c r="CH309" i="19"/>
  <c r="CD308" i="19"/>
  <c r="CM307" i="19"/>
  <c r="CA306" i="19"/>
  <c r="CI305" i="19"/>
  <c r="CA304" i="19"/>
  <c r="CI303" i="19"/>
  <c r="CE301" i="19"/>
  <c r="CM300" i="19"/>
  <c r="CE299" i="19"/>
  <c r="CM298" i="19"/>
  <c r="CA297" i="19"/>
  <c r="CI296" i="19"/>
  <c r="CA295" i="19"/>
  <c r="CI294" i="19"/>
  <c r="CE292" i="19"/>
  <c r="CE290" i="19"/>
  <c r="CG309" i="19"/>
  <c r="CL307" i="19"/>
  <c r="CH305" i="19"/>
  <c r="CP304" i="19"/>
  <c r="BX304" i="19"/>
  <c r="CP302" i="19"/>
  <c r="CD301" i="19"/>
  <c r="CL300" i="19"/>
  <c r="CD299" i="19"/>
  <c r="CL298" i="19"/>
  <c r="BX297" i="19"/>
  <c r="CH296" i="19"/>
  <c r="CP295" i="19"/>
  <c r="BX295" i="19"/>
  <c r="CH294" i="19"/>
  <c r="CP293" i="19"/>
  <c r="CD292" i="19"/>
  <c r="CD290" i="19"/>
  <c r="CL301" i="19"/>
  <c r="CP298" i="19"/>
  <c r="BX298" i="19"/>
  <c r="CL294" i="19"/>
  <c r="CD293" i="19"/>
  <c r="CC308" i="19"/>
  <c r="BX306" i="19"/>
  <c r="CH303" i="19"/>
  <c r="CF309" i="19"/>
  <c r="CB308" i="19"/>
  <c r="CK307" i="19"/>
  <c r="BW306" i="19"/>
  <c r="CG305" i="19"/>
  <c r="CO304" i="19"/>
  <c r="BW304" i="19"/>
  <c r="CG303" i="19"/>
  <c r="CO302" i="19"/>
  <c r="CC301" i="19"/>
  <c r="CK300" i="19"/>
  <c r="CC299" i="19"/>
  <c r="CK298" i="19"/>
  <c r="BW297" i="19"/>
  <c r="CG296" i="19"/>
  <c r="CO295" i="19"/>
  <c r="BW295" i="19"/>
  <c r="CG294" i="19"/>
  <c r="CO293" i="19"/>
  <c r="CC292" i="19"/>
  <c r="CC290" i="19"/>
  <c r="CF306" i="19"/>
  <c r="CN299" i="19"/>
  <c r="CB299" i="19"/>
  <c r="CN293" i="19"/>
  <c r="CB293" i="19"/>
  <c r="CN290" i="19"/>
  <c r="CE309" i="19"/>
  <c r="CM308" i="19"/>
  <c r="CA308" i="19"/>
  <c r="CI307" i="19"/>
  <c r="CE306" i="19"/>
  <c r="CM305" i="19"/>
  <c r="CA305" i="19"/>
  <c r="CI304" i="19"/>
  <c r="CE303" i="19"/>
  <c r="CM302" i="19"/>
  <c r="CA302" i="19"/>
  <c r="CI301" i="19"/>
  <c r="CE300" i="19"/>
  <c r="CM299" i="19"/>
  <c r="CA299" i="19"/>
  <c r="CI298" i="19"/>
  <c r="CE297" i="19"/>
  <c r="CM296" i="19"/>
  <c r="CA296" i="19"/>
  <c r="CI295" i="19"/>
  <c r="CE294" i="19"/>
  <c r="CM293" i="19"/>
  <c r="CA293" i="19"/>
  <c r="CI292" i="19"/>
  <c r="CM290" i="19"/>
  <c r="CA290" i="19"/>
  <c r="CJ304" i="19"/>
  <c r="CN302" i="19"/>
  <c r="CB302" i="19"/>
  <c r="CF300" i="19"/>
  <c r="CJ298" i="19"/>
  <c r="CN296" i="19"/>
  <c r="CB296" i="19"/>
  <c r="CF294" i="19"/>
  <c r="CJ292" i="19"/>
  <c r="CB290" i="19"/>
  <c r="CP309" i="19"/>
  <c r="CD309" i="19"/>
  <c r="CL308" i="19"/>
  <c r="BX308" i="19"/>
  <c r="CH307" i="19"/>
  <c r="CP306" i="19"/>
  <c r="CD306" i="19"/>
  <c r="CL305" i="19"/>
  <c r="BX305" i="19"/>
  <c r="CH304" i="19"/>
  <c r="CP303" i="19"/>
  <c r="CD303" i="19"/>
  <c r="CL302" i="19"/>
  <c r="BX302" i="19"/>
  <c r="CH301" i="19"/>
  <c r="CP300" i="19"/>
  <c r="CD300" i="19"/>
  <c r="CL299" i="19"/>
  <c r="BX299" i="19"/>
  <c r="CH298" i="19"/>
  <c r="CP297" i="19"/>
  <c r="CD297" i="19"/>
  <c r="CL296" i="19"/>
  <c r="BX296" i="19"/>
  <c r="CH295" i="19"/>
  <c r="CP294" i="19"/>
  <c r="CD294" i="19"/>
  <c r="CL293" i="19"/>
  <c r="BX293" i="19"/>
  <c r="CH292" i="19"/>
  <c r="CL290" i="19"/>
  <c r="BX290" i="19"/>
  <c r="CJ307" i="19"/>
  <c r="CN305" i="19"/>
  <c r="CB305" i="19"/>
  <c r="CF303" i="19"/>
  <c r="CJ301" i="19"/>
  <c r="CF297" i="19"/>
  <c r="CJ295" i="19"/>
  <c r="CO309" i="19"/>
  <c r="CC309" i="19"/>
  <c r="CK308" i="19"/>
  <c r="BW308" i="19"/>
  <c r="CG307" i="19"/>
  <c r="CO306" i="19"/>
  <c r="CC306" i="19"/>
  <c r="CK305" i="19"/>
  <c r="BW305" i="19"/>
  <c r="CG304" i="19"/>
  <c r="CO303" i="19"/>
  <c r="CC303" i="19"/>
  <c r="CK302" i="19"/>
  <c r="BW302" i="19"/>
  <c r="CG301" i="19"/>
  <c r="CO300" i="19"/>
  <c r="CC300" i="19"/>
  <c r="CK299" i="19"/>
  <c r="BW299" i="19"/>
  <c r="CG298" i="19"/>
  <c r="CO297" i="19"/>
  <c r="CC297" i="19"/>
  <c r="CK296" i="19"/>
  <c r="BW296" i="19"/>
  <c r="CG295" i="19"/>
  <c r="CO294" i="19"/>
  <c r="CC294" i="19"/>
  <c r="CK293" i="19"/>
  <c r="BW293" i="19"/>
  <c r="CG292" i="19"/>
  <c r="CK290" i="19"/>
  <c r="BW290" i="19"/>
  <c r="CI289" i="19"/>
  <c r="CL289" i="19"/>
  <c r="CN289" i="19"/>
  <c r="BX289" i="19"/>
  <c r="CC289" i="19"/>
  <c r="CH289" i="19"/>
  <c r="CG289" i="19"/>
  <c r="CK289" i="19"/>
  <c r="CF289" i="19"/>
  <c r="CJ289" i="19"/>
  <c r="CE289" i="19"/>
  <c r="CD289" i="19"/>
  <c r="CM289" i="19"/>
  <c r="CB289" i="19"/>
  <c r="CP289" i="19"/>
  <c r="CA289" i="19"/>
  <c r="CO289" i="19"/>
  <c r="BW289" i="19"/>
  <c r="E3" i="52"/>
  <c r="X25" i="52"/>
  <c r="E23" i="52"/>
  <c r="C31" i="50"/>
  <c r="W31" i="50" s="1"/>
  <c r="Y31" i="50" s="1"/>
  <c r="V27" i="50"/>
  <c r="E24" i="52"/>
  <c r="E19" i="55"/>
  <c r="W13" i="55"/>
  <c r="X19" i="55"/>
  <c r="W7" i="55"/>
  <c r="E13" i="55"/>
  <c r="E7" i="55"/>
  <c r="X13" i="55"/>
  <c r="X17" i="55"/>
  <c r="X7" i="55"/>
  <c r="X11" i="55"/>
  <c r="Z9" i="55"/>
  <c r="V21" i="55"/>
  <c r="V3" i="55"/>
  <c r="W12" i="55"/>
  <c r="W18" i="55"/>
  <c r="E9" i="55"/>
  <c r="AA19" i="55"/>
  <c r="X3" i="55"/>
  <c r="X6" i="55"/>
  <c r="X9" i="55"/>
  <c r="X15" i="55"/>
  <c r="V15" i="55"/>
  <c r="W20" i="55"/>
  <c r="Y11" i="55"/>
  <c r="Y17" i="55"/>
  <c r="X20" i="55"/>
  <c r="X22" i="55"/>
  <c r="Z3" i="55"/>
  <c r="Z15" i="55"/>
  <c r="W6" i="55"/>
  <c r="E3" i="55"/>
  <c r="AA20" i="55"/>
  <c r="X21" i="55"/>
  <c r="AA7" i="55"/>
  <c r="AA8" i="55"/>
  <c r="AA10" i="55"/>
  <c r="X12" i="55"/>
  <c r="AA14" i="55"/>
  <c r="W2" i="55"/>
  <c r="W8" i="55"/>
  <c r="W14" i="55"/>
  <c r="Y5" i="55"/>
  <c r="X2" i="55"/>
  <c r="X4" i="55"/>
  <c r="X8" i="55"/>
  <c r="W10" i="55"/>
  <c r="X14" i="55"/>
  <c r="Z16" i="55"/>
  <c r="W19" i="55"/>
  <c r="D20" i="55"/>
  <c r="Y20" i="55"/>
  <c r="V22" i="55"/>
  <c r="Z21" i="55"/>
  <c r="E21" i="55"/>
  <c r="E15" i="55"/>
  <c r="AA22" i="55"/>
  <c r="AA2" i="55"/>
  <c r="AA4" i="55"/>
  <c r="AA13" i="55"/>
  <c r="AA16" i="55"/>
  <c r="X18" i="55"/>
  <c r="V9" i="55"/>
  <c r="Y2" i="55"/>
  <c r="V4" i="55"/>
  <c r="Y8" i="55"/>
  <c r="V10" i="55"/>
  <c r="Y14" i="55"/>
  <c r="V16" i="55"/>
  <c r="O39" i="54"/>
  <c r="O57" i="54"/>
  <c r="O19" i="54"/>
  <c r="P24" i="54"/>
  <c r="O40" i="54"/>
  <c r="O14" i="54"/>
  <c r="O43" i="54"/>
  <c r="O15" i="54"/>
  <c r="O25" i="54"/>
  <c r="O26" i="54"/>
  <c r="O44" i="54"/>
  <c r="V12" i="53"/>
  <c r="Z19" i="53"/>
  <c r="X19" i="53" s="1"/>
  <c r="Z17" i="53"/>
  <c r="X17" i="53" s="1"/>
  <c r="C20" i="53"/>
  <c r="W20" i="53" s="1"/>
  <c r="Z10" i="53"/>
  <c r="X10" i="53" s="1"/>
  <c r="C13" i="53"/>
  <c r="W13" i="53" s="1"/>
  <c r="V20" i="53"/>
  <c r="C11" i="53"/>
  <c r="W11" i="53" s="1"/>
  <c r="Z25" i="53"/>
  <c r="X25" i="53" s="1"/>
  <c r="Z2" i="53"/>
  <c r="X2" i="53" s="1"/>
  <c r="Z14" i="53"/>
  <c r="X14" i="53" s="1"/>
  <c r="C10" i="53"/>
  <c r="W10" i="53" s="1"/>
  <c r="Z26" i="53"/>
  <c r="X26" i="53" s="1"/>
  <c r="C15" i="53"/>
  <c r="W15" i="53" s="1"/>
  <c r="Z24" i="53"/>
  <c r="X24" i="53" s="1"/>
  <c r="V3" i="53"/>
  <c r="C23" i="53"/>
  <c r="W23" i="53" s="1"/>
  <c r="Z13" i="53"/>
  <c r="X13" i="53" s="1"/>
  <c r="C16" i="53"/>
  <c r="W16" i="53" s="1"/>
  <c r="Z6" i="53"/>
  <c r="X6" i="53" s="1"/>
  <c r="C9" i="53"/>
  <c r="W9" i="53" s="1"/>
  <c r="V11" i="53"/>
  <c r="Z18" i="53"/>
  <c r="X18" i="53" s="1"/>
  <c r="C21" i="53"/>
  <c r="W21" i="53" s="1"/>
  <c r="V23" i="53"/>
  <c r="C5" i="53"/>
  <c r="W5" i="53" s="1"/>
  <c r="C22" i="53"/>
  <c r="W22" i="53" s="1"/>
  <c r="Z12" i="53"/>
  <c r="X12" i="53" s="1"/>
  <c r="C8" i="53"/>
  <c r="W8" i="53" s="1"/>
  <c r="Z22" i="53"/>
  <c r="X22" i="53" s="1"/>
  <c r="C25" i="53"/>
  <c r="W25" i="53" s="1"/>
  <c r="C6" i="53"/>
  <c r="W6" i="53" s="1"/>
  <c r="Z15" i="53"/>
  <c r="X15" i="53" s="1"/>
  <c r="C18" i="53"/>
  <c r="W18" i="53" s="1"/>
  <c r="Z8" i="53"/>
  <c r="X8" i="53" s="1"/>
  <c r="V13" i="53"/>
  <c r="Z20" i="53"/>
  <c r="X20" i="53" s="1"/>
  <c r="C4" i="53"/>
  <c r="W4" i="53" s="1"/>
  <c r="V18" i="53"/>
  <c r="C2" i="53"/>
  <c r="W2" i="53" s="1"/>
  <c r="Z11" i="53"/>
  <c r="X11" i="53" s="1"/>
  <c r="C14" i="53"/>
  <c r="W14" i="53" s="1"/>
  <c r="Z23" i="53"/>
  <c r="X23" i="53" s="1"/>
  <c r="Z7" i="53"/>
  <c r="X7" i="53" s="1"/>
  <c r="C3" i="53"/>
  <c r="W3" i="53" s="1"/>
  <c r="Z5" i="53"/>
  <c r="X5" i="53" s="1"/>
  <c r="Z3" i="53"/>
  <c r="X3" i="53" s="1"/>
  <c r="Z4" i="53"/>
  <c r="X4" i="53" s="1"/>
  <c r="C7" i="53"/>
  <c r="W7" i="53" s="1"/>
  <c r="Z16" i="53"/>
  <c r="X16" i="53" s="1"/>
  <c r="C19" i="53"/>
  <c r="W19" i="53" s="1"/>
  <c r="C26" i="53"/>
  <c r="W26" i="53" s="1"/>
  <c r="V6" i="53"/>
  <c r="V10" i="53"/>
  <c r="V16" i="53"/>
  <c r="V17" i="53"/>
  <c r="W5" i="55"/>
  <c r="W11" i="55"/>
  <c r="Y16" i="55"/>
  <c r="Z5" i="55"/>
  <c r="V7" i="55"/>
  <c r="Z11" i="55"/>
  <c r="V13" i="55"/>
  <c r="Z17" i="55"/>
  <c r="V19" i="55"/>
  <c r="X16" i="55"/>
  <c r="V4" i="53"/>
  <c r="V5" i="53"/>
  <c r="V8" i="53"/>
  <c r="V9" i="53"/>
  <c r="V21" i="53"/>
  <c r="V24" i="53"/>
  <c r="Y4" i="55"/>
  <c r="Y10" i="55"/>
  <c r="Y22" i="55"/>
  <c r="Z4" i="55"/>
  <c r="Z10" i="55"/>
  <c r="Y6" i="55"/>
  <c r="Y12" i="55"/>
  <c r="Y18" i="55"/>
  <c r="X10" i="55"/>
  <c r="V2" i="55"/>
  <c r="V8" i="55"/>
  <c r="V14" i="55"/>
  <c r="V20" i="55"/>
  <c r="W4" i="55"/>
  <c r="V14" i="53"/>
  <c r="E5" i="55"/>
  <c r="E11" i="55"/>
  <c r="E17" i="55"/>
  <c r="W16" i="55"/>
  <c r="W22" i="55"/>
  <c r="Z7" i="55"/>
  <c r="Z13" i="55"/>
  <c r="Z19" i="55"/>
  <c r="V19" i="53"/>
  <c r="Z22" i="55"/>
  <c r="V2" i="53"/>
  <c r="V15" i="53"/>
  <c r="V22" i="53"/>
  <c r="V25" i="53"/>
  <c r="V26" i="53"/>
  <c r="W17" i="55"/>
  <c r="X397" i="19"/>
  <c r="AK393" i="19"/>
  <c r="AL420" i="19"/>
  <c r="AB393" i="19"/>
  <c r="AK420" i="19"/>
  <c r="AD398" i="19"/>
  <c r="AP394" i="19"/>
  <c r="X414" i="19"/>
  <c r="AD413" i="19"/>
  <c r="AI412" i="19"/>
  <c r="AM411" i="19"/>
  <c r="Z393" i="19"/>
  <c r="X420" i="19"/>
  <c r="AF411" i="19"/>
  <c r="AN396" i="19"/>
  <c r="Z394" i="19"/>
  <c r="AB419" i="19"/>
  <c r="AP401" i="19"/>
  <c r="AF400" i="19"/>
  <c r="AM396" i="19"/>
  <c r="AA419" i="19"/>
  <c r="AE418" i="19"/>
  <c r="AJ417" i="19"/>
  <c r="AO416" i="19"/>
  <c r="X411" i="19"/>
  <c r="AD410" i="19"/>
  <c r="AE409" i="19"/>
  <c r="AG408" i="19"/>
  <c r="AG407" i="19"/>
  <c r="AE406" i="19"/>
  <c r="Z405" i="19"/>
  <c r="AO401" i="19"/>
  <c r="Z400" i="19"/>
  <c r="AL396" i="19"/>
  <c r="AE395" i="19"/>
  <c r="AO420" i="19"/>
  <c r="AK403" i="19"/>
  <c r="AA402" i="19"/>
  <c r="AP398" i="19"/>
  <c r="AA397" i="19"/>
  <c r="AM393" i="19"/>
  <c r="AN420" i="19"/>
  <c r="AC415" i="19"/>
  <c r="AH414" i="19"/>
  <c r="AM413" i="19"/>
  <c r="AQ412" i="19"/>
  <c r="AI403" i="19"/>
  <c r="Z402" i="19"/>
  <c r="AP404" i="19"/>
  <c r="AF403" i="19"/>
  <c r="X402" i="19"/>
  <c r="AF398" i="19"/>
  <c r="AA415" i="19"/>
  <c r="AF414" i="19"/>
  <c r="AJ413" i="19"/>
  <c r="AO412" i="19"/>
  <c r="AO404" i="19"/>
  <c r="AE403" i="19"/>
  <c r="AE398" i="19"/>
  <c r="AQ394" i="19"/>
  <c r="Z415" i="19"/>
  <c r="AM404" i="19"/>
  <c r="AD403" i="19"/>
  <c r="AJ404" i="19"/>
  <c r="AC403" i="19"/>
  <c r="AJ399" i="19"/>
  <c r="AC398" i="19"/>
  <c r="AO394" i="19"/>
  <c r="AG419" i="19"/>
  <c r="AL418" i="19"/>
  <c r="AA412" i="19"/>
  <c r="AJ410" i="19"/>
  <c r="AM408" i="19"/>
  <c r="AO407" i="19"/>
  <c r="AN406" i="19"/>
  <c r="AB405" i="19"/>
  <c r="AQ401" i="19"/>
  <c r="AI400" i="19"/>
  <c r="AG395" i="19"/>
  <c r="AF418" i="19"/>
  <c r="AK417" i="19"/>
  <c r="Z411" i="19"/>
  <c r="AE410" i="19"/>
  <c r="AF409" i="19"/>
  <c r="AH408" i="19"/>
  <c r="AH407" i="19"/>
  <c r="AF406" i="19"/>
  <c r="AA405" i="19"/>
  <c r="AF395" i="19"/>
  <c r="X419" i="19"/>
  <c r="AD418" i="19"/>
  <c r="AI417" i="19"/>
  <c r="AN416" i="19"/>
  <c r="AC410" i="19"/>
  <c r="AD409" i="19"/>
  <c r="AF408" i="19"/>
  <c r="AF407" i="19"/>
  <c r="AD406" i="19"/>
  <c r="AM401" i="19"/>
  <c r="X400" i="19"/>
  <c r="AK396" i="19"/>
  <c r="AD395" i="19"/>
  <c r="AC418" i="19"/>
  <c r="AH417" i="19"/>
  <c r="AM416" i="19"/>
  <c r="AQ415" i="19"/>
  <c r="AB410" i="19"/>
  <c r="AC409" i="19"/>
  <c r="AE408" i="19"/>
  <c r="AE407" i="19"/>
  <c r="AC406" i="19"/>
  <c r="AJ401" i="19"/>
  <c r="AQ397" i="19"/>
  <c r="AJ396" i="19"/>
  <c r="X416" i="19"/>
  <c r="AD415" i="19"/>
  <c r="AI414" i="19"/>
  <c r="AN413" i="19"/>
  <c r="AG398" i="19"/>
  <c r="Z397" i="19"/>
  <c r="AL393" i="19"/>
  <c r="AM420" i="19"/>
  <c r="AB415" i="19"/>
  <c r="AG414" i="19"/>
  <c r="AK413" i="19"/>
  <c r="AP412" i="19"/>
  <c r="AE414" i="19"/>
  <c r="AI413" i="19"/>
  <c r="AN412" i="19"/>
  <c r="AK399" i="19"/>
  <c r="AA393" i="19"/>
  <c r="AF420" i="19"/>
  <c r="AN419" i="19"/>
  <c r="AQ417" i="19"/>
  <c r="AM409" i="19"/>
  <c r="AP416" i="19"/>
  <c r="X405" i="19"/>
  <c r="AB418" i="19"/>
  <c r="AG417" i="19"/>
  <c r="AK416" i="19"/>
  <c r="AP415" i="19"/>
  <c r="AA410" i="19"/>
  <c r="AB409" i="19"/>
  <c r="AB408" i="19"/>
  <c r="AD407" i="19"/>
  <c r="AB406" i="19"/>
  <c r="AD401" i="19"/>
  <c r="AP397" i="19"/>
  <c r="AI396" i="19"/>
  <c r="AP392" i="19"/>
  <c r="AK419" i="19"/>
  <c r="AP418" i="19"/>
  <c r="X418" i="19"/>
  <c r="AC417" i="19"/>
  <c r="AH416" i="19"/>
  <c r="AM415" i="19"/>
  <c r="AA413" i="19"/>
  <c r="AE412" i="19"/>
  <c r="AJ411" i="19"/>
  <c r="AO410" i="19"/>
  <c r="AQ409" i="19"/>
  <c r="X409" i="19"/>
  <c r="X408" i="19"/>
  <c r="AA407" i="19"/>
  <c r="X406" i="19"/>
  <c r="AN405" i="19"/>
  <c r="AG404" i="19"/>
  <c r="AH402" i="19"/>
  <c r="AN400" i="19"/>
  <c r="AG399" i="19"/>
  <c r="AM397" i="19"/>
  <c r="AD394" i="19"/>
  <c r="AJ392" i="19"/>
  <c r="AE420" i="19"/>
  <c r="AM419" i="19"/>
  <c r="AF417" i="19"/>
  <c r="AJ416" i="19"/>
  <c r="AG412" i="19"/>
  <c r="AL411" i="19"/>
  <c r="AQ410" i="19"/>
  <c r="X410" i="19"/>
  <c r="AA408" i="19"/>
  <c r="AC407" i="19"/>
  <c r="AC401" i="19"/>
  <c r="AI399" i="19"/>
  <c r="AA398" i="19"/>
  <c r="AO397" i="19"/>
  <c r="AH396" i="19"/>
  <c r="AF394" i="19"/>
  <c r="X393" i="19"/>
  <c r="AO392" i="19"/>
  <c r="AL419" i="19"/>
  <c r="AQ418" i="19"/>
  <c r="Z418" i="19"/>
  <c r="AE417" i="19"/>
  <c r="AI416" i="19"/>
  <c r="AB413" i="19"/>
  <c r="AP410" i="19"/>
  <c r="Z409" i="19"/>
  <c r="Z406" i="19"/>
  <c r="AQ405" i="19"/>
  <c r="AN402" i="19"/>
  <c r="AA401" i="19"/>
  <c r="AO400" i="19"/>
  <c r="AN397" i="19"/>
  <c r="X396" i="19"/>
  <c r="AE394" i="19"/>
  <c r="AM392" i="19"/>
  <c r="AC420" i="19"/>
  <c r="AB420" i="19"/>
  <c r="AJ419" i="19"/>
  <c r="AG415" i="19"/>
  <c r="AL414" i="19"/>
  <c r="AQ413" i="19"/>
  <c r="X413" i="19"/>
  <c r="AI411" i="19"/>
  <c r="AN410" i="19"/>
  <c r="AM405" i="19"/>
  <c r="AM400" i="19"/>
  <c r="AE399" i="19"/>
  <c r="AL397" i="19"/>
  <c r="AC394" i="19"/>
  <c r="AI392" i="19"/>
  <c r="AQ420" i="19"/>
  <c r="AA420" i="19"/>
  <c r="AI419" i="19"/>
  <c r="AN418" i="19"/>
  <c r="AB416" i="19"/>
  <c r="AF415" i="19"/>
  <c r="AK414" i="19"/>
  <c r="AP413" i="19"/>
  <c r="AC412" i="19"/>
  <c r="AH411" i="19"/>
  <c r="AM410" i="19"/>
  <c r="AO409" i="19"/>
  <c r="AQ408" i="19"/>
  <c r="AQ407" i="19"/>
  <c r="AP406" i="19"/>
  <c r="AL405" i="19"/>
  <c r="AE402" i="19"/>
  <c r="AL400" i="19"/>
  <c r="AB399" i="19"/>
  <c r="AC397" i="19"/>
  <c r="AI395" i="19"/>
  <c r="AB394" i="19"/>
  <c r="AQ393" i="19"/>
  <c r="AH392" i="19"/>
  <c r="AA418" i="19"/>
  <c r="AO415" i="19"/>
  <c r="AC413" i="19"/>
  <c r="AA409" i="19"/>
  <c r="AA406" i="19"/>
  <c r="AI404" i="19"/>
  <c r="AQ402" i="19"/>
  <c r="AD420" i="19"/>
  <c r="AN415" i="19"/>
  <c r="AF412" i="19"/>
  <c r="AK411" i="19"/>
  <c r="Z408" i="19"/>
  <c r="AB407" i="19"/>
  <c r="AH404" i="19"/>
  <c r="AH399" i="19"/>
  <c r="AO418" i="19"/>
  <c r="AC416" i="19"/>
  <c r="AD412" i="19"/>
  <c r="AP409" i="19"/>
  <c r="AQ406" i="19"/>
  <c r="AG402" i="19"/>
  <c r="AJ395" i="19"/>
  <c r="AP420" i="19"/>
  <c r="Z420" i="19"/>
  <c r="AH419" i="19"/>
  <c r="AM418" i="19"/>
  <c r="AA416" i="19"/>
  <c r="AE415" i="19"/>
  <c r="AJ414" i="19"/>
  <c r="AO413" i="19"/>
  <c r="AB412" i="19"/>
  <c r="AG411" i="19"/>
  <c r="AK410" i="19"/>
  <c r="AN409" i="19"/>
  <c r="AN408" i="19"/>
  <c r="AP407" i="19"/>
  <c r="AO406" i="19"/>
  <c r="AK405" i="19"/>
  <c r="AL403" i="19"/>
  <c r="AB402" i="19"/>
  <c r="AK400" i="19"/>
  <c r="AQ398" i="19"/>
  <c r="AB397" i="19"/>
  <c r="AH395" i="19"/>
  <c r="AA394" i="19"/>
  <c r="AN393" i="19"/>
  <c r="AG392" i="19"/>
  <c r="AF404" i="19"/>
  <c r="AQ403" i="19"/>
  <c r="AM402" i="19"/>
  <c r="AA399" i="19"/>
  <c r="AO398" i="19"/>
  <c r="AJ420" i="19"/>
  <c r="AF419" i="19"/>
  <c r="AK418" i="19"/>
  <c r="AO417" i="19"/>
  <c r="AB417" i="19"/>
  <c r="AG416" i="19"/>
  <c r="AL415" i="19"/>
  <c r="X415" i="19"/>
  <c r="AQ414" i="19"/>
  <c r="AC414" i="19"/>
  <c r="AH413" i="19"/>
  <c r="AM412" i="19"/>
  <c r="Z412" i="19"/>
  <c r="AE411" i="19"/>
  <c r="AI410" i="19"/>
  <c r="AL409" i="19"/>
  <c r="AL408" i="19"/>
  <c r="AN407" i="19"/>
  <c r="AM406" i="19"/>
  <c r="AI405" i="19"/>
  <c r="AE404" i="19"/>
  <c r="AP403" i="19"/>
  <c r="AA403" i="19"/>
  <c r="AL402" i="19"/>
  <c r="AH401" i="19"/>
  <c r="AD400" i="19"/>
  <c r="AQ399" i="19"/>
  <c r="Z399" i="19"/>
  <c r="AM398" i="19"/>
  <c r="AI397" i="19"/>
  <c r="AE396" i="19"/>
  <c r="AQ395" i="19"/>
  <c r="AA395" i="19"/>
  <c r="AM394" i="19"/>
  <c r="AI393" i="19"/>
  <c r="AE392" i="19"/>
  <c r="AJ405" i="19"/>
  <c r="AB403" i="19"/>
  <c r="AI401" i="19"/>
  <c r="AE400" i="19"/>
  <c r="AK397" i="19"/>
  <c r="AC395" i="19"/>
  <c r="AN394" i="19"/>
  <c r="X394" i="19"/>
  <c r="AJ393" i="19"/>
  <c r="AF392" i="19"/>
  <c r="AI420" i="19"/>
  <c r="AQ419" i="19"/>
  <c r="AE419" i="19"/>
  <c r="AJ418" i="19"/>
  <c r="AN417" i="19"/>
  <c r="AA417" i="19"/>
  <c r="AF416" i="19"/>
  <c r="AK415" i="19"/>
  <c r="AO414" i="19"/>
  <c r="AB414" i="19"/>
  <c r="AG413" i="19"/>
  <c r="AL412" i="19"/>
  <c r="X412" i="19"/>
  <c r="AQ411" i="19"/>
  <c r="AC411" i="19"/>
  <c r="AH410" i="19"/>
  <c r="AK409" i="19"/>
  <c r="AK408" i="19"/>
  <c r="AM407" i="19"/>
  <c r="AL406" i="19"/>
  <c r="AH405" i="19"/>
  <c r="AD404" i="19"/>
  <c r="AO403" i="19"/>
  <c r="Z403" i="19"/>
  <c r="AK402" i="19"/>
  <c r="AG401" i="19"/>
  <c r="AC400" i="19"/>
  <c r="AN399" i="19"/>
  <c r="X399" i="19"/>
  <c r="AJ398" i="19"/>
  <c r="AF397" i="19"/>
  <c r="AB396" i="19"/>
  <c r="AP395" i="19"/>
  <c r="AL394" i="19"/>
  <c r="AH393" i="19"/>
  <c r="AD392" i="19"/>
  <c r="AH420" i="19"/>
  <c r="AP419" i="19"/>
  <c r="AD419" i="19"/>
  <c r="AI418" i="19"/>
  <c r="AM417" i="19"/>
  <c r="Z417" i="19"/>
  <c r="AE416" i="19"/>
  <c r="AJ415" i="19"/>
  <c r="AN414" i="19"/>
  <c r="AA414" i="19"/>
  <c r="AF413" i="19"/>
  <c r="AK412" i="19"/>
  <c r="AO411" i="19"/>
  <c r="AB411" i="19"/>
  <c r="AG410" i="19"/>
  <c r="AJ409" i="19"/>
  <c r="AJ408" i="19"/>
  <c r="AJ407" i="19"/>
  <c r="AK406" i="19"/>
  <c r="AG405" i="19"/>
  <c r="AC404" i="19"/>
  <c r="AN403" i="19"/>
  <c r="X403" i="19"/>
  <c r="AJ402" i="19"/>
  <c r="AF401" i="19"/>
  <c r="AQ400" i="19"/>
  <c r="AB400" i="19"/>
  <c r="AM399" i="19"/>
  <c r="AI398" i="19"/>
  <c r="AE397" i="19"/>
  <c r="AA396" i="19"/>
  <c r="AO395" i="19"/>
  <c r="AK394" i="19"/>
  <c r="AG393" i="19"/>
  <c r="AC392" i="19"/>
  <c r="AG396" i="19"/>
  <c r="AG420" i="19"/>
  <c r="AO419" i="19"/>
  <c r="AC419" i="19"/>
  <c r="AG418" i="19"/>
  <c r="AL417" i="19"/>
  <c r="X417" i="19"/>
  <c r="AQ416" i="19"/>
  <c r="AD416" i="19"/>
  <c r="AI415" i="19"/>
  <c r="AM414" i="19"/>
  <c r="Z414" i="19"/>
  <c r="AE413" i="19"/>
  <c r="AJ412" i="19"/>
  <c r="AN411" i="19"/>
  <c r="AA411" i="19"/>
  <c r="AF410" i="19"/>
  <c r="AI409" i="19"/>
  <c r="AI408" i="19"/>
  <c r="AI407" i="19"/>
  <c r="AI406" i="19"/>
  <c r="AE405" i="19"/>
  <c r="AQ404" i="19"/>
  <c r="AA404" i="19"/>
  <c r="AM403" i="19"/>
  <c r="AI402" i="19"/>
  <c r="AE401" i="19"/>
  <c r="AP400" i="19"/>
  <c r="AA400" i="19"/>
  <c r="AL399" i="19"/>
  <c r="AH398" i="19"/>
  <c r="AD397" i="19"/>
  <c r="AQ396" i="19"/>
  <c r="Z396" i="19"/>
  <c r="AM395" i="19"/>
  <c r="AI394" i="19"/>
  <c r="AE393" i="19"/>
  <c r="AQ392" i="19"/>
  <c r="AA392" i="19"/>
  <c r="AJ406" i="19"/>
  <c r="AF405" i="19"/>
  <c r="AN404" i="19"/>
  <c r="AB404" i="19"/>
  <c r="AJ403" i="19"/>
  <c r="AF402" i="19"/>
  <c r="AN401" i="19"/>
  <c r="AB401" i="19"/>
  <c r="AJ400" i="19"/>
  <c r="AF399" i="19"/>
  <c r="AN398" i="19"/>
  <c r="AB398" i="19"/>
  <c r="AJ397" i="19"/>
  <c r="AF396" i="19"/>
  <c r="AN395" i="19"/>
  <c r="AB395" i="19"/>
  <c r="AJ394" i="19"/>
  <c r="AF393" i="19"/>
  <c r="AN392" i="19"/>
  <c r="AB392" i="19"/>
  <c r="Z419" i="19"/>
  <c r="AH418" i="19"/>
  <c r="AP417" i="19"/>
  <c r="AD417" i="19"/>
  <c r="AL416" i="19"/>
  <c r="Z416" i="19"/>
  <c r="AH415" i="19"/>
  <c r="AP414" i="19"/>
  <c r="AD414" i="19"/>
  <c r="AL413" i="19"/>
  <c r="Z413" i="19"/>
  <c r="AH412" i="19"/>
  <c r="AP411" i="19"/>
  <c r="AD411" i="19"/>
  <c r="AL410" i="19"/>
  <c r="Z410" i="19"/>
  <c r="AH409" i="19"/>
  <c r="AP408" i="19"/>
  <c r="AD408" i="19"/>
  <c r="AL407" i="19"/>
  <c r="Z407" i="19"/>
  <c r="AH406" i="19"/>
  <c r="AP405" i="19"/>
  <c r="AD405" i="19"/>
  <c r="AL404" i="19"/>
  <c r="Z404" i="19"/>
  <c r="AH403" i="19"/>
  <c r="AP402" i="19"/>
  <c r="AD402" i="19"/>
  <c r="AL401" i="19"/>
  <c r="Z401" i="19"/>
  <c r="AH400" i="19"/>
  <c r="AP399" i="19"/>
  <c r="AD399" i="19"/>
  <c r="AL398" i="19"/>
  <c r="Z398" i="19"/>
  <c r="AH397" i="19"/>
  <c r="AP396" i="19"/>
  <c r="AD396" i="19"/>
  <c r="AL395" i="19"/>
  <c r="Z395" i="19"/>
  <c r="AH394" i="19"/>
  <c r="AP393" i="19"/>
  <c r="AD393" i="19"/>
  <c r="AL392" i="19"/>
  <c r="Z392" i="19"/>
  <c r="AG409" i="19"/>
  <c r="AO408" i="19"/>
  <c r="AC408" i="19"/>
  <c r="AK407" i="19"/>
  <c r="X407" i="19"/>
  <c r="AG406" i="19"/>
  <c r="AO405" i="19"/>
  <c r="AC405" i="19"/>
  <c r="AK404" i="19"/>
  <c r="X404" i="19"/>
  <c r="AG403" i="19"/>
  <c r="AO402" i="19"/>
  <c r="AC402" i="19"/>
  <c r="AK401" i="19"/>
  <c r="X401" i="19"/>
  <c r="AG400" i="19"/>
  <c r="AO399" i="19"/>
  <c r="AC399" i="19"/>
  <c r="AK398" i="19"/>
  <c r="X398" i="19"/>
  <c r="AG397" i="19"/>
  <c r="AO396" i="19"/>
  <c r="AC396" i="19"/>
  <c r="AK395" i="19"/>
  <c r="X395" i="19"/>
  <c r="AG394" i="19"/>
  <c r="AO393" i="19"/>
  <c r="AC393" i="19"/>
  <c r="AK392" i="19"/>
  <c r="X392" i="19"/>
  <c r="AD391" i="19"/>
  <c r="AH391" i="19"/>
  <c r="AQ391" i="19"/>
  <c r="AB391" i="19"/>
  <c r="AL391" i="19"/>
  <c r="AF391" i="19"/>
  <c r="AP391" i="19"/>
  <c r="AA391" i="19"/>
  <c r="AK391" i="19"/>
  <c r="AI391" i="19"/>
  <c r="AN391" i="19"/>
  <c r="AC391" i="19"/>
  <c r="AM391" i="19"/>
  <c r="AG391" i="19"/>
  <c r="AO391" i="19"/>
  <c r="Z391" i="19"/>
  <c r="AJ391" i="19"/>
  <c r="AE391" i="19"/>
  <c r="X391" i="19"/>
  <c r="CM287" i="19"/>
  <c r="CA285" i="19"/>
  <c r="CI279" i="19"/>
  <c r="CN276" i="19"/>
  <c r="CI270" i="19"/>
  <c r="CO288" i="19"/>
  <c r="CL286" i="19"/>
  <c r="CF270" i="19"/>
  <c r="CM288" i="19"/>
  <c r="CI286" i="19"/>
  <c r="BW273" i="19"/>
  <c r="CJ288" i="19"/>
  <c r="CD286" i="19"/>
  <c r="CJ281" i="19"/>
  <c r="CJ269" i="19"/>
  <c r="CL283" i="19"/>
  <c r="CJ283" i="19"/>
  <c r="CD275" i="19"/>
  <c r="CI272" i="19"/>
  <c r="CF283" i="19"/>
  <c r="CB275" i="19"/>
  <c r="CH272" i="19"/>
  <c r="CP287" i="19"/>
  <c r="CF285" i="19"/>
  <c r="CA280" i="19"/>
  <c r="BX280" i="19"/>
  <c r="CE277" i="19"/>
  <c r="CN274" i="19"/>
  <c r="CH287" i="19"/>
  <c r="CD277" i="19"/>
  <c r="CM274" i="19"/>
  <c r="CJ272" i="19"/>
  <c r="BX282" i="19"/>
  <c r="BX273" i="19"/>
  <c r="CE275" i="19"/>
  <c r="CF277" i="19"/>
  <c r="BW282" i="19"/>
  <c r="CJ279" i="19"/>
  <c r="CO268" i="19"/>
  <c r="CH288" i="19"/>
  <c r="CF287" i="19"/>
  <c r="CB277" i="19"/>
  <c r="CL276" i="19"/>
  <c r="CJ274" i="19"/>
  <c r="CF272" i="19"/>
  <c r="CP271" i="19"/>
  <c r="BW270" i="19"/>
  <c r="CG269" i="19"/>
  <c r="CN268" i="19"/>
  <c r="CF288" i="19"/>
  <c r="CE287" i="19"/>
  <c r="CA286" i="19"/>
  <c r="CI284" i="19"/>
  <c r="CA283" i="19"/>
  <c r="CG281" i="19"/>
  <c r="CB279" i="19"/>
  <c r="CP278" i="19"/>
  <c r="BX277" i="19"/>
  <c r="CK276" i="19"/>
  <c r="CF274" i="19"/>
  <c r="CD272" i="19"/>
  <c r="CO271" i="19"/>
  <c r="CF269" i="19"/>
  <c r="CM268" i="19"/>
  <c r="CI288" i="19"/>
  <c r="CG272" i="19"/>
  <c r="CN271" i="19"/>
  <c r="CK282" i="19"/>
  <c r="CB281" i="19"/>
  <c r="CN280" i="19"/>
  <c r="CH278" i="19"/>
  <c r="CF276" i="19"/>
  <c r="CL273" i="19"/>
  <c r="CJ271" i="19"/>
  <c r="CD268" i="19"/>
  <c r="CL267" i="19"/>
  <c r="CD283" i="19"/>
  <c r="BW288" i="19"/>
  <c r="CP286" i="19"/>
  <c r="CI282" i="19"/>
  <c r="CL280" i="19"/>
  <c r="CP275" i="19"/>
  <c r="CK273" i="19"/>
  <c r="CB271" i="19"/>
  <c r="CC268" i="19"/>
  <c r="CK267" i="19"/>
  <c r="CB270" i="19"/>
  <c r="CI269" i="19"/>
  <c r="CC286" i="19"/>
  <c r="CH279" i="19"/>
  <c r="CC277" i="19"/>
  <c r="CM276" i="19"/>
  <c r="CH269" i="19"/>
  <c r="CB286" i="19"/>
  <c r="CN284" i="19"/>
  <c r="BX286" i="19"/>
  <c r="CN285" i="19"/>
  <c r="CN282" i="19"/>
  <c r="CF281" i="19"/>
  <c r="BX279" i="19"/>
  <c r="CN278" i="19"/>
  <c r="CJ276" i="19"/>
  <c r="CB272" i="19"/>
  <c r="CB269" i="19"/>
  <c r="CJ268" i="19"/>
  <c r="CA287" i="19"/>
  <c r="CE284" i="19"/>
  <c r="CD281" i="19"/>
  <c r="CO280" i="19"/>
  <c r="CH276" i="19"/>
  <c r="CL271" i="19"/>
  <c r="CM267" i="19"/>
  <c r="CK285" i="19"/>
  <c r="CG278" i="19"/>
  <c r="CO286" i="19"/>
  <c r="CJ285" i="19"/>
  <c r="CN283" i="19"/>
  <c r="CB282" i="19"/>
  <c r="CJ280" i="19"/>
  <c r="CP277" i="19"/>
  <c r="CN275" i="19"/>
  <c r="CB273" i="19"/>
  <c r="CA271" i="19"/>
  <c r="CI267" i="19"/>
  <c r="CN266" i="19"/>
  <c r="CG287" i="19"/>
  <c r="CP284" i="19"/>
  <c r="CI281" i="19"/>
  <c r="CL274" i="19"/>
  <c r="CA270" i="19"/>
  <c r="CC283" i="19"/>
  <c r="CH281" i="19"/>
  <c r="CF279" i="19"/>
  <c r="CE288" i="19"/>
  <c r="CD287" i="19"/>
  <c r="CF284" i="19"/>
  <c r="CP280" i="19"/>
  <c r="CD274" i="19"/>
  <c r="CN267" i="19"/>
  <c r="CB288" i="19"/>
  <c r="CM285" i="19"/>
  <c r="CL282" i="19"/>
  <c r="BW279" i="19"/>
  <c r="CJ278" i="19"/>
  <c r="CC274" i="19"/>
  <c r="CN273" i="19"/>
  <c r="CF268" i="19"/>
  <c r="CA288" i="19"/>
  <c r="CL285" i="19"/>
  <c r="CD284" i="19"/>
  <c r="CB284" i="19"/>
  <c r="CP288" i="19"/>
  <c r="CM286" i="19"/>
  <c r="CH285" i="19"/>
  <c r="CM283" i="19"/>
  <c r="CA282" i="19"/>
  <c r="CB280" i="19"/>
  <c r="CO277" i="19"/>
  <c r="CF275" i="19"/>
  <c r="CA273" i="19"/>
  <c r="BX271" i="19"/>
  <c r="CJ270" i="19"/>
  <c r="CF267" i="19"/>
  <c r="CI266" i="19"/>
  <c r="CC288" i="19"/>
  <c r="CB287" i="19"/>
  <c r="CN286" i="19"/>
  <c r="CI285" i="19"/>
  <c r="CE283" i="19"/>
  <c r="CM282" i="19"/>
  <c r="CE281" i="19"/>
  <c r="CM280" i="19"/>
  <c r="CA279" i="19"/>
  <c r="CI278" i="19"/>
  <c r="CA277" i="19"/>
  <c r="CI276" i="19"/>
  <c r="CE274" i="19"/>
  <c r="CM273" i="19"/>
  <c r="CE272" i="19"/>
  <c r="CM271" i="19"/>
  <c r="BX270" i="19"/>
  <c r="CE269" i="19"/>
  <c r="CE268" i="19"/>
  <c r="CJ267" i="19"/>
  <c r="CJ266" i="19"/>
  <c r="CH266" i="19"/>
  <c r="CN288" i="19"/>
  <c r="BX288" i="19"/>
  <c r="CN287" i="19"/>
  <c r="CJ286" i="19"/>
  <c r="CB285" i="19"/>
  <c r="CJ284" i="19"/>
  <c r="CB283" i="19"/>
  <c r="CJ282" i="19"/>
  <c r="CF280" i="19"/>
  <c r="CN279" i="19"/>
  <c r="CF278" i="19"/>
  <c r="CN277" i="19"/>
  <c r="CB276" i="19"/>
  <c r="CJ275" i="19"/>
  <c r="CB274" i="19"/>
  <c r="CJ273" i="19"/>
  <c r="CF271" i="19"/>
  <c r="CN270" i="19"/>
  <c r="CB268" i="19"/>
  <c r="CB267" i="19"/>
  <c r="CG266" i="19"/>
  <c r="CM279" i="19"/>
  <c r="CA276" i="19"/>
  <c r="CI273" i="19"/>
  <c r="CJ287" i="19"/>
  <c r="CH284" i="19"/>
  <c r="CP281" i="19"/>
  <c r="CD280" i="19"/>
  <c r="CL279" i="19"/>
  <c r="CD278" i="19"/>
  <c r="CL277" i="19"/>
  <c r="BX276" i="19"/>
  <c r="CH275" i="19"/>
  <c r="CP274" i="19"/>
  <c r="BX274" i="19"/>
  <c r="CH273" i="19"/>
  <c r="CP272" i="19"/>
  <c r="CD271" i="19"/>
  <c r="CL270" i="19"/>
  <c r="BX267" i="19"/>
  <c r="CE266" i="19"/>
  <c r="CE280" i="19"/>
  <c r="CE278" i="19"/>
  <c r="CM277" i="19"/>
  <c r="CI275" i="19"/>
  <c r="CA274" i="19"/>
  <c r="CE271" i="19"/>
  <c r="CM270" i="19"/>
  <c r="CA268" i="19"/>
  <c r="CA267" i="19"/>
  <c r="CF266" i="19"/>
  <c r="CL288" i="19"/>
  <c r="CF286" i="19"/>
  <c r="BX285" i="19"/>
  <c r="CP283" i="19"/>
  <c r="BX283" i="19"/>
  <c r="CH282" i="19"/>
  <c r="CK288" i="19"/>
  <c r="CI287" i="19"/>
  <c r="CE286" i="19"/>
  <c r="BW285" i="19"/>
  <c r="CG284" i="19"/>
  <c r="CO283" i="19"/>
  <c r="CF282" i="19"/>
  <c r="CN281" i="19"/>
  <c r="CC280" i="19"/>
  <c r="CK279" i="19"/>
  <c r="CB278" i="19"/>
  <c r="CJ277" i="19"/>
  <c r="BW276" i="19"/>
  <c r="CG275" i="19"/>
  <c r="CO274" i="19"/>
  <c r="CF273" i="19"/>
  <c r="CN272" i="19"/>
  <c r="CC271" i="19"/>
  <c r="CK270" i="19"/>
  <c r="CN269" i="19"/>
  <c r="CP268" i="19"/>
  <c r="BW267" i="19"/>
  <c r="CB266" i="19"/>
  <c r="CH270" i="19"/>
  <c r="CP269" i="19"/>
  <c r="CD269" i="19"/>
  <c r="CL268" i="19"/>
  <c r="BX268" i="19"/>
  <c r="CH267" i="19"/>
  <c r="CP266" i="19"/>
  <c r="CD266" i="19"/>
  <c r="CG288" i="19"/>
  <c r="CO287" i="19"/>
  <c r="CC287" i="19"/>
  <c r="CK286" i="19"/>
  <c r="BW286" i="19"/>
  <c r="CG285" i="19"/>
  <c r="CO284" i="19"/>
  <c r="CC284" i="19"/>
  <c r="CK283" i="19"/>
  <c r="BW283" i="19"/>
  <c r="CG282" i="19"/>
  <c r="CO281" i="19"/>
  <c r="CC281" i="19"/>
  <c r="CK280" i="19"/>
  <c r="BW280" i="19"/>
  <c r="CG279" i="19"/>
  <c r="CO278" i="19"/>
  <c r="CC278" i="19"/>
  <c r="CK277" i="19"/>
  <c r="BW277" i="19"/>
  <c r="CG276" i="19"/>
  <c r="CO275" i="19"/>
  <c r="CC275" i="19"/>
  <c r="CK274" i="19"/>
  <c r="BW274" i="19"/>
  <c r="CG273" i="19"/>
  <c r="CO272" i="19"/>
  <c r="CC272" i="19"/>
  <c r="CK271" i="19"/>
  <c r="BW271" i="19"/>
  <c r="CG270" i="19"/>
  <c r="CO269" i="19"/>
  <c r="CC269" i="19"/>
  <c r="CK268" i="19"/>
  <c r="BW268" i="19"/>
  <c r="CG267" i="19"/>
  <c r="CO266" i="19"/>
  <c r="CC266" i="19"/>
  <c r="CE285" i="19"/>
  <c r="CM284" i="19"/>
  <c r="CA284" i="19"/>
  <c r="CI283" i="19"/>
  <c r="CE282" i="19"/>
  <c r="CM281" i="19"/>
  <c r="CA281" i="19"/>
  <c r="CI280" i="19"/>
  <c r="CE279" i="19"/>
  <c r="CM278" i="19"/>
  <c r="CA278" i="19"/>
  <c r="CI277" i="19"/>
  <c r="CE276" i="19"/>
  <c r="CM275" i="19"/>
  <c r="CA275" i="19"/>
  <c r="CI274" i="19"/>
  <c r="CE273" i="19"/>
  <c r="CM272" i="19"/>
  <c r="CA272" i="19"/>
  <c r="CI271" i="19"/>
  <c r="CE270" i="19"/>
  <c r="CM269" i="19"/>
  <c r="CA269" i="19"/>
  <c r="CI268" i="19"/>
  <c r="CE267" i="19"/>
  <c r="CM266" i="19"/>
  <c r="CA266" i="19"/>
  <c r="CD288" i="19"/>
  <c r="CL287" i="19"/>
  <c r="BX287" i="19"/>
  <c r="CH286" i="19"/>
  <c r="CP285" i="19"/>
  <c r="CD285" i="19"/>
  <c r="CL284" i="19"/>
  <c r="BX284" i="19"/>
  <c r="CH283" i="19"/>
  <c r="CP282" i="19"/>
  <c r="CD282" i="19"/>
  <c r="CL281" i="19"/>
  <c r="BX281" i="19"/>
  <c r="CH280" i="19"/>
  <c r="CP279" i="19"/>
  <c r="CD279" i="19"/>
  <c r="CL278" i="19"/>
  <c r="BX278" i="19"/>
  <c r="CH277" i="19"/>
  <c r="CP276" i="19"/>
  <c r="CD276" i="19"/>
  <c r="CL275" i="19"/>
  <c r="BX275" i="19"/>
  <c r="CH274" i="19"/>
  <c r="CP273" i="19"/>
  <c r="CD273" i="19"/>
  <c r="CL272" i="19"/>
  <c r="BX272" i="19"/>
  <c r="CH271" i="19"/>
  <c r="CP270" i="19"/>
  <c r="CD270" i="19"/>
  <c r="CL269" i="19"/>
  <c r="BX269" i="19"/>
  <c r="CH268" i="19"/>
  <c r="CP267" i="19"/>
  <c r="CD267" i="19"/>
  <c r="CL266" i="19"/>
  <c r="BX266" i="19"/>
  <c r="CK287" i="19"/>
  <c r="BW287" i="19"/>
  <c r="CG286" i="19"/>
  <c r="CO285" i="19"/>
  <c r="CC285" i="19"/>
  <c r="CK284" i="19"/>
  <c r="BW284" i="19"/>
  <c r="CG283" i="19"/>
  <c r="CO282" i="19"/>
  <c r="CC282" i="19"/>
  <c r="CK281" i="19"/>
  <c r="BW281" i="19"/>
  <c r="CG280" i="19"/>
  <c r="CO279" i="19"/>
  <c r="CC279" i="19"/>
  <c r="CK278" i="19"/>
  <c r="BW278" i="19"/>
  <c r="CG277" i="19"/>
  <c r="CO276" i="19"/>
  <c r="CC276" i="19"/>
  <c r="CK275" i="19"/>
  <c r="BW275" i="19"/>
  <c r="CG274" i="19"/>
  <c r="CO273" i="19"/>
  <c r="CC273" i="19"/>
  <c r="CK272" i="19"/>
  <c r="BW272" i="19"/>
  <c r="CG271" i="19"/>
  <c r="CO270" i="19"/>
  <c r="CC270" i="19"/>
  <c r="CK269" i="19"/>
  <c r="BW269" i="19"/>
  <c r="CG268" i="19"/>
  <c r="CO267" i="19"/>
  <c r="CC267" i="19"/>
  <c r="CK266" i="19"/>
  <c r="BW266" i="19"/>
  <c r="CD265" i="19"/>
  <c r="CM265" i="19"/>
  <c r="CC265" i="19"/>
  <c r="CB265" i="19"/>
  <c r="CP265" i="19"/>
  <c r="CG265" i="19"/>
  <c r="CA265" i="19"/>
  <c r="CO265" i="19"/>
  <c r="CK265" i="19"/>
  <c r="CN265" i="19"/>
  <c r="BX265" i="19"/>
  <c r="CH265" i="19"/>
  <c r="CF265" i="19"/>
  <c r="CJ265" i="19"/>
  <c r="CE265" i="19"/>
  <c r="CI265" i="19"/>
  <c r="CL265" i="19"/>
  <c r="BW265" i="19"/>
  <c r="W24" i="52"/>
  <c r="V24" i="52"/>
  <c r="AA25" i="52"/>
  <c r="Z24" i="52"/>
  <c r="Y25" i="52"/>
  <c r="AA23" i="52"/>
  <c r="W23" i="52"/>
  <c r="Y21" i="52"/>
  <c r="Z17" i="52"/>
  <c r="Z21" i="52"/>
  <c r="Y2" i="52"/>
  <c r="E4" i="52"/>
  <c r="W8" i="52"/>
  <c r="X11" i="52"/>
  <c r="W17" i="52"/>
  <c r="W21" i="52"/>
  <c r="E14" i="52"/>
  <c r="X14" i="52"/>
  <c r="E16" i="52"/>
  <c r="E21" i="52"/>
  <c r="Y5" i="52"/>
  <c r="Y14" i="52"/>
  <c r="X21" i="52"/>
  <c r="AA3" i="52"/>
  <c r="W11" i="52"/>
  <c r="AA19" i="52"/>
  <c r="Z20" i="52"/>
  <c r="AA5" i="52"/>
  <c r="E11" i="52"/>
  <c r="D2" i="52"/>
  <c r="Z9" i="52"/>
  <c r="Y11" i="52"/>
  <c r="Z2" i="52"/>
  <c r="E8" i="52"/>
  <c r="D15" i="52"/>
  <c r="X15" i="52"/>
  <c r="E17" i="52"/>
  <c r="W19" i="52"/>
  <c r="D20" i="52"/>
  <c r="W20" i="52"/>
  <c r="AA15" i="52"/>
  <c r="X4" i="52"/>
  <c r="E20" i="52"/>
  <c r="W3" i="52"/>
  <c r="D4" i="52"/>
  <c r="X7" i="52"/>
  <c r="AA18" i="52"/>
  <c r="V5" i="52"/>
  <c r="Y7" i="52"/>
  <c r="X10" i="52"/>
  <c r="AA14" i="52"/>
  <c r="Y20" i="52"/>
  <c r="AA22" i="52"/>
  <c r="V6" i="52"/>
  <c r="D10" i="52"/>
  <c r="Y10" i="52"/>
  <c r="X13" i="52"/>
  <c r="W22" i="52"/>
  <c r="W2" i="52"/>
  <c r="W5" i="52"/>
  <c r="Z5" i="52"/>
  <c r="AA7" i="52"/>
  <c r="V11" i="52"/>
  <c r="Y12" i="52"/>
  <c r="Y13" i="52"/>
  <c r="X16" i="52"/>
  <c r="E19" i="52"/>
  <c r="AA20" i="52"/>
  <c r="Y3" i="52"/>
  <c r="Z10" i="52"/>
  <c r="V12" i="52"/>
  <c r="W15" i="52"/>
  <c r="D16" i="52"/>
  <c r="Y16" i="52"/>
  <c r="X19" i="52"/>
  <c r="W4" i="52"/>
  <c r="W10" i="52"/>
  <c r="AA12" i="52"/>
  <c r="AA8" i="52"/>
  <c r="Y4" i="52"/>
  <c r="E13" i="52"/>
  <c r="Z4" i="52"/>
  <c r="W9" i="52"/>
  <c r="E2" i="52"/>
  <c r="E5" i="52"/>
  <c r="D9" i="52"/>
  <c r="Z11" i="52"/>
  <c r="AA13" i="52"/>
  <c r="V17" i="52"/>
  <c r="Y18" i="52"/>
  <c r="Y19" i="52"/>
  <c r="AA2" i="52"/>
  <c r="E7" i="52"/>
  <c r="W16" i="52"/>
  <c r="AA4" i="52"/>
  <c r="X5" i="52"/>
  <c r="Y9" i="52"/>
  <c r="Z14" i="52"/>
  <c r="Z16" i="52"/>
  <c r="V18" i="52"/>
  <c r="Y22" i="52"/>
  <c r="O62" i="51"/>
  <c r="O60" i="51"/>
  <c r="O58" i="51"/>
  <c r="O68" i="51"/>
  <c r="O20" i="51"/>
  <c r="P26" i="51"/>
  <c r="O67" i="51"/>
  <c r="O59" i="51"/>
  <c r="O66" i="51"/>
  <c r="O64" i="51"/>
  <c r="O61" i="51"/>
  <c r="O34" i="51"/>
  <c r="O25" i="51"/>
  <c r="O11" i="51"/>
  <c r="O4" i="51"/>
  <c r="O57" i="51"/>
  <c r="O40" i="51"/>
  <c r="O51" i="51"/>
  <c r="O12" i="51"/>
  <c r="O52" i="51"/>
  <c r="O54" i="51"/>
  <c r="O27" i="51"/>
  <c r="O28" i="51"/>
  <c r="O9" i="51"/>
  <c r="O10" i="51"/>
  <c r="O21" i="51"/>
  <c r="O2" i="51"/>
  <c r="O23" i="51"/>
  <c r="O24" i="51"/>
  <c r="O33" i="51"/>
  <c r="O44" i="51"/>
  <c r="O46" i="51"/>
  <c r="O39" i="51"/>
  <c r="O22" i="51"/>
  <c r="O35" i="51"/>
  <c r="O15" i="51"/>
  <c r="O16" i="51"/>
  <c r="O3" i="51"/>
  <c r="O14" i="51"/>
  <c r="O36" i="51"/>
  <c r="O45" i="51"/>
  <c r="O56" i="51"/>
  <c r="V18" i="50"/>
  <c r="Z3" i="50"/>
  <c r="X3" i="50" s="1"/>
  <c r="Z5" i="50"/>
  <c r="X5" i="50" s="1"/>
  <c r="Z15" i="50"/>
  <c r="X15" i="50" s="1"/>
  <c r="Z17" i="50"/>
  <c r="X17" i="50" s="1"/>
  <c r="Z8" i="50"/>
  <c r="X8" i="50" s="1"/>
  <c r="Z13" i="50"/>
  <c r="X13" i="50" s="1"/>
  <c r="Z6" i="50"/>
  <c r="X6" i="50" s="1"/>
  <c r="Z18" i="50"/>
  <c r="X18" i="50" s="1"/>
  <c r="Z11" i="50"/>
  <c r="X11" i="50" s="1"/>
  <c r="Z16" i="50"/>
  <c r="X16" i="50" s="1"/>
  <c r="Z25" i="50"/>
  <c r="X25" i="50" s="1"/>
  <c r="Z9" i="50"/>
  <c r="X9" i="50" s="1"/>
  <c r="Z23" i="50"/>
  <c r="X23" i="50" s="1"/>
  <c r="Z14" i="50"/>
  <c r="X14" i="50" s="1"/>
  <c r="Z21" i="50"/>
  <c r="X21" i="50" s="1"/>
  <c r="Z7" i="50"/>
  <c r="X7" i="50" s="1"/>
  <c r="V10" i="50"/>
  <c r="V24" i="50"/>
  <c r="Z4" i="50"/>
  <c r="X4" i="50" s="1"/>
  <c r="Z2" i="50"/>
  <c r="X2" i="50" s="1"/>
  <c r="V3" i="50"/>
  <c r="V15" i="50"/>
  <c r="Z19" i="50"/>
  <c r="X19" i="50" s="1"/>
  <c r="Z22" i="50"/>
  <c r="X22" i="50" s="1"/>
  <c r="Z20" i="50"/>
  <c r="X20" i="50" s="1"/>
  <c r="V8" i="50"/>
  <c r="Z12" i="50"/>
  <c r="X12" i="50" s="1"/>
  <c r="Z26" i="50"/>
  <c r="X26" i="50" s="1"/>
  <c r="C26" i="50"/>
  <c r="W26" i="50" s="1"/>
  <c r="V2" i="50"/>
  <c r="V14" i="50"/>
  <c r="V19" i="50"/>
  <c r="V22" i="50"/>
  <c r="V25" i="50"/>
  <c r="V9" i="50"/>
  <c r="W12" i="52"/>
  <c r="V2" i="52"/>
  <c r="Z6" i="52"/>
  <c r="V8" i="52"/>
  <c r="Z12" i="52"/>
  <c r="V14" i="52"/>
  <c r="Z18" i="52"/>
  <c r="V20" i="52"/>
  <c r="X12" i="52"/>
  <c r="Y6" i="52"/>
  <c r="C2" i="50"/>
  <c r="W2" i="50" s="1"/>
  <c r="C3" i="50"/>
  <c r="W3" i="50" s="1"/>
  <c r="C4" i="50"/>
  <c r="W4" i="50" s="1"/>
  <c r="C5" i="50"/>
  <c r="W5" i="50" s="1"/>
  <c r="C6" i="50"/>
  <c r="W6" i="50" s="1"/>
  <c r="C7" i="50"/>
  <c r="W7" i="50" s="1"/>
  <c r="C8" i="50"/>
  <c r="W8" i="50" s="1"/>
  <c r="C9" i="50"/>
  <c r="W9" i="50" s="1"/>
  <c r="C10" i="50"/>
  <c r="W10" i="50" s="1"/>
  <c r="C11" i="50"/>
  <c r="W11" i="50" s="1"/>
  <c r="C12" i="50"/>
  <c r="W12" i="50" s="1"/>
  <c r="C13" i="50"/>
  <c r="W13" i="50" s="1"/>
  <c r="C14" i="50"/>
  <c r="W14" i="50" s="1"/>
  <c r="C15" i="50"/>
  <c r="W15" i="50" s="1"/>
  <c r="C16" i="50"/>
  <c r="W16" i="50" s="1"/>
  <c r="C17" i="50"/>
  <c r="W17" i="50" s="1"/>
  <c r="C18" i="50"/>
  <c r="W18" i="50" s="1"/>
  <c r="C19" i="50"/>
  <c r="W19" i="50" s="1"/>
  <c r="C20" i="50"/>
  <c r="W20" i="50" s="1"/>
  <c r="C21" i="50"/>
  <c r="W21" i="50" s="1"/>
  <c r="C22" i="50"/>
  <c r="W22" i="50" s="1"/>
  <c r="C23" i="50"/>
  <c r="W23" i="50" s="1"/>
  <c r="C24" i="50"/>
  <c r="W24" i="50" s="1"/>
  <c r="C25" i="50"/>
  <c r="W25" i="50" s="1"/>
  <c r="V3" i="52"/>
  <c r="Z7" i="52"/>
  <c r="V9" i="52"/>
  <c r="Z13" i="52"/>
  <c r="V15" i="52"/>
  <c r="Z19" i="52"/>
  <c r="V21" i="52"/>
  <c r="E6" i="52"/>
  <c r="E12" i="52"/>
  <c r="E18" i="52"/>
  <c r="W6" i="52"/>
  <c r="W18" i="52"/>
  <c r="X18" i="52"/>
  <c r="V4" i="52"/>
  <c r="V10" i="52"/>
  <c r="V16" i="52"/>
  <c r="V22" i="52"/>
  <c r="Z3" i="52"/>
  <c r="Z15" i="52"/>
  <c r="AA9" i="52"/>
  <c r="AA21" i="52"/>
  <c r="O2" i="45"/>
  <c r="O55" i="45"/>
  <c r="O56" i="45"/>
  <c r="Y20" i="49"/>
  <c r="O51" i="45"/>
  <c r="O52" i="45"/>
  <c r="O53" i="45"/>
  <c r="O48" i="45"/>
  <c r="O49" i="45"/>
  <c r="O50" i="45"/>
  <c r="O41" i="45"/>
  <c r="O42" i="45"/>
  <c r="O43" i="45"/>
  <c r="O44" i="45"/>
  <c r="O34" i="45"/>
  <c r="O39" i="45"/>
  <c r="O31" i="45"/>
  <c r="O47" i="45"/>
  <c r="O54" i="45"/>
  <c r="O28" i="45"/>
  <c r="O29" i="45"/>
  <c r="O30" i="45"/>
  <c r="O35" i="45"/>
  <c r="O36" i="45"/>
  <c r="O37" i="45"/>
  <c r="O38" i="45"/>
  <c r="O32" i="45"/>
  <c r="O21" i="45"/>
  <c r="O22" i="45"/>
  <c r="O23" i="45"/>
  <c r="O24" i="45"/>
  <c r="O25" i="45"/>
  <c r="O26" i="45"/>
  <c r="O3" i="45"/>
  <c r="O5" i="45"/>
  <c r="O6" i="45"/>
  <c r="O7" i="45"/>
  <c r="O8" i="45"/>
  <c r="O10" i="45"/>
  <c r="O11" i="45"/>
  <c r="O12" i="45"/>
  <c r="O13" i="45"/>
  <c r="O14" i="45"/>
  <c r="O15" i="45"/>
  <c r="O17" i="45"/>
  <c r="O18" i="45"/>
  <c r="O19" i="45"/>
  <c r="O20" i="45"/>
  <c r="X20" i="49"/>
  <c r="E2" i="49"/>
  <c r="E12" i="49"/>
  <c r="E16" i="49"/>
  <c r="C4" i="47"/>
  <c r="W4" i="47" s="1"/>
  <c r="E24" i="49"/>
  <c r="E20" i="49"/>
  <c r="D21" i="49"/>
  <c r="W20" i="49"/>
  <c r="Z21" i="44"/>
  <c r="X21" i="44" s="1"/>
  <c r="D22" i="49"/>
  <c r="C22" i="47"/>
  <c r="W22" i="47" s="1"/>
  <c r="D24" i="49"/>
  <c r="D5" i="49"/>
  <c r="V23" i="44"/>
  <c r="D2" i="49"/>
  <c r="D4" i="49"/>
  <c r="D6" i="49"/>
  <c r="D8" i="49"/>
  <c r="D10" i="49"/>
  <c r="D12" i="49"/>
  <c r="D14" i="49"/>
  <c r="D16" i="49"/>
  <c r="D18" i="49"/>
  <c r="AA18" i="49"/>
  <c r="X23" i="49"/>
  <c r="E23" i="49"/>
  <c r="W5" i="46"/>
  <c r="W11" i="46"/>
  <c r="W17" i="46"/>
  <c r="Z28" i="44"/>
  <c r="X28" i="44" s="1"/>
  <c r="P20" i="45"/>
  <c r="P22" i="45"/>
  <c r="P23" i="45"/>
  <c r="P27" i="48"/>
  <c r="P26" i="48"/>
  <c r="W15" i="46"/>
  <c r="Z4" i="44"/>
  <c r="X4" i="44" s="1"/>
  <c r="O2" i="48"/>
  <c r="O3" i="48"/>
  <c r="O4" i="48"/>
  <c r="O5" i="48"/>
  <c r="O9" i="48"/>
  <c r="O10" i="48"/>
  <c r="O11" i="48"/>
  <c r="O12" i="48"/>
  <c r="O15" i="48"/>
  <c r="O16" i="48"/>
  <c r="O17" i="48"/>
  <c r="O18" i="48"/>
  <c r="O19" i="48"/>
  <c r="O21" i="48"/>
  <c r="O22" i="48"/>
  <c r="O23" i="48"/>
  <c r="O24" i="48"/>
  <c r="O25" i="48"/>
  <c r="O27" i="48"/>
  <c r="O28" i="48"/>
  <c r="O29" i="48"/>
  <c r="O30" i="48"/>
  <c r="O31" i="48"/>
  <c r="O33" i="48"/>
  <c r="O34" i="48"/>
  <c r="O35" i="48"/>
  <c r="O36" i="48"/>
  <c r="O37" i="48"/>
  <c r="O39" i="48"/>
  <c r="O40" i="48"/>
  <c r="O41" i="48"/>
  <c r="O42" i="48"/>
  <c r="O43" i="48"/>
  <c r="O45" i="48"/>
  <c r="O46" i="48"/>
  <c r="O47" i="48"/>
  <c r="O48" i="48"/>
  <c r="O49" i="48"/>
  <c r="O51" i="48"/>
  <c r="O52" i="48"/>
  <c r="O53" i="48"/>
  <c r="O54" i="48"/>
  <c r="C12" i="47"/>
  <c r="W12" i="47" s="1"/>
  <c r="Z24" i="49"/>
  <c r="X21" i="49"/>
  <c r="D20" i="49"/>
  <c r="D12" i="46"/>
  <c r="W13" i="46"/>
  <c r="V2" i="44"/>
  <c r="E22" i="49"/>
  <c r="Z21" i="49"/>
  <c r="D23" i="49"/>
  <c r="W5" i="49"/>
  <c r="Y21" i="49"/>
  <c r="E9" i="49"/>
  <c r="E19" i="49"/>
  <c r="C5" i="47"/>
  <c r="W5" i="47" s="1"/>
  <c r="C8" i="47"/>
  <c r="W8" i="47" s="1"/>
  <c r="C17" i="47"/>
  <c r="W17" i="47" s="1"/>
  <c r="X9" i="49"/>
  <c r="C10" i="47"/>
  <c r="W10" i="47" s="1"/>
  <c r="V23" i="49"/>
  <c r="AA22" i="49"/>
  <c r="D14" i="46"/>
  <c r="AA8" i="46"/>
  <c r="P21" i="45"/>
  <c r="D3" i="49"/>
  <c r="D7" i="49"/>
  <c r="D9" i="49"/>
  <c r="D13" i="49"/>
  <c r="D15" i="49"/>
  <c r="D17" i="49"/>
  <c r="D19" i="49"/>
  <c r="C18" i="47"/>
  <c r="W18" i="47" s="1"/>
  <c r="X24" i="49"/>
  <c r="Z7" i="44"/>
  <c r="X7" i="44" s="1"/>
  <c r="X12" i="49"/>
  <c r="X22" i="49"/>
  <c r="E21" i="49"/>
  <c r="V14" i="44"/>
  <c r="AA24" i="49"/>
  <c r="C20" i="47"/>
  <c r="W20" i="47" s="1"/>
  <c r="C3" i="44"/>
  <c r="W3" i="44" s="1"/>
  <c r="V5" i="44"/>
  <c r="V17" i="44"/>
  <c r="V3" i="44"/>
  <c r="V24" i="49"/>
  <c r="C9" i="44"/>
  <c r="W9" i="44" s="1"/>
  <c r="V20" i="44"/>
  <c r="Y4" i="49"/>
  <c r="X6" i="46"/>
  <c r="X13" i="49"/>
  <c r="X15" i="49"/>
  <c r="Z20" i="49"/>
  <c r="P25" i="48"/>
  <c r="Y22" i="49"/>
  <c r="Z20" i="44"/>
  <c r="X20" i="44" s="1"/>
  <c r="Y6" i="49"/>
  <c r="C21" i="47"/>
  <c r="W21" i="47" s="1"/>
  <c r="Z23" i="49"/>
  <c r="D2" i="46"/>
  <c r="AA2" i="46"/>
  <c r="D4" i="46"/>
  <c r="D6" i="46"/>
  <c r="Y6" i="46"/>
  <c r="D10" i="46"/>
  <c r="AA12" i="46"/>
  <c r="AA14" i="46"/>
  <c r="D16" i="46"/>
  <c r="D18" i="46"/>
  <c r="AA18" i="46"/>
  <c r="V21" i="44"/>
  <c r="AA2" i="49"/>
  <c r="AA8" i="49"/>
  <c r="C7" i="47"/>
  <c r="W7" i="47" s="1"/>
  <c r="C9" i="47"/>
  <c r="W9" i="47" s="1"/>
  <c r="C19" i="47"/>
  <c r="W19" i="47" s="1"/>
  <c r="Y23" i="49"/>
  <c r="V22" i="49"/>
  <c r="CA247" i="19"/>
  <c r="CK245" i="19"/>
  <c r="CF259" i="19"/>
  <c r="CO257" i="19"/>
  <c r="CI252" i="19"/>
  <c r="CN257" i="19"/>
  <c r="CH252" i="19"/>
  <c r="CL260" i="19"/>
  <c r="CL257" i="19"/>
  <c r="CH255" i="19"/>
  <c r="CD252" i="19"/>
  <c r="CJ246" i="19"/>
  <c r="CJ261" i="19"/>
  <c r="CI257" i="19"/>
  <c r="CG255" i="19"/>
  <c r="CI246" i="19"/>
  <c r="CC263" i="19"/>
  <c r="CH259" i="19"/>
  <c r="CP254" i="19"/>
  <c r="CM252" i="19"/>
  <c r="CO245" i="19"/>
  <c r="BX263" i="19"/>
  <c r="CG259" i="19"/>
  <c r="CP257" i="19"/>
  <c r="CL254" i="19"/>
  <c r="CJ252" i="19"/>
  <c r="BX247" i="19"/>
  <c r="BW263" i="19"/>
  <c r="BW247" i="19"/>
  <c r="CH261" i="19"/>
  <c r="CF255" i="19"/>
  <c r="CG261" i="19"/>
  <c r="CD255" i="19"/>
  <c r="BX253" i="19"/>
  <c r="CN262" i="19"/>
  <c r="CA261" i="19"/>
  <c r="BW253" i="19"/>
  <c r="CP249" i="19"/>
  <c r="CL262" i="19"/>
  <c r="CO249" i="19"/>
  <c r="CK262" i="19"/>
  <c r="CA258" i="19"/>
  <c r="CN249" i="19"/>
  <c r="CH249" i="19"/>
  <c r="CH246" i="19"/>
  <c r="CG246" i="19"/>
  <c r="CC258" i="19"/>
  <c r="CA255" i="19"/>
  <c r="CC246" i="19"/>
  <c r="CB258" i="19"/>
  <c r="CD263" i="19"/>
  <c r="CN259" i="19"/>
  <c r="CM249" i="19"/>
  <c r="CB247" i="19"/>
  <c r="CP245" i="19"/>
  <c r="CE259" i="19"/>
  <c r="CF257" i="19"/>
  <c r="CK254" i="19"/>
  <c r="CC252" i="19"/>
  <c r="CG249" i="19"/>
  <c r="CB246" i="19"/>
  <c r="CJ245" i="19"/>
  <c r="CE262" i="19"/>
  <c r="CB259" i="19"/>
  <c r="CD254" i="19"/>
  <c r="CA249" i="19"/>
  <c r="CL248" i="19"/>
  <c r="CB245" i="19"/>
  <c r="CJ244" i="19"/>
  <c r="CP263" i="19"/>
  <c r="CB262" i="19"/>
  <c r="BW257" i="19"/>
  <c r="CK256" i="19"/>
  <c r="CP243" i="19"/>
  <c r="CO263" i="19"/>
  <c r="CA262" i="19"/>
  <c r="CP261" i="19"/>
  <c r="CI260" i="19"/>
  <c r="BW259" i="19"/>
  <c r="CO258" i="19"/>
  <c r="CJ256" i="19"/>
  <c r="CB254" i="19"/>
  <c r="CM253" i="19"/>
  <c r="CJ248" i="19"/>
  <c r="BW245" i="19"/>
  <c r="CG244" i="19"/>
  <c r="CO243" i="19"/>
  <c r="CI263" i="19"/>
  <c r="BX262" i="19"/>
  <c r="CO261" i="19"/>
  <c r="CF260" i="19"/>
  <c r="CM258" i="19"/>
  <c r="CH256" i="19"/>
  <c r="BX254" i="19"/>
  <c r="CL253" i="19"/>
  <c r="CI248" i="19"/>
  <c r="CF244" i="19"/>
  <c r="CN243" i="19"/>
  <c r="CK260" i="19"/>
  <c r="BX257" i="19"/>
  <c r="CL256" i="19"/>
  <c r="CJ260" i="19"/>
  <c r="BX259" i="19"/>
  <c r="CP258" i="19"/>
  <c r="CC254" i="19"/>
  <c r="CN253" i="19"/>
  <c r="CK248" i="19"/>
  <c r="BX245" i="19"/>
  <c r="CH244" i="19"/>
  <c r="CF263" i="19"/>
  <c r="BW262" i="19"/>
  <c r="CN261" i="19"/>
  <c r="CD260" i="19"/>
  <c r="CJ258" i="19"/>
  <c r="CE256" i="19"/>
  <c r="CP255" i="19"/>
  <c r="CH253" i="19"/>
  <c r="CD248" i="19"/>
  <c r="CL247" i="19"/>
  <c r="BX244" i="19"/>
  <c r="CH243" i="19"/>
  <c r="CE263" i="19"/>
  <c r="CM261" i="19"/>
  <c r="CC260" i="19"/>
  <c r="CD258" i="19"/>
  <c r="CB256" i="19"/>
  <c r="CO255" i="19"/>
  <c r="CG253" i="19"/>
  <c r="CC248" i="19"/>
  <c r="CK247" i="19"/>
  <c r="BW244" i="19"/>
  <c r="CG243" i="19"/>
  <c r="CK257" i="19"/>
  <c r="CG256" i="19"/>
  <c r="CC255" i="19"/>
  <c r="CO254" i="19"/>
  <c r="BW254" i="19"/>
  <c r="CK253" i="19"/>
  <c r="CG252" i="19"/>
  <c r="CJ249" i="19"/>
  <c r="CF248" i="19"/>
  <c r="CN247" i="19"/>
  <c r="CF246" i="19"/>
  <c r="CN245" i="19"/>
  <c r="CB244" i="19"/>
  <c r="CJ243" i="19"/>
  <c r="CB263" i="19"/>
  <c r="CM262" i="19"/>
  <c r="CI261" i="19"/>
  <c r="CE260" i="19"/>
  <c r="CA259" i="19"/>
  <c r="CN258" i="19"/>
  <c r="CJ257" i="19"/>
  <c r="CF256" i="19"/>
  <c r="CB255" i="19"/>
  <c r="CN254" i="19"/>
  <c r="CJ253" i="19"/>
  <c r="CF252" i="19"/>
  <c r="CI249" i="19"/>
  <c r="CE248" i="19"/>
  <c r="CM247" i="19"/>
  <c r="CD246" i="19"/>
  <c r="CL245" i="19"/>
  <c r="CA244" i="19"/>
  <c r="CI243" i="19"/>
  <c r="CN263" i="19"/>
  <c r="CF261" i="19"/>
  <c r="CM259" i="19"/>
  <c r="CI258" i="19"/>
  <c r="CA256" i="19"/>
  <c r="CJ254" i="19"/>
  <c r="CF253" i="19"/>
  <c r="CB252" i="19"/>
  <c r="CF249" i="19"/>
  <c r="CB248" i="19"/>
  <c r="CJ247" i="19"/>
  <c r="CF245" i="19"/>
  <c r="CN244" i="19"/>
  <c r="CF243" i="19"/>
  <c r="CL263" i="19"/>
  <c r="CH262" i="19"/>
  <c r="CD261" i="19"/>
  <c r="CP260" i="19"/>
  <c r="BX260" i="19"/>
  <c r="CL259" i="19"/>
  <c r="CH258" i="19"/>
  <c r="CD257" i="19"/>
  <c r="BX256" i="19"/>
  <c r="CM255" i="19"/>
  <c r="CI254" i="19"/>
  <c r="CE253" i="19"/>
  <c r="CP252" i="19"/>
  <c r="CA252" i="19"/>
  <c r="CD249" i="19"/>
  <c r="CP248" i="19"/>
  <c r="BX248" i="19"/>
  <c r="CH247" i="19"/>
  <c r="CP246" i="19"/>
  <c r="CE245" i="19"/>
  <c r="CM244" i="19"/>
  <c r="CD243" i="19"/>
  <c r="CK263" i="19"/>
  <c r="CG262" i="19"/>
  <c r="CC261" i="19"/>
  <c r="CO260" i="19"/>
  <c r="BW260" i="19"/>
  <c r="CK259" i="19"/>
  <c r="CG258" i="19"/>
  <c r="CC257" i="19"/>
  <c r="CN256" i="19"/>
  <c r="BW256" i="19"/>
  <c r="CJ255" i="19"/>
  <c r="CF254" i="19"/>
  <c r="CB253" i="19"/>
  <c r="CO252" i="19"/>
  <c r="CC249" i="19"/>
  <c r="CO248" i="19"/>
  <c r="BW248" i="19"/>
  <c r="CG247" i="19"/>
  <c r="CO246" i="19"/>
  <c r="CD245" i="19"/>
  <c r="CL244" i="19"/>
  <c r="CC243" i="19"/>
  <c r="CJ262" i="19"/>
  <c r="CB260" i="19"/>
  <c r="CE257" i="19"/>
  <c r="CN255" i="19"/>
  <c r="CJ263" i="19"/>
  <c r="CF262" i="19"/>
  <c r="CB261" i="19"/>
  <c r="CN260" i="19"/>
  <c r="CJ259" i="19"/>
  <c r="CF258" i="19"/>
  <c r="CB257" i="19"/>
  <c r="CM256" i="19"/>
  <c r="CI255" i="19"/>
  <c r="CE254" i="19"/>
  <c r="CA253" i="19"/>
  <c r="CN252" i="19"/>
  <c r="CB249" i="19"/>
  <c r="CN248" i="19"/>
  <c r="CF247" i="19"/>
  <c r="CN246" i="19"/>
  <c r="CC245" i="19"/>
  <c r="CK244" i="19"/>
  <c r="CB243" i="19"/>
  <c r="CM263" i="19"/>
  <c r="CA263" i="19"/>
  <c r="CI262" i="19"/>
  <c r="CE261" i="19"/>
  <c r="CM260" i="19"/>
  <c r="CA260" i="19"/>
  <c r="CI259" i="19"/>
  <c r="CE258" i="19"/>
  <c r="CM257" i="19"/>
  <c r="CA257" i="19"/>
  <c r="CI256" i="19"/>
  <c r="CE255" i="19"/>
  <c r="CM254" i="19"/>
  <c r="CA254" i="19"/>
  <c r="CI253" i="19"/>
  <c r="CE252" i="19"/>
  <c r="CE249" i="19"/>
  <c r="CM248" i="19"/>
  <c r="CA248" i="19"/>
  <c r="CI247" i="19"/>
  <c r="CE246" i="19"/>
  <c r="CM245" i="19"/>
  <c r="CA245" i="19"/>
  <c r="CI244" i="19"/>
  <c r="CE243" i="19"/>
  <c r="CE247" i="19"/>
  <c r="CM246" i="19"/>
  <c r="CA246" i="19"/>
  <c r="CI245" i="19"/>
  <c r="CE244" i="19"/>
  <c r="CM243" i="19"/>
  <c r="CA243" i="19"/>
  <c r="CH263" i="19"/>
  <c r="CP262" i="19"/>
  <c r="CD262" i="19"/>
  <c r="CL261" i="19"/>
  <c r="BX261" i="19"/>
  <c r="CH260" i="19"/>
  <c r="CP259" i="19"/>
  <c r="CD259" i="19"/>
  <c r="CL258" i="19"/>
  <c r="BX258" i="19"/>
  <c r="CH257" i="19"/>
  <c r="CP256" i="19"/>
  <c r="CD256" i="19"/>
  <c r="CL255" i="19"/>
  <c r="BX255" i="19"/>
  <c r="CH254" i="19"/>
  <c r="CP253" i="19"/>
  <c r="CD253" i="19"/>
  <c r="CL252" i="19"/>
  <c r="BX252" i="19"/>
  <c r="CL249" i="19"/>
  <c r="BX249" i="19"/>
  <c r="CH248" i="19"/>
  <c r="CP247" i="19"/>
  <c r="CD247" i="19"/>
  <c r="CL246" i="19"/>
  <c r="BX246" i="19"/>
  <c r="CH245" i="19"/>
  <c r="CP244" i="19"/>
  <c r="CD244" i="19"/>
  <c r="CL243" i="19"/>
  <c r="BX243" i="19"/>
  <c r="CG263" i="19"/>
  <c r="CO262" i="19"/>
  <c r="CC262" i="19"/>
  <c r="CK261" i="19"/>
  <c r="BW261" i="19"/>
  <c r="CG260" i="19"/>
  <c r="CO259" i="19"/>
  <c r="CC259" i="19"/>
  <c r="CK258" i="19"/>
  <c r="BW258" i="19"/>
  <c r="CG257" i="19"/>
  <c r="CO256" i="19"/>
  <c r="CC256" i="19"/>
  <c r="CK255" i="19"/>
  <c r="BW255" i="19"/>
  <c r="CG254" i="19"/>
  <c r="CO253" i="19"/>
  <c r="CC253" i="19"/>
  <c r="CK252" i="19"/>
  <c r="BW252" i="19"/>
  <c r="CK249" i="19"/>
  <c r="BW249" i="19"/>
  <c r="CG248" i="19"/>
  <c r="CO247" i="19"/>
  <c r="CC247" i="19"/>
  <c r="CK246" i="19"/>
  <c r="BW246" i="19"/>
  <c r="CG245" i="19"/>
  <c r="CO244" i="19"/>
  <c r="CC244" i="19"/>
  <c r="CK243" i="19"/>
  <c r="BW243" i="19"/>
  <c r="CM242" i="19"/>
  <c r="CC242" i="19"/>
  <c r="CL242" i="19"/>
  <c r="CH242" i="19"/>
  <c r="CB242" i="19"/>
  <c r="CP242" i="19"/>
  <c r="CJ242" i="19"/>
  <c r="CE242" i="19"/>
  <c r="CD242" i="19"/>
  <c r="CI242" i="19"/>
  <c r="CG242" i="19"/>
  <c r="CA242" i="19"/>
  <c r="CO242" i="19"/>
  <c r="CK242" i="19"/>
  <c r="CF242" i="19"/>
  <c r="CN242" i="19"/>
  <c r="BX242" i="19"/>
  <c r="BW242" i="19"/>
  <c r="V20" i="49"/>
  <c r="Y24" i="49"/>
  <c r="W24" i="49"/>
  <c r="Z22" i="49"/>
  <c r="W23" i="49"/>
  <c r="AA21" i="49"/>
  <c r="W21" i="49"/>
  <c r="V21" i="49"/>
  <c r="AA23" i="49"/>
  <c r="W22" i="49"/>
  <c r="AA20" i="49"/>
  <c r="AA4" i="49"/>
  <c r="Y9" i="49"/>
  <c r="V11" i="49"/>
  <c r="V17" i="49"/>
  <c r="Z14" i="49"/>
  <c r="V4" i="49"/>
  <c r="AA9" i="49"/>
  <c r="V16" i="49"/>
  <c r="AA14" i="49"/>
  <c r="E13" i="49"/>
  <c r="Y7" i="49"/>
  <c r="Y13" i="49"/>
  <c r="Y15" i="49"/>
  <c r="Y2" i="49"/>
  <c r="W2" i="49"/>
  <c r="V6" i="49"/>
  <c r="V10" i="49"/>
  <c r="AA17" i="49"/>
  <c r="Z8" i="49"/>
  <c r="E6" i="49"/>
  <c r="E18" i="49"/>
  <c r="E7" i="49"/>
  <c r="X3" i="49"/>
  <c r="Y3" i="49"/>
  <c r="V5" i="49"/>
  <c r="V18" i="49"/>
  <c r="AA3" i="49"/>
  <c r="AA11" i="49"/>
  <c r="X6" i="49"/>
  <c r="X18" i="49"/>
  <c r="O65" i="48"/>
  <c r="O64" i="48"/>
  <c r="O63" i="48"/>
  <c r="O62" i="48"/>
  <c r="O61" i="48"/>
  <c r="O60" i="48"/>
  <c r="O59" i="48"/>
  <c r="O58" i="48"/>
  <c r="O57" i="48"/>
  <c r="O7" i="48"/>
  <c r="O8" i="48"/>
  <c r="O14" i="48"/>
  <c r="O20" i="48"/>
  <c r="O32" i="48"/>
  <c r="O38" i="48"/>
  <c r="O44" i="48"/>
  <c r="O13" i="48"/>
  <c r="O26" i="48"/>
  <c r="O50" i="48"/>
  <c r="AB382" i="19"/>
  <c r="AH387" i="19"/>
  <c r="AC388" i="19"/>
  <c r="AB381" i="19"/>
  <c r="AN385" i="19"/>
  <c r="X390" i="19"/>
  <c r="AK379" i="19"/>
  <c r="AN390" i="19"/>
  <c r="AN384" i="19"/>
  <c r="AI386" i="19"/>
  <c r="AG380" i="19"/>
  <c r="AJ389" i="19"/>
  <c r="AL378" i="19"/>
  <c r="Z382" i="19"/>
  <c r="AA381" i="19"/>
  <c r="AK385" i="19"/>
  <c r="AD380" i="19"/>
  <c r="AP373" i="19"/>
  <c r="AL372" i="19"/>
  <c r="AD370" i="19"/>
  <c r="AG389" i="19"/>
  <c r="AA387" i="19"/>
  <c r="AF386" i="19"/>
  <c r="AK384" i="19"/>
  <c r="X381" i="19"/>
  <c r="AD379" i="19"/>
  <c r="AI377" i="19"/>
  <c r="AN376" i="19"/>
  <c r="AN375" i="19"/>
  <c r="AO373" i="19"/>
  <c r="AK372" i="19"/>
  <c r="AC370" i="19"/>
  <c r="AJ390" i="19"/>
  <c r="AF389" i="19"/>
  <c r="AO388" i="19"/>
  <c r="Z387" i="19"/>
  <c r="AD386" i="19"/>
  <c r="AE385" i="19"/>
  <c r="AJ384" i="19"/>
  <c r="AJ383" i="19"/>
  <c r="AO382" i="19"/>
  <c r="AC379" i="19"/>
  <c r="AG378" i="19"/>
  <c r="AH377" i="19"/>
  <c r="AL376" i="19"/>
  <c r="AM375" i="19"/>
  <c r="AN373" i="19"/>
  <c r="AJ372" i="19"/>
  <c r="AF371" i="19"/>
  <c r="AB370" i="19"/>
  <c r="AP377" i="19"/>
  <c r="AQ376" i="19"/>
  <c r="X376" i="19"/>
  <c r="AL385" i="19"/>
  <c r="AF380" i="19"/>
  <c r="AQ388" i="19"/>
  <c r="AB387" i="19"/>
  <c r="AP383" i="19"/>
  <c r="AQ382" i="19"/>
  <c r="X382" i="19"/>
  <c r="AJ378" i="19"/>
  <c r="Z369" i="19"/>
  <c r="AK390" i="19"/>
  <c r="AP388" i="19"/>
  <c r="X388" i="19"/>
  <c r="AF385" i="19"/>
  <c r="AO383" i="19"/>
  <c r="AP382" i="19"/>
  <c r="AC380" i="19"/>
  <c r="AH378" i="19"/>
  <c r="AG371" i="19"/>
  <c r="X369" i="19"/>
  <c r="AI390" i="19"/>
  <c r="AE389" i="19"/>
  <c r="AN388" i="19"/>
  <c r="X387" i="19"/>
  <c r="AC386" i="19"/>
  <c r="AD385" i="19"/>
  <c r="AH384" i="19"/>
  <c r="AI383" i="19"/>
  <c r="AN382" i="19"/>
  <c r="AN381" i="19"/>
  <c r="AB379" i="19"/>
  <c r="AB378" i="19"/>
  <c r="AG377" i="19"/>
  <c r="AK376" i="19"/>
  <c r="AL375" i="19"/>
  <c r="AP374" i="19"/>
  <c r="AL373" i="19"/>
  <c r="AH372" i="19"/>
  <c r="AD371" i="19"/>
  <c r="Z370" i="19"/>
  <c r="AP368" i="19"/>
  <c r="Z375" i="19"/>
  <c r="AN372" i="19"/>
  <c r="AJ371" i="19"/>
  <c r="AF370" i="19"/>
  <c r="AM390" i="19"/>
  <c r="AH386" i="19"/>
  <c r="AM384" i="19"/>
  <c r="AF379" i="19"/>
  <c r="X375" i="19"/>
  <c r="AQ373" i="19"/>
  <c r="AM372" i="19"/>
  <c r="AI371" i="19"/>
  <c r="AA369" i="19"/>
  <c r="AH389" i="19"/>
  <c r="AG386" i="19"/>
  <c r="AL384" i="19"/>
  <c r="Z381" i="19"/>
  <c r="AE379" i="19"/>
  <c r="AJ377" i="19"/>
  <c r="AH371" i="19"/>
  <c r="AD389" i="19"/>
  <c r="AL388" i="19"/>
  <c r="AC385" i="19"/>
  <c r="AG384" i="19"/>
  <c r="AH383" i="19"/>
  <c r="AL382" i="19"/>
  <c r="AM381" i="19"/>
  <c r="Z379" i="19"/>
  <c r="AA378" i="19"/>
  <c r="AF377" i="19"/>
  <c r="AF376" i="19"/>
  <c r="AK375" i="19"/>
  <c r="AJ374" i="19"/>
  <c r="AF373" i="19"/>
  <c r="AB372" i="19"/>
  <c r="AN369" i="19"/>
  <c r="AJ368" i="19"/>
  <c r="AG390" i="19"/>
  <c r="AC389" i="19"/>
  <c r="AK388" i="19"/>
  <c r="AN387" i="19"/>
  <c r="AB385" i="19"/>
  <c r="AB384" i="19"/>
  <c r="AG383" i="19"/>
  <c r="AK382" i="19"/>
  <c r="AL381" i="19"/>
  <c r="AP380" i="19"/>
  <c r="AQ379" i="19"/>
  <c r="X379" i="19"/>
  <c r="Z378" i="19"/>
  <c r="AD377" i="19"/>
  <c r="AE376" i="19"/>
  <c r="AJ375" i="19"/>
  <c r="AI374" i="19"/>
  <c r="AE373" i="19"/>
  <c r="AA372" i="19"/>
  <c r="AQ370" i="19"/>
  <c r="AM369" i="19"/>
  <c r="AI368" i="19"/>
  <c r="AD390" i="19"/>
  <c r="AQ389" i="19"/>
  <c r="Z389" i="19"/>
  <c r="AH388" i="19"/>
  <c r="AM387" i="19"/>
  <c r="Z385" i="19"/>
  <c r="AA384" i="19"/>
  <c r="AF383" i="19"/>
  <c r="AF382" i="19"/>
  <c r="AK381" i="19"/>
  <c r="AO380" i="19"/>
  <c r="AP379" i="19"/>
  <c r="X378" i="19"/>
  <c r="AC377" i="19"/>
  <c r="AD376" i="19"/>
  <c r="AH375" i="19"/>
  <c r="AH374" i="19"/>
  <c r="AD373" i="19"/>
  <c r="Z372" i="19"/>
  <c r="AP370" i="19"/>
  <c r="AL369" i="19"/>
  <c r="AH368" i="19"/>
  <c r="AB369" i="19"/>
  <c r="AG387" i="19"/>
  <c r="AO377" i="19"/>
  <c r="AP376" i="19"/>
  <c r="AE370" i="19"/>
  <c r="AO376" i="19"/>
  <c r="AH390" i="19"/>
  <c r="AP389" i="19"/>
  <c r="AL387" i="19"/>
  <c r="Z384" i="19"/>
  <c r="AE382" i="19"/>
  <c r="AJ380" i="19"/>
  <c r="AC376" i="19"/>
  <c r="AG374" i="19"/>
  <c r="X372" i="19"/>
  <c r="AO370" i="19"/>
  <c r="AK369" i="19"/>
  <c r="AG368" i="19"/>
  <c r="AA390" i="19"/>
  <c r="AO389" i="19"/>
  <c r="AE388" i="19"/>
  <c r="AK387" i="19"/>
  <c r="AO386" i="19"/>
  <c r="AP385" i="19"/>
  <c r="X384" i="19"/>
  <c r="AC383" i="19"/>
  <c r="AD382" i="19"/>
  <c r="AH381" i="19"/>
  <c r="AI380" i="19"/>
  <c r="AN379" i="19"/>
  <c r="AN378" i="19"/>
  <c r="AB376" i="19"/>
  <c r="AB375" i="19"/>
  <c r="AF374" i="19"/>
  <c r="AB373" i="19"/>
  <c r="AN370" i="19"/>
  <c r="AJ369" i="19"/>
  <c r="AF368" i="19"/>
  <c r="AI389" i="19"/>
  <c r="AB388" i="19"/>
  <c r="AK378" i="19"/>
  <c r="AL390" i="19"/>
  <c r="Z388" i="19"/>
  <c r="AB390" i="19"/>
  <c r="AF388" i="19"/>
  <c r="AP386" i="19"/>
  <c r="AQ385" i="19"/>
  <c r="X385" i="19"/>
  <c r="AD383" i="19"/>
  <c r="AJ381" i="19"/>
  <c r="AO379" i="19"/>
  <c r="AG375" i="19"/>
  <c r="AC373" i="19"/>
  <c r="AP390" i="19"/>
  <c r="Z390" i="19"/>
  <c r="AL389" i="19"/>
  <c r="AD388" i="19"/>
  <c r="AJ387" i="19"/>
  <c r="AJ386" i="19"/>
  <c r="AO385" i="19"/>
  <c r="AC382" i="19"/>
  <c r="AG381" i="19"/>
  <c r="AH380" i="19"/>
  <c r="AL379" i="19"/>
  <c r="AM378" i="19"/>
  <c r="Z376" i="19"/>
  <c r="AA375" i="19"/>
  <c r="AD374" i="19"/>
  <c r="Z373" i="19"/>
  <c r="AP371" i="19"/>
  <c r="AL370" i="19"/>
  <c r="AH369" i="19"/>
  <c r="AD368" i="19"/>
  <c r="AM388" i="19"/>
  <c r="AA388" i="19"/>
  <c r="AI387" i="19"/>
  <c r="AQ386" i="19"/>
  <c r="AE386" i="19"/>
  <c r="AM385" i="19"/>
  <c r="AA385" i="19"/>
  <c r="AI384" i="19"/>
  <c r="AQ383" i="19"/>
  <c r="AE383" i="19"/>
  <c r="AM382" i="19"/>
  <c r="AA382" i="19"/>
  <c r="AI381" i="19"/>
  <c r="AQ380" i="19"/>
  <c r="AE380" i="19"/>
  <c r="AM379" i="19"/>
  <c r="AA379" i="19"/>
  <c r="AI378" i="19"/>
  <c r="AQ377" i="19"/>
  <c r="AE377" i="19"/>
  <c r="AM376" i="19"/>
  <c r="AA376" i="19"/>
  <c r="AI375" i="19"/>
  <c r="AQ374" i="19"/>
  <c r="AE374" i="19"/>
  <c r="AM373" i="19"/>
  <c r="AA373" i="19"/>
  <c r="AI372" i="19"/>
  <c r="AQ371" i="19"/>
  <c r="AE371" i="19"/>
  <c r="AM370" i="19"/>
  <c r="AA370" i="19"/>
  <c r="AI369" i="19"/>
  <c r="AQ368" i="19"/>
  <c r="AE368" i="19"/>
  <c r="AO374" i="19"/>
  <c r="AK373" i="19"/>
  <c r="X373" i="19"/>
  <c r="AC371" i="19"/>
  <c r="AG369" i="19"/>
  <c r="AC368" i="19"/>
  <c r="AF390" i="19"/>
  <c r="AN389" i="19"/>
  <c r="AB389" i="19"/>
  <c r="AJ388" i="19"/>
  <c r="AF387" i="19"/>
  <c r="AN386" i="19"/>
  <c r="AB386" i="19"/>
  <c r="AJ385" i="19"/>
  <c r="AF384" i="19"/>
  <c r="AN383" i="19"/>
  <c r="AB383" i="19"/>
  <c r="AJ382" i="19"/>
  <c r="AF381" i="19"/>
  <c r="AN380" i="19"/>
  <c r="AB380" i="19"/>
  <c r="AJ379" i="19"/>
  <c r="AF378" i="19"/>
  <c r="AN377" i="19"/>
  <c r="AB377" i="19"/>
  <c r="AJ376" i="19"/>
  <c r="AF375" i="19"/>
  <c r="AN374" i="19"/>
  <c r="AB374" i="19"/>
  <c r="AJ373" i="19"/>
  <c r="AF372" i="19"/>
  <c r="AN371" i="19"/>
  <c r="AB371" i="19"/>
  <c r="AJ370" i="19"/>
  <c r="AF369" i="19"/>
  <c r="AN368" i="19"/>
  <c r="AB368" i="19"/>
  <c r="AC374" i="19"/>
  <c r="AG372" i="19"/>
  <c r="AO371" i="19"/>
  <c r="AK370" i="19"/>
  <c r="X370" i="19"/>
  <c r="AO368" i="19"/>
  <c r="AQ390" i="19"/>
  <c r="AE390" i="19"/>
  <c r="AM389" i="19"/>
  <c r="AA389" i="19"/>
  <c r="AI388" i="19"/>
  <c r="AQ387" i="19"/>
  <c r="AE387" i="19"/>
  <c r="AM386" i="19"/>
  <c r="AA386" i="19"/>
  <c r="AI385" i="19"/>
  <c r="AQ384" i="19"/>
  <c r="AE384" i="19"/>
  <c r="AM383" i="19"/>
  <c r="AA383" i="19"/>
  <c r="AI382" i="19"/>
  <c r="AQ381" i="19"/>
  <c r="AE381" i="19"/>
  <c r="AM380" i="19"/>
  <c r="AA380" i="19"/>
  <c r="AI379" i="19"/>
  <c r="AQ378" i="19"/>
  <c r="AE378" i="19"/>
  <c r="AM377" i="19"/>
  <c r="AA377" i="19"/>
  <c r="AI376" i="19"/>
  <c r="AQ375" i="19"/>
  <c r="AE375" i="19"/>
  <c r="AM374" i="19"/>
  <c r="AA374" i="19"/>
  <c r="AI373" i="19"/>
  <c r="AQ372" i="19"/>
  <c r="AE372" i="19"/>
  <c r="AM371" i="19"/>
  <c r="AA371" i="19"/>
  <c r="AI370" i="19"/>
  <c r="AQ369" i="19"/>
  <c r="AE369" i="19"/>
  <c r="AM368" i="19"/>
  <c r="AA368" i="19"/>
  <c r="AP387" i="19"/>
  <c r="AD387" i="19"/>
  <c r="AL386" i="19"/>
  <c r="Z386" i="19"/>
  <c r="AH385" i="19"/>
  <c r="AP384" i="19"/>
  <c r="AD384" i="19"/>
  <c r="AL383" i="19"/>
  <c r="Z383" i="19"/>
  <c r="AH382" i="19"/>
  <c r="AP381" i="19"/>
  <c r="AD381" i="19"/>
  <c r="AL380" i="19"/>
  <c r="Z380" i="19"/>
  <c r="AH379" i="19"/>
  <c r="AP378" i="19"/>
  <c r="AD378" i="19"/>
  <c r="AL377" i="19"/>
  <c r="Z377" i="19"/>
  <c r="AH376" i="19"/>
  <c r="AP375" i="19"/>
  <c r="AD375" i="19"/>
  <c r="AL374" i="19"/>
  <c r="Z374" i="19"/>
  <c r="AH373" i="19"/>
  <c r="AP372" i="19"/>
  <c r="AD372" i="19"/>
  <c r="AL371" i="19"/>
  <c r="Z371" i="19"/>
  <c r="AH370" i="19"/>
  <c r="AP369" i="19"/>
  <c r="AD369" i="19"/>
  <c r="AL368" i="19"/>
  <c r="Z368" i="19"/>
  <c r="AO390" i="19"/>
  <c r="AC390" i="19"/>
  <c r="AK389" i="19"/>
  <c r="X389" i="19"/>
  <c r="AG388" i="19"/>
  <c r="AO387" i="19"/>
  <c r="AC387" i="19"/>
  <c r="AK386" i="19"/>
  <c r="X386" i="19"/>
  <c r="AG385" i="19"/>
  <c r="AO384" i="19"/>
  <c r="AC384" i="19"/>
  <c r="AK383" i="19"/>
  <c r="X383" i="19"/>
  <c r="AG382" i="19"/>
  <c r="AO381" i="19"/>
  <c r="AC381" i="19"/>
  <c r="AK380" i="19"/>
  <c r="X380" i="19"/>
  <c r="AG379" i="19"/>
  <c r="AO378" i="19"/>
  <c r="AC378" i="19"/>
  <c r="AK377" i="19"/>
  <c r="X377" i="19"/>
  <c r="AG376" i="19"/>
  <c r="AO375" i="19"/>
  <c r="AC375" i="19"/>
  <c r="AK374" i="19"/>
  <c r="X374" i="19"/>
  <c r="AG373" i="19"/>
  <c r="AO372" i="19"/>
  <c r="AC372" i="19"/>
  <c r="AK371" i="19"/>
  <c r="X371" i="19"/>
  <c r="AG370" i="19"/>
  <c r="AO369" i="19"/>
  <c r="AC369" i="19"/>
  <c r="AK368" i="19"/>
  <c r="X368" i="19"/>
  <c r="AL367" i="19"/>
  <c r="AP367" i="19"/>
  <c r="AA367" i="19"/>
  <c r="AK367" i="19"/>
  <c r="AI367" i="19"/>
  <c r="AD367" i="19"/>
  <c r="AN367" i="19"/>
  <c r="AH367" i="19"/>
  <c r="AC367" i="19"/>
  <c r="AM367" i="19"/>
  <c r="AG367" i="19"/>
  <c r="AB367" i="19"/>
  <c r="AO367" i="19"/>
  <c r="Z367" i="19"/>
  <c r="AJ367" i="19"/>
  <c r="AE367" i="19"/>
  <c r="AQ367" i="19"/>
  <c r="AF367" i="19"/>
  <c r="X367" i="19"/>
  <c r="C3" i="47"/>
  <c r="W3" i="47" s="1"/>
  <c r="C15" i="47"/>
  <c r="W15" i="47" s="1"/>
  <c r="Z12" i="47"/>
  <c r="X12" i="47" s="1"/>
  <c r="Z24" i="47"/>
  <c r="X24" i="47" s="1"/>
  <c r="C13" i="47"/>
  <c r="W13" i="47" s="1"/>
  <c r="C25" i="47"/>
  <c r="W25" i="47" s="1"/>
  <c r="C6" i="47"/>
  <c r="W6" i="47" s="1"/>
  <c r="C2" i="47"/>
  <c r="W2" i="47" s="1"/>
  <c r="C11" i="47"/>
  <c r="W11" i="47" s="1"/>
  <c r="C14" i="47"/>
  <c r="W14" i="47" s="1"/>
  <c r="C23" i="47"/>
  <c r="W23" i="47" s="1"/>
  <c r="C16" i="47"/>
  <c r="W16" i="47" s="1"/>
  <c r="C24" i="47"/>
  <c r="W24" i="47" s="1"/>
  <c r="X2" i="49"/>
  <c r="AA15" i="49"/>
  <c r="Z11" i="49"/>
  <c r="O55" i="48"/>
  <c r="O6" i="48"/>
  <c r="O56" i="48"/>
  <c r="Z19" i="47"/>
  <c r="X19" i="47" s="1"/>
  <c r="Z16" i="47"/>
  <c r="X16" i="47" s="1"/>
  <c r="Z11" i="47"/>
  <c r="X11" i="47" s="1"/>
  <c r="Z15" i="47"/>
  <c r="X15" i="47" s="1"/>
  <c r="Z3" i="47"/>
  <c r="X3" i="47" s="1"/>
  <c r="Z5" i="47"/>
  <c r="X5" i="47" s="1"/>
  <c r="Z7" i="47"/>
  <c r="X7" i="47" s="1"/>
  <c r="Z14" i="47"/>
  <c r="X14" i="47" s="1"/>
  <c r="Z9" i="47"/>
  <c r="X9" i="47" s="1"/>
  <c r="Z21" i="47"/>
  <c r="X21" i="47" s="1"/>
  <c r="Z23" i="47"/>
  <c r="X23" i="47" s="1"/>
  <c r="Z18" i="47"/>
  <c r="X18" i="47" s="1"/>
  <c r="Z13" i="47"/>
  <c r="X13" i="47" s="1"/>
  <c r="Z25" i="47"/>
  <c r="X25" i="47" s="1"/>
  <c r="Z2" i="47"/>
  <c r="X2" i="47" s="1"/>
  <c r="Z4" i="47"/>
  <c r="X4" i="47" s="1"/>
  <c r="Z6" i="47"/>
  <c r="X6" i="47" s="1"/>
  <c r="Z8" i="47"/>
  <c r="X8" i="47" s="1"/>
  <c r="Z20" i="47"/>
  <c r="X20" i="47" s="1"/>
  <c r="Z10" i="47"/>
  <c r="X10" i="47" s="1"/>
  <c r="Z22" i="47"/>
  <c r="X22" i="47" s="1"/>
  <c r="Z17" i="47"/>
  <c r="X17" i="47" s="1"/>
  <c r="CM241" i="19"/>
  <c r="CO227" i="19"/>
  <c r="BW226" i="19"/>
  <c r="CJ241" i="19"/>
  <c r="CP240" i="19"/>
  <c r="CH235" i="19"/>
  <c r="CD233" i="19"/>
  <c r="CN229" i="19"/>
  <c r="CP228" i="19"/>
  <c r="CM227" i="19"/>
  <c r="CI241" i="19"/>
  <c r="CO240" i="19"/>
  <c r="CL238" i="19"/>
  <c r="CO237" i="19"/>
  <c r="CG235" i="19"/>
  <c r="CM229" i="19"/>
  <c r="CJ228" i="19"/>
  <c r="BW227" i="19"/>
  <c r="CH241" i="19"/>
  <c r="CM240" i="19"/>
  <c r="CK238" i="19"/>
  <c r="CN237" i="19"/>
  <c r="CD236" i="19"/>
  <c r="CF235" i="19"/>
  <c r="CO230" i="19"/>
  <c r="CL229" i="19"/>
  <c r="CI228" i="19"/>
  <c r="CN241" i="19"/>
  <c r="CK233" i="19"/>
  <c r="CH232" i="19"/>
  <c r="CN226" i="19"/>
  <c r="CF233" i="19"/>
  <c r="CG232" i="19"/>
  <c r="CM226" i="19"/>
  <c r="CK241" i="19"/>
  <c r="CE233" i="19"/>
  <c r="CN227" i="19"/>
  <c r="CB240" i="19"/>
  <c r="CE239" i="19"/>
  <c r="CJ238" i="19"/>
  <c r="CM237" i="19"/>
  <c r="CC236" i="19"/>
  <c r="CB235" i="19"/>
  <c r="CN230" i="19"/>
  <c r="CK229" i="19"/>
  <c r="CA240" i="19"/>
  <c r="CD239" i="19"/>
  <c r="CG238" i="19"/>
  <c r="CA236" i="19"/>
  <c r="CA235" i="19"/>
  <c r="CO231" i="19"/>
  <c r="CL230" i="19"/>
  <c r="CJ229" i="19"/>
  <c r="CC239" i="19"/>
  <c r="CF238" i="19"/>
  <c r="BX236" i="19"/>
  <c r="CN231" i="19"/>
  <c r="CK230" i="19"/>
  <c r="CB239" i="19"/>
  <c r="BW236" i="19"/>
  <c r="CK232" i="19"/>
  <c r="CJ231" i="19"/>
  <c r="CJ230" i="19"/>
  <c r="CA239" i="19"/>
  <c r="CJ232" i="19"/>
  <c r="CG231" i="19"/>
  <c r="CP225" i="19"/>
  <c r="CL233" i="19"/>
  <c r="CI232" i="19"/>
  <c r="CF231" i="19"/>
  <c r="CO225" i="19"/>
  <c r="BW239" i="19"/>
  <c r="CO236" i="19"/>
  <c r="BW235" i="19"/>
  <c r="CC233" i="19"/>
  <c r="CB232" i="19"/>
  <c r="CE231" i="19"/>
  <c r="CF230" i="19"/>
  <c r="CH229" i="19"/>
  <c r="CH228" i="19"/>
  <c r="CL227" i="19"/>
  <c r="CK226" i="19"/>
  <c r="CN225" i="19"/>
  <c r="CE241" i="19"/>
  <c r="CJ240" i="19"/>
  <c r="CB238" i="19"/>
  <c r="CG237" i="19"/>
  <c r="CN236" i="19"/>
  <c r="BX233" i="19"/>
  <c r="CA232" i="19"/>
  <c r="CD231" i="19"/>
  <c r="CC230" i="19"/>
  <c r="CG229" i="19"/>
  <c r="CG228" i="19"/>
  <c r="CF227" i="19"/>
  <c r="CJ226" i="19"/>
  <c r="CJ225" i="19"/>
  <c r="CB241" i="19"/>
  <c r="CI240" i="19"/>
  <c r="CO239" i="19"/>
  <c r="CA238" i="19"/>
  <c r="CF237" i="19"/>
  <c r="BW233" i="19"/>
  <c r="BX232" i="19"/>
  <c r="CC231" i="19"/>
  <c r="CB230" i="19"/>
  <c r="CF229" i="19"/>
  <c r="CF228" i="19"/>
  <c r="CI226" i="19"/>
  <c r="CI225" i="19"/>
  <c r="CH240" i="19"/>
  <c r="CM239" i="19"/>
  <c r="BW238" i="19"/>
  <c r="CL236" i="19"/>
  <c r="CN235" i="19"/>
  <c r="BW232" i="19"/>
  <c r="CA230" i="19"/>
  <c r="CB229" i="19"/>
  <c r="CD228" i="19"/>
  <c r="CD227" i="19"/>
  <c r="CG225" i="19"/>
  <c r="BX241" i="19"/>
  <c r="CE240" i="19"/>
  <c r="CL239" i="19"/>
  <c r="CD237" i="19"/>
  <c r="CI236" i="19"/>
  <c r="CM235" i="19"/>
  <c r="CO233" i="19"/>
  <c r="BX230" i="19"/>
  <c r="BW229" i="19"/>
  <c r="CC228" i="19"/>
  <c r="CC227" i="19"/>
  <c r="CB226" i="19"/>
  <c r="CF225" i="19"/>
  <c r="BW241" i="19"/>
  <c r="CD240" i="19"/>
  <c r="CK239" i="19"/>
  <c r="CC237" i="19"/>
  <c r="CF236" i="19"/>
  <c r="CL235" i="19"/>
  <c r="CN233" i="19"/>
  <c r="BW230" i="19"/>
  <c r="CB228" i="19"/>
  <c r="CB227" i="19"/>
  <c r="CA226" i="19"/>
  <c r="CE225" i="19"/>
  <c r="CE238" i="19"/>
  <c r="CJ237" i="19"/>
  <c r="CP239" i="19"/>
  <c r="CM236" i="19"/>
  <c r="CE227" i="19"/>
  <c r="CA241" i="19"/>
  <c r="CE237" i="19"/>
  <c r="CH226" i="19"/>
  <c r="CC240" i="19"/>
  <c r="CJ239" i="19"/>
  <c r="CM238" i="19"/>
  <c r="CA237" i="19"/>
  <c r="CE236" i="19"/>
  <c r="CK235" i="19"/>
  <c r="CM233" i="19"/>
  <c r="CN232" i="19"/>
  <c r="CP231" i="19"/>
  <c r="CP230" i="19"/>
  <c r="BX227" i="19"/>
  <c r="BX226" i="19"/>
  <c r="CD225" i="19"/>
  <c r="CL241" i="19"/>
  <c r="CN240" i="19"/>
  <c r="CN239" i="19"/>
  <c r="BX239" i="19"/>
  <c r="CN238" i="19"/>
  <c r="BX238" i="19"/>
  <c r="CP237" i="19"/>
  <c r="CB237" i="19"/>
  <c r="CP236" i="19"/>
  <c r="CB236" i="19"/>
  <c r="BX235" i="19"/>
  <c r="CJ233" i="19"/>
  <c r="CF232" i="19"/>
  <c r="CB231" i="19"/>
  <c r="CM230" i="19"/>
  <c r="CI229" i="19"/>
  <c r="CE228" i="19"/>
  <c r="CP227" i="19"/>
  <c r="CA227" i="19"/>
  <c r="CL226" i="19"/>
  <c r="CH225" i="19"/>
  <c r="CG241" i="19"/>
  <c r="CG240" i="19"/>
  <c r="CI239" i="19"/>
  <c r="CI238" i="19"/>
  <c r="CI237" i="19"/>
  <c r="CK236" i="19"/>
  <c r="CJ235" i="19"/>
  <c r="CB233" i="19"/>
  <c r="CM232" i="19"/>
  <c r="CI231" i="19"/>
  <c r="CE230" i="19"/>
  <c r="CA229" i="19"/>
  <c r="CO228" i="19"/>
  <c r="CK227" i="19"/>
  <c r="CG226" i="19"/>
  <c r="CC225" i="19"/>
  <c r="CF241" i="19"/>
  <c r="CF240" i="19"/>
  <c r="CF239" i="19"/>
  <c r="CH238" i="19"/>
  <c r="CH237" i="19"/>
  <c r="CJ236" i="19"/>
  <c r="CI235" i="19"/>
  <c r="CP233" i="19"/>
  <c r="CA233" i="19"/>
  <c r="CL232" i="19"/>
  <c r="CH231" i="19"/>
  <c r="CD230" i="19"/>
  <c r="BX229" i="19"/>
  <c r="CN228" i="19"/>
  <c r="CJ227" i="19"/>
  <c r="CF226" i="19"/>
  <c r="CB225" i="19"/>
  <c r="CE235" i="19"/>
  <c r="CI233" i="19"/>
  <c r="CE232" i="19"/>
  <c r="CM231" i="19"/>
  <c r="CA231" i="19"/>
  <c r="CI230" i="19"/>
  <c r="CE229" i="19"/>
  <c r="CM228" i="19"/>
  <c r="CA228" i="19"/>
  <c r="CI227" i="19"/>
  <c r="CE226" i="19"/>
  <c r="CM225" i="19"/>
  <c r="CA225" i="19"/>
  <c r="CP241" i="19"/>
  <c r="CD241" i="19"/>
  <c r="CL240" i="19"/>
  <c r="BX240" i="19"/>
  <c r="CH239" i="19"/>
  <c r="CP238" i="19"/>
  <c r="CD238" i="19"/>
  <c r="CL237" i="19"/>
  <c r="BX237" i="19"/>
  <c r="CH236" i="19"/>
  <c r="CP235" i="19"/>
  <c r="CD235" i="19"/>
  <c r="CH233" i="19"/>
  <c r="CP232" i="19"/>
  <c r="CD232" i="19"/>
  <c r="CL231" i="19"/>
  <c r="BX231" i="19"/>
  <c r="CH230" i="19"/>
  <c r="CP229" i="19"/>
  <c r="CD229" i="19"/>
  <c r="CL228" i="19"/>
  <c r="BX228" i="19"/>
  <c r="CH227" i="19"/>
  <c r="CP226" i="19"/>
  <c r="CD226" i="19"/>
  <c r="CL225" i="19"/>
  <c r="BX225" i="19"/>
  <c r="CO241" i="19"/>
  <c r="CC241" i="19"/>
  <c r="CK240" i="19"/>
  <c r="BW240" i="19"/>
  <c r="CG239" i="19"/>
  <c r="CO238" i="19"/>
  <c r="CC238" i="19"/>
  <c r="CK237" i="19"/>
  <c r="BW237" i="19"/>
  <c r="CG236" i="19"/>
  <c r="CO235" i="19"/>
  <c r="CC235" i="19"/>
  <c r="CG233" i="19"/>
  <c r="CO232" i="19"/>
  <c r="CC232" i="19"/>
  <c r="CK231" i="19"/>
  <c r="BW231" i="19"/>
  <c r="CG230" i="19"/>
  <c r="CO229" i="19"/>
  <c r="CC229" i="19"/>
  <c r="CK228" i="19"/>
  <c r="BW228" i="19"/>
  <c r="CG227" i="19"/>
  <c r="CO226" i="19"/>
  <c r="CC226" i="19"/>
  <c r="CK225" i="19"/>
  <c r="BW225" i="19"/>
  <c r="CD224" i="19"/>
  <c r="CM224" i="19"/>
  <c r="CI224" i="19"/>
  <c r="CC224" i="19"/>
  <c r="CL224" i="19"/>
  <c r="CH224" i="19"/>
  <c r="CB224" i="19"/>
  <c r="CP224" i="19"/>
  <c r="CG224" i="19"/>
  <c r="CA224" i="19"/>
  <c r="CO224" i="19"/>
  <c r="CK224" i="19"/>
  <c r="CF224" i="19"/>
  <c r="CN224" i="19"/>
  <c r="CJ224" i="19"/>
  <c r="CE224" i="19"/>
  <c r="BX224" i="19"/>
  <c r="BW224" i="19"/>
  <c r="AH359" i="19"/>
  <c r="AD361" i="19"/>
  <c r="AJ356" i="19"/>
  <c r="AO358" i="19"/>
  <c r="Z366" i="19"/>
  <c r="AA365" i="19"/>
  <c r="AB364" i="19"/>
  <c r="AB363" i="19"/>
  <c r="AK345" i="19"/>
  <c r="X366" i="19"/>
  <c r="Z365" i="19"/>
  <c r="AA364" i="19"/>
  <c r="AH345" i="19"/>
  <c r="AP352" i="19"/>
  <c r="AQ362" i="19"/>
  <c r="AL358" i="19"/>
  <c r="AC355" i="19"/>
  <c r="AB351" i="19"/>
  <c r="AH347" i="19"/>
  <c r="AL343" i="19"/>
  <c r="AP366" i="19"/>
  <c r="AQ365" i="19"/>
  <c r="AQ364" i="19"/>
  <c r="AI362" i="19"/>
  <c r="AL360" i="19"/>
  <c r="Z358" i="19"/>
  <c r="Z355" i="19"/>
  <c r="AA351" i="19"/>
  <c r="AG347" i="19"/>
  <c r="AF343" i="19"/>
  <c r="AP361" i="19"/>
  <c r="AN366" i="19"/>
  <c r="AP365" i="19"/>
  <c r="AP364" i="19"/>
  <c r="AQ363" i="19"/>
  <c r="AB362" i="19"/>
  <c r="Z360" i="19"/>
  <c r="AN354" i="19"/>
  <c r="AM366" i="19"/>
  <c r="AN365" i="19"/>
  <c r="AO364" i="19"/>
  <c r="AP363" i="19"/>
  <c r="AA362" i="19"/>
  <c r="X360" i="19"/>
  <c r="AM354" i="19"/>
  <c r="AE349" i="19"/>
  <c r="AD349" i="19"/>
  <c r="AC361" i="19"/>
  <c r="AI366" i="19"/>
  <c r="AI365" i="19"/>
  <c r="AJ364" i="19"/>
  <c r="AK363" i="19"/>
  <c r="AM357" i="19"/>
  <c r="X357" i="19"/>
  <c r="AP356" i="19"/>
  <c r="AQ352" i="19"/>
  <c r="AA366" i="19"/>
  <c r="AB365" i="19"/>
  <c r="AC364" i="19"/>
  <c r="AD363" i="19"/>
  <c r="Z357" i="19"/>
  <c r="AB361" i="19"/>
  <c r="AF358" i="19"/>
  <c r="AP350" i="19"/>
  <c r="AM365" i="19"/>
  <c r="AN364" i="19"/>
  <c r="Z364" i="19"/>
  <c r="AN363" i="19"/>
  <c r="Z363" i="19"/>
  <c r="AN362" i="19"/>
  <c r="Z361" i="19"/>
  <c r="AP359" i="19"/>
  <c r="AE358" i="19"/>
  <c r="AH356" i="19"/>
  <c r="AK354" i="19"/>
  <c r="AL352" i="19"/>
  <c r="X351" i="19"/>
  <c r="AJ350" i="19"/>
  <c r="Z349" i="19"/>
  <c r="AM348" i="19"/>
  <c r="AP346" i="19"/>
  <c r="AA345" i="19"/>
  <c r="AD343" i="19"/>
  <c r="AI356" i="19"/>
  <c r="AC349" i="19"/>
  <c r="AN348" i="19"/>
  <c r="AD347" i="19"/>
  <c r="AE343" i="19"/>
  <c r="AL366" i="19"/>
  <c r="AK366" i="19"/>
  <c r="AL365" i="19"/>
  <c r="AM364" i="19"/>
  <c r="AM363" i="19"/>
  <c r="X363" i="19"/>
  <c r="AM362" i="19"/>
  <c r="AN360" i="19"/>
  <c r="AJ359" i="19"/>
  <c r="AD358" i="19"/>
  <c r="AG356" i="19"/>
  <c r="AH354" i="19"/>
  <c r="AF352" i="19"/>
  <c r="AI350" i="19"/>
  <c r="AL348" i="19"/>
  <c r="AO346" i="19"/>
  <c r="Z345" i="19"/>
  <c r="AP344" i="19"/>
  <c r="AC343" i="19"/>
  <c r="AN342" i="19"/>
  <c r="AA363" i="19"/>
  <c r="AP362" i="19"/>
  <c r="AL354" i="19"/>
  <c r="AO352" i="19"/>
  <c r="Z351" i="19"/>
  <c r="AQ346" i="19"/>
  <c r="AB345" i="19"/>
  <c r="AJ366" i="19"/>
  <c r="AJ365" i="19"/>
  <c r="AL364" i="19"/>
  <c r="AL363" i="19"/>
  <c r="AJ362" i="19"/>
  <c r="AQ361" i="19"/>
  <c r="AM360" i="19"/>
  <c r="AI359" i="19"/>
  <c r="AC358" i="19"/>
  <c r="AN357" i="19"/>
  <c r="AD356" i="19"/>
  <c r="AQ355" i="19"/>
  <c r="AB354" i="19"/>
  <c r="AE352" i="19"/>
  <c r="AH350" i="19"/>
  <c r="AK348" i="19"/>
  <c r="AL346" i="19"/>
  <c r="X345" i="19"/>
  <c r="AJ344" i="19"/>
  <c r="Z343" i="19"/>
  <c r="AM342" i="19"/>
  <c r="AF346" i="19"/>
  <c r="AL342" i="19"/>
  <c r="AH365" i="19"/>
  <c r="AJ363" i="19"/>
  <c r="AH362" i="19"/>
  <c r="AG359" i="19"/>
  <c r="AL357" i="19"/>
  <c r="AB348" i="19"/>
  <c r="AK342" i="19"/>
  <c r="AG365" i="19"/>
  <c r="AG362" i="19"/>
  <c r="AJ360" i="19"/>
  <c r="AF359" i="19"/>
  <c r="AK357" i="19"/>
  <c r="AL355" i="19"/>
  <c r="X354" i="19"/>
  <c r="Z352" i="19"/>
  <c r="AM351" i="19"/>
  <c r="AP349" i="19"/>
  <c r="AA348" i="19"/>
  <c r="AD346" i="19"/>
  <c r="AG344" i="19"/>
  <c r="AB342" i="19"/>
  <c r="AJ341" i="19"/>
  <c r="AD352" i="19"/>
  <c r="AG350" i="19"/>
  <c r="AH348" i="19"/>
  <c r="AI344" i="19"/>
  <c r="AH366" i="19"/>
  <c r="AI364" i="19"/>
  <c r="AO361" i="19"/>
  <c r="AO355" i="19"/>
  <c r="Z354" i="19"/>
  <c r="AC352" i="19"/>
  <c r="AN351" i="19"/>
  <c r="AD350" i="19"/>
  <c r="AQ349" i="19"/>
  <c r="AE346" i="19"/>
  <c r="AH344" i="19"/>
  <c r="AF366" i="19"/>
  <c r="AH364" i="19"/>
  <c r="AI363" i="19"/>
  <c r="AN361" i="19"/>
  <c r="AE366" i="19"/>
  <c r="AF365" i="19"/>
  <c r="AF364" i="19"/>
  <c r="AH363" i="19"/>
  <c r="AF362" i="19"/>
  <c r="AL361" i="19"/>
  <c r="AH360" i="19"/>
  <c r="AD359" i="19"/>
  <c r="AH357" i="19"/>
  <c r="AF355" i="19"/>
  <c r="AL351" i="19"/>
  <c r="AO349" i="19"/>
  <c r="Z348" i="19"/>
  <c r="AP347" i="19"/>
  <c r="AC346" i="19"/>
  <c r="AN345" i="19"/>
  <c r="AD344" i="19"/>
  <c r="AQ343" i="19"/>
  <c r="AA342" i="19"/>
  <c r="AI341" i="19"/>
  <c r="AK360" i="19"/>
  <c r="AE365" i="19"/>
  <c r="AE364" i="19"/>
  <c r="AF363" i="19"/>
  <c r="AE362" i="19"/>
  <c r="AF361" i="19"/>
  <c r="AB360" i="19"/>
  <c r="AQ358" i="19"/>
  <c r="AB357" i="19"/>
  <c r="AE355" i="19"/>
  <c r="AK351" i="19"/>
  <c r="AL349" i="19"/>
  <c r="X348" i="19"/>
  <c r="AJ347" i="19"/>
  <c r="Z346" i="19"/>
  <c r="AM345" i="19"/>
  <c r="AP343" i="19"/>
  <c r="Z342" i="19"/>
  <c r="AH341" i="19"/>
  <c r="AP355" i="19"/>
  <c r="AA354" i="19"/>
  <c r="AD366" i="19"/>
  <c r="AQ366" i="19"/>
  <c r="AB366" i="19"/>
  <c r="AD365" i="19"/>
  <c r="AD364" i="19"/>
  <c r="AE363" i="19"/>
  <c r="AD362" i="19"/>
  <c r="AE361" i="19"/>
  <c r="AA360" i="19"/>
  <c r="AP358" i="19"/>
  <c r="AA357" i="19"/>
  <c r="AD355" i="19"/>
  <c r="AH351" i="19"/>
  <c r="AF349" i="19"/>
  <c r="AI347" i="19"/>
  <c r="AL345" i="19"/>
  <c r="AO343" i="19"/>
  <c r="X342" i="19"/>
  <c r="AG341" i="19"/>
  <c r="AN358" i="19"/>
  <c r="AB358" i="19"/>
  <c r="AJ357" i="19"/>
  <c r="AF356" i="19"/>
  <c r="AN355" i="19"/>
  <c r="AB355" i="19"/>
  <c r="AJ354" i="19"/>
  <c r="AN352" i="19"/>
  <c r="AB352" i="19"/>
  <c r="AJ351" i="19"/>
  <c r="AF350" i="19"/>
  <c r="AN349" i="19"/>
  <c r="AB349" i="19"/>
  <c r="AJ348" i="19"/>
  <c r="AF347" i="19"/>
  <c r="AN346" i="19"/>
  <c r="AB346" i="19"/>
  <c r="AJ345" i="19"/>
  <c r="AF344" i="19"/>
  <c r="AN343" i="19"/>
  <c r="AB343" i="19"/>
  <c r="AJ342" i="19"/>
  <c r="AF341" i="19"/>
  <c r="AM361" i="19"/>
  <c r="AA361" i="19"/>
  <c r="AI360" i="19"/>
  <c r="AQ359" i="19"/>
  <c r="AE359" i="19"/>
  <c r="AM358" i="19"/>
  <c r="AA358" i="19"/>
  <c r="AI357" i="19"/>
  <c r="AQ356" i="19"/>
  <c r="AE356" i="19"/>
  <c r="AM355" i="19"/>
  <c r="AA355" i="19"/>
  <c r="AI354" i="19"/>
  <c r="AM352" i="19"/>
  <c r="AA352" i="19"/>
  <c r="AI351" i="19"/>
  <c r="AQ350" i="19"/>
  <c r="AE350" i="19"/>
  <c r="AM349" i="19"/>
  <c r="AA349" i="19"/>
  <c r="AI348" i="19"/>
  <c r="AQ347" i="19"/>
  <c r="AE347" i="19"/>
  <c r="AM346" i="19"/>
  <c r="AA346" i="19"/>
  <c r="AI345" i="19"/>
  <c r="AQ344" i="19"/>
  <c r="AE344" i="19"/>
  <c r="AM343" i="19"/>
  <c r="AA343" i="19"/>
  <c r="AI342" i="19"/>
  <c r="AQ341" i="19"/>
  <c r="AE341" i="19"/>
  <c r="AH342" i="19"/>
  <c r="AP341" i="19"/>
  <c r="AD341" i="19"/>
  <c r="AG366" i="19"/>
  <c r="AO365" i="19"/>
  <c r="AC365" i="19"/>
  <c r="AK364" i="19"/>
  <c r="X364" i="19"/>
  <c r="AG363" i="19"/>
  <c r="AO362" i="19"/>
  <c r="AC362" i="19"/>
  <c r="AK361" i="19"/>
  <c r="X361" i="19"/>
  <c r="AG360" i="19"/>
  <c r="AO359" i="19"/>
  <c r="AC359" i="19"/>
  <c r="AK358" i="19"/>
  <c r="X358" i="19"/>
  <c r="AG357" i="19"/>
  <c r="AO356" i="19"/>
  <c r="AC356" i="19"/>
  <c r="AK355" i="19"/>
  <c r="X355" i="19"/>
  <c r="AG354" i="19"/>
  <c r="AK352" i="19"/>
  <c r="X352" i="19"/>
  <c r="AG351" i="19"/>
  <c r="AO350" i="19"/>
  <c r="AC350" i="19"/>
  <c r="AK349" i="19"/>
  <c r="X349" i="19"/>
  <c r="AG348" i="19"/>
  <c r="AO347" i="19"/>
  <c r="AC347" i="19"/>
  <c r="AK346" i="19"/>
  <c r="X346" i="19"/>
  <c r="AG345" i="19"/>
  <c r="AO344" i="19"/>
  <c r="AC344" i="19"/>
  <c r="AK343" i="19"/>
  <c r="X343" i="19"/>
  <c r="AG342" i="19"/>
  <c r="AO341" i="19"/>
  <c r="AC341" i="19"/>
  <c r="AJ361" i="19"/>
  <c r="AF360" i="19"/>
  <c r="AN359" i="19"/>
  <c r="AB359" i="19"/>
  <c r="AJ358" i="19"/>
  <c r="AF357" i="19"/>
  <c r="AN356" i="19"/>
  <c r="AB356" i="19"/>
  <c r="AJ355" i="19"/>
  <c r="AF354" i="19"/>
  <c r="AJ352" i="19"/>
  <c r="AF351" i="19"/>
  <c r="AN350" i="19"/>
  <c r="AB350" i="19"/>
  <c r="AJ349" i="19"/>
  <c r="AF348" i="19"/>
  <c r="AN347" i="19"/>
  <c r="AB347" i="19"/>
  <c r="AJ346" i="19"/>
  <c r="AF345" i="19"/>
  <c r="AN344" i="19"/>
  <c r="AB344" i="19"/>
  <c r="AJ343" i="19"/>
  <c r="AF342" i="19"/>
  <c r="AN341" i="19"/>
  <c r="AB341" i="19"/>
  <c r="AI361" i="19"/>
  <c r="AQ360" i="19"/>
  <c r="AE360" i="19"/>
  <c r="AM359" i="19"/>
  <c r="AA359" i="19"/>
  <c r="AI358" i="19"/>
  <c r="AQ357" i="19"/>
  <c r="AE357" i="19"/>
  <c r="AM356" i="19"/>
  <c r="AA356" i="19"/>
  <c r="AI355" i="19"/>
  <c r="AQ354" i="19"/>
  <c r="AE354" i="19"/>
  <c r="AI352" i="19"/>
  <c r="AQ351" i="19"/>
  <c r="AE351" i="19"/>
  <c r="AM350" i="19"/>
  <c r="AA350" i="19"/>
  <c r="AI349" i="19"/>
  <c r="AQ348" i="19"/>
  <c r="AE348" i="19"/>
  <c r="AM347" i="19"/>
  <c r="AA347" i="19"/>
  <c r="AI346" i="19"/>
  <c r="AQ345" i="19"/>
  <c r="AE345" i="19"/>
  <c r="AM344" i="19"/>
  <c r="AA344" i="19"/>
  <c r="AI343" i="19"/>
  <c r="AQ342" i="19"/>
  <c r="AE342" i="19"/>
  <c r="AM341" i="19"/>
  <c r="AA341" i="19"/>
  <c r="AL362" i="19"/>
  <c r="Z362" i="19"/>
  <c r="AH361" i="19"/>
  <c r="AP360" i="19"/>
  <c r="AD360" i="19"/>
  <c r="AL359" i="19"/>
  <c r="Z359" i="19"/>
  <c r="AH358" i="19"/>
  <c r="AP357" i="19"/>
  <c r="AD357" i="19"/>
  <c r="AL356" i="19"/>
  <c r="Z356" i="19"/>
  <c r="AH355" i="19"/>
  <c r="AP354" i="19"/>
  <c r="AD354" i="19"/>
  <c r="AH352" i="19"/>
  <c r="AP351" i="19"/>
  <c r="AD351" i="19"/>
  <c r="AL350" i="19"/>
  <c r="Z350" i="19"/>
  <c r="AH349" i="19"/>
  <c r="AP348" i="19"/>
  <c r="AD348" i="19"/>
  <c r="AL347" i="19"/>
  <c r="Z347" i="19"/>
  <c r="AH346" i="19"/>
  <c r="AP345" i="19"/>
  <c r="AD345" i="19"/>
  <c r="AL344" i="19"/>
  <c r="Z344" i="19"/>
  <c r="AH343" i="19"/>
  <c r="AP342" i="19"/>
  <c r="AD342" i="19"/>
  <c r="AL341" i="19"/>
  <c r="Z341" i="19"/>
  <c r="AO366" i="19"/>
  <c r="AC366" i="19"/>
  <c r="AK365" i="19"/>
  <c r="X365" i="19"/>
  <c r="AG364" i="19"/>
  <c r="AO363" i="19"/>
  <c r="AC363" i="19"/>
  <c r="AK362" i="19"/>
  <c r="X362" i="19"/>
  <c r="AG361" i="19"/>
  <c r="AO360" i="19"/>
  <c r="AC360" i="19"/>
  <c r="AK359" i="19"/>
  <c r="X359" i="19"/>
  <c r="AG358" i="19"/>
  <c r="AO357" i="19"/>
  <c r="AC357" i="19"/>
  <c r="AK356" i="19"/>
  <c r="X356" i="19"/>
  <c r="AG355" i="19"/>
  <c r="AO354" i="19"/>
  <c r="AC354" i="19"/>
  <c r="AG352" i="19"/>
  <c r="AO351" i="19"/>
  <c r="AC351" i="19"/>
  <c r="AK350" i="19"/>
  <c r="X350" i="19"/>
  <c r="AG349" i="19"/>
  <c r="AO348" i="19"/>
  <c r="AC348" i="19"/>
  <c r="AK347" i="19"/>
  <c r="X347" i="19"/>
  <c r="AG346" i="19"/>
  <c r="AO345" i="19"/>
  <c r="AC345" i="19"/>
  <c r="AK344" i="19"/>
  <c r="X344" i="19"/>
  <c r="AG343" i="19"/>
  <c r="AO342" i="19"/>
  <c r="AC342" i="19"/>
  <c r="AK341" i="19"/>
  <c r="X341" i="19"/>
  <c r="AM340" i="19"/>
  <c r="AG340" i="19"/>
  <c r="AQ340" i="19"/>
  <c r="AB340" i="19"/>
  <c r="AI340" i="19"/>
  <c r="AD340" i="19"/>
  <c r="AN340" i="19"/>
  <c r="AH340" i="19"/>
  <c r="AC340" i="19"/>
  <c r="AL340" i="19"/>
  <c r="AF340" i="19"/>
  <c r="AP340" i="19"/>
  <c r="AA340" i="19"/>
  <c r="AO340" i="19"/>
  <c r="Z340" i="19"/>
  <c r="AK340" i="19"/>
  <c r="AJ340" i="19"/>
  <c r="AE340" i="19"/>
  <c r="X340" i="19"/>
  <c r="Z15" i="49"/>
  <c r="AA10" i="49"/>
  <c r="E8" i="49"/>
  <c r="Y5" i="49"/>
  <c r="AA13" i="49"/>
  <c r="Y8" i="49"/>
  <c r="Y10" i="49"/>
  <c r="W10" i="49"/>
  <c r="AA12" i="49"/>
  <c r="E14" i="49"/>
  <c r="W3" i="49"/>
  <c r="Z3" i="49"/>
  <c r="E4" i="49"/>
  <c r="W7" i="49"/>
  <c r="D11" i="49"/>
  <c r="Y11" i="49"/>
  <c r="X14" i="49"/>
  <c r="E17" i="49"/>
  <c r="Y18" i="49"/>
  <c r="AA19" i="49"/>
  <c r="W12" i="49"/>
  <c r="W15" i="49"/>
  <c r="AA7" i="49"/>
  <c r="W8" i="49"/>
  <c r="W19" i="49"/>
  <c r="E5" i="49"/>
  <c r="E15" i="49"/>
  <c r="AA6" i="49"/>
  <c r="W18" i="49"/>
  <c r="X8" i="49"/>
  <c r="Y12" i="49"/>
  <c r="W14" i="49"/>
  <c r="AA16" i="49"/>
  <c r="Z17" i="49"/>
  <c r="W17" i="49"/>
  <c r="X19" i="49"/>
  <c r="E11" i="49"/>
  <c r="Y19" i="49"/>
  <c r="AA5" i="49"/>
  <c r="Y14" i="49"/>
  <c r="Z2" i="49"/>
  <c r="E3" i="49"/>
  <c r="W6" i="49"/>
  <c r="W9" i="49"/>
  <c r="Z9" i="49"/>
  <c r="E10" i="49"/>
  <c r="Y16" i="49"/>
  <c r="Y17" i="49"/>
  <c r="X7" i="49"/>
  <c r="V12" i="49"/>
  <c r="W13" i="49"/>
  <c r="X5" i="49"/>
  <c r="Z10" i="49"/>
  <c r="X11" i="49"/>
  <c r="Z16" i="49"/>
  <c r="X17" i="49"/>
  <c r="V2" i="47"/>
  <c r="V3" i="47"/>
  <c r="V4" i="47"/>
  <c r="V5" i="47"/>
  <c r="V6" i="47"/>
  <c r="V7" i="47"/>
  <c r="V8" i="47"/>
  <c r="V9" i="47"/>
  <c r="V10" i="47"/>
  <c r="V11" i="47"/>
  <c r="V12" i="47"/>
  <c r="V13" i="47"/>
  <c r="V14" i="47"/>
  <c r="V15" i="47"/>
  <c r="V16" i="47"/>
  <c r="V17" i="47"/>
  <c r="V18" i="47"/>
  <c r="V19" i="47"/>
  <c r="V20" i="47"/>
  <c r="V21" i="47"/>
  <c r="V22" i="47"/>
  <c r="V23" i="47"/>
  <c r="V24" i="47"/>
  <c r="V25" i="47"/>
  <c r="W4" i="49"/>
  <c r="W16" i="49"/>
  <c r="X10" i="49"/>
  <c r="X16" i="49"/>
  <c r="W11" i="49"/>
  <c r="Z4" i="49"/>
  <c r="Z5" i="49"/>
  <c r="V7" i="49"/>
  <c r="V13" i="49"/>
  <c r="V19" i="49"/>
  <c r="X4" i="49"/>
  <c r="V2" i="49"/>
  <c r="Z6" i="49"/>
  <c r="V8" i="49"/>
  <c r="Z12" i="49"/>
  <c r="V14" i="49"/>
  <c r="Z18" i="49"/>
  <c r="V3" i="49"/>
  <c r="Z7" i="49"/>
  <c r="V9" i="49"/>
  <c r="Z13" i="49"/>
  <c r="V15" i="49"/>
  <c r="Z19" i="49"/>
  <c r="Z17" i="46"/>
  <c r="X5" i="46"/>
  <c r="E5" i="46"/>
  <c r="E7" i="46"/>
  <c r="E9" i="46"/>
  <c r="E11" i="46"/>
  <c r="E13" i="46"/>
  <c r="E15" i="46"/>
  <c r="E17" i="46"/>
  <c r="X7" i="46"/>
  <c r="X13" i="46"/>
  <c r="X15" i="46"/>
  <c r="X17" i="46"/>
  <c r="X19" i="46"/>
  <c r="D3" i="46"/>
  <c r="D5" i="46"/>
  <c r="D7" i="46"/>
  <c r="V7" i="46"/>
  <c r="D9" i="46"/>
  <c r="V9" i="46"/>
  <c r="D11" i="46"/>
  <c r="D13" i="46"/>
  <c r="AA13" i="46"/>
  <c r="D15" i="46"/>
  <c r="Y15" i="46"/>
  <c r="D17" i="46"/>
  <c r="D19" i="46"/>
  <c r="Y2" i="46"/>
  <c r="Y18" i="46"/>
  <c r="Y4" i="46"/>
  <c r="Z8" i="46"/>
  <c r="Z12" i="46"/>
  <c r="X11" i="46"/>
  <c r="V2" i="46"/>
  <c r="Z13" i="46"/>
  <c r="Z19" i="46"/>
  <c r="Z22" i="44"/>
  <c r="X22" i="44" s="1"/>
  <c r="V27" i="44"/>
  <c r="V9" i="44"/>
  <c r="V15" i="44"/>
  <c r="V8" i="44"/>
  <c r="Z15" i="44"/>
  <c r="X15" i="44" s="1"/>
  <c r="Z13" i="44"/>
  <c r="X13" i="44" s="1"/>
  <c r="V11" i="44"/>
  <c r="Z8" i="44"/>
  <c r="X8" i="44" s="1"/>
  <c r="Z17" i="44"/>
  <c r="X17" i="44" s="1"/>
  <c r="V13" i="44"/>
  <c r="Z27" i="44"/>
  <c r="X27" i="44" s="1"/>
  <c r="X2" i="46"/>
  <c r="V7" i="44"/>
  <c r="V26" i="44"/>
  <c r="Z9" i="44"/>
  <c r="X9" i="44" s="1"/>
  <c r="Z16" i="44"/>
  <c r="X16" i="44" s="1"/>
  <c r="Z23" i="44"/>
  <c r="X23" i="44" s="1"/>
  <c r="C6" i="44"/>
  <c r="W6" i="44" s="1"/>
  <c r="Z3" i="44"/>
  <c r="X3" i="44" s="1"/>
  <c r="Y13" i="46"/>
  <c r="V8" i="46"/>
  <c r="AA11" i="46"/>
  <c r="Z2" i="46"/>
  <c r="Z25" i="44"/>
  <c r="X25" i="44" s="1"/>
  <c r="Y9" i="46"/>
  <c r="E12" i="46"/>
  <c r="C24" i="44"/>
  <c r="W24" i="44" s="1"/>
  <c r="X3" i="46"/>
  <c r="E19" i="46"/>
  <c r="Z14" i="44"/>
  <c r="X14" i="44" s="1"/>
  <c r="Z19" i="44"/>
  <c r="X19" i="44" s="1"/>
  <c r="AA6" i="46"/>
  <c r="Z5" i="44"/>
  <c r="X5" i="44" s="1"/>
  <c r="V12" i="44"/>
  <c r="Z10" i="44"/>
  <c r="X10" i="44" s="1"/>
  <c r="Y7" i="46"/>
  <c r="V10" i="46"/>
  <c r="V16" i="46"/>
  <c r="V6" i="44"/>
  <c r="E18" i="46"/>
  <c r="E4" i="46"/>
  <c r="Z11" i="46"/>
  <c r="E8" i="46"/>
  <c r="E10" i="46"/>
  <c r="C27" i="44"/>
  <c r="W27" i="44" s="1"/>
  <c r="X4" i="46"/>
  <c r="AA19" i="46"/>
  <c r="X8" i="46"/>
  <c r="X12" i="46"/>
  <c r="X18" i="46"/>
  <c r="Z2" i="44"/>
  <c r="X2" i="44" s="1"/>
  <c r="V24" i="44"/>
  <c r="Z26" i="44"/>
  <c r="X26" i="44" s="1"/>
  <c r="Y8" i="46"/>
  <c r="Y14" i="46"/>
  <c r="Y16" i="46"/>
  <c r="C18" i="44"/>
  <c r="W18" i="44" s="1"/>
  <c r="W14" i="46"/>
  <c r="X14" i="46"/>
  <c r="X16" i="46"/>
  <c r="Z11" i="44"/>
  <c r="X11" i="44" s="1"/>
  <c r="Y3" i="46"/>
  <c r="V3" i="46"/>
  <c r="AA5" i="46"/>
  <c r="Z7" i="46"/>
  <c r="AA7" i="46"/>
  <c r="E6" i="46"/>
  <c r="E14" i="46"/>
  <c r="E16" i="46"/>
  <c r="X10" i="46"/>
  <c r="Z14" i="46"/>
  <c r="V18" i="44"/>
  <c r="Y12" i="46"/>
  <c r="P32" i="45"/>
  <c r="AA3" i="46"/>
  <c r="Z3" i="46"/>
  <c r="AA4" i="46"/>
  <c r="Z4" i="46"/>
  <c r="Y17" i="46"/>
  <c r="V17" i="46"/>
  <c r="C8" i="44"/>
  <c r="W8" i="44" s="1"/>
  <c r="V10" i="44"/>
  <c r="Z12" i="44"/>
  <c r="X12" i="44" s="1"/>
  <c r="V22" i="44"/>
  <c r="Z24" i="44"/>
  <c r="X24" i="44" s="1"/>
  <c r="V28" i="44"/>
  <c r="O45" i="45"/>
  <c r="Z5" i="46"/>
  <c r="W6" i="46"/>
  <c r="V6" i="46"/>
  <c r="Z6" i="46"/>
  <c r="X9" i="46"/>
  <c r="C2" i="44"/>
  <c r="W2" i="44" s="1"/>
  <c r="V4" i="44"/>
  <c r="Z6" i="44"/>
  <c r="X6" i="44" s="1"/>
  <c r="C14" i="44"/>
  <c r="W14" i="44" s="1"/>
  <c r="V16" i="44"/>
  <c r="Z18" i="44"/>
  <c r="X18" i="44" s="1"/>
  <c r="C20" i="44"/>
  <c r="W20" i="44" s="1"/>
  <c r="C26" i="44"/>
  <c r="W26" i="44" s="1"/>
  <c r="W7" i="46"/>
  <c r="W8" i="46"/>
  <c r="W9" i="46"/>
  <c r="W10" i="46"/>
  <c r="O16" i="45"/>
  <c r="C7" i="44"/>
  <c r="W7" i="44" s="1"/>
  <c r="C13" i="44"/>
  <c r="W13" i="44" s="1"/>
  <c r="C19" i="44"/>
  <c r="W19" i="44" s="1"/>
  <c r="C25" i="44"/>
  <c r="W25" i="44" s="1"/>
  <c r="O9" i="45"/>
  <c r="O46" i="45"/>
  <c r="V4" i="46"/>
  <c r="O40" i="45"/>
  <c r="W2" i="46"/>
  <c r="W3" i="46"/>
  <c r="W4" i="46"/>
  <c r="W19" i="46"/>
  <c r="O4" i="45"/>
  <c r="O33" i="45"/>
  <c r="D8" i="46"/>
  <c r="Y10" i="46"/>
  <c r="W18" i="46"/>
  <c r="V18" i="46"/>
  <c r="Z18" i="46"/>
  <c r="W12" i="46"/>
  <c r="V12" i="46"/>
  <c r="C15" i="44"/>
  <c r="W15" i="44" s="1"/>
  <c r="C21" i="44"/>
  <c r="W21" i="44" s="1"/>
  <c r="Y11" i="46"/>
  <c r="V11" i="46"/>
  <c r="AA15" i="46"/>
  <c r="Z15" i="46"/>
  <c r="AA16" i="46"/>
  <c r="Z16" i="46"/>
  <c r="V19" i="46"/>
  <c r="C12" i="44"/>
  <c r="W12" i="44" s="1"/>
  <c r="C11" i="44"/>
  <c r="W11" i="44" s="1"/>
  <c r="AA17" i="46"/>
  <c r="Y19" i="46"/>
  <c r="C5" i="44"/>
  <c r="W5" i="44" s="1"/>
  <c r="C17" i="44"/>
  <c r="W17" i="44" s="1"/>
  <c r="V19" i="44"/>
  <c r="C23" i="44"/>
  <c r="W23" i="44" s="1"/>
  <c r="V25" i="44"/>
  <c r="E2" i="46"/>
  <c r="E3" i="46"/>
  <c r="Y5" i="46"/>
  <c r="V5" i="46"/>
  <c r="AA9" i="46"/>
  <c r="Z9" i="46"/>
  <c r="AA10" i="46"/>
  <c r="Z10" i="46"/>
  <c r="V13" i="46"/>
  <c r="V14" i="46"/>
  <c r="V15" i="46"/>
  <c r="C4" i="44"/>
  <c r="W4" i="44" s="1"/>
  <c r="C10" i="44"/>
  <c r="W10" i="44" s="1"/>
  <c r="C16" i="44"/>
  <c r="W16" i="44" s="1"/>
  <c r="C22" i="44"/>
  <c r="W22" i="44" s="1"/>
  <c r="C28" i="44"/>
  <c r="W28" i="44" s="1"/>
  <c r="O27" i="45"/>
  <c r="W16" i="46"/>
  <c r="BY404" i="19" l="1"/>
  <c r="CT427" i="19"/>
  <c r="BZ427" i="19"/>
  <c r="CS427" i="19"/>
  <c r="BY387" i="19"/>
  <c r="BY427" i="19"/>
  <c r="CQ427" i="19"/>
  <c r="CR427" i="19"/>
  <c r="CU427" i="19"/>
  <c r="CV427" i="19"/>
  <c r="Y624" i="19"/>
  <c r="CT387" i="19"/>
  <c r="BZ387" i="19"/>
  <c r="CT404" i="19"/>
  <c r="CR404" i="19"/>
  <c r="CQ404" i="19"/>
  <c r="CS404" i="19"/>
  <c r="CS387" i="19"/>
  <c r="CV387" i="19"/>
  <c r="CU387" i="19"/>
  <c r="BZ404" i="19"/>
  <c r="CQ387" i="19"/>
  <c r="CR387" i="19"/>
  <c r="CU404" i="19"/>
  <c r="CV404" i="19"/>
  <c r="Y605" i="19"/>
  <c r="AR624" i="19"/>
  <c r="AV624" i="19"/>
  <c r="AT624" i="19" s="1"/>
  <c r="AV605" i="19"/>
  <c r="AT605" i="19" s="1"/>
  <c r="AR605" i="19"/>
  <c r="BZ277" i="19"/>
  <c r="CS316" i="19"/>
  <c r="BZ316" i="19"/>
  <c r="CS379" i="19"/>
  <c r="BY379" i="19"/>
  <c r="AR585" i="19"/>
  <c r="Y585" i="19"/>
  <c r="AV585" i="19"/>
  <c r="AT585" i="19" s="1"/>
  <c r="CT379" i="19"/>
  <c r="BZ373" i="19"/>
  <c r="CV373" i="19"/>
  <c r="CU373" i="19"/>
  <c r="CS373" i="19"/>
  <c r="BZ379" i="19"/>
  <c r="CU379" i="19"/>
  <c r="CV379" i="19"/>
  <c r="BY373" i="19"/>
  <c r="CQ373" i="19"/>
  <c r="CR373" i="19"/>
  <c r="CT373" i="19"/>
  <c r="CQ379" i="19"/>
  <c r="CR379" i="19"/>
  <c r="CT334" i="19"/>
  <c r="CT335" i="19"/>
  <c r="BY316" i="19"/>
  <c r="CT314" i="19"/>
  <c r="CT350" i="19"/>
  <c r="BZ340" i="19"/>
  <c r="CT344" i="19"/>
  <c r="CS348" i="19"/>
  <c r="CS350" i="19"/>
  <c r="BZ337" i="19"/>
  <c r="CS337" i="19"/>
  <c r="BZ346" i="19"/>
  <c r="BY337" i="19"/>
  <c r="BY333" i="19"/>
  <c r="CT332" i="19"/>
  <c r="CT347" i="19"/>
  <c r="CS347" i="19"/>
  <c r="BZ325" i="19"/>
  <c r="CT315" i="19"/>
  <c r="BZ315" i="19"/>
  <c r="CS334" i="19"/>
  <c r="CT337" i="19"/>
  <c r="CT340" i="19"/>
  <c r="CS340" i="19"/>
  <c r="BZ333" i="19"/>
  <c r="BZ351" i="19"/>
  <c r="BY341" i="19"/>
  <c r="BY343" i="19"/>
  <c r="BZ350" i="19"/>
  <c r="BY332" i="19"/>
  <c r="CS333" i="19"/>
  <c r="BZ330" i="19"/>
  <c r="BZ320" i="19"/>
  <c r="BY347" i="19"/>
  <c r="CS332" i="19"/>
  <c r="BY346" i="19"/>
  <c r="BZ332" i="19"/>
  <c r="BY348" i="19"/>
  <c r="CS344" i="19"/>
  <c r="BZ344" i="19"/>
  <c r="CT349" i="19"/>
  <c r="BZ342" i="19"/>
  <c r="CT348" i="19"/>
  <c r="BY340" i="19"/>
  <c r="BZ335" i="19"/>
  <c r="BZ348" i="19"/>
  <c r="BY315" i="19"/>
  <c r="CS346" i="19"/>
  <c r="CS335" i="19"/>
  <c r="CT333" i="19"/>
  <c r="CT346" i="19"/>
  <c r="CT341" i="19"/>
  <c r="BZ349" i="19"/>
  <c r="BZ341" i="19"/>
  <c r="BY351" i="19"/>
  <c r="CV335" i="19"/>
  <c r="CU335" i="19"/>
  <c r="CU344" i="19"/>
  <c r="CV344" i="19"/>
  <c r="CS331" i="19"/>
  <c r="CQ340" i="19"/>
  <c r="CR340" i="19"/>
  <c r="CR338" i="19"/>
  <c r="CQ338" i="19"/>
  <c r="CR341" i="19"/>
  <c r="CQ341" i="19"/>
  <c r="CS336" i="19"/>
  <c r="CR335" i="19"/>
  <c r="CQ335" i="19"/>
  <c r="BY339" i="19"/>
  <c r="CT345" i="19"/>
  <c r="CT336" i="19"/>
  <c r="BZ345" i="19"/>
  <c r="CQ350" i="19"/>
  <c r="CR350" i="19"/>
  <c r="CT339" i="19"/>
  <c r="CV343" i="19"/>
  <c r="CU343" i="19"/>
  <c r="CQ342" i="19"/>
  <c r="CR342" i="19"/>
  <c r="CQ334" i="19"/>
  <c r="CR334" i="19"/>
  <c r="CR339" i="19"/>
  <c r="CQ339" i="19"/>
  <c r="CS345" i="19"/>
  <c r="CV336" i="19"/>
  <c r="CU336" i="19"/>
  <c r="CV339" i="19"/>
  <c r="CU339" i="19"/>
  <c r="CV334" i="19"/>
  <c r="CU334" i="19"/>
  <c r="BY335" i="19"/>
  <c r="CQ349" i="19"/>
  <c r="CR349" i="19"/>
  <c r="CU338" i="19"/>
  <c r="CV338" i="19"/>
  <c r="CU347" i="19"/>
  <c r="CV347" i="19"/>
  <c r="CS343" i="19"/>
  <c r="CV333" i="19"/>
  <c r="CU333" i="19"/>
  <c r="CS341" i="19"/>
  <c r="BY345" i="19"/>
  <c r="CS342" i="19"/>
  <c r="CS349" i="19"/>
  <c r="CQ346" i="19"/>
  <c r="CR346" i="19"/>
  <c r="CU337" i="19"/>
  <c r="CV337" i="19"/>
  <c r="CV346" i="19"/>
  <c r="CU346" i="19"/>
  <c r="BZ336" i="19"/>
  <c r="BY344" i="19"/>
  <c r="CU349" i="19"/>
  <c r="CV349" i="19"/>
  <c r="BY342" i="19"/>
  <c r="CQ344" i="19"/>
  <c r="CR344" i="19"/>
  <c r="BZ339" i="19"/>
  <c r="CT342" i="19"/>
  <c r="CQ343" i="19"/>
  <c r="CR343" i="19"/>
  <c r="CT343" i="19"/>
  <c r="CR337" i="19"/>
  <c r="CQ337" i="19"/>
  <c r="CV332" i="19"/>
  <c r="CU332" i="19"/>
  <c r="CV341" i="19"/>
  <c r="CU341" i="19"/>
  <c r="CV350" i="19"/>
  <c r="CU350" i="19"/>
  <c r="CQ345" i="19"/>
  <c r="CR345" i="19"/>
  <c r="BZ338" i="19"/>
  <c r="CS339" i="19"/>
  <c r="CU351" i="19"/>
  <c r="CV351" i="19"/>
  <c r="BZ347" i="19"/>
  <c r="CQ348" i="19"/>
  <c r="CR348" i="19"/>
  <c r="CU342" i="19"/>
  <c r="CV342" i="19"/>
  <c r="BY350" i="19"/>
  <c r="CR332" i="19"/>
  <c r="CQ332" i="19"/>
  <c r="BY338" i="19"/>
  <c r="BY349" i="19"/>
  <c r="CS338" i="19"/>
  <c r="CQ347" i="19"/>
  <c r="CR347" i="19"/>
  <c r="CQ333" i="19"/>
  <c r="CR333" i="19"/>
  <c r="BY336" i="19"/>
  <c r="CT338" i="19"/>
  <c r="BZ334" i="19"/>
  <c r="BZ343" i="19"/>
  <c r="CQ336" i="19"/>
  <c r="CR336" i="19"/>
  <c r="CQ351" i="19"/>
  <c r="CR351" i="19"/>
  <c r="CU340" i="19"/>
  <c r="CV340" i="19"/>
  <c r="CT351" i="19"/>
  <c r="CU345" i="19"/>
  <c r="CV345" i="19"/>
  <c r="BY334" i="19"/>
  <c r="CU348" i="19"/>
  <c r="CV348" i="19"/>
  <c r="CS351" i="19"/>
  <c r="CS311" i="19"/>
  <c r="BY321" i="19"/>
  <c r="CS317" i="19"/>
  <c r="BY331" i="19"/>
  <c r="CT326" i="19"/>
  <c r="CT321" i="19"/>
  <c r="CT325" i="19"/>
  <c r="CT311" i="19"/>
  <c r="CS315" i="19"/>
  <c r="BZ314" i="19"/>
  <c r="CT316" i="19"/>
  <c r="BY328" i="19"/>
  <c r="CT331" i="19"/>
  <c r="CQ331" i="19"/>
  <c r="CR331" i="19"/>
  <c r="BY320" i="19"/>
  <c r="CS314" i="19"/>
  <c r="CS330" i="19"/>
  <c r="BZ327" i="19"/>
  <c r="CT320" i="19"/>
  <c r="BY325" i="19"/>
  <c r="CS325" i="19"/>
  <c r="BZ331" i="19"/>
  <c r="CS320" i="19"/>
  <c r="CT330" i="19"/>
  <c r="CU331" i="19"/>
  <c r="CV331" i="19"/>
  <c r="BZ311" i="19"/>
  <c r="BY311" i="19"/>
  <c r="CT312" i="19"/>
  <c r="BZ312" i="19"/>
  <c r="CS322" i="19"/>
  <c r="CT328" i="19"/>
  <c r="BY322" i="19"/>
  <c r="BY329" i="19"/>
  <c r="CT329" i="19"/>
  <c r="BZ310" i="19"/>
  <c r="CT310" i="19"/>
  <c r="BY317" i="19"/>
  <c r="BY318" i="19"/>
  <c r="CR321" i="19"/>
  <c r="CQ321" i="19"/>
  <c r="CQ312" i="19"/>
  <c r="CR312" i="19"/>
  <c r="CQ315" i="19"/>
  <c r="CR315" i="19"/>
  <c r="CQ313" i="19"/>
  <c r="CR313" i="19"/>
  <c r="BZ322" i="19"/>
  <c r="CQ324" i="19"/>
  <c r="CR324" i="19"/>
  <c r="CT313" i="19"/>
  <c r="CU312" i="19"/>
  <c r="CV312" i="19"/>
  <c r="CT322" i="19"/>
  <c r="CQ329" i="19"/>
  <c r="CR329" i="19"/>
  <c r="BY314" i="19"/>
  <c r="BZ313" i="19"/>
  <c r="CS313" i="19"/>
  <c r="BY312" i="19"/>
  <c r="BZ318" i="19"/>
  <c r="CS312" i="19"/>
  <c r="CU316" i="19"/>
  <c r="CV316" i="19"/>
  <c r="CV328" i="19"/>
  <c r="CU328" i="19"/>
  <c r="CR322" i="19"/>
  <c r="CQ322" i="19"/>
  <c r="CQ317" i="19"/>
  <c r="CR317" i="19"/>
  <c r="CS318" i="19"/>
  <c r="CV325" i="19"/>
  <c r="CU325" i="19"/>
  <c r="CR327" i="19"/>
  <c r="CQ327" i="19"/>
  <c r="CQ320" i="19"/>
  <c r="CR320" i="19"/>
  <c r="BY324" i="19"/>
  <c r="BZ329" i="19"/>
  <c r="CU326" i="19"/>
  <c r="CV326" i="19"/>
  <c r="BY330" i="19"/>
  <c r="BZ317" i="19"/>
  <c r="BZ326" i="19"/>
  <c r="CT324" i="19"/>
  <c r="CQ326" i="19"/>
  <c r="CR326" i="19"/>
  <c r="BY327" i="19"/>
  <c r="CV329" i="19"/>
  <c r="CU329" i="19"/>
  <c r="CU315" i="19"/>
  <c r="CV315" i="19"/>
  <c r="CU320" i="19"/>
  <c r="CV320" i="19"/>
  <c r="CQ311" i="19"/>
  <c r="CR311" i="19"/>
  <c r="BZ324" i="19"/>
  <c r="CU314" i="19"/>
  <c r="CV314" i="19"/>
  <c r="CS328" i="19"/>
  <c r="CR316" i="19"/>
  <c r="CQ316" i="19"/>
  <c r="CQ325" i="19"/>
  <c r="CR325" i="19"/>
  <c r="BZ321" i="19"/>
  <c r="CU330" i="19"/>
  <c r="CV330" i="19"/>
  <c r="CU318" i="19"/>
  <c r="CV318" i="19"/>
  <c r="CS327" i="19"/>
  <c r="CS326" i="19"/>
  <c r="CT327" i="19"/>
  <c r="CU311" i="19"/>
  <c r="CV311" i="19"/>
  <c r="CQ314" i="19"/>
  <c r="CR314" i="19"/>
  <c r="CT318" i="19"/>
  <c r="BY326" i="19"/>
  <c r="BZ328" i="19"/>
  <c r="CV322" i="19"/>
  <c r="CU322" i="19"/>
  <c r="CR330" i="19"/>
  <c r="CQ330" i="19"/>
  <c r="CS329" i="19"/>
  <c r="CU327" i="19"/>
  <c r="CV327" i="19"/>
  <c r="CR318" i="19"/>
  <c r="CQ318" i="19"/>
  <c r="CR328" i="19"/>
  <c r="CQ328" i="19"/>
  <c r="CS324" i="19"/>
  <c r="CU317" i="19"/>
  <c r="CV317" i="19"/>
  <c r="CS321" i="19"/>
  <c r="BY313" i="19"/>
  <c r="CU321" i="19"/>
  <c r="CV321" i="19"/>
  <c r="CU324" i="19"/>
  <c r="CV324" i="19"/>
  <c r="CV313" i="19"/>
  <c r="CU313" i="19"/>
  <c r="CS310" i="19"/>
  <c r="CQ310" i="19"/>
  <c r="CR310" i="19"/>
  <c r="AV490" i="19"/>
  <c r="AT490" i="19" s="1"/>
  <c r="AV495" i="19"/>
  <c r="AT495" i="19" s="1"/>
  <c r="AV504" i="19"/>
  <c r="AT504" i="19" s="1"/>
  <c r="Y494" i="19"/>
  <c r="Y518" i="19"/>
  <c r="Y495" i="19"/>
  <c r="AV491" i="19"/>
  <c r="AT491" i="19" s="1"/>
  <c r="AV520" i="19"/>
  <c r="AT520" i="19" s="1"/>
  <c r="Y498" i="19"/>
  <c r="Y493" i="19"/>
  <c r="AV525" i="19"/>
  <c r="AT525" i="19" s="1"/>
  <c r="BY310" i="19"/>
  <c r="CU310" i="19"/>
  <c r="CV310" i="19"/>
  <c r="Y492" i="19"/>
  <c r="Y527" i="19"/>
  <c r="Y504" i="19"/>
  <c r="Y512" i="19"/>
  <c r="Y516" i="19"/>
  <c r="Y511" i="19"/>
  <c r="AV499" i="19"/>
  <c r="AT499" i="19" s="1"/>
  <c r="Y503" i="19"/>
  <c r="AV514" i="19"/>
  <c r="AT514" i="19" s="1"/>
  <c r="AV529" i="19"/>
  <c r="AT529" i="19" s="1"/>
  <c r="AV500" i="19"/>
  <c r="AT500" i="19" s="1"/>
  <c r="AR494" i="19"/>
  <c r="AR497" i="19"/>
  <c r="AR526" i="19"/>
  <c r="Y510" i="19"/>
  <c r="AR500" i="19"/>
  <c r="AV524" i="19"/>
  <c r="AT524" i="19" s="1"/>
  <c r="AV506" i="19"/>
  <c r="AT506" i="19" s="1"/>
  <c r="AR511" i="19"/>
  <c r="AV507" i="19"/>
  <c r="AT507" i="19" s="1"/>
  <c r="Y506" i="19"/>
  <c r="AV513" i="19"/>
  <c r="AT513" i="19" s="1"/>
  <c r="AR512" i="19"/>
  <c r="AV526" i="19"/>
  <c r="AT526" i="19" s="1"/>
  <c r="Y525" i="19"/>
  <c r="Y501" i="19"/>
  <c r="AR525" i="19"/>
  <c r="Y499" i="19"/>
  <c r="Y514" i="19"/>
  <c r="AR518" i="19"/>
  <c r="AR501" i="19"/>
  <c r="AV498" i="19"/>
  <c r="AT498" i="19" s="1"/>
  <c r="Y497" i="19"/>
  <c r="AV516" i="19"/>
  <c r="AT516" i="19" s="1"/>
  <c r="AR508" i="19"/>
  <c r="Y513" i="19"/>
  <c r="Y526" i="19"/>
  <c r="AR506" i="19"/>
  <c r="AV510" i="19"/>
  <c r="AT510" i="19" s="1"/>
  <c r="AV523" i="19"/>
  <c r="AT523" i="19" s="1"/>
  <c r="AR517" i="19"/>
  <c r="AR509" i="19"/>
  <c r="AV492" i="19"/>
  <c r="AT492" i="19" s="1"/>
  <c r="Y491" i="19"/>
  <c r="Y515" i="19"/>
  <c r="AR491" i="19"/>
  <c r="AV515" i="19"/>
  <c r="AT515" i="19" s="1"/>
  <c r="AR493" i="19"/>
  <c r="AR492" i="19"/>
  <c r="AV509" i="19"/>
  <c r="AT509" i="19" s="1"/>
  <c r="AR504" i="19"/>
  <c r="AR528" i="19"/>
  <c r="AV528" i="19"/>
  <c r="AT528" i="19" s="1"/>
  <c r="AV503" i="19"/>
  <c r="AT503" i="19" s="1"/>
  <c r="AR521" i="19"/>
  <c r="AV527" i="19"/>
  <c r="AT527" i="19" s="1"/>
  <c r="Y508" i="19"/>
  <c r="AR503" i="19"/>
  <c r="AR499" i="19"/>
  <c r="AR507" i="19"/>
  <c r="AV518" i="19"/>
  <c r="AT518" i="19" s="1"/>
  <c r="AR522" i="19"/>
  <c r="AV494" i="19"/>
  <c r="AT494" i="19" s="1"/>
  <c r="Y519" i="19"/>
  <c r="AV493" i="19"/>
  <c r="AT493" i="19" s="1"/>
  <c r="Y521" i="19"/>
  <c r="AR529" i="19"/>
  <c r="Y528" i="19"/>
  <c r="AR510" i="19"/>
  <c r="AR514" i="19"/>
  <c r="Y523" i="19"/>
  <c r="AV496" i="19"/>
  <c r="AT496" i="19" s="1"/>
  <c r="AV517" i="19"/>
  <c r="AT517" i="19" s="1"/>
  <c r="AR520" i="19"/>
  <c r="AV511" i="19"/>
  <c r="AT511" i="19" s="1"/>
  <c r="Y509" i="19"/>
  <c r="AV512" i="19"/>
  <c r="AT512" i="19" s="1"/>
  <c r="AV521" i="19"/>
  <c r="AT521" i="19" s="1"/>
  <c r="AV519" i="19"/>
  <c r="AT519" i="19" s="1"/>
  <c r="AR515" i="19"/>
  <c r="AR498" i="19"/>
  <c r="AV508" i="19"/>
  <c r="AT508" i="19" s="1"/>
  <c r="AV501" i="19"/>
  <c r="AT501" i="19" s="1"/>
  <c r="Y500" i="19"/>
  <c r="Y507" i="19"/>
  <c r="AR524" i="19"/>
  <c r="AR495" i="19"/>
  <c r="AR523" i="19"/>
  <c r="AR496" i="19"/>
  <c r="Y524" i="19"/>
  <c r="Y522" i="19"/>
  <c r="AR513" i="19"/>
  <c r="AR519" i="19"/>
  <c r="AR527" i="19"/>
  <c r="AR516" i="19"/>
  <c r="Y520" i="19"/>
  <c r="Y529" i="19"/>
  <c r="AV497" i="19"/>
  <c r="AT497" i="19" s="1"/>
  <c r="Y496" i="19"/>
  <c r="AV522" i="19"/>
  <c r="AT522" i="19" s="1"/>
  <c r="Y517" i="19"/>
  <c r="Y490" i="19"/>
  <c r="Y472" i="19"/>
  <c r="Y476" i="19"/>
  <c r="Y464" i="19"/>
  <c r="AV464" i="19"/>
  <c r="AT464" i="19" s="1"/>
  <c r="AV482" i="19"/>
  <c r="AT482" i="19" s="1"/>
  <c r="AR490" i="19"/>
  <c r="Y454" i="19"/>
  <c r="Y468" i="19"/>
  <c r="AV473" i="19"/>
  <c r="AT473" i="19" s="1"/>
  <c r="AV459" i="19"/>
  <c r="AT459" i="19" s="1"/>
  <c r="Y477" i="19"/>
  <c r="AV472" i="19"/>
  <c r="AT472" i="19" s="1"/>
  <c r="AV488" i="19"/>
  <c r="AT488" i="19" s="1"/>
  <c r="AV477" i="19"/>
  <c r="AT477" i="19" s="1"/>
  <c r="AV479" i="19"/>
  <c r="AT479" i="19" s="1"/>
  <c r="Y458" i="19"/>
  <c r="AV480" i="19"/>
  <c r="AT480" i="19" s="1"/>
  <c r="AV467" i="19"/>
  <c r="AT467" i="19" s="1"/>
  <c r="Y455" i="19"/>
  <c r="AV486" i="19"/>
  <c r="AT486" i="19" s="1"/>
  <c r="AV460" i="19"/>
  <c r="AT460" i="19" s="1"/>
  <c r="AV483" i="19"/>
  <c r="AT483" i="19" s="1"/>
  <c r="AR452" i="19"/>
  <c r="Y451" i="19"/>
  <c r="AR451" i="19"/>
  <c r="AR455" i="19"/>
  <c r="AR484" i="19"/>
  <c r="AR486" i="19"/>
  <c r="AR456" i="19"/>
  <c r="AR460" i="19"/>
  <c r="Y466" i="19"/>
  <c r="AR454" i="19"/>
  <c r="Y482" i="19"/>
  <c r="AR462" i="19"/>
  <c r="AV485" i="19"/>
  <c r="AT485" i="19" s="1"/>
  <c r="AR475" i="19"/>
  <c r="Y473" i="19"/>
  <c r="AV475" i="19"/>
  <c r="AT475" i="19" s="1"/>
  <c r="AV457" i="19"/>
  <c r="AT457" i="19" s="1"/>
  <c r="AV454" i="19"/>
  <c r="AT454" i="19" s="1"/>
  <c r="AV458" i="19"/>
  <c r="AT458" i="19" s="1"/>
  <c r="AR463" i="19"/>
  <c r="AR467" i="19"/>
  <c r="Y459" i="19"/>
  <c r="Y487" i="19"/>
  <c r="Y452" i="19"/>
  <c r="AR474" i="19"/>
  <c r="AV469" i="19"/>
  <c r="AT469" i="19" s="1"/>
  <c r="Y488" i="19"/>
  <c r="AR479" i="19"/>
  <c r="AV471" i="19"/>
  <c r="AT471" i="19" s="1"/>
  <c r="Y475" i="19"/>
  <c r="Y460" i="19"/>
  <c r="AR459" i="19"/>
  <c r="AR480" i="19"/>
  <c r="AR466" i="19"/>
  <c r="AR477" i="19"/>
  <c r="AR488" i="19"/>
  <c r="AV452" i="19"/>
  <c r="AT452" i="19" s="1"/>
  <c r="Y478" i="19"/>
  <c r="AR489" i="19"/>
  <c r="Y461" i="19"/>
  <c r="AR470" i="19"/>
  <c r="Y481" i="19"/>
  <c r="AV478" i="19"/>
  <c r="AT478" i="19" s="1"/>
  <c r="AV466" i="19"/>
  <c r="AT466" i="19" s="1"/>
  <c r="AR471" i="19"/>
  <c r="AR481" i="19"/>
  <c r="AV474" i="19"/>
  <c r="AT474" i="19" s="1"/>
  <c r="AR482" i="19"/>
  <c r="AR472" i="19"/>
  <c r="AV461" i="19"/>
  <c r="AT461" i="19" s="1"/>
  <c r="Y467" i="19"/>
  <c r="AV451" i="19"/>
  <c r="AT451" i="19" s="1"/>
  <c r="AR483" i="19"/>
  <c r="AR478" i="19"/>
  <c r="AR465" i="19"/>
  <c r="AR458" i="19"/>
  <c r="Y465" i="19"/>
  <c r="Y453" i="19"/>
  <c r="AR464" i="19"/>
  <c r="Y486" i="19"/>
  <c r="Y483" i="19"/>
  <c r="Y485" i="19"/>
  <c r="Y469" i="19"/>
  <c r="Y480" i="19"/>
  <c r="AV465" i="19"/>
  <c r="AT465" i="19" s="1"/>
  <c r="Y484" i="19"/>
  <c r="AR469" i="19"/>
  <c r="AV476" i="19"/>
  <c r="AT476" i="19" s="1"/>
  <c r="Y463" i="19"/>
  <c r="Y462" i="19"/>
  <c r="Y470" i="19"/>
  <c r="Y479" i="19"/>
  <c r="Y456" i="19"/>
  <c r="Y474" i="19"/>
  <c r="AV456" i="19"/>
  <c r="AT456" i="19" s="1"/>
  <c r="AV453" i="19"/>
  <c r="AT453" i="19" s="1"/>
  <c r="AR485" i="19"/>
  <c r="AV468" i="19"/>
  <c r="AT468" i="19" s="1"/>
  <c r="AV455" i="19"/>
  <c r="AT455" i="19" s="1"/>
  <c r="AV463" i="19"/>
  <c r="AT463" i="19" s="1"/>
  <c r="AV484" i="19"/>
  <c r="AT484" i="19" s="1"/>
  <c r="AR468" i="19"/>
  <c r="AV481" i="19"/>
  <c r="AT481" i="19" s="1"/>
  <c r="Y489" i="19"/>
  <c r="AV470" i="19"/>
  <c r="AT470" i="19" s="1"/>
  <c r="Y457" i="19"/>
  <c r="AR476" i="19"/>
  <c r="Y471" i="19"/>
  <c r="AR473" i="19"/>
  <c r="AV462" i="19"/>
  <c r="AT462" i="19" s="1"/>
  <c r="AV489" i="19"/>
  <c r="AT489" i="19" s="1"/>
  <c r="AR453" i="19"/>
  <c r="AR461" i="19"/>
  <c r="AR487" i="19"/>
  <c r="AV487" i="19"/>
  <c r="AT487" i="19" s="1"/>
  <c r="AR457" i="19"/>
  <c r="AV450" i="19"/>
  <c r="AT450" i="19" s="1"/>
  <c r="AR450" i="19"/>
  <c r="Y450" i="19"/>
  <c r="BZ285" i="19"/>
  <c r="Y26" i="56"/>
  <c r="Y15" i="59"/>
  <c r="Y33" i="56"/>
  <c r="Y17" i="56"/>
  <c r="Y6" i="56"/>
  <c r="Y10" i="59"/>
  <c r="Y32" i="59"/>
  <c r="Y7" i="59"/>
  <c r="Y4" i="59"/>
  <c r="Y37" i="56"/>
  <c r="Y27" i="59"/>
  <c r="Y21" i="56"/>
  <c r="Y40" i="56"/>
  <c r="Y16" i="59"/>
  <c r="Y9" i="59"/>
  <c r="Y35" i="56"/>
  <c r="Y27" i="56"/>
  <c r="Y25" i="56"/>
  <c r="Y22" i="56"/>
  <c r="Y35" i="59"/>
  <c r="Y10" i="56"/>
  <c r="Y41" i="56"/>
  <c r="Y2" i="59"/>
  <c r="Y12" i="59"/>
  <c r="Y16" i="56"/>
  <c r="Y4" i="56"/>
  <c r="Y20" i="59"/>
  <c r="Y28" i="59"/>
  <c r="Y19" i="56"/>
  <c r="Y6" i="59"/>
  <c r="Y22" i="59"/>
  <c r="Y34" i="59"/>
  <c r="Y24" i="56"/>
  <c r="Y38" i="56"/>
  <c r="Y14" i="56"/>
  <c r="Y18" i="56"/>
  <c r="Y7" i="56"/>
  <c r="Y41" i="59"/>
  <c r="Y8" i="56"/>
  <c r="Y17" i="59"/>
  <c r="Y21" i="59"/>
  <c r="Y3" i="59"/>
  <c r="Y38" i="59"/>
  <c r="Y26" i="59"/>
  <c r="Y13" i="59"/>
  <c r="Y23" i="59"/>
  <c r="Y39" i="59"/>
  <c r="Y11" i="59"/>
  <c r="Y33" i="59"/>
  <c r="Y18" i="59"/>
  <c r="Y37" i="59"/>
  <c r="Y8" i="59"/>
  <c r="Y29" i="59"/>
  <c r="Y5" i="59"/>
  <c r="Y19" i="59"/>
  <c r="Y40" i="59"/>
  <c r="Y25" i="59"/>
  <c r="Y31" i="59"/>
  <c r="Y36" i="59"/>
  <c r="Y24" i="59"/>
  <c r="Y14" i="59"/>
  <c r="Y30" i="59"/>
  <c r="Y32" i="56"/>
  <c r="Y9" i="56"/>
  <c r="Y31" i="56"/>
  <c r="Y5" i="56"/>
  <c r="Y36" i="56"/>
  <c r="Y13" i="56"/>
  <c r="Y30" i="56"/>
  <c r="Y20" i="56"/>
  <c r="Y11" i="56"/>
  <c r="Y3" i="56"/>
  <c r="Y39" i="56"/>
  <c r="Y29" i="56"/>
  <c r="Y12" i="56"/>
  <c r="Y23" i="56"/>
  <c r="Y2" i="56"/>
  <c r="Y34" i="56"/>
  <c r="Y28" i="56"/>
  <c r="Y15" i="56"/>
  <c r="BZ275" i="19"/>
  <c r="BZ287" i="19"/>
  <c r="CT279" i="19"/>
  <c r="Y9" i="53"/>
  <c r="Y21" i="53"/>
  <c r="BY303" i="19"/>
  <c r="Y29" i="53"/>
  <c r="Y28" i="53"/>
  <c r="Y8" i="50"/>
  <c r="Y23" i="53"/>
  <c r="Y2" i="53"/>
  <c r="Y22" i="53"/>
  <c r="Y30" i="50"/>
  <c r="Y5" i="53"/>
  <c r="Y15" i="53"/>
  <c r="Y4" i="53"/>
  <c r="Y27" i="53"/>
  <c r="Y7" i="50"/>
  <c r="Y30" i="53"/>
  <c r="Y18" i="53"/>
  <c r="Y6" i="53"/>
  <c r="BY281" i="19"/>
  <c r="AV434" i="19"/>
  <c r="AT434" i="19" s="1"/>
  <c r="Y27" i="50"/>
  <c r="Y24" i="50"/>
  <c r="Y25" i="53"/>
  <c r="Y19" i="53"/>
  <c r="Y20" i="53"/>
  <c r="Y29" i="50"/>
  <c r="AV445" i="19"/>
  <c r="AT445" i="19" s="1"/>
  <c r="Y448" i="19"/>
  <c r="Y28" i="50"/>
  <c r="Y446" i="19"/>
  <c r="Y3" i="53"/>
  <c r="Y10" i="50"/>
  <c r="Y5" i="50"/>
  <c r="Y431" i="19"/>
  <c r="AV444" i="19"/>
  <c r="AT444" i="19" s="1"/>
  <c r="Y8" i="53"/>
  <c r="Y26" i="53"/>
  <c r="Y13" i="53"/>
  <c r="Y425" i="19"/>
  <c r="Y439" i="19"/>
  <c r="Y424" i="19"/>
  <c r="CT290" i="19"/>
  <c r="BY299" i="19"/>
  <c r="AV438" i="19"/>
  <c r="AT438" i="19" s="1"/>
  <c r="AV448" i="19"/>
  <c r="AT448" i="19" s="1"/>
  <c r="CS293" i="19"/>
  <c r="AR435" i="19"/>
  <c r="AV446" i="19"/>
  <c r="AT446" i="19" s="1"/>
  <c r="AR432" i="19"/>
  <c r="AR447" i="19"/>
  <c r="AV429" i="19"/>
  <c r="AT429" i="19" s="1"/>
  <c r="CT299" i="19"/>
  <c r="AR422" i="19"/>
  <c r="AR439" i="19"/>
  <c r="AV423" i="19"/>
  <c r="AT423" i="19" s="1"/>
  <c r="AV447" i="19"/>
  <c r="AT447" i="19" s="1"/>
  <c r="Y434" i="19"/>
  <c r="Y441" i="19"/>
  <c r="AV437" i="19"/>
  <c r="AT437" i="19" s="1"/>
  <c r="Y443" i="19"/>
  <c r="AR424" i="19"/>
  <c r="BZ305" i="19"/>
  <c r="AR443" i="19"/>
  <c r="Y444" i="19"/>
  <c r="CT308" i="19"/>
  <c r="AV441" i="19"/>
  <c r="AT441" i="19" s="1"/>
  <c r="Y428" i="19"/>
  <c r="AR430" i="19"/>
  <c r="AR442" i="19"/>
  <c r="AR438" i="19"/>
  <c r="AR428" i="19"/>
  <c r="AR436" i="19"/>
  <c r="Y435" i="19"/>
  <c r="AR429" i="19"/>
  <c r="AR433" i="19"/>
  <c r="CT305" i="19"/>
  <c r="AV443" i="19"/>
  <c r="AT443" i="19" s="1"/>
  <c r="CS305" i="19"/>
  <c r="AR426" i="19"/>
  <c r="AV432" i="19"/>
  <c r="AT432" i="19" s="1"/>
  <c r="BZ298" i="19"/>
  <c r="BY304" i="19"/>
  <c r="Y422" i="19"/>
  <c r="Y426" i="19"/>
  <c r="AR425" i="19"/>
  <c r="Y449" i="19"/>
  <c r="AV425" i="19"/>
  <c r="AT425" i="19" s="1"/>
  <c r="AR441" i="19"/>
  <c r="AV431" i="19"/>
  <c r="AT431" i="19" s="1"/>
  <c r="AV436" i="19"/>
  <c r="AT436" i="19" s="1"/>
  <c r="AR446" i="19"/>
  <c r="AR431" i="19"/>
  <c r="Y430" i="19"/>
  <c r="AR423" i="19"/>
  <c r="AV449" i="19"/>
  <c r="AT449" i="19" s="1"/>
  <c r="Y429" i="19"/>
  <c r="Y437" i="19"/>
  <c r="BY296" i="19"/>
  <c r="CT303" i="19"/>
  <c r="CS299" i="19"/>
  <c r="AV426" i="19"/>
  <c r="AT426" i="19" s="1"/>
  <c r="Y438" i="19"/>
  <c r="AR444" i="19"/>
  <c r="Y427" i="19"/>
  <c r="Y442" i="19"/>
  <c r="Y436" i="19"/>
  <c r="AV435" i="19"/>
  <c r="AT435" i="19" s="1"/>
  <c r="Y433" i="19"/>
  <c r="AR427" i="19"/>
  <c r="AV433" i="19"/>
  <c r="AT433" i="19" s="1"/>
  <c r="Y445" i="19"/>
  <c r="AR434" i="19"/>
  <c r="Y432" i="19"/>
  <c r="AR437" i="19"/>
  <c r="AV439" i="19"/>
  <c r="AT439" i="19" s="1"/>
  <c r="AR449" i="19"/>
  <c r="Y423" i="19"/>
  <c r="AR448" i="19"/>
  <c r="AV422" i="19"/>
  <c r="AT422" i="19" s="1"/>
  <c r="AR445" i="19"/>
  <c r="AV430" i="19"/>
  <c r="AT430" i="19" s="1"/>
  <c r="AV442" i="19"/>
  <c r="AT442" i="19" s="1"/>
  <c r="AV427" i="19"/>
  <c r="AT427" i="19" s="1"/>
  <c r="AV424" i="19"/>
  <c r="AT424" i="19" s="1"/>
  <c r="Y447" i="19"/>
  <c r="AV428" i="19"/>
  <c r="AT428" i="19" s="1"/>
  <c r="BY302" i="19"/>
  <c r="BY289" i="19"/>
  <c r="BZ294" i="19"/>
  <c r="CS294" i="19"/>
  <c r="BY300" i="19"/>
  <c r="BZ290" i="19"/>
  <c r="CS290" i="19"/>
  <c r="CT295" i="19"/>
  <c r="CT302" i="19"/>
  <c r="BZ309" i="19"/>
  <c r="CT296" i="19"/>
  <c r="BY295" i="19"/>
  <c r="BZ299" i="19"/>
  <c r="CT306" i="19"/>
  <c r="CS296" i="19"/>
  <c r="BY306" i="19"/>
  <c r="AV421" i="19"/>
  <c r="AT421" i="19" s="1"/>
  <c r="AR421" i="19"/>
  <c r="BZ296" i="19"/>
  <c r="Y421" i="19"/>
  <c r="BY290" i="19"/>
  <c r="CS292" i="19"/>
  <c r="BY297" i="19"/>
  <c r="CT294" i="19"/>
  <c r="CS309" i="19"/>
  <c r="CT292" i="19"/>
  <c r="BZ300" i="19"/>
  <c r="BZ292" i="19"/>
  <c r="BZ308" i="19"/>
  <c r="CS301" i="19"/>
  <c r="CT301" i="19"/>
  <c r="BY305" i="19"/>
  <c r="CV306" i="19"/>
  <c r="CU306" i="19"/>
  <c r="CU292" i="19"/>
  <c r="CV292" i="19"/>
  <c r="CR294" i="19"/>
  <c r="CQ294" i="19"/>
  <c r="CR303" i="19"/>
  <c r="CQ303" i="19"/>
  <c r="BZ307" i="19"/>
  <c r="CU301" i="19"/>
  <c r="CV301" i="19"/>
  <c r="CU295" i="19"/>
  <c r="CV295" i="19"/>
  <c r="CU290" i="19"/>
  <c r="CV290" i="19"/>
  <c r="CV298" i="19"/>
  <c r="CU298" i="19"/>
  <c r="CQ306" i="19"/>
  <c r="CR306" i="19"/>
  <c r="BY301" i="19"/>
  <c r="BZ293" i="19"/>
  <c r="CR293" i="19"/>
  <c r="CQ293" i="19"/>
  <c r="BY294" i="19"/>
  <c r="CQ304" i="19"/>
  <c r="CR304" i="19"/>
  <c r="CT304" i="19"/>
  <c r="BZ301" i="19"/>
  <c r="CR296" i="19"/>
  <c r="CQ296" i="19"/>
  <c r="CT307" i="19"/>
  <c r="BZ302" i="19"/>
  <c r="CS302" i="19"/>
  <c r="CR290" i="19"/>
  <c r="CQ290" i="19"/>
  <c r="CQ295" i="19"/>
  <c r="CR295" i="19"/>
  <c r="CV294" i="19"/>
  <c r="CU294" i="19"/>
  <c r="CQ298" i="19"/>
  <c r="CR298" i="19"/>
  <c r="CV300" i="19"/>
  <c r="CU300" i="19"/>
  <c r="CT297" i="19"/>
  <c r="CT309" i="19"/>
  <c r="CQ292" i="19"/>
  <c r="CR292" i="19"/>
  <c r="CS307" i="19"/>
  <c r="BZ303" i="19"/>
  <c r="CS303" i="19"/>
  <c r="BZ297" i="19"/>
  <c r="CS300" i="19"/>
  <c r="CR302" i="19"/>
  <c r="CQ302" i="19"/>
  <c r="CU304" i="19"/>
  <c r="CV304" i="19"/>
  <c r="CQ308" i="19"/>
  <c r="CR308" i="19"/>
  <c r="CS295" i="19"/>
  <c r="CU308" i="19"/>
  <c r="CV308" i="19"/>
  <c r="CQ305" i="19"/>
  <c r="CR305" i="19"/>
  <c r="CR299" i="19"/>
  <c r="CQ299" i="19"/>
  <c r="CU293" i="19"/>
  <c r="CV293" i="19"/>
  <c r="CU302" i="19"/>
  <c r="CV302" i="19"/>
  <c r="CT298" i="19"/>
  <c r="CU309" i="19"/>
  <c r="CV309" i="19"/>
  <c r="BY293" i="19"/>
  <c r="CQ307" i="19"/>
  <c r="CR307" i="19"/>
  <c r="BZ295" i="19"/>
  <c r="BZ304" i="19"/>
  <c r="CT300" i="19"/>
  <c r="CQ309" i="19"/>
  <c r="CR309" i="19"/>
  <c r="CQ297" i="19"/>
  <c r="CR297" i="19"/>
  <c r="CS297" i="19"/>
  <c r="BY309" i="19"/>
  <c r="CU307" i="19"/>
  <c r="CV307" i="19"/>
  <c r="BY307" i="19"/>
  <c r="CT293" i="19"/>
  <c r="BY308" i="19"/>
  <c r="CS298" i="19"/>
  <c r="BY298" i="19"/>
  <c r="CV297" i="19"/>
  <c r="CU297" i="19"/>
  <c r="CS304" i="19"/>
  <c r="CU299" i="19"/>
  <c r="CV299" i="19"/>
  <c r="CV303" i="19"/>
  <c r="CU303" i="19"/>
  <c r="CQ300" i="19"/>
  <c r="CR300" i="19"/>
  <c r="CQ301" i="19"/>
  <c r="CR301" i="19"/>
  <c r="CU296" i="19"/>
  <c r="CV296" i="19"/>
  <c r="CV305" i="19"/>
  <c r="CU305" i="19"/>
  <c r="CS308" i="19"/>
  <c r="CS306" i="19"/>
  <c r="BY292" i="19"/>
  <c r="BZ306" i="19"/>
  <c r="CS289" i="19"/>
  <c r="CQ289" i="19"/>
  <c r="CR289" i="19"/>
  <c r="CT289" i="19"/>
  <c r="CU289" i="19"/>
  <c r="CV289" i="19"/>
  <c r="BZ289" i="19"/>
  <c r="Y15" i="50"/>
  <c r="Y3" i="50"/>
  <c r="Y26" i="50"/>
  <c r="Y17" i="50"/>
  <c r="Y14" i="50"/>
  <c r="Y23" i="50"/>
  <c r="Y12" i="50"/>
  <c r="Y21" i="50"/>
  <c r="Y11" i="50"/>
  <c r="Y20" i="50"/>
  <c r="Y14" i="53"/>
  <c r="Y11" i="53"/>
  <c r="Y7" i="53"/>
  <c r="Y10" i="53"/>
  <c r="BZ284" i="19"/>
  <c r="AV393" i="19"/>
  <c r="AT393" i="19" s="1"/>
  <c r="AV419" i="19"/>
  <c r="AT419" i="19" s="1"/>
  <c r="Y16" i="53"/>
  <c r="Y17" i="53"/>
  <c r="Y12" i="53"/>
  <c r="Y24" i="53"/>
  <c r="AV399" i="19"/>
  <c r="AT399" i="19" s="1"/>
  <c r="BY273" i="19"/>
  <c r="AV416" i="19"/>
  <c r="AT416" i="19" s="1"/>
  <c r="Y397" i="19"/>
  <c r="BZ288" i="19"/>
  <c r="Y404" i="19"/>
  <c r="AV414" i="19"/>
  <c r="AT414" i="19" s="1"/>
  <c r="AV404" i="19"/>
  <c r="AT404" i="19" s="1"/>
  <c r="AV394" i="19"/>
  <c r="AT394" i="19" s="1"/>
  <c r="CT273" i="19"/>
  <c r="AV413" i="19"/>
  <c r="AT413" i="19" s="1"/>
  <c r="AV391" i="19"/>
  <c r="AT391" i="19" s="1"/>
  <c r="Y395" i="19"/>
  <c r="AR400" i="19"/>
  <c r="AV400" i="19"/>
  <c r="AT400" i="19" s="1"/>
  <c r="AV411" i="19"/>
  <c r="AT411" i="19" s="1"/>
  <c r="Y412" i="19"/>
  <c r="AR416" i="19"/>
  <c r="AR408" i="19"/>
  <c r="AV409" i="19"/>
  <c r="AT409" i="19" s="1"/>
  <c r="Y402" i="19"/>
  <c r="Y393" i="19"/>
  <c r="Y410" i="19"/>
  <c r="AR398" i="19"/>
  <c r="AR411" i="19"/>
  <c r="AR402" i="19"/>
  <c r="AR409" i="19"/>
  <c r="AR410" i="19"/>
  <c r="AV417" i="19"/>
  <c r="AT417" i="19" s="1"/>
  <c r="AV410" i="19"/>
  <c r="AT410" i="19" s="1"/>
  <c r="Y411" i="19"/>
  <c r="Y403" i="19"/>
  <c r="Y400" i="19"/>
  <c r="AV408" i="19"/>
  <c r="AT408" i="19" s="1"/>
  <c r="Y419" i="19"/>
  <c r="Y414" i="19"/>
  <c r="AV392" i="19"/>
  <c r="AT392" i="19" s="1"/>
  <c r="AR407" i="19"/>
  <c r="Y406" i="19"/>
  <c r="Y398" i="19"/>
  <c r="AR392" i="19"/>
  <c r="AR401" i="19"/>
  <c r="AR414" i="19"/>
  <c r="Y420" i="19"/>
  <c r="Y408" i="19"/>
  <c r="Y409" i="19"/>
  <c r="AV418" i="19"/>
  <c r="AT418" i="19" s="1"/>
  <c r="AV398" i="19"/>
  <c r="AT398" i="19" s="1"/>
  <c r="AV415" i="19"/>
  <c r="AT415" i="19" s="1"/>
  <c r="Y405" i="19"/>
  <c r="AV420" i="19"/>
  <c r="AT420" i="19" s="1"/>
  <c r="AV396" i="19"/>
  <c r="AT396" i="19" s="1"/>
  <c r="Y407" i="19"/>
  <c r="AR417" i="19"/>
  <c r="AV412" i="19"/>
  <c r="AT412" i="19" s="1"/>
  <c r="AV401" i="19"/>
  <c r="AT401" i="19" s="1"/>
  <c r="AR405" i="19"/>
  <c r="Y394" i="19"/>
  <c r="AR393" i="19"/>
  <c r="AV402" i="19"/>
  <c r="AT402" i="19" s="1"/>
  <c r="Y413" i="19"/>
  <c r="AR420" i="19"/>
  <c r="Y392" i="19"/>
  <c r="AV395" i="19"/>
  <c r="AT395" i="19" s="1"/>
  <c r="AR394" i="19"/>
  <c r="AR413" i="19"/>
  <c r="AV403" i="19"/>
  <c r="AT403" i="19" s="1"/>
  <c r="AR419" i="19"/>
  <c r="AR395" i="19"/>
  <c r="AR404" i="19"/>
  <c r="Y417" i="19"/>
  <c r="Y399" i="19"/>
  <c r="AV397" i="19"/>
  <c r="AT397" i="19" s="1"/>
  <c r="AV407" i="19"/>
  <c r="AT407" i="19" s="1"/>
  <c r="AR415" i="19"/>
  <c r="AV406" i="19"/>
  <c r="AT406" i="19" s="1"/>
  <c r="Y401" i="19"/>
  <c r="AR397" i="19"/>
  <c r="AR412" i="19"/>
  <c r="AR399" i="19"/>
  <c r="Y418" i="19"/>
  <c r="AR406" i="19"/>
  <c r="Y396" i="19"/>
  <c r="AR418" i="19"/>
  <c r="AR396" i="19"/>
  <c r="AV405" i="19"/>
  <c r="AT405" i="19" s="1"/>
  <c r="Y416" i="19"/>
  <c r="AR403" i="19"/>
  <c r="Y415" i="19"/>
  <c r="BY268" i="19"/>
  <c r="BY284" i="19"/>
  <c r="BY278" i="19"/>
  <c r="CS273" i="19"/>
  <c r="BZ268" i="19"/>
  <c r="CT284" i="19"/>
  <c r="BY274" i="19"/>
  <c r="CS280" i="19"/>
  <c r="BY270" i="19"/>
  <c r="BZ286" i="19"/>
  <c r="CT278" i="19"/>
  <c r="CS268" i="19"/>
  <c r="Y391" i="19"/>
  <c r="AR391" i="19"/>
  <c r="BY272" i="19"/>
  <c r="BZ280" i="19"/>
  <c r="CT268" i="19"/>
  <c r="BY283" i="19"/>
  <c r="CS275" i="19"/>
  <c r="BZ281" i="19"/>
  <c r="BY279" i="19"/>
  <c r="CS287" i="19"/>
  <c r="CT269" i="19"/>
  <c r="CT280" i="19"/>
  <c r="CS284" i="19"/>
  <c r="CS278" i="19"/>
  <c r="CS288" i="19"/>
  <c r="BY266" i="19"/>
  <c r="CT287" i="19"/>
  <c r="BZ278" i="19"/>
  <c r="BY287" i="19"/>
  <c r="CT281" i="19"/>
  <c r="BY276" i="19"/>
  <c r="CT288" i="19"/>
  <c r="BZ269" i="19"/>
  <c r="CT275" i="19"/>
  <c r="BY280" i="19"/>
  <c r="CT270" i="19"/>
  <c r="CU288" i="19"/>
  <c r="CV288" i="19"/>
  <c r="CQ277" i="19"/>
  <c r="CR277" i="19"/>
  <c r="CQ288" i="19"/>
  <c r="CR288" i="19"/>
  <c r="CU283" i="19"/>
  <c r="CV283" i="19"/>
  <c r="CR267" i="19"/>
  <c r="CQ267" i="19"/>
  <c r="CQ273" i="19"/>
  <c r="CR273" i="19"/>
  <c r="CU269" i="19"/>
  <c r="CV269" i="19"/>
  <c r="CQ282" i="19"/>
  <c r="CR282" i="19"/>
  <c r="CR271" i="19"/>
  <c r="CQ271" i="19"/>
  <c r="CU286" i="19"/>
  <c r="CV286" i="19"/>
  <c r="BZ276" i="19"/>
  <c r="CS285" i="19"/>
  <c r="CS274" i="19"/>
  <c r="CU281" i="19"/>
  <c r="CV281" i="19"/>
  <c r="CS283" i="19"/>
  <c r="CQ274" i="19"/>
  <c r="CR274" i="19"/>
  <c r="BZ274" i="19"/>
  <c r="BZ283" i="19"/>
  <c r="BY271" i="19"/>
  <c r="CQ285" i="19"/>
  <c r="CR285" i="19"/>
  <c r="CU279" i="19"/>
  <c r="CV279" i="19"/>
  <c r="CS267" i="19"/>
  <c r="CU280" i="19"/>
  <c r="CV280" i="19"/>
  <c r="BZ267" i="19"/>
  <c r="CU267" i="19"/>
  <c r="CV267" i="19"/>
  <c r="CU268" i="19"/>
  <c r="CV268" i="19"/>
  <c r="CQ269" i="19"/>
  <c r="CR269" i="19"/>
  <c r="CT276" i="19"/>
  <c r="CT274" i="19"/>
  <c r="CS286" i="19"/>
  <c r="CR286" i="19"/>
  <c r="CQ286" i="19"/>
  <c r="CQ284" i="19"/>
  <c r="CR284" i="19"/>
  <c r="BZ282" i="19"/>
  <c r="CT282" i="19"/>
  <c r="CT283" i="19"/>
  <c r="BY285" i="19"/>
  <c r="CQ281" i="19"/>
  <c r="CR281" i="19"/>
  <c r="CS270" i="19"/>
  <c r="CR287" i="19"/>
  <c r="CQ287" i="19"/>
  <c r="CQ278" i="19"/>
  <c r="CR278" i="19"/>
  <c r="BY288" i="19"/>
  <c r="CQ272" i="19"/>
  <c r="CR272" i="19"/>
  <c r="CT266" i="19"/>
  <c r="CQ270" i="19"/>
  <c r="CR270" i="19"/>
  <c r="CT277" i="19"/>
  <c r="CQ275" i="19"/>
  <c r="CR275" i="19"/>
  <c r="CS266" i="19"/>
  <c r="CT285" i="19"/>
  <c r="BZ270" i="19"/>
  <c r="CT265" i="19"/>
  <c r="BY275" i="19"/>
  <c r="CT271" i="19"/>
  <c r="BY286" i="19"/>
  <c r="CS277" i="19"/>
  <c r="CQ266" i="19"/>
  <c r="CR266" i="19"/>
  <c r="CS269" i="19"/>
  <c r="BZ279" i="19"/>
  <c r="CU271" i="19"/>
  <c r="CV271" i="19"/>
  <c r="CU278" i="19"/>
  <c r="CV278" i="19"/>
  <c r="CU273" i="19"/>
  <c r="CV273" i="19"/>
  <c r="BZ266" i="19"/>
  <c r="CS272" i="19"/>
  <c r="BZ272" i="19"/>
  <c r="CQ280" i="19"/>
  <c r="CR280" i="19"/>
  <c r="CU272" i="19"/>
  <c r="CV272" i="19"/>
  <c r="BZ273" i="19"/>
  <c r="CS276" i="19"/>
  <c r="CR268" i="19"/>
  <c r="CQ268" i="19"/>
  <c r="CU266" i="19"/>
  <c r="CV266" i="19"/>
  <c r="CU275" i="19"/>
  <c r="CV275" i="19"/>
  <c r="CU284" i="19"/>
  <c r="CV284" i="19"/>
  <c r="CQ279" i="19"/>
  <c r="CR279" i="19"/>
  <c r="CT286" i="19"/>
  <c r="CU277" i="19"/>
  <c r="CV277" i="19"/>
  <c r="CS282" i="19"/>
  <c r="CU282" i="19"/>
  <c r="CV282" i="19"/>
  <c r="CT267" i="19"/>
  <c r="CS271" i="19"/>
  <c r="CS279" i="19"/>
  <c r="CS281" i="19"/>
  <c r="CV285" i="19"/>
  <c r="CU285" i="19"/>
  <c r="BZ271" i="19"/>
  <c r="CU276" i="19"/>
  <c r="CV276" i="19"/>
  <c r="CT272" i="19"/>
  <c r="CQ276" i="19"/>
  <c r="CR276" i="19"/>
  <c r="CU274" i="19"/>
  <c r="CV274" i="19"/>
  <c r="BY277" i="19"/>
  <c r="CU270" i="19"/>
  <c r="CV270" i="19"/>
  <c r="BY269" i="19"/>
  <c r="CR283" i="19"/>
  <c r="CQ283" i="19"/>
  <c r="BY267" i="19"/>
  <c r="BY282" i="19"/>
  <c r="CU287" i="19"/>
  <c r="CV287" i="19"/>
  <c r="BZ265" i="19"/>
  <c r="BY265" i="19"/>
  <c r="CQ265" i="19"/>
  <c r="CR265" i="19"/>
  <c r="CS265" i="19"/>
  <c r="CU265" i="19"/>
  <c r="CV265" i="19"/>
  <c r="Y16" i="50"/>
  <c r="Y4" i="50"/>
  <c r="Y22" i="50"/>
  <c r="Y9" i="50"/>
  <c r="Y19" i="50"/>
  <c r="Y18" i="50"/>
  <c r="Y6" i="50"/>
  <c r="Y2" i="50"/>
  <c r="Y25" i="50"/>
  <c r="Y13" i="50"/>
  <c r="CT259" i="19"/>
  <c r="CS257" i="19"/>
  <c r="Y20" i="44"/>
  <c r="Y21" i="44"/>
  <c r="Y3" i="44"/>
  <c r="Y9" i="44"/>
  <c r="Y7" i="44"/>
  <c r="Y23" i="47"/>
  <c r="BZ255" i="19"/>
  <c r="CS255" i="19"/>
  <c r="BY230" i="19"/>
  <c r="BZ245" i="19"/>
  <c r="CT248" i="19"/>
  <c r="BZ247" i="19"/>
  <c r="AV372" i="19"/>
  <c r="AT372" i="19" s="1"/>
  <c r="BZ254" i="19"/>
  <c r="CT254" i="19"/>
  <c r="Y11" i="47"/>
  <c r="CS258" i="19"/>
  <c r="Y22" i="44"/>
  <c r="Y25" i="44"/>
  <c r="BZ263" i="19"/>
  <c r="Y21" i="47"/>
  <c r="BY242" i="19"/>
  <c r="CT246" i="19"/>
  <c r="CT255" i="19"/>
  <c r="BZ248" i="19"/>
  <c r="CS248" i="19"/>
  <c r="CS246" i="19"/>
  <c r="Y24" i="47"/>
  <c r="CS263" i="19"/>
  <c r="Y14" i="44"/>
  <c r="Y12" i="47"/>
  <c r="CT263" i="19"/>
  <c r="CT247" i="19"/>
  <c r="Y8" i="44"/>
  <c r="CS244" i="19"/>
  <c r="CS262" i="19"/>
  <c r="CS247" i="19"/>
  <c r="Y27" i="44"/>
  <c r="Y5" i="47"/>
  <c r="BZ244" i="19"/>
  <c r="CT253" i="19"/>
  <c r="Y19" i="44"/>
  <c r="BY257" i="19"/>
  <c r="Y13" i="44"/>
  <c r="Y4" i="47"/>
  <c r="BZ262" i="19"/>
  <c r="Y28" i="44"/>
  <c r="CT252" i="19"/>
  <c r="CT244" i="19"/>
  <c r="CT262" i="19"/>
  <c r="BY247" i="19"/>
  <c r="BZ252" i="19"/>
  <c r="CS259" i="19"/>
  <c r="BZ253" i="19"/>
  <c r="CS249" i="19"/>
  <c r="CT249" i="19"/>
  <c r="CT258" i="19"/>
  <c r="CQ263" i="19"/>
  <c r="CR263" i="19"/>
  <c r="CU260" i="19"/>
  <c r="CV260" i="19"/>
  <c r="CQ243" i="19"/>
  <c r="CR243" i="19"/>
  <c r="CR249" i="19"/>
  <c r="CQ249" i="19"/>
  <c r="CQ259" i="19"/>
  <c r="CR259" i="19"/>
  <c r="CQ246" i="19"/>
  <c r="CR246" i="19"/>
  <c r="CQ248" i="19"/>
  <c r="CR248" i="19"/>
  <c r="CU246" i="19"/>
  <c r="CV246" i="19"/>
  <c r="CU255" i="19"/>
  <c r="CV255" i="19"/>
  <c r="CS256" i="19"/>
  <c r="BY249" i="19"/>
  <c r="CU244" i="19"/>
  <c r="CV244" i="19"/>
  <c r="CU258" i="19"/>
  <c r="CV258" i="19"/>
  <c r="CU252" i="19"/>
  <c r="CV252" i="19"/>
  <c r="CU254" i="19"/>
  <c r="CV254" i="19"/>
  <c r="CU256" i="19"/>
  <c r="CV256" i="19"/>
  <c r="CS260" i="19"/>
  <c r="BZ260" i="19"/>
  <c r="BZ256" i="19"/>
  <c r="CU247" i="19"/>
  <c r="CV247" i="19"/>
  <c r="CU249" i="19"/>
  <c r="CV249" i="19"/>
  <c r="CQ260" i="19"/>
  <c r="CR260" i="19"/>
  <c r="CU245" i="19"/>
  <c r="CV245" i="19"/>
  <c r="CU262" i="19"/>
  <c r="CV262" i="19"/>
  <c r="BZ246" i="19"/>
  <c r="CV259" i="19"/>
  <c r="CU259" i="19"/>
  <c r="BY244" i="19"/>
  <c r="CV253" i="19"/>
  <c r="CU253" i="19"/>
  <c r="BY258" i="19"/>
  <c r="CQ253" i="19"/>
  <c r="CR253" i="19"/>
  <c r="CU263" i="19"/>
  <c r="CV263" i="19"/>
  <c r="BY259" i="19"/>
  <c r="BY252" i="19"/>
  <c r="BY254" i="19"/>
  <c r="BZ242" i="19"/>
  <c r="CR258" i="19"/>
  <c r="CQ258" i="19"/>
  <c r="BY263" i="19"/>
  <c r="BY261" i="19"/>
  <c r="CU257" i="19"/>
  <c r="CV257" i="19"/>
  <c r="CQ247" i="19"/>
  <c r="CR247" i="19"/>
  <c r="CS254" i="19"/>
  <c r="BZ249" i="19"/>
  <c r="CU261" i="19"/>
  <c r="CV261" i="19"/>
  <c r="BY262" i="19"/>
  <c r="CT260" i="19"/>
  <c r="CR255" i="19"/>
  <c r="CQ255" i="19"/>
  <c r="CQ245" i="19"/>
  <c r="CR245" i="19"/>
  <c r="CQ254" i="19"/>
  <c r="CR254" i="19"/>
  <c r="CT261" i="19"/>
  <c r="BY248" i="19"/>
  <c r="BY260" i="19"/>
  <c r="CS243" i="19"/>
  <c r="CQ256" i="19"/>
  <c r="CR256" i="19"/>
  <c r="CQ244" i="19"/>
  <c r="CR244" i="19"/>
  <c r="CS245" i="19"/>
  <c r="CS252" i="19"/>
  <c r="BZ257" i="19"/>
  <c r="CT245" i="19"/>
  <c r="CV248" i="19"/>
  <c r="CU248" i="19"/>
  <c r="CQ262" i="19"/>
  <c r="CR262" i="19"/>
  <c r="CQ257" i="19"/>
  <c r="CR257" i="19"/>
  <c r="BZ243" i="19"/>
  <c r="CR261" i="19"/>
  <c r="CQ261" i="19"/>
  <c r="BY256" i="19"/>
  <c r="CR252" i="19"/>
  <c r="CQ252" i="19"/>
  <c r="BY243" i="19"/>
  <c r="CT243" i="19"/>
  <c r="BZ261" i="19"/>
  <c r="BY246" i="19"/>
  <c r="BY255" i="19"/>
  <c r="CU243" i="19"/>
  <c r="CV243" i="19"/>
  <c r="BZ259" i="19"/>
  <c r="BZ258" i="19"/>
  <c r="CS253" i="19"/>
  <c r="CT257" i="19"/>
  <c r="BY245" i="19"/>
  <c r="CT256" i="19"/>
  <c r="BY253" i="19"/>
  <c r="CS261" i="19"/>
  <c r="CS242" i="19"/>
  <c r="CT242" i="19"/>
  <c r="CQ242" i="19"/>
  <c r="CR242" i="19"/>
  <c r="CU242" i="19"/>
  <c r="CV242" i="19"/>
  <c r="AV368" i="19"/>
  <c r="AT368" i="19" s="1"/>
  <c r="AV378" i="19"/>
  <c r="AT378" i="19" s="1"/>
  <c r="Y376" i="19"/>
  <c r="Y387" i="19"/>
  <c r="AV373" i="19"/>
  <c r="AT373" i="19" s="1"/>
  <c r="Y389" i="19"/>
  <c r="AV371" i="19"/>
  <c r="AT371" i="19" s="1"/>
  <c r="AV389" i="19"/>
  <c r="AT389" i="19" s="1"/>
  <c r="Y375" i="19"/>
  <c r="AV375" i="19"/>
  <c r="AT375" i="19" s="1"/>
  <c r="AR378" i="19"/>
  <c r="Y371" i="19"/>
  <c r="AR387" i="19"/>
  <c r="Y386" i="19"/>
  <c r="AV374" i="19"/>
  <c r="AT374" i="19" s="1"/>
  <c r="AV383" i="19"/>
  <c r="AT383" i="19" s="1"/>
  <c r="AR372" i="19"/>
  <c r="AV385" i="19"/>
  <c r="AT385" i="19" s="1"/>
  <c r="Y370" i="19"/>
  <c r="AV370" i="19"/>
  <c r="AT370" i="19" s="1"/>
  <c r="AV387" i="19"/>
  <c r="AT387" i="19" s="1"/>
  <c r="AV380" i="19"/>
  <c r="AT380" i="19" s="1"/>
  <c r="AV381" i="19"/>
  <c r="AT381" i="19" s="1"/>
  <c r="AR368" i="19"/>
  <c r="AR377" i="19"/>
  <c r="AR386" i="19"/>
  <c r="AV382" i="19"/>
  <c r="AT382" i="19" s="1"/>
  <c r="AV376" i="19"/>
  <c r="AT376" i="19" s="1"/>
  <c r="AR369" i="19"/>
  <c r="AR383" i="19"/>
  <c r="Y378" i="19"/>
  <c r="AR379" i="19"/>
  <c r="AV377" i="19"/>
  <c r="AT377" i="19" s="1"/>
  <c r="AV379" i="19"/>
  <c r="AT379" i="19" s="1"/>
  <c r="AV386" i="19"/>
  <c r="AT386" i="19" s="1"/>
  <c r="AV390" i="19"/>
  <c r="AT390" i="19" s="1"/>
  <c r="Y374" i="19"/>
  <c r="Y384" i="19"/>
  <c r="AR384" i="19"/>
  <c r="AR381" i="19"/>
  <c r="AV369" i="19"/>
  <c r="AT369" i="19" s="1"/>
  <c r="AR371" i="19"/>
  <c r="AR380" i="19"/>
  <c r="AR389" i="19"/>
  <c r="Y373" i="19"/>
  <c r="AR375" i="19"/>
  <c r="Y372" i="19"/>
  <c r="AR385" i="19"/>
  <c r="AV388" i="19"/>
  <c r="AT388" i="19" s="1"/>
  <c r="Y377" i="19"/>
  <c r="AR374" i="19"/>
  <c r="AR373" i="19"/>
  <c r="AV384" i="19"/>
  <c r="AT384" i="19" s="1"/>
  <c r="Y368" i="19"/>
  <c r="AR390" i="19"/>
  <c r="AR376" i="19"/>
  <c r="Y385" i="19"/>
  <c r="Y381" i="19"/>
  <c r="Y369" i="19"/>
  <c r="AR370" i="19"/>
  <c r="Y382" i="19"/>
  <c r="AR388" i="19"/>
  <c r="Y380" i="19"/>
  <c r="Y383" i="19"/>
  <c r="Y390" i="19"/>
  <c r="Y388" i="19"/>
  <c r="Y379" i="19"/>
  <c r="AR382" i="19"/>
  <c r="AR367" i="19"/>
  <c r="AV367" i="19"/>
  <c r="AT367" i="19" s="1"/>
  <c r="Y367" i="19"/>
  <c r="BY225" i="19"/>
  <c r="Y16" i="47"/>
  <c r="Y17" i="47"/>
  <c r="Y22" i="47"/>
  <c r="BY232" i="19"/>
  <c r="Y2" i="47"/>
  <c r="Y25" i="47"/>
  <c r="Y9" i="47"/>
  <c r="Y13" i="47"/>
  <c r="AV364" i="19"/>
  <c r="AT364" i="19" s="1"/>
  <c r="CT239" i="19"/>
  <c r="BY239" i="19"/>
  <c r="CS239" i="19"/>
  <c r="BZ239" i="19"/>
  <c r="BY224" i="19"/>
  <c r="BY237" i="19"/>
  <c r="CT233" i="19"/>
  <c r="Y10" i="47"/>
  <c r="CS238" i="19"/>
  <c r="CS241" i="19"/>
  <c r="CS224" i="19"/>
  <c r="BY241" i="19"/>
  <c r="BZ240" i="19"/>
  <c r="Y15" i="47"/>
  <c r="BZ236" i="19"/>
  <c r="Y14" i="47"/>
  <c r="CS233" i="19"/>
  <c r="BY229" i="19"/>
  <c r="CT226" i="19"/>
  <c r="CT230" i="19"/>
  <c r="Y8" i="47"/>
  <c r="CS236" i="19"/>
  <c r="Y18" i="47"/>
  <c r="CT224" i="19"/>
  <c r="CT240" i="19"/>
  <c r="BZ238" i="19"/>
  <c r="CS226" i="19"/>
  <c r="BY236" i="19"/>
  <c r="Y20" i="47"/>
  <c r="CT225" i="19"/>
  <c r="BZ230" i="19"/>
  <c r="CT241" i="19"/>
  <c r="BZ241" i="19"/>
  <c r="Y7" i="47"/>
  <c r="CT238" i="19"/>
  <c r="Y6" i="47"/>
  <c r="Y3" i="47"/>
  <c r="Y19" i="47"/>
  <c r="BY227" i="19"/>
  <c r="CT236" i="19"/>
  <c r="CU227" i="19"/>
  <c r="CV227" i="19"/>
  <c r="CU231" i="19"/>
  <c r="CV231" i="19"/>
  <c r="CQ241" i="19"/>
  <c r="CR241" i="19"/>
  <c r="CR229" i="19"/>
  <c r="CQ229" i="19"/>
  <c r="BZ232" i="19"/>
  <c r="CT229" i="19"/>
  <c r="CQ232" i="19"/>
  <c r="CR232" i="19"/>
  <c r="CQ227" i="19"/>
  <c r="CR227" i="19"/>
  <c r="CV240" i="19"/>
  <c r="CU240" i="19"/>
  <c r="BY228" i="19"/>
  <c r="CR236" i="19"/>
  <c r="CQ236" i="19"/>
  <c r="BZ233" i="19"/>
  <c r="BZ235" i="19"/>
  <c r="CU235" i="19"/>
  <c r="CV235" i="19"/>
  <c r="BY233" i="19"/>
  <c r="CQ238" i="19"/>
  <c r="CR238" i="19"/>
  <c r="CQ226" i="19"/>
  <c r="CR226" i="19"/>
  <c r="CQ233" i="19"/>
  <c r="CR233" i="19"/>
  <c r="CT227" i="19"/>
  <c r="CQ240" i="19"/>
  <c r="CR240" i="19"/>
  <c r="CQ228" i="19"/>
  <c r="CR228" i="19"/>
  <c r="CU226" i="19"/>
  <c r="CV226" i="19"/>
  <c r="CT228" i="19"/>
  <c r="BZ231" i="19"/>
  <c r="CU236" i="19"/>
  <c r="CV236" i="19"/>
  <c r="CQ231" i="19"/>
  <c r="CR231" i="19"/>
  <c r="CT237" i="19"/>
  <c r="CU225" i="19"/>
  <c r="CV225" i="19"/>
  <c r="CU232" i="19"/>
  <c r="CV232" i="19"/>
  <c r="CU233" i="19"/>
  <c r="CV233" i="19"/>
  <c r="BY238" i="19"/>
  <c r="CS232" i="19"/>
  <c r="CS229" i="19"/>
  <c r="CU237" i="19"/>
  <c r="CV237" i="19"/>
  <c r="CS228" i="19"/>
  <c r="CT235" i="19"/>
  <c r="CS237" i="19"/>
  <c r="CV239" i="19"/>
  <c r="CU239" i="19"/>
  <c r="CU229" i="19"/>
  <c r="CV229" i="19"/>
  <c r="CQ230" i="19"/>
  <c r="CR230" i="19"/>
  <c r="BZ227" i="19"/>
  <c r="CS227" i="19"/>
  <c r="CS235" i="19"/>
  <c r="BZ229" i="19"/>
  <c r="CR237" i="19"/>
  <c r="CQ237" i="19"/>
  <c r="CS230" i="19"/>
  <c r="BZ228" i="19"/>
  <c r="CR235" i="19"/>
  <c r="CQ235" i="19"/>
  <c r="BY226" i="19"/>
  <c r="BY231" i="19"/>
  <c r="CQ239" i="19"/>
  <c r="CR239" i="19"/>
  <c r="CU230" i="19"/>
  <c r="CV230" i="19"/>
  <c r="BZ225" i="19"/>
  <c r="BY235" i="19"/>
  <c r="CS231" i="19"/>
  <c r="CT231" i="19"/>
  <c r="BY240" i="19"/>
  <c r="CU228" i="19"/>
  <c r="CV228" i="19"/>
  <c r="BZ237" i="19"/>
  <c r="CV238" i="19"/>
  <c r="CU238" i="19"/>
  <c r="CQ225" i="19"/>
  <c r="CR225" i="19"/>
  <c r="BZ226" i="19"/>
  <c r="CS225" i="19"/>
  <c r="CS240" i="19"/>
  <c r="CT232" i="19"/>
  <c r="CV241" i="19"/>
  <c r="CU241" i="19"/>
  <c r="BZ224" i="19"/>
  <c r="Y348" i="19"/>
  <c r="CQ224" i="19"/>
  <c r="CR224" i="19"/>
  <c r="AV345" i="19"/>
  <c r="AT345" i="19" s="1"/>
  <c r="AV350" i="19"/>
  <c r="AT350" i="19" s="1"/>
  <c r="AV354" i="19"/>
  <c r="AT354" i="19" s="1"/>
  <c r="Y365" i="19"/>
  <c r="Y350" i="19"/>
  <c r="Y359" i="19"/>
  <c r="CU224" i="19"/>
  <c r="CV224" i="19"/>
  <c r="AV359" i="19"/>
  <c r="AT359" i="19" s="1"/>
  <c r="AV344" i="19"/>
  <c r="AT344" i="19" s="1"/>
  <c r="Y347" i="19"/>
  <c r="AV360" i="19"/>
  <c r="AT360" i="19" s="1"/>
  <c r="AV363" i="19"/>
  <c r="AT363" i="19" s="1"/>
  <c r="AR343" i="19"/>
  <c r="AR352" i="19"/>
  <c r="AR354" i="19"/>
  <c r="AR363" i="19"/>
  <c r="AR362" i="19"/>
  <c r="Y361" i="19"/>
  <c r="AR365" i="19"/>
  <c r="Y352" i="19"/>
  <c r="AV348" i="19"/>
  <c r="AT348" i="19" s="1"/>
  <c r="AR359" i="19"/>
  <c r="AR366" i="19"/>
  <c r="AR345" i="19"/>
  <c r="Y349" i="19"/>
  <c r="Y364" i="19"/>
  <c r="AR364" i="19"/>
  <c r="AV343" i="19"/>
  <c r="AT343" i="19" s="1"/>
  <c r="AR347" i="19"/>
  <c r="Y345" i="19"/>
  <c r="Y363" i="19"/>
  <c r="AV357" i="19"/>
  <c r="AT357" i="19" s="1"/>
  <c r="AR348" i="19"/>
  <c r="AR356" i="19"/>
  <c r="Y346" i="19"/>
  <c r="Y344" i="19"/>
  <c r="AV362" i="19"/>
  <c r="AT362" i="19" s="1"/>
  <c r="AR351" i="19"/>
  <c r="AV342" i="19"/>
  <c r="AT342" i="19" s="1"/>
  <c r="AR341" i="19"/>
  <c r="AR350" i="19"/>
  <c r="AV347" i="19"/>
  <c r="AT347" i="19" s="1"/>
  <c r="AR355" i="19"/>
  <c r="Y351" i="19"/>
  <c r="AV355" i="19"/>
  <c r="AT355" i="19" s="1"/>
  <c r="Y366" i="19"/>
  <c r="AV340" i="19"/>
  <c r="AT340" i="19" s="1"/>
  <c r="Y362" i="19"/>
  <c r="AV356" i="19"/>
  <c r="AT356" i="19" s="1"/>
  <c r="AR346" i="19"/>
  <c r="AR357" i="19"/>
  <c r="AV358" i="19"/>
  <c r="AT358" i="19" s="1"/>
  <c r="AV361" i="19"/>
  <c r="AT361" i="19" s="1"/>
  <c r="AV366" i="19"/>
  <c r="AT366" i="19" s="1"/>
  <c r="AV341" i="19"/>
  <c r="AT341" i="19" s="1"/>
  <c r="AR342" i="19"/>
  <c r="Y343" i="19"/>
  <c r="Y355" i="19"/>
  <c r="AV351" i="19"/>
  <c r="AT351" i="19" s="1"/>
  <c r="Y356" i="19"/>
  <c r="AR360" i="19"/>
  <c r="AV346" i="19"/>
  <c r="AT346" i="19" s="1"/>
  <c r="AV352" i="19"/>
  <c r="AT352" i="19" s="1"/>
  <c r="AR361" i="19"/>
  <c r="Y358" i="19"/>
  <c r="AR349" i="19"/>
  <c r="Y341" i="19"/>
  <c r="AR344" i="19"/>
  <c r="AV365" i="19"/>
  <c r="AT365" i="19" s="1"/>
  <c r="AR358" i="19"/>
  <c r="Y342" i="19"/>
  <c r="Y354" i="19"/>
  <c r="AV349" i="19"/>
  <c r="AT349" i="19" s="1"/>
  <c r="Y357" i="19"/>
  <c r="Y360" i="19"/>
  <c r="AR340" i="19"/>
  <c r="Y340" i="19"/>
  <c r="Y10" i="44"/>
  <c r="Y15" i="44"/>
  <c r="Y2" i="44"/>
  <c r="Y17" i="44"/>
  <c r="Y5" i="44"/>
  <c r="Y23" i="44"/>
  <c r="Y16" i="44"/>
  <c r="Y4" i="44"/>
  <c r="Y24" i="44"/>
  <c r="Y11" i="44"/>
  <c r="Y18" i="44"/>
  <c r="Y6" i="44"/>
  <c r="Y26" i="44"/>
  <c r="Y12" i="44"/>
  <c r="AS624" i="19" l="1"/>
  <c r="AU624" i="19" s="1"/>
  <c r="AS605" i="19"/>
  <c r="AU605" i="19" s="1"/>
  <c r="AS585" i="19"/>
  <c r="AU585" i="19" s="1"/>
  <c r="AS527" i="19"/>
  <c r="AU527" i="19" s="1"/>
  <c r="AS503" i="19"/>
  <c r="AU503" i="19" s="1"/>
  <c r="AS493" i="19"/>
  <c r="AU493" i="19" s="1"/>
  <c r="AS519" i="19"/>
  <c r="AU519" i="19" s="1"/>
  <c r="AS504" i="19"/>
  <c r="AU504" i="19" s="1"/>
  <c r="AS525" i="19"/>
  <c r="AU525" i="19" s="1"/>
  <c r="AS514" i="19"/>
  <c r="AU514" i="19" s="1"/>
  <c r="AS494" i="19"/>
  <c r="AU494" i="19" s="1"/>
  <c r="AS495" i="19"/>
  <c r="AU495" i="19" s="1"/>
  <c r="AS518" i="19"/>
  <c r="AU518" i="19" s="1"/>
  <c r="AS492" i="19"/>
  <c r="AU492" i="19" s="1"/>
  <c r="AS516" i="19"/>
  <c r="AU516" i="19" s="1"/>
  <c r="AS512" i="19"/>
  <c r="AU512" i="19" s="1"/>
  <c r="AS520" i="19"/>
  <c r="AU520" i="19" s="1"/>
  <c r="AS528" i="19"/>
  <c r="AU528" i="19" s="1"/>
  <c r="AS498" i="19"/>
  <c r="AU498" i="19" s="1"/>
  <c r="AS511" i="19"/>
  <c r="AU511" i="19" s="1"/>
  <c r="AS508" i="19"/>
  <c r="AU508" i="19" s="1"/>
  <c r="AS490" i="19"/>
  <c r="AU490" i="19" s="1"/>
  <c r="AS501" i="19"/>
  <c r="AU501" i="19" s="1"/>
  <c r="AS500" i="19"/>
  <c r="AU500" i="19" s="1"/>
  <c r="AS517" i="19"/>
  <c r="AU517" i="19" s="1"/>
  <c r="AS515" i="19"/>
  <c r="AU515" i="19" s="1"/>
  <c r="AS521" i="19"/>
  <c r="AU521" i="19" s="1"/>
  <c r="AS522" i="19"/>
  <c r="AU522" i="19" s="1"/>
  <c r="AS523" i="19"/>
  <c r="AU523" i="19" s="1"/>
  <c r="AS491" i="19"/>
  <c r="AU491" i="19" s="1"/>
  <c r="AS510" i="19"/>
  <c r="AU510" i="19" s="1"/>
  <c r="AS507" i="19"/>
  <c r="AU507" i="19" s="1"/>
  <c r="AS526" i="19"/>
  <c r="AU526" i="19" s="1"/>
  <c r="AS513" i="19"/>
  <c r="AU513" i="19" s="1"/>
  <c r="AS496" i="19"/>
  <c r="AU496" i="19" s="1"/>
  <c r="AS497" i="19"/>
  <c r="AU497" i="19" s="1"/>
  <c r="AS524" i="19"/>
  <c r="AU524" i="19" s="1"/>
  <c r="AS509" i="19"/>
  <c r="AU509" i="19" s="1"/>
  <c r="AS506" i="19"/>
  <c r="AU506" i="19" s="1"/>
  <c r="AS476" i="19"/>
  <c r="AU476" i="19" s="1"/>
  <c r="AS529" i="19"/>
  <c r="AU529" i="19" s="1"/>
  <c r="AS499" i="19"/>
  <c r="AU499" i="19" s="1"/>
  <c r="AS477" i="19"/>
  <c r="AU477" i="19" s="1"/>
  <c r="AS457" i="19"/>
  <c r="AU457" i="19" s="1"/>
  <c r="AS464" i="19"/>
  <c r="AU464" i="19" s="1"/>
  <c r="AS451" i="19"/>
  <c r="AU451" i="19" s="1"/>
  <c r="AS453" i="19"/>
  <c r="AU453" i="19" s="1"/>
  <c r="AS468" i="19"/>
  <c r="AU468" i="19" s="1"/>
  <c r="AS472" i="19"/>
  <c r="AU472" i="19" s="1"/>
  <c r="AS481" i="19"/>
  <c r="AU481" i="19" s="1"/>
  <c r="AS454" i="19"/>
  <c r="AU454" i="19" s="1"/>
  <c r="AS458" i="19"/>
  <c r="AU458" i="19" s="1"/>
  <c r="AS463" i="19"/>
  <c r="AU463" i="19" s="1"/>
  <c r="AS461" i="19"/>
  <c r="AU461" i="19" s="1"/>
  <c r="AS484" i="19"/>
  <c r="AU484" i="19" s="1"/>
  <c r="AS474" i="19"/>
  <c r="AU474" i="19" s="1"/>
  <c r="AS469" i="19"/>
  <c r="AU469" i="19" s="1"/>
  <c r="AS478" i="19"/>
  <c r="AU478" i="19" s="1"/>
  <c r="AS487" i="19"/>
  <c r="AU487" i="19" s="1"/>
  <c r="AS471" i="19"/>
  <c r="AU471" i="19" s="1"/>
  <c r="AS455" i="19"/>
  <c r="AU455" i="19" s="1"/>
  <c r="AS456" i="19"/>
  <c r="AU456" i="19" s="1"/>
  <c r="AS479" i="19"/>
  <c r="AU479" i="19" s="1"/>
  <c r="AS483" i="19"/>
  <c r="AU483" i="19" s="1"/>
  <c r="AS459" i="19"/>
  <c r="AU459" i="19" s="1"/>
  <c r="AS480" i="19"/>
  <c r="AU480" i="19" s="1"/>
  <c r="AS470" i="19"/>
  <c r="AU470" i="19" s="1"/>
  <c r="AS486" i="19"/>
  <c r="AU486" i="19" s="1"/>
  <c r="AS467" i="19"/>
  <c r="AU467" i="19" s="1"/>
  <c r="AS465" i="19"/>
  <c r="AU465" i="19" s="1"/>
  <c r="AS489" i="19"/>
  <c r="AU489" i="19" s="1"/>
  <c r="AS485" i="19"/>
  <c r="AU485" i="19" s="1"/>
  <c r="AS482" i="19"/>
  <c r="AU482" i="19" s="1"/>
  <c r="AS450" i="19"/>
  <c r="AU450" i="19" s="1"/>
  <c r="AS462" i="19"/>
  <c r="AU462" i="19" s="1"/>
  <c r="AS460" i="19"/>
  <c r="AU460" i="19" s="1"/>
  <c r="AS466" i="19"/>
  <c r="AU466" i="19" s="1"/>
  <c r="AS475" i="19"/>
  <c r="AU475" i="19" s="1"/>
  <c r="AS488" i="19"/>
  <c r="AU488" i="19" s="1"/>
  <c r="AS452" i="19"/>
  <c r="AU452" i="19" s="1"/>
  <c r="AS473" i="19"/>
  <c r="AU473" i="19" s="1"/>
  <c r="AS439" i="19"/>
  <c r="AU439" i="19" s="1"/>
  <c r="AS425" i="19"/>
  <c r="AU425" i="19" s="1"/>
  <c r="AS446" i="19"/>
  <c r="AU446" i="19" s="1"/>
  <c r="AS430" i="19"/>
  <c r="AU430" i="19" s="1"/>
  <c r="AS426" i="19"/>
  <c r="AU426" i="19" s="1"/>
  <c r="AS448" i="19"/>
  <c r="AU448" i="19" s="1"/>
  <c r="AS431" i="19"/>
  <c r="AU431" i="19" s="1"/>
  <c r="AS424" i="19"/>
  <c r="AU424" i="19" s="1"/>
  <c r="AS441" i="19"/>
  <c r="AU441" i="19" s="1"/>
  <c r="AS449" i="19"/>
  <c r="AU449" i="19" s="1"/>
  <c r="AS438" i="19"/>
  <c r="AU438" i="19" s="1"/>
  <c r="AS443" i="19"/>
  <c r="AU443" i="19" s="1"/>
  <c r="AS433" i="19"/>
  <c r="AU433" i="19" s="1"/>
  <c r="AS437" i="19"/>
  <c r="AU437" i="19" s="1"/>
  <c r="AS436" i="19"/>
  <c r="AU436" i="19" s="1"/>
  <c r="AS447" i="19"/>
  <c r="AU447" i="19" s="1"/>
  <c r="AS442" i="19"/>
  <c r="AU442" i="19" s="1"/>
  <c r="AS429" i="19"/>
  <c r="AU429" i="19" s="1"/>
  <c r="AS428" i="19"/>
  <c r="AU428" i="19" s="1"/>
  <c r="AS427" i="19"/>
  <c r="AU427" i="19" s="1"/>
  <c r="AS423" i="19"/>
  <c r="AU423" i="19" s="1"/>
  <c r="AS421" i="19"/>
  <c r="AU421" i="19" s="1"/>
  <c r="AS432" i="19"/>
  <c r="AU432" i="19" s="1"/>
  <c r="AS444" i="19"/>
  <c r="AU444" i="19" s="1"/>
  <c r="AS435" i="19"/>
  <c r="AU435" i="19" s="1"/>
  <c r="AS434" i="19"/>
  <c r="AU434" i="19" s="1"/>
  <c r="AS422" i="19"/>
  <c r="AU422" i="19" s="1"/>
  <c r="AS445" i="19"/>
  <c r="AU445" i="19" s="1"/>
  <c r="AS397" i="19"/>
  <c r="AU397" i="19" s="1"/>
  <c r="AS394" i="19"/>
  <c r="AU394" i="19" s="1"/>
  <c r="AS396" i="19"/>
  <c r="AU396" i="19" s="1"/>
  <c r="AS414" i="19"/>
  <c r="AU414" i="19" s="1"/>
  <c r="AS401" i="19"/>
  <c r="AU401" i="19" s="1"/>
  <c r="AS404" i="19"/>
  <c r="AU404" i="19" s="1"/>
  <c r="AS395" i="19"/>
  <c r="AU395" i="19" s="1"/>
  <c r="AS391" i="19"/>
  <c r="AU391" i="19" s="1"/>
  <c r="AS398" i="19"/>
  <c r="AU398" i="19" s="1"/>
  <c r="AS410" i="19"/>
  <c r="AU410" i="19" s="1"/>
  <c r="AS416" i="19"/>
  <c r="AU416" i="19" s="1"/>
  <c r="AS419" i="19"/>
  <c r="AU419" i="19" s="1"/>
  <c r="AS392" i="19"/>
  <c r="AU392" i="19" s="1"/>
  <c r="AS415" i="19"/>
  <c r="AU415" i="19" s="1"/>
  <c r="AS402" i="19"/>
  <c r="AU402" i="19" s="1"/>
  <c r="AS403" i="19"/>
  <c r="AU403" i="19" s="1"/>
  <c r="AS406" i="19"/>
  <c r="AU406" i="19" s="1"/>
  <c r="AS407" i="19"/>
  <c r="AU407" i="19" s="1"/>
  <c r="AS409" i="19"/>
  <c r="AU409" i="19" s="1"/>
  <c r="AS412" i="19"/>
  <c r="AU412" i="19" s="1"/>
  <c r="AS418" i="19"/>
  <c r="AU418" i="19" s="1"/>
  <c r="AS393" i="19"/>
  <c r="AU393" i="19" s="1"/>
  <c r="AS413" i="19"/>
  <c r="AU413" i="19" s="1"/>
  <c r="AS405" i="19"/>
  <c r="AU405" i="19" s="1"/>
  <c r="AS417" i="19"/>
  <c r="AU417" i="19" s="1"/>
  <c r="AS400" i="19"/>
  <c r="AU400" i="19" s="1"/>
  <c r="AS408" i="19"/>
  <c r="AU408" i="19" s="1"/>
  <c r="AS420" i="19"/>
  <c r="AU420" i="19" s="1"/>
  <c r="AS399" i="19"/>
  <c r="AU399" i="19" s="1"/>
  <c r="AS411" i="19"/>
  <c r="AU411" i="19" s="1"/>
  <c r="AS381" i="19"/>
  <c r="AU381" i="19" s="1"/>
  <c r="AS384" i="19"/>
  <c r="AU384" i="19" s="1"/>
  <c r="AS389" i="19"/>
  <c r="AU389" i="19" s="1"/>
  <c r="AS376" i="19"/>
  <c r="AU376" i="19" s="1"/>
  <c r="AS387" i="19"/>
  <c r="AU387" i="19" s="1"/>
  <c r="AS375" i="19"/>
  <c r="AU375" i="19" s="1"/>
  <c r="AS374" i="19"/>
  <c r="AU374" i="19" s="1"/>
  <c r="AS377" i="19"/>
  <c r="AU377" i="19" s="1"/>
  <c r="AS368" i="19"/>
  <c r="AU368" i="19" s="1"/>
  <c r="AS385" i="19"/>
  <c r="AU385" i="19" s="1"/>
  <c r="AS372" i="19"/>
  <c r="AU372" i="19" s="1"/>
  <c r="AS383" i="19"/>
  <c r="AU383" i="19" s="1"/>
  <c r="AS390" i="19"/>
  <c r="AU390" i="19" s="1"/>
  <c r="AS380" i="19"/>
  <c r="AU380" i="19" s="1"/>
  <c r="AS379" i="19"/>
  <c r="AU379" i="19" s="1"/>
  <c r="AS388" i="19"/>
  <c r="AU388" i="19" s="1"/>
  <c r="AS386" i="19"/>
  <c r="AU386" i="19" s="1"/>
  <c r="AS367" i="19"/>
  <c r="AU367" i="19" s="1"/>
  <c r="AS373" i="19"/>
  <c r="AU373" i="19" s="1"/>
  <c r="AS370" i="19"/>
  <c r="AU370" i="19" s="1"/>
  <c r="AS371" i="19"/>
  <c r="AU371" i="19" s="1"/>
  <c r="AS382" i="19"/>
  <c r="AU382" i="19" s="1"/>
  <c r="AS369" i="19"/>
  <c r="AU369" i="19" s="1"/>
  <c r="AS378" i="19"/>
  <c r="AU378" i="19" s="1"/>
  <c r="AS348" i="19"/>
  <c r="AU348" i="19" s="1"/>
  <c r="AS351" i="19"/>
  <c r="AU351" i="19" s="1"/>
  <c r="AS352" i="19"/>
  <c r="AU352" i="19" s="1"/>
  <c r="AS350" i="19"/>
  <c r="AU350" i="19" s="1"/>
  <c r="AS347" i="19"/>
  <c r="AU347" i="19" s="1"/>
  <c r="AS365" i="19"/>
  <c r="AU365" i="19" s="1"/>
  <c r="AS359" i="19"/>
  <c r="AU359" i="19" s="1"/>
  <c r="AS342" i="19"/>
  <c r="AU342" i="19" s="1"/>
  <c r="AS356" i="19"/>
  <c r="AU356" i="19" s="1"/>
  <c r="AS349" i="19"/>
  <c r="AU349" i="19" s="1"/>
  <c r="AS354" i="19"/>
  <c r="AU354" i="19" s="1"/>
  <c r="AS358" i="19"/>
  <c r="AU358" i="19" s="1"/>
  <c r="AS360" i="19"/>
  <c r="AU360" i="19" s="1"/>
  <c r="AS357" i="19"/>
  <c r="AU357" i="19" s="1"/>
  <c r="AS364" i="19"/>
  <c r="AU364" i="19" s="1"/>
  <c r="AS343" i="19"/>
  <c r="AU343" i="19" s="1"/>
  <c r="AS362" i="19"/>
  <c r="AU362" i="19" s="1"/>
  <c r="AS340" i="19"/>
  <c r="AU340" i="19" s="1"/>
  <c r="AS341" i="19"/>
  <c r="AU341" i="19" s="1"/>
  <c r="AS361" i="19"/>
  <c r="AU361" i="19" s="1"/>
  <c r="AS366" i="19"/>
  <c r="AU366" i="19" s="1"/>
  <c r="AS346" i="19"/>
  <c r="AU346" i="19" s="1"/>
  <c r="AS363" i="19"/>
  <c r="AU363" i="19" s="1"/>
  <c r="AS345" i="19"/>
  <c r="AU345" i="19" s="1"/>
  <c r="AS344" i="19"/>
  <c r="AU344" i="19" s="1"/>
  <c r="AS355" i="19"/>
  <c r="AU355" i="19" s="1"/>
  <c r="CX204" i="19" l="1"/>
  <c r="CX205" i="19"/>
  <c r="CX206" i="19"/>
  <c r="CX207" i="19"/>
  <c r="CX208" i="19"/>
  <c r="CX209" i="19"/>
  <c r="CX210" i="19"/>
  <c r="CX211" i="19"/>
  <c r="CX212" i="19"/>
  <c r="CX213" i="19"/>
  <c r="CX214" i="19"/>
  <c r="CX215" i="19"/>
  <c r="CX216" i="19"/>
  <c r="CX217" i="19"/>
  <c r="CX218" i="19"/>
  <c r="CX219" i="19"/>
  <c r="CX220" i="19"/>
  <c r="CX221" i="19"/>
  <c r="CX222" i="19"/>
  <c r="CX223" i="19"/>
  <c r="CX183" i="19"/>
  <c r="CX184" i="19"/>
  <c r="CX185" i="19"/>
  <c r="CX186" i="19"/>
  <c r="CX187" i="19"/>
  <c r="CX188" i="19"/>
  <c r="CX189" i="19"/>
  <c r="CX190" i="19"/>
  <c r="CX191" i="19"/>
  <c r="CX192" i="19"/>
  <c r="CX193" i="19"/>
  <c r="CX194" i="19"/>
  <c r="CX195" i="19"/>
  <c r="CX196" i="19"/>
  <c r="CX197" i="19"/>
  <c r="CX198" i="19"/>
  <c r="CX199" i="19"/>
  <c r="CX200" i="19"/>
  <c r="CX201" i="19"/>
  <c r="CX202" i="19"/>
  <c r="CX203" i="19"/>
  <c r="B22" i="43"/>
  <c r="C22" i="43"/>
  <c r="F22" i="43"/>
  <c r="G22" i="43"/>
  <c r="H22" i="43"/>
  <c r="I22" i="43"/>
  <c r="J22" i="43"/>
  <c r="K22" i="43"/>
  <c r="L22" i="43"/>
  <c r="M22" i="43"/>
  <c r="N22" i="43"/>
  <c r="O22" i="43"/>
  <c r="P22" i="43"/>
  <c r="Q22" i="43"/>
  <c r="R22" i="43"/>
  <c r="S22" i="43"/>
  <c r="T22" i="43"/>
  <c r="U22" i="43"/>
  <c r="C53" i="42"/>
  <c r="D53" i="42"/>
  <c r="E53" i="42"/>
  <c r="F53" i="42"/>
  <c r="G53" i="42"/>
  <c r="H53" i="42"/>
  <c r="I53" i="42"/>
  <c r="J53" i="42"/>
  <c r="K53" i="42"/>
  <c r="L53" i="42"/>
  <c r="M53" i="42"/>
  <c r="N53" i="42"/>
  <c r="P53" i="42"/>
  <c r="C54" i="42"/>
  <c r="D54" i="42"/>
  <c r="F54" i="42"/>
  <c r="G54" i="42"/>
  <c r="H54" i="42"/>
  <c r="I54" i="42"/>
  <c r="J54" i="42"/>
  <c r="K54" i="42"/>
  <c r="L54" i="42"/>
  <c r="M54" i="42"/>
  <c r="N54" i="42"/>
  <c r="P54" i="42"/>
  <c r="C55" i="42"/>
  <c r="D55" i="42"/>
  <c r="F55" i="42"/>
  <c r="G55" i="42"/>
  <c r="H55" i="42"/>
  <c r="I55" i="42"/>
  <c r="J55" i="42"/>
  <c r="K55" i="42"/>
  <c r="L55" i="42"/>
  <c r="M55" i="42"/>
  <c r="N55" i="42"/>
  <c r="P55" i="42"/>
  <c r="C56" i="42"/>
  <c r="D56" i="42"/>
  <c r="E56" i="42"/>
  <c r="F56" i="42"/>
  <c r="G56" i="42"/>
  <c r="H56" i="42"/>
  <c r="I56" i="42"/>
  <c r="J56" i="42"/>
  <c r="K56" i="42"/>
  <c r="L56" i="42"/>
  <c r="M56" i="42"/>
  <c r="N56" i="42"/>
  <c r="P56" i="42"/>
  <c r="C57" i="42"/>
  <c r="D57" i="42"/>
  <c r="E57" i="42"/>
  <c r="F57" i="42"/>
  <c r="G57" i="42"/>
  <c r="H57" i="42"/>
  <c r="I57" i="42"/>
  <c r="J57" i="42"/>
  <c r="K57" i="42"/>
  <c r="L57" i="42"/>
  <c r="M57" i="42"/>
  <c r="N57" i="42"/>
  <c r="P57" i="42"/>
  <c r="B27" i="41" a="1"/>
  <c r="B27" i="41" s="1"/>
  <c r="D27" i="41"/>
  <c r="E27" i="41"/>
  <c r="F27" i="41"/>
  <c r="G27" i="41"/>
  <c r="H27" i="41"/>
  <c r="I27" i="41"/>
  <c r="J27" i="41"/>
  <c r="K27" i="41"/>
  <c r="L27" i="41"/>
  <c r="M27" i="41"/>
  <c r="N27" i="41"/>
  <c r="O27" i="41"/>
  <c r="P27" i="41"/>
  <c r="Q27" i="41"/>
  <c r="R27" i="41"/>
  <c r="S27" i="41"/>
  <c r="B28" i="41" a="1"/>
  <c r="B28" i="41" s="1"/>
  <c r="D28" i="41"/>
  <c r="E28" i="41"/>
  <c r="F28" i="41"/>
  <c r="G28" i="41"/>
  <c r="H28" i="41"/>
  <c r="I28" i="41"/>
  <c r="J28" i="41"/>
  <c r="K28" i="41"/>
  <c r="L28" i="41"/>
  <c r="M28" i="41"/>
  <c r="N28" i="41"/>
  <c r="O28" i="41"/>
  <c r="P28" i="41"/>
  <c r="Q28" i="41"/>
  <c r="R28" i="41"/>
  <c r="S28" i="41"/>
  <c r="B29" i="41" a="1"/>
  <c r="B29" i="41" s="1"/>
  <c r="D29" i="41"/>
  <c r="E29" i="41"/>
  <c r="F29" i="41"/>
  <c r="G29" i="41"/>
  <c r="H29" i="41"/>
  <c r="I29" i="41"/>
  <c r="J29" i="41"/>
  <c r="K29" i="41"/>
  <c r="L29" i="41"/>
  <c r="M29" i="41"/>
  <c r="N29" i="41"/>
  <c r="O29" i="41"/>
  <c r="P29" i="41"/>
  <c r="Q29" i="41"/>
  <c r="R29" i="41"/>
  <c r="S29" i="41"/>
  <c r="S26" i="41"/>
  <c r="R26" i="41"/>
  <c r="Q26" i="41"/>
  <c r="P26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B26" i="41" a="1"/>
  <c r="B26" i="41" s="1"/>
  <c r="S25" i="41"/>
  <c r="R25" i="41"/>
  <c r="Q25" i="41"/>
  <c r="P25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B25" i="41" a="1"/>
  <c r="B25" i="41" s="1"/>
  <c r="S24" i="41"/>
  <c r="R24" i="41"/>
  <c r="Q24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B24" i="41" a="1"/>
  <c r="B24" i="41" s="1"/>
  <c r="S23" i="41"/>
  <c r="R23" i="41"/>
  <c r="Q23" i="41"/>
  <c r="P23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B23" i="41" a="1"/>
  <c r="B23" i="41" s="1"/>
  <c r="S22" i="41"/>
  <c r="R22" i="41"/>
  <c r="Q22" i="41"/>
  <c r="P22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B22" i="41" a="1"/>
  <c r="B22" i="41" s="1"/>
  <c r="S21" i="41"/>
  <c r="R21" i="41"/>
  <c r="Q21" i="41"/>
  <c r="P21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B21" i="41" a="1"/>
  <c r="B21" i="41" s="1"/>
  <c r="S20" i="41"/>
  <c r="R20" i="41"/>
  <c r="Q20" i="41"/>
  <c r="P20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B20" i="41" a="1"/>
  <c r="B20" i="41" s="1"/>
  <c r="S19" i="41"/>
  <c r="R19" i="41"/>
  <c r="Q19" i="41"/>
  <c r="P19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B19" i="41" a="1"/>
  <c r="B19" i="41" s="1"/>
  <c r="S18" i="41"/>
  <c r="R18" i="41"/>
  <c r="Q18" i="41"/>
  <c r="P18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B18" i="41" a="1"/>
  <c r="B18" i="41" s="1"/>
  <c r="S17" i="41"/>
  <c r="R17" i="41"/>
  <c r="Q17" i="41"/>
  <c r="P17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B17" i="41" a="1"/>
  <c r="B17" i="41" s="1"/>
  <c r="S16" i="41"/>
  <c r="R16" i="41"/>
  <c r="Q16" i="41"/>
  <c r="P16" i="41"/>
  <c r="O16" i="41"/>
  <c r="N16" i="41"/>
  <c r="M16" i="41"/>
  <c r="L16" i="41"/>
  <c r="K16" i="41"/>
  <c r="J16" i="41"/>
  <c r="I16" i="41"/>
  <c r="H16" i="41"/>
  <c r="G16" i="41"/>
  <c r="F16" i="41"/>
  <c r="E16" i="41"/>
  <c r="D16" i="41"/>
  <c r="B16" i="41" a="1"/>
  <c r="B16" i="41" s="1"/>
  <c r="S15" i="41"/>
  <c r="R15" i="41"/>
  <c r="Q15" i="41"/>
  <c r="P15" i="41"/>
  <c r="O15" i="41"/>
  <c r="N15" i="41"/>
  <c r="M15" i="41"/>
  <c r="L15" i="41"/>
  <c r="K15" i="41"/>
  <c r="J15" i="41"/>
  <c r="I15" i="41"/>
  <c r="H15" i="41"/>
  <c r="G15" i="41"/>
  <c r="F15" i="41"/>
  <c r="E15" i="41"/>
  <c r="D15" i="41"/>
  <c r="B15" i="41" a="1"/>
  <c r="B15" i="41" s="1"/>
  <c r="S14" i="41"/>
  <c r="R14" i="41"/>
  <c r="Q14" i="41"/>
  <c r="P14" i="41"/>
  <c r="O14" i="41"/>
  <c r="N14" i="41"/>
  <c r="M14" i="41"/>
  <c r="L14" i="41"/>
  <c r="K14" i="41"/>
  <c r="J14" i="41"/>
  <c r="I14" i="41"/>
  <c r="H14" i="41"/>
  <c r="G14" i="41"/>
  <c r="F14" i="41"/>
  <c r="E14" i="41"/>
  <c r="D14" i="41"/>
  <c r="B14" i="41" a="1"/>
  <c r="B14" i="41" s="1"/>
  <c r="S13" i="41"/>
  <c r="R13" i="41"/>
  <c r="Q13" i="41"/>
  <c r="P13" i="41"/>
  <c r="O13" i="41"/>
  <c r="N13" i="41"/>
  <c r="M13" i="41"/>
  <c r="L13" i="41"/>
  <c r="K13" i="41"/>
  <c r="J13" i="41"/>
  <c r="I13" i="41"/>
  <c r="H13" i="41"/>
  <c r="G13" i="41"/>
  <c r="F13" i="41"/>
  <c r="E13" i="41"/>
  <c r="D13" i="41"/>
  <c r="B13" i="41" a="1"/>
  <c r="B13" i="41" s="1"/>
  <c r="S12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F12" i="41"/>
  <c r="E12" i="41"/>
  <c r="D12" i="41"/>
  <c r="B12" i="41" a="1"/>
  <c r="B12" i="41" s="1"/>
  <c r="S11" i="41"/>
  <c r="R11" i="41"/>
  <c r="Q11" i="41"/>
  <c r="P11" i="41"/>
  <c r="O11" i="41"/>
  <c r="N11" i="41"/>
  <c r="M11" i="41"/>
  <c r="L11" i="41"/>
  <c r="K11" i="41"/>
  <c r="J11" i="41"/>
  <c r="I11" i="41"/>
  <c r="H11" i="41"/>
  <c r="G11" i="41"/>
  <c r="F11" i="41"/>
  <c r="E11" i="41"/>
  <c r="D11" i="41"/>
  <c r="B11" i="41" a="1"/>
  <c r="B11" i="41" s="1"/>
  <c r="S10" i="41"/>
  <c r="R10" i="41"/>
  <c r="Q10" i="41"/>
  <c r="P10" i="41"/>
  <c r="O10" i="41"/>
  <c r="N10" i="41"/>
  <c r="M10" i="41"/>
  <c r="L10" i="41"/>
  <c r="K10" i="41"/>
  <c r="J10" i="41"/>
  <c r="I10" i="41"/>
  <c r="H10" i="41"/>
  <c r="G10" i="41"/>
  <c r="F10" i="41"/>
  <c r="E10" i="41"/>
  <c r="D10" i="41"/>
  <c r="B10" i="41" a="1"/>
  <c r="B10" i="41" s="1"/>
  <c r="S9" i="41"/>
  <c r="R9" i="41"/>
  <c r="Q9" i="41"/>
  <c r="P9" i="41"/>
  <c r="O9" i="41"/>
  <c r="N9" i="41"/>
  <c r="M9" i="41"/>
  <c r="L9" i="41"/>
  <c r="K9" i="41"/>
  <c r="J9" i="41"/>
  <c r="I9" i="41"/>
  <c r="H9" i="41"/>
  <c r="G9" i="41"/>
  <c r="F9" i="41"/>
  <c r="E9" i="41"/>
  <c r="D9" i="41"/>
  <c r="B9" i="41" a="1"/>
  <c r="B9" i="41" s="1"/>
  <c r="S8" i="41"/>
  <c r="R8" i="41"/>
  <c r="Q8" i="41"/>
  <c r="P8" i="41"/>
  <c r="O8" i="41"/>
  <c r="N8" i="41"/>
  <c r="M8" i="41"/>
  <c r="L8" i="41"/>
  <c r="K8" i="41"/>
  <c r="J8" i="41"/>
  <c r="I8" i="41"/>
  <c r="H8" i="41"/>
  <c r="G8" i="41"/>
  <c r="F8" i="41"/>
  <c r="E8" i="41"/>
  <c r="D8" i="41"/>
  <c r="B8" i="41" a="1"/>
  <c r="B8" i="41" s="1"/>
  <c r="S7" i="41"/>
  <c r="R7" i="41"/>
  <c r="Q7" i="41"/>
  <c r="P7" i="41"/>
  <c r="O7" i="41"/>
  <c r="N7" i="41"/>
  <c r="M7" i="41"/>
  <c r="L7" i="41"/>
  <c r="K7" i="41"/>
  <c r="J7" i="41"/>
  <c r="I7" i="41"/>
  <c r="H7" i="41"/>
  <c r="G7" i="41"/>
  <c r="F7" i="41"/>
  <c r="E7" i="41"/>
  <c r="D7" i="41"/>
  <c r="B7" i="41" a="1"/>
  <c r="B7" i="41" s="1"/>
  <c r="S6" i="41"/>
  <c r="R6" i="41"/>
  <c r="Q6" i="41"/>
  <c r="P6" i="41"/>
  <c r="O6" i="41"/>
  <c r="N6" i="41"/>
  <c r="M6" i="41"/>
  <c r="L6" i="41"/>
  <c r="K6" i="41"/>
  <c r="J6" i="41"/>
  <c r="I6" i="41"/>
  <c r="H6" i="41"/>
  <c r="G6" i="41"/>
  <c r="F6" i="41"/>
  <c r="E6" i="41"/>
  <c r="D6" i="41"/>
  <c r="B6" i="41" a="1"/>
  <c r="B6" i="41" s="1"/>
  <c r="S5" i="41"/>
  <c r="R5" i="41"/>
  <c r="Q5" i="41"/>
  <c r="P5" i="41"/>
  <c r="O5" i="41"/>
  <c r="N5" i="41"/>
  <c r="M5" i="41"/>
  <c r="L5" i="41"/>
  <c r="K5" i="41"/>
  <c r="J5" i="41"/>
  <c r="I5" i="41"/>
  <c r="H5" i="41"/>
  <c r="G5" i="41"/>
  <c r="F5" i="41"/>
  <c r="E5" i="41"/>
  <c r="D5" i="41"/>
  <c r="B5" i="41" a="1"/>
  <c r="B5" i="41" s="1"/>
  <c r="S4" i="41"/>
  <c r="R4" i="41"/>
  <c r="Q4" i="41"/>
  <c r="P4" i="41"/>
  <c r="O4" i="41"/>
  <c r="N4" i="41"/>
  <c r="M4" i="41"/>
  <c r="L4" i="41"/>
  <c r="K4" i="41"/>
  <c r="J4" i="41"/>
  <c r="I4" i="41"/>
  <c r="H4" i="41"/>
  <c r="G4" i="41"/>
  <c r="F4" i="41"/>
  <c r="E4" i="41"/>
  <c r="D4" i="41"/>
  <c r="B4" i="41" a="1"/>
  <c r="B4" i="41" s="1"/>
  <c r="S3" i="41"/>
  <c r="R3" i="41"/>
  <c r="Q3" i="41"/>
  <c r="P3" i="41"/>
  <c r="O3" i="41"/>
  <c r="N3" i="41"/>
  <c r="M3" i="41"/>
  <c r="L3" i="41"/>
  <c r="K3" i="41"/>
  <c r="J3" i="41"/>
  <c r="I3" i="41"/>
  <c r="H3" i="41"/>
  <c r="G3" i="41"/>
  <c r="F3" i="41"/>
  <c r="E3" i="41"/>
  <c r="D3" i="41"/>
  <c r="B3" i="41" a="1"/>
  <c r="B3" i="41" s="1"/>
  <c r="S2" i="41"/>
  <c r="R2" i="41"/>
  <c r="Q2" i="41"/>
  <c r="P2" i="41"/>
  <c r="O2" i="41"/>
  <c r="N2" i="41"/>
  <c r="M2" i="41"/>
  <c r="L2" i="41"/>
  <c r="K2" i="41"/>
  <c r="J2" i="41"/>
  <c r="I2" i="41"/>
  <c r="H2" i="41"/>
  <c r="G2" i="41"/>
  <c r="F2" i="41"/>
  <c r="E2" i="41"/>
  <c r="D2" i="41"/>
  <c r="B2" i="41" a="1"/>
  <c r="B2" i="41" s="1"/>
  <c r="N52" i="42"/>
  <c r="M52" i="42"/>
  <c r="L52" i="42"/>
  <c r="K52" i="42"/>
  <c r="J52" i="42"/>
  <c r="I52" i="42"/>
  <c r="H52" i="42"/>
  <c r="G52" i="42"/>
  <c r="F52" i="42"/>
  <c r="E52" i="42"/>
  <c r="D52" i="42"/>
  <c r="C52" i="42"/>
  <c r="N51" i="42"/>
  <c r="M51" i="42"/>
  <c r="L51" i="42"/>
  <c r="K51" i="42"/>
  <c r="J51" i="42"/>
  <c r="I51" i="42"/>
  <c r="H51" i="42"/>
  <c r="G51" i="42"/>
  <c r="F51" i="42"/>
  <c r="D51" i="42"/>
  <c r="C51" i="42"/>
  <c r="N50" i="42"/>
  <c r="M50" i="42"/>
  <c r="L50" i="42"/>
  <c r="K50" i="42"/>
  <c r="J50" i="42"/>
  <c r="I50" i="42"/>
  <c r="H50" i="42"/>
  <c r="G50" i="42"/>
  <c r="F50" i="42"/>
  <c r="D50" i="42"/>
  <c r="C50" i="42"/>
  <c r="N49" i="42"/>
  <c r="M49" i="42"/>
  <c r="L49" i="42"/>
  <c r="K49" i="42"/>
  <c r="J49" i="42"/>
  <c r="I49" i="42"/>
  <c r="H49" i="42"/>
  <c r="G49" i="42"/>
  <c r="F49" i="42"/>
  <c r="E49" i="42"/>
  <c r="D49" i="42"/>
  <c r="C49" i="42"/>
  <c r="N48" i="42"/>
  <c r="M48" i="42"/>
  <c r="L48" i="42"/>
  <c r="K48" i="42"/>
  <c r="J48" i="42"/>
  <c r="I48" i="42"/>
  <c r="H48" i="42"/>
  <c r="G48" i="42"/>
  <c r="F48" i="42"/>
  <c r="E48" i="42"/>
  <c r="D48" i="42"/>
  <c r="C48" i="42"/>
  <c r="N47" i="42"/>
  <c r="M47" i="42"/>
  <c r="L47" i="42"/>
  <c r="K47" i="42"/>
  <c r="J47" i="42"/>
  <c r="I47" i="42"/>
  <c r="H47" i="42"/>
  <c r="G47" i="42"/>
  <c r="F47" i="42"/>
  <c r="E47" i="42"/>
  <c r="D47" i="42"/>
  <c r="C47" i="42"/>
  <c r="N46" i="42"/>
  <c r="M46" i="42"/>
  <c r="L46" i="42"/>
  <c r="K46" i="42"/>
  <c r="J46" i="42"/>
  <c r="I46" i="42"/>
  <c r="H46" i="42"/>
  <c r="G46" i="42"/>
  <c r="F46" i="42"/>
  <c r="E46" i="42"/>
  <c r="D46" i="42"/>
  <c r="C46" i="42"/>
  <c r="N45" i="42"/>
  <c r="M45" i="42"/>
  <c r="L45" i="42"/>
  <c r="K45" i="42"/>
  <c r="J45" i="42"/>
  <c r="I45" i="42"/>
  <c r="H45" i="42"/>
  <c r="G45" i="42"/>
  <c r="F45" i="42"/>
  <c r="E45" i="42"/>
  <c r="D45" i="42"/>
  <c r="C45" i="42"/>
  <c r="N44" i="42"/>
  <c r="M44" i="42"/>
  <c r="L44" i="42"/>
  <c r="K44" i="42"/>
  <c r="J44" i="42"/>
  <c r="I44" i="42"/>
  <c r="H44" i="42"/>
  <c r="G44" i="42"/>
  <c r="F44" i="42"/>
  <c r="D44" i="42"/>
  <c r="C44" i="42"/>
  <c r="N43" i="42"/>
  <c r="M43" i="42"/>
  <c r="L43" i="42"/>
  <c r="K43" i="42"/>
  <c r="J43" i="42"/>
  <c r="I43" i="42"/>
  <c r="H43" i="42"/>
  <c r="G43" i="42"/>
  <c r="F43" i="42"/>
  <c r="E43" i="42"/>
  <c r="D43" i="42"/>
  <c r="C43" i="42"/>
  <c r="N42" i="42"/>
  <c r="M42" i="42"/>
  <c r="L42" i="42"/>
  <c r="K42" i="42"/>
  <c r="J42" i="42"/>
  <c r="I42" i="42"/>
  <c r="H42" i="42"/>
  <c r="G42" i="42"/>
  <c r="F42" i="42"/>
  <c r="D42" i="42"/>
  <c r="C42" i="42"/>
  <c r="N41" i="42"/>
  <c r="M41" i="42"/>
  <c r="L41" i="42"/>
  <c r="K41" i="42"/>
  <c r="J41" i="42"/>
  <c r="I41" i="42"/>
  <c r="H41" i="42"/>
  <c r="G41" i="42"/>
  <c r="F41" i="42"/>
  <c r="E41" i="42"/>
  <c r="D41" i="42"/>
  <c r="C41" i="42"/>
  <c r="N40" i="42"/>
  <c r="M40" i="42"/>
  <c r="L40" i="42"/>
  <c r="K40" i="42"/>
  <c r="J40" i="42"/>
  <c r="I40" i="42"/>
  <c r="H40" i="42"/>
  <c r="G40" i="42"/>
  <c r="F40" i="42"/>
  <c r="D40" i="42"/>
  <c r="C40" i="42"/>
  <c r="N39" i="42"/>
  <c r="M39" i="42"/>
  <c r="L39" i="42"/>
  <c r="K39" i="42"/>
  <c r="J39" i="42"/>
  <c r="I39" i="42"/>
  <c r="H39" i="42"/>
  <c r="G39" i="42"/>
  <c r="F39" i="42"/>
  <c r="E39" i="42"/>
  <c r="D39" i="42"/>
  <c r="C39" i="42"/>
  <c r="N38" i="42"/>
  <c r="M38" i="42"/>
  <c r="L38" i="42"/>
  <c r="K38" i="42"/>
  <c r="J38" i="42"/>
  <c r="I38" i="42"/>
  <c r="H38" i="42"/>
  <c r="G38" i="42"/>
  <c r="F38" i="42"/>
  <c r="D38" i="42"/>
  <c r="C38" i="42"/>
  <c r="N37" i="42"/>
  <c r="M37" i="42"/>
  <c r="L37" i="42"/>
  <c r="K37" i="42"/>
  <c r="J37" i="42"/>
  <c r="I37" i="42"/>
  <c r="H37" i="42"/>
  <c r="G37" i="42"/>
  <c r="F37" i="42"/>
  <c r="E37" i="42"/>
  <c r="D37" i="42"/>
  <c r="C37" i="42"/>
  <c r="N36" i="42"/>
  <c r="M36" i="42"/>
  <c r="L36" i="42"/>
  <c r="K36" i="42"/>
  <c r="J36" i="42"/>
  <c r="I36" i="42"/>
  <c r="H36" i="42"/>
  <c r="G36" i="42"/>
  <c r="F36" i="42"/>
  <c r="E36" i="42"/>
  <c r="D36" i="42"/>
  <c r="C36" i="42"/>
  <c r="N35" i="42"/>
  <c r="M35" i="42"/>
  <c r="L35" i="42"/>
  <c r="K35" i="42"/>
  <c r="J35" i="42"/>
  <c r="I35" i="42"/>
  <c r="H35" i="42"/>
  <c r="G35" i="42"/>
  <c r="F35" i="42"/>
  <c r="E35" i="42"/>
  <c r="D35" i="42"/>
  <c r="C35" i="42"/>
  <c r="N34" i="42"/>
  <c r="M34" i="42"/>
  <c r="L34" i="42"/>
  <c r="K34" i="42"/>
  <c r="J34" i="42"/>
  <c r="I34" i="42"/>
  <c r="H34" i="42"/>
  <c r="G34" i="42"/>
  <c r="F34" i="42"/>
  <c r="E34" i="42"/>
  <c r="D34" i="42"/>
  <c r="C34" i="42"/>
  <c r="N33" i="42"/>
  <c r="M33" i="42"/>
  <c r="L33" i="42"/>
  <c r="K33" i="42"/>
  <c r="J33" i="42"/>
  <c r="I33" i="42"/>
  <c r="H33" i="42"/>
  <c r="G33" i="42"/>
  <c r="F33" i="42"/>
  <c r="E33" i="42"/>
  <c r="D33" i="42"/>
  <c r="C33" i="42"/>
  <c r="N32" i="42"/>
  <c r="M32" i="42"/>
  <c r="L32" i="42"/>
  <c r="K32" i="42"/>
  <c r="J32" i="42"/>
  <c r="I32" i="42"/>
  <c r="H32" i="42"/>
  <c r="G32" i="42"/>
  <c r="F32" i="42"/>
  <c r="E32" i="42"/>
  <c r="D32" i="42"/>
  <c r="C32" i="42"/>
  <c r="N31" i="42"/>
  <c r="M31" i="42"/>
  <c r="L31" i="42"/>
  <c r="K31" i="42"/>
  <c r="J31" i="42"/>
  <c r="I31" i="42"/>
  <c r="H31" i="42"/>
  <c r="G31" i="42"/>
  <c r="F31" i="42"/>
  <c r="D31" i="42"/>
  <c r="C31" i="42"/>
  <c r="N30" i="42"/>
  <c r="M30" i="42"/>
  <c r="L30" i="42"/>
  <c r="K30" i="42"/>
  <c r="J30" i="42"/>
  <c r="I30" i="42"/>
  <c r="H30" i="42"/>
  <c r="G30" i="42"/>
  <c r="F30" i="42"/>
  <c r="E30" i="42"/>
  <c r="D30" i="42"/>
  <c r="C30" i="42"/>
  <c r="N29" i="42"/>
  <c r="M29" i="42"/>
  <c r="L29" i="42"/>
  <c r="K29" i="42"/>
  <c r="J29" i="42"/>
  <c r="I29" i="42"/>
  <c r="H29" i="42"/>
  <c r="G29" i="42"/>
  <c r="F29" i="42"/>
  <c r="E29" i="42"/>
  <c r="D29" i="42"/>
  <c r="C29" i="42"/>
  <c r="N28" i="42"/>
  <c r="M28" i="42"/>
  <c r="L28" i="42"/>
  <c r="K28" i="42"/>
  <c r="J28" i="42"/>
  <c r="I28" i="42"/>
  <c r="H28" i="42"/>
  <c r="G28" i="42"/>
  <c r="F28" i="42"/>
  <c r="E28" i="42"/>
  <c r="D28" i="42"/>
  <c r="C28" i="42"/>
  <c r="N27" i="42"/>
  <c r="M27" i="42"/>
  <c r="L27" i="42"/>
  <c r="K27" i="42"/>
  <c r="J27" i="42"/>
  <c r="I27" i="42"/>
  <c r="H27" i="42"/>
  <c r="G27" i="42"/>
  <c r="F27" i="42"/>
  <c r="D27" i="42"/>
  <c r="C27" i="42"/>
  <c r="N26" i="42"/>
  <c r="M26" i="42"/>
  <c r="L26" i="42"/>
  <c r="K26" i="42"/>
  <c r="J26" i="42"/>
  <c r="I26" i="42"/>
  <c r="H26" i="42"/>
  <c r="G26" i="42"/>
  <c r="F26" i="42"/>
  <c r="E26" i="42"/>
  <c r="D26" i="42"/>
  <c r="C26" i="42"/>
  <c r="N25" i="42"/>
  <c r="M25" i="42"/>
  <c r="L25" i="42"/>
  <c r="K25" i="42"/>
  <c r="J25" i="42"/>
  <c r="I25" i="42"/>
  <c r="H25" i="42"/>
  <c r="G25" i="42"/>
  <c r="F25" i="42"/>
  <c r="D25" i="42"/>
  <c r="C25" i="42"/>
  <c r="N24" i="42"/>
  <c r="M24" i="42"/>
  <c r="L24" i="42"/>
  <c r="K24" i="42"/>
  <c r="J24" i="42"/>
  <c r="I24" i="42"/>
  <c r="H24" i="42"/>
  <c r="G24" i="42"/>
  <c r="F24" i="42"/>
  <c r="E24" i="42"/>
  <c r="D24" i="42"/>
  <c r="C24" i="42"/>
  <c r="N23" i="42"/>
  <c r="M23" i="42"/>
  <c r="L23" i="42"/>
  <c r="K23" i="42"/>
  <c r="J23" i="42"/>
  <c r="I23" i="42"/>
  <c r="H23" i="42"/>
  <c r="G23" i="42"/>
  <c r="F23" i="42"/>
  <c r="D23" i="42"/>
  <c r="C23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N21" i="42"/>
  <c r="M21" i="42"/>
  <c r="L21" i="42"/>
  <c r="K21" i="42"/>
  <c r="J21" i="42"/>
  <c r="I21" i="42"/>
  <c r="H21" i="42"/>
  <c r="G21" i="42"/>
  <c r="F21" i="42"/>
  <c r="D21" i="42"/>
  <c r="C21" i="42"/>
  <c r="N20" i="42"/>
  <c r="M20" i="42"/>
  <c r="L20" i="42"/>
  <c r="K20" i="42"/>
  <c r="J20" i="42"/>
  <c r="I20" i="42"/>
  <c r="H20" i="42"/>
  <c r="G20" i="42"/>
  <c r="F20" i="42"/>
  <c r="D20" i="42"/>
  <c r="C20" i="42"/>
  <c r="N19" i="42"/>
  <c r="M19" i="42"/>
  <c r="L19" i="42"/>
  <c r="K19" i="42"/>
  <c r="J19" i="42"/>
  <c r="I19" i="42"/>
  <c r="H19" i="42"/>
  <c r="G19" i="42"/>
  <c r="F19" i="42"/>
  <c r="E19" i="42"/>
  <c r="D19" i="42"/>
  <c r="C19" i="42"/>
  <c r="N18" i="42"/>
  <c r="M18" i="42"/>
  <c r="L18" i="42"/>
  <c r="K18" i="42"/>
  <c r="J18" i="42"/>
  <c r="I18" i="42"/>
  <c r="H18" i="42"/>
  <c r="G18" i="42"/>
  <c r="F18" i="42"/>
  <c r="E18" i="42"/>
  <c r="D18" i="42"/>
  <c r="C18" i="42"/>
  <c r="N17" i="42"/>
  <c r="M17" i="42"/>
  <c r="L17" i="42"/>
  <c r="K17" i="42"/>
  <c r="J17" i="42"/>
  <c r="I17" i="42"/>
  <c r="H17" i="42"/>
  <c r="G17" i="42"/>
  <c r="F17" i="42"/>
  <c r="D17" i="42"/>
  <c r="C17" i="42"/>
  <c r="N16" i="42"/>
  <c r="M16" i="42"/>
  <c r="L16" i="42"/>
  <c r="K16" i="42"/>
  <c r="J16" i="42"/>
  <c r="I16" i="42"/>
  <c r="H16" i="42"/>
  <c r="G16" i="42"/>
  <c r="F16" i="42"/>
  <c r="D16" i="42"/>
  <c r="C16" i="42"/>
  <c r="N15" i="42"/>
  <c r="M15" i="42"/>
  <c r="L15" i="42"/>
  <c r="K15" i="42"/>
  <c r="J15" i="42"/>
  <c r="I15" i="42"/>
  <c r="H15" i="42"/>
  <c r="G15" i="42"/>
  <c r="F15" i="42"/>
  <c r="E15" i="42"/>
  <c r="D15" i="42"/>
  <c r="C15" i="42"/>
  <c r="N14" i="42"/>
  <c r="M14" i="42"/>
  <c r="L14" i="42"/>
  <c r="K14" i="42"/>
  <c r="J14" i="42"/>
  <c r="I14" i="42"/>
  <c r="H14" i="42"/>
  <c r="G14" i="42"/>
  <c r="F14" i="42"/>
  <c r="D14" i="42"/>
  <c r="C14" i="42"/>
  <c r="N13" i="42"/>
  <c r="M13" i="42"/>
  <c r="L13" i="42"/>
  <c r="K13" i="42"/>
  <c r="J13" i="42"/>
  <c r="I13" i="42"/>
  <c r="H13" i="42"/>
  <c r="G13" i="42"/>
  <c r="F13" i="42"/>
  <c r="D13" i="42"/>
  <c r="C13" i="42"/>
  <c r="N12" i="42"/>
  <c r="M12" i="42"/>
  <c r="L12" i="42"/>
  <c r="K12" i="42"/>
  <c r="J12" i="42"/>
  <c r="I12" i="42"/>
  <c r="H12" i="42"/>
  <c r="G12" i="42"/>
  <c r="F12" i="42"/>
  <c r="D12" i="42"/>
  <c r="C12" i="42"/>
  <c r="N11" i="42"/>
  <c r="M11" i="42"/>
  <c r="L11" i="42"/>
  <c r="K11" i="42"/>
  <c r="J11" i="42"/>
  <c r="I11" i="42"/>
  <c r="H11" i="42"/>
  <c r="G11" i="42"/>
  <c r="F11" i="42"/>
  <c r="E11" i="42"/>
  <c r="D11" i="42"/>
  <c r="C11" i="42"/>
  <c r="N10" i="42"/>
  <c r="M10" i="42"/>
  <c r="L10" i="42"/>
  <c r="K10" i="42"/>
  <c r="J10" i="42"/>
  <c r="I10" i="42"/>
  <c r="H10" i="42"/>
  <c r="G10" i="42"/>
  <c r="F10" i="42"/>
  <c r="E10" i="42"/>
  <c r="D10" i="42"/>
  <c r="C10" i="42"/>
  <c r="N9" i="42"/>
  <c r="M9" i="42"/>
  <c r="L9" i="42"/>
  <c r="K9" i="42"/>
  <c r="J9" i="42"/>
  <c r="I9" i="42"/>
  <c r="H9" i="42"/>
  <c r="G9" i="42"/>
  <c r="F9" i="42"/>
  <c r="E9" i="42"/>
  <c r="D9" i="42"/>
  <c r="C9" i="42"/>
  <c r="N8" i="42"/>
  <c r="M8" i="42"/>
  <c r="L8" i="42"/>
  <c r="K8" i="42"/>
  <c r="J8" i="42"/>
  <c r="I8" i="42"/>
  <c r="H8" i="42"/>
  <c r="G8" i="42"/>
  <c r="F8" i="42"/>
  <c r="E8" i="42"/>
  <c r="D8" i="42"/>
  <c r="C8" i="42"/>
  <c r="N7" i="42"/>
  <c r="M7" i="42"/>
  <c r="L7" i="42"/>
  <c r="K7" i="42"/>
  <c r="J7" i="42"/>
  <c r="I7" i="42"/>
  <c r="H7" i="42"/>
  <c r="G7" i="42"/>
  <c r="F7" i="42"/>
  <c r="E7" i="42"/>
  <c r="D7" i="42"/>
  <c r="C7" i="42"/>
  <c r="N6" i="42"/>
  <c r="M6" i="42"/>
  <c r="L6" i="42"/>
  <c r="K6" i="42"/>
  <c r="J6" i="42"/>
  <c r="I6" i="42"/>
  <c r="H6" i="42"/>
  <c r="G6" i="42"/>
  <c r="F6" i="42"/>
  <c r="E6" i="42"/>
  <c r="D6" i="42"/>
  <c r="C6" i="42"/>
  <c r="N5" i="42"/>
  <c r="M5" i="42"/>
  <c r="L5" i="42"/>
  <c r="K5" i="42"/>
  <c r="J5" i="42"/>
  <c r="I5" i="42"/>
  <c r="H5" i="42"/>
  <c r="G5" i="42"/>
  <c r="F5" i="42"/>
  <c r="D5" i="42"/>
  <c r="C5" i="42"/>
  <c r="N4" i="42"/>
  <c r="M4" i="42"/>
  <c r="L4" i="42"/>
  <c r="K4" i="42"/>
  <c r="J4" i="42"/>
  <c r="I4" i="42"/>
  <c r="H4" i="42"/>
  <c r="G4" i="42"/>
  <c r="F4" i="42"/>
  <c r="E4" i="42"/>
  <c r="D4" i="42"/>
  <c r="C4" i="42"/>
  <c r="N3" i="42"/>
  <c r="M3" i="42"/>
  <c r="L3" i="42"/>
  <c r="K3" i="42"/>
  <c r="J3" i="42"/>
  <c r="I3" i="42"/>
  <c r="H3" i="42"/>
  <c r="G3" i="42"/>
  <c r="F3" i="42"/>
  <c r="D3" i="42"/>
  <c r="C3" i="42"/>
  <c r="N2" i="42"/>
  <c r="M2" i="42"/>
  <c r="L2" i="42"/>
  <c r="K2" i="42"/>
  <c r="J2" i="42"/>
  <c r="I2" i="42"/>
  <c r="H2" i="42"/>
  <c r="G2" i="42"/>
  <c r="F2" i="42"/>
  <c r="D2" i="42"/>
  <c r="C2" i="42"/>
  <c r="U21" i="43"/>
  <c r="T21" i="43"/>
  <c r="S21" i="43"/>
  <c r="R21" i="43"/>
  <c r="Q21" i="43"/>
  <c r="P21" i="43"/>
  <c r="O21" i="43"/>
  <c r="N21" i="43"/>
  <c r="M21" i="43"/>
  <c r="L21" i="43"/>
  <c r="K21" i="43"/>
  <c r="J21" i="43"/>
  <c r="I21" i="43"/>
  <c r="H21" i="43"/>
  <c r="G21" i="43"/>
  <c r="F21" i="43"/>
  <c r="C21" i="43"/>
  <c r="B21" i="43"/>
  <c r="U20" i="43"/>
  <c r="T20" i="43"/>
  <c r="S20" i="43"/>
  <c r="R20" i="43"/>
  <c r="Q20" i="43"/>
  <c r="P20" i="43"/>
  <c r="O20" i="43"/>
  <c r="N20" i="43"/>
  <c r="M20" i="43"/>
  <c r="L20" i="43"/>
  <c r="K20" i="43"/>
  <c r="J20" i="43"/>
  <c r="I20" i="43"/>
  <c r="H20" i="43"/>
  <c r="G20" i="43"/>
  <c r="F20" i="43"/>
  <c r="C20" i="43"/>
  <c r="B20" i="43"/>
  <c r="U19" i="43"/>
  <c r="T19" i="43"/>
  <c r="S19" i="43"/>
  <c r="R19" i="43"/>
  <c r="Q19" i="43"/>
  <c r="P19" i="43"/>
  <c r="O19" i="43"/>
  <c r="N19" i="43"/>
  <c r="M19" i="43"/>
  <c r="L19" i="43"/>
  <c r="K19" i="43"/>
  <c r="J19" i="43"/>
  <c r="I19" i="43"/>
  <c r="H19" i="43"/>
  <c r="G19" i="43"/>
  <c r="F19" i="43"/>
  <c r="C19" i="43"/>
  <c r="B19" i="43"/>
  <c r="U18" i="43"/>
  <c r="T18" i="43"/>
  <c r="S18" i="43"/>
  <c r="R18" i="43"/>
  <c r="Q18" i="43"/>
  <c r="P18" i="43"/>
  <c r="O18" i="43"/>
  <c r="N18" i="43"/>
  <c r="M18" i="43"/>
  <c r="L18" i="43"/>
  <c r="K18" i="43"/>
  <c r="J18" i="43"/>
  <c r="I18" i="43"/>
  <c r="H18" i="43"/>
  <c r="G18" i="43"/>
  <c r="F18" i="43"/>
  <c r="C18" i="43"/>
  <c r="B18" i="43"/>
  <c r="U17" i="43"/>
  <c r="T17" i="43"/>
  <c r="S17" i="43"/>
  <c r="R17" i="43"/>
  <c r="Q17" i="43"/>
  <c r="P17" i="43"/>
  <c r="O17" i="43"/>
  <c r="N17" i="43"/>
  <c r="M17" i="43"/>
  <c r="L17" i="43"/>
  <c r="K17" i="43"/>
  <c r="J17" i="43"/>
  <c r="I17" i="43"/>
  <c r="H17" i="43"/>
  <c r="G17" i="43"/>
  <c r="F17" i="43"/>
  <c r="C17" i="43"/>
  <c r="B17" i="43"/>
  <c r="U16" i="43"/>
  <c r="T16" i="43"/>
  <c r="S16" i="43"/>
  <c r="R16" i="43"/>
  <c r="Q16" i="43"/>
  <c r="P16" i="43"/>
  <c r="O16" i="43"/>
  <c r="N16" i="43"/>
  <c r="M16" i="43"/>
  <c r="L16" i="43"/>
  <c r="K16" i="43"/>
  <c r="J16" i="43"/>
  <c r="I16" i="43"/>
  <c r="H16" i="43"/>
  <c r="G16" i="43"/>
  <c r="F16" i="43"/>
  <c r="C16" i="43"/>
  <c r="B16" i="43"/>
  <c r="U15" i="43"/>
  <c r="T15" i="43"/>
  <c r="S15" i="43"/>
  <c r="R15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C15" i="43"/>
  <c r="B15" i="43"/>
  <c r="U14" i="43"/>
  <c r="T14" i="43"/>
  <c r="S14" i="43"/>
  <c r="R14" i="43"/>
  <c r="Q14" i="43"/>
  <c r="P14" i="43"/>
  <c r="O14" i="43"/>
  <c r="N14" i="43"/>
  <c r="M14" i="43"/>
  <c r="L14" i="43"/>
  <c r="K14" i="43"/>
  <c r="J14" i="43"/>
  <c r="I14" i="43"/>
  <c r="H14" i="43"/>
  <c r="G14" i="43"/>
  <c r="F14" i="43"/>
  <c r="C14" i="43"/>
  <c r="B14" i="43"/>
  <c r="U13" i="43"/>
  <c r="T13" i="43"/>
  <c r="S13" i="43"/>
  <c r="R13" i="43"/>
  <c r="Q13" i="43"/>
  <c r="P13" i="43"/>
  <c r="O13" i="43"/>
  <c r="N13" i="43"/>
  <c r="M13" i="43"/>
  <c r="L13" i="43"/>
  <c r="K13" i="43"/>
  <c r="J13" i="43"/>
  <c r="I13" i="43"/>
  <c r="H13" i="43"/>
  <c r="G13" i="43"/>
  <c r="F13" i="43"/>
  <c r="C13" i="43"/>
  <c r="B13" i="43"/>
  <c r="U12" i="43"/>
  <c r="T12" i="43"/>
  <c r="S12" i="43"/>
  <c r="R12" i="43"/>
  <c r="Q12" i="43"/>
  <c r="P12" i="43"/>
  <c r="O12" i="43"/>
  <c r="N12" i="43"/>
  <c r="M12" i="43"/>
  <c r="L12" i="43"/>
  <c r="K12" i="43"/>
  <c r="J12" i="43"/>
  <c r="I12" i="43"/>
  <c r="H12" i="43"/>
  <c r="G12" i="43"/>
  <c r="F12" i="43"/>
  <c r="C12" i="43"/>
  <c r="B12" i="43"/>
  <c r="U11" i="43"/>
  <c r="T11" i="43"/>
  <c r="S11" i="43"/>
  <c r="R11" i="43"/>
  <c r="Q11" i="43"/>
  <c r="P11" i="43"/>
  <c r="O11" i="43"/>
  <c r="N11" i="43"/>
  <c r="M11" i="43"/>
  <c r="L11" i="43"/>
  <c r="K11" i="43"/>
  <c r="J11" i="43"/>
  <c r="I11" i="43"/>
  <c r="H11" i="43"/>
  <c r="G11" i="43"/>
  <c r="F11" i="43"/>
  <c r="C11" i="43"/>
  <c r="B11" i="43"/>
  <c r="U10" i="43"/>
  <c r="T10" i="43"/>
  <c r="S10" i="43"/>
  <c r="R10" i="43"/>
  <c r="Q10" i="43"/>
  <c r="P10" i="43"/>
  <c r="O10" i="43"/>
  <c r="N10" i="43"/>
  <c r="M10" i="43"/>
  <c r="L10" i="43"/>
  <c r="K10" i="43"/>
  <c r="J10" i="43"/>
  <c r="I10" i="43"/>
  <c r="H10" i="43"/>
  <c r="G10" i="43"/>
  <c r="F10" i="43"/>
  <c r="C10" i="43"/>
  <c r="B10" i="43"/>
  <c r="U9" i="43"/>
  <c r="T9" i="43"/>
  <c r="S9" i="43"/>
  <c r="R9" i="43"/>
  <c r="Q9" i="43"/>
  <c r="P9" i="43"/>
  <c r="O9" i="43"/>
  <c r="N9" i="43"/>
  <c r="M9" i="43"/>
  <c r="L9" i="43"/>
  <c r="K9" i="43"/>
  <c r="J9" i="43"/>
  <c r="I9" i="43"/>
  <c r="H9" i="43"/>
  <c r="G9" i="43"/>
  <c r="F9" i="43"/>
  <c r="C9" i="43"/>
  <c r="B9" i="43"/>
  <c r="U8" i="43"/>
  <c r="T8" i="43"/>
  <c r="S8" i="43"/>
  <c r="R8" i="43"/>
  <c r="Q8" i="43"/>
  <c r="P8" i="43"/>
  <c r="O8" i="43"/>
  <c r="N8" i="43"/>
  <c r="M8" i="43"/>
  <c r="L8" i="43"/>
  <c r="K8" i="43"/>
  <c r="J8" i="43"/>
  <c r="I8" i="43"/>
  <c r="H8" i="43"/>
  <c r="G8" i="43"/>
  <c r="F8" i="43"/>
  <c r="C8" i="43"/>
  <c r="B8" i="43"/>
  <c r="U7" i="43"/>
  <c r="T7" i="43"/>
  <c r="S7" i="43"/>
  <c r="R7" i="43"/>
  <c r="Q7" i="43"/>
  <c r="P7" i="43"/>
  <c r="O7" i="43"/>
  <c r="N7" i="43"/>
  <c r="M7" i="43"/>
  <c r="L7" i="43"/>
  <c r="K7" i="43"/>
  <c r="J7" i="43"/>
  <c r="I7" i="43"/>
  <c r="H7" i="43"/>
  <c r="G7" i="43"/>
  <c r="F7" i="43"/>
  <c r="C7" i="43"/>
  <c r="B7" i="43"/>
  <c r="U6" i="43"/>
  <c r="T6" i="43"/>
  <c r="S6" i="43"/>
  <c r="R6" i="43"/>
  <c r="Q6" i="43"/>
  <c r="P6" i="43"/>
  <c r="O6" i="43"/>
  <c r="N6" i="43"/>
  <c r="M6" i="43"/>
  <c r="L6" i="43"/>
  <c r="K6" i="43"/>
  <c r="J6" i="43"/>
  <c r="I6" i="43"/>
  <c r="H6" i="43"/>
  <c r="G6" i="43"/>
  <c r="F6" i="43"/>
  <c r="C6" i="43"/>
  <c r="B6" i="43"/>
  <c r="U5" i="43"/>
  <c r="T5" i="43"/>
  <c r="S5" i="43"/>
  <c r="R5" i="43"/>
  <c r="Q5" i="43"/>
  <c r="P5" i="43"/>
  <c r="O5" i="43"/>
  <c r="N5" i="43"/>
  <c r="M5" i="43"/>
  <c r="L5" i="43"/>
  <c r="K5" i="43"/>
  <c r="J5" i="43"/>
  <c r="I5" i="43"/>
  <c r="H5" i="43"/>
  <c r="G5" i="43"/>
  <c r="F5" i="43"/>
  <c r="C5" i="43"/>
  <c r="B5" i="43"/>
  <c r="U4" i="43"/>
  <c r="T4" i="43"/>
  <c r="S4" i="43"/>
  <c r="R4" i="43"/>
  <c r="Q4" i="43"/>
  <c r="P4" i="43"/>
  <c r="O4" i="43"/>
  <c r="N4" i="43"/>
  <c r="M4" i="43"/>
  <c r="L4" i="43"/>
  <c r="K4" i="43"/>
  <c r="J4" i="43"/>
  <c r="I4" i="43"/>
  <c r="H4" i="43"/>
  <c r="G4" i="43"/>
  <c r="F4" i="43"/>
  <c r="C4" i="43"/>
  <c r="B4" i="43"/>
  <c r="U3" i="43"/>
  <c r="T3" i="43"/>
  <c r="S3" i="43"/>
  <c r="R3" i="43"/>
  <c r="Q3" i="43"/>
  <c r="P3" i="43"/>
  <c r="O3" i="43"/>
  <c r="N3" i="43"/>
  <c r="M3" i="43"/>
  <c r="L3" i="43"/>
  <c r="K3" i="43"/>
  <c r="J3" i="43"/>
  <c r="I3" i="43"/>
  <c r="H3" i="43"/>
  <c r="G3" i="43"/>
  <c r="F3" i="43"/>
  <c r="C3" i="43"/>
  <c r="B3" i="43"/>
  <c r="U2" i="43"/>
  <c r="T2" i="43"/>
  <c r="S2" i="43"/>
  <c r="R2" i="43"/>
  <c r="Q2" i="43"/>
  <c r="P2" i="43"/>
  <c r="O2" i="43"/>
  <c r="N2" i="43"/>
  <c r="M2" i="43"/>
  <c r="L2" i="43"/>
  <c r="K2" i="43"/>
  <c r="J2" i="43"/>
  <c r="I2" i="43"/>
  <c r="H2" i="43"/>
  <c r="G2" i="43"/>
  <c r="F2" i="43"/>
  <c r="C2" i="43"/>
  <c r="B2" i="43"/>
  <c r="P52" i="42"/>
  <c r="P51" i="42"/>
  <c r="P50" i="42"/>
  <c r="P49" i="42"/>
  <c r="P48" i="42"/>
  <c r="P47" i="42"/>
  <c r="P46" i="42"/>
  <c r="P45" i="42"/>
  <c r="P44" i="42"/>
  <c r="P43" i="42"/>
  <c r="P42" i="42"/>
  <c r="P41" i="42"/>
  <c r="P40" i="42"/>
  <c r="P39" i="42"/>
  <c r="P38" i="42"/>
  <c r="P37" i="42"/>
  <c r="P36" i="42"/>
  <c r="P35" i="42"/>
  <c r="P34" i="42"/>
  <c r="P33" i="42"/>
  <c r="P32" i="42"/>
  <c r="P31" i="42"/>
  <c r="P30" i="42"/>
  <c r="P29" i="42"/>
  <c r="P28" i="42"/>
  <c r="P27" i="42"/>
  <c r="P26" i="42"/>
  <c r="P22" i="42"/>
  <c r="P21" i="42"/>
  <c r="P20" i="42"/>
  <c r="P19" i="42"/>
  <c r="P18" i="42"/>
  <c r="P17" i="42"/>
  <c r="P16" i="42"/>
  <c r="P15" i="42"/>
  <c r="P14" i="42"/>
  <c r="P13" i="42"/>
  <c r="P12" i="42"/>
  <c r="P11" i="42"/>
  <c r="P10" i="42"/>
  <c r="P9" i="42"/>
  <c r="P8" i="42"/>
  <c r="P7" i="42"/>
  <c r="P6" i="42"/>
  <c r="P5" i="42"/>
  <c r="P4" i="42"/>
  <c r="P3" i="42"/>
  <c r="P2" i="42"/>
  <c r="S26" i="38"/>
  <c r="R26" i="38"/>
  <c r="Q26" i="38"/>
  <c r="P26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B26" i="38" a="1"/>
  <c r="B26" i="38" s="1"/>
  <c r="S25" i="38"/>
  <c r="R25" i="38"/>
  <c r="Q25" i="38"/>
  <c r="P25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B25" i="38" a="1"/>
  <c r="B25" i="38" s="1"/>
  <c r="S24" i="38"/>
  <c r="R24" i="38"/>
  <c r="Q24" i="38"/>
  <c r="P24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B24" i="38" a="1"/>
  <c r="B24" i="38" s="1"/>
  <c r="S23" i="38"/>
  <c r="R23" i="38"/>
  <c r="Q23" i="38"/>
  <c r="P23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B23" i="38" a="1"/>
  <c r="B23" i="38" s="1"/>
  <c r="S22" i="38"/>
  <c r="R22" i="38"/>
  <c r="Q22" i="38"/>
  <c r="P22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B22" i="38" a="1"/>
  <c r="B22" i="38" s="1"/>
  <c r="S21" i="38"/>
  <c r="R21" i="38"/>
  <c r="Q21" i="38"/>
  <c r="P21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B21" i="38" a="1"/>
  <c r="B21" i="38" s="1"/>
  <c r="S20" i="38"/>
  <c r="R20" i="38"/>
  <c r="Q20" i="38"/>
  <c r="P20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B20" i="38" a="1"/>
  <c r="B20" i="38" s="1"/>
  <c r="S19" i="38"/>
  <c r="R19" i="38"/>
  <c r="Q19" i="38"/>
  <c r="P19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B19" i="38" a="1"/>
  <c r="B19" i="38" s="1"/>
  <c r="S18" i="38"/>
  <c r="R18" i="38"/>
  <c r="Q18" i="38"/>
  <c r="P18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B18" i="38" a="1"/>
  <c r="B18" i="38" s="1"/>
  <c r="S17" i="38"/>
  <c r="R17" i="38"/>
  <c r="Q17" i="38"/>
  <c r="P17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B17" i="38" a="1"/>
  <c r="B17" i="38" s="1"/>
  <c r="S16" i="38"/>
  <c r="R16" i="38"/>
  <c r="Q16" i="38"/>
  <c r="P16" i="38"/>
  <c r="O16" i="38"/>
  <c r="N16" i="38"/>
  <c r="M16" i="38"/>
  <c r="L16" i="38"/>
  <c r="K16" i="38"/>
  <c r="J16" i="38"/>
  <c r="I16" i="38"/>
  <c r="H16" i="38"/>
  <c r="G16" i="38"/>
  <c r="F16" i="38"/>
  <c r="E16" i="38"/>
  <c r="D16" i="38"/>
  <c r="B16" i="38" a="1"/>
  <c r="B16" i="38" s="1"/>
  <c r="S15" i="38"/>
  <c r="R15" i="38"/>
  <c r="Q15" i="38"/>
  <c r="P15" i="38"/>
  <c r="O15" i="38"/>
  <c r="N15" i="38"/>
  <c r="M15" i="38"/>
  <c r="L15" i="38"/>
  <c r="K15" i="38"/>
  <c r="J15" i="38"/>
  <c r="I15" i="38"/>
  <c r="H15" i="38"/>
  <c r="G15" i="38"/>
  <c r="F15" i="38"/>
  <c r="E15" i="38"/>
  <c r="D15" i="38"/>
  <c r="B15" i="38" a="1"/>
  <c r="B15" i="38" s="1"/>
  <c r="S14" i="38"/>
  <c r="R14" i="38"/>
  <c r="Q14" i="38"/>
  <c r="P14" i="38"/>
  <c r="O14" i="38"/>
  <c r="N14" i="38"/>
  <c r="M14" i="38"/>
  <c r="L14" i="38"/>
  <c r="K14" i="38"/>
  <c r="J14" i="38"/>
  <c r="I14" i="38"/>
  <c r="H14" i="38"/>
  <c r="G14" i="38"/>
  <c r="F14" i="38"/>
  <c r="E14" i="38"/>
  <c r="D14" i="38"/>
  <c r="B14" i="38" a="1"/>
  <c r="B14" i="38" s="1"/>
  <c r="S13" i="38"/>
  <c r="R13" i="38"/>
  <c r="Q13" i="38"/>
  <c r="P13" i="38"/>
  <c r="O13" i="38"/>
  <c r="N13" i="38"/>
  <c r="M13" i="38"/>
  <c r="L13" i="38"/>
  <c r="K13" i="38"/>
  <c r="J13" i="38"/>
  <c r="I13" i="38"/>
  <c r="H13" i="38"/>
  <c r="G13" i="38"/>
  <c r="F13" i="38"/>
  <c r="E13" i="38"/>
  <c r="D13" i="38"/>
  <c r="B13" i="38" a="1"/>
  <c r="B13" i="38" s="1"/>
  <c r="S12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F12" i="38"/>
  <c r="E12" i="38"/>
  <c r="D12" i="38"/>
  <c r="B12" i="38" a="1"/>
  <c r="B12" i="38" s="1"/>
  <c r="S11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B11" i="38" a="1"/>
  <c r="B11" i="38" s="1"/>
  <c r="S10" i="38"/>
  <c r="R10" i="38"/>
  <c r="Q10" i="38"/>
  <c r="P10" i="38"/>
  <c r="O10" i="38"/>
  <c r="N10" i="38"/>
  <c r="M10" i="38"/>
  <c r="L10" i="38"/>
  <c r="K10" i="38"/>
  <c r="J10" i="38"/>
  <c r="I10" i="38"/>
  <c r="H10" i="38"/>
  <c r="G10" i="38"/>
  <c r="F10" i="38"/>
  <c r="E10" i="38"/>
  <c r="D10" i="38"/>
  <c r="B10" i="38" a="1"/>
  <c r="B10" i="38" s="1"/>
  <c r="S9" i="38"/>
  <c r="R9" i="38"/>
  <c r="Q9" i="38"/>
  <c r="P9" i="38"/>
  <c r="O9" i="38"/>
  <c r="N9" i="38"/>
  <c r="M9" i="38"/>
  <c r="L9" i="38"/>
  <c r="K9" i="38"/>
  <c r="J9" i="38"/>
  <c r="I9" i="38"/>
  <c r="H9" i="38"/>
  <c r="G9" i="38"/>
  <c r="F9" i="38"/>
  <c r="E9" i="38"/>
  <c r="D9" i="38"/>
  <c r="B9" i="38" a="1"/>
  <c r="B9" i="38" s="1"/>
  <c r="S8" i="38"/>
  <c r="R8" i="38"/>
  <c r="Q8" i="38"/>
  <c r="P8" i="38"/>
  <c r="O8" i="38"/>
  <c r="N8" i="38"/>
  <c r="M8" i="38"/>
  <c r="L8" i="38"/>
  <c r="K8" i="38"/>
  <c r="J8" i="38"/>
  <c r="I8" i="38"/>
  <c r="H8" i="38"/>
  <c r="G8" i="38"/>
  <c r="F8" i="38"/>
  <c r="E8" i="38"/>
  <c r="D8" i="38"/>
  <c r="B8" i="38" a="1"/>
  <c r="B8" i="38" s="1"/>
  <c r="S7" i="38"/>
  <c r="R7" i="38"/>
  <c r="Q7" i="38"/>
  <c r="P7" i="38"/>
  <c r="O7" i="38"/>
  <c r="N7" i="38"/>
  <c r="M7" i="38"/>
  <c r="L7" i="38"/>
  <c r="K7" i="38"/>
  <c r="J7" i="38"/>
  <c r="I7" i="38"/>
  <c r="H7" i="38"/>
  <c r="G7" i="38"/>
  <c r="F7" i="38"/>
  <c r="E7" i="38"/>
  <c r="D7" i="38"/>
  <c r="B7" i="38" a="1"/>
  <c r="B7" i="38" s="1"/>
  <c r="S6" i="38"/>
  <c r="R6" i="38"/>
  <c r="Q6" i="38"/>
  <c r="P6" i="38"/>
  <c r="O6" i="38"/>
  <c r="N6" i="38"/>
  <c r="M6" i="38"/>
  <c r="L6" i="38"/>
  <c r="K6" i="38"/>
  <c r="J6" i="38"/>
  <c r="I6" i="38"/>
  <c r="H6" i="38"/>
  <c r="G6" i="38"/>
  <c r="F6" i="38"/>
  <c r="E6" i="38"/>
  <c r="D6" i="38"/>
  <c r="B6" i="38" a="1"/>
  <c r="B6" i="38" s="1"/>
  <c r="S5" i="38"/>
  <c r="R5" i="38"/>
  <c r="Q5" i="38"/>
  <c r="P5" i="38"/>
  <c r="O5" i="38"/>
  <c r="N5" i="38"/>
  <c r="M5" i="38"/>
  <c r="L5" i="38"/>
  <c r="K5" i="38"/>
  <c r="J5" i="38"/>
  <c r="I5" i="38"/>
  <c r="H5" i="38"/>
  <c r="G5" i="38"/>
  <c r="F5" i="38"/>
  <c r="E5" i="38"/>
  <c r="D5" i="38"/>
  <c r="B5" i="38" a="1"/>
  <c r="B5" i="38" s="1"/>
  <c r="S4" i="38"/>
  <c r="R4" i="38"/>
  <c r="Q4" i="38"/>
  <c r="P4" i="38"/>
  <c r="O4" i="38"/>
  <c r="N4" i="38"/>
  <c r="M4" i="38"/>
  <c r="L4" i="38"/>
  <c r="K4" i="38"/>
  <c r="J4" i="38"/>
  <c r="I4" i="38"/>
  <c r="H4" i="38"/>
  <c r="G4" i="38"/>
  <c r="F4" i="38"/>
  <c r="E4" i="38"/>
  <c r="D4" i="38"/>
  <c r="B4" i="38" a="1"/>
  <c r="B4" i="38" s="1"/>
  <c r="S3" i="38"/>
  <c r="R3" i="38"/>
  <c r="Q3" i="38"/>
  <c r="P3" i="38"/>
  <c r="O3" i="38"/>
  <c r="N3" i="38"/>
  <c r="M3" i="38"/>
  <c r="L3" i="38"/>
  <c r="K3" i="38"/>
  <c r="J3" i="38"/>
  <c r="I3" i="38"/>
  <c r="H3" i="38"/>
  <c r="G3" i="38"/>
  <c r="F3" i="38"/>
  <c r="E3" i="38"/>
  <c r="D3" i="38"/>
  <c r="B3" i="38" a="1"/>
  <c r="B3" i="38" s="1"/>
  <c r="S2" i="38"/>
  <c r="R2" i="38"/>
  <c r="Q2" i="38"/>
  <c r="P2" i="38"/>
  <c r="O2" i="38"/>
  <c r="N2" i="38"/>
  <c r="M2" i="38"/>
  <c r="L2" i="38"/>
  <c r="K2" i="38"/>
  <c r="J2" i="38"/>
  <c r="I2" i="38"/>
  <c r="H2" i="38"/>
  <c r="G2" i="38"/>
  <c r="F2" i="38"/>
  <c r="E2" i="38"/>
  <c r="D2" i="38"/>
  <c r="B2" i="38" a="1"/>
  <c r="B2" i="38" s="1"/>
  <c r="N52" i="39"/>
  <c r="M52" i="39"/>
  <c r="L52" i="39"/>
  <c r="K52" i="39"/>
  <c r="J52" i="39"/>
  <c r="I52" i="39"/>
  <c r="H52" i="39"/>
  <c r="G52" i="39"/>
  <c r="F52" i="39"/>
  <c r="E52" i="39"/>
  <c r="D52" i="39"/>
  <c r="C52" i="39"/>
  <c r="N51" i="39"/>
  <c r="M51" i="39"/>
  <c r="L51" i="39"/>
  <c r="K51" i="39"/>
  <c r="J51" i="39"/>
  <c r="I51" i="39"/>
  <c r="H51" i="39"/>
  <c r="G51" i="39"/>
  <c r="F51" i="39"/>
  <c r="E51" i="39"/>
  <c r="D51" i="39"/>
  <c r="C51" i="39"/>
  <c r="N50" i="39"/>
  <c r="M50" i="39"/>
  <c r="L50" i="39"/>
  <c r="K50" i="39"/>
  <c r="J50" i="39"/>
  <c r="I50" i="39"/>
  <c r="H50" i="39"/>
  <c r="G50" i="39"/>
  <c r="F50" i="39"/>
  <c r="E50" i="39"/>
  <c r="D50" i="39"/>
  <c r="C50" i="39"/>
  <c r="N49" i="39"/>
  <c r="M49" i="39"/>
  <c r="L49" i="39"/>
  <c r="K49" i="39"/>
  <c r="J49" i="39"/>
  <c r="I49" i="39"/>
  <c r="H49" i="39"/>
  <c r="G49" i="39"/>
  <c r="F49" i="39"/>
  <c r="E49" i="39"/>
  <c r="D49" i="39"/>
  <c r="C49" i="39"/>
  <c r="N48" i="39"/>
  <c r="M48" i="39"/>
  <c r="L48" i="39"/>
  <c r="K48" i="39"/>
  <c r="J48" i="39"/>
  <c r="I48" i="39"/>
  <c r="H48" i="39"/>
  <c r="G48" i="39"/>
  <c r="F48" i="39"/>
  <c r="D48" i="39"/>
  <c r="C48" i="39"/>
  <c r="N47" i="39"/>
  <c r="M47" i="39"/>
  <c r="L47" i="39"/>
  <c r="K47" i="39"/>
  <c r="J47" i="39"/>
  <c r="I47" i="39"/>
  <c r="H47" i="39"/>
  <c r="G47" i="39"/>
  <c r="F47" i="39"/>
  <c r="E47" i="39"/>
  <c r="D47" i="39"/>
  <c r="C47" i="39"/>
  <c r="N46" i="39"/>
  <c r="M46" i="39"/>
  <c r="L46" i="39"/>
  <c r="K46" i="39"/>
  <c r="J46" i="39"/>
  <c r="I46" i="39"/>
  <c r="H46" i="39"/>
  <c r="G46" i="39"/>
  <c r="F46" i="39"/>
  <c r="D46" i="39"/>
  <c r="C46" i="39"/>
  <c r="N45" i="39"/>
  <c r="M45" i="39"/>
  <c r="L45" i="39"/>
  <c r="K45" i="39"/>
  <c r="J45" i="39"/>
  <c r="I45" i="39"/>
  <c r="H45" i="39"/>
  <c r="G45" i="39"/>
  <c r="F45" i="39"/>
  <c r="E45" i="39"/>
  <c r="D45" i="39"/>
  <c r="C45" i="39"/>
  <c r="N44" i="39"/>
  <c r="M44" i="39"/>
  <c r="L44" i="39"/>
  <c r="K44" i="39"/>
  <c r="J44" i="39"/>
  <c r="I44" i="39"/>
  <c r="H44" i="39"/>
  <c r="G44" i="39"/>
  <c r="F44" i="39"/>
  <c r="D44" i="39"/>
  <c r="C44" i="39"/>
  <c r="N43" i="39"/>
  <c r="M43" i="39"/>
  <c r="L43" i="39"/>
  <c r="K43" i="39"/>
  <c r="J43" i="39"/>
  <c r="I43" i="39"/>
  <c r="H43" i="39"/>
  <c r="G43" i="39"/>
  <c r="F43" i="39"/>
  <c r="E43" i="39"/>
  <c r="D43" i="39"/>
  <c r="C43" i="39"/>
  <c r="N42" i="39"/>
  <c r="M42" i="39"/>
  <c r="L42" i="39"/>
  <c r="K42" i="39"/>
  <c r="J42" i="39"/>
  <c r="I42" i="39"/>
  <c r="H42" i="39"/>
  <c r="G42" i="39"/>
  <c r="F42" i="39"/>
  <c r="E42" i="39"/>
  <c r="D42" i="39"/>
  <c r="C42" i="39"/>
  <c r="N41" i="39"/>
  <c r="M41" i="39"/>
  <c r="L41" i="39"/>
  <c r="K41" i="39"/>
  <c r="J41" i="39"/>
  <c r="I41" i="39"/>
  <c r="H41" i="39"/>
  <c r="G41" i="39"/>
  <c r="F41" i="39"/>
  <c r="D41" i="39"/>
  <c r="C41" i="39"/>
  <c r="N40" i="39"/>
  <c r="M40" i="39"/>
  <c r="L40" i="39"/>
  <c r="K40" i="39"/>
  <c r="J40" i="39"/>
  <c r="I40" i="39"/>
  <c r="H40" i="39"/>
  <c r="G40" i="39"/>
  <c r="F40" i="39"/>
  <c r="E40" i="39"/>
  <c r="D40" i="39"/>
  <c r="C40" i="39"/>
  <c r="N39" i="39"/>
  <c r="M39" i="39"/>
  <c r="L39" i="39"/>
  <c r="K39" i="39"/>
  <c r="J39" i="39"/>
  <c r="I39" i="39"/>
  <c r="H39" i="39"/>
  <c r="G39" i="39"/>
  <c r="F39" i="39"/>
  <c r="E39" i="39"/>
  <c r="D39" i="39"/>
  <c r="C39" i="39"/>
  <c r="N38" i="39"/>
  <c r="M38" i="39"/>
  <c r="L38" i="39"/>
  <c r="K38" i="39"/>
  <c r="J38" i="39"/>
  <c r="I38" i="39"/>
  <c r="H38" i="39"/>
  <c r="G38" i="39"/>
  <c r="F38" i="39"/>
  <c r="D38" i="39"/>
  <c r="C38" i="39"/>
  <c r="N37" i="39"/>
  <c r="M37" i="39"/>
  <c r="L37" i="39"/>
  <c r="K37" i="39"/>
  <c r="J37" i="39"/>
  <c r="I37" i="39"/>
  <c r="H37" i="39"/>
  <c r="G37" i="39"/>
  <c r="F37" i="39"/>
  <c r="E37" i="39"/>
  <c r="D37" i="39"/>
  <c r="C37" i="39"/>
  <c r="N36" i="39"/>
  <c r="M36" i="39"/>
  <c r="L36" i="39"/>
  <c r="K36" i="39"/>
  <c r="J36" i="39"/>
  <c r="I36" i="39"/>
  <c r="H36" i="39"/>
  <c r="G36" i="39"/>
  <c r="F36" i="39"/>
  <c r="D36" i="39"/>
  <c r="C36" i="39"/>
  <c r="N35" i="39"/>
  <c r="M35" i="39"/>
  <c r="L35" i="39"/>
  <c r="K35" i="39"/>
  <c r="J35" i="39"/>
  <c r="I35" i="39"/>
  <c r="H35" i="39"/>
  <c r="G35" i="39"/>
  <c r="F35" i="39"/>
  <c r="D35" i="39"/>
  <c r="C35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N29" i="39"/>
  <c r="M29" i="39"/>
  <c r="L29" i="39"/>
  <c r="K29" i="39"/>
  <c r="J29" i="39"/>
  <c r="I29" i="39"/>
  <c r="H29" i="39"/>
  <c r="G29" i="39"/>
  <c r="F29" i="39"/>
  <c r="D29" i="39"/>
  <c r="C29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N27" i="39"/>
  <c r="M27" i="39"/>
  <c r="L27" i="39"/>
  <c r="K27" i="39"/>
  <c r="J27" i="39"/>
  <c r="I27" i="39"/>
  <c r="H27" i="39"/>
  <c r="G27" i="39"/>
  <c r="F27" i="39"/>
  <c r="D27" i="39"/>
  <c r="C27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N23" i="39"/>
  <c r="M23" i="39"/>
  <c r="L23" i="39"/>
  <c r="K23" i="39"/>
  <c r="J23" i="39"/>
  <c r="I23" i="39"/>
  <c r="H23" i="39"/>
  <c r="G23" i="39"/>
  <c r="F23" i="39"/>
  <c r="D23" i="39"/>
  <c r="C23" i="39"/>
  <c r="N22" i="39"/>
  <c r="M22" i="39"/>
  <c r="L22" i="39"/>
  <c r="K22" i="39"/>
  <c r="J22" i="39"/>
  <c r="I22" i="39"/>
  <c r="H22" i="39"/>
  <c r="G22" i="39"/>
  <c r="F22" i="39"/>
  <c r="D22" i="39"/>
  <c r="C22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N20" i="39"/>
  <c r="M20" i="39"/>
  <c r="L20" i="39"/>
  <c r="K20" i="39"/>
  <c r="J20" i="39"/>
  <c r="I20" i="39"/>
  <c r="H20" i="39"/>
  <c r="G20" i="39"/>
  <c r="F20" i="39"/>
  <c r="D20" i="39"/>
  <c r="C20" i="39"/>
  <c r="N19" i="39"/>
  <c r="M19" i="39"/>
  <c r="L19" i="39"/>
  <c r="K19" i="39"/>
  <c r="J19" i="39"/>
  <c r="I19" i="39"/>
  <c r="H19" i="39"/>
  <c r="G19" i="39"/>
  <c r="F19" i="39"/>
  <c r="E19" i="39"/>
  <c r="D19" i="39"/>
  <c r="C19" i="39"/>
  <c r="N18" i="39"/>
  <c r="M18" i="39"/>
  <c r="L18" i="39"/>
  <c r="K18" i="39"/>
  <c r="J18" i="39"/>
  <c r="I18" i="39"/>
  <c r="H18" i="39"/>
  <c r="G18" i="39"/>
  <c r="F18" i="39"/>
  <c r="D18" i="39"/>
  <c r="C18" i="39"/>
  <c r="N17" i="39"/>
  <c r="M17" i="39"/>
  <c r="L17" i="39"/>
  <c r="K17" i="39"/>
  <c r="J17" i="39"/>
  <c r="I17" i="39"/>
  <c r="H17" i="39"/>
  <c r="G17" i="39"/>
  <c r="F17" i="39"/>
  <c r="E17" i="39"/>
  <c r="D17" i="39"/>
  <c r="C17" i="39"/>
  <c r="N16" i="39"/>
  <c r="M16" i="39"/>
  <c r="L16" i="39"/>
  <c r="K16" i="39"/>
  <c r="J16" i="39"/>
  <c r="I16" i="39"/>
  <c r="H16" i="39"/>
  <c r="G16" i="39"/>
  <c r="F16" i="39"/>
  <c r="D16" i="39"/>
  <c r="C16" i="39"/>
  <c r="N15" i="39"/>
  <c r="M15" i="39"/>
  <c r="L15" i="39"/>
  <c r="K15" i="39"/>
  <c r="J15" i="39"/>
  <c r="I15" i="39"/>
  <c r="H15" i="39"/>
  <c r="G15" i="39"/>
  <c r="F15" i="39"/>
  <c r="E15" i="39"/>
  <c r="D15" i="39"/>
  <c r="C15" i="39"/>
  <c r="N14" i="39"/>
  <c r="M14" i="39"/>
  <c r="L14" i="39"/>
  <c r="K14" i="39"/>
  <c r="J14" i="39"/>
  <c r="I14" i="39"/>
  <c r="H14" i="39"/>
  <c r="G14" i="39"/>
  <c r="F14" i="39"/>
  <c r="D14" i="39"/>
  <c r="C14" i="39"/>
  <c r="N13" i="39"/>
  <c r="M13" i="39"/>
  <c r="L13" i="39"/>
  <c r="K13" i="39"/>
  <c r="J13" i="39"/>
  <c r="I13" i="39"/>
  <c r="H13" i="39"/>
  <c r="G13" i="39"/>
  <c r="F13" i="39"/>
  <c r="D13" i="39"/>
  <c r="C13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N11" i="39"/>
  <c r="M11" i="39"/>
  <c r="L11" i="39"/>
  <c r="K11" i="39"/>
  <c r="J11" i="39"/>
  <c r="I11" i="39"/>
  <c r="H11" i="39"/>
  <c r="G11" i="39"/>
  <c r="F11" i="39"/>
  <c r="E11" i="39"/>
  <c r="D11" i="39"/>
  <c r="C11" i="39"/>
  <c r="N10" i="39"/>
  <c r="M10" i="39"/>
  <c r="L10" i="39"/>
  <c r="K10" i="39"/>
  <c r="J10" i="39"/>
  <c r="I10" i="39"/>
  <c r="H10" i="39"/>
  <c r="G10" i="39"/>
  <c r="F10" i="39"/>
  <c r="E10" i="39"/>
  <c r="D10" i="39"/>
  <c r="C10" i="39"/>
  <c r="N9" i="39"/>
  <c r="M9" i="39"/>
  <c r="L9" i="39"/>
  <c r="K9" i="39"/>
  <c r="J9" i="39"/>
  <c r="I9" i="39"/>
  <c r="H9" i="39"/>
  <c r="G9" i="39"/>
  <c r="F9" i="39"/>
  <c r="D9" i="39"/>
  <c r="C9" i="39"/>
  <c r="N8" i="39"/>
  <c r="M8" i="39"/>
  <c r="L8" i="39"/>
  <c r="K8" i="39"/>
  <c r="J8" i="39"/>
  <c r="I8" i="39"/>
  <c r="H8" i="39"/>
  <c r="G8" i="39"/>
  <c r="F8" i="39"/>
  <c r="E8" i="39"/>
  <c r="D8" i="39"/>
  <c r="C8" i="39"/>
  <c r="N7" i="39"/>
  <c r="M7" i="39"/>
  <c r="L7" i="39"/>
  <c r="K7" i="39"/>
  <c r="J7" i="39"/>
  <c r="I7" i="39"/>
  <c r="H7" i="39"/>
  <c r="G7" i="39"/>
  <c r="F7" i="39"/>
  <c r="E7" i="39"/>
  <c r="D7" i="39"/>
  <c r="C7" i="39"/>
  <c r="N6" i="39"/>
  <c r="M6" i="39"/>
  <c r="L6" i="39"/>
  <c r="K6" i="39"/>
  <c r="J6" i="39"/>
  <c r="I6" i="39"/>
  <c r="H6" i="39"/>
  <c r="G6" i="39"/>
  <c r="F6" i="39"/>
  <c r="E6" i="39"/>
  <c r="D6" i="39"/>
  <c r="C6" i="39"/>
  <c r="N5" i="39"/>
  <c r="M5" i="39"/>
  <c r="L5" i="39"/>
  <c r="K5" i="39"/>
  <c r="J5" i="39"/>
  <c r="I5" i="39"/>
  <c r="H5" i="39"/>
  <c r="G5" i="39"/>
  <c r="F5" i="39"/>
  <c r="E5" i="39"/>
  <c r="D5" i="39"/>
  <c r="C5" i="39"/>
  <c r="N4" i="39"/>
  <c r="M4" i="39"/>
  <c r="L4" i="39"/>
  <c r="K4" i="39"/>
  <c r="J4" i="39"/>
  <c r="I4" i="39"/>
  <c r="H4" i="39"/>
  <c r="G4" i="39"/>
  <c r="F4" i="39"/>
  <c r="D4" i="39"/>
  <c r="C4" i="39"/>
  <c r="N3" i="39"/>
  <c r="M3" i="39"/>
  <c r="L3" i="39"/>
  <c r="K3" i="39"/>
  <c r="J3" i="39"/>
  <c r="I3" i="39"/>
  <c r="H3" i="39"/>
  <c r="G3" i="39"/>
  <c r="F3" i="39"/>
  <c r="D3" i="39"/>
  <c r="C3" i="39"/>
  <c r="N2" i="39"/>
  <c r="M2" i="39"/>
  <c r="L2" i="39"/>
  <c r="K2" i="39"/>
  <c r="J2" i="39"/>
  <c r="I2" i="39"/>
  <c r="H2" i="39"/>
  <c r="G2" i="39"/>
  <c r="F2" i="39"/>
  <c r="E2" i="39"/>
  <c r="D2" i="39"/>
  <c r="C2" i="39"/>
  <c r="U21" i="40"/>
  <c r="T21" i="40"/>
  <c r="S21" i="40"/>
  <c r="R21" i="40"/>
  <c r="Q21" i="40"/>
  <c r="P21" i="40"/>
  <c r="O21" i="40"/>
  <c r="N21" i="40"/>
  <c r="M21" i="40"/>
  <c r="L21" i="40"/>
  <c r="K21" i="40"/>
  <c r="J21" i="40"/>
  <c r="I21" i="40"/>
  <c r="H21" i="40"/>
  <c r="G21" i="40"/>
  <c r="F21" i="40"/>
  <c r="C21" i="40"/>
  <c r="B21" i="40"/>
  <c r="U20" i="40"/>
  <c r="T20" i="40"/>
  <c r="S20" i="40"/>
  <c r="R20" i="40"/>
  <c r="Q20" i="40"/>
  <c r="P20" i="40"/>
  <c r="O20" i="40"/>
  <c r="N20" i="40"/>
  <c r="M20" i="40"/>
  <c r="L20" i="40"/>
  <c r="K20" i="40"/>
  <c r="J20" i="40"/>
  <c r="I20" i="40"/>
  <c r="H20" i="40"/>
  <c r="G20" i="40"/>
  <c r="F20" i="40"/>
  <c r="C20" i="40"/>
  <c r="B20" i="40"/>
  <c r="U19" i="40"/>
  <c r="T19" i="40"/>
  <c r="S19" i="40"/>
  <c r="R19" i="40"/>
  <c r="Q19" i="40"/>
  <c r="P19" i="40"/>
  <c r="O19" i="40"/>
  <c r="N19" i="40"/>
  <c r="M19" i="40"/>
  <c r="L19" i="40"/>
  <c r="K19" i="40"/>
  <c r="J19" i="40"/>
  <c r="I19" i="40"/>
  <c r="H19" i="40"/>
  <c r="G19" i="40"/>
  <c r="F19" i="40"/>
  <c r="C19" i="40"/>
  <c r="B19" i="40"/>
  <c r="U18" i="40"/>
  <c r="T18" i="40"/>
  <c r="S18" i="40"/>
  <c r="R18" i="40"/>
  <c r="Q18" i="40"/>
  <c r="P18" i="40"/>
  <c r="O18" i="40"/>
  <c r="N18" i="40"/>
  <c r="M18" i="40"/>
  <c r="L18" i="40"/>
  <c r="K18" i="40"/>
  <c r="J18" i="40"/>
  <c r="I18" i="40"/>
  <c r="H18" i="40"/>
  <c r="G18" i="40"/>
  <c r="F18" i="40"/>
  <c r="C18" i="40"/>
  <c r="B18" i="40"/>
  <c r="U17" i="40"/>
  <c r="T17" i="40"/>
  <c r="S17" i="40"/>
  <c r="R17" i="40"/>
  <c r="Q17" i="40"/>
  <c r="P17" i="40"/>
  <c r="O17" i="40"/>
  <c r="N17" i="40"/>
  <c r="M17" i="40"/>
  <c r="L17" i="40"/>
  <c r="K17" i="40"/>
  <c r="J17" i="40"/>
  <c r="I17" i="40"/>
  <c r="H17" i="40"/>
  <c r="G17" i="40"/>
  <c r="F17" i="40"/>
  <c r="C17" i="40"/>
  <c r="B17" i="40"/>
  <c r="U16" i="40"/>
  <c r="T16" i="40"/>
  <c r="S16" i="40"/>
  <c r="R16" i="40"/>
  <c r="Q16" i="40"/>
  <c r="P16" i="40"/>
  <c r="O16" i="40"/>
  <c r="N16" i="40"/>
  <c r="M16" i="40"/>
  <c r="L16" i="40"/>
  <c r="K16" i="40"/>
  <c r="J16" i="40"/>
  <c r="I16" i="40"/>
  <c r="H16" i="40"/>
  <c r="G16" i="40"/>
  <c r="F16" i="40"/>
  <c r="C16" i="40"/>
  <c r="B16" i="40"/>
  <c r="U15" i="40"/>
  <c r="T15" i="40"/>
  <c r="S15" i="40"/>
  <c r="R15" i="40"/>
  <c r="Q15" i="40"/>
  <c r="P15" i="40"/>
  <c r="O15" i="40"/>
  <c r="N15" i="40"/>
  <c r="M15" i="40"/>
  <c r="L15" i="40"/>
  <c r="K15" i="40"/>
  <c r="J15" i="40"/>
  <c r="I15" i="40"/>
  <c r="H15" i="40"/>
  <c r="G15" i="40"/>
  <c r="F15" i="40"/>
  <c r="C15" i="40"/>
  <c r="B15" i="40"/>
  <c r="U14" i="40"/>
  <c r="T14" i="40"/>
  <c r="S14" i="40"/>
  <c r="R14" i="40"/>
  <c r="Q14" i="40"/>
  <c r="P14" i="40"/>
  <c r="O14" i="40"/>
  <c r="N14" i="40"/>
  <c r="M14" i="40"/>
  <c r="L14" i="40"/>
  <c r="K14" i="40"/>
  <c r="J14" i="40"/>
  <c r="I14" i="40"/>
  <c r="H14" i="40"/>
  <c r="G14" i="40"/>
  <c r="F14" i="40"/>
  <c r="C14" i="40"/>
  <c r="B14" i="40"/>
  <c r="U13" i="40"/>
  <c r="T13" i="40"/>
  <c r="S13" i="40"/>
  <c r="R13" i="40"/>
  <c r="Q13" i="40"/>
  <c r="P13" i="40"/>
  <c r="O13" i="40"/>
  <c r="N13" i="40"/>
  <c r="M13" i="40"/>
  <c r="L13" i="40"/>
  <c r="K13" i="40"/>
  <c r="J13" i="40"/>
  <c r="I13" i="40"/>
  <c r="H13" i="40"/>
  <c r="G13" i="40"/>
  <c r="F13" i="40"/>
  <c r="C13" i="40"/>
  <c r="B13" i="40"/>
  <c r="U12" i="40"/>
  <c r="T12" i="40"/>
  <c r="S12" i="40"/>
  <c r="R12" i="40"/>
  <c r="Q12" i="40"/>
  <c r="P12" i="40"/>
  <c r="O12" i="40"/>
  <c r="N12" i="40"/>
  <c r="M12" i="40"/>
  <c r="L12" i="40"/>
  <c r="K12" i="40"/>
  <c r="J12" i="40"/>
  <c r="I12" i="40"/>
  <c r="H12" i="40"/>
  <c r="G12" i="40"/>
  <c r="F12" i="40"/>
  <c r="C12" i="40"/>
  <c r="B12" i="40"/>
  <c r="U11" i="40"/>
  <c r="T11" i="40"/>
  <c r="S11" i="40"/>
  <c r="R11" i="40"/>
  <c r="Q11" i="40"/>
  <c r="P11" i="40"/>
  <c r="O11" i="40"/>
  <c r="N11" i="40"/>
  <c r="M11" i="40"/>
  <c r="L11" i="40"/>
  <c r="K11" i="40"/>
  <c r="J11" i="40"/>
  <c r="I11" i="40"/>
  <c r="H11" i="40"/>
  <c r="G11" i="40"/>
  <c r="F11" i="40"/>
  <c r="C11" i="40"/>
  <c r="B11" i="40"/>
  <c r="U10" i="40"/>
  <c r="T10" i="40"/>
  <c r="S10" i="40"/>
  <c r="R10" i="40"/>
  <c r="Q10" i="40"/>
  <c r="P10" i="40"/>
  <c r="O10" i="40"/>
  <c r="N10" i="40"/>
  <c r="M10" i="40"/>
  <c r="L10" i="40"/>
  <c r="K10" i="40"/>
  <c r="J10" i="40"/>
  <c r="I10" i="40"/>
  <c r="H10" i="40"/>
  <c r="G10" i="40"/>
  <c r="F10" i="40"/>
  <c r="C10" i="40"/>
  <c r="B10" i="40"/>
  <c r="U9" i="40"/>
  <c r="T9" i="40"/>
  <c r="S9" i="40"/>
  <c r="R9" i="40"/>
  <c r="Q9" i="40"/>
  <c r="P9" i="40"/>
  <c r="O9" i="40"/>
  <c r="N9" i="40"/>
  <c r="M9" i="40"/>
  <c r="L9" i="40"/>
  <c r="K9" i="40"/>
  <c r="J9" i="40"/>
  <c r="I9" i="40"/>
  <c r="H9" i="40"/>
  <c r="G9" i="40"/>
  <c r="F9" i="40"/>
  <c r="C9" i="40"/>
  <c r="B9" i="40"/>
  <c r="U8" i="40"/>
  <c r="T8" i="40"/>
  <c r="S8" i="40"/>
  <c r="R8" i="40"/>
  <c r="Q8" i="40"/>
  <c r="P8" i="40"/>
  <c r="O8" i="40"/>
  <c r="N8" i="40"/>
  <c r="M8" i="40"/>
  <c r="L8" i="40"/>
  <c r="K8" i="40"/>
  <c r="J8" i="40"/>
  <c r="I8" i="40"/>
  <c r="H8" i="40"/>
  <c r="G8" i="40"/>
  <c r="F8" i="40"/>
  <c r="C8" i="40"/>
  <c r="B8" i="40"/>
  <c r="U7" i="40"/>
  <c r="T7" i="40"/>
  <c r="S7" i="40"/>
  <c r="R7" i="40"/>
  <c r="Q7" i="40"/>
  <c r="P7" i="40"/>
  <c r="O7" i="40"/>
  <c r="N7" i="40"/>
  <c r="M7" i="40"/>
  <c r="L7" i="40"/>
  <c r="K7" i="40"/>
  <c r="J7" i="40"/>
  <c r="I7" i="40"/>
  <c r="H7" i="40"/>
  <c r="G7" i="40"/>
  <c r="F7" i="40"/>
  <c r="C7" i="40"/>
  <c r="B7" i="40"/>
  <c r="U6" i="40"/>
  <c r="T6" i="40"/>
  <c r="S6" i="40"/>
  <c r="R6" i="40"/>
  <c r="Q6" i="40"/>
  <c r="P6" i="40"/>
  <c r="O6" i="40"/>
  <c r="N6" i="40"/>
  <c r="M6" i="40"/>
  <c r="L6" i="40"/>
  <c r="K6" i="40"/>
  <c r="J6" i="40"/>
  <c r="I6" i="40"/>
  <c r="H6" i="40"/>
  <c r="G6" i="40"/>
  <c r="F6" i="40"/>
  <c r="C6" i="40"/>
  <c r="B6" i="40"/>
  <c r="U5" i="40"/>
  <c r="T5" i="40"/>
  <c r="S5" i="40"/>
  <c r="R5" i="40"/>
  <c r="Q5" i="40"/>
  <c r="P5" i="40"/>
  <c r="O5" i="40"/>
  <c r="N5" i="40"/>
  <c r="M5" i="40"/>
  <c r="L5" i="40"/>
  <c r="K5" i="40"/>
  <c r="J5" i="40"/>
  <c r="I5" i="40"/>
  <c r="H5" i="40"/>
  <c r="G5" i="40"/>
  <c r="F5" i="40"/>
  <c r="C5" i="40"/>
  <c r="B5" i="40"/>
  <c r="U4" i="40"/>
  <c r="T4" i="40"/>
  <c r="S4" i="40"/>
  <c r="R4" i="40"/>
  <c r="Q4" i="40"/>
  <c r="P4" i="40"/>
  <c r="O4" i="40"/>
  <c r="N4" i="40"/>
  <c r="M4" i="40"/>
  <c r="L4" i="40"/>
  <c r="K4" i="40"/>
  <c r="J4" i="40"/>
  <c r="I4" i="40"/>
  <c r="H4" i="40"/>
  <c r="G4" i="40"/>
  <c r="F4" i="40"/>
  <c r="C4" i="40"/>
  <c r="B4" i="40"/>
  <c r="U3" i="40"/>
  <c r="T3" i="40"/>
  <c r="S3" i="40"/>
  <c r="R3" i="40"/>
  <c r="Q3" i="40"/>
  <c r="P3" i="40"/>
  <c r="O3" i="40"/>
  <c r="N3" i="40"/>
  <c r="M3" i="40"/>
  <c r="L3" i="40"/>
  <c r="K3" i="40"/>
  <c r="J3" i="40"/>
  <c r="I3" i="40"/>
  <c r="H3" i="40"/>
  <c r="G3" i="40"/>
  <c r="F3" i="40"/>
  <c r="C3" i="40"/>
  <c r="B3" i="40"/>
  <c r="U2" i="40"/>
  <c r="T2" i="40"/>
  <c r="S2" i="40"/>
  <c r="R2" i="40"/>
  <c r="Q2" i="40"/>
  <c r="P2" i="40"/>
  <c r="O2" i="40"/>
  <c r="N2" i="40"/>
  <c r="M2" i="40"/>
  <c r="L2" i="40"/>
  <c r="K2" i="40"/>
  <c r="J2" i="40"/>
  <c r="I2" i="40"/>
  <c r="H2" i="40"/>
  <c r="G2" i="40"/>
  <c r="F2" i="40"/>
  <c r="C2" i="40"/>
  <c r="B2" i="40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P31" i="39"/>
  <c r="P30" i="39"/>
  <c r="P29" i="39"/>
  <c r="P28" i="39"/>
  <c r="P27" i="39"/>
  <c r="P26" i="39"/>
  <c r="P25" i="39"/>
  <c r="P24" i="39"/>
  <c r="P21" i="39"/>
  <c r="P20" i="39"/>
  <c r="P19" i="39"/>
  <c r="P18" i="39"/>
  <c r="P17" i="39"/>
  <c r="P16" i="39"/>
  <c r="P15" i="39"/>
  <c r="P14" i="39"/>
  <c r="P13" i="39"/>
  <c r="P12" i="39"/>
  <c r="P11" i="39"/>
  <c r="P10" i="39"/>
  <c r="P9" i="39"/>
  <c r="P8" i="39"/>
  <c r="P7" i="39"/>
  <c r="P6" i="39"/>
  <c r="P5" i="39"/>
  <c r="P4" i="39"/>
  <c r="P3" i="39"/>
  <c r="P2" i="39"/>
  <c r="CX154" i="19"/>
  <c r="CX155" i="19"/>
  <c r="CX156" i="19"/>
  <c r="CX157" i="19"/>
  <c r="CX158" i="19"/>
  <c r="CX159" i="19"/>
  <c r="CX160" i="19"/>
  <c r="CX161" i="19"/>
  <c r="CX162" i="19"/>
  <c r="CX163" i="19"/>
  <c r="CX164" i="19"/>
  <c r="CX165" i="19"/>
  <c r="CX166" i="19"/>
  <c r="CX167" i="19"/>
  <c r="CX168" i="19"/>
  <c r="CX169" i="19"/>
  <c r="CX170" i="19"/>
  <c r="CX171" i="19"/>
  <c r="CX172" i="19"/>
  <c r="CX173" i="19"/>
  <c r="CX174" i="19"/>
  <c r="CX175" i="19"/>
  <c r="CX176" i="19"/>
  <c r="CX177" i="19"/>
  <c r="CX178" i="19"/>
  <c r="CX179" i="19"/>
  <c r="CX180" i="19"/>
  <c r="CX181" i="19"/>
  <c r="CX182" i="19"/>
  <c r="CX133" i="19"/>
  <c r="CX134" i="19"/>
  <c r="CX135" i="19"/>
  <c r="CX136" i="19"/>
  <c r="CX137" i="19"/>
  <c r="CX138" i="19"/>
  <c r="CX139" i="19"/>
  <c r="CX140" i="19"/>
  <c r="CX141" i="19"/>
  <c r="CX142" i="19"/>
  <c r="CX143" i="19"/>
  <c r="CX144" i="19"/>
  <c r="CX145" i="19"/>
  <c r="CX146" i="19"/>
  <c r="CX147" i="19"/>
  <c r="CX148" i="19"/>
  <c r="CX149" i="19"/>
  <c r="CX150" i="19"/>
  <c r="CX151" i="19"/>
  <c r="CX152" i="19"/>
  <c r="CX153" i="19"/>
  <c r="B30" i="34"/>
  <c r="C30" i="34"/>
  <c r="F30" i="34"/>
  <c r="G30" i="34"/>
  <c r="H30" i="34"/>
  <c r="I30" i="34"/>
  <c r="J30" i="34"/>
  <c r="K30" i="34"/>
  <c r="L30" i="34"/>
  <c r="M30" i="34"/>
  <c r="N30" i="34"/>
  <c r="O30" i="34"/>
  <c r="P30" i="34"/>
  <c r="Q30" i="34"/>
  <c r="R30" i="34"/>
  <c r="S30" i="34"/>
  <c r="T30" i="34"/>
  <c r="U30" i="34"/>
  <c r="U22" i="37"/>
  <c r="T22" i="37"/>
  <c r="S22" i="37"/>
  <c r="R22" i="37"/>
  <c r="Q22" i="37"/>
  <c r="P22" i="37"/>
  <c r="O22" i="37"/>
  <c r="N22" i="37"/>
  <c r="M22" i="37"/>
  <c r="L22" i="37"/>
  <c r="K22" i="37"/>
  <c r="J22" i="37"/>
  <c r="I22" i="37"/>
  <c r="H22" i="37"/>
  <c r="G22" i="37"/>
  <c r="F22" i="37"/>
  <c r="C22" i="37"/>
  <c r="B22" i="37"/>
  <c r="U21" i="37"/>
  <c r="T21" i="37"/>
  <c r="S21" i="37"/>
  <c r="R21" i="37"/>
  <c r="Q21" i="37"/>
  <c r="P21" i="37"/>
  <c r="O21" i="37"/>
  <c r="N21" i="37"/>
  <c r="M21" i="37"/>
  <c r="L21" i="37"/>
  <c r="K21" i="37"/>
  <c r="J21" i="37"/>
  <c r="I21" i="37"/>
  <c r="H21" i="37"/>
  <c r="G21" i="37"/>
  <c r="F21" i="37"/>
  <c r="C21" i="37"/>
  <c r="B21" i="37"/>
  <c r="U20" i="37"/>
  <c r="T20" i="37"/>
  <c r="S20" i="37"/>
  <c r="R20" i="37"/>
  <c r="Q20" i="37"/>
  <c r="P20" i="37"/>
  <c r="O20" i="37"/>
  <c r="N20" i="37"/>
  <c r="M20" i="37"/>
  <c r="L20" i="37"/>
  <c r="K20" i="37"/>
  <c r="J20" i="37"/>
  <c r="I20" i="37"/>
  <c r="H20" i="37"/>
  <c r="G20" i="37"/>
  <c r="F20" i="37"/>
  <c r="C20" i="37"/>
  <c r="B20" i="37"/>
  <c r="U19" i="37"/>
  <c r="T19" i="37"/>
  <c r="S19" i="37"/>
  <c r="R19" i="37"/>
  <c r="Q19" i="37"/>
  <c r="P19" i="37"/>
  <c r="O19" i="37"/>
  <c r="N19" i="37"/>
  <c r="M19" i="37"/>
  <c r="L19" i="37"/>
  <c r="K19" i="37"/>
  <c r="J19" i="37"/>
  <c r="I19" i="37"/>
  <c r="H19" i="37"/>
  <c r="G19" i="37"/>
  <c r="F19" i="37"/>
  <c r="C19" i="37"/>
  <c r="B19" i="37"/>
  <c r="U18" i="37"/>
  <c r="T18" i="37"/>
  <c r="S18" i="37"/>
  <c r="R18" i="37"/>
  <c r="Q18" i="37"/>
  <c r="P18" i="37"/>
  <c r="O18" i="37"/>
  <c r="N18" i="37"/>
  <c r="M18" i="37"/>
  <c r="L18" i="37"/>
  <c r="K18" i="37"/>
  <c r="J18" i="37"/>
  <c r="I18" i="37"/>
  <c r="H18" i="37"/>
  <c r="G18" i="37"/>
  <c r="F18" i="37"/>
  <c r="C18" i="37"/>
  <c r="B18" i="37"/>
  <c r="U17" i="37"/>
  <c r="T17" i="37"/>
  <c r="S17" i="37"/>
  <c r="R17" i="37"/>
  <c r="Q17" i="37"/>
  <c r="P17" i="37"/>
  <c r="O17" i="37"/>
  <c r="N17" i="37"/>
  <c r="M17" i="37"/>
  <c r="L17" i="37"/>
  <c r="K17" i="37"/>
  <c r="J17" i="37"/>
  <c r="I17" i="37"/>
  <c r="H17" i="37"/>
  <c r="G17" i="37"/>
  <c r="F17" i="37"/>
  <c r="C17" i="37"/>
  <c r="B17" i="37"/>
  <c r="U16" i="37"/>
  <c r="T16" i="37"/>
  <c r="S16" i="37"/>
  <c r="R16" i="37"/>
  <c r="Q16" i="37"/>
  <c r="P16" i="37"/>
  <c r="O16" i="37"/>
  <c r="N16" i="37"/>
  <c r="M16" i="37"/>
  <c r="L16" i="37"/>
  <c r="K16" i="37"/>
  <c r="J16" i="37"/>
  <c r="I16" i="37"/>
  <c r="H16" i="37"/>
  <c r="G16" i="37"/>
  <c r="F16" i="37"/>
  <c r="C16" i="37"/>
  <c r="B16" i="37"/>
  <c r="U15" i="37"/>
  <c r="T15" i="37"/>
  <c r="S15" i="37"/>
  <c r="R15" i="37"/>
  <c r="Q15" i="37"/>
  <c r="P15" i="37"/>
  <c r="O15" i="37"/>
  <c r="N15" i="37"/>
  <c r="M15" i="37"/>
  <c r="L15" i="37"/>
  <c r="K15" i="37"/>
  <c r="J15" i="37"/>
  <c r="I15" i="37"/>
  <c r="H15" i="37"/>
  <c r="G15" i="37"/>
  <c r="F15" i="37"/>
  <c r="C15" i="37"/>
  <c r="B15" i="37"/>
  <c r="U14" i="37"/>
  <c r="T14" i="37"/>
  <c r="S14" i="37"/>
  <c r="R14" i="37"/>
  <c r="Q14" i="37"/>
  <c r="P14" i="37"/>
  <c r="O14" i="37"/>
  <c r="N14" i="37"/>
  <c r="M14" i="37"/>
  <c r="L14" i="37"/>
  <c r="K14" i="37"/>
  <c r="J14" i="37"/>
  <c r="I14" i="37"/>
  <c r="H14" i="37"/>
  <c r="G14" i="37"/>
  <c r="F14" i="37"/>
  <c r="C14" i="37"/>
  <c r="B14" i="37"/>
  <c r="U13" i="37"/>
  <c r="T13" i="37"/>
  <c r="S13" i="37"/>
  <c r="R13" i="37"/>
  <c r="Q13" i="37"/>
  <c r="P13" i="37"/>
  <c r="O13" i="37"/>
  <c r="N13" i="37"/>
  <c r="M13" i="37"/>
  <c r="L13" i="37"/>
  <c r="K13" i="37"/>
  <c r="J13" i="37"/>
  <c r="I13" i="37"/>
  <c r="H13" i="37"/>
  <c r="G13" i="37"/>
  <c r="F13" i="37"/>
  <c r="C13" i="37"/>
  <c r="B13" i="37"/>
  <c r="U12" i="37"/>
  <c r="T12" i="37"/>
  <c r="S12" i="37"/>
  <c r="R12" i="37"/>
  <c r="Q12" i="37"/>
  <c r="P12" i="37"/>
  <c r="O12" i="37"/>
  <c r="N12" i="37"/>
  <c r="M12" i="37"/>
  <c r="L12" i="37"/>
  <c r="K12" i="37"/>
  <c r="J12" i="37"/>
  <c r="I12" i="37"/>
  <c r="H12" i="37"/>
  <c r="G12" i="37"/>
  <c r="F12" i="37"/>
  <c r="C12" i="37"/>
  <c r="B12" i="37"/>
  <c r="U11" i="37"/>
  <c r="T11" i="37"/>
  <c r="S11" i="37"/>
  <c r="R11" i="37"/>
  <c r="Q11" i="37"/>
  <c r="P11" i="37"/>
  <c r="O11" i="37"/>
  <c r="N11" i="37"/>
  <c r="M11" i="37"/>
  <c r="L11" i="37"/>
  <c r="K11" i="37"/>
  <c r="J11" i="37"/>
  <c r="I11" i="37"/>
  <c r="H11" i="37"/>
  <c r="G11" i="37"/>
  <c r="F11" i="37"/>
  <c r="C11" i="37"/>
  <c r="B11" i="37"/>
  <c r="U10" i="37"/>
  <c r="T10" i="37"/>
  <c r="S10" i="37"/>
  <c r="R10" i="37"/>
  <c r="Q10" i="37"/>
  <c r="P10" i="37"/>
  <c r="O10" i="37"/>
  <c r="N10" i="37"/>
  <c r="M10" i="37"/>
  <c r="L10" i="37"/>
  <c r="K10" i="37"/>
  <c r="J10" i="37"/>
  <c r="I10" i="37"/>
  <c r="H10" i="37"/>
  <c r="G10" i="37"/>
  <c r="F10" i="37"/>
  <c r="C10" i="37"/>
  <c r="B10" i="37"/>
  <c r="U9" i="37"/>
  <c r="T9" i="37"/>
  <c r="S9" i="37"/>
  <c r="R9" i="37"/>
  <c r="Q9" i="37"/>
  <c r="P9" i="37"/>
  <c r="O9" i="37"/>
  <c r="N9" i="37"/>
  <c r="M9" i="37"/>
  <c r="L9" i="37"/>
  <c r="K9" i="37"/>
  <c r="J9" i="37"/>
  <c r="I9" i="37"/>
  <c r="H9" i="37"/>
  <c r="G9" i="37"/>
  <c r="F9" i="37"/>
  <c r="C9" i="37"/>
  <c r="B9" i="37"/>
  <c r="U8" i="37"/>
  <c r="T8" i="37"/>
  <c r="S8" i="37"/>
  <c r="R8" i="37"/>
  <c r="Q8" i="37"/>
  <c r="P8" i="37"/>
  <c r="O8" i="37"/>
  <c r="N8" i="37"/>
  <c r="M8" i="37"/>
  <c r="L8" i="37"/>
  <c r="K8" i="37"/>
  <c r="J8" i="37"/>
  <c r="I8" i="37"/>
  <c r="H8" i="37"/>
  <c r="G8" i="37"/>
  <c r="F8" i="37"/>
  <c r="C8" i="37"/>
  <c r="B8" i="37"/>
  <c r="U7" i="37"/>
  <c r="T7" i="37"/>
  <c r="S7" i="37"/>
  <c r="R7" i="37"/>
  <c r="Q7" i="37"/>
  <c r="P7" i="37"/>
  <c r="O7" i="37"/>
  <c r="N7" i="37"/>
  <c r="M7" i="37"/>
  <c r="L7" i="37"/>
  <c r="K7" i="37"/>
  <c r="J7" i="37"/>
  <c r="I7" i="37"/>
  <c r="H7" i="37"/>
  <c r="G7" i="37"/>
  <c r="F7" i="37"/>
  <c r="C7" i="37"/>
  <c r="B7" i="37"/>
  <c r="U6" i="37"/>
  <c r="T6" i="37"/>
  <c r="S6" i="37"/>
  <c r="R6" i="37"/>
  <c r="Q6" i="37"/>
  <c r="P6" i="37"/>
  <c r="O6" i="37"/>
  <c r="N6" i="37"/>
  <c r="M6" i="37"/>
  <c r="L6" i="37"/>
  <c r="K6" i="37"/>
  <c r="J6" i="37"/>
  <c r="I6" i="37"/>
  <c r="H6" i="37"/>
  <c r="G6" i="37"/>
  <c r="F6" i="37"/>
  <c r="C6" i="37"/>
  <c r="B6" i="37"/>
  <c r="U5" i="37"/>
  <c r="T5" i="37"/>
  <c r="S5" i="37"/>
  <c r="R5" i="37"/>
  <c r="Q5" i="37"/>
  <c r="P5" i="37"/>
  <c r="O5" i="37"/>
  <c r="N5" i="37"/>
  <c r="M5" i="37"/>
  <c r="L5" i="37"/>
  <c r="K5" i="37"/>
  <c r="J5" i="37"/>
  <c r="I5" i="37"/>
  <c r="H5" i="37"/>
  <c r="G5" i="37"/>
  <c r="F5" i="37"/>
  <c r="C5" i="37"/>
  <c r="B5" i="37"/>
  <c r="U4" i="37"/>
  <c r="T4" i="37"/>
  <c r="S4" i="37"/>
  <c r="R4" i="37"/>
  <c r="Q4" i="37"/>
  <c r="P4" i="37"/>
  <c r="O4" i="37"/>
  <c r="N4" i="37"/>
  <c r="M4" i="37"/>
  <c r="L4" i="37"/>
  <c r="K4" i="37"/>
  <c r="J4" i="37"/>
  <c r="I4" i="37"/>
  <c r="H4" i="37"/>
  <c r="G4" i="37"/>
  <c r="F4" i="37"/>
  <c r="C4" i="37"/>
  <c r="B4" i="37"/>
  <c r="U3" i="37"/>
  <c r="T3" i="37"/>
  <c r="S3" i="37"/>
  <c r="R3" i="37"/>
  <c r="Q3" i="37"/>
  <c r="P3" i="37"/>
  <c r="O3" i="37"/>
  <c r="N3" i="37"/>
  <c r="M3" i="37"/>
  <c r="L3" i="37"/>
  <c r="K3" i="37"/>
  <c r="J3" i="37"/>
  <c r="I3" i="37"/>
  <c r="H3" i="37"/>
  <c r="G3" i="37"/>
  <c r="F3" i="37"/>
  <c r="C3" i="37"/>
  <c r="B3" i="37"/>
  <c r="U2" i="37"/>
  <c r="T2" i="37"/>
  <c r="S2" i="37"/>
  <c r="R2" i="37"/>
  <c r="Q2" i="37"/>
  <c r="P2" i="37"/>
  <c r="O2" i="37"/>
  <c r="N2" i="37"/>
  <c r="M2" i="37"/>
  <c r="L2" i="37"/>
  <c r="K2" i="37"/>
  <c r="J2" i="37"/>
  <c r="I2" i="37"/>
  <c r="H2" i="37"/>
  <c r="G2" i="37"/>
  <c r="F2" i="37"/>
  <c r="C2" i="37"/>
  <c r="B2" i="37"/>
  <c r="N57" i="36"/>
  <c r="M57" i="36"/>
  <c r="L57" i="36"/>
  <c r="K57" i="36"/>
  <c r="J57" i="36"/>
  <c r="I57" i="36"/>
  <c r="H57" i="36"/>
  <c r="G57" i="36"/>
  <c r="F57" i="36"/>
  <c r="E57" i="36"/>
  <c r="D57" i="36"/>
  <c r="C57" i="36"/>
  <c r="N56" i="36"/>
  <c r="M56" i="36"/>
  <c r="L56" i="36"/>
  <c r="K56" i="36"/>
  <c r="J56" i="36"/>
  <c r="I56" i="36"/>
  <c r="H56" i="36"/>
  <c r="G56" i="36"/>
  <c r="F56" i="36"/>
  <c r="E56" i="36"/>
  <c r="D56" i="36"/>
  <c r="C56" i="36"/>
  <c r="N55" i="36"/>
  <c r="M55" i="36"/>
  <c r="L55" i="36"/>
  <c r="K55" i="36"/>
  <c r="J55" i="36"/>
  <c r="I55" i="36"/>
  <c r="H55" i="36"/>
  <c r="G55" i="36"/>
  <c r="F55" i="36"/>
  <c r="D55" i="36"/>
  <c r="C55" i="36"/>
  <c r="N54" i="36"/>
  <c r="M54" i="36"/>
  <c r="L54" i="36"/>
  <c r="K54" i="36"/>
  <c r="J54" i="36"/>
  <c r="I54" i="36"/>
  <c r="H54" i="36"/>
  <c r="G54" i="36"/>
  <c r="F54" i="36"/>
  <c r="E54" i="36"/>
  <c r="D54" i="36"/>
  <c r="C54" i="36"/>
  <c r="N53" i="36"/>
  <c r="M53" i="36"/>
  <c r="L53" i="36"/>
  <c r="K53" i="36"/>
  <c r="J53" i="36"/>
  <c r="I53" i="36"/>
  <c r="H53" i="36"/>
  <c r="G53" i="36"/>
  <c r="F53" i="36"/>
  <c r="D53" i="36"/>
  <c r="C53" i="36"/>
  <c r="N52" i="36"/>
  <c r="M52" i="36"/>
  <c r="L52" i="36"/>
  <c r="K52" i="36"/>
  <c r="J52" i="36"/>
  <c r="I52" i="36"/>
  <c r="H52" i="36"/>
  <c r="G52" i="36"/>
  <c r="F52" i="36"/>
  <c r="E52" i="36"/>
  <c r="D52" i="36"/>
  <c r="C52" i="36"/>
  <c r="N51" i="36"/>
  <c r="M51" i="36"/>
  <c r="L51" i="36"/>
  <c r="K51" i="36"/>
  <c r="J51" i="36"/>
  <c r="I51" i="36"/>
  <c r="H51" i="36"/>
  <c r="G51" i="36"/>
  <c r="F51" i="36"/>
  <c r="E51" i="36"/>
  <c r="D51" i="36"/>
  <c r="C51" i="36"/>
  <c r="N50" i="36"/>
  <c r="M50" i="36"/>
  <c r="L50" i="36"/>
  <c r="K50" i="36"/>
  <c r="J50" i="36"/>
  <c r="I50" i="36"/>
  <c r="H50" i="36"/>
  <c r="G50" i="36"/>
  <c r="F50" i="36"/>
  <c r="D50" i="36"/>
  <c r="C50" i="36"/>
  <c r="N49" i="36"/>
  <c r="M49" i="36"/>
  <c r="L49" i="36"/>
  <c r="K49" i="36"/>
  <c r="J49" i="36"/>
  <c r="I49" i="36"/>
  <c r="H49" i="36"/>
  <c r="G49" i="36"/>
  <c r="F49" i="36"/>
  <c r="D49" i="36"/>
  <c r="C49" i="36"/>
  <c r="N48" i="36"/>
  <c r="M48" i="36"/>
  <c r="L48" i="36"/>
  <c r="K48" i="36"/>
  <c r="J48" i="36"/>
  <c r="I48" i="36"/>
  <c r="H48" i="36"/>
  <c r="G48" i="36"/>
  <c r="F48" i="36"/>
  <c r="D48" i="36"/>
  <c r="C48" i="36"/>
  <c r="N47" i="36"/>
  <c r="M47" i="36"/>
  <c r="L47" i="36"/>
  <c r="K47" i="36"/>
  <c r="J47" i="36"/>
  <c r="I47" i="36"/>
  <c r="H47" i="36"/>
  <c r="G47" i="36"/>
  <c r="F47" i="36"/>
  <c r="E47" i="36"/>
  <c r="D47" i="36"/>
  <c r="C47" i="36"/>
  <c r="N46" i="36"/>
  <c r="M46" i="36"/>
  <c r="L46" i="36"/>
  <c r="K46" i="36"/>
  <c r="J46" i="36"/>
  <c r="I46" i="36"/>
  <c r="H46" i="36"/>
  <c r="G46" i="36"/>
  <c r="F46" i="36"/>
  <c r="E46" i="36"/>
  <c r="D46" i="36"/>
  <c r="C46" i="36"/>
  <c r="N45" i="36"/>
  <c r="M45" i="36"/>
  <c r="L45" i="36"/>
  <c r="K45" i="36"/>
  <c r="J45" i="36"/>
  <c r="I45" i="36"/>
  <c r="H45" i="36"/>
  <c r="G45" i="36"/>
  <c r="F45" i="36"/>
  <c r="E45" i="36"/>
  <c r="D45" i="36"/>
  <c r="C45" i="36"/>
  <c r="N44" i="36"/>
  <c r="M44" i="36"/>
  <c r="L44" i="36"/>
  <c r="K44" i="36"/>
  <c r="J44" i="36"/>
  <c r="I44" i="36"/>
  <c r="H44" i="36"/>
  <c r="G44" i="36"/>
  <c r="F44" i="36"/>
  <c r="D44" i="36"/>
  <c r="C44" i="36"/>
  <c r="N43" i="36"/>
  <c r="M43" i="36"/>
  <c r="L43" i="36"/>
  <c r="K43" i="36"/>
  <c r="J43" i="36"/>
  <c r="I43" i="36"/>
  <c r="H43" i="36"/>
  <c r="G43" i="36"/>
  <c r="F43" i="36"/>
  <c r="D43" i="36"/>
  <c r="C43" i="36"/>
  <c r="N42" i="36"/>
  <c r="M42" i="36"/>
  <c r="L42" i="36"/>
  <c r="K42" i="36"/>
  <c r="J42" i="36"/>
  <c r="I42" i="36"/>
  <c r="H42" i="36"/>
  <c r="G42" i="36"/>
  <c r="F42" i="36"/>
  <c r="E42" i="36"/>
  <c r="D42" i="36"/>
  <c r="C42" i="36"/>
  <c r="N41" i="36"/>
  <c r="M41" i="36"/>
  <c r="L41" i="36"/>
  <c r="K41" i="36"/>
  <c r="J41" i="36"/>
  <c r="I41" i="36"/>
  <c r="H41" i="36"/>
  <c r="G41" i="36"/>
  <c r="F41" i="36"/>
  <c r="E41" i="36"/>
  <c r="D41" i="36"/>
  <c r="C41" i="36"/>
  <c r="N40" i="36"/>
  <c r="M40" i="36"/>
  <c r="L40" i="36"/>
  <c r="K40" i="36"/>
  <c r="J40" i="36"/>
  <c r="I40" i="36"/>
  <c r="H40" i="36"/>
  <c r="G40" i="36"/>
  <c r="F40" i="36"/>
  <c r="E40" i="36"/>
  <c r="D40" i="36"/>
  <c r="C40" i="36"/>
  <c r="N39" i="36"/>
  <c r="M39" i="36"/>
  <c r="L39" i="36"/>
  <c r="K39" i="36"/>
  <c r="J39" i="36"/>
  <c r="I39" i="36"/>
  <c r="H39" i="36"/>
  <c r="G39" i="36"/>
  <c r="F39" i="36"/>
  <c r="D39" i="36"/>
  <c r="C39" i="36"/>
  <c r="N38" i="36"/>
  <c r="M38" i="36"/>
  <c r="L38" i="36"/>
  <c r="K38" i="36"/>
  <c r="J38" i="36"/>
  <c r="I38" i="36"/>
  <c r="H38" i="36"/>
  <c r="G38" i="36"/>
  <c r="F38" i="36"/>
  <c r="E38" i="36"/>
  <c r="D38" i="36"/>
  <c r="C38" i="36"/>
  <c r="N37" i="36"/>
  <c r="M37" i="36"/>
  <c r="L37" i="36"/>
  <c r="K37" i="36"/>
  <c r="J37" i="36"/>
  <c r="I37" i="36"/>
  <c r="H37" i="36"/>
  <c r="G37" i="36"/>
  <c r="F37" i="36"/>
  <c r="E37" i="36"/>
  <c r="D37" i="36"/>
  <c r="C37" i="36"/>
  <c r="N36" i="36"/>
  <c r="M36" i="36"/>
  <c r="L36" i="36"/>
  <c r="K36" i="36"/>
  <c r="J36" i="36"/>
  <c r="I36" i="36"/>
  <c r="H36" i="36"/>
  <c r="G36" i="36"/>
  <c r="F36" i="36"/>
  <c r="D36" i="36"/>
  <c r="C36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N34" i="36"/>
  <c r="M34" i="36"/>
  <c r="L34" i="36"/>
  <c r="K34" i="36"/>
  <c r="J34" i="36"/>
  <c r="I34" i="36"/>
  <c r="H34" i="36"/>
  <c r="G34" i="36"/>
  <c r="F34" i="36"/>
  <c r="D34" i="36"/>
  <c r="C34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N32" i="36"/>
  <c r="M32" i="36"/>
  <c r="L32" i="36"/>
  <c r="K32" i="36"/>
  <c r="J32" i="36"/>
  <c r="I32" i="36"/>
  <c r="H32" i="36"/>
  <c r="G32" i="36"/>
  <c r="F32" i="36"/>
  <c r="D32" i="36"/>
  <c r="C32" i="36"/>
  <c r="N31" i="36"/>
  <c r="M31" i="36"/>
  <c r="L31" i="36"/>
  <c r="P31" i="36" s="1"/>
  <c r="K31" i="36"/>
  <c r="J31" i="36"/>
  <c r="I31" i="36"/>
  <c r="H31" i="36"/>
  <c r="G31" i="36"/>
  <c r="F31" i="36"/>
  <c r="E31" i="36"/>
  <c r="D31" i="36"/>
  <c r="C31" i="36"/>
  <c r="N30" i="36"/>
  <c r="M30" i="36"/>
  <c r="L30" i="36"/>
  <c r="K30" i="36"/>
  <c r="J30" i="36"/>
  <c r="I30" i="36"/>
  <c r="H30" i="36"/>
  <c r="G30" i="36"/>
  <c r="F30" i="36"/>
  <c r="D30" i="36"/>
  <c r="C30" i="36"/>
  <c r="N29" i="36"/>
  <c r="M29" i="36"/>
  <c r="L29" i="36"/>
  <c r="P29" i="36" s="1"/>
  <c r="K29" i="36"/>
  <c r="J29" i="36"/>
  <c r="I29" i="36"/>
  <c r="H29" i="36"/>
  <c r="G29" i="36"/>
  <c r="F29" i="36"/>
  <c r="E29" i="36"/>
  <c r="D29" i="36"/>
  <c r="C29" i="36"/>
  <c r="N28" i="36"/>
  <c r="M28" i="36"/>
  <c r="L28" i="36"/>
  <c r="K28" i="36"/>
  <c r="J28" i="36"/>
  <c r="I28" i="36"/>
  <c r="H28" i="36"/>
  <c r="G28" i="36"/>
  <c r="F28" i="36"/>
  <c r="D28" i="36"/>
  <c r="C28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N26" i="36"/>
  <c r="M26" i="36"/>
  <c r="L26" i="36"/>
  <c r="K26" i="36"/>
  <c r="J26" i="36"/>
  <c r="I26" i="36"/>
  <c r="H26" i="36"/>
  <c r="G26" i="36"/>
  <c r="F26" i="36"/>
  <c r="D26" i="36"/>
  <c r="C26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N24" i="36"/>
  <c r="M24" i="36"/>
  <c r="L24" i="36"/>
  <c r="K24" i="36"/>
  <c r="J24" i="36"/>
  <c r="I24" i="36"/>
  <c r="H24" i="36"/>
  <c r="G24" i="36"/>
  <c r="F24" i="36"/>
  <c r="D24" i="36"/>
  <c r="C24" i="36"/>
  <c r="N23" i="36"/>
  <c r="M23" i="36"/>
  <c r="L23" i="36"/>
  <c r="K23" i="36"/>
  <c r="J23" i="36"/>
  <c r="I23" i="36"/>
  <c r="H23" i="36"/>
  <c r="G23" i="36"/>
  <c r="F23" i="36"/>
  <c r="D23" i="36"/>
  <c r="C23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N21" i="36"/>
  <c r="M21" i="36"/>
  <c r="L21" i="36"/>
  <c r="K21" i="36"/>
  <c r="J21" i="36"/>
  <c r="I21" i="36"/>
  <c r="H21" i="36"/>
  <c r="G21" i="36"/>
  <c r="F21" i="36"/>
  <c r="D21" i="36"/>
  <c r="C21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N19" i="36"/>
  <c r="M19" i="36"/>
  <c r="L19" i="36"/>
  <c r="K19" i="36"/>
  <c r="J19" i="36"/>
  <c r="I19" i="36"/>
  <c r="H19" i="36"/>
  <c r="G19" i="36"/>
  <c r="F19" i="36"/>
  <c r="D19" i="36"/>
  <c r="C19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N17" i="36"/>
  <c r="M17" i="36"/>
  <c r="L17" i="36"/>
  <c r="K17" i="36"/>
  <c r="J17" i="36"/>
  <c r="I17" i="36"/>
  <c r="H17" i="36"/>
  <c r="G17" i="36"/>
  <c r="F17" i="36"/>
  <c r="D17" i="36"/>
  <c r="C17" i="36"/>
  <c r="N16" i="36"/>
  <c r="M16" i="36"/>
  <c r="L16" i="36"/>
  <c r="K16" i="36"/>
  <c r="J16" i="36"/>
  <c r="I16" i="36"/>
  <c r="H16" i="36"/>
  <c r="G16" i="36"/>
  <c r="F16" i="36"/>
  <c r="E16" i="36"/>
  <c r="D16" i="36"/>
  <c r="C16" i="36"/>
  <c r="N15" i="36"/>
  <c r="M15" i="36"/>
  <c r="L15" i="36"/>
  <c r="K15" i="36"/>
  <c r="J15" i="36"/>
  <c r="I15" i="36"/>
  <c r="H15" i="36"/>
  <c r="G15" i="36"/>
  <c r="F15" i="36"/>
  <c r="E15" i="36"/>
  <c r="D15" i="36"/>
  <c r="C15" i="36"/>
  <c r="N14" i="36"/>
  <c r="M14" i="36"/>
  <c r="L14" i="36"/>
  <c r="K14" i="36"/>
  <c r="J14" i="36"/>
  <c r="I14" i="36"/>
  <c r="H14" i="36"/>
  <c r="G14" i="36"/>
  <c r="F14" i="36"/>
  <c r="D14" i="36"/>
  <c r="C14" i="36"/>
  <c r="N13" i="36"/>
  <c r="M13" i="36"/>
  <c r="L13" i="36"/>
  <c r="K13" i="36"/>
  <c r="J13" i="36"/>
  <c r="I13" i="36"/>
  <c r="H13" i="36"/>
  <c r="G13" i="36"/>
  <c r="F13" i="36"/>
  <c r="E13" i="36"/>
  <c r="D13" i="36"/>
  <c r="C13" i="36"/>
  <c r="N12" i="36"/>
  <c r="M12" i="36"/>
  <c r="L12" i="36"/>
  <c r="K12" i="36"/>
  <c r="J12" i="36"/>
  <c r="I12" i="36"/>
  <c r="H12" i="36"/>
  <c r="G12" i="36"/>
  <c r="F12" i="36"/>
  <c r="E12" i="36"/>
  <c r="D12" i="36"/>
  <c r="C12" i="36"/>
  <c r="N11" i="36"/>
  <c r="M11" i="36"/>
  <c r="L11" i="36"/>
  <c r="K11" i="36"/>
  <c r="J11" i="36"/>
  <c r="I11" i="36"/>
  <c r="H11" i="36"/>
  <c r="G11" i="36"/>
  <c r="F11" i="36"/>
  <c r="D11" i="36"/>
  <c r="C11" i="36"/>
  <c r="N10" i="36"/>
  <c r="M10" i="36"/>
  <c r="L10" i="36"/>
  <c r="K10" i="36"/>
  <c r="J10" i="36"/>
  <c r="I10" i="36"/>
  <c r="H10" i="36"/>
  <c r="G10" i="36"/>
  <c r="F10" i="36"/>
  <c r="D10" i="36"/>
  <c r="C10" i="36"/>
  <c r="N9" i="36"/>
  <c r="M9" i="36"/>
  <c r="L9" i="36"/>
  <c r="K9" i="36"/>
  <c r="J9" i="36"/>
  <c r="I9" i="36"/>
  <c r="H9" i="36"/>
  <c r="G9" i="36"/>
  <c r="F9" i="36"/>
  <c r="E9" i="36"/>
  <c r="D9" i="36"/>
  <c r="C9" i="36"/>
  <c r="N8" i="36"/>
  <c r="M8" i="36"/>
  <c r="L8" i="36"/>
  <c r="K8" i="36"/>
  <c r="J8" i="36"/>
  <c r="I8" i="36"/>
  <c r="H8" i="36"/>
  <c r="G8" i="36"/>
  <c r="F8" i="36"/>
  <c r="D8" i="36"/>
  <c r="C8" i="36"/>
  <c r="N7" i="36"/>
  <c r="M7" i="36"/>
  <c r="L7" i="36"/>
  <c r="K7" i="36"/>
  <c r="J7" i="36"/>
  <c r="I7" i="36"/>
  <c r="H7" i="36"/>
  <c r="G7" i="36"/>
  <c r="F7" i="36"/>
  <c r="E7" i="36"/>
  <c r="D7" i="36"/>
  <c r="C7" i="36"/>
  <c r="N6" i="36"/>
  <c r="M6" i="36"/>
  <c r="L6" i="36"/>
  <c r="K6" i="36"/>
  <c r="J6" i="36"/>
  <c r="I6" i="36"/>
  <c r="H6" i="36"/>
  <c r="G6" i="36"/>
  <c r="F6" i="36"/>
  <c r="E6" i="36"/>
  <c r="D6" i="36"/>
  <c r="C6" i="36"/>
  <c r="N5" i="36"/>
  <c r="M5" i="36"/>
  <c r="L5" i="36"/>
  <c r="K5" i="36"/>
  <c r="J5" i="36"/>
  <c r="I5" i="36"/>
  <c r="H5" i="36"/>
  <c r="G5" i="36"/>
  <c r="F5" i="36"/>
  <c r="E5" i="36"/>
  <c r="D5" i="36"/>
  <c r="C5" i="36"/>
  <c r="N4" i="36"/>
  <c r="M4" i="36"/>
  <c r="L4" i="36"/>
  <c r="K4" i="36"/>
  <c r="J4" i="36"/>
  <c r="I4" i="36"/>
  <c r="H4" i="36"/>
  <c r="G4" i="36"/>
  <c r="F4" i="36"/>
  <c r="E4" i="36"/>
  <c r="D4" i="36"/>
  <c r="C4" i="36"/>
  <c r="N3" i="36"/>
  <c r="M3" i="36"/>
  <c r="L3" i="36"/>
  <c r="K3" i="36"/>
  <c r="J3" i="36"/>
  <c r="I3" i="36"/>
  <c r="H3" i="36"/>
  <c r="G3" i="36"/>
  <c r="F3" i="36"/>
  <c r="E3" i="36"/>
  <c r="D3" i="36"/>
  <c r="C3" i="36"/>
  <c r="N2" i="36"/>
  <c r="M2" i="36"/>
  <c r="L2" i="36"/>
  <c r="K2" i="36"/>
  <c r="J2" i="36"/>
  <c r="I2" i="36"/>
  <c r="H2" i="36"/>
  <c r="G2" i="36"/>
  <c r="F2" i="36"/>
  <c r="D2" i="36"/>
  <c r="C2" i="36"/>
  <c r="S26" i="35"/>
  <c r="R26" i="35"/>
  <c r="Q26" i="35"/>
  <c r="P26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B26" i="35" a="1"/>
  <c r="B26" i="35" s="1"/>
  <c r="S25" i="35"/>
  <c r="R25" i="35"/>
  <c r="Q25" i="35"/>
  <c r="P25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B25" i="35" a="1"/>
  <c r="B25" i="35" s="1"/>
  <c r="S24" i="35"/>
  <c r="R24" i="35"/>
  <c r="Q24" i="35"/>
  <c r="P24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B24" i="35" a="1"/>
  <c r="B24" i="35" s="1"/>
  <c r="S23" i="35"/>
  <c r="R23" i="35"/>
  <c r="Q23" i="35"/>
  <c r="P23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B23" i="35" a="1"/>
  <c r="B23" i="35" s="1"/>
  <c r="S22" i="35"/>
  <c r="R22" i="35"/>
  <c r="Q22" i="35"/>
  <c r="P22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B22" i="35" a="1"/>
  <c r="B22" i="35" s="1"/>
  <c r="S21" i="35"/>
  <c r="R21" i="35"/>
  <c r="Q21" i="35"/>
  <c r="P21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B21" i="35" a="1"/>
  <c r="B21" i="35" s="1"/>
  <c r="S20" i="35"/>
  <c r="R20" i="35"/>
  <c r="Q20" i="35"/>
  <c r="P20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B20" i="35" a="1"/>
  <c r="B20" i="35" s="1"/>
  <c r="S19" i="35"/>
  <c r="R19" i="35"/>
  <c r="Q19" i="35"/>
  <c r="P19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B19" i="35" a="1"/>
  <c r="B19" i="35" s="1"/>
  <c r="S18" i="35"/>
  <c r="R18" i="35"/>
  <c r="Q18" i="35"/>
  <c r="P18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B18" i="35" a="1"/>
  <c r="B18" i="35" s="1"/>
  <c r="S17" i="35"/>
  <c r="R17" i="35"/>
  <c r="Q17" i="35"/>
  <c r="P17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B17" i="35" a="1"/>
  <c r="B17" i="35" s="1"/>
  <c r="S16" i="35"/>
  <c r="R16" i="35"/>
  <c r="Q16" i="35"/>
  <c r="P16" i="35"/>
  <c r="O16" i="35"/>
  <c r="N16" i="35"/>
  <c r="M16" i="35"/>
  <c r="L16" i="35"/>
  <c r="K16" i="35"/>
  <c r="J16" i="35"/>
  <c r="I16" i="35"/>
  <c r="H16" i="35"/>
  <c r="G16" i="35"/>
  <c r="F16" i="35"/>
  <c r="E16" i="35"/>
  <c r="D16" i="35"/>
  <c r="B16" i="35" a="1"/>
  <c r="B16" i="35" s="1"/>
  <c r="S15" i="35"/>
  <c r="R15" i="35"/>
  <c r="Q15" i="35"/>
  <c r="P15" i="35"/>
  <c r="O15" i="35"/>
  <c r="N15" i="35"/>
  <c r="M15" i="35"/>
  <c r="L15" i="35"/>
  <c r="K15" i="35"/>
  <c r="J15" i="35"/>
  <c r="I15" i="35"/>
  <c r="H15" i="35"/>
  <c r="G15" i="35"/>
  <c r="F15" i="35"/>
  <c r="E15" i="35"/>
  <c r="D15" i="35"/>
  <c r="B15" i="35" a="1"/>
  <c r="B15" i="35" s="1"/>
  <c r="S14" i="35"/>
  <c r="R14" i="35"/>
  <c r="Q14" i="35"/>
  <c r="P14" i="35"/>
  <c r="O14" i="35"/>
  <c r="N14" i="35"/>
  <c r="M14" i="35"/>
  <c r="L14" i="35"/>
  <c r="K14" i="35"/>
  <c r="J14" i="35"/>
  <c r="I14" i="35"/>
  <c r="H14" i="35"/>
  <c r="G14" i="35"/>
  <c r="F14" i="35"/>
  <c r="E14" i="35"/>
  <c r="D14" i="35"/>
  <c r="B14" i="35" a="1"/>
  <c r="B14" i="35" s="1"/>
  <c r="S13" i="35"/>
  <c r="R13" i="35"/>
  <c r="Q13" i="35"/>
  <c r="P13" i="35"/>
  <c r="O13" i="35"/>
  <c r="N13" i="35"/>
  <c r="M13" i="35"/>
  <c r="L13" i="35"/>
  <c r="K13" i="35"/>
  <c r="J13" i="35"/>
  <c r="I13" i="35"/>
  <c r="H13" i="35"/>
  <c r="G13" i="35"/>
  <c r="F13" i="35"/>
  <c r="E13" i="35"/>
  <c r="D13" i="35"/>
  <c r="B13" i="35" a="1"/>
  <c r="B13" i="35" s="1"/>
  <c r="S12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F12" i="35"/>
  <c r="E12" i="35"/>
  <c r="D12" i="35"/>
  <c r="B12" i="35" a="1"/>
  <c r="B12" i="35" s="1"/>
  <c r="S11" i="35"/>
  <c r="R11" i="35"/>
  <c r="Q11" i="35"/>
  <c r="P11" i="35"/>
  <c r="O11" i="35"/>
  <c r="N11" i="35"/>
  <c r="M11" i="35"/>
  <c r="L11" i="35"/>
  <c r="K11" i="35"/>
  <c r="J11" i="35"/>
  <c r="I11" i="35"/>
  <c r="H11" i="35"/>
  <c r="G11" i="35"/>
  <c r="F11" i="35"/>
  <c r="E11" i="35"/>
  <c r="D11" i="35"/>
  <c r="B11" i="35" a="1"/>
  <c r="B11" i="35" s="1"/>
  <c r="S10" i="35"/>
  <c r="R10" i="35"/>
  <c r="Q10" i="35"/>
  <c r="P10" i="35"/>
  <c r="O10" i="35"/>
  <c r="N10" i="35"/>
  <c r="M10" i="35"/>
  <c r="L10" i="35"/>
  <c r="K10" i="35"/>
  <c r="J10" i="35"/>
  <c r="I10" i="35"/>
  <c r="H10" i="35"/>
  <c r="G10" i="35"/>
  <c r="F10" i="35"/>
  <c r="E10" i="35"/>
  <c r="D10" i="35"/>
  <c r="B10" i="35" a="1"/>
  <c r="B10" i="35" s="1"/>
  <c r="S9" i="35"/>
  <c r="R9" i="35"/>
  <c r="Q9" i="35"/>
  <c r="P9" i="35"/>
  <c r="O9" i="35"/>
  <c r="N9" i="35"/>
  <c r="M9" i="35"/>
  <c r="L9" i="35"/>
  <c r="K9" i="35"/>
  <c r="J9" i="35"/>
  <c r="I9" i="35"/>
  <c r="H9" i="35"/>
  <c r="G9" i="35"/>
  <c r="F9" i="35"/>
  <c r="E9" i="35"/>
  <c r="D9" i="35"/>
  <c r="B9" i="35" a="1"/>
  <c r="B9" i="35" s="1"/>
  <c r="S8" i="35"/>
  <c r="R8" i="35"/>
  <c r="Q8" i="35"/>
  <c r="P8" i="35"/>
  <c r="O8" i="35"/>
  <c r="N8" i="35"/>
  <c r="M8" i="35"/>
  <c r="L8" i="35"/>
  <c r="K8" i="35"/>
  <c r="J8" i="35"/>
  <c r="I8" i="35"/>
  <c r="H8" i="35"/>
  <c r="G8" i="35"/>
  <c r="F8" i="35"/>
  <c r="E8" i="35"/>
  <c r="D8" i="35"/>
  <c r="B8" i="35" a="1"/>
  <c r="B8" i="35" s="1"/>
  <c r="S7" i="35"/>
  <c r="R7" i="35"/>
  <c r="Q7" i="35"/>
  <c r="P7" i="35"/>
  <c r="O7" i="35"/>
  <c r="N7" i="35"/>
  <c r="M7" i="35"/>
  <c r="L7" i="35"/>
  <c r="K7" i="35"/>
  <c r="J7" i="35"/>
  <c r="I7" i="35"/>
  <c r="H7" i="35"/>
  <c r="G7" i="35"/>
  <c r="F7" i="35"/>
  <c r="E7" i="35"/>
  <c r="D7" i="35"/>
  <c r="B7" i="35" a="1"/>
  <c r="B7" i="35" s="1"/>
  <c r="S6" i="35"/>
  <c r="R6" i="35"/>
  <c r="Q6" i="35"/>
  <c r="P6" i="35"/>
  <c r="O6" i="35"/>
  <c r="N6" i="35"/>
  <c r="M6" i="35"/>
  <c r="L6" i="35"/>
  <c r="K6" i="35"/>
  <c r="J6" i="35"/>
  <c r="I6" i="35"/>
  <c r="H6" i="35"/>
  <c r="G6" i="35"/>
  <c r="F6" i="35"/>
  <c r="E6" i="35"/>
  <c r="D6" i="35"/>
  <c r="B6" i="35" a="1"/>
  <c r="B6" i="35" s="1"/>
  <c r="S5" i="35"/>
  <c r="R5" i="35"/>
  <c r="Q5" i="35"/>
  <c r="P5" i="35"/>
  <c r="O5" i="35"/>
  <c r="N5" i="35"/>
  <c r="M5" i="35"/>
  <c r="L5" i="35"/>
  <c r="K5" i="35"/>
  <c r="J5" i="35"/>
  <c r="I5" i="35"/>
  <c r="H5" i="35"/>
  <c r="G5" i="35"/>
  <c r="F5" i="35"/>
  <c r="E5" i="35"/>
  <c r="D5" i="35"/>
  <c r="B5" i="35" a="1"/>
  <c r="B5" i="35" s="1"/>
  <c r="S4" i="35"/>
  <c r="R4" i="35"/>
  <c r="Q4" i="35"/>
  <c r="P4" i="35"/>
  <c r="O4" i="35"/>
  <c r="N4" i="35"/>
  <c r="M4" i="35"/>
  <c r="L4" i="35"/>
  <c r="K4" i="35"/>
  <c r="J4" i="35"/>
  <c r="I4" i="35"/>
  <c r="H4" i="35"/>
  <c r="G4" i="35"/>
  <c r="F4" i="35"/>
  <c r="E4" i="35"/>
  <c r="D4" i="35"/>
  <c r="B4" i="35" a="1"/>
  <c r="B4" i="35" s="1"/>
  <c r="S3" i="35"/>
  <c r="R3" i="35"/>
  <c r="Q3" i="35"/>
  <c r="P3" i="35"/>
  <c r="O3" i="35"/>
  <c r="N3" i="35"/>
  <c r="M3" i="35"/>
  <c r="L3" i="35"/>
  <c r="K3" i="35"/>
  <c r="J3" i="35"/>
  <c r="I3" i="35"/>
  <c r="H3" i="35"/>
  <c r="G3" i="35"/>
  <c r="F3" i="35"/>
  <c r="E3" i="35"/>
  <c r="D3" i="35"/>
  <c r="B3" i="35" a="1"/>
  <c r="B3" i="35" s="1"/>
  <c r="S2" i="35"/>
  <c r="R2" i="35"/>
  <c r="Q2" i="35"/>
  <c r="P2" i="35"/>
  <c r="O2" i="35"/>
  <c r="N2" i="35"/>
  <c r="M2" i="35"/>
  <c r="L2" i="35"/>
  <c r="K2" i="35"/>
  <c r="J2" i="35"/>
  <c r="I2" i="35"/>
  <c r="H2" i="35"/>
  <c r="G2" i="35"/>
  <c r="F2" i="35"/>
  <c r="E2" i="35"/>
  <c r="D2" i="35"/>
  <c r="B2" i="35" a="1"/>
  <c r="B2" i="35" s="1"/>
  <c r="P57" i="36"/>
  <c r="P56" i="36"/>
  <c r="P55" i="36"/>
  <c r="P54" i="36"/>
  <c r="P53" i="36"/>
  <c r="P52" i="36"/>
  <c r="P51" i="36"/>
  <c r="P50" i="36"/>
  <c r="P49" i="36"/>
  <c r="P48" i="36"/>
  <c r="P47" i="36"/>
  <c r="P46" i="36"/>
  <c r="P45" i="36"/>
  <c r="P44" i="36"/>
  <c r="P43" i="36"/>
  <c r="P42" i="36"/>
  <c r="P41" i="36"/>
  <c r="P40" i="36"/>
  <c r="P39" i="36"/>
  <c r="P38" i="36"/>
  <c r="P37" i="36"/>
  <c r="P36" i="36"/>
  <c r="P35" i="36"/>
  <c r="P34" i="36"/>
  <c r="P33" i="36"/>
  <c r="P32" i="36"/>
  <c r="P28" i="36"/>
  <c r="P27" i="36"/>
  <c r="P26" i="36"/>
  <c r="P22" i="36"/>
  <c r="P21" i="36"/>
  <c r="P20" i="36"/>
  <c r="P19" i="36"/>
  <c r="P18" i="36"/>
  <c r="P17" i="36"/>
  <c r="P16" i="36"/>
  <c r="P15" i="36"/>
  <c r="P14" i="36"/>
  <c r="P13" i="36"/>
  <c r="P12" i="36"/>
  <c r="P11" i="36"/>
  <c r="P10" i="36"/>
  <c r="P9" i="36"/>
  <c r="P8" i="36"/>
  <c r="P7" i="36"/>
  <c r="P6" i="36"/>
  <c r="P5" i="36"/>
  <c r="P4" i="36"/>
  <c r="P3" i="36"/>
  <c r="P2" i="36"/>
  <c r="U29" i="34"/>
  <c r="T29" i="34"/>
  <c r="S29" i="34"/>
  <c r="R29" i="34"/>
  <c r="Q29" i="34"/>
  <c r="P29" i="34"/>
  <c r="O29" i="34"/>
  <c r="N29" i="34"/>
  <c r="M29" i="34"/>
  <c r="L29" i="34"/>
  <c r="K29" i="34"/>
  <c r="J29" i="34"/>
  <c r="I29" i="34"/>
  <c r="H29" i="34"/>
  <c r="G29" i="34"/>
  <c r="F29" i="34"/>
  <c r="C29" i="34"/>
  <c r="B29" i="34"/>
  <c r="U28" i="34"/>
  <c r="T28" i="34"/>
  <c r="S28" i="34"/>
  <c r="R28" i="34"/>
  <c r="Q28" i="34"/>
  <c r="P28" i="34"/>
  <c r="O28" i="34"/>
  <c r="N28" i="34"/>
  <c r="M28" i="34"/>
  <c r="L28" i="34"/>
  <c r="K28" i="34"/>
  <c r="J28" i="34"/>
  <c r="I28" i="34"/>
  <c r="H28" i="34"/>
  <c r="G28" i="34"/>
  <c r="F28" i="34"/>
  <c r="C28" i="34"/>
  <c r="B28" i="34"/>
  <c r="U27" i="34"/>
  <c r="T27" i="34"/>
  <c r="S27" i="34"/>
  <c r="R27" i="34"/>
  <c r="Q27" i="34"/>
  <c r="P27" i="34"/>
  <c r="O27" i="34"/>
  <c r="N27" i="34"/>
  <c r="M27" i="34"/>
  <c r="L27" i="34"/>
  <c r="K27" i="34"/>
  <c r="J27" i="34"/>
  <c r="I27" i="34"/>
  <c r="H27" i="34"/>
  <c r="G27" i="34"/>
  <c r="F27" i="34"/>
  <c r="C27" i="34"/>
  <c r="B27" i="34"/>
  <c r="U26" i="34"/>
  <c r="T26" i="34"/>
  <c r="S26" i="34"/>
  <c r="R26" i="34"/>
  <c r="Q26" i="34"/>
  <c r="P26" i="34"/>
  <c r="O26" i="34"/>
  <c r="N26" i="34"/>
  <c r="M26" i="34"/>
  <c r="L26" i="34"/>
  <c r="K26" i="34"/>
  <c r="J26" i="34"/>
  <c r="I26" i="34"/>
  <c r="H26" i="34"/>
  <c r="G26" i="34"/>
  <c r="F26" i="34"/>
  <c r="C26" i="34"/>
  <c r="B26" i="34"/>
  <c r="U25" i="34"/>
  <c r="T25" i="34"/>
  <c r="S25" i="34"/>
  <c r="R25" i="34"/>
  <c r="Q25" i="34"/>
  <c r="P25" i="34"/>
  <c r="O25" i="34"/>
  <c r="N25" i="34"/>
  <c r="M25" i="34"/>
  <c r="L25" i="34"/>
  <c r="K25" i="34"/>
  <c r="J25" i="34"/>
  <c r="I25" i="34"/>
  <c r="H25" i="34"/>
  <c r="G25" i="34"/>
  <c r="F25" i="34"/>
  <c r="C25" i="34"/>
  <c r="B25" i="34"/>
  <c r="U24" i="34"/>
  <c r="T24" i="34"/>
  <c r="S24" i="34"/>
  <c r="R24" i="34"/>
  <c r="Q24" i="34"/>
  <c r="P24" i="34"/>
  <c r="O24" i="34"/>
  <c r="N24" i="34"/>
  <c r="M24" i="34"/>
  <c r="L24" i="34"/>
  <c r="K24" i="34"/>
  <c r="J24" i="34"/>
  <c r="I24" i="34"/>
  <c r="H24" i="34"/>
  <c r="G24" i="34"/>
  <c r="F24" i="34"/>
  <c r="C24" i="34"/>
  <c r="B24" i="34"/>
  <c r="U23" i="34"/>
  <c r="T23" i="34"/>
  <c r="S23" i="34"/>
  <c r="R23" i="34"/>
  <c r="Q23" i="34"/>
  <c r="P23" i="34"/>
  <c r="O23" i="34"/>
  <c r="N23" i="34"/>
  <c r="M23" i="34"/>
  <c r="L23" i="34"/>
  <c r="K23" i="34"/>
  <c r="J23" i="34"/>
  <c r="I23" i="34"/>
  <c r="H23" i="34"/>
  <c r="G23" i="34"/>
  <c r="F23" i="34"/>
  <c r="C23" i="34"/>
  <c r="B23" i="34"/>
  <c r="U22" i="34"/>
  <c r="T22" i="34"/>
  <c r="S22" i="34"/>
  <c r="R22" i="34"/>
  <c r="Q22" i="34"/>
  <c r="P22" i="34"/>
  <c r="O22" i="34"/>
  <c r="N22" i="34"/>
  <c r="M22" i="34"/>
  <c r="L22" i="34"/>
  <c r="K22" i="34"/>
  <c r="J22" i="34"/>
  <c r="I22" i="34"/>
  <c r="H22" i="34"/>
  <c r="G22" i="34"/>
  <c r="F22" i="34"/>
  <c r="C22" i="34"/>
  <c r="B22" i="34"/>
  <c r="U21" i="34"/>
  <c r="T21" i="34"/>
  <c r="S21" i="34"/>
  <c r="R21" i="34"/>
  <c r="Q21" i="34"/>
  <c r="P21" i="34"/>
  <c r="O21" i="34"/>
  <c r="N21" i="34"/>
  <c r="M21" i="34"/>
  <c r="L21" i="34"/>
  <c r="K21" i="34"/>
  <c r="J21" i="34"/>
  <c r="I21" i="34"/>
  <c r="H21" i="34"/>
  <c r="G21" i="34"/>
  <c r="F21" i="34"/>
  <c r="C21" i="34"/>
  <c r="B21" i="34"/>
  <c r="U20" i="34"/>
  <c r="T20" i="34"/>
  <c r="S20" i="34"/>
  <c r="R20" i="34"/>
  <c r="Q20" i="34"/>
  <c r="P20" i="34"/>
  <c r="O20" i="34"/>
  <c r="N20" i="34"/>
  <c r="M20" i="34"/>
  <c r="L20" i="34"/>
  <c r="K20" i="34"/>
  <c r="J20" i="34"/>
  <c r="I20" i="34"/>
  <c r="H20" i="34"/>
  <c r="G20" i="34"/>
  <c r="F20" i="34"/>
  <c r="C20" i="34"/>
  <c r="B20" i="34"/>
  <c r="U19" i="34"/>
  <c r="T19" i="34"/>
  <c r="S19" i="34"/>
  <c r="R19" i="34"/>
  <c r="Q19" i="34"/>
  <c r="P19" i="34"/>
  <c r="O19" i="34"/>
  <c r="N19" i="34"/>
  <c r="M19" i="34"/>
  <c r="L19" i="34"/>
  <c r="K19" i="34"/>
  <c r="J19" i="34"/>
  <c r="I19" i="34"/>
  <c r="H19" i="34"/>
  <c r="G19" i="34"/>
  <c r="F19" i="34"/>
  <c r="C19" i="34"/>
  <c r="B19" i="34"/>
  <c r="U18" i="34"/>
  <c r="T18" i="34"/>
  <c r="S18" i="34"/>
  <c r="R18" i="34"/>
  <c r="Q18" i="34"/>
  <c r="P18" i="34"/>
  <c r="O18" i="34"/>
  <c r="N18" i="34"/>
  <c r="M18" i="34"/>
  <c r="L18" i="34"/>
  <c r="K18" i="34"/>
  <c r="J18" i="34"/>
  <c r="I18" i="34"/>
  <c r="H18" i="34"/>
  <c r="G18" i="34"/>
  <c r="F18" i="34"/>
  <c r="C18" i="34"/>
  <c r="B18" i="34"/>
  <c r="U17" i="34"/>
  <c r="T17" i="34"/>
  <c r="S17" i="34"/>
  <c r="R17" i="34"/>
  <c r="Q17" i="34"/>
  <c r="P17" i="34"/>
  <c r="O17" i="34"/>
  <c r="N17" i="34"/>
  <c r="M17" i="34"/>
  <c r="L17" i="34"/>
  <c r="K17" i="34"/>
  <c r="J17" i="34"/>
  <c r="I17" i="34"/>
  <c r="H17" i="34"/>
  <c r="G17" i="34"/>
  <c r="F17" i="34"/>
  <c r="C17" i="34"/>
  <c r="B17" i="34"/>
  <c r="U16" i="34"/>
  <c r="T16" i="34"/>
  <c r="S16" i="34"/>
  <c r="R16" i="34"/>
  <c r="Q16" i="34"/>
  <c r="P16" i="34"/>
  <c r="O16" i="34"/>
  <c r="N16" i="34"/>
  <c r="M16" i="34"/>
  <c r="L16" i="34"/>
  <c r="K16" i="34"/>
  <c r="J16" i="34"/>
  <c r="I16" i="34"/>
  <c r="H16" i="34"/>
  <c r="G16" i="34"/>
  <c r="F16" i="34"/>
  <c r="C16" i="34"/>
  <c r="B16" i="34"/>
  <c r="U15" i="34"/>
  <c r="T15" i="34"/>
  <c r="S15" i="34"/>
  <c r="R15" i="34"/>
  <c r="Q15" i="34"/>
  <c r="P15" i="34"/>
  <c r="O15" i="34"/>
  <c r="N15" i="34"/>
  <c r="M15" i="34"/>
  <c r="L15" i="34"/>
  <c r="K15" i="34"/>
  <c r="J15" i="34"/>
  <c r="I15" i="34"/>
  <c r="H15" i="34"/>
  <c r="G15" i="34"/>
  <c r="F15" i="34"/>
  <c r="C15" i="34"/>
  <c r="B15" i="34"/>
  <c r="U14" i="34"/>
  <c r="T14" i="34"/>
  <c r="S14" i="34"/>
  <c r="R14" i="34"/>
  <c r="Q14" i="34"/>
  <c r="P14" i="34"/>
  <c r="O14" i="34"/>
  <c r="N14" i="34"/>
  <c r="M14" i="34"/>
  <c r="L14" i="34"/>
  <c r="K14" i="34"/>
  <c r="J14" i="34"/>
  <c r="I14" i="34"/>
  <c r="H14" i="34"/>
  <c r="G14" i="34"/>
  <c r="F14" i="34"/>
  <c r="C14" i="34"/>
  <c r="B14" i="34"/>
  <c r="U13" i="34"/>
  <c r="T13" i="34"/>
  <c r="S13" i="34"/>
  <c r="R13" i="34"/>
  <c r="Q13" i="34"/>
  <c r="P13" i="34"/>
  <c r="O13" i="34"/>
  <c r="N13" i="34"/>
  <c r="M13" i="34"/>
  <c r="L13" i="34"/>
  <c r="K13" i="34"/>
  <c r="J13" i="34"/>
  <c r="I13" i="34"/>
  <c r="H13" i="34"/>
  <c r="G13" i="34"/>
  <c r="F13" i="34"/>
  <c r="C13" i="34"/>
  <c r="B13" i="34"/>
  <c r="U12" i="34"/>
  <c r="T12" i="34"/>
  <c r="S12" i="34"/>
  <c r="R12" i="34"/>
  <c r="Q12" i="34"/>
  <c r="P12" i="34"/>
  <c r="O12" i="34"/>
  <c r="N12" i="34"/>
  <c r="M12" i="34"/>
  <c r="L12" i="34"/>
  <c r="K12" i="34"/>
  <c r="J12" i="34"/>
  <c r="I12" i="34"/>
  <c r="H12" i="34"/>
  <c r="G12" i="34"/>
  <c r="F12" i="34"/>
  <c r="C12" i="34"/>
  <c r="B12" i="34"/>
  <c r="U11" i="34"/>
  <c r="T11" i="34"/>
  <c r="S11" i="34"/>
  <c r="R11" i="34"/>
  <c r="Q11" i="34"/>
  <c r="P11" i="34"/>
  <c r="O11" i="34"/>
  <c r="N11" i="34"/>
  <c r="M11" i="34"/>
  <c r="L11" i="34"/>
  <c r="K11" i="34"/>
  <c r="J11" i="34"/>
  <c r="I11" i="34"/>
  <c r="H11" i="34"/>
  <c r="G11" i="34"/>
  <c r="F11" i="34"/>
  <c r="C11" i="34"/>
  <c r="B11" i="34"/>
  <c r="U10" i="34"/>
  <c r="T10" i="34"/>
  <c r="S10" i="34"/>
  <c r="R10" i="34"/>
  <c r="Q10" i="34"/>
  <c r="P10" i="34"/>
  <c r="O10" i="34"/>
  <c r="N10" i="34"/>
  <c r="M10" i="34"/>
  <c r="L10" i="34"/>
  <c r="K10" i="34"/>
  <c r="J10" i="34"/>
  <c r="I10" i="34"/>
  <c r="H10" i="34"/>
  <c r="G10" i="34"/>
  <c r="F10" i="34"/>
  <c r="C10" i="34"/>
  <c r="B10" i="34"/>
  <c r="U9" i="34"/>
  <c r="T9" i="34"/>
  <c r="S9" i="34"/>
  <c r="R9" i="34"/>
  <c r="Q9" i="34"/>
  <c r="P9" i="34"/>
  <c r="O9" i="34"/>
  <c r="N9" i="34"/>
  <c r="M9" i="34"/>
  <c r="L9" i="34"/>
  <c r="K9" i="34"/>
  <c r="J9" i="34"/>
  <c r="I9" i="34"/>
  <c r="H9" i="34"/>
  <c r="G9" i="34"/>
  <c r="F9" i="34"/>
  <c r="C9" i="34"/>
  <c r="B9" i="34"/>
  <c r="U8" i="34"/>
  <c r="T8" i="34"/>
  <c r="S8" i="34"/>
  <c r="R8" i="34"/>
  <c r="Q8" i="34"/>
  <c r="P8" i="34"/>
  <c r="O8" i="34"/>
  <c r="N8" i="34"/>
  <c r="M8" i="34"/>
  <c r="L8" i="34"/>
  <c r="K8" i="34"/>
  <c r="J8" i="34"/>
  <c r="I8" i="34"/>
  <c r="H8" i="34"/>
  <c r="G8" i="34"/>
  <c r="F8" i="34"/>
  <c r="C8" i="34"/>
  <c r="B8" i="34"/>
  <c r="U7" i="34"/>
  <c r="T7" i="34"/>
  <c r="S7" i="34"/>
  <c r="R7" i="34"/>
  <c r="Q7" i="34"/>
  <c r="P7" i="34"/>
  <c r="O7" i="34"/>
  <c r="N7" i="34"/>
  <c r="M7" i="34"/>
  <c r="L7" i="34"/>
  <c r="K7" i="34"/>
  <c r="J7" i="34"/>
  <c r="I7" i="34"/>
  <c r="H7" i="34"/>
  <c r="G7" i="34"/>
  <c r="F7" i="34"/>
  <c r="C7" i="34"/>
  <c r="B7" i="34"/>
  <c r="U6" i="34"/>
  <c r="T6" i="34"/>
  <c r="S6" i="34"/>
  <c r="R6" i="34"/>
  <c r="Q6" i="34"/>
  <c r="P6" i="34"/>
  <c r="O6" i="34"/>
  <c r="N6" i="34"/>
  <c r="M6" i="34"/>
  <c r="L6" i="34"/>
  <c r="K6" i="34"/>
  <c r="J6" i="34"/>
  <c r="I6" i="34"/>
  <c r="H6" i="34"/>
  <c r="G6" i="34"/>
  <c r="F6" i="34"/>
  <c r="C6" i="34"/>
  <c r="B6" i="34"/>
  <c r="U5" i="34"/>
  <c r="T5" i="34"/>
  <c r="S5" i="34"/>
  <c r="R5" i="34"/>
  <c r="Q5" i="34"/>
  <c r="P5" i="34"/>
  <c r="O5" i="34"/>
  <c r="N5" i="34"/>
  <c r="M5" i="34"/>
  <c r="L5" i="34"/>
  <c r="K5" i="34"/>
  <c r="J5" i="34"/>
  <c r="I5" i="34"/>
  <c r="H5" i="34"/>
  <c r="G5" i="34"/>
  <c r="F5" i="34"/>
  <c r="C5" i="34"/>
  <c r="B5" i="34"/>
  <c r="U4" i="34"/>
  <c r="T4" i="34"/>
  <c r="S4" i="34"/>
  <c r="R4" i="34"/>
  <c r="Q4" i="34"/>
  <c r="P4" i="34"/>
  <c r="O4" i="34"/>
  <c r="N4" i="34"/>
  <c r="M4" i="34"/>
  <c r="L4" i="34"/>
  <c r="K4" i="34"/>
  <c r="J4" i="34"/>
  <c r="I4" i="34"/>
  <c r="H4" i="34"/>
  <c r="G4" i="34"/>
  <c r="F4" i="34"/>
  <c r="C4" i="34"/>
  <c r="B4" i="34"/>
  <c r="U3" i="34"/>
  <c r="T3" i="34"/>
  <c r="S3" i="34"/>
  <c r="R3" i="34"/>
  <c r="Q3" i="34"/>
  <c r="P3" i="34"/>
  <c r="O3" i="34"/>
  <c r="N3" i="34"/>
  <c r="M3" i="34"/>
  <c r="L3" i="34"/>
  <c r="K3" i="34"/>
  <c r="J3" i="34"/>
  <c r="I3" i="34"/>
  <c r="H3" i="34"/>
  <c r="G3" i="34"/>
  <c r="F3" i="34"/>
  <c r="C3" i="34"/>
  <c r="B3" i="34"/>
  <c r="U2" i="34"/>
  <c r="T2" i="34"/>
  <c r="S2" i="34"/>
  <c r="R2" i="34"/>
  <c r="Q2" i="34"/>
  <c r="P2" i="34"/>
  <c r="O2" i="34"/>
  <c r="N2" i="34"/>
  <c r="M2" i="34"/>
  <c r="L2" i="34"/>
  <c r="K2" i="34"/>
  <c r="J2" i="34"/>
  <c r="I2" i="34"/>
  <c r="H2" i="34"/>
  <c r="G2" i="34"/>
  <c r="F2" i="34"/>
  <c r="C2" i="34"/>
  <c r="B2" i="34"/>
  <c r="S30" i="32"/>
  <c r="R30" i="32"/>
  <c r="Q30" i="32"/>
  <c r="P30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B30" i="32" a="1"/>
  <c r="B30" i="32" s="1"/>
  <c r="S29" i="32"/>
  <c r="R29" i="32"/>
  <c r="Q29" i="32"/>
  <c r="P29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B29" i="32" a="1"/>
  <c r="B29" i="32" s="1"/>
  <c r="S28" i="32"/>
  <c r="R28" i="32"/>
  <c r="Q28" i="32"/>
  <c r="P28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B28" i="32" a="1"/>
  <c r="B28" i="32" s="1"/>
  <c r="S27" i="32"/>
  <c r="R27" i="32"/>
  <c r="Q27" i="32"/>
  <c r="P27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B27" i="32" a="1"/>
  <c r="B27" i="32" s="1"/>
  <c r="S26" i="32"/>
  <c r="R26" i="32"/>
  <c r="Q26" i="32"/>
  <c r="P26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B26" i="32" a="1"/>
  <c r="B26" i="32" s="1"/>
  <c r="S25" i="32"/>
  <c r="R25" i="32"/>
  <c r="Q25" i="32"/>
  <c r="P25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B25" i="32" a="1"/>
  <c r="B25" i="32" s="1"/>
  <c r="S24" i="32"/>
  <c r="R24" i="32"/>
  <c r="Q24" i="32"/>
  <c r="P24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B24" i="32" a="1"/>
  <c r="B24" i="32" s="1"/>
  <c r="S23" i="32"/>
  <c r="R23" i="32"/>
  <c r="Q23" i="32"/>
  <c r="P23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B23" i="32" a="1"/>
  <c r="B23" i="32" s="1"/>
  <c r="S22" i="32"/>
  <c r="R22" i="32"/>
  <c r="Q22" i="32"/>
  <c r="P22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B22" i="32" a="1"/>
  <c r="B22" i="32" s="1"/>
  <c r="S21" i="32"/>
  <c r="R21" i="32"/>
  <c r="Q21" i="32"/>
  <c r="P21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B21" i="32" a="1"/>
  <c r="B21" i="32" s="1"/>
  <c r="S20" i="32"/>
  <c r="R20" i="32"/>
  <c r="Q20" i="32"/>
  <c r="P20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B20" i="32" a="1"/>
  <c r="B20" i="32" s="1"/>
  <c r="S19" i="32"/>
  <c r="R19" i="32"/>
  <c r="Q19" i="32"/>
  <c r="P19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B19" i="32" a="1"/>
  <c r="B19" i="32" s="1"/>
  <c r="S18" i="32"/>
  <c r="R18" i="32"/>
  <c r="Q18" i="32"/>
  <c r="P18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B18" i="32" a="1"/>
  <c r="B18" i="32" s="1"/>
  <c r="S17" i="32"/>
  <c r="R17" i="32"/>
  <c r="Q17" i="32"/>
  <c r="P17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B17" i="32" a="1"/>
  <c r="B17" i="32" s="1"/>
  <c r="S16" i="32"/>
  <c r="R16" i="32"/>
  <c r="Q16" i="32"/>
  <c r="P16" i="32"/>
  <c r="O16" i="32"/>
  <c r="N16" i="32"/>
  <c r="M16" i="32"/>
  <c r="L16" i="32"/>
  <c r="K16" i="32"/>
  <c r="J16" i="32"/>
  <c r="I16" i="32"/>
  <c r="H16" i="32"/>
  <c r="G16" i="32"/>
  <c r="F16" i="32"/>
  <c r="E16" i="32"/>
  <c r="D16" i="32"/>
  <c r="B16" i="32" a="1"/>
  <c r="B16" i="32" s="1"/>
  <c r="S15" i="32"/>
  <c r="R15" i="32"/>
  <c r="Q15" i="32"/>
  <c r="P15" i="32"/>
  <c r="O15" i="32"/>
  <c r="N15" i="32"/>
  <c r="M15" i="32"/>
  <c r="L15" i="32"/>
  <c r="K15" i="32"/>
  <c r="J15" i="32"/>
  <c r="I15" i="32"/>
  <c r="H15" i="32"/>
  <c r="G15" i="32"/>
  <c r="F15" i="32"/>
  <c r="E15" i="32"/>
  <c r="D15" i="32"/>
  <c r="B15" i="32" a="1"/>
  <c r="B15" i="32" s="1"/>
  <c r="S14" i="32"/>
  <c r="R14" i="32"/>
  <c r="Q14" i="32"/>
  <c r="P14" i="32"/>
  <c r="O14" i="32"/>
  <c r="N14" i="32"/>
  <c r="M14" i="32"/>
  <c r="L14" i="32"/>
  <c r="K14" i="32"/>
  <c r="J14" i="32"/>
  <c r="I14" i="32"/>
  <c r="H14" i="32"/>
  <c r="G14" i="32"/>
  <c r="F14" i="32"/>
  <c r="E14" i="32"/>
  <c r="D14" i="32"/>
  <c r="B14" i="32" a="1"/>
  <c r="B14" i="32" s="1"/>
  <c r="S13" i="32"/>
  <c r="R13" i="32"/>
  <c r="Q13" i="32"/>
  <c r="P13" i="32"/>
  <c r="O13" i="32"/>
  <c r="N13" i="32"/>
  <c r="M13" i="32"/>
  <c r="L13" i="32"/>
  <c r="K13" i="32"/>
  <c r="J13" i="32"/>
  <c r="I13" i="32"/>
  <c r="H13" i="32"/>
  <c r="G13" i="32"/>
  <c r="F13" i="32"/>
  <c r="E13" i="32"/>
  <c r="D13" i="32"/>
  <c r="B13" i="32" a="1"/>
  <c r="B13" i="32" s="1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F12" i="32"/>
  <c r="E12" i="32"/>
  <c r="D12" i="32"/>
  <c r="B12" i="32" a="1"/>
  <c r="B12" i="32" s="1"/>
  <c r="S11" i="32"/>
  <c r="R11" i="32"/>
  <c r="Q11" i="32"/>
  <c r="P11" i="32"/>
  <c r="O11" i="32"/>
  <c r="N11" i="32"/>
  <c r="M11" i="32"/>
  <c r="L11" i="32"/>
  <c r="K11" i="32"/>
  <c r="J11" i="32"/>
  <c r="I11" i="32"/>
  <c r="H11" i="32"/>
  <c r="G11" i="32"/>
  <c r="F11" i="32"/>
  <c r="E11" i="32"/>
  <c r="D11" i="32"/>
  <c r="B11" i="32" a="1"/>
  <c r="B11" i="32" s="1"/>
  <c r="S10" i="32"/>
  <c r="R10" i="32"/>
  <c r="Q10" i="32"/>
  <c r="P10" i="32"/>
  <c r="O10" i="32"/>
  <c r="N10" i="32"/>
  <c r="M10" i="32"/>
  <c r="L10" i="32"/>
  <c r="K10" i="32"/>
  <c r="J10" i="32"/>
  <c r="I10" i="32"/>
  <c r="H10" i="32"/>
  <c r="G10" i="32"/>
  <c r="F10" i="32"/>
  <c r="E10" i="32"/>
  <c r="D10" i="32"/>
  <c r="B10" i="32" a="1"/>
  <c r="B10" i="32" s="1"/>
  <c r="S9" i="32"/>
  <c r="R9" i="32"/>
  <c r="Q9" i="32"/>
  <c r="P9" i="32"/>
  <c r="O9" i="32"/>
  <c r="N9" i="32"/>
  <c r="M9" i="32"/>
  <c r="L9" i="32"/>
  <c r="K9" i="32"/>
  <c r="J9" i="32"/>
  <c r="I9" i="32"/>
  <c r="H9" i="32"/>
  <c r="G9" i="32"/>
  <c r="F9" i="32"/>
  <c r="E9" i="32"/>
  <c r="D9" i="32"/>
  <c r="B9" i="32" a="1"/>
  <c r="B9" i="32" s="1"/>
  <c r="S8" i="32"/>
  <c r="R8" i="32"/>
  <c r="Q8" i="32"/>
  <c r="P8" i="32"/>
  <c r="O8" i="32"/>
  <c r="N8" i="32"/>
  <c r="M8" i="32"/>
  <c r="L8" i="32"/>
  <c r="K8" i="32"/>
  <c r="J8" i="32"/>
  <c r="I8" i="32"/>
  <c r="H8" i="32"/>
  <c r="G8" i="32"/>
  <c r="F8" i="32"/>
  <c r="E8" i="32"/>
  <c r="D8" i="32"/>
  <c r="B8" i="32" a="1"/>
  <c r="B8" i="32" s="1"/>
  <c r="S7" i="32"/>
  <c r="R7" i="32"/>
  <c r="Q7" i="32"/>
  <c r="P7" i="32"/>
  <c r="O7" i="32"/>
  <c r="N7" i="32"/>
  <c r="M7" i="32"/>
  <c r="L7" i="32"/>
  <c r="K7" i="32"/>
  <c r="J7" i="32"/>
  <c r="I7" i="32"/>
  <c r="H7" i="32"/>
  <c r="G7" i="32"/>
  <c r="F7" i="32"/>
  <c r="E7" i="32"/>
  <c r="D7" i="32"/>
  <c r="B7" i="32" a="1"/>
  <c r="B7" i="32" s="1"/>
  <c r="S6" i="32"/>
  <c r="R6" i="32"/>
  <c r="Q6" i="32"/>
  <c r="P6" i="32"/>
  <c r="O6" i="32"/>
  <c r="N6" i="32"/>
  <c r="M6" i="32"/>
  <c r="L6" i="32"/>
  <c r="K6" i="32"/>
  <c r="J6" i="32"/>
  <c r="I6" i="32"/>
  <c r="H6" i="32"/>
  <c r="G6" i="32"/>
  <c r="F6" i="32"/>
  <c r="E6" i="32"/>
  <c r="D6" i="32"/>
  <c r="B6" i="32" a="1"/>
  <c r="B6" i="32" s="1"/>
  <c r="S5" i="32"/>
  <c r="R5" i="32"/>
  <c r="Q5" i="32"/>
  <c r="P5" i="32"/>
  <c r="O5" i="32"/>
  <c r="N5" i="32"/>
  <c r="M5" i="32"/>
  <c r="L5" i="32"/>
  <c r="K5" i="32"/>
  <c r="J5" i="32"/>
  <c r="I5" i="32"/>
  <c r="H5" i="32"/>
  <c r="G5" i="32"/>
  <c r="F5" i="32"/>
  <c r="E5" i="32"/>
  <c r="D5" i="32"/>
  <c r="B5" i="32" a="1"/>
  <c r="B5" i="32" s="1"/>
  <c r="S4" i="32"/>
  <c r="R4" i="32"/>
  <c r="Q4" i="32"/>
  <c r="P4" i="32"/>
  <c r="O4" i="32"/>
  <c r="N4" i="32"/>
  <c r="M4" i="32"/>
  <c r="L4" i="32"/>
  <c r="K4" i="32"/>
  <c r="J4" i="32"/>
  <c r="I4" i="32"/>
  <c r="H4" i="32"/>
  <c r="G4" i="32"/>
  <c r="F4" i="32"/>
  <c r="E4" i="32"/>
  <c r="D4" i="32"/>
  <c r="B4" i="32" a="1"/>
  <c r="B4" i="32" s="1"/>
  <c r="S3" i="32"/>
  <c r="R3" i="32"/>
  <c r="Q3" i="32"/>
  <c r="P3" i="32"/>
  <c r="O3" i="32"/>
  <c r="N3" i="32"/>
  <c r="M3" i="32"/>
  <c r="L3" i="32"/>
  <c r="K3" i="32"/>
  <c r="J3" i="32"/>
  <c r="I3" i="32"/>
  <c r="H3" i="32"/>
  <c r="G3" i="32"/>
  <c r="F3" i="32"/>
  <c r="E3" i="32"/>
  <c r="D3" i="32"/>
  <c r="B3" i="32" a="1"/>
  <c r="B3" i="32" s="1"/>
  <c r="S2" i="32"/>
  <c r="R2" i="32"/>
  <c r="Q2" i="32"/>
  <c r="P2" i="32"/>
  <c r="O2" i="32"/>
  <c r="N2" i="32"/>
  <c r="M2" i="32"/>
  <c r="L2" i="32"/>
  <c r="K2" i="32"/>
  <c r="J2" i="32"/>
  <c r="I2" i="32"/>
  <c r="H2" i="32"/>
  <c r="G2" i="32"/>
  <c r="F2" i="32"/>
  <c r="E2" i="32"/>
  <c r="D2" i="32"/>
  <c r="B2" i="32" a="1"/>
  <c r="B2" i="32" s="1"/>
  <c r="N87" i="33"/>
  <c r="M87" i="33"/>
  <c r="L87" i="33"/>
  <c r="K87" i="33"/>
  <c r="J87" i="33"/>
  <c r="I87" i="33"/>
  <c r="H87" i="33"/>
  <c r="G87" i="33"/>
  <c r="F87" i="33"/>
  <c r="E87" i="33"/>
  <c r="D87" i="33"/>
  <c r="C87" i="33"/>
  <c r="N86" i="33"/>
  <c r="M86" i="33"/>
  <c r="L86" i="33"/>
  <c r="K86" i="33"/>
  <c r="J86" i="33"/>
  <c r="I86" i="33"/>
  <c r="H86" i="33"/>
  <c r="G86" i="33"/>
  <c r="F86" i="33"/>
  <c r="E86" i="33"/>
  <c r="D86" i="33"/>
  <c r="C86" i="33"/>
  <c r="N85" i="33"/>
  <c r="M85" i="33"/>
  <c r="L85" i="33"/>
  <c r="K85" i="33"/>
  <c r="J85" i="33"/>
  <c r="I85" i="33"/>
  <c r="H85" i="33"/>
  <c r="G85" i="33"/>
  <c r="F85" i="33"/>
  <c r="E85" i="33"/>
  <c r="D85" i="33"/>
  <c r="C85" i="33"/>
  <c r="N84" i="33"/>
  <c r="M84" i="33"/>
  <c r="L84" i="33"/>
  <c r="K84" i="33"/>
  <c r="J84" i="33"/>
  <c r="I84" i="33"/>
  <c r="H84" i="33"/>
  <c r="G84" i="33"/>
  <c r="F84" i="33"/>
  <c r="E84" i="33"/>
  <c r="D84" i="33"/>
  <c r="C84" i="33"/>
  <c r="N83" i="33"/>
  <c r="M83" i="33"/>
  <c r="L83" i="33"/>
  <c r="K83" i="33"/>
  <c r="J83" i="33"/>
  <c r="I83" i="33"/>
  <c r="H83" i="33"/>
  <c r="G83" i="33"/>
  <c r="F83" i="33"/>
  <c r="D83" i="33"/>
  <c r="C83" i="33"/>
  <c r="N82" i="33"/>
  <c r="M82" i="33"/>
  <c r="L82" i="33"/>
  <c r="K82" i="33"/>
  <c r="J82" i="33"/>
  <c r="I82" i="33"/>
  <c r="H82" i="33"/>
  <c r="G82" i="33"/>
  <c r="F82" i="33"/>
  <c r="E82" i="33"/>
  <c r="D82" i="33"/>
  <c r="C82" i="33"/>
  <c r="N81" i="33"/>
  <c r="M81" i="33"/>
  <c r="L81" i="33"/>
  <c r="K81" i="33"/>
  <c r="J81" i="33"/>
  <c r="I81" i="33"/>
  <c r="H81" i="33"/>
  <c r="G81" i="33"/>
  <c r="F81" i="33"/>
  <c r="E81" i="33"/>
  <c r="D81" i="33"/>
  <c r="C81" i="33"/>
  <c r="N80" i="33"/>
  <c r="M80" i="33"/>
  <c r="L80" i="33"/>
  <c r="K80" i="33"/>
  <c r="J80" i="33"/>
  <c r="I80" i="33"/>
  <c r="H80" i="33"/>
  <c r="G80" i="33"/>
  <c r="F80" i="33"/>
  <c r="D80" i="33"/>
  <c r="C80" i="33"/>
  <c r="N79" i="33"/>
  <c r="M79" i="33"/>
  <c r="L79" i="33"/>
  <c r="K79" i="33"/>
  <c r="J79" i="33"/>
  <c r="I79" i="33"/>
  <c r="H79" i="33"/>
  <c r="G79" i="33"/>
  <c r="F79" i="33"/>
  <c r="D79" i="33"/>
  <c r="C79" i="33"/>
  <c r="N78" i="33"/>
  <c r="M78" i="33"/>
  <c r="L78" i="33"/>
  <c r="K78" i="33"/>
  <c r="J78" i="33"/>
  <c r="I78" i="33"/>
  <c r="H78" i="33"/>
  <c r="G78" i="33"/>
  <c r="F78" i="33"/>
  <c r="E78" i="33"/>
  <c r="D78" i="33"/>
  <c r="C78" i="33"/>
  <c r="N77" i="33"/>
  <c r="M77" i="33"/>
  <c r="L77" i="33"/>
  <c r="K77" i="33"/>
  <c r="J77" i="33"/>
  <c r="I77" i="33"/>
  <c r="H77" i="33"/>
  <c r="G77" i="33"/>
  <c r="F77" i="33"/>
  <c r="E77" i="33"/>
  <c r="D77" i="33"/>
  <c r="C77" i="33"/>
  <c r="N76" i="33"/>
  <c r="M76" i="33"/>
  <c r="L76" i="33"/>
  <c r="K76" i="33"/>
  <c r="J76" i="33"/>
  <c r="I76" i="33"/>
  <c r="H76" i="33"/>
  <c r="G76" i="33"/>
  <c r="F76" i="33"/>
  <c r="D76" i="33"/>
  <c r="C76" i="33"/>
  <c r="N75" i="33"/>
  <c r="M75" i="33"/>
  <c r="L75" i="33"/>
  <c r="K75" i="33"/>
  <c r="J75" i="33"/>
  <c r="I75" i="33"/>
  <c r="H75" i="33"/>
  <c r="G75" i="33"/>
  <c r="F75" i="33"/>
  <c r="E75" i="33"/>
  <c r="D75" i="33"/>
  <c r="C75" i="33"/>
  <c r="N74" i="33"/>
  <c r="M74" i="33"/>
  <c r="L74" i="33"/>
  <c r="K74" i="33"/>
  <c r="J74" i="33"/>
  <c r="I74" i="33"/>
  <c r="H74" i="33"/>
  <c r="G74" i="33"/>
  <c r="F74" i="33"/>
  <c r="E74" i="33"/>
  <c r="D74" i="33"/>
  <c r="C74" i="33"/>
  <c r="N73" i="33"/>
  <c r="M73" i="33"/>
  <c r="L73" i="33"/>
  <c r="K73" i="33"/>
  <c r="J73" i="33"/>
  <c r="I73" i="33"/>
  <c r="H73" i="33"/>
  <c r="G73" i="33"/>
  <c r="F73" i="33"/>
  <c r="E73" i="33"/>
  <c r="D73" i="33"/>
  <c r="C73" i="33"/>
  <c r="N72" i="33"/>
  <c r="M72" i="33"/>
  <c r="L72" i="33"/>
  <c r="K72" i="33"/>
  <c r="J72" i="33"/>
  <c r="I72" i="33"/>
  <c r="H72" i="33"/>
  <c r="G72" i="33"/>
  <c r="F72" i="33"/>
  <c r="E72" i="33"/>
  <c r="D72" i="33"/>
  <c r="C72" i="33"/>
  <c r="N71" i="33"/>
  <c r="M71" i="33"/>
  <c r="L71" i="33"/>
  <c r="K71" i="33"/>
  <c r="J71" i="33"/>
  <c r="I71" i="33"/>
  <c r="H71" i="33"/>
  <c r="G71" i="33"/>
  <c r="F71" i="33"/>
  <c r="D71" i="33"/>
  <c r="C71" i="33"/>
  <c r="N70" i="33"/>
  <c r="M70" i="33"/>
  <c r="L70" i="33"/>
  <c r="K70" i="33"/>
  <c r="J70" i="33"/>
  <c r="I70" i="33"/>
  <c r="H70" i="33"/>
  <c r="G70" i="33"/>
  <c r="F70" i="33"/>
  <c r="E70" i="33"/>
  <c r="D70" i="33"/>
  <c r="C70" i="33"/>
  <c r="N69" i="33"/>
  <c r="M69" i="33"/>
  <c r="L69" i="33"/>
  <c r="K69" i="33"/>
  <c r="J69" i="33"/>
  <c r="I69" i="33"/>
  <c r="H69" i="33"/>
  <c r="G69" i="33"/>
  <c r="F69" i="33"/>
  <c r="E69" i="33"/>
  <c r="D69" i="33"/>
  <c r="C69" i="33"/>
  <c r="N68" i="33"/>
  <c r="M68" i="33"/>
  <c r="L68" i="33"/>
  <c r="K68" i="33"/>
  <c r="J68" i="33"/>
  <c r="I68" i="33"/>
  <c r="H68" i="33"/>
  <c r="G68" i="33"/>
  <c r="F68" i="33"/>
  <c r="E68" i="33"/>
  <c r="D68" i="33"/>
  <c r="C68" i="33"/>
  <c r="N67" i="33"/>
  <c r="M67" i="33"/>
  <c r="L67" i="33"/>
  <c r="K67" i="33"/>
  <c r="J67" i="33"/>
  <c r="I67" i="33"/>
  <c r="H67" i="33"/>
  <c r="G67" i="33"/>
  <c r="F67" i="33"/>
  <c r="D67" i="33"/>
  <c r="C67" i="33"/>
  <c r="N66" i="33"/>
  <c r="M66" i="33"/>
  <c r="L66" i="33"/>
  <c r="K66" i="33"/>
  <c r="J66" i="33"/>
  <c r="I66" i="33"/>
  <c r="H66" i="33"/>
  <c r="G66" i="33"/>
  <c r="F66" i="33"/>
  <c r="E66" i="33"/>
  <c r="D66" i="33"/>
  <c r="C66" i="33"/>
  <c r="N65" i="33"/>
  <c r="M65" i="33"/>
  <c r="L65" i="33"/>
  <c r="K65" i="33"/>
  <c r="J65" i="33"/>
  <c r="I65" i="33"/>
  <c r="H65" i="33"/>
  <c r="G65" i="33"/>
  <c r="F65" i="33"/>
  <c r="E65" i="33"/>
  <c r="D65" i="33"/>
  <c r="C65" i="33"/>
  <c r="N64" i="33"/>
  <c r="M64" i="33"/>
  <c r="L64" i="33"/>
  <c r="K64" i="33"/>
  <c r="J64" i="33"/>
  <c r="I64" i="33"/>
  <c r="H64" i="33"/>
  <c r="G64" i="33"/>
  <c r="F64" i="33"/>
  <c r="E64" i="33"/>
  <c r="D64" i="33"/>
  <c r="C64" i="33"/>
  <c r="N63" i="33"/>
  <c r="M63" i="33"/>
  <c r="L63" i="33"/>
  <c r="K63" i="33"/>
  <c r="J63" i="33"/>
  <c r="I63" i="33"/>
  <c r="H63" i="33"/>
  <c r="G63" i="33"/>
  <c r="F63" i="33"/>
  <c r="D63" i="33"/>
  <c r="C63" i="33"/>
  <c r="N62" i="33"/>
  <c r="M62" i="33"/>
  <c r="L62" i="33"/>
  <c r="K62" i="33"/>
  <c r="J62" i="33"/>
  <c r="I62" i="33"/>
  <c r="H62" i="33"/>
  <c r="G62" i="33"/>
  <c r="F62" i="33"/>
  <c r="D62" i="33"/>
  <c r="C62" i="33"/>
  <c r="N61" i="33"/>
  <c r="M61" i="33"/>
  <c r="L61" i="33"/>
  <c r="K61" i="33"/>
  <c r="J61" i="33"/>
  <c r="I61" i="33"/>
  <c r="H61" i="33"/>
  <c r="G61" i="33"/>
  <c r="F61" i="33"/>
  <c r="E61" i="33"/>
  <c r="D61" i="33"/>
  <c r="C61" i="33"/>
  <c r="N60" i="33"/>
  <c r="M60" i="33"/>
  <c r="L60" i="33"/>
  <c r="K60" i="33"/>
  <c r="J60" i="33"/>
  <c r="I60" i="33"/>
  <c r="H60" i="33"/>
  <c r="G60" i="33"/>
  <c r="F60" i="33"/>
  <c r="D60" i="33"/>
  <c r="C60" i="33"/>
  <c r="N59" i="33"/>
  <c r="M59" i="33"/>
  <c r="L59" i="33"/>
  <c r="K59" i="33"/>
  <c r="J59" i="33"/>
  <c r="I59" i="33"/>
  <c r="H59" i="33"/>
  <c r="G59" i="33"/>
  <c r="F59" i="33"/>
  <c r="E59" i="33"/>
  <c r="D59" i="33"/>
  <c r="C59" i="33"/>
  <c r="N58" i="33"/>
  <c r="M58" i="33"/>
  <c r="L58" i="33"/>
  <c r="K58" i="33"/>
  <c r="J58" i="33"/>
  <c r="I58" i="33"/>
  <c r="H58" i="33"/>
  <c r="G58" i="33"/>
  <c r="F58" i="33"/>
  <c r="E58" i="33"/>
  <c r="D58" i="33"/>
  <c r="C58" i="33"/>
  <c r="N57" i="33"/>
  <c r="M57" i="33"/>
  <c r="L57" i="33"/>
  <c r="K57" i="33"/>
  <c r="J57" i="33"/>
  <c r="I57" i="33"/>
  <c r="H57" i="33"/>
  <c r="G57" i="33"/>
  <c r="F57" i="33"/>
  <c r="E57" i="33"/>
  <c r="D57" i="33"/>
  <c r="C57" i="33"/>
  <c r="N56" i="33"/>
  <c r="M56" i="33"/>
  <c r="L56" i="33"/>
  <c r="K56" i="33"/>
  <c r="J56" i="33"/>
  <c r="I56" i="33"/>
  <c r="H56" i="33"/>
  <c r="G56" i="33"/>
  <c r="F56" i="33"/>
  <c r="E56" i="33"/>
  <c r="D56" i="33"/>
  <c r="C56" i="33"/>
  <c r="N55" i="33"/>
  <c r="M55" i="33"/>
  <c r="L55" i="33"/>
  <c r="K55" i="33"/>
  <c r="J55" i="33"/>
  <c r="I55" i="33"/>
  <c r="H55" i="33"/>
  <c r="G55" i="33"/>
  <c r="F55" i="33"/>
  <c r="E55" i="33"/>
  <c r="D55" i="33"/>
  <c r="C55" i="33"/>
  <c r="N54" i="33"/>
  <c r="M54" i="33"/>
  <c r="L54" i="33"/>
  <c r="K54" i="33"/>
  <c r="J54" i="33"/>
  <c r="I54" i="33"/>
  <c r="H54" i="33"/>
  <c r="G54" i="33"/>
  <c r="F54" i="33"/>
  <c r="E54" i="33"/>
  <c r="D54" i="33"/>
  <c r="C54" i="33"/>
  <c r="N53" i="33"/>
  <c r="M53" i="33"/>
  <c r="L53" i="33"/>
  <c r="K53" i="33"/>
  <c r="J53" i="33"/>
  <c r="I53" i="33"/>
  <c r="H53" i="33"/>
  <c r="G53" i="33"/>
  <c r="F53" i="33"/>
  <c r="E53" i="33"/>
  <c r="D53" i="33"/>
  <c r="C53" i="33"/>
  <c r="N52" i="33"/>
  <c r="M52" i="33"/>
  <c r="L52" i="33"/>
  <c r="K52" i="33"/>
  <c r="J52" i="33"/>
  <c r="I52" i="33"/>
  <c r="H52" i="33"/>
  <c r="G52" i="33"/>
  <c r="F52" i="33"/>
  <c r="D52" i="33"/>
  <c r="C52" i="33"/>
  <c r="N51" i="33"/>
  <c r="M51" i="33"/>
  <c r="L51" i="33"/>
  <c r="K51" i="33"/>
  <c r="J51" i="33"/>
  <c r="I51" i="33"/>
  <c r="H51" i="33"/>
  <c r="G51" i="33"/>
  <c r="F51" i="33"/>
  <c r="E51" i="33"/>
  <c r="D51" i="33"/>
  <c r="C51" i="33"/>
  <c r="N50" i="33"/>
  <c r="M50" i="33"/>
  <c r="L50" i="33"/>
  <c r="K50" i="33"/>
  <c r="J50" i="33"/>
  <c r="I50" i="33"/>
  <c r="H50" i="33"/>
  <c r="G50" i="33"/>
  <c r="F50" i="33"/>
  <c r="E50" i="33"/>
  <c r="D50" i="33"/>
  <c r="C50" i="33"/>
  <c r="N49" i="33"/>
  <c r="M49" i="33"/>
  <c r="L49" i="33"/>
  <c r="K49" i="33"/>
  <c r="J49" i="33"/>
  <c r="I49" i="33"/>
  <c r="H49" i="33"/>
  <c r="G49" i="33"/>
  <c r="F49" i="33"/>
  <c r="E49" i="33"/>
  <c r="D49" i="33"/>
  <c r="C49" i="33"/>
  <c r="N48" i="33"/>
  <c r="M48" i="33"/>
  <c r="L48" i="33"/>
  <c r="K48" i="33"/>
  <c r="J48" i="33"/>
  <c r="I48" i="33"/>
  <c r="H48" i="33"/>
  <c r="G48" i="33"/>
  <c r="F48" i="33"/>
  <c r="D48" i="33"/>
  <c r="C48" i="33"/>
  <c r="N47" i="33"/>
  <c r="M47" i="33"/>
  <c r="L47" i="33"/>
  <c r="K47" i="33"/>
  <c r="J47" i="33"/>
  <c r="I47" i="33"/>
  <c r="H47" i="33"/>
  <c r="G47" i="33"/>
  <c r="F47" i="33"/>
  <c r="E47" i="33"/>
  <c r="D47" i="33"/>
  <c r="C47" i="33"/>
  <c r="N46" i="33"/>
  <c r="M46" i="33"/>
  <c r="L46" i="33"/>
  <c r="K46" i="33"/>
  <c r="J46" i="33"/>
  <c r="I46" i="33"/>
  <c r="H46" i="33"/>
  <c r="G46" i="33"/>
  <c r="F46" i="33"/>
  <c r="E46" i="33"/>
  <c r="D46" i="33"/>
  <c r="C46" i="33"/>
  <c r="N45" i="33"/>
  <c r="M45" i="33"/>
  <c r="L45" i="33"/>
  <c r="K45" i="33"/>
  <c r="J45" i="33"/>
  <c r="I45" i="33"/>
  <c r="H45" i="33"/>
  <c r="G45" i="33"/>
  <c r="F45" i="33"/>
  <c r="E45" i="33"/>
  <c r="D45" i="33"/>
  <c r="C45" i="33"/>
  <c r="N44" i="33"/>
  <c r="M44" i="33"/>
  <c r="L44" i="33"/>
  <c r="K44" i="33"/>
  <c r="J44" i="33"/>
  <c r="I44" i="33"/>
  <c r="H44" i="33"/>
  <c r="G44" i="33"/>
  <c r="F44" i="33"/>
  <c r="D44" i="33"/>
  <c r="C44" i="33"/>
  <c r="N43" i="33"/>
  <c r="M43" i="33"/>
  <c r="L43" i="33"/>
  <c r="K43" i="33"/>
  <c r="J43" i="33"/>
  <c r="I43" i="33"/>
  <c r="H43" i="33"/>
  <c r="G43" i="33"/>
  <c r="F43" i="33"/>
  <c r="E43" i="33"/>
  <c r="D43" i="33"/>
  <c r="C43" i="33"/>
  <c r="N42" i="33"/>
  <c r="M42" i="33"/>
  <c r="L42" i="33"/>
  <c r="K42" i="33"/>
  <c r="J42" i="33"/>
  <c r="I42" i="33"/>
  <c r="H42" i="33"/>
  <c r="G42" i="33"/>
  <c r="F42" i="33"/>
  <c r="E42" i="33"/>
  <c r="D42" i="33"/>
  <c r="C42" i="33"/>
  <c r="N41" i="33"/>
  <c r="M41" i="33"/>
  <c r="L41" i="33"/>
  <c r="K41" i="33"/>
  <c r="J41" i="33"/>
  <c r="I41" i="33"/>
  <c r="H41" i="33"/>
  <c r="G41" i="33"/>
  <c r="F41" i="33"/>
  <c r="D41" i="33"/>
  <c r="C41" i="33"/>
  <c r="N40" i="33"/>
  <c r="M40" i="33"/>
  <c r="L40" i="33"/>
  <c r="K40" i="33"/>
  <c r="J40" i="33"/>
  <c r="I40" i="33"/>
  <c r="H40" i="33"/>
  <c r="G40" i="33"/>
  <c r="F40" i="33"/>
  <c r="E40" i="33"/>
  <c r="D40" i="33"/>
  <c r="C40" i="33"/>
  <c r="N39" i="33"/>
  <c r="M39" i="33"/>
  <c r="L39" i="33"/>
  <c r="K39" i="33"/>
  <c r="J39" i="33"/>
  <c r="I39" i="33"/>
  <c r="H39" i="33"/>
  <c r="G39" i="33"/>
  <c r="F39" i="33"/>
  <c r="E39" i="33"/>
  <c r="D39" i="33"/>
  <c r="C39" i="33"/>
  <c r="N38" i="33"/>
  <c r="M38" i="33"/>
  <c r="L38" i="33"/>
  <c r="K38" i="33"/>
  <c r="J38" i="33"/>
  <c r="I38" i="33"/>
  <c r="H38" i="33"/>
  <c r="G38" i="33"/>
  <c r="F38" i="33"/>
  <c r="E38" i="33"/>
  <c r="D38" i="33"/>
  <c r="C38" i="33"/>
  <c r="N37" i="33"/>
  <c r="M37" i="33"/>
  <c r="L37" i="33"/>
  <c r="K37" i="33"/>
  <c r="J37" i="33"/>
  <c r="I37" i="33"/>
  <c r="H37" i="33"/>
  <c r="G37" i="33"/>
  <c r="F37" i="33"/>
  <c r="E37" i="33"/>
  <c r="D37" i="33"/>
  <c r="C37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N32" i="33"/>
  <c r="M32" i="33"/>
  <c r="L32" i="33"/>
  <c r="K32" i="33"/>
  <c r="J32" i="33"/>
  <c r="I32" i="33"/>
  <c r="H32" i="33"/>
  <c r="G32" i="33"/>
  <c r="F32" i="33"/>
  <c r="D32" i="33"/>
  <c r="C32" i="33"/>
  <c r="N31" i="33"/>
  <c r="M31" i="33"/>
  <c r="L31" i="33"/>
  <c r="K31" i="33"/>
  <c r="J31" i="33"/>
  <c r="I31" i="33"/>
  <c r="H31" i="33"/>
  <c r="G31" i="33"/>
  <c r="F31" i="33"/>
  <c r="D31" i="33"/>
  <c r="C31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N27" i="33"/>
  <c r="M27" i="33"/>
  <c r="L27" i="33"/>
  <c r="K27" i="33"/>
  <c r="J27" i="33"/>
  <c r="I27" i="33"/>
  <c r="H27" i="33"/>
  <c r="G27" i="33"/>
  <c r="F27" i="33"/>
  <c r="D27" i="33"/>
  <c r="C27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N25" i="33"/>
  <c r="M25" i="33"/>
  <c r="L25" i="33"/>
  <c r="K25" i="33"/>
  <c r="J25" i="33"/>
  <c r="I25" i="33"/>
  <c r="H25" i="33"/>
  <c r="G25" i="33"/>
  <c r="F25" i="33"/>
  <c r="D25" i="33"/>
  <c r="C25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N18" i="33"/>
  <c r="M18" i="33"/>
  <c r="L18" i="33"/>
  <c r="K18" i="33"/>
  <c r="J18" i="33"/>
  <c r="I18" i="33"/>
  <c r="H18" i="33"/>
  <c r="G18" i="33"/>
  <c r="F18" i="33"/>
  <c r="D18" i="33"/>
  <c r="C18" i="33"/>
  <c r="N17" i="33"/>
  <c r="M17" i="33"/>
  <c r="L17" i="33"/>
  <c r="K17" i="33"/>
  <c r="J17" i="33"/>
  <c r="I17" i="33"/>
  <c r="H17" i="33"/>
  <c r="G17" i="33"/>
  <c r="F17" i="33"/>
  <c r="D17" i="33"/>
  <c r="C17" i="33"/>
  <c r="N16" i="33"/>
  <c r="M16" i="33"/>
  <c r="L16" i="33"/>
  <c r="K16" i="33"/>
  <c r="J16" i="33"/>
  <c r="I16" i="33"/>
  <c r="H16" i="33"/>
  <c r="G16" i="33"/>
  <c r="F16" i="33"/>
  <c r="E16" i="33"/>
  <c r="D16" i="33"/>
  <c r="C16" i="33"/>
  <c r="N15" i="33"/>
  <c r="M15" i="33"/>
  <c r="L15" i="33"/>
  <c r="K15" i="33"/>
  <c r="J15" i="33"/>
  <c r="I15" i="33"/>
  <c r="H15" i="33"/>
  <c r="G15" i="33"/>
  <c r="F15" i="33"/>
  <c r="E15" i="33"/>
  <c r="D15" i="33"/>
  <c r="C15" i="33"/>
  <c r="N14" i="33"/>
  <c r="M14" i="33"/>
  <c r="L14" i="33"/>
  <c r="K14" i="33"/>
  <c r="J14" i="33"/>
  <c r="I14" i="33"/>
  <c r="H14" i="33"/>
  <c r="G14" i="33"/>
  <c r="F14" i="33"/>
  <c r="E14" i="33"/>
  <c r="D14" i="33"/>
  <c r="C14" i="33"/>
  <c r="N13" i="33"/>
  <c r="M13" i="33"/>
  <c r="L13" i="33"/>
  <c r="K13" i="33"/>
  <c r="J13" i="33"/>
  <c r="I13" i="33"/>
  <c r="H13" i="33"/>
  <c r="G13" i="33"/>
  <c r="F13" i="33"/>
  <c r="E13" i="33"/>
  <c r="D13" i="33"/>
  <c r="C13" i="33"/>
  <c r="N12" i="33"/>
  <c r="M12" i="33"/>
  <c r="L12" i="33"/>
  <c r="K12" i="33"/>
  <c r="J12" i="33"/>
  <c r="I12" i="33"/>
  <c r="H12" i="33"/>
  <c r="G12" i="33"/>
  <c r="F12" i="33"/>
  <c r="D12" i="33"/>
  <c r="C12" i="33"/>
  <c r="N11" i="33"/>
  <c r="M11" i="33"/>
  <c r="L11" i="33"/>
  <c r="K11" i="33"/>
  <c r="J11" i="33"/>
  <c r="I11" i="33"/>
  <c r="H11" i="33"/>
  <c r="G11" i="33"/>
  <c r="F11" i="33"/>
  <c r="E11" i="33"/>
  <c r="D11" i="33"/>
  <c r="C11" i="33"/>
  <c r="N10" i="33"/>
  <c r="M10" i="33"/>
  <c r="L10" i="33"/>
  <c r="K10" i="33"/>
  <c r="J10" i="33"/>
  <c r="I10" i="33"/>
  <c r="H10" i="33"/>
  <c r="G10" i="33"/>
  <c r="F10" i="33"/>
  <c r="D10" i="33"/>
  <c r="C10" i="33"/>
  <c r="N9" i="33"/>
  <c r="M9" i="33"/>
  <c r="L9" i="33"/>
  <c r="K9" i="33"/>
  <c r="J9" i="33"/>
  <c r="I9" i="33"/>
  <c r="H9" i="33"/>
  <c r="G9" i="33"/>
  <c r="F9" i="33"/>
  <c r="D9" i="33"/>
  <c r="C9" i="33"/>
  <c r="N8" i="33"/>
  <c r="M8" i="33"/>
  <c r="L8" i="33"/>
  <c r="K8" i="33"/>
  <c r="J8" i="33"/>
  <c r="I8" i="33"/>
  <c r="H8" i="33"/>
  <c r="G8" i="33"/>
  <c r="F8" i="33"/>
  <c r="E8" i="33"/>
  <c r="D8" i="33"/>
  <c r="C8" i="33"/>
  <c r="N7" i="33"/>
  <c r="M7" i="33"/>
  <c r="L7" i="33"/>
  <c r="K7" i="33"/>
  <c r="J7" i="33"/>
  <c r="I7" i="33"/>
  <c r="H7" i="33"/>
  <c r="G7" i="33"/>
  <c r="F7" i="33"/>
  <c r="D7" i="33"/>
  <c r="C7" i="33"/>
  <c r="N6" i="33"/>
  <c r="M6" i="33"/>
  <c r="L6" i="33"/>
  <c r="K6" i="33"/>
  <c r="J6" i="33"/>
  <c r="I6" i="33"/>
  <c r="H6" i="33"/>
  <c r="G6" i="33"/>
  <c r="F6" i="33"/>
  <c r="E6" i="33"/>
  <c r="D6" i="33"/>
  <c r="C6" i="33"/>
  <c r="N5" i="33"/>
  <c r="M5" i="33"/>
  <c r="L5" i="33"/>
  <c r="K5" i="33"/>
  <c r="J5" i="33"/>
  <c r="I5" i="33"/>
  <c r="H5" i="33"/>
  <c r="G5" i="33"/>
  <c r="F5" i="33"/>
  <c r="E5" i="33"/>
  <c r="D5" i="33"/>
  <c r="C5" i="33"/>
  <c r="N4" i="33"/>
  <c r="M4" i="33"/>
  <c r="L4" i="33"/>
  <c r="K4" i="33"/>
  <c r="J4" i="33"/>
  <c r="I4" i="33"/>
  <c r="H4" i="33"/>
  <c r="G4" i="33"/>
  <c r="F4" i="33"/>
  <c r="E4" i="33"/>
  <c r="D4" i="33"/>
  <c r="C4" i="33"/>
  <c r="N3" i="33"/>
  <c r="M3" i="33"/>
  <c r="L3" i="33"/>
  <c r="K3" i="33"/>
  <c r="J3" i="33"/>
  <c r="I3" i="33"/>
  <c r="H3" i="33"/>
  <c r="G3" i="33"/>
  <c r="F3" i="33"/>
  <c r="E3" i="33"/>
  <c r="D3" i="33"/>
  <c r="C3" i="33"/>
  <c r="N2" i="33"/>
  <c r="M2" i="33"/>
  <c r="L2" i="33"/>
  <c r="K2" i="33"/>
  <c r="J2" i="33"/>
  <c r="I2" i="33"/>
  <c r="H2" i="33"/>
  <c r="G2" i="33"/>
  <c r="F2" i="33"/>
  <c r="E2" i="33"/>
  <c r="D2" i="33"/>
  <c r="C2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P42" i="33"/>
  <c r="P41" i="33"/>
  <c r="P40" i="33"/>
  <c r="P39" i="33"/>
  <c r="P38" i="33"/>
  <c r="P37" i="33"/>
  <c r="P36" i="33"/>
  <c r="P35" i="33"/>
  <c r="P34" i="33"/>
  <c r="P33" i="33"/>
  <c r="P29" i="33"/>
  <c r="P28" i="33"/>
  <c r="P27" i="33"/>
  <c r="P26" i="33"/>
  <c r="P25" i="33"/>
  <c r="P24" i="33"/>
  <c r="P23" i="33"/>
  <c r="P22" i="33"/>
  <c r="P21" i="33"/>
  <c r="P20" i="33"/>
  <c r="P19" i="33"/>
  <c r="P18" i="33"/>
  <c r="P17" i="33"/>
  <c r="P16" i="33"/>
  <c r="P15" i="33"/>
  <c r="P14" i="33"/>
  <c r="P13" i="33"/>
  <c r="P12" i="33"/>
  <c r="P11" i="33"/>
  <c r="P10" i="33"/>
  <c r="P9" i="33"/>
  <c r="P8" i="33"/>
  <c r="P7" i="33"/>
  <c r="P6" i="33"/>
  <c r="P5" i="33"/>
  <c r="P4" i="33"/>
  <c r="P3" i="33"/>
  <c r="P2" i="33"/>
  <c r="AM26" i="27"/>
  <c r="AM27" i="27"/>
  <c r="AM28" i="27"/>
  <c r="AM29" i="27"/>
  <c r="E11" i="8" s="1"/>
  <c r="AM30" i="27"/>
  <c r="AM31" i="27"/>
  <c r="AM32" i="27"/>
  <c r="AM33" i="27"/>
  <c r="AM34" i="27"/>
  <c r="AM35" i="27"/>
  <c r="AM36" i="27"/>
  <c r="E28" i="22" s="1"/>
  <c r="AM37" i="27"/>
  <c r="AM38" i="27"/>
  <c r="AM39" i="27"/>
  <c r="E14" i="22" s="1"/>
  <c r="AM40" i="27"/>
  <c r="AM41" i="27"/>
  <c r="AM42" i="27"/>
  <c r="AM43" i="27"/>
  <c r="AM44" i="27"/>
  <c r="AM45" i="27"/>
  <c r="AM46" i="27"/>
  <c r="AM47" i="27"/>
  <c r="AM48" i="27"/>
  <c r="AM49" i="27"/>
  <c r="AM50" i="27"/>
  <c r="AM51" i="27"/>
  <c r="AM52" i="27"/>
  <c r="E2" i="25" s="1"/>
  <c r="AM53" i="27"/>
  <c r="AM54" i="27"/>
  <c r="E28" i="25" s="1"/>
  <c r="AM55" i="27"/>
  <c r="AM120" i="27"/>
  <c r="AM121" i="27"/>
  <c r="AM122" i="27"/>
  <c r="AM123" i="27"/>
  <c r="AM124" i="27"/>
  <c r="AM125" i="27"/>
  <c r="AM126" i="27"/>
  <c r="AM127" i="27"/>
  <c r="AM128" i="27"/>
  <c r="E2" i="7" s="1"/>
  <c r="AM129" i="27"/>
  <c r="AM130" i="27"/>
  <c r="AM131" i="27"/>
  <c r="E17" i="7" s="1"/>
  <c r="AM132" i="27"/>
  <c r="AM134" i="27"/>
  <c r="AM135" i="27"/>
  <c r="AM136" i="27"/>
  <c r="E24" i="8" s="1"/>
  <c r="AM138" i="27"/>
  <c r="AM140" i="27"/>
  <c r="AM141" i="27"/>
  <c r="E10" i="8" s="1"/>
  <c r="AM143" i="27"/>
  <c r="E18" i="8" s="1"/>
  <c r="AM144" i="27"/>
  <c r="AM145" i="27"/>
  <c r="AM87" i="27"/>
  <c r="AM88" i="27"/>
  <c r="AM89" i="27"/>
  <c r="AM90" i="27"/>
  <c r="AM91" i="27"/>
  <c r="AM92" i="27"/>
  <c r="E53" i="14" s="1"/>
  <c r="AM93" i="27"/>
  <c r="AM94" i="27"/>
  <c r="E23" i="14" s="1"/>
  <c r="AM95" i="27"/>
  <c r="E18" i="14" s="1"/>
  <c r="AM96" i="27"/>
  <c r="AM97" i="27"/>
  <c r="AM98" i="27"/>
  <c r="AM99" i="27"/>
  <c r="E19" i="14" s="1"/>
  <c r="AM100" i="27"/>
  <c r="E13" i="14" s="1"/>
  <c r="AM101" i="27"/>
  <c r="AM102" i="27"/>
  <c r="AM103" i="27"/>
  <c r="AM104" i="27"/>
  <c r="AM105" i="27"/>
  <c r="AM106" i="27"/>
  <c r="AM107" i="27"/>
  <c r="AM108" i="27"/>
  <c r="AM109" i="27"/>
  <c r="E17" i="11" s="1"/>
  <c r="AM110" i="27"/>
  <c r="AM111" i="27"/>
  <c r="AM112" i="27"/>
  <c r="AM113" i="27"/>
  <c r="AM114" i="27"/>
  <c r="AM115" i="27"/>
  <c r="AM116" i="27"/>
  <c r="AM117" i="27"/>
  <c r="AM118" i="27"/>
  <c r="AM119" i="27"/>
  <c r="E20" i="11" s="1"/>
  <c r="AM211" i="27"/>
  <c r="AM212" i="27"/>
  <c r="AM215" i="27"/>
  <c r="AM216" i="27"/>
  <c r="AM217" i="27"/>
  <c r="AM218" i="27"/>
  <c r="AM219" i="27"/>
  <c r="E23" i="7" s="1"/>
  <c r="AM220" i="27"/>
  <c r="E19" i="7" s="1"/>
  <c r="AM221" i="27"/>
  <c r="AM222" i="27"/>
  <c r="E13" i="7" s="1"/>
  <c r="AM223" i="27"/>
  <c r="E15" i="7" s="1"/>
  <c r="AM224" i="27"/>
  <c r="AM225" i="27"/>
  <c r="E63" i="8"/>
  <c r="AM227" i="27"/>
  <c r="AM228" i="27"/>
  <c r="E58" i="8"/>
  <c r="AM230" i="27"/>
  <c r="AM231" i="27"/>
  <c r="AM234" i="27"/>
  <c r="AM235" i="27"/>
  <c r="E21" i="8" s="1"/>
  <c r="E46" i="8"/>
  <c r="AM237" i="27"/>
  <c r="AM238" i="27"/>
  <c r="AM239" i="27"/>
  <c r="AM240" i="27"/>
  <c r="AM148" i="27"/>
  <c r="E67" i="22"/>
  <c r="AM150" i="27"/>
  <c r="AM151" i="27"/>
  <c r="AM152" i="27"/>
  <c r="AM153" i="27"/>
  <c r="AM154" i="27"/>
  <c r="AM155" i="27"/>
  <c r="AM157" i="27"/>
  <c r="AM158" i="27"/>
  <c r="AM159" i="27"/>
  <c r="AM160" i="27"/>
  <c r="E22" i="22" s="1"/>
  <c r="AM161" i="27"/>
  <c r="AM162" i="27"/>
  <c r="E5" i="22" s="1"/>
  <c r="AM163" i="27"/>
  <c r="AM164" i="27"/>
  <c r="E71" i="22"/>
  <c r="E65" i="22"/>
  <c r="AM168" i="27"/>
  <c r="AM169" i="27"/>
  <c r="AM170" i="27"/>
  <c r="AM171" i="27"/>
  <c r="AM172" i="27"/>
  <c r="AM173" i="27"/>
  <c r="AM174" i="27"/>
  <c r="AM175" i="27"/>
  <c r="AM176" i="27"/>
  <c r="AM177" i="27"/>
  <c r="AM178" i="27"/>
  <c r="AM179" i="27"/>
  <c r="E18" i="25" s="1"/>
  <c r="AM180" i="27"/>
  <c r="E20" i="25" s="1"/>
  <c r="AM181" i="27"/>
  <c r="AM182" i="27"/>
  <c r="AM183" i="27"/>
  <c r="AM184" i="27"/>
  <c r="AM185" i="27"/>
  <c r="AM186" i="27"/>
  <c r="AM187" i="27"/>
  <c r="AM188" i="27"/>
  <c r="AM190" i="27"/>
  <c r="AM191" i="27"/>
  <c r="E52" i="14"/>
  <c r="AM194" i="27"/>
  <c r="E3" i="14" s="1"/>
  <c r="AM196" i="27"/>
  <c r="E7" i="14" s="1"/>
  <c r="AM197" i="27"/>
  <c r="E2" i="14" s="1"/>
  <c r="AM199" i="27"/>
  <c r="AM200" i="27"/>
  <c r="AM201" i="27"/>
  <c r="AM204" i="27"/>
  <c r="AM205" i="27"/>
  <c r="AM206" i="27"/>
  <c r="AM207" i="27"/>
  <c r="E21" i="11" s="1"/>
  <c r="AM208" i="27"/>
  <c r="AM209" i="27"/>
  <c r="AM242" i="27"/>
  <c r="AM243" i="27"/>
  <c r="AM244" i="27"/>
  <c r="AM245" i="27"/>
  <c r="AM248" i="27"/>
  <c r="AM249" i="27"/>
  <c r="AM250" i="27"/>
  <c r="E53" i="22" s="1"/>
  <c r="AM251" i="27"/>
  <c r="AM252" i="27"/>
  <c r="E24" i="22" s="1"/>
  <c r="AM253" i="27"/>
  <c r="AM254" i="27"/>
  <c r="E11" i="22" s="1"/>
  <c r="AM255" i="27"/>
  <c r="E10" i="22" s="1"/>
  <c r="AM256" i="27"/>
  <c r="AM257" i="27"/>
  <c r="AM258" i="27"/>
  <c r="AM259" i="27"/>
  <c r="AM260" i="27"/>
  <c r="AM261" i="27"/>
  <c r="AM262" i="27"/>
  <c r="AM263" i="27"/>
  <c r="E31" i="25" s="1"/>
  <c r="AM264" i="27"/>
  <c r="AM265" i="27"/>
  <c r="E23" i="25" s="1"/>
  <c r="AM266" i="27"/>
  <c r="AM267" i="27"/>
  <c r="AM268" i="27"/>
  <c r="E34" i="36"/>
  <c r="AM271" i="27"/>
  <c r="E30" i="36"/>
  <c r="AM274" i="27"/>
  <c r="AM277" i="27"/>
  <c r="E48" i="36"/>
  <c r="AM283" i="27"/>
  <c r="E2" i="36" s="1"/>
  <c r="AM284" i="27"/>
  <c r="AM285" i="27"/>
  <c r="E53" i="36"/>
  <c r="E60" i="33"/>
  <c r="E79" i="33"/>
  <c r="AM293" i="27"/>
  <c r="AM295" i="27"/>
  <c r="E83" i="33"/>
  <c r="AM299" i="27"/>
  <c r="AM302" i="27"/>
  <c r="E7" i="33" s="1"/>
  <c r="AM303" i="27"/>
  <c r="E12" i="33" s="1"/>
  <c r="AM304" i="27"/>
  <c r="E27" i="33" s="1"/>
  <c r="AM305" i="27"/>
  <c r="E25" i="33" s="1"/>
  <c r="AM306" i="27"/>
  <c r="AM307" i="27"/>
  <c r="AM308" i="27"/>
  <c r="AM309" i="27"/>
  <c r="AM310" i="27"/>
  <c r="E26" i="36" s="1"/>
  <c r="AM311" i="27"/>
  <c r="AM312" i="27"/>
  <c r="AM313" i="27"/>
  <c r="AM314" i="27"/>
  <c r="E50" i="36" s="1"/>
  <c r="AM315" i="27"/>
  <c r="AM316" i="27"/>
  <c r="E14" i="36" s="1"/>
  <c r="AM317" i="27"/>
  <c r="E10" i="36" s="1"/>
  <c r="AM318" i="27"/>
  <c r="E17" i="36" s="1"/>
  <c r="AM319" i="27"/>
  <c r="E8" i="36" s="1"/>
  <c r="AM320" i="27"/>
  <c r="E48" i="33" s="1"/>
  <c r="AM321" i="27"/>
  <c r="E63" i="33" s="1"/>
  <c r="AM322" i="27"/>
  <c r="AM323" i="27"/>
  <c r="AM324" i="27"/>
  <c r="AM325" i="27"/>
  <c r="AM326" i="27"/>
  <c r="E67" i="33"/>
  <c r="AM329" i="27"/>
  <c r="E31" i="33" s="1"/>
  <c r="AM330" i="27"/>
  <c r="E17" i="33" s="1"/>
  <c r="AM331" i="27"/>
  <c r="E18" i="33" s="1"/>
  <c r="AM332" i="27"/>
  <c r="AM333" i="27"/>
  <c r="AM334" i="27"/>
  <c r="AM335" i="27"/>
  <c r="AM336" i="27"/>
  <c r="E28" i="36" s="1"/>
  <c r="AM337" i="27"/>
  <c r="AM338" i="27"/>
  <c r="AM339" i="27"/>
  <c r="E44" i="36"/>
  <c r="E24" i="36"/>
  <c r="AM342" i="27"/>
  <c r="E49" i="36"/>
  <c r="AM345" i="27"/>
  <c r="AM346" i="27"/>
  <c r="E19" i="36" s="1"/>
  <c r="AM347" i="27"/>
  <c r="AM348" i="27"/>
  <c r="AM351" i="27"/>
  <c r="E62" i="33" s="1"/>
  <c r="AM352" i="27"/>
  <c r="E44" i="33" s="1"/>
  <c r="AM353" i="27"/>
  <c r="AM354" i="27"/>
  <c r="AM355" i="27"/>
  <c r="AM356" i="27"/>
  <c r="AM357" i="27"/>
  <c r="E71" i="33" s="1"/>
  <c r="AM358" i="27"/>
  <c r="AM359" i="27"/>
  <c r="E32" i="33" s="1"/>
  <c r="AM360" i="27"/>
  <c r="E9" i="33" s="1"/>
  <c r="AM361" i="27"/>
  <c r="AM362" i="27"/>
  <c r="AM363" i="27"/>
  <c r="AM364" i="27"/>
  <c r="AM365" i="27"/>
  <c r="AM366" i="27"/>
  <c r="AM367" i="27"/>
  <c r="AM368" i="27"/>
  <c r="AM369" i="27"/>
  <c r="AM370" i="27"/>
  <c r="AM371" i="27"/>
  <c r="E16" i="42" s="1"/>
  <c r="AM372" i="27"/>
  <c r="AM373" i="27"/>
  <c r="AM374" i="27"/>
  <c r="AM375" i="27"/>
  <c r="AM376" i="27"/>
  <c r="AM377" i="27"/>
  <c r="AM378" i="27"/>
  <c r="AM379" i="27"/>
  <c r="AM380" i="27"/>
  <c r="AM381" i="27"/>
  <c r="AM382" i="27"/>
  <c r="AM383" i="27"/>
  <c r="E9" i="39" s="1"/>
  <c r="AM384" i="27"/>
  <c r="AM385" i="27"/>
  <c r="AM386" i="27"/>
  <c r="AM387" i="27"/>
  <c r="AM388" i="27"/>
  <c r="AM389" i="27"/>
  <c r="E54" i="42" s="1"/>
  <c r="AM390" i="27"/>
  <c r="E51" i="42" s="1"/>
  <c r="AM391" i="27"/>
  <c r="E25" i="42" s="1"/>
  <c r="AM392" i="27"/>
  <c r="AM393" i="27"/>
  <c r="AM394" i="27"/>
  <c r="E42" i="42" s="1"/>
  <c r="AM395" i="27"/>
  <c r="E21" i="42" s="1"/>
  <c r="AM396" i="27"/>
  <c r="E14" i="42" s="1"/>
  <c r="AM397" i="27"/>
  <c r="AM398" i="27"/>
  <c r="E2" i="42" s="1"/>
  <c r="AM399" i="27"/>
  <c r="E5" i="42" s="1"/>
  <c r="AM400" i="27"/>
  <c r="AM401" i="27"/>
  <c r="AM402" i="27"/>
  <c r="AM403" i="27"/>
  <c r="AM404" i="27"/>
  <c r="AM405" i="27"/>
  <c r="E46" i="39" s="1"/>
  <c r="AM406" i="27"/>
  <c r="AM407" i="27"/>
  <c r="AM408" i="27"/>
  <c r="AM409" i="27"/>
  <c r="E18" i="39" s="1"/>
  <c r="AM410" i="27"/>
  <c r="E13" i="39" s="1"/>
  <c r="AM411" i="27"/>
  <c r="E4" i="39" s="1"/>
  <c r="AM412" i="27"/>
  <c r="E16" i="39" s="1"/>
  <c r="AM413" i="27"/>
  <c r="E20" i="39" s="1"/>
  <c r="AM414" i="27"/>
  <c r="AM415" i="27"/>
  <c r="AM416" i="27"/>
  <c r="AM417" i="27"/>
  <c r="AM418" i="27"/>
  <c r="AM419" i="27"/>
  <c r="AM420" i="27"/>
  <c r="AM421" i="27"/>
  <c r="AM422" i="27"/>
  <c r="AM423" i="27"/>
  <c r="E3" i="42" s="1"/>
  <c r="AM424" i="27"/>
  <c r="AM425" i="27"/>
  <c r="AM426" i="27"/>
  <c r="AM427" i="27"/>
  <c r="E12" i="42" s="1"/>
  <c r="AM428" i="27"/>
  <c r="E23" i="39"/>
  <c r="AM431" i="27"/>
  <c r="AM432" i="27"/>
  <c r="AM433" i="27"/>
  <c r="AM434" i="27"/>
  <c r="AM435" i="27"/>
  <c r="AM436" i="27"/>
  <c r="AM437" i="27"/>
  <c r="AM438" i="27"/>
  <c r="AM439" i="27"/>
  <c r="E3" i="39" s="1"/>
  <c r="AM440" i="27"/>
  <c r="E14" i="39" s="1"/>
  <c r="AM441" i="27"/>
  <c r="E38" i="39" s="1"/>
  <c r="AM442" i="27"/>
  <c r="AM443" i="27"/>
  <c r="AM444" i="27"/>
  <c r="AM445" i="27"/>
  <c r="AM446" i="27"/>
  <c r="AM447" i="27"/>
  <c r="E46" i="45"/>
  <c r="AM449" i="27"/>
  <c r="AM450" i="27"/>
  <c r="AM451" i="27"/>
  <c r="E21" i="45" s="1"/>
  <c r="AM452" i="27"/>
  <c r="E3" i="45" s="1"/>
  <c r="E47" i="45"/>
  <c r="AM454" i="27"/>
  <c r="AM455" i="27"/>
  <c r="AM456" i="27"/>
  <c r="AM457" i="27"/>
  <c r="AM458" i="27"/>
  <c r="E29" i="48" s="1"/>
  <c r="AM459" i="27"/>
  <c r="AM460" i="27"/>
  <c r="AM461" i="27"/>
  <c r="AM462" i="27"/>
  <c r="AM463" i="27"/>
  <c r="E7" i="48" s="1"/>
  <c r="AM464" i="27"/>
  <c r="AM465" i="27"/>
  <c r="E19" i="48" s="1"/>
  <c r="AM466" i="27"/>
  <c r="AM467" i="27"/>
  <c r="AM468" i="27"/>
  <c r="AM469" i="27"/>
  <c r="AM470" i="27"/>
  <c r="AM471" i="27"/>
  <c r="AM472" i="27"/>
  <c r="AM473" i="27"/>
  <c r="AM474" i="27"/>
  <c r="AM475" i="27"/>
  <c r="AM476" i="27"/>
  <c r="E8" i="45" s="1"/>
  <c r="AM477" i="27"/>
  <c r="AM480" i="27"/>
  <c r="AM481" i="27"/>
  <c r="AM482" i="27"/>
  <c r="AM483" i="27"/>
  <c r="E36" i="48"/>
  <c r="AM486" i="27"/>
  <c r="AM487" i="27"/>
  <c r="AM488" i="27"/>
  <c r="AM489" i="27"/>
  <c r="E3" i="48" s="1"/>
  <c r="AM490" i="27"/>
  <c r="E11" i="48" s="1"/>
  <c r="AM491" i="27"/>
  <c r="AM492" i="27"/>
  <c r="AM493" i="27"/>
  <c r="AM494" i="27"/>
  <c r="AM495" i="27"/>
  <c r="AM496" i="27"/>
  <c r="AM497" i="27"/>
  <c r="AM498" i="27"/>
  <c r="AM499" i="27"/>
  <c r="AM500" i="27"/>
  <c r="AM501" i="27"/>
  <c r="AM502" i="27"/>
  <c r="E11" i="45" s="1"/>
  <c r="AM503" i="27"/>
  <c r="E7" i="45" s="1"/>
  <c r="AM504" i="27"/>
  <c r="AM505" i="27"/>
  <c r="E13" i="45" s="1"/>
  <c r="AM506" i="27"/>
  <c r="E15" i="45" s="1"/>
  <c r="E53" i="48"/>
  <c r="E52" i="48"/>
  <c r="AM511" i="27"/>
  <c r="AM512" i="27"/>
  <c r="AM513" i="27"/>
  <c r="AM514" i="27"/>
  <c r="E35" i="48"/>
  <c r="AM516" i="27"/>
  <c r="E56" i="48"/>
  <c r="AM518" i="27"/>
  <c r="AM520" i="27"/>
  <c r="E27" i="48"/>
  <c r="AM522" i="27"/>
  <c r="AM523" i="27"/>
  <c r="E6" i="48" s="1"/>
  <c r="AM524" i="27"/>
  <c r="E24" i="48" s="1"/>
  <c r="AM525" i="27"/>
  <c r="E15" i="48" s="1"/>
  <c r="AM526" i="27"/>
  <c r="AM527" i="27"/>
  <c r="AM528" i="27"/>
  <c r="AM529" i="27"/>
  <c r="AM530" i="27"/>
  <c r="AM531" i="27"/>
  <c r="AM532" i="27"/>
  <c r="AM533" i="27"/>
  <c r="AM535" i="27"/>
  <c r="AM537" i="27"/>
  <c r="AM538" i="27"/>
  <c r="AM539" i="27"/>
  <c r="E3" i="51" s="1"/>
  <c r="AM540" i="27"/>
  <c r="E8" i="51" s="1"/>
  <c r="AM541" i="27"/>
  <c r="E23" i="51" s="1"/>
  <c r="AM542" i="27"/>
  <c r="AM543" i="27"/>
  <c r="AM544" i="27"/>
  <c r="AM545" i="27"/>
  <c r="AM546" i="27"/>
  <c r="AM547" i="27"/>
  <c r="AM548" i="27"/>
  <c r="E45" i="54" s="1"/>
  <c r="AM549" i="27"/>
  <c r="AM550" i="27"/>
  <c r="AM552" i="27"/>
  <c r="AM553" i="27"/>
  <c r="E14" i="54" s="1"/>
  <c r="AM554" i="27"/>
  <c r="E21" i="54" s="1"/>
  <c r="AM555" i="27"/>
  <c r="E15" i="54" s="1"/>
  <c r="AM556" i="27"/>
  <c r="E2" i="54" s="1"/>
  <c r="AM557" i="27"/>
  <c r="E9" i="54" s="1"/>
  <c r="AM559" i="27"/>
  <c r="AM560" i="27"/>
  <c r="AM561" i="27"/>
  <c r="AM562" i="27"/>
  <c r="AM563" i="27"/>
  <c r="AM564" i="27"/>
  <c r="AM565" i="27"/>
  <c r="E57" i="51" s="1"/>
  <c r="AM566" i="27"/>
  <c r="AM567" i="27"/>
  <c r="AM568" i="27"/>
  <c r="E20" i="51" s="1"/>
  <c r="AM569" i="27"/>
  <c r="AM570" i="27"/>
  <c r="E13" i="51" s="1"/>
  <c r="AM571" i="27"/>
  <c r="E11" i="51" s="1"/>
  <c r="AM572" i="27"/>
  <c r="AM573" i="27"/>
  <c r="AM574" i="27"/>
  <c r="AM575" i="27"/>
  <c r="AM576" i="27"/>
  <c r="AM577" i="27"/>
  <c r="AM578" i="27"/>
  <c r="AM579" i="27"/>
  <c r="E36" i="54"/>
  <c r="E44" i="54"/>
  <c r="AM584" i="27"/>
  <c r="E8" i="54" s="1"/>
  <c r="AM585" i="27"/>
  <c r="E7" i="54" s="1"/>
  <c r="AM586" i="27"/>
  <c r="AM587" i="27"/>
  <c r="AM588" i="27"/>
  <c r="AM589" i="27"/>
  <c r="AM590" i="27"/>
  <c r="AM591" i="27"/>
  <c r="AM592" i="27"/>
  <c r="AM593" i="27"/>
  <c r="E55" i="51" s="1"/>
  <c r="AM594" i="27"/>
  <c r="E44" i="51" s="1"/>
  <c r="AM595" i="27"/>
  <c r="AM597" i="27"/>
  <c r="E46" i="51"/>
  <c r="AM599" i="27"/>
  <c r="E24" i="51" s="1"/>
  <c r="AM600" i="27"/>
  <c r="AM601" i="27"/>
  <c r="AM602" i="27"/>
  <c r="AM603" i="27"/>
  <c r="AM604" i="27"/>
  <c r="AM605" i="27"/>
  <c r="AM606" i="27"/>
  <c r="AM607" i="27"/>
  <c r="AM608" i="27"/>
  <c r="E26" i="54" s="1"/>
  <c r="AM609" i="27"/>
  <c r="E43" i="54" s="1"/>
  <c r="AM610" i="27"/>
  <c r="E38" i="54" s="1"/>
  <c r="AM611" i="27"/>
  <c r="E5" i="54" s="1"/>
  <c r="AM612" i="27"/>
  <c r="AM613" i="27"/>
  <c r="AM614" i="27"/>
  <c r="AM615" i="27"/>
  <c r="AM616" i="27"/>
  <c r="AM617" i="27"/>
  <c r="AM618" i="27"/>
  <c r="AM620" i="27"/>
  <c r="AM621" i="27"/>
  <c r="AM622" i="27"/>
  <c r="AM623" i="27"/>
  <c r="AM624" i="27"/>
  <c r="E7" i="57" s="1"/>
  <c r="AM626" i="27"/>
  <c r="AM627" i="27"/>
  <c r="AM628" i="27"/>
  <c r="AM629" i="27"/>
  <c r="AM630" i="27"/>
  <c r="AM631" i="27"/>
  <c r="AM632" i="27"/>
  <c r="AM633" i="27"/>
  <c r="AM634" i="27"/>
  <c r="AM635" i="27"/>
  <c r="AM636" i="27"/>
  <c r="AM637" i="27"/>
  <c r="AM638" i="27"/>
  <c r="E7" i="60" s="1"/>
  <c r="AM639" i="27"/>
  <c r="AM640" i="27"/>
  <c r="AM641" i="27"/>
  <c r="AM642" i="27"/>
  <c r="AM643" i="27"/>
  <c r="E16" i="60" s="1"/>
  <c r="AM644" i="27"/>
  <c r="AM645" i="27"/>
  <c r="AM646" i="27"/>
  <c r="AM647" i="27"/>
  <c r="AM648" i="27"/>
  <c r="AM649" i="27"/>
  <c r="AM650" i="27"/>
  <c r="AM651" i="27"/>
  <c r="AM652" i="27"/>
  <c r="E40" i="57" s="1"/>
  <c r="AM653" i="27"/>
  <c r="AM654" i="27"/>
  <c r="AM655" i="27"/>
  <c r="AM656" i="27"/>
  <c r="E13" i="57" s="1"/>
  <c r="AM657" i="27"/>
  <c r="AM658" i="27"/>
  <c r="AM659" i="27"/>
  <c r="AM660" i="27"/>
  <c r="AM661" i="27"/>
  <c r="AM662" i="27"/>
  <c r="AM663" i="27"/>
  <c r="AM664" i="27"/>
  <c r="AM667" i="27"/>
  <c r="AM668" i="27"/>
  <c r="AM669" i="27"/>
  <c r="AM670" i="27"/>
  <c r="E17" i="60" s="1"/>
  <c r="AM671" i="27"/>
  <c r="AM672" i="27"/>
  <c r="AM673" i="27"/>
  <c r="E5" i="60" s="1"/>
  <c r="AM674" i="27"/>
  <c r="AM676" i="27"/>
  <c r="AM677" i="27"/>
  <c r="AM678" i="27"/>
  <c r="E33" i="57"/>
  <c r="E38" i="57"/>
  <c r="E39" i="57"/>
  <c r="AM682" i="27"/>
  <c r="E23" i="57"/>
  <c r="AM686" i="27"/>
  <c r="AM687" i="27"/>
  <c r="E22" i="57" s="1"/>
  <c r="AM688" i="27"/>
  <c r="AM689" i="27"/>
  <c r="AM691" i="27"/>
  <c r="AM692" i="27"/>
  <c r="AM693" i="27"/>
  <c r="E21" i="57" s="1"/>
  <c r="AM694" i="27"/>
  <c r="AM695" i="27"/>
  <c r="AM696" i="27"/>
  <c r="AM697" i="27"/>
  <c r="E60" i="60"/>
  <c r="AM700" i="27"/>
  <c r="E54" i="60"/>
  <c r="AM702" i="27"/>
  <c r="AM703" i="27"/>
  <c r="AM704" i="27"/>
  <c r="AM705" i="27"/>
  <c r="AM706" i="27"/>
  <c r="AM707" i="27"/>
  <c r="E18" i="60" s="1"/>
  <c r="AM708" i="27"/>
  <c r="AM710" i="27"/>
  <c r="AM711" i="27"/>
  <c r="E13" i="60" s="1"/>
  <c r="AM712" i="27"/>
  <c r="AM713" i="27"/>
  <c r="AM714" i="27"/>
  <c r="E35" i="63" s="1"/>
  <c r="AM715" i="27"/>
  <c r="AM716" i="27"/>
  <c r="AM717" i="27"/>
  <c r="AM718" i="27"/>
  <c r="AM719" i="27"/>
  <c r="AM720" i="27"/>
  <c r="AM721" i="27"/>
  <c r="E6" i="63" s="1"/>
  <c r="AM722" i="27"/>
  <c r="AM723" i="27"/>
  <c r="AM724" i="27"/>
  <c r="AM725" i="27"/>
  <c r="AM726" i="27"/>
  <c r="AM727" i="27"/>
  <c r="AM728" i="27"/>
  <c r="AM729" i="27"/>
  <c r="AM730" i="27"/>
  <c r="AM731" i="27"/>
  <c r="AM732" i="27"/>
  <c r="AM733" i="27"/>
  <c r="E15" i="66" s="1"/>
  <c r="AM734" i="27"/>
  <c r="AM735" i="27"/>
  <c r="E12" i="66" s="1"/>
  <c r="AM736" i="27"/>
  <c r="AM737" i="27"/>
  <c r="AM738" i="27"/>
  <c r="AM739" i="27"/>
  <c r="AM740" i="27"/>
  <c r="AM741" i="27"/>
  <c r="AM742" i="27"/>
  <c r="AM743" i="27"/>
  <c r="AM744" i="27"/>
  <c r="AM745" i="27"/>
  <c r="AM746" i="27"/>
  <c r="E15" i="63" s="1"/>
  <c r="AM747" i="27"/>
  <c r="AM748" i="27"/>
  <c r="AM749" i="27"/>
  <c r="AM750" i="27"/>
  <c r="AM751" i="27"/>
  <c r="AM752" i="27"/>
  <c r="AM753" i="27"/>
  <c r="E19" i="66" s="1"/>
  <c r="AM754" i="27"/>
  <c r="AM755" i="27"/>
  <c r="AM756" i="27"/>
  <c r="E4" i="66" s="1"/>
  <c r="AM757" i="27"/>
  <c r="AM758" i="27"/>
  <c r="AM759" i="27"/>
  <c r="AM760" i="27"/>
  <c r="AM761" i="27"/>
  <c r="E9" i="66" s="1"/>
  <c r="AM762" i="27"/>
  <c r="E55" i="63" s="1"/>
  <c r="AM763" i="27"/>
  <c r="E52" i="63" s="1"/>
  <c r="AM764" i="27"/>
  <c r="AM765" i="27"/>
  <c r="AM766" i="27"/>
  <c r="AM767" i="27"/>
  <c r="AM768" i="27"/>
  <c r="AM769" i="27"/>
  <c r="E21" i="63" s="1"/>
  <c r="AM770" i="27"/>
  <c r="E11" i="63" s="1"/>
  <c r="AM771" i="27"/>
  <c r="AM772" i="27"/>
  <c r="AM773" i="27"/>
  <c r="AM774" i="27"/>
  <c r="AM775" i="27"/>
  <c r="AM776" i="27"/>
  <c r="E10" i="63" s="1"/>
  <c r="AM777" i="27"/>
  <c r="AM778" i="27"/>
  <c r="AM779" i="27"/>
  <c r="AM780" i="27"/>
  <c r="AM781" i="27"/>
  <c r="AM782" i="27"/>
  <c r="E30" i="66"/>
  <c r="AM784" i="27"/>
  <c r="AM785" i="27"/>
  <c r="AM786" i="27"/>
  <c r="E2" i="66" s="1"/>
  <c r="AM787" i="27"/>
  <c r="AM789" i="27"/>
  <c r="AM790" i="27"/>
  <c r="AM791" i="27"/>
  <c r="E5" i="66" s="1"/>
  <c r="AM792" i="27"/>
  <c r="AM793" i="27"/>
  <c r="AM794" i="27"/>
  <c r="AM795" i="27"/>
  <c r="AM796" i="27"/>
  <c r="AM797" i="27"/>
  <c r="AM799" i="27"/>
  <c r="AM800" i="27"/>
  <c r="AM801" i="27"/>
  <c r="E22" i="69" s="1"/>
  <c r="AM802" i="27"/>
  <c r="AM803" i="27"/>
  <c r="AM805" i="27"/>
  <c r="AM806" i="27"/>
  <c r="AM807" i="27"/>
  <c r="AM808" i="27"/>
  <c r="AM809" i="27"/>
  <c r="E51" i="72"/>
  <c r="AM813" i="27"/>
  <c r="AM815" i="27"/>
  <c r="AM816" i="27"/>
  <c r="AM817" i="27"/>
  <c r="E67" i="72"/>
  <c r="AM821" i="27"/>
  <c r="AM822" i="27"/>
  <c r="E17" i="72" s="1"/>
  <c r="AM823" i="27"/>
  <c r="AM824" i="27"/>
  <c r="AM825" i="27"/>
  <c r="AM827" i="27"/>
  <c r="E8" i="72" s="1"/>
  <c r="AM828" i="27"/>
  <c r="E19" i="72" s="1"/>
  <c r="AM829" i="27"/>
  <c r="AM830" i="27"/>
  <c r="AM831" i="27"/>
  <c r="AM832" i="27"/>
  <c r="AM833" i="27"/>
  <c r="AM834" i="27"/>
  <c r="AM835" i="27"/>
  <c r="AM836" i="27"/>
  <c r="AM837" i="27"/>
  <c r="AM838" i="27"/>
  <c r="E48" i="69" s="1"/>
  <c r="AM839" i="27"/>
  <c r="AM840" i="27"/>
  <c r="E25" i="69" s="1"/>
  <c r="AM841" i="27"/>
  <c r="AM842" i="27"/>
  <c r="AM843" i="27"/>
  <c r="AM844" i="27"/>
  <c r="AM845" i="27"/>
  <c r="AM846" i="27"/>
  <c r="AM847" i="27"/>
  <c r="AM848" i="27"/>
  <c r="AM849" i="27"/>
  <c r="E54" i="72"/>
  <c r="AM851" i="27"/>
  <c r="E26" i="72" s="1"/>
  <c r="AM852" i="27"/>
  <c r="AM853" i="27"/>
  <c r="E7" i="72" s="1"/>
  <c r="AM854" i="27"/>
  <c r="E56" i="72"/>
  <c r="AM856" i="27"/>
  <c r="AM857" i="27"/>
  <c r="AM858" i="27"/>
  <c r="AM859" i="27"/>
  <c r="AM860" i="27"/>
  <c r="AM861" i="27"/>
  <c r="AM862" i="27"/>
  <c r="AM863" i="27"/>
  <c r="AM864" i="27"/>
  <c r="E47" i="69" s="1"/>
  <c r="E29" i="69"/>
  <c r="AM866" i="27"/>
  <c r="AM868" i="27"/>
  <c r="E54" i="69" s="1"/>
  <c r="AM869" i="27"/>
  <c r="E2" i="69" s="1"/>
  <c r="AM870" i="27"/>
  <c r="AM871" i="27"/>
  <c r="AM872" i="27"/>
  <c r="AM873" i="27"/>
  <c r="AM874" i="27"/>
  <c r="AM875" i="27"/>
  <c r="E7" i="69" s="1"/>
  <c r="AM876" i="27"/>
  <c r="E64" i="72"/>
  <c r="E38" i="72"/>
  <c r="E48" i="72"/>
  <c r="AM880" i="27"/>
  <c r="AM881" i="27"/>
  <c r="AM882" i="27"/>
  <c r="AM883" i="27"/>
  <c r="E61" i="72" s="1"/>
  <c r="AM884" i="27"/>
  <c r="E24" i="72" s="1"/>
  <c r="E37" i="72"/>
  <c r="AM886" i="27"/>
  <c r="AM888" i="27"/>
  <c r="E14" i="72" s="1"/>
  <c r="AM889" i="27"/>
  <c r="AM890" i="27"/>
  <c r="AM891" i="27"/>
  <c r="AM893" i="27"/>
  <c r="AM894" i="27"/>
  <c r="AM895" i="27"/>
  <c r="AM896" i="27"/>
  <c r="AM897" i="27"/>
  <c r="AM898" i="27"/>
  <c r="AM899" i="27"/>
  <c r="AM900" i="27"/>
  <c r="AM901" i="27"/>
  <c r="AM902" i="27"/>
  <c r="AM903" i="27"/>
  <c r="AM904" i="27"/>
  <c r="AM905" i="27"/>
  <c r="AM906" i="27"/>
  <c r="AM907" i="27"/>
  <c r="AM908" i="27"/>
  <c r="AM909" i="27"/>
  <c r="AM910" i="27"/>
  <c r="AM911" i="27"/>
  <c r="AM912" i="27"/>
  <c r="AM913" i="27"/>
  <c r="AM914" i="27"/>
  <c r="AM915" i="27"/>
  <c r="AM916" i="27"/>
  <c r="AM917" i="27"/>
  <c r="AM918" i="27"/>
  <c r="AM919" i="27"/>
  <c r="AM920" i="27"/>
  <c r="AM921" i="27"/>
  <c r="AM922" i="27"/>
  <c r="AM923" i="27"/>
  <c r="AM924" i="27"/>
  <c r="AM925" i="27"/>
  <c r="AM926" i="27"/>
  <c r="AM927" i="27"/>
  <c r="AM928" i="27"/>
  <c r="AM929" i="27"/>
  <c r="AM930" i="27"/>
  <c r="AM931" i="27"/>
  <c r="AM932" i="27"/>
  <c r="AM933" i="27"/>
  <c r="AM934" i="27"/>
  <c r="AM935" i="27"/>
  <c r="AM936" i="27"/>
  <c r="AM937" i="27"/>
  <c r="AM938" i="27"/>
  <c r="AM939" i="27"/>
  <c r="AM940" i="27"/>
  <c r="AM941" i="27"/>
  <c r="AM942" i="27"/>
  <c r="AM943" i="27"/>
  <c r="AM944" i="27"/>
  <c r="AM945" i="27"/>
  <c r="AM946" i="27"/>
  <c r="AM947" i="27"/>
  <c r="AM948" i="27"/>
  <c r="AM949" i="27"/>
  <c r="AM950" i="27"/>
  <c r="AM951" i="27"/>
  <c r="AM952" i="27"/>
  <c r="AM953" i="27"/>
  <c r="AM954" i="27"/>
  <c r="AM955" i="27"/>
  <c r="AM956" i="27"/>
  <c r="AM957" i="27"/>
  <c r="AM958" i="27"/>
  <c r="AM959" i="27"/>
  <c r="AM960" i="27"/>
  <c r="AM961" i="27"/>
  <c r="AM962" i="27"/>
  <c r="AM963" i="27"/>
  <c r="AM964" i="27"/>
  <c r="AM965" i="27"/>
  <c r="AM966" i="27"/>
  <c r="AM967" i="27"/>
  <c r="AM968" i="27"/>
  <c r="AM969" i="27"/>
  <c r="AM970" i="27"/>
  <c r="AM971" i="27"/>
  <c r="AM972" i="27"/>
  <c r="AM973" i="27"/>
  <c r="AM974" i="27"/>
  <c r="AM975" i="27"/>
  <c r="AM976" i="27"/>
  <c r="AM977" i="27"/>
  <c r="AM978" i="27"/>
  <c r="AM979" i="27"/>
  <c r="AM980" i="27"/>
  <c r="AM981" i="27"/>
  <c r="AM982" i="27"/>
  <c r="AM983" i="27"/>
  <c r="AM984" i="27"/>
  <c r="AM985" i="27"/>
  <c r="AM986" i="27"/>
  <c r="AM987" i="27"/>
  <c r="AM988" i="27"/>
  <c r="AM989" i="27"/>
  <c r="AM990" i="27"/>
  <c r="AM991" i="27"/>
  <c r="AM992" i="27"/>
  <c r="AM993" i="27"/>
  <c r="AM994" i="27"/>
  <c r="AM995" i="27"/>
  <c r="AM996" i="27"/>
  <c r="AM997" i="27"/>
  <c r="AM998" i="27"/>
  <c r="AM999" i="27"/>
  <c r="AM1000" i="27"/>
  <c r="AM1001" i="27"/>
  <c r="AM1002" i="27"/>
  <c r="AM1003" i="27"/>
  <c r="AM1004" i="27"/>
  <c r="AM1005" i="27"/>
  <c r="AM1006" i="27"/>
  <c r="AM1007" i="27"/>
  <c r="AM1008" i="27"/>
  <c r="AM1009" i="27"/>
  <c r="AM1010" i="27"/>
  <c r="AM1011" i="27"/>
  <c r="AM1012" i="27"/>
  <c r="AM1013" i="27"/>
  <c r="AM1014" i="27"/>
  <c r="AM1015" i="27"/>
  <c r="AM1016" i="27"/>
  <c r="AM1017" i="27"/>
  <c r="AM1018" i="27"/>
  <c r="AM1019" i="27"/>
  <c r="AM1020" i="27"/>
  <c r="AM1021" i="27"/>
  <c r="AM1022" i="27"/>
  <c r="AM1023" i="27"/>
  <c r="AM1024" i="27"/>
  <c r="AM1025" i="27"/>
  <c r="AM1026" i="27"/>
  <c r="AM1027" i="27"/>
  <c r="AM1028" i="27"/>
  <c r="AM1029" i="27"/>
  <c r="AM1030" i="27"/>
  <c r="AM1031" i="27"/>
  <c r="AM1032" i="27"/>
  <c r="AM1033" i="27"/>
  <c r="AM1034" i="27"/>
  <c r="AM1035" i="27"/>
  <c r="AM1036" i="27"/>
  <c r="AM1037" i="27"/>
  <c r="AM1038" i="27"/>
  <c r="AM1039" i="27"/>
  <c r="AM1040" i="27"/>
  <c r="AM1041" i="27"/>
  <c r="AM1042" i="27"/>
  <c r="AM1043" i="27"/>
  <c r="AM1044" i="27"/>
  <c r="AM1045" i="27"/>
  <c r="AM1046" i="27"/>
  <c r="AM1047" i="27"/>
  <c r="AM1048" i="27"/>
  <c r="AM1049" i="27"/>
  <c r="AM1050" i="27"/>
  <c r="AM1051" i="27"/>
  <c r="AM1052" i="27"/>
  <c r="AM1053" i="27"/>
  <c r="AM1054" i="27"/>
  <c r="AM1055" i="27"/>
  <c r="AM1056" i="27"/>
  <c r="AM1057" i="27"/>
  <c r="AM1058" i="27"/>
  <c r="AM1059" i="27"/>
  <c r="AM1060" i="27"/>
  <c r="AM1061" i="27"/>
  <c r="AM1062" i="27"/>
  <c r="AM1063" i="27"/>
  <c r="AM1064" i="27"/>
  <c r="AM1065" i="27"/>
  <c r="AM1066" i="27"/>
  <c r="AM1067" i="27"/>
  <c r="AM1068" i="27"/>
  <c r="AM1069" i="27"/>
  <c r="AM1070" i="27"/>
  <c r="AM1071" i="27"/>
  <c r="AM1072" i="27"/>
  <c r="AM1073" i="27"/>
  <c r="AM1074" i="27"/>
  <c r="AM1075" i="27"/>
  <c r="AM1076" i="27"/>
  <c r="AM1077" i="27"/>
  <c r="AM1078" i="27"/>
  <c r="AM1079" i="27"/>
  <c r="AM1080" i="27"/>
  <c r="AM1081" i="27"/>
  <c r="AM1082" i="27"/>
  <c r="AM1083" i="27"/>
  <c r="AM1084" i="27"/>
  <c r="AM1085" i="27"/>
  <c r="AM1086" i="27"/>
  <c r="AM1087" i="27"/>
  <c r="AM1088" i="27"/>
  <c r="AM1089" i="27"/>
  <c r="AM1090" i="27"/>
  <c r="AM1091" i="27"/>
  <c r="AM1092" i="27"/>
  <c r="AM1093" i="27"/>
  <c r="AM1094" i="27"/>
  <c r="AM1095" i="27"/>
  <c r="AM1096" i="27"/>
  <c r="AM1097" i="27"/>
  <c r="AM1098" i="27"/>
  <c r="AM1099" i="27"/>
  <c r="AM1100" i="27"/>
  <c r="AM1101" i="27"/>
  <c r="AM1102" i="27"/>
  <c r="AM1103" i="27"/>
  <c r="AM1104" i="27"/>
  <c r="AM1105" i="27"/>
  <c r="AM1106" i="27"/>
  <c r="AM1107" i="27"/>
  <c r="AM1108" i="27"/>
  <c r="AM1109" i="27"/>
  <c r="AM1110" i="27"/>
  <c r="AM1111" i="27"/>
  <c r="AM1112" i="27"/>
  <c r="AM1113" i="27"/>
  <c r="AM1114" i="27"/>
  <c r="AM1115" i="27"/>
  <c r="AM1116" i="27"/>
  <c r="AM1117" i="27"/>
  <c r="AM1118" i="27"/>
  <c r="AM1119" i="27"/>
  <c r="AM1120" i="27"/>
  <c r="AM1121" i="27"/>
  <c r="AM1122" i="27"/>
  <c r="AM1123" i="27"/>
  <c r="AM1124" i="27"/>
  <c r="AM1125" i="27"/>
  <c r="AM1126" i="27"/>
  <c r="AM1127" i="27"/>
  <c r="AM1128" i="27"/>
  <c r="AM1129" i="27"/>
  <c r="AM1130" i="27"/>
  <c r="AM1131" i="27"/>
  <c r="AM1132" i="27"/>
  <c r="AM1133" i="27"/>
  <c r="AM1134" i="27"/>
  <c r="AM1135" i="27"/>
  <c r="AM1136" i="27"/>
  <c r="AM1137" i="27"/>
  <c r="AM1138" i="27"/>
  <c r="AM1139" i="27"/>
  <c r="AM1140" i="27"/>
  <c r="AM1141" i="27"/>
  <c r="AM1142" i="27"/>
  <c r="AM1143" i="27"/>
  <c r="AM1144" i="27"/>
  <c r="AM1145" i="27"/>
  <c r="AM1146" i="27"/>
  <c r="AM1147" i="27"/>
  <c r="AM1148" i="27"/>
  <c r="AM1149" i="27"/>
  <c r="AM1150" i="27"/>
  <c r="AM1151" i="27"/>
  <c r="AM1152" i="27"/>
  <c r="AM1153" i="27"/>
  <c r="AM1154" i="27"/>
  <c r="AM1155" i="27"/>
  <c r="AM1156" i="27"/>
  <c r="AM1157" i="27"/>
  <c r="AM1158" i="27"/>
  <c r="AM1159" i="27"/>
  <c r="AM1160" i="27"/>
  <c r="AM1161" i="27"/>
  <c r="AM1162" i="27"/>
  <c r="AM1163" i="27"/>
  <c r="AM1164" i="27"/>
  <c r="AM1165" i="27"/>
  <c r="AM1166" i="27"/>
  <c r="AM1167" i="27"/>
  <c r="AM1168" i="27"/>
  <c r="AM1169" i="27"/>
  <c r="AM1170" i="27"/>
  <c r="AM1171" i="27"/>
  <c r="AM1172" i="27"/>
  <c r="AM1173" i="27"/>
  <c r="AM1174" i="27"/>
  <c r="AM1175" i="27"/>
  <c r="AM1176" i="27"/>
  <c r="AM1177" i="27"/>
  <c r="AM1178" i="27"/>
  <c r="AM1179" i="27"/>
  <c r="AM1180" i="27"/>
  <c r="AM1181" i="27"/>
  <c r="AM1182" i="27"/>
  <c r="AM1183" i="27"/>
  <c r="AM1184" i="27"/>
  <c r="AM1185" i="27"/>
  <c r="AM1186" i="27"/>
  <c r="AM1187" i="27"/>
  <c r="AM1188" i="27"/>
  <c r="AM1189" i="27"/>
  <c r="AM1190" i="27"/>
  <c r="AM1191" i="27"/>
  <c r="AM1192" i="27"/>
  <c r="AM1193" i="27"/>
  <c r="AM1194" i="27"/>
  <c r="AM1195" i="27"/>
  <c r="AM1196" i="27"/>
  <c r="AM1197" i="27"/>
  <c r="AM1198" i="27"/>
  <c r="AM1199" i="27"/>
  <c r="AM1200" i="27"/>
  <c r="AM1201" i="27"/>
  <c r="AM1202" i="27"/>
  <c r="AM1203" i="27"/>
  <c r="AM1204" i="27"/>
  <c r="AM1205" i="27"/>
  <c r="AM1206" i="27"/>
  <c r="AM1207" i="27"/>
  <c r="AM1208" i="27"/>
  <c r="AM1209" i="27"/>
  <c r="AM1210" i="27"/>
  <c r="AM1211" i="27"/>
  <c r="AM1212" i="27"/>
  <c r="AM1213" i="27"/>
  <c r="AM1214" i="27"/>
  <c r="AM1215" i="27"/>
  <c r="AM1216" i="27"/>
  <c r="AM1217" i="27"/>
  <c r="AM1218" i="27"/>
  <c r="AM1219" i="27"/>
  <c r="AM1220" i="27"/>
  <c r="AM1221" i="27"/>
  <c r="AM1222" i="27"/>
  <c r="AM1223" i="27"/>
  <c r="AM1224" i="27"/>
  <c r="AM1225" i="27"/>
  <c r="AM1226" i="27"/>
  <c r="AM1227" i="27"/>
  <c r="AM1228" i="27"/>
  <c r="AM1229" i="27"/>
  <c r="AM1230" i="27"/>
  <c r="AM1231" i="27"/>
  <c r="AM1232" i="27"/>
  <c r="AM1233" i="27"/>
  <c r="AM1234" i="27"/>
  <c r="AM1235" i="27"/>
  <c r="AM1236" i="27"/>
  <c r="AM1237" i="27"/>
  <c r="AM1238" i="27"/>
  <c r="AM1239" i="27"/>
  <c r="AM1240" i="27"/>
  <c r="AM1241" i="27"/>
  <c r="AM1242" i="27"/>
  <c r="AM1243" i="27"/>
  <c r="AM1244" i="27"/>
  <c r="AM1245" i="27"/>
  <c r="AM1246" i="27"/>
  <c r="AM1247" i="27"/>
  <c r="AM1248" i="27"/>
  <c r="AM1249" i="27"/>
  <c r="AM1250" i="27"/>
  <c r="AM1251" i="27"/>
  <c r="AM1252" i="27"/>
  <c r="AM1253" i="27"/>
  <c r="AM1254" i="27"/>
  <c r="AM1255" i="27"/>
  <c r="AM1256" i="27"/>
  <c r="AM1257" i="27"/>
  <c r="AM1258" i="27"/>
  <c r="AM1259" i="27"/>
  <c r="AM1260" i="27"/>
  <c r="AM1261" i="27"/>
  <c r="AM1262" i="27"/>
  <c r="AM1263" i="27"/>
  <c r="AM1264" i="27"/>
  <c r="AM1265" i="27"/>
  <c r="AM1266" i="27"/>
  <c r="AM1267" i="27"/>
  <c r="AM1268" i="27"/>
  <c r="AM1269" i="27"/>
  <c r="AM1270" i="27"/>
  <c r="AM1271" i="27"/>
  <c r="AM1272" i="27"/>
  <c r="AM1273" i="27"/>
  <c r="AM1274" i="27"/>
  <c r="AM1275" i="27"/>
  <c r="AM1276" i="27"/>
  <c r="AM1277" i="27"/>
  <c r="AM1278" i="27"/>
  <c r="AM1279" i="27"/>
  <c r="AM1280" i="27"/>
  <c r="AM1281" i="27"/>
  <c r="AM1282" i="27"/>
  <c r="AM1283" i="27"/>
  <c r="AM1284" i="27"/>
  <c r="AM1285" i="27"/>
  <c r="AM1286" i="27"/>
  <c r="AM1287" i="27"/>
  <c r="AM1288" i="27"/>
  <c r="AM1289" i="27"/>
  <c r="AM1290" i="27"/>
  <c r="AM1291" i="27"/>
  <c r="AM1292" i="27"/>
  <c r="AM1293" i="27"/>
  <c r="AM1294" i="27"/>
  <c r="AM1295" i="27"/>
  <c r="AM1296" i="27"/>
  <c r="AM1297" i="27"/>
  <c r="AM1298" i="27"/>
  <c r="AM1299" i="27"/>
  <c r="AM1300" i="27"/>
  <c r="AM1301" i="27"/>
  <c r="AM1302" i="27"/>
  <c r="AM1303" i="27"/>
  <c r="AM1304" i="27"/>
  <c r="AM1305" i="27"/>
  <c r="AM1306" i="27"/>
  <c r="AM1307" i="27"/>
  <c r="AM1308" i="27"/>
  <c r="AM1309" i="27"/>
  <c r="AM1310" i="27"/>
  <c r="AM1311" i="27"/>
  <c r="AM1312" i="27"/>
  <c r="AM1313" i="27"/>
  <c r="AM1314" i="27"/>
  <c r="AM1315" i="27"/>
  <c r="AM1316" i="27"/>
  <c r="AM1317" i="27"/>
  <c r="AM1318" i="27"/>
  <c r="AM1319" i="27"/>
  <c r="AM1320" i="27"/>
  <c r="AM1321" i="27"/>
  <c r="AM1322" i="27"/>
  <c r="AM1323" i="27"/>
  <c r="AM1324" i="27"/>
  <c r="AM1325" i="27"/>
  <c r="AM1326" i="27"/>
  <c r="AM1327" i="27"/>
  <c r="AM1328" i="27"/>
  <c r="AM1329" i="27"/>
  <c r="AM1330" i="27"/>
  <c r="AM1331" i="27"/>
  <c r="AM1332" i="27"/>
  <c r="AM1333" i="27"/>
  <c r="AM1334" i="27"/>
  <c r="AM1335" i="27"/>
  <c r="AM1336" i="27"/>
  <c r="AM1337" i="27"/>
  <c r="AM1338" i="27"/>
  <c r="AM1339" i="27"/>
  <c r="AM1340" i="27"/>
  <c r="AM1341" i="27"/>
  <c r="AM1342" i="27"/>
  <c r="AM1343" i="27"/>
  <c r="AM1344" i="27"/>
  <c r="AM1345" i="27"/>
  <c r="AM1346" i="27"/>
  <c r="AM1347" i="27"/>
  <c r="AM1348" i="27"/>
  <c r="AM1349" i="27"/>
  <c r="AM1350" i="27"/>
  <c r="AM1351" i="27"/>
  <c r="AM1352" i="27"/>
  <c r="AM1353" i="27"/>
  <c r="AM1354" i="27"/>
  <c r="AM1355" i="27"/>
  <c r="AM1356" i="27"/>
  <c r="AM1357" i="27"/>
  <c r="AM1358" i="27"/>
  <c r="AM1359" i="27"/>
  <c r="AM1360" i="27"/>
  <c r="AM1361" i="27"/>
  <c r="AM1362" i="27"/>
  <c r="AM1363" i="27"/>
  <c r="AM1364" i="27"/>
  <c r="AM1365" i="27"/>
  <c r="AM1366" i="27"/>
  <c r="AM1367" i="27"/>
  <c r="AM1368" i="27"/>
  <c r="AM1369" i="27"/>
  <c r="AM1370" i="27"/>
  <c r="AM1371" i="27"/>
  <c r="AM1372" i="27"/>
  <c r="AM1373" i="27"/>
  <c r="AM1374" i="27"/>
  <c r="AM1375" i="27"/>
  <c r="AM1376" i="27"/>
  <c r="AM1377" i="27"/>
  <c r="AM1378" i="27"/>
  <c r="AM1379" i="27"/>
  <c r="AM1380" i="27"/>
  <c r="AM1381" i="27"/>
  <c r="AM1382" i="27"/>
  <c r="AM1383" i="27"/>
  <c r="AM1384" i="27"/>
  <c r="AM1385" i="27"/>
  <c r="AM1386" i="27"/>
  <c r="AM1387" i="27"/>
  <c r="AM1388" i="27"/>
  <c r="AM1389" i="27"/>
  <c r="AM1390" i="27"/>
  <c r="AM1391" i="27"/>
  <c r="AM1392" i="27"/>
  <c r="AM1393" i="27"/>
  <c r="AM1394" i="27"/>
  <c r="AM1395" i="27"/>
  <c r="AM1396" i="27"/>
  <c r="AM1397" i="27"/>
  <c r="AM1398" i="27"/>
  <c r="AM1399" i="27"/>
  <c r="AM1400" i="27"/>
  <c r="AM1401" i="27"/>
  <c r="AM1402" i="27"/>
  <c r="AM1403" i="27"/>
  <c r="AM1404" i="27"/>
  <c r="AM1405" i="27"/>
  <c r="AM1406" i="27"/>
  <c r="AM1407" i="27"/>
  <c r="AM1408" i="27"/>
  <c r="AM1409" i="27"/>
  <c r="AM1410" i="27"/>
  <c r="AM1411" i="27"/>
  <c r="AM1412" i="27"/>
  <c r="AM1413" i="27"/>
  <c r="AM1414" i="27"/>
  <c r="AM1415" i="27"/>
  <c r="AM1416" i="27"/>
  <c r="AM1417" i="27"/>
  <c r="AM1418" i="27"/>
  <c r="AM1419" i="27"/>
  <c r="AM1420" i="27"/>
  <c r="AM1421" i="27"/>
  <c r="AM1422" i="27"/>
  <c r="AM1423" i="27"/>
  <c r="AM1424" i="27"/>
  <c r="AM1425" i="27"/>
  <c r="AM1426" i="27"/>
  <c r="AM1427" i="27"/>
  <c r="AM1428" i="27"/>
  <c r="AM1429" i="27"/>
  <c r="AM1430" i="27"/>
  <c r="AM1431" i="27"/>
  <c r="AM1432" i="27"/>
  <c r="AM1433" i="27"/>
  <c r="AM1434" i="27"/>
  <c r="AM1435" i="27"/>
  <c r="AM1436" i="27"/>
  <c r="AM1437" i="27"/>
  <c r="AM1438" i="27"/>
  <c r="AM1439" i="27"/>
  <c r="AM1440" i="27"/>
  <c r="AM1441" i="27"/>
  <c r="AM1442" i="27"/>
  <c r="AM1443" i="27"/>
  <c r="AM1444" i="27"/>
  <c r="AM1445" i="27"/>
  <c r="AM1446" i="27"/>
  <c r="AM1447" i="27"/>
  <c r="AM1448" i="27"/>
  <c r="AM1449" i="27"/>
  <c r="AM1450" i="27"/>
  <c r="AM1451" i="27"/>
  <c r="AM1452" i="27"/>
  <c r="AM1453" i="27"/>
  <c r="AM1454" i="27"/>
  <c r="AM1455" i="27"/>
  <c r="AM1456" i="27"/>
  <c r="AM1457" i="27"/>
  <c r="AM1458" i="27"/>
  <c r="AM1459" i="27"/>
  <c r="AM1460" i="27"/>
  <c r="AM1461" i="27"/>
  <c r="AM1462" i="27"/>
  <c r="AM1463" i="27"/>
  <c r="AM1464" i="27"/>
  <c r="AM1465" i="27"/>
  <c r="AM1466" i="27"/>
  <c r="AM1467" i="27"/>
  <c r="AM1468" i="27"/>
  <c r="AM1469" i="27"/>
  <c r="AM1470" i="27"/>
  <c r="AM1471" i="27"/>
  <c r="AM1472" i="27"/>
  <c r="AM1473" i="27"/>
  <c r="AM1474" i="27"/>
  <c r="AM1475" i="27"/>
  <c r="AM1476" i="27"/>
  <c r="AM1477" i="27"/>
  <c r="AM1478" i="27"/>
  <c r="AM1479" i="27"/>
  <c r="AM1480" i="27"/>
  <c r="AM1481" i="27"/>
  <c r="AM1482" i="27"/>
  <c r="AM1483" i="27"/>
  <c r="AM1484" i="27"/>
  <c r="AM1485" i="27"/>
  <c r="AM1486" i="27"/>
  <c r="AM1487" i="27"/>
  <c r="AM1488" i="27"/>
  <c r="AM1489" i="27"/>
  <c r="AM1490" i="27"/>
  <c r="AM1491" i="27"/>
  <c r="AM1492" i="27"/>
  <c r="AM1493" i="27"/>
  <c r="AM1494" i="27"/>
  <c r="AM1495" i="27"/>
  <c r="AM1496" i="27"/>
  <c r="AM1497" i="27"/>
  <c r="AM1498" i="27"/>
  <c r="AM1499" i="27"/>
  <c r="AM1500" i="27"/>
  <c r="AM1501" i="27"/>
  <c r="AM1502" i="27"/>
  <c r="AM1503" i="27"/>
  <c r="AM1504" i="27"/>
  <c r="AM1505" i="27"/>
  <c r="AM1506" i="27"/>
  <c r="AM1507" i="27"/>
  <c r="AM1508" i="27"/>
  <c r="AM1509" i="27"/>
  <c r="AM1510" i="27"/>
  <c r="AM1511" i="27"/>
  <c r="AM1512" i="27"/>
  <c r="AM1513" i="27"/>
  <c r="AM1514" i="27"/>
  <c r="AM1515" i="27"/>
  <c r="AM1516" i="27"/>
  <c r="AM1517" i="27"/>
  <c r="AM1518" i="27"/>
  <c r="AM1519" i="27"/>
  <c r="AM1520" i="27"/>
  <c r="AM1521" i="27"/>
  <c r="AM1522" i="27"/>
  <c r="AM1523" i="27"/>
  <c r="AM1524" i="27"/>
  <c r="AM1525" i="27"/>
  <c r="AM1526" i="27"/>
  <c r="AM1527" i="27"/>
  <c r="AM1528" i="27"/>
  <c r="AM1529" i="27"/>
  <c r="AM1530" i="27"/>
  <c r="AM1531" i="27"/>
  <c r="AM1532" i="27"/>
  <c r="AM1533" i="27"/>
  <c r="AM1534" i="27"/>
  <c r="AM1535" i="27"/>
  <c r="AM1536" i="27"/>
  <c r="AM1537" i="27"/>
  <c r="AM1538" i="27"/>
  <c r="AM1539" i="27"/>
  <c r="AM1540" i="27"/>
  <c r="AM1541" i="27"/>
  <c r="AM1542" i="27"/>
  <c r="AM1543" i="27"/>
  <c r="AM1544" i="27"/>
  <c r="AM1545" i="27"/>
  <c r="AM1546" i="27"/>
  <c r="AM1547" i="27"/>
  <c r="AM1548" i="27"/>
  <c r="AM1549" i="27"/>
  <c r="AM1550" i="27"/>
  <c r="AM1551" i="27"/>
  <c r="AM1552" i="27"/>
  <c r="AM1553" i="27"/>
  <c r="AM1554" i="27"/>
  <c r="AM1555" i="27"/>
  <c r="AM1556" i="27"/>
  <c r="AM1557" i="27"/>
  <c r="AM1558" i="27"/>
  <c r="AM1559" i="27"/>
  <c r="AM1560" i="27"/>
  <c r="AM1561" i="27"/>
  <c r="AM1562" i="27"/>
  <c r="AM1563" i="27"/>
  <c r="AM1564" i="27"/>
  <c r="AM1565" i="27"/>
  <c r="AM1566" i="27"/>
  <c r="AM1567" i="27"/>
  <c r="AM1568" i="27"/>
  <c r="AM1569" i="27"/>
  <c r="AM1570" i="27"/>
  <c r="AM1571" i="27"/>
  <c r="AM1572" i="27"/>
  <c r="AM1573" i="27"/>
  <c r="AM1574" i="27"/>
  <c r="AM1575" i="27"/>
  <c r="AM1576" i="27"/>
  <c r="AM1577" i="27"/>
  <c r="AM1578" i="27"/>
  <c r="AM1579" i="27"/>
  <c r="AM1580" i="27"/>
  <c r="AM1581" i="27"/>
  <c r="AM1582" i="27"/>
  <c r="AM1583" i="27"/>
  <c r="AM1584" i="27"/>
  <c r="AM1585" i="27"/>
  <c r="AM1586" i="27"/>
  <c r="AM1587" i="27"/>
  <c r="AM1588" i="27"/>
  <c r="AM1589" i="27"/>
  <c r="AM1590" i="27"/>
  <c r="AM1591" i="27"/>
  <c r="AM1592" i="27"/>
  <c r="AM1593" i="27"/>
  <c r="AM1594" i="27"/>
  <c r="AM1595" i="27"/>
  <c r="AM1596" i="27"/>
  <c r="AM1597" i="27"/>
  <c r="AM1598" i="27"/>
  <c r="AM1599" i="27"/>
  <c r="AM1600" i="27"/>
  <c r="AM1601" i="27"/>
  <c r="AM1602" i="27"/>
  <c r="AM1603" i="27"/>
  <c r="AM1604" i="27"/>
  <c r="AM1605" i="27"/>
  <c r="AM1606" i="27"/>
  <c r="AM1607" i="27"/>
  <c r="AM1608" i="27"/>
  <c r="AM1609" i="27"/>
  <c r="AM1610" i="27"/>
  <c r="AM1611" i="27"/>
  <c r="AM1612" i="27"/>
  <c r="AM1613" i="27"/>
  <c r="AM1614" i="27"/>
  <c r="AM1615" i="27"/>
  <c r="AM1616" i="27"/>
  <c r="AM1617" i="27"/>
  <c r="AM1618" i="27"/>
  <c r="AM1619" i="27"/>
  <c r="AM1620" i="27"/>
  <c r="AM1621" i="27"/>
  <c r="AM1622" i="27"/>
  <c r="AM1623" i="27"/>
  <c r="AM1624" i="27"/>
  <c r="AM1625" i="27"/>
  <c r="AM1626" i="27"/>
  <c r="AM1627" i="27"/>
  <c r="AM1628" i="27"/>
  <c r="AM1629" i="27"/>
  <c r="AM1630" i="27"/>
  <c r="AM1631" i="27"/>
  <c r="AM1632" i="27"/>
  <c r="AM1633" i="27"/>
  <c r="AM1634" i="27"/>
  <c r="AM1635" i="27"/>
  <c r="AM1636" i="27"/>
  <c r="AM1637" i="27"/>
  <c r="AM1638" i="27"/>
  <c r="AM1639" i="27"/>
  <c r="AM1640" i="27"/>
  <c r="AM1641" i="27"/>
  <c r="AM1642" i="27"/>
  <c r="AM1643" i="27"/>
  <c r="AM1644" i="27"/>
  <c r="AM1645" i="27"/>
  <c r="AM1646" i="27"/>
  <c r="AM1647" i="27"/>
  <c r="AM1648" i="27"/>
  <c r="AM1649" i="27"/>
  <c r="AM1650" i="27"/>
  <c r="AM1651" i="27"/>
  <c r="AM1652" i="27"/>
  <c r="AM1653" i="27"/>
  <c r="AM1654" i="27"/>
  <c r="AM1655" i="27"/>
  <c r="AM1656" i="27"/>
  <c r="AM1657" i="27"/>
  <c r="AM1658" i="27"/>
  <c r="AM1659" i="27"/>
  <c r="AM1660" i="27"/>
  <c r="AM1661" i="27"/>
  <c r="AM1662" i="27"/>
  <c r="AM1663" i="27"/>
  <c r="AM1664" i="27"/>
  <c r="AM1665" i="27"/>
  <c r="AM1666" i="27"/>
  <c r="AM1667" i="27"/>
  <c r="AM1668" i="27"/>
  <c r="AM1669" i="27"/>
  <c r="AM1670" i="27"/>
  <c r="AM1671" i="27"/>
  <c r="AM1672" i="27"/>
  <c r="AM1673" i="27"/>
  <c r="AM1674" i="27"/>
  <c r="AM1675" i="27"/>
  <c r="AM1676" i="27"/>
  <c r="AM1677" i="27"/>
  <c r="AM1678" i="27"/>
  <c r="AM1679" i="27"/>
  <c r="AM1680" i="27"/>
  <c r="AM1681" i="27"/>
  <c r="AM1682" i="27"/>
  <c r="AM1683" i="27"/>
  <c r="AM1684" i="27"/>
  <c r="AM1685" i="27"/>
  <c r="AM1686" i="27"/>
  <c r="AM1687" i="27"/>
  <c r="AM1688" i="27"/>
  <c r="AM1689" i="27"/>
  <c r="AM1690" i="27"/>
  <c r="AM1691" i="27"/>
  <c r="AM1692" i="27"/>
  <c r="AM1693" i="27"/>
  <c r="AM1694" i="27"/>
  <c r="AM1695" i="27"/>
  <c r="AM1696" i="27"/>
  <c r="AM1697" i="27"/>
  <c r="AM1698" i="27"/>
  <c r="AM1699" i="27"/>
  <c r="AM1700" i="27"/>
  <c r="AM1701" i="27"/>
  <c r="AM1702" i="27"/>
  <c r="AM1703" i="27"/>
  <c r="AM1704" i="27"/>
  <c r="AM1705" i="27"/>
  <c r="AM1706" i="27"/>
  <c r="AM1707" i="27"/>
  <c r="AM1708" i="27"/>
  <c r="AM1709" i="27"/>
  <c r="AM1710" i="27"/>
  <c r="AM1711" i="27"/>
  <c r="AM1712" i="27"/>
  <c r="AM1713" i="27"/>
  <c r="AM1714" i="27"/>
  <c r="AM1715" i="27"/>
  <c r="AM1716" i="27"/>
  <c r="AM1717" i="27"/>
  <c r="AM1718" i="27"/>
  <c r="AM1719" i="27"/>
  <c r="AM1720" i="27"/>
  <c r="AM1721" i="27"/>
  <c r="AM1722" i="27"/>
  <c r="AM1723" i="27"/>
  <c r="AM1724" i="27"/>
  <c r="AM1725" i="27"/>
  <c r="AM1726" i="27"/>
  <c r="AM1727" i="27"/>
  <c r="AM1728" i="27"/>
  <c r="AM1729" i="27"/>
  <c r="AM1730" i="27"/>
  <c r="AM1731" i="27"/>
  <c r="AM1732" i="27"/>
  <c r="AM1733" i="27"/>
  <c r="AM1734" i="27"/>
  <c r="AM1735" i="27"/>
  <c r="AM1736" i="27"/>
  <c r="AM1737" i="27"/>
  <c r="AM1738" i="27"/>
  <c r="AM1739" i="27"/>
  <c r="AM1740" i="27"/>
  <c r="AM1741" i="27"/>
  <c r="AM1742" i="27"/>
  <c r="AM1743" i="27"/>
  <c r="AM1744" i="27"/>
  <c r="AM1745" i="27"/>
  <c r="AM1746" i="27"/>
  <c r="AM1747" i="27"/>
  <c r="AM1748" i="27"/>
  <c r="AM1749" i="27"/>
  <c r="AM1750" i="27"/>
  <c r="AM1751" i="27"/>
  <c r="AM1752" i="27"/>
  <c r="AM1753" i="27"/>
  <c r="AM1754" i="27"/>
  <c r="AM1755" i="27"/>
  <c r="AM1756" i="27"/>
  <c r="AM1757" i="27"/>
  <c r="AM1758" i="27"/>
  <c r="AM1759" i="27"/>
  <c r="AM1760" i="27"/>
  <c r="AM1761" i="27"/>
  <c r="AM1762" i="27"/>
  <c r="AM1763" i="27"/>
  <c r="AM1764" i="27"/>
  <c r="AM1765" i="27"/>
  <c r="AM1766" i="27"/>
  <c r="AM1767" i="27"/>
  <c r="AM1768" i="27"/>
  <c r="AM1769" i="27"/>
  <c r="AM1770" i="27"/>
  <c r="AM1771" i="27"/>
  <c r="AM1772" i="27"/>
  <c r="AM1773" i="27"/>
  <c r="AM1774" i="27"/>
  <c r="AM1775" i="27"/>
  <c r="AM1776" i="27"/>
  <c r="AM1777" i="27"/>
  <c r="AM1778" i="27"/>
  <c r="AM1779" i="27"/>
  <c r="AM1780" i="27"/>
  <c r="AM1781" i="27"/>
  <c r="AM1782" i="27"/>
  <c r="AM1783" i="27"/>
  <c r="AM1784" i="27"/>
  <c r="AM1785" i="27"/>
  <c r="AM1786" i="27"/>
  <c r="AM1787" i="27"/>
  <c r="AM1788" i="27"/>
  <c r="AM1789" i="27"/>
  <c r="AM1790" i="27"/>
  <c r="AM1791" i="27"/>
  <c r="AM1792" i="27"/>
  <c r="AM1793" i="27"/>
  <c r="AM1794" i="27"/>
  <c r="AM1795" i="27"/>
  <c r="AM1796" i="27"/>
  <c r="AM1797" i="27"/>
  <c r="AM1798" i="27"/>
  <c r="AM1799" i="27"/>
  <c r="AM1800" i="27"/>
  <c r="AM1801" i="27"/>
  <c r="AM1802" i="27"/>
  <c r="AM1803" i="27"/>
  <c r="AM1804" i="27"/>
  <c r="AM1805" i="27"/>
  <c r="AM1806" i="27"/>
  <c r="AM1807" i="27"/>
  <c r="AM1808" i="27"/>
  <c r="AM1809" i="27"/>
  <c r="AM1810" i="27"/>
  <c r="AM1811" i="27"/>
  <c r="AM1812" i="27"/>
  <c r="AM1813" i="27"/>
  <c r="AM1814" i="27"/>
  <c r="AM1815" i="27"/>
  <c r="AM1816" i="27"/>
  <c r="AM1817" i="27"/>
  <c r="AM1818" i="27"/>
  <c r="AM1819" i="27"/>
  <c r="AM1820" i="27"/>
  <c r="AM1821" i="27"/>
  <c r="AM1822" i="27"/>
  <c r="AM1823" i="27"/>
  <c r="AM1824" i="27"/>
  <c r="AM1825" i="27"/>
  <c r="AM1826" i="27"/>
  <c r="AM1827" i="27"/>
  <c r="AM1828" i="27"/>
  <c r="AM1829" i="27"/>
  <c r="AM1830" i="27"/>
  <c r="AM1831" i="27"/>
  <c r="AM1832" i="27"/>
  <c r="AM1833" i="27"/>
  <c r="AM1834" i="27"/>
  <c r="AM1835" i="27"/>
  <c r="AM1836" i="27"/>
  <c r="AM1837" i="27"/>
  <c r="AM1838" i="27"/>
  <c r="AM1839" i="27"/>
  <c r="AM1840" i="27"/>
  <c r="AM1841" i="27"/>
  <c r="AM1842" i="27"/>
  <c r="AM1843" i="27"/>
  <c r="AM1844" i="27"/>
  <c r="AM1845" i="27"/>
  <c r="AM1846" i="27"/>
  <c r="AM1847" i="27"/>
  <c r="AM1848" i="27"/>
  <c r="AM1849" i="27"/>
  <c r="AM1850" i="27"/>
  <c r="AM1851" i="27"/>
  <c r="AM1852" i="27"/>
  <c r="AM1853" i="27"/>
  <c r="AM1854" i="27"/>
  <c r="AM1855" i="27"/>
  <c r="AM1856" i="27"/>
  <c r="AM1857" i="27"/>
  <c r="AM1858" i="27"/>
  <c r="AM1859" i="27"/>
  <c r="AM1860" i="27"/>
  <c r="AM1861" i="27"/>
  <c r="AM1862" i="27"/>
  <c r="AM1863" i="27"/>
  <c r="AM1864" i="27"/>
  <c r="AM1865" i="27"/>
  <c r="AM1866" i="27"/>
  <c r="AM1867" i="27"/>
  <c r="AM1868" i="27"/>
  <c r="AM1869" i="27"/>
  <c r="AM1870" i="27"/>
  <c r="AM1871" i="27"/>
  <c r="AM1872" i="27"/>
  <c r="AM1873" i="27"/>
  <c r="AM1874" i="27"/>
  <c r="AM1875" i="27"/>
  <c r="AM1876" i="27"/>
  <c r="AM1877" i="27"/>
  <c r="AM1878" i="27"/>
  <c r="AM1879" i="27"/>
  <c r="AM1880" i="27"/>
  <c r="AM1881" i="27"/>
  <c r="AM1882" i="27"/>
  <c r="AM1883" i="27"/>
  <c r="AM1884" i="27"/>
  <c r="AM1885" i="27"/>
  <c r="AM1886" i="27"/>
  <c r="AM1887" i="27"/>
  <c r="AM1888" i="27"/>
  <c r="AM1889" i="27"/>
  <c r="AM1890" i="27"/>
  <c r="AM1891" i="27"/>
  <c r="AM1892" i="27"/>
  <c r="AM1893" i="27"/>
  <c r="AM1894" i="27"/>
  <c r="AM1895" i="27"/>
  <c r="AM1896" i="27"/>
  <c r="AM1897" i="27"/>
  <c r="AM1898" i="27"/>
  <c r="AM1899" i="27"/>
  <c r="AM1900" i="27"/>
  <c r="AM1901" i="27"/>
  <c r="AM1902" i="27"/>
  <c r="AM1903" i="27"/>
  <c r="AM1904" i="27"/>
  <c r="AM1905" i="27"/>
  <c r="AM1906" i="27"/>
  <c r="AM1907" i="27"/>
  <c r="AM1908" i="27"/>
  <c r="AM1909" i="27"/>
  <c r="AM1910" i="27"/>
  <c r="AM1911" i="27"/>
  <c r="AM1912" i="27"/>
  <c r="AM1913" i="27"/>
  <c r="AM1914" i="27"/>
  <c r="AM1915" i="27"/>
  <c r="AM1916" i="27"/>
  <c r="AM1917" i="27"/>
  <c r="AM1918" i="27"/>
  <c r="AM1919" i="27"/>
  <c r="AM1920" i="27"/>
  <c r="AM1921" i="27"/>
  <c r="AM1922" i="27"/>
  <c r="AM1923" i="27"/>
  <c r="AM1924" i="27"/>
  <c r="AM1925" i="27"/>
  <c r="AM1926" i="27"/>
  <c r="AM1927" i="27"/>
  <c r="AM1928" i="27"/>
  <c r="AM1929" i="27"/>
  <c r="AM1930" i="27"/>
  <c r="AM1931" i="27"/>
  <c r="AM1932" i="27"/>
  <c r="AM1933" i="27"/>
  <c r="AM1934" i="27"/>
  <c r="AM1935" i="27"/>
  <c r="AM1936" i="27"/>
  <c r="AM1937" i="27"/>
  <c r="AM1938" i="27"/>
  <c r="AM1939" i="27"/>
  <c r="AM1940" i="27"/>
  <c r="AM1941" i="27"/>
  <c r="AM1942" i="27"/>
  <c r="AM1943" i="27"/>
  <c r="AM1944" i="27"/>
  <c r="AM1945" i="27"/>
  <c r="AM1946" i="27"/>
  <c r="AM1947" i="27"/>
  <c r="AM1948" i="27"/>
  <c r="AM1949" i="27"/>
  <c r="AM1950" i="27"/>
  <c r="AM1951" i="27"/>
  <c r="AM1952" i="27"/>
  <c r="AM1953" i="27"/>
  <c r="AM1954" i="27"/>
  <c r="AM1955" i="27"/>
  <c r="AM1956" i="27"/>
  <c r="AM1957" i="27"/>
  <c r="AM1958" i="27"/>
  <c r="AM1959" i="27"/>
  <c r="AM1960" i="27"/>
  <c r="AM1961" i="27"/>
  <c r="AM1962" i="27"/>
  <c r="AM1963" i="27"/>
  <c r="AM1964" i="27"/>
  <c r="AM1965" i="27"/>
  <c r="AM1966" i="27"/>
  <c r="AM1967" i="27"/>
  <c r="AM1968" i="27"/>
  <c r="AM1969" i="27"/>
  <c r="AM1970" i="27"/>
  <c r="AM1971" i="27"/>
  <c r="AM1972" i="27"/>
  <c r="AM1973" i="27"/>
  <c r="AM1974" i="27"/>
  <c r="AM1975" i="27"/>
  <c r="AM1976" i="27"/>
  <c r="AM1977" i="27"/>
  <c r="AM1978" i="27"/>
  <c r="AM1979" i="27"/>
  <c r="AM1980" i="27"/>
  <c r="AM1981" i="27"/>
  <c r="AM1982" i="27"/>
  <c r="AM1983" i="27"/>
  <c r="AM1984" i="27"/>
  <c r="AM1985" i="27"/>
  <c r="AM1986" i="27"/>
  <c r="AM1987" i="27"/>
  <c r="AM1988" i="27"/>
  <c r="AM1989" i="27"/>
  <c r="AM1990" i="27"/>
  <c r="AM1991" i="27"/>
  <c r="AM1992" i="27"/>
  <c r="AM1993" i="27"/>
  <c r="AM1994" i="27"/>
  <c r="AM1995" i="27"/>
  <c r="AM1996" i="27"/>
  <c r="AM1997" i="27"/>
  <c r="AM1998" i="27"/>
  <c r="AM1999" i="27"/>
  <c r="AM2000" i="27"/>
  <c r="AM2001" i="27"/>
  <c r="AM2002" i="27"/>
  <c r="AM2003" i="27"/>
  <c r="AM2004" i="27"/>
  <c r="AM2005" i="27"/>
  <c r="AM2006" i="27"/>
  <c r="AM2007" i="27"/>
  <c r="AM2008" i="27"/>
  <c r="AM2009" i="27"/>
  <c r="AM2010" i="27"/>
  <c r="AM2011" i="27"/>
  <c r="AM2012" i="27"/>
  <c r="AM2013" i="27"/>
  <c r="AM2014" i="27"/>
  <c r="AM2015" i="27"/>
  <c r="AM2016" i="27"/>
  <c r="AM2017" i="27"/>
  <c r="AM2018" i="27"/>
  <c r="AM2019" i="27"/>
  <c r="AM2020" i="27"/>
  <c r="AM2021" i="27"/>
  <c r="AM2022" i="27"/>
  <c r="AM2023" i="27"/>
  <c r="AM2024" i="27"/>
  <c r="AM2025" i="27"/>
  <c r="AM2026" i="27"/>
  <c r="AM2027" i="27"/>
  <c r="AM2028" i="27"/>
  <c r="AM2029" i="27"/>
  <c r="AM2030" i="27"/>
  <c r="AM2031" i="27"/>
  <c r="AM2032" i="27"/>
  <c r="AM2033" i="27"/>
  <c r="AM2034" i="27"/>
  <c r="AM2035" i="27"/>
  <c r="AM2036" i="27"/>
  <c r="AM2037" i="27"/>
  <c r="AM2038" i="27"/>
  <c r="AM2039" i="27"/>
  <c r="AM2040" i="27"/>
  <c r="AM2041" i="27"/>
  <c r="AM2042" i="27"/>
  <c r="AM2043" i="27"/>
  <c r="AM2044" i="27"/>
  <c r="AM2045" i="27"/>
  <c r="AM2046" i="27"/>
  <c r="AM2047" i="27"/>
  <c r="AM2048" i="27"/>
  <c r="AM2049" i="27"/>
  <c r="AM2050" i="27"/>
  <c r="AM2051" i="27"/>
  <c r="AM2052" i="27"/>
  <c r="AM2053" i="27"/>
  <c r="AM2054" i="27"/>
  <c r="AM2055" i="27"/>
  <c r="AM2056" i="27"/>
  <c r="AM2057" i="27"/>
  <c r="AM2058" i="27"/>
  <c r="AM2059" i="27"/>
  <c r="AM2060" i="27"/>
  <c r="AM2061" i="27"/>
  <c r="AM2062" i="27"/>
  <c r="AM2063" i="27"/>
  <c r="AM2064" i="27"/>
  <c r="AM2065" i="27"/>
  <c r="AM2066" i="27"/>
  <c r="AM2067" i="27"/>
  <c r="AM2068" i="27"/>
  <c r="AM2069" i="27"/>
  <c r="AM2070" i="27"/>
  <c r="AM2071" i="27"/>
  <c r="AM2072" i="27"/>
  <c r="AM2073" i="27"/>
  <c r="AM2074" i="27"/>
  <c r="AM2075" i="27"/>
  <c r="AM2076" i="27"/>
  <c r="AM2077" i="27"/>
  <c r="AM2078" i="27"/>
  <c r="AM2079" i="27"/>
  <c r="AM2080" i="27"/>
  <c r="AM2081" i="27"/>
  <c r="AM2082" i="27"/>
  <c r="AM2083" i="27"/>
  <c r="AM2084" i="27"/>
  <c r="AM2085" i="27"/>
  <c r="AM2086" i="27"/>
  <c r="AM2087" i="27"/>
  <c r="AM2088" i="27"/>
  <c r="AM2089" i="27"/>
  <c r="AM2090" i="27"/>
  <c r="AM2091" i="27"/>
  <c r="AM2092" i="27"/>
  <c r="AM2093" i="27"/>
  <c r="AM2094" i="27"/>
  <c r="AM2095" i="27"/>
  <c r="AM2096" i="27"/>
  <c r="AM2097" i="27"/>
  <c r="AM2098" i="27"/>
  <c r="AM2099" i="27"/>
  <c r="AM2100" i="27"/>
  <c r="AM2101" i="27"/>
  <c r="AM2102" i="27"/>
  <c r="AM2103" i="27"/>
  <c r="AM2104" i="27"/>
  <c r="AM2105" i="27"/>
  <c r="AM2106" i="27"/>
  <c r="AM2107" i="27"/>
  <c r="AM2108" i="27"/>
  <c r="AM2109" i="27"/>
  <c r="AM2110" i="27"/>
  <c r="AM2111" i="27"/>
  <c r="AM2112" i="27"/>
  <c r="AM2113" i="27"/>
  <c r="AM2114" i="27"/>
  <c r="AM2115" i="27"/>
  <c r="AM2116" i="27"/>
  <c r="AM2117" i="27"/>
  <c r="AM2118" i="27"/>
  <c r="AM2119" i="27"/>
  <c r="AM2120" i="27"/>
  <c r="AM2121" i="27"/>
  <c r="AM2122" i="27"/>
  <c r="AM2123" i="27"/>
  <c r="AM2124" i="27"/>
  <c r="AM2125" i="27"/>
  <c r="AM2126" i="27"/>
  <c r="AM2127" i="27"/>
  <c r="AM2128" i="27"/>
  <c r="AM2129" i="27"/>
  <c r="AM2130" i="27"/>
  <c r="AM2131" i="27"/>
  <c r="AM2132" i="27"/>
  <c r="AM2133" i="27"/>
  <c r="AM2134" i="27"/>
  <c r="AM2135" i="27"/>
  <c r="AM2136" i="27"/>
  <c r="AM2137" i="27"/>
  <c r="AM2138" i="27"/>
  <c r="AM2139" i="27"/>
  <c r="AM2140" i="27"/>
  <c r="AM2141" i="27"/>
  <c r="AM2142" i="27"/>
  <c r="AM2143" i="27"/>
  <c r="AM2144" i="27"/>
  <c r="AM2145" i="27"/>
  <c r="AM2146" i="27"/>
  <c r="AM2147" i="27"/>
  <c r="AM2148" i="27"/>
  <c r="AM2149" i="27"/>
  <c r="AM2150" i="27"/>
  <c r="AM2151" i="27"/>
  <c r="AM2152" i="27"/>
  <c r="AM2153" i="27"/>
  <c r="AM2154" i="27"/>
  <c r="AM2155" i="27"/>
  <c r="AM2156" i="27"/>
  <c r="AM2157" i="27"/>
  <c r="AM2158" i="27"/>
  <c r="AM2159" i="27"/>
  <c r="AM2160" i="27"/>
  <c r="AM2161" i="27"/>
  <c r="AM2162" i="27"/>
  <c r="AM2163" i="27"/>
  <c r="AM2164" i="27"/>
  <c r="AM2165" i="27"/>
  <c r="AM2166" i="27"/>
  <c r="AM2167" i="27"/>
  <c r="AM2168" i="27"/>
  <c r="AM2169" i="27"/>
  <c r="AM2170" i="27"/>
  <c r="AM2171" i="27"/>
  <c r="AM2172" i="27"/>
  <c r="AM2173" i="27"/>
  <c r="AM2174" i="27"/>
  <c r="AM2175" i="27"/>
  <c r="AM2176" i="27"/>
  <c r="AM2177" i="27"/>
  <c r="AM2178" i="27"/>
  <c r="AM2179" i="27"/>
  <c r="AM2180" i="27"/>
  <c r="AM2181" i="27"/>
  <c r="AM2182" i="27"/>
  <c r="AM2183" i="27"/>
  <c r="AM2184" i="27"/>
  <c r="AM2185" i="27"/>
  <c r="AM2186" i="27"/>
  <c r="AM2187" i="27"/>
  <c r="AM2188" i="27"/>
  <c r="AM2189" i="27"/>
  <c r="AM2190" i="27"/>
  <c r="AM2191" i="27"/>
  <c r="AM2192" i="27"/>
  <c r="AM2193" i="27"/>
  <c r="AM2194" i="27"/>
  <c r="AM2195" i="27"/>
  <c r="AM2196" i="27"/>
  <c r="AM2197" i="27"/>
  <c r="AM2198" i="27"/>
  <c r="AM2199" i="27"/>
  <c r="AM2200" i="27"/>
  <c r="AM2201" i="27"/>
  <c r="AM2202" i="27"/>
  <c r="AM2203" i="27"/>
  <c r="AM2204" i="27"/>
  <c r="AM2205" i="27"/>
  <c r="AM2206" i="27"/>
  <c r="AM2207" i="27"/>
  <c r="AM2208" i="27"/>
  <c r="AM2209" i="27"/>
  <c r="AM2210" i="27"/>
  <c r="AM2211" i="27"/>
  <c r="AM2212" i="27"/>
  <c r="AM2213" i="27"/>
  <c r="AM2214" i="27"/>
  <c r="AM2215" i="27"/>
  <c r="AM2216" i="27"/>
  <c r="AM2217" i="27"/>
  <c r="AM2218" i="27"/>
  <c r="AM2219" i="27"/>
  <c r="AM2220" i="27"/>
  <c r="AM2221" i="27"/>
  <c r="AM2222" i="27"/>
  <c r="AM2223" i="27"/>
  <c r="AM2224" i="27"/>
  <c r="AM2225" i="27"/>
  <c r="AM2226" i="27"/>
  <c r="AM2227" i="27"/>
  <c r="AM2228" i="27"/>
  <c r="AM2229" i="27"/>
  <c r="AM2230" i="27"/>
  <c r="AM2231" i="27"/>
  <c r="AM2232" i="27"/>
  <c r="AM2233" i="27"/>
  <c r="AM2234" i="27"/>
  <c r="AM2235" i="27"/>
  <c r="AM2236" i="27"/>
  <c r="AM2237" i="27"/>
  <c r="AM2238" i="27"/>
  <c r="AM2239" i="27"/>
  <c r="AM2240" i="27"/>
  <c r="AM2241" i="27"/>
  <c r="AM2242" i="27"/>
  <c r="AM2243" i="27"/>
  <c r="AM2244" i="27"/>
  <c r="AM2245" i="27"/>
  <c r="AM2246" i="27"/>
  <c r="AM2247" i="27"/>
  <c r="AM2248" i="27"/>
  <c r="AM2249" i="27"/>
  <c r="AM2250" i="27"/>
  <c r="AM2251" i="27"/>
  <c r="AM2252" i="27"/>
  <c r="AM2253" i="27"/>
  <c r="AM2254" i="27"/>
  <c r="AM2255" i="27"/>
  <c r="AM2256" i="27"/>
  <c r="AM2257" i="27"/>
  <c r="AM2258" i="27"/>
  <c r="AM2259" i="27"/>
  <c r="AM2260" i="27"/>
  <c r="AM2261" i="27"/>
  <c r="AM2262" i="27"/>
  <c r="AM2263" i="27"/>
  <c r="AM2264" i="27"/>
  <c r="AM2265" i="27"/>
  <c r="AM2266" i="27"/>
  <c r="AM2267" i="27"/>
  <c r="AM2268" i="27"/>
  <c r="AM2269" i="27"/>
  <c r="AM2270" i="27"/>
  <c r="AM2271" i="27"/>
  <c r="AM2272" i="27"/>
  <c r="AM2273" i="27"/>
  <c r="AM2274" i="27"/>
  <c r="AM2275" i="27"/>
  <c r="AM2276" i="27"/>
  <c r="AM2277" i="27"/>
  <c r="AM2278" i="27"/>
  <c r="AM2279" i="27"/>
  <c r="AM2280" i="27"/>
  <c r="AM2281" i="27"/>
  <c r="AM2282" i="27"/>
  <c r="AM2283" i="27"/>
  <c r="AM2284" i="27"/>
  <c r="AM2285" i="27"/>
  <c r="AM2286" i="27"/>
  <c r="AM2287" i="27"/>
  <c r="AM2288" i="27"/>
  <c r="AM2289" i="27"/>
  <c r="AM2290" i="27"/>
  <c r="AM2291" i="27"/>
  <c r="AM2292" i="27"/>
  <c r="AM2293" i="27"/>
  <c r="AM2294" i="27"/>
  <c r="AM2295" i="27"/>
  <c r="AM2296" i="27"/>
  <c r="AM2297" i="27"/>
  <c r="AM2298" i="27"/>
  <c r="AM2299" i="27"/>
  <c r="AM2300" i="27"/>
  <c r="AM2301" i="27"/>
  <c r="AM2302" i="27"/>
  <c r="AM2303" i="27"/>
  <c r="AM2304" i="27"/>
  <c r="AM2305" i="27"/>
  <c r="AM2306" i="27"/>
  <c r="AM2307" i="27"/>
  <c r="AM2308" i="27"/>
  <c r="AM2309" i="27"/>
  <c r="AM2310" i="27"/>
  <c r="AM2311" i="27"/>
  <c r="AM2312" i="27"/>
  <c r="AM2313" i="27"/>
  <c r="AM2314" i="27"/>
  <c r="AM2315" i="27"/>
  <c r="AM2316" i="27"/>
  <c r="AM2317" i="27"/>
  <c r="AM2318" i="27"/>
  <c r="AM2319" i="27"/>
  <c r="AM2320" i="27"/>
  <c r="AM2321" i="27"/>
  <c r="AM2322" i="27"/>
  <c r="AM2323" i="27"/>
  <c r="AM2324" i="27"/>
  <c r="AM2325" i="27"/>
  <c r="AM2326" i="27"/>
  <c r="AM2327" i="27"/>
  <c r="AM2328" i="27"/>
  <c r="AM2329" i="27"/>
  <c r="AM2330" i="27"/>
  <c r="AM2331" i="27"/>
  <c r="AM2332" i="27"/>
  <c r="AM2333" i="27"/>
  <c r="AM2334" i="27"/>
  <c r="AM2335" i="27"/>
  <c r="AM2336" i="27"/>
  <c r="AM2337" i="27"/>
  <c r="AM2338" i="27"/>
  <c r="AM2339" i="27"/>
  <c r="AM2340" i="27"/>
  <c r="AM2341" i="27"/>
  <c r="AM2342" i="27"/>
  <c r="AM2343" i="27"/>
  <c r="AM2344" i="27"/>
  <c r="AM2345" i="27"/>
  <c r="AM2346" i="27"/>
  <c r="AM2347" i="27"/>
  <c r="AM2348" i="27"/>
  <c r="AM2349" i="27"/>
  <c r="AM2350" i="27"/>
  <c r="AM2351" i="27"/>
  <c r="AM2352" i="27"/>
  <c r="AM2353" i="27"/>
  <c r="AM2354" i="27"/>
  <c r="AM2355" i="27"/>
  <c r="AM2356" i="27"/>
  <c r="AM2357" i="27"/>
  <c r="AM2358" i="27"/>
  <c r="AM2359" i="27"/>
  <c r="AM2360" i="27"/>
  <c r="AM2361" i="27"/>
  <c r="AM2362" i="27"/>
  <c r="AM2363" i="27"/>
  <c r="AM2364" i="27"/>
  <c r="AM2365" i="27"/>
  <c r="AM2366" i="27"/>
  <c r="AM2367" i="27"/>
  <c r="AM2368" i="27"/>
  <c r="AM2369" i="27"/>
  <c r="AM2370" i="27"/>
  <c r="AM2371" i="27"/>
  <c r="AM2372" i="27"/>
  <c r="AM2373" i="27"/>
  <c r="AM2374" i="27"/>
  <c r="AM2375" i="27"/>
  <c r="AM2376" i="27"/>
  <c r="AM2377" i="27"/>
  <c r="AM2378" i="27"/>
  <c r="AM2379" i="27"/>
  <c r="AM2380" i="27"/>
  <c r="AM2381" i="27"/>
  <c r="AM2382" i="27"/>
  <c r="AM2383" i="27"/>
  <c r="AM2384" i="27"/>
  <c r="AM2385" i="27"/>
  <c r="AM2386" i="27"/>
  <c r="AM2387" i="27"/>
  <c r="AM2388" i="27"/>
  <c r="AM2389" i="27"/>
  <c r="AM2390" i="27"/>
  <c r="AM2391" i="27"/>
  <c r="AM2392" i="27"/>
  <c r="AM2393" i="27"/>
  <c r="AM2394" i="27"/>
  <c r="AM2395" i="27"/>
  <c r="AM2396" i="27"/>
  <c r="AM2397" i="27"/>
  <c r="AM2398" i="27"/>
  <c r="AM2399" i="27"/>
  <c r="AM2400" i="27"/>
  <c r="AM2401" i="27"/>
  <c r="AM2402" i="27"/>
  <c r="AM2403" i="27"/>
  <c r="AM2404" i="27"/>
  <c r="AM2405" i="27"/>
  <c r="AM2406" i="27"/>
  <c r="AM2407" i="27"/>
  <c r="AM2408" i="27"/>
  <c r="AM2409" i="27"/>
  <c r="AM2410" i="27"/>
  <c r="AM2411" i="27"/>
  <c r="AM2412" i="27"/>
  <c r="AM2413" i="27"/>
  <c r="AM2414" i="27"/>
  <c r="AM2415" i="27"/>
  <c r="AM2416" i="27"/>
  <c r="AM2417" i="27"/>
  <c r="AM2418" i="27"/>
  <c r="AM2419" i="27"/>
  <c r="AM2420" i="27"/>
  <c r="AM2421" i="27"/>
  <c r="AM2422" i="27"/>
  <c r="AM2423" i="27"/>
  <c r="AM2424" i="27"/>
  <c r="AM2425" i="27"/>
  <c r="AM2426" i="27"/>
  <c r="AM2427" i="27"/>
  <c r="AM2428" i="27"/>
  <c r="AM2429" i="27"/>
  <c r="AM2430" i="27"/>
  <c r="AM2431" i="27"/>
  <c r="AM2432" i="27"/>
  <c r="AM2433" i="27"/>
  <c r="AM2434" i="27"/>
  <c r="AM2435" i="27"/>
  <c r="AM2436" i="27"/>
  <c r="AM2437" i="27"/>
  <c r="AM2438" i="27"/>
  <c r="AM2439" i="27"/>
  <c r="AM2440" i="27"/>
  <c r="AM2441" i="27"/>
  <c r="AM2442" i="27"/>
  <c r="AM2443" i="27"/>
  <c r="AM2444" i="27"/>
  <c r="AM2445" i="27"/>
  <c r="AM2446" i="27"/>
  <c r="AM2447" i="27"/>
  <c r="AM2448" i="27"/>
  <c r="AM2449" i="27"/>
  <c r="AM2450" i="27"/>
  <c r="AM2451" i="27"/>
  <c r="AM2452" i="27"/>
  <c r="AM2453" i="27"/>
  <c r="AM2454" i="27"/>
  <c r="AM2455" i="27"/>
  <c r="AM2456" i="27"/>
  <c r="AM2457" i="27"/>
  <c r="AM2458" i="27"/>
  <c r="AM2459" i="27"/>
  <c r="AM2460" i="27"/>
  <c r="AM2461" i="27"/>
  <c r="AM2462" i="27"/>
  <c r="AM2463" i="27"/>
  <c r="AM2464" i="27"/>
  <c r="AM2465" i="27"/>
  <c r="AM2466" i="27"/>
  <c r="AM2467" i="27"/>
  <c r="AM2468" i="27"/>
  <c r="AM2469" i="27"/>
  <c r="AM2470" i="27"/>
  <c r="AM2471" i="27"/>
  <c r="AM2472" i="27"/>
  <c r="AM2473" i="27"/>
  <c r="AM2474" i="27"/>
  <c r="AM2475" i="27"/>
  <c r="AM2476" i="27"/>
  <c r="AM2477" i="27"/>
  <c r="AM2478" i="27"/>
  <c r="AM2479" i="27"/>
  <c r="AM2480" i="27"/>
  <c r="AM2481" i="27"/>
  <c r="AM2482" i="27"/>
  <c r="AM2483" i="27"/>
  <c r="AM2484" i="27"/>
  <c r="AM2485" i="27"/>
  <c r="AM2486" i="27"/>
  <c r="AM2487" i="27"/>
  <c r="AM2488" i="27"/>
  <c r="AM2489" i="27"/>
  <c r="AM2490" i="27"/>
  <c r="AM2491" i="27"/>
  <c r="AM2492" i="27"/>
  <c r="AM2493" i="27"/>
  <c r="AM2494" i="27"/>
  <c r="AM2495" i="27"/>
  <c r="AM2496" i="27"/>
  <c r="AM2497" i="27"/>
  <c r="AM2498" i="27"/>
  <c r="AM2499" i="27"/>
  <c r="AM2500" i="27"/>
  <c r="AM2501" i="27"/>
  <c r="AM2502" i="27"/>
  <c r="AM2503" i="27"/>
  <c r="AM2504" i="27"/>
  <c r="AM2505" i="27"/>
  <c r="AM2506" i="27"/>
  <c r="AM2507" i="27"/>
  <c r="AM2508" i="27"/>
  <c r="AM2509" i="27"/>
  <c r="AM2510" i="27"/>
  <c r="AM2511" i="27"/>
  <c r="AM2512" i="27"/>
  <c r="AM2513" i="27"/>
  <c r="AM2514" i="27"/>
  <c r="AM2515" i="27"/>
  <c r="AM2516" i="27"/>
  <c r="AM2517" i="27"/>
  <c r="AM2518" i="27"/>
  <c r="AM2519" i="27"/>
  <c r="AM2520" i="27"/>
  <c r="AM2521" i="27"/>
  <c r="AM2522" i="27"/>
  <c r="AM2523" i="27"/>
  <c r="AM2524" i="27"/>
  <c r="AM2525" i="27"/>
  <c r="AM2526" i="27"/>
  <c r="AM2527" i="27"/>
  <c r="AM2528" i="27"/>
  <c r="AM2529" i="27"/>
  <c r="AM2530" i="27"/>
  <c r="AM2531" i="27"/>
  <c r="AM2532" i="27"/>
  <c r="AM2533" i="27"/>
  <c r="AM2534" i="27"/>
  <c r="AM2535" i="27"/>
  <c r="AM2536" i="27"/>
  <c r="AM2537" i="27"/>
  <c r="AM2538" i="27"/>
  <c r="AM2539" i="27"/>
  <c r="AM2540" i="27"/>
  <c r="AM2541" i="27"/>
  <c r="AM2542" i="27"/>
  <c r="AM2543" i="27"/>
  <c r="AM2544" i="27"/>
  <c r="AM2545" i="27"/>
  <c r="AM2546" i="27"/>
  <c r="AM2547" i="27"/>
  <c r="AM2548" i="27"/>
  <c r="AM2549" i="27"/>
  <c r="AM2550" i="27"/>
  <c r="AM2551" i="27"/>
  <c r="AM2552" i="27"/>
  <c r="AM2553" i="27"/>
  <c r="AM2554" i="27"/>
  <c r="AM2555" i="27"/>
  <c r="AM2556" i="27"/>
  <c r="AM2557" i="27"/>
  <c r="AM2558" i="27"/>
  <c r="AM2559" i="27"/>
  <c r="AM2560" i="27"/>
  <c r="AM2561" i="27"/>
  <c r="AM2562" i="27"/>
  <c r="AM2563" i="27"/>
  <c r="AM2564" i="27"/>
  <c r="AM2565" i="27"/>
  <c r="AM2566" i="27"/>
  <c r="AM2567" i="27"/>
  <c r="AM2568" i="27"/>
  <c r="AM2569" i="27"/>
  <c r="AM2570" i="27"/>
  <c r="AM2571" i="27"/>
  <c r="AM2572" i="27"/>
  <c r="AM2573" i="27"/>
  <c r="AM2574" i="27"/>
  <c r="AM2575" i="27"/>
  <c r="AM2576" i="27"/>
  <c r="AM2577" i="27"/>
  <c r="AM2578" i="27"/>
  <c r="AM2579" i="27"/>
  <c r="AM2580" i="27"/>
  <c r="AM2581" i="27"/>
  <c r="AM2582" i="27"/>
  <c r="AM2583" i="27"/>
  <c r="AM2584" i="27"/>
  <c r="AM2585" i="27"/>
  <c r="AM2586" i="27"/>
  <c r="AM2587" i="27"/>
  <c r="AM2588" i="27"/>
  <c r="AM2589" i="27"/>
  <c r="AM2590" i="27"/>
  <c r="AM2591" i="27"/>
  <c r="AM2592" i="27"/>
  <c r="AM2593" i="27"/>
  <c r="AM2594" i="27"/>
  <c r="AM2595" i="27"/>
  <c r="AM2596" i="27"/>
  <c r="AM2597" i="27"/>
  <c r="AM2598" i="27"/>
  <c r="AM2599" i="27"/>
  <c r="AM2600" i="27"/>
  <c r="AM2601" i="27"/>
  <c r="AM2602" i="27"/>
  <c r="AM2603" i="27"/>
  <c r="AM2604" i="27"/>
  <c r="AM2605" i="27"/>
  <c r="AM2606" i="27"/>
  <c r="AM2607" i="27"/>
  <c r="AM2608" i="27"/>
  <c r="AM2609" i="27"/>
  <c r="AM2610" i="27"/>
  <c r="AM2611" i="27"/>
  <c r="AM2612" i="27"/>
  <c r="AM2613" i="27"/>
  <c r="AM2614" i="27"/>
  <c r="AM2615" i="27"/>
  <c r="AM2616" i="27"/>
  <c r="AM2617" i="27"/>
  <c r="AM2618" i="27"/>
  <c r="AM2619" i="27"/>
  <c r="AM2620" i="27"/>
  <c r="AM2621" i="27"/>
  <c r="AM2622" i="27"/>
  <c r="AM2623" i="27"/>
  <c r="AM2624" i="27"/>
  <c r="AM2625" i="27"/>
  <c r="AM2626" i="27"/>
  <c r="AM2627" i="27"/>
  <c r="AM2628" i="27"/>
  <c r="AM2629" i="27"/>
  <c r="AM2630" i="27"/>
  <c r="AM2631" i="27"/>
  <c r="AM2632" i="27"/>
  <c r="AM2633" i="27"/>
  <c r="AM2634" i="27"/>
  <c r="AM2635" i="27"/>
  <c r="AM2636" i="27"/>
  <c r="AM2637" i="27"/>
  <c r="AM2638" i="27"/>
  <c r="AM2639" i="27"/>
  <c r="AM2640" i="27"/>
  <c r="AM2641" i="27"/>
  <c r="AM2642" i="27"/>
  <c r="AM2643" i="27"/>
  <c r="AM2644" i="27"/>
  <c r="AM2645" i="27"/>
  <c r="AM2646" i="27"/>
  <c r="AM2647" i="27"/>
  <c r="AM2648" i="27"/>
  <c r="AM2649" i="27"/>
  <c r="AM2650" i="27"/>
  <c r="AM2651" i="27"/>
  <c r="AM2652" i="27"/>
  <c r="AM2653" i="27"/>
  <c r="AM2654" i="27"/>
  <c r="AM2655" i="27"/>
  <c r="AM2656" i="27"/>
  <c r="AM2657" i="27"/>
  <c r="AM2658" i="27"/>
  <c r="AM2659" i="27"/>
  <c r="AM2660" i="27"/>
  <c r="AM2661" i="27"/>
  <c r="AM2662" i="27"/>
  <c r="AM2663" i="27"/>
  <c r="AM2664" i="27"/>
  <c r="AM2665" i="27"/>
  <c r="AM2666" i="27"/>
  <c r="AM2667" i="27"/>
  <c r="AM2668" i="27"/>
  <c r="AM2669" i="27"/>
  <c r="AM2670" i="27"/>
  <c r="AM2671" i="27"/>
  <c r="AM2672" i="27"/>
  <c r="AM2673" i="27"/>
  <c r="AM2674" i="27"/>
  <c r="AM2675" i="27"/>
  <c r="AM2676" i="27"/>
  <c r="AM2677" i="27"/>
  <c r="AM2678" i="27"/>
  <c r="AM2679" i="27"/>
  <c r="AM2680" i="27"/>
  <c r="AM2681" i="27"/>
  <c r="AM2682" i="27"/>
  <c r="AM2683" i="27"/>
  <c r="AM2684" i="27"/>
  <c r="AM2685" i="27"/>
  <c r="AM2686" i="27"/>
  <c r="AM2687" i="27"/>
  <c r="AM2688" i="27"/>
  <c r="AM2689" i="27"/>
  <c r="AM2690" i="27"/>
  <c r="AM2691" i="27"/>
  <c r="AM2692" i="27"/>
  <c r="AM2693" i="27"/>
  <c r="AM2694" i="27"/>
  <c r="AM2695" i="27"/>
  <c r="AM2696" i="27"/>
  <c r="AM2697" i="27"/>
  <c r="AM2698" i="27"/>
  <c r="AM2699" i="27"/>
  <c r="AM2700" i="27"/>
  <c r="AM2701" i="27"/>
  <c r="AM2702" i="27"/>
  <c r="AM2703" i="27"/>
  <c r="AM2704" i="27"/>
  <c r="AM2705" i="27"/>
  <c r="AM2706" i="27"/>
  <c r="AM2707" i="27"/>
  <c r="AM2708" i="27"/>
  <c r="AM2709" i="27"/>
  <c r="AM2710" i="27"/>
  <c r="AM2711" i="27"/>
  <c r="AM2712" i="27"/>
  <c r="AM2713" i="27"/>
  <c r="AM2714" i="27"/>
  <c r="AM2715" i="27"/>
  <c r="AM2716" i="27"/>
  <c r="AM2717" i="27"/>
  <c r="AM2718" i="27"/>
  <c r="AM2719" i="27"/>
  <c r="AM2720" i="27"/>
  <c r="AM2721" i="27"/>
  <c r="AM2722" i="27"/>
  <c r="AM2723" i="27"/>
  <c r="AM2724" i="27"/>
  <c r="AM2725" i="27"/>
  <c r="AM2726" i="27"/>
  <c r="AM2727" i="27"/>
  <c r="AM2728" i="27"/>
  <c r="AM2729" i="27"/>
  <c r="AM2730" i="27"/>
  <c r="AM2731" i="27"/>
  <c r="AM2732" i="27"/>
  <c r="AM2733" i="27"/>
  <c r="AM2734" i="27"/>
  <c r="AM2735" i="27"/>
  <c r="AM2736" i="27"/>
  <c r="AM2737" i="27"/>
  <c r="AM2738" i="27"/>
  <c r="AM2739" i="27"/>
  <c r="AM2740" i="27"/>
  <c r="AM2741" i="27"/>
  <c r="AM2742" i="27"/>
  <c r="AM2743" i="27"/>
  <c r="AM2744" i="27"/>
  <c r="AM2745" i="27"/>
  <c r="AM2746" i="27"/>
  <c r="AM2747" i="27"/>
  <c r="AM2748" i="27"/>
  <c r="AM2749" i="27"/>
  <c r="AM2750" i="27"/>
  <c r="AM2751" i="27"/>
  <c r="AM2752" i="27"/>
  <c r="AM2753" i="27"/>
  <c r="AM2754" i="27"/>
  <c r="AM2755" i="27"/>
  <c r="AM2756" i="27"/>
  <c r="AM2757" i="27"/>
  <c r="AM2758" i="27"/>
  <c r="AM2759" i="27"/>
  <c r="AM2760" i="27"/>
  <c r="AM2761" i="27"/>
  <c r="AM2762" i="27"/>
  <c r="AM2763" i="27"/>
  <c r="AM2764" i="27"/>
  <c r="AM2765" i="27"/>
  <c r="AM2766" i="27"/>
  <c r="AM2767" i="27"/>
  <c r="AM2768" i="27"/>
  <c r="AM2769" i="27"/>
  <c r="AM2770" i="27"/>
  <c r="AM2771" i="27"/>
  <c r="AM2772" i="27"/>
  <c r="AM2773" i="27"/>
  <c r="AM2774" i="27"/>
  <c r="AM2775" i="27"/>
  <c r="AM2776" i="27"/>
  <c r="AM2777" i="27"/>
  <c r="AM2778" i="27"/>
  <c r="AM2779" i="27"/>
  <c r="AM2780" i="27"/>
  <c r="AM2781" i="27"/>
  <c r="AM2782" i="27"/>
  <c r="AM2783" i="27"/>
  <c r="AM2784" i="27"/>
  <c r="AM2785" i="27"/>
  <c r="AM2786" i="27"/>
  <c r="AM2787" i="27"/>
  <c r="AM2788" i="27"/>
  <c r="AM2789" i="27"/>
  <c r="AM2790" i="27"/>
  <c r="AM2791" i="27"/>
  <c r="AM2792" i="27"/>
  <c r="AM2793" i="27"/>
  <c r="AM2794" i="27"/>
  <c r="AM2795" i="27"/>
  <c r="AM2796" i="27"/>
  <c r="AM2797" i="27"/>
  <c r="AM2798" i="27"/>
  <c r="AM2799" i="27"/>
  <c r="AM2800" i="27"/>
  <c r="AM2801" i="27"/>
  <c r="AM2802" i="27"/>
  <c r="AM2803" i="27"/>
  <c r="AM2804" i="27"/>
  <c r="AM2805" i="27"/>
  <c r="AM2806" i="27"/>
  <c r="AM2807" i="27"/>
  <c r="AM2808" i="27"/>
  <c r="AM2809" i="27"/>
  <c r="AM2810" i="27"/>
  <c r="AM2811" i="27"/>
  <c r="AM2812" i="27"/>
  <c r="AM2813" i="27"/>
  <c r="AM2814" i="27"/>
  <c r="AM2815" i="27"/>
  <c r="AM2816" i="27"/>
  <c r="AM2817" i="27"/>
  <c r="AM2818" i="27"/>
  <c r="AM2819" i="27"/>
  <c r="AM2820" i="27"/>
  <c r="AM2821" i="27"/>
  <c r="AM2822" i="27"/>
  <c r="AM2823" i="27"/>
  <c r="AM2824" i="27"/>
  <c r="AM2825" i="27"/>
  <c r="AM2826" i="27"/>
  <c r="AM2827" i="27"/>
  <c r="AM2828" i="27"/>
  <c r="AM2829" i="27"/>
  <c r="AM2830" i="27"/>
  <c r="AM2831" i="27"/>
  <c r="AM2832" i="27"/>
  <c r="AM2833" i="27"/>
  <c r="AM2834" i="27"/>
  <c r="AM2835" i="27"/>
  <c r="AM2836" i="27"/>
  <c r="AM2837" i="27"/>
  <c r="AM2838" i="27"/>
  <c r="AM2839" i="27"/>
  <c r="AM2840" i="27"/>
  <c r="AM2841" i="27"/>
  <c r="AM2842" i="27"/>
  <c r="AM2843" i="27"/>
  <c r="AM2844" i="27"/>
  <c r="AM2845" i="27"/>
  <c r="AM2846" i="27"/>
  <c r="AM2847" i="27"/>
  <c r="AM2848" i="27"/>
  <c r="AM2849" i="27"/>
  <c r="AM2850" i="27"/>
  <c r="AM2851" i="27"/>
  <c r="AM2852" i="27"/>
  <c r="AM2853" i="27"/>
  <c r="AM2854" i="27"/>
  <c r="AM2855" i="27"/>
  <c r="AM2856" i="27"/>
  <c r="AM2857" i="27"/>
  <c r="AM2858" i="27"/>
  <c r="AM2859" i="27"/>
  <c r="AM2860" i="27"/>
  <c r="AM2861" i="27"/>
  <c r="AM2862" i="27"/>
  <c r="AM2863" i="27"/>
  <c r="AM2864" i="27"/>
  <c r="AM2865" i="27"/>
  <c r="AM2866" i="27"/>
  <c r="AM2867" i="27"/>
  <c r="AM2868" i="27"/>
  <c r="AM2869" i="27"/>
  <c r="AM2870" i="27"/>
  <c r="AM2871" i="27"/>
  <c r="AM2872" i="27"/>
  <c r="AM2873" i="27"/>
  <c r="AM2874" i="27"/>
  <c r="AM2875" i="27"/>
  <c r="AM2876" i="27"/>
  <c r="AM2877" i="27"/>
  <c r="AM2878" i="27"/>
  <c r="AM2879" i="27"/>
  <c r="AM2880" i="27"/>
  <c r="AM2881" i="27"/>
  <c r="AM2882" i="27"/>
  <c r="AM2883" i="27"/>
  <c r="AM2884" i="27"/>
  <c r="AM2885" i="27"/>
  <c r="AM2886" i="27"/>
  <c r="AM2887" i="27"/>
  <c r="AM2888" i="27"/>
  <c r="AM2889" i="27"/>
  <c r="AM2890" i="27"/>
  <c r="AM2891" i="27"/>
  <c r="AM2892" i="27"/>
  <c r="AM2893" i="27"/>
  <c r="AM2894" i="27"/>
  <c r="AM2895" i="27"/>
  <c r="AM2896" i="27"/>
  <c r="AM2897" i="27"/>
  <c r="AM2898" i="27"/>
  <c r="AM2899" i="27"/>
  <c r="AM2900" i="27"/>
  <c r="AM2901" i="27"/>
  <c r="AM2902" i="27"/>
  <c r="AM2903" i="27"/>
  <c r="AM2904" i="27"/>
  <c r="AM2905" i="27"/>
  <c r="AM2906" i="27"/>
  <c r="AM2907" i="27"/>
  <c r="AM2908" i="27"/>
  <c r="AM2909" i="27"/>
  <c r="AM2910" i="27"/>
  <c r="AM2911" i="27"/>
  <c r="AM2912" i="27"/>
  <c r="AM2913" i="27"/>
  <c r="AM2914" i="27"/>
  <c r="AM2915" i="27"/>
  <c r="AM2916" i="27"/>
  <c r="AM2917" i="27"/>
  <c r="AM2918" i="27"/>
  <c r="AM2919" i="27"/>
  <c r="AM2920" i="27"/>
  <c r="AM2921" i="27"/>
  <c r="AM2922" i="27"/>
  <c r="AM2923" i="27"/>
  <c r="AM2924" i="27"/>
  <c r="AM2925" i="27"/>
  <c r="AM2926" i="27"/>
  <c r="AM2927" i="27"/>
  <c r="AM2928" i="27"/>
  <c r="AM2929" i="27"/>
  <c r="AM2930" i="27"/>
  <c r="AM2931" i="27"/>
  <c r="AM2932" i="27"/>
  <c r="AM2933" i="27"/>
  <c r="AM2934" i="27"/>
  <c r="AM2935" i="27"/>
  <c r="AM2936" i="27"/>
  <c r="AM2937" i="27"/>
  <c r="AM2938" i="27"/>
  <c r="AM2939" i="27"/>
  <c r="AM2940" i="27"/>
  <c r="AM2941" i="27"/>
  <c r="AM2942" i="27"/>
  <c r="AM2943" i="27"/>
  <c r="AM2944" i="27"/>
  <c r="AM2945" i="27"/>
  <c r="AM2946" i="27"/>
  <c r="AM2947" i="27"/>
  <c r="AM2948" i="27"/>
  <c r="AM2949" i="27"/>
  <c r="AM2950" i="27"/>
  <c r="AM2951" i="27"/>
  <c r="AM2952" i="27"/>
  <c r="AM2953" i="27"/>
  <c r="AM2954" i="27"/>
  <c r="AM2955" i="27"/>
  <c r="AM2956" i="27"/>
  <c r="AM2957" i="27"/>
  <c r="AM2958" i="27"/>
  <c r="AM2959" i="27"/>
  <c r="AM2960" i="27"/>
  <c r="AM2961" i="27"/>
  <c r="AM2962" i="27"/>
  <c r="AM2963" i="27"/>
  <c r="AM2964" i="27"/>
  <c r="AM2965" i="27"/>
  <c r="AM2966" i="27"/>
  <c r="AM2967" i="27"/>
  <c r="AM2968" i="27"/>
  <c r="AM2969" i="27"/>
  <c r="AM2970" i="27"/>
  <c r="AM2971" i="27"/>
  <c r="AM2972" i="27"/>
  <c r="AM2973" i="27"/>
  <c r="AM2974" i="27"/>
  <c r="AM2975" i="27"/>
  <c r="AM2976" i="27"/>
  <c r="AM2977" i="27"/>
  <c r="AM2978" i="27"/>
  <c r="AM2979" i="27"/>
  <c r="AM2980" i="27"/>
  <c r="AM2981" i="27"/>
  <c r="AM2982" i="27"/>
  <c r="AM2983" i="27"/>
  <c r="AM2984" i="27"/>
  <c r="AM2985" i="27"/>
  <c r="AM2986" i="27"/>
  <c r="AM2987" i="27"/>
  <c r="AM2988" i="27"/>
  <c r="AM2989" i="27"/>
  <c r="AM2990" i="27"/>
  <c r="AM2991" i="27"/>
  <c r="AM2992" i="27"/>
  <c r="AM2993" i="27"/>
  <c r="AM2994" i="27"/>
  <c r="AM2995" i="27"/>
  <c r="AM2996" i="27"/>
  <c r="AM2997" i="27"/>
  <c r="AM2998" i="27"/>
  <c r="AM2999" i="27"/>
  <c r="AM3000" i="27"/>
  <c r="AM3001" i="27"/>
  <c r="AM3002" i="27"/>
  <c r="AM3003" i="27"/>
  <c r="AM3004" i="27"/>
  <c r="AM3005" i="27"/>
  <c r="AM3006" i="27"/>
  <c r="AM3007" i="27"/>
  <c r="AM3008" i="27"/>
  <c r="AM3009" i="27"/>
  <c r="AM3010" i="27"/>
  <c r="AM3011" i="27"/>
  <c r="AM3012" i="27"/>
  <c r="AM3013" i="27"/>
  <c r="AM3014" i="27"/>
  <c r="AM3015" i="27"/>
  <c r="AM3016" i="27"/>
  <c r="AM3017" i="27"/>
  <c r="AM3018" i="27"/>
  <c r="AM3019" i="27"/>
  <c r="AM3020" i="27"/>
  <c r="AM3021" i="27"/>
  <c r="AM3022" i="27"/>
  <c r="AM3023" i="27"/>
  <c r="AM3024" i="27"/>
  <c r="AM3025" i="27"/>
  <c r="AM3026" i="27"/>
  <c r="AM3027" i="27"/>
  <c r="AM3028" i="27"/>
  <c r="AM3029" i="27"/>
  <c r="AM3030" i="27"/>
  <c r="AM3031" i="27"/>
  <c r="AM3032" i="27"/>
  <c r="AM3033" i="27"/>
  <c r="AM3034" i="27"/>
  <c r="AM3035" i="27"/>
  <c r="AM3036" i="27"/>
  <c r="AM3037" i="27"/>
  <c r="AM3038" i="27"/>
  <c r="AM3039" i="27"/>
  <c r="AM3040" i="27"/>
  <c r="AM3041" i="27"/>
  <c r="AM3042" i="27"/>
  <c r="AM3043" i="27"/>
  <c r="AM3044" i="27"/>
  <c r="AM3045" i="27"/>
  <c r="AM3046" i="27"/>
  <c r="AM3047" i="27"/>
  <c r="AM3048" i="27"/>
  <c r="AM3049" i="27"/>
  <c r="AM3050" i="27"/>
  <c r="AM3051" i="27"/>
  <c r="AM3052" i="27"/>
  <c r="AM3053" i="27"/>
  <c r="AM3054" i="27"/>
  <c r="AM3055" i="27"/>
  <c r="AM3056" i="27"/>
  <c r="AM3057" i="27"/>
  <c r="AM3058" i="27"/>
  <c r="AM3059" i="27"/>
  <c r="AM3060" i="27"/>
  <c r="AM3061" i="27"/>
  <c r="AM3062" i="27"/>
  <c r="AM3063" i="27"/>
  <c r="AM3064" i="27"/>
  <c r="AM3065" i="27"/>
  <c r="AM3066" i="27"/>
  <c r="AM3067" i="27"/>
  <c r="AM3068" i="27"/>
  <c r="AM3069" i="27"/>
  <c r="AM3070" i="27"/>
  <c r="AM3071" i="27"/>
  <c r="AM3072" i="27"/>
  <c r="AM3073" i="27"/>
  <c r="AM3074" i="27"/>
  <c r="AM3075" i="27"/>
  <c r="AM3076" i="27"/>
  <c r="AM3077" i="27"/>
  <c r="AM3078" i="27"/>
  <c r="AM3079" i="27"/>
  <c r="AM3080" i="27"/>
  <c r="AM3081" i="27"/>
  <c r="AM3082" i="27"/>
  <c r="AM3083" i="27"/>
  <c r="AM3084" i="27"/>
  <c r="AM3085" i="27"/>
  <c r="AM3086" i="27"/>
  <c r="AM3087" i="27"/>
  <c r="AM3088" i="27"/>
  <c r="AM3089" i="27"/>
  <c r="AM3090" i="27"/>
  <c r="AM3091" i="27"/>
  <c r="AM3092" i="27"/>
  <c r="AM3093" i="27"/>
  <c r="AM3094" i="27"/>
  <c r="AM3095" i="27"/>
  <c r="AM3096" i="27"/>
  <c r="AM3097" i="27"/>
  <c r="AM3098" i="27"/>
  <c r="AM3099" i="27"/>
  <c r="AM3100" i="27"/>
  <c r="AM3101" i="27"/>
  <c r="AM3102" i="27"/>
  <c r="AM3103" i="27"/>
  <c r="AM3104" i="27"/>
  <c r="AM3105" i="27"/>
  <c r="AM3106" i="27"/>
  <c r="AM3107" i="27"/>
  <c r="AM3108" i="27"/>
  <c r="AM3109" i="27"/>
  <c r="AM3110" i="27"/>
  <c r="AM3111" i="27"/>
  <c r="AM3112" i="27"/>
  <c r="AM3113" i="27"/>
  <c r="AM3114" i="27"/>
  <c r="AM3115" i="27"/>
  <c r="AM3116" i="27"/>
  <c r="AM3117" i="27"/>
  <c r="AM3118" i="27"/>
  <c r="AM3119" i="27"/>
  <c r="AM3120" i="27"/>
  <c r="AM3121" i="27"/>
  <c r="AM3122" i="27"/>
  <c r="AM3123" i="27"/>
  <c r="AM3124" i="27"/>
  <c r="AM3125" i="27"/>
  <c r="AM3126" i="27"/>
  <c r="AM3127" i="27"/>
  <c r="AM3128" i="27"/>
  <c r="AM3129" i="27"/>
  <c r="AM3130" i="27"/>
  <c r="AM3131" i="27"/>
  <c r="AM3132" i="27"/>
  <c r="AM3133" i="27"/>
  <c r="AM3134" i="27"/>
  <c r="AM3135" i="27"/>
  <c r="AM3136" i="27"/>
  <c r="AM3137" i="27"/>
  <c r="AM3138" i="27"/>
  <c r="AM3139" i="27"/>
  <c r="AM3140" i="27"/>
  <c r="AM3141" i="27"/>
  <c r="AM3142" i="27"/>
  <c r="AM3143" i="27"/>
  <c r="AM3144" i="27"/>
  <c r="AM3145" i="27"/>
  <c r="AM3146" i="27"/>
  <c r="AM3147" i="27"/>
  <c r="AM3148" i="27"/>
  <c r="AM3149" i="27"/>
  <c r="AM3150" i="27"/>
  <c r="AM3151" i="27"/>
  <c r="AM3152" i="27"/>
  <c r="AM3153" i="27"/>
  <c r="AM3154" i="27"/>
  <c r="AM3155" i="27"/>
  <c r="AM3156" i="27"/>
  <c r="AM3157" i="27"/>
  <c r="AM3158" i="27"/>
  <c r="AM3159" i="27"/>
  <c r="AM3160" i="27"/>
  <c r="AM3161" i="27"/>
  <c r="AM3162" i="27"/>
  <c r="AM3163" i="27"/>
  <c r="AM3164" i="27"/>
  <c r="AM3165" i="27"/>
  <c r="AM3166" i="27"/>
  <c r="AM3167" i="27"/>
  <c r="AM3168" i="27"/>
  <c r="AM3169" i="27"/>
  <c r="AM3170" i="27"/>
  <c r="AM3171" i="27"/>
  <c r="AM3172" i="27"/>
  <c r="AM3173" i="27"/>
  <c r="AM3174" i="27"/>
  <c r="AM3175" i="27"/>
  <c r="AM3176" i="27"/>
  <c r="AM3177" i="27"/>
  <c r="AM3178" i="27"/>
  <c r="AM3179" i="27"/>
  <c r="AM3180" i="27"/>
  <c r="AM3181" i="27"/>
  <c r="AM3182" i="27"/>
  <c r="AM3183" i="27"/>
  <c r="AM3184" i="27"/>
  <c r="AM3185" i="27"/>
  <c r="AM3186" i="27"/>
  <c r="AM3187" i="27"/>
  <c r="AM3188" i="27"/>
  <c r="AM3189" i="27"/>
  <c r="AM3190" i="27"/>
  <c r="AM3191" i="27"/>
  <c r="AM3192" i="27"/>
  <c r="AM3193" i="27"/>
  <c r="AM3194" i="27"/>
  <c r="AM3195" i="27"/>
  <c r="AM3196" i="27"/>
  <c r="AM3197" i="27"/>
  <c r="AM3198" i="27"/>
  <c r="AM3199" i="27"/>
  <c r="AM3200" i="27"/>
  <c r="AM3201" i="27"/>
  <c r="AM3202" i="27"/>
  <c r="AM3203" i="27"/>
  <c r="AM3204" i="27"/>
  <c r="AM3205" i="27"/>
  <c r="AM3206" i="27"/>
  <c r="AM3207" i="27"/>
  <c r="AM3208" i="27"/>
  <c r="AM3209" i="27"/>
  <c r="AM3210" i="27"/>
  <c r="AM3211" i="27"/>
  <c r="AM3212" i="27"/>
  <c r="AM3213" i="27"/>
  <c r="AM3214" i="27"/>
  <c r="AM3215" i="27"/>
  <c r="AM3216" i="27"/>
  <c r="AM3217" i="27"/>
  <c r="AM3218" i="27"/>
  <c r="AM3219" i="27"/>
  <c r="AM3220" i="27"/>
  <c r="AM3221" i="27"/>
  <c r="AM3222" i="27"/>
  <c r="AM3223" i="27"/>
  <c r="AM3224" i="27"/>
  <c r="AM3225" i="27"/>
  <c r="AM3226" i="27"/>
  <c r="AM3227" i="27"/>
  <c r="AM3228" i="27"/>
  <c r="AM3229" i="27"/>
  <c r="AM3230" i="27"/>
  <c r="AM3231" i="27"/>
  <c r="AM3232" i="27"/>
  <c r="AM3233" i="27"/>
  <c r="AM3234" i="27"/>
  <c r="AM3235" i="27"/>
  <c r="AM3236" i="27"/>
  <c r="AM3237" i="27"/>
  <c r="AM3238" i="27"/>
  <c r="AM3239" i="27"/>
  <c r="AM3240" i="27"/>
  <c r="AM3241" i="27"/>
  <c r="AM3242" i="27"/>
  <c r="AM3243" i="27"/>
  <c r="AM3244" i="27"/>
  <c r="AM3245" i="27"/>
  <c r="AM3246" i="27"/>
  <c r="AM3247" i="27"/>
  <c r="AM3248" i="27"/>
  <c r="AM3249" i="27"/>
  <c r="AM3250" i="27"/>
  <c r="AM3251" i="27"/>
  <c r="AM3252" i="27"/>
  <c r="AM3253" i="27"/>
  <c r="AM3254" i="27"/>
  <c r="AM3255" i="27"/>
  <c r="AM3256" i="27"/>
  <c r="AM3257" i="27"/>
  <c r="AM3258" i="27"/>
  <c r="AM3259" i="27"/>
  <c r="AM3260" i="27"/>
  <c r="AM3261" i="27"/>
  <c r="AM3262" i="27"/>
  <c r="AM3263" i="27"/>
  <c r="AM3264" i="27"/>
  <c r="AM3265" i="27"/>
  <c r="AM3266" i="27"/>
  <c r="AM3267" i="27"/>
  <c r="AM3268" i="27"/>
  <c r="AM3269" i="27"/>
  <c r="AM3270" i="27"/>
  <c r="AM3271" i="27"/>
  <c r="AM3272" i="27"/>
  <c r="AM3273" i="27"/>
  <c r="AM3274" i="27"/>
  <c r="AM3275" i="27"/>
  <c r="AM3276" i="27"/>
  <c r="AM3277" i="27"/>
  <c r="AM3278" i="27"/>
  <c r="AM3279" i="27"/>
  <c r="AM3280" i="27"/>
  <c r="AM3281" i="27"/>
  <c r="AM3282" i="27"/>
  <c r="AM3283" i="27"/>
  <c r="AM3284" i="27"/>
  <c r="AM3285" i="27"/>
  <c r="AM3286" i="27"/>
  <c r="AM3287" i="27"/>
  <c r="AM3288" i="27"/>
  <c r="AM3289" i="27"/>
  <c r="AM3290" i="27"/>
  <c r="AM3291" i="27"/>
  <c r="AM3292" i="27"/>
  <c r="AM3293" i="27"/>
  <c r="AM3294" i="27"/>
  <c r="AM3295" i="27"/>
  <c r="AM3296" i="27"/>
  <c r="AM3297" i="27"/>
  <c r="AM3298" i="27"/>
  <c r="AM3299" i="27"/>
  <c r="AM3300" i="27"/>
  <c r="AM3301" i="27"/>
  <c r="AM3302" i="27"/>
  <c r="AM3303" i="27"/>
  <c r="AM3304" i="27"/>
  <c r="AM3305" i="27"/>
  <c r="AM3306" i="27"/>
  <c r="AM3307" i="27"/>
  <c r="AM3308" i="27"/>
  <c r="AM3309" i="27"/>
  <c r="AM3310" i="27"/>
  <c r="AM3311" i="27"/>
  <c r="AM3312" i="27"/>
  <c r="AM3313" i="27"/>
  <c r="AM3314" i="27"/>
  <c r="AM3315" i="27"/>
  <c r="AM3316" i="27"/>
  <c r="AM3317" i="27"/>
  <c r="AM3318" i="27"/>
  <c r="AM3319" i="27"/>
  <c r="AM3320" i="27"/>
  <c r="AM3321" i="27"/>
  <c r="AM3322" i="27"/>
  <c r="AM3323" i="27"/>
  <c r="AM3324" i="27"/>
  <c r="AM3325" i="27"/>
  <c r="AM3326" i="27"/>
  <c r="AM3327" i="27"/>
  <c r="AM3328" i="27"/>
  <c r="AM3329" i="27"/>
  <c r="AM3330" i="27"/>
  <c r="AM3331" i="27"/>
  <c r="AM3332" i="27"/>
  <c r="AM3333" i="27"/>
  <c r="AM3334" i="27"/>
  <c r="AM3335" i="27"/>
  <c r="AM3336" i="27"/>
  <c r="AM3337" i="27"/>
  <c r="AM3338" i="27"/>
  <c r="AM3339" i="27"/>
  <c r="AM3340" i="27"/>
  <c r="AM3341" i="27"/>
  <c r="AM3342" i="27"/>
  <c r="AM3343" i="27"/>
  <c r="AM3344" i="27"/>
  <c r="AM3345" i="27"/>
  <c r="AM3346" i="27"/>
  <c r="AM3347" i="27"/>
  <c r="AM3348" i="27"/>
  <c r="AM3349" i="27"/>
  <c r="AM3350" i="27"/>
  <c r="AM3351" i="27"/>
  <c r="AM3352" i="27"/>
  <c r="AM3353" i="27"/>
  <c r="AM3354" i="27"/>
  <c r="AM3355" i="27"/>
  <c r="AM3356" i="27"/>
  <c r="AM3357" i="27"/>
  <c r="AM3358" i="27"/>
  <c r="AM3359" i="27"/>
  <c r="AM3360" i="27"/>
  <c r="AM3361" i="27"/>
  <c r="AM3362" i="27"/>
  <c r="AM3363" i="27"/>
  <c r="AM3364" i="27"/>
  <c r="AM3365" i="27"/>
  <c r="AM3366" i="27"/>
  <c r="AM3367" i="27"/>
  <c r="AM3368" i="27"/>
  <c r="AM3369" i="27"/>
  <c r="AM3370" i="27"/>
  <c r="AM3371" i="27"/>
  <c r="AM3372" i="27"/>
  <c r="AM3373" i="27"/>
  <c r="AM3374" i="27"/>
  <c r="AM3375" i="27"/>
  <c r="AM3376" i="27"/>
  <c r="AM3377" i="27"/>
  <c r="AM3378" i="27"/>
  <c r="AM3379" i="27"/>
  <c r="AM3380" i="27"/>
  <c r="AM3381" i="27"/>
  <c r="AM3382" i="27"/>
  <c r="AM3383" i="27"/>
  <c r="AM3384" i="27"/>
  <c r="AM3385" i="27"/>
  <c r="AM3386" i="27"/>
  <c r="AM3387" i="27"/>
  <c r="AM3388" i="27"/>
  <c r="AM3389" i="27"/>
  <c r="AM3390" i="27"/>
  <c r="AM3391" i="27"/>
  <c r="AM3392" i="27"/>
  <c r="AM3393" i="27"/>
  <c r="AM3394" i="27"/>
  <c r="AM3395" i="27"/>
  <c r="AM3396" i="27"/>
  <c r="AM3397" i="27"/>
  <c r="AM3398" i="27"/>
  <c r="AM3399" i="27"/>
  <c r="AM3400" i="27"/>
  <c r="AM3401" i="27"/>
  <c r="AM3402" i="27"/>
  <c r="AM3403" i="27"/>
  <c r="AM3404" i="27"/>
  <c r="AM3405" i="27"/>
  <c r="AM3406" i="27"/>
  <c r="AM3407" i="27"/>
  <c r="AM3408" i="27"/>
  <c r="AM3409" i="27"/>
  <c r="AM3410" i="27"/>
  <c r="AM3411" i="27"/>
  <c r="AM3412" i="27"/>
  <c r="AM3413" i="27"/>
  <c r="AM3414" i="27"/>
  <c r="AM3415" i="27"/>
  <c r="AM3416" i="27"/>
  <c r="AM3417" i="27"/>
  <c r="AM3418" i="27"/>
  <c r="AM3419" i="27"/>
  <c r="AM3420" i="27"/>
  <c r="AM3421" i="27"/>
  <c r="AM3422" i="27"/>
  <c r="AM3423" i="27"/>
  <c r="AM3424" i="27"/>
  <c r="AM3425" i="27"/>
  <c r="AM3426" i="27"/>
  <c r="AM3427" i="27"/>
  <c r="AM3428" i="27"/>
  <c r="AM3429" i="27"/>
  <c r="AM3430" i="27"/>
  <c r="AM3431" i="27"/>
  <c r="AM3432" i="27"/>
  <c r="AM3433" i="27"/>
  <c r="AM3434" i="27"/>
  <c r="AM3435" i="27"/>
  <c r="AM3436" i="27"/>
  <c r="AM3437" i="27"/>
  <c r="AM3438" i="27"/>
  <c r="AM3439" i="27"/>
  <c r="AM3440" i="27"/>
  <c r="AM3441" i="27"/>
  <c r="AM3442" i="27"/>
  <c r="AM3443" i="27"/>
  <c r="AM3444" i="27"/>
  <c r="AM3445" i="27"/>
  <c r="AM3446" i="27"/>
  <c r="AM3447" i="27"/>
  <c r="AM3448" i="27"/>
  <c r="AM3449" i="27"/>
  <c r="AM3450" i="27"/>
  <c r="AM3451" i="27"/>
  <c r="AM3452" i="27"/>
  <c r="AM3453" i="27"/>
  <c r="AM3454" i="27"/>
  <c r="AM3455" i="27"/>
  <c r="AM3456" i="27"/>
  <c r="AM3457" i="27"/>
  <c r="AM3458" i="27"/>
  <c r="AM3459" i="27"/>
  <c r="AM3460" i="27"/>
  <c r="AM3461" i="27"/>
  <c r="AM3462" i="27"/>
  <c r="AM3463" i="27"/>
  <c r="AM3464" i="27"/>
  <c r="AM3465" i="27"/>
  <c r="AM3466" i="27"/>
  <c r="AM3467" i="27"/>
  <c r="AM3468" i="27"/>
  <c r="AM3469" i="27"/>
  <c r="AM3470" i="27"/>
  <c r="AM3471" i="27"/>
  <c r="AM3472" i="27"/>
  <c r="AM3473" i="27"/>
  <c r="AM3474" i="27"/>
  <c r="AM3475" i="27"/>
  <c r="AM3476" i="27"/>
  <c r="AM3477" i="27"/>
  <c r="AM3478" i="27"/>
  <c r="AM3479" i="27"/>
  <c r="AM3480" i="27"/>
  <c r="AM3481" i="27"/>
  <c r="AM3482" i="27"/>
  <c r="AM3483" i="27"/>
  <c r="AM3484" i="27"/>
  <c r="AM3485" i="27"/>
  <c r="AM3486" i="27"/>
  <c r="AM3487" i="27"/>
  <c r="AM3488" i="27"/>
  <c r="AM3489" i="27"/>
  <c r="AM3490" i="27"/>
  <c r="AM3491" i="27"/>
  <c r="AM3492" i="27"/>
  <c r="AM3493" i="27"/>
  <c r="AM3494" i="27"/>
  <c r="AM3495" i="27"/>
  <c r="AM3496" i="27"/>
  <c r="AM3497" i="27"/>
  <c r="AM3498" i="27"/>
  <c r="AM3499" i="27"/>
  <c r="AM3500" i="27"/>
  <c r="AM3501" i="27"/>
  <c r="AM3502" i="27"/>
  <c r="AM3503" i="27"/>
  <c r="AM3504" i="27"/>
  <c r="AM3505" i="27"/>
  <c r="AM3506" i="27"/>
  <c r="AM3507" i="27"/>
  <c r="AM3508" i="27"/>
  <c r="AM3509" i="27"/>
  <c r="AM3510" i="27"/>
  <c r="AM3511" i="27"/>
  <c r="AM3512" i="27"/>
  <c r="AM3513" i="27"/>
  <c r="AM3514" i="27"/>
  <c r="AM3515" i="27"/>
  <c r="AM3516" i="27"/>
  <c r="AM3517" i="27"/>
  <c r="AM3518" i="27"/>
  <c r="AM3519" i="27"/>
  <c r="AM3520" i="27"/>
  <c r="AM3521" i="27"/>
  <c r="AM3522" i="27"/>
  <c r="AM3523" i="27"/>
  <c r="AM3524" i="27"/>
  <c r="AM3525" i="27"/>
  <c r="AM3526" i="27"/>
  <c r="AM3527" i="27"/>
  <c r="AM3528" i="27"/>
  <c r="AM3529" i="27"/>
  <c r="AM3530" i="27"/>
  <c r="AM3531" i="27"/>
  <c r="AM3532" i="27"/>
  <c r="AM3533" i="27"/>
  <c r="AM3534" i="27"/>
  <c r="AM3535" i="27"/>
  <c r="AM3536" i="27"/>
  <c r="AM3537" i="27"/>
  <c r="AM3538" i="27"/>
  <c r="AM3539" i="27"/>
  <c r="AM3540" i="27"/>
  <c r="AM3541" i="27"/>
  <c r="AM3542" i="27"/>
  <c r="AM3543" i="27"/>
  <c r="AM3544" i="27"/>
  <c r="AM3545" i="27"/>
  <c r="AM3546" i="27"/>
  <c r="AM3547" i="27"/>
  <c r="AM3548" i="27"/>
  <c r="AM3549" i="27"/>
  <c r="AM3550" i="27"/>
  <c r="AM3551" i="27"/>
  <c r="AM3552" i="27"/>
  <c r="AM3553" i="27"/>
  <c r="AM3554" i="27"/>
  <c r="AM3555" i="27"/>
  <c r="AM3556" i="27"/>
  <c r="AM3557" i="27"/>
  <c r="AM3558" i="27"/>
  <c r="AM3559" i="27"/>
  <c r="AM3560" i="27"/>
  <c r="AM3561" i="27"/>
  <c r="AM3562" i="27"/>
  <c r="AM3563" i="27"/>
  <c r="AM3564" i="27"/>
  <c r="AM3565" i="27"/>
  <c r="AM3566" i="27"/>
  <c r="AM3567" i="27"/>
  <c r="AM3568" i="27"/>
  <c r="AM3569" i="27"/>
  <c r="AM3570" i="27"/>
  <c r="AM3571" i="27"/>
  <c r="AM3572" i="27"/>
  <c r="AM3573" i="27"/>
  <c r="AM25" i="27"/>
  <c r="E12" i="7" s="1"/>
  <c r="AM24" i="27"/>
  <c r="E9" i="7" s="1"/>
  <c r="AM23" i="27"/>
  <c r="E6" i="7" s="1"/>
  <c r="AM22" i="27"/>
  <c r="AM21" i="27"/>
  <c r="B3" i="6"/>
  <c r="C3" i="6"/>
  <c r="F3" i="6"/>
  <c r="G3" i="6"/>
  <c r="H3" i="6"/>
  <c r="I3" i="6"/>
  <c r="J3" i="6"/>
  <c r="K3" i="6"/>
  <c r="L3" i="6"/>
  <c r="M3" i="6"/>
  <c r="N3" i="6"/>
  <c r="O3" i="6"/>
  <c r="P3" i="6"/>
  <c r="Q3" i="6"/>
  <c r="R3" i="6"/>
  <c r="S3" i="6"/>
  <c r="T3" i="6"/>
  <c r="U3" i="6"/>
  <c r="B4" i="6"/>
  <c r="C4" i="6"/>
  <c r="F4" i="6"/>
  <c r="G4" i="6"/>
  <c r="H4" i="6"/>
  <c r="I4" i="6"/>
  <c r="J4" i="6"/>
  <c r="K4" i="6"/>
  <c r="L4" i="6"/>
  <c r="M4" i="6"/>
  <c r="N4" i="6"/>
  <c r="O4" i="6"/>
  <c r="P4" i="6"/>
  <c r="Q4" i="6"/>
  <c r="R4" i="6"/>
  <c r="S4" i="6"/>
  <c r="T4" i="6"/>
  <c r="U4" i="6"/>
  <c r="B5" i="6"/>
  <c r="C5" i="6"/>
  <c r="F5" i="6"/>
  <c r="G5" i="6"/>
  <c r="H5" i="6"/>
  <c r="I5" i="6"/>
  <c r="J5" i="6"/>
  <c r="K5" i="6"/>
  <c r="L5" i="6"/>
  <c r="M5" i="6"/>
  <c r="N5" i="6"/>
  <c r="O5" i="6"/>
  <c r="P5" i="6"/>
  <c r="Q5" i="6"/>
  <c r="R5" i="6"/>
  <c r="S5" i="6"/>
  <c r="T5" i="6"/>
  <c r="U5" i="6"/>
  <c r="B6" i="6"/>
  <c r="C6" i="6"/>
  <c r="F6" i="6"/>
  <c r="G6" i="6"/>
  <c r="H6" i="6"/>
  <c r="I6" i="6"/>
  <c r="J6" i="6"/>
  <c r="K6" i="6"/>
  <c r="L6" i="6"/>
  <c r="M6" i="6"/>
  <c r="N6" i="6"/>
  <c r="O6" i="6"/>
  <c r="P6" i="6"/>
  <c r="Q6" i="6"/>
  <c r="R6" i="6"/>
  <c r="S6" i="6"/>
  <c r="T6" i="6"/>
  <c r="U6" i="6"/>
  <c r="B7" i="6"/>
  <c r="C7" i="6"/>
  <c r="F7" i="6"/>
  <c r="G7" i="6"/>
  <c r="H7" i="6"/>
  <c r="I7" i="6"/>
  <c r="J7" i="6"/>
  <c r="K7" i="6"/>
  <c r="L7" i="6"/>
  <c r="M7" i="6"/>
  <c r="N7" i="6"/>
  <c r="O7" i="6"/>
  <c r="P7" i="6"/>
  <c r="Q7" i="6"/>
  <c r="R7" i="6"/>
  <c r="S7" i="6"/>
  <c r="T7" i="6"/>
  <c r="U7" i="6"/>
  <c r="B8" i="6"/>
  <c r="C8" i="6"/>
  <c r="F8" i="6"/>
  <c r="G8" i="6"/>
  <c r="H8" i="6"/>
  <c r="I8" i="6"/>
  <c r="J8" i="6"/>
  <c r="K8" i="6"/>
  <c r="L8" i="6"/>
  <c r="M8" i="6"/>
  <c r="N8" i="6"/>
  <c r="O8" i="6"/>
  <c r="P8" i="6"/>
  <c r="Q8" i="6"/>
  <c r="R8" i="6"/>
  <c r="S8" i="6"/>
  <c r="T8" i="6"/>
  <c r="U8" i="6"/>
  <c r="B9" i="6"/>
  <c r="C9" i="6"/>
  <c r="F9" i="6"/>
  <c r="G9" i="6"/>
  <c r="H9" i="6"/>
  <c r="I9" i="6"/>
  <c r="J9" i="6"/>
  <c r="K9" i="6"/>
  <c r="L9" i="6"/>
  <c r="M9" i="6"/>
  <c r="N9" i="6"/>
  <c r="O9" i="6"/>
  <c r="P9" i="6"/>
  <c r="Q9" i="6"/>
  <c r="R9" i="6"/>
  <c r="S9" i="6"/>
  <c r="T9" i="6"/>
  <c r="U9" i="6"/>
  <c r="B10" i="6"/>
  <c r="C10" i="6"/>
  <c r="F10" i="6"/>
  <c r="G10" i="6"/>
  <c r="H10" i="6"/>
  <c r="I10" i="6"/>
  <c r="J10" i="6"/>
  <c r="K10" i="6"/>
  <c r="L10" i="6"/>
  <c r="M10" i="6"/>
  <c r="N10" i="6"/>
  <c r="O10" i="6"/>
  <c r="P10" i="6"/>
  <c r="Q10" i="6"/>
  <c r="R10" i="6"/>
  <c r="S10" i="6"/>
  <c r="T10" i="6"/>
  <c r="U10" i="6"/>
  <c r="B11" i="6"/>
  <c r="C11" i="6"/>
  <c r="F11" i="6"/>
  <c r="G11" i="6"/>
  <c r="H11" i="6"/>
  <c r="I11" i="6"/>
  <c r="J11" i="6"/>
  <c r="K11" i="6"/>
  <c r="L11" i="6"/>
  <c r="M11" i="6"/>
  <c r="N11" i="6"/>
  <c r="O11" i="6"/>
  <c r="P11" i="6"/>
  <c r="Q11" i="6"/>
  <c r="R11" i="6"/>
  <c r="S11" i="6"/>
  <c r="T11" i="6"/>
  <c r="U11" i="6"/>
  <c r="B12" i="6"/>
  <c r="C12" i="6"/>
  <c r="F12" i="6"/>
  <c r="G12" i="6"/>
  <c r="H12" i="6"/>
  <c r="I12" i="6"/>
  <c r="J12" i="6"/>
  <c r="K12" i="6"/>
  <c r="L12" i="6"/>
  <c r="M12" i="6"/>
  <c r="N12" i="6"/>
  <c r="O12" i="6"/>
  <c r="P12" i="6"/>
  <c r="Q12" i="6"/>
  <c r="R12" i="6"/>
  <c r="S12" i="6"/>
  <c r="T12" i="6"/>
  <c r="U12" i="6"/>
  <c r="B13" i="6"/>
  <c r="C13" i="6"/>
  <c r="F13" i="6"/>
  <c r="G13" i="6"/>
  <c r="H13" i="6"/>
  <c r="I13" i="6"/>
  <c r="J13" i="6"/>
  <c r="K13" i="6"/>
  <c r="L13" i="6"/>
  <c r="M13" i="6"/>
  <c r="N13" i="6"/>
  <c r="O13" i="6"/>
  <c r="P13" i="6"/>
  <c r="Q13" i="6"/>
  <c r="R13" i="6"/>
  <c r="S13" i="6"/>
  <c r="T13" i="6"/>
  <c r="U13" i="6"/>
  <c r="B14" i="6"/>
  <c r="C14" i="6"/>
  <c r="F14" i="6"/>
  <c r="G14" i="6"/>
  <c r="H14" i="6"/>
  <c r="I14" i="6"/>
  <c r="J14" i="6"/>
  <c r="K14" i="6"/>
  <c r="L14" i="6"/>
  <c r="M14" i="6"/>
  <c r="N14" i="6"/>
  <c r="O14" i="6"/>
  <c r="P14" i="6"/>
  <c r="Q14" i="6"/>
  <c r="R14" i="6"/>
  <c r="S14" i="6"/>
  <c r="T14" i="6"/>
  <c r="U14" i="6"/>
  <c r="B15" i="6"/>
  <c r="C15" i="6"/>
  <c r="F15" i="6"/>
  <c r="G15" i="6"/>
  <c r="H15" i="6"/>
  <c r="I15" i="6"/>
  <c r="J15" i="6"/>
  <c r="K15" i="6"/>
  <c r="L15" i="6"/>
  <c r="M15" i="6"/>
  <c r="N15" i="6"/>
  <c r="O15" i="6"/>
  <c r="P15" i="6"/>
  <c r="Q15" i="6"/>
  <c r="R15" i="6"/>
  <c r="S15" i="6"/>
  <c r="T15" i="6"/>
  <c r="U15" i="6"/>
  <c r="B16" i="6"/>
  <c r="C16" i="6"/>
  <c r="F16" i="6"/>
  <c r="G16" i="6"/>
  <c r="H16" i="6"/>
  <c r="I16" i="6"/>
  <c r="J16" i="6"/>
  <c r="K16" i="6"/>
  <c r="L16" i="6"/>
  <c r="M16" i="6"/>
  <c r="N16" i="6"/>
  <c r="O16" i="6"/>
  <c r="P16" i="6"/>
  <c r="Q16" i="6"/>
  <c r="R16" i="6"/>
  <c r="S16" i="6"/>
  <c r="T16" i="6"/>
  <c r="U16" i="6"/>
  <c r="B17" i="6"/>
  <c r="C17" i="6"/>
  <c r="F17" i="6"/>
  <c r="G17" i="6"/>
  <c r="H17" i="6"/>
  <c r="I17" i="6"/>
  <c r="J17" i="6"/>
  <c r="K17" i="6"/>
  <c r="L17" i="6"/>
  <c r="M17" i="6"/>
  <c r="N17" i="6"/>
  <c r="O17" i="6"/>
  <c r="P17" i="6"/>
  <c r="Q17" i="6"/>
  <c r="R17" i="6"/>
  <c r="S17" i="6"/>
  <c r="T17" i="6"/>
  <c r="U17" i="6"/>
  <c r="B18" i="6"/>
  <c r="C18" i="6"/>
  <c r="F18" i="6"/>
  <c r="G18" i="6"/>
  <c r="H18" i="6"/>
  <c r="I18" i="6"/>
  <c r="J18" i="6"/>
  <c r="K18" i="6"/>
  <c r="L18" i="6"/>
  <c r="M18" i="6"/>
  <c r="N18" i="6"/>
  <c r="O18" i="6"/>
  <c r="P18" i="6"/>
  <c r="Q18" i="6"/>
  <c r="R18" i="6"/>
  <c r="S18" i="6"/>
  <c r="T18" i="6"/>
  <c r="U18" i="6"/>
  <c r="B19" i="6"/>
  <c r="C19" i="6"/>
  <c r="F19" i="6"/>
  <c r="G19" i="6"/>
  <c r="H19" i="6"/>
  <c r="I19" i="6"/>
  <c r="J19" i="6"/>
  <c r="K19" i="6"/>
  <c r="L19" i="6"/>
  <c r="M19" i="6"/>
  <c r="N19" i="6"/>
  <c r="O19" i="6"/>
  <c r="P19" i="6"/>
  <c r="Q19" i="6"/>
  <c r="R19" i="6"/>
  <c r="S19" i="6"/>
  <c r="T19" i="6"/>
  <c r="U19" i="6"/>
  <c r="B20" i="6"/>
  <c r="C20" i="6"/>
  <c r="F20" i="6"/>
  <c r="G20" i="6"/>
  <c r="H20" i="6"/>
  <c r="I20" i="6"/>
  <c r="J20" i="6"/>
  <c r="K20" i="6"/>
  <c r="L20" i="6"/>
  <c r="M20" i="6"/>
  <c r="N20" i="6"/>
  <c r="O20" i="6"/>
  <c r="P20" i="6"/>
  <c r="Q20" i="6"/>
  <c r="R20" i="6"/>
  <c r="S20" i="6"/>
  <c r="T20" i="6"/>
  <c r="U20" i="6"/>
  <c r="B21" i="6"/>
  <c r="C21" i="6"/>
  <c r="F21" i="6"/>
  <c r="G21" i="6"/>
  <c r="H21" i="6"/>
  <c r="I21" i="6"/>
  <c r="J21" i="6"/>
  <c r="K21" i="6"/>
  <c r="L21" i="6"/>
  <c r="M21" i="6"/>
  <c r="N21" i="6"/>
  <c r="O21" i="6"/>
  <c r="P21" i="6"/>
  <c r="Q21" i="6"/>
  <c r="R21" i="6"/>
  <c r="S21" i="6"/>
  <c r="T21" i="6"/>
  <c r="U21" i="6"/>
  <c r="B3" i="12"/>
  <c r="C3" i="12"/>
  <c r="F3" i="12"/>
  <c r="G3" i="12"/>
  <c r="H3" i="12"/>
  <c r="I3" i="12"/>
  <c r="J3" i="12"/>
  <c r="K3" i="12"/>
  <c r="L3" i="12"/>
  <c r="M3" i="12"/>
  <c r="N3" i="12"/>
  <c r="O3" i="12"/>
  <c r="P3" i="12"/>
  <c r="Q3" i="12"/>
  <c r="R3" i="12"/>
  <c r="S3" i="12"/>
  <c r="T3" i="12"/>
  <c r="U3" i="12"/>
  <c r="B4" i="12"/>
  <c r="C4" i="12"/>
  <c r="F4" i="12"/>
  <c r="G4" i="12"/>
  <c r="H4" i="12"/>
  <c r="I4" i="12"/>
  <c r="J4" i="12"/>
  <c r="K4" i="12"/>
  <c r="L4" i="12"/>
  <c r="M4" i="12"/>
  <c r="N4" i="12"/>
  <c r="O4" i="12"/>
  <c r="P4" i="12"/>
  <c r="Q4" i="12"/>
  <c r="R4" i="12"/>
  <c r="S4" i="12"/>
  <c r="T4" i="12"/>
  <c r="U4" i="12"/>
  <c r="B5" i="12"/>
  <c r="C5" i="12"/>
  <c r="F5" i="12"/>
  <c r="G5" i="12"/>
  <c r="H5" i="12"/>
  <c r="I5" i="12"/>
  <c r="J5" i="12"/>
  <c r="K5" i="12"/>
  <c r="L5" i="12"/>
  <c r="M5" i="12"/>
  <c r="N5" i="12"/>
  <c r="O5" i="12"/>
  <c r="P5" i="12"/>
  <c r="Q5" i="12"/>
  <c r="R5" i="12"/>
  <c r="S5" i="12"/>
  <c r="T5" i="12"/>
  <c r="U5" i="12"/>
  <c r="B6" i="12"/>
  <c r="C6" i="12"/>
  <c r="F6" i="12"/>
  <c r="G6" i="12"/>
  <c r="H6" i="12"/>
  <c r="I6" i="12"/>
  <c r="J6" i="12"/>
  <c r="K6" i="12"/>
  <c r="L6" i="12"/>
  <c r="M6" i="12"/>
  <c r="N6" i="12"/>
  <c r="O6" i="12"/>
  <c r="P6" i="12"/>
  <c r="Q6" i="12"/>
  <c r="R6" i="12"/>
  <c r="S6" i="12"/>
  <c r="T6" i="12"/>
  <c r="U6" i="12"/>
  <c r="B7" i="12"/>
  <c r="C7" i="12"/>
  <c r="F7" i="12"/>
  <c r="G7" i="12"/>
  <c r="H7" i="12"/>
  <c r="I7" i="12"/>
  <c r="J7" i="12"/>
  <c r="K7" i="12"/>
  <c r="L7" i="12"/>
  <c r="M7" i="12"/>
  <c r="N7" i="12"/>
  <c r="O7" i="12"/>
  <c r="P7" i="12"/>
  <c r="Q7" i="12"/>
  <c r="R7" i="12"/>
  <c r="S7" i="12"/>
  <c r="T7" i="12"/>
  <c r="U7" i="12"/>
  <c r="B8" i="12"/>
  <c r="C8" i="12"/>
  <c r="F8" i="12"/>
  <c r="G8" i="12"/>
  <c r="H8" i="12"/>
  <c r="I8" i="12"/>
  <c r="J8" i="12"/>
  <c r="K8" i="12"/>
  <c r="L8" i="12"/>
  <c r="M8" i="12"/>
  <c r="N8" i="12"/>
  <c r="O8" i="12"/>
  <c r="P8" i="12"/>
  <c r="Q8" i="12"/>
  <c r="R8" i="12"/>
  <c r="S8" i="12"/>
  <c r="T8" i="12"/>
  <c r="U8" i="12"/>
  <c r="B9" i="12"/>
  <c r="C9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B10" i="12"/>
  <c r="C10" i="12"/>
  <c r="F10" i="12"/>
  <c r="G10" i="12"/>
  <c r="H10" i="12"/>
  <c r="I10" i="12"/>
  <c r="J10" i="12"/>
  <c r="K10" i="12"/>
  <c r="L10" i="12"/>
  <c r="M10" i="12"/>
  <c r="N10" i="12"/>
  <c r="O10" i="12"/>
  <c r="P10" i="12"/>
  <c r="Q10" i="12"/>
  <c r="R10" i="12"/>
  <c r="S10" i="12"/>
  <c r="T10" i="12"/>
  <c r="U10" i="12"/>
  <c r="B11" i="12"/>
  <c r="C11" i="12"/>
  <c r="F11" i="12"/>
  <c r="G11" i="12"/>
  <c r="H11" i="12"/>
  <c r="I11" i="12"/>
  <c r="J11" i="12"/>
  <c r="K11" i="12"/>
  <c r="L11" i="12"/>
  <c r="M11" i="12"/>
  <c r="N11" i="12"/>
  <c r="O11" i="12"/>
  <c r="P11" i="12"/>
  <c r="Q11" i="12"/>
  <c r="R11" i="12"/>
  <c r="S11" i="12"/>
  <c r="T11" i="12"/>
  <c r="U11" i="12"/>
  <c r="B12" i="12"/>
  <c r="C12" i="12"/>
  <c r="F12" i="12"/>
  <c r="G12" i="12"/>
  <c r="H12" i="12"/>
  <c r="I12" i="12"/>
  <c r="J12" i="12"/>
  <c r="K12" i="12"/>
  <c r="L12" i="12"/>
  <c r="M12" i="12"/>
  <c r="N12" i="12"/>
  <c r="O12" i="12"/>
  <c r="P12" i="12"/>
  <c r="Q12" i="12"/>
  <c r="R12" i="12"/>
  <c r="S12" i="12"/>
  <c r="T12" i="12"/>
  <c r="U12" i="12"/>
  <c r="B13" i="12"/>
  <c r="C13" i="12"/>
  <c r="F13" i="12"/>
  <c r="G13" i="12"/>
  <c r="H13" i="12"/>
  <c r="I13" i="12"/>
  <c r="J13" i="12"/>
  <c r="K13" i="12"/>
  <c r="L13" i="12"/>
  <c r="M13" i="12"/>
  <c r="N13" i="12"/>
  <c r="O13" i="12"/>
  <c r="P13" i="12"/>
  <c r="Q13" i="12"/>
  <c r="R13" i="12"/>
  <c r="S13" i="12"/>
  <c r="T13" i="12"/>
  <c r="U13" i="12"/>
  <c r="B14" i="12"/>
  <c r="C14" i="12"/>
  <c r="F14" i="12"/>
  <c r="G14" i="12"/>
  <c r="H14" i="12"/>
  <c r="I14" i="12"/>
  <c r="J14" i="12"/>
  <c r="K14" i="12"/>
  <c r="L14" i="12"/>
  <c r="M14" i="12"/>
  <c r="N14" i="12"/>
  <c r="O14" i="12"/>
  <c r="P14" i="12"/>
  <c r="Q14" i="12"/>
  <c r="R14" i="12"/>
  <c r="S14" i="12"/>
  <c r="T14" i="12"/>
  <c r="U14" i="12"/>
  <c r="B15" i="12"/>
  <c r="C15" i="12"/>
  <c r="F15" i="12"/>
  <c r="G15" i="12"/>
  <c r="H15" i="12"/>
  <c r="I15" i="12"/>
  <c r="J15" i="12"/>
  <c r="K15" i="12"/>
  <c r="L15" i="12"/>
  <c r="M15" i="12"/>
  <c r="N15" i="12"/>
  <c r="O15" i="12"/>
  <c r="P15" i="12"/>
  <c r="Q15" i="12"/>
  <c r="R15" i="12"/>
  <c r="S15" i="12"/>
  <c r="T15" i="12"/>
  <c r="U15" i="12"/>
  <c r="B16" i="12"/>
  <c r="C16" i="12"/>
  <c r="F16" i="12"/>
  <c r="G16" i="12"/>
  <c r="H16" i="12"/>
  <c r="I16" i="12"/>
  <c r="J16" i="12"/>
  <c r="K16" i="12"/>
  <c r="L16" i="12"/>
  <c r="M16" i="12"/>
  <c r="N16" i="12"/>
  <c r="O16" i="12"/>
  <c r="P16" i="12"/>
  <c r="Q16" i="12"/>
  <c r="R16" i="12"/>
  <c r="S16" i="12"/>
  <c r="T16" i="12"/>
  <c r="U16" i="12"/>
  <c r="B17" i="12"/>
  <c r="C17" i="12"/>
  <c r="F17" i="12"/>
  <c r="G17" i="12"/>
  <c r="H17" i="12"/>
  <c r="I17" i="12"/>
  <c r="J17" i="12"/>
  <c r="K17" i="12"/>
  <c r="L17" i="12"/>
  <c r="M17" i="12"/>
  <c r="N17" i="12"/>
  <c r="O17" i="12"/>
  <c r="P17" i="12"/>
  <c r="Q17" i="12"/>
  <c r="R17" i="12"/>
  <c r="S17" i="12"/>
  <c r="T17" i="12"/>
  <c r="U17" i="12"/>
  <c r="B18" i="12"/>
  <c r="C18" i="12"/>
  <c r="F18" i="12"/>
  <c r="G18" i="12"/>
  <c r="H18" i="12"/>
  <c r="I18" i="12"/>
  <c r="J18" i="12"/>
  <c r="K18" i="12"/>
  <c r="L18" i="12"/>
  <c r="M18" i="12"/>
  <c r="N18" i="12"/>
  <c r="O18" i="12"/>
  <c r="P18" i="12"/>
  <c r="Q18" i="12"/>
  <c r="R18" i="12"/>
  <c r="S18" i="12"/>
  <c r="T18" i="12"/>
  <c r="U18" i="12"/>
  <c r="B19" i="12"/>
  <c r="C19" i="12"/>
  <c r="F19" i="12"/>
  <c r="G19" i="12"/>
  <c r="H19" i="12"/>
  <c r="I19" i="12"/>
  <c r="J19" i="12"/>
  <c r="K19" i="12"/>
  <c r="L19" i="12"/>
  <c r="M19" i="12"/>
  <c r="N19" i="12"/>
  <c r="O19" i="12"/>
  <c r="P19" i="12"/>
  <c r="Q19" i="12"/>
  <c r="R19" i="12"/>
  <c r="S19" i="12"/>
  <c r="T19" i="12"/>
  <c r="U19" i="12"/>
  <c r="B20" i="12"/>
  <c r="C20" i="12"/>
  <c r="F20" i="12"/>
  <c r="G20" i="12"/>
  <c r="H20" i="12"/>
  <c r="I20" i="12"/>
  <c r="J20" i="12"/>
  <c r="K20" i="12"/>
  <c r="L20" i="12"/>
  <c r="M20" i="12"/>
  <c r="N20" i="12"/>
  <c r="O20" i="12"/>
  <c r="P20" i="12"/>
  <c r="Q20" i="12"/>
  <c r="R20" i="12"/>
  <c r="S20" i="12"/>
  <c r="T20" i="12"/>
  <c r="U20" i="12"/>
  <c r="B21" i="12"/>
  <c r="C21" i="12"/>
  <c r="F21" i="12"/>
  <c r="G21" i="12"/>
  <c r="H21" i="12"/>
  <c r="I21" i="12"/>
  <c r="J21" i="12"/>
  <c r="K21" i="12"/>
  <c r="L21" i="12"/>
  <c r="M21" i="12"/>
  <c r="N21" i="12"/>
  <c r="O21" i="12"/>
  <c r="P21" i="12"/>
  <c r="Q21" i="12"/>
  <c r="R21" i="12"/>
  <c r="S21" i="12"/>
  <c r="T21" i="12"/>
  <c r="U21" i="12"/>
  <c r="B22" i="12"/>
  <c r="C22" i="12"/>
  <c r="F22" i="12"/>
  <c r="G22" i="12"/>
  <c r="H22" i="12"/>
  <c r="I22" i="12"/>
  <c r="J22" i="12"/>
  <c r="K22" i="12"/>
  <c r="L22" i="12"/>
  <c r="M22" i="12"/>
  <c r="N22" i="12"/>
  <c r="O22" i="12"/>
  <c r="P22" i="12"/>
  <c r="Q22" i="12"/>
  <c r="R22" i="12"/>
  <c r="S22" i="12"/>
  <c r="T22" i="12"/>
  <c r="U22" i="12"/>
  <c r="B3" i="5"/>
  <c r="C3" i="5"/>
  <c r="F3" i="5"/>
  <c r="G3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B4" i="5"/>
  <c r="C4" i="5"/>
  <c r="F4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B5" i="5"/>
  <c r="C5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B6" i="5"/>
  <c r="C6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U6" i="5"/>
  <c r="B7" i="5"/>
  <c r="C7" i="5"/>
  <c r="F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B8" i="5"/>
  <c r="C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B9" i="5"/>
  <c r="C9" i="5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B10" i="5"/>
  <c r="C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B11" i="5"/>
  <c r="C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B12" i="5"/>
  <c r="C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B13" i="5"/>
  <c r="C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B14" i="5"/>
  <c r="C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U14" i="5"/>
  <c r="B15" i="5"/>
  <c r="C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B16" i="5"/>
  <c r="C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B17" i="5"/>
  <c r="C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B18" i="5"/>
  <c r="C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U18" i="5"/>
  <c r="B19" i="5"/>
  <c r="C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B3" i="26"/>
  <c r="C3" i="26"/>
  <c r="F3" i="26"/>
  <c r="G3" i="26"/>
  <c r="H3" i="26"/>
  <c r="I3" i="26"/>
  <c r="J3" i="26"/>
  <c r="K3" i="26"/>
  <c r="L3" i="26"/>
  <c r="M3" i="26"/>
  <c r="N3" i="26"/>
  <c r="O3" i="26"/>
  <c r="P3" i="26"/>
  <c r="Q3" i="26"/>
  <c r="R3" i="26"/>
  <c r="S3" i="26"/>
  <c r="T3" i="26"/>
  <c r="U3" i="26"/>
  <c r="B4" i="26"/>
  <c r="C4" i="26"/>
  <c r="F4" i="26"/>
  <c r="G4" i="26"/>
  <c r="H4" i="26"/>
  <c r="I4" i="26"/>
  <c r="J4" i="26"/>
  <c r="K4" i="26"/>
  <c r="L4" i="26"/>
  <c r="M4" i="26"/>
  <c r="N4" i="26"/>
  <c r="O4" i="26"/>
  <c r="P4" i="26"/>
  <c r="Q4" i="26"/>
  <c r="R4" i="26"/>
  <c r="S4" i="26"/>
  <c r="T4" i="26"/>
  <c r="U4" i="26"/>
  <c r="B5" i="26"/>
  <c r="C5" i="26"/>
  <c r="F5" i="26"/>
  <c r="G5" i="26"/>
  <c r="H5" i="26"/>
  <c r="I5" i="26"/>
  <c r="J5" i="26"/>
  <c r="K5" i="26"/>
  <c r="L5" i="26"/>
  <c r="M5" i="26"/>
  <c r="N5" i="26"/>
  <c r="O5" i="26"/>
  <c r="P5" i="26"/>
  <c r="Q5" i="26"/>
  <c r="R5" i="26"/>
  <c r="S5" i="26"/>
  <c r="T5" i="26"/>
  <c r="U5" i="26"/>
  <c r="B6" i="26"/>
  <c r="C6" i="26"/>
  <c r="F6" i="26"/>
  <c r="G6" i="26"/>
  <c r="H6" i="26"/>
  <c r="I6" i="26"/>
  <c r="J6" i="26"/>
  <c r="K6" i="26"/>
  <c r="L6" i="26"/>
  <c r="M6" i="26"/>
  <c r="N6" i="26"/>
  <c r="O6" i="26"/>
  <c r="P6" i="26"/>
  <c r="Q6" i="26"/>
  <c r="R6" i="26"/>
  <c r="S6" i="26"/>
  <c r="T6" i="26"/>
  <c r="U6" i="26"/>
  <c r="B7" i="26"/>
  <c r="C7" i="26"/>
  <c r="F7" i="26"/>
  <c r="G7" i="26"/>
  <c r="H7" i="26"/>
  <c r="I7" i="26"/>
  <c r="J7" i="26"/>
  <c r="K7" i="26"/>
  <c r="L7" i="26"/>
  <c r="M7" i="26"/>
  <c r="N7" i="26"/>
  <c r="O7" i="26"/>
  <c r="P7" i="26"/>
  <c r="Q7" i="26"/>
  <c r="R7" i="26"/>
  <c r="S7" i="26"/>
  <c r="T7" i="26"/>
  <c r="U7" i="26"/>
  <c r="B8" i="26"/>
  <c r="C8" i="26"/>
  <c r="F8" i="26"/>
  <c r="G8" i="26"/>
  <c r="H8" i="26"/>
  <c r="I8" i="26"/>
  <c r="J8" i="26"/>
  <c r="K8" i="26"/>
  <c r="L8" i="26"/>
  <c r="M8" i="26"/>
  <c r="N8" i="26"/>
  <c r="O8" i="26"/>
  <c r="P8" i="26"/>
  <c r="Q8" i="26"/>
  <c r="R8" i="26"/>
  <c r="S8" i="26"/>
  <c r="T8" i="26"/>
  <c r="U8" i="26"/>
  <c r="B9" i="26"/>
  <c r="C9" i="26"/>
  <c r="F9" i="26"/>
  <c r="G9" i="26"/>
  <c r="H9" i="26"/>
  <c r="I9" i="26"/>
  <c r="J9" i="26"/>
  <c r="K9" i="26"/>
  <c r="L9" i="26"/>
  <c r="M9" i="26"/>
  <c r="N9" i="26"/>
  <c r="O9" i="26"/>
  <c r="P9" i="26"/>
  <c r="Q9" i="26"/>
  <c r="R9" i="26"/>
  <c r="S9" i="26"/>
  <c r="T9" i="26"/>
  <c r="U9" i="26"/>
  <c r="B10" i="26"/>
  <c r="C10" i="26"/>
  <c r="F10" i="26"/>
  <c r="G10" i="26"/>
  <c r="H10" i="26"/>
  <c r="I10" i="26"/>
  <c r="J10" i="26"/>
  <c r="K10" i="26"/>
  <c r="L10" i="26"/>
  <c r="M10" i="26"/>
  <c r="N10" i="26"/>
  <c r="O10" i="26"/>
  <c r="P10" i="26"/>
  <c r="Q10" i="26"/>
  <c r="R10" i="26"/>
  <c r="S10" i="26"/>
  <c r="T10" i="26"/>
  <c r="U10" i="26"/>
  <c r="B11" i="26"/>
  <c r="C11" i="26"/>
  <c r="F11" i="26"/>
  <c r="G11" i="26"/>
  <c r="H11" i="26"/>
  <c r="I11" i="26"/>
  <c r="J11" i="26"/>
  <c r="K11" i="26"/>
  <c r="L11" i="26"/>
  <c r="M11" i="26"/>
  <c r="N11" i="26"/>
  <c r="O11" i="26"/>
  <c r="P11" i="26"/>
  <c r="Q11" i="26"/>
  <c r="R11" i="26"/>
  <c r="S11" i="26"/>
  <c r="T11" i="26"/>
  <c r="U11" i="26"/>
  <c r="B12" i="26"/>
  <c r="C12" i="26"/>
  <c r="F12" i="26"/>
  <c r="G12" i="26"/>
  <c r="H12" i="26"/>
  <c r="I12" i="26"/>
  <c r="J12" i="26"/>
  <c r="K12" i="26"/>
  <c r="L12" i="26"/>
  <c r="M12" i="26"/>
  <c r="N12" i="26"/>
  <c r="O12" i="26"/>
  <c r="P12" i="26"/>
  <c r="Q12" i="26"/>
  <c r="R12" i="26"/>
  <c r="S12" i="26"/>
  <c r="T12" i="26"/>
  <c r="U12" i="26"/>
  <c r="B13" i="26"/>
  <c r="C13" i="26"/>
  <c r="F13" i="26"/>
  <c r="G13" i="26"/>
  <c r="H13" i="26"/>
  <c r="I13" i="26"/>
  <c r="J13" i="26"/>
  <c r="K13" i="26"/>
  <c r="L13" i="26"/>
  <c r="M13" i="26"/>
  <c r="N13" i="26"/>
  <c r="O13" i="26"/>
  <c r="P13" i="26"/>
  <c r="Q13" i="26"/>
  <c r="R13" i="26"/>
  <c r="S13" i="26"/>
  <c r="T13" i="26"/>
  <c r="U13" i="26"/>
  <c r="B14" i="26"/>
  <c r="C14" i="26"/>
  <c r="F14" i="26"/>
  <c r="G14" i="26"/>
  <c r="H14" i="26"/>
  <c r="I14" i="26"/>
  <c r="J14" i="26"/>
  <c r="K14" i="26"/>
  <c r="L14" i="26"/>
  <c r="M14" i="26"/>
  <c r="N14" i="26"/>
  <c r="O14" i="26"/>
  <c r="P14" i="26"/>
  <c r="Q14" i="26"/>
  <c r="R14" i="26"/>
  <c r="S14" i="26"/>
  <c r="T14" i="26"/>
  <c r="U14" i="26"/>
  <c r="B15" i="26"/>
  <c r="C15" i="26"/>
  <c r="F15" i="26"/>
  <c r="G15" i="26"/>
  <c r="H15" i="26"/>
  <c r="I15" i="26"/>
  <c r="J15" i="26"/>
  <c r="K15" i="26"/>
  <c r="L15" i="26"/>
  <c r="M15" i="26"/>
  <c r="N15" i="26"/>
  <c r="O15" i="26"/>
  <c r="P15" i="26"/>
  <c r="Q15" i="26"/>
  <c r="R15" i="26"/>
  <c r="S15" i="26"/>
  <c r="T15" i="26"/>
  <c r="U15" i="26"/>
  <c r="B16" i="26"/>
  <c r="C16" i="26"/>
  <c r="F16" i="26"/>
  <c r="G16" i="26"/>
  <c r="H16" i="26"/>
  <c r="I16" i="26"/>
  <c r="J16" i="26"/>
  <c r="K16" i="26"/>
  <c r="L16" i="26"/>
  <c r="M16" i="26"/>
  <c r="N16" i="26"/>
  <c r="O16" i="26"/>
  <c r="P16" i="26"/>
  <c r="Q16" i="26"/>
  <c r="R16" i="26"/>
  <c r="S16" i="26"/>
  <c r="T16" i="26"/>
  <c r="U16" i="26"/>
  <c r="B17" i="26"/>
  <c r="C17" i="26"/>
  <c r="F17" i="26"/>
  <c r="G17" i="26"/>
  <c r="H17" i="26"/>
  <c r="I17" i="26"/>
  <c r="J17" i="26"/>
  <c r="K17" i="26"/>
  <c r="L17" i="26"/>
  <c r="M17" i="26"/>
  <c r="N17" i="26"/>
  <c r="O17" i="26"/>
  <c r="P17" i="26"/>
  <c r="Q17" i="26"/>
  <c r="R17" i="26"/>
  <c r="S17" i="26"/>
  <c r="T17" i="26"/>
  <c r="U17" i="26"/>
  <c r="B18" i="26"/>
  <c r="C18" i="26"/>
  <c r="F18" i="26"/>
  <c r="G18" i="26"/>
  <c r="H18" i="26"/>
  <c r="I18" i="26"/>
  <c r="J18" i="26"/>
  <c r="K18" i="26"/>
  <c r="L18" i="26"/>
  <c r="M18" i="26"/>
  <c r="N18" i="26"/>
  <c r="O18" i="26"/>
  <c r="P18" i="26"/>
  <c r="Q18" i="26"/>
  <c r="R18" i="26"/>
  <c r="S18" i="26"/>
  <c r="T18" i="26"/>
  <c r="U18" i="26"/>
  <c r="B19" i="26"/>
  <c r="C19" i="26"/>
  <c r="F19" i="26"/>
  <c r="G19" i="26"/>
  <c r="H19" i="26"/>
  <c r="I19" i="26"/>
  <c r="J19" i="26"/>
  <c r="K19" i="26"/>
  <c r="L19" i="26"/>
  <c r="M19" i="26"/>
  <c r="N19" i="26"/>
  <c r="O19" i="26"/>
  <c r="P19" i="26"/>
  <c r="Q19" i="26"/>
  <c r="R19" i="26"/>
  <c r="S19" i="26"/>
  <c r="T19" i="26"/>
  <c r="U19" i="26"/>
  <c r="B20" i="26"/>
  <c r="C20" i="26"/>
  <c r="F20" i="26"/>
  <c r="G20" i="26"/>
  <c r="H20" i="26"/>
  <c r="I20" i="26"/>
  <c r="J20" i="26"/>
  <c r="K20" i="26"/>
  <c r="L20" i="26"/>
  <c r="M20" i="26"/>
  <c r="N20" i="26"/>
  <c r="O20" i="26"/>
  <c r="P20" i="26"/>
  <c r="Q20" i="26"/>
  <c r="R20" i="26"/>
  <c r="S20" i="26"/>
  <c r="T20" i="26"/>
  <c r="U20" i="26"/>
  <c r="B21" i="26"/>
  <c r="C21" i="26"/>
  <c r="F21" i="26"/>
  <c r="G21" i="26"/>
  <c r="H21" i="26"/>
  <c r="I21" i="26"/>
  <c r="J21" i="26"/>
  <c r="K21" i="26"/>
  <c r="L21" i="26"/>
  <c r="M21" i="26"/>
  <c r="N21" i="26"/>
  <c r="O21" i="26"/>
  <c r="P21" i="26"/>
  <c r="Q21" i="26"/>
  <c r="R21" i="26"/>
  <c r="S21" i="26"/>
  <c r="T21" i="26"/>
  <c r="U21" i="26"/>
  <c r="B22" i="26"/>
  <c r="C22" i="26"/>
  <c r="F22" i="26"/>
  <c r="G22" i="26"/>
  <c r="H22" i="26"/>
  <c r="I22" i="26"/>
  <c r="J22" i="26"/>
  <c r="K22" i="26"/>
  <c r="L22" i="26"/>
  <c r="M22" i="26"/>
  <c r="N22" i="26"/>
  <c r="O22" i="26"/>
  <c r="P22" i="26"/>
  <c r="Q22" i="26"/>
  <c r="R22" i="26"/>
  <c r="S22" i="26"/>
  <c r="T22" i="26"/>
  <c r="U22" i="26"/>
  <c r="B23" i="26"/>
  <c r="C23" i="26"/>
  <c r="F23" i="26"/>
  <c r="G23" i="26"/>
  <c r="H23" i="26"/>
  <c r="I23" i="26"/>
  <c r="J23" i="26"/>
  <c r="K23" i="26"/>
  <c r="L23" i="26"/>
  <c r="M23" i="26"/>
  <c r="N23" i="26"/>
  <c r="O23" i="26"/>
  <c r="P23" i="26"/>
  <c r="Q23" i="26"/>
  <c r="R23" i="26"/>
  <c r="S23" i="26"/>
  <c r="T23" i="26"/>
  <c r="U23" i="26"/>
  <c r="B24" i="26"/>
  <c r="C24" i="26"/>
  <c r="F24" i="26"/>
  <c r="G24" i="26"/>
  <c r="H24" i="26"/>
  <c r="I24" i="26"/>
  <c r="J24" i="26"/>
  <c r="K24" i="26"/>
  <c r="L24" i="26"/>
  <c r="M24" i="26"/>
  <c r="N24" i="26"/>
  <c r="O24" i="26"/>
  <c r="P24" i="26"/>
  <c r="Q24" i="26"/>
  <c r="R24" i="26"/>
  <c r="S24" i="26"/>
  <c r="T24" i="26"/>
  <c r="U24" i="26"/>
  <c r="B25" i="26"/>
  <c r="C25" i="26"/>
  <c r="F25" i="26"/>
  <c r="G25" i="26"/>
  <c r="H25" i="26"/>
  <c r="I25" i="26"/>
  <c r="J25" i="26"/>
  <c r="K25" i="26"/>
  <c r="L25" i="26"/>
  <c r="M25" i="26"/>
  <c r="N25" i="26"/>
  <c r="O25" i="26"/>
  <c r="P25" i="26"/>
  <c r="Q25" i="26"/>
  <c r="R25" i="26"/>
  <c r="S25" i="26"/>
  <c r="T25" i="26"/>
  <c r="U25" i="26"/>
  <c r="B26" i="26"/>
  <c r="C26" i="26"/>
  <c r="F26" i="26"/>
  <c r="G26" i="26"/>
  <c r="H26" i="26"/>
  <c r="I26" i="26"/>
  <c r="J26" i="26"/>
  <c r="K26" i="26"/>
  <c r="L26" i="26"/>
  <c r="M26" i="26"/>
  <c r="N26" i="26"/>
  <c r="O26" i="26"/>
  <c r="P26" i="26"/>
  <c r="Q26" i="26"/>
  <c r="R26" i="26"/>
  <c r="S26" i="26"/>
  <c r="T26" i="26"/>
  <c r="U26" i="26"/>
  <c r="B27" i="26"/>
  <c r="C27" i="26"/>
  <c r="F27" i="26"/>
  <c r="G27" i="26"/>
  <c r="H27" i="26"/>
  <c r="I27" i="26"/>
  <c r="J27" i="26"/>
  <c r="K27" i="26"/>
  <c r="L27" i="26"/>
  <c r="M27" i="26"/>
  <c r="N27" i="26"/>
  <c r="O27" i="26"/>
  <c r="P27" i="26"/>
  <c r="Q27" i="26"/>
  <c r="R27" i="26"/>
  <c r="S27" i="26"/>
  <c r="T27" i="26"/>
  <c r="U27" i="26"/>
  <c r="B28" i="26"/>
  <c r="C28" i="26"/>
  <c r="F28" i="26"/>
  <c r="G28" i="26"/>
  <c r="H28" i="26"/>
  <c r="I28" i="26"/>
  <c r="J28" i="26"/>
  <c r="K28" i="26"/>
  <c r="L28" i="26"/>
  <c r="M28" i="26"/>
  <c r="N28" i="26"/>
  <c r="O28" i="26"/>
  <c r="P28" i="26"/>
  <c r="Q28" i="26"/>
  <c r="R28" i="26"/>
  <c r="S28" i="26"/>
  <c r="T28" i="26"/>
  <c r="U28" i="26"/>
  <c r="B3" i="23"/>
  <c r="C3" i="23"/>
  <c r="F3" i="23"/>
  <c r="G3" i="23"/>
  <c r="H3" i="23"/>
  <c r="I3" i="23"/>
  <c r="J3" i="23"/>
  <c r="K3" i="23"/>
  <c r="L3" i="23"/>
  <c r="M3" i="23"/>
  <c r="N3" i="23"/>
  <c r="O3" i="23"/>
  <c r="P3" i="23"/>
  <c r="Q3" i="23"/>
  <c r="R3" i="23"/>
  <c r="S3" i="23"/>
  <c r="T3" i="23"/>
  <c r="U3" i="23"/>
  <c r="B4" i="23"/>
  <c r="C4" i="23"/>
  <c r="F4" i="23"/>
  <c r="G4" i="23"/>
  <c r="H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B5" i="23"/>
  <c r="C5" i="23"/>
  <c r="F5" i="23"/>
  <c r="G5" i="23"/>
  <c r="H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B6" i="23"/>
  <c r="C6" i="23"/>
  <c r="F6" i="23"/>
  <c r="G6" i="23"/>
  <c r="H6" i="23"/>
  <c r="I6" i="23"/>
  <c r="J6" i="23"/>
  <c r="K6" i="23"/>
  <c r="L6" i="23"/>
  <c r="M6" i="23"/>
  <c r="N6" i="23"/>
  <c r="O6" i="23"/>
  <c r="P6" i="23"/>
  <c r="Q6" i="23"/>
  <c r="R6" i="23"/>
  <c r="S6" i="23"/>
  <c r="T6" i="23"/>
  <c r="U6" i="23"/>
  <c r="B7" i="23"/>
  <c r="C7" i="23"/>
  <c r="F7" i="23"/>
  <c r="G7" i="23"/>
  <c r="H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B8" i="23"/>
  <c r="C8" i="23"/>
  <c r="F8" i="23"/>
  <c r="G8" i="23"/>
  <c r="H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B9" i="23"/>
  <c r="C9" i="23"/>
  <c r="F9" i="23"/>
  <c r="G9" i="23"/>
  <c r="H9" i="23"/>
  <c r="I9" i="23"/>
  <c r="J9" i="23"/>
  <c r="K9" i="23"/>
  <c r="L9" i="23"/>
  <c r="M9" i="23"/>
  <c r="N9" i="23"/>
  <c r="O9" i="23"/>
  <c r="P9" i="23"/>
  <c r="Q9" i="23"/>
  <c r="R9" i="23"/>
  <c r="S9" i="23"/>
  <c r="T9" i="23"/>
  <c r="U9" i="23"/>
  <c r="B10" i="23"/>
  <c r="C10" i="23"/>
  <c r="F10" i="23"/>
  <c r="G10" i="23"/>
  <c r="H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B11" i="23"/>
  <c r="C11" i="23"/>
  <c r="F11" i="23"/>
  <c r="G11" i="23"/>
  <c r="H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B12" i="23"/>
  <c r="C12" i="23"/>
  <c r="F12" i="23"/>
  <c r="G12" i="23"/>
  <c r="H12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B13" i="23"/>
  <c r="C13" i="23"/>
  <c r="F13" i="23"/>
  <c r="G13" i="23"/>
  <c r="H13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B14" i="23"/>
  <c r="C14" i="23"/>
  <c r="F14" i="23"/>
  <c r="G14" i="23"/>
  <c r="H14" i="23"/>
  <c r="I14" i="23"/>
  <c r="J14" i="23"/>
  <c r="K14" i="23"/>
  <c r="L14" i="23"/>
  <c r="M14" i="23"/>
  <c r="N14" i="23"/>
  <c r="O14" i="23"/>
  <c r="P14" i="23"/>
  <c r="Q14" i="23"/>
  <c r="R14" i="23"/>
  <c r="S14" i="23"/>
  <c r="T14" i="23"/>
  <c r="U14" i="23"/>
  <c r="B15" i="23"/>
  <c r="C15" i="23"/>
  <c r="F15" i="23"/>
  <c r="G15" i="23"/>
  <c r="H15" i="23"/>
  <c r="I15" i="23"/>
  <c r="J15" i="23"/>
  <c r="K15" i="23"/>
  <c r="L15" i="23"/>
  <c r="M15" i="23"/>
  <c r="N15" i="23"/>
  <c r="O15" i="23"/>
  <c r="P15" i="23"/>
  <c r="Q15" i="23"/>
  <c r="R15" i="23"/>
  <c r="S15" i="23"/>
  <c r="T15" i="23"/>
  <c r="U15" i="23"/>
  <c r="B16" i="23"/>
  <c r="C16" i="23"/>
  <c r="F16" i="23"/>
  <c r="G16" i="23"/>
  <c r="H16" i="23"/>
  <c r="I16" i="23"/>
  <c r="J16" i="23"/>
  <c r="K16" i="23"/>
  <c r="L16" i="23"/>
  <c r="M16" i="23"/>
  <c r="N16" i="23"/>
  <c r="O16" i="23"/>
  <c r="P16" i="23"/>
  <c r="Q16" i="23"/>
  <c r="R16" i="23"/>
  <c r="S16" i="23"/>
  <c r="T16" i="23"/>
  <c r="U16" i="23"/>
  <c r="B17" i="23"/>
  <c r="C17" i="23"/>
  <c r="F17" i="23"/>
  <c r="G17" i="23"/>
  <c r="H17" i="23"/>
  <c r="I17" i="23"/>
  <c r="J17" i="23"/>
  <c r="K17" i="23"/>
  <c r="L17" i="23"/>
  <c r="M17" i="23"/>
  <c r="N17" i="23"/>
  <c r="O17" i="23"/>
  <c r="P17" i="23"/>
  <c r="Q17" i="23"/>
  <c r="R17" i="23"/>
  <c r="S17" i="23"/>
  <c r="T17" i="23"/>
  <c r="U17" i="23"/>
  <c r="B18" i="23"/>
  <c r="C18" i="23"/>
  <c r="F18" i="23"/>
  <c r="G18" i="23"/>
  <c r="H18" i="23"/>
  <c r="I18" i="23"/>
  <c r="J18" i="23"/>
  <c r="K18" i="23"/>
  <c r="L18" i="23"/>
  <c r="M18" i="23"/>
  <c r="N18" i="23"/>
  <c r="O18" i="23"/>
  <c r="P18" i="23"/>
  <c r="Q18" i="23"/>
  <c r="R18" i="23"/>
  <c r="S18" i="23"/>
  <c r="T18" i="23"/>
  <c r="U18" i="23"/>
  <c r="B19" i="23"/>
  <c r="C19" i="23"/>
  <c r="F19" i="23"/>
  <c r="G19" i="23"/>
  <c r="H19" i="23"/>
  <c r="I19" i="23"/>
  <c r="J19" i="23"/>
  <c r="K19" i="23"/>
  <c r="L19" i="23"/>
  <c r="M19" i="23"/>
  <c r="N19" i="23"/>
  <c r="O19" i="23"/>
  <c r="P19" i="23"/>
  <c r="Q19" i="23"/>
  <c r="R19" i="23"/>
  <c r="S19" i="23"/>
  <c r="T19" i="23"/>
  <c r="U19" i="23"/>
  <c r="B20" i="23"/>
  <c r="C20" i="23"/>
  <c r="F20" i="23"/>
  <c r="G20" i="23"/>
  <c r="H20" i="23"/>
  <c r="I20" i="23"/>
  <c r="J20" i="23"/>
  <c r="K20" i="23"/>
  <c r="L20" i="23"/>
  <c r="M20" i="23"/>
  <c r="N20" i="23"/>
  <c r="O20" i="23"/>
  <c r="P20" i="23"/>
  <c r="Q20" i="23"/>
  <c r="R20" i="23"/>
  <c r="S20" i="23"/>
  <c r="T20" i="23"/>
  <c r="U20" i="23"/>
  <c r="B21" i="23"/>
  <c r="C21" i="23"/>
  <c r="F21" i="23"/>
  <c r="G21" i="23"/>
  <c r="H21" i="23"/>
  <c r="I21" i="23"/>
  <c r="J21" i="23"/>
  <c r="K21" i="23"/>
  <c r="L21" i="23"/>
  <c r="M21" i="23"/>
  <c r="N21" i="23"/>
  <c r="O21" i="23"/>
  <c r="P21" i="23"/>
  <c r="Q21" i="23"/>
  <c r="R21" i="23"/>
  <c r="S21" i="23"/>
  <c r="T21" i="23"/>
  <c r="U21" i="23"/>
  <c r="B22" i="23"/>
  <c r="C22" i="23"/>
  <c r="F22" i="23"/>
  <c r="G22" i="23"/>
  <c r="H22" i="23"/>
  <c r="I22" i="23"/>
  <c r="J22" i="23"/>
  <c r="K22" i="23"/>
  <c r="L22" i="23"/>
  <c r="M22" i="23"/>
  <c r="N22" i="23"/>
  <c r="O22" i="23"/>
  <c r="P22" i="23"/>
  <c r="Q22" i="23"/>
  <c r="R22" i="23"/>
  <c r="S22" i="23"/>
  <c r="T22" i="23"/>
  <c r="U22" i="23"/>
  <c r="B23" i="23"/>
  <c r="C23" i="23"/>
  <c r="F23" i="23"/>
  <c r="G23" i="23"/>
  <c r="H23" i="23"/>
  <c r="I23" i="23"/>
  <c r="J23" i="23"/>
  <c r="K23" i="23"/>
  <c r="L23" i="23"/>
  <c r="M23" i="23"/>
  <c r="N23" i="23"/>
  <c r="O23" i="23"/>
  <c r="P23" i="23"/>
  <c r="Q23" i="23"/>
  <c r="R23" i="23"/>
  <c r="S23" i="23"/>
  <c r="T23" i="23"/>
  <c r="U23" i="23"/>
  <c r="B24" i="23"/>
  <c r="C24" i="23"/>
  <c r="F24" i="23"/>
  <c r="G24" i="23"/>
  <c r="H24" i="23"/>
  <c r="I24" i="23"/>
  <c r="J24" i="23"/>
  <c r="K24" i="23"/>
  <c r="L24" i="23"/>
  <c r="M24" i="23"/>
  <c r="N24" i="23"/>
  <c r="O24" i="23"/>
  <c r="P24" i="23"/>
  <c r="Q24" i="23"/>
  <c r="R24" i="23"/>
  <c r="S24" i="23"/>
  <c r="T24" i="23"/>
  <c r="U24" i="23"/>
  <c r="B25" i="23"/>
  <c r="C25" i="23"/>
  <c r="F25" i="23"/>
  <c r="G25" i="23"/>
  <c r="H25" i="23"/>
  <c r="I25" i="23"/>
  <c r="J25" i="23"/>
  <c r="K25" i="23"/>
  <c r="L25" i="23"/>
  <c r="M25" i="23"/>
  <c r="N25" i="23"/>
  <c r="O25" i="23"/>
  <c r="P25" i="23"/>
  <c r="Q25" i="23"/>
  <c r="R25" i="23"/>
  <c r="S25" i="23"/>
  <c r="T25" i="23"/>
  <c r="U25" i="23"/>
  <c r="B26" i="23"/>
  <c r="C26" i="23"/>
  <c r="F26" i="23"/>
  <c r="G26" i="23"/>
  <c r="H26" i="23"/>
  <c r="I26" i="23"/>
  <c r="J26" i="23"/>
  <c r="K26" i="23"/>
  <c r="L26" i="23"/>
  <c r="M26" i="23"/>
  <c r="N26" i="23"/>
  <c r="O26" i="23"/>
  <c r="P26" i="23"/>
  <c r="Q26" i="23"/>
  <c r="R26" i="23"/>
  <c r="S26" i="23"/>
  <c r="T26" i="23"/>
  <c r="U26" i="23"/>
  <c r="U2" i="6"/>
  <c r="T2" i="6"/>
  <c r="S2" i="6"/>
  <c r="R2" i="6"/>
  <c r="Q2" i="6"/>
  <c r="P2" i="6"/>
  <c r="O2" i="6"/>
  <c r="N2" i="6"/>
  <c r="M2" i="6"/>
  <c r="L2" i="6"/>
  <c r="K2" i="6"/>
  <c r="J2" i="6"/>
  <c r="I2" i="6"/>
  <c r="H2" i="6"/>
  <c r="G2" i="6"/>
  <c r="F2" i="6"/>
  <c r="C2" i="6"/>
  <c r="B2" i="6"/>
  <c r="U2" i="12"/>
  <c r="T2" i="12"/>
  <c r="S2" i="12"/>
  <c r="R2" i="12"/>
  <c r="Q2" i="12"/>
  <c r="P2" i="12"/>
  <c r="O2" i="12"/>
  <c r="N2" i="12"/>
  <c r="M2" i="12"/>
  <c r="L2" i="12"/>
  <c r="K2" i="12"/>
  <c r="J2" i="12"/>
  <c r="I2" i="12"/>
  <c r="H2" i="12"/>
  <c r="G2" i="12"/>
  <c r="F2" i="12"/>
  <c r="C2" i="12"/>
  <c r="B2" i="12"/>
  <c r="U2" i="5"/>
  <c r="T2" i="5"/>
  <c r="S2" i="5"/>
  <c r="R2" i="5"/>
  <c r="Q2" i="5"/>
  <c r="P2" i="5"/>
  <c r="O2" i="5"/>
  <c r="N2" i="5"/>
  <c r="M2" i="5"/>
  <c r="L2" i="5"/>
  <c r="K2" i="5"/>
  <c r="J2" i="5"/>
  <c r="I2" i="5"/>
  <c r="H2" i="5"/>
  <c r="G2" i="5"/>
  <c r="F2" i="5"/>
  <c r="C2" i="5"/>
  <c r="B2" i="5"/>
  <c r="U2" i="26"/>
  <c r="T2" i="26"/>
  <c r="S2" i="26"/>
  <c r="R2" i="26"/>
  <c r="Q2" i="26"/>
  <c r="P2" i="26"/>
  <c r="O2" i="26"/>
  <c r="N2" i="26"/>
  <c r="M2" i="26"/>
  <c r="L2" i="26"/>
  <c r="K2" i="26"/>
  <c r="J2" i="26"/>
  <c r="I2" i="26"/>
  <c r="H2" i="26"/>
  <c r="G2" i="26"/>
  <c r="F2" i="26"/>
  <c r="C2" i="26"/>
  <c r="B2" i="26"/>
  <c r="U2" i="23"/>
  <c r="T2" i="23"/>
  <c r="S2" i="23"/>
  <c r="R2" i="23"/>
  <c r="Q2" i="23"/>
  <c r="P2" i="23"/>
  <c r="O2" i="23"/>
  <c r="N2" i="23"/>
  <c r="M2" i="23"/>
  <c r="L2" i="23"/>
  <c r="K2" i="23"/>
  <c r="J2" i="23"/>
  <c r="I2" i="23"/>
  <c r="H2" i="23"/>
  <c r="G2" i="23"/>
  <c r="F2" i="23"/>
  <c r="C2" i="23"/>
  <c r="B2" i="23"/>
  <c r="C3" i="8"/>
  <c r="D3" i="8"/>
  <c r="F3" i="8"/>
  <c r="G3" i="8"/>
  <c r="H3" i="8"/>
  <c r="I3" i="8"/>
  <c r="J3" i="8"/>
  <c r="K3" i="8"/>
  <c r="L3" i="8"/>
  <c r="M3" i="8"/>
  <c r="N3" i="8"/>
  <c r="C4" i="8"/>
  <c r="D4" i="8"/>
  <c r="F4" i="8"/>
  <c r="G4" i="8"/>
  <c r="H4" i="8"/>
  <c r="I4" i="8"/>
  <c r="J4" i="8"/>
  <c r="K4" i="8"/>
  <c r="L4" i="8"/>
  <c r="M4" i="8"/>
  <c r="N4" i="8"/>
  <c r="C5" i="8"/>
  <c r="D5" i="8"/>
  <c r="E5" i="8"/>
  <c r="F5" i="8"/>
  <c r="G5" i="8"/>
  <c r="H5" i="8"/>
  <c r="I5" i="8"/>
  <c r="J5" i="8"/>
  <c r="K5" i="8"/>
  <c r="L5" i="8"/>
  <c r="M5" i="8"/>
  <c r="N5" i="8"/>
  <c r="C6" i="8"/>
  <c r="D6" i="8"/>
  <c r="E6" i="8"/>
  <c r="F6" i="8"/>
  <c r="G6" i="8"/>
  <c r="H6" i="8"/>
  <c r="I6" i="8"/>
  <c r="J6" i="8"/>
  <c r="K6" i="8"/>
  <c r="L6" i="8"/>
  <c r="M6" i="8"/>
  <c r="N6" i="8"/>
  <c r="C7" i="8"/>
  <c r="D7" i="8"/>
  <c r="E7" i="8"/>
  <c r="F7" i="8"/>
  <c r="G7" i="8"/>
  <c r="H7" i="8"/>
  <c r="I7" i="8"/>
  <c r="J7" i="8"/>
  <c r="K7" i="8"/>
  <c r="L7" i="8"/>
  <c r="M7" i="8"/>
  <c r="N7" i="8"/>
  <c r="C8" i="8"/>
  <c r="D8" i="8"/>
  <c r="E8" i="8"/>
  <c r="F8" i="8"/>
  <c r="G8" i="8"/>
  <c r="H8" i="8"/>
  <c r="I8" i="8"/>
  <c r="J8" i="8"/>
  <c r="K8" i="8"/>
  <c r="L8" i="8"/>
  <c r="M8" i="8"/>
  <c r="N8" i="8"/>
  <c r="C9" i="8"/>
  <c r="D9" i="8"/>
  <c r="E9" i="8"/>
  <c r="F9" i="8"/>
  <c r="G9" i="8"/>
  <c r="H9" i="8"/>
  <c r="I9" i="8"/>
  <c r="J9" i="8"/>
  <c r="K9" i="8"/>
  <c r="L9" i="8"/>
  <c r="M9" i="8"/>
  <c r="N9" i="8"/>
  <c r="C10" i="8"/>
  <c r="D10" i="8"/>
  <c r="F10" i="8"/>
  <c r="G10" i="8"/>
  <c r="H10" i="8"/>
  <c r="I10" i="8"/>
  <c r="J10" i="8"/>
  <c r="K10" i="8"/>
  <c r="L10" i="8"/>
  <c r="M10" i="8"/>
  <c r="N10" i="8"/>
  <c r="C11" i="8"/>
  <c r="D11" i="8"/>
  <c r="F11" i="8"/>
  <c r="G11" i="8"/>
  <c r="H11" i="8"/>
  <c r="I11" i="8"/>
  <c r="J11" i="8"/>
  <c r="K11" i="8"/>
  <c r="L11" i="8"/>
  <c r="M11" i="8"/>
  <c r="N11" i="8"/>
  <c r="C12" i="8"/>
  <c r="D12" i="8"/>
  <c r="F12" i="8"/>
  <c r="G12" i="8"/>
  <c r="H12" i="8"/>
  <c r="I12" i="8"/>
  <c r="J12" i="8"/>
  <c r="K12" i="8"/>
  <c r="L12" i="8"/>
  <c r="M12" i="8"/>
  <c r="N12" i="8"/>
  <c r="C13" i="8"/>
  <c r="D13" i="8"/>
  <c r="E13" i="8"/>
  <c r="F13" i="8"/>
  <c r="G13" i="8"/>
  <c r="H13" i="8"/>
  <c r="I13" i="8"/>
  <c r="J13" i="8"/>
  <c r="K13" i="8"/>
  <c r="L13" i="8"/>
  <c r="M13" i="8"/>
  <c r="N13" i="8"/>
  <c r="C14" i="8"/>
  <c r="D14" i="8"/>
  <c r="F14" i="8"/>
  <c r="G14" i="8"/>
  <c r="H14" i="8"/>
  <c r="I14" i="8"/>
  <c r="J14" i="8"/>
  <c r="K14" i="8"/>
  <c r="L14" i="8"/>
  <c r="M14" i="8"/>
  <c r="N14" i="8"/>
  <c r="C15" i="8"/>
  <c r="D15" i="8"/>
  <c r="F15" i="8"/>
  <c r="G15" i="8"/>
  <c r="H15" i="8"/>
  <c r="I15" i="8"/>
  <c r="J15" i="8"/>
  <c r="K15" i="8"/>
  <c r="L15" i="8"/>
  <c r="M15" i="8"/>
  <c r="N15" i="8"/>
  <c r="C16" i="8"/>
  <c r="D16" i="8"/>
  <c r="E16" i="8"/>
  <c r="F16" i="8"/>
  <c r="G16" i="8"/>
  <c r="H16" i="8"/>
  <c r="I16" i="8"/>
  <c r="J16" i="8"/>
  <c r="K16" i="8"/>
  <c r="L16" i="8"/>
  <c r="M16" i="8"/>
  <c r="N16" i="8"/>
  <c r="C17" i="8"/>
  <c r="D17" i="8"/>
  <c r="E17" i="8"/>
  <c r="F17" i="8"/>
  <c r="G17" i="8"/>
  <c r="H17" i="8"/>
  <c r="I17" i="8"/>
  <c r="J17" i="8"/>
  <c r="K17" i="8"/>
  <c r="L17" i="8"/>
  <c r="M17" i="8"/>
  <c r="N17" i="8"/>
  <c r="C18" i="8"/>
  <c r="D18" i="8"/>
  <c r="F18" i="8"/>
  <c r="G18" i="8"/>
  <c r="H18" i="8"/>
  <c r="I18" i="8"/>
  <c r="J18" i="8"/>
  <c r="K18" i="8"/>
  <c r="L18" i="8"/>
  <c r="M18" i="8"/>
  <c r="N18" i="8"/>
  <c r="C19" i="8"/>
  <c r="D19" i="8"/>
  <c r="E19" i="8"/>
  <c r="F19" i="8"/>
  <c r="G19" i="8"/>
  <c r="H19" i="8"/>
  <c r="I19" i="8"/>
  <c r="J19" i="8"/>
  <c r="K19" i="8"/>
  <c r="L19" i="8"/>
  <c r="M19" i="8"/>
  <c r="N19" i="8"/>
  <c r="C20" i="8"/>
  <c r="D20" i="8"/>
  <c r="E20" i="8"/>
  <c r="F20" i="8"/>
  <c r="G20" i="8"/>
  <c r="H20" i="8"/>
  <c r="I20" i="8"/>
  <c r="J20" i="8"/>
  <c r="K20" i="8"/>
  <c r="L20" i="8"/>
  <c r="M20" i="8"/>
  <c r="N20" i="8"/>
  <c r="C21" i="8"/>
  <c r="D21" i="8"/>
  <c r="F21" i="8"/>
  <c r="G21" i="8"/>
  <c r="H21" i="8"/>
  <c r="I21" i="8"/>
  <c r="J21" i="8"/>
  <c r="K21" i="8"/>
  <c r="L21" i="8"/>
  <c r="M21" i="8"/>
  <c r="N21" i="8"/>
  <c r="C22" i="8"/>
  <c r="D22" i="8"/>
  <c r="E22" i="8"/>
  <c r="F22" i="8"/>
  <c r="G22" i="8"/>
  <c r="H22" i="8"/>
  <c r="I22" i="8"/>
  <c r="J22" i="8"/>
  <c r="K22" i="8"/>
  <c r="L22" i="8"/>
  <c r="M22" i="8"/>
  <c r="N22" i="8"/>
  <c r="C23" i="8"/>
  <c r="D23" i="8"/>
  <c r="E23" i="8"/>
  <c r="F23" i="8"/>
  <c r="G23" i="8"/>
  <c r="H23" i="8"/>
  <c r="I23" i="8"/>
  <c r="J23" i="8"/>
  <c r="K23" i="8"/>
  <c r="L23" i="8"/>
  <c r="M23" i="8"/>
  <c r="N23" i="8"/>
  <c r="C24" i="8"/>
  <c r="D24" i="8"/>
  <c r="F24" i="8"/>
  <c r="G24" i="8"/>
  <c r="H24" i="8"/>
  <c r="I24" i="8"/>
  <c r="J24" i="8"/>
  <c r="K24" i="8"/>
  <c r="L24" i="8"/>
  <c r="M24" i="8"/>
  <c r="N24" i="8"/>
  <c r="C25" i="8"/>
  <c r="D25" i="8"/>
  <c r="F25" i="8"/>
  <c r="G25" i="8"/>
  <c r="H25" i="8"/>
  <c r="I25" i="8"/>
  <c r="J25" i="8"/>
  <c r="K25" i="8"/>
  <c r="L25" i="8"/>
  <c r="M25" i="8"/>
  <c r="N25" i="8"/>
  <c r="C26" i="8"/>
  <c r="D26" i="8"/>
  <c r="E26" i="8"/>
  <c r="F26" i="8"/>
  <c r="G26" i="8"/>
  <c r="H26" i="8"/>
  <c r="I26" i="8"/>
  <c r="J26" i="8"/>
  <c r="K26" i="8"/>
  <c r="L26" i="8"/>
  <c r="M26" i="8"/>
  <c r="N26" i="8"/>
  <c r="C27" i="8"/>
  <c r="D27" i="8"/>
  <c r="E27" i="8"/>
  <c r="F27" i="8"/>
  <c r="G27" i="8"/>
  <c r="H27" i="8"/>
  <c r="I27" i="8"/>
  <c r="J27" i="8"/>
  <c r="K27" i="8"/>
  <c r="L27" i="8"/>
  <c r="M27" i="8"/>
  <c r="N27" i="8"/>
  <c r="C28" i="8"/>
  <c r="D28" i="8"/>
  <c r="E28" i="8"/>
  <c r="F28" i="8"/>
  <c r="G28" i="8"/>
  <c r="H28" i="8"/>
  <c r="I28" i="8"/>
  <c r="J28" i="8"/>
  <c r="K28" i="8"/>
  <c r="L28" i="8"/>
  <c r="M28" i="8"/>
  <c r="N28" i="8"/>
  <c r="C29" i="8"/>
  <c r="D29" i="8"/>
  <c r="F29" i="8"/>
  <c r="G29" i="8"/>
  <c r="H29" i="8"/>
  <c r="I29" i="8"/>
  <c r="J29" i="8"/>
  <c r="K29" i="8"/>
  <c r="L29" i="8"/>
  <c r="M29" i="8"/>
  <c r="N29" i="8"/>
  <c r="C30" i="8"/>
  <c r="D30" i="8"/>
  <c r="E30" i="8"/>
  <c r="F30" i="8"/>
  <c r="G30" i="8"/>
  <c r="H30" i="8"/>
  <c r="I30" i="8"/>
  <c r="J30" i="8"/>
  <c r="K30" i="8"/>
  <c r="L30" i="8"/>
  <c r="M30" i="8"/>
  <c r="N30" i="8"/>
  <c r="C31" i="8"/>
  <c r="D31" i="8"/>
  <c r="E31" i="8"/>
  <c r="F31" i="8"/>
  <c r="G31" i="8"/>
  <c r="H31" i="8"/>
  <c r="I31" i="8"/>
  <c r="J31" i="8"/>
  <c r="K31" i="8"/>
  <c r="L31" i="8"/>
  <c r="M31" i="8"/>
  <c r="N31" i="8"/>
  <c r="C32" i="8"/>
  <c r="D32" i="8"/>
  <c r="E32" i="8"/>
  <c r="F32" i="8"/>
  <c r="G32" i="8"/>
  <c r="H32" i="8"/>
  <c r="I32" i="8"/>
  <c r="J32" i="8"/>
  <c r="K32" i="8"/>
  <c r="L32" i="8"/>
  <c r="M32" i="8"/>
  <c r="N32" i="8"/>
  <c r="C33" i="8"/>
  <c r="D33" i="8"/>
  <c r="E33" i="8"/>
  <c r="F33" i="8"/>
  <c r="G33" i="8"/>
  <c r="H33" i="8"/>
  <c r="I33" i="8"/>
  <c r="J33" i="8"/>
  <c r="K33" i="8"/>
  <c r="L33" i="8"/>
  <c r="M33" i="8"/>
  <c r="N33" i="8"/>
  <c r="C34" i="8"/>
  <c r="D34" i="8"/>
  <c r="E34" i="8"/>
  <c r="F34" i="8"/>
  <c r="G34" i="8"/>
  <c r="H34" i="8"/>
  <c r="I34" i="8"/>
  <c r="J34" i="8"/>
  <c r="K34" i="8"/>
  <c r="L34" i="8"/>
  <c r="M34" i="8"/>
  <c r="N34" i="8"/>
  <c r="C35" i="8"/>
  <c r="D35" i="8"/>
  <c r="E35" i="8"/>
  <c r="F35" i="8"/>
  <c r="G35" i="8"/>
  <c r="H35" i="8"/>
  <c r="I35" i="8"/>
  <c r="J35" i="8"/>
  <c r="K35" i="8"/>
  <c r="L35" i="8"/>
  <c r="M35" i="8"/>
  <c r="N35" i="8"/>
  <c r="C36" i="8"/>
  <c r="D36" i="8"/>
  <c r="E36" i="8"/>
  <c r="F36" i="8"/>
  <c r="G36" i="8"/>
  <c r="H36" i="8"/>
  <c r="I36" i="8"/>
  <c r="J36" i="8"/>
  <c r="K36" i="8"/>
  <c r="L36" i="8"/>
  <c r="M36" i="8"/>
  <c r="N36" i="8"/>
  <c r="C37" i="8"/>
  <c r="D37" i="8"/>
  <c r="E37" i="8"/>
  <c r="F37" i="8"/>
  <c r="G37" i="8"/>
  <c r="H37" i="8"/>
  <c r="I37" i="8"/>
  <c r="J37" i="8"/>
  <c r="K37" i="8"/>
  <c r="L37" i="8"/>
  <c r="M37" i="8"/>
  <c r="N37" i="8"/>
  <c r="C38" i="8"/>
  <c r="D38" i="8"/>
  <c r="E38" i="8"/>
  <c r="F38" i="8"/>
  <c r="G38" i="8"/>
  <c r="H38" i="8"/>
  <c r="I38" i="8"/>
  <c r="J38" i="8"/>
  <c r="K38" i="8"/>
  <c r="L38" i="8"/>
  <c r="M38" i="8"/>
  <c r="N38" i="8"/>
  <c r="C39" i="8"/>
  <c r="D39" i="8"/>
  <c r="E39" i="8"/>
  <c r="F39" i="8"/>
  <c r="G39" i="8"/>
  <c r="H39" i="8"/>
  <c r="I39" i="8"/>
  <c r="J39" i="8"/>
  <c r="K39" i="8"/>
  <c r="L39" i="8"/>
  <c r="M39" i="8"/>
  <c r="N39" i="8"/>
  <c r="C40" i="8"/>
  <c r="D40" i="8"/>
  <c r="F40" i="8"/>
  <c r="G40" i="8"/>
  <c r="H40" i="8"/>
  <c r="I40" i="8"/>
  <c r="J40" i="8"/>
  <c r="K40" i="8"/>
  <c r="L40" i="8"/>
  <c r="M40" i="8"/>
  <c r="N40" i="8"/>
  <c r="C41" i="8"/>
  <c r="D41" i="8"/>
  <c r="F41" i="8"/>
  <c r="G41" i="8"/>
  <c r="H41" i="8"/>
  <c r="I41" i="8"/>
  <c r="J41" i="8"/>
  <c r="K41" i="8"/>
  <c r="L41" i="8"/>
  <c r="M41" i="8"/>
  <c r="N41" i="8"/>
  <c r="C42" i="8"/>
  <c r="D42" i="8"/>
  <c r="E42" i="8"/>
  <c r="F42" i="8"/>
  <c r="G42" i="8"/>
  <c r="H42" i="8"/>
  <c r="I42" i="8"/>
  <c r="J42" i="8"/>
  <c r="K42" i="8"/>
  <c r="L42" i="8"/>
  <c r="M42" i="8"/>
  <c r="N42" i="8"/>
  <c r="C43" i="8"/>
  <c r="D43" i="8"/>
  <c r="E43" i="8"/>
  <c r="F43" i="8"/>
  <c r="G43" i="8"/>
  <c r="H43" i="8"/>
  <c r="I43" i="8"/>
  <c r="J43" i="8"/>
  <c r="K43" i="8"/>
  <c r="L43" i="8"/>
  <c r="M43" i="8"/>
  <c r="N43" i="8"/>
  <c r="C44" i="8"/>
  <c r="D44" i="8"/>
  <c r="E44" i="8"/>
  <c r="F44" i="8"/>
  <c r="G44" i="8"/>
  <c r="H44" i="8"/>
  <c r="I44" i="8"/>
  <c r="J44" i="8"/>
  <c r="K44" i="8"/>
  <c r="L44" i="8"/>
  <c r="M44" i="8"/>
  <c r="N44" i="8"/>
  <c r="C45" i="8"/>
  <c r="D45" i="8"/>
  <c r="E45" i="8"/>
  <c r="F45" i="8"/>
  <c r="G45" i="8"/>
  <c r="H45" i="8"/>
  <c r="I45" i="8"/>
  <c r="J45" i="8"/>
  <c r="K45" i="8"/>
  <c r="L45" i="8"/>
  <c r="M45" i="8"/>
  <c r="N45" i="8"/>
  <c r="C46" i="8"/>
  <c r="D46" i="8"/>
  <c r="F46" i="8"/>
  <c r="G46" i="8"/>
  <c r="H46" i="8"/>
  <c r="I46" i="8"/>
  <c r="J46" i="8"/>
  <c r="K46" i="8"/>
  <c r="L46" i="8"/>
  <c r="M46" i="8"/>
  <c r="N46" i="8"/>
  <c r="C47" i="8"/>
  <c r="D47" i="8"/>
  <c r="E47" i="8"/>
  <c r="F47" i="8"/>
  <c r="G47" i="8"/>
  <c r="H47" i="8"/>
  <c r="I47" i="8"/>
  <c r="J47" i="8"/>
  <c r="K47" i="8"/>
  <c r="L47" i="8"/>
  <c r="M47" i="8"/>
  <c r="N47" i="8"/>
  <c r="C48" i="8"/>
  <c r="D48" i="8"/>
  <c r="E48" i="8"/>
  <c r="F48" i="8"/>
  <c r="G48" i="8"/>
  <c r="H48" i="8"/>
  <c r="I48" i="8"/>
  <c r="J48" i="8"/>
  <c r="K48" i="8"/>
  <c r="L48" i="8"/>
  <c r="M48" i="8"/>
  <c r="N48" i="8"/>
  <c r="C49" i="8"/>
  <c r="D49" i="8"/>
  <c r="E49" i="8"/>
  <c r="F49" i="8"/>
  <c r="G49" i="8"/>
  <c r="H49" i="8"/>
  <c r="I49" i="8"/>
  <c r="J49" i="8"/>
  <c r="K49" i="8"/>
  <c r="L49" i="8"/>
  <c r="M49" i="8"/>
  <c r="N49" i="8"/>
  <c r="C50" i="8"/>
  <c r="D50" i="8"/>
  <c r="E50" i="8"/>
  <c r="F50" i="8"/>
  <c r="G50" i="8"/>
  <c r="H50" i="8"/>
  <c r="I50" i="8"/>
  <c r="J50" i="8"/>
  <c r="K50" i="8"/>
  <c r="L50" i="8"/>
  <c r="M50" i="8"/>
  <c r="N50" i="8"/>
  <c r="C51" i="8"/>
  <c r="D51" i="8"/>
  <c r="F51" i="8"/>
  <c r="G51" i="8"/>
  <c r="H51" i="8"/>
  <c r="I51" i="8"/>
  <c r="J51" i="8"/>
  <c r="K51" i="8"/>
  <c r="L51" i="8"/>
  <c r="M51" i="8"/>
  <c r="N51" i="8"/>
  <c r="C52" i="8"/>
  <c r="D52" i="8"/>
  <c r="E52" i="8"/>
  <c r="F52" i="8"/>
  <c r="G52" i="8"/>
  <c r="H52" i="8"/>
  <c r="I52" i="8"/>
  <c r="J52" i="8"/>
  <c r="K52" i="8"/>
  <c r="L52" i="8"/>
  <c r="M52" i="8"/>
  <c r="N52" i="8"/>
  <c r="C53" i="8"/>
  <c r="D53" i="8"/>
  <c r="E53" i="8"/>
  <c r="F53" i="8"/>
  <c r="G53" i="8"/>
  <c r="H53" i="8"/>
  <c r="I53" i="8"/>
  <c r="J53" i="8"/>
  <c r="K53" i="8"/>
  <c r="L53" i="8"/>
  <c r="M53" i="8"/>
  <c r="N53" i="8"/>
  <c r="C54" i="8"/>
  <c r="D54" i="8"/>
  <c r="E54" i="8"/>
  <c r="F54" i="8"/>
  <c r="G54" i="8"/>
  <c r="H54" i="8"/>
  <c r="I54" i="8"/>
  <c r="J54" i="8"/>
  <c r="K54" i="8"/>
  <c r="L54" i="8"/>
  <c r="M54" i="8"/>
  <c r="N54" i="8"/>
  <c r="C55" i="8"/>
  <c r="D55" i="8"/>
  <c r="E55" i="8"/>
  <c r="F55" i="8"/>
  <c r="G55" i="8"/>
  <c r="H55" i="8"/>
  <c r="I55" i="8"/>
  <c r="J55" i="8"/>
  <c r="K55" i="8"/>
  <c r="L55" i="8"/>
  <c r="M55" i="8"/>
  <c r="N55" i="8"/>
  <c r="C56" i="8"/>
  <c r="D56" i="8"/>
  <c r="E56" i="8"/>
  <c r="F56" i="8"/>
  <c r="G56" i="8"/>
  <c r="H56" i="8"/>
  <c r="I56" i="8"/>
  <c r="J56" i="8"/>
  <c r="K56" i="8"/>
  <c r="L56" i="8"/>
  <c r="M56" i="8"/>
  <c r="N56" i="8"/>
  <c r="C57" i="8"/>
  <c r="D57" i="8"/>
  <c r="F57" i="8"/>
  <c r="G57" i="8"/>
  <c r="H57" i="8"/>
  <c r="I57" i="8"/>
  <c r="J57" i="8"/>
  <c r="K57" i="8"/>
  <c r="L57" i="8"/>
  <c r="M57" i="8"/>
  <c r="N57" i="8"/>
  <c r="C58" i="8"/>
  <c r="D58" i="8"/>
  <c r="F58" i="8"/>
  <c r="G58" i="8"/>
  <c r="H58" i="8"/>
  <c r="I58" i="8"/>
  <c r="J58" i="8"/>
  <c r="K58" i="8"/>
  <c r="L58" i="8"/>
  <c r="M58" i="8"/>
  <c r="N58" i="8"/>
  <c r="C59" i="8"/>
  <c r="D59" i="8"/>
  <c r="E59" i="8"/>
  <c r="F59" i="8"/>
  <c r="G59" i="8"/>
  <c r="H59" i="8"/>
  <c r="I59" i="8"/>
  <c r="J59" i="8"/>
  <c r="K59" i="8"/>
  <c r="L59" i="8"/>
  <c r="M59" i="8"/>
  <c r="N59" i="8"/>
  <c r="C60" i="8"/>
  <c r="D60" i="8"/>
  <c r="E60" i="8"/>
  <c r="F60" i="8"/>
  <c r="G60" i="8"/>
  <c r="H60" i="8"/>
  <c r="I60" i="8"/>
  <c r="J60" i="8"/>
  <c r="K60" i="8"/>
  <c r="L60" i="8"/>
  <c r="M60" i="8"/>
  <c r="N60" i="8"/>
  <c r="C61" i="8"/>
  <c r="D61" i="8"/>
  <c r="E61" i="8"/>
  <c r="F61" i="8"/>
  <c r="G61" i="8"/>
  <c r="H61" i="8"/>
  <c r="I61" i="8"/>
  <c r="J61" i="8"/>
  <c r="K61" i="8"/>
  <c r="L61" i="8"/>
  <c r="M61" i="8"/>
  <c r="N61" i="8"/>
  <c r="C62" i="8"/>
  <c r="D62" i="8"/>
  <c r="F62" i="8"/>
  <c r="G62" i="8"/>
  <c r="H62" i="8"/>
  <c r="I62" i="8"/>
  <c r="J62" i="8"/>
  <c r="K62" i="8"/>
  <c r="L62" i="8"/>
  <c r="M62" i="8"/>
  <c r="N62" i="8"/>
  <c r="C63" i="8"/>
  <c r="D63" i="8"/>
  <c r="F63" i="8"/>
  <c r="G63" i="8"/>
  <c r="H63" i="8"/>
  <c r="I63" i="8"/>
  <c r="J63" i="8"/>
  <c r="K63" i="8"/>
  <c r="L63" i="8"/>
  <c r="M63" i="8"/>
  <c r="N63" i="8"/>
  <c r="C64" i="8"/>
  <c r="D64" i="8"/>
  <c r="E64" i="8"/>
  <c r="F64" i="8"/>
  <c r="G64" i="8"/>
  <c r="H64" i="8"/>
  <c r="I64" i="8"/>
  <c r="J64" i="8"/>
  <c r="K64" i="8"/>
  <c r="L64" i="8"/>
  <c r="M64" i="8"/>
  <c r="N64" i="8"/>
  <c r="C65" i="8"/>
  <c r="D65" i="8"/>
  <c r="F65" i="8"/>
  <c r="G65" i="8"/>
  <c r="H65" i="8"/>
  <c r="I65" i="8"/>
  <c r="J65" i="8"/>
  <c r="K65" i="8"/>
  <c r="L65" i="8"/>
  <c r="M65" i="8"/>
  <c r="N65" i="8"/>
  <c r="C66" i="8"/>
  <c r="D66" i="8"/>
  <c r="E66" i="8"/>
  <c r="F66" i="8"/>
  <c r="G66" i="8"/>
  <c r="H66" i="8"/>
  <c r="I66" i="8"/>
  <c r="J66" i="8"/>
  <c r="K66" i="8"/>
  <c r="L66" i="8"/>
  <c r="M66" i="8"/>
  <c r="N66" i="8"/>
  <c r="C67" i="8"/>
  <c r="D67" i="8"/>
  <c r="E67" i="8"/>
  <c r="F67" i="8"/>
  <c r="G67" i="8"/>
  <c r="H67" i="8"/>
  <c r="I67" i="8"/>
  <c r="J67" i="8"/>
  <c r="K67" i="8"/>
  <c r="L67" i="8"/>
  <c r="M67" i="8"/>
  <c r="N67" i="8"/>
  <c r="C68" i="8"/>
  <c r="D68" i="8"/>
  <c r="E68" i="8"/>
  <c r="F68" i="8"/>
  <c r="G68" i="8"/>
  <c r="H68" i="8"/>
  <c r="I68" i="8"/>
  <c r="J68" i="8"/>
  <c r="K68" i="8"/>
  <c r="L68" i="8"/>
  <c r="M68" i="8"/>
  <c r="N68" i="8"/>
  <c r="C69" i="8"/>
  <c r="D69" i="8"/>
  <c r="E69" i="8"/>
  <c r="F69" i="8"/>
  <c r="G69" i="8"/>
  <c r="H69" i="8"/>
  <c r="I69" i="8"/>
  <c r="J69" i="8"/>
  <c r="K69" i="8"/>
  <c r="L69" i="8"/>
  <c r="M69" i="8"/>
  <c r="N69" i="8"/>
  <c r="C70" i="8"/>
  <c r="D70" i="8"/>
  <c r="E70" i="8"/>
  <c r="F70" i="8"/>
  <c r="G70" i="8"/>
  <c r="H70" i="8"/>
  <c r="I70" i="8"/>
  <c r="J70" i="8"/>
  <c r="K70" i="8"/>
  <c r="L70" i="8"/>
  <c r="M70" i="8"/>
  <c r="N70" i="8"/>
  <c r="C71" i="8"/>
  <c r="D71" i="8"/>
  <c r="E71" i="8"/>
  <c r="F71" i="8"/>
  <c r="G71" i="8"/>
  <c r="H71" i="8"/>
  <c r="I71" i="8"/>
  <c r="J71" i="8"/>
  <c r="K71" i="8"/>
  <c r="L71" i="8"/>
  <c r="M71" i="8"/>
  <c r="N71" i="8"/>
  <c r="N2" i="8"/>
  <c r="M2" i="8"/>
  <c r="L2" i="8"/>
  <c r="K2" i="8"/>
  <c r="J2" i="8"/>
  <c r="I2" i="8"/>
  <c r="H2" i="8"/>
  <c r="G2" i="8"/>
  <c r="F2" i="8"/>
  <c r="E2" i="8"/>
  <c r="D2" i="8"/>
  <c r="C2" i="8"/>
  <c r="C3" i="11"/>
  <c r="D3" i="11"/>
  <c r="E3" i="11"/>
  <c r="F3" i="11"/>
  <c r="G3" i="11"/>
  <c r="H3" i="11"/>
  <c r="I3" i="11"/>
  <c r="J3" i="11"/>
  <c r="K3" i="11"/>
  <c r="L3" i="11"/>
  <c r="M3" i="11"/>
  <c r="N3" i="11"/>
  <c r="C4" i="11"/>
  <c r="D4" i="11"/>
  <c r="F4" i="11"/>
  <c r="G4" i="11"/>
  <c r="H4" i="11"/>
  <c r="I4" i="11"/>
  <c r="J4" i="11"/>
  <c r="K4" i="11"/>
  <c r="L4" i="11"/>
  <c r="M4" i="11"/>
  <c r="N4" i="11"/>
  <c r="C5" i="11"/>
  <c r="D5" i="11"/>
  <c r="F5" i="11"/>
  <c r="G5" i="11"/>
  <c r="H5" i="11"/>
  <c r="I5" i="11"/>
  <c r="J5" i="11"/>
  <c r="K5" i="11"/>
  <c r="L5" i="11"/>
  <c r="M5" i="11"/>
  <c r="N5" i="11"/>
  <c r="C6" i="11"/>
  <c r="D6" i="11"/>
  <c r="E6" i="11"/>
  <c r="F6" i="11"/>
  <c r="G6" i="11"/>
  <c r="H6" i="11"/>
  <c r="I6" i="11"/>
  <c r="J6" i="11"/>
  <c r="K6" i="11"/>
  <c r="L6" i="11"/>
  <c r="M6" i="11"/>
  <c r="N6" i="11"/>
  <c r="C7" i="11"/>
  <c r="D7" i="11"/>
  <c r="E7" i="11"/>
  <c r="F7" i="11"/>
  <c r="G7" i="11"/>
  <c r="H7" i="11"/>
  <c r="I7" i="11"/>
  <c r="J7" i="11"/>
  <c r="K7" i="11"/>
  <c r="L7" i="11"/>
  <c r="M7" i="11"/>
  <c r="N7" i="11"/>
  <c r="C8" i="11"/>
  <c r="D8" i="11"/>
  <c r="E8" i="11"/>
  <c r="F8" i="11"/>
  <c r="G8" i="11"/>
  <c r="H8" i="11"/>
  <c r="I8" i="11"/>
  <c r="J8" i="11"/>
  <c r="K8" i="11"/>
  <c r="L8" i="11"/>
  <c r="M8" i="11"/>
  <c r="N8" i="11"/>
  <c r="C9" i="11"/>
  <c r="D9" i="11"/>
  <c r="E9" i="11"/>
  <c r="F9" i="11"/>
  <c r="G9" i="11"/>
  <c r="H9" i="11"/>
  <c r="I9" i="11"/>
  <c r="J9" i="11"/>
  <c r="K9" i="11"/>
  <c r="L9" i="11"/>
  <c r="M9" i="11"/>
  <c r="N9" i="11"/>
  <c r="C10" i="11"/>
  <c r="D10" i="11"/>
  <c r="E10" i="11"/>
  <c r="F10" i="11"/>
  <c r="G10" i="11"/>
  <c r="H10" i="11"/>
  <c r="I10" i="11"/>
  <c r="J10" i="11"/>
  <c r="K10" i="11"/>
  <c r="L10" i="11"/>
  <c r="M10" i="11"/>
  <c r="N10" i="11"/>
  <c r="C11" i="11"/>
  <c r="D11" i="11"/>
  <c r="E11" i="11"/>
  <c r="F11" i="11"/>
  <c r="G11" i="11"/>
  <c r="H11" i="11"/>
  <c r="I11" i="11"/>
  <c r="J11" i="11"/>
  <c r="K11" i="11"/>
  <c r="L11" i="11"/>
  <c r="M11" i="11"/>
  <c r="N11" i="11"/>
  <c r="C12" i="11"/>
  <c r="D12" i="11"/>
  <c r="E12" i="11"/>
  <c r="F12" i="11"/>
  <c r="G12" i="11"/>
  <c r="H12" i="11"/>
  <c r="I12" i="11"/>
  <c r="J12" i="11"/>
  <c r="K12" i="11"/>
  <c r="L12" i="11"/>
  <c r="M12" i="11"/>
  <c r="N12" i="11"/>
  <c r="C13" i="11"/>
  <c r="D13" i="11"/>
  <c r="F13" i="11"/>
  <c r="G13" i="11"/>
  <c r="H13" i="11"/>
  <c r="I13" i="11"/>
  <c r="J13" i="11"/>
  <c r="K13" i="11"/>
  <c r="L13" i="11"/>
  <c r="M13" i="11"/>
  <c r="N13" i="11"/>
  <c r="C14" i="11"/>
  <c r="D14" i="11"/>
  <c r="F14" i="11"/>
  <c r="G14" i="11"/>
  <c r="H14" i="11"/>
  <c r="I14" i="11"/>
  <c r="J14" i="11"/>
  <c r="K14" i="11"/>
  <c r="L14" i="11"/>
  <c r="M14" i="11"/>
  <c r="N14" i="11"/>
  <c r="C15" i="11"/>
  <c r="D15" i="11"/>
  <c r="F15" i="11"/>
  <c r="G15" i="11"/>
  <c r="H15" i="11"/>
  <c r="I15" i="11"/>
  <c r="J15" i="11"/>
  <c r="K15" i="11"/>
  <c r="L15" i="11"/>
  <c r="M15" i="11"/>
  <c r="N15" i="11"/>
  <c r="C16" i="11"/>
  <c r="D16" i="11"/>
  <c r="E16" i="11"/>
  <c r="F16" i="11"/>
  <c r="G16" i="11"/>
  <c r="H16" i="11"/>
  <c r="I16" i="11"/>
  <c r="J16" i="11"/>
  <c r="K16" i="11"/>
  <c r="L16" i="11"/>
  <c r="M16" i="11"/>
  <c r="N16" i="11"/>
  <c r="C17" i="11"/>
  <c r="D17" i="11"/>
  <c r="F17" i="11"/>
  <c r="G17" i="11"/>
  <c r="H17" i="11"/>
  <c r="I17" i="11"/>
  <c r="J17" i="11"/>
  <c r="K17" i="11"/>
  <c r="L17" i="11"/>
  <c r="M17" i="11"/>
  <c r="N17" i="11"/>
  <c r="C18" i="11"/>
  <c r="D18" i="11"/>
  <c r="E18" i="11"/>
  <c r="F18" i="11"/>
  <c r="G18" i="11"/>
  <c r="H18" i="11"/>
  <c r="I18" i="11"/>
  <c r="J18" i="11"/>
  <c r="K18" i="11"/>
  <c r="L18" i="11"/>
  <c r="M18" i="11"/>
  <c r="N18" i="11"/>
  <c r="C19" i="11"/>
  <c r="D19" i="11"/>
  <c r="F19" i="11"/>
  <c r="G19" i="11"/>
  <c r="H19" i="11"/>
  <c r="I19" i="11"/>
  <c r="J19" i="11"/>
  <c r="K19" i="11"/>
  <c r="L19" i="11"/>
  <c r="M19" i="11"/>
  <c r="N19" i="11"/>
  <c r="C20" i="11"/>
  <c r="D20" i="11"/>
  <c r="F20" i="11"/>
  <c r="G20" i="11"/>
  <c r="H20" i="11"/>
  <c r="I20" i="11"/>
  <c r="J20" i="11"/>
  <c r="K20" i="11"/>
  <c r="L20" i="11"/>
  <c r="M20" i="11"/>
  <c r="N20" i="11"/>
  <c r="C21" i="11"/>
  <c r="D21" i="11"/>
  <c r="F21" i="11"/>
  <c r="G21" i="11"/>
  <c r="H21" i="11"/>
  <c r="I21" i="11"/>
  <c r="J21" i="11"/>
  <c r="K21" i="11"/>
  <c r="L21" i="11"/>
  <c r="M21" i="11"/>
  <c r="N21" i="11"/>
  <c r="C22" i="11"/>
  <c r="D22" i="11"/>
  <c r="E22" i="11"/>
  <c r="F22" i="11"/>
  <c r="G22" i="11"/>
  <c r="H22" i="11"/>
  <c r="I22" i="11"/>
  <c r="J22" i="11"/>
  <c r="K22" i="11"/>
  <c r="L22" i="11"/>
  <c r="M22" i="11"/>
  <c r="N22" i="11"/>
  <c r="C23" i="11"/>
  <c r="D23" i="11"/>
  <c r="E23" i="11"/>
  <c r="F23" i="11"/>
  <c r="G23" i="11"/>
  <c r="H23" i="11"/>
  <c r="I23" i="11"/>
  <c r="J23" i="11"/>
  <c r="K23" i="11"/>
  <c r="L23" i="11"/>
  <c r="M23" i="11"/>
  <c r="N23" i="11"/>
  <c r="C24" i="11"/>
  <c r="D24" i="11"/>
  <c r="F24" i="11"/>
  <c r="G24" i="11"/>
  <c r="H24" i="11"/>
  <c r="I24" i="11"/>
  <c r="J24" i="11"/>
  <c r="K24" i="11"/>
  <c r="L24" i="11"/>
  <c r="M24" i="11"/>
  <c r="N24" i="11"/>
  <c r="C25" i="11"/>
  <c r="D25" i="11"/>
  <c r="E25" i="11"/>
  <c r="F25" i="11"/>
  <c r="G25" i="11"/>
  <c r="H25" i="11"/>
  <c r="I25" i="11"/>
  <c r="J25" i="11"/>
  <c r="K25" i="11"/>
  <c r="L25" i="11"/>
  <c r="M25" i="11"/>
  <c r="N25" i="11"/>
  <c r="C26" i="11"/>
  <c r="D26" i="11"/>
  <c r="E26" i="11"/>
  <c r="F26" i="11"/>
  <c r="G26" i="11"/>
  <c r="H26" i="11"/>
  <c r="I26" i="11"/>
  <c r="J26" i="11"/>
  <c r="K26" i="11"/>
  <c r="L26" i="11"/>
  <c r="M26" i="11"/>
  <c r="N26" i="11"/>
  <c r="C27" i="11"/>
  <c r="D27" i="11"/>
  <c r="E27" i="11"/>
  <c r="F27" i="11"/>
  <c r="G27" i="11"/>
  <c r="H27" i="11"/>
  <c r="I27" i="11"/>
  <c r="J27" i="11"/>
  <c r="K27" i="11"/>
  <c r="L27" i="11"/>
  <c r="M27" i="11"/>
  <c r="N27" i="11"/>
  <c r="C28" i="11"/>
  <c r="D28" i="11"/>
  <c r="E28" i="11"/>
  <c r="F28" i="11"/>
  <c r="G28" i="11"/>
  <c r="H28" i="11"/>
  <c r="I28" i="11"/>
  <c r="J28" i="11"/>
  <c r="K28" i="11"/>
  <c r="L28" i="11"/>
  <c r="M28" i="11"/>
  <c r="N28" i="11"/>
  <c r="C29" i="11"/>
  <c r="D29" i="11"/>
  <c r="E29" i="11"/>
  <c r="F29" i="11"/>
  <c r="G29" i="11"/>
  <c r="H29" i="11"/>
  <c r="I29" i="11"/>
  <c r="J29" i="11"/>
  <c r="K29" i="11"/>
  <c r="L29" i="11"/>
  <c r="M29" i="11"/>
  <c r="N29" i="11"/>
  <c r="C30" i="11"/>
  <c r="D30" i="11"/>
  <c r="E30" i="11"/>
  <c r="F30" i="11"/>
  <c r="G30" i="11"/>
  <c r="H30" i="11"/>
  <c r="I30" i="11"/>
  <c r="J30" i="11"/>
  <c r="K30" i="11"/>
  <c r="L30" i="11"/>
  <c r="M30" i="11"/>
  <c r="N30" i="11"/>
  <c r="C31" i="11"/>
  <c r="D31" i="11"/>
  <c r="F31" i="11"/>
  <c r="G31" i="11"/>
  <c r="H31" i="11"/>
  <c r="I31" i="11"/>
  <c r="J31" i="11"/>
  <c r="K31" i="11"/>
  <c r="L31" i="11"/>
  <c r="M31" i="11"/>
  <c r="N31" i="11"/>
  <c r="C32" i="11"/>
  <c r="D32" i="11"/>
  <c r="E32" i="11"/>
  <c r="F32" i="11"/>
  <c r="G32" i="11"/>
  <c r="H32" i="11"/>
  <c r="I32" i="11"/>
  <c r="J32" i="11"/>
  <c r="K32" i="11"/>
  <c r="L32" i="11"/>
  <c r="M32" i="11"/>
  <c r="N32" i="11"/>
  <c r="C33" i="11"/>
  <c r="D33" i="11"/>
  <c r="E33" i="11"/>
  <c r="F33" i="11"/>
  <c r="G33" i="11"/>
  <c r="H33" i="11"/>
  <c r="I33" i="11"/>
  <c r="J33" i="11"/>
  <c r="K33" i="11"/>
  <c r="L33" i="11"/>
  <c r="M33" i="11"/>
  <c r="N33" i="11"/>
  <c r="C34" i="11"/>
  <c r="D34" i="11"/>
  <c r="E34" i="11"/>
  <c r="F34" i="11"/>
  <c r="G34" i="11"/>
  <c r="H34" i="11"/>
  <c r="I34" i="11"/>
  <c r="J34" i="11"/>
  <c r="K34" i="11"/>
  <c r="L34" i="11"/>
  <c r="M34" i="11"/>
  <c r="N34" i="11"/>
  <c r="C35" i="11"/>
  <c r="D35" i="11"/>
  <c r="E35" i="11"/>
  <c r="F35" i="11"/>
  <c r="G35" i="11"/>
  <c r="H35" i="11"/>
  <c r="I35" i="11"/>
  <c r="J35" i="11"/>
  <c r="K35" i="11"/>
  <c r="L35" i="11"/>
  <c r="M35" i="11"/>
  <c r="N35" i="11"/>
  <c r="C36" i="11"/>
  <c r="D36" i="11"/>
  <c r="E36" i="11"/>
  <c r="F36" i="11"/>
  <c r="G36" i="11"/>
  <c r="H36" i="11"/>
  <c r="I36" i="11"/>
  <c r="J36" i="11"/>
  <c r="K36" i="11"/>
  <c r="L36" i="11"/>
  <c r="M36" i="11"/>
  <c r="N36" i="11"/>
  <c r="C37" i="11"/>
  <c r="D37" i="11"/>
  <c r="E37" i="11"/>
  <c r="F37" i="11"/>
  <c r="G37" i="11"/>
  <c r="H37" i="11"/>
  <c r="I37" i="11"/>
  <c r="J37" i="11"/>
  <c r="K37" i="11"/>
  <c r="L37" i="11"/>
  <c r="M37" i="11"/>
  <c r="N37" i="11"/>
  <c r="C38" i="11"/>
  <c r="D38" i="11"/>
  <c r="E38" i="11"/>
  <c r="F38" i="11"/>
  <c r="G38" i="11"/>
  <c r="H38" i="11"/>
  <c r="I38" i="11"/>
  <c r="J38" i="11"/>
  <c r="K38" i="11"/>
  <c r="L38" i="11"/>
  <c r="M38" i="11"/>
  <c r="N38" i="11"/>
  <c r="C39" i="11"/>
  <c r="D39" i="11"/>
  <c r="F39" i="11"/>
  <c r="G39" i="11"/>
  <c r="H39" i="11"/>
  <c r="I39" i="11"/>
  <c r="J39" i="11"/>
  <c r="K39" i="11"/>
  <c r="L39" i="11"/>
  <c r="M39" i="11"/>
  <c r="N39" i="11"/>
  <c r="C40" i="11"/>
  <c r="D40" i="11"/>
  <c r="F40" i="11"/>
  <c r="G40" i="11"/>
  <c r="H40" i="11"/>
  <c r="I40" i="11"/>
  <c r="J40" i="11"/>
  <c r="K40" i="11"/>
  <c r="L40" i="11"/>
  <c r="M40" i="11"/>
  <c r="N40" i="11"/>
  <c r="C41" i="11"/>
  <c r="D41" i="11"/>
  <c r="E41" i="11"/>
  <c r="F41" i="11"/>
  <c r="G41" i="11"/>
  <c r="H41" i="11"/>
  <c r="I41" i="11"/>
  <c r="J41" i="11"/>
  <c r="K41" i="11"/>
  <c r="L41" i="11"/>
  <c r="M41" i="11"/>
  <c r="N41" i="11"/>
  <c r="C42" i="11"/>
  <c r="D42" i="11"/>
  <c r="E42" i="11"/>
  <c r="F42" i="11"/>
  <c r="G42" i="11"/>
  <c r="H42" i="11"/>
  <c r="I42" i="11"/>
  <c r="J42" i="11"/>
  <c r="K42" i="11"/>
  <c r="L42" i="11"/>
  <c r="M42" i="11"/>
  <c r="N42" i="11"/>
  <c r="C43" i="11"/>
  <c r="D43" i="11"/>
  <c r="E43" i="11"/>
  <c r="F43" i="11"/>
  <c r="G43" i="11"/>
  <c r="H43" i="11"/>
  <c r="I43" i="11"/>
  <c r="J43" i="11"/>
  <c r="K43" i="11"/>
  <c r="L43" i="11"/>
  <c r="M43" i="11"/>
  <c r="N43" i="11"/>
  <c r="C44" i="11"/>
  <c r="D44" i="11"/>
  <c r="E44" i="11"/>
  <c r="F44" i="11"/>
  <c r="G44" i="11"/>
  <c r="H44" i="11"/>
  <c r="I44" i="11"/>
  <c r="J44" i="11"/>
  <c r="K44" i="11"/>
  <c r="L44" i="11"/>
  <c r="M44" i="11"/>
  <c r="N44" i="11"/>
  <c r="C45" i="11"/>
  <c r="D45" i="11"/>
  <c r="E45" i="11"/>
  <c r="F45" i="11"/>
  <c r="G45" i="11"/>
  <c r="H45" i="11"/>
  <c r="I45" i="11"/>
  <c r="J45" i="11"/>
  <c r="K45" i="11"/>
  <c r="L45" i="11"/>
  <c r="M45" i="11"/>
  <c r="N45" i="11"/>
  <c r="C46" i="11"/>
  <c r="D46" i="11"/>
  <c r="E46" i="11"/>
  <c r="F46" i="11"/>
  <c r="G46" i="11"/>
  <c r="H46" i="11"/>
  <c r="I46" i="11"/>
  <c r="J46" i="11"/>
  <c r="K46" i="11"/>
  <c r="L46" i="11"/>
  <c r="M46" i="11"/>
  <c r="N46" i="11"/>
  <c r="C47" i="11"/>
  <c r="D47" i="11"/>
  <c r="E47" i="11"/>
  <c r="F47" i="11"/>
  <c r="G47" i="11"/>
  <c r="H47" i="11"/>
  <c r="I47" i="11"/>
  <c r="J47" i="11"/>
  <c r="K47" i="11"/>
  <c r="L47" i="11"/>
  <c r="M47" i="11"/>
  <c r="N47" i="11"/>
  <c r="C48" i="11"/>
  <c r="D48" i="11"/>
  <c r="F48" i="11"/>
  <c r="G48" i="11"/>
  <c r="H48" i="11"/>
  <c r="I48" i="11"/>
  <c r="J48" i="11"/>
  <c r="K48" i="11"/>
  <c r="L48" i="11"/>
  <c r="M48" i="11"/>
  <c r="N48" i="11"/>
  <c r="C49" i="11"/>
  <c r="D49" i="11"/>
  <c r="E49" i="11"/>
  <c r="F49" i="11"/>
  <c r="G49" i="11"/>
  <c r="H49" i="11"/>
  <c r="I49" i="11"/>
  <c r="J49" i="11"/>
  <c r="K49" i="11"/>
  <c r="L49" i="11"/>
  <c r="M49" i="11"/>
  <c r="N49" i="11"/>
  <c r="C50" i="11"/>
  <c r="D50" i="11"/>
  <c r="E50" i="11"/>
  <c r="F50" i="11"/>
  <c r="G50" i="11"/>
  <c r="H50" i="11"/>
  <c r="I50" i="11"/>
  <c r="J50" i="11"/>
  <c r="K50" i="11"/>
  <c r="L50" i="11"/>
  <c r="M50" i="11"/>
  <c r="N50" i="11"/>
  <c r="C51" i="11"/>
  <c r="D51" i="11"/>
  <c r="E51" i="11"/>
  <c r="F51" i="11"/>
  <c r="G51" i="11"/>
  <c r="H51" i="11"/>
  <c r="I51" i="11"/>
  <c r="J51" i="11"/>
  <c r="K51" i="11"/>
  <c r="L51" i="11"/>
  <c r="M51" i="11"/>
  <c r="N51" i="11"/>
  <c r="C52" i="11"/>
  <c r="D52" i="11"/>
  <c r="E52" i="11"/>
  <c r="F52" i="11"/>
  <c r="G52" i="11"/>
  <c r="H52" i="11"/>
  <c r="I52" i="11"/>
  <c r="J52" i="11"/>
  <c r="K52" i="11"/>
  <c r="L52" i="11"/>
  <c r="M52" i="11"/>
  <c r="N52" i="11"/>
  <c r="C53" i="11"/>
  <c r="D53" i="11"/>
  <c r="E53" i="11"/>
  <c r="F53" i="11"/>
  <c r="G53" i="11"/>
  <c r="H53" i="11"/>
  <c r="I53" i="11"/>
  <c r="J53" i="11"/>
  <c r="K53" i="11"/>
  <c r="L53" i="11"/>
  <c r="M53" i="11"/>
  <c r="N53" i="11"/>
  <c r="C54" i="11"/>
  <c r="D54" i="11"/>
  <c r="E54" i="11"/>
  <c r="F54" i="11"/>
  <c r="G54" i="11"/>
  <c r="H54" i="11"/>
  <c r="I54" i="11"/>
  <c r="J54" i="11"/>
  <c r="K54" i="11"/>
  <c r="L54" i="11"/>
  <c r="M54" i="11"/>
  <c r="N54" i="11"/>
  <c r="C55" i="11"/>
  <c r="D55" i="11"/>
  <c r="F55" i="11"/>
  <c r="G55" i="11"/>
  <c r="H55" i="11"/>
  <c r="I55" i="11"/>
  <c r="J55" i="11"/>
  <c r="K55" i="11"/>
  <c r="L55" i="11"/>
  <c r="M55" i="11"/>
  <c r="N55" i="11"/>
  <c r="C56" i="11"/>
  <c r="D56" i="11"/>
  <c r="E56" i="11"/>
  <c r="F56" i="11"/>
  <c r="G56" i="11"/>
  <c r="H56" i="11"/>
  <c r="I56" i="11"/>
  <c r="J56" i="11"/>
  <c r="K56" i="11"/>
  <c r="L56" i="11"/>
  <c r="M56" i="11"/>
  <c r="N56" i="11"/>
  <c r="C57" i="11"/>
  <c r="D57" i="11"/>
  <c r="E57" i="11"/>
  <c r="F57" i="11"/>
  <c r="G57" i="11"/>
  <c r="H57" i="11"/>
  <c r="I57" i="11"/>
  <c r="J57" i="11"/>
  <c r="K57" i="11"/>
  <c r="L57" i="11"/>
  <c r="M57" i="11"/>
  <c r="N57" i="11"/>
  <c r="C58" i="11"/>
  <c r="D58" i="11"/>
  <c r="E58" i="11"/>
  <c r="F58" i="11"/>
  <c r="G58" i="11"/>
  <c r="H58" i="11"/>
  <c r="I58" i="11"/>
  <c r="J58" i="11"/>
  <c r="K58" i="11"/>
  <c r="L58" i="11"/>
  <c r="M58" i="11"/>
  <c r="N58" i="11"/>
  <c r="C59" i="11"/>
  <c r="D59" i="11"/>
  <c r="E59" i="11"/>
  <c r="F59" i="11"/>
  <c r="G59" i="11"/>
  <c r="H59" i="11"/>
  <c r="I59" i="11"/>
  <c r="J59" i="11"/>
  <c r="K59" i="11"/>
  <c r="L59" i="11"/>
  <c r="M59" i="11"/>
  <c r="N59" i="11"/>
  <c r="C60" i="11"/>
  <c r="D60" i="11"/>
  <c r="E60" i="11"/>
  <c r="F60" i="11"/>
  <c r="G60" i="11"/>
  <c r="H60" i="11"/>
  <c r="I60" i="11"/>
  <c r="J60" i="11"/>
  <c r="K60" i="11"/>
  <c r="L60" i="11"/>
  <c r="M60" i="11"/>
  <c r="N60" i="11"/>
  <c r="C61" i="11"/>
  <c r="D61" i="11"/>
  <c r="F61" i="11"/>
  <c r="G61" i="11"/>
  <c r="H61" i="11"/>
  <c r="I61" i="11"/>
  <c r="J61" i="11"/>
  <c r="K61" i="11"/>
  <c r="L61" i="11"/>
  <c r="M61" i="11"/>
  <c r="N61" i="11"/>
  <c r="C62" i="11"/>
  <c r="D62" i="11"/>
  <c r="E62" i="11"/>
  <c r="F62" i="11"/>
  <c r="G62" i="11"/>
  <c r="H62" i="11"/>
  <c r="I62" i="11"/>
  <c r="J62" i="11"/>
  <c r="K62" i="11"/>
  <c r="L62" i="11"/>
  <c r="M62" i="11"/>
  <c r="N62" i="11"/>
  <c r="C63" i="11"/>
  <c r="D63" i="11"/>
  <c r="E63" i="11"/>
  <c r="F63" i="11"/>
  <c r="G63" i="11"/>
  <c r="H63" i="11"/>
  <c r="I63" i="11"/>
  <c r="J63" i="11"/>
  <c r="K63" i="11"/>
  <c r="L63" i="11"/>
  <c r="M63" i="11"/>
  <c r="N63" i="11"/>
  <c r="C64" i="11"/>
  <c r="D64" i="11"/>
  <c r="E64" i="11"/>
  <c r="F64" i="11"/>
  <c r="G64" i="11"/>
  <c r="H64" i="11"/>
  <c r="I64" i="11"/>
  <c r="J64" i="11"/>
  <c r="K64" i="11"/>
  <c r="L64" i="11"/>
  <c r="M64" i="11"/>
  <c r="N64" i="11"/>
  <c r="C65" i="11"/>
  <c r="D65" i="11"/>
  <c r="E65" i="11"/>
  <c r="F65" i="11"/>
  <c r="G65" i="11"/>
  <c r="H65" i="11"/>
  <c r="I65" i="11"/>
  <c r="J65" i="11"/>
  <c r="K65" i="11"/>
  <c r="L65" i="11"/>
  <c r="M65" i="11"/>
  <c r="N65" i="11"/>
  <c r="C66" i="11"/>
  <c r="D66" i="11"/>
  <c r="E66" i="11"/>
  <c r="F66" i="11"/>
  <c r="G66" i="11"/>
  <c r="H66" i="11"/>
  <c r="I66" i="11"/>
  <c r="J66" i="11"/>
  <c r="K66" i="11"/>
  <c r="L66" i="11"/>
  <c r="M66" i="11"/>
  <c r="N66" i="11"/>
  <c r="C67" i="11"/>
  <c r="D67" i="11"/>
  <c r="F67" i="11"/>
  <c r="G67" i="11"/>
  <c r="H67" i="11"/>
  <c r="I67" i="11"/>
  <c r="J67" i="11"/>
  <c r="K67" i="11"/>
  <c r="L67" i="11"/>
  <c r="M67" i="11"/>
  <c r="N67" i="11"/>
  <c r="N2" i="11"/>
  <c r="M2" i="11"/>
  <c r="L2" i="11"/>
  <c r="K2" i="11"/>
  <c r="J2" i="11"/>
  <c r="I2" i="11"/>
  <c r="H2" i="11"/>
  <c r="G2" i="11"/>
  <c r="F2" i="11"/>
  <c r="E2" i="11"/>
  <c r="D2" i="11"/>
  <c r="C2" i="11"/>
  <c r="C3" i="7"/>
  <c r="D3" i="7"/>
  <c r="E3" i="7"/>
  <c r="F3" i="7"/>
  <c r="G3" i="7"/>
  <c r="H3" i="7"/>
  <c r="I3" i="7"/>
  <c r="J3" i="7"/>
  <c r="K3" i="7"/>
  <c r="L3" i="7"/>
  <c r="M3" i="7"/>
  <c r="N3" i="7"/>
  <c r="C4" i="7"/>
  <c r="D4" i="7"/>
  <c r="E4" i="7"/>
  <c r="F4" i="7"/>
  <c r="G4" i="7"/>
  <c r="H4" i="7"/>
  <c r="I4" i="7"/>
  <c r="J4" i="7"/>
  <c r="K4" i="7"/>
  <c r="L4" i="7"/>
  <c r="M4" i="7"/>
  <c r="N4" i="7"/>
  <c r="C5" i="7"/>
  <c r="D5" i="7"/>
  <c r="E5" i="7"/>
  <c r="F5" i="7"/>
  <c r="G5" i="7"/>
  <c r="H5" i="7"/>
  <c r="I5" i="7"/>
  <c r="J5" i="7"/>
  <c r="K5" i="7"/>
  <c r="L5" i="7"/>
  <c r="M5" i="7"/>
  <c r="N5" i="7"/>
  <c r="C6" i="7"/>
  <c r="D6" i="7"/>
  <c r="F6" i="7"/>
  <c r="G6" i="7"/>
  <c r="H6" i="7"/>
  <c r="I6" i="7"/>
  <c r="J6" i="7"/>
  <c r="K6" i="7"/>
  <c r="L6" i="7"/>
  <c r="M6" i="7"/>
  <c r="N6" i="7"/>
  <c r="C7" i="7"/>
  <c r="D7" i="7"/>
  <c r="F7" i="7"/>
  <c r="G7" i="7"/>
  <c r="H7" i="7"/>
  <c r="I7" i="7"/>
  <c r="J7" i="7"/>
  <c r="K7" i="7"/>
  <c r="L7" i="7"/>
  <c r="M7" i="7"/>
  <c r="N7" i="7"/>
  <c r="C8" i="7"/>
  <c r="D8" i="7"/>
  <c r="E8" i="7"/>
  <c r="F8" i="7"/>
  <c r="G8" i="7"/>
  <c r="H8" i="7"/>
  <c r="I8" i="7"/>
  <c r="J8" i="7"/>
  <c r="K8" i="7"/>
  <c r="L8" i="7"/>
  <c r="M8" i="7"/>
  <c r="N8" i="7"/>
  <c r="C9" i="7"/>
  <c r="D9" i="7"/>
  <c r="F9" i="7"/>
  <c r="G9" i="7"/>
  <c r="H9" i="7"/>
  <c r="I9" i="7"/>
  <c r="J9" i="7"/>
  <c r="K9" i="7"/>
  <c r="L9" i="7"/>
  <c r="M9" i="7"/>
  <c r="N9" i="7"/>
  <c r="C10" i="7"/>
  <c r="D10" i="7"/>
  <c r="F10" i="7"/>
  <c r="G10" i="7"/>
  <c r="H10" i="7"/>
  <c r="I10" i="7"/>
  <c r="J10" i="7"/>
  <c r="K10" i="7"/>
  <c r="L10" i="7"/>
  <c r="M10" i="7"/>
  <c r="N10" i="7"/>
  <c r="C11" i="7"/>
  <c r="D11" i="7"/>
  <c r="E11" i="7"/>
  <c r="F11" i="7"/>
  <c r="G11" i="7"/>
  <c r="H11" i="7"/>
  <c r="I11" i="7"/>
  <c r="J11" i="7"/>
  <c r="K11" i="7"/>
  <c r="L11" i="7"/>
  <c r="M11" i="7"/>
  <c r="N11" i="7"/>
  <c r="C12" i="7"/>
  <c r="D12" i="7"/>
  <c r="F12" i="7"/>
  <c r="G12" i="7"/>
  <c r="H12" i="7"/>
  <c r="I12" i="7"/>
  <c r="J12" i="7"/>
  <c r="K12" i="7"/>
  <c r="L12" i="7"/>
  <c r="M12" i="7"/>
  <c r="N12" i="7"/>
  <c r="C13" i="7"/>
  <c r="D13" i="7"/>
  <c r="F13" i="7"/>
  <c r="G13" i="7"/>
  <c r="H13" i="7"/>
  <c r="I13" i="7"/>
  <c r="J13" i="7"/>
  <c r="K13" i="7"/>
  <c r="L13" i="7"/>
  <c r="M13" i="7"/>
  <c r="N13" i="7"/>
  <c r="C14" i="7"/>
  <c r="D14" i="7"/>
  <c r="E14" i="7"/>
  <c r="F14" i="7"/>
  <c r="G14" i="7"/>
  <c r="H14" i="7"/>
  <c r="I14" i="7"/>
  <c r="J14" i="7"/>
  <c r="K14" i="7"/>
  <c r="L14" i="7"/>
  <c r="M14" i="7"/>
  <c r="N14" i="7"/>
  <c r="C15" i="7"/>
  <c r="D15" i="7"/>
  <c r="F15" i="7"/>
  <c r="G15" i="7"/>
  <c r="H15" i="7"/>
  <c r="I15" i="7"/>
  <c r="J15" i="7"/>
  <c r="K15" i="7"/>
  <c r="L15" i="7"/>
  <c r="M15" i="7"/>
  <c r="N15" i="7"/>
  <c r="C16" i="7"/>
  <c r="D16" i="7"/>
  <c r="E16" i="7"/>
  <c r="F16" i="7"/>
  <c r="G16" i="7"/>
  <c r="H16" i="7"/>
  <c r="I16" i="7"/>
  <c r="J16" i="7"/>
  <c r="K16" i="7"/>
  <c r="L16" i="7"/>
  <c r="M16" i="7"/>
  <c r="N16" i="7"/>
  <c r="C17" i="7"/>
  <c r="D17" i="7"/>
  <c r="F17" i="7"/>
  <c r="G17" i="7"/>
  <c r="H17" i="7"/>
  <c r="I17" i="7"/>
  <c r="J17" i="7"/>
  <c r="K17" i="7"/>
  <c r="L17" i="7"/>
  <c r="M17" i="7"/>
  <c r="N17" i="7"/>
  <c r="C18" i="7"/>
  <c r="D18" i="7"/>
  <c r="E18" i="7"/>
  <c r="F18" i="7"/>
  <c r="G18" i="7"/>
  <c r="H18" i="7"/>
  <c r="I18" i="7"/>
  <c r="J18" i="7"/>
  <c r="K18" i="7"/>
  <c r="L18" i="7"/>
  <c r="M18" i="7"/>
  <c r="N18" i="7"/>
  <c r="C19" i="7"/>
  <c r="D19" i="7"/>
  <c r="F19" i="7"/>
  <c r="G19" i="7"/>
  <c r="H19" i="7"/>
  <c r="I19" i="7"/>
  <c r="J19" i="7"/>
  <c r="K19" i="7"/>
  <c r="L19" i="7"/>
  <c r="M19" i="7"/>
  <c r="N19" i="7"/>
  <c r="C20" i="7"/>
  <c r="D20" i="7"/>
  <c r="E20" i="7"/>
  <c r="F20" i="7"/>
  <c r="G20" i="7"/>
  <c r="H20" i="7"/>
  <c r="I20" i="7"/>
  <c r="J20" i="7"/>
  <c r="K20" i="7"/>
  <c r="L20" i="7"/>
  <c r="M20" i="7"/>
  <c r="N20" i="7"/>
  <c r="C21" i="7"/>
  <c r="D21" i="7"/>
  <c r="F21" i="7"/>
  <c r="G21" i="7"/>
  <c r="H21" i="7"/>
  <c r="I21" i="7"/>
  <c r="J21" i="7"/>
  <c r="K21" i="7"/>
  <c r="L21" i="7"/>
  <c r="M21" i="7"/>
  <c r="N21" i="7"/>
  <c r="C22" i="7"/>
  <c r="D22" i="7"/>
  <c r="E22" i="7"/>
  <c r="F22" i="7"/>
  <c r="G22" i="7"/>
  <c r="H22" i="7"/>
  <c r="I22" i="7"/>
  <c r="J22" i="7"/>
  <c r="K22" i="7"/>
  <c r="L22" i="7"/>
  <c r="M22" i="7"/>
  <c r="N22" i="7"/>
  <c r="C23" i="7"/>
  <c r="D23" i="7"/>
  <c r="F23" i="7"/>
  <c r="G23" i="7"/>
  <c r="H23" i="7"/>
  <c r="I23" i="7"/>
  <c r="J23" i="7"/>
  <c r="K23" i="7"/>
  <c r="L23" i="7"/>
  <c r="M23" i="7"/>
  <c r="N23" i="7"/>
  <c r="C24" i="7"/>
  <c r="D24" i="7"/>
  <c r="E24" i="7"/>
  <c r="F24" i="7"/>
  <c r="G24" i="7"/>
  <c r="H24" i="7"/>
  <c r="I24" i="7"/>
  <c r="J24" i="7"/>
  <c r="K24" i="7"/>
  <c r="L24" i="7"/>
  <c r="M24" i="7"/>
  <c r="N24" i="7"/>
  <c r="C25" i="7"/>
  <c r="D25" i="7"/>
  <c r="E25" i="7"/>
  <c r="F25" i="7"/>
  <c r="G25" i="7"/>
  <c r="H25" i="7"/>
  <c r="I25" i="7"/>
  <c r="J25" i="7"/>
  <c r="K25" i="7"/>
  <c r="L25" i="7"/>
  <c r="M25" i="7"/>
  <c r="N25" i="7"/>
  <c r="C26" i="7"/>
  <c r="D26" i="7"/>
  <c r="F26" i="7"/>
  <c r="G26" i="7"/>
  <c r="H26" i="7"/>
  <c r="I26" i="7"/>
  <c r="J26" i="7"/>
  <c r="K26" i="7"/>
  <c r="L26" i="7"/>
  <c r="M26" i="7"/>
  <c r="N26" i="7"/>
  <c r="C27" i="7"/>
  <c r="D27" i="7"/>
  <c r="E27" i="7"/>
  <c r="F27" i="7"/>
  <c r="G27" i="7"/>
  <c r="H27" i="7"/>
  <c r="I27" i="7"/>
  <c r="J27" i="7"/>
  <c r="K27" i="7"/>
  <c r="L27" i="7"/>
  <c r="M27" i="7"/>
  <c r="N27" i="7"/>
  <c r="C28" i="7"/>
  <c r="D28" i="7"/>
  <c r="E28" i="7"/>
  <c r="F28" i="7"/>
  <c r="G28" i="7"/>
  <c r="H28" i="7"/>
  <c r="I28" i="7"/>
  <c r="J28" i="7"/>
  <c r="K28" i="7"/>
  <c r="L28" i="7"/>
  <c r="M28" i="7"/>
  <c r="N28" i="7"/>
  <c r="C29" i="7"/>
  <c r="D29" i="7"/>
  <c r="E29" i="7"/>
  <c r="F29" i="7"/>
  <c r="G29" i="7"/>
  <c r="H29" i="7"/>
  <c r="I29" i="7"/>
  <c r="J29" i="7"/>
  <c r="K29" i="7"/>
  <c r="L29" i="7"/>
  <c r="M29" i="7"/>
  <c r="N29" i="7"/>
  <c r="C30" i="7"/>
  <c r="D30" i="7"/>
  <c r="F30" i="7"/>
  <c r="G30" i="7"/>
  <c r="H30" i="7"/>
  <c r="I30" i="7"/>
  <c r="J30" i="7"/>
  <c r="K30" i="7"/>
  <c r="L30" i="7"/>
  <c r="M30" i="7"/>
  <c r="N30" i="7"/>
  <c r="C31" i="7"/>
  <c r="D31" i="7"/>
  <c r="E31" i="7"/>
  <c r="F31" i="7"/>
  <c r="G31" i="7"/>
  <c r="H31" i="7"/>
  <c r="I31" i="7"/>
  <c r="J31" i="7"/>
  <c r="K31" i="7"/>
  <c r="L31" i="7"/>
  <c r="M31" i="7"/>
  <c r="N31" i="7"/>
  <c r="C32" i="7"/>
  <c r="D32" i="7"/>
  <c r="E32" i="7"/>
  <c r="F32" i="7"/>
  <c r="G32" i="7"/>
  <c r="H32" i="7"/>
  <c r="I32" i="7"/>
  <c r="J32" i="7"/>
  <c r="K32" i="7"/>
  <c r="L32" i="7"/>
  <c r="M32" i="7"/>
  <c r="N32" i="7"/>
  <c r="C33" i="7"/>
  <c r="D33" i="7"/>
  <c r="E33" i="7"/>
  <c r="F33" i="7"/>
  <c r="G33" i="7"/>
  <c r="H33" i="7"/>
  <c r="I33" i="7"/>
  <c r="J33" i="7"/>
  <c r="K33" i="7"/>
  <c r="L33" i="7"/>
  <c r="M33" i="7"/>
  <c r="N33" i="7"/>
  <c r="C34" i="7"/>
  <c r="D34" i="7"/>
  <c r="F34" i="7"/>
  <c r="G34" i="7"/>
  <c r="H34" i="7"/>
  <c r="I34" i="7"/>
  <c r="J34" i="7"/>
  <c r="K34" i="7"/>
  <c r="L34" i="7"/>
  <c r="M34" i="7"/>
  <c r="N34" i="7"/>
  <c r="C35" i="7"/>
  <c r="D35" i="7"/>
  <c r="E35" i="7"/>
  <c r="F35" i="7"/>
  <c r="G35" i="7"/>
  <c r="H35" i="7"/>
  <c r="I35" i="7"/>
  <c r="J35" i="7"/>
  <c r="K35" i="7"/>
  <c r="L35" i="7"/>
  <c r="M35" i="7"/>
  <c r="N35" i="7"/>
  <c r="C36" i="7"/>
  <c r="D36" i="7"/>
  <c r="E36" i="7"/>
  <c r="F36" i="7"/>
  <c r="G36" i="7"/>
  <c r="H36" i="7"/>
  <c r="I36" i="7"/>
  <c r="J36" i="7"/>
  <c r="K36" i="7"/>
  <c r="L36" i="7"/>
  <c r="M36" i="7"/>
  <c r="N36" i="7"/>
  <c r="C37" i="7"/>
  <c r="D37" i="7"/>
  <c r="E37" i="7"/>
  <c r="F37" i="7"/>
  <c r="G37" i="7"/>
  <c r="H37" i="7"/>
  <c r="I37" i="7"/>
  <c r="J37" i="7"/>
  <c r="K37" i="7"/>
  <c r="L37" i="7"/>
  <c r="M37" i="7"/>
  <c r="N37" i="7"/>
  <c r="C38" i="7"/>
  <c r="D38" i="7"/>
  <c r="F38" i="7"/>
  <c r="G38" i="7"/>
  <c r="H38" i="7"/>
  <c r="I38" i="7"/>
  <c r="J38" i="7"/>
  <c r="K38" i="7"/>
  <c r="L38" i="7"/>
  <c r="M38" i="7"/>
  <c r="N38" i="7"/>
  <c r="C39" i="7"/>
  <c r="D39" i="7"/>
  <c r="E39" i="7"/>
  <c r="F39" i="7"/>
  <c r="G39" i="7"/>
  <c r="H39" i="7"/>
  <c r="I39" i="7"/>
  <c r="J39" i="7"/>
  <c r="K39" i="7"/>
  <c r="L39" i="7"/>
  <c r="M39" i="7"/>
  <c r="N39" i="7"/>
  <c r="C40" i="7"/>
  <c r="D40" i="7"/>
  <c r="E40" i="7"/>
  <c r="F40" i="7"/>
  <c r="G40" i="7"/>
  <c r="H40" i="7"/>
  <c r="I40" i="7"/>
  <c r="J40" i="7"/>
  <c r="K40" i="7"/>
  <c r="L40" i="7"/>
  <c r="M40" i="7"/>
  <c r="N40" i="7"/>
  <c r="C41" i="7"/>
  <c r="D41" i="7"/>
  <c r="E41" i="7"/>
  <c r="F41" i="7"/>
  <c r="G41" i="7"/>
  <c r="H41" i="7"/>
  <c r="I41" i="7"/>
  <c r="J41" i="7"/>
  <c r="K41" i="7"/>
  <c r="L41" i="7"/>
  <c r="M41" i="7"/>
  <c r="N41" i="7"/>
  <c r="C42" i="7"/>
  <c r="D42" i="7"/>
  <c r="E42" i="7"/>
  <c r="F42" i="7"/>
  <c r="G42" i="7"/>
  <c r="H42" i="7"/>
  <c r="I42" i="7"/>
  <c r="J42" i="7"/>
  <c r="K42" i="7"/>
  <c r="L42" i="7"/>
  <c r="M42" i="7"/>
  <c r="N42" i="7"/>
  <c r="C43" i="7"/>
  <c r="D43" i="7"/>
  <c r="E43" i="7"/>
  <c r="F43" i="7"/>
  <c r="G43" i="7"/>
  <c r="H43" i="7"/>
  <c r="I43" i="7"/>
  <c r="J43" i="7"/>
  <c r="K43" i="7"/>
  <c r="L43" i="7"/>
  <c r="M43" i="7"/>
  <c r="N43" i="7"/>
  <c r="C44" i="7"/>
  <c r="D44" i="7"/>
  <c r="F44" i="7"/>
  <c r="G44" i="7"/>
  <c r="H44" i="7"/>
  <c r="I44" i="7"/>
  <c r="J44" i="7"/>
  <c r="K44" i="7"/>
  <c r="L44" i="7"/>
  <c r="M44" i="7"/>
  <c r="N44" i="7"/>
  <c r="C45" i="7"/>
  <c r="D45" i="7"/>
  <c r="E45" i="7"/>
  <c r="F45" i="7"/>
  <c r="G45" i="7"/>
  <c r="H45" i="7"/>
  <c r="I45" i="7"/>
  <c r="J45" i="7"/>
  <c r="K45" i="7"/>
  <c r="L45" i="7"/>
  <c r="M45" i="7"/>
  <c r="N45" i="7"/>
  <c r="C46" i="7"/>
  <c r="D46" i="7"/>
  <c r="E46" i="7"/>
  <c r="F46" i="7"/>
  <c r="G46" i="7"/>
  <c r="H46" i="7"/>
  <c r="I46" i="7"/>
  <c r="J46" i="7"/>
  <c r="K46" i="7"/>
  <c r="L46" i="7"/>
  <c r="M46" i="7"/>
  <c r="N46" i="7"/>
  <c r="C47" i="7"/>
  <c r="D47" i="7"/>
  <c r="E47" i="7"/>
  <c r="F47" i="7"/>
  <c r="G47" i="7"/>
  <c r="H47" i="7"/>
  <c r="I47" i="7"/>
  <c r="J47" i="7"/>
  <c r="K47" i="7"/>
  <c r="L47" i="7"/>
  <c r="M47" i="7"/>
  <c r="N47" i="7"/>
  <c r="C48" i="7"/>
  <c r="D48" i="7"/>
  <c r="E48" i="7"/>
  <c r="F48" i="7"/>
  <c r="G48" i="7"/>
  <c r="H48" i="7"/>
  <c r="I48" i="7"/>
  <c r="J48" i="7"/>
  <c r="K48" i="7"/>
  <c r="L48" i="7"/>
  <c r="M48" i="7"/>
  <c r="N48" i="7"/>
  <c r="C49" i="7"/>
  <c r="D49" i="7"/>
  <c r="E49" i="7"/>
  <c r="F49" i="7"/>
  <c r="G49" i="7"/>
  <c r="H49" i="7"/>
  <c r="I49" i="7"/>
  <c r="J49" i="7"/>
  <c r="K49" i="7"/>
  <c r="L49" i="7"/>
  <c r="M49" i="7"/>
  <c r="N49" i="7"/>
  <c r="C50" i="7"/>
  <c r="D50" i="7"/>
  <c r="E50" i="7"/>
  <c r="F50" i="7"/>
  <c r="G50" i="7"/>
  <c r="H50" i="7"/>
  <c r="I50" i="7"/>
  <c r="J50" i="7"/>
  <c r="K50" i="7"/>
  <c r="L50" i="7"/>
  <c r="M50" i="7"/>
  <c r="N50" i="7"/>
  <c r="C51" i="7"/>
  <c r="D51" i="7"/>
  <c r="E51" i="7"/>
  <c r="F51" i="7"/>
  <c r="G51" i="7"/>
  <c r="H51" i="7"/>
  <c r="I51" i="7"/>
  <c r="J51" i="7"/>
  <c r="K51" i="7"/>
  <c r="L51" i="7"/>
  <c r="M51" i="7"/>
  <c r="N51" i="7"/>
  <c r="C52" i="7"/>
  <c r="D52" i="7"/>
  <c r="E52" i="7"/>
  <c r="F52" i="7"/>
  <c r="G52" i="7"/>
  <c r="H52" i="7"/>
  <c r="I52" i="7"/>
  <c r="J52" i="7"/>
  <c r="K52" i="7"/>
  <c r="L52" i="7"/>
  <c r="M52" i="7"/>
  <c r="N52" i="7"/>
  <c r="C53" i="7"/>
  <c r="D53" i="7"/>
  <c r="E53" i="7"/>
  <c r="F53" i="7"/>
  <c r="G53" i="7"/>
  <c r="H53" i="7"/>
  <c r="I53" i="7"/>
  <c r="J53" i="7"/>
  <c r="K53" i="7"/>
  <c r="L53" i="7"/>
  <c r="M53" i="7"/>
  <c r="N53" i="7"/>
  <c r="C54" i="7"/>
  <c r="D54" i="7"/>
  <c r="E54" i="7"/>
  <c r="F54" i="7"/>
  <c r="G54" i="7"/>
  <c r="H54" i="7"/>
  <c r="I54" i="7"/>
  <c r="J54" i="7"/>
  <c r="K54" i="7"/>
  <c r="L54" i="7"/>
  <c r="M54" i="7"/>
  <c r="N54" i="7"/>
  <c r="C55" i="7"/>
  <c r="D55" i="7"/>
  <c r="E55" i="7"/>
  <c r="F55" i="7"/>
  <c r="G55" i="7"/>
  <c r="H55" i="7"/>
  <c r="I55" i="7"/>
  <c r="J55" i="7"/>
  <c r="K55" i="7"/>
  <c r="L55" i="7"/>
  <c r="M55" i="7"/>
  <c r="N55" i="7"/>
  <c r="C56" i="7"/>
  <c r="D56" i="7"/>
  <c r="E56" i="7"/>
  <c r="F56" i="7"/>
  <c r="G56" i="7"/>
  <c r="H56" i="7"/>
  <c r="I56" i="7"/>
  <c r="J56" i="7"/>
  <c r="K56" i="7"/>
  <c r="L56" i="7"/>
  <c r="M56" i="7"/>
  <c r="N56" i="7"/>
  <c r="C57" i="7"/>
  <c r="D57" i="7"/>
  <c r="E57" i="7"/>
  <c r="F57" i="7"/>
  <c r="G57" i="7"/>
  <c r="H57" i="7"/>
  <c r="I57" i="7"/>
  <c r="J57" i="7"/>
  <c r="K57" i="7"/>
  <c r="L57" i="7"/>
  <c r="M57" i="7"/>
  <c r="N57" i="7"/>
  <c r="C58" i="7"/>
  <c r="D58" i="7"/>
  <c r="F58" i="7"/>
  <c r="G58" i="7"/>
  <c r="H58" i="7"/>
  <c r="I58" i="7"/>
  <c r="J58" i="7"/>
  <c r="K58" i="7"/>
  <c r="L58" i="7"/>
  <c r="M58" i="7"/>
  <c r="N58" i="7"/>
  <c r="C59" i="7"/>
  <c r="D59" i="7"/>
  <c r="E59" i="7"/>
  <c r="F59" i="7"/>
  <c r="G59" i="7"/>
  <c r="H59" i="7"/>
  <c r="I59" i="7"/>
  <c r="J59" i="7"/>
  <c r="K59" i="7"/>
  <c r="L59" i="7"/>
  <c r="M59" i="7"/>
  <c r="N59" i="7"/>
  <c r="C60" i="7"/>
  <c r="D60" i="7"/>
  <c r="E60" i="7"/>
  <c r="F60" i="7"/>
  <c r="G60" i="7"/>
  <c r="H60" i="7"/>
  <c r="I60" i="7"/>
  <c r="J60" i="7"/>
  <c r="K60" i="7"/>
  <c r="L60" i="7"/>
  <c r="M60" i="7"/>
  <c r="N60" i="7"/>
  <c r="C61" i="7"/>
  <c r="D61" i="7"/>
  <c r="E61" i="7"/>
  <c r="F61" i="7"/>
  <c r="G61" i="7"/>
  <c r="H61" i="7"/>
  <c r="I61" i="7"/>
  <c r="J61" i="7"/>
  <c r="K61" i="7"/>
  <c r="L61" i="7"/>
  <c r="M61" i="7"/>
  <c r="N61" i="7"/>
  <c r="C62" i="7"/>
  <c r="D62" i="7"/>
  <c r="E62" i="7"/>
  <c r="F62" i="7"/>
  <c r="G62" i="7"/>
  <c r="H62" i="7"/>
  <c r="I62" i="7"/>
  <c r="J62" i="7"/>
  <c r="K62" i="7"/>
  <c r="L62" i="7"/>
  <c r="M62" i="7"/>
  <c r="N62" i="7"/>
  <c r="C63" i="7"/>
  <c r="D63" i="7"/>
  <c r="E63" i="7"/>
  <c r="F63" i="7"/>
  <c r="G63" i="7"/>
  <c r="H63" i="7"/>
  <c r="I63" i="7"/>
  <c r="J63" i="7"/>
  <c r="K63" i="7"/>
  <c r="L63" i="7"/>
  <c r="M63" i="7"/>
  <c r="N63" i="7"/>
  <c r="C64" i="7"/>
  <c r="D64" i="7"/>
  <c r="E64" i="7"/>
  <c r="F64" i="7"/>
  <c r="G64" i="7"/>
  <c r="H64" i="7"/>
  <c r="I64" i="7"/>
  <c r="J64" i="7"/>
  <c r="K64" i="7"/>
  <c r="L64" i="7"/>
  <c r="M64" i="7"/>
  <c r="N64" i="7"/>
  <c r="C65" i="7"/>
  <c r="D65" i="7"/>
  <c r="E65" i="7"/>
  <c r="F65" i="7"/>
  <c r="G65" i="7"/>
  <c r="H65" i="7"/>
  <c r="I65" i="7"/>
  <c r="J65" i="7"/>
  <c r="K65" i="7"/>
  <c r="L65" i="7"/>
  <c r="M65" i="7"/>
  <c r="N65" i="7"/>
  <c r="C66" i="7"/>
  <c r="D66" i="7"/>
  <c r="E66" i="7"/>
  <c r="F66" i="7"/>
  <c r="G66" i="7"/>
  <c r="H66" i="7"/>
  <c r="I66" i="7"/>
  <c r="J66" i="7"/>
  <c r="K66" i="7"/>
  <c r="L66" i="7"/>
  <c r="M66" i="7"/>
  <c r="N66" i="7"/>
  <c r="C67" i="7"/>
  <c r="D67" i="7"/>
  <c r="E67" i="7"/>
  <c r="F67" i="7"/>
  <c r="G67" i="7"/>
  <c r="H67" i="7"/>
  <c r="I67" i="7"/>
  <c r="J67" i="7"/>
  <c r="K67" i="7"/>
  <c r="L67" i="7"/>
  <c r="M67" i="7"/>
  <c r="N67" i="7"/>
  <c r="C68" i="7"/>
  <c r="D68" i="7"/>
  <c r="E68" i="7"/>
  <c r="F68" i="7"/>
  <c r="G68" i="7"/>
  <c r="H68" i="7"/>
  <c r="I68" i="7"/>
  <c r="J68" i="7"/>
  <c r="K68" i="7"/>
  <c r="L68" i="7"/>
  <c r="M68" i="7"/>
  <c r="N68" i="7"/>
  <c r="C69" i="7"/>
  <c r="D69" i="7"/>
  <c r="F69" i="7"/>
  <c r="G69" i="7"/>
  <c r="H69" i="7"/>
  <c r="I69" i="7"/>
  <c r="J69" i="7"/>
  <c r="K69" i="7"/>
  <c r="L69" i="7"/>
  <c r="M69" i="7"/>
  <c r="N69" i="7"/>
  <c r="C70" i="7"/>
  <c r="D70" i="7"/>
  <c r="E70" i="7"/>
  <c r="F70" i="7"/>
  <c r="G70" i="7"/>
  <c r="H70" i="7"/>
  <c r="I70" i="7"/>
  <c r="J70" i="7"/>
  <c r="K70" i="7"/>
  <c r="L70" i="7"/>
  <c r="M70" i="7"/>
  <c r="N70" i="7"/>
  <c r="C71" i="7"/>
  <c r="D71" i="7"/>
  <c r="E71" i="7"/>
  <c r="F71" i="7"/>
  <c r="G71" i="7"/>
  <c r="H71" i="7"/>
  <c r="I71" i="7"/>
  <c r="J71" i="7"/>
  <c r="K71" i="7"/>
  <c r="L71" i="7"/>
  <c r="M71" i="7"/>
  <c r="N71" i="7"/>
  <c r="C72" i="7"/>
  <c r="D72" i="7"/>
  <c r="E72" i="7"/>
  <c r="F72" i="7"/>
  <c r="G72" i="7"/>
  <c r="H72" i="7"/>
  <c r="I72" i="7"/>
  <c r="J72" i="7"/>
  <c r="K72" i="7"/>
  <c r="L72" i="7"/>
  <c r="M72" i="7"/>
  <c r="N72" i="7"/>
  <c r="C73" i="7"/>
  <c r="D73" i="7"/>
  <c r="E73" i="7"/>
  <c r="F73" i="7"/>
  <c r="G73" i="7"/>
  <c r="H73" i="7"/>
  <c r="I73" i="7"/>
  <c r="J73" i="7"/>
  <c r="K73" i="7"/>
  <c r="L73" i="7"/>
  <c r="M73" i="7"/>
  <c r="N73" i="7"/>
  <c r="C74" i="7"/>
  <c r="D74" i="7"/>
  <c r="E74" i="7"/>
  <c r="F74" i="7"/>
  <c r="G74" i="7"/>
  <c r="H74" i="7"/>
  <c r="I74" i="7"/>
  <c r="J74" i="7"/>
  <c r="K74" i="7"/>
  <c r="L74" i="7"/>
  <c r="M74" i="7"/>
  <c r="N74" i="7"/>
  <c r="C75" i="7"/>
  <c r="D75" i="7"/>
  <c r="F75" i="7"/>
  <c r="G75" i="7"/>
  <c r="H75" i="7"/>
  <c r="I75" i="7"/>
  <c r="J75" i="7"/>
  <c r="K75" i="7"/>
  <c r="L75" i="7"/>
  <c r="M75" i="7"/>
  <c r="N75" i="7"/>
  <c r="N2" i="7"/>
  <c r="M2" i="7"/>
  <c r="L2" i="7"/>
  <c r="K2" i="7"/>
  <c r="J2" i="7"/>
  <c r="I2" i="7"/>
  <c r="H2" i="7"/>
  <c r="G2" i="7"/>
  <c r="F2" i="7"/>
  <c r="D2" i="7"/>
  <c r="C2" i="7"/>
  <c r="C3" i="25"/>
  <c r="D3" i="25"/>
  <c r="E3" i="25"/>
  <c r="F3" i="25"/>
  <c r="G3" i="25"/>
  <c r="H3" i="25"/>
  <c r="I3" i="25"/>
  <c r="J3" i="25"/>
  <c r="K3" i="25"/>
  <c r="L3" i="25"/>
  <c r="M3" i="25"/>
  <c r="N3" i="25"/>
  <c r="C4" i="25"/>
  <c r="D4" i="25"/>
  <c r="E4" i="25"/>
  <c r="F4" i="25"/>
  <c r="G4" i="25"/>
  <c r="H4" i="25"/>
  <c r="I4" i="25"/>
  <c r="J4" i="25"/>
  <c r="K4" i="25"/>
  <c r="L4" i="25"/>
  <c r="M4" i="25"/>
  <c r="N4" i="25"/>
  <c r="C5" i="25"/>
  <c r="D5" i="25"/>
  <c r="E5" i="25"/>
  <c r="F5" i="25"/>
  <c r="G5" i="25"/>
  <c r="H5" i="25"/>
  <c r="I5" i="25"/>
  <c r="J5" i="25"/>
  <c r="K5" i="25"/>
  <c r="L5" i="25"/>
  <c r="M5" i="25"/>
  <c r="N5" i="25"/>
  <c r="C6" i="25"/>
  <c r="D6" i="25"/>
  <c r="E6" i="25"/>
  <c r="F6" i="25"/>
  <c r="G6" i="25"/>
  <c r="H6" i="25"/>
  <c r="I6" i="25"/>
  <c r="J6" i="25"/>
  <c r="K6" i="25"/>
  <c r="L6" i="25"/>
  <c r="M6" i="25"/>
  <c r="N6" i="25"/>
  <c r="C7" i="25"/>
  <c r="D7" i="25"/>
  <c r="E7" i="25"/>
  <c r="F7" i="25"/>
  <c r="G7" i="25"/>
  <c r="H7" i="25"/>
  <c r="I7" i="25"/>
  <c r="J7" i="25"/>
  <c r="K7" i="25"/>
  <c r="L7" i="25"/>
  <c r="M7" i="25"/>
  <c r="N7" i="25"/>
  <c r="C8" i="25"/>
  <c r="D8" i="25"/>
  <c r="E8" i="25"/>
  <c r="F8" i="25"/>
  <c r="G8" i="25"/>
  <c r="H8" i="25"/>
  <c r="I8" i="25"/>
  <c r="J8" i="25"/>
  <c r="K8" i="25"/>
  <c r="L8" i="25"/>
  <c r="M8" i="25"/>
  <c r="N8" i="25"/>
  <c r="C9" i="25"/>
  <c r="D9" i="25"/>
  <c r="F9" i="25"/>
  <c r="G9" i="25"/>
  <c r="H9" i="25"/>
  <c r="I9" i="25"/>
  <c r="J9" i="25"/>
  <c r="K9" i="25"/>
  <c r="L9" i="25"/>
  <c r="M9" i="25"/>
  <c r="N9" i="25"/>
  <c r="C10" i="25"/>
  <c r="D10" i="25"/>
  <c r="E10" i="25"/>
  <c r="F10" i="25"/>
  <c r="G10" i="25"/>
  <c r="H10" i="25"/>
  <c r="I10" i="25"/>
  <c r="J10" i="25"/>
  <c r="K10" i="25"/>
  <c r="L10" i="25"/>
  <c r="M10" i="25"/>
  <c r="N10" i="25"/>
  <c r="C11" i="25"/>
  <c r="D11" i="25"/>
  <c r="E11" i="25"/>
  <c r="F11" i="25"/>
  <c r="G11" i="25"/>
  <c r="H11" i="25"/>
  <c r="I11" i="25"/>
  <c r="J11" i="25"/>
  <c r="K11" i="25"/>
  <c r="L11" i="25"/>
  <c r="M11" i="25"/>
  <c r="N11" i="25"/>
  <c r="C12" i="25"/>
  <c r="D12" i="25"/>
  <c r="E12" i="25"/>
  <c r="F12" i="25"/>
  <c r="G12" i="25"/>
  <c r="H12" i="25"/>
  <c r="I12" i="25"/>
  <c r="J12" i="25"/>
  <c r="K12" i="25"/>
  <c r="L12" i="25"/>
  <c r="M12" i="25"/>
  <c r="N12" i="25"/>
  <c r="C13" i="25"/>
  <c r="D13" i="25"/>
  <c r="E13" i="25"/>
  <c r="F13" i="25"/>
  <c r="G13" i="25"/>
  <c r="H13" i="25"/>
  <c r="I13" i="25"/>
  <c r="J13" i="25"/>
  <c r="K13" i="25"/>
  <c r="L13" i="25"/>
  <c r="M13" i="25"/>
  <c r="N13" i="25"/>
  <c r="C14" i="25"/>
  <c r="D14" i="25"/>
  <c r="E14" i="25"/>
  <c r="F14" i="25"/>
  <c r="G14" i="25"/>
  <c r="H14" i="25"/>
  <c r="I14" i="25"/>
  <c r="J14" i="25"/>
  <c r="K14" i="25"/>
  <c r="L14" i="25"/>
  <c r="M14" i="25"/>
  <c r="N14" i="25"/>
  <c r="C15" i="25"/>
  <c r="D15" i="25"/>
  <c r="E15" i="25"/>
  <c r="F15" i="25"/>
  <c r="G15" i="25"/>
  <c r="H15" i="25"/>
  <c r="I15" i="25"/>
  <c r="J15" i="25"/>
  <c r="K15" i="25"/>
  <c r="L15" i="25"/>
  <c r="M15" i="25"/>
  <c r="N15" i="25"/>
  <c r="C16" i="25"/>
  <c r="D16" i="25"/>
  <c r="E16" i="25"/>
  <c r="F16" i="25"/>
  <c r="G16" i="25"/>
  <c r="H16" i="25"/>
  <c r="I16" i="25"/>
  <c r="J16" i="25"/>
  <c r="K16" i="25"/>
  <c r="L16" i="25"/>
  <c r="M16" i="25"/>
  <c r="N16" i="25"/>
  <c r="C17" i="25"/>
  <c r="D17" i="25"/>
  <c r="E17" i="25"/>
  <c r="F17" i="25"/>
  <c r="G17" i="25"/>
  <c r="H17" i="25"/>
  <c r="I17" i="25"/>
  <c r="J17" i="25"/>
  <c r="K17" i="25"/>
  <c r="L17" i="25"/>
  <c r="M17" i="25"/>
  <c r="N17" i="25"/>
  <c r="C18" i="25"/>
  <c r="D18" i="25"/>
  <c r="F18" i="25"/>
  <c r="G18" i="25"/>
  <c r="H18" i="25"/>
  <c r="I18" i="25"/>
  <c r="J18" i="25"/>
  <c r="K18" i="25"/>
  <c r="L18" i="25"/>
  <c r="M18" i="25"/>
  <c r="N18" i="25"/>
  <c r="C19" i="25"/>
  <c r="D19" i="25"/>
  <c r="E19" i="25"/>
  <c r="F19" i="25"/>
  <c r="G19" i="25"/>
  <c r="H19" i="25"/>
  <c r="I19" i="25"/>
  <c r="J19" i="25"/>
  <c r="K19" i="25"/>
  <c r="L19" i="25"/>
  <c r="M19" i="25"/>
  <c r="N19" i="25"/>
  <c r="C20" i="25"/>
  <c r="D20" i="25"/>
  <c r="F20" i="25"/>
  <c r="G20" i="25"/>
  <c r="H20" i="25"/>
  <c r="I20" i="25"/>
  <c r="J20" i="25"/>
  <c r="K20" i="25"/>
  <c r="L20" i="25"/>
  <c r="M20" i="25"/>
  <c r="N20" i="25"/>
  <c r="C21" i="25"/>
  <c r="D21" i="25"/>
  <c r="F21" i="25"/>
  <c r="G21" i="25"/>
  <c r="H21" i="25"/>
  <c r="I21" i="25"/>
  <c r="J21" i="25"/>
  <c r="K21" i="25"/>
  <c r="L21" i="25"/>
  <c r="M21" i="25"/>
  <c r="N21" i="25"/>
  <c r="C22" i="25"/>
  <c r="D22" i="25"/>
  <c r="E22" i="25"/>
  <c r="F22" i="25"/>
  <c r="G22" i="25"/>
  <c r="H22" i="25"/>
  <c r="I22" i="25"/>
  <c r="J22" i="25"/>
  <c r="K22" i="25"/>
  <c r="L22" i="25"/>
  <c r="M22" i="25"/>
  <c r="N22" i="25"/>
  <c r="C23" i="25"/>
  <c r="D23" i="25"/>
  <c r="F23" i="25"/>
  <c r="G23" i="25"/>
  <c r="H23" i="25"/>
  <c r="I23" i="25"/>
  <c r="J23" i="25"/>
  <c r="K23" i="25"/>
  <c r="L23" i="25"/>
  <c r="M23" i="25"/>
  <c r="N23" i="25"/>
  <c r="C24" i="25"/>
  <c r="D24" i="25"/>
  <c r="E24" i="25"/>
  <c r="F24" i="25"/>
  <c r="G24" i="25"/>
  <c r="H24" i="25"/>
  <c r="I24" i="25"/>
  <c r="J24" i="25"/>
  <c r="K24" i="25"/>
  <c r="L24" i="25"/>
  <c r="M24" i="25"/>
  <c r="N24" i="25"/>
  <c r="C25" i="25"/>
  <c r="D25" i="25"/>
  <c r="E25" i="25"/>
  <c r="F25" i="25"/>
  <c r="G25" i="25"/>
  <c r="H25" i="25"/>
  <c r="I25" i="25"/>
  <c r="J25" i="25"/>
  <c r="K25" i="25"/>
  <c r="L25" i="25"/>
  <c r="M25" i="25"/>
  <c r="N25" i="25"/>
  <c r="C26" i="25"/>
  <c r="D26" i="25"/>
  <c r="F26" i="25"/>
  <c r="G26" i="25"/>
  <c r="H26" i="25"/>
  <c r="I26" i="25"/>
  <c r="J26" i="25"/>
  <c r="K26" i="25"/>
  <c r="L26" i="25"/>
  <c r="M26" i="25"/>
  <c r="N26" i="25"/>
  <c r="C27" i="25"/>
  <c r="D27" i="25"/>
  <c r="F27" i="25"/>
  <c r="G27" i="25"/>
  <c r="H27" i="25"/>
  <c r="I27" i="25"/>
  <c r="J27" i="25"/>
  <c r="K27" i="25"/>
  <c r="L27" i="25"/>
  <c r="M27" i="25"/>
  <c r="N27" i="25"/>
  <c r="C28" i="25"/>
  <c r="D28" i="25"/>
  <c r="F28" i="25"/>
  <c r="G28" i="25"/>
  <c r="H28" i="25"/>
  <c r="I28" i="25"/>
  <c r="J28" i="25"/>
  <c r="K28" i="25"/>
  <c r="L28" i="25"/>
  <c r="M28" i="25"/>
  <c r="N28" i="25"/>
  <c r="C29" i="25"/>
  <c r="D29" i="25"/>
  <c r="E29" i="25"/>
  <c r="F29" i="25"/>
  <c r="G29" i="25"/>
  <c r="H29" i="25"/>
  <c r="I29" i="25"/>
  <c r="J29" i="25"/>
  <c r="K29" i="25"/>
  <c r="L29" i="25"/>
  <c r="M29" i="25"/>
  <c r="N29" i="25"/>
  <c r="C30" i="25"/>
  <c r="D30" i="25"/>
  <c r="F30" i="25"/>
  <c r="G30" i="25"/>
  <c r="H30" i="25"/>
  <c r="I30" i="25"/>
  <c r="J30" i="25"/>
  <c r="K30" i="25"/>
  <c r="L30" i="25"/>
  <c r="M30" i="25"/>
  <c r="N30" i="25"/>
  <c r="C31" i="25"/>
  <c r="D31" i="25"/>
  <c r="F31" i="25"/>
  <c r="G31" i="25"/>
  <c r="H31" i="25"/>
  <c r="I31" i="25"/>
  <c r="J31" i="25"/>
  <c r="K31" i="25"/>
  <c r="L31" i="25"/>
  <c r="M31" i="25"/>
  <c r="N31" i="25"/>
  <c r="C32" i="25"/>
  <c r="D32" i="25"/>
  <c r="E32" i="25"/>
  <c r="F32" i="25"/>
  <c r="G32" i="25"/>
  <c r="H32" i="25"/>
  <c r="I32" i="25"/>
  <c r="J32" i="25"/>
  <c r="K32" i="25"/>
  <c r="L32" i="25"/>
  <c r="M32" i="25"/>
  <c r="N32" i="25"/>
  <c r="C33" i="25"/>
  <c r="D33" i="25"/>
  <c r="E33" i="25"/>
  <c r="F33" i="25"/>
  <c r="G33" i="25"/>
  <c r="H33" i="25"/>
  <c r="I33" i="25"/>
  <c r="J33" i="25"/>
  <c r="K33" i="25"/>
  <c r="L33" i="25"/>
  <c r="M33" i="25"/>
  <c r="N33" i="25"/>
  <c r="C34" i="25"/>
  <c r="D34" i="25"/>
  <c r="E34" i="25"/>
  <c r="F34" i="25"/>
  <c r="G34" i="25"/>
  <c r="H34" i="25"/>
  <c r="I34" i="25"/>
  <c r="J34" i="25"/>
  <c r="K34" i="25"/>
  <c r="L34" i="25"/>
  <c r="M34" i="25"/>
  <c r="N34" i="25"/>
  <c r="C35" i="25"/>
  <c r="D35" i="25"/>
  <c r="F35" i="25"/>
  <c r="G35" i="25"/>
  <c r="H35" i="25"/>
  <c r="I35" i="25"/>
  <c r="J35" i="25"/>
  <c r="K35" i="25"/>
  <c r="L35" i="25"/>
  <c r="M35" i="25"/>
  <c r="N35" i="25"/>
  <c r="C36" i="25"/>
  <c r="D36" i="25"/>
  <c r="E36" i="25"/>
  <c r="F36" i="25"/>
  <c r="G36" i="25"/>
  <c r="H36" i="25"/>
  <c r="I36" i="25"/>
  <c r="J36" i="25"/>
  <c r="K36" i="25"/>
  <c r="L36" i="25"/>
  <c r="M36" i="25"/>
  <c r="N36" i="25"/>
  <c r="C37" i="25"/>
  <c r="D37" i="25"/>
  <c r="E37" i="25"/>
  <c r="F37" i="25"/>
  <c r="G37" i="25"/>
  <c r="H37" i="25"/>
  <c r="I37" i="25"/>
  <c r="J37" i="25"/>
  <c r="K37" i="25"/>
  <c r="L37" i="25"/>
  <c r="M37" i="25"/>
  <c r="N37" i="25"/>
  <c r="C38" i="25"/>
  <c r="D38" i="25"/>
  <c r="E38" i="25"/>
  <c r="F38" i="25"/>
  <c r="G38" i="25"/>
  <c r="H38" i="25"/>
  <c r="I38" i="25"/>
  <c r="J38" i="25"/>
  <c r="K38" i="25"/>
  <c r="L38" i="25"/>
  <c r="M38" i="25"/>
  <c r="N38" i="25"/>
  <c r="C39" i="25"/>
  <c r="D39" i="25"/>
  <c r="E39" i="25"/>
  <c r="F39" i="25"/>
  <c r="G39" i="25"/>
  <c r="H39" i="25"/>
  <c r="I39" i="25"/>
  <c r="J39" i="25"/>
  <c r="K39" i="25"/>
  <c r="L39" i="25"/>
  <c r="M39" i="25"/>
  <c r="N39" i="25"/>
  <c r="C40" i="25"/>
  <c r="D40" i="25"/>
  <c r="E40" i="25"/>
  <c r="F40" i="25"/>
  <c r="G40" i="25"/>
  <c r="H40" i="25"/>
  <c r="I40" i="25"/>
  <c r="J40" i="25"/>
  <c r="K40" i="25"/>
  <c r="L40" i="25"/>
  <c r="M40" i="25"/>
  <c r="N40" i="25"/>
  <c r="C41" i="25"/>
  <c r="D41" i="25"/>
  <c r="F41" i="25"/>
  <c r="G41" i="25"/>
  <c r="H41" i="25"/>
  <c r="I41" i="25"/>
  <c r="J41" i="25"/>
  <c r="K41" i="25"/>
  <c r="L41" i="25"/>
  <c r="M41" i="25"/>
  <c r="N41" i="25"/>
  <c r="C42" i="25"/>
  <c r="D42" i="25"/>
  <c r="E42" i="25"/>
  <c r="F42" i="25"/>
  <c r="G42" i="25"/>
  <c r="H42" i="25"/>
  <c r="I42" i="25"/>
  <c r="J42" i="25"/>
  <c r="K42" i="25"/>
  <c r="L42" i="25"/>
  <c r="M42" i="25"/>
  <c r="N42" i="25"/>
  <c r="C43" i="25"/>
  <c r="D43" i="25"/>
  <c r="E43" i="25"/>
  <c r="F43" i="25"/>
  <c r="G43" i="25"/>
  <c r="H43" i="25"/>
  <c r="I43" i="25"/>
  <c r="J43" i="25"/>
  <c r="K43" i="25"/>
  <c r="L43" i="25"/>
  <c r="M43" i="25"/>
  <c r="N43" i="25"/>
  <c r="C44" i="25"/>
  <c r="D44" i="25"/>
  <c r="E44" i="25"/>
  <c r="F44" i="25"/>
  <c r="G44" i="25"/>
  <c r="H44" i="25"/>
  <c r="I44" i="25"/>
  <c r="J44" i="25"/>
  <c r="K44" i="25"/>
  <c r="L44" i="25"/>
  <c r="M44" i="25"/>
  <c r="N44" i="25"/>
  <c r="C45" i="25"/>
  <c r="D45" i="25"/>
  <c r="E45" i="25"/>
  <c r="F45" i="25"/>
  <c r="G45" i="25"/>
  <c r="H45" i="25"/>
  <c r="I45" i="25"/>
  <c r="J45" i="25"/>
  <c r="K45" i="25"/>
  <c r="L45" i="25"/>
  <c r="M45" i="25"/>
  <c r="N45" i="25"/>
  <c r="C46" i="25"/>
  <c r="D46" i="25"/>
  <c r="E46" i="25"/>
  <c r="F46" i="25"/>
  <c r="G46" i="25"/>
  <c r="H46" i="25"/>
  <c r="I46" i="25"/>
  <c r="J46" i="25"/>
  <c r="K46" i="25"/>
  <c r="L46" i="25"/>
  <c r="M46" i="25"/>
  <c r="N46" i="25"/>
  <c r="C47" i="25"/>
  <c r="D47" i="25"/>
  <c r="E47" i="25"/>
  <c r="F47" i="25"/>
  <c r="G47" i="25"/>
  <c r="H47" i="25"/>
  <c r="I47" i="25"/>
  <c r="J47" i="25"/>
  <c r="K47" i="25"/>
  <c r="L47" i="25"/>
  <c r="M47" i="25"/>
  <c r="N47" i="25"/>
  <c r="C48" i="25"/>
  <c r="D48" i="25"/>
  <c r="E48" i="25"/>
  <c r="F48" i="25"/>
  <c r="G48" i="25"/>
  <c r="H48" i="25"/>
  <c r="I48" i="25"/>
  <c r="J48" i="25"/>
  <c r="K48" i="25"/>
  <c r="L48" i="25"/>
  <c r="M48" i="25"/>
  <c r="N48" i="25"/>
  <c r="C49" i="25"/>
  <c r="D49" i="25"/>
  <c r="E49" i="25"/>
  <c r="F49" i="25"/>
  <c r="G49" i="25"/>
  <c r="H49" i="25"/>
  <c r="I49" i="25"/>
  <c r="J49" i="25"/>
  <c r="K49" i="25"/>
  <c r="L49" i="25"/>
  <c r="M49" i="25"/>
  <c r="N49" i="25"/>
  <c r="C50" i="25"/>
  <c r="D50" i="25"/>
  <c r="E50" i="25"/>
  <c r="F50" i="25"/>
  <c r="G50" i="25"/>
  <c r="H50" i="25"/>
  <c r="I50" i="25"/>
  <c r="J50" i="25"/>
  <c r="K50" i="25"/>
  <c r="L50" i="25"/>
  <c r="M50" i="25"/>
  <c r="N50" i="25"/>
  <c r="C51" i="25"/>
  <c r="D51" i="25"/>
  <c r="F51" i="25"/>
  <c r="G51" i="25"/>
  <c r="H51" i="25"/>
  <c r="I51" i="25"/>
  <c r="J51" i="25"/>
  <c r="K51" i="25"/>
  <c r="L51" i="25"/>
  <c r="M51" i="25"/>
  <c r="N51" i="25"/>
  <c r="C52" i="25"/>
  <c r="D52" i="25"/>
  <c r="E52" i="25"/>
  <c r="F52" i="25"/>
  <c r="G52" i="25"/>
  <c r="H52" i="25"/>
  <c r="I52" i="25"/>
  <c r="J52" i="25"/>
  <c r="K52" i="25"/>
  <c r="L52" i="25"/>
  <c r="M52" i="25"/>
  <c r="N52" i="25"/>
  <c r="C53" i="25"/>
  <c r="D53" i="25"/>
  <c r="E53" i="25"/>
  <c r="F53" i="25"/>
  <c r="G53" i="25"/>
  <c r="H53" i="25"/>
  <c r="I53" i="25"/>
  <c r="J53" i="25"/>
  <c r="K53" i="25"/>
  <c r="L53" i="25"/>
  <c r="M53" i="25"/>
  <c r="N53" i="25"/>
  <c r="C54" i="25"/>
  <c r="D54" i="25"/>
  <c r="E54" i="25"/>
  <c r="F54" i="25"/>
  <c r="G54" i="25"/>
  <c r="H54" i="25"/>
  <c r="I54" i="25"/>
  <c r="J54" i="25"/>
  <c r="K54" i="25"/>
  <c r="L54" i="25"/>
  <c r="M54" i="25"/>
  <c r="N54" i="25"/>
  <c r="C55" i="25"/>
  <c r="D55" i="25"/>
  <c r="E55" i="25"/>
  <c r="F55" i="25"/>
  <c r="G55" i="25"/>
  <c r="H55" i="25"/>
  <c r="I55" i="25"/>
  <c r="J55" i="25"/>
  <c r="K55" i="25"/>
  <c r="L55" i="25"/>
  <c r="M55" i="25"/>
  <c r="N55" i="25"/>
  <c r="C56" i="25"/>
  <c r="D56" i="25"/>
  <c r="E56" i="25"/>
  <c r="F56" i="25"/>
  <c r="G56" i="25"/>
  <c r="H56" i="25"/>
  <c r="I56" i="25"/>
  <c r="J56" i="25"/>
  <c r="K56" i="25"/>
  <c r="L56" i="25"/>
  <c r="M56" i="25"/>
  <c r="N56" i="25"/>
  <c r="C57" i="25"/>
  <c r="D57" i="25"/>
  <c r="E57" i="25"/>
  <c r="F57" i="25"/>
  <c r="G57" i="25"/>
  <c r="H57" i="25"/>
  <c r="I57" i="25"/>
  <c r="J57" i="25"/>
  <c r="K57" i="25"/>
  <c r="L57" i="25"/>
  <c r="M57" i="25"/>
  <c r="N57" i="25"/>
  <c r="C58" i="25"/>
  <c r="D58" i="25"/>
  <c r="F58" i="25"/>
  <c r="G58" i="25"/>
  <c r="H58" i="25"/>
  <c r="I58" i="25"/>
  <c r="J58" i="25"/>
  <c r="K58" i="25"/>
  <c r="L58" i="25"/>
  <c r="M58" i="25"/>
  <c r="N58" i="25"/>
  <c r="C59" i="25"/>
  <c r="D59" i="25"/>
  <c r="E59" i="25"/>
  <c r="F59" i="25"/>
  <c r="G59" i="25"/>
  <c r="H59" i="25"/>
  <c r="I59" i="25"/>
  <c r="J59" i="25"/>
  <c r="K59" i="25"/>
  <c r="L59" i="25"/>
  <c r="M59" i="25"/>
  <c r="N59" i="25"/>
  <c r="C60" i="25"/>
  <c r="D60" i="25"/>
  <c r="E60" i="25"/>
  <c r="F60" i="25"/>
  <c r="G60" i="25"/>
  <c r="H60" i="25"/>
  <c r="I60" i="25"/>
  <c r="J60" i="25"/>
  <c r="K60" i="25"/>
  <c r="L60" i="25"/>
  <c r="M60" i="25"/>
  <c r="N60" i="25"/>
  <c r="C61" i="25"/>
  <c r="D61" i="25"/>
  <c r="F61" i="25"/>
  <c r="G61" i="25"/>
  <c r="H61" i="25"/>
  <c r="I61" i="25"/>
  <c r="J61" i="25"/>
  <c r="K61" i="25"/>
  <c r="L61" i="25"/>
  <c r="M61" i="25"/>
  <c r="N61" i="25"/>
  <c r="C62" i="25"/>
  <c r="D62" i="25"/>
  <c r="E62" i="25"/>
  <c r="F62" i="25"/>
  <c r="G62" i="25"/>
  <c r="H62" i="25"/>
  <c r="I62" i="25"/>
  <c r="J62" i="25"/>
  <c r="K62" i="25"/>
  <c r="L62" i="25"/>
  <c r="M62" i="25"/>
  <c r="N62" i="25"/>
  <c r="C63" i="25"/>
  <c r="D63" i="25"/>
  <c r="E63" i="25"/>
  <c r="F63" i="25"/>
  <c r="G63" i="25"/>
  <c r="H63" i="25"/>
  <c r="I63" i="25"/>
  <c r="J63" i="25"/>
  <c r="K63" i="25"/>
  <c r="L63" i="25"/>
  <c r="M63" i="25"/>
  <c r="N63" i="25"/>
  <c r="C64" i="25"/>
  <c r="D64" i="25"/>
  <c r="E64" i="25"/>
  <c r="F64" i="25"/>
  <c r="G64" i="25"/>
  <c r="H64" i="25"/>
  <c r="I64" i="25"/>
  <c r="J64" i="25"/>
  <c r="K64" i="25"/>
  <c r="L64" i="25"/>
  <c r="M64" i="25"/>
  <c r="N64" i="25"/>
  <c r="C65" i="25"/>
  <c r="D65" i="25"/>
  <c r="F65" i="25"/>
  <c r="G65" i="25"/>
  <c r="H65" i="25"/>
  <c r="I65" i="25"/>
  <c r="J65" i="25"/>
  <c r="K65" i="25"/>
  <c r="L65" i="25"/>
  <c r="M65" i="25"/>
  <c r="N65" i="25"/>
  <c r="C66" i="25"/>
  <c r="D66" i="25"/>
  <c r="E66" i="25"/>
  <c r="F66" i="25"/>
  <c r="G66" i="25"/>
  <c r="H66" i="25"/>
  <c r="I66" i="25"/>
  <c r="J66" i="25"/>
  <c r="K66" i="25"/>
  <c r="L66" i="25"/>
  <c r="M66" i="25"/>
  <c r="N66" i="25"/>
  <c r="C67" i="25"/>
  <c r="D67" i="25"/>
  <c r="E67" i="25"/>
  <c r="F67" i="25"/>
  <c r="G67" i="25"/>
  <c r="H67" i="25"/>
  <c r="I67" i="25"/>
  <c r="J67" i="25"/>
  <c r="K67" i="25"/>
  <c r="L67" i="25"/>
  <c r="M67" i="25"/>
  <c r="N67" i="25"/>
  <c r="C68" i="25"/>
  <c r="D68" i="25"/>
  <c r="E68" i="25"/>
  <c r="F68" i="25"/>
  <c r="G68" i="25"/>
  <c r="H68" i="25"/>
  <c r="I68" i="25"/>
  <c r="J68" i="25"/>
  <c r="K68" i="25"/>
  <c r="L68" i="25"/>
  <c r="M68" i="25"/>
  <c r="N68" i="25"/>
  <c r="C69" i="25"/>
  <c r="D69" i="25"/>
  <c r="E69" i="25"/>
  <c r="F69" i="25"/>
  <c r="G69" i="25"/>
  <c r="H69" i="25"/>
  <c r="I69" i="25"/>
  <c r="J69" i="25"/>
  <c r="K69" i="25"/>
  <c r="L69" i="25"/>
  <c r="M69" i="25"/>
  <c r="N69" i="25"/>
  <c r="C70" i="25"/>
  <c r="D70" i="25"/>
  <c r="F70" i="25"/>
  <c r="G70" i="25"/>
  <c r="H70" i="25"/>
  <c r="I70" i="25"/>
  <c r="J70" i="25"/>
  <c r="K70" i="25"/>
  <c r="L70" i="25"/>
  <c r="M70" i="25"/>
  <c r="N70" i="25"/>
  <c r="C71" i="25"/>
  <c r="D71" i="25"/>
  <c r="E71" i="25"/>
  <c r="F71" i="25"/>
  <c r="G71" i="25"/>
  <c r="H71" i="25"/>
  <c r="I71" i="25"/>
  <c r="J71" i="25"/>
  <c r="K71" i="25"/>
  <c r="L71" i="25"/>
  <c r="M71" i="25"/>
  <c r="N71" i="25"/>
  <c r="C72" i="25"/>
  <c r="D72" i="25"/>
  <c r="E72" i="25"/>
  <c r="F72" i="25"/>
  <c r="G72" i="25"/>
  <c r="H72" i="25"/>
  <c r="I72" i="25"/>
  <c r="J72" i="25"/>
  <c r="K72" i="25"/>
  <c r="L72" i="25"/>
  <c r="M72" i="25"/>
  <c r="N72" i="25"/>
  <c r="C73" i="25"/>
  <c r="D73" i="25"/>
  <c r="E73" i="25"/>
  <c r="F73" i="25"/>
  <c r="G73" i="25"/>
  <c r="H73" i="25"/>
  <c r="I73" i="25"/>
  <c r="J73" i="25"/>
  <c r="K73" i="25"/>
  <c r="L73" i="25"/>
  <c r="M73" i="25"/>
  <c r="N73" i="25"/>
  <c r="N2" i="25"/>
  <c r="M2" i="25"/>
  <c r="L2" i="25"/>
  <c r="K2" i="25"/>
  <c r="J2" i="25"/>
  <c r="I2" i="25"/>
  <c r="H2" i="25"/>
  <c r="G2" i="25"/>
  <c r="F2" i="25"/>
  <c r="D2" i="25"/>
  <c r="C2" i="25"/>
  <c r="C3" i="22"/>
  <c r="D3" i="22"/>
  <c r="E3" i="22"/>
  <c r="F3" i="22"/>
  <c r="G3" i="22"/>
  <c r="H3" i="22"/>
  <c r="I3" i="22"/>
  <c r="J3" i="22"/>
  <c r="K3" i="22"/>
  <c r="L3" i="22"/>
  <c r="M3" i="22"/>
  <c r="N3" i="22"/>
  <c r="C4" i="22"/>
  <c r="D4" i="22"/>
  <c r="E4" i="22"/>
  <c r="F4" i="22"/>
  <c r="G4" i="22"/>
  <c r="H4" i="22"/>
  <c r="I4" i="22"/>
  <c r="J4" i="22"/>
  <c r="K4" i="22"/>
  <c r="L4" i="22"/>
  <c r="M4" i="22"/>
  <c r="N4" i="22"/>
  <c r="C5" i="22"/>
  <c r="D5" i="22"/>
  <c r="F5" i="22"/>
  <c r="G5" i="22"/>
  <c r="H5" i="22"/>
  <c r="I5" i="22"/>
  <c r="J5" i="22"/>
  <c r="K5" i="22"/>
  <c r="L5" i="22"/>
  <c r="M5" i="22"/>
  <c r="N5" i="22"/>
  <c r="C6" i="22"/>
  <c r="D6" i="22"/>
  <c r="F6" i="22"/>
  <c r="G6" i="22"/>
  <c r="H6" i="22"/>
  <c r="I6" i="22"/>
  <c r="J6" i="22"/>
  <c r="K6" i="22"/>
  <c r="L6" i="22"/>
  <c r="M6" i="22"/>
  <c r="N6" i="22"/>
  <c r="C7" i="22"/>
  <c r="D7" i="22"/>
  <c r="E7" i="22"/>
  <c r="F7" i="22"/>
  <c r="G7" i="22"/>
  <c r="H7" i="22"/>
  <c r="I7" i="22"/>
  <c r="J7" i="22"/>
  <c r="K7" i="22"/>
  <c r="L7" i="22"/>
  <c r="M7" i="22"/>
  <c r="N7" i="22"/>
  <c r="C8" i="22"/>
  <c r="D8" i="22"/>
  <c r="E8" i="22"/>
  <c r="F8" i="22"/>
  <c r="G8" i="22"/>
  <c r="H8" i="22"/>
  <c r="I8" i="22"/>
  <c r="J8" i="22"/>
  <c r="K8" i="22"/>
  <c r="L8" i="22"/>
  <c r="M8" i="22"/>
  <c r="N8" i="22"/>
  <c r="C9" i="22"/>
  <c r="D9" i="22"/>
  <c r="F9" i="22"/>
  <c r="G9" i="22"/>
  <c r="H9" i="22"/>
  <c r="I9" i="22"/>
  <c r="J9" i="22"/>
  <c r="K9" i="22"/>
  <c r="L9" i="22"/>
  <c r="M9" i="22"/>
  <c r="N9" i="22"/>
  <c r="C10" i="22"/>
  <c r="D10" i="22"/>
  <c r="F10" i="22"/>
  <c r="G10" i="22"/>
  <c r="H10" i="22"/>
  <c r="I10" i="22"/>
  <c r="J10" i="22"/>
  <c r="K10" i="22"/>
  <c r="L10" i="22"/>
  <c r="M10" i="22"/>
  <c r="N10" i="22"/>
  <c r="C11" i="22"/>
  <c r="D11" i="22"/>
  <c r="F11" i="22"/>
  <c r="G11" i="22"/>
  <c r="H11" i="22"/>
  <c r="I11" i="22"/>
  <c r="J11" i="22"/>
  <c r="K11" i="22"/>
  <c r="L11" i="22"/>
  <c r="M11" i="22"/>
  <c r="N11" i="22"/>
  <c r="C12" i="22"/>
  <c r="D12" i="22"/>
  <c r="E12" i="22"/>
  <c r="F12" i="22"/>
  <c r="G12" i="22"/>
  <c r="H12" i="22"/>
  <c r="I12" i="22"/>
  <c r="J12" i="22"/>
  <c r="K12" i="22"/>
  <c r="L12" i="22"/>
  <c r="M12" i="22"/>
  <c r="N12" i="22"/>
  <c r="C13" i="22"/>
  <c r="D13" i="22"/>
  <c r="F13" i="22"/>
  <c r="G13" i="22"/>
  <c r="H13" i="22"/>
  <c r="I13" i="22"/>
  <c r="J13" i="22"/>
  <c r="K13" i="22"/>
  <c r="L13" i="22"/>
  <c r="M13" i="22"/>
  <c r="N13" i="22"/>
  <c r="C14" i="22"/>
  <c r="D14" i="22"/>
  <c r="F14" i="22"/>
  <c r="G14" i="22"/>
  <c r="H14" i="22"/>
  <c r="I14" i="22"/>
  <c r="J14" i="22"/>
  <c r="K14" i="22"/>
  <c r="L14" i="22"/>
  <c r="M14" i="22"/>
  <c r="N14" i="22"/>
  <c r="C15" i="22"/>
  <c r="D15" i="22"/>
  <c r="E15" i="22"/>
  <c r="F15" i="22"/>
  <c r="G15" i="22"/>
  <c r="H15" i="22"/>
  <c r="I15" i="22"/>
  <c r="J15" i="22"/>
  <c r="K15" i="22"/>
  <c r="L15" i="22"/>
  <c r="M15" i="22"/>
  <c r="N15" i="22"/>
  <c r="C16" i="22"/>
  <c r="D16" i="22"/>
  <c r="E16" i="22"/>
  <c r="F16" i="22"/>
  <c r="G16" i="22"/>
  <c r="H16" i="22"/>
  <c r="I16" i="22"/>
  <c r="J16" i="22"/>
  <c r="K16" i="22"/>
  <c r="L16" i="22"/>
  <c r="M16" i="22"/>
  <c r="N16" i="22"/>
  <c r="C17" i="22"/>
  <c r="D17" i="22"/>
  <c r="E17" i="22"/>
  <c r="F17" i="22"/>
  <c r="G17" i="22"/>
  <c r="H17" i="22"/>
  <c r="I17" i="22"/>
  <c r="J17" i="22"/>
  <c r="K17" i="22"/>
  <c r="L17" i="22"/>
  <c r="M17" i="22"/>
  <c r="N17" i="22"/>
  <c r="C18" i="22"/>
  <c r="D18" i="22"/>
  <c r="E18" i="22"/>
  <c r="F18" i="22"/>
  <c r="G18" i="22"/>
  <c r="H18" i="22"/>
  <c r="I18" i="22"/>
  <c r="J18" i="22"/>
  <c r="K18" i="22"/>
  <c r="L18" i="22"/>
  <c r="M18" i="22"/>
  <c r="N18" i="22"/>
  <c r="C19" i="22"/>
  <c r="D19" i="22"/>
  <c r="E19" i="22"/>
  <c r="F19" i="22"/>
  <c r="G19" i="22"/>
  <c r="H19" i="22"/>
  <c r="I19" i="22"/>
  <c r="J19" i="22"/>
  <c r="K19" i="22"/>
  <c r="L19" i="22"/>
  <c r="M19" i="22"/>
  <c r="N19" i="22"/>
  <c r="C20" i="22"/>
  <c r="D20" i="22"/>
  <c r="E20" i="22"/>
  <c r="F20" i="22"/>
  <c r="G20" i="22"/>
  <c r="H20" i="22"/>
  <c r="I20" i="22"/>
  <c r="J20" i="22"/>
  <c r="K20" i="22"/>
  <c r="L20" i="22"/>
  <c r="M20" i="22"/>
  <c r="N20" i="22"/>
  <c r="C21" i="22"/>
  <c r="D21" i="22"/>
  <c r="E21" i="22"/>
  <c r="F21" i="22"/>
  <c r="G21" i="22"/>
  <c r="H21" i="22"/>
  <c r="I21" i="22"/>
  <c r="J21" i="22"/>
  <c r="K21" i="22"/>
  <c r="L21" i="22"/>
  <c r="M21" i="22"/>
  <c r="N21" i="22"/>
  <c r="C22" i="22"/>
  <c r="D22" i="22"/>
  <c r="F22" i="22"/>
  <c r="G22" i="22"/>
  <c r="H22" i="22"/>
  <c r="I22" i="22"/>
  <c r="J22" i="22"/>
  <c r="K22" i="22"/>
  <c r="L22" i="22"/>
  <c r="M22" i="22"/>
  <c r="N22" i="22"/>
  <c r="C23" i="22"/>
  <c r="D23" i="22"/>
  <c r="E23" i="22"/>
  <c r="F23" i="22"/>
  <c r="G23" i="22"/>
  <c r="H23" i="22"/>
  <c r="I23" i="22"/>
  <c r="J23" i="22"/>
  <c r="K23" i="22"/>
  <c r="L23" i="22"/>
  <c r="M23" i="22"/>
  <c r="N23" i="22"/>
  <c r="C24" i="22"/>
  <c r="D24" i="22"/>
  <c r="F24" i="22"/>
  <c r="G24" i="22"/>
  <c r="H24" i="22"/>
  <c r="I24" i="22"/>
  <c r="J24" i="22"/>
  <c r="K24" i="22"/>
  <c r="L24" i="22"/>
  <c r="M24" i="22"/>
  <c r="N24" i="22"/>
  <c r="C25" i="22"/>
  <c r="D25" i="22"/>
  <c r="E25" i="22"/>
  <c r="F25" i="22"/>
  <c r="G25" i="22"/>
  <c r="H25" i="22"/>
  <c r="I25" i="22"/>
  <c r="J25" i="22"/>
  <c r="K25" i="22"/>
  <c r="L25" i="22"/>
  <c r="M25" i="22"/>
  <c r="N25" i="22"/>
  <c r="C26" i="22"/>
  <c r="D26" i="22"/>
  <c r="E26" i="22"/>
  <c r="F26" i="22"/>
  <c r="G26" i="22"/>
  <c r="H26" i="22"/>
  <c r="I26" i="22"/>
  <c r="J26" i="22"/>
  <c r="K26" i="22"/>
  <c r="L26" i="22"/>
  <c r="M26" i="22"/>
  <c r="N26" i="22"/>
  <c r="C27" i="22"/>
  <c r="D27" i="22"/>
  <c r="E27" i="22"/>
  <c r="F27" i="22"/>
  <c r="G27" i="22"/>
  <c r="H27" i="22"/>
  <c r="I27" i="22"/>
  <c r="J27" i="22"/>
  <c r="K27" i="22"/>
  <c r="L27" i="22"/>
  <c r="M27" i="22"/>
  <c r="N27" i="22"/>
  <c r="C28" i="22"/>
  <c r="D28" i="22"/>
  <c r="F28" i="22"/>
  <c r="G28" i="22"/>
  <c r="H28" i="22"/>
  <c r="I28" i="22"/>
  <c r="J28" i="22"/>
  <c r="K28" i="22"/>
  <c r="L28" i="22"/>
  <c r="M28" i="22"/>
  <c r="N28" i="22"/>
  <c r="C29" i="22"/>
  <c r="D29" i="22"/>
  <c r="E29" i="22"/>
  <c r="F29" i="22"/>
  <c r="G29" i="22"/>
  <c r="H29" i="22"/>
  <c r="I29" i="22"/>
  <c r="J29" i="22"/>
  <c r="K29" i="22"/>
  <c r="L29" i="22"/>
  <c r="M29" i="22"/>
  <c r="N29" i="22"/>
  <c r="C30" i="22"/>
  <c r="D30" i="22"/>
  <c r="F30" i="22"/>
  <c r="G30" i="22"/>
  <c r="H30" i="22"/>
  <c r="I30" i="22"/>
  <c r="J30" i="22"/>
  <c r="K30" i="22"/>
  <c r="L30" i="22"/>
  <c r="M30" i="22"/>
  <c r="N30" i="22"/>
  <c r="C31" i="22"/>
  <c r="D31" i="22"/>
  <c r="E31" i="22"/>
  <c r="F31" i="22"/>
  <c r="G31" i="22"/>
  <c r="H31" i="22"/>
  <c r="I31" i="22"/>
  <c r="J31" i="22"/>
  <c r="K31" i="22"/>
  <c r="L31" i="22"/>
  <c r="M31" i="22"/>
  <c r="N31" i="22"/>
  <c r="C32" i="22"/>
  <c r="D32" i="22"/>
  <c r="E32" i="22"/>
  <c r="F32" i="22"/>
  <c r="G32" i="22"/>
  <c r="H32" i="22"/>
  <c r="I32" i="22"/>
  <c r="J32" i="22"/>
  <c r="K32" i="22"/>
  <c r="L32" i="22"/>
  <c r="M32" i="22"/>
  <c r="N32" i="22"/>
  <c r="C33" i="22"/>
  <c r="D33" i="22"/>
  <c r="E33" i="22"/>
  <c r="F33" i="22"/>
  <c r="G33" i="22"/>
  <c r="H33" i="22"/>
  <c r="I33" i="22"/>
  <c r="J33" i="22"/>
  <c r="K33" i="22"/>
  <c r="L33" i="22"/>
  <c r="M33" i="22"/>
  <c r="N33" i="22"/>
  <c r="C34" i="22"/>
  <c r="D34" i="22"/>
  <c r="E34" i="22"/>
  <c r="F34" i="22"/>
  <c r="G34" i="22"/>
  <c r="H34" i="22"/>
  <c r="I34" i="22"/>
  <c r="J34" i="22"/>
  <c r="K34" i="22"/>
  <c r="L34" i="22"/>
  <c r="M34" i="22"/>
  <c r="N34" i="22"/>
  <c r="C35" i="22"/>
  <c r="D35" i="22"/>
  <c r="E35" i="22"/>
  <c r="F35" i="22"/>
  <c r="G35" i="22"/>
  <c r="H35" i="22"/>
  <c r="I35" i="22"/>
  <c r="J35" i="22"/>
  <c r="K35" i="22"/>
  <c r="L35" i="22"/>
  <c r="M35" i="22"/>
  <c r="N35" i="22"/>
  <c r="C36" i="22"/>
  <c r="D36" i="22"/>
  <c r="F36" i="22"/>
  <c r="G36" i="22"/>
  <c r="H36" i="22"/>
  <c r="I36" i="22"/>
  <c r="J36" i="22"/>
  <c r="K36" i="22"/>
  <c r="L36" i="22"/>
  <c r="M36" i="22"/>
  <c r="N36" i="22"/>
  <c r="C37" i="22"/>
  <c r="D37" i="22"/>
  <c r="E37" i="22"/>
  <c r="F37" i="22"/>
  <c r="G37" i="22"/>
  <c r="H37" i="22"/>
  <c r="I37" i="22"/>
  <c r="J37" i="22"/>
  <c r="K37" i="22"/>
  <c r="L37" i="22"/>
  <c r="M37" i="22"/>
  <c r="N37" i="22"/>
  <c r="C38" i="22"/>
  <c r="D38" i="22"/>
  <c r="F38" i="22"/>
  <c r="G38" i="22"/>
  <c r="H38" i="22"/>
  <c r="I38" i="22"/>
  <c r="J38" i="22"/>
  <c r="K38" i="22"/>
  <c r="L38" i="22"/>
  <c r="M38" i="22"/>
  <c r="N38" i="22"/>
  <c r="C39" i="22"/>
  <c r="D39" i="22"/>
  <c r="E39" i="22"/>
  <c r="F39" i="22"/>
  <c r="G39" i="22"/>
  <c r="H39" i="22"/>
  <c r="I39" i="22"/>
  <c r="J39" i="22"/>
  <c r="K39" i="22"/>
  <c r="L39" i="22"/>
  <c r="M39" i="22"/>
  <c r="N39" i="22"/>
  <c r="C40" i="22"/>
  <c r="D40" i="22"/>
  <c r="E40" i="22"/>
  <c r="F40" i="22"/>
  <c r="G40" i="22"/>
  <c r="H40" i="22"/>
  <c r="I40" i="22"/>
  <c r="J40" i="22"/>
  <c r="K40" i="22"/>
  <c r="L40" i="22"/>
  <c r="M40" i="22"/>
  <c r="N40" i="22"/>
  <c r="C41" i="22"/>
  <c r="D41" i="22"/>
  <c r="E41" i="22"/>
  <c r="F41" i="22"/>
  <c r="G41" i="22"/>
  <c r="H41" i="22"/>
  <c r="I41" i="22"/>
  <c r="J41" i="22"/>
  <c r="K41" i="22"/>
  <c r="L41" i="22"/>
  <c r="M41" i="22"/>
  <c r="N41" i="22"/>
  <c r="C42" i="22"/>
  <c r="D42" i="22"/>
  <c r="E42" i="22"/>
  <c r="F42" i="22"/>
  <c r="G42" i="22"/>
  <c r="H42" i="22"/>
  <c r="I42" i="22"/>
  <c r="J42" i="22"/>
  <c r="K42" i="22"/>
  <c r="L42" i="22"/>
  <c r="M42" i="22"/>
  <c r="N42" i="22"/>
  <c r="C43" i="22"/>
  <c r="D43" i="22"/>
  <c r="E43" i="22"/>
  <c r="F43" i="22"/>
  <c r="G43" i="22"/>
  <c r="H43" i="22"/>
  <c r="I43" i="22"/>
  <c r="J43" i="22"/>
  <c r="K43" i="22"/>
  <c r="L43" i="22"/>
  <c r="M43" i="22"/>
  <c r="N43" i="22"/>
  <c r="C44" i="22"/>
  <c r="D44" i="22"/>
  <c r="E44" i="22"/>
  <c r="F44" i="22"/>
  <c r="G44" i="22"/>
  <c r="H44" i="22"/>
  <c r="I44" i="22"/>
  <c r="J44" i="22"/>
  <c r="K44" i="22"/>
  <c r="L44" i="22"/>
  <c r="M44" i="22"/>
  <c r="N44" i="22"/>
  <c r="C45" i="22"/>
  <c r="D45" i="22"/>
  <c r="E45" i="22"/>
  <c r="F45" i="22"/>
  <c r="G45" i="22"/>
  <c r="H45" i="22"/>
  <c r="I45" i="22"/>
  <c r="J45" i="22"/>
  <c r="K45" i="22"/>
  <c r="L45" i="22"/>
  <c r="M45" i="22"/>
  <c r="N45" i="22"/>
  <c r="C46" i="22"/>
  <c r="D46" i="22"/>
  <c r="E46" i="22"/>
  <c r="F46" i="22"/>
  <c r="G46" i="22"/>
  <c r="H46" i="22"/>
  <c r="I46" i="22"/>
  <c r="J46" i="22"/>
  <c r="K46" i="22"/>
  <c r="L46" i="22"/>
  <c r="M46" i="22"/>
  <c r="N46" i="22"/>
  <c r="C47" i="22"/>
  <c r="D47" i="22"/>
  <c r="E47" i="22"/>
  <c r="F47" i="22"/>
  <c r="G47" i="22"/>
  <c r="H47" i="22"/>
  <c r="I47" i="22"/>
  <c r="J47" i="22"/>
  <c r="K47" i="22"/>
  <c r="L47" i="22"/>
  <c r="M47" i="22"/>
  <c r="N47" i="22"/>
  <c r="C48" i="22"/>
  <c r="D48" i="22"/>
  <c r="F48" i="22"/>
  <c r="G48" i="22"/>
  <c r="H48" i="22"/>
  <c r="I48" i="22"/>
  <c r="J48" i="22"/>
  <c r="K48" i="22"/>
  <c r="L48" i="22"/>
  <c r="M48" i="22"/>
  <c r="N48" i="22"/>
  <c r="C49" i="22"/>
  <c r="D49" i="22"/>
  <c r="E49" i="22"/>
  <c r="F49" i="22"/>
  <c r="G49" i="22"/>
  <c r="H49" i="22"/>
  <c r="I49" i="22"/>
  <c r="J49" i="22"/>
  <c r="K49" i="22"/>
  <c r="L49" i="22"/>
  <c r="M49" i="22"/>
  <c r="N49" i="22"/>
  <c r="C50" i="22"/>
  <c r="D50" i="22"/>
  <c r="E50" i="22"/>
  <c r="F50" i="22"/>
  <c r="G50" i="22"/>
  <c r="H50" i="22"/>
  <c r="I50" i="22"/>
  <c r="J50" i="22"/>
  <c r="K50" i="22"/>
  <c r="L50" i="22"/>
  <c r="M50" i="22"/>
  <c r="N50" i="22"/>
  <c r="C51" i="22"/>
  <c r="D51" i="22"/>
  <c r="F51" i="22"/>
  <c r="G51" i="22"/>
  <c r="H51" i="22"/>
  <c r="I51" i="22"/>
  <c r="J51" i="22"/>
  <c r="K51" i="22"/>
  <c r="L51" i="22"/>
  <c r="M51" i="22"/>
  <c r="N51" i="22"/>
  <c r="C52" i="22"/>
  <c r="D52" i="22"/>
  <c r="E52" i="22"/>
  <c r="F52" i="22"/>
  <c r="G52" i="22"/>
  <c r="H52" i="22"/>
  <c r="I52" i="22"/>
  <c r="J52" i="22"/>
  <c r="K52" i="22"/>
  <c r="L52" i="22"/>
  <c r="M52" i="22"/>
  <c r="N52" i="22"/>
  <c r="C53" i="22"/>
  <c r="D53" i="22"/>
  <c r="F53" i="22"/>
  <c r="G53" i="22"/>
  <c r="H53" i="22"/>
  <c r="I53" i="22"/>
  <c r="J53" i="22"/>
  <c r="K53" i="22"/>
  <c r="L53" i="22"/>
  <c r="M53" i="22"/>
  <c r="N53" i="22"/>
  <c r="C54" i="22"/>
  <c r="D54" i="22"/>
  <c r="E54" i="22"/>
  <c r="F54" i="22"/>
  <c r="G54" i="22"/>
  <c r="H54" i="22"/>
  <c r="I54" i="22"/>
  <c r="J54" i="22"/>
  <c r="K54" i="22"/>
  <c r="L54" i="22"/>
  <c r="M54" i="22"/>
  <c r="N54" i="22"/>
  <c r="C55" i="22"/>
  <c r="D55" i="22"/>
  <c r="E55" i="22"/>
  <c r="F55" i="22"/>
  <c r="G55" i="22"/>
  <c r="H55" i="22"/>
  <c r="I55" i="22"/>
  <c r="J55" i="22"/>
  <c r="K55" i="22"/>
  <c r="L55" i="22"/>
  <c r="M55" i="22"/>
  <c r="N55" i="22"/>
  <c r="C56" i="22"/>
  <c r="D56" i="22"/>
  <c r="E56" i="22"/>
  <c r="F56" i="22"/>
  <c r="G56" i="22"/>
  <c r="H56" i="22"/>
  <c r="I56" i="22"/>
  <c r="J56" i="22"/>
  <c r="K56" i="22"/>
  <c r="L56" i="22"/>
  <c r="M56" i="22"/>
  <c r="N56" i="22"/>
  <c r="C57" i="22"/>
  <c r="D57" i="22"/>
  <c r="E57" i="22"/>
  <c r="F57" i="22"/>
  <c r="G57" i="22"/>
  <c r="H57" i="22"/>
  <c r="I57" i="22"/>
  <c r="J57" i="22"/>
  <c r="K57" i="22"/>
  <c r="L57" i="22"/>
  <c r="M57" i="22"/>
  <c r="N57" i="22"/>
  <c r="C58" i="22"/>
  <c r="D58" i="22"/>
  <c r="E58" i="22"/>
  <c r="F58" i="22"/>
  <c r="G58" i="22"/>
  <c r="H58" i="22"/>
  <c r="I58" i="22"/>
  <c r="J58" i="22"/>
  <c r="K58" i="22"/>
  <c r="L58" i="22"/>
  <c r="M58" i="22"/>
  <c r="N58" i="22"/>
  <c r="C59" i="22"/>
  <c r="D59" i="22"/>
  <c r="E59" i="22"/>
  <c r="F59" i="22"/>
  <c r="G59" i="22"/>
  <c r="H59" i="22"/>
  <c r="I59" i="22"/>
  <c r="J59" i="22"/>
  <c r="K59" i="22"/>
  <c r="L59" i="22"/>
  <c r="M59" i="22"/>
  <c r="N59" i="22"/>
  <c r="C60" i="22"/>
  <c r="D60" i="22"/>
  <c r="F60" i="22"/>
  <c r="G60" i="22"/>
  <c r="H60" i="22"/>
  <c r="I60" i="22"/>
  <c r="J60" i="22"/>
  <c r="K60" i="22"/>
  <c r="L60" i="22"/>
  <c r="M60" i="22"/>
  <c r="N60" i="22"/>
  <c r="C61" i="22"/>
  <c r="D61" i="22"/>
  <c r="E61" i="22"/>
  <c r="F61" i="22"/>
  <c r="G61" i="22"/>
  <c r="H61" i="22"/>
  <c r="I61" i="22"/>
  <c r="J61" i="22"/>
  <c r="K61" i="22"/>
  <c r="L61" i="22"/>
  <c r="M61" i="22"/>
  <c r="N61" i="22"/>
  <c r="C62" i="22"/>
  <c r="D62" i="22"/>
  <c r="E62" i="22"/>
  <c r="F62" i="22"/>
  <c r="G62" i="22"/>
  <c r="H62" i="22"/>
  <c r="I62" i="22"/>
  <c r="J62" i="22"/>
  <c r="K62" i="22"/>
  <c r="L62" i="22"/>
  <c r="M62" i="22"/>
  <c r="N62" i="22"/>
  <c r="C63" i="22"/>
  <c r="D63" i="22"/>
  <c r="E63" i="22"/>
  <c r="F63" i="22"/>
  <c r="G63" i="22"/>
  <c r="H63" i="22"/>
  <c r="I63" i="22"/>
  <c r="J63" i="22"/>
  <c r="K63" i="22"/>
  <c r="L63" i="22"/>
  <c r="M63" i="22"/>
  <c r="N63" i="22"/>
  <c r="C64" i="22"/>
  <c r="D64" i="22"/>
  <c r="F64" i="22"/>
  <c r="G64" i="22"/>
  <c r="H64" i="22"/>
  <c r="I64" i="22"/>
  <c r="J64" i="22"/>
  <c r="K64" i="22"/>
  <c r="L64" i="22"/>
  <c r="M64" i="22"/>
  <c r="N64" i="22"/>
  <c r="C65" i="22"/>
  <c r="D65" i="22"/>
  <c r="F65" i="22"/>
  <c r="G65" i="22"/>
  <c r="H65" i="22"/>
  <c r="I65" i="22"/>
  <c r="J65" i="22"/>
  <c r="K65" i="22"/>
  <c r="L65" i="22"/>
  <c r="M65" i="22"/>
  <c r="N65" i="22"/>
  <c r="C66" i="22"/>
  <c r="D66" i="22"/>
  <c r="E66" i="22"/>
  <c r="F66" i="22"/>
  <c r="G66" i="22"/>
  <c r="H66" i="22"/>
  <c r="I66" i="22"/>
  <c r="J66" i="22"/>
  <c r="K66" i="22"/>
  <c r="L66" i="22"/>
  <c r="M66" i="22"/>
  <c r="N66" i="22"/>
  <c r="C67" i="22"/>
  <c r="D67" i="22"/>
  <c r="F67" i="22"/>
  <c r="G67" i="22"/>
  <c r="H67" i="22"/>
  <c r="I67" i="22"/>
  <c r="J67" i="22"/>
  <c r="K67" i="22"/>
  <c r="L67" i="22"/>
  <c r="M67" i="22"/>
  <c r="N67" i="22"/>
  <c r="C68" i="22"/>
  <c r="D68" i="22"/>
  <c r="F68" i="22"/>
  <c r="G68" i="22"/>
  <c r="H68" i="22"/>
  <c r="I68" i="22"/>
  <c r="J68" i="22"/>
  <c r="K68" i="22"/>
  <c r="L68" i="22"/>
  <c r="M68" i="22"/>
  <c r="N68" i="22"/>
  <c r="C69" i="22"/>
  <c r="D69" i="22"/>
  <c r="E69" i="22"/>
  <c r="F69" i="22"/>
  <c r="G69" i="22"/>
  <c r="H69" i="22"/>
  <c r="I69" i="22"/>
  <c r="J69" i="22"/>
  <c r="K69" i="22"/>
  <c r="L69" i="22"/>
  <c r="M69" i="22"/>
  <c r="N69" i="22"/>
  <c r="C70" i="22"/>
  <c r="D70" i="22"/>
  <c r="E70" i="22"/>
  <c r="F70" i="22"/>
  <c r="G70" i="22"/>
  <c r="H70" i="22"/>
  <c r="I70" i="22"/>
  <c r="J70" i="22"/>
  <c r="K70" i="22"/>
  <c r="L70" i="22"/>
  <c r="M70" i="22"/>
  <c r="N70" i="22"/>
  <c r="C71" i="22"/>
  <c r="D71" i="22"/>
  <c r="F71" i="22"/>
  <c r="G71" i="22"/>
  <c r="H71" i="22"/>
  <c r="I71" i="22"/>
  <c r="J71" i="22"/>
  <c r="K71" i="22"/>
  <c r="L71" i="22"/>
  <c r="M71" i="22"/>
  <c r="N71" i="22"/>
  <c r="N2" i="22"/>
  <c r="M2" i="22"/>
  <c r="L2" i="22"/>
  <c r="K2" i="22"/>
  <c r="J2" i="22"/>
  <c r="I2" i="22"/>
  <c r="H2" i="22"/>
  <c r="G2" i="22"/>
  <c r="F2" i="22"/>
  <c r="E2" i="22"/>
  <c r="D2" i="22"/>
  <c r="C2" i="22"/>
  <c r="B3" i="3" a="1"/>
  <c r="B3" i="3" s="1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B4" i="3" a="1"/>
  <c r="B4" i="3" s="1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B5" i="3" a="1"/>
  <c r="B5" i="3" s="1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B6" i="3" a="1"/>
  <c r="B6" i="3" s="1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B7" i="3" a="1"/>
  <c r="B7" i="3" s="1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B8" i="3" a="1"/>
  <c r="B8" i="3" s="1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B9" i="3" a="1"/>
  <c r="B9" i="3" s="1"/>
  <c r="D9" i="3"/>
  <c r="E9" i="3"/>
  <c r="F9" i="3"/>
  <c r="AA9" i="3" s="1"/>
  <c r="G9" i="3"/>
  <c r="H9" i="3"/>
  <c r="I9" i="3"/>
  <c r="J9" i="3"/>
  <c r="K9" i="3"/>
  <c r="L9" i="3"/>
  <c r="M9" i="3"/>
  <c r="N9" i="3"/>
  <c r="O9" i="3"/>
  <c r="P9" i="3"/>
  <c r="Q9" i="3"/>
  <c r="R9" i="3"/>
  <c r="S9" i="3"/>
  <c r="B10" i="3" a="1"/>
  <c r="B10" i="3" s="1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B11" i="3" a="1"/>
  <c r="B11" i="3" s="1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B12" i="3" a="1"/>
  <c r="B12" i="3" s="1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B13" i="3" a="1"/>
  <c r="B13" i="3" s="1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B14" i="3" a="1"/>
  <c r="B14" i="3" s="1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B15" i="3" a="1"/>
  <c r="B15" i="3" s="1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B16" i="3" a="1"/>
  <c r="B16" i="3" s="1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B17" i="3" a="1"/>
  <c r="B17" i="3" s="1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B18" i="3" a="1"/>
  <c r="B18" i="3" s="1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B19" i="3" a="1"/>
  <c r="B19" i="3" s="1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B20" i="3" a="1"/>
  <c r="B20" i="3" s="1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B21" i="3" a="1"/>
  <c r="B21" i="3" s="1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B22" i="3" a="1"/>
  <c r="B22" i="3" s="1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B23" i="3" a="1"/>
  <c r="B23" i="3" s="1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B24" i="3" a="1"/>
  <c r="B24" i="3" s="1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B25" i="3" a="1"/>
  <c r="B25" i="3" s="1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B26" i="3" a="1"/>
  <c r="B26" i="3" s="1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B27" i="3" a="1"/>
  <c r="B27" i="3" s="1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B28" i="3" a="1"/>
  <c r="B28" i="3" s="1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B29" i="3" a="1"/>
  <c r="B29" i="3" s="1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B30" i="3" a="1"/>
  <c r="B30" i="3" s="1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B31" i="3" a="1"/>
  <c r="B31" i="3" s="1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B32" i="3" a="1"/>
  <c r="B32" i="3" s="1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B33" i="3" a="1"/>
  <c r="B33" i="3" s="1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B34" i="3" a="1"/>
  <c r="B34" i="3" s="1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B35" i="3" a="1"/>
  <c r="B35" i="3" s="1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B36" i="3" a="1"/>
  <c r="B36" i="3" s="1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B37" i="3" a="1"/>
  <c r="B37" i="3" s="1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B38" i="3" a="1"/>
  <c r="B38" i="3" s="1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B39" i="3" a="1"/>
  <c r="B39" i="3" s="1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B40" i="3" a="1"/>
  <c r="B40" i="3" s="1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B41" i="3" a="1"/>
  <c r="B41" i="3" s="1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B42" i="3" a="1"/>
  <c r="B42" i="3" s="1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S2" i="3"/>
  <c r="R2" i="3"/>
  <c r="Q2" i="3"/>
  <c r="P2" i="3"/>
  <c r="O2" i="3"/>
  <c r="N2" i="3"/>
  <c r="M2" i="3"/>
  <c r="L2" i="3"/>
  <c r="K2" i="3"/>
  <c r="J2" i="3"/>
  <c r="I2" i="3"/>
  <c r="H2" i="3"/>
  <c r="G2" i="3"/>
  <c r="F2" i="3"/>
  <c r="E2" i="3"/>
  <c r="D2" i="3"/>
  <c r="B2" i="3" a="1"/>
  <c r="B2" i="3" s="1"/>
  <c r="B3" i="10" a="1"/>
  <c r="B3" i="10" s="1"/>
  <c r="D3" i="10"/>
  <c r="E3" i="10"/>
  <c r="F3" i="10"/>
  <c r="G3" i="10"/>
  <c r="H3" i="10"/>
  <c r="I3" i="10"/>
  <c r="J3" i="10"/>
  <c r="K3" i="10"/>
  <c r="L3" i="10"/>
  <c r="M3" i="10"/>
  <c r="N3" i="10"/>
  <c r="O3" i="10"/>
  <c r="P3" i="10"/>
  <c r="Q3" i="10"/>
  <c r="R3" i="10"/>
  <c r="S3" i="10"/>
  <c r="B4" i="10" a="1"/>
  <c r="B4" i="10" s="1"/>
  <c r="D4" i="10"/>
  <c r="E4" i="10"/>
  <c r="F4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B5" i="10" a="1"/>
  <c r="B5" i="10" s="1"/>
  <c r="D5" i="10"/>
  <c r="E5" i="10"/>
  <c r="F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B6" i="10" a="1"/>
  <c r="B6" i="10" s="1"/>
  <c r="D6" i="10"/>
  <c r="E6" i="10"/>
  <c r="F6" i="10"/>
  <c r="G6" i="10"/>
  <c r="H6" i="10"/>
  <c r="I6" i="10"/>
  <c r="J6" i="10"/>
  <c r="K6" i="10"/>
  <c r="L6" i="10"/>
  <c r="M6" i="10"/>
  <c r="N6" i="10"/>
  <c r="O6" i="10"/>
  <c r="P6" i="10"/>
  <c r="Q6" i="10"/>
  <c r="R6" i="10"/>
  <c r="S6" i="10"/>
  <c r="B7" i="10" a="1"/>
  <c r="B7" i="10" s="1"/>
  <c r="D7" i="10"/>
  <c r="E7" i="10"/>
  <c r="F7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B8" i="10" a="1"/>
  <c r="B8" i="10" s="1"/>
  <c r="D8" i="10"/>
  <c r="E8" i="10"/>
  <c r="F8" i="10"/>
  <c r="G8" i="10"/>
  <c r="H8" i="10"/>
  <c r="I8" i="10"/>
  <c r="J8" i="10"/>
  <c r="K8" i="10"/>
  <c r="L8" i="10"/>
  <c r="M8" i="10"/>
  <c r="N8" i="10"/>
  <c r="O8" i="10"/>
  <c r="P8" i="10"/>
  <c r="Q8" i="10"/>
  <c r="R8" i="10"/>
  <c r="S8" i="10"/>
  <c r="B9" i="10" a="1"/>
  <c r="B9" i="10" s="1"/>
  <c r="D9" i="10"/>
  <c r="E9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B10" i="10" a="1"/>
  <c r="B10" i="10" s="1"/>
  <c r="D10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B11" i="10" a="1"/>
  <c r="B11" i="10" s="1"/>
  <c r="D11" i="10"/>
  <c r="E11" i="10"/>
  <c r="F11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B12" i="10" a="1"/>
  <c r="B12" i="10" s="1"/>
  <c r="D12" i="10"/>
  <c r="E12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B13" i="10" a="1"/>
  <c r="B13" i="10" s="1"/>
  <c r="D13" i="10"/>
  <c r="E13" i="10"/>
  <c r="F13" i="10"/>
  <c r="G13" i="10"/>
  <c r="H13" i="10"/>
  <c r="I13" i="10"/>
  <c r="J13" i="10"/>
  <c r="K13" i="10"/>
  <c r="L13" i="10"/>
  <c r="M13" i="10"/>
  <c r="N13" i="10"/>
  <c r="O13" i="10"/>
  <c r="P13" i="10"/>
  <c r="Q13" i="10"/>
  <c r="R13" i="10"/>
  <c r="S13" i="10"/>
  <c r="B14" i="10" a="1"/>
  <c r="B14" i="10" s="1"/>
  <c r="D14" i="10"/>
  <c r="E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B15" i="10" a="1"/>
  <c r="B15" i="10" s="1"/>
  <c r="D15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B16" i="10" a="1"/>
  <c r="B16" i="10" s="1"/>
  <c r="D16" i="10"/>
  <c r="E16" i="10"/>
  <c r="F16" i="10"/>
  <c r="G16" i="10"/>
  <c r="H16" i="10"/>
  <c r="I16" i="10"/>
  <c r="J16" i="10"/>
  <c r="K16" i="10"/>
  <c r="L16" i="10"/>
  <c r="M16" i="10"/>
  <c r="N16" i="10"/>
  <c r="O16" i="10"/>
  <c r="P16" i="10"/>
  <c r="Q16" i="10"/>
  <c r="R16" i="10"/>
  <c r="S16" i="10"/>
  <c r="B17" i="10" a="1"/>
  <c r="B17" i="10" s="1"/>
  <c r="D17" i="10"/>
  <c r="E17" i="10"/>
  <c r="F1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B18" i="10" a="1"/>
  <c r="B18" i="10" s="1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B19" i="10" a="1"/>
  <c r="B19" i="10" s="1"/>
  <c r="D19" i="10"/>
  <c r="E19" i="10"/>
  <c r="F19" i="10"/>
  <c r="G19" i="10"/>
  <c r="H19" i="10"/>
  <c r="I19" i="10"/>
  <c r="J19" i="10"/>
  <c r="K19" i="10"/>
  <c r="L19" i="10"/>
  <c r="M19" i="10"/>
  <c r="N19" i="10"/>
  <c r="O19" i="10"/>
  <c r="P19" i="10"/>
  <c r="Q19" i="10"/>
  <c r="R19" i="10"/>
  <c r="S19" i="10"/>
  <c r="B20" i="10" a="1"/>
  <c r="B20" i="10" s="1"/>
  <c r="D20" i="10"/>
  <c r="E20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B21" i="10" a="1"/>
  <c r="B21" i="10" s="1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B22" i="10" a="1"/>
  <c r="B22" i="10" s="1"/>
  <c r="D22" i="10"/>
  <c r="E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B23" i="10" a="1"/>
  <c r="B23" i="10" s="1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B24" i="10" a="1"/>
  <c r="B24" i="10" s="1"/>
  <c r="D24" i="10"/>
  <c r="E24" i="10"/>
  <c r="F24" i="10"/>
  <c r="G24" i="10"/>
  <c r="H24" i="10"/>
  <c r="I24" i="10"/>
  <c r="J24" i="10"/>
  <c r="K24" i="10"/>
  <c r="L24" i="10"/>
  <c r="M24" i="10"/>
  <c r="N24" i="10"/>
  <c r="O24" i="10"/>
  <c r="P24" i="10"/>
  <c r="Q24" i="10"/>
  <c r="R24" i="10"/>
  <c r="S24" i="10"/>
  <c r="B25" i="10" a="1"/>
  <c r="B25" i="10" s="1"/>
  <c r="D25" i="10"/>
  <c r="E25" i="10"/>
  <c r="F25" i="10"/>
  <c r="G25" i="10"/>
  <c r="H25" i="10"/>
  <c r="I25" i="10"/>
  <c r="J25" i="10"/>
  <c r="K25" i="10"/>
  <c r="L25" i="10"/>
  <c r="M25" i="10"/>
  <c r="N25" i="10"/>
  <c r="O25" i="10"/>
  <c r="P25" i="10"/>
  <c r="Q25" i="10"/>
  <c r="R25" i="10"/>
  <c r="S25" i="10"/>
  <c r="B26" i="10" a="1"/>
  <c r="B26" i="10" s="1"/>
  <c r="D26" i="10"/>
  <c r="E26" i="10"/>
  <c r="F26" i="10"/>
  <c r="G26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B27" i="10" a="1"/>
  <c r="B27" i="10" s="1"/>
  <c r="D27" i="10"/>
  <c r="E27" i="10"/>
  <c r="F27" i="10"/>
  <c r="G27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B28" i="10" a="1"/>
  <c r="B28" i="10" s="1"/>
  <c r="D28" i="10"/>
  <c r="E28" i="10"/>
  <c r="F28" i="10"/>
  <c r="G28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B29" i="10" a="1"/>
  <c r="B29" i="10" s="1"/>
  <c r="D29" i="10"/>
  <c r="E29" i="10"/>
  <c r="F29" i="10"/>
  <c r="G29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B30" i="10" a="1"/>
  <c r="B30" i="10" s="1"/>
  <c r="D30" i="10"/>
  <c r="E30" i="10"/>
  <c r="F30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B31" i="10" a="1"/>
  <c r="B31" i="10" s="1"/>
  <c r="D31" i="10"/>
  <c r="E31" i="10"/>
  <c r="F31" i="10"/>
  <c r="G31" i="10"/>
  <c r="H31" i="10"/>
  <c r="I31" i="10"/>
  <c r="J31" i="10"/>
  <c r="K31" i="10"/>
  <c r="L31" i="10"/>
  <c r="M31" i="10"/>
  <c r="N31" i="10"/>
  <c r="O31" i="10"/>
  <c r="P31" i="10"/>
  <c r="Q31" i="10"/>
  <c r="R31" i="10"/>
  <c r="S31" i="10"/>
  <c r="B32" i="10" a="1"/>
  <c r="B32" i="10" s="1"/>
  <c r="D32" i="10"/>
  <c r="E32" i="10"/>
  <c r="F32" i="10"/>
  <c r="G32" i="10"/>
  <c r="H32" i="10"/>
  <c r="I32" i="10"/>
  <c r="J32" i="10"/>
  <c r="K32" i="10"/>
  <c r="L32" i="10"/>
  <c r="M32" i="10"/>
  <c r="N32" i="10"/>
  <c r="O32" i="10"/>
  <c r="P32" i="10"/>
  <c r="Q32" i="10"/>
  <c r="R32" i="10"/>
  <c r="S32" i="10"/>
  <c r="B33" i="10" a="1"/>
  <c r="B33" i="10" s="1"/>
  <c r="D33" i="10"/>
  <c r="E33" i="10"/>
  <c r="F33" i="10"/>
  <c r="G33" i="10"/>
  <c r="H33" i="10"/>
  <c r="I33" i="10"/>
  <c r="J33" i="10"/>
  <c r="K33" i="10"/>
  <c r="L33" i="10"/>
  <c r="M33" i="10"/>
  <c r="N33" i="10"/>
  <c r="O33" i="10"/>
  <c r="P33" i="10"/>
  <c r="Q33" i="10"/>
  <c r="R33" i="10"/>
  <c r="S33" i="10"/>
  <c r="B34" i="10" a="1"/>
  <c r="B34" i="10" s="1"/>
  <c r="D34" i="10"/>
  <c r="E34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R34" i="10"/>
  <c r="S34" i="10"/>
  <c r="B35" i="10" a="1"/>
  <c r="B35" i="10" s="1"/>
  <c r="D35" i="10"/>
  <c r="E35" i="10"/>
  <c r="F35" i="10"/>
  <c r="G35" i="10"/>
  <c r="H35" i="10"/>
  <c r="I35" i="10"/>
  <c r="J35" i="10"/>
  <c r="K35" i="10"/>
  <c r="L35" i="10"/>
  <c r="M35" i="10"/>
  <c r="N35" i="10"/>
  <c r="O35" i="10"/>
  <c r="P35" i="10"/>
  <c r="Q35" i="10"/>
  <c r="R35" i="10"/>
  <c r="S35" i="10"/>
  <c r="B36" i="10" a="1"/>
  <c r="B36" i="10" s="1"/>
  <c r="D36" i="10"/>
  <c r="E36" i="10"/>
  <c r="F36" i="10"/>
  <c r="G36" i="10"/>
  <c r="H36" i="10"/>
  <c r="I36" i="10"/>
  <c r="J36" i="10"/>
  <c r="K36" i="10"/>
  <c r="L36" i="10"/>
  <c r="M36" i="10"/>
  <c r="N36" i="10"/>
  <c r="O36" i="10"/>
  <c r="P36" i="10"/>
  <c r="Q36" i="10"/>
  <c r="R36" i="10"/>
  <c r="S36" i="10"/>
  <c r="B37" i="10" a="1"/>
  <c r="B37" i="10" s="1"/>
  <c r="D37" i="10"/>
  <c r="E37" i="10"/>
  <c r="F37" i="10"/>
  <c r="G37" i="10"/>
  <c r="H37" i="10"/>
  <c r="I37" i="10"/>
  <c r="J37" i="10"/>
  <c r="K37" i="10"/>
  <c r="L37" i="10"/>
  <c r="M37" i="10"/>
  <c r="N37" i="10"/>
  <c r="O37" i="10"/>
  <c r="P37" i="10"/>
  <c r="Q37" i="10"/>
  <c r="R37" i="10"/>
  <c r="S37" i="10"/>
  <c r="B38" i="10" a="1"/>
  <c r="B38" i="10" s="1"/>
  <c r="D38" i="10"/>
  <c r="E38" i="10"/>
  <c r="F38" i="10"/>
  <c r="G38" i="10"/>
  <c r="H38" i="10"/>
  <c r="I38" i="10"/>
  <c r="J38" i="10"/>
  <c r="K38" i="10"/>
  <c r="L38" i="10"/>
  <c r="M38" i="10"/>
  <c r="N38" i="10"/>
  <c r="O38" i="10"/>
  <c r="P38" i="10"/>
  <c r="Q38" i="10"/>
  <c r="R38" i="10"/>
  <c r="S38" i="10"/>
  <c r="B39" i="10" a="1"/>
  <c r="B39" i="10" s="1"/>
  <c r="D39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R39" i="10"/>
  <c r="S39" i="10"/>
  <c r="B40" i="10" a="1"/>
  <c r="B40" i="10" s="1"/>
  <c r="D40" i="10"/>
  <c r="E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R40" i="10"/>
  <c r="S40" i="10"/>
  <c r="B41" i="10" a="1"/>
  <c r="B41" i="10" s="1"/>
  <c r="D41" i="10"/>
  <c r="E41" i="10"/>
  <c r="F41" i="10"/>
  <c r="G41" i="10"/>
  <c r="H41" i="10"/>
  <c r="I41" i="10"/>
  <c r="J41" i="10"/>
  <c r="K41" i="10"/>
  <c r="L41" i="10"/>
  <c r="M41" i="10"/>
  <c r="N41" i="10"/>
  <c r="O41" i="10"/>
  <c r="P41" i="10"/>
  <c r="Q41" i="10"/>
  <c r="R41" i="10"/>
  <c r="S41" i="10"/>
  <c r="B42" i="10" a="1"/>
  <c r="B42" i="10" s="1"/>
  <c r="D42" i="10"/>
  <c r="E42" i="10"/>
  <c r="F42" i="10"/>
  <c r="G42" i="10"/>
  <c r="H42" i="10"/>
  <c r="I42" i="10"/>
  <c r="J42" i="10"/>
  <c r="K42" i="10"/>
  <c r="L42" i="10"/>
  <c r="M42" i="10"/>
  <c r="N42" i="10"/>
  <c r="O42" i="10"/>
  <c r="P42" i="10"/>
  <c r="Q42" i="10"/>
  <c r="R42" i="10"/>
  <c r="S42" i="10"/>
  <c r="B43" i="10" a="1"/>
  <c r="B43" i="10" s="1"/>
  <c r="D43" i="10"/>
  <c r="E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B44" i="10" a="1"/>
  <c r="B44" i="10" s="1"/>
  <c r="D44" i="10"/>
  <c r="E44" i="10"/>
  <c r="F44" i="10"/>
  <c r="G44" i="10"/>
  <c r="H44" i="10"/>
  <c r="I44" i="10"/>
  <c r="J44" i="10"/>
  <c r="K44" i="10"/>
  <c r="L44" i="10"/>
  <c r="M44" i="10"/>
  <c r="N44" i="10"/>
  <c r="O44" i="10"/>
  <c r="P44" i="10"/>
  <c r="Q44" i="10"/>
  <c r="R44" i="10"/>
  <c r="S44" i="10"/>
  <c r="S2" i="10"/>
  <c r="R2" i="10"/>
  <c r="Q2" i="10"/>
  <c r="P2" i="10"/>
  <c r="O2" i="10"/>
  <c r="N2" i="10"/>
  <c r="M2" i="10"/>
  <c r="L2" i="10"/>
  <c r="K2" i="10"/>
  <c r="J2" i="10"/>
  <c r="I2" i="10"/>
  <c r="H2" i="10"/>
  <c r="G2" i="10"/>
  <c r="F2" i="10"/>
  <c r="E2" i="10"/>
  <c r="D2" i="10"/>
  <c r="B2" i="10" a="1"/>
  <c r="B2" i="10" s="1"/>
  <c r="B3" i="4" a="1"/>
  <c r="B3" i="4" s="1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B4" i="4" a="1"/>
  <c r="B4" i="4" s="1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B5" i="4" a="1"/>
  <c r="B5" i="4" s="1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B6" i="4" a="1"/>
  <c r="B6" i="4" s="1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B7" i="4" a="1"/>
  <c r="B7" i="4" s="1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B8" i="4" a="1"/>
  <c r="B8" i="4" s="1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B9" i="4" a="1"/>
  <c r="B9" i="4" s="1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B10" i="4" a="1"/>
  <c r="B10" i="4" s="1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B11" i="4" a="1"/>
  <c r="B11" i="4" s="1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B12" i="4" a="1"/>
  <c r="B12" i="4" s="1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B13" i="4" a="1"/>
  <c r="B13" i="4" s="1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B14" i="4" a="1"/>
  <c r="B14" i="4" s="1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B15" i="4" a="1"/>
  <c r="B15" i="4" s="1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B16" i="4" a="1"/>
  <c r="B16" i="4" s="1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B17" i="4" a="1"/>
  <c r="B17" i="4" s="1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B18" i="4" a="1"/>
  <c r="B18" i="4" s="1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B19" i="4" a="1"/>
  <c r="B19" i="4" s="1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B20" i="4" a="1"/>
  <c r="B20" i="4" s="1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B21" i="4" a="1"/>
  <c r="B21" i="4" s="1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B22" i="4" a="1"/>
  <c r="B22" i="4" s="1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B23" i="4" a="1"/>
  <c r="B23" i="4" s="1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B24" i="4" a="1"/>
  <c r="B24" i="4" s="1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B25" i="4" a="1"/>
  <c r="B25" i="4" s="1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B26" i="4" a="1"/>
  <c r="B26" i="4" s="1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B27" i="4" a="1"/>
  <c r="B27" i="4" s="1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B28" i="4" a="1"/>
  <c r="B28" i="4" s="1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B29" i="4" a="1"/>
  <c r="B29" i="4" s="1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B30" i="4" a="1"/>
  <c r="B30" i="4" s="1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B31" i="4" a="1"/>
  <c r="B31" i="4" s="1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B32" i="4" a="1"/>
  <c r="B32" i="4" s="1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B33" i="4" a="1"/>
  <c r="B33" i="4" s="1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B34" i="4" a="1"/>
  <c r="B34" i="4" s="1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B35" i="4" a="1"/>
  <c r="B35" i="4" s="1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B36" i="4" a="1"/>
  <c r="B36" i="4" s="1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B37" i="4" a="1"/>
  <c r="B37" i="4" s="1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B38" i="4" a="1"/>
  <c r="B38" i="4" s="1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B39" i="4" a="1"/>
  <c r="B39" i="4" s="1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B40" i="4" a="1"/>
  <c r="B40" i="4" s="1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B41" i="4" a="1"/>
  <c r="B41" i="4" s="1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B42" i="4" a="1"/>
  <c r="B42" i="4" s="1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B43" i="4" a="1"/>
  <c r="B43" i="4" s="1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B44" i="4" a="1"/>
  <c r="B44" i="4" s="1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B45" i="4" a="1"/>
  <c r="B45" i="4" s="1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S2" i="4"/>
  <c r="R2" i="4"/>
  <c r="Q2" i="4"/>
  <c r="P2" i="4"/>
  <c r="O2" i="4"/>
  <c r="N2" i="4"/>
  <c r="M2" i="4"/>
  <c r="L2" i="4"/>
  <c r="K2" i="4"/>
  <c r="J2" i="4"/>
  <c r="I2" i="4"/>
  <c r="H2" i="4"/>
  <c r="G2" i="4"/>
  <c r="F2" i="4"/>
  <c r="E2" i="4"/>
  <c r="D2" i="4"/>
  <c r="B2" i="4" a="1"/>
  <c r="B2" i="4" s="1"/>
  <c r="B3" i="24" a="1"/>
  <c r="B3" i="24" s="1"/>
  <c r="D3" i="24"/>
  <c r="E3" i="24"/>
  <c r="F3" i="24"/>
  <c r="G3" i="24"/>
  <c r="H3" i="24"/>
  <c r="I3" i="24"/>
  <c r="J3" i="24"/>
  <c r="K3" i="24"/>
  <c r="L3" i="24"/>
  <c r="M3" i="24"/>
  <c r="N3" i="24"/>
  <c r="O3" i="24"/>
  <c r="P3" i="24"/>
  <c r="Q3" i="24"/>
  <c r="R3" i="24"/>
  <c r="S3" i="24"/>
  <c r="B4" i="24" a="1"/>
  <c r="B4" i="24" s="1"/>
  <c r="D4" i="24"/>
  <c r="E4" i="24"/>
  <c r="F4" i="24"/>
  <c r="G4" i="24"/>
  <c r="H4" i="24"/>
  <c r="I4" i="24"/>
  <c r="J4" i="24"/>
  <c r="K4" i="24"/>
  <c r="L4" i="24"/>
  <c r="M4" i="24"/>
  <c r="N4" i="24"/>
  <c r="O4" i="24"/>
  <c r="P4" i="24"/>
  <c r="Q4" i="24"/>
  <c r="R4" i="24"/>
  <c r="S4" i="24"/>
  <c r="B5" i="24" a="1"/>
  <c r="B5" i="24" s="1"/>
  <c r="D5" i="24"/>
  <c r="E5" i="24"/>
  <c r="F5" i="24"/>
  <c r="G5" i="24"/>
  <c r="H5" i="24"/>
  <c r="I5" i="24"/>
  <c r="J5" i="24"/>
  <c r="K5" i="24"/>
  <c r="L5" i="24"/>
  <c r="M5" i="24"/>
  <c r="N5" i="24"/>
  <c r="O5" i="24"/>
  <c r="P5" i="24"/>
  <c r="Q5" i="24"/>
  <c r="R5" i="24"/>
  <c r="S5" i="24"/>
  <c r="B6" i="24" a="1"/>
  <c r="B6" i="24" s="1"/>
  <c r="D6" i="24"/>
  <c r="E6" i="24"/>
  <c r="F6" i="24"/>
  <c r="G6" i="24"/>
  <c r="H6" i="24"/>
  <c r="I6" i="24"/>
  <c r="J6" i="24"/>
  <c r="K6" i="24"/>
  <c r="L6" i="24"/>
  <c r="M6" i="24"/>
  <c r="N6" i="24"/>
  <c r="O6" i="24"/>
  <c r="P6" i="24"/>
  <c r="Q6" i="24"/>
  <c r="R6" i="24"/>
  <c r="S6" i="24"/>
  <c r="B7" i="24" a="1"/>
  <c r="B7" i="24" s="1"/>
  <c r="D7" i="24"/>
  <c r="E7" i="24"/>
  <c r="F7" i="24"/>
  <c r="G7" i="24"/>
  <c r="H7" i="24"/>
  <c r="I7" i="24"/>
  <c r="J7" i="24"/>
  <c r="K7" i="24"/>
  <c r="L7" i="24"/>
  <c r="M7" i="24"/>
  <c r="N7" i="24"/>
  <c r="O7" i="24"/>
  <c r="P7" i="24"/>
  <c r="Q7" i="24"/>
  <c r="R7" i="24"/>
  <c r="S7" i="24"/>
  <c r="B8" i="24" a="1"/>
  <c r="B8" i="24" s="1"/>
  <c r="D8" i="24"/>
  <c r="E8" i="24"/>
  <c r="F8" i="24"/>
  <c r="G8" i="24"/>
  <c r="H8" i="24"/>
  <c r="I8" i="24"/>
  <c r="J8" i="24"/>
  <c r="K8" i="24"/>
  <c r="L8" i="24"/>
  <c r="M8" i="24"/>
  <c r="N8" i="24"/>
  <c r="O8" i="24"/>
  <c r="P8" i="24"/>
  <c r="Q8" i="24"/>
  <c r="R8" i="24"/>
  <c r="S8" i="24"/>
  <c r="B9" i="24" a="1"/>
  <c r="B9" i="24" s="1"/>
  <c r="D9" i="24"/>
  <c r="E9" i="24"/>
  <c r="F9" i="24"/>
  <c r="G9" i="24"/>
  <c r="H9" i="24"/>
  <c r="I9" i="24"/>
  <c r="J9" i="24"/>
  <c r="K9" i="24"/>
  <c r="L9" i="24"/>
  <c r="M9" i="24"/>
  <c r="N9" i="24"/>
  <c r="O9" i="24"/>
  <c r="P9" i="24"/>
  <c r="Q9" i="24"/>
  <c r="R9" i="24"/>
  <c r="S9" i="24"/>
  <c r="B10" i="24" a="1"/>
  <c r="B10" i="24" s="1"/>
  <c r="D10" i="24"/>
  <c r="E10" i="24"/>
  <c r="F10" i="24"/>
  <c r="G10" i="24"/>
  <c r="H10" i="24"/>
  <c r="I10" i="24"/>
  <c r="J10" i="24"/>
  <c r="K10" i="24"/>
  <c r="L10" i="24"/>
  <c r="M10" i="24"/>
  <c r="N10" i="24"/>
  <c r="O10" i="24"/>
  <c r="P10" i="24"/>
  <c r="Q10" i="24"/>
  <c r="R10" i="24"/>
  <c r="S10" i="24"/>
  <c r="B11" i="24" a="1"/>
  <c r="B11" i="24" s="1"/>
  <c r="D11" i="24"/>
  <c r="E11" i="24"/>
  <c r="F11" i="24"/>
  <c r="G11" i="24"/>
  <c r="H11" i="24"/>
  <c r="I11" i="24"/>
  <c r="J11" i="24"/>
  <c r="K11" i="24"/>
  <c r="L11" i="24"/>
  <c r="M11" i="24"/>
  <c r="N11" i="24"/>
  <c r="O11" i="24"/>
  <c r="P11" i="24"/>
  <c r="Q11" i="24"/>
  <c r="R11" i="24"/>
  <c r="S11" i="24"/>
  <c r="B12" i="24" a="1"/>
  <c r="B12" i="24" s="1"/>
  <c r="D12" i="24"/>
  <c r="E12" i="24"/>
  <c r="F12" i="24"/>
  <c r="G12" i="24"/>
  <c r="H12" i="24"/>
  <c r="I12" i="24"/>
  <c r="J12" i="24"/>
  <c r="K12" i="24"/>
  <c r="L12" i="24"/>
  <c r="M12" i="24"/>
  <c r="N12" i="24"/>
  <c r="O12" i="24"/>
  <c r="P12" i="24"/>
  <c r="Q12" i="24"/>
  <c r="R12" i="24"/>
  <c r="S12" i="24"/>
  <c r="B13" i="24" a="1"/>
  <c r="B13" i="24" s="1"/>
  <c r="D13" i="24"/>
  <c r="E13" i="24"/>
  <c r="F13" i="24"/>
  <c r="G13" i="24"/>
  <c r="H13" i="24"/>
  <c r="I13" i="24"/>
  <c r="J13" i="24"/>
  <c r="K13" i="24"/>
  <c r="L13" i="24"/>
  <c r="M13" i="24"/>
  <c r="N13" i="24"/>
  <c r="O13" i="24"/>
  <c r="P13" i="24"/>
  <c r="Q13" i="24"/>
  <c r="R13" i="24"/>
  <c r="S13" i="24"/>
  <c r="B14" i="24" a="1"/>
  <c r="B14" i="24" s="1"/>
  <c r="D14" i="24"/>
  <c r="E14" i="24"/>
  <c r="F14" i="24"/>
  <c r="G14" i="24"/>
  <c r="H14" i="24"/>
  <c r="I14" i="24"/>
  <c r="J14" i="24"/>
  <c r="K14" i="24"/>
  <c r="L14" i="24"/>
  <c r="M14" i="24"/>
  <c r="N14" i="24"/>
  <c r="O14" i="24"/>
  <c r="P14" i="24"/>
  <c r="Q14" i="24"/>
  <c r="R14" i="24"/>
  <c r="S14" i="24"/>
  <c r="B15" i="24" a="1"/>
  <c r="B15" i="24" s="1"/>
  <c r="D15" i="24"/>
  <c r="E15" i="24"/>
  <c r="F15" i="24"/>
  <c r="G15" i="24"/>
  <c r="H15" i="24"/>
  <c r="I15" i="24"/>
  <c r="J15" i="24"/>
  <c r="K15" i="24"/>
  <c r="L15" i="24"/>
  <c r="M15" i="24"/>
  <c r="N15" i="24"/>
  <c r="O15" i="24"/>
  <c r="P15" i="24"/>
  <c r="Q15" i="24"/>
  <c r="R15" i="24"/>
  <c r="S15" i="24"/>
  <c r="B16" i="24" a="1"/>
  <c r="B16" i="24" s="1"/>
  <c r="D16" i="24"/>
  <c r="E16" i="24"/>
  <c r="F16" i="24"/>
  <c r="G16" i="24"/>
  <c r="H16" i="24"/>
  <c r="I16" i="24"/>
  <c r="J16" i="24"/>
  <c r="K16" i="24"/>
  <c r="L16" i="24"/>
  <c r="M16" i="24"/>
  <c r="N16" i="24"/>
  <c r="O16" i="24"/>
  <c r="P16" i="24"/>
  <c r="Q16" i="24"/>
  <c r="R16" i="24"/>
  <c r="S16" i="24"/>
  <c r="B17" i="24" a="1"/>
  <c r="B17" i="24" s="1"/>
  <c r="D17" i="24"/>
  <c r="E17" i="24"/>
  <c r="F17" i="24"/>
  <c r="G17" i="24"/>
  <c r="H17" i="24"/>
  <c r="I17" i="24"/>
  <c r="J17" i="24"/>
  <c r="K17" i="24"/>
  <c r="L17" i="24"/>
  <c r="M17" i="24"/>
  <c r="N17" i="24"/>
  <c r="O17" i="24"/>
  <c r="P17" i="24"/>
  <c r="Q17" i="24"/>
  <c r="R17" i="24"/>
  <c r="S17" i="24"/>
  <c r="B18" i="24" a="1"/>
  <c r="B18" i="24" s="1"/>
  <c r="D18" i="24"/>
  <c r="E18" i="24"/>
  <c r="F18" i="24"/>
  <c r="G18" i="24"/>
  <c r="H18" i="24"/>
  <c r="I18" i="24"/>
  <c r="J18" i="24"/>
  <c r="K18" i="24"/>
  <c r="L18" i="24"/>
  <c r="M18" i="24"/>
  <c r="N18" i="24"/>
  <c r="O18" i="24"/>
  <c r="P18" i="24"/>
  <c r="Q18" i="24"/>
  <c r="R18" i="24"/>
  <c r="S18" i="24"/>
  <c r="B19" i="24" a="1"/>
  <c r="B19" i="24" s="1"/>
  <c r="D19" i="24"/>
  <c r="E19" i="24"/>
  <c r="F19" i="24"/>
  <c r="G19" i="24"/>
  <c r="H19" i="24"/>
  <c r="I19" i="24"/>
  <c r="J19" i="24"/>
  <c r="K19" i="24"/>
  <c r="L19" i="24"/>
  <c r="M19" i="24"/>
  <c r="N19" i="24"/>
  <c r="O19" i="24"/>
  <c r="P19" i="24"/>
  <c r="Q19" i="24"/>
  <c r="R19" i="24"/>
  <c r="S19" i="24"/>
  <c r="B20" i="24" a="1"/>
  <c r="B20" i="24" s="1"/>
  <c r="D20" i="24"/>
  <c r="E20" i="24"/>
  <c r="F20" i="24"/>
  <c r="G20" i="24"/>
  <c r="H20" i="24"/>
  <c r="I20" i="24"/>
  <c r="J20" i="24"/>
  <c r="K20" i="24"/>
  <c r="L20" i="24"/>
  <c r="M20" i="24"/>
  <c r="N20" i="24"/>
  <c r="O20" i="24"/>
  <c r="P20" i="24"/>
  <c r="Q20" i="24"/>
  <c r="R20" i="24"/>
  <c r="S20" i="24"/>
  <c r="B21" i="24" a="1"/>
  <c r="B21" i="24" s="1"/>
  <c r="D21" i="24"/>
  <c r="E21" i="24"/>
  <c r="F21" i="24"/>
  <c r="G21" i="24"/>
  <c r="H21" i="24"/>
  <c r="I21" i="24"/>
  <c r="J21" i="24"/>
  <c r="K21" i="24"/>
  <c r="L21" i="24"/>
  <c r="M21" i="24"/>
  <c r="N21" i="24"/>
  <c r="O21" i="24"/>
  <c r="P21" i="24"/>
  <c r="Q21" i="24"/>
  <c r="R21" i="24"/>
  <c r="S21" i="24"/>
  <c r="B22" i="24" a="1"/>
  <c r="B22" i="24" s="1"/>
  <c r="D22" i="24"/>
  <c r="E22" i="24"/>
  <c r="F22" i="24"/>
  <c r="G22" i="24"/>
  <c r="H22" i="24"/>
  <c r="I22" i="24"/>
  <c r="J22" i="24"/>
  <c r="K22" i="24"/>
  <c r="L22" i="24"/>
  <c r="M22" i="24"/>
  <c r="N22" i="24"/>
  <c r="O22" i="24"/>
  <c r="P22" i="24"/>
  <c r="Q22" i="24"/>
  <c r="R22" i="24"/>
  <c r="S22" i="24"/>
  <c r="B23" i="24" a="1"/>
  <c r="B23" i="24" s="1"/>
  <c r="D23" i="24"/>
  <c r="E23" i="24"/>
  <c r="F23" i="24"/>
  <c r="G23" i="24"/>
  <c r="H23" i="24"/>
  <c r="I23" i="24"/>
  <c r="J23" i="24"/>
  <c r="K23" i="24"/>
  <c r="L23" i="24"/>
  <c r="M23" i="24"/>
  <c r="N23" i="24"/>
  <c r="O23" i="24"/>
  <c r="P23" i="24"/>
  <c r="Q23" i="24"/>
  <c r="R23" i="24"/>
  <c r="S23" i="24"/>
  <c r="B24" i="24" a="1"/>
  <c r="B24" i="24" s="1"/>
  <c r="D24" i="24"/>
  <c r="E24" i="24"/>
  <c r="F24" i="24"/>
  <c r="G24" i="24"/>
  <c r="H24" i="24"/>
  <c r="I24" i="24"/>
  <c r="J24" i="24"/>
  <c r="K24" i="24"/>
  <c r="L24" i="24"/>
  <c r="M24" i="24"/>
  <c r="N24" i="24"/>
  <c r="O24" i="24"/>
  <c r="P24" i="24"/>
  <c r="Q24" i="24"/>
  <c r="R24" i="24"/>
  <c r="S24" i="24"/>
  <c r="B25" i="24" a="1"/>
  <c r="B25" i="24" s="1"/>
  <c r="D25" i="24"/>
  <c r="E25" i="24"/>
  <c r="F25" i="24"/>
  <c r="G25" i="24"/>
  <c r="H25" i="24"/>
  <c r="I25" i="24"/>
  <c r="J25" i="24"/>
  <c r="K25" i="24"/>
  <c r="L25" i="24"/>
  <c r="M25" i="24"/>
  <c r="N25" i="24"/>
  <c r="O25" i="24"/>
  <c r="P25" i="24"/>
  <c r="Q25" i="24"/>
  <c r="R25" i="24"/>
  <c r="S25" i="24"/>
  <c r="B26" i="24" a="1"/>
  <c r="B26" i="24" s="1"/>
  <c r="D26" i="24"/>
  <c r="E26" i="24"/>
  <c r="F26" i="24"/>
  <c r="G26" i="24"/>
  <c r="H26" i="24"/>
  <c r="I26" i="24"/>
  <c r="J26" i="24"/>
  <c r="K26" i="24"/>
  <c r="L26" i="24"/>
  <c r="M26" i="24"/>
  <c r="N26" i="24"/>
  <c r="O26" i="24"/>
  <c r="P26" i="24"/>
  <c r="Q26" i="24"/>
  <c r="R26" i="24"/>
  <c r="S26" i="24"/>
  <c r="B27" i="24" a="1"/>
  <c r="B27" i="24" s="1"/>
  <c r="D27" i="24"/>
  <c r="E27" i="24"/>
  <c r="F27" i="24"/>
  <c r="G27" i="24"/>
  <c r="H27" i="24"/>
  <c r="I27" i="24"/>
  <c r="J27" i="24"/>
  <c r="K27" i="24"/>
  <c r="L27" i="24"/>
  <c r="M27" i="24"/>
  <c r="N27" i="24"/>
  <c r="O27" i="24"/>
  <c r="P27" i="24"/>
  <c r="Q27" i="24"/>
  <c r="R27" i="24"/>
  <c r="S27" i="24"/>
  <c r="B28" i="24" a="1"/>
  <c r="B28" i="24" s="1"/>
  <c r="D28" i="24"/>
  <c r="E28" i="24"/>
  <c r="F28" i="24"/>
  <c r="G28" i="24"/>
  <c r="H28" i="24"/>
  <c r="I28" i="24"/>
  <c r="J28" i="24"/>
  <c r="K28" i="24"/>
  <c r="L28" i="24"/>
  <c r="M28" i="24"/>
  <c r="N28" i="24"/>
  <c r="O28" i="24"/>
  <c r="P28" i="24"/>
  <c r="Q28" i="24"/>
  <c r="R28" i="24"/>
  <c r="S28" i="24"/>
  <c r="B29" i="24" a="1"/>
  <c r="B29" i="24" s="1"/>
  <c r="D29" i="24"/>
  <c r="E29" i="24"/>
  <c r="F29" i="24"/>
  <c r="G29" i="24"/>
  <c r="H29" i="24"/>
  <c r="I29" i="24"/>
  <c r="J29" i="24"/>
  <c r="K29" i="24"/>
  <c r="L29" i="24"/>
  <c r="M29" i="24"/>
  <c r="N29" i="24"/>
  <c r="O29" i="24"/>
  <c r="P29" i="24"/>
  <c r="Q29" i="24"/>
  <c r="R29" i="24"/>
  <c r="S29" i="24"/>
  <c r="B30" i="24" a="1"/>
  <c r="B30" i="24" s="1"/>
  <c r="D30" i="24"/>
  <c r="E30" i="24"/>
  <c r="F30" i="24"/>
  <c r="G30" i="24"/>
  <c r="H30" i="24"/>
  <c r="I30" i="24"/>
  <c r="J30" i="24"/>
  <c r="K30" i="24"/>
  <c r="L30" i="24"/>
  <c r="M30" i="24"/>
  <c r="N30" i="24"/>
  <c r="O30" i="24"/>
  <c r="P30" i="24"/>
  <c r="Q30" i="24"/>
  <c r="R30" i="24"/>
  <c r="S30" i="24"/>
  <c r="B31" i="24" a="1"/>
  <c r="B31" i="24" s="1"/>
  <c r="D31" i="24"/>
  <c r="E31" i="24"/>
  <c r="F31" i="24"/>
  <c r="G31" i="24"/>
  <c r="H31" i="24"/>
  <c r="I31" i="24"/>
  <c r="J31" i="24"/>
  <c r="K31" i="24"/>
  <c r="L31" i="24"/>
  <c r="M31" i="24"/>
  <c r="N31" i="24"/>
  <c r="O31" i="24"/>
  <c r="P31" i="24"/>
  <c r="Q31" i="24"/>
  <c r="R31" i="24"/>
  <c r="S31" i="24"/>
  <c r="S2" i="24"/>
  <c r="R2" i="24"/>
  <c r="Q2" i="24"/>
  <c r="P2" i="24"/>
  <c r="O2" i="24"/>
  <c r="N2" i="24"/>
  <c r="M2" i="24"/>
  <c r="L2" i="24"/>
  <c r="K2" i="24"/>
  <c r="J2" i="24"/>
  <c r="I2" i="24"/>
  <c r="H2" i="24"/>
  <c r="G2" i="24"/>
  <c r="F2" i="24"/>
  <c r="E2" i="24"/>
  <c r="D2" i="24"/>
  <c r="B2" i="24" a="1"/>
  <c r="B2" i="24" s="1"/>
  <c r="B3" i="21" a="1"/>
  <c r="B3" i="21" s="1"/>
  <c r="D3" i="21"/>
  <c r="E3" i="21"/>
  <c r="F3" i="21"/>
  <c r="G3" i="21"/>
  <c r="H3" i="21"/>
  <c r="I3" i="21"/>
  <c r="J3" i="21"/>
  <c r="K3" i="21"/>
  <c r="L3" i="21"/>
  <c r="M3" i="21"/>
  <c r="N3" i="21"/>
  <c r="O3" i="21"/>
  <c r="P3" i="21"/>
  <c r="Q3" i="21"/>
  <c r="R3" i="21"/>
  <c r="S3" i="21"/>
  <c r="B4" i="21" a="1"/>
  <c r="B4" i="21" s="1"/>
  <c r="D4" i="21"/>
  <c r="E4" i="21"/>
  <c r="F4" i="21"/>
  <c r="G4" i="21"/>
  <c r="H4" i="21"/>
  <c r="I4" i="21"/>
  <c r="J4" i="21"/>
  <c r="K4" i="21"/>
  <c r="L4" i="21"/>
  <c r="M4" i="21"/>
  <c r="N4" i="21"/>
  <c r="O4" i="21"/>
  <c r="P4" i="21"/>
  <c r="Q4" i="21"/>
  <c r="R4" i="21"/>
  <c r="S4" i="21"/>
  <c r="B5" i="21" a="1"/>
  <c r="B5" i="21" s="1"/>
  <c r="D5" i="21"/>
  <c r="E5" i="21"/>
  <c r="F5" i="21"/>
  <c r="G5" i="21"/>
  <c r="H5" i="21"/>
  <c r="I5" i="21"/>
  <c r="J5" i="21"/>
  <c r="K5" i="21"/>
  <c r="L5" i="21"/>
  <c r="M5" i="21"/>
  <c r="N5" i="21"/>
  <c r="O5" i="21"/>
  <c r="P5" i="21"/>
  <c r="Q5" i="21"/>
  <c r="R5" i="21"/>
  <c r="S5" i="21"/>
  <c r="B6" i="21" a="1"/>
  <c r="B6" i="21" s="1"/>
  <c r="D6" i="21"/>
  <c r="E6" i="21"/>
  <c r="F6" i="21"/>
  <c r="G6" i="21"/>
  <c r="H6" i="21"/>
  <c r="I6" i="21"/>
  <c r="J6" i="21"/>
  <c r="K6" i="21"/>
  <c r="L6" i="21"/>
  <c r="M6" i="21"/>
  <c r="N6" i="21"/>
  <c r="O6" i="21"/>
  <c r="P6" i="21"/>
  <c r="Q6" i="21"/>
  <c r="R6" i="21"/>
  <c r="S6" i="21"/>
  <c r="B7" i="21" a="1"/>
  <c r="B7" i="21" s="1"/>
  <c r="D7" i="21"/>
  <c r="E7" i="21"/>
  <c r="F7" i="21"/>
  <c r="G7" i="21"/>
  <c r="H7" i="21"/>
  <c r="I7" i="21"/>
  <c r="J7" i="21"/>
  <c r="K7" i="21"/>
  <c r="L7" i="21"/>
  <c r="M7" i="21"/>
  <c r="N7" i="21"/>
  <c r="O7" i="21"/>
  <c r="P7" i="21"/>
  <c r="Q7" i="21"/>
  <c r="R7" i="21"/>
  <c r="S7" i="21"/>
  <c r="B8" i="21" a="1"/>
  <c r="B8" i="21" s="1"/>
  <c r="D8" i="21"/>
  <c r="E8" i="21"/>
  <c r="F8" i="21"/>
  <c r="G8" i="21"/>
  <c r="H8" i="21"/>
  <c r="I8" i="21"/>
  <c r="J8" i="21"/>
  <c r="K8" i="21"/>
  <c r="L8" i="21"/>
  <c r="M8" i="21"/>
  <c r="N8" i="21"/>
  <c r="O8" i="21"/>
  <c r="P8" i="21"/>
  <c r="Q8" i="21"/>
  <c r="R8" i="21"/>
  <c r="S8" i="21"/>
  <c r="B9" i="21" a="1"/>
  <c r="B9" i="21" s="1"/>
  <c r="D9" i="21"/>
  <c r="E9" i="21"/>
  <c r="F9" i="21"/>
  <c r="G9" i="21"/>
  <c r="H9" i="21"/>
  <c r="I9" i="21"/>
  <c r="J9" i="21"/>
  <c r="K9" i="21"/>
  <c r="L9" i="21"/>
  <c r="M9" i="21"/>
  <c r="N9" i="21"/>
  <c r="O9" i="21"/>
  <c r="P9" i="21"/>
  <c r="Q9" i="21"/>
  <c r="R9" i="21"/>
  <c r="S9" i="21"/>
  <c r="B10" i="21" a="1"/>
  <c r="B10" i="21" s="1"/>
  <c r="D10" i="21"/>
  <c r="E10" i="21"/>
  <c r="F10" i="21"/>
  <c r="G10" i="21"/>
  <c r="H10" i="21"/>
  <c r="I10" i="21"/>
  <c r="J10" i="21"/>
  <c r="K10" i="21"/>
  <c r="L10" i="21"/>
  <c r="M10" i="21"/>
  <c r="N10" i="21"/>
  <c r="O10" i="21"/>
  <c r="P10" i="21"/>
  <c r="Q10" i="21"/>
  <c r="R10" i="21"/>
  <c r="S10" i="21"/>
  <c r="B11" i="21" a="1"/>
  <c r="B11" i="21" s="1"/>
  <c r="D11" i="21"/>
  <c r="E11" i="21"/>
  <c r="F11" i="21"/>
  <c r="G11" i="21"/>
  <c r="H11" i="21"/>
  <c r="I11" i="21"/>
  <c r="J11" i="21"/>
  <c r="K11" i="21"/>
  <c r="L11" i="21"/>
  <c r="M11" i="21"/>
  <c r="N11" i="21"/>
  <c r="O11" i="21"/>
  <c r="P11" i="21"/>
  <c r="Q11" i="21"/>
  <c r="R11" i="21"/>
  <c r="S11" i="21"/>
  <c r="B12" i="21" a="1"/>
  <c r="B12" i="21" s="1"/>
  <c r="D12" i="21"/>
  <c r="E12" i="21"/>
  <c r="F12" i="21"/>
  <c r="G12" i="21"/>
  <c r="H12" i="21"/>
  <c r="I12" i="21"/>
  <c r="J12" i="21"/>
  <c r="K12" i="21"/>
  <c r="L12" i="21"/>
  <c r="M12" i="21"/>
  <c r="N12" i="21"/>
  <c r="O12" i="21"/>
  <c r="P12" i="21"/>
  <c r="Q12" i="21"/>
  <c r="R12" i="21"/>
  <c r="S12" i="21"/>
  <c r="B13" i="21" a="1"/>
  <c r="B13" i="21" s="1"/>
  <c r="D13" i="21"/>
  <c r="E13" i="21"/>
  <c r="F13" i="21"/>
  <c r="G13" i="21"/>
  <c r="H13" i="21"/>
  <c r="I13" i="21"/>
  <c r="J13" i="21"/>
  <c r="K13" i="21"/>
  <c r="L13" i="21"/>
  <c r="M13" i="21"/>
  <c r="N13" i="21"/>
  <c r="O13" i="21"/>
  <c r="P13" i="21"/>
  <c r="Q13" i="21"/>
  <c r="R13" i="21"/>
  <c r="S13" i="21"/>
  <c r="B14" i="21" a="1"/>
  <c r="B14" i="21" s="1"/>
  <c r="D14" i="21"/>
  <c r="E14" i="21"/>
  <c r="F14" i="21"/>
  <c r="G14" i="21"/>
  <c r="H14" i="21"/>
  <c r="I14" i="21"/>
  <c r="J14" i="21"/>
  <c r="K14" i="21"/>
  <c r="L14" i="21"/>
  <c r="M14" i="21"/>
  <c r="N14" i="21"/>
  <c r="O14" i="21"/>
  <c r="P14" i="21"/>
  <c r="Q14" i="21"/>
  <c r="R14" i="21"/>
  <c r="S14" i="21"/>
  <c r="B15" i="21" a="1"/>
  <c r="B15" i="21" s="1"/>
  <c r="D15" i="21"/>
  <c r="E15" i="21"/>
  <c r="F15" i="21"/>
  <c r="G15" i="21"/>
  <c r="H15" i="21"/>
  <c r="I15" i="21"/>
  <c r="J15" i="21"/>
  <c r="K15" i="21"/>
  <c r="L15" i="21"/>
  <c r="M15" i="21"/>
  <c r="N15" i="21"/>
  <c r="O15" i="21"/>
  <c r="P15" i="21"/>
  <c r="Q15" i="21"/>
  <c r="R15" i="21"/>
  <c r="S15" i="21"/>
  <c r="B16" i="21" a="1"/>
  <c r="B16" i="21" s="1"/>
  <c r="D16" i="21"/>
  <c r="E16" i="21"/>
  <c r="F16" i="21"/>
  <c r="G16" i="21"/>
  <c r="H16" i="21"/>
  <c r="I16" i="21"/>
  <c r="J16" i="21"/>
  <c r="K16" i="21"/>
  <c r="L16" i="21"/>
  <c r="M16" i="21"/>
  <c r="N16" i="21"/>
  <c r="O16" i="21"/>
  <c r="P16" i="21"/>
  <c r="Q16" i="21"/>
  <c r="R16" i="21"/>
  <c r="S16" i="21"/>
  <c r="B17" i="21" a="1"/>
  <c r="B17" i="21" s="1"/>
  <c r="D17" i="21"/>
  <c r="E17" i="21"/>
  <c r="F17" i="21"/>
  <c r="G17" i="21"/>
  <c r="H17" i="21"/>
  <c r="I17" i="21"/>
  <c r="J17" i="21"/>
  <c r="K17" i="21"/>
  <c r="L17" i="21"/>
  <c r="M17" i="21"/>
  <c r="N17" i="21"/>
  <c r="O17" i="21"/>
  <c r="P17" i="21"/>
  <c r="Q17" i="21"/>
  <c r="R17" i="21"/>
  <c r="S17" i="21"/>
  <c r="B18" i="21" a="1"/>
  <c r="B18" i="21" s="1"/>
  <c r="D18" i="21"/>
  <c r="E18" i="21"/>
  <c r="F18" i="21"/>
  <c r="G18" i="21"/>
  <c r="H18" i="21"/>
  <c r="I18" i="21"/>
  <c r="J18" i="21"/>
  <c r="K18" i="21"/>
  <c r="L18" i="21"/>
  <c r="M18" i="21"/>
  <c r="N18" i="21"/>
  <c r="O18" i="21"/>
  <c r="P18" i="21"/>
  <c r="Q18" i="21"/>
  <c r="R18" i="21"/>
  <c r="S18" i="21"/>
  <c r="B19" i="21" a="1"/>
  <c r="B19" i="21" s="1"/>
  <c r="D19" i="21"/>
  <c r="E19" i="21"/>
  <c r="F19" i="21"/>
  <c r="G19" i="21"/>
  <c r="H19" i="21"/>
  <c r="I19" i="21"/>
  <c r="J19" i="21"/>
  <c r="K19" i="21"/>
  <c r="L19" i="21"/>
  <c r="M19" i="21"/>
  <c r="N19" i="21"/>
  <c r="O19" i="21"/>
  <c r="P19" i="21"/>
  <c r="Q19" i="21"/>
  <c r="R19" i="21"/>
  <c r="S19" i="21"/>
  <c r="B20" i="21" a="1"/>
  <c r="B20" i="21" s="1"/>
  <c r="D20" i="21"/>
  <c r="E20" i="21"/>
  <c r="F20" i="21"/>
  <c r="G20" i="21"/>
  <c r="H20" i="21"/>
  <c r="I20" i="21"/>
  <c r="J20" i="21"/>
  <c r="K20" i="21"/>
  <c r="L20" i="21"/>
  <c r="M20" i="21"/>
  <c r="N20" i="21"/>
  <c r="O20" i="21"/>
  <c r="P20" i="21"/>
  <c r="Q20" i="21"/>
  <c r="R20" i="21"/>
  <c r="S20" i="21"/>
  <c r="B21" i="21" a="1"/>
  <c r="B21" i="21" s="1"/>
  <c r="D21" i="21"/>
  <c r="E21" i="21"/>
  <c r="F21" i="21"/>
  <c r="G21" i="21"/>
  <c r="H21" i="21"/>
  <c r="I21" i="21"/>
  <c r="J21" i="21"/>
  <c r="K21" i="21"/>
  <c r="L21" i="21"/>
  <c r="M21" i="21"/>
  <c r="N21" i="21"/>
  <c r="O21" i="21"/>
  <c r="P21" i="21"/>
  <c r="Q21" i="21"/>
  <c r="R21" i="21"/>
  <c r="S21" i="21"/>
  <c r="B22" i="21" a="1"/>
  <c r="B22" i="21" s="1"/>
  <c r="D22" i="21"/>
  <c r="E22" i="21"/>
  <c r="F22" i="21"/>
  <c r="G22" i="21"/>
  <c r="H22" i="21"/>
  <c r="I22" i="21"/>
  <c r="J22" i="21"/>
  <c r="K22" i="21"/>
  <c r="L22" i="21"/>
  <c r="M22" i="21"/>
  <c r="N22" i="21"/>
  <c r="O22" i="21"/>
  <c r="P22" i="21"/>
  <c r="Q22" i="21"/>
  <c r="R22" i="21"/>
  <c r="S22" i="21"/>
  <c r="B23" i="21" a="1"/>
  <c r="B23" i="21" s="1"/>
  <c r="D23" i="21"/>
  <c r="E23" i="21"/>
  <c r="F23" i="21"/>
  <c r="G23" i="21"/>
  <c r="H23" i="21"/>
  <c r="I23" i="21"/>
  <c r="J23" i="21"/>
  <c r="K23" i="21"/>
  <c r="L23" i="21"/>
  <c r="M23" i="21"/>
  <c r="N23" i="21"/>
  <c r="O23" i="21"/>
  <c r="P23" i="21"/>
  <c r="Q23" i="21"/>
  <c r="R23" i="21"/>
  <c r="S23" i="21"/>
  <c r="B24" i="21" a="1"/>
  <c r="B24" i="21" s="1"/>
  <c r="D24" i="21"/>
  <c r="E24" i="21"/>
  <c r="F24" i="21"/>
  <c r="G24" i="21"/>
  <c r="H24" i="21"/>
  <c r="I24" i="21"/>
  <c r="J24" i="21"/>
  <c r="K24" i="21"/>
  <c r="L24" i="21"/>
  <c r="M24" i="21"/>
  <c r="N24" i="21"/>
  <c r="O24" i="21"/>
  <c r="P24" i="21"/>
  <c r="Q24" i="21"/>
  <c r="R24" i="21"/>
  <c r="S24" i="21"/>
  <c r="B25" i="21" a="1"/>
  <c r="B25" i="21" s="1"/>
  <c r="D25" i="21"/>
  <c r="E25" i="21"/>
  <c r="F25" i="21"/>
  <c r="G25" i="21"/>
  <c r="H25" i="21"/>
  <c r="I25" i="21"/>
  <c r="J25" i="21"/>
  <c r="K25" i="21"/>
  <c r="L25" i="21"/>
  <c r="M25" i="21"/>
  <c r="N25" i="21"/>
  <c r="O25" i="21"/>
  <c r="P25" i="21"/>
  <c r="Q25" i="21"/>
  <c r="R25" i="21"/>
  <c r="S25" i="21"/>
  <c r="B26" i="21" a="1"/>
  <c r="B26" i="21" s="1"/>
  <c r="D26" i="21"/>
  <c r="E26" i="21"/>
  <c r="F26" i="21"/>
  <c r="G26" i="21"/>
  <c r="H26" i="21"/>
  <c r="I26" i="21"/>
  <c r="J26" i="21"/>
  <c r="K26" i="21"/>
  <c r="L26" i="21"/>
  <c r="M26" i="21"/>
  <c r="N26" i="21"/>
  <c r="O26" i="21"/>
  <c r="P26" i="21"/>
  <c r="Q26" i="21"/>
  <c r="R26" i="21"/>
  <c r="S26" i="21"/>
  <c r="B27" i="21" a="1"/>
  <c r="B27" i="21" s="1"/>
  <c r="D27" i="21"/>
  <c r="E27" i="21"/>
  <c r="F27" i="21"/>
  <c r="G27" i="21"/>
  <c r="H27" i="21"/>
  <c r="I27" i="21"/>
  <c r="J27" i="21"/>
  <c r="K27" i="21"/>
  <c r="L27" i="21"/>
  <c r="M27" i="21"/>
  <c r="N27" i="21"/>
  <c r="O27" i="21"/>
  <c r="P27" i="21"/>
  <c r="Q27" i="21"/>
  <c r="R27" i="21"/>
  <c r="S27" i="21"/>
  <c r="B28" i="21" a="1"/>
  <c r="B28" i="21" s="1"/>
  <c r="D28" i="21"/>
  <c r="E28" i="21"/>
  <c r="F28" i="21"/>
  <c r="G28" i="21"/>
  <c r="H28" i="21"/>
  <c r="I28" i="21"/>
  <c r="J28" i="21"/>
  <c r="K28" i="21"/>
  <c r="L28" i="21"/>
  <c r="M28" i="21"/>
  <c r="N28" i="21"/>
  <c r="O28" i="21"/>
  <c r="P28" i="21"/>
  <c r="Q28" i="21"/>
  <c r="R28" i="21"/>
  <c r="S28" i="21"/>
  <c r="B29" i="21" a="1"/>
  <c r="B29" i="21" s="1"/>
  <c r="D29" i="21"/>
  <c r="E29" i="21"/>
  <c r="F29" i="21"/>
  <c r="G29" i="21"/>
  <c r="H29" i="21"/>
  <c r="I29" i="21"/>
  <c r="J29" i="21"/>
  <c r="K29" i="21"/>
  <c r="L29" i="21"/>
  <c r="M29" i="21"/>
  <c r="N29" i="21"/>
  <c r="O29" i="21"/>
  <c r="P29" i="21"/>
  <c r="Q29" i="21"/>
  <c r="R29" i="21"/>
  <c r="S29" i="21"/>
  <c r="B30" i="21" a="1"/>
  <c r="B30" i="21" s="1"/>
  <c r="D30" i="21"/>
  <c r="E30" i="21"/>
  <c r="F30" i="21"/>
  <c r="G30" i="21"/>
  <c r="H30" i="21"/>
  <c r="I30" i="21"/>
  <c r="J30" i="21"/>
  <c r="K30" i="21"/>
  <c r="L30" i="21"/>
  <c r="M30" i="21"/>
  <c r="N30" i="21"/>
  <c r="O30" i="21"/>
  <c r="P30" i="21"/>
  <c r="Q30" i="21"/>
  <c r="R30" i="21"/>
  <c r="S30" i="21"/>
  <c r="B31" i="21" a="1"/>
  <c r="B31" i="21" s="1"/>
  <c r="D31" i="21"/>
  <c r="E31" i="21"/>
  <c r="F31" i="21"/>
  <c r="G31" i="21"/>
  <c r="H31" i="21"/>
  <c r="I31" i="21"/>
  <c r="J31" i="21"/>
  <c r="K31" i="21"/>
  <c r="L31" i="21"/>
  <c r="M31" i="21"/>
  <c r="N31" i="21"/>
  <c r="O31" i="21"/>
  <c r="P31" i="21"/>
  <c r="Q31" i="21"/>
  <c r="R31" i="21"/>
  <c r="S31" i="21"/>
  <c r="S2" i="21"/>
  <c r="R2" i="21"/>
  <c r="Q2" i="21"/>
  <c r="P2" i="21"/>
  <c r="O2" i="21"/>
  <c r="N2" i="21"/>
  <c r="M2" i="21"/>
  <c r="L2" i="21"/>
  <c r="K2" i="21"/>
  <c r="J2" i="21"/>
  <c r="I2" i="21"/>
  <c r="H2" i="21"/>
  <c r="G2" i="21"/>
  <c r="F2" i="21"/>
  <c r="E2" i="21"/>
  <c r="D2" i="21"/>
  <c r="B2" i="21" a="1"/>
  <c r="B2" i="21" s="1"/>
  <c r="H3" i="15"/>
  <c r="I3" i="15"/>
  <c r="J3" i="15"/>
  <c r="K3" i="15"/>
  <c r="L3" i="15"/>
  <c r="M3" i="15"/>
  <c r="N3" i="15"/>
  <c r="O3" i="15"/>
  <c r="P3" i="15"/>
  <c r="Q3" i="15"/>
  <c r="R3" i="15"/>
  <c r="S3" i="15"/>
  <c r="T3" i="15"/>
  <c r="U3" i="15"/>
  <c r="H4" i="15"/>
  <c r="I4" i="15"/>
  <c r="J4" i="15"/>
  <c r="K4" i="15"/>
  <c r="L4" i="15"/>
  <c r="M4" i="15"/>
  <c r="N4" i="15"/>
  <c r="O4" i="15"/>
  <c r="P4" i="15"/>
  <c r="Q4" i="15"/>
  <c r="R4" i="15"/>
  <c r="S4" i="15"/>
  <c r="T4" i="15"/>
  <c r="U4" i="15"/>
  <c r="H5" i="15"/>
  <c r="I5" i="15"/>
  <c r="J5" i="15"/>
  <c r="K5" i="15"/>
  <c r="L5" i="15"/>
  <c r="M5" i="15"/>
  <c r="N5" i="15"/>
  <c r="O5" i="15"/>
  <c r="P5" i="15"/>
  <c r="Q5" i="15"/>
  <c r="R5" i="15"/>
  <c r="S5" i="15"/>
  <c r="T5" i="15"/>
  <c r="U5" i="15"/>
  <c r="H6" i="15"/>
  <c r="I6" i="15"/>
  <c r="J6" i="15"/>
  <c r="K6" i="15"/>
  <c r="L6" i="15"/>
  <c r="M6" i="15"/>
  <c r="N6" i="15"/>
  <c r="O6" i="15"/>
  <c r="P6" i="15"/>
  <c r="Q6" i="15"/>
  <c r="R6" i="15"/>
  <c r="S6" i="15"/>
  <c r="T6" i="15"/>
  <c r="U6" i="15"/>
  <c r="H7" i="15"/>
  <c r="I7" i="15"/>
  <c r="J7" i="15"/>
  <c r="K7" i="15"/>
  <c r="L7" i="15"/>
  <c r="M7" i="15"/>
  <c r="N7" i="15"/>
  <c r="O7" i="15"/>
  <c r="P7" i="15"/>
  <c r="Q7" i="15"/>
  <c r="R7" i="15"/>
  <c r="S7" i="15"/>
  <c r="T7" i="15"/>
  <c r="U7" i="15"/>
  <c r="H8" i="15"/>
  <c r="I8" i="15"/>
  <c r="J8" i="15"/>
  <c r="K8" i="15"/>
  <c r="L8" i="15"/>
  <c r="M8" i="15"/>
  <c r="N8" i="15"/>
  <c r="O8" i="15"/>
  <c r="P8" i="15"/>
  <c r="Q8" i="15"/>
  <c r="R8" i="15"/>
  <c r="S8" i="15"/>
  <c r="T8" i="15"/>
  <c r="U8" i="15"/>
  <c r="H9" i="15"/>
  <c r="I9" i="15"/>
  <c r="J9" i="15"/>
  <c r="K9" i="15"/>
  <c r="L9" i="15"/>
  <c r="M9" i="15"/>
  <c r="N9" i="15"/>
  <c r="O9" i="15"/>
  <c r="P9" i="15"/>
  <c r="Q9" i="15"/>
  <c r="R9" i="15"/>
  <c r="S9" i="15"/>
  <c r="T9" i="15"/>
  <c r="U9" i="15"/>
  <c r="H10" i="15"/>
  <c r="I10" i="15"/>
  <c r="J10" i="15"/>
  <c r="K10" i="15"/>
  <c r="L10" i="15"/>
  <c r="M10" i="15"/>
  <c r="N10" i="15"/>
  <c r="O10" i="15"/>
  <c r="P10" i="15"/>
  <c r="Q10" i="15"/>
  <c r="R10" i="15"/>
  <c r="S10" i="15"/>
  <c r="T10" i="15"/>
  <c r="U10" i="15"/>
  <c r="H11" i="15"/>
  <c r="I11" i="15"/>
  <c r="J11" i="15"/>
  <c r="K11" i="15"/>
  <c r="L11" i="15"/>
  <c r="M11" i="15"/>
  <c r="N11" i="15"/>
  <c r="O11" i="15"/>
  <c r="P11" i="15"/>
  <c r="Q11" i="15"/>
  <c r="R11" i="15"/>
  <c r="S11" i="15"/>
  <c r="T11" i="15"/>
  <c r="U11" i="15"/>
  <c r="H12" i="15"/>
  <c r="I12" i="15"/>
  <c r="J12" i="15"/>
  <c r="K12" i="15"/>
  <c r="L12" i="15"/>
  <c r="M12" i="15"/>
  <c r="N12" i="15"/>
  <c r="O12" i="15"/>
  <c r="P12" i="15"/>
  <c r="Q12" i="15"/>
  <c r="R12" i="15"/>
  <c r="S12" i="15"/>
  <c r="T12" i="15"/>
  <c r="U12" i="15"/>
  <c r="H13" i="15"/>
  <c r="I13" i="15"/>
  <c r="J13" i="15"/>
  <c r="K13" i="15"/>
  <c r="L13" i="15"/>
  <c r="M13" i="15"/>
  <c r="N13" i="15"/>
  <c r="O13" i="15"/>
  <c r="P13" i="15"/>
  <c r="Q13" i="15"/>
  <c r="R13" i="15"/>
  <c r="S13" i="15"/>
  <c r="T13" i="15"/>
  <c r="U13" i="15"/>
  <c r="H14" i="15"/>
  <c r="I14" i="15"/>
  <c r="J14" i="15"/>
  <c r="K14" i="15"/>
  <c r="L14" i="15"/>
  <c r="M14" i="15"/>
  <c r="N14" i="15"/>
  <c r="O14" i="15"/>
  <c r="P14" i="15"/>
  <c r="Q14" i="15"/>
  <c r="R14" i="15"/>
  <c r="S14" i="15"/>
  <c r="T14" i="15"/>
  <c r="U14" i="15"/>
  <c r="H15" i="15"/>
  <c r="I15" i="15"/>
  <c r="J15" i="15"/>
  <c r="K15" i="15"/>
  <c r="L15" i="15"/>
  <c r="M15" i="15"/>
  <c r="N15" i="15"/>
  <c r="O15" i="15"/>
  <c r="P15" i="15"/>
  <c r="Q15" i="15"/>
  <c r="R15" i="15"/>
  <c r="S15" i="15"/>
  <c r="T15" i="15"/>
  <c r="U15" i="15"/>
  <c r="H16" i="15"/>
  <c r="I16" i="15"/>
  <c r="J16" i="15"/>
  <c r="K16" i="15"/>
  <c r="L16" i="15"/>
  <c r="M16" i="15"/>
  <c r="N16" i="15"/>
  <c r="O16" i="15"/>
  <c r="P16" i="15"/>
  <c r="Q16" i="15"/>
  <c r="R16" i="15"/>
  <c r="S16" i="15"/>
  <c r="T16" i="15"/>
  <c r="U16" i="15"/>
  <c r="H17" i="15"/>
  <c r="I17" i="15"/>
  <c r="J17" i="15"/>
  <c r="K17" i="15"/>
  <c r="L17" i="15"/>
  <c r="M17" i="15"/>
  <c r="N17" i="15"/>
  <c r="O17" i="15"/>
  <c r="P17" i="15"/>
  <c r="Q17" i="15"/>
  <c r="R17" i="15"/>
  <c r="S17" i="15"/>
  <c r="T17" i="15"/>
  <c r="U17" i="15"/>
  <c r="H18" i="15"/>
  <c r="I18" i="15"/>
  <c r="J18" i="15"/>
  <c r="K18" i="15"/>
  <c r="L18" i="15"/>
  <c r="M18" i="15"/>
  <c r="N18" i="15"/>
  <c r="O18" i="15"/>
  <c r="P18" i="15"/>
  <c r="Q18" i="15"/>
  <c r="R18" i="15"/>
  <c r="S18" i="15"/>
  <c r="T18" i="15"/>
  <c r="U18" i="15"/>
  <c r="H19" i="15"/>
  <c r="I19" i="15"/>
  <c r="J19" i="15"/>
  <c r="K19" i="15"/>
  <c r="L19" i="15"/>
  <c r="M19" i="15"/>
  <c r="N19" i="15"/>
  <c r="O19" i="15"/>
  <c r="P19" i="15"/>
  <c r="Q19" i="15"/>
  <c r="R19" i="15"/>
  <c r="S19" i="15"/>
  <c r="T19" i="15"/>
  <c r="U19" i="15"/>
  <c r="H20" i="15"/>
  <c r="I20" i="15"/>
  <c r="J20" i="15"/>
  <c r="K20" i="15"/>
  <c r="L20" i="15"/>
  <c r="M20" i="15"/>
  <c r="N20" i="15"/>
  <c r="O20" i="15"/>
  <c r="P20" i="15"/>
  <c r="Q20" i="15"/>
  <c r="R20" i="15"/>
  <c r="S20" i="15"/>
  <c r="T20" i="15"/>
  <c r="U20" i="15"/>
  <c r="H21" i="15"/>
  <c r="I21" i="15"/>
  <c r="J21" i="15"/>
  <c r="K21" i="15"/>
  <c r="L21" i="15"/>
  <c r="M21" i="15"/>
  <c r="N21" i="15"/>
  <c r="O21" i="15"/>
  <c r="P21" i="15"/>
  <c r="Q21" i="15"/>
  <c r="R21" i="15"/>
  <c r="S21" i="15"/>
  <c r="T21" i="15"/>
  <c r="U21" i="15"/>
  <c r="I2" i="15"/>
  <c r="J2" i="15"/>
  <c r="K2" i="15"/>
  <c r="L2" i="15"/>
  <c r="M2" i="15"/>
  <c r="N2" i="15"/>
  <c r="O2" i="15"/>
  <c r="P2" i="15"/>
  <c r="Q2" i="15"/>
  <c r="R2" i="15"/>
  <c r="S2" i="15"/>
  <c r="T2" i="15"/>
  <c r="U2" i="15"/>
  <c r="H2" i="15"/>
  <c r="B2" i="15"/>
  <c r="G2" i="15"/>
  <c r="F2" i="15"/>
  <c r="G3" i="15"/>
  <c r="G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D2" i="14"/>
  <c r="C2" i="15"/>
  <c r="F3" i="15"/>
  <c r="F4" i="15"/>
  <c r="F5" i="15"/>
  <c r="F6" i="15"/>
  <c r="F7" i="15"/>
  <c r="F8" i="15"/>
  <c r="F9" i="15"/>
  <c r="F10" i="15"/>
  <c r="F11" i="15"/>
  <c r="F12" i="15"/>
  <c r="F13" i="15"/>
  <c r="F14" i="15"/>
  <c r="F15" i="15"/>
  <c r="F16" i="15"/>
  <c r="F17" i="15"/>
  <c r="F18" i="15"/>
  <c r="F19" i="15"/>
  <c r="F20" i="15"/>
  <c r="F21" i="15"/>
  <c r="C2" i="14"/>
  <c r="C3" i="15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B3" i="15"/>
  <c r="B4" i="15"/>
  <c r="B5" i="15"/>
  <c r="B6" i="15"/>
  <c r="B7" i="15"/>
  <c r="B8" i="15"/>
  <c r="B9" i="15"/>
  <c r="B10" i="15"/>
  <c r="B11" i="15"/>
  <c r="B12" i="15"/>
  <c r="B13" i="15"/>
  <c r="B14" i="15"/>
  <c r="B15" i="15"/>
  <c r="B16" i="15"/>
  <c r="B17" i="15"/>
  <c r="B18" i="15"/>
  <c r="B19" i="15"/>
  <c r="B20" i="15"/>
  <c r="B21" i="15"/>
  <c r="D2" i="13"/>
  <c r="F3" i="14"/>
  <c r="G3" i="14"/>
  <c r="H3" i="14"/>
  <c r="I3" i="14"/>
  <c r="J3" i="14"/>
  <c r="K3" i="14"/>
  <c r="L3" i="14"/>
  <c r="M3" i="14"/>
  <c r="N3" i="14"/>
  <c r="E4" i="14"/>
  <c r="F4" i="14"/>
  <c r="G4" i="14"/>
  <c r="H4" i="14"/>
  <c r="I4" i="14"/>
  <c r="J4" i="14"/>
  <c r="K4" i="14"/>
  <c r="L4" i="14"/>
  <c r="M4" i="14"/>
  <c r="N4" i="14"/>
  <c r="E5" i="14"/>
  <c r="F5" i="14"/>
  <c r="G5" i="14"/>
  <c r="H5" i="14"/>
  <c r="I5" i="14"/>
  <c r="J5" i="14"/>
  <c r="K5" i="14"/>
  <c r="L5" i="14"/>
  <c r="M5" i="14"/>
  <c r="N5" i="14"/>
  <c r="E6" i="14"/>
  <c r="F6" i="14"/>
  <c r="G6" i="14"/>
  <c r="H6" i="14"/>
  <c r="I6" i="14"/>
  <c r="J6" i="14"/>
  <c r="K6" i="14"/>
  <c r="L6" i="14"/>
  <c r="M6" i="14"/>
  <c r="N6" i="14"/>
  <c r="F7" i="14"/>
  <c r="G7" i="14"/>
  <c r="H7" i="14"/>
  <c r="I7" i="14"/>
  <c r="J7" i="14"/>
  <c r="K7" i="14"/>
  <c r="L7" i="14"/>
  <c r="M7" i="14"/>
  <c r="N7" i="14"/>
  <c r="F8" i="14"/>
  <c r="G8" i="14"/>
  <c r="H8" i="14"/>
  <c r="I8" i="14"/>
  <c r="J8" i="14"/>
  <c r="K8" i="14"/>
  <c r="L8" i="14"/>
  <c r="M8" i="14"/>
  <c r="N8" i="14"/>
  <c r="F9" i="14"/>
  <c r="G9" i="14"/>
  <c r="H9" i="14"/>
  <c r="I9" i="14"/>
  <c r="J9" i="14"/>
  <c r="K9" i="14"/>
  <c r="L9" i="14"/>
  <c r="M9" i="14"/>
  <c r="N9" i="14"/>
  <c r="E10" i="14"/>
  <c r="F10" i="14"/>
  <c r="G10" i="14"/>
  <c r="H10" i="14"/>
  <c r="I10" i="14"/>
  <c r="J10" i="14"/>
  <c r="K10" i="14"/>
  <c r="L10" i="14"/>
  <c r="M10" i="14"/>
  <c r="N10" i="14"/>
  <c r="E11" i="14"/>
  <c r="F11" i="14"/>
  <c r="G11" i="14"/>
  <c r="H11" i="14"/>
  <c r="I11" i="14"/>
  <c r="J11" i="14"/>
  <c r="K11" i="14"/>
  <c r="L11" i="14"/>
  <c r="M11" i="14"/>
  <c r="N11" i="14"/>
  <c r="E12" i="14"/>
  <c r="F12" i="14"/>
  <c r="G12" i="14"/>
  <c r="H12" i="14"/>
  <c r="I12" i="14"/>
  <c r="J12" i="14"/>
  <c r="K12" i="14"/>
  <c r="L12" i="14"/>
  <c r="M12" i="14"/>
  <c r="N12" i="14"/>
  <c r="F13" i="14"/>
  <c r="G13" i="14"/>
  <c r="H13" i="14"/>
  <c r="I13" i="14"/>
  <c r="J13" i="14"/>
  <c r="K13" i="14"/>
  <c r="L13" i="14"/>
  <c r="M13" i="14"/>
  <c r="N13" i="14"/>
  <c r="E14" i="14"/>
  <c r="F14" i="14"/>
  <c r="G14" i="14"/>
  <c r="H14" i="14"/>
  <c r="I14" i="14"/>
  <c r="J14" i="14"/>
  <c r="K14" i="14"/>
  <c r="L14" i="14"/>
  <c r="M14" i="14"/>
  <c r="N14" i="14"/>
  <c r="E15" i="14"/>
  <c r="F15" i="14"/>
  <c r="G15" i="14"/>
  <c r="H15" i="14"/>
  <c r="I15" i="14"/>
  <c r="J15" i="14"/>
  <c r="K15" i="14"/>
  <c r="L15" i="14"/>
  <c r="M15" i="14"/>
  <c r="N15" i="14"/>
  <c r="F16" i="14"/>
  <c r="G16" i="14"/>
  <c r="H16" i="14"/>
  <c r="I16" i="14"/>
  <c r="J16" i="14"/>
  <c r="K16" i="14"/>
  <c r="L16" i="14"/>
  <c r="M16" i="14"/>
  <c r="N16" i="14"/>
  <c r="E17" i="14"/>
  <c r="F17" i="14"/>
  <c r="G17" i="14"/>
  <c r="H17" i="14"/>
  <c r="I17" i="14"/>
  <c r="J17" i="14"/>
  <c r="K17" i="14"/>
  <c r="L17" i="14"/>
  <c r="M17" i="14"/>
  <c r="N17" i="14"/>
  <c r="F18" i="14"/>
  <c r="G18" i="14"/>
  <c r="H18" i="14"/>
  <c r="I18" i="14"/>
  <c r="J18" i="14"/>
  <c r="K18" i="14"/>
  <c r="L18" i="14"/>
  <c r="M18" i="14"/>
  <c r="N18" i="14"/>
  <c r="F19" i="14"/>
  <c r="G19" i="14"/>
  <c r="H19" i="14"/>
  <c r="I19" i="14"/>
  <c r="J19" i="14"/>
  <c r="K19" i="14"/>
  <c r="L19" i="14"/>
  <c r="M19" i="14"/>
  <c r="N19" i="14"/>
  <c r="E20" i="14"/>
  <c r="F20" i="14"/>
  <c r="G20" i="14"/>
  <c r="H20" i="14"/>
  <c r="I20" i="14"/>
  <c r="J20" i="14"/>
  <c r="K20" i="14"/>
  <c r="L20" i="14"/>
  <c r="M20" i="14"/>
  <c r="N20" i="14"/>
  <c r="E21" i="14"/>
  <c r="F21" i="14"/>
  <c r="G21" i="14"/>
  <c r="H21" i="14"/>
  <c r="I21" i="14"/>
  <c r="J21" i="14"/>
  <c r="K21" i="14"/>
  <c r="L21" i="14"/>
  <c r="M21" i="14"/>
  <c r="N21" i="14"/>
  <c r="E22" i="14"/>
  <c r="F22" i="14"/>
  <c r="G22" i="14"/>
  <c r="H22" i="14"/>
  <c r="I22" i="14"/>
  <c r="J22" i="14"/>
  <c r="K22" i="14"/>
  <c r="L22" i="14"/>
  <c r="M22" i="14"/>
  <c r="N22" i="14"/>
  <c r="F23" i="14"/>
  <c r="G23" i="14"/>
  <c r="H23" i="14"/>
  <c r="I23" i="14"/>
  <c r="J23" i="14"/>
  <c r="K23" i="14"/>
  <c r="L23" i="14"/>
  <c r="M23" i="14"/>
  <c r="N23" i="14"/>
  <c r="F24" i="14"/>
  <c r="G24" i="14"/>
  <c r="H24" i="14"/>
  <c r="I24" i="14"/>
  <c r="J24" i="14"/>
  <c r="K24" i="14"/>
  <c r="L24" i="14"/>
  <c r="M24" i="14"/>
  <c r="N24" i="14"/>
  <c r="E25" i="14"/>
  <c r="F25" i="14"/>
  <c r="G25" i="14"/>
  <c r="H25" i="14"/>
  <c r="I25" i="14"/>
  <c r="J25" i="14"/>
  <c r="K25" i="14"/>
  <c r="L25" i="14"/>
  <c r="M25" i="14"/>
  <c r="N25" i="14"/>
  <c r="E26" i="14"/>
  <c r="F26" i="14"/>
  <c r="G26" i="14"/>
  <c r="H26" i="14"/>
  <c r="I26" i="14"/>
  <c r="J26" i="14"/>
  <c r="K26" i="14"/>
  <c r="L26" i="14"/>
  <c r="M26" i="14"/>
  <c r="N26" i="14"/>
  <c r="F27" i="14"/>
  <c r="G27" i="14"/>
  <c r="H27" i="14"/>
  <c r="I27" i="14"/>
  <c r="J27" i="14"/>
  <c r="K27" i="14"/>
  <c r="L27" i="14"/>
  <c r="M27" i="14"/>
  <c r="N27" i="14"/>
  <c r="F28" i="14"/>
  <c r="G28" i="14"/>
  <c r="H28" i="14"/>
  <c r="I28" i="14"/>
  <c r="J28" i="14"/>
  <c r="K28" i="14"/>
  <c r="L28" i="14"/>
  <c r="M28" i="14"/>
  <c r="N28" i="14"/>
  <c r="E29" i="14"/>
  <c r="F29" i="14"/>
  <c r="G29" i="14"/>
  <c r="H29" i="14"/>
  <c r="I29" i="14"/>
  <c r="J29" i="14"/>
  <c r="K29" i="14"/>
  <c r="L29" i="14"/>
  <c r="M29" i="14"/>
  <c r="N29" i="14"/>
  <c r="E30" i="14"/>
  <c r="F30" i="14"/>
  <c r="G30" i="14"/>
  <c r="H30" i="14"/>
  <c r="I30" i="14"/>
  <c r="J30" i="14"/>
  <c r="K30" i="14"/>
  <c r="L30" i="14"/>
  <c r="M30" i="14"/>
  <c r="N30" i="14"/>
  <c r="E31" i="14"/>
  <c r="F31" i="14"/>
  <c r="G31" i="14"/>
  <c r="H31" i="14"/>
  <c r="I31" i="14"/>
  <c r="J31" i="14"/>
  <c r="K31" i="14"/>
  <c r="L31" i="14"/>
  <c r="M31" i="14"/>
  <c r="N31" i="14"/>
  <c r="E32" i="14"/>
  <c r="F32" i="14"/>
  <c r="G32" i="14"/>
  <c r="H32" i="14"/>
  <c r="I32" i="14"/>
  <c r="J32" i="14"/>
  <c r="K32" i="14"/>
  <c r="L32" i="14"/>
  <c r="M32" i="14"/>
  <c r="N32" i="14"/>
  <c r="E33" i="14"/>
  <c r="F33" i="14"/>
  <c r="G33" i="14"/>
  <c r="H33" i="14"/>
  <c r="I33" i="14"/>
  <c r="J33" i="14"/>
  <c r="K33" i="14"/>
  <c r="L33" i="14"/>
  <c r="M33" i="14"/>
  <c r="N33" i="14"/>
  <c r="E34" i="14"/>
  <c r="F34" i="14"/>
  <c r="G34" i="14"/>
  <c r="H34" i="14"/>
  <c r="I34" i="14"/>
  <c r="J34" i="14"/>
  <c r="K34" i="14"/>
  <c r="L34" i="14"/>
  <c r="M34" i="14"/>
  <c r="N34" i="14"/>
  <c r="F35" i="14"/>
  <c r="G35" i="14"/>
  <c r="H35" i="14"/>
  <c r="I35" i="14"/>
  <c r="J35" i="14"/>
  <c r="K35" i="14"/>
  <c r="L35" i="14"/>
  <c r="M35" i="14"/>
  <c r="N35" i="14"/>
  <c r="F36" i="14"/>
  <c r="G36" i="14"/>
  <c r="H36" i="14"/>
  <c r="I36" i="14"/>
  <c r="J36" i="14"/>
  <c r="K36" i="14"/>
  <c r="L36" i="14"/>
  <c r="M36" i="14"/>
  <c r="N36" i="14"/>
  <c r="E37" i="14"/>
  <c r="F37" i="14"/>
  <c r="G37" i="14"/>
  <c r="H37" i="14"/>
  <c r="I37" i="14"/>
  <c r="J37" i="14"/>
  <c r="K37" i="14"/>
  <c r="L37" i="14"/>
  <c r="M37" i="14"/>
  <c r="N37" i="14"/>
  <c r="E38" i="14"/>
  <c r="F38" i="14"/>
  <c r="G38" i="14"/>
  <c r="H38" i="14"/>
  <c r="I38" i="14"/>
  <c r="J38" i="14"/>
  <c r="K38" i="14"/>
  <c r="L38" i="14"/>
  <c r="M38" i="14"/>
  <c r="N38" i="14"/>
  <c r="E39" i="14"/>
  <c r="F39" i="14"/>
  <c r="G39" i="14"/>
  <c r="H39" i="14"/>
  <c r="I39" i="14"/>
  <c r="J39" i="14"/>
  <c r="K39" i="14"/>
  <c r="L39" i="14"/>
  <c r="M39" i="14"/>
  <c r="N39" i="14"/>
  <c r="E40" i="14"/>
  <c r="F40" i="14"/>
  <c r="G40" i="14"/>
  <c r="H40" i="14"/>
  <c r="I40" i="14"/>
  <c r="J40" i="14"/>
  <c r="K40" i="14"/>
  <c r="L40" i="14"/>
  <c r="M40" i="14"/>
  <c r="N40" i="14"/>
  <c r="E41" i="14"/>
  <c r="F41" i="14"/>
  <c r="G41" i="14"/>
  <c r="H41" i="14"/>
  <c r="I41" i="14"/>
  <c r="J41" i="14"/>
  <c r="K41" i="14"/>
  <c r="L41" i="14"/>
  <c r="M41" i="14"/>
  <c r="N41" i="14"/>
  <c r="E42" i="14"/>
  <c r="F42" i="14"/>
  <c r="G42" i="14"/>
  <c r="H42" i="14"/>
  <c r="I42" i="14"/>
  <c r="J42" i="14"/>
  <c r="K42" i="14"/>
  <c r="L42" i="14"/>
  <c r="M42" i="14"/>
  <c r="N42" i="14"/>
  <c r="E43" i="14"/>
  <c r="F43" i="14"/>
  <c r="G43" i="14"/>
  <c r="H43" i="14"/>
  <c r="I43" i="14"/>
  <c r="J43" i="14"/>
  <c r="K43" i="14"/>
  <c r="L43" i="14"/>
  <c r="M43" i="14"/>
  <c r="N43" i="14"/>
  <c r="F44" i="14"/>
  <c r="G44" i="14"/>
  <c r="H44" i="14"/>
  <c r="I44" i="14"/>
  <c r="J44" i="14"/>
  <c r="K44" i="14"/>
  <c r="L44" i="14"/>
  <c r="M44" i="14"/>
  <c r="N44" i="14"/>
  <c r="E45" i="14"/>
  <c r="F45" i="14"/>
  <c r="G45" i="14"/>
  <c r="H45" i="14"/>
  <c r="I45" i="14"/>
  <c r="J45" i="14"/>
  <c r="K45" i="14"/>
  <c r="L45" i="14"/>
  <c r="M45" i="14"/>
  <c r="N45" i="14"/>
  <c r="E46" i="14"/>
  <c r="F46" i="14"/>
  <c r="G46" i="14"/>
  <c r="H46" i="14"/>
  <c r="I46" i="14"/>
  <c r="J46" i="14"/>
  <c r="K46" i="14"/>
  <c r="L46" i="14"/>
  <c r="M46" i="14"/>
  <c r="N46" i="14"/>
  <c r="E47" i="14"/>
  <c r="F47" i="14"/>
  <c r="G47" i="14"/>
  <c r="H47" i="14"/>
  <c r="I47" i="14"/>
  <c r="J47" i="14"/>
  <c r="K47" i="14"/>
  <c r="L47" i="14"/>
  <c r="M47" i="14"/>
  <c r="N47" i="14"/>
  <c r="F48" i="14"/>
  <c r="G48" i="14"/>
  <c r="H48" i="14"/>
  <c r="I48" i="14"/>
  <c r="J48" i="14"/>
  <c r="K48" i="14"/>
  <c r="L48" i="14"/>
  <c r="M48" i="14"/>
  <c r="N48" i="14"/>
  <c r="E49" i="14"/>
  <c r="F49" i="14"/>
  <c r="G49" i="14"/>
  <c r="H49" i="14"/>
  <c r="I49" i="14"/>
  <c r="J49" i="14"/>
  <c r="K49" i="14"/>
  <c r="L49" i="14"/>
  <c r="M49" i="14"/>
  <c r="N49" i="14"/>
  <c r="E50" i="14"/>
  <c r="F50" i="14"/>
  <c r="G50" i="14"/>
  <c r="H50" i="14"/>
  <c r="I50" i="14"/>
  <c r="J50" i="14"/>
  <c r="K50" i="14"/>
  <c r="L50" i="14"/>
  <c r="M50" i="14"/>
  <c r="N50" i="14"/>
  <c r="E51" i="14"/>
  <c r="F51" i="14"/>
  <c r="G51" i="14"/>
  <c r="H51" i="14"/>
  <c r="I51" i="14"/>
  <c r="J51" i="14"/>
  <c r="K51" i="14"/>
  <c r="L51" i="14"/>
  <c r="M51" i="14"/>
  <c r="N51" i="14"/>
  <c r="F52" i="14"/>
  <c r="G52" i="14"/>
  <c r="H52" i="14"/>
  <c r="I52" i="14"/>
  <c r="J52" i="14"/>
  <c r="K52" i="14"/>
  <c r="L52" i="14"/>
  <c r="M52" i="14"/>
  <c r="N52" i="14"/>
  <c r="F53" i="14"/>
  <c r="G53" i="14"/>
  <c r="H53" i="14"/>
  <c r="I53" i="14"/>
  <c r="J53" i="14"/>
  <c r="K53" i="14"/>
  <c r="L53" i="14"/>
  <c r="M53" i="14"/>
  <c r="N53" i="14"/>
  <c r="E54" i="14"/>
  <c r="F54" i="14"/>
  <c r="G54" i="14"/>
  <c r="H54" i="14"/>
  <c r="I54" i="14"/>
  <c r="J54" i="14"/>
  <c r="K54" i="14"/>
  <c r="L54" i="14"/>
  <c r="M54" i="14"/>
  <c r="N54" i="14"/>
  <c r="E55" i="14"/>
  <c r="F55" i="14"/>
  <c r="G55" i="14"/>
  <c r="H55" i="14"/>
  <c r="I55" i="14"/>
  <c r="J55" i="14"/>
  <c r="K55" i="14"/>
  <c r="L55" i="14"/>
  <c r="M55" i="14"/>
  <c r="N55" i="14"/>
  <c r="E56" i="14"/>
  <c r="F56" i="14"/>
  <c r="G56" i="14"/>
  <c r="H56" i="14"/>
  <c r="I56" i="14"/>
  <c r="J56" i="14"/>
  <c r="K56" i="14"/>
  <c r="L56" i="14"/>
  <c r="M56" i="14"/>
  <c r="N56" i="14"/>
  <c r="E57" i="14"/>
  <c r="F57" i="14"/>
  <c r="G57" i="14"/>
  <c r="H57" i="14"/>
  <c r="I57" i="14"/>
  <c r="J57" i="14"/>
  <c r="K57" i="14"/>
  <c r="L57" i="14"/>
  <c r="M57" i="14"/>
  <c r="N57" i="14"/>
  <c r="E58" i="14"/>
  <c r="F58" i="14"/>
  <c r="G58" i="14"/>
  <c r="H58" i="14"/>
  <c r="I58" i="14"/>
  <c r="J58" i="14"/>
  <c r="K58" i="14"/>
  <c r="L58" i="14"/>
  <c r="M58" i="14"/>
  <c r="N58" i="14"/>
  <c r="E59" i="14"/>
  <c r="F59" i="14"/>
  <c r="G59" i="14"/>
  <c r="H59" i="14"/>
  <c r="I59" i="14"/>
  <c r="J59" i="14"/>
  <c r="K59" i="14"/>
  <c r="L59" i="14"/>
  <c r="M59" i="14"/>
  <c r="N59" i="14"/>
  <c r="E60" i="14"/>
  <c r="F60" i="14"/>
  <c r="G60" i="14"/>
  <c r="H60" i="14"/>
  <c r="I60" i="14"/>
  <c r="J60" i="14"/>
  <c r="K60" i="14"/>
  <c r="L60" i="14"/>
  <c r="M60" i="14"/>
  <c r="N60" i="14"/>
  <c r="F2" i="14"/>
  <c r="G2" i="14"/>
  <c r="H2" i="14"/>
  <c r="I2" i="14"/>
  <c r="J2" i="14"/>
  <c r="K2" i="14"/>
  <c r="L2" i="14"/>
  <c r="M2" i="14"/>
  <c r="N2" i="14"/>
  <c r="D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C25" i="14"/>
  <c r="C26" i="14"/>
  <c r="C27" i="14"/>
  <c r="C28" i="14"/>
  <c r="C29" i="14"/>
  <c r="C30" i="14"/>
  <c r="C31" i="14"/>
  <c r="C32" i="14"/>
  <c r="C33" i="14"/>
  <c r="C34" i="14"/>
  <c r="C35" i="14"/>
  <c r="C36" i="14"/>
  <c r="C37" i="14"/>
  <c r="C38" i="14"/>
  <c r="C39" i="14"/>
  <c r="C40" i="14"/>
  <c r="C41" i="14"/>
  <c r="C42" i="14"/>
  <c r="C43" i="14"/>
  <c r="C44" i="14"/>
  <c r="C45" i="14"/>
  <c r="C46" i="14"/>
  <c r="C47" i="14"/>
  <c r="C48" i="14"/>
  <c r="C49" i="14"/>
  <c r="C50" i="14"/>
  <c r="C51" i="14"/>
  <c r="C52" i="14"/>
  <c r="C53" i="14"/>
  <c r="C54" i="14"/>
  <c r="C55" i="14"/>
  <c r="C56" i="14"/>
  <c r="C57" i="14"/>
  <c r="C58" i="14"/>
  <c r="C59" i="14"/>
  <c r="C60" i="14"/>
  <c r="C3" i="14"/>
  <c r="C4" i="14"/>
  <c r="C5" i="14"/>
  <c r="C6" i="14"/>
  <c r="C7" i="14"/>
  <c r="C8" i="14"/>
  <c r="C9" i="14"/>
  <c r="C10" i="14"/>
  <c r="C11" i="14"/>
  <c r="C12" i="14"/>
  <c r="C13" i="14"/>
  <c r="C14" i="14"/>
  <c r="C15" i="14"/>
  <c r="C16" i="14"/>
  <c r="C17" i="14"/>
  <c r="C18" i="14"/>
  <c r="C19" i="14"/>
  <c r="C20" i="14"/>
  <c r="C21" i="14"/>
  <c r="C22" i="14"/>
  <c r="C23" i="14"/>
  <c r="C24" i="14"/>
  <c r="F2" i="13"/>
  <c r="G2" i="13"/>
  <c r="H2" i="13"/>
  <c r="I2" i="13"/>
  <c r="J2" i="13"/>
  <c r="K2" i="13"/>
  <c r="L2" i="13"/>
  <c r="M2" i="13"/>
  <c r="N2" i="13"/>
  <c r="O2" i="13"/>
  <c r="P2" i="13"/>
  <c r="Q2" i="13"/>
  <c r="R2" i="13"/>
  <c r="S2" i="13"/>
  <c r="F3" i="13"/>
  <c r="G3" i="13"/>
  <c r="H3" i="13"/>
  <c r="I3" i="13"/>
  <c r="J3" i="13"/>
  <c r="K3" i="13"/>
  <c r="L3" i="13"/>
  <c r="M3" i="13"/>
  <c r="N3" i="13"/>
  <c r="O3" i="13"/>
  <c r="P3" i="13"/>
  <c r="Q3" i="13"/>
  <c r="R3" i="13"/>
  <c r="S3" i="13"/>
  <c r="F4" i="13"/>
  <c r="G4" i="13"/>
  <c r="H4" i="13"/>
  <c r="I4" i="13"/>
  <c r="J4" i="13"/>
  <c r="K4" i="13"/>
  <c r="L4" i="13"/>
  <c r="M4" i="13"/>
  <c r="N4" i="13"/>
  <c r="O4" i="13"/>
  <c r="P4" i="13"/>
  <c r="Q4" i="13"/>
  <c r="R4" i="13"/>
  <c r="S4" i="13"/>
  <c r="F5" i="13"/>
  <c r="G5" i="13"/>
  <c r="H5" i="13"/>
  <c r="I5" i="13"/>
  <c r="J5" i="13"/>
  <c r="K5" i="13"/>
  <c r="L5" i="13"/>
  <c r="M5" i="13"/>
  <c r="N5" i="13"/>
  <c r="O5" i="13"/>
  <c r="P5" i="13"/>
  <c r="Q5" i="13"/>
  <c r="R5" i="13"/>
  <c r="S5" i="13"/>
  <c r="F6" i="13"/>
  <c r="G6" i="13"/>
  <c r="H6" i="13"/>
  <c r="I6" i="13"/>
  <c r="J6" i="13"/>
  <c r="K6" i="13"/>
  <c r="L6" i="13"/>
  <c r="M6" i="13"/>
  <c r="N6" i="13"/>
  <c r="O6" i="13"/>
  <c r="P6" i="13"/>
  <c r="Q6" i="13"/>
  <c r="R6" i="13"/>
  <c r="S6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F8" i="13"/>
  <c r="G8" i="13"/>
  <c r="H8" i="13"/>
  <c r="I8" i="13"/>
  <c r="J8" i="13"/>
  <c r="K8" i="13"/>
  <c r="L8" i="13"/>
  <c r="M8" i="13"/>
  <c r="N8" i="13"/>
  <c r="O8" i="13"/>
  <c r="P8" i="13"/>
  <c r="Q8" i="13"/>
  <c r="R8" i="13"/>
  <c r="S8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F11" i="13"/>
  <c r="G11" i="13"/>
  <c r="H11" i="13"/>
  <c r="I11" i="13"/>
  <c r="J11" i="13"/>
  <c r="K11" i="13"/>
  <c r="L11" i="13"/>
  <c r="M11" i="13"/>
  <c r="N11" i="13"/>
  <c r="O11" i="13"/>
  <c r="P11" i="13"/>
  <c r="Q11" i="13"/>
  <c r="R11" i="13"/>
  <c r="S11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F13" i="13"/>
  <c r="G13" i="13"/>
  <c r="H13" i="13"/>
  <c r="I13" i="13"/>
  <c r="J13" i="13"/>
  <c r="K13" i="13"/>
  <c r="L13" i="13"/>
  <c r="M13" i="13"/>
  <c r="N13" i="13"/>
  <c r="O13" i="13"/>
  <c r="P13" i="13"/>
  <c r="Q13" i="13"/>
  <c r="R13" i="13"/>
  <c r="S13" i="13"/>
  <c r="F14" i="13"/>
  <c r="G14" i="13"/>
  <c r="H14" i="13"/>
  <c r="I14" i="13"/>
  <c r="J14" i="13"/>
  <c r="K14" i="13"/>
  <c r="L14" i="13"/>
  <c r="M14" i="13"/>
  <c r="N14" i="13"/>
  <c r="O14" i="13"/>
  <c r="P14" i="13"/>
  <c r="Q14" i="13"/>
  <c r="R14" i="13"/>
  <c r="S14" i="13"/>
  <c r="F15" i="13"/>
  <c r="G15" i="13"/>
  <c r="H15" i="13"/>
  <c r="I15" i="13"/>
  <c r="J15" i="13"/>
  <c r="K15" i="13"/>
  <c r="L15" i="13"/>
  <c r="M15" i="13"/>
  <c r="N15" i="13"/>
  <c r="O15" i="13"/>
  <c r="P15" i="13"/>
  <c r="Q15" i="13"/>
  <c r="R15" i="13"/>
  <c r="S15" i="13"/>
  <c r="F16" i="13"/>
  <c r="G16" i="13"/>
  <c r="H16" i="13"/>
  <c r="I16" i="13"/>
  <c r="J16" i="13"/>
  <c r="K16" i="13"/>
  <c r="L16" i="13"/>
  <c r="M16" i="13"/>
  <c r="N16" i="13"/>
  <c r="O16" i="13"/>
  <c r="P16" i="13"/>
  <c r="Q16" i="13"/>
  <c r="R16" i="13"/>
  <c r="S16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F19" i="13"/>
  <c r="G19" i="13"/>
  <c r="H19" i="13"/>
  <c r="I19" i="13"/>
  <c r="J19" i="13"/>
  <c r="K19" i="13"/>
  <c r="L19" i="13"/>
  <c r="M19" i="13"/>
  <c r="N19" i="13"/>
  <c r="O19" i="13"/>
  <c r="P19" i="13"/>
  <c r="Q19" i="13"/>
  <c r="R19" i="13"/>
  <c r="S19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F24" i="13"/>
  <c r="G24" i="13"/>
  <c r="H24" i="13"/>
  <c r="I24" i="13"/>
  <c r="J24" i="13"/>
  <c r="K24" i="13"/>
  <c r="L24" i="13"/>
  <c r="M24" i="13"/>
  <c r="N24" i="13"/>
  <c r="O24" i="13"/>
  <c r="P24" i="13"/>
  <c r="Q24" i="13"/>
  <c r="R24" i="13"/>
  <c r="S24" i="13"/>
  <c r="F25" i="13"/>
  <c r="G25" i="13"/>
  <c r="H25" i="13"/>
  <c r="I25" i="13"/>
  <c r="J25" i="13"/>
  <c r="K25" i="13"/>
  <c r="L25" i="13"/>
  <c r="M25" i="13"/>
  <c r="N25" i="13"/>
  <c r="O25" i="13"/>
  <c r="P25" i="13"/>
  <c r="Q25" i="13"/>
  <c r="R25" i="13"/>
  <c r="S25" i="13"/>
  <c r="F26" i="13"/>
  <c r="G26" i="13"/>
  <c r="H26" i="13"/>
  <c r="I26" i="13"/>
  <c r="J26" i="13"/>
  <c r="K26" i="13"/>
  <c r="L26" i="13"/>
  <c r="M26" i="13"/>
  <c r="N26" i="13"/>
  <c r="O26" i="13"/>
  <c r="P26" i="13"/>
  <c r="Q26" i="13"/>
  <c r="R26" i="13"/>
  <c r="S26" i="13"/>
  <c r="F27" i="13"/>
  <c r="G27" i="13"/>
  <c r="H27" i="13"/>
  <c r="I27" i="13"/>
  <c r="J27" i="13"/>
  <c r="K27" i="13"/>
  <c r="L27" i="13"/>
  <c r="M27" i="13"/>
  <c r="N27" i="13"/>
  <c r="O27" i="13"/>
  <c r="P27" i="13"/>
  <c r="Q27" i="13"/>
  <c r="R27" i="13"/>
  <c r="S27" i="13"/>
  <c r="F28" i="13"/>
  <c r="G28" i="13"/>
  <c r="H28" i="13"/>
  <c r="I28" i="13"/>
  <c r="J28" i="13"/>
  <c r="K28" i="13"/>
  <c r="L28" i="13"/>
  <c r="M28" i="13"/>
  <c r="N28" i="13"/>
  <c r="O28" i="13"/>
  <c r="P28" i="13"/>
  <c r="Q28" i="13"/>
  <c r="R28" i="13"/>
  <c r="S28" i="13"/>
  <c r="F29" i="13"/>
  <c r="G29" i="13"/>
  <c r="H29" i="13"/>
  <c r="I29" i="13"/>
  <c r="J29" i="13"/>
  <c r="K29" i="13"/>
  <c r="L29" i="13"/>
  <c r="M29" i="13"/>
  <c r="N29" i="13"/>
  <c r="O29" i="13"/>
  <c r="P29" i="13"/>
  <c r="Q29" i="13"/>
  <c r="R29" i="13"/>
  <c r="S29" i="13"/>
  <c r="F30" i="13"/>
  <c r="G30" i="13"/>
  <c r="H30" i="13"/>
  <c r="I30" i="13"/>
  <c r="J30" i="13"/>
  <c r="K30" i="13"/>
  <c r="L30" i="13"/>
  <c r="M30" i="13"/>
  <c r="N30" i="13"/>
  <c r="O30" i="13"/>
  <c r="P30" i="13"/>
  <c r="Q30" i="13"/>
  <c r="R30" i="13"/>
  <c r="S30" i="13"/>
  <c r="F31" i="13"/>
  <c r="G31" i="13"/>
  <c r="H31" i="13"/>
  <c r="I31" i="13"/>
  <c r="J31" i="13"/>
  <c r="K31" i="13"/>
  <c r="L31" i="13"/>
  <c r="M31" i="13"/>
  <c r="N31" i="13"/>
  <c r="O31" i="13"/>
  <c r="P31" i="13"/>
  <c r="Q31" i="13"/>
  <c r="R31" i="13"/>
  <c r="S31" i="13"/>
  <c r="F32" i="13"/>
  <c r="G32" i="13"/>
  <c r="H32" i="13"/>
  <c r="I32" i="13"/>
  <c r="J32" i="13"/>
  <c r="K32" i="13"/>
  <c r="L32" i="13"/>
  <c r="M32" i="13"/>
  <c r="N32" i="13"/>
  <c r="O32" i="13"/>
  <c r="P32" i="13"/>
  <c r="Q32" i="13"/>
  <c r="R32" i="13"/>
  <c r="S32" i="13"/>
  <c r="F33" i="13"/>
  <c r="G33" i="13"/>
  <c r="H33" i="13"/>
  <c r="I33" i="13"/>
  <c r="J33" i="13"/>
  <c r="K33" i="13"/>
  <c r="L33" i="13"/>
  <c r="M33" i="13"/>
  <c r="N33" i="13"/>
  <c r="O33" i="13"/>
  <c r="P33" i="13"/>
  <c r="Q33" i="13"/>
  <c r="R33" i="13"/>
  <c r="S33" i="13"/>
  <c r="F34" i="13"/>
  <c r="G34" i="13"/>
  <c r="H34" i="13"/>
  <c r="I34" i="13"/>
  <c r="J34" i="13"/>
  <c r="K34" i="13"/>
  <c r="L34" i="13"/>
  <c r="M34" i="13"/>
  <c r="N34" i="13"/>
  <c r="O34" i="13"/>
  <c r="P34" i="13"/>
  <c r="Q34" i="13"/>
  <c r="R34" i="13"/>
  <c r="S34" i="13"/>
  <c r="F35" i="13"/>
  <c r="G35" i="13"/>
  <c r="H35" i="13"/>
  <c r="I35" i="13"/>
  <c r="J35" i="13"/>
  <c r="K35" i="13"/>
  <c r="L35" i="13"/>
  <c r="M35" i="13"/>
  <c r="N35" i="13"/>
  <c r="O35" i="13"/>
  <c r="P35" i="13"/>
  <c r="Q35" i="13"/>
  <c r="R35" i="13"/>
  <c r="S35" i="13"/>
  <c r="F36" i="13"/>
  <c r="G36" i="13"/>
  <c r="H36" i="13"/>
  <c r="I36" i="13"/>
  <c r="J36" i="13"/>
  <c r="K36" i="13"/>
  <c r="L36" i="13"/>
  <c r="M36" i="13"/>
  <c r="N36" i="13"/>
  <c r="O36" i="13"/>
  <c r="P36" i="13"/>
  <c r="Q36" i="13"/>
  <c r="R36" i="13"/>
  <c r="S36" i="13"/>
  <c r="F37" i="13"/>
  <c r="G37" i="13"/>
  <c r="H37" i="13"/>
  <c r="I37" i="13"/>
  <c r="J37" i="13"/>
  <c r="K37" i="13"/>
  <c r="L37" i="13"/>
  <c r="M37" i="13"/>
  <c r="N37" i="13"/>
  <c r="O37" i="13"/>
  <c r="P37" i="13"/>
  <c r="Q37" i="13"/>
  <c r="R37" i="13"/>
  <c r="S37" i="13"/>
  <c r="F38" i="13"/>
  <c r="G38" i="13"/>
  <c r="H38" i="13"/>
  <c r="I38" i="13"/>
  <c r="J38" i="13"/>
  <c r="K38" i="13"/>
  <c r="L38" i="13"/>
  <c r="M38" i="13"/>
  <c r="N38" i="13"/>
  <c r="O38" i="13"/>
  <c r="P38" i="13"/>
  <c r="Q38" i="13"/>
  <c r="R38" i="13"/>
  <c r="S38" i="13"/>
  <c r="F39" i="13"/>
  <c r="G39" i="13"/>
  <c r="H39" i="13"/>
  <c r="I39" i="13"/>
  <c r="J39" i="13"/>
  <c r="K39" i="13"/>
  <c r="L39" i="13"/>
  <c r="M39" i="13"/>
  <c r="N39" i="13"/>
  <c r="O39" i="13"/>
  <c r="P39" i="13"/>
  <c r="Q39" i="13"/>
  <c r="R39" i="13"/>
  <c r="S39" i="13"/>
  <c r="F40" i="13"/>
  <c r="G40" i="13"/>
  <c r="H40" i="13"/>
  <c r="I40" i="13"/>
  <c r="J40" i="13"/>
  <c r="K40" i="13"/>
  <c r="L40" i="13"/>
  <c r="M40" i="13"/>
  <c r="N40" i="13"/>
  <c r="O40" i="13"/>
  <c r="P40" i="13"/>
  <c r="Q40" i="13"/>
  <c r="R40" i="13"/>
  <c r="S40" i="13"/>
  <c r="F41" i="13"/>
  <c r="G41" i="13"/>
  <c r="H41" i="13"/>
  <c r="I41" i="13"/>
  <c r="J41" i="13"/>
  <c r="K41" i="13"/>
  <c r="L41" i="13"/>
  <c r="M41" i="13"/>
  <c r="N41" i="13"/>
  <c r="O41" i="13"/>
  <c r="P41" i="13"/>
  <c r="Q41" i="13"/>
  <c r="R41" i="13"/>
  <c r="S41" i="13"/>
  <c r="F42" i="13"/>
  <c r="G42" i="13"/>
  <c r="H42" i="13"/>
  <c r="I42" i="13"/>
  <c r="J42" i="13"/>
  <c r="K42" i="13"/>
  <c r="L42" i="13"/>
  <c r="M42" i="13"/>
  <c r="N42" i="13"/>
  <c r="O42" i="13"/>
  <c r="P42" i="13"/>
  <c r="Q42" i="13"/>
  <c r="R42" i="13"/>
  <c r="S42" i="13"/>
  <c r="F43" i="13"/>
  <c r="G43" i="13"/>
  <c r="H43" i="13"/>
  <c r="I43" i="13"/>
  <c r="J43" i="13"/>
  <c r="K43" i="13"/>
  <c r="L43" i="13"/>
  <c r="M43" i="13"/>
  <c r="N43" i="13"/>
  <c r="O43" i="13"/>
  <c r="P43" i="13"/>
  <c r="Q43" i="13"/>
  <c r="R43" i="13"/>
  <c r="S43" i="13"/>
  <c r="F44" i="13"/>
  <c r="G44" i="13"/>
  <c r="H44" i="13"/>
  <c r="I44" i="13"/>
  <c r="J44" i="13"/>
  <c r="K44" i="13"/>
  <c r="L44" i="13"/>
  <c r="M44" i="13"/>
  <c r="N44" i="13"/>
  <c r="O44" i="13"/>
  <c r="P44" i="13"/>
  <c r="Q44" i="13"/>
  <c r="R44" i="13"/>
  <c r="S44" i="13"/>
  <c r="D18" i="13"/>
  <c r="E18" i="13"/>
  <c r="D19" i="13"/>
  <c r="E19" i="13"/>
  <c r="D20" i="13"/>
  <c r="E20" i="13"/>
  <c r="D21" i="13"/>
  <c r="E21" i="13"/>
  <c r="D22" i="13"/>
  <c r="E22" i="13"/>
  <c r="D23" i="13"/>
  <c r="E23" i="13"/>
  <c r="D24" i="13"/>
  <c r="E24" i="13"/>
  <c r="D25" i="13"/>
  <c r="E25" i="13"/>
  <c r="D26" i="13"/>
  <c r="E26" i="13"/>
  <c r="D27" i="13"/>
  <c r="E27" i="13"/>
  <c r="D28" i="13"/>
  <c r="E28" i="13"/>
  <c r="D29" i="13"/>
  <c r="E29" i="13"/>
  <c r="D30" i="13"/>
  <c r="E30" i="13"/>
  <c r="D31" i="13"/>
  <c r="E31" i="13"/>
  <c r="D32" i="13"/>
  <c r="E32" i="13"/>
  <c r="D33" i="13"/>
  <c r="E33" i="13"/>
  <c r="D34" i="13"/>
  <c r="E34" i="13"/>
  <c r="D35" i="13"/>
  <c r="E35" i="13"/>
  <c r="D36" i="13"/>
  <c r="E36" i="13"/>
  <c r="D37" i="13"/>
  <c r="E37" i="13"/>
  <c r="D38" i="13"/>
  <c r="E38" i="13"/>
  <c r="D39" i="13"/>
  <c r="E39" i="13"/>
  <c r="D40" i="13"/>
  <c r="E40" i="13"/>
  <c r="D41" i="13"/>
  <c r="E41" i="13"/>
  <c r="D42" i="13"/>
  <c r="E42" i="13"/>
  <c r="D43" i="13"/>
  <c r="E43" i="13"/>
  <c r="D44" i="13"/>
  <c r="E44" i="13"/>
  <c r="D6" i="13"/>
  <c r="E6" i="13"/>
  <c r="D7" i="13"/>
  <c r="E7" i="13"/>
  <c r="D8" i="13"/>
  <c r="E8" i="13"/>
  <c r="D9" i="13"/>
  <c r="E9" i="13"/>
  <c r="D10" i="13"/>
  <c r="E10" i="13"/>
  <c r="D11" i="13"/>
  <c r="E11" i="13"/>
  <c r="D12" i="13"/>
  <c r="E12" i="13"/>
  <c r="D13" i="13"/>
  <c r="E13" i="13"/>
  <c r="D14" i="13"/>
  <c r="E14" i="13"/>
  <c r="D15" i="13"/>
  <c r="E15" i="13"/>
  <c r="D16" i="13"/>
  <c r="E16" i="13"/>
  <c r="D17" i="13"/>
  <c r="E17" i="13"/>
  <c r="D3" i="13"/>
  <c r="E3" i="13"/>
  <c r="D4" i="13"/>
  <c r="E4" i="13"/>
  <c r="D5" i="13"/>
  <c r="E5" i="13"/>
  <c r="E2" i="13"/>
  <c r="B21" i="13" a="1"/>
  <c r="B21" i="13" s="1"/>
  <c r="B22" i="13" a="1"/>
  <c r="B22" i="13" s="1"/>
  <c r="B23" i="13" a="1"/>
  <c r="B23" i="13" s="1"/>
  <c r="B24" i="13" a="1"/>
  <c r="B24" i="13" s="1"/>
  <c r="B25" i="13" a="1"/>
  <c r="B25" i="13" s="1"/>
  <c r="B26" i="13" a="1"/>
  <c r="B26" i="13" s="1"/>
  <c r="B27" i="13" a="1"/>
  <c r="B27" i="13" s="1"/>
  <c r="B28" i="13" a="1"/>
  <c r="B28" i="13" s="1"/>
  <c r="B29" i="13" a="1"/>
  <c r="B29" i="13" s="1"/>
  <c r="B30" i="13" a="1"/>
  <c r="B30" i="13" s="1"/>
  <c r="B31" i="13" a="1"/>
  <c r="B31" i="13" s="1"/>
  <c r="B32" i="13" a="1"/>
  <c r="B32" i="13" s="1"/>
  <c r="B33" i="13" a="1"/>
  <c r="B33" i="13" s="1"/>
  <c r="B34" i="13" a="1"/>
  <c r="B34" i="13" s="1"/>
  <c r="B35" i="13" a="1"/>
  <c r="B35" i="13" s="1"/>
  <c r="B36" i="13" a="1"/>
  <c r="B36" i="13" s="1"/>
  <c r="B37" i="13" a="1"/>
  <c r="B37" i="13" s="1"/>
  <c r="B38" i="13" a="1"/>
  <c r="B38" i="13" s="1"/>
  <c r="B39" i="13" a="1"/>
  <c r="B39" i="13" s="1"/>
  <c r="B40" i="13" a="1"/>
  <c r="B40" i="13" s="1"/>
  <c r="B41" i="13" a="1"/>
  <c r="B41" i="13" s="1"/>
  <c r="B42" i="13" a="1"/>
  <c r="B42" i="13" s="1"/>
  <c r="B43" i="13" a="1"/>
  <c r="B43" i="13" s="1"/>
  <c r="B44" i="13" a="1"/>
  <c r="B44" i="13" s="1"/>
  <c r="B3" i="13" a="1"/>
  <c r="B3" i="13" s="1"/>
  <c r="B4" i="13" a="1"/>
  <c r="B4" i="13" s="1"/>
  <c r="B5" i="13" a="1"/>
  <c r="B5" i="13" s="1"/>
  <c r="B6" i="13" a="1"/>
  <c r="B6" i="13" s="1"/>
  <c r="B7" i="13" a="1"/>
  <c r="B7" i="13" s="1"/>
  <c r="B8" i="13" a="1"/>
  <c r="B8" i="13" s="1"/>
  <c r="B9" i="13" a="1"/>
  <c r="B9" i="13" s="1"/>
  <c r="B10" i="13" a="1"/>
  <c r="B10" i="13" s="1"/>
  <c r="B11" i="13" a="1"/>
  <c r="B11" i="13" s="1"/>
  <c r="B12" i="13" a="1"/>
  <c r="B12" i="13" s="1"/>
  <c r="B13" i="13" a="1"/>
  <c r="B13" i="13" s="1"/>
  <c r="B14" i="13" a="1"/>
  <c r="B14" i="13" s="1"/>
  <c r="B15" i="13" a="1"/>
  <c r="B15" i="13" s="1"/>
  <c r="B16" i="13" a="1"/>
  <c r="B16" i="13" s="1"/>
  <c r="B17" i="13" a="1"/>
  <c r="B17" i="13" s="1"/>
  <c r="B18" i="13" a="1"/>
  <c r="B18" i="13" s="1"/>
  <c r="B19" i="13" a="1"/>
  <c r="B19" i="13" s="1"/>
  <c r="B20" i="13" a="1"/>
  <c r="B20" i="13" s="1"/>
  <c r="B2" i="13" a="1"/>
  <c r="B2" i="13" s="1"/>
  <c r="AM20" i="27"/>
  <c r="E3" i="8" s="1"/>
  <c r="AM19" i="27"/>
  <c r="AM18" i="27"/>
  <c r="AM17" i="27"/>
  <c r="AM16" i="27"/>
  <c r="AM15" i="27"/>
  <c r="AM14" i="27"/>
  <c r="AM13" i="27"/>
  <c r="AM12" i="27"/>
  <c r="AM11" i="27"/>
  <c r="AM10" i="27"/>
  <c r="E10" i="7" s="1"/>
  <c r="AM9" i="27"/>
  <c r="AM8" i="27"/>
  <c r="AM7" i="27"/>
  <c r="AM6" i="27"/>
  <c r="AM5" i="27"/>
  <c r="AM4" i="27"/>
  <c r="AM3" i="27"/>
  <c r="AM2" i="27"/>
  <c r="AM86" i="27"/>
  <c r="AM85" i="27"/>
  <c r="AM84" i="27"/>
  <c r="AM83" i="27"/>
  <c r="AM82" i="27"/>
  <c r="AM80" i="27"/>
  <c r="E5" i="11" s="1"/>
  <c r="AM77" i="27"/>
  <c r="AM76" i="27"/>
  <c r="AM75" i="27"/>
  <c r="AM74" i="27"/>
  <c r="AM73" i="27"/>
  <c r="AM72" i="27"/>
  <c r="AM71" i="27"/>
  <c r="AM70" i="27"/>
  <c r="E16" i="14" s="1"/>
  <c r="AM69" i="27"/>
  <c r="AM65" i="27"/>
  <c r="E9" i="14" s="1"/>
  <c r="AM64" i="27"/>
  <c r="AM63" i="27"/>
  <c r="AM57" i="27"/>
  <c r="AM58" i="27"/>
  <c r="AM59" i="27"/>
  <c r="AM56" i="27"/>
  <c r="AM79" i="27"/>
  <c r="AM67" i="27"/>
  <c r="AM66" i="27"/>
  <c r="CX3" i="19"/>
  <c r="CX4" i="19"/>
  <c r="CX5" i="19"/>
  <c r="CX6" i="19"/>
  <c r="CX7" i="19"/>
  <c r="CX8" i="19"/>
  <c r="CX9" i="19"/>
  <c r="CX10" i="19"/>
  <c r="CX11" i="19"/>
  <c r="CX12" i="19"/>
  <c r="CX13" i="19"/>
  <c r="CX14" i="19"/>
  <c r="CX15" i="19"/>
  <c r="CX16" i="19"/>
  <c r="CX17" i="19"/>
  <c r="CX18" i="19"/>
  <c r="CX19" i="19"/>
  <c r="CX20" i="19"/>
  <c r="CX21" i="19"/>
  <c r="CX22" i="19"/>
  <c r="CX23" i="19"/>
  <c r="CX24" i="19"/>
  <c r="CX25" i="19"/>
  <c r="CX26" i="19"/>
  <c r="CX27" i="19"/>
  <c r="CX28" i="19"/>
  <c r="CX29" i="19"/>
  <c r="CX30" i="19"/>
  <c r="CX31" i="19"/>
  <c r="CX32" i="19"/>
  <c r="CX33" i="19"/>
  <c r="CX34" i="19"/>
  <c r="CX35" i="19"/>
  <c r="CX36" i="19"/>
  <c r="CX37" i="19"/>
  <c r="CX38" i="19"/>
  <c r="CX39" i="19"/>
  <c r="CX40" i="19"/>
  <c r="CX41" i="19"/>
  <c r="CX42" i="19"/>
  <c r="CX43" i="19"/>
  <c r="CX44" i="19"/>
  <c r="CX45" i="19"/>
  <c r="CX46" i="19"/>
  <c r="CX47" i="19"/>
  <c r="CX48" i="19"/>
  <c r="CX49" i="19"/>
  <c r="CX50" i="19"/>
  <c r="CX51" i="19"/>
  <c r="CX52" i="19"/>
  <c r="CX53" i="19"/>
  <c r="CX54" i="19"/>
  <c r="CX55" i="19"/>
  <c r="CX56" i="19"/>
  <c r="CX57" i="19"/>
  <c r="CX58" i="19"/>
  <c r="CX59" i="19"/>
  <c r="CX60" i="19"/>
  <c r="CX61" i="19"/>
  <c r="CX62" i="19"/>
  <c r="CX63" i="19"/>
  <c r="CX64" i="19"/>
  <c r="CX65" i="19"/>
  <c r="CX66" i="19"/>
  <c r="CX67" i="19"/>
  <c r="CX68" i="19"/>
  <c r="CX69" i="19"/>
  <c r="CX70" i="19"/>
  <c r="CX71" i="19"/>
  <c r="CX72" i="19"/>
  <c r="CX73" i="19"/>
  <c r="CX74" i="19"/>
  <c r="CX75" i="19"/>
  <c r="CX76" i="19"/>
  <c r="CX77" i="19"/>
  <c r="CX78" i="19"/>
  <c r="CX79" i="19"/>
  <c r="CX80" i="19"/>
  <c r="CX81" i="19"/>
  <c r="CX82" i="19"/>
  <c r="CX83" i="19"/>
  <c r="CX84" i="19"/>
  <c r="CX85" i="19"/>
  <c r="CX86" i="19"/>
  <c r="CX87" i="19"/>
  <c r="CX88" i="19"/>
  <c r="CX89" i="19"/>
  <c r="CX90" i="19"/>
  <c r="CX91" i="19"/>
  <c r="CX92" i="19"/>
  <c r="CX93" i="19"/>
  <c r="CX94" i="19"/>
  <c r="CX95" i="19"/>
  <c r="CX96" i="19"/>
  <c r="CX97" i="19"/>
  <c r="CX98" i="19"/>
  <c r="CX99" i="19"/>
  <c r="CX100" i="19"/>
  <c r="CX101" i="19"/>
  <c r="CX102" i="19"/>
  <c r="CX103" i="19"/>
  <c r="CX104" i="19"/>
  <c r="CX105" i="19"/>
  <c r="CX106" i="19"/>
  <c r="CX107" i="19"/>
  <c r="CX108" i="19"/>
  <c r="CX109" i="19"/>
  <c r="CX110" i="19"/>
  <c r="CX111" i="19"/>
  <c r="CX112" i="19"/>
  <c r="CX113" i="19"/>
  <c r="CX114" i="19"/>
  <c r="CX115" i="19"/>
  <c r="CX116" i="19"/>
  <c r="CX117" i="19"/>
  <c r="CX118" i="19"/>
  <c r="CX119" i="19"/>
  <c r="CX120" i="19"/>
  <c r="CX121" i="19"/>
  <c r="CX122" i="19"/>
  <c r="CX123" i="19"/>
  <c r="CX124" i="19"/>
  <c r="CX125" i="19"/>
  <c r="CX126" i="19"/>
  <c r="CX127" i="19"/>
  <c r="CX128" i="19"/>
  <c r="CX129" i="19"/>
  <c r="CX130" i="19"/>
  <c r="CX131" i="19"/>
  <c r="CX132" i="19"/>
  <c r="CX2" i="19"/>
  <c r="V14" i="20"/>
  <c r="R14" i="20"/>
  <c r="N14" i="20"/>
  <c r="V2" i="20"/>
  <c r="R2" i="20"/>
  <c r="N2" i="20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37" i="25"/>
  <c r="P36" i="25"/>
  <c r="P35" i="25"/>
  <c r="P34" i="25"/>
  <c r="P33" i="25"/>
  <c r="P28" i="25"/>
  <c r="P27" i="25"/>
  <c r="P26" i="25"/>
  <c r="P25" i="25"/>
  <c r="P24" i="25"/>
  <c r="P23" i="25"/>
  <c r="P22" i="25"/>
  <c r="P21" i="25"/>
  <c r="P20" i="25"/>
  <c r="P19" i="25"/>
  <c r="P18" i="25"/>
  <c r="P17" i="25"/>
  <c r="P16" i="25"/>
  <c r="P15" i="25"/>
  <c r="P14" i="25"/>
  <c r="P13" i="25"/>
  <c r="P12" i="25"/>
  <c r="P11" i="25"/>
  <c r="P10" i="25"/>
  <c r="P9" i="25"/>
  <c r="P8" i="25"/>
  <c r="P7" i="25"/>
  <c r="P6" i="25"/>
  <c r="P5" i="25"/>
  <c r="P4" i="25"/>
  <c r="P3" i="25"/>
  <c r="P2" i="25"/>
  <c r="P60" i="22"/>
  <c r="P59" i="22"/>
  <c r="P58" i="22"/>
  <c r="P57" i="22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P35" i="22"/>
  <c r="P34" i="22"/>
  <c r="P33" i="22"/>
  <c r="P32" i="22"/>
  <c r="P26" i="22"/>
  <c r="P25" i="22"/>
  <c r="P24" i="22"/>
  <c r="P23" i="22"/>
  <c r="P22" i="22"/>
  <c r="P21" i="22"/>
  <c r="P20" i="22"/>
  <c r="P19" i="22"/>
  <c r="P18" i="22"/>
  <c r="P17" i="22"/>
  <c r="P16" i="22"/>
  <c r="P15" i="22"/>
  <c r="P14" i="22"/>
  <c r="P13" i="22"/>
  <c r="P12" i="22"/>
  <c r="P11" i="22"/>
  <c r="P10" i="22"/>
  <c r="P9" i="22"/>
  <c r="P8" i="22"/>
  <c r="P7" i="22"/>
  <c r="P6" i="22"/>
  <c r="P5" i="22"/>
  <c r="P4" i="22"/>
  <c r="P3" i="22"/>
  <c r="P2" i="22"/>
  <c r="I14" i="20"/>
  <c r="E14" i="20"/>
  <c r="A14" i="20"/>
  <c r="I2" i="20"/>
  <c r="E2" i="20"/>
  <c r="A2" i="20"/>
  <c r="P3" i="8"/>
  <c r="P4" i="8"/>
  <c r="P5" i="8"/>
  <c r="P6" i="8"/>
  <c r="P7" i="8"/>
  <c r="P8" i="8"/>
  <c r="P9" i="8"/>
  <c r="P10" i="8"/>
  <c r="P11" i="8"/>
  <c r="P12" i="8"/>
  <c r="P13" i="8"/>
  <c r="P14" i="8"/>
  <c r="P15" i="8"/>
  <c r="P16" i="8"/>
  <c r="P17" i="8"/>
  <c r="P18" i="8"/>
  <c r="P19" i="8"/>
  <c r="P20" i="8"/>
  <c r="P21" i="8"/>
  <c r="P27" i="8"/>
  <c r="P28" i="8"/>
  <c r="P29" i="8"/>
  <c r="P30" i="8"/>
  <c r="P31" i="8"/>
  <c r="P32" i="8"/>
  <c r="P33" i="8"/>
  <c r="P34" i="8"/>
  <c r="P35" i="8"/>
  <c r="P36" i="8"/>
  <c r="P37" i="8"/>
  <c r="P38" i="8"/>
  <c r="P39" i="8"/>
  <c r="P40" i="8"/>
  <c r="P41" i="8"/>
  <c r="P42" i="8"/>
  <c r="P43" i="8"/>
  <c r="P44" i="8"/>
  <c r="P45" i="8"/>
  <c r="P46" i="8"/>
  <c r="P47" i="8"/>
  <c r="P48" i="8"/>
  <c r="P49" i="8"/>
  <c r="P50" i="8"/>
  <c r="P51" i="8"/>
  <c r="P52" i="8"/>
  <c r="P53" i="8"/>
  <c r="P54" i="8"/>
  <c r="P55" i="8"/>
  <c r="P56" i="8"/>
  <c r="P57" i="8"/>
  <c r="P58" i="8"/>
  <c r="P59" i="8"/>
  <c r="P60" i="8"/>
  <c r="P61" i="8"/>
  <c r="P62" i="8"/>
  <c r="P63" i="8"/>
  <c r="P64" i="8"/>
  <c r="P65" i="8"/>
  <c r="P66" i="8"/>
  <c r="P67" i="8"/>
  <c r="P68" i="8"/>
  <c r="P69" i="8"/>
  <c r="P70" i="8"/>
  <c r="P71" i="8"/>
  <c r="P2" i="8"/>
  <c r="P3" i="11"/>
  <c r="P4" i="1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21" i="11"/>
  <c r="P22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2" i="11"/>
  <c r="P3" i="7"/>
  <c r="P4" i="7"/>
  <c r="P5" i="7"/>
  <c r="P6" i="7"/>
  <c r="P7" i="7"/>
  <c r="P8" i="7"/>
  <c r="P9" i="7"/>
  <c r="P10" i="7"/>
  <c r="P11" i="7"/>
  <c r="P12" i="7"/>
  <c r="P13" i="7"/>
  <c r="P14" i="7"/>
  <c r="P15" i="7"/>
  <c r="P16" i="7"/>
  <c r="P17" i="7"/>
  <c r="P18" i="7"/>
  <c r="P19" i="7"/>
  <c r="P24" i="7"/>
  <c r="P25" i="7"/>
  <c r="P26" i="7"/>
  <c r="P27" i="7"/>
  <c r="P28" i="7"/>
  <c r="P29" i="7"/>
  <c r="P30" i="7"/>
  <c r="P31" i="7"/>
  <c r="P32" i="7"/>
  <c r="P33" i="7"/>
  <c r="P34" i="7"/>
  <c r="P35" i="7"/>
  <c r="P36" i="7"/>
  <c r="P37" i="7"/>
  <c r="P38" i="7"/>
  <c r="P39" i="7"/>
  <c r="P40" i="7"/>
  <c r="P41" i="7"/>
  <c r="P42" i="7"/>
  <c r="P43" i="7"/>
  <c r="P44" i="7"/>
  <c r="P45" i="7"/>
  <c r="P46" i="7"/>
  <c r="P47" i="7"/>
  <c r="P48" i="7"/>
  <c r="P49" i="7"/>
  <c r="P50" i="7"/>
  <c r="P51" i="7"/>
  <c r="P52" i="7"/>
  <c r="P53" i="7"/>
  <c r="P54" i="7"/>
  <c r="P55" i="7"/>
  <c r="P56" i="7"/>
  <c r="P57" i="7"/>
  <c r="P58" i="7"/>
  <c r="P59" i="7"/>
  <c r="P60" i="7"/>
  <c r="P61" i="7"/>
  <c r="P62" i="7"/>
  <c r="P63" i="7"/>
  <c r="P64" i="7"/>
  <c r="P65" i="7"/>
  <c r="P66" i="7"/>
  <c r="P67" i="7"/>
  <c r="P68" i="7"/>
  <c r="P69" i="7"/>
  <c r="P70" i="7"/>
  <c r="P71" i="7"/>
  <c r="P72" i="7"/>
  <c r="P73" i="7"/>
  <c r="P74" i="7"/>
  <c r="P75" i="7"/>
  <c r="P2" i="7"/>
  <c r="P3" i="14"/>
  <c r="P4" i="14"/>
  <c r="P5" i="14"/>
  <c r="P6" i="14"/>
  <c r="P7" i="14"/>
  <c r="P8" i="14"/>
  <c r="P9" i="14"/>
  <c r="P10" i="14"/>
  <c r="P11" i="14"/>
  <c r="P12" i="14"/>
  <c r="P13" i="14"/>
  <c r="P14" i="14"/>
  <c r="P15" i="14"/>
  <c r="P16" i="14"/>
  <c r="P17" i="14"/>
  <c r="P18" i="14"/>
  <c r="P19" i="14"/>
  <c r="P20" i="14"/>
  <c r="P21" i="14"/>
  <c r="P25" i="14"/>
  <c r="P26" i="14"/>
  <c r="P27" i="14"/>
  <c r="P28" i="14"/>
  <c r="P29" i="14"/>
  <c r="P30" i="14"/>
  <c r="P31" i="14"/>
  <c r="P32" i="14"/>
  <c r="P33" i="14"/>
  <c r="P34" i="14"/>
  <c r="P35" i="14"/>
  <c r="P36" i="14"/>
  <c r="P37" i="14"/>
  <c r="P38" i="14"/>
  <c r="P39" i="14"/>
  <c r="P40" i="14"/>
  <c r="P41" i="14"/>
  <c r="P42" i="14"/>
  <c r="P43" i="14"/>
  <c r="P44" i="14"/>
  <c r="P45" i="14"/>
  <c r="P46" i="14"/>
  <c r="P47" i="14"/>
  <c r="P48" i="14"/>
  <c r="P49" i="14"/>
  <c r="P50" i="14"/>
  <c r="P51" i="14"/>
  <c r="P52" i="14"/>
  <c r="P53" i="14"/>
  <c r="P54" i="14"/>
  <c r="P55" i="14"/>
  <c r="P56" i="14"/>
  <c r="P57" i="14"/>
  <c r="P58" i="14"/>
  <c r="P59" i="14"/>
  <c r="P60" i="14"/>
  <c r="P2" i="14"/>
  <c r="I14" i="9"/>
  <c r="J14" i="9"/>
  <c r="J21" i="9"/>
  <c r="I21" i="9"/>
  <c r="J20" i="9"/>
  <c r="I20" i="9"/>
  <c r="J19" i="9"/>
  <c r="I19" i="9"/>
  <c r="J18" i="9"/>
  <c r="I18" i="9"/>
  <c r="J17" i="9"/>
  <c r="I17" i="9"/>
  <c r="J13" i="9"/>
  <c r="I13" i="9"/>
  <c r="J12" i="9"/>
  <c r="I12" i="9"/>
  <c r="J11" i="9"/>
  <c r="I11" i="9"/>
  <c r="J10" i="9"/>
  <c r="I10" i="9"/>
  <c r="J9" i="9"/>
  <c r="I9" i="9"/>
  <c r="J6" i="9"/>
  <c r="I6" i="9"/>
  <c r="J5" i="9"/>
  <c r="I5" i="9"/>
  <c r="J4" i="9"/>
  <c r="I4" i="9"/>
  <c r="J3" i="9"/>
  <c r="I3" i="9"/>
  <c r="J2" i="9"/>
  <c r="I2" i="9"/>
  <c r="D19" i="9"/>
  <c r="C19" i="9"/>
  <c r="D18" i="9"/>
  <c r="C18" i="9"/>
  <c r="D17" i="9"/>
  <c r="C17" i="9"/>
  <c r="D16" i="9"/>
  <c r="C16" i="9"/>
  <c r="D13" i="9"/>
  <c r="C13" i="9"/>
  <c r="D12" i="9"/>
  <c r="C12" i="9"/>
  <c r="D11" i="9"/>
  <c r="C11" i="9"/>
  <c r="D10" i="9"/>
  <c r="C10" i="9"/>
  <c r="D9" i="9"/>
  <c r="C9" i="9"/>
  <c r="C3" i="9"/>
  <c r="D3" i="9"/>
  <c r="C4" i="9"/>
  <c r="D4" i="9"/>
  <c r="C5" i="9"/>
  <c r="D5" i="9"/>
  <c r="C6" i="9"/>
  <c r="D6" i="9"/>
  <c r="D2" i="9"/>
  <c r="C2" i="9"/>
  <c r="B2" i="9"/>
  <c r="B19" i="9"/>
  <c r="B18" i="9"/>
  <c r="B17" i="9"/>
  <c r="B16" i="9"/>
  <c r="B13" i="9"/>
  <c r="B12" i="9"/>
  <c r="B11" i="9"/>
  <c r="B10" i="9"/>
  <c r="B9" i="9"/>
  <c r="B3" i="9"/>
  <c r="B4" i="9"/>
  <c r="B5" i="9"/>
  <c r="B6" i="9"/>
  <c r="H6" i="9"/>
  <c r="H5" i="9"/>
  <c r="H4" i="9"/>
  <c r="H3" i="9"/>
  <c r="H2" i="9"/>
  <c r="H14" i="9"/>
  <c r="H13" i="9"/>
  <c r="H12" i="9"/>
  <c r="H11" i="9"/>
  <c r="H10" i="9"/>
  <c r="H9" i="9"/>
  <c r="H17" i="9"/>
  <c r="H19" i="9"/>
  <c r="H20" i="9"/>
  <c r="H21" i="9"/>
  <c r="H18" i="9"/>
  <c r="BH205" i="19"/>
  <c r="BN220" i="19"/>
  <c r="BT209" i="19"/>
  <c r="BK188" i="19"/>
  <c r="BS191" i="19"/>
  <c r="U332" i="19"/>
  <c r="V329" i="19"/>
  <c r="S326" i="19"/>
  <c r="V315" i="19"/>
  <c r="BH221" i="19"/>
  <c r="BK207" i="19"/>
  <c r="BT184" i="19"/>
  <c r="BV202" i="19"/>
  <c r="BF185" i="19"/>
  <c r="V325" i="19"/>
  <c r="S318" i="19"/>
  <c r="G326" i="19"/>
  <c r="BL206" i="19"/>
  <c r="BT222" i="19"/>
  <c r="BG220" i="19"/>
  <c r="BS190" i="19"/>
  <c r="BR193" i="19"/>
  <c r="E334" i="19"/>
  <c r="U330" i="19"/>
  <c r="K328" i="19"/>
  <c r="H315" i="19"/>
  <c r="BI211" i="19"/>
  <c r="BT215" i="19"/>
  <c r="BV185" i="19"/>
  <c r="BL192" i="19"/>
  <c r="BV201" i="19"/>
  <c r="H318" i="19"/>
  <c r="J337" i="19"/>
  <c r="G323" i="19"/>
  <c r="BR208" i="19"/>
  <c r="BQ212" i="19"/>
  <c r="BI217" i="19"/>
  <c r="BK200" i="19"/>
  <c r="BN201" i="19"/>
  <c r="E328" i="19"/>
  <c r="K324" i="19"/>
  <c r="V318" i="19"/>
  <c r="BT217" i="19"/>
  <c r="BO220" i="19"/>
  <c r="BL204" i="19"/>
  <c r="BK203" i="19"/>
  <c r="BJ199" i="19"/>
  <c r="S316" i="19"/>
  <c r="L318" i="19"/>
  <c r="I322" i="19"/>
  <c r="I289" i="19"/>
  <c r="BN217" i="19"/>
  <c r="BF209" i="19"/>
  <c r="BL197" i="19"/>
  <c r="BK201" i="19"/>
  <c r="BE200" i="19"/>
  <c r="J316" i="19"/>
  <c r="F338" i="19"/>
  <c r="H329" i="19"/>
  <c r="BM214" i="19"/>
  <c r="BE219" i="19"/>
  <c r="BI194" i="19"/>
  <c r="BJ190" i="19"/>
  <c r="BM203" i="19"/>
  <c r="K332" i="19"/>
  <c r="V338" i="19"/>
  <c r="P323" i="19"/>
  <c r="U304" i="19"/>
  <c r="BQ208" i="19"/>
  <c r="BP212" i="19"/>
  <c r="BU211" i="19"/>
  <c r="BJ189" i="19"/>
  <c r="BN198" i="19"/>
  <c r="BP183" i="19"/>
  <c r="N320" i="19"/>
  <c r="N330" i="19"/>
  <c r="O328" i="19"/>
  <c r="P293" i="19"/>
  <c r="G293" i="19"/>
  <c r="BT220" i="19"/>
  <c r="BV218" i="19"/>
  <c r="BO204" i="19"/>
  <c r="BT186" i="19"/>
  <c r="BF203" i="19"/>
  <c r="G319" i="19"/>
  <c r="N322" i="19"/>
  <c r="L326" i="19"/>
  <c r="Q291" i="19"/>
  <c r="BK221" i="19"/>
  <c r="BV216" i="19"/>
  <c r="BL200" i="19"/>
  <c r="BJ187" i="19"/>
  <c r="BQ188" i="19"/>
  <c r="M320" i="19"/>
  <c r="T318" i="19"/>
  <c r="G336" i="19"/>
  <c r="P316" i="19"/>
  <c r="BP192" i="19"/>
  <c r="H294" i="19"/>
  <c r="Q300" i="19"/>
  <c r="I332" i="19"/>
  <c r="F292" i="19"/>
  <c r="W297" i="19"/>
  <c r="G306" i="19"/>
  <c r="BQ154" i="19"/>
  <c r="L273" i="19"/>
  <c r="BL180" i="19"/>
  <c r="N279" i="19"/>
  <c r="P285" i="19"/>
  <c r="P255" i="19"/>
  <c r="T253" i="19"/>
  <c r="M302" i="19"/>
  <c r="G291" i="19"/>
  <c r="R289" i="19"/>
  <c r="H289" i="19"/>
  <c r="BH172" i="19"/>
  <c r="BG138" i="19"/>
  <c r="H277" i="19"/>
  <c r="F242" i="19"/>
  <c r="BL169" i="19"/>
  <c r="BT171" i="19"/>
  <c r="R291" i="19"/>
  <c r="K304" i="19"/>
  <c r="V302" i="19"/>
  <c r="O296" i="19"/>
  <c r="BO174" i="19"/>
  <c r="E265" i="19"/>
  <c r="R270" i="19"/>
  <c r="BL158" i="19"/>
  <c r="BU180" i="19"/>
  <c r="BP146" i="19"/>
  <c r="E294" i="19"/>
  <c r="R299" i="19"/>
  <c r="E304" i="19"/>
  <c r="BQ201" i="19"/>
  <c r="N309" i="19"/>
  <c r="P309" i="19"/>
  <c r="G304" i="19"/>
  <c r="K310" i="19"/>
  <c r="BI172" i="19"/>
  <c r="BG171" i="19"/>
  <c r="BF167" i="19"/>
  <c r="N266" i="19"/>
  <c r="BR74" i="19"/>
  <c r="BS151" i="19"/>
  <c r="BG70" i="19"/>
  <c r="BH214" i="19"/>
  <c r="BS215" i="19"/>
  <c r="BT204" i="19"/>
  <c r="BO198" i="19"/>
  <c r="BT203" i="19"/>
  <c r="F316" i="19"/>
  <c r="O337" i="19"/>
  <c r="J319" i="19"/>
  <c r="M315" i="19"/>
  <c r="BO212" i="19"/>
  <c r="BF222" i="19"/>
  <c r="BT193" i="19"/>
  <c r="BK196" i="19"/>
  <c r="BV195" i="19"/>
  <c r="N335" i="19"/>
  <c r="N333" i="19"/>
  <c r="O334" i="19"/>
  <c r="BL215" i="19"/>
  <c r="BR217" i="19"/>
  <c r="BN204" i="19"/>
  <c r="BN200" i="19"/>
  <c r="BR188" i="19"/>
  <c r="J317" i="19"/>
  <c r="N339" i="19"/>
  <c r="U321" i="19"/>
  <c r="O315" i="19"/>
  <c r="BV222" i="19"/>
  <c r="BL210" i="19"/>
  <c r="BP186" i="19"/>
  <c r="BN184" i="19"/>
  <c r="BG195" i="19"/>
  <c r="T326" i="19"/>
  <c r="Q321" i="19"/>
  <c r="W337" i="19"/>
  <c r="BH208" i="19"/>
  <c r="BO205" i="19"/>
  <c r="BM223" i="19"/>
  <c r="BT191" i="19"/>
  <c r="BQ195" i="19"/>
  <c r="I335" i="19"/>
  <c r="U331" i="19"/>
  <c r="L331" i="19"/>
  <c r="BE207" i="19"/>
  <c r="BH213" i="19"/>
  <c r="BU185" i="19"/>
  <c r="BU192" i="19"/>
  <c r="BM199" i="19"/>
  <c r="W323" i="19"/>
  <c r="S323" i="19"/>
  <c r="V320" i="19"/>
  <c r="BM207" i="19"/>
  <c r="BH210" i="19"/>
  <c r="BG209" i="19"/>
  <c r="BS187" i="19"/>
  <c r="BS196" i="19"/>
  <c r="BO183" i="19"/>
  <c r="J318" i="19"/>
  <c r="F328" i="19"/>
  <c r="W321" i="19"/>
  <c r="BU223" i="19"/>
  <c r="BP205" i="19"/>
  <c r="BM201" i="19"/>
  <c r="BU202" i="19"/>
  <c r="BV189" i="19"/>
  <c r="O339" i="19"/>
  <c r="P329" i="19"/>
  <c r="W331" i="19"/>
  <c r="V289" i="19"/>
  <c r="BU215" i="19"/>
  <c r="BM208" i="19"/>
  <c r="BN222" i="19"/>
  <c r="BI201" i="19"/>
  <c r="BU196" i="19"/>
  <c r="E316" i="19"/>
  <c r="T329" i="19"/>
  <c r="F319" i="19"/>
  <c r="P317" i="19"/>
  <c r="P302" i="19"/>
  <c r="H305" i="19"/>
  <c r="BM209" i="19"/>
  <c r="BV220" i="19"/>
  <c r="BI188" i="19"/>
  <c r="BS194" i="19"/>
  <c r="BJ203" i="19"/>
  <c r="K326" i="19"/>
  <c r="G327" i="19"/>
  <c r="G339" i="19"/>
  <c r="BU209" i="19"/>
  <c r="BS213" i="19"/>
  <c r="BF214" i="19"/>
  <c r="BQ191" i="19"/>
  <c r="BT200" i="19"/>
  <c r="BT183" i="19"/>
  <c r="L322" i="19"/>
  <c r="Q333" i="19"/>
  <c r="E330" i="19"/>
  <c r="U319" i="19"/>
  <c r="BM194" i="19"/>
  <c r="L304" i="19"/>
  <c r="E309" i="19"/>
  <c r="G329" i="19"/>
  <c r="W304" i="19"/>
  <c r="F310" i="19"/>
  <c r="N301" i="19"/>
  <c r="BL152" i="19"/>
  <c r="BR181" i="19"/>
  <c r="BE175" i="19"/>
  <c r="M265" i="19"/>
  <c r="U246" i="19"/>
  <c r="W254" i="19"/>
  <c r="BH84" i="19"/>
  <c r="R288" i="19"/>
  <c r="O301" i="19"/>
  <c r="T310" i="19"/>
  <c r="S292" i="19"/>
  <c r="BO178" i="19"/>
  <c r="BK139" i="19"/>
  <c r="P273" i="19"/>
  <c r="BN168" i="19"/>
  <c r="BE159" i="19"/>
  <c r="BJ218" i="19"/>
  <c r="F300" i="19"/>
  <c r="P289" i="19"/>
  <c r="H295" i="19"/>
  <c r="U287" i="19"/>
  <c r="BT168" i="19"/>
  <c r="N286" i="19"/>
  <c r="BS157" i="19"/>
  <c r="BV181" i="19"/>
  <c r="BV135" i="19"/>
  <c r="BQ133" i="19"/>
  <c r="J289" i="19"/>
  <c r="M294" i="19"/>
  <c r="O299" i="19"/>
  <c r="L323" i="19"/>
  <c r="S296" i="19"/>
  <c r="BP222" i="19"/>
  <c r="P294" i="19"/>
  <c r="R296" i="19"/>
  <c r="BO148" i="19"/>
  <c r="BR144" i="19"/>
  <c r="BU160" i="19"/>
  <c r="W248" i="19"/>
  <c r="BL155" i="19"/>
  <c r="F265" i="19"/>
  <c r="BL72" i="19"/>
  <c r="BH223" i="19"/>
  <c r="BK222" i="19"/>
  <c r="BI204" i="19"/>
  <c r="BQ189" i="19"/>
  <c r="BI186" i="19"/>
  <c r="W320" i="19"/>
  <c r="Q318" i="19"/>
  <c r="I333" i="19"/>
  <c r="M293" i="19"/>
  <c r="BM205" i="19"/>
  <c r="BT219" i="19"/>
  <c r="BT202" i="19"/>
  <c r="BV190" i="19"/>
  <c r="BJ193" i="19"/>
  <c r="J323" i="19"/>
  <c r="U322" i="19"/>
  <c r="N328" i="19"/>
  <c r="BI205" i="19"/>
  <c r="BT207" i="19"/>
  <c r="BE184" i="19"/>
  <c r="BG191" i="19"/>
  <c r="BH191" i="19"/>
  <c r="G322" i="19"/>
  <c r="E320" i="19"/>
  <c r="P339" i="19"/>
  <c r="Q294" i="19"/>
  <c r="BP214" i="19"/>
  <c r="BV205" i="19"/>
  <c r="BP195" i="19"/>
  <c r="BH198" i="19"/>
  <c r="BH194" i="19"/>
  <c r="L337" i="19"/>
  <c r="E335" i="19"/>
  <c r="F336" i="19"/>
  <c r="BH217" i="19"/>
  <c r="BQ219" i="19"/>
  <c r="BR204" i="19"/>
  <c r="BL202" i="19"/>
  <c r="BI192" i="19"/>
  <c r="G316" i="19"/>
  <c r="E317" i="19"/>
  <c r="V319" i="19"/>
  <c r="BK212" i="19"/>
  <c r="BG216" i="19"/>
  <c r="BE193" i="19"/>
  <c r="BV187" i="19"/>
  <c r="BT201" i="19"/>
  <c r="G331" i="19"/>
  <c r="N336" i="19"/>
  <c r="W330" i="19"/>
  <c r="BQ214" i="19"/>
  <c r="BK205" i="19"/>
  <c r="BI214" i="19"/>
  <c r="BK199" i="19"/>
  <c r="BV194" i="19"/>
  <c r="BS183" i="19"/>
  <c r="V328" i="19"/>
  <c r="H317" i="19"/>
  <c r="I339" i="19"/>
  <c r="BN215" i="19"/>
  <c r="BR219" i="19"/>
  <c r="BJ188" i="19"/>
  <c r="BJ196" i="19"/>
  <c r="BK186" i="19"/>
  <c r="J321" i="19"/>
  <c r="G332" i="19"/>
  <c r="P338" i="19"/>
  <c r="F297" i="19"/>
  <c r="BE223" i="19"/>
  <c r="BE221" i="19"/>
  <c r="BK213" i="19"/>
  <c r="BR192" i="19"/>
  <c r="BO192" i="19"/>
  <c r="I323" i="19"/>
  <c r="L316" i="19"/>
  <c r="L334" i="19"/>
  <c r="I330" i="19"/>
  <c r="P311" i="19"/>
  <c r="H290" i="19"/>
  <c r="BK216" i="19"/>
  <c r="BN206" i="19"/>
  <c r="BM195" i="19"/>
  <c r="BK192" i="19"/>
  <c r="BK191" i="19"/>
  <c r="O333" i="19"/>
  <c r="O316" i="19"/>
  <c r="R331" i="19"/>
  <c r="BE217" i="19"/>
  <c r="BJ211" i="19"/>
  <c r="BV207" i="19"/>
  <c r="BG203" i="19"/>
  <c r="BQ198" i="19"/>
  <c r="I317" i="19"/>
  <c r="T330" i="19"/>
  <c r="S321" i="19"/>
  <c r="P328" i="19"/>
  <c r="G315" i="19"/>
  <c r="BT189" i="19"/>
  <c r="BQ217" i="19"/>
  <c r="J295" i="19"/>
  <c r="F325" i="19"/>
  <c r="Q290" i="19"/>
  <c r="E311" i="19"/>
  <c r="W311" i="19"/>
  <c r="BM137" i="19"/>
  <c r="BP177" i="19"/>
  <c r="BV138" i="19"/>
  <c r="R282" i="19"/>
  <c r="O257" i="19"/>
  <c r="BT7" i="19"/>
  <c r="BP213" i="19"/>
  <c r="J298" i="19"/>
  <c r="O312" i="19"/>
  <c r="S309" i="19"/>
  <c r="T287" i="19"/>
  <c r="BN171" i="19"/>
  <c r="Q280" i="19"/>
  <c r="BV156" i="19"/>
  <c r="BI175" i="19"/>
  <c r="BK164" i="19"/>
  <c r="BJ213" i="19"/>
  <c r="N308" i="19"/>
  <c r="U297" i="19"/>
  <c r="V288" i="19"/>
  <c r="J287" i="19"/>
  <c r="BP139" i="19"/>
  <c r="T284" i="19"/>
  <c r="BG159" i="19"/>
  <c r="BF142" i="19"/>
  <c r="BT138" i="19"/>
  <c r="U281" i="19"/>
  <c r="J307" i="19"/>
  <c r="N312" i="19"/>
  <c r="R292" i="19"/>
  <c r="G321" i="19"/>
  <c r="W313" i="19"/>
  <c r="BH204" i="19"/>
  <c r="R298" i="19"/>
  <c r="E312" i="19"/>
  <c r="BG151" i="19"/>
  <c r="BE142" i="19"/>
  <c r="BE140" i="19"/>
  <c r="I253" i="19"/>
  <c r="BH180" i="19"/>
  <c r="N265" i="19"/>
  <c r="BV24" i="19"/>
  <c r="BI207" i="19"/>
  <c r="BU207" i="19"/>
  <c r="BE190" i="19"/>
  <c r="BR196" i="19"/>
  <c r="BJ191" i="19"/>
  <c r="G328" i="19"/>
  <c r="J330" i="19"/>
  <c r="F333" i="19"/>
  <c r="BQ211" i="19"/>
  <c r="BQ216" i="19"/>
  <c r="BP221" i="19"/>
  <c r="BO194" i="19"/>
  <c r="BU184" i="19"/>
  <c r="BQ183" i="19"/>
  <c r="J325" i="19"/>
  <c r="T336" i="19"/>
  <c r="I336" i="19"/>
  <c r="BK209" i="19"/>
  <c r="BU210" i="19"/>
  <c r="BI191" i="19"/>
  <c r="BJ184" i="19"/>
  <c r="BR198" i="19"/>
  <c r="K329" i="19"/>
  <c r="K333" i="19"/>
  <c r="H339" i="19"/>
  <c r="BQ205" i="19"/>
  <c r="BO207" i="19"/>
  <c r="BO221" i="19"/>
  <c r="BG184" i="19"/>
  <c r="BV193" i="19"/>
  <c r="BG183" i="19"/>
  <c r="W324" i="19"/>
  <c r="W325" i="19"/>
  <c r="U334" i="19"/>
  <c r="BM206" i="19"/>
  <c r="BV211" i="19"/>
  <c r="BI185" i="19"/>
  <c r="BG192" i="19"/>
  <c r="BE198" i="19"/>
  <c r="K323" i="19"/>
  <c r="P322" i="19"/>
  <c r="Q339" i="19"/>
  <c r="BU222" i="19"/>
  <c r="BK223" i="19"/>
  <c r="BI200" i="19"/>
  <c r="BO200" i="19"/>
  <c r="BV184" i="19"/>
  <c r="K338" i="19"/>
  <c r="O326" i="19"/>
  <c r="M326" i="19"/>
  <c r="BU221" i="19"/>
  <c r="BK219" i="19"/>
  <c r="BG212" i="19"/>
  <c r="BO190" i="19"/>
  <c r="BM190" i="19"/>
  <c r="E322" i="19"/>
  <c r="N338" i="19"/>
  <c r="F332" i="19"/>
  <c r="R328" i="19"/>
  <c r="BT206" i="19"/>
  <c r="BU216" i="19"/>
  <c r="BP189" i="19"/>
  <c r="BL190" i="19"/>
  <c r="BE189" i="19"/>
  <c r="R329" i="19"/>
  <c r="P326" i="19"/>
  <c r="F321" i="19"/>
  <c r="J304" i="19"/>
  <c r="BF211" i="19"/>
  <c r="BR216" i="19"/>
  <c r="BH219" i="19"/>
  <c r="BK184" i="19"/>
  <c r="BT185" i="19"/>
  <c r="M330" i="19"/>
  <c r="W327" i="19"/>
  <c r="W322" i="19"/>
  <c r="E315" i="19"/>
  <c r="J293" i="19"/>
  <c r="M303" i="19"/>
  <c r="BR206" i="19"/>
  <c r="BP208" i="19"/>
  <c r="BQ202" i="19"/>
  <c r="BM184" i="19"/>
  <c r="BP187" i="19"/>
  <c r="T316" i="19"/>
  <c r="H331" i="19"/>
  <c r="J333" i="19"/>
  <c r="BF205" i="19"/>
  <c r="BN223" i="19"/>
  <c r="BL214" i="19"/>
  <c r="BP194" i="19"/>
  <c r="BN194" i="19"/>
  <c r="M324" i="19"/>
  <c r="K318" i="19"/>
  <c r="U336" i="19"/>
  <c r="K336" i="19"/>
  <c r="E297" i="19"/>
  <c r="P333" i="19"/>
  <c r="BN212" i="19"/>
  <c r="R303" i="19"/>
  <c r="V334" i="19"/>
  <c r="Q302" i="19"/>
  <c r="O303" i="19"/>
  <c r="N292" i="19"/>
  <c r="J266" i="19"/>
  <c r="BK157" i="19"/>
  <c r="BH135" i="19"/>
  <c r="P242" i="19"/>
  <c r="O248" i="19"/>
  <c r="BU10" i="19"/>
  <c r="BU214" i="19"/>
  <c r="R306" i="19"/>
  <c r="K294" i="19"/>
  <c r="G301" i="19"/>
  <c r="M287" i="19"/>
  <c r="BF137" i="19"/>
  <c r="U277" i="19"/>
  <c r="BU161" i="19"/>
  <c r="BG152" i="19"/>
  <c r="BE136" i="19"/>
  <c r="BQ196" i="19"/>
  <c r="P290" i="19"/>
  <c r="R311" i="19"/>
  <c r="P297" i="19"/>
  <c r="BV169" i="19"/>
  <c r="BH149" i="19"/>
  <c r="W268" i="19"/>
  <c r="BG163" i="19"/>
  <c r="BF150" i="19"/>
  <c r="S263" i="19"/>
  <c r="V283" i="19"/>
  <c r="P299" i="19"/>
  <c r="Q293" i="19"/>
  <c r="F298" i="19"/>
  <c r="E300" i="19"/>
  <c r="N304" i="19"/>
  <c r="BH186" i="19"/>
  <c r="M314" i="19"/>
  <c r="G305" i="19"/>
  <c r="R280" i="19"/>
  <c r="P266" i="19"/>
  <c r="BR136" i="19"/>
  <c r="O233" i="19"/>
  <c r="BT146" i="19"/>
  <c r="F276" i="19"/>
  <c r="BS99" i="19"/>
  <c r="BJ220" i="19"/>
  <c r="BS205" i="19"/>
  <c r="BH184" i="19"/>
  <c r="BH201" i="19"/>
  <c r="BU198" i="19"/>
  <c r="H325" i="19"/>
  <c r="F317" i="19"/>
  <c r="Q324" i="19"/>
  <c r="BT205" i="19"/>
  <c r="BF221" i="19"/>
  <c r="BF220" i="19"/>
  <c r="BO189" i="19"/>
  <c r="BS192" i="19"/>
  <c r="M333" i="19"/>
  <c r="G330" i="19"/>
  <c r="P327" i="19"/>
  <c r="R315" i="19"/>
  <c r="BH222" i="19"/>
  <c r="BE209" i="19"/>
  <c r="BL185" i="19"/>
  <c r="BQ203" i="19"/>
  <c r="BL186" i="19"/>
  <c r="F326" i="19"/>
  <c r="G320" i="19"/>
  <c r="M332" i="19"/>
  <c r="BF208" i="19"/>
  <c r="BM211" i="19"/>
  <c r="BG219" i="19"/>
  <c r="BL199" i="19"/>
  <c r="BR200" i="19"/>
  <c r="M327" i="19"/>
  <c r="M323" i="19"/>
  <c r="W316" i="19"/>
  <c r="S330" i="19"/>
  <c r="BM212" i="19"/>
  <c r="BT216" i="19"/>
  <c r="BN186" i="19"/>
  <c r="BL193" i="19"/>
  <c r="BS202" i="19"/>
  <c r="W318" i="19"/>
  <c r="E338" i="19"/>
  <c r="N324" i="19"/>
  <c r="BO216" i="19"/>
  <c r="BR207" i="19"/>
  <c r="BT196" i="19"/>
  <c r="BQ200" i="19"/>
  <c r="BI193" i="19"/>
  <c r="J339" i="19"/>
  <c r="K337" i="19"/>
  <c r="M328" i="19"/>
  <c r="BL218" i="19"/>
  <c r="BJ221" i="19"/>
  <c r="BQ204" i="19"/>
  <c r="BL184" i="19"/>
  <c r="BG200" i="19"/>
  <c r="K317" i="19"/>
  <c r="P319" i="19"/>
  <c r="Q323" i="19"/>
  <c r="BI215" i="19"/>
  <c r="BS206" i="19"/>
  <c r="BF217" i="19"/>
  <c r="BJ200" i="19"/>
  <c r="BU195" i="19"/>
  <c r="BJ183" i="19"/>
  <c r="F329" i="19"/>
  <c r="U318" i="19"/>
  <c r="H322" i="19"/>
  <c r="L301" i="19"/>
  <c r="BU208" i="19"/>
  <c r="BV219" i="19"/>
  <c r="BQ187" i="19"/>
  <c r="BE194" i="19"/>
  <c r="BO202" i="19"/>
  <c r="S325" i="19"/>
  <c r="N326" i="19"/>
  <c r="M338" i="19"/>
  <c r="I298" i="19"/>
  <c r="L297" i="19"/>
  <c r="T301" i="19"/>
  <c r="BL220" i="19"/>
  <c r="BF213" i="19"/>
  <c r="BT199" i="19"/>
  <c r="BF186" i="19"/>
  <c r="BE201" i="19"/>
  <c r="M319" i="19"/>
  <c r="G317" i="19"/>
  <c r="L335" i="19"/>
  <c r="BL221" i="19"/>
  <c r="BU219" i="19"/>
  <c r="BV204" i="19"/>
  <c r="BI187" i="19"/>
  <c r="BM187" i="19"/>
  <c r="S319" i="19"/>
  <c r="N323" i="19"/>
  <c r="V331" i="19"/>
  <c r="BJ219" i="19"/>
  <c r="J301" i="19"/>
  <c r="S315" i="19"/>
  <c r="BI199" i="19"/>
  <c r="T306" i="19"/>
  <c r="F288" i="19"/>
  <c r="K300" i="19"/>
  <c r="O307" i="19"/>
  <c r="Q289" i="19"/>
  <c r="BO160" i="19"/>
  <c r="BL144" i="19"/>
  <c r="Q260" i="19"/>
  <c r="BH156" i="19"/>
  <c r="BF172" i="19"/>
  <c r="BN136" i="19"/>
  <c r="BG202" i="19"/>
  <c r="H309" i="19"/>
  <c r="H307" i="19"/>
  <c r="J291" i="19"/>
  <c r="BE173" i="19"/>
  <c r="I273" i="19"/>
  <c r="BO181" i="19"/>
  <c r="BS150" i="19"/>
  <c r="T285" i="19"/>
  <c r="O284" i="19"/>
  <c r="S334" i="19"/>
  <c r="V296" i="19"/>
  <c r="R301" i="19"/>
  <c r="W312" i="19"/>
  <c r="BJ135" i="19"/>
  <c r="BN172" i="19"/>
  <c r="BK181" i="19"/>
  <c r="BK211" i="19"/>
  <c r="BN221" i="19"/>
  <c r="BH193" i="19"/>
  <c r="BK195" i="19"/>
  <c r="BG194" i="19"/>
  <c r="N334" i="19"/>
  <c r="V332" i="19"/>
  <c r="V333" i="19"/>
  <c r="BT214" i="19"/>
  <c r="BS216" i="19"/>
  <c r="BM204" i="19"/>
  <c r="BN199" i="19"/>
  <c r="BL187" i="19"/>
  <c r="R316" i="19"/>
  <c r="O338" i="19"/>
  <c r="R320" i="19"/>
  <c r="N315" i="19"/>
  <c r="BR213" i="19"/>
  <c r="BS223" i="19"/>
  <c r="BL194" i="19"/>
  <c r="BJ197" i="19"/>
  <c r="BG193" i="19"/>
  <c r="L336" i="19"/>
  <c r="J334" i="19"/>
  <c r="J335" i="19"/>
  <c r="BP207" i="19"/>
  <c r="BO223" i="19"/>
  <c r="BL223" i="19"/>
  <c r="BF191" i="19"/>
  <c r="BQ194" i="19"/>
  <c r="Q334" i="19"/>
  <c r="F331" i="19"/>
  <c r="Q330" i="19"/>
  <c r="W315" i="19"/>
  <c r="BG223" i="19"/>
  <c r="BP211" i="19"/>
  <c r="BH187" i="19"/>
  <c r="BR185" i="19"/>
  <c r="BV196" i="19"/>
  <c r="F327" i="19"/>
  <c r="T322" i="19"/>
  <c r="BU206" i="19"/>
  <c r="BQ209" i="19"/>
  <c r="BS207" i="19"/>
  <c r="BO186" i="19"/>
  <c r="BT195" i="19"/>
  <c r="BN183" i="19"/>
  <c r="S317" i="19"/>
  <c r="L327" i="19"/>
  <c r="H336" i="19"/>
  <c r="BQ207" i="19"/>
  <c r="BF215" i="19"/>
  <c r="BM186" i="19"/>
  <c r="BF193" i="19"/>
  <c r="BH200" i="19"/>
  <c r="O324" i="19"/>
  <c r="T324" i="19"/>
  <c r="W336" i="19"/>
  <c r="BM222" i="19"/>
  <c r="BK220" i="19"/>
  <c r="BT221" i="19"/>
  <c r="BR191" i="19"/>
  <c r="BP191" i="19"/>
  <c r="Q322" i="19"/>
  <c r="L339" i="19"/>
  <c r="T333" i="19"/>
  <c r="N329" i="19"/>
  <c r="L310" i="19"/>
  <c r="BM215" i="19"/>
  <c r="BR221" i="19"/>
  <c r="BU194" i="19"/>
  <c r="BM191" i="19"/>
  <c r="BO187" i="19"/>
  <c r="W332" i="19"/>
  <c r="R339" i="19"/>
  <c r="N325" i="19"/>
  <c r="M305" i="19"/>
  <c r="H308" i="19"/>
  <c r="BI209" i="19"/>
  <c r="BE213" i="19"/>
  <c r="BG213" i="19"/>
  <c r="BN190" i="19"/>
  <c r="BG199" i="19"/>
  <c r="BF183" i="19"/>
  <c r="L321" i="19"/>
  <c r="J331" i="19"/>
  <c r="L329" i="19"/>
  <c r="BG205" i="19"/>
  <c r="BQ221" i="19"/>
  <c r="BU188" i="19"/>
  <c r="BE195" i="19"/>
  <c r="BN187" i="19"/>
  <c r="W326" i="19"/>
  <c r="U328" i="19"/>
  <c r="V330" i="19"/>
  <c r="BR223" i="19"/>
  <c r="R309" i="19"/>
  <c r="U298" i="19"/>
  <c r="U317" i="19"/>
  <c r="BV212" i="19"/>
  <c r="N296" i="19"/>
  <c r="Q311" i="19"/>
  <c r="U308" i="19"/>
  <c r="R287" i="19"/>
  <c r="BM161" i="19"/>
  <c r="K281" i="19"/>
  <c r="BQ155" i="19"/>
  <c r="BQ179" i="19"/>
  <c r="BO158" i="19"/>
  <c r="BV146" i="19"/>
  <c r="M339" i="19"/>
  <c r="N294" i="19"/>
  <c r="W298" i="19"/>
  <c r="V309" i="19"/>
  <c r="BE134" i="19"/>
  <c r="BE161" i="19"/>
  <c r="BN182" i="19"/>
  <c r="E261" i="19"/>
  <c r="F258" i="19"/>
  <c r="J247" i="19"/>
  <c r="F320" i="19"/>
  <c r="G308" i="19"/>
  <c r="U314" i="19"/>
  <c r="P313" i="19"/>
  <c r="BV147" i="19"/>
  <c r="BN165" i="19"/>
  <c r="BU138" i="19"/>
  <c r="BJ223" i="19"/>
  <c r="BT218" i="19"/>
  <c r="BH202" i="19"/>
  <c r="BR189" i="19"/>
  <c r="BH192" i="19"/>
  <c r="K322" i="19"/>
  <c r="R321" i="19"/>
  <c r="S327" i="19"/>
  <c r="BT223" i="19"/>
  <c r="BH206" i="19"/>
  <c r="BJ204" i="19"/>
  <c r="BU190" i="19"/>
  <c r="BS188" i="19"/>
  <c r="O321" i="19"/>
  <c r="W319" i="19"/>
  <c r="S338" i="19"/>
  <c r="BE205" i="19"/>
  <c r="BE206" i="19"/>
  <c r="BS220" i="19"/>
  <c r="BL203" i="19"/>
  <c r="BV192" i="19"/>
  <c r="BE183" i="19"/>
  <c r="I324" i="19"/>
  <c r="E324" i="19"/>
  <c r="J329" i="19"/>
  <c r="BP216" i="19"/>
  <c r="BQ218" i="19"/>
  <c r="BS204" i="19"/>
  <c r="BL201" i="19"/>
  <c r="BE191" i="19"/>
  <c r="V317" i="19"/>
  <c r="M316" i="19"/>
  <c r="F318" i="19"/>
  <c r="E288" i="19"/>
  <c r="BP215" i="19"/>
  <c r="BF206" i="19"/>
  <c r="BH196" i="19"/>
  <c r="BV199" i="19"/>
  <c r="BE192" i="19"/>
  <c r="L338" i="19"/>
  <c r="S336" i="19"/>
  <c r="BE214" i="19"/>
  <c r="BM220" i="19"/>
  <c r="BI213" i="19"/>
  <c r="BK198" i="19"/>
  <c r="BS189" i="19"/>
  <c r="BI183" i="19"/>
  <c r="H328" i="19"/>
  <c r="V316" i="19"/>
  <c r="Q338" i="19"/>
  <c r="BN213" i="19"/>
  <c r="BE218" i="19"/>
  <c r="BQ193" i="19"/>
  <c r="BF189" i="19"/>
  <c r="BP202" i="19"/>
  <c r="S331" i="19"/>
  <c r="I337" i="19"/>
  <c r="G333" i="19"/>
  <c r="BN210" i="19"/>
  <c r="BR215" i="19"/>
  <c r="BJ216" i="19"/>
  <c r="BH203" i="19"/>
  <c r="BP184" i="19"/>
  <c r="U329" i="19"/>
  <c r="I327" i="19"/>
  <c r="T321" i="19"/>
  <c r="E318" i="19"/>
  <c r="W292" i="19"/>
  <c r="BJ205" i="19"/>
  <c r="BH207" i="19"/>
  <c r="BE202" i="19"/>
  <c r="BP203" i="19"/>
  <c r="BJ186" i="19"/>
  <c r="H316" i="19"/>
  <c r="K330" i="19"/>
  <c r="O332" i="19"/>
  <c r="N290" i="19"/>
  <c r="H292" i="19"/>
  <c r="BM216" i="19"/>
  <c r="BF210" i="19"/>
  <c r="BI223" i="19"/>
  <c r="BI202" i="19"/>
  <c r="BS197" i="19"/>
  <c r="Q316" i="19"/>
  <c r="F330" i="19"/>
  <c r="J320" i="19"/>
  <c r="S320" i="19"/>
  <c r="BK217" i="19"/>
  <c r="BF212" i="19"/>
  <c r="BE196" i="19"/>
  <c r="BK193" i="19"/>
  <c r="BF197" i="19"/>
  <c r="G334" i="19"/>
  <c r="R318" i="19"/>
  <c r="H333" i="19"/>
  <c r="BR190" i="19"/>
  <c r="T291" i="19"/>
  <c r="I307" i="19"/>
  <c r="T331" i="19"/>
  <c r="BO219" i="19"/>
  <c r="F306" i="19"/>
  <c r="N291" i="19"/>
  <c r="N300" i="19"/>
  <c r="W287" i="19"/>
  <c r="BI150" i="19"/>
  <c r="E267" i="19"/>
  <c r="BQ171" i="19"/>
  <c r="BG137" i="19"/>
  <c r="BP134" i="19"/>
  <c r="E264" i="19"/>
  <c r="Q336" i="19"/>
  <c r="J305" i="19"/>
  <c r="T311" i="19"/>
  <c r="H302" i="19"/>
  <c r="BF146" i="19"/>
  <c r="BG164" i="19"/>
  <c r="BI157" i="19"/>
  <c r="K276" i="19"/>
  <c r="W235" i="19"/>
  <c r="O246" i="19"/>
  <c r="G318" i="19"/>
  <c r="O294" i="19"/>
  <c r="P288" i="19"/>
  <c r="N298" i="19"/>
  <c r="BH142" i="19"/>
  <c r="BN177" i="19"/>
  <c r="BF149" i="19"/>
  <c r="BE211" i="19"/>
  <c r="BQ215" i="19"/>
  <c r="BE216" i="19"/>
  <c r="BO193" i="19"/>
  <c r="BK202" i="19"/>
  <c r="BL183" i="19"/>
  <c r="J324" i="19"/>
  <c r="F335" i="19"/>
  <c r="O335" i="19"/>
  <c r="BS208" i="19"/>
  <c r="BO209" i="19"/>
  <c r="BQ190" i="19"/>
  <c r="BQ197" i="19"/>
  <c r="BE197" i="19"/>
  <c r="S328" i="19"/>
  <c r="Q332" i="19"/>
  <c r="U337" i="19"/>
  <c r="BI212" i="19"/>
  <c r="BO217" i="19"/>
  <c r="BH209" i="19"/>
  <c r="BN195" i="19"/>
  <c r="BG186" i="19"/>
  <c r="BU183" i="19"/>
  <c r="H326" i="19"/>
  <c r="M337" i="19"/>
  <c r="F322" i="19"/>
  <c r="BU205" i="19"/>
  <c r="BR210" i="19"/>
  <c r="BQ184" i="19"/>
  <c r="BV191" i="19"/>
  <c r="BJ192" i="19"/>
  <c r="S322" i="19"/>
  <c r="H321" i="19"/>
  <c r="T338" i="19"/>
  <c r="BI206" i="19"/>
  <c r="BG208" i="19"/>
  <c r="BI222" i="19"/>
  <c r="BK185" i="19"/>
  <c r="BT194" i="19"/>
  <c r="BV183" i="19"/>
  <c r="K316" i="19"/>
  <c r="Q326" i="19"/>
  <c r="BI221" i="19"/>
  <c r="BM218" i="19"/>
  <c r="BS209" i="19"/>
  <c r="BK189" i="19"/>
  <c r="BI189" i="19"/>
  <c r="M321" i="19"/>
  <c r="N337" i="19"/>
  <c r="K331" i="19"/>
  <c r="T320" i="19"/>
  <c r="BF223" i="19"/>
  <c r="BO206" i="19"/>
  <c r="BU200" i="19"/>
  <c r="BG201" i="19"/>
  <c r="BP188" i="19"/>
  <c r="W338" i="19"/>
  <c r="J327" i="19"/>
  <c r="E327" i="19"/>
  <c r="BP210" i="19"/>
  <c r="BJ210" i="19"/>
  <c r="BH218" i="19"/>
  <c r="BS193" i="19"/>
  <c r="BJ198" i="19"/>
  <c r="E337" i="19"/>
  <c r="E333" i="19"/>
  <c r="E336" i="19"/>
  <c r="J315" i="19"/>
  <c r="O302" i="19"/>
  <c r="BL216" i="19"/>
  <c r="BP220" i="19"/>
  <c r="BV188" i="19"/>
  <c r="BH197" i="19"/>
  <c r="BI190" i="19"/>
  <c r="J322" i="19"/>
  <c r="M334" i="19"/>
  <c r="O323" i="19"/>
  <c r="R297" i="19"/>
  <c r="O293" i="19"/>
  <c r="BQ223" i="19"/>
  <c r="BS222" i="19"/>
  <c r="BK214" i="19"/>
  <c r="BP193" i="19"/>
  <c r="BN193" i="19"/>
  <c r="U323" i="19"/>
  <c r="T317" i="19"/>
  <c r="G335" i="19"/>
  <c r="S335" i="19"/>
  <c r="BJ207" i="19"/>
  <c r="BK210" i="19"/>
  <c r="BI203" i="19"/>
  <c r="BQ185" i="19"/>
  <c r="BG190" i="19"/>
  <c r="L317" i="19"/>
  <c r="T332" i="19"/>
  <c r="F334" i="19"/>
  <c r="BP200" i="19"/>
  <c r="T303" i="19"/>
  <c r="N293" i="19"/>
  <c r="V322" i="19"/>
  <c r="BR222" i="19"/>
  <c r="N314" i="19"/>
  <c r="I306" i="19"/>
  <c r="W306" i="19"/>
  <c r="BT166" i="19"/>
  <c r="BU136" i="19"/>
  <c r="K264" i="19"/>
  <c r="BM167" i="19"/>
  <c r="BT150" i="19"/>
  <c r="BI218" i="19"/>
  <c r="BQ213" i="19"/>
  <c r="BR209" i="19"/>
  <c r="BI184" i="19"/>
  <c r="BV200" i="19"/>
  <c r="M318" i="19"/>
  <c r="R332" i="19"/>
  <c r="F324" i="19"/>
  <c r="H330" i="19"/>
  <c r="BI220" i="19"/>
  <c r="BH216" i="19"/>
  <c r="BU197" i="19"/>
  <c r="BI196" i="19"/>
  <c r="BU201" i="19"/>
  <c r="W335" i="19"/>
  <c r="R322" i="19"/>
  <c r="O322" i="19"/>
  <c r="BM219" i="19"/>
  <c r="BO215" i="19"/>
  <c r="BG217" i="19"/>
  <c r="BQ186" i="19"/>
  <c r="BO184" i="19"/>
  <c r="Q319" i="19"/>
  <c r="P334" i="19"/>
  <c r="N327" i="19"/>
  <c r="R335" i="19"/>
  <c r="BS210" i="19"/>
  <c r="BE212" i="19"/>
  <c r="BU191" i="19"/>
  <c r="BN185" i="19"/>
  <c r="BO199" i="19"/>
  <c r="W329" i="19"/>
  <c r="H334" i="19"/>
  <c r="T319" i="19"/>
  <c r="BM213" i="19"/>
  <c r="BN219" i="19"/>
  <c r="BL222" i="19"/>
  <c r="BM197" i="19"/>
  <c r="BO188" i="19"/>
  <c r="BH183" i="19"/>
  <c r="V327" i="19"/>
  <c r="U339" i="19"/>
  <c r="BJ209" i="19"/>
  <c r="BT213" i="19"/>
  <c r="BJ217" i="19"/>
  <c r="BJ201" i="19"/>
  <c r="BF202" i="19"/>
  <c r="Q328" i="19"/>
  <c r="K325" i="19"/>
  <c r="I319" i="19"/>
  <c r="H332" i="19"/>
  <c r="BN214" i="19"/>
  <c r="BR218" i="19"/>
  <c r="BR187" i="19"/>
  <c r="BJ195" i="19"/>
  <c r="BE185" i="19"/>
  <c r="L320" i="19"/>
  <c r="M317" i="19"/>
  <c r="J332" i="19"/>
  <c r="BP219" i="19"/>
  <c r="BP223" i="19"/>
  <c r="BU204" i="19"/>
  <c r="BP185" i="19"/>
  <c r="BF201" i="19"/>
  <c r="W317" i="19"/>
  <c r="P320" i="19"/>
  <c r="R324" i="19"/>
  <c r="M290" i="19"/>
  <c r="L312" i="19"/>
  <c r="BL207" i="19"/>
  <c r="BU217" i="19"/>
  <c r="BH190" i="19"/>
  <c r="BO191" i="19"/>
  <c r="BF194" i="19"/>
  <c r="R330" i="19"/>
  <c r="K327" i="19"/>
  <c r="V326" i="19"/>
  <c r="V304" i="19"/>
  <c r="G303" i="19"/>
  <c r="BR211" i="19"/>
  <c r="BP217" i="19"/>
  <c r="BL208" i="19"/>
  <c r="BO185" i="19"/>
  <c r="BH188" i="19"/>
  <c r="E331" i="19"/>
  <c r="I328" i="19"/>
  <c r="E323" i="19"/>
  <c r="K315" i="19"/>
  <c r="BK218" i="19"/>
  <c r="BE222" i="19"/>
  <c r="BF190" i="19"/>
  <c r="BU199" i="19"/>
  <c r="BG196" i="19"/>
  <c r="H324" i="19"/>
  <c r="N317" i="19"/>
  <c r="L332" i="19"/>
  <c r="BV197" i="19"/>
  <c r="BV210" i="19"/>
  <c r="V301" i="19"/>
  <c r="V321" i="19"/>
  <c r="BG187" i="19"/>
  <c r="T297" i="19"/>
  <c r="H293" i="19"/>
  <c r="Q298" i="19"/>
  <c r="BO170" i="19"/>
  <c r="BH144" i="19"/>
  <c r="S258" i="19"/>
  <c r="BS146" i="19"/>
  <c r="R263" i="19"/>
  <c r="BJ206" i="19"/>
  <c r="BF207" i="19"/>
  <c r="BK215" i="19"/>
  <c r="BN196" i="19"/>
  <c r="BL196" i="19"/>
  <c r="Q325" i="19"/>
  <c r="O320" i="19"/>
  <c r="H338" i="19"/>
  <c r="F323" i="19"/>
  <c r="BE210" i="19"/>
  <c r="BV213" i="19"/>
  <c r="BR184" i="19"/>
  <c r="BK190" i="19"/>
  <c r="BT198" i="19"/>
  <c r="I316" i="19"/>
  <c r="V335" i="19"/>
  <c r="K319" i="19"/>
  <c r="BN207" i="19"/>
  <c r="BI210" i="19"/>
  <c r="BI216" i="19"/>
  <c r="BL198" i="19"/>
  <c r="BI198" i="19"/>
  <c r="U326" i="19"/>
  <c r="M322" i="19"/>
  <c r="V339" i="19"/>
  <c r="I325" i="19"/>
  <c r="BV221" i="19"/>
  <c r="BS221" i="19"/>
  <c r="BE199" i="19"/>
  <c r="BF198" i="19"/>
  <c r="BN203" i="19"/>
  <c r="G337" i="19"/>
  <c r="U324" i="19"/>
  <c r="S324" i="19"/>
  <c r="BQ220" i="19"/>
  <c r="BM217" i="19"/>
  <c r="BK208" i="19"/>
  <c r="BG188" i="19"/>
  <c r="BE188" i="19"/>
  <c r="U320" i="19"/>
  <c r="P336" i="19"/>
  <c r="P330" i="19"/>
  <c r="BT208" i="19"/>
  <c r="BG207" i="19"/>
  <c r="BG218" i="19"/>
  <c r="BF192" i="19"/>
  <c r="BO196" i="19"/>
  <c r="U335" i="19"/>
  <c r="E332" i="19"/>
  <c r="U333" i="19"/>
  <c r="I315" i="19"/>
  <c r="BL205" i="19"/>
  <c r="BV215" i="19"/>
  <c r="BL188" i="19"/>
  <c r="BH189" i="19"/>
  <c r="BG185" i="19"/>
  <c r="T328" i="19"/>
  <c r="U325" i="19"/>
  <c r="N318" i="19"/>
  <c r="BI208" i="19"/>
  <c r="BF216" i="19"/>
  <c r="BE187" i="19"/>
  <c r="BU193" i="19"/>
  <c r="BS201" i="19"/>
  <c r="G325" i="19"/>
  <c r="R325" i="19"/>
  <c r="T337" i="19"/>
  <c r="Q297" i="19"/>
  <c r="W296" i="19"/>
  <c r="BL219" i="19"/>
  <c r="BS211" i="19"/>
  <c r="BH199" i="19"/>
  <c r="BS184" i="19"/>
  <c r="BE203" i="19"/>
  <c r="I318" i="19"/>
  <c r="U316" i="19"/>
  <c r="T334" i="19"/>
  <c r="F312" i="19"/>
  <c r="O313" i="19"/>
  <c r="BT211" i="19"/>
  <c r="BR212" i="19"/>
  <c r="BK204" i="19"/>
  <c r="BR195" i="19"/>
  <c r="BS200" i="19"/>
  <c r="I338" i="19"/>
  <c r="R334" i="19"/>
  <c r="J338" i="19"/>
  <c r="U315" i="19"/>
  <c r="BG210" i="19"/>
  <c r="BS219" i="19"/>
  <c r="BL191" i="19"/>
  <c r="BM193" i="19"/>
  <c r="BH185" i="19"/>
  <c r="P332" i="19"/>
  <c r="L330" i="19"/>
  <c r="L328" i="19"/>
  <c r="V324" i="19"/>
  <c r="BR220" i="19"/>
  <c r="J310" i="19"/>
  <c r="Q288" i="19"/>
  <c r="BP190" i="19"/>
  <c r="P308" i="19"/>
  <c r="J306" i="19"/>
  <c r="S312" i="19"/>
  <c r="BF165" i="19"/>
  <c r="S261" i="19"/>
  <c r="BN170" i="19"/>
  <c r="BS142" i="19"/>
  <c r="J262" i="19"/>
  <c r="I277" i="19"/>
  <c r="N240" i="19"/>
  <c r="U292" i="19"/>
  <c r="J288" i="19"/>
  <c r="S288" i="19"/>
  <c r="F290" i="19"/>
  <c r="BI159" i="19"/>
  <c r="BO151" i="19"/>
  <c r="G261" i="19"/>
  <c r="L253" i="19"/>
  <c r="BE39" i="19"/>
  <c r="BG155" i="19"/>
  <c r="I304" i="19"/>
  <c r="S294" i="19"/>
  <c r="W293" i="19"/>
  <c r="W294" i="19"/>
  <c r="BV173" i="19"/>
  <c r="BF136" i="19"/>
  <c r="BG189" i="19"/>
  <c r="BN208" i="19"/>
  <c r="E339" i="19"/>
  <c r="BR199" i="19"/>
  <c r="BF218" i="19"/>
  <c r="J336" i="19"/>
  <c r="S337" i="19"/>
  <c r="BV186" i="19"/>
  <c r="BO208" i="19"/>
  <c r="H335" i="19"/>
  <c r="BK183" i="19"/>
  <c r="BG206" i="19"/>
  <c r="O325" i="19"/>
  <c r="BT190" i="19"/>
  <c r="BL212" i="19"/>
  <c r="Q335" i="19"/>
  <c r="P296" i="19"/>
  <c r="BQ145" i="19"/>
  <c r="J256" i="19"/>
  <c r="P304" i="19"/>
  <c r="BO164" i="19"/>
  <c r="J233" i="19"/>
  <c r="V291" i="19"/>
  <c r="BN157" i="19"/>
  <c r="R264" i="19"/>
  <c r="BJ174" i="19"/>
  <c r="Q235" i="19"/>
  <c r="M288" i="19"/>
  <c r="BU186" i="19"/>
  <c r="R290" i="19"/>
  <c r="E303" i="19"/>
  <c r="P303" i="19"/>
  <c r="BG180" i="19"/>
  <c r="L263" i="19"/>
  <c r="BR154" i="19"/>
  <c r="BU157" i="19"/>
  <c r="Q265" i="19"/>
  <c r="BI15" i="19"/>
  <c r="O250" i="19"/>
  <c r="BO10" i="19"/>
  <c r="F273" i="19"/>
  <c r="F251" i="19"/>
  <c r="H312" i="19"/>
  <c r="L306" i="19"/>
  <c r="P287" i="19"/>
  <c r="N278" i="19"/>
  <c r="BS133" i="19"/>
  <c r="BP156" i="19"/>
  <c r="J244" i="19"/>
  <c r="BP81" i="19"/>
  <c r="BP119" i="19"/>
  <c r="M256" i="19"/>
  <c r="BP201" i="19"/>
  <c r="S302" i="19"/>
  <c r="H304" i="19"/>
  <c r="L315" i="19"/>
  <c r="T296" i="19"/>
  <c r="H314" i="19"/>
  <c r="BG174" i="19"/>
  <c r="M249" i="19"/>
  <c r="F272" i="19"/>
  <c r="BT179" i="19"/>
  <c r="E258" i="19"/>
  <c r="M244" i="19"/>
  <c r="BN134" i="19"/>
  <c r="BM132" i="19"/>
  <c r="N253" i="19"/>
  <c r="R233" i="19"/>
  <c r="BV148" i="19"/>
  <c r="W278" i="19"/>
  <c r="S314" i="19"/>
  <c r="BK146" i="19"/>
  <c r="BV174" i="19"/>
  <c r="BM138" i="19"/>
  <c r="BH163" i="19"/>
  <c r="W255" i="19"/>
  <c r="K233" i="19"/>
  <c r="BP199" i="19"/>
  <c r="BJ214" i="19"/>
  <c r="W334" i="19"/>
  <c r="O336" i="19"/>
  <c r="BM196" i="19"/>
  <c r="BG211" i="19"/>
  <c r="T335" i="19"/>
  <c r="BO203" i="19"/>
  <c r="BL213" i="19"/>
  <c r="M325" i="19"/>
  <c r="R317" i="19"/>
  <c r="BE204" i="19"/>
  <c r="F315" i="19"/>
  <c r="BG198" i="19"/>
  <c r="BP218" i="19"/>
  <c r="G324" i="19"/>
  <c r="I292" i="19"/>
  <c r="M278" i="19"/>
  <c r="BF204" i="19"/>
  <c r="P307" i="19"/>
  <c r="H283" i="19"/>
  <c r="U276" i="19"/>
  <c r="V297" i="19"/>
  <c r="BG133" i="19"/>
  <c r="G267" i="19"/>
  <c r="BV168" i="19"/>
  <c r="BF72" i="19"/>
  <c r="E308" i="19"/>
  <c r="P318" i="19"/>
  <c r="J296" i="19"/>
  <c r="V298" i="19"/>
  <c r="I302" i="19"/>
  <c r="BR135" i="19"/>
  <c r="S259" i="19"/>
  <c r="BN144" i="19"/>
  <c r="BL157" i="19"/>
  <c r="W271" i="19"/>
  <c r="L192" i="19"/>
  <c r="G254" i="19"/>
  <c r="BV99" i="19"/>
  <c r="G247" i="19"/>
  <c r="N243" i="19"/>
  <c r="S299" i="19"/>
  <c r="M306" i="19"/>
  <c r="BR155" i="19"/>
  <c r="BS169" i="19"/>
  <c r="G263" i="19"/>
  <c r="BL145" i="19"/>
  <c r="O242" i="19"/>
  <c r="BQ181" i="19"/>
  <c r="BH57" i="19"/>
  <c r="BF22" i="19"/>
  <c r="BM202" i="19"/>
  <c r="T290" i="19"/>
  <c r="F301" i="19"/>
  <c r="M308" i="19"/>
  <c r="I290" i="19"/>
  <c r="G295" i="19"/>
  <c r="BT158" i="19"/>
  <c r="BK169" i="19"/>
  <c r="K249" i="19"/>
  <c r="BV137" i="19"/>
  <c r="M250" i="19"/>
  <c r="BT9" i="19"/>
  <c r="F261" i="19"/>
  <c r="BF98" i="19"/>
  <c r="R245" i="19"/>
  <c r="BV115" i="19"/>
  <c r="S275" i="19"/>
  <c r="E235" i="19"/>
  <c r="R302" i="19"/>
  <c r="M286" i="19"/>
  <c r="BS162" i="19"/>
  <c r="Q266" i="19"/>
  <c r="BL139" i="19"/>
  <c r="BU112" i="19"/>
  <c r="BP8" i="19"/>
  <c r="BN141" i="19"/>
  <c r="L249" i="19"/>
  <c r="K308" i="19"/>
  <c r="BP175" i="19"/>
  <c r="BR146" i="19"/>
  <c r="H274" i="19"/>
  <c r="N263" i="19"/>
  <c r="BU40" i="19"/>
  <c r="BI77" i="19"/>
  <c r="V279" i="19"/>
  <c r="BJ64" i="19"/>
  <c r="BU24" i="19"/>
  <c r="V307" i="19"/>
  <c r="S293" i="19"/>
  <c r="BJ175" i="19"/>
  <c r="J260" i="19"/>
  <c r="H276" i="19"/>
  <c r="V300" i="19"/>
  <c r="BU159" i="19"/>
  <c r="BG134" i="19"/>
  <c r="L269" i="19"/>
  <c r="F260" i="19"/>
  <c r="BE11" i="19"/>
  <c r="BU13" i="19"/>
  <c r="BN151" i="19"/>
  <c r="BL17" i="19"/>
  <c r="L246" i="19"/>
  <c r="E306" i="19"/>
  <c r="I312" i="19"/>
  <c r="BS177" i="19"/>
  <c r="BO134" i="19"/>
  <c r="BR153" i="19"/>
  <c r="BT170" i="19"/>
  <c r="BN48" i="19"/>
  <c r="O228" i="19"/>
  <c r="BH56" i="19"/>
  <c r="J264" i="19"/>
  <c r="BJ126" i="19"/>
  <c r="BH22" i="19"/>
  <c r="V233" i="19"/>
  <c r="G259" i="19"/>
  <c r="BO100" i="19"/>
  <c r="S103" i="19"/>
  <c r="O310" i="19"/>
  <c r="BI160" i="19"/>
  <c r="F283" i="19"/>
  <c r="V241" i="19"/>
  <c r="F247" i="19"/>
  <c r="L268" i="19"/>
  <c r="F270" i="19"/>
  <c r="K211" i="19"/>
  <c r="BK142" i="19"/>
  <c r="BI97" i="19"/>
  <c r="J258" i="19"/>
  <c r="BO8" i="19"/>
  <c r="BU117" i="19"/>
  <c r="BQ58" i="19"/>
  <c r="U92" i="19"/>
  <c r="BL172" i="19"/>
  <c r="BO179" i="19"/>
  <c r="S227" i="19"/>
  <c r="BN15" i="19"/>
  <c r="N191" i="19"/>
  <c r="BN21" i="19"/>
  <c r="M312" i="19"/>
  <c r="BP171" i="19"/>
  <c r="S262" i="19"/>
  <c r="R251" i="19"/>
  <c r="E255" i="19"/>
  <c r="E286" i="19"/>
  <c r="K266" i="19"/>
  <c r="F231" i="19"/>
  <c r="BO150" i="19"/>
  <c r="BP107" i="19"/>
  <c r="S247" i="19"/>
  <c r="Q296" i="19"/>
  <c r="BO177" i="19"/>
  <c r="T261" i="19"/>
  <c r="E236" i="19"/>
  <c r="T251" i="19"/>
  <c r="BG37" i="19"/>
  <c r="BP121" i="19"/>
  <c r="M283" i="19"/>
  <c r="BR56" i="19"/>
  <c r="BH37" i="19"/>
  <c r="BM103" i="19"/>
  <c r="F154" i="19"/>
  <c r="I213" i="19"/>
  <c r="R217" i="19"/>
  <c r="K151" i="19"/>
  <c r="BJ35" i="19"/>
  <c r="BQ53" i="19"/>
  <c r="P27" i="19"/>
  <c r="K183" i="19"/>
  <c r="J228" i="19"/>
  <c r="BV49" i="19"/>
  <c r="BL170" i="19"/>
  <c r="U283" i="19"/>
  <c r="G285" i="19"/>
  <c r="BT84" i="19"/>
  <c r="BF49" i="19"/>
  <c r="BT110" i="19"/>
  <c r="BN108" i="19"/>
  <c r="F262" i="19"/>
  <c r="BU65" i="19"/>
  <c r="W55" i="19"/>
  <c r="S308" i="19"/>
  <c r="M254" i="19"/>
  <c r="F285" i="19"/>
  <c r="BH114" i="19"/>
  <c r="BJ89" i="19"/>
  <c r="I265" i="19"/>
  <c r="BP20" i="19"/>
  <c r="BH64" i="19"/>
  <c r="BT25" i="19"/>
  <c r="S304" i="19"/>
  <c r="Q244" i="19"/>
  <c r="R284" i="19"/>
  <c r="BV5" i="19"/>
  <c r="BO74" i="19"/>
  <c r="Q258" i="19"/>
  <c r="BT49" i="19"/>
  <c r="BL115" i="19"/>
  <c r="BR132" i="19"/>
  <c r="F302" i="19"/>
  <c r="BR178" i="19"/>
  <c r="BF70" i="19"/>
  <c r="BR45" i="19"/>
  <c r="I250" i="19"/>
  <c r="N231" i="19"/>
  <c r="BN129" i="19"/>
  <c r="Q27" i="19"/>
  <c r="G147" i="19"/>
  <c r="R248" i="19"/>
  <c r="BE113" i="19"/>
  <c r="F295" i="19"/>
  <c r="Q255" i="19"/>
  <c r="BP118" i="19"/>
  <c r="V269" i="19"/>
  <c r="BJ121" i="19"/>
  <c r="BI179" i="19"/>
  <c r="BU145" i="19"/>
  <c r="P239" i="19"/>
  <c r="BQ96" i="19"/>
  <c r="BV141" i="19"/>
  <c r="R211" i="19"/>
  <c r="BO32" i="19"/>
  <c r="M19" i="19"/>
  <c r="BU34" i="19"/>
  <c r="N283" i="19"/>
  <c r="P41" i="19"/>
  <c r="BP27" i="19"/>
  <c r="R273" i="19"/>
  <c r="BV119" i="19"/>
  <c r="H30" i="19"/>
  <c r="H224" i="19"/>
  <c r="O124" i="19"/>
  <c r="BN6" i="19"/>
  <c r="U63" i="19"/>
  <c r="L198" i="19"/>
  <c r="BV65" i="19"/>
  <c r="M264" i="19"/>
  <c r="Q253" i="19"/>
  <c r="BS36" i="19"/>
  <c r="BE153" i="19"/>
  <c r="H199" i="19"/>
  <c r="BE66" i="19"/>
  <c r="BU9" i="19"/>
  <c r="M224" i="19"/>
  <c r="O270" i="19"/>
  <c r="BH8" i="19"/>
  <c r="BQ110" i="19"/>
  <c r="G243" i="19"/>
  <c r="BU29" i="19"/>
  <c r="W6" i="19"/>
  <c r="Q232" i="19"/>
  <c r="Q165" i="19"/>
  <c r="U311" i="19"/>
  <c r="G235" i="19"/>
  <c r="BE152" i="19"/>
  <c r="Q243" i="19"/>
  <c r="BH132" i="19"/>
  <c r="H270" i="19"/>
  <c r="BQ101" i="19"/>
  <c r="N196" i="19"/>
  <c r="BT85" i="19"/>
  <c r="G290" i="19"/>
  <c r="BN167" i="19"/>
  <c r="BL77" i="19"/>
  <c r="H272" i="19"/>
  <c r="BP74" i="19"/>
  <c r="BV170" i="19"/>
  <c r="V258" i="19"/>
  <c r="BO130" i="19"/>
  <c r="BT31" i="19"/>
  <c r="BF61" i="19"/>
  <c r="N284" i="19"/>
  <c r="T183" i="19"/>
  <c r="Q177" i="19"/>
  <c r="Q130" i="19"/>
  <c r="L238" i="19"/>
  <c r="E49" i="19"/>
  <c r="BH74" i="19"/>
  <c r="G32" i="19"/>
  <c r="G217" i="19"/>
  <c r="BM114" i="19"/>
  <c r="BL8" i="19"/>
  <c r="BT197" i="19"/>
  <c r="BP206" i="19"/>
  <c r="L324" i="19"/>
  <c r="Q317" i="19"/>
  <c r="BU187" i="19"/>
  <c r="BG222" i="19"/>
  <c r="T325" i="19"/>
  <c r="BV198" i="19"/>
  <c r="BH212" i="19"/>
  <c r="BE208" i="19"/>
  <c r="N319" i="19"/>
  <c r="BG204" i="19"/>
  <c r="E291" i="19"/>
  <c r="BN192" i="19"/>
  <c r="BU213" i="19"/>
  <c r="F339" i="19"/>
  <c r="U301" i="19"/>
  <c r="T281" i="19"/>
  <c r="BP197" i="19"/>
  <c r="K299" i="19"/>
  <c r="W258" i="19"/>
  <c r="E279" i="19"/>
  <c r="W310" i="19"/>
  <c r="P265" i="19"/>
  <c r="G280" i="19"/>
  <c r="E282" i="19"/>
  <c r="BU220" i="19"/>
  <c r="P312" i="19"/>
  <c r="R327" i="19"/>
  <c r="S300" i="19"/>
  <c r="T288" i="19"/>
  <c r="M291" i="19"/>
  <c r="BO147" i="19"/>
  <c r="G262" i="19"/>
  <c r="O272" i="19"/>
  <c r="L235" i="19"/>
  <c r="Q238" i="19"/>
  <c r="Q216" i="19"/>
  <c r="BT88" i="19"/>
  <c r="BO6" i="19"/>
  <c r="M238" i="19"/>
  <c r="BM51" i="19"/>
  <c r="I288" i="19"/>
  <c r="W305" i="19"/>
  <c r="BH173" i="19"/>
  <c r="BI163" i="19"/>
  <c r="F269" i="19"/>
  <c r="M268" i="19"/>
  <c r="H233" i="19"/>
  <c r="BP167" i="19"/>
  <c r="BO81" i="19"/>
  <c r="BM56" i="19"/>
  <c r="H320" i="19"/>
  <c r="K302" i="19"/>
  <c r="W309" i="19"/>
  <c r="F303" i="19"/>
  <c r="I308" i="19"/>
  <c r="J294" i="19"/>
  <c r="BT149" i="19"/>
  <c r="BN164" i="19"/>
  <c r="M234" i="19"/>
  <c r="V263" i="19"/>
  <c r="F256" i="19"/>
  <c r="BV91" i="19"/>
  <c r="K265" i="19"/>
  <c r="BL96" i="19"/>
  <c r="BI35" i="19"/>
  <c r="BL29" i="19"/>
  <c r="W238" i="19"/>
  <c r="BU67" i="19"/>
  <c r="T302" i="19"/>
  <c r="BP163" i="19"/>
  <c r="BK140" i="19"/>
  <c r="Q286" i="19"/>
  <c r="I281" i="19"/>
  <c r="BP22" i="19"/>
  <c r="BR28" i="19"/>
  <c r="I259" i="19"/>
  <c r="BO15" i="19"/>
  <c r="V306" i="19"/>
  <c r="BU181" i="19"/>
  <c r="K263" i="19"/>
  <c r="R250" i="19"/>
  <c r="P241" i="19"/>
  <c r="BF85" i="19"/>
  <c r="BR8" i="19"/>
  <c r="L274" i="19"/>
  <c r="BM19" i="19"/>
  <c r="BK10" i="19"/>
  <c r="O290" i="19"/>
  <c r="U306" i="19"/>
  <c r="BN145" i="19"/>
  <c r="J277" i="19"/>
  <c r="P270" i="19"/>
  <c r="K290" i="19"/>
  <c r="BV161" i="19"/>
  <c r="M276" i="19"/>
  <c r="P240" i="19"/>
  <c r="Q285" i="19"/>
  <c r="BK84" i="19"/>
  <c r="BF15" i="19"/>
  <c r="P269" i="19"/>
  <c r="BE104" i="19"/>
  <c r="BE103" i="19"/>
  <c r="H291" i="19"/>
  <c r="U293" i="19"/>
  <c r="BU175" i="19"/>
  <c r="U279" i="19"/>
  <c r="E281" i="19"/>
  <c r="BJ148" i="19"/>
  <c r="BI164" i="19"/>
  <c r="J218" i="19"/>
  <c r="BF31" i="19"/>
  <c r="R256" i="19"/>
  <c r="BU169" i="19"/>
  <c r="W187" i="19"/>
  <c r="BK120" i="19"/>
  <c r="K236" i="19"/>
  <c r="BQ67" i="19"/>
  <c r="H34" i="19"/>
  <c r="O305" i="19"/>
  <c r="BQ174" i="19"/>
  <c r="P284" i="19"/>
  <c r="BM173" i="19"/>
  <c r="BK128" i="19"/>
  <c r="L257" i="19"/>
  <c r="F238" i="19"/>
  <c r="BG85" i="19"/>
  <c r="I286" i="19"/>
  <c r="BH179" i="19"/>
  <c r="S250" i="19"/>
  <c r="BP67" i="19"/>
  <c r="BL22" i="19"/>
  <c r="BK5" i="19"/>
  <c r="O182" i="19"/>
  <c r="BF180" i="19"/>
  <c r="L264" i="19"/>
  <c r="BT75" i="19"/>
  <c r="BI116" i="19"/>
  <c r="V76" i="19"/>
  <c r="BV75" i="19"/>
  <c r="F307" i="19"/>
  <c r="BU182" i="19"/>
  <c r="P274" i="19"/>
  <c r="BK155" i="19"/>
  <c r="BS48" i="19"/>
  <c r="V249" i="19"/>
  <c r="E252" i="19"/>
  <c r="BO129" i="19"/>
  <c r="Q269" i="19"/>
  <c r="BH170" i="19"/>
  <c r="T256" i="19"/>
  <c r="G297" i="19"/>
  <c r="BO144" i="19"/>
  <c r="K268" i="19"/>
  <c r="H246" i="19"/>
  <c r="V255" i="19"/>
  <c r="BQ40" i="19"/>
  <c r="BP49" i="19"/>
  <c r="M242" i="19"/>
  <c r="BP39" i="19"/>
  <c r="BG84" i="19"/>
  <c r="BH46" i="19"/>
  <c r="BG140" i="19"/>
  <c r="BV71" i="19"/>
  <c r="O225" i="19"/>
  <c r="E202" i="19"/>
  <c r="BO42" i="19"/>
  <c r="BQ114" i="19"/>
  <c r="E209" i="19"/>
  <c r="M43" i="19"/>
  <c r="BV157" i="19"/>
  <c r="F133" i="19"/>
  <c r="U274" i="19"/>
  <c r="N250" i="19"/>
  <c r="F244" i="19"/>
  <c r="BT106" i="19"/>
  <c r="N122" i="19"/>
  <c r="J210" i="19"/>
  <c r="E189" i="19"/>
  <c r="I260" i="19"/>
  <c r="BH99" i="19"/>
  <c r="V92" i="19"/>
  <c r="J299" i="19"/>
  <c r="BR145" i="19"/>
  <c r="F252" i="19"/>
  <c r="BG166" i="19"/>
  <c r="BO90" i="19"/>
  <c r="BO61" i="19"/>
  <c r="BI128" i="19"/>
  <c r="Q78" i="19"/>
  <c r="BJ71" i="19"/>
  <c r="M309" i="19"/>
  <c r="BU149" i="19"/>
  <c r="BI124" i="19"/>
  <c r="BK174" i="19"/>
  <c r="BK88" i="19"/>
  <c r="BN119" i="19"/>
  <c r="BF25" i="19"/>
  <c r="H97" i="19"/>
  <c r="BT117" i="19"/>
  <c r="E296" i="19"/>
  <c r="K280" i="19"/>
  <c r="BP147" i="19"/>
  <c r="BO182" i="19"/>
  <c r="BU126" i="19"/>
  <c r="BV89" i="19"/>
  <c r="O207" i="19"/>
  <c r="BM52" i="19"/>
  <c r="BG169" i="19"/>
  <c r="BF62" i="19"/>
  <c r="L51" i="19"/>
  <c r="E298" i="19"/>
  <c r="Q283" i="19"/>
  <c r="BT174" i="19"/>
  <c r="V254" i="19"/>
  <c r="BI109" i="19"/>
  <c r="Q274" i="19"/>
  <c r="BL164" i="19"/>
  <c r="BM21" i="19"/>
  <c r="M227" i="19"/>
  <c r="U257" i="19"/>
  <c r="P203" i="19"/>
  <c r="BL126" i="19"/>
  <c r="BM4" i="19"/>
  <c r="BP105" i="19"/>
  <c r="N246" i="19"/>
  <c r="I198" i="19"/>
  <c r="BE75" i="19"/>
  <c r="BE80" i="19"/>
  <c r="BJ81" i="19"/>
  <c r="R125" i="19"/>
  <c r="BE40" i="19"/>
  <c r="BQ138" i="19"/>
  <c r="I180" i="19"/>
  <c r="V50" i="19"/>
  <c r="G210" i="19"/>
  <c r="U231" i="19"/>
  <c r="BQ143" i="19"/>
  <c r="BF159" i="19"/>
  <c r="BS11" i="19"/>
  <c r="G257" i="19"/>
  <c r="T185" i="19"/>
  <c r="I228" i="19"/>
  <c r="BO4" i="19"/>
  <c r="I175" i="19"/>
  <c r="K241" i="19"/>
  <c r="E178" i="19"/>
  <c r="G208" i="19"/>
  <c r="BV121" i="19"/>
  <c r="I224" i="19"/>
  <c r="L11" i="19"/>
  <c r="BG128" i="19"/>
  <c r="BF133" i="19"/>
  <c r="F311" i="19"/>
  <c r="BR172" i="19"/>
  <c r="H244" i="19"/>
  <c r="BM46" i="19"/>
  <c r="BS14" i="19"/>
  <c r="S257" i="19"/>
  <c r="BF17" i="19"/>
  <c r="O214" i="19"/>
  <c r="BT127" i="19"/>
  <c r="E314" i="19"/>
  <c r="T239" i="19"/>
  <c r="BV139" i="19"/>
  <c r="T244" i="19"/>
  <c r="BQ18" i="19"/>
  <c r="T276" i="19"/>
  <c r="BN39" i="19"/>
  <c r="O41" i="19"/>
  <c r="BF26" i="19"/>
  <c r="K220" i="19"/>
  <c r="BE45" i="19"/>
  <c r="M232" i="19"/>
  <c r="S209" i="19"/>
  <c r="M14" i="19"/>
  <c r="BU58" i="19"/>
  <c r="J130" i="19"/>
  <c r="J179" i="19"/>
  <c r="BI75" i="19"/>
  <c r="Q162" i="19"/>
  <c r="BK166" i="19"/>
  <c r="BM2" i="19"/>
  <c r="K335" i="19"/>
  <c r="BM185" i="19"/>
  <c r="BG221" i="19"/>
  <c r="T323" i="19"/>
  <c r="BK187" i="19"/>
  <c r="BG215" i="19"/>
  <c r="P324" i="19"/>
  <c r="L319" i="19"/>
  <c r="BJ202" i="19"/>
  <c r="BN218" i="19"/>
  <c r="T339" i="19"/>
  <c r="BR194" i="19"/>
  <c r="S303" i="19"/>
  <c r="BF195" i="19"/>
  <c r="BQ222" i="19"/>
  <c r="P315" i="19"/>
  <c r="K314" i="19"/>
  <c r="L242" i="19"/>
  <c r="W339" i="19"/>
  <c r="G312" i="19"/>
  <c r="BM134" i="19"/>
  <c r="BU43" i="19"/>
  <c r="M307" i="19"/>
  <c r="BV166" i="19"/>
  <c r="E250" i="19"/>
  <c r="S255" i="19"/>
  <c r="BM188" i="19"/>
  <c r="W290" i="19"/>
  <c r="M296" i="19"/>
  <c r="U302" i="19"/>
  <c r="T309" i="19"/>
  <c r="K303" i="19"/>
  <c r="O280" i="19"/>
  <c r="W281" i="19"/>
  <c r="R258" i="19"/>
  <c r="N255" i="19"/>
  <c r="J254" i="19"/>
  <c r="BJ86" i="19"/>
  <c r="BL49" i="19"/>
  <c r="BP176" i="19"/>
  <c r="BT27" i="19"/>
  <c r="BJ112" i="19"/>
  <c r="K305" i="19"/>
  <c r="F289" i="19"/>
  <c r="BP174" i="19"/>
  <c r="BR156" i="19"/>
  <c r="BF176" i="19"/>
  <c r="P263" i="19"/>
  <c r="BP53" i="19"/>
  <c r="BV136" i="19"/>
  <c r="BR126" i="19"/>
  <c r="BP21" i="19"/>
  <c r="T315" i="19"/>
  <c r="P295" i="19"/>
  <c r="T313" i="19"/>
  <c r="L295" i="19"/>
  <c r="W314" i="19"/>
  <c r="N295" i="19"/>
  <c r="BM153" i="19"/>
  <c r="BK152" i="19"/>
  <c r="BS172" i="19"/>
  <c r="O279" i="19"/>
  <c r="BE27" i="19"/>
  <c r="BH130" i="19"/>
  <c r="N236" i="19"/>
  <c r="G182" i="19"/>
  <c r="BR75" i="19"/>
  <c r="BM3" i="19"/>
  <c r="K239" i="19"/>
  <c r="BO40" i="19"/>
  <c r="W301" i="19"/>
  <c r="BU179" i="19"/>
  <c r="U267" i="19"/>
  <c r="S237" i="19"/>
  <c r="M255" i="19"/>
  <c r="BH108" i="19"/>
  <c r="BQ37" i="19"/>
  <c r="G283" i="19"/>
  <c r="BP12" i="19"/>
  <c r="H298" i="19"/>
  <c r="BS144" i="19"/>
  <c r="P258" i="19"/>
  <c r="BJ127" i="19"/>
  <c r="BN209" i="19"/>
  <c r="I334" i="19"/>
  <c r="BK197" i="19"/>
  <c r="BV214" i="19"/>
  <c r="R319" i="19"/>
  <c r="I320" i="19"/>
  <c r="BQ199" i="19"/>
  <c r="BV223" i="19"/>
  <c r="V323" i="19"/>
  <c r="BO197" i="19"/>
  <c r="BQ210" i="19"/>
  <c r="U327" i="19"/>
  <c r="BN202" i="19"/>
  <c r="L305" i="19"/>
  <c r="P331" i="19"/>
  <c r="BP196" i="19"/>
  <c r="V292" i="19"/>
  <c r="U288" i="19"/>
  <c r="BJ179" i="19"/>
  <c r="L298" i="19"/>
  <c r="BO180" i="19"/>
  <c r="BL138" i="19"/>
  <c r="BS198" i="19"/>
  <c r="K291" i="19"/>
  <c r="BG156" i="19"/>
  <c r="H278" i="19"/>
  <c r="BK73" i="19"/>
  <c r="K289" i="19"/>
  <c r="K311" i="19"/>
  <c r="R294" i="19"/>
  <c r="G298" i="19"/>
  <c r="Q299" i="19"/>
  <c r="G302" i="19"/>
  <c r="R272" i="19"/>
  <c r="BR173" i="19"/>
  <c r="Q281" i="19"/>
  <c r="BM77" i="19"/>
  <c r="BM18" i="19"/>
  <c r="BG130" i="19"/>
  <c r="BI170" i="19"/>
  <c r="N258" i="19"/>
  <c r="BL82" i="19"/>
  <c r="BT188" i="19"/>
  <c r="L288" i="19"/>
  <c r="U312" i="19"/>
  <c r="E260" i="19"/>
  <c r="Q277" i="19"/>
  <c r="BQ151" i="19"/>
  <c r="BM17" i="19"/>
  <c r="BF135" i="19"/>
  <c r="P264" i="19"/>
  <c r="BU20" i="19"/>
  <c r="BE112" i="19"/>
  <c r="T294" i="19"/>
  <c r="F314" i="19"/>
  <c r="V293" i="19"/>
  <c r="K293" i="19"/>
  <c r="Q313" i="19"/>
  <c r="BO155" i="19"/>
  <c r="BH159" i="19"/>
  <c r="T278" i="19"/>
  <c r="J259" i="19"/>
  <c r="BG88" i="19"/>
  <c r="BJ154" i="19"/>
  <c r="BG101" i="19"/>
  <c r="BS67" i="19"/>
  <c r="S212" i="19"/>
  <c r="BQ166" i="19"/>
  <c r="V277" i="19"/>
  <c r="BP61" i="19"/>
  <c r="E329" i="19"/>
  <c r="M298" i="19"/>
  <c r="BJ165" i="19"/>
  <c r="BK180" i="19"/>
  <c r="BK172" i="19"/>
  <c r="BK177" i="19"/>
  <c r="BL119" i="19"/>
  <c r="BE92" i="19"/>
  <c r="BS18" i="19"/>
  <c r="R300" i="19"/>
  <c r="E301" i="19"/>
  <c r="BU164" i="19"/>
  <c r="Q259" i="19"/>
  <c r="N276" i="19"/>
  <c r="BE146" i="19"/>
  <c r="BF161" i="19"/>
  <c r="BG77" i="19"/>
  <c r="BE30" i="19"/>
  <c r="E238" i="19"/>
  <c r="BM171" i="19"/>
  <c r="P300" i="19"/>
  <c r="BE135" i="19"/>
  <c r="BF177" i="19"/>
  <c r="BF147" i="19"/>
  <c r="M299" i="19"/>
  <c r="R308" i="19"/>
  <c r="BI174" i="19"/>
  <c r="BT136" i="19"/>
  <c r="BJ145" i="19"/>
  <c r="BO159" i="19"/>
  <c r="BR17" i="19"/>
  <c r="R230" i="19"/>
  <c r="BL90" i="19"/>
  <c r="I270" i="19"/>
  <c r="BU31" i="19"/>
  <c r="P301" i="19"/>
  <c r="BT141" i="19"/>
  <c r="K240" i="19"/>
  <c r="BE169" i="19"/>
  <c r="BR180" i="19"/>
  <c r="U236" i="19"/>
  <c r="Q241" i="19"/>
  <c r="BV180" i="19"/>
  <c r="R276" i="19"/>
  <c r="E268" i="19"/>
  <c r="BJ10" i="19"/>
  <c r="J178" i="19"/>
  <c r="BQ108" i="19"/>
  <c r="BT107" i="19"/>
  <c r="BU87" i="19"/>
  <c r="BP148" i="19"/>
  <c r="I313" i="19"/>
  <c r="BJ176" i="19"/>
  <c r="I274" i="19"/>
  <c r="F249" i="19"/>
  <c r="M245" i="19"/>
  <c r="BM69" i="19"/>
  <c r="BH215" i="19"/>
  <c r="E321" i="19"/>
  <c r="E319" i="19"/>
  <c r="BM198" i="19"/>
  <c r="BU212" i="19"/>
  <c r="H327" i="19"/>
  <c r="BR186" i="19"/>
  <c r="BS217" i="19"/>
  <c r="L325" i="19"/>
  <c r="I329" i="19"/>
  <c r="BP198" i="19"/>
  <c r="N311" i="19"/>
  <c r="Q337" i="19"/>
  <c r="BL217" i="19"/>
  <c r="R337" i="19"/>
  <c r="BL189" i="19"/>
  <c r="I331" i="19"/>
  <c r="Q314" i="19"/>
  <c r="S260" i="19"/>
  <c r="U291" i="19"/>
  <c r="BN137" i="19"/>
  <c r="U273" i="19"/>
  <c r="H337" i="19"/>
  <c r="O292" i="19"/>
  <c r="M267" i="19"/>
  <c r="W266" i="19"/>
  <c r="BR3" i="19"/>
  <c r="N306" i="19"/>
  <c r="L299" i="19"/>
  <c r="R312" i="19"/>
  <c r="O314" i="19"/>
  <c r="N288" i="19"/>
  <c r="K287" i="19"/>
  <c r="U280" i="19"/>
  <c r="BL167" i="19"/>
  <c r="N275" i="19"/>
  <c r="BJ130" i="19"/>
  <c r="BR73" i="19"/>
  <c r="BG162" i="19"/>
  <c r="BJ140" i="19"/>
  <c r="K243" i="19"/>
  <c r="BF19" i="19"/>
  <c r="O329" i="19"/>
  <c r="O300" i="19"/>
  <c r="U305" i="19"/>
  <c r="BF179" i="19"/>
  <c r="J268" i="19"/>
  <c r="K275" i="19"/>
  <c r="BH157" i="19"/>
  <c r="V271" i="19"/>
  <c r="W245" i="19"/>
  <c r="BI176" i="19"/>
  <c r="BN89" i="19"/>
  <c r="P314" i="19"/>
  <c r="I309" i="19"/>
  <c r="N287" i="19"/>
  <c r="L309" i="19"/>
  <c r="R314" i="19"/>
  <c r="BP159" i="19"/>
  <c r="BM154" i="19"/>
  <c r="BT161" i="19"/>
  <c r="W265" i="19"/>
  <c r="BL40" i="19"/>
  <c r="BL143" i="19"/>
  <c r="BE63" i="19"/>
  <c r="BP131" i="19"/>
  <c r="BO126" i="19"/>
  <c r="BI138" i="19"/>
  <c r="N248" i="19"/>
  <c r="BN54" i="19"/>
  <c r="V295" i="19"/>
  <c r="L300" i="19"/>
  <c r="BV179" i="19"/>
  <c r="BV142" i="19"/>
  <c r="I269" i="19"/>
  <c r="BT165" i="19"/>
  <c r="BK61" i="19"/>
  <c r="BR19" i="19"/>
  <c r="BG21" i="19"/>
  <c r="L313" i="19"/>
  <c r="J297" i="19"/>
  <c r="BR137" i="19"/>
  <c r="F284" i="19"/>
  <c r="P281" i="19"/>
  <c r="BM141" i="19"/>
  <c r="BK171" i="19"/>
  <c r="BH32" i="19"/>
  <c r="BN166" i="19"/>
  <c r="P247" i="19"/>
  <c r="BL153" i="19"/>
  <c r="G313" i="19"/>
  <c r="E263" i="19"/>
  <c r="BS154" i="19"/>
  <c r="K269" i="19"/>
  <c r="V310" i="19"/>
  <c r="L290" i="19"/>
  <c r="BP182" i="19"/>
  <c r="G275" i="19"/>
  <c r="Q279" i="19"/>
  <c r="BR141" i="19"/>
  <c r="BP161" i="19"/>
  <c r="BF127" i="19"/>
  <c r="BV112" i="19"/>
  <c r="N256" i="19"/>
  <c r="BU170" i="19"/>
  <c r="S311" i="19"/>
  <c r="BT133" i="19"/>
  <c r="BN174" i="19"/>
  <c r="BJ133" i="19"/>
  <c r="BS135" i="19"/>
  <c r="BR99" i="19"/>
  <c r="BV39" i="19"/>
  <c r="BQ162" i="19"/>
  <c r="H256" i="19"/>
  <c r="L285" i="19"/>
  <c r="BV13" i="19"/>
  <c r="BT98" i="19"/>
  <c r="BO73" i="19"/>
  <c r="BR127" i="19"/>
  <c r="K210" i="19"/>
  <c r="H267" i="19"/>
  <c r="G289" i="19"/>
  <c r="BK141" i="19"/>
  <c r="G278" i="19"/>
  <c r="BS212" i="19"/>
  <c r="O317" i="19"/>
  <c r="I326" i="19"/>
  <c r="BJ185" i="19"/>
  <c r="BE220" i="19"/>
  <c r="P335" i="19"/>
  <c r="BS199" i="19"/>
  <c r="BT212" i="19"/>
  <c r="K339" i="19"/>
  <c r="M336" i="19"/>
  <c r="BF188" i="19"/>
  <c r="L292" i="19"/>
  <c r="O318" i="19"/>
  <c r="BP209" i="19"/>
  <c r="Q329" i="19"/>
  <c r="BO201" i="19"/>
  <c r="R338" i="19"/>
  <c r="T314" i="19"/>
  <c r="G277" i="19"/>
  <c r="U303" i="19"/>
  <c r="N273" i="19"/>
  <c r="G251" i="19"/>
  <c r="U295" i="19"/>
  <c r="I294" i="19"/>
  <c r="I280" i="19"/>
  <c r="G255" i="19"/>
  <c r="BO176" i="19"/>
  <c r="H296" i="19"/>
  <c r="V312" i="19"/>
  <c r="H306" i="19"/>
  <c r="U290" i="19"/>
  <c r="F308" i="19"/>
  <c r="BQ158" i="19"/>
  <c r="BT159" i="19"/>
  <c r="BH146" i="19"/>
  <c r="I245" i="19"/>
  <c r="BF23" i="19"/>
  <c r="BI129" i="19"/>
  <c r="BL178" i="19"/>
  <c r="T264" i="19"/>
  <c r="BU15" i="19"/>
  <c r="BO76" i="19"/>
  <c r="F337" i="19"/>
  <c r="W289" i="19"/>
  <c r="T307" i="19"/>
  <c r="BT182" i="19"/>
  <c r="S267" i="19"/>
  <c r="I264" i="19"/>
  <c r="BG172" i="19"/>
  <c r="W272" i="19"/>
  <c r="U255" i="19"/>
  <c r="BQ142" i="19"/>
  <c r="BQ131" i="19"/>
  <c r="W300" i="19"/>
  <c r="H310" i="19"/>
  <c r="BR214" i="19"/>
  <c r="K288" i="19"/>
  <c r="J302" i="19"/>
  <c r="BP144" i="19"/>
  <c r="BE138" i="19"/>
  <c r="BK176" i="19"/>
  <c r="J235" i="19"/>
  <c r="BQ172" i="19"/>
  <c r="T260" i="19"/>
  <c r="BQ19" i="19"/>
  <c r="BN44" i="19"/>
  <c r="BM177" i="19"/>
  <c r="BI145" i="19"/>
  <c r="W241" i="19"/>
  <c r="BG71" i="19"/>
  <c r="L307" i="19"/>
  <c r="N313" i="19"/>
  <c r="BU150" i="19"/>
  <c r="V274" i="19"/>
  <c r="V286" i="19"/>
  <c r="BU148" i="19"/>
  <c r="BG160" i="19"/>
  <c r="BM29" i="19"/>
  <c r="BP13" i="19"/>
  <c r="M289" i="19"/>
  <c r="BE158" i="19"/>
  <c r="BH148" i="19"/>
  <c r="H258" i="19"/>
  <c r="M252" i="19"/>
  <c r="P275" i="19"/>
  <c r="BH133" i="19"/>
  <c r="U35" i="19"/>
  <c r="BJ158" i="19"/>
  <c r="BK26" i="19"/>
  <c r="J282" i="19"/>
  <c r="H313" i="19"/>
  <c r="BQ176" i="19"/>
  <c r="BR147" i="19"/>
  <c r="V244" i="19"/>
  <c r="R295" i="19"/>
  <c r="E287" i="19"/>
  <c r="BH150" i="19"/>
  <c r="K261" i="19"/>
  <c r="E242" i="19"/>
  <c r="Q264" i="19"/>
  <c r="BT135" i="19"/>
  <c r="BM102" i="19"/>
  <c r="BG167" i="19"/>
  <c r="BK30" i="19"/>
  <c r="BL140" i="19"/>
  <c r="L308" i="19"/>
  <c r="BR164" i="19"/>
  <c r="BP136" i="19"/>
  <c r="J285" i="19"/>
  <c r="P261" i="19"/>
  <c r="BI52" i="19"/>
  <c r="BH50" i="19"/>
  <c r="BN133" i="19"/>
  <c r="BG59" i="19"/>
  <c r="Q249" i="19"/>
  <c r="BQ13" i="19"/>
  <c r="Q56" i="19"/>
  <c r="BS60" i="19"/>
  <c r="BR59" i="19"/>
  <c r="K223" i="19"/>
  <c r="BK206" i="19"/>
  <c r="L314" i="19"/>
  <c r="BG141" i="19"/>
  <c r="BE172" i="19"/>
  <c r="BI169" i="19"/>
  <c r="BF81" i="19"/>
  <c r="BV88" i="19"/>
  <c r="BP102" i="19"/>
  <c r="BI197" i="19"/>
  <c r="BU218" i="19"/>
  <c r="R333" i="19"/>
  <c r="BG197" i="19"/>
  <c r="BO218" i="19"/>
  <c r="G338" i="19"/>
  <c r="BM200" i="19"/>
  <c r="BF187" i="19"/>
  <c r="BV209" i="19"/>
  <c r="J326" i="19"/>
  <c r="BR203" i="19"/>
  <c r="BH211" i="19"/>
  <c r="S333" i="19"/>
  <c r="BM221" i="19"/>
  <c r="E326" i="19"/>
  <c r="Q331" i="19"/>
  <c r="BJ208" i="19"/>
  <c r="K262" i="19"/>
  <c r="BN169" i="19"/>
  <c r="G307" i="19"/>
  <c r="BM150" i="19"/>
  <c r="BH136" i="19"/>
  <c r="T300" i="19"/>
  <c r="BF175" i="19"/>
  <c r="S274" i="19"/>
  <c r="G249" i="19"/>
  <c r="BI161" i="19"/>
  <c r="M311" i="19"/>
  <c r="S310" i="19"/>
  <c r="G296" i="19"/>
  <c r="O308" i="19"/>
  <c r="N303" i="19"/>
  <c r="BS161" i="19"/>
  <c r="BM181" i="19"/>
  <c r="R283" i="19"/>
  <c r="H249" i="19"/>
  <c r="BQ109" i="19"/>
  <c r="BM39" i="19"/>
  <c r="BJ149" i="19"/>
  <c r="O282" i="19"/>
  <c r="BQ65" i="19"/>
  <c r="BP155" i="19"/>
  <c r="Q303" i="19"/>
  <c r="E310" i="19"/>
  <c r="E289" i="19"/>
  <c r="BF163" i="19"/>
  <c r="BP173" i="19"/>
  <c r="Q242" i="19"/>
  <c r="BU144" i="19"/>
  <c r="O256" i="19"/>
  <c r="BQ8" i="19"/>
  <c r="R265" i="19"/>
  <c r="BT89" i="19"/>
  <c r="G292" i="19"/>
  <c r="J311" i="19"/>
  <c r="BQ192" i="19"/>
  <c r="W303" i="19"/>
  <c r="E305" i="19"/>
  <c r="BH141" i="19"/>
  <c r="BM133" i="19"/>
  <c r="BR142" i="19"/>
  <c r="W247" i="19"/>
  <c r="BJ138" i="19"/>
  <c r="K283" i="19"/>
  <c r="BG68" i="19"/>
  <c r="BG104" i="19"/>
  <c r="BO143" i="19"/>
  <c r="T268" i="19"/>
  <c r="BN35" i="19"/>
  <c r="BI156" i="19"/>
  <c r="L311" i="19"/>
  <c r="I287" i="19"/>
  <c r="BG148" i="19"/>
  <c r="U258" i="19"/>
  <c r="W249" i="19"/>
  <c r="K259" i="19"/>
  <c r="BR143" i="19"/>
  <c r="I190" i="19"/>
  <c r="BS173" i="19"/>
  <c r="T295" i="19"/>
  <c r="BH166" i="19"/>
  <c r="T277" i="19"/>
  <c r="M251" i="19"/>
  <c r="BN69" i="19"/>
  <c r="P246" i="19"/>
  <c r="M279" i="19"/>
  <c r="BK43" i="19"/>
  <c r="BI133" i="19"/>
  <c r="BO167" i="19"/>
  <c r="O237" i="19"/>
  <c r="S313" i="19"/>
  <c r="BR165" i="19"/>
  <c r="J286" i="19"/>
  <c r="V257" i="19"/>
  <c r="T299" i="19"/>
  <c r="BV155" i="19"/>
  <c r="N261" i="19"/>
  <c r="I234" i="19"/>
  <c r="F240" i="19"/>
  <c r="K285" i="19"/>
  <c r="I279" i="19"/>
  <c r="BO92" i="19"/>
  <c r="BK149" i="19"/>
  <c r="BQ44" i="19"/>
  <c r="G272" i="19"/>
  <c r="J309" i="19"/>
  <c r="BP157" i="19"/>
  <c r="U259" i="19"/>
  <c r="I238" i="19"/>
  <c r="P234" i="19"/>
  <c r="BI47" i="19"/>
  <c r="BN53" i="19"/>
  <c r="R266" i="19"/>
  <c r="BI58" i="19"/>
  <c r="BO63" i="19"/>
  <c r="BI9" i="19"/>
  <c r="O17" i="19"/>
  <c r="BN125" i="19"/>
  <c r="BR118" i="19"/>
  <c r="P91" i="19"/>
  <c r="O319" i="19"/>
  <c r="P306" i="19"/>
  <c r="L265" i="19"/>
  <c r="BG179" i="19"/>
  <c r="BM168" i="19"/>
  <c r="BR170" i="19"/>
  <c r="BM86" i="19"/>
  <c r="BF184" i="19"/>
  <c r="BV206" i="19"/>
  <c r="N321" i="19"/>
  <c r="BN191" i="19"/>
  <c r="BN216" i="19"/>
  <c r="J328" i="19"/>
  <c r="BU189" i="19"/>
  <c r="BT187" i="19"/>
  <c r="BL209" i="19"/>
  <c r="S332" i="19"/>
  <c r="BR197" i="19"/>
  <c r="BH220" i="19"/>
  <c r="P321" i="19"/>
  <c r="BS218" i="19"/>
  <c r="Q327" i="19"/>
  <c r="U338" i="19"/>
  <c r="BV203" i="19"/>
  <c r="BR162" i="19"/>
  <c r="BI158" i="19"/>
  <c r="L294" i="19"/>
  <c r="BF145" i="19"/>
  <c r="L281" i="19"/>
  <c r="T312" i="19"/>
  <c r="BM166" i="19"/>
  <c r="BT142" i="19"/>
  <c r="N238" i="19"/>
  <c r="F245" i="19"/>
  <c r="W291" i="19"/>
  <c r="V287" i="19"/>
  <c r="N310" i="19"/>
  <c r="N316" i="19"/>
  <c r="R305" i="19"/>
  <c r="BV171" i="19"/>
  <c r="BM146" i="19"/>
  <c r="BH174" i="19"/>
  <c r="BI94" i="19"/>
  <c r="BJ173" i="19"/>
  <c r="BS123" i="19"/>
  <c r="W270" i="19"/>
  <c r="K250" i="19"/>
  <c r="BS182" i="19"/>
  <c r="BK137" i="19"/>
  <c r="N299" i="19"/>
  <c r="O304" i="19"/>
  <c r="M310" i="19"/>
  <c r="BN147" i="19"/>
  <c r="BV163" i="19"/>
  <c r="U248" i="19"/>
  <c r="BN153" i="19"/>
  <c r="W242" i="19"/>
  <c r="BI74" i="19"/>
  <c r="U286" i="19"/>
  <c r="E186" i="19"/>
  <c r="W308" i="19"/>
  <c r="S305" i="19"/>
  <c r="BR183" i="19"/>
  <c r="I291" i="19"/>
  <c r="E302" i="19"/>
  <c r="T262" i="19"/>
  <c r="G266" i="19"/>
  <c r="BP133" i="19"/>
  <c r="BV9" i="19"/>
  <c r="M270" i="19"/>
  <c r="S235" i="19"/>
  <c r="BS56" i="19"/>
  <c r="BO105" i="19"/>
  <c r="V266" i="19"/>
  <c r="P238" i="19"/>
  <c r="BJ100" i="19"/>
  <c r="BK165" i="19"/>
  <c r="L293" i="19"/>
  <c r="BN158" i="19"/>
  <c r="W276" i="19"/>
  <c r="T242" i="19"/>
  <c r="BM73" i="19"/>
  <c r="K258" i="19"/>
  <c r="J270" i="19"/>
  <c r="BS125" i="19"/>
  <c r="BL149" i="19"/>
  <c r="E290" i="19"/>
  <c r="BR174" i="19"/>
  <c r="E280" i="19"/>
  <c r="BO157" i="19"/>
  <c r="BJ156" i="19"/>
  <c r="O244" i="19"/>
  <c r="P256" i="19"/>
  <c r="J222" i="19"/>
  <c r="O274" i="19"/>
  <c r="BI152" i="19"/>
  <c r="BS66" i="19"/>
  <c r="R313" i="19"/>
  <c r="BI137" i="19"/>
  <c r="J240" i="19"/>
  <c r="BJ67" i="19"/>
  <c r="W295" i="19"/>
  <c r="BS170" i="19"/>
  <c r="R261" i="19"/>
  <c r="G248" i="19"/>
  <c r="BE21" i="19"/>
  <c r="F235" i="19"/>
  <c r="T286" i="19"/>
  <c r="J232" i="19"/>
  <c r="BI195" i="19"/>
  <c r="BO214" i="19"/>
  <c r="R326" i="19"/>
  <c r="BR202" i="19"/>
  <c r="BG214" i="19"/>
  <c r="O331" i="19"/>
  <c r="O330" i="19"/>
  <c r="BK194" i="19"/>
  <c r="BS214" i="19"/>
  <c r="Q320" i="19"/>
  <c r="BF200" i="19"/>
  <c r="BN211" i="19"/>
  <c r="V336" i="19"/>
  <c r="BN189" i="19"/>
  <c r="BJ212" i="19"/>
  <c r="W328" i="19"/>
  <c r="J313" i="19"/>
  <c r="BO142" i="19"/>
  <c r="S269" i="19"/>
  <c r="V311" i="19"/>
  <c r="BQ177" i="19"/>
  <c r="U256" i="19"/>
  <c r="O306" i="19"/>
  <c r="K270" i="19"/>
  <c r="BM143" i="19"/>
  <c r="BN36" i="19"/>
  <c r="M239" i="19"/>
  <c r="S306" i="19"/>
  <c r="BO211" i="19"/>
  <c r="I300" i="19"/>
  <c r="M329" i="19"/>
  <c r="Q305" i="19"/>
  <c r="BV172" i="19"/>
  <c r="BN140" i="19"/>
  <c r="BP166" i="19"/>
  <c r="BK48" i="19"/>
  <c r="BS143" i="19"/>
  <c r="BO53" i="19"/>
  <c r="I271" i="19"/>
  <c r="E247" i="19"/>
  <c r="BL151" i="19"/>
  <c r="S283" i="19"/>
  <c r="L289" i="19"/>
  <c r="N307" i="19"/>
  <c r="H311" i="19"/>
  <c r="BQ147" i="19"/>
  <c r="BT140" i="19"/>
  <c r="BE157" i="19"/>
  <c r="H263" i="19"/>
  <c r="BK14" i="19"/>
  <c r="BM82" i="19"/>
  <c r="W252" i="19"/>
  <c r="BJ222" i="19"/>
  <c r="I296" i="19"/>
  <c r="F299" i="19"/>
  <c r="K334" i="19"/>
  <c r="L303" i="19"/>
  <c r="R310" i="19"/>
  <c r="BT177" i="19"/>
  <c r="H264" i="19"/>
  <c r="W264" i="19"/>
  <c r="BL175" i="19"/>
  <c r="S279" i="19"/>
  <c r="L240" i="19"/>
  <c r="BS179" i="19"/>
  <c r="BP62" i="19"/>
  <c r="L260" i="19"/>
  <c r="E248" i="19"/>
  <c r="BL181" i="19"/>
  <c r="M273" i="19"/>
  <c r="Q310" i="19"/>
  <c r="BG182" i="19"/>
  <c r="V262" i="19"/>
  <c r="BS171" i="19"/>
  <c r="BN58" i="19"/>
  <c r="F254" i="19"/>
  <c r="E241" i="19"/>
  <c r="F212" i="19"/>
  <c r="O259" i="19"/>
  <c r="O291" i="19"/>
  <c r="BH138" i="19"/>
  <c r="BE156" i="19"/>
  <c r="BI142" i="19"/>
  <c r="BJ170" i="19"/>
  <c r="J242" i="19"/>
  <c r="BQ32" i="19"/>
  <c r="BN159" i="19"/>
  <c r="I257" i="19"/>
  <c r="R281" i="19"/>
  <c r="BL195" i="19"/>
  <c r="L291" i="19"/>
  <c r="J275" i="19"/>
  <c r="BM156" i="19"/>
  <c r="BH158" i="19"/>
  <c r="O295" i="19"/>
  <c r="BQ141" i="19"/>
  <c r="J279" i="19"/>
  <c r="BN161" i="19"/>
  <c r="BO175" i="19"/>
  <c r="O235" i="19"/>
  <c r="T241" i="19"/>
  <c r="E216" i="19"/>
  <c r="F266" i="19"/>
  <c r="BG135" i="19"/>
  <c r="BN205" i="19"/>
  <c r="V303" i="19"/>
  <c r="BJ151" i="19"/>
  <c r="BE155" i="19"/>
  <c r="BQ160" i="19"/>
  <c r="BO83" i="19"/>
  <c r="BK100" i="19"/>
  <c r="BH123" i="19"/>
  <c r="U254" i="19"/>
  <c r="BP170" i="19"/>
  <c r="BU60" i="19"/>
  <c r="BL98" i="19"/>
  <c r="E277" i="19"/>
  <c r="H219" i="19"/>
  <c r="BQ46" i="19"/>
  <c r="P105" i="19"/>
  <c r="H297" i="19"/>
  <c r="M295" i="19"/>
  <c r="BH182" i="19"/>
  <c r="H269" i="19"/>
  <c r="K278" i="19"/>
  <c r="BI140" i="19"/>
  <c r="BG158" i="19"/>
  <c r="BO222" i="19"/>
  <c r="BE186" i="19"/>
  <c r="V245" i="19"/>
  <c r="BJ136" i="19"/>
  <c r="S301" i="19"/>
  <c r="N233" i="19"/>
  <c r="BQ206" i="19"/>
  <c r="W256" i="19"/>
  <c r="O288" i="19"/>
  <c r="J278" i="19"/>
  <c r="R208" i="19"/>
  <c r="BN135" i="19"/>
  <c r="BN155" i="19"/>
  <c r="BO172" i="19"/>
  <c r="BO11" i="19"/>
  <c r="BP154" i="19"/>
  <c r="BQ168" i="19"/>
  <c r="BR205" i="19"/>
  <c r="E234" i="19"/>
  <c r="BU93" i="19"/>
  <c r="BP41" i="19"/>
  <c r="V299" i="19"/>
  <c r="BM162" i="19"/>
  <c r="P262" i="19"/>
  <c r="K237" i="19"/>
  <c r="F274" i="19"/>
  <c r="BF4" i="19"/>
  <c r="P210" i="19"/>
  <c r="Q262" i="19"/>
  <c r="I239" i="19"/>
  <c r="BG35" i="19"/>
  <c r="BK179" i="19"/>
  <c r="BU26" i="19"/>
  <c r="BJ32" i="19"/>
  <c r="BM72" i="19"/>
  <c r="BQ23" i="19"/>
  <c r="BI49" i="19"/>
  <c r="N198" i="19"/>
  <c r="BN84" i="19"/>
  <c r="BR16" i="19"/>
  <c r="K274" i="19"/>
  <c r="BJ52" i="19"/>
  <c r="W219" i="19"/>
  <c r="K295" i="19"/>
  <c r="J276" i="19"/>
  <c r="I282" i="19"/>
  <c r="BI166" i="19"/>
  <c r="BV26" i="19"/>
  <c r="BV108" i="19"/>
  <c r="BH90" i="19"/>
  <c r="J253" i="19"/>
  <c r="BJ215" i="19"/>
  <c r="F293" i="19"/>
  <c r="BO146" i="19"/>
  <c r="BH178" i="19"/>
  <c r="BE141" i="19"/>
  <c r="BO62" i="19"/>
  <c r="V194" i="19"/>
  <c r="BL182" i="19"/>
  <c r="BF154" i="19"/>
  <c r="BV94" i="19"/>
  <c r="T271" i="19"/>
  <c r="T265" i="19"/>
  <c r="BV78" i="19"/>
  <c r="BM170" i="19"/>
  <c r="BR42" i="19"/>
  <c r="L146" i="19"/>
  <c r="BL24" i="19"/>
  <c r="BL122" i="19"/>
  <c r="BJ147" i="19"/>
  <c r="T233" i="19"/>
  <c r="BK122" i="19"/>
  <c r="BR40" i="19"/>
  <c r="K246" i="19"/>
  <c r="BR26" i="19"/>
  <c r="I216" i="19"/>
  <c r="BQ21" i="19"/>
  <c r="G234" i="19"/>
  <c r="I272" i="19"/>
  <c r="Q237" i="19"/>
  <c r="BS152" i="19"/>
  <c r="BO12" i="19"/>
  <c r="BL95" i="19"/>
  <c r="N183" i="19"/>
  <c r="N267" i="19"/>
  <c r="M301" i="19"/>
  <c r="Q257" i="19"/>
  <c r="BM75" i="19"/>
  <c r="BV55" i="19"/>
  <c r="J145" i="19"/>
  <c r="S284" i="19"/>
  <c r="L71" i="19"/>
  <c r="BF138" i="19"/>
  <c r="G309" i="19"/>
  <c r="V259" i="19"/>
  <c r="BV8" i="19"/>
  <c r="BG76" i="19"/>
  <c r="H86" i="19"/>
  <c r="P257" i="19"/>
  <c r="P107" i="19"/>
  <c r="BV101" i="19"/>
  <c r="U78" i="19"/>
  <c r="BS175" i="19"/>
  <c r="P248" i="19"/>
  <c r="BS168" i="19"/>
  <c r="BG178" i="19"/>
  <c r="R242" i="19"/>
  <c r="N241" i="19"/>
  <c r="BK13" i="19"/>
  <c r="BQ83" i="19"/>
  <c r="BR72" i="19"/>
  <c r="H200" i="19"/>
  <c r="G12" i="19"/>
  <c r="BU102" i="19"/>
  <c r="BH111" i="19"/>
  <c r="BG7" i="19"/>
  <c r="BV50" i="19"/>
  <c r="K87" i="19"/>
  <c r="N245" i="19"/>
  <c r="H18" i="19"/>
  <c r="I47" i="19"/>
  <c r="Q86" i="19"/>
  <c r="G162" i="19"/>
  <c r="J308" i="19"/>
  <c r="BM163" i="19"/>
  <c r="BG113" i="19"/>
  <c r="BF43" i="19"/>
  <c r="Q212" i="19"/>
  <c r="T272" i="19"/>
  <c r="BR123" i="19"/>
  <c r="BE67" i="19"/>
  <c r="N56" i="19"/>
  <c r="BP128" i="19"/>
  <c r="E208" i="19"/>
  <c r="O170" i="19"/>
  <c r="V215" i="19"/>
  <c r="S241" i="19"/>
  <c r="BH164" i="19"/>
  <c r="BE177" i="19"/>
  <c r="S252" i="19"/>
  <c r="P286" i="19"/>
  <c r="BT4" i="19"/>
  <c r="BN14" i="19"/>
  <c r="L36" i="19"/>
  <c r="BU105" i="19"/>
  <c r="BI182" i="19"/>
  <c r="M247" i="19"/>
  <c r="E237" i="19"/>
  <c r="K180" i="19"/>
  <c r="N12" i="19"/>
  <c r="G221" i="19"/>
  <c r="BM91" i="19"/>
  <c r="L104" i="19"/>
  <c r="BJ83" i="19"/>
  <c r="BV33" i="19"/>
  <c r="P136" i="19"/>
  <c r="BF40" i="19"/>
  <c r="BR110" i="19"/>
  <c r="Q228" i="19"/>
  <c r="S141" i="19"/>
  <c r="BE79" i="19"/>
  <c r="G230" i="19"/>
  <c r="I201" i="19"/>
  <c r="G215" i="19"/>
  <c r="G31" i="19"/>
  <c r="T29" i="19"/>
  <c r="U42" i="19"/>
  <c r="I92" i="19"/>
  <c r="O103" i="19"/>
  <c r="K154" i="19"/>
  <c r="BV165" i="19"/>
  <c r="O220" i="19"/>
  <c r="V240" i="19"/>
  <c r="M280" i="19"/>
  <c r="BN149" i="19"/>
  <c r="I215" i="19"/>
  <c r="BK108" i="19"/>
  <c r="W133" i="19"/>
  <c r="O187" i="19"/>
  <c r="BJ166" i="19"/>
  <c r="BL174" i="19"/>
  <c r="BH89" i="19"/>
  <c r="BI219" i="19"/>
  <c r="BM192" i="19"/>
  <c r="BF199" i="19"/>
  <c r="BO115" i="19"/>
  <c r="M257" i="19"/>
  <c r="E292" i="19"/>
  <c r="BT41" i="19"/>
  <c r="BM189" i="19"/>
  <c r="H250" i="19"/>
  <c r="K307" i="19"/>
  <c r="U271" i="19"/>
  <c r="BF107" i="19"/>
  <c r="Q271" i="19"/>
  <c r="J246" i="19"/>
  <c r="BK156" i="19"/>
  <c r="BN71" i="19"/>
  <c r="H259" i="19"/>
  <c r="BM148" i="19"/>
  <c r="E325" i="19"/>
  <c r="BT164" i="19"/>
  <c r="BJ22" i="19"/>
  <c r="BO165" i="19"/>
  <c r="T304" i="19"/>
  <c r="E273" i="19"/>
  <c r="L256" i="19"/>
  <c r="BV47" i="19"/>
  <c r="S276" i="19"/>
  <c r="BT92" i="19"/>
  <c r="BR78" i="19"/>
  <c r="BS158" i="19"/>
  <c r="BJ139" i="19"/>
  <c r="BO65" i="19"/>
  <c r="BI135" i="19"/>
  <c r="BN28" i="19"/>
  <c r="BI117" i="19"/>
  <c r="BF92" i="19"/>
  <c r="BI110" i="19"/>
  <c r="BV82" i="19"/>
  <c r="W54" i="19"/>
  <c r="BL55" i="19"/>
  <c r="BT22" i="19"/>
  <c r="J249" i="19"/>
  <c r="E91" i="19"/>
  <c r="BG112" i="19"/>
  <c r="J300" i="19"/>
  <c r="BI173" i="19"/>
  <c r="R267" i="19"/>
  <c r="BJ137" i="19"/>
  <c r="BJ73" i="19"/>
  <c r="BP6" i="19"/>
  <c r="BL18" i="19"/>
  <c r="BI26" i="19"/>
  <c r="P337" i="19"/>
  <c r="I297" i="19"/>
  <c r="W273" i="19"/>
  <c r="BE149" i="19"/>
  <c r="W277" i="19"/>
  <c r="BL87" i="19"/>
  <c r="E175" i="19"/>
  <c r="BH151" i="19"/>
  <c r="N268" i="19"/>
  <c r="BO77" i="19"/>
  <c r="R254" i="19"/>
  <c r="Q248" i="19"/>
  <c r="E152" i="19"/>
  <c r="BF148" i="19"/>
  <c r="BG38" i="19"/>
  <c r="S60" i="19"/>
  <c r="M113" i="19"/>
  <c r="BP26" i="19"/>
  <c r="BP172" i="19"/>
  <c r="BG181" i="19"/>
  <c r="BU153" i="19"/>
  <c r="BI92" i="19"/>
  <c r="BH60" i="19"/>
  <c r="BQ73" i="19"/>
  <c r="BQ163" i="19"/>
  <c r="BS100" i="19"/>
  <c r="BV3" i="19"/>
  <c r="BL156" i="19"/>
  <c r="BQ72" i="19"/>
  <c r="H255" i="19"/>
  <c r="BQ28" i="19"/>
  <c r="BV80" i="19"/>
  <c r="E224" i="19"/>
  <c r="G238" i="19"/>
  <c r="I305" i="19"/>
  <c r="BM145" i="19"/>
  <c r="BS43" i="19"/>
  <c r="BF86" i="19"/>
  <c r="G22" i="19"/>
  <c r="E244" i="19"/>
  <c r="BI84" i="19"/>
  <c r="V251" i="19"/>
  <c r="I303" i="19"/>
  <c r="BL60" i="19"/>
  <c r="W220" i="19"/>
  <c r="BK168" i="19"/>
  <c r="BT160" i="19"/>
  <c r="BQ35" i="19"/>
  <c r="E26" i="19"/>
  <c r="BM144" i="19"/>
  <c r="Q119" i="19"/>
  <c r="K273" i="19"/>
  <c r="BF36" i="19"/>
  <c r="V236" i="19"/>
  <c r="J265" i="19"/>
  <c r="BH102" i="19"/>
  <c r="E285" i="19"/>
  <c r="BK178" i="19"/>
  <c r="BG143" i="19"/>
  <c r="O230" i="19"/>
  <c r="N174" i="19"/>
  <c r="N81" i="19"/>
  <c r="BG55" i="19"/>
  <c r="M30" i="19"/>
  <c r="O175" i="19"/>
  <c r="BI14" i="19"/>
  <c r="O24" i="19"/>
  <c r="BV12" i="19"/>
  <c r="T60" i="19"/>
  <c r="E41" i="19"/>
  <c r="Q31" i="19"/>
  <c r="P18" i="19"/>
  <c r="U300" i="19"/>
  <c r="H268" i="19"/>
  <c r="BM130" i="19"/>
  <c r="BL79" i="19"/>
  <c r="BS116" i="19"/>
  <c r="BH25" i="19"/>
  <c r="G91" i="19"/>
  <c r="BV159" i="19"/>
  <c r="K110" i="19"/>
  <c r="BS28" i="19"/>
  <c r="H319" i="19"/>
  <c r="P325" i="19"/>
  <c r="K313" i="19"/>
  <c r="V337" i="19"/>
  <c r="K238" i="19"/>
  <c r="O298" i="19"/>
  <c r="BI3" i="19"/>
  <c r="E295" i="19"/>
  <c r="BN180" i="19"/>
  <c r="G294" i="19"/>
  <c r="BE179" i="19"/>
  <c r="BL38" i="19"/>
  <c r="M284" i="19"/>
  <c r="BU14" i="19"/>
  <c r="BH154" i="19"/>
  <c r="BU90" i="19"/>
  <c r="S236" i="19"/>
  <c r="BJ155" i="19"/>
  <c r="L302" i="19"/>
  <c r="BG142" i="19"/>
  <c r="BE3" i="19"/>
  <c r="BL148" i="19"/>
  <c r="F313" i="19"/>
  <c r="G253" i="19"/>
  <c r="BO55" i="19"/>
  <c r="BT155" i="19"/>
  <c r="U239" i="19"/>
  <c r="BN176" i="19"/>
  <c r="BO156" i="19"/>
  <c r="BS163" i="19"/>
  <c r="N254" i="19"/>
  <c r="BN152" i="19"/>
  <c r="U266" i="19"/>
  <c r="BT50" i="19"/>
  <c r="BL51" i="19"/>
  <c r="T42" i="19"/>
  <c r="BQ33" i="19"/>
  <c r="BL132" i="19"/>
  <c r="BM116" i="19"/>
  <c r="BN103" i="19"/>
  <c r="H221" i="19"/>
  <c r="BS117" i="19"/>
  <c r="R121" i="19"/>
  <c r="R57" i="19"/>
  <c r="V290" i="19"/>
  <c r="BS165" i="19"/>
  <c r="BQ137" i="19"/>
  <c r="V264" i="19"/>
  <c r="BS71" i="19"/>
  <c r="BP54" i="19"/>
  <c r="BN52" i="19"/>
  <c r="M269" i="19"/>
  <c r="J292" i="19"/>
  <c r="H287" i="19"/>
  <c r="O286" i="19"/>
  <c r="R271" i="19"/>
  <c r="BG34" i="19"/>
  <c r="BT30" i="19"/>
  <c r="K196" i="19"/>
  <c r="I278" i="19"/>
  <c r="W240" i="19"/>
  <c r="BF27" i="19"/>
  <c r="BQ113" i="19"/>
  <c r="BM54" i="19"/>
  <c r="F50" i="19"/>
  <c r="M260" i="19"/>
  <c r="BQ125" i="19"/>
  <c r="BE162" i="19"/>
  <c r="T123" i="19"/>
  <c r="BL123" i="19"/>
  <c r="BP178" i="19"/>
  <c r="BF59" i="19"/>
  <c r="Q270" i="19"/>
  <c r="BR83" i="19"/>
  <c r="BK89" i="19"/>
  <c r="K221" i="19"/>
  <c r="O241" i="19"/>
  <c r="K217" i="19"/>
  <c r="BV53" i="19"/>
  <c r="I285" i="19"/>
  <c r="BS33" i="19"/>
  <c r="J280" i="19"/>
  <c r="BT76" i="19"/>
  <c r="BV63" i="19"/>
  <c r="T179" i="19"/>
  <c r="BP79" i="19"/>
  <c r="BF160" i="19"/>
  <c r="V265" i="19"/>
  <c r="BI167" i="19"/>
  <c r="BI10" i="19"/>
  <c r="BM157" i="19"/>
  <c r="BG126" i="19"/>
  <c r="E164" i="19"/>
  <c r="BP65" i="19"/>
  <c r="P292" i="19"/>
  <c r="BQ139" i="19"/>
  <c r="S266" i="19"/>
  <c r="P278" i="19"/>
  <c r="BP149" i="19"/>
  <c r="BO7" i="19"/>
  <c r="L74" i="19"/>
  <c r="BU48" i="19"/>
  <c r="G66" i="19"/>
  <c r="BP142" i="19"/>
  <c r="BP151" i="19"/>
  <c r="BI19" i="19"/>
  <c r="BP36" i="19"/>
  <c r="BV208" i="19"/>
  <c r="BQ161" i="19"/>
  <c r="V282" i="19"/>
  <c r="R239" i="19"/>
  <c r="BN116" i="19"/>
  <c r="BP132" i="19"/>
  <c r="H44" i="19"/>
  <c r="BF9" i="19"/>
  <c r="Q76" i="19"/>
  <c r="BL88" i="19"/>
  <c r="BI113" i="19"/>
  <c r="R110" i="19"/>
  <c r="BJ108" i="19"/>
  <c r="S47" i="19"/>
  <c r="O63" i="19"/>
  <c r="N127" i="19"/>
  <c r="G121" i="19"/>
  <c r="F305" i="19"/>
  <c r="BM22" i="19"/>
  <c r="BJ146" i="19"/>
  <c r="BQ165" i="19"/>
  <c r="BJ181" i="19"/>
  <c r="BQ95" i="19"/>
  <c r="L170" i="19"/>
  <c r="BJ79" i="19"/>
  <c r="J227" i="19"/>
  <c r="E229" i="19"/>
  <c r="I211" i="19"/>
  <c r="J163" i="19"/>
  <c r="S201" i="19"/>
  <c r="BV66" i="19"/>
  <c r="BH140" i="19"/>
  <c r="G241" i="19"/>
  <c r="BU168" i="19"/>
  <c r="BF93" i="19"/>
  <c r="BQ27" i="19"/>
  <c r="K208" i="19"/>
  <c r="BI153" i="19"/>
  <c r="BF196" i="19"/>
  <c r="BT175" i="19"/>
  <c r="BH87" i="19"/>
  <c r="O268" i="19"/>
  <c r="O211" i="19"/>
  <c r="BE164" i="19"/>
  <c r="O200" i="19"/>
  <c r="BT94" i="19"/>
  <c r="T228" i="19"/>
  <c r="BM113" i="19"/>
  <c r="BV73" i="19"/>
  <c r="G181" i="19"/>
  <c r="Q180" i="19"/>
  <c r="M146" i="19"/>
  <c r="I46" i="19"/>
  <c r="N163" i="19"/>
  <c r="O267" i="19"/>
  <c r="S214" i="19"/>
  <c r="W161" i="19"/>
  <c r="I84" i="19"/>
  <c r="S56" i="19"/>
  <c r="L133" i="19"/>
  <c r="K201" i="19"/>
  <c r="V219" i="19"/>
  <c r="E163" i="19"/>
  <c r="G89" i="19"/>
  <c r="BT167" i="19"/>
  <c r="BJ96" i="19"/>
  <c r="N222" i="19"/>
  <c r="BK40" i="19"/>
  <c r="BI41" i="19"/>
  <c r="R92" i="19"/>
  <c r="BI96" i="19"/>
  <c r="Q246" i="19"/>
  <c r="BK119" i="19"/>
  <c r="G274" i="19"/>
  <c r="BQ64" i="19"/>
  <c r="BG131" i="19"/>
  <c r="G199" i="19"/>
  <c r="O232" i="19"/>
  <c r="S119" i="19"/>
  <c r="F41" i="19"/>
  <c r="T194" i="19"/>
  <c r="M133" i="19"/>
  <c r="P197" i="19"/>
  <c r="V294" i="19"/>
  <c r="BF65" i="19"/>
  <c r="J213" i="19"/>
  <c r="F29" i="19"/>
  <c r="G200" i="19"/>
  <c r="BM110" i="19"/>
  <c r="BG14" i="19"/>
  <c r="P178" i="19"/>
  <c r="BN79" i="19"/>
  <c r="Q234" i="19"/>
  <c r="V212" i="19"/>
  <c r="J41" i="19"/>
  <c r="T227" i="19"/>
  <c r="L58" i="19"/>
  <c r="P150" i="19"/>
  <c r="S102" i="19"/>
  <c r="BM44" i="19"/>
  <c r="Q175" i="19"/>
  <c r="BU8" i="19"/>
  <c r="BS93" i="19"/>
  <c r="F28" i="19"/>
  <c r="BO66" i="19"/>
  <c r="R200" i="19"/>
  <c r="T120" i="19"/>
  <c r="Q245" i="19"/>
  <c r="BS155" i="19"/>
  <c r="BK133" i="19"/>
  <c r="U180" i="19"/>
  <c r="L276" i="19"/>
  <c r="H84" i="19"/>
  <c r="I131" i="19"/>
  <c r="W130" i="19"/>
  <c r="I49" i="19"/>
  <c r="BP44" i="19"/>
  <c r="BF115" i="19"/>
  <c r="H228" i="19"/>
  <c r="Q61" i="19"/>
  <c r="H223" i="19"/>
  <c r="J11" i="19"/>
  <c r="K178" i="19"/>
  <c r="BT8" i="19"/>
  <c r="BO154" i="19"/>
  <c r="BJ23" i="19"/>
  <c r="J206" i="19"/>
  <c r="K39" i="19"/>
  <c r="E278" i="19"/>
  <c r="BH58" i="19"/>
  <c r="H148" i="19"/>
  <c r="P79" i="19"/>
  <c r="F160" i="19"/>
  <c r="T209" i="19"/>
  <c r="BQ47" i="19"/>
  <c r="BJ26" i="19"/>
  <c r="BQ24" i="19"/>
  <c r="O40" i="19"/>
  <c r="W140" i="19"/>
  <c r="BH3" i="19"/>
  <c r="W225" i="19"/>
  <c r="V60" i="19"/>
  <c r="P268" i="19"/>
  <c r="G94" i="19"/>
  <c r="H261" i="19"/>
  <c r="BU85" i="19"/>
  <c r="W72" i="19"/>
  <c r="N57" i="19"/>
  <c r="BJ134" i="19"/>
  <c r="M154" i="19"/>
  <c r="R113" i="19"/>
  <c r="L63" i="19"/>
  <c r="BT111" i="19"/>
  <c r="M248" i="19"/>
  <c r="H98" i="19"/>
  <c r="E55" i="19"/>
  <c r="BP14" i="19"/>
  <c r="BV160" i="19"/>
  <c r="P195" i="19"/>
  <c r="I186" i="19"/>
  <c r="O243" i="19"/>
  <c r="BJ132" i="19"/>
  <c r="K161" i="19"/>
  <c r="V110" i="19"/>
  <c r="K224" i="19"/>
  <c r="L207" i="19"/>
  <c r="BM106" i="19"/>
  <c r="BQ2" i="19"/>
  <c r="K84" i="19"/>
  <c r="BR120" i="19"/>
  <c r="Q22" i="19"/>
  <c r="H104" i="19"/>
  <c r="R286" i="19"/>
  <c r="F152" i="19"/>
  <c r="P254" i="19"/>
  <c r="BJ11" i="19"/>
  <c r="I70" i="19"/>
  <c r="P171" i="19"/>
  <c r="W259" i="19"/>
  <c r="Q2" i="19"/>
  <c r="I321" i="19"/>
  <c r="BO213" i="19"/>
  <c r="I293" i="19"/>
  <c r="H288" i="19"/>
  <c r="L241" i="19"/>
  <c r="J314" i="19"/>
  <c r="BG80" i="19"/>
  <c r="G299" i="19"/>
  <c r="BI154" i="19"/>
  <c r="Q292" i="19"/>
  <c r="BS148" i="19"/>
  <c r="BS74" i="19"/>
  <c r="BG173" i="19"/>
  <c r="K242" i="19"/>
  <c r="F264" i="19"/>
  <c r="BE42" i="19"/>
  <c r="BQ12" i="19"/>
  <c r="BV133" i="19"/>
  <c r="K312" i="19"/>
  <c r="O249" i="19"/>
  <c r="BJ61" i="19"/>
  <c r="BK167" i="19"/>
  <c r="L287" i="19"/>
  <c r="BR161" i="19"/>
  <c r="BU54" i="19"/>
  <c r="BR151" i="19"/>
  <c r="BO104" i="19"/>
  <c r="F250" i="19"/>
  <c r="BF164" i="19"/>
  <c r="BP150" i="19"/>
  <c r="BP169" i="19"/>
  <c r="H248" i="19"/>
  <c r="H284" i="19"/>
  <c r="BF162" i="19"/>
  <c r="BQ126" i="19"/>
  <c r="G176" i="19"/>
  <c r="N211" i="19"/>
  <c r="BN126" i="19"/>
  <c r="I60" i="19"/>
  <c r="BG56" i="19"/>
  <c r="G195" i="19"/>
  <c r="BQ87" i="19"/>
  <c r="BL56" i="19"/>
  <c r="BV217" i="19"/>
  <c r="I314" i="19"/>
  <c r="BK143" i="19"/>
  <c r="R259" i="19"/>
  <c r="H243" i="19"/>
  <c r="BH113" i="19"/>
  <c r="J198" i="19"/>
  <c r="BQ178" i="19"/>
  <c r="T258" i="19"/>
  <c r="H303" i="19"/>
  <c r="BP181" i="19"/>
  <c r="BF155" i="19"/>
  <c r="M275" i="19"/>
  <c r="BL176" i="19"/>
  <c r="BT181" i="19"/>
  <c r="BI78" i="19"/>
  <c r="K244" i="19"/>
  <c r="G242" i="19"/>
  <c r="BP16" i="19"/>
  <c r="BP51" i="19"/>
  <c r="BU64" i="19"/>
  <c r="Q229" i="19"/>
  <c r="L248" i="19"/>
  <c r="BO79" i="19"/>
  <c r="Q275" i="19"/>
  <c r="W21" i="19"/>
  <c r="E232" i="19"/>
  <c r="BT152" i="19"/>
  <c r="BI61" i="19"/>
  <c r="BU118" i="19"/>
  <c r="BL45" i="19"/>
  <c r="BF103" i="19"/>
  <c r="T177" i="19"/>
  <c r="BR51" i="19"/>
  <c r="BK63" i="19"/>
  <c r="BS57" i="19"/>
  <c r="BU140" i="19"/>
  <c r="BJ180" i="19"/>
  <c r="BH53" i="19"/>
  <c r="BP120" i="19"/>
  <c r="BE84" i="19"/>
  <c r="R179" i="19"/>
  <c r="BV31" i="19"/>
  <c r="BE133" i="19"/>
  <c r="BI68" i="19"/>
  <c r="F267" i="19"/>
  <c r="BM140" i="19"/>
  <c r="BR150" i="19"/>
  <c r="BU99" i="19"/>
  <c r="W177" i="19"/>
  <c r="BN8" i="19"/>
  <c r="BU163" i="19"/>
  <c r="U234" i="19"/>
  <c r="BN34" i="19"/>
  <c r="BQ20" i="19"/>
  <c r="G246" i="19"/>
  <c r="BP33" i="19"/>
  <c r="Q110" i="19"/>
  <c r="BI8" i="19"/>
  <c r="W284" i="19"/>
  <c r="BT180" i="19"/>
  <c r="T243" i="19"/>
  <c r="BM38" i="19"/>
  <c r="BF12" i="19"/>
  <c r="V313" i="19"/>
  <c r="K286" i="19"/>
  <c r="BE35" i="19"/>
  <c r="BU120" i="19"/>
  <c r="BH95" i="19"/>
  <c r="BN146" i="19"/>
  <c r="BK74" i="19"/>
  <c r="BM76" i="19"/>
  <c r="Q4" i="19"/>
  <c r="E124" i="19"/>
  <c r="BO20" i="19"/>
  <c r="BT108" i="19"/>
  <c r="BG45" i="19"/>
  <c r="F25" i="19"/>
  <c r="W151" i="19"/>
  <c r="T136" i="19"/>
  <c r="BI171" i="19"/>
  <c r="H301" i="19"/>
  <c r="F277" i="19"/>
  <c r="H239" i="19"/>
  <c r="J267" i="19"/>
  <c r="V261" i="19"/>
  <c r="BT101" i="19"/>
  <c r="N147" i="19"/>
  <c r="BJ16" i="19"/>
  <c r="BH169" i="19"/>
  <c r="O77" i="19"/>
  <c r="F198" i="19"/>
  <c r="O15" i="19"/>
  <c r="F194" i="19"/>
  <c r="BK21" i="19"/>
  <c r="H280" i="19"/>
  <c r="BP83" i="19"/>
  <c r="Q272" i="19"/>
  <c r="BO85" i="19"/>
  <c r="BR13" i="19"/>
  <c r="BS7" i="19"/>
  <c r="L284" i="19"/>
  <c r="S291" i="19"/>
  <c r="S273" i="19"/>
  <c r="BE76" i="19"/>
  <c r="H236" i="19"/>
  <c r="N212" i="19"/>
  <c r="BT139" i="19"/>
  <c r="R150" i="19"/>
  <c r="BU167" i="19"/>
  <c r="W69" i="19"/>
  <c r="K214" i="19"/>
  <c r="G205" i="19"/>
  <c r="T135" i="19"/>
  <c r="BP15" i="19"/>
  <c r="U261" i="19"/>
  <c r="P55" i="19"/>
  <c r="V107" i="19"/>
  <c r="BQ14" i="19"/>
  <c r="P127" i="19"/>
  <c r="J80" i="19"/>
  <c r="K111" i="19"/>
  <c r="K189" i="19"/>
  <c r="F286" i="19"/>
  <c r="K5" i="19"/>
  <c r="E217" i="19"/>
  <c r="W53" i="19"/>
  <c r="N23" i="19"/>
  <c r="W279" i="19"/>
  <c r="U189" i="19"/>
  <c r="BJ103" i="19"/>
  <c r="BI30" i="19"/>
  <c r="BS127" i="19"/>
  <c r="N176" i="19"/>
  <c r="BT79" i="19"/>
  <c r="BO14" i="19"/>
  <c r="G207" i="19"/>
  <c r="H252" i="19"/>
  <c r="J201" i="19"/>
  <c r="E204" i="19"/>
  <c r="H182" i="19"/>
  <c r="E168" i="19"/>
  <c r="U141" i="19"/>
  <c r="S191" i="19"/>
  <c r="BR46" i="19"/>
  <c r="U121" i="19"/>
  <c r="J47" i="19"/>
  <c r="S265" i="19"/>
  <c r="BG28" i="19"/>
  <c r="G193" i="19"/>
  <c r="BF166" i="19"/>
  <c r="W15" i="19"/>
  <c r="N203" i="19"/>
  <c r="BJ31" i="19"/>
  <c r="P129" i="19"/>
  <c r="M297" i="19"/>
  <c r="BK121" i="19"/>
  <c r="G225" i="19"/>
  <c r="R114" i="19"/>
  <c r="G197" i="19"/>
  <c r="U220" i="19"/>
  <c r="BR125" i="19"/>
  <c r="J91" i="19"/>
  <c r="BI11" i="19"/>
  <c r="P244" i="19"/>
  <c r="S203" i="19"/>
  <c r="F14" i="19"/>
  <c r="H178" i="19"/>
  <c r="H31" i="19"/>
  <c r="BP129" i="19"/>
  <c r="T91" i="19"/>
  <c r="BO22" i="19"/>
  <c r="P237" i="19"/>
  <c r="BS126" i="19"/>
  <c r="E29" i="19"/>
  <c r="BN16" i="19"/>
  <c r="V139" i="19"/>
  <c r="O134" i="19"/>
  <c r="T130" i="19"/>
  <c r="BT143" i="19"/>
  <c r="BI69" i="19"/>
  <c r="R130" i="19"/>
  <c r="M163" i="19"/>
  <c r="BH65" i="19"/>
  <c r="T44" i="19"/>
  <c r="E146" i="19"/>
  <c r="T23" i="19"/>
  <c r="BS22" i="19"/>
  <c r="T255" i="19"/>
  <c r="T217" i="19"/>
  <c r="BP98" i="19"/>
  <c r="G164" i="19"/>
  <c r="BU46" i="19"/>
  <c r="L50" i="19"/>
  <c r="O104" i="19"/>
  <c r="T5" i="19"/>
  <c r="BR152" i="19"/>
  <c r="T230" i="19"/>
  <c r="BM80" i="19"/>
  <c r="W186" i="19"/>
  <c r="BG105" i="19"/>
  <c r="Q207" i="19"/>
  <c r="G169" i="19"/>
  <c r="U75" i="19"/>
  <c r="BR124" i="19"/>
  <c r="K78" i="19"/>
  <c r="BG32" i="19"/>
  <c r="P180" i="19"/>
  <c r="BH44" i="19"/>
  <c r="BP64" i="19"/>
  <c r="T167" i="19"/>
  <c r="N104" i="19"/>
  <c r="BJ58" i="19"/>
  <c r="E84" i="19"/>
  <c r="BN102" i="19"/>
  <c r="N208" i="19"/>
  <c r="J180" i="19"/>
  <c r="BM88" i="19"/>
  <c r="E171" i="19"/>
  <c r="V124" i="19"/>
  <c r="BK15" i="19"/>
  <c r="BQ123" i="19"/>
  <c r="M214" i="19"/>
  <c r="L131" i="19"/>
  <c r="BV120" i="19"/>
  <c r="BK107" i="19"/>
  <c r="Q65" i="19"/>
  <c r="O155" i="19"/>
  <c r="BF104" i="19"/>
  <c r="BE137" i="19"/>
  <c r="K212" i="19"/>
  <c r="Q184" i="19"/>
  <c r="T170" i="19"/>
  <c r="T55" i="19"/>
  <c r="J202" i="19"/>
  <c r="N66" i="19"/>
  <c r="BI64" i="19"/>
  <c r="L155" i="19"/>
  <c r="BI71" i="19"/>
  <c r="BG26" i="19"/>
  <c r="K91" i="19"/>
  <c r="BU162" i="19"/>
  <c r="BI53" i="19"/>
  <c r="L115" i="19"/>
  <c r="BN197" i="19"/>
  <c r="T327" i="19"/>
  <c r="BH195" i="19"/>
  <c r="E293" i="19"/>
  <c r="W239" i="19"/>
  <c r="T308" i="19"/>
  <c r="BS124" i="19"/>
  <c r="O297" i="19"/>
  <c r="R277" i="19"/>
  <c r="G288" i="19"/>
  <c r="U235" i="19"/>
  <c r="BJ172" i="19"/>
  <c r="BJ57" i="19"/>
  <c r="BS195" i="19"/>
  <c r="BF182" i="19"/>
  <c r="BT80" i="19"/>
  <c r="BM123" i="19"/>
  <c r="L280" i="19"/>
  <c r="H299" i="19"/>
  <c r="BI162" i="19"/>
  <c r="BR107" i="19"/>
  <c r="N274" i="19"/>
  <c r="BS178" i="19"/>
  <c r="R240" i="19"/>
  <c r="BI143" i="19"/>
  <c r="W260" i="19"/>
  <c r="BM97" i="19"/>
  <c r="BV111" i="19"/>
  <c r="Q309" i="19"/>
  <c r="H247" i="19"/>
  <c r="BH139" i="19"/>
  <c r="BH79" i="19"/>
  <c r="L250" i="19"/>
  <c r="BH153" i="19"/>
  <c r="BE160" i="19"/>
  <c r="U195" i="19"/>
  <c r="BR80" i="19"/>
  <c r="BE69" i="19"/>
  <c r="T191" i="19"/>
  <c r="BH121" i="19"/>
  <c r="Q18" i="19"/>
  <c r="Q206" i="19"/>
  <c r="R33" i="19"/>
  <c r="L333" i="19"/>
  <c r="L296" i="19"/>
  <c r="E254" i="19"/>
  <c r="L283" i="19"/>
  <c r="V253" i="19"/>
  <c r="BT16" i="19"/>
  <c r="V196" i="19"/>
  <c r="V252" i="19"/>
  <c r="R255" i="19"/>
  <c r="V308" i="19"/>
  <c r="BQ167" i="19"/>
  <c r="BU171" i="19"/>
  <c r="BS159" i="19"/>
  <c r="BL171" i="19"/>
  <c r="BU146" i="19"/>
  <c r="BF128" i="19"/>
  <c r="R249" i="19"/>
  <c r="BG86" i="19"/>
  <c r="BE93" i="19"/>
  <c r="BE52" i="19"/>
  <c r="BN43" i="19"/>
  <c r="L174" i="19"/>
  <c r="BG69" i="19"/>
  <c r="BV74" i="19"/>
  <c r="L245" i="19"/>
  <c r="BV122" i="19"/>
  <c r="T199" i="19"/>
  <c r="BK135" i="19"/>
  <c r="BQ4" i="19"/>
  <c r="BJ168" i="19"/>
  <c r="BR55" i="19"/>
  <c r="BN45" i="19"/>
  <c r="V175" i="19"/>
  <c r="BJ84" i="19"/>
  <c r="BL31" i="19"/>
  <c r="BJ38" i="19"/>
  <c r="W257" i="19"/>
  <c r="BU121" i="19"/>
  <c r="BG157" i="19"/>
  <c r="BL127" i="19"/>
  <c r="F225" i="19"/>
  <c r="V23" i="19"/>
  <c r="BO5" i="19"/>
  <c r="BU135" i="19"/>
  <c r="BS149" i="19"/>
  <c r="BQ38" i="19"/>
  <c r="U250" i="19"/>
  <c r="BV51" i="19"/>
  <c r="M218" i="19"/>
  <c r="BG161" i="19"/>
  <c r="BJ122" i="19"/>
  <c r="O283" i="19"/>
  <c r="V256" i="19"/>
  <c r="BE85" i="19"/>
  <c r="BJ68" i="19"/>
  <c r="BU94" i="19"/>
  <c r="BJ28" i="19"/>
  <c r="BE165" i="19"/>
  <c r="BK105" i="19"/>
  <c r="T250" i="19"/>
  <c r="P276" i="19"/>
  <c r="BM34" i="19"/>
  <c r="BF51" i="19"/>
  <c r="BG24" i="19"/>
  <c r="N297" i="19"/>
  <c r="BJ162" i="19"/>
  <c r="BR88" i="19"/>
  <c r="BH83" i="19"/>
  <c r="BO68" i="19"/>
  <c r="U285" i="19"/>
  <c r="BI48" i="19"/>
  <c r="BF77" i="19"/>
  <c r="F119" i="19"/>
  <c r="BF57" i="19"/>
  <c r="BT128" i="19"/>
  <c r="O42" i="19"/>
  <c r="R214" i="19"/>
  <c r="O240" i="19"/>
  <c r="T27" i="19"/>
  <c r="R30" i="19"/>
  <c r="T267" i="19"/>
  <c r="BU166" i="19"/>
  <c r="E259" i="19"/>
  <c r="BV4" i="19"/>
  <c r="BO127" i="19"/>
  <c r="L251" i="19"/>
  <c r="BO64" i="19"/>
  <c r="BF143" i="19"/>
  <c r="BN107" i="19"/>
  <c r="G265" i="19"/>
  <c r="I130" i="19"/>
  <c r="BN37" i="19"/>
  <c r="V8" i="19"/>
  <c r="W195" i="19"/>
  <c r="BU98" i="19"/>
  <c r="BV150" i="19"/>
  <c r="BP3" i="19"/>
  <c r="BS153" i="19"/>
  <c r="L200" i="19"/>
  <c r="F199" i="19"/>
  <c r="M211" i="19"/>
  <c r="J239" i="19"/>
  <c r="T305" i="19"/>
  <c r="BU174" i="19"/>
  <c r="T231" i="19"/>
  <c r="BU88" i="19"/>
  <c r="H174" i="19"/>
  <c r="BF79" i="19"/>
  <c r="Q166" i="19"/>
  <c r="H273" i="19"/>
  <c r="J78" i="19"/>
  <c r="Q230" i="19"/>
  <c r="F182" i="19"/>
  <c r="S71" i="19"/>
  <c r="BS91" i="19"/>
  <c r="L247" i="19"/>
  <c r="F153" i="19"/>
  <c r="O19" i="19"/>
  <c r="V239" i="19"/>
  <c r="BU134" i="19"/>
  <c r="BV140" i="19"/>
  <c r="BT172" i="19"/>
  <c r="U101" i="19"/>
  <c r="BI106" i="19"/>
  <c r="F89" i="19"/>
  <c r="Q62" i="19"/>
  <c r="H175" i="19"/>
  <c r="Q74" i="19"/>
  <c r="BM9" i="19"/>
  <c r="BO163" i="19"/>
  <c r="BR58" i="19"/>
  <c r="K203" i="19"/>
  <c r="V224" i="19"/>
  <c r="V167" i="19"/>
  <c r="L224" i="19"/>
  <c r="BP72" i="19"/>
  <c r="U212" i="19"/>
  <c r="BM68" i="19"/>
  <c r="S195" i="19"/>
  <c r="BP84" i="19"/>
  <c r="BT210" i="19"/>
  <c r="BT192" i="19"/>
  <c r="BP204" i="19"/>
  <c r="BO149" i="19"/>
  <c r="K320" i="19"/>
  <c r="BQ159" i="19"/>
  <c r="BR6" i="19"/>
  <c r="BH137" i="19"/>
  <c r="BS106" i="19"/>
  <c r="G310" i="19"/>
  <c r="BI46" i="19"/>
  <c r="BK102" i="19"/>
  <c r="S238" i="19"/>
  <c r="K306" i="19"/>
  <c r="N264" i="19"/>
  <c r="BF139" i="19"/>
  <c r="U289" i="19"/>
  <c r="BK148" i="19"/>
  <c r="BV152" i="19"/>
  <c r="BS147" i="19"/>
  <c r="BH177" i="19"/>
  <c r="BR62" i="19"/>
  <c r="BE143" i="19"/>
  <c r="U244" i="19"/>
  <c r="P250" i="19"/>
  <c r="BS138" i="19"/>
  <c r="Q223" i="19"/>
  <c r="BT34" i="19"/>
  <c r="M304" i="19"/>
  <c r="BF141" i="19"/>
  <c r="K254" i="19"/>
  <c r="BR21" i="19"/>
  <c r="BV103" i="19"/>
  <c r="F241" i="19"/>
  <c r="BV42" i="19"/>
  <c r="I170" i="19"/>
  <c r="BK101" i="19"/>
  <c r="BO117" i="19"/>
  <c r="M165" i="19"/>
  <c r="I251" i="19"/>
  <c r="BL111" i="19"/>
  <c r="F181" i="19"/>
  <c r="L236" i="19"/>
  <c r="H300" i="19"/>
  <c r="BQ153" i="19"/>
  <c r="BJ152" i="19"/>
  <c r="T249" i="19"/>
  <c r="BU155" i="19"/>
  <c r="BE166" i="19"/>
  <c r="BE167" i="19"/>
  <c r="BE50" i="19"/>
  <c r="BP19" i="19"/>
  <c r="W307" i="19"/>
  <c r="F259" i="19"/>
  <c r="BG175" i="19"/>
  <c r="BF153" i="19"/>
  <c r="P283" i="19"/>
  <c r="P249" i="19"/>
  <c r="BK144" i="19"/>
  <c r="BR175" i="19"/>
  <c r="BE8" i="19"/>
  <c r="G13" i="19"/>
  <c r="BU78" i="19"/>
  <c r="BQ7" i="19"/>
  <c r="O135" i="19"/>
  <c r="BM111" i="19"/>
  <c r="J16" i="19"/>
  <c r="BR22" i="19"/>
  <c r="K120" i="19"/>
  <c r="M331" i="19"/>
  <c r="BE147" i="19"/>
  <c r="V242" i="19"/>
  <c r="M233" i="19"/>
  <c r="BF102" i="19"/>
  <c r="BR182" i="19"/>
  <c r="N187" i="19"/>
  <c r="BP108" i="19"/>
  <c r="P227" i="19"/>
  <c r="E299" i="19"/>
  <c r="T252" i="19"/>
  <c r="BG74" i="19"/>
  <c r="BF50" i="19"/>
  <c r="Q48" i="19"/>
  <c r="S277" i="19"/>
  <c r="G111" i="19"/>
  <c r="BO136" i="19"/>
  <c r="R268" i="19"/>
  <c r="BJ36" i="19"/>
  <c r="BS139" i="19"/>
  <c r="BQ84" i="19"/>
  <c r="BL71" i="19"/>
  <c r="R20" i="19"/>
  <c r="G276" i="19"/>
  <c r="N289" i="19"/>
  <c r="BN173" i="19"/>
  <c r="BV130" i="19"/>
  <c r="I244" i="19"/>
  <c r="BF35" i="19"/>
  <c r="BK112" i="19"/>
  <c r="BK131" i="19"/>
  <c r="W251" i="19"/>
  <c r="F185" i="19"/>
  <c r="BM127" i="19"/>
  <c r="V248" i="19"/>
  <c r="Q282" i="19"/>
  <c r="K256" i="19"/>
  <c r="G232" i="19"/>
  <c r="O311" i="19"/>
  <c r="BL48" i="19"/>
  <c r="BL136" i="19"/>
  <c r="BM155" i="19"/>
  <c r="BU177" i="19"/>
  <c r="BG4" i="19"/>
  <c r="K73" i="19"/>
  <c r="BQ17" i="19"/>
  <c r="BE90" i="19"/>
  <c r="F205" i="19"/>
  <c r="U216" i="19"/>
  <c r="R83" i="19"/>
  <c r="E228" i="19"/>
  <c r="BE38" i="19"/>
  <c r="BK109" i="19"/>
  <c r="M92" i="19"/>
  <c r="BU41" i="19"/>
  <c r="N271" i="19"/>
  <c r="BS62" i="19"/>
  <c r="N269" i="19"/>
  <c r="BE49" i="19"/>
  <c r="BJ125" i="19"/>
  <c r="K218" i="19"/>
  <c r="L267" i="19"/>
  <c r="R192" i="19"/>
  <c r="BM63" i="19"/>
  <c r="G72" i="19"/>
  <c r="V81" i="19"/>
  <c r="L151" i="19"/>
  <c r="S162" i="19"/>
  <c r="BN87" i="19"/>
  <c r="M282" i="19"/>
  <c r="BF219" i="19"/>
  <c r="BS203" i="19"/>
  <c r="BS186" i="19"/>
  <c r="BU158" i="19"/>
  <c r="N332" i="19"/>
  <c r="BL162" i="19"/>
  <c r="BO161" i="19"/>
  <c r="BP138" i="19"/>
  <c r="BN46" i="19"/>
  <c r="Q312" i="19"/>
  <c r="BU173" i="19"/>
  <c r="BM14" i="19"/>
  <c r="BH24" i="19"/>
  <c r="M300" i="19"/>
  <c r="S248" i="19"/>
  <c r="I254" i="19"/>
  <c r="P298" i="19"/>
  <c r="Q239" i="19"/>
  <c r="BG154" i="19"/>
  <c r="F243" i="19"/>
  <c r="T238" i="19"/>
  <c r="BJ87" i="19"/>
  <c r="I276" i="19"/>
  <c r="J237" i="19"/>
  <c r="BT40" i="19"/>
  <c r="BK35" i="19"/>
  <c r="BH128" i="19"/>
  <c r="BK19" i="19"/>
  <c r="P291" i="19"/>
  <c r="BE151" i="19"/>
  <c r="BP168" i="19"/>
  <c r="BO58" i="19"/>
  <c r="BP31" i="19"/>
  <c r="BP18" i="19"/>
  <c r="BI6" i="19"/>
  <c r="F39" i="19"/>
  <c r="F221" i="19"/>
  <c r="P208" i="19"/>
  <c r="S219" i="19"/>
  <c r="BU76" i="19"/>
  <c r="Q89" i="19"/>
  <c r="BE120" i="19"/>
  <c r="BI80" i="19"/>
  <c r="R307" i="19"/>
  <c r="U269" i="19"/>
  <c r="I284" i="19"/>
  <c r="BI155" i="19"/>
  <c r="BI165" i="19"/>
  <c r="BR139" i="19"/>
  <c r="BQ152" i="19"/>
  <c r="BU108" i="19"/>
  <c r="BI31" i="19"/>
  <c r="J312" i="19"/>
  <c r="BF157" i="19"/>
  <c r="BO166" i="19"/>
  <c r="K267" i="19"/>
  <c r="F278" i="19"/>
  <c r="H253" i="19"/>
  <c r="W275" i="19"/>
  <c r="U263" i="19"/>
  <c r="BI147" i="19"/>
  <c r="BP57" i="19"/>
  <c r="BJ104" i="19"/>
  <c r="BG49" i="19"/>
  <c r="G81" i="19"/>
  <c r="BI120" i="19"/>
  <c r="H186" i="19"/>
  <c r="BU74" i="19"/>
  <c r="S29" i="19"/>
  <c r="S295" i="19"/>
  <c r="U242" i="19"/>
  <c r="BO54" i="19"/>
  <c r="BR177" i="19"/>
  <c r="BM108" i="19"/>
  <c r="U275" i="19"/>
  <c r="BI5" i="19"/>
  <c r="BF32" i="19"/>
  <c r="BM126" i="19"/>
  <c r="Q301" i="19"/>
  <c r="BI177" i="19"/>
  <c r="BL41" i="19"/>
  <c r="BH81" i="19"/>
  <c r="L100" i="19"/>
  <c r="V235" i="19"/>
  <c r="E56" i="19"/>
  <c r="T247" i="19"/>
  <c r="BJ178" i="19"/>
  <c r="BU36" i="19"/>
  <c r="F239" i="19"/>
  <c r="BM67" i="19"/>
  <c r="BU63" i="19"/>
  <c r="BT48" i="19"/>
  <c r="I240" i="19"/>
  <c r="U299" i="19"/>
  <c r="L258" i="19"/>
  <c r="BP55" i="19"/>
  <c r="BF21" i="19"/>
  <c r="BE20" i="19"/>
  <c r="BM32" i="19"/>
  <c r="I145" i="19"/>
  <c r="BE17" i="19"/>
  <c r="Q221" i="19"/>
  <c r="BQ121" i="19"/>
  <c r="N270" i="19"/>
  <c r="BT47" i="19"/>
  <c r="BN50" i="19"/>
  <c r="R225" i="19"/>
  <c r="K296" i="19"/>
  <c r="BG145" i="19"/>
  <c r="S251" i="19"/>
  <c r="M263" i="19"/>
  <c r="V284" i="19"/>
  <c r="BE44" i="19"/>
  <c r="U164" i="19"/>
  <c r="BP87" i="19"/>
  <c r="BT156" i="19"/>
  <c r="K195" i="19"/>
  <c r="N232" i="19"/>
  <c r="G141" i="19"/>
  <c r="W199" i="19"/>
  <c r="BN11" i="19"/>
  <c r="J167" i="19"/>
  <c r="E81" i="19"/>
  <c r="BK44" i="19"/>
  <c r="BF144" i="19"/>
  <c r="BJ101" i="19"/>
  <c r="G256" i="19"/>
  <c r="BE81" i="19"/>
  <c r="BU5" i="19"/>
  <c r="BK123" i="19"/>
  <c r="W234" i="19"/>
  <c r="BN92" i="19"/>
  <c r="BQ48" i="19"/>
  <c r="BK138" i="19"/>
  <c r="BQ130" i="19"/>
  <c r="BL135" i="19"/>
  <c r="T118" i="19"/>
  <c r="BN188" i="19"/>
  <c r="BR157" i="19"/>
  <c r="R336" i="19"/>
  <c r="BL211" i="19"/>
  <c r="Q315" i="19"/>
  <c r="BU100" i="19"/>
  <c r="Q307" i="19"/>
  <c r="H235" i="19"/>
  <c r="BI151" i="19"/>
  <c r="BS136" i="19"/>
  <c r="BQ61" i="19"/>
  <c r="Q287" i="19"/>
  <c r="BG23" i="19"/>
  <c r="BV43" i="19"/>
  <c r="BS41" i="19"/>
  <c r="I299" i="19"/>
  <c r="BU106" i="19"/>
  <c r="BI130" i="19"/>
  <c r="K292" i="19"/>
  <c r="N251" i="19"/>
  <c r="BV134" i="19"/>
  <c r="BG27" i="19"/>
  <c r="S246" i="19"/>
  <c r="J241" i="19"/>
  <c r="BT151" i="19"/>
  <c r="BI62" i="19"/>
  <c r="BU44" i="19"/>
  <c r="BK4" i="19"/>
  <c r="BJ161" i="19"/>
  <c r="I142" i="19"/>
  <c r="J290" i="19"/>
  <c r="S280" i="19"/>
  <c r="Q267" i="19"/>
  <c r="BI89" i="19"/>
  <c r="BT21" i="19"/>
  <c r="V272" i="19"/>
  <c r="BU72" i="19"/>
  <c r="BK161" i="19"/>
  <c r="BE163" i="19"/>
  <c r="BS51" i="19"/>
  <c r="BI146" i="19"/>
  <c r="BK32" i="19"/>
  <c r="N100" i="19"/>
  <c r="BF123" i="19"/>
  <c r="BV27" i="19"/>
  <c r="U310" i="19"/>
  <c r="BF169" i="19"/>
  <c r="G268" i="19"/>
  <c r="BN156" i="19"/>
  <c r="BI139" i="19"/>
  <c r="I247" i="19"/>
  <c r="J284" i="19"/>
  <c r="BT32" i="19"/>
  <c r="BI21" i="19"/>
  <c r="U296" i="19"/>
  <c r="BU133" i="19"/>
  <c r="BL146" i="19"/>
  <c r="L244" i="19"/>
  <c r="I252" i="19"/>
  <c r="BG79" i="19"/>
  <c r="P233" i="19"/>
  <c r="P282" i="19"/>
  <c r="O269" i="19"/>
  <c r="BH109" i="19"/>
  <c r="P220" i="19"/>
  <c r="BV29" i="19"/>
  <c r="W27" i="19"/>
  <c r="BE31" i="19"/>
  <c r="V213" i="19"/>
  <c r="BU35" i="19"/>
  <c r="R285" i="19"/>
  <c r="T298" i="19"/>
  <c r="BK147" i="19"/>
  <c r="BL37" i="19"/>
  <c r="W262" i="19"/>
  <c r="K76" i="19"/>
  <c r="W243" i="19"/>
  <c r="M129" i="19"/>
  <c r="S222" i="19"/>
  <c r="E176" i="19"/>
  <c r="BS156" i="19"/>
  <c r="P259" i="19"/>
  <c r="BP165" i="19"/>
  <c r="BM64" i="19"/>
  <c r="G59" i="19"/>
  <c r="BM128" i="19"/>
  <c r="H101" i="19"/>
  <c r="BM55" i="19"/>
  <c r="V273" i="19"/>
  <c r="BG19" i="19"/>
  <c r="T259" i="19"/>
  <c r="BO45" i="19"/>
  <c r="BN47" i="19"/>
  <c r="F15" i="19"/>
  <c r="BO34" i="19"/>
  <c r="BM158" i="19"/>
  <c r="Q268" i="19"/>
  <c r="BJ160" i="19"/>
  <c r="BE170" i="19"/>
  <c r="BL59" i="19"/>
  <c r="T201" i="19"/>
  <c r="E24" i="19"/>
  <c r="BQ36" i="19"/>
  <c r="W52" i="19"/>
  <c r="BK36" i="19"/>
  <c r="BF56" i="19"/>
  <c r="BM11" i="19"/>
  <c r="BP141" i="19"/>
  <c r="BP130" i="19"/>
  <c r="BK159" i="19"/>
  <c r="BG150" i="19"/>
  <c r="BT53" i="19"/>
  <c r="BQ89" i="19"/>
  <c r="N247" i="19"/>
  <c r="BL50" i="19"/>
  <c r="BO138" i="19"/>
  <c r="BG30" i="19"/>
  <c r="U278" i="19"/>
  <c r="P56" i="19"/>
  <c r="BF124" i="19"/>
  <c r="E36" i="19"/>
  <c r="G191" i="19"/>
  <c r="T197" i="19"/>
  <c r="R11" i="19"/>
  <c r="F115" i="19"/>
  <c r="BU75" i="19"/>
  <c r="BK158" i="19"/>
  <c r="BS58" i="19"/>
  <c r="BQ60" i="19"/>
  <c r="BG122" i="19"/>
  <c r="S182" i="19"/>
  <c r="BT74" i="19"/>
  <c r="BQ42" i="19"/>
  <c r="BO19" i="19"/>
  <c r="BH31" i="19"/>
  <c r="BP97" i="19"/>
  <c r="W5" i="19"/>
  <c r="W237" i="19"/>
  <c r="P132" i="19"/>
  <c r="W288" i="19"/>
  <c r="S272" i="19"/>
  <c r="BS24" i="19"/>
  <c r="I256" i="19"/>
  <c r="R221" i="19"/>
  <c r="R323" i="19"/>
  <c r="BO210" i="19"/>
  <c r="Q306" i="19"/>
  <c r="BJ194" i="19"/>
  <c r="T293" i="19"/>
  <c r="F236" i="19"/>
  <c r="U262" i="19"/>
  <c r="BE145" i="19"/>
  <c r="BP111" i="19"/>
  <c r="BJ177" i="19"/>
  <c r="BI122" i="19"/>
  <c r="BO195" i="19"/>
  <c r="BN56" i="19"/>
  <c r="J274" i="19"/>
  <c r="BF168" i="19"/>
  <c r="BO88" i="19"/>
  <c r="T289" i="19"/>
  <c r="BU178" i="19"/>
  <c r="V276" i="19"/>
  <c r="BE5" i="19"/>
  <c r="BE9" i="19"/>
  <c r="K321" i="19"/>
  <c r="V275" i="19"/>
  <c r="P236" i="19"/>
  <c r="S216" i="19"/>
  <c r="BR168" i="19"/>
  <c r="Q254" i="19"/>
  <c r="M153" i="19"/>
  <c r="U313" i="19"/>
  <c r="BT154" i="19"/>
  <c r="O254" i="19"/>
  <c r="E227" i="19"/>
  <c r="BH161" i="19"/>
  <c r="W282" i="19"/>
  <c r="BS92" i="19"/>
  <c r="M271" i="19"/>
  <c r="L271" i="19"/>
  <c r="F64" i="19"/>
  <c r="L275" i="19"/>
  <c r="BQ88" i="19"/>
  <c r="V172" i="19"/>
  <c r="I53" i="19"/>
  <c r="BO41" i="19"/>
  <c r="Q295" i="19"/>
  <c r="BK163" i="19"/>
  <c r="BV182" i="19"/>
  <c r="BU139" i="19"/>
  <c r="F263" i="19"/>
  <c r="BV97" i="19"/>
  <c r="U270" i="19"/>
  <c r="BJ167" i="19"/>
  <c r="BU86" i="19"/>
  <c r="W299" i="19"/>
  <c r="W286" i="19"/>
  <c r="M266" i="19"/>
  <c r="U237" i="19"/>
  <c r="E245" i="19"/>
  <c r="BK110" i="19"/>
  <c r="BK90" i="19"/>
  <c r="Q236" i="19"/>
  <c r="W244" i="19"/>
  <c r="N7" i="19"/>
  <c r="P230" i="19"/>
  <c r="BG106" i="19"/>
  <c r="BG81" i="19"/>
  <c r="BF140" i="19"/>
  <c r="BT14" i="19"/>
  <c r="Q198" i="19"/>
  <c r="T254" i="19"/>
  <c r="J303" i="19"/>
  <c r="O236" i="19"/>
  <c r="P34" i="19"/>
  <c r="BJ115" i="19"/>
  <c r="H185" i="19"/>
  <c r="BK114" i="19"/>
  <c r="H37" i="19"/>
  <c r="BM178" i="19"/>
  <c r="M209" i="19"/>
  <c r="BH145" i="19"/>
  <c r="BU49" i="19"/>
  <c r="O262" i="19"/>
  <c r="BJ153" i="19"/>
  <c r="BQ148" i="19"/>
  <c r="BF24" i="19"/>
  <c r="P194" i="19"/>
  <c r="BI104" i="19"/>
  <c r="BP135" i="19"/>
  <c r="BG177" i="19"/>
  <c r="BJ109" i="19"/>
  <c r="BV44" i="19"/>
  <c r="H232" i="19"/>
  <c r="J23" i="19"/>
  <c r="BL69" i="19"/>
  <c r="L278" i="19"/>
  <c r="N234" i="19"/>
  <c r="P260" i="19"/>
  <c r="S243" i="19"/>
  <c r="P232" i="19"/>
  <c r="BV70" i="19"/>
  <c r="E14" i="19"/>
  <c r="BS8" i="19"/>
  <c r="V12" i="19"/>
  <c r="F309" i="19"/>
  <c r="U282" i="19"/>
  <c r="BF63" i="19"/>
  <c r="T257" i="19"/>
  <c r="BO67" i="19"/>
  <c r="BM160" i="19"/>
  <c r="K252" i="19"/>
  <c r="BS180" i="19"/>
  <c r="BQ70" i="19"/>
  <c r="BT77" i="19"/>
  <c r="BG29" i="19"/>
  <c r="BH171" i="19"/>
  <c r="BL125" i="19"/>
  <c r="F233" i="19"/>
  <c r="O33" i="19"/>
  <c r="K62" i="19"/>
  <c r="W115" i="19"/>
  <c r="BS96" i="19"/>
  <c r="BK31" i="19"/>
  <c r="N21" i="19"/>
  <c r="V112" i="19"/>
  <c r="BO47" i="19"/>
  <c r="M262" i="19"/>
  <c r="BQ134" i="19"/>
  <c r="BN150" i="19"/>
  <c r="M228" i="19"/>
  <c r="BS185" i="19"/>
  <c r="S329" i="19"/>
  <c r="S290" i="19"/>
  <c r="R293" i="19"/>
  <c r="BM210" i="19"/>
  <c r="S242" i="19"/>
  <c r="BH27" i="19"/>
  <c r="BK173" i="19"/>
  <c r="U307" i="19"/>
  <c r="S264" i="19"/>
  <c r="O245" i="19"/>
  <c r="S289" i="19"/>
  <c r="BE114" i="19"/>
  <c r="V260" i="19"/>
  <c r="BT17" i="19"/>
  <c r="T246" i="19"/>
  <c r="Q308" i="19"/>
  <c r="BU137" i="19"/>
  <c r="BM174" i="19"/>
  <c r="BJ91" i="19"/>
  <c r="T279" i="19"/>
  <c r="G300" i="19"/>
  <c r="O278" i="19"/>
  <c r="BR158" i="19"/>
  <c r="S226" i="19"/>
  <c r="BN72" i="19"/>
  <c r="BP70" i="19"/>
  <c r="F176" i="19"/>
  <c r="G287" i="19"/>
  <c r="I266" i="19"/>
  <c r="BJ63" i="19"/>
  <c r="G203" i="19"/>
  <c r="M258" i="19"/>
  <c r="F248" i="19"/>
  <c r="BT123" i="19"/>
  <c r="R253" i="19"/>
  <c r="I235" i="19"/>
  <c r="R212" i="19"/>
  <c r="J255" i="19"/>
  <c r="BF46" i="19"/>
  <c r="I59" i="19"/>
  <c r="U34" i="19"/>
  <c r="BE107" i="19"/>
  <c r="U294" i="19"/>
  <c r="BK150" i="19"/>
  <c r="BQ173" i="19"/>
  <c r="W280" i="19"/>
  <c r="R244" i="19"/>
  <c r="BJ124" i="19"/>
  <c r="P245" i="19"/>
  <c r="BE150" i="19"/>
  <c r="BL154" i="19"/>
  <c r="R304" i="19"/>
  <c r="BH167" i="19"/>
  <c r="H271" i="19"/>
  <c r="BT11" i="19"/>
  <c r="BE33" i="19"/>
  <c r="BQ52" i="19"/>
  <c r="BU11" i="19"/>
  <c r="BU130" i="19"/>
  <c r="U249" i="19"/>
  <c r="W226" i="19"/>
  <c r="BP10" i="19"/>
  <c r="N220" i="19"/>
  <c r="R8" i="19"/>
  <c r="O285" i="19"/>
  <c r="BP110" i="19"/>
  <c r="BG116" i="19"/>
  <c r="BH29" i="19"/>
  <c r="W302" i="19"/>
  <c r="BL160" i="19"/>
  <c r="BN70" i="19"/>
  <c r="BN142" i="19"/>
  <c r="BO135" i="19"/>
  <c r="BO24" i="19"/>
  <c r="V140" i="19"/>
  <c r="G239" i="19"/>
  <c r="V152" i="19"/>
  <c r="BH181" i="19"/>
  <c r="BS134" i="19"/>
  <c r="I243" i="19"/>
  <c r="Q247" i="19"/>
  <c r="BO30" i="19"/>
  <c r="Q215" i="19"/>
  <c r="BS181" i="19"/>
  <c r="BU62" i="19"/>
  <c r="M243" i="19"/>
  <c r="BV106" i="19"/>
  <c r="BV176" i="19"/>
  <c r="N210" i="19"/>
  <c r="BU110" i="19"/>
  <c r="Q161" i="19"/>
  <c r="BI101" i="19"/>
  <c r="N305" i="19"/>
  <c r="O273" i="19"/>
  <c r="BT90" i="19"/>
  <c r="BO128" i="19"/>
  <c r="BH49" i="19"/>
  <c r="BP158" i="19"/>
  <c r="BS86" i="19"/>
  <c r="BM25" i="19"/>
  <c r="K16" i="19"/>
  <c r="K298" i="19"/>
  <c r="BU3" i="19"/>
  <c r="S173" i="19"/>
  <c r="BL106" i="19"/>
  <c r="BI60" i="19"/>
  <c r="P272" i="19"/>
  <c r="BH36" i="19"/>
  <c r="N285" i="19"/>
  <c r="BG111" i="19"/>
  <c r="BU17" i="19"/>
  <c r="P215" i="19"/>
  <c r="W267" i="19"/>
  <c r="E187" i="19"/>
  <c r="BH20" i="19"/>
  <c r="J102" i="19"/>
  <c r="N110" i="19"/>
  <c r="T21" i="19"/>
  <c r="P128" i="19"/>
  <c r="BF94" i="19"/>
  <c r="M177" i="19"/>
  <c r="Q126" i="19"/>
  <c r="BU203" i="19"/>
  <c r="BH168" i="19"/>
  <c r="J236" i="19"/>
  <c r="S254" i="19"/>
  <c r="BM183" i="19"/>
  <c r="W333" i="19"/>
  <c r="V314" i="19"/>
  <c r="O309" i="19"/>
  <c r="BE215" i="19"/>
  <c r="G236" i="19"/>
  <c r="BH39" i="19"/>
  <c r="BQ149" i="19"/>
  <c r="N302" i="19"/>
  <c r="BR163" i="19"/>
  <c r="BT12" i="19"/>
  <c r="I310" i="19"/>
  <c r="BI29" i="19"/>
  <c r="BR179" i="19"/>
  <c r="BS83" i="19"/>
  <c r="BQ111" i="19"/>
  <c r="BF170" i="19"/>
  <c r="K257" i="19"/>
  <c r="M274" i="19"/>
  <c r="BK46" i="19"/>
  <c r="K234" i="19"/>
  <c r="S307" i="19"/>
  <c r="I261" i="19"/>
  <c r="P280" i="19"/>
  <c r="BU113" i="19"/>
  <c r="BE88" i="19"/>
  <c r="BF14" i="19"/>
  <c r="H115" i="19"/>
  <c r="BO141" i="19"/>
  <c r="O264" i="19"/>
  <c r="BE59" i="19"/>
  <c r="E230" i="19"/>
  <c r="N239" i="19"/>
  <c r="BU37" i="19"/>
  <c r="BP24" i="19"/>
  <c r="BU79" i="19"/>
  <c r="BQ26" i="19"/>
  <c r="U217" i="19"/>
  <c r="BO48" i="19"/>
  <c r="I191" i="19"/>
  <c r="BG168" i="19"/>
  <c r="K77" i="19"/>
  <c r="U205" i="19"/>
  <c r="T292" i="19"/>
  <c r="BV143" i="19"/>
  <c r="BR148" i="19"/>
  <c r="Q240" i="19"/>
  <c r="BG90" i="19"/>
  <c r="BJ131" i="19"/>
  <c r="T237" i="19"/>
  <c r="M277" i="19"/>
  <c r="L270" i="19"/>
  <c r="I311" i="19"/>
  <c r="BM136" i="19"/>
  <c r="I249" i="19"/>
  <c r="BG170" i="19"/>
  <c r="BK94" i="19"/>
  <c r="BH80" i="19"/>
  <c r="BE64" i="19"/>
  <c r="BJ50" i="19"/>
  <c r="BT43" i="19"/>
  <c r="P59" i="19"/>
  <c r="BQ140" i="19"/>
  <c r="P207" i="19"/>
  <c r="BU141" i="19"/>
  <c r="BU73" i="19"/>
  <c r="W229" i="19"/>
  <c r="W218" i="19"/>
  <c r="BU77" i="19"/>
  <c r="BV162" i="19"/>
  <c r="Q278" i="19"/>
  <c r="BN163" i="19"/>
  <c r="L234" i="19"/>
  <c r="I267" i="19"/>
  <c r="BJ70" i="19"/>
  <c r="T106" i="19"/>
  <c r="BI37" i="19"/>
  <c r="BG139" i="19"/>
  <c r="BU172" i="19"/>
  <c r="G269" i="19"/>
  <c r="BN38" i="19"/>
  <c r="BE41" i="19"/>
  <c r="BK82" i="19"/>
  <c r="L201" i="19"/>
  <c r="BM182" i="19"/>
  <c r="I301" i="19"/>
  <c r="BL141" i="19"/>
  <c r="BQ129" i="19"/>
  <c r="N260" i="19"/>
  <c r="BP114" i="19"/>
  <c r="BT178" i="19"/>
  <c r="R3" i="19"/>
  <c r="M175" i="19"/>
  <c r="O289" i="19"/>
  <c r="BP101" i="19"/>
  <c r="BK116" i="19"/>
  <c r="BG146" i="19"/>
  <c r="S58" i="19"/>
  <c r="K279" i="19"/>
  <c r="T189" i="19"/>
  <c r="BO60" i="19"/>
  <c r="L197" i="19"/>
  <c r="F296" i="19"/>
  <c r="BL150" i="19"/>
  <c r="BR112" i="19"/>
  <c r="BV16" i="19"/>
  <c r="BM87" i="19"/>
  <c r="BO145" i="19"/>
  <c r="BK8" i="19"/>
  <c r="P252" i="19"/>
  <c r="BJ98" i="19"/>
  <c r="BN112" i="19"/>
  <c r="BV86" i="19"/>
  <c r="Q252" i="19"/>
  <c r="BV81" i="19"/>
  <c r="BU129" i="19"/>
  <c r="BK154" i="19"/>
  <c r="P66" i="19"/>
  <c r="BV175" i="19"/>
  <c r="L85" i="19"/>
  <c r="V184" i="19"/>
  <c r="G62" i="19"/>
  <c r="M111" i="19"/>
  <c r="P305" i="19"/>
  <c r="E276" i="19"/>
  <c r="BQ78" i="19"/>
  <c r="BV129" i="19"/>
  <c r="BN113" i="19"/>
  <c r="BJ142" i="19"/>
  <c r="E200" i="19"/>
  <c r="BM119" i="19"/>
  <c r="I116" i="19"/>
  <c r="BK98" i="19"/>
  <c r="BE108" i="19"/>
  <c r="Q224" i="19"/>
  <c r="R252" i="19"/>
  <c r="BI23" i="19"/>
  <c r="F304" i="19"/>
  <c r="BL54" i="19"/>
  <c r="M313" i="19"/>
  <c r="U197" i="19"/>
  <c r="BL121" i="19"/>
  <c r="BJ5" i="19"/>
  <c r="V270" i="19"/>
  <c r="G245" i="19"/>
  <c r="BE181" i="19"/>
  <c r="BG62" i="19"/>
  <c r="K123" i="19"/>
  <c r="I120" i="19"/>
  <c r="BH59" i="19"/>
  <c r="BS160" i="19"/>
  <c r="BJ143" i="19"/>
  <c r="BE144" i="19"/>
  <c r="N282" i="19"/>
  <c r="BQ69" i="19"/>
  <c r="BN128" i="19"/>
  <c r="BP117" i="19"/>
  <c r="BV145" i="19"/>
  <c r="G105" i="19"/>
  <c r="W86" i="19"/>
  <c r="N59" i="19"/>
  <c r="BN7" i="19"/>
  <c r="BF76" i="19"/>
  <c r="BK145" i="19"/>
  <c r="J229" i="19"/>
  <c r="BK69" i="19"/>
  <c r="U85" i="19"/>
  <c r="BQ124" i="19"/>
  <c r="BQ128" i="19"/>
  <c r="L139" i="19"/>
  <c r="BN139" i="19"/>
  <c r="S232" i="19"/>
  <c r="BQ29" i="19"/>
  <c r="Q38" i="19"/>
  <c r="BS103" i="19"/>
  <c r="BE115" i="19"/>
  <c r="BH93" i="19"/>
  <c r="E246" i="19"/>
  <c r="T192" i="19"/>
  <c r="P122" i="19"/>
  <c r="Q158" i="19"/>
  <c r="F70" i="19"/>
  <c r="V205" i="19"/>
  <c r="U151" i="19"/>
  <c r="T248" i="19"/>
  <c r="M39" i="19"/>
  <c r="BG65" i="19"/>
  <c r="T222" i="19"/>
  <c r="BL103" i="19"/>
  <c r="E144" i="19"/>
  <c r="BS34" i="19"/>
  <c r="BO119" i="19"/>
  <c r="Q261" i="19"/>
  <c r="J85" i="19"/>
  <c r="K114" i="19"/>
  <c r="L182" i="19"/>
  <c r="Q96" i="19"/>
  <c r="F12" i="19"/>
  <c r="BV153" i="19"/>
  <c r="H92" i="19"/>
  <c r="BH66" i="19"/>
  <c r="U56" i="19"/>
  <c r="BV28" i="19"/>
  <c r="P172" i="19"/>
  <c r="BP122" i="19"/>
  <c r="G218" i="19"/>
  <c r="BG47" i="19"/>
  <c r="N31" i="19"/>
  <c r="T131" i="19"/>
  <c r="U175" i="19"/>
  <c r="E17" i="19"/>
  <c r="BU143" i="19"/>
  <c r="BI76" i="19"/>
  <c r="O68" i="19"/>
  <c r="F35" i="19"/>
  <c r="R216" i="19"/>
  <c r="J30" i="19"/>
  <c r="P145" i="19"/>
  <c r="L80" i="19"/>
  <c r="R196" i="19"/>
  <c r="J209" i="19"/>
  <c r="W124" i="19"/>
  <c r="L62" i="19"/>
  <c r="Q64" i="19"/>
  <c r="Q122" i="19"/>
  <c r="L216" i="19"/>
  <c r="R203" i="19"/>
  <c r="L255" i="19"/>
  <c r="BE48" i="19"/>
  <c r="N14" i="19"/>
  <c r="I168" i="19"/>
  <c r="M176" i="19"/>
  <c r="N114" i="19"/>
  <c r="Q67" i="19"/>
  <c r="BI136" i="19"/>
  <c r="BM8" i="19"/>
  <c r="S179" i="19"/>
  <c r="M201" i="19"/>
  <c r="BM125" i="19"/>
  <c r="W202" i="19"/>
  <c r="E2" i="19"/>
  <c r="K199" i="19"/>
  <c r="O29" i="19"/>
  <c r="F140" i="19"/>
  <c r="P116" i="19"/>
  <c r="BN181" i="19"/>
  <c r="BI63" i="19"/>
  <c r="BL74" i="19"/>
  <c r="L140" i="19"/>
  <c r="BE61" i="19"/>
  <c r="N90" i="19"/>
  <c r="BI125" i="19"/>
  <c r="BI34" i="19"/>
  <c r="BU53" i="19"/>
  <c r="V133" i="19"/>
  <c r="U41" i="19"/>
  <c r="M117" i="19"/>
  <c r="BO96" i="19"/>
  <c r="K54" i="19"/>
  <c r="BO137" i="19"/>
  <c r="N207" i="19"/>
  <c r="W64" i="19"/>
  <c r="F45" i="19"/>
  <c r="I78" i="19"/>
  <c r="U160" i="19"/>
  <c r="BQ45" i="19"/>
  <c r="J132" i="19"/>
  <c r="G219" i="19"/>
  <c r="K188" i="19"/>
  <c r="R48" i="19"/>
  <c r="BT39" i="19"/>
  <c r="L32" i="19"/>
  <c r="BQ34" i="19"/>
  <c r="BE132" i="19"/>
  <c r="BP47" i="19"/>
  <c r="BV22" i="19"/>
  <c r="M64" i="19"/>
  <c r="BL58" i="19"/>
  <c r="G150" i="19"/>
  <c r="U104" i="19"/>
  <c r="Q35" i="19"/>
  <c r="BR95" i="19"/>
  <c r="S91" i="19"/>
  <c r="J13" i="19"/>
  <c r="F33" i="19"/>
  <c r="N179" i="19"/>
  <c r="BR121" i="19"/>
  <c r="Q25" i="19"/>
  <c r="E75" i="19"/>
  <c r="Q205" i="19"/>
  <c r="W89" i="19"/>
  <c r="Q170" i="19"/>
  <c r="BN143" i="19"/>
  <c r="BU82" i="19"/>
  <c r="Q147" i="19"/>
  <c r="BI13" i="19"/>
  <c r="N75" i="19"/>
  <c r="M272" i="19"/>
  <c r="H282" i="19"/>
  <c r="W98" i="19"/>
  <c r="U24" i="19"/>
  <c r="BP95" i="19"/>
  <c r="BQ146" i="19"/>
  <c r="J176" i="19"/>
  <c r="U135" i="19"/>
  <c r="BL53" i="19"/>
  <c r="N228" i="19"/>
  <c r="M102" i="19"/>
  <c r="S146" i="19"/>
  <c r="BL114" i="19"/>
  <c r="R102" i="19"/>
  <c r="I71" i="19"/>
  <c r="BU69" i="19"/>
  <c r="BH52" i="19"/>
  <c r="V232" i="19"/>
  <c r="BG61" i="19"/>
  <c r="K22" i="19"/>
  <c r="L38" i="19"/>
  <c r="BL65" i="19"/>
  <c r="BL78" i="19"/>
  <c r="BN111" i="19"/>
  <c r="BF66" i="19"/>
  <c r="N44" i="19"/>
  <c r="T75" i="19"/>
  <c r="BG40" i="19"/>
  <c r="J74" i="19"/>
  <c r="R149" i="19"/>
  <c r="H215" i="19"/>
  <c r="E139" i="19"/>
  <c r="BV68" i="19"/>
  <c r="F195" i="19"/>
  <c r="R67" i="19"/>
  <c r="I248" i="19"/>
  <c r="K138" i="19"/>
  <c r="I125" i="19"/>
  <c r="J248" i="19"/>
  <c r="N216" i="19"/>
  <c r="E166" i="19"/>
  <c r="BM81" i="19"/>
  <c r="W188" i="19"/>
  <c r="L97" i="19"/>
  <c r="W157" i="19"/>
  <c r="M36" i="19"/>
  <c r="G171" i="19"/>
  <c r="BQ79" i="19"/>
  <c r="U100" i="19"/>
  <c r="BR23" i="19"/>
  <c r="BK59" i="19"/>
  <c r="J24" i="19"/>
  <c r="W30" i="19"/>
  <c r="V211" i="19"/>
  <c r="N34" i="19"/>
  <c r="U114" i="19"/>
  <c r="BH125" i="19"/>
  <c r="L239" i="19"/>
  <c r="BN131" i="19"/>
  <c r="BL67" i="19"/>
  <c r="H78" i="19"/>
  <c r="BG127" i="19"/>
  <c r="BU4" i="19"/>
  <c r="P126" i="19"/>
  <c r="S16" i="19"/>
  <c r="V43" i="19"/>
  <c r="J22" i="19"/>
  <c r="BQ57" i="19"/>
  <c r="S244" i="19"/>
  <c r="O162" i="19"/>
  <c r="T111" i="19"/>
  <c r="R78" i="19"/>
  <c r="BM16" i="19"/>
  <c r="H192" i="19"/>
  <c r="M77" i="19"/>
  <c r="E27" i="19"/>
  <c r="N219" i="19"/>
  <c r="U107" i="19"/>
  <c r="F84" i="19"/>
  <c r="O85" i="19"/>
  <c r="BM165" i="19"/>
  <c r="F116" i="19"/>
  <c r="S54" i="19"/>
  <c r="L134" i="19"/>
  <c r="O204" i="19"/>
  <c r="S51" i="19"/>
  <c r="W160" i="19"/>
  <c r="W18" i="19"/>
  <c r="H69" i="19"/>
  <c r="BP37" i="19"/>
  <c r="S22" i="19"/>
  <c r="R54" i="19"/>
  <c r="S87" i="19"/>
  <c r="U309" i="19"/>
  <c r="R260" i="19"/>
  <c r="BH165" i="19"/>
  <c r="J203" i="19"/>
  <c r="BS141" i="19"/>
  <c r="BL16" i="19"/>
  <c r="BF114" i="19"/>
  <c r="BQ11" i="19"/>
  <c r="T215" i="19"/>
  <c r="L156" i="19"/>
  <c r="T245" i="19"/>
  <c r="BH71" i="19"/>
  <c r="S111" i="19"/>
  <c r="BM24" i="19"/>
  <c r="BO3" i="19"/>
  <c r="BM37" i="19"/>
  <c r="G281" i="19"/>
  <c r="BN19" i="19"/>
  <c r="BL134" i="19"/>
  <c r="BK67" i="19"/>
  <c r="BT91" i="19"/>
  <c r="BH119" i="19"/>
  <c r="BI134" i="19"/>
  <c r="G15" i="19"/>
  <c r="BL142" i="19"/>
  <c r="I88" i="19"/>
  <c r="W192" i="19"/>
  <c r="L27" i="19"/>
  <c r="E266" i="19"/>
  <c r="BK3" i="19"/>
  <c r="BJ18" i="19"/>
  <c r="E83" i="19"/>
  <c r="F80" i="19"/>
  <c r="O160" i="19"/>
  <c r="U77" i="19"/>
  <c r="BO80" i="19"/>
  <c r="L57" i="19"/>
  <c r="BK39" i="19"/>
  <c r="BU81" i="19"/>
  <c r="L20" i="19"/>
  <c r="V190" i="19"/>
  <c r="BT125" i="19"/>
  <c r="BF30" i="19"/>
  <c r="BM93" i="19"/>
  <c r="BT129" i="19"/>
  <c r="G284" i="19"/>
  <c r="BR169" i="19"/>
  <c r="T184" i="19"/>
  <c r="E122" i="19"/>
  <c r="S233" i="19"/>
  <c r="O53" i="19"/>
  <c r="H226" i="19"/>
  <c r="O218" i="19"/>
  <c r="L195" i="19"/>
  <c r="E210" i="19"/>
  <c r="U72" i="19"/>
  <c r="BU127" i="19"/>
  <c r="BI119" i="19"/>
  <c r="H49" i="19"/>
  <c r="I163" i="19"/>
  <c r="T18" i="19"/>
  <c r="S4" i="19"/>
  <c r="J81" i="19"/>
  <c r="BL42" i="19"/>
  <c r="BN62" i="19"/>
  <c r="BR54" i="19"/>
  <c r="H121" i="19"/>
  <c r="BF109" i="19"/>
  <c r="Q107" i="19"/>
  <c r="G231" i="19"/>
  <c r="BU61" i="19"/>
  <c r="BM99" i="19"/>
  <c r="M17" i="19"/>
  <c r="G78" i="19"/>
  <c r="J197" i="19"/>
  <c r="BV2" i="19"/>
  <c r="BV20" i="19"/>
  <c r="BO37" i="19"/>
  <c r="BR94" i="19"/>
  <c r="L125" i="19"/>
  <c r="F105" i="19"/>
  <c r="M81" i="19"/>
  <c r="L124" i="19"/>
  <c r="I222" i="19"/>
  <c r="J220" i="19"/>
  <c r="O20" i="19"/>
  <c r="R118" i="19"/>
  <c r="M184" i="19"/>
  <c r="O173" i="19"/>
  <c r="F129" i="19"/>
  <c r="O192" i="19"/>
  <c r="G52" i="19"/>
  <c r="BH120" i="19"/>
  <c r="J190" i="19"/>
  <c r="U120" i="19"/>
  <c r="H74" i="19"/>
  <c r="Q23" i="19"/>
  <c r="W84" i="19"/>
  <c r="H63" i="19"/>
  <c r="S240" i="19"/>
  <c r="Q202" i="19"/>
  <c r="W120" i="19"/>
  <c r="O79" i="19"/>
  <c r="I66" i="19"/>
  <c r="L73" i="19"/>
  <c r="F143" i="19"/>
  <c r="G3" i="19"/>
  <c r="O50" i="19"/>
  <c r="P154" i="19"/>
  <c r="V201" i="19"/>
  <c r="BH14" i="19"/>
  <c r="K69" i="19"/>
  <c r="BI88" i="19"/>
  <c r="BV178" i="19"/>
  <c r="U185" i="19"/>
  <c r="F65" i="19"/>
  <c r="O201" i="19"/>
  <c r="BE178" i="19"/>
  <c r="BE168" i="19"/>
  <c r="BR167" i="19"/>
  <c r="J156" i="19"/>
  <c r="BL165" i="19"/>
  <c r="R46" i="19"/>
  <c r="Q95" i="19"/>
  <c r="J251" i="19"/>
  <c r="L30" i="19"/>
  <c r="L128" i="19"/>
  <c r="V41" i="19"/>
  <c r="V14" i="19"/>
  <c r="I29" i="19"/>
  <c r="Q113" i="19"/>
  <c r="E269" i="19"/>
  <c r="V145" i="19"/>
  <c r="BS120" i="19"/>
  <c r="S115" i="19"/>
  <c r="E78" i="19"/>
  <c r="BL128" i="19"/>
  <c r="BI98" i="19"/>
  <c r="E222" i="19"/>
  <c r="P192" i="19"/>
  <c r="BR111" i="19"/>
  <c r="R26" i="19"/>
  <c r="P45" i="19"/>
  <c r="T132" i="19"/>
  <c r="R132" i="19"/>
  <c r="BV177" i="19"/>
  <c r="BN55" i="19"/>
  <c r="R61" i="19"/>
  <c r="M139" i="19"/>
  <c r="E96" i="19"/>
  <c r="P198" i="19"/>
  <c r="V189" i="19"/>
  <c r="L17" i="19"/>
  <c r="Q164" i="19"/>
  <c r="L126" i="19"/>
  <c r="R41" i="19"/>
  <c r="U143" i="19"/>
  <c r="BR44" i="19"/>
  <c r="BH122" i="19"/>
  <c r="H24" i="19"/>
  <c r="BP94" i="19"/>
  <c r="I263" i="19"/>
  <c r="V281" i="19"/>
  <c r="V193" i="19"/>
  <c r="J123" i="19"/>
  <c r="I203" i="19"/>
  <c r="BH78" i="19"/>
  <c r="P87" i="19"/>
  <c r="L143" i="19"/>
  <c r="BI181" i="19"/>
  <c r="J261" i="19"/>
  <c r="BR105" i="19"/>
  <c r="BG73" i="19"/>
  <c r="H53" i="19"/>
  <c r="BQ68" i="19"/>
  <c r="BE116" i="19"/>
  <c r="BG66" i="19"/>
  <c r="O265" i="19"/>
  <c r="BN130" i="19"/>
  <c r="BN67" i="19"/>
  <c r="G214" i="19"/>
  <c r="K137" i="19"/>
  <c r="G80" i="19"/>
  <c r="J28" i="19"/>
  <c r="K82" i="19"/>
  <c r="BT144" i="19"/>
  <c r="BR82" i="19"/>
  <c r="N242" i="19"/>
  <c r="J37" i="19"/>
  <c r="S228" i="19"/>
  <c r="G145" i="19"/>
  <c r="F40" i="19"/>
  <c r="F211" i="19"/>
  <c r="I233" i="19"/>
  <c r="BJ94" i="19"/>
  <c r="T43" i="19"/>
  <c r="BJ29" i="19"/>
  <c r="BR98" i="19"/>
  <c r="V40" i="19"/>
  <c r="I210" i="19"/>
  <c r="BS69" i="19"/>
  <c r="R165" i="19"/>
  <c r="R59" i="19"/>
  <c r="M197" i="19"/>
  <c r="J199" i="19"/>
  <c r="O111" i="19"/>
  <c r="M49" i="19"/>
  <c r="S62" i="19"/>
  <c r="J45" i="19"/>
  <c r="S154" i="19"/>
  <c r="G244" i="19"/>
  <c r="BV32" i="19"/>
  <c r="BE100" i="19"/>
  <c r="K90" i="19"/>
  <c r="T153" i="19"/>
  <c r="L211" i="19"/>
  <c r="V202" i="19"/>
  <c r="BR33" i="19"/>
  <c r="L167" i="19"/>
  <c r="BH11" i="19"/>
  <c r="BF39" i="19"/>
  <c r="BQ49" i="19"/>
  <c r="K113" i="19"/>
  <c r="P39" i="19"/>
  <c r="O169" i="19"/>
  <c r="V147" i="19"/>
  <c r="L118" i="19"/>
  <c r="L67" i="19"/>
  <c r="F218" i="19"/>
  <c r="BE129" i="19"/>
  <c r="BN32" i="19"/>
  <c r="N170" i="19"/>
  <c r="S148" i="19"/>
  <c r="BR77" i="19"/>
  <c r="L132" i="19"/>
  <c r="V21" i="19"/>
  <c r="V35" i="19"/>
  <c r="I182" i="19"/>
  <c r="I189" i="19"/>
  <c r="BE18" i="19"/>
  <c r="Q97" i="19"/>
  <c r="R98" i="19"/>
  <c r="BO124" i="19"/>
  <c r="P151" i="19"/>
  <c r="T150" i="19"/>
  <c r="S72" i="19"/>
  <c r="J234" i="19"/>
  <c r="I117" i="19"/>
  <c r="U43" i="19"/>
  <c r="BF13" i="19"/>
  <c r="M65" i="19"/>
  <c r="BP153" i="19"/>
  <c r="H154" i="19"/>
  <c r="K30" i="19"/>
  <c r="BK117" i="19"/>
  <c r="BR79" i="19"/>
  <c r="BL107" i="19"/>
  <c r="V72" i="19"/>
  <c r="I135" i="19"/>
  <c r="BU151" i="19"/>
  <c r="E66" i="19"/>
  <c r="BO93" i="19"/>
  <c r="P310" i="19"/>
  <c r="G273" i="19"/>
  <c r="BU152" i="19"/>
  <c r="BS145" i="19"/>
  <c r="BK66" i="19"/>
  <c r="I295" i="19"/>
  <c r="BJ49" i="19"/>
  <c r="BH88" i="19"/>
  <c r="BG75" i="19"/>
  <c r="BQ170" i="19"/>
  <c r="K231" i="19"/>
  <c r="M76" i="19"/>
  <c r="K206" i="19"/>
  <c r="BR90" i="19"/>
  <c r="L178" i="19"/>
  <c r="BL83" i="19"/>
  <c r="BI79" i="19"/>
  <c r="G271" i="19"/>
  <c r="BP140" i="19"/>
  <c r="BJ92" i="19"/>
  <c r="BJ102" i="19"/>
  <c r="S286" i="19"/>
  <c r="V90" i="19"/>
  <c r="U241" i="19"/>
  <c r="J92" i="19"/>
  <c r="O172" i="19"/>
  <c r="I75" i="19"/>
  <c r="H251" i="19"/>
  <c r="BJ66" i="19"/>
  <c r="O60" i="19"/>
  <c r="K8" i="19"/>
  <c r="T168" i="19"/>
  <c r="L87" i="19"/>
  <c r="E8" i="19"/>
  <c r="P267" i="19"/>
  <c r="T108" i="19"/>
  <c r="P205" i="19"/>
  <c r="F180" i="19"/>
  <c r="K57" i="19"/>
  <c r="BF6" i="19"/>
  <c r="BV37" i="19"/>
  <c r="M217" i="19"/>
  <c r="BO99" i="19"/>
  <c r="R180" i="19"/>
  <c r="BR60" i="19"/>
  <c r="U238" i="19"/>
  <c r="K21" i="19"/>
  <c r="N60" i="19"/>
  <c r="BP115" i="19"/>
  <c r="P9" i="19"/>
  <c r="BU57" i="19"/>
  <c r="E142" i="19"/>
  <c r="K25" i="19"/>
  <c r="I100" i="19"/>
  <c r="S126" i="19"/>
  <c r="P251" i="19"/>
  <c r="R262" i="19"/>
  <c r="BF181" i="19"/>
  <c r="BS29" i="19"/>
  <c r="BT137" i="19"/>
  <c r="L39" i="19"/>
  <c r="BK160" i="19"/>
  <c r="BQ91" i="19"/>
  <c r="H191" i="19"/>
  <c r="H198" i="19"/>
  <c r="G260" i="19"/>
  <c r="T220" i="19"/>
  <c r="J2" i="19"/>
  <c r="BT131" i="19"/>
  <c r="G264" i="19"/>
  <c r="BV36" i="19"/>
  <c r="T84" i="19"/>
  <c r="K149" i="19"/>
  <c r="W263" i="19"/>
  <c r="E38" i="19"/>
  <c r="F234" i="19"/>
  <c r="BT28" i="19"/>
  <c r="R278" i="19"/>
  <c r="G190" i="19"/>
  <c r="I258" i="19"/>
  <c r="J119" i="19"/>
  <c r="O266" i="19"/>
  <c r="BI70" i="19"/>
  <c r="W142" i="19"/>
  <c r="T58" i="19"/>
  <c r="O120" i="19"/>
  <c r="BT162" i="19"/>
  <c r="N135" i="19"/>
  <c r="F48" i="19"/>
  <c r="V31" i="19"/>
  <c r="W74" i="19"/>
  <c r="BJ44" i="19"/>
  <c r="BI27" i="19"/>
  <c r="N249" i="19"/>
  <c r="Q29" i="19"/>
  <c r="U243" i="19"/>
  <c r="Q45" i="19"/>
  <c r="BV11" i="19"/>
  <c r="BV105" i="19"/>
  <c r="BT19" i="19"/>
  <c r="L108" i="19"/>
  <c r="R131" i="19"/>
  <c r="BR24" i="19"/>
  <c r="P74" i="19"/>
  <c r="V58" i="19"/>
  <c r="S152" i="19"/>
  <c r="N62" i="19"/>
  <c r="R107" i="19"/>
  <c r="O181" i="19"/>
  <c r="U225" i="19"/>
  <c r="V150" i="19"/>
  <c r="I35" i="19"/>
  <c r="J196" i="19"/>
  <c r="L205" i="19"/>
  <c r="L34" i="19"/>
  <c r="BR131" i="19"/>
  <c r="BH96" i="19"/>
  <c r="BG11" i="19"/>
  <c r="J250" i="19"/>
  <c r="H48" i="19"/>
  <c r="BL9" i="19"/>
  <c r="H166" i="19"/>
  <c r="BT33" i="19"/>
  <c r="BG41" i="19"/>
  <c r="W221" i="19"/>
  <c r="Q73" i="19"/>
  <c r="U88" i="19"/>
  <c r="BV34" i="19"/>
  <c r="W136" i="19"/>
  <c r="U108" i="19"/>
  <c r="BJ113" i="19"/>
  <c r="BQ107" i="19"/>
  <c r="BM59" i="19"/>
  <c r="W62" i="19"/>
  <c r="N95" i="19"/>
  <c r="R13" i="19"/>
  <c r="BG132" i="19"/>
  <c r="I30" i="19"/>
  <c r="BM172" i="19"/>
  <c r="R209" i="19"/>
  <c r="J139" i="19"/>
  <c r="G122" i="19"/>
  <c r="K12" i="19"/>
  <c r="Q118" i="19"/>
  <c r="BV72" i="19"/>
  <c r="L160" i="19"/>
  <c r="E4" i="19"/>
  <c r="W154" i="19"/>
  <c r="V26" i="19"/>
  <c r="N178" i="19"/>
  <c r="F161" i="19"/>
  <c r="J134" i="19"/>
  <c r="S145" i="19"/>
  <c r="H65" i="19"/>
  <c r="J43" i="19"/>
  <c r="F163" i="19"/>
  <c r="K175" i="19"/>
  <c r="BH18" i="19"/>
  <c r="BL25" i="19"/>
  <c r="E231" i="19"/>
  <c r="BK9" i="19"/>
  <c r="BS167" i="19"/>
  <c r="T214" i="19"/>
  <c r="L68" i="19"/>
  <c r="BS84" i="19"/>
  <c r="BS121" i="19"/>
  <c r="BG144" i="19"/>
  <c r="S18" i="19"/>
  <c r="L252" i="19"/>
  <c r="BF37" i="19"/>
  <c r="S101" i="19"/>
  <c r="W200" i="19"/>
  <c r="O261" i="19"/>
  <c r="F96" i="19"/>
  <c r="BQ120" i="19"/>
  <c r="M188" i="19"/>
  <c r="G222" i="19"/>
  <c r="M207" i="19"/>
  <c r="BN120" i="19"/>
  <c r="R215" i="19"/>
  <c r="N78" i="19"/>
  <c r="H64" i="19"/>
  <c r="W56" i="19"/>
  <c r="R224" i="19"/>
  <c r="BG8" i="19"/>
  <c r="R229" i="19"/>
  <c r="BH112" i="19"/>
  <c r="S134" i="19"/>
  <c r="P108" i="19"/>
  <c r="M74" i="19"/>
  <c r="M10" i="19"/>
  <c r="R195" i="19"/>
  <c r="BQ180" i="19"/>
  <c r="Q220" i="19"/>
  <c r="M171" i="19"/>
  <c r="L157" i="19"/>
  <c r="BV125" i="19"/>
  <c r="L28" i="19"/>
  <c r="BR113" i="19"/>
  <c r="L212" i="19"/>
  <c r="W215" i="19"/>
  <c r="U134" i="19"/>
  <c r="S68" i="19"/>
  <c r="K130" i="19"/>
  <c r="BH67" i="19"/>
  <c r="J61" i="19"/>
  <c r="V10" i="19"/>
  <c r="V6" i="19"/>
  <c r="J194" i="19"/>
  <c r="BP123" i="19"/>
  <c r="BI87" i="19"/>
  <c r="E213" i="19"/>
  <c r="N157" i="19"/>
  <c r="BT169" i="19"/>
  <c r="T92" i="19"/>
  <c r="V157" i="19"/>
  <c r="BH127" i="19"/>
  <c r="BE47" i="19"/>
  <c r="BL2" i="19"/>
  <c r="M212" i="19"/>
  <c r="O206" i="19"/>
  <c r="L59" i="19"/>
  <c r="R190" i="19"/>
  <c r="T270" i="19"/>
  <c r="G23" i="19"/>
  <c r="E18" i="19"/>
  <c r="N30" i="19"/>
  <c r="BF41" i="19"/>
  <c r="S198" i="19"/>
  <c r="BM92" i="19"/>
  <c r="L33" i="19"/>
  <c r="BF47" i="19"/>
  <c r="O271" i="19"/>
  <c r="S109" i="19"/>
  <c r="BV126" i="19"/>
  <c r="V143" i="19"/>
  <c r="J35" i="19"/>
  <c r="BP60" i="19"/>
  <c r="N205" i="19"/>
  <c r="BL75" i="19"/>
  <c r="N244" i="19"/>
  <c r="U207" i="19"/>
  <c r="H260" i="19"/>
  <c r="I218" i="19"/>
  <c r="Q102" i="19"/>
  <c r="BR116" i="19"/>
  <c r="U122" i="19"/>
  <c r="S67" i="19"/>
  <c r="BG2" i="19"/>
  <c r="M71" i="19"/>
  <c r="N177" i="19"/>
  <c r="BQ43" i="19"/>
  <c r="W121" i="19"/>
  <c r="J50" i="19"/>
  <c r="H206" i="19"/>
  <c r="K219" i="19"/>
  <c r="T163" i="19"/>
  <c r="BF91" i="19"/>
  <c r="BG102" i="19"/>
  <c r="O48" i="19"/>
  <c r="G314" i="19"/>
  <c r="BM175" i="19"/>
  <c r="BS72" i="19"/>
  <c r="F291" i="19"/>
  <c r="BU176" i="19"/>
  <c r="BH94" i="19"/>
  <c r="BH147" i="19"/>
  <c r="Q185" i="19"/>
  <c r="BU147" i="19"/>
  <c r="M124" i="19"/>
  <c r="BU91" i="19"/>
  <c r="U152" i="19"/>
  <c r="U190" i="19"/>
  <c r="M292" i="19"/>
  <c r="BT97" i="19"/>
  <c r="BU51" i="19"/>
  <c r="BV45" i="19"/>
  <c r="BF69" i="19"/>
  <c r="BQ136" i="19"/>
  <c r="E257" i="19"/>
  <c r="U186" i="19"/>
  <c r="BV57" i="19"/>
  <c r="E233" i="19"/>
  <c r="BL161" i="19"/>
  <c r="BU114" i="19"/>
  <c r="F159" i="19"/>
  <c r="K204" i="19"/>
  <c r="K97" i="19"/>
  <c r="BM159" i="19"/>
  <c r="T273" i="19"/>
  <c r="U16" i="19"/>
  <c r="S19" i="19"/>
  <c r="U208" i="19"/>
  <c r="H6" i="19"/>
  <c r="G25" i="19"/>
  <c r="K277" i="19"/>
  <c r="BM164" i="19"/>
  <c r="L190" i="19"/>
  <c r="G229" i="19"/>
  <c r="Q218" i="19"/>
  <c r="N201" i="19"/>
  <c r="BU6" i="19"/>
  <c r="BK76" i="19"/>
  <c r="I6" i="19"/>
  <c r="V191" i="19"/>
  <c r="BS94" i="19"/>
  <c r="BF20" i="19"/>
  <c r="BR71" i="19"/>
  <c r="I172" i="19"/>
  <c r="N214" i="19"/>
  <c r="G282" i="19"/>
  <c r="J138" i="19"/>
  <c r="BU25" i="19"/>
  <c r="BJ2" i="19"/>
  <c r="H13" i="19"/>
  <c r="T107" i="19"/>
  <c r="BF173" i="19"/>
  <c r="BI111" i="19"/>
  <c r="BH38" i="19"/>
  <c r="S188" i="19"/>
  <c r="BV14" i="19"/>
  <c r="T221" i="19"/>
  <c r="E240" i="19"/>
  <c r="BK182" i="19"/>
  <c r="H106" i="19"/>
  <c r="BI132" i="19"/>
  <c r="BE36" i="19"/>
  <c r="O219" i="19"/>
  <c r="M12" i="19"/>
  <c r="BH33" i="19"/>
  <c r="H234" i="19"/>
  <c r="BF100" i="19"/>
  <c r="L9" i="19"/>
  <c r="P193" i="19"/>
  <c r="BP32" i="19"/>
  <c r="O102" i="19"/>
  <c r="BT126" i="19"/>
  <c r="F197" i="19"/>
  <c r="BR61" i="19"/>
  <c r="U171" i="19"/>
  <c r="BK124" i="19"/>
  <c r="W156" i="19"/>
  <c r="BI7" i="19"/>
  <c r="BJ48" i="19"/>
  <c r="K227" i="19"/>
  <c r="Q33" i="19"/>
  <c r="BO112" i="19"/>
  <c r="BQ59" i="19"/>
  <c r="U130" i="19"/>
  <c r="F17" i="19"/>
  <c r="N226" i="19"/>
  <c r="Q140" i="19"/>
  <c r="BH45" i="19"/>
  <c r="H161" i="19"/>
  <c r="BF7" i="19"/>
  <c r="Q104" i="19"/>
  <c r="BH40" i="19"/>
  <c r="F114" i="19"/>
  <c r="BE78" i="19"/>
  <c r="BG87" i="19"/>
  <c r="P189" i="19"/>
  <c r="Q80" i="19"/>
  <c r="R45" i="19"/>
  <c r="BS107" i="19"/>
  <c r="Q11" i="19"/>
  <c r="S85" i="19"/>
  <c r="W184" i="19"/>
  <c r="G54" i="19"/>
  <c r="BQ82" i="19"/>
  <c r="K309" i="19"/>
  <c r="M240" i="19"/>
  <c r="BE180" i="19"/>
  <c r="BK92" i="19"/>
  <c r="BP59" i="19"/>
  <c r="N195" i="19"/>
  <c r="G126" i="19"/>
  <c r="N225" i="19"/>
  <c r="BP75" i="19"/>
  <c r="BE98" i="19"/>
  <c r="BK87" i="19"/>
  <c r="O8" i="19"/>
  <c r="BT113" i="19"/>
  <c r="M198" i="19"/>
  <c r="BN95" i="19"/>
  <c r="BR35" i="19"/>
  <c r="BR18" i="19"/>
  <c r="S88" i="19"/>
  <c r="T79" i="19"/>
  <c r="F202" i="19"/>
  <c r="J160" i="19"/>
  <c r="V206" i="19"/>
  <c r="BS110" i="19"/>
  <c r="V42" i="19"/>
  <c r="E181" i="19"/>
  <c r="S34" i="19"/>
  <c r="BF174" i="19"/>
  <c r="F43" i="19"/>
  <c r="V121" i="19"/>
  <c r="S73" i="19"/>
  <c r="BF58" i="19"/>
  <c r="W228" i="19"/>
  <c r="R148" i="19"/>
  <c r="BH41" i="19"/>
  <c r="O54" i="19"/>
  <c r="G77" i="19"/>
  <c r="BR100" i="19"/>
  <c r="BR5" i="19"/>
  <c r="V106" i="19"/>
  <c r="U64" i="19"/>
  <c r="M213" i="19"/>
  <c r="T211" i="19"/>
  <c r="W231" i="19"/>
  <c r="E167" i="19"/>
  <c r="V66" i="19"/>
  <c r="S65" i="19"/>
  <c r="O11" i="19"/>
  <c r="V115" i="19"/>
  <c r="BR138" i="19"/>
  <c r="BI72" i="19"/>
  <c r="BG117" i="19"/>
  <c r="BF110" i="19"/>
  <c r="BS112" i="19"/>
  <c r="I21" i="19"/>
  <c r="S171" i="19"/>
  <c r="R14" i="19"/>
  <c r="R39" i="19"/>
  <c r="K186" i="19"/>
  <c r="K213" i="19"/>
  <c r="P135" i="19"/>
  <c r="K282" i="19"/>
  <c r="E211" i="19"/>
  <c r="R185" i="19"/>
  <c r="BF67" i="19"/>
  <c r="BK70" i="19"/>
  <c r="BT86" i="19"/>
  <c r="R43" i="19"/>
  <c r="L4" i="19"/>
  <c r="BJ51" i="19"/>
  <c r="G8" i="19"/>
  <c r="R241" i="19"/>
  <c r="M7" i="19"/>
  <c r="U154" i="19"/>
  <c r="L259" i="19"/>
  <c r="BG120" i="19"/>
  <c r="V267" i="19"/>
  <c r="L189" i="19"/>
  <c r="BN98" i="19"/>
  <c r="Q191" i="19"/>
  <c r="V68" i="19"/>
  <c r="BH23" i="19"/>
  <c r="N105" i="19"/>
  <c r="P6" i="19"/>
  <c r="V9" i="19"/>
  <c r="U240" i="19"/>
  <c r="G220" i="19"/>
  <c r="P121" i="19"/>
  <c r="S64" i="19"/>
  <c r="BS44" i="19"/>
  <c r="BM41" i="19"/>
  <c r="G131" i="19"/>
  <c r="H210" i="19"/>
  <c r="F156" i="19"/>
  <c r="T98" i="19"/>
  <c r="U177" i="19"/>
  <c r="BH35" i="19"/>
  <c r="P218" i="19"/>
  <c r="W24" i="19"/>
  <c r="J117" i="19"/>
  <c r="R85" i="19"/>
  <c r="R152" i="19"/>
  <c r="P209" i="19"/>
  <c r="BR128" i="19"/>
  <c r="S89" i="19"/>
  <c r="O90" i="19"/>
  <c r="N235" i="19"/>
  <c r="BM7" i="19"/>
  <c r="N223" i="19"/>
  <c r="O231" i="19"/>
  <c r="BV48" i="19"/>
  <c r="K216" i="19"/>
  <c r="BT157" i="19"/>
  <c r="BL113" i="19"/>
  <c r="P100" i="19"/>
  <c r="H151" i="19"/>
  <c r="N182" i="19"/>
  <c r="S249" i="19"/>
  <c r="U82" i="19"/>
  <c r="W32" i="19"/>
  <c r="J49" i="19"/>
  <c r="BG6" i="19"/>
  <c r="Q225" i="19"/>
  <c r="G183" i="19"/>
  <c r="Q200" i="19"/>
  <c r="BQ74" i="19"/>
  <c r="F121" i="19"/>
  <c r="L181" i="19"/>
  <c r="J195" i="19"/>
  <c r="T282" i="19"/>
  <c r="U69" i="19"/>
  <c r="BK28" i="19"/>
  <c r="L221" i="19"/>
  <c r="BN2" i="19"/>
  <c r="W138" i="19"/>
  <c r="BJ46" i="19"/>
  <c r="J106" i="19"/>
  <c r="E57" i="19"/>
  <c r="F230" i="19"/>
  <c r="V63" i="19"/>
  <c r="I146" i="19"/>
  <c r="P182" i="19"/>
  <c r="BH19" i="19"/>
  <c r="H204" i="19"/>
  <c r="T147" i="19"/>
  <c r="M122" i="19"/>
  <c r="T82" i="19"/>
  <c r="K253" i="19"/>
  <c r="BE174" i="19"/>
  <c r="K271" i="19"/>
  <c r="H238" i="19"/>
  <c r="BH162" i="19"/>
  <c r="N257" i="19"/>
  <c r="BR119" i="19"/>
  <c r="BV144" i="19"/>
  <c r="I220" i="19"/>
  <c r="BE130" i="19"/>
  <c r="I173" i="19"/>
  <c r="N181" i="19"/>
  <c r="BH70" i="19"/>
  <c r="F268" i="19"/>
  <c r="BU96" i="19"/>
  <c r="P219" i="19"/>
  <c r="BM79" i="19"/>
  <c r="G240" i="19"/>
  <c r="S234" i="19"/>
  <c r="BV124" i="19"/>
  <c r="O255" i="19"/>
  <c r="BQ51" i="19"/>
  <c r="BP52" i="19"/>
  <c r="BR68" i="19"/>
  <c r="I206" i="19"/>
  <c r="G2" i="19"/>
  <c r="BK81" i="19"/>
  <c r="T223" i="19"/>
  <c r="BJ7" i="19"/>
  <c r="BO110" i="19"/>
  <c r="BL21" i="19"/>
  <c r="K74" i="19"/>
  <c r="V268" i="19"/>
  <c r="J87" i="19"/>
  <c r="Q250" i="19"/>
  <c r="BU132" i="19"/>
  <c r="BJ13" i="19"/>
  <c r="O198" i="19"/>
  <c r="E37" i="19"/>
  <c r="G132" i="19"/>
  <c r="N331" i="19"/>
  <c r="BH30" i="19"/>
  <c r="P200" i="19"/>
  <c r="BK151" i="19"/>
  <c r="P155" i="19"/>
  <c r="BO50" i="19"/>
  <c r="O222" i="19"/>
  <c r="G161" i="19"/>
  <c r="J82" i="19"/>
  <c r="BO152" i="19"/>
  <c r="BO169" i="19"/>
  <c r="BF129" i="19"/>
  <c r="BR32" i="19"/>
  <c r="BK79" i="19"/>
  <c r="W274" i="19"/>
  <c r="BL179" i="19"/>
  <c r="BI100" i="19"/>
  <c r="Q304" i="19"/>
  <c r="BI45" i="19"/>
  <c r="R222" i="19"/>
  <c r="BF2" i="19"/>
  <c r="BK93" i="19"/>
  <c r="BS176" i="19"/>
  <c r="I255" i="19"/>
  <c r="BL168" i="19"/>
  <c r="BI114" i="19"/>
  <c r="BH10" i="19"/>
  <c r="BT163" i="19"/>
  <c r="J272" i="19"/>
  <c r="BV93" i="19"/>
  <c r="BI90" i="19"/>
  <c r="BL104" i="19"/>
  <c r="BK118" i="19"/>
  <c r="BR84" i="19"/>
  <c r="BN138" i="19"/>
  <c r="BH15" i="19"/>
  <c r="R89" i="19"/>
  <c r="R198" i="19"/>
  <c r="R189" i="19"/>
  <c r="BG20" i="19"/>
  <c r="H230" i="19"/>
  <c r="BF82" i="19"/>
  <c r="K26" i="19"/>
  <c r="BE68" i="19"/>
  <c r="BU83" i="19"/>
  <c r="BV52" i="19"/>
  <c r="BM122" i="19"/>
  <c r="P98" i="19"/>
  <c r="F226" i="19"/>
  <c r="BM152" i="19"/>
  <c r="J4" i="19"/>
  <c r="F55" i="19"/>
  <c r="T234" i="19"/>
  <c r="M105" i="19"/>
  <c r="BG123" i="19"/>
  <c r="H66" i="19"/>
  <c r="W25" i="19"/>
  <c r="U260" i="19"/>
  <c r="BJ72" i="19"/>
  <c r="BQ112" i="19"/>
  <c r="BQ102" i="19"/>
  <c r="H171" i="19"/>
  <c r="BQ3" i="19"/>
  <c r="K145" i="19"/>
  <c r="BR201" i="19"/>
  <c r="BQ164" i="19"/>
  <c r="W261" i="19"/>
  <c r="BK62" i="19"/>
  <c r="BF80" i="19"/>
  <c r="BF75" i="19"/>
  <c r="K260" i="19"/>
  <c r="O184" i="19"/>
  <c r="U272" i="19"/>
  <c r="L266" i="19"/>
  <c r="BU70" i="19"/>
  <c r="BQ66" i="19"/>
  <c r="F31" i="19"/>
  <c r="BH103" i="19"/>
  <c r="BI40" i="19"/>
  <c r="BK16" i="19"/>
  <c r="BM49" i="19"/>
  <c r="E53" i="19"/>
  <c r="BE32" i="19"/>
  <c r="G279" i="19"/>
  <c r="BM13" i="19"/>
  <c r="BG36" i="19"/>
  <c r="BS105" i="19"/>
  <c r="BL43" i="19"/>
  <c r="BN41" i="19"/>
  <c r="O223" i="19"/>
  <c r="BO46" i="19"/>
  <c r="J207" i="19"/>
  <c r="W90" i="19"/>
  <c r="BU52" i="19"/>
  <c r="T202" i="19"/>
  <c r="BM12" i="19"/>
  <c r="U52" i="19"/>
  <c r="BF121" i="19"/>
  <c r="S90" i="19"/>
  <c r="BG107" i="19"/>
  <c r="BP143" i="19"/>
  <c r="P57" i="19"/>
  <c r="P253" i="19"/>
  <c r="W59" i="19"/>
  <c r="BM180" i="19"/>
  <c r="BL173" i="19"/>
  <c r="BP28" i="19"/>
  <c r="P279" i="19"/>
  <c r="BU97" i="19"/>
  <c r="I161" i="19"/>
  <c r="M112" i="19"/>
  <c r="H213" i="19"/>
  <c r="U125" i="19"/>
  <c r="S256" i="19"/>
  <c r="U228" i="19"/>
  <c r="BV131" i="19"/>
  <c r="BS40" i="19"/>
  <c r="BE139" i="19"/>
  <c r="BN106" i="19"/>
  <c r="W88" i="19"/>
  <c r="M241" i="19"/>
  <c r="K182" i="19"/>
  <c r="BU71" i="19"/>
  <c r="T45" i="19"/>
  <c r="H207" i="19"/>
  <c r="T206" i="19"/>
  <c r="J88" i="19"/>
  <c r="BT148" i="19"/>
  <c r="BN100" i="19"/>
  <c r="P188" i="19"/>
  <c r="T10" i="19"/>
  <c r="S339" i="19"/>
  <c r="M335" i="19"/>
  <c r="BL92" i="19"/>
  <c r="BL116" i="19"/>
  <c r="M199" i="19"/>
  <c r="BO70" i="19"/>
  <c r="BE7" i="19"/>
  <c r="T204" i="19"/>
  <c r="BS6" i="19"/>
  <c r="BT95" i="19"/>
  <c r="M200" i="19"/>
  <c r="BL11" i="19"/>
  <c r="BP91" i="19"/>
  <c r="L232" i="19"/>
  <c r="Q263" i="19"/>
  <c r="BO153" i="19"/>
  <c r="W190" i="19"/>
  <c r="F36" i="19"/>
  <c r="E307" i="19"/>
  <c r="H245" i="19"/>
  <c r="BK85" i="19"/>
  <c r="BK37" i="19"/>
  <c r="S30" i="19"/>
  <c r="W204" i="19"/>
  <c r="BT118" i="19"/>
  <c r="N202" i="19"/>
  <c r="R199" i="19"/>
  <c r="P84" i="19"/>
  <c r="Q121" i="19"/>
  <c r="BM65" i="19"/>
  <c r="BN3" i="19"/>
  <c r="W180" i="19"/>
  <c r="BT15" i="19"/>
  <c r="BO33" i="19"/>
  <c r="W113" i="19"/>
  <c r="BU123" i="19"/>
  <c r="BI56" i="19"/>
  <c r="BU119" i="19"/>
  <c r="BF84" i="19"/>
  <c r="N133" i="19"/>
  <c r="U222" i="19"/>
  <c r="S282" i="19"/>
  <c r="BT24" i="19"/>
  <c r="BP78" i="19"/>
  <c r="BO59" i="19"/>
  <c r="V7" i="19"/>
  <c r="P35" i="19"/>
  <c r="L173" i="19"/>
  <c r="H168" i="19"/>
  <c r="BU103" i="19"/>
  <c r="N281" i="19"/>
  <c r="P148" i="19"/>
  <c r="H190" i="19"/>
  <c r="BO84" i="19"/>
  <c r="S210" i="19"/>
  <c r="Q51" i="19"/>
  <c r="H323" i="19"/>
  <c r="BG176" i="19"/>
  <c r="M189" i="19"/>
  <c r="R133" i="19"/>
  <c r="H240" i="19"/>
  <c r="BM107" i="19"/>
  <c r="BU21" i="19"/>
  <c r="BT176" i="19"/>
  <c r="BP42" i="19"/>
  <c r="BF64" i="19"/>
  <c r="V165" i="19"/>
  <c r="Q159" i="19"/>
  <c r="BL102" i="19"/>
  <c r="BN10" i="19"/>
  <c r="V243" i="19"/>
  <c r="BJ106" i="19"/>
  <c r="BV17" i="19"/>
  <c r="J98" i="19"/>
  <c r="BO139" i="19"/>
  <c r="BI17" i="19"/>
  <c r="BK153" i="19"/>
  <c r="BO72" i="19"/>
  <c r="Q3" i="19"/>
  <c r="BR2" i="19"/>
  <c r="H144" i="19"/>
  <c r="S27" i="19"/>
  <c r="S37" i="19"/>
  <c r="N8" i="19"/>
  <c r="L171" i="19"/>
  <c r="BT132" i="19"/>
  <c r="BF125" i="19"/>
  <c r="BO102" i="19"/>
  <c r="BP90" i="19"/>
  <c r="I187" i="19"/>
  <c r="O6" i="19"/>
  <c r="O327" i="19"/>
  <c r="BR67" i="19"/>
  <c r="BL93" i="19"/>
  <c r="BK83" i="19"/>
  <c r="U119" i="19"/>
  <c r="O224" i="19"/>
  <c r="BG149" i="19"/>
  <c r="U147" i="19"/>
  <c r="BS89" i="19"/>
  <c r="O205" i="19"/>
  <c r="H147" i="19"/>
  <c r="P114" i="19"/>
  <c r="E69" i="19"/>
  <c r="V67" i="19"/>
  <c r="BQ15" i="19"/>
  <c r="BI115" i="19"/>
  <c r="BU142" i="19"/>
  <c r="T219" i="19"/>
  <c r="BG18" i="19"/>
  <c r="K31" i="19"/>
  <c r="T19" i="19"/>
  <c r="BU84" i="19"/>
  <c r="R177" i="19"/>
  <c r="M205" i="19"/>
  <c r="P185" i="19"/>
  <c r="H195" i="19"/>
  <c r="P174" i="19"/>
  <c r="G14" i="19"/>
  <c r="BE154" i="19"/>
  <c r="BL84" i="19"/>
  <c r="I127" i="19"/>
  <c r="BQ175" i="19"/>
  <c r="BI20" i="19"/>
  <c r="BH51" i="19"/>
  <c r="O193" i="19"/>
  <c r="BL32" i="19"/>
  <c r="BK78" i="19"/>
  <c r="E174" i="19"/>
  <c r="M285" i="19"/>
  <c r="S184" i="19"/>
  <c r="BS131" i="19"/>
  <c r="BI118" i="19"/>
  <c r="BM179" i="19"/>
  <c r="BN115" i="19"/>
  <c r="G28" i="19"/>
  <c r="E271" i="19"/>
  <c r="BT20" i="19"/>
  <c r="BV92" i="19"/>
  <c r="I194" i="19"/>
  <c r="BK162" i="19"/>
  <c r="BL47" i="19"/>
  <c r="R234" i="19"/>
  <c r="E182" i="19"/>
  <c r="BJ159" i="19"/>
  <c r="J42" i="19"/>
  <c r="K157" i="19"/>
  <c r="J184" i="19"/>
  <c r="U31" i="19"/>
  <c r="W170" i="19"/>
  <c r="G311" i="19"/>
  <c r="V234" i="19"/>
  <c r="BR39" i="19"/>
  <c r="BS25" i="19"/>
  <c r="J215" i="19"/>
  <c r="BK29" i="19"/>
  <c r="O159" i="19"/>
  <c r="BG153" i="19"/>
  <c r="V227" i="19"/>
  <c r="L29" i="19"/>
  <c r="K107" i="19"/>
  <c r="T263" i="19"/>
  <c r="BK34" i="19"/>
  <c r="I268" i="19"/>
  <c r="BF178" i="19"/>
  <c r="BF74" i="19"/>
  <c r="BT93" i="19"/>
  <c r="Q169" i="19"/>
  <c r="O199" i="19"/>
  <c r="E39" i="19"/>
  <c r="U173" i="19"/>
  <c r="BP93" i="19"/>
  <c r="O202" i="19"/>
  <c r="BH62" i="19"/>
  <c r="M100" i="19"/>
  <c r="BL129" i="19"/>
  <c r="F10" i="19"/>
  <c r="I16" i="19"/>
  <c r="BL147" i="19"/>
  <c r="BO111" i="19"/>
  <c r="BK11" i="19"/>
  <c r="BV90" i="19"/>
  <c r="BL5" i="19"/>
  <c r="G48" i="19"/>
  <c r="G187" i="19"/>
  <c r="BG63" i="19"/>
  <c r="G194" i="19"/>
  <c r="R142" i="19"/>
  <c r="J68" i="19"/>
  <c r="G74" i="19"/>
  <c r="I61" i="19"/>
  <c r="BR7" i="19"/>
  <c r="J185" i="19"/>
  <c r="E16" i="19"/>
  <c r="N136" i="19"/>
  <c r="BM176" i="19"/>
  <c r="E190" i="19"/>
  <c r="BN64" i="19"/>
  <c r="BM28" i="19"/>
  <c r="BV158" i="19"/>
  <c r="P97" i="19"/>
  <c r="M202" i="19"/>
  <c r="BF108" i="19"/>
  <c r="L136" i="19"/>
  <c r="W206" i="19"/>
  <c r="BI67" i="19"/>
  <c r="P166" i="19"/>
  <c r="N49" i="19"/>
  <c r="T138" i="19"/>
  <c r="S183" i="19"/>
  <c r="BN9" i="19"/>
  <c r="E207" i="19"/>
  <c r="O251" i="19"/>
  <c r="E183" i="19"/>
  <c r="BS95" i="19"/>
  <c r="M185" i="19"/>
  <c r="P123" i="19"/>
  <c r="T6" i="19"/>
  <c r="BV30" i="19"/>
  <c r="M281" i="19"/>
  <c r="W216" i="19"/>
  <c r="BJ97" i="19"/>
  <c r="BP23" i="19"/>
  <c r="J162" i="19"/>
  <c r="V161" i="19"/>
  <c r="M121" i="19"/>
  <c r="S215" i="19"/>
  <c r="BN66" i="19"/>
  <c r="BU101" i="19"/>
  <c r="W185" i="19"/>
  <c r="L15" i="19"/>
  <c r="O191" i="19"/>
  <c r="W34" i="19"/>
  <c r="BG124" i="19"/>
  <c r="I169" i="19"/>
  <c r="F49" i="19"/>
  <c r="BU92" i="19"/>
  <c r="BJ163" i="19"/>
  <c r="K61" i="19"/>
  <c r="BT134" i="19"/>
  <c r="F196" i="19"/>
  <c r="BL94" i="19"/>
  <c r="BL124" i="19"/>
  <c r="R205" i="19"/>
  <c r="Q153" i="19"/>
  <c r="BK23" i="19"/>
  <c r="E192" i="19"/>
  <c r="Q58" i="19"/>
  <c r="G16" i="19"/>
  <c r="I96" i="19"/>
  <c r="F217" i="19"/>
  <c r="BV113" i="19"/>
  <c r="Q135" i="19"/>
  <c r="BE117" i="19"/>
  <c r="Q66" i="19"/>
  <c r="BS32" i="19"/>
  <c r="G202" i="19"/>
  <c r="K248" i="19"/>
  <c r="M25" i="19"/>
  <c r="BN68" i="19"/>
  <c r="BJ123" i="19"/>
  <c r="O67" i="19"/>
  <c r="BO108" i="19"/>
  <c r="G50" i="19"/>
  <c r="BJ88" i="19"/>
  <c r="F214" i="19"/>
  <c r="BK47" i="19"/>
  <c r="BS111" i="19"/>
  <c r="BI85" i="19"/>
  <c r="BM115" i="19"/>
  <c r="O215" i="19"/>
  <c r="U15" i="19"/>
  <c r="L49" i="19"/>
  <c r="V178" i="19"/>
  <c r="S79" i="19"/>
  <c r="Q181" i="19"/>
  <c r="G46" i="19"/>
  <c r="N36" i="19"/>
  <c r="M135" i="19"/>
  <c r="BK127" i="19"/>
  <c r="G173" i="19"/>
  <c r="P164" i="19"/>
  <c r="G188" i="19"/>
  <c r="N3" i="19"/>
  <c r="BT121" i="19"/>
  <c r="H128" i="19"/>
  <c r="BT46" i="19"/>
  <c r="BU42" i="19"/>
  <c r="G155" i="19"/>
  <c r="T56" i="19"/>
  <c r="BJ17" i="19"/>
  <c r="BF116" i="19"/>
  <c r="R72" i="19"/>
  <c r="N175" i="19"/>
  <c r="T41" i="19"/>
  <c r="F237" i="19"/>
  <c r="BL101" i="19"/>
  <c r="BQ75" i="19"/>
  <c r="J107" i="19"/>
  <c r="BJ19" i="19"/>
  <c r="M246" i="19"/>
  <c r="BK64" i="19"/>
  <c r="BH54" i="19"/>
  <c r="M134" i="19"/>
  <c r="L19" i="19"/>
  <c r="BH47" i="19"/>
  <c r="V160" i="19"/>
  <c r="H94" i="19"/>
  <c r="W81" i="19"/>
  <c r="F3" i="19"/>
  <c r="K95" i="19"/>
  <c r="BL86" i="19"/>
  <c r="T152" i="19"/>
  <c r="T30" i="19"/>
  <c r="M259" i="19"/>
  <c r="BS164" i="19"/>
  <c r="W61" i="19"/>
  <c r="G127" i="19"/>
  <c r="BG108" i="19"/>
  <c r="M20" i="19"/>
  <c r="H189" i="19"/>
  <c r="F167" i="19"/>
  <c r="T195" i="19"/>
  <c r="BL7" i="19"/>
  <c r="BE87" i="19"/>
  <c r="V250" i="19"/>
  <c r="BN78" i="19"/>
  <c r="E272" i="19"/>
  <c r="K170" i="19"/>
  <c r="O138" i="19"/>
  <c r="BO16" i="19"/>
  <c r="L81" i="19"/>
  <c r="I26" i="19"/>
  <c r="BR106" i="19"/>
  <c r="N206" i="19"/>
  <c r="W85" i="19"/>
  <c r="S220" i="19"/>
  <c r="G151" i="19"/>
  <c r="N221" i="19"/>
  <c r="K23" i="19"/>
  <c r="H225" i="19"/>
  <c r="G71" i="19"/>
  <c r="BI39" i="19"/>
  <c r="E135" i="19"/>
  <c r="K112" i="19"/>
  <c r="F62" i="19"/>
  <c r="H172" i="19"/>
  <c r="I143" i="19"/>
  <c r="I229" i="19"/>
  <c r="H184" i="19"/>
  <c r="G24" i="19"/>
  <c r="G137" i="19"/>
  <c r="P58" i="19"/>
  <c r="H58" i="19"/>
  <c r="T119" i="19"/>
  <c r="I152" i="19"/>
  <c r="W10" i="19"/>
  <c r="P176" i="19"/>
  <c r="M29" i="19"/>
  <c r="R158" i="19"/>
  <c r="O76" i="19"/>
  <c r="E162" i="19"/>
  <c r="O31" i="19"/>
  <c r="W14" i="19"/>
  <c r="BN73" i="19"/>
  <c r="K36" i="19"/>
  <c r="BE176" i="19"/>
  <c r="R213" i="19"/>
  <c r="K46" i="19"/>
  <c r="BK96" i="19"/>
  <c r="BE60" i="19"/>
  <c r="BS59" i="19"/>
  <c r="O226" i="19"/>
  <c r="I153" i="19"/>
  <c r="BK97" i="19"/>
  <c r="E99" i="19"/>
  <c r="T154" i="19"/>
  <c r="BF33" i="19"/>
  <c r="T57" i="19"/>
  <c r="K34" i="19"/>
  <c r="F141" i="19"/>
  <c r="BO168" i="19"/>
  <c r="M70" i="19"/>
  <c r="BM85" i="19"/>
  <c r="BF71" i="19"/>
  <c r="BP46" i="19"/>
  <c r="F46" i="19"/>
  <c r="J141" i="19"/>
  <c r="BS166" i="19"/>
  <c r="BM90" i="19"/>
  <c r="U133" i="19"/>
  <c r="Q91" i="19"/>
  <c r="Q178" i="19"/>
  <c r="G114" i="19"/>
  <c r="G146" i="19"/>
  <c r="BT99" i="19"/>
  <c r="E188" i="19"/>
  <c r="N35" i="19"/>
  <c r="BT83" i="19"/>
  <c r="H56" i="19"/>
  <c r="L52" i="19"/>
  <c r="H173" i="19"/>
  <c r="O208" i="19"/>
  <c r="K93" i="19"/>
  <c r="I147" i="19"/>
  <c r="BG93" i="19"/>
  <c r="W46" i="19"/>
  <c r="T26" i="19"/>
  <c r="J127" i="19"/>
  <c r="BS63" i="19"/>
  <c r="I20" i="19"/>
  <c r="F208" i="19"/>
  <c r="P21" i="19"/>
  <c r="H170" i="19"/>
  <c r="BU45" i="19"/>
  <c r="BE12" i="19"/>
  <c r="S131" i="19"/>
  <c r="J93" i="19"/>
  <c r="Q69" i="19"/>
  <c r="L175" i="19"/>
  <c r="E67" i="19"/>
  <c r="G85" i="19"/>
  <c r="S70" i="19"/>
  <c r="N103" i="19"/>
  <c r="H241" i="19"/>
  <c r="H19" i="19"/>
  <c r="N119" i="19"/>
  <c r="M190" i="19"/>
  <c r="H57" i="19"/>
  <c r="BG91" i="19"/>
  <c r="M101" i="19"/>
  <c r="BV114" i="19"/>
  <c r="J147" i="19"/>
  <c r="BH117" i="19"/>
  <c r="N29" i="19"/>
  <c r="L129" i="19"/>
  <c r="L93" i="19"/>
  <c r="U166" i="19"/>
  <c r="G180" i="19"/>
  <c r="R157" i="19"/>
  <c r="BP80" i="19"/>
  <c r="F151" i="19"/>
  <c r="BL159" i="19"/>
  <c r="V208" i="19"/>
  <c r="N162" i="19"/>
  <c r="M173" i="19"/>
  <c r="N132" i="19"/>
  <c r="U23" i="19"/>
  <c r="R237" i="19"/>
  <c r="T105" i="19"/>
  <c r="F139" i="19"/>
  <c r="P62" i="19"/>
  <c r="BV100" i="19"/>
  <c r="BH13" i="19"/>
  <c r="H15" i="19"/>
  <c r="N10" i="19"/>
  <c r="O148" i="19"/>
  <c r="J70" i="19"/>
  <c r="U29" i="19"/>
  <c r="N200" i="19"/>
  <c r="G84" i="19"/>
  <c r="G120" i="19"/>
  <c r="BM95" i="19"/>
  <c r="F120" i="19"/>
  <c r="P213" i="19"/>
  <c r="BF29" i="19"/>
  <c r="Q129" i="19"/>
  <c r="T96" i="19"/>
  <c r="E63" i="19"/>
  <c r="N143" i="19"/>
  <c r="S20" i="19"/>
  <c r="BS85" i="19"/>
  <c r="M16" i="19"/>
  <c r="J64" i="19"/>
  <c r="BG3" i="19"/>
  <c r="R140" i="19"/>
  <c r="G11" i="19"/>
  <c r="BN179" i="19"/>
  <c r="BO28" i="19"/>
  <c r="BS61" i="19"/>
  <c r="W39" i="19"/>
  <c r="BR176" i="19"/>
  <c r="I183" i="19"/>
  <c r="E256" i="19"/>
  <c r="O188" i="19"/>
  <c r="H165" i="19"/>
  <c r="BE119" i="19"/>
  <c r="BG96" i="19"/>
  <c r="Q43" i="19"/>
  <c r="U71" i="19"/>
  <c r="H22" i="19"/>
  <c r="E104" i="19"/>
  <c r="BQ104" i="19"/>
  <c r="I14" i="19"/>
  <c r="U70" i="19"/>
  <c r="S98" i="19"/>
  <c r="H60" i="19"/>
  <c r="BN104" i="19"/>
  <c r="E95" i="19"/>
  <c r="V44" i="19"/>
  <c r="BJ12" i="19"/>
  <c r="J208" i="19"/>
  <c r="S108" i="19"/>
  <c r="P51" i="19"/>
  <c r="L161" i="19"/>
  <c r="V19" i="19"/>
  <c r="V122" i="19"/>
  <c r="S5" i="19"/>
  <c r="P183" i="19"/>
  <c r="T121" i="19"/>
  <c r="F23" i="19"/>
  <c r="W47" i="19"/>
  <c r="J57" i="19"/>
  <c r="R186" i="19"/>
  <c r="L122" i="19"/>
  <c r="W198" i="19"/>
  <c r="I137" i="19"/>
  <c r="Q100" i="19"/>
  <c r="O163" i="19"/>
  <c r="R138" i="19"/>
  <c r="J104" i="19"/>
  <c r="K134" i="19"/>
  <c r="F97" i="19"/>
  <c r="BR37" i="19"/>
  <c r="BL63" i="19"/>
  <c r="N262" i="19"/>
  <c r="O100" i="19"/>
  <c r="L76" i="19"/>
  <c r="K20" i="19"/>
  <c r="J159" i="19"/>
  <c r="E154" i="19"/>
  <c r="J111" i="19"/>
  <c r="G144" i="19"/>
  <c r="I101" i="19"/>
  <c r="E5" i="19"/>
  <c r="U117" i="19"/>
  <c r="J252" i="19"/>
  <c r="BN154" i="19"/>
  <c r="K41" i="19"/>
  <c r="BH68" i="19"/>
  <c r="U268" i="19"/>
  <c r="BR4" i="19"/>
  <c r="BM23" i="19"/>
  <c r="L233" i="19"/>
  <c r="BP92" i="19"/>
  <c r="BF171" i="19"/>
  <c r="Q128" i="19"/>
  <c r="V210" i="19"/>
  <c r="O70" i="19"/>
  <c r="O57" i="19"/>
  <c r="BF101" i="19"/>
  <c r="BO133" i="19"/>
  <c r="O143" i="19"/>
  <c r="S229" i="19"/>
  <c r="BN61" i="19"/>
  <c r="U58" i="19"/>
  <c r="M187" i="19"/>
  <c r="I241" i="19"/>
  <c r="E110" i="19"/>
  <c r="L21" i="19"/>
  <c r="I217" i="19"/>
  <c r="BU55" i="19"/>
  <c r="G5" i="19"/>
  <c r="O30" i="19"/>
  <c r="BS97" i="19"/>
  <c r="O147" i="19"/>
  <c r="BQ76" i="19"/>
  <c r="U36" i="19"/>
  <c r="BM10" i="19"/>
  <c r="K50" i="19"/>
  <c r="BU107" i="19"/>
  <c r="S113" i="19"/>
  <c r="T236" i="19"/>
  <c r="M229" i="19"/>
  <c r="BG118" i="19"/>
  <c r="R228" i="19"/>
  <c r="BV87" i="19"/>
  <c r="BQ103" i="19"/>
  <c r="BV64" i="19"/>
  <c r="BK80" i="19"/>
  <c r="W49" i="19"/>
  <c r="BI59" i="19"/>
  <c r="K88" i="19"/>
  <c r="BH73" i="19"/>
  <c r="R16" i="19"/>
  <c r="O61" i="19"/>
  <c r="F204" i="19"/>
  <c r="J19" i="19"/>
  <c r="S298" i="19"/>
  <c r="E6" i="19"/>
  <c r="BR66" i="19"/>
  <c r="E60" i="19"/>
  <c r="P7" i="19"/>
  <c r="BH28" i="19"/>
  <c r="BJ150" i="19"/>
  <c r="L166" i="19"/>
  <c r="I226" i="19"/>
  <c r="R153" i="19"/>
  <c r="BO89" i="19"/>
  <c r="BU124" i="19"/>
  <c r="T125" i="19"/>
  <c r="BM83" i="19"/>
  <c r="Q199" i="19"/>
  <c r="BN94" i="19"/>
  <c r="U158" i="19"/>
  <c r="BQ56" i="19"/>
  <c r="G40" i="19"/>
  <c r="R218" i="19"/>
  <c r="E225" i="19"/>
  <c r="E21" i="19"/>
  <c r="I41" i="19"/>
  <c r="BN51" i="19"/>
  <c r="BS37" i="19"/>
  <c r="BL109" i="19"/>
  <c r="P146" i="19"/>
  <c r="T218" i="19"/>
  <c r="G153" i="19"/>
  <c r="K272" i="19"/>
  <c r="Q188" i="19"/>
  <c r="BN74" i="19"/>
  <c r="BM118" i="19"/>
  <c r="F130" i="19"/>
  <c r="Q222" i="19"/>
  <c r="W139" i="19"/>
  <c r="F178" i="19"/>
  <c r="F142" i="19"/>
  <c r="BS78" i="19"/>
  <c r="BK52" i="19"/>
  <c r="H194" i="19"/>
  <c r="F7" i="19"/>
  <c r="BN22" i="19"/>
  <c r="I97" i="19"/>
  <c r="BL133" i="19"/>
  <c r="N43" i="19"/>
  <c r="U18" i="19"/>
  <c r="BL12" i="19"/>
  <c r="H141" i="19"/>
  <c r="E20" i="19"/>
  <c r="H39" i="19"/>
  <c r="W11" i="19"/>
  <c r="M172" i="19"/>
  <c r="BU125" i="19"/>
  <c r="P109" i="19"/>
  <c r="G57" i="19"/>
  <c r="S107" i="19"/>
  <c r="U161" i="19"/>
  <c r="K104" i="19"/>
  <c r="O44" i="19"/>
  <c r="U224" i="19"/>
  <c r="BN118" i="19"/>
  <c r="N47" i="19"/>
  <c r="E313" i="19"/>
  <c r="BU22" i="19"/>
  <c r="M21" i="19"/>
  <c r="BK132" i="19"/>
  <c r="F6" i="19"/>
  <c r="J128" i="19"/>
  <c r="BU47" i="19"/>
  <c r="U12" i="19"/>
  <c r="BL3" i="19"/>
  <c r="BN24" i="19"/>
  <c r="O217" i="19"/>
  <c r="BJ65" i="19"/>
  <c r="V182" i="19"/>
  <c r="BG16" i="19"/>
  <c r="R44" i="19"/>
  <c r="K177" i="19"/>
  <c r="Q204" i="19"/>
  <c r="L106" i="19"/>
  <c r="BM139" i="19"/>
  <c r="V87" i="19"/>
  <c r="I134" i="19"/>
  <c r="O94" i="19"/>
  <c r="G17" i="19"/>
  <c r="BL39" i="19"/>
  <c r="BU12" i="19"/>
  <c r="BJ21" i="19"/>
  <c r="BS19" i="19"/>
  <c r="V226" i="19"/>
  <c r="BN132" i="19"/>
  <c r="M196" i="19"/>
  <c r="O136" i="19"/>
  <c r="G92" i="19"/>
  <c r="R47" i="19"/>
  <c r="O115" i="19"/>
  <c r="K64" i="19"/>
  <c r="N192" i="19"/>
  <c r="BT100" i="19"/>
  <c r="T17" i="19"/>
  <c r="BU18" i="19"/>
  <c r="M118" i="19"/>
  <c r="I119" i="19"/>
  <c r="BI33" i="19"/>
  <c r="H51" i="19"/>
  <c r="P77" i="19"/>
  <c r="W208" i="19"/>
  <c r="BE57" i="19"/>
  <c r="BV46" i="19"/>
  <c r="Q20" i="19"/>
  <c r="U201" i="19"/>
  <c r="T112" i="19"/>
  <c r="I76" i="19"/>
  <c r="M44" i="19"/>
  <c r="F30" i="19"/>
  <c r="I43" i="19"/>
  <c r="T203" i="19"/>
  <c r="S33" i="19"/>
  <c r="E123" i="19"/>
  <c r="Q90" i="19"/>
  <c r="G26" i="19"/>
  <c r="BQ86" i="19"/>
  <c r="U181" i="19"/>
  <c r="R247" i="19"/>
  <c r="R21" i="19"/>
  <c r="M231" i="19"/>
  <c r="W193" i="19"/>
  <c r="Q82" i="19"/>
  <c r="I123" i="19"/>
  <c r="I174" i="19"/>
  <c r="I95" i="19"/>
  <c r="BO31" i="19"/>
  <c r="BP180" i="19"/>
  <c r="U144" i="19"/>
  <c r="W116" i="19"/>
  <c r="M137" i="19"/>
  <c r="R269" i="19"/>
  <c r="R143" i="19"/>
  <c r="F103" i="19"/>
  <c r="BS115" i="19"/>
  <c r="O45" i="19"/>
  <c r="V91" i="19"/>
  <c r="BN4" i="19"/>
  <c r="T283" i="19"/>
  <c r="O122" i="19"/>
  <c r="G98" i="19"/>
  <c r="BF132" i="19"/>
  <c r="BS26" i="19"/>
  <c r="BJ4" i="19"/>
  <c r="E119" i="19"/>
  <c r="V158" i="19"/>
  <c r="R231" i="19"/>
  <c r="P42" i="19"/>
  <c r="V49" i="19"/>
  <c r="L208" i="19"/>
  <c r="E89" i="19"/>
  <c r="O84" i="19"/>
  <c r="BG48" i="19"/>
  <c r="H197" i="19"/>
  <c r="K89" i="19"/>
  <c r="O238" i="19"/>
  <c r="H42" i="19"/>
  <c r="H183" i="19"/>
  <c r="Q173" i="19"/>
  <c r="BH6" i="19"/>
  <c r="K15" i="19"/>
  <c r="G125" i="19"/>
  <c r="K3" i="19"/>
  <c r="V86" i="19"/>
  <c r="Q133" i="19"/>
  <c r="L159" i="19"/>
  <c r="T89" i="19"/>
  <c r="Q8" i="19"/>
  <c r="BO18" i="19"/>
  <c r="P22" i="19"/>
  <c r="K121" i="19"/>
  <c r="BE51" i="19"/>
  <c r="Q41" i="19"/>
  <c r="BQ117" i="19"/>
  <c r="I79" i="19"/>
  <c r="R155" i="19"/>
  <c r="F168" i="19"/>
  <c r="BO122" i="19"/>
  <c r="O18" i="19"/>
  <c r="W128" i="19"/>
  <c r="W203" i="19"/>
  <c r="E130" i="19"/>
  <c r="T142" i="19"/>
  <c r="W38" i="19"/>
  <c r="I37" i="19"/>
  <c r="R95" i="19"/>
  <c r="H55" i="19"/>
  <c r="M132" i="19"/>
  <c r="W152" i="19"/>
  <c r="E129" i="19"/>
  <c r="BG100" i="19"/>
  <c r="S66" i="19"/>
  <c r="J230" i="19"/>
  <c r="T193" i="19"/>
  <c r="O71" i="19"/>
  <c r="BI65" i="19"/>
  <c r="BP82" i="19"/>
  <c r="M33" i="19"/>
  <c r="Q30" i="19"/>
  <c r="K11" i="19"/>
  <c r="P13" i="19"/>
  <c r="J168" i="19"/>
  <c r="I204" i="19"/>
  <c r="N42" i="19"/>
  <c r="P190" i="19"/>
  <c r="S100" i="19"/>
  <c r="BQ22" i="19"/>
  <c r="O144" i="19"/>
  <c r="T24" i="19"/>
  <c r="Q106" i="19"/>
  <c r="K99" i="19"/>
  <c r="E77" i="19"/>
  <c r="W76" i="19"/>
  <c r="BO101" i="19"/>
  <c r="I225" i="19"/>
  <c r="S174" i="19"/>
  <c r="J187" i="19"/>
  <c r="P120" i="19"/>
  <c r="N45" i="19"/>
  <c r="T76" i="19"/>
  <c r="BN90" i="19"/>
  <c r="BU131" i="19"/>
  <c r="E12" i="19"/>
  <c r="K171" i="19"/>
  <c r="T40" i="19"/>
  <c r="T165" i="19"/>
  <c r="BM121" i="19"/>
  <c r="F169" i="19"/>
  <c r="E158" i="19"/>
  <c r="BJ129" i="19"/>
  <c r="L179" i="19"/>
  <c r="R10" i="19"/>
  <c r="G65" i="19"/>
  <c r="I9" i="19"/>
  <c r="BS128" i="19"/>
  <c r="T73" i="19"/>
  <c r="K98" i="19"/>
  <c r="G116" i="19"/>
  <c r="G233" i="19"/>
  <c r="S106" i="19"/>
  <c r="M8" i="19"/>
  <c r="G63" i="19"/>
  <c r="BH101" i="19"/>
  <c r="K24" i="19"/>
  <c r="U37" i="19"/>
  <c r="O277" i="19"/>
  <c r="BG5" i="19"/>
  <c r="M95" i="19"/>
  <c r="L102" i="19"/>
  <c r="F27" i="19"/>
  <c r="J125" i="19"/>
  <c r="E221" i="19"/>
  <c r="T36" i="19"/>
  <c r="M104" i="19"/>
  <c r="BS87" i="19"/>
  <c r="U169" i="19"/>
  <c r="BE62" i="19"/>
  <c r="L105" i="19"/>
  <c r="H153" i="19"/>
  <c r="J96" i="19"/>
  <c r="T134" i="19"/>
  <c r="BP127" i="19"/>
  <c r="BH5" i="19"/>
  <c r="H157" i="19"/>
  <c r="BL81" i="19"/>
  <c r="S10" i="19"/>
  <c r="I209" i="19"/>
  <c r="S120" i="19"/>
  <c r="Q144" i="19"/>
  <c r="T113" i="19"/>
  <c r="V99" i="19"/>
  <c r="T158" i="19"/>
  <c r="V18" i="19"/>
  <c r="O2" i="19"/>
  <c r="R161" i="19"/>
  <c r="P214" i="19"/>
  <c r="BQ85" i="19"/>
  <c r="U14" i="19"/>
  <c r="L112" i="19"/>
  <c r="P133" i="19"/>
  <c r="BU19" i="19"/>
  <c r="BP85" i="19"/>
  <c r="J188" i="19"/>
  <c r="W158" i="19"/>
  <c r="BM117" i="19"/>
  <c r="G148" i="19"/>
  <c r="BU7" i="19"/>
  <c r="K38" i="19"/>
  <c r="K230" i="19"/>
  <c r="T114" i="19"/>
  <c r="BM94" i="19"/>
  <c r="S24" i="19"/>
  <c r="N111" i="19"/>
  <c r="BN121" i="19"/>
  <c r="O247" i="19"/>
  <c r="K192" i="19"/>
  <c r="N167" i="19"/>
  <c r="BN83" i="19"/>
  <c r="E11" i="19"/>
  <c r="J175" i="19"/>
  <c r="F209" i="19"/>
  <c r="G133" i="19"/>
  <c r="BE15" i="19"/>
  <c r="U131" i="19"/>
  <c r="M170" i="19"/>
  <c r="R69" i="19"/>
  <c r="U7" i="19"/>
  <c r="M38" i="19"/>
  <c r="K187" i="19"/>
  <c r="F13" i="19"/>
  <c r="BF156" i="19"/>
  <c r="BQ30" i="19"/>
  <c r="BT102" i="19"/>
  <c r="H257" i="19"/>
  <c r="L227" i="19"/>
  <c r="S12" i="19"/>
  <c r="Q233" i="19"/>
  <c r="O258" i="19"/>
  <c r="K85" i="19"/>
  <c r="BH126" i="19"/>
  <c r="O114" i="19"/>
  <c r="K49" i="19"/>
  <c r="M178" i="19"/>
  <c r="BT147" i="19"/>
  <c r="G21" i="19"/>
  <c r="U245" i="19"/>
  <c r="O253" i="19"/>
  <c r="L135" i="19"/>
  <c r="I40" i="19"/>
  <c r="BT18" i="19"/>
  <c r="F253" i="19"/>
  <c r="J44" i="19"/>
  <c r="V15" i="19"/>
  <c r="K42" i="19"/>
  <c r="S223" i="19"/>
  <c r="F8" i="19"/>
  <c r="G196" i="19"/>
  <c r="O113" i="19"/>
  <c r="E100" i="19"/>
  <c r="K164" i="19"/>
  <c r="BH100" i="19"/>
  <c r="L196" i="19"/>
  <c r="BK41" i="19"/>
  <c r="R31" i="19"/>
  <c r="BT124" i="19"/>
  <c r="O176" i="19"/>
  <c r="G10" i="19"/>
  <c r="G61" i="19"/>
  <c r="G159" i="19"/>
  <c r="BH48" i="19"/>
  <c r="BH105" i="19"/>
  <c r="BF122" i="19"/>
  <c r="R35" i="19"/>
  <c r="M236" i="19"/>
  <c r="K55" i="19"/>
  <c r="T224" i="19"/>
  <c r="BP179" i="19"/>
  <c r="BJ157" i="19"/>
  <c r="R80" i="19"/>
  <c r="V84" i="19"/>
  <c r="J36" i="19"/>
  <c r="V55" i="19"/>
  <c r="BJ33" i="19"/>
  <c r="E205" i="19"/>
  <c r="M141" i="19"/>
  <c r="J59" i="19"/>
  <c r="S221" i="19"/>
  <c r="BQ118" i="19"/>
  <c r="BP43" i="19"/>
  <c r="R56" i="19"/>
  <c r="J174" i="19"/>
  <c r="H231" i="19"/>
  <c r="BQ106" i="19"/>
  <c r="F174" i="19"/>
  <c r="W223" i="19"/>
  <c r="E108" i="19"/>
  <c r="P63" i="19"/>
  <c r="K174" i="19"/>
  <c r="F11" i="19"/>
  <c r="S271" i="19"/>
  <c r="H227" i="19"/>
  <c r="I207" i="19"/>
  <c r="BR129" i="19"/>
  <c r="G175" i="19"/>
  <c r="T146" i="19"/>
  <c r="BM42" i="19"/>
  <c r="BG129" i="19"/>
  <c r="I200" i="19"/>
  <c r="BU2" i="19"/>
  <c r="BT145" i="19"/>
  <c r="O239" i="19"/>
  <c r="R134" i="19"/>
  <c r="BS73" i="19"/>
  <c r="N218" i="19"/>
  <c r="Q226" i="19"/>
  <c r="BO35" i="19"/>
  <c r="L83" i="19"/>
  <c r="BQ135" i="19"/>
  <c r="U218" i="19"/>
  <c r="Q190" i="19"/>
  <c r="BH9" i="19"/>
  <c r="N5" i="19"/>
  <c r="E15" i="19"/>
  <c r="H9" i="19"/>
  <c r="M114" i="19"/>
  <c r="O27" i="19"/>
  <c r="I32" i="19"/>
  <c r="O91" i="19"/>
  <c r="BK130" i="19"/>
  <c r="BU89" i="19"/>
  <c r="H7" i="19"/>
  <c r="Q111" i="19"/>
  <c r="U128" i="19"/>
  <c r="F18" i="19"/>
  <c r="BO39" i="19"/>
  <c r="K115" i="19"/>
  <c r="N146" i="19"/>
  <c r="Q194" i="19"/>
  <c r="L88" i="19"/>
  <c r="T240" i="19"/>
  <c r="K153" i="19"/>
  <c r="P229" i="19"/>
  <c r="BH42" i="19"/>
  <c r="U253" i="19"/>
  <c r="P118" i="19"/>
  <c r="BP7" i="19"/>
  <c r="S80" i="19"/>
  <c r="O5" i="19"/>
  <c r="BL99" i="19"/>
  <c r="R126" i="19"/>
  <c r="BF68" i="19"/>
  <c r="R235" i="19"/>
  <c r="BN85" i="19"/>
  <c r="G35" i="19"/>
  <c r="W197" i="19"/>
  <c r="M9" i="19"/>
  <c r="W164" i="19"/>
  <c r="BQ97" i="19"/>
  <c r="P32" i="19"/>
  <c r="K194" i="19"/>
  <c r="O156" i="19"/>
  <c r="E132" i="19"/>
  <c r="BS129" i="19"/>
  <c r="P168" i="19"/>
  <c r="N199" i="19"/>
  <c r="T31" i="19"/>
  <c r="I133" i="19"/>
  <c r="E72" i="19"/>
  <c r="BV7" i="19"/>
  <c r="E28" i="19"/>
  <c r="T115" i="19"/>
  <c r="BI86" i="19"/>
  <c r="BO2" i="19"/>
  <c r="BP30" i="19"/>
  <c r="K215" i="19"/>
  <c r="K229" i="19"/>
  <c r="L184" i="19"/>
  <c r="R191" i="19"/>
  <c r="BR149" i="19"/>
  <c r="BR85" i="19"/>
  <c r="G184" i="19"/>
  <c r="Q139" i="19"/>
  <c r="E153" i="19"/>
  <c r="N227" i="19"/>
  <c r="S3" i="19"/>
  <c r="W80" i="19"/>
  <c r="BI22" i="19"/>
  <c r="H47" i="19"/>
  <c r="BS50" i="19"/>
  <c r="E118" i="19"/>
  <c r="E131" i="19"/>
  <c r="Q151" i="19"/>
  <c r="BG82" i="19"/>
  <c r="K159" i="19"/>
  <c r="S140" i="19"/>
  <c r="L65" i="19"/>
  <c r="I91" i="19"/>
  <c r="E32" i="19"/>
  <c r="T173" i="19"/>
  <c r="F106" i="19"/>
  <c r="U11" i="19"/>
  <c r="L150" i="19"/>
  <c r="V128" i="19"/>
  <c r="R197" i="19"/>
  <c r="V37" i="19"/>
  <c r="S193" i="19"/>
  <c r="L165" i="19"/>
  <c r="BU128" i="19"/>
  <c r="E262" i="19"/>
  <c r="BS42" i="19"/>
  <c r="N25" i="19"/>
  <c r="K109" i="19"/>
  <c r="V79" i="19"/>
  <c r="V177" i="19"/>
  <c r="P134" i="19"/>
  <c r="E30" i="19"/>
  <c r="M208" i="19"/>
  <c r="BR64" i="19"/>
  <c r="S172" i="19"/>
  <c r="BI12" i="19"/>
  <c r="U200" i="19"/>
  <c r="J53" i="19"/>
  <c r="BJ107" i="19"/>
  <c r="E195" i="19"/>
  <c r="U230" i="19"/>
  <c r="Q57" i="19"/>
  <c r="BQ169" i="19"/>
  <c r="BK86" i="19"/>
  <c r="BE37" i="19"/>
  <c r="K80" i="19"/>
  <c r="I81" i="19"/>
  <c r="G20" i="19"/>
  <c r="P159" i="19"/>
  <c r="O194" i="19"/>
  <c r="BE43" i="19"/>
  <c r="W214" i="19"/>
  <c r="T38" i="19"/>
  <c r="H242" i="19"/>
  <c r="O106" i="19"/>
  <c r="J97" i="19"/>
  <c r="U139" i="19"/>
  <c r="BQ41" i="19"/>
  <c r="N120" i="19"/>
  <c r="W104" i="19"/>
  <c r="K207" i="19"/>
  <c r="N152" i="19"/>
  <c r="R17" i="19"/>
  <c r="BS3" i="19"/>
  <c r="P271" i="19"/>
  <c r="S166" i="19"/>
  <c r="S224" i="19"/>
  <c r="H110" i="19"/>
  <c r="F9" i="19"/>
  <c r="M5" i="19"/>
  <c r="J283" i="19"/>
  <c r="I110" i="19"/>
  <c r="F122" i="19"/>
  <c r="F124" i="19"/>
  <c r="U5" i="19"/>
  <c r="U54" i="19"/>
  <c r="H193" i="19"/>
  <c r="Q21" i="19"/>
  <c r="BS12" i="19"/>
  <c r="BJ15" i="19"/>
  <c r="O146" i="19"/>
  <c r="J10" i="19"/>
  <c r="E126" i="19"/>
  <c r="Q227" i="19"/>
  <c r="Q124" i="19"/>
  <c r="N74" i="19"/>
  <c r="Q197" i="19"/>
  <c r="T74" i="19"/>
  <c r="R182" i="19"/>
  <c r="F72" i="19"/>
  <c r="BP137" i="19"/>
  <c r="R112" i="19"/>
  <c r="O21" i="19"/>
  <c r="J226" i="19"/>
  <c r="I10" i="19"/>
  <c r="U57" i="19"/>
  <c r="K56" i="19"/>
  <c r="P12" i="19"/>
  <c r="I65" i="19"/>
  <c r="N126" i="19"/>
  <c r="L163" i="19"/>
  <c r="L215" i="19"/>
  <c r="K144" i="19"/>
  <c r="K225" i="19"/>
  <c r="O213" i="19"/>
  <c r="Q189" i="19"/>
  <c r="G96" i="19"/>
  <c r="S76" i="19"/>
  <c r="U170" i="19"/>
  <c r="P52" i="19"/>
  <c r="K148" i="19"/>
  <c r="V80" i="19"/>
  <c r="Q54" i="19"/>
  <c r="BI127" i="19"/>
  <c r="P226" i="19"/>
  <c r="U206" i="19"/>
  <c r="E159" i="19"/>
  <c r="BO82" i="19"/>
  <c r="BP126" i="19"/>
  <c r="V144" i="19"/>
  <c r="U32" i="19"/>
  <c r="K222" i="19"/>
  <c r="I102" i="19"/>
  <c r="M46" i="19"/>
  <c r="BJ93" i="19"/>
  <c r="F131" i="19"/>
  <c r="I166" i="19"/>
  <c r="BM84" i="19"/>
  <c r="L225" i="19"/>
  <c r="S104" i="19"/>
  <c r="P80" i="19"/>
  <c r="BR30" i="19"/>
  <c r="W12" i="19"/>
  <c r="I48" i="19"/>
  <c r="E76" i="19"/>
  <c r="BK50" i="19"/>
  <c r="V64" i="19"/>
  <c r="L24" i="19"/>
  <c r="I231" i="19"/>
  <c r="T149" i="19"/>
  <c r="U65" i="19"/>
  <c r="S114" i="19"/>
  <c r="I89" i="19"/>
  <c r="L229" i="19"/>
  <c r="I3" i="19"/>
  <c r="P90" i="19"/>
  <c r="H8" i="19"/>
  <c r="BM71" i="19"/>
  <c r="L56" i="19"/>
  <c r="F164" i="19"/>
  <c r="I118" i="19"/>
  <c r="I156" i="19"/>
  <c r="BL61" i="19"/>
  <c r="P216" i="19"/>
  <c r="E45" i="19"/>
  <c r="Q117" i="19"/>
  <c r="BE70" i="19"/>
  <c r="U162" i="19"/>
  <c r="N151" i="19"/>
  <c r="F215" i="19"/>
  <c r="T64" i="19"/>
  <c r="Q112" i="19"/>
  <c r="S15" i="19"/>
  <c r="N15" i="19"/>
  <c r="N51" i="19"/>
  <c r="R99" i="19"/>
  <c r="V188" i="19"/>
  <c r="T124" i="19"/>
  <c r="U111" i="19"/>
  <c r="F56" i="19"/>
  <c r="I57" i="19"/>
  <c r="BN110" i="19"/>
  <c r="BQ16" i="19"/>
  <c r="H35" i="19"/>
  <c r="H134" i="19"/>
  <c r="L43" i="19"/>
  <c r="BG17" i="19"/>
  <c r="L5" i="19"/>
  <c r="K165" i="19"/>
  <c r="T68" i="19"/>
  <c r="F93" i="19"/>
  <c r="L95" i="19"/>
  <c r="E93" i="19"/>
  <c r="BI4" i="19"/>
  <c r="BM112" i="19"/>
  <c r="V204" i="19"/>
  <c r="T127" i="19"/>
  <c r="P23" i="19"/>
  <c r="BK68" i="19"/>
  <c r="W144" i="19"/>
  <c r="R154" i="19"/>
  <c r="I58" i="19"/>
  <c r="BF16" i="19"/>
  <c r="I68" i="19"/>
  <c r="L41" i="19"/>
  <c r="R79" i="19"/>
  <c r="Q214" i="19"/>
  <c r="BI36" i="19"/>
  <c r="J155" i="19"/>
  <c r="L46" i="19"/>
  <c r="BN105" i="19"/>
  <c r="I109" i="19"/>
  <c r="M58" i="19"/>
  <c r="BS10" i="19"/>
  <c r="K245" i="19"/>
  <c r="O22" i="19"/>
  <c r="BL23" i="19"/>
  <c r="BT10" i="19"/>
  <c r="N259" i="19"/>
  <c r="BK22" i="19"/>
  <c r="BJ24" i="19"/>
  <c r="BU33" i="19"/>
  <c r="BK136" i="19"/>
  <c r="T11" i="19"/>
  <c r="M140" i="19"/>
  <c r="BR29" i="19"/>
  <c r="J263" i="19"/>
  <c r="BJ53" i="19"/>
  <c r="G79" i="19"/>
  <c r="P65" i="19"/>
  <c r="W4" i="19"/>
  <c r="M203" i="19"/>
  <c r="O26" i="19"/>
  <c r="Q186" i="19"/>
  <c r="BT35" i="19"/>
  <c r="M164" i="19"/>
  <c r="J182" i="19"/>
  <c r="BG83" i="19"/>
  <c r="BS38" i="19"/>
  <c r="P43" i="19"/>
  <c r="V131" i="19"/>
  <c r="BE99" i="19"/>
  <c r="BJ59" i="19"/>
  <c r="U210" i="19"/>
  <c r="BM53" i="19"/>
  <c r="H162" i="19"/>
  <c r="T39" i="19"/>
  <c r="W253" i="19"/>
  <c r="BS118" i="19"/>
  <c r="BU111" i="19"/>
  <c r="J169" i="19"/>
  <c r="K162" i="19"/>
  <c r="BL28" i="19"/>
  <c r="I23" i="19"/>
  <c r="Q77" i="19"/>
  <c r="J212" i="19"/>
  <c r="I151" i="19"/>
  <c r="G75" i="19"/>
  <c r="I108" i="19"/>
  <c r="BF158" i="19"/>
  <c r="BS80" i="19"/>
  <c r="P26" i="19"/>
  <c r="F58" i="19"/>
  <c r="S42" i="19"/>
  <c r="BH160" i="19"/>
  <c r="L8" i="19"/>
  <c r="L79" i="19"/>
  <c r="BK95" i="19"/>
  <c r="S38" i="19"/>
  <c r="BK25" i="19"/>
  <c r="BP17" i="19"/>
  <c r="K251" i="19"/>
  <c r="N128" i="19"/>
  <c r="S83" i="19"/>
  <c r="W67" i="19"/>
  <c r="E42" i="19"/>
  <c r="R188" i="19"/>
  <c r="BL57" i="19"/>
  <c r="G113" i="19"/>
  <c r="BM98" i="19"/>
  <c r="Q103" i="19"/>
  <c r="BS65" i="19"/>
  <c r="L127" i="19"/>
  <c r="BF38" i="19"/>
  <c r="M136" i="19"/>
  <c r="G27" i="19"/>
  <c r="P165" i="19"/>
  <c r="BR122" i="19"/>
  <c r="BH7" i="19"/>
  <c r="R116" i="19"/>
  <c r="BJ34" i="19"/>
  <c r="BE126" i="19"/>
  <c r="BE94" i="19"/>
  <c r="T37" i="19"/>
  <c r="S177" i="19"/>
  <c r="J26" i="19"/>
  <c r="BR89" i="19"/>
  <c r="Q13" i="19"/>
  <c r="BN114" i="19"/>
  <c r="O65" i="19"/>
  <c r="BL6" i="19"/>
  <c r="N117" i="19"/>
  <c r="BG15" i="19"/>
  <c r="BQ182" i="19"/>
  <c r="V199" i="19"/>
  <c r="R174" i="19"/>
  <c r="BG78" i="19"/>
  <c r="O81" i="19"/>
  <c r="T274" i="19"/>
  <c r="Q176" i="19"/>
  <c r="L109" i="19"/>
  <c r="BI54" i="19"/>
  <c r="W162" i="19"/>
  <c r="N129" i="19"/>
  <c r="E114" i="19"/>
  <c r="BU109" i="19"/>
  <c r="BR92" i="19"/>
  <c r="BR166" i="19"/>
  <c r="V238" i="19"/>
  <c r="I275" i="19"/>
  <c r="R151" i="19"/>
  <c r="L111" i="19"/>
  <c r="BP164" i="19"/>
  <c r="U178" i="19"/>
  <c r="N168" i="19"/>
  <c r="M126" i="19"/>
  <c r="E111" i="19"/>
  <c r="U153" i="19"/>
  <c r="BI112" i="19"/>
  <c r="BR93" i="19"/>
  <c r="BQ98" i="19"/>
  <c r="S149" i="19"/>
  <c r="U109" i="19"/>
  <c r="BS21" i="19"/>
  <c r="BL91" i="19"/>
  <c r="J245" i="19"/>
  <c r="S94" i="19"/>
  <c r="G7" i="19"/>
  <c r="J183" i="19"/>
  <c r="V85" i="19"/>
  <c r="N52" i="19"/>
  <c r="G213" i="19"/>
  <c r="BJ45" i="19"/>
  <c r="H229" i="19"/>
  <c r="P64" i="19"/>
  <c r="BO21" i="19"/>
  <c r="H70" i="19"/>
  <c r="N169" i="19"/>
  <c r="T180" i="19"/>
  <c r="BV164" i="19"/>
  <c r="J67" i="19"/>
  <c r="K19" i="19"/>
  <c r="M168" i="19"/>
  <c r="U118" i="19"/>
  <c r="F37" i="19"/>
  <c r="I94" i="19"/>
  <c r="O73" i="19"/>
  <c r="E59" i="19"/>
  <c r="R223" i="19"/>
  <c r="P53" i="19"/>
  <c r="R86" i="19"/>
  <c r="W78" i="19"/>
  <c r="N215" i="19"/>
  <c r="R219" i="19"/>
  <c r="BN86" i="19"/>
  <c r="G227" i="19"/>
  <c r="F184" i="19"/>
  <c r="BO97" i="19"/>
  <c r="S14" i="19"/>
  <c r="L60" i="19"/>
  <c r="S270" i="19"/>
  <c r="BN60" i="19"/>
  <c r="E58" i="19"/>
  <c r="U146" i="19"/>
  <c r="T85" i="19"/>
  <c r="P72" i="19"/>
  <c r="U227" i="19"/>
  <c r="BM43" i="19"/>
  <c r="S150" i="19"/>
  <c r="O128" i="19"/>
  <c r="O185" i="19"/>
  <c r="U106" i="19"/>
  <c r="E90" i="19"/>
  <c r="G41" i="19"/>
  <c r="U232" i="19"/>
  <c r="O35" i="19"/>
  <c r="U156" i="19"/>
  <c r="E201" i="19"/>
  <c r="P67" i="19"/>
  <c r="G109" i="19"/>
  <c r="BE23" i="19"/>
  <c r="E52" i="19"/>
  <c r="H156" i="19"/>
  <c r="E147" i="19"/>
  <c r="V65" i="19"/>
  <c r="S35" i="19"/>
  <c r="W114" i="19"/>
  <c r="P206" i="19"/>
  <c r="I124" i="19"/>
  <c r="BE182" i="19"/>
  <c r="U229" i="19"/>
  <c r="E22" i="19"/>
  <c r="BI91" i="19"/>
  <c r="S137" i="19"/>
  <c r="P202" i="19"/>
  <c r="W29" i="19"/>
  <c r="O92" i="19"/>
  <c r="N85" i="19"/>
  <c r="V46" i="19"/>
  <c r="K48" i="19"/>
  <c r="P212" i="19"/>
  <c r="W194" i="19"/>
  <c r="BH176" i="19"/>
  <c r="L12" i="19"/>
  <c r="BQ50" i="19"/>
  <c r="H107" i="19"/>
  <c r="I36" i="19"/>
  <c r="Q136" i="19"/>
  <c r="BV96" i="19"/>
  <c r="N48" i="19"/>
  <c r="BP73" i="19"/>
  <c r="BJ25" i="19"/>
  <c r="J52" i="19"/>
  <c r="R2" i="19"/>
  <c r="G106" i="19"/>
  <c r="BV104" i="19"/>
  <c r="Q15" i="19"/>
  <c r="T100" i="19"/>
  <c r="S157" i="19"/>
  <c r="I160" i="19"/>
  <c r="BP104" i="19"/>
  <c r="F75" i="19"/>
  <c r="V71" i="19"/>
  <c r="I202" i="19"/>
  <c r="I67" i="19"/>
  <c r="I18" i="19"/>
  <c r="BO75" i="19"/>
  <c r="P86" i="19"/>
  <c r="I72" i="19"/>
  <c r="I13" i="19"/>
  <c r="M41" i="19"/>
  <c r="O281" i="19"/>
  <c r="H216" i="19"/>
  <c r="F95" i="19"/>
  <c r="S139" i="19"/>
  <c r="H254" i="19"/>
  <c r="S231" i="19"/>
  <c r="N87" i="19"/>
  <c r="R172" i="19"/>
  <c r="U102" i="19"/>
  <c r="H116" i="19"/>
  <c r="P49" i="19"/>
  <c r="J177" i="19"/>
  <c r="P30" i="19"/>
  <c r="BK7" i="19"/>
  <c r="N138" i="19"/>
  <c r="BN117" i="19"/>
  <c r="G33" i="19"/>
  <c r="T13" i="19"/>
  <c r="O234" i="19"/>
  <c r="M78" i="19"/>
  <c r="F108" i="19"/>
  <c r="F123" i="19"/>
  <c r="W122" i="19"/>
  <c r="P31" i="19"/>
  <c r="L228" i="19"/>
  <c r="H137" i="19"/>
  <c r="H43" i="19"/>
  <c r="E149" i="19"/>
  <c r="U157" i="19"/>
  <c r="BG44" i="19"/>
  <c r="K140" i="19"/>
  <c r="Q44" i="19"/>
  <c r="T225" i="19"/>
  <c r="R70" i="19"/>
  <c r="R106" i="19"/>
  <c r="P75" i="19"/>
  <c r="K147" i="19"/>
  <c r="BN26" i="19"/>
  <c r="BR25" i="19"/>
  <c r="U67" i="19"/>
  <c r="Q219" i="19"/>
  <c r="O16" i="19"/>
  <c r="G68" i="19"/>
  <c r="U79" i="19"/>
  <c r="BT109" i="19"/>
  <c r="R146" i="19"/>
  <c r="T52" i="19"/>
  <c r="T48" i="19"/>
  <c r="O80" i="19"/>
  <c r="T156" i="19"/>
  <c r="F134" i="19"/>
  <c r="L214" i="19"/>
  <c r="K70" i="19"/>
  <c r="P153" i="19"/>
  <c r="BF89" i="19"/>
  <c r="S84" i="19"/>
  <c r="I105" i="19"/>
  <c r="V38" i="19"/>
  <c r="H140" i="19"/>
  <c r="N55" i="19"/>
  <c r="BL10" i="19"/>
  <c r="M48" i="19"/>
  <c r="BL89" i="19"/>
  <c r="L86" i="19"/>
  <c r="O212" i="19"/>
  <c r="K198" i="19"/>
  <c r="T232" i="19"/>
  <c r="W172" i="19"/>
  <c r="N112" i="19"/>
  <c r="I11" i="19"/>
  <c r="R42" i="19"/>
  <c r="K52" i="19"/>
  <c r="J62" i="19"/>
  <c r="W93" i="19"/>
  <c r="BO13" i="19"/>
  <c r="W155" i="19"/>
  <c r="R91" i="19"/>
  <c r="J257" i="19"/>
  <c r="H167" i="19"/>
  <c r="S57" i="19"/>
  <c r="BI51" i="19"/>
  <c r="O9" i="19"/>
  <c r="G101" i="19"/>
  <c r="F206" i="19"/>
  <c r="N109" i="19"/>
  <c r="R147" i="19"/>
  <c r="J90" i="19"/>
  <c r="I129" i="19"/>
  <c r="I181" i="19"/>
  <c r="E79" i="19"/>
  <c r="F192" i="19"/>
  <c r="Q172" i="19"/>
  <c r="T110" i="19"/>
  <c r="S69" i="19"/>
  <c r="L91" i="19"/>
  <c r="E145" i="19"/>
  <c r="F126" i="19"/>
  <c r="L31" i="19"/>
  <c r="BQ81" i="19"/>
  <c r="R23" i="19"/>
  <c r="V225" i="19"/>
  <c r="K106" i="19"/>
  <c r="S204" i="19"/>
  <c r="S192" i="19"/>
  <c r="U27" i="19"/>
  <c r="I138" i="19"/>
  <c r="V62" i="19"/>
  <c r="J126" i="19"/>
  <c r="N131" i="19"/>
  <c r="U136" i="19"/>
  <c r="BH61" i="19"/>
  <c r="F145" i="19"/>
  <c r="BG97" i="19"/>
  <c r="BT78" i="19"/>
  <c r="V82" i="19"/>
  <c r="R103" i="19"/>
  <c r="H126" i="19"/>
  <c r="E86" i="19"/>
  <c r="R181" i="19"/>
  <c r="J60" i="19"/>
  <c r="M127" i="19"/>
  <c r="J9" i="19"/>
  <c r="J110" i="19"/>
  <c r="J83" i="19"/>
  <c r="W44" i="19"/>
  <c r="BP25" i="19"/>
  <c r="K43" i="19"/>
  <c r="E125" i="19"/>
  <c r="I38" i="19"/>
  <c r="J5" i="19"/>
  <c r="N159" i="19"/>
  <c r="K173" i="19"/>
  <c r="K40" i="19"/>
  <c r="N58" i="19"/>
  <c r="J122" i="19"/>
  <c r="O86" i="19"/>
  <c r="H105" i="19"/>
  <c r="BI103" i="19"/>
  <c r="F294" i="19"/>
  <c r="BI141" i="19"/>
  <c r="BJ164" i="19"/>
  <c r="V2" i="19"/>
  <c r="P19" i="19"/>
  <c r="BG25" i="19"/>
  <c r="I178" i="19"/>
  <c r="S278" i="19"/>
  <c r="BS174" i="19"/>
  <c r="Q211" i="19"/>
  <c r="BN59" i="19"/>
  <c r="V214" i="19"/>
  <c r="J269" i="19"/>
  <c r="BU28" i="19"/>
  <c r="BN27" i="19"/>
  <c r="V25" i="19"/>
  <c r="J181" i="19"/>
  <c r="BJ76" i="19"/>
  <c r="BJ9" i="19"/>
  <c r="V223" i="19"/>
  <c r="J146" i="19"/>
  <c r="BH97" i="19"/>
  <c r="BF52" i="19"/>
  <c r="J191" i="19"/>
  <c r="J20" i="19"/>
  <c r="BH72" i="19"/>
  <c r="U192" i="19"/>
  <c r="Q59" i="19"/>
  <c r="BG51" i="19"/>
  <c r="P69" i="19"/>
  <c r="V141" i="19"/>
  <c r="I283" i="19"/>
  <c r="G189" i="19"/>
  <c r="U22" i="19"/>
  <c r="BJ99" i="19"/>
  <c r="M225" i="19"/>
  <c r="BN81" i="19"/>
  <c r="R193" i="19"/>
  <c r="F281" i="19"/>
  <c r="O59" i="19"/>
  <c r="M162" i="19"/>
  <c r="H202" i="19"/>
  <c r="K152" i="19"/>
  <c r="BR11" i="19"/>
  <c r="BN65" i="19"/>
  <c r="V183" i="19"/>
  <c r="T162" i="19"/>
  <c r="V88" i="19"/>
  <c r="BT6" i="19"/>
  <c r="BL131" i="19"/>
  <c r="BG165" i="19"/>
  <c r="H217" i="19"/>
  <c r="F188" i="19"/>
  <c r="K185" i="19"/>
  <c r="P139" i="19"/>
  <c r="BJ80" i="19"/>
  <c r="T20" i="19"/>
  <c r="E71" i="19"/>
  <c r="BE86" i="19"/>
  <c r="G104" i="19"/>
  <c r="J238" i="19"/>
  <c r="BH91" i="19"/>
  <c r="O195" i="19"/>
  <c r="O196" i="19"/>
  <c r="Q14" i="19"/>
  <c r="L99" i="19"/>
  <c r="T80" i="19"/>
  <c r="L206" i="19"/>
  <c r="BH155" i="19"/>
  <c r="W182" i="19"/>
  <c r="BN82" i="19"/>
  <c r="O14" i="19"/>
  <c r="BK91" i="19"/>
  <c r="S136" i="19"/>
  <c r="L180" i="19"/>
  <c r="U145" i="19"/>
  <c r="Q183" i="19"/>
  <c r="BR81" i="19"/>
  <c r="BH134" i="19"/>
  <c r="V57" i="19"/>
  <c r="E270" i="19"/>
  <c r="BR91" i="19"/>
  <c r="BG60" i="19"/>
  <c r="G206" i="19"/>
  <c r="BI107" i="19"/>
  <c r="BO25" i="19"/>
  <c r="J86" i="19"/>
  <c r="BQ25" i="19"/>
  <c r="M125" i="19"/>
  <c r="W269" i="19"/>
  <c r="J224" i="19"/>
  <c r="BE29" i="19"/>
  <c r="S25" i="19"/>
  <c r="K103" i="19"/>
  <c r="BF120" i="19"/>
  <c r="W106" i="19"/>
  <c r="BM66" i="19"/>
  <c r="R88" i="19"/>
  <c r="L277" i="19"/>
  <c r="BO44" i="19"/>
  <c r="W145" i="19"/>
  <c r="H180" i="19"/>
  <c r="Q125" i="19"/>
  <c r="R66" i="19"/>
  <c r="R159" i="19"/>
  <c r="E7" i="19"/>
  <c r="U187" i="19"/>
  <c r="I150" i="19"/>
  <c r="N193" i="19"/>
  <c r="L16" i="19"/>
  <c r="F203" i="19"/>
  <c r="BF11" i="19"/>
  <c r="O95" i="19"/>
  <c r="BF83" i="19"/>
  <c r="F287" i="19"/>
  <c r="M148" i="19"/>
  <c r="R37" i="19"/>
  <c r="S130" i="19"/>
  <c r="R141" i="19"/>
  <c r="BJ54" i="19"/>
  <c r="BP100" i="19"/>
  <c r="P28" i="19"/>
  <c r="BT38" i="19"/>
  <c r="W37" i="19"/>
  <c r="Q94" i="19"/>
  <c r="BK111" i="19"/>
  <c r="BM36" i="19"/>
  <c r="F24" i="19"/>
  <c r="BO49" i="19"/>
  <c r="P110" i="19"/>
  <c r="M37" i="19"/>
  <c r="T155" i="19"/>
  <c r="BL118" i="19"/>
  <c r="U96" i="19"/>
  <c r="G118" i="19"/>
  <c r="BH104" i="19"/>
  <c r="BE121" i="19"/>
  <c r="U198" i="19"/>
  <c r="BV127" i="19"/>
  <c r="I158" i="19"/>
  <c r="M216" i="19"/>
  <c r="BU156" i="19"/>
  <c r="P96" i="19"/>
  <c r="I223" i="19"/>
  <c r="P11" i="19"/>
  <c r="J15" i="19"/>
  <c r="L10" i="19"/>
  <c r="K117" i="19"/>
  <c r="J113" i="19"/>
  <c r="H95" i="19"/>
  <c r="T164" i="19"/>
  <c r="S9" i="19"/>
  <c r="J131" i="19"/>
  <c r="BK99" i="19"/>
  <c r="H99" i="19"/>
  <c r="H262" i="19"/>
  <c r="BF130" i="19"/>
  <c r="N118" i="19"/>
  <c r="U90" i="19"/>
  <c r="J109" i="19"/>
  <c r="Q187" i="19"/>
  <c r="BI178" i="19"/>
  <c r="M68" i="19"/>
  <c r="F54" i="19"/>
  <c r="U149" i="19"/>
  <c r="BI32" i="19"/>
  <c r="BH34" i="19"/>
  <c r="N154" i="19"/>
  <c r="BJ114" i="19"/>
  <c r="P8" i="19"/>
  <c r="R173" i="19"/>
  <c r="T169" i="19"/>
  <c r="P50" i="19"/>
  <c r="S32" i="19"/>
  <c r="V108" i="19"/>
  <c r="BT173" i="19"/>
  <c r="G43" i="19"/>
  <c r="R64" i="19"/>
  <c r="BE46" i="19"/>
  <c r="O97" i="19"/>
  <c r="S26" i="19"/>
  <c r="L194" i="19"/>
  <c r="BQ90" i="19"/>
  <c r="O64" i="19"/>
  <c r="G163" i="19"/>
  <c r="G160" i="19"/>
  <c r="F222" i="19"/>
  <c r="O101" i="19"/>
  <c r="Q208" i="19"/>
  <c r="BS52" i="19"/>
  <c r="K284" i="19"/>
  <c r="T9" i="19"/>
  <c r="V83" i="19"/>
  <c r="H36" i="19"/>
  <c r="J152" i="19"/>
  <c r="F213" i="19"/>
  <c r="G167" i="19"/>
  <c r="M6" i="19"/>
  <c r="K205" i="19"/>
  <c r="U95" i="19"/>
  <c r="V28" i="19"/>
  <c r="N180" i="19"/>
  <c r="K167" i="19"/>
  <c r="E127" i="19"/>
  <c r="K128" i="19"/>
  <c r="BP40" i="19"/>
  <c r="R82" i="19"/>
  <c r="U168" i="19"/>
  <c r="BE10" i="19"/>
  <c r="I90" i="19"/>
  <c r="T86" i="19"/>
  <c r="S127" i="19"/>
  <c r="U84" i="19"/>
  <c r="E251" i="19"/>
  <c r="BR20" i="19"/>
  <c r="BP71" i="19"/>
  <c r="BE72" i="19"/>
  <c r="J137" i="19"/>
  <c r="F210" i="19"/>
  <c r="F38" i="19"/>
  <c r="I197" i="19"/>
  <c r="BM89" i="19"/>
  <c r="BF28" i="19"/>
  <c r="BO27" i="19"/>
  <c r="E51" i="19"/>
  <c r="BE19" i="19"/>
  <c r="BO171" i="19"/>
  <c r="BM45" i="19"/>
  <c r="M221" i="19"/>
  <c r="L3" i="19"/>
  <c r="P76" i="19"/>
  <c r="O209" i="19"/>
  <c r="BI42" i="19"/>
  <c r="I208" i="19"/>
  <c r="O110" i="19"/>
  <c r="Q134" i="19"/>
  <c r="V203" i="19"/>
  <c r="U188" i="19"/>
  <c r="G19" i="19"/>
  <c r="BI18" i="19"/>
  <c r="BP56" i="19"/>
  <c r="BT120" i="19"/>
  <c r="T210" i="19"/>
  <c r="K53" i="19"/>
  <c r="W236" i="19"/>
  <c r="H279" i="19"/>
  <c r="P179" i="19"/>
  <c r="K4" i="19"/>
  <c r="BH43" i="19"/>
  <c r="V109" i="19"/>
  <c r="N224" i="19"/>
  <c r="BK115" i="19"/>
  <c r="BU23" i="19"/>
  <c r="BN122" i="19"/>
  <c r="J105" i="19"/>
  <c r="S41" i="19"/>
  <c r="Q12" i="19"/>
  <c r="L243" i="19"/>
  <c r="BI123" i="19"/>
  <c r="M72" i="19"/>
  <c r="BK18" i="19"/>
  <c r="S268" i="19"/>
  <c r="G174" i="19"/>
  <c r="F20" i="19"/>
  <c r="W233" i="19"/>
  <c r="H5" i="19"/>
  <c r="BJ40" i="19"/>
  <c r="R15" i="19"/>
  <c r="H32" i="19"/>
  <c r="R137" i="19"/>
  <c r="Q120" i="19"/>
  <c r="N46" i="19"/>
  <c r="V186" i="19"/>
  <c r="O37" i="19"/>
  <c r="BR65" i="19"/>
  <c r="F255" i="19"/>
  <c r="W7" i="19"/>
  <c r="N156" i="19"/>
  <c r="P138" i="19"/>
  <c r="K45" i="19"/>
  <c r="I196" i="19"/>
  <c r="BO125" i="19"/>
  <c r="BH12" i="19"/>
  <c r="L45" i="19"/>
  <c r="M56" i="19"/>
  <c r="N144" i="19"/>
  <c r="O89" i="19"/>
  <c r="BP69" i="19"/>
  <c r="BV25" i="19"/>
  <c r="V151" i="19"/>
  <c r="V114" i="19"/>
  <c r="BN25" i="19"/>
  <c r="W75" i="19"/>
  <c r="E172" i="19"/>
  <c r="BP5" i="19"/>
  <c r="BU68" i="19"/>
  <c r="BK12" i="19"/>
  <c r="P10" i="19"/>
  <c r="BR53" i="19"/>
  <c r="S189" i="19"/>
  <c r="Q276" i="19"/>
  <c r="L147" i="19"/>
  <c r="H26" i="19"/>
  <c r="BP58" i="19"/>
  <c r="I212" i="19"/>
  <c r="BV21" i="19"/>
  <c r="V129" i="19"/>
  <c r="J94" i="19"/>
  <c r="S245" i="19"/>
  <c r="Q63" i="19"/>
  <c r="Q284" i="19"/>
  <c r="W79" i="19"/>
  <c r="BM47" i="19"/>
  <c r="K108" i="19"/>
  <c r="O99" i="19"/>
  <c r="N186" i="19"/>
  <c r="L54" i="19"/>
  <c r="Q108" i="19"/>
  <c r="W117" i="19"/>
  <c r="Q7" i="19"/>
  <c r="Q5" i="19"/>
  <c r="R123" i="19"/>
  <c r="J172" i="19"/>
  <c r="BL20" i="19"/>
  <c r="O180" i="19"/>
  <c r="F22" i="19"/>
  <c r="O51" i="19"/>
  <c r="I85" i="19"/>
  <c r="BR140" i="19"/>
  <c r="R81" i="19"/>
  <c r="L226" i="19"/>
  <c r="G216" i="19"/>
  <c r="W125" i="19"/>
  <c r="W126" i="19"/>
  <c r="BL52" i="19"/>
  <c r="BL105" i="19"/>
  <c r="M161" i="19"/>
  <c r="O32" i="19"/>
  <c r="F21" i="19"/>
  <c r="BG58" i="19"/>
  <c r="J8" i="19"/>
  <c r="M143" i="19"/>
  <c r="BQ93" i="19"/>
  <c r="Q141" i="19"/>
  <c r="T72" i="19"/>
  <c r="J54" i="19"/>
  <c r="BQ100" i="19"/>
  <c r="J77" i="19"/>
  <c r="W171" i="19"/>
  <c r="G198" i="19"/>
  <c r="N165" i="19"/>
  <c r="R175" i="19"/>
  <c r="P81" i="19"/>
  <c r="H214" i="19"/>
  <c r="BN97" i="19"/>
  <c r="BS54" i="19"/>
  <c r="U80" i="19"/>
  <c r="BF60" i="19"/>
  <c r="M62" i="19"/>
  <c r="P68" i="19"/>
  <c r="U214" i="19"/>
  <c r="E115" i="19"/>
  <c r="E138" i="19"/>
  <c r="L48" i="19"/>
  <c r="L14" i="19"/>
  <c r="K150" i="19"/>
  <c r="BF78" i="19"/>
  <c r="K58" i="19"/>
  <c r="K168" i="19"/>
  <c r="W178" i="19"/>
  <c r="V218" i="19"/>
  <c r="BH77" i="19"/>
  <c r="U284" i="19"/>
  <c r="BG110" i="19"/>
  <c r="T116" i="19"/>
  <c r="BF106" i="19"/>
  <c r="I199" i="19"/>
  <c r="P163" i="19"/>
  <c r="O179" i="19"/>
  <c r="BM60" i="19"/>
  <c r="BQ63" i="19"/>
  <c r="BP113" i="19"/>
  <c r="F216" i="19"/>
  <c r="U247" i="19"/>
  <c r="BM48" i="19"/>
  <c r="O149" i="19"/>
  <c r="J40" i="19"/>
  <c r="Q201" i="19"/>
  <c r="T229" i="19"/>
  <c r="BJ41" i="19"/>
  <c r="M57" i="19"/>
  <c r="I56" i="19"/>
  <c r="BR52" i="19"/>
  <c r="S7" i="19"/>
  <c r="H203" i="19"/>
  <c r="S8" i="19"/>
  <c r="R90" i="19"/>
  <c r="BL4" i="19"/>
  <c r="S200" i="19"/>
  <c r="H90" i="19"/>
  <c r="F74" i="19"/>
  <c r="F144" i="19"/>
  <c r="J171" i="19"/>
  <c r="BP125" i="19"/>
  <c r="BU50" i="19"/>
  <c r="U86" i="19"/>
  <c r="R279" i="19"/>
  <c r="V155" i="19"/>
  <c r="F91" i="19"/>
  <c r="E97" i="19"/>
  <c r="M52" i="19"/>
  <c r="V176" i="19"/>
  <c r="W9" i="19"/>
  <c r="J69" i="19"/>
  <c r="V185" i="19"/>
  <c r="U113" i="19"/>
  <c r="T160" i="19"/>
  <c r="H286" i="19"/>
  <c r="H38" i="19"/>
  <c r="O171" i="19"/>
  <c r="L101" i="19"/>
  <c r="M59" i="19"/>
  <c r="K68" i="19"/>
  <c r="K9" i="19"/>
  <c r="Q146" i="19"/>
  <c r="O150" i="19"/>
  <c r="W134" i="19"/>
  <c r="O252" i="19"/>
  <c r="O221" i="19"/>
  <c r="F53" i="19"/>
  <c r="S23" i="19"/>
  <c r="BN96" i="19"/>
  <c r="G42" i="19"/>
  <c r="P17" i="19"/>
  <c r="F78" i="19"/>
  <c r="W165" i="19"/>
  <c r="BE73" i="19"/>
  <c r="H72" i="19"/>
  <c r="H188" i="19"/>
  <c r="P93" i="19"/>
  <c r="F207" i="19"/>
  <c r="N13" i="19"/>
  <c r="G76" i="19"/>
  <c r="L153" i="19"/>
  <c r="S205" i="19"/>
  <c r="BR12" i="19"/>
  <c r="R178" i="19"/>
  <c r="BK103" i="19"/>
  <c r="H93" i="19"/>
  <c r="P92" i="19"/>
  <c r="V148" i="19"/>
  <c r="S78" i="19"/>
  <c r="W112" i="19"/>
  <c r="J161" i="19"/>
  <c r="U196" i="19"/>
  <c r="P40" i="19"/>
  <c r="M55" i="19"/>
  <c r="BV85" i="19"/>
  <c r="P131" i="19"/>
  <c r="BR36" i="19"/>
  <c r="BJ20" i="19"/>
  <c r="T140" i="19"/>
  <c r="K143" i="19"/>
  <c r="BQ31" i="19"/>
  <c r="G224" i="19"/>
  <c r="K27" i="19"/>
  <c r="H100" i="19"/>
  <c r="K81" i="19"/>
  <c r="S281" i="19"/>
  <c r="N89" i="19"/>
  <c r="BF96" i="19"/>
  <c r="BL19" i="19"/>
  <c r="H46" i="19"/>
  <c r="BF55" i="19"/>
  <c r="Q210" i="19"/>
  <c r="W246" i="19"/>
  <c r="S82" i="19"/>
  <c r="U193" i="19"/>
  <c r="V280" i="19"/>
  <c r="H123" i="19"/>
  <c r="M235" i="19"/>
  <c r="J189" i="19"/>
  <c r="L70" i="19"/>
  <c r="R100" i="19"/>
  <c r="BR34" i="19"/>
  <c r="N197" i="19"/>
  <c r="Q98" i="19"/>
  <c r="P204" i="19"/>
  <c r="U174" i="19"/>
  <c r="Q251" i="19"/>
  <c r="G250" i="19"/>
  <c r="N106" i="19"/>
  <c r="M61" i="19"/>
  <c r="J72" i="19"/>
  <c r="BO131" i="19"/>
  <c r="E179" i="19"/>
  <c r="BQ6" i="19"/>
  <c r="V36" i="19"/>
  <c r="I121" i="19"/>
  <c r="BS77" i="19"/>
  <c r="BE34" i="19"/>
  <c r="BF45" i="19"/>
  <c r="I177" i="19"/>
  <c r="T71" i="19"/>
  <c r="V34" i="19"/>
  <c r="S156" i="19"/>
  <c r="L203" i="19"/>
  <c r="BM147" i="19"/>
  <c r="H91" i="19"/>
  <c r="BL110" i="19"/>
  <c r="O276" i="19"/>
  <c r="BU154" i="19"/>
  <c r="BV41" i="19"/>
  <c r="L199" i="19"/>
  <c r="BJ43" i="19"/>
  <c r="G209" i="19"/>
  <c r="W107" i="19"/>
  <c r="F52" i="19"/>
  <c r="BP38" i="19"/>
  <c r="F246" i="19"/>
  <c r="BO17" i="19"/>
  <c r="E284" i="19"/>
  <c r="H177" i="19"/>
  <c r="F88" i="19"/>
  <c r="BR160" i="19"/>
  <c r="BE118" i="19"/>
  <c r="BH131" i="19"/>
  <c r="BO106" i="19"/>
  <c r="BR115" i="19"/>
  <c r="S110" i="19"/>
  <c r="H160" i="19"/>
  <c r="BG67" i="19"/>
  <c r="BG52" i="19"/>
  <c r="F94" i="19"/>
  <c r="BJ55" i="19"/>
  <c r="BE111" i="19"/>
  <c r="L130" i="19"/>
  <c r="I82" i="19"/>
  <c r="P157" i="19"/>
  <c r="E98" i="19"/>
  <c r="M11" i="19"/>
  <c r="G29" i="19"/>
  <c r="F125" i="19"/>
  <c r="U138" i="19"/>
  <c r="I164" i="19"/>
  <c r="G142" i="19"/>
  <c r="E33" i="19"/>
  <c r="P46" i="19"/>
  <c r="BV167" i="19"/>
  <c r="M226" i="19"/>
  <c r="P15" i="19"/>
  <c r="H112" i="19"/>
  <c r="E102" i="19"/>
  <c r="E148" i="19"/>
  <c r="N102" i="19"/>
  <c r="G117" i="19"/>
  <c r="BN93" i="19"/>
  <c r="S132" i="19"/>
  <c r="G38" i="19"/>
  <c r="I214" i="19"/>
  <c r="BN40" i="19"/>
  <c r="M119" i="19"/>
  <c r="T208" i="19"/>
  <c r="U251" i="19"/>
  <c r="G135" i="19"/>
  <c r="L169" i="19"/>
  <c r="H28" i="19"/>
  <c r="BM6" i="19"/>
  <c r="U176" i="19"/>
  <c r="BK17" i="19"/>
  <c r="E48" i="19"/>
  <c r="T2" i="19"/>
  <c r="BK2" i="19"/>
  <c r="U182" i="19"/>
  <c r="G60" i="19"/>
  <c r="G56" i="19"/>
  <c r="N17" i="19"/>
  <c r="E68" i="19"/>
  <c r="BM151" i="19"/>
  <c r="R127" i="19"/>
  <c r="W31" i="19"/>
  <c r="F92" i="19"/>
  <c r="BJ116" i="19"/>
  <c r="K135" i="19"/>
  <c r="BT29" i="19"/>
  <c r="V197" i="19"/>
  <c r="E121" i="19"/>
  <c r="V95" i="19"/>
  <c r="BT87" i="19"/>
  <c r="BO91" i="19"/>
  <c r="M192" i="19"/>
  <c r="H118" i="19"/>
  <c r="Q60" i="19"/>
  <c r="J157" i="19"/>
  <c r="J243" i="19"/>
  <c r="K247" i="19"/>
  <c r="K122" i="19"/>
  <c r="O164" i="19"/>
  <c r="K232" i="19"/>
  <c r="V162" i="19"/>
  <c r="K116" i="19"/>
  <c r="G157" i="19"/>
  <c r="BK60" i="19"/>
  <c r="BN18" i="19"/>
  <c r="I4" i="19"/>
  <c r="O25" i="19"/>
  <c r="N73" i="19"/>
  <c r="G158" i="19"/>
  <c r="E219" i="19"/>
  <c r="BP2" i="19"/>
  <c r="G228" i="19"/>
  <c r="K63" i="19"/>
  <c r="K124" i="19"/>
  <c r="E25" i="19"/>
  <c r="N139" i="19"/>
  <c r="G55" i="19"/>
  <c r="V116" i="19"/>
  <c r="I2" i="19"/>
  <c r="E113" i="19"/>
  <c r="T175" i="19"/>
  <c r="P143" i="19"/>
  <c r="W230" i="19"/>
  <c r="W149" i="19"/>
  <c r="V16" i="19"/>
  <c r="R38" i="19"/>
  <c r="I74" i="19"/>
  <c r="K119" i="19"/>
  <c r="S117" i="19"/>
  <c r="T182" i="19"/>
  <c r="H21" i="19"/>
  <c r="E73" i="19"/>
  <c r="BQ99" i="19"/>
  <c r="M204" i="19"/>
  <c r="BM135" i="19"/>
  <c r="J25" i="19"/>
  <c r="BI180" i="19"/>
  <c r="BE89" i="19"/>
  <c r="BI148" i="19"/>
  <c r="V120" i="19"/>
  <c r="O229" i="19"/>
  <c r="BR10" i="19"/>
  <c r="J135" i="19"/>
  <c r="BK113" i="19"/>
  <c r="F5" i="19"/>
  <c r="F87" i="19"/>
  <c r="R19" i="19"/>
  <c r="G44" i="19"/>
  <c r="V156" i="19"/>
  <c r="U61" i="19"/>
  <c r="M83" i="19"/>
  <c r="J173" i="19"/>
  <c r="L23" i="19"/>
  <c r="U233" i="19"/>
  <c r="R170" i="19"/>
  <c r="BS68" i="19"/>
  <c r="F224" i="19"/>
  <c r="T171" i="19"/>
  <c r="F73" i="19"/>
  <c r="S40" i="19"/>
  <c r="BS140" i="19"/>
  <c r="N158" i="19"/>
  <c r="H220" i="19"/>
  <c r="I113" i="19"/>
  <c r="K226" i="19"/>
  <c r="Q24" i="19"/>
  <c r="BH116" i="19"/>
  <c r="Q152" i="19"/>
  <c r="O55" i="19"/>
  <c r="BP50" i="19"/>
  <c r="Q115" i="19"/>
  <c r="T88" i="19"/>
  <c r="J154" i="19"/>
  <c r="R119" i="19"/>
  <c r="J129" i="19"/>
  <c r="U142" i="19"/>
  <c r="S133" i="19"/>
  <c r="O178" i="19"/>
  <c r="K118" i="19"/>
  <c r="E136" i="19"/>
  <c r="BG31" i="19"/>
  <c r="O154" i="19"/>
  <c r="S48" i="19"/>
  <c r="BJ60" i="19"/>
  <c r="BL100" i="19"/>
  <c r="T47" i="19"/>
  <c r="W174" i="19"/>
  <c r="H211" i="19"/>
  <c r="BG147" i="19"/>
  <c r="U51" i="19"/>
  <c r="Q148" i="19"/>
  <c r="BF126" i="19"/>
  <c r="BI99" i="19"/>
  <c r="W250" i="19"/>
  <c r="BN80" i="19"/>
  <c r="BK6" i="19"/>
  <c r="E156" i="19"/>
  <c r="BR114" i="19"/>
  <c r="T213" i="19"/>
  <c r="O109" i="19"/>
  <c r="M85" i="19"/>
  <c r="H266" i="19"/>
  <c r="K10" i="19"/>
  <c r="E9" i="19"/>
  <c r="E103" i="19"/>
  <c r="F190" i="19"/>
  <c r="V123" i="19"/>
  <c r="V164" i="19"/>
  <c r="V54" i="19"/>
  <c r="F275" i="19"/>
  <c r="P137" i="19"/>
  <c r="R105" i="19"/>
  <c r="J231" i="19"/>
  <c r="BN13" i="19"/>
  <c r="U215" i="19"/>
  <c r="BE83" i="19"/>
  <c r="R32" i="19"/>
  <c r="M107" i="19"/>
  <c r="K33" i="19"/>
  <c r="BK27" i="19"/>
  <c r="N237" i="19"/>
  <c r="T188" i="19"/>
  <c r="T190" i="19"/>
  <c r="Q81" i="19"/>
  <c r="BR104" i="19"/>
  <c r="U25" i="19"/>
  <c r="L272" i="19"/>
  <c r="E143" i="19"/>
  <c r="BN75" i="19"/>
  <c r="E106" i="19"/>
  <c r="E85" i="19"/>
  <c r="L42" i="19"/>
  <c r="BI95" i="19"/>
  <c r="H125" i="19"/>
  <c r="BR15" i="19"/>
  <c r="N63" i="19"/>
  <c r="O177" i="19"/>
  <c r="P25" i="19"/>
  <c r="R28" i="19"/>
  <c r="N41" i="19"/>
  <c r="BE55" i="19"/>
  <c r="BE106" i="19"/>
  <c r="P144" i="19"/>
  <c r="W227" i="19"/>
  <c r="I98" i="19"/>
  <c r="R162" i="19"/>
  <c r="BT116" i="19"/>
  <c r="BS5" i="19"/>
  <c r="BP34" i="19"/>
  <c r="L78" i="19"/>
  <c r="I45" i="19"/>
  <c r="Q182" i="19"/>
  <c r="M32" i="19"/>
  <c r="N116" i="19"/>
  <c r="M123" i="19"/>
  <c r="BN49" i="19"/>
  <c r="BR41" i="19"/>
  <c r="J205" i="19"/>
  <c r="BP109" i="19"/>
  <c r="K179" i="19"/>
  <c r="F26" i="19"/>
  <c r="BG125" i="19"/>
  <c r="S31" i="19"/>
  <c r="K71" i="19"/>
  <c r="BK75" i="19"/>
  <c r="V13" i="19"/>
  <c r="T77" i="19"/>
  <c r="W48" i="19"/>
  <c r="F157" i="19"/>
  <c r="BN42" i="19"/>
  <c r="Q92" i="19"/>
  <c r="J3" i="19"/>
  <c r="R164" i="19"/>
  <c r="V246" i="19"/>
  <c r="K86" i="19"/>
  <c r="N50" i="19"/>
  <c r="L121" i="19"/>
  <c r="P130" i="19"/>
  <c r="L141" i="19"/>
  <c r="T144" i="19"/>
  <c r="L47" i="19"/>
  <c r="Q52" i="19"/>
  <c r="M97" i="19"/>
  <c r="K44" i="19"/>
  <c r="M103" i="19"/>
  <c r="P106" i="19"/>
  <c r="N16" i="19"/>
  <c r="V142" i="19"/>
  <c r="BP160" i="19"/>
  <c r="U93" i="19"/>
  <c r="V119" i="19"/>
  <c r="BO107" i="19"/>
  <c r="BQ62" i="19"/>
  <c r="F77" i="19"/>
  <c r="F271" i="19"/>
  <c r="P140" i="19"/>
  <c r="E220" i="19"/>
  <c r="U209" i="19"/>
  <c r="BF73" i="19"/>
  <c r="BJ90" i="19"/>
  <c r="H54" i="19"/>
  <c r="Q53" i="19"/>
  <c r="BP9" i="19"/>
  <c r="BO162" i="19"/>
  <c r="K191" i="19"/>
  <c r="N142" i="19"/>
  <c r="BE97" i="19"/>
  <c r="V75" i="19"/>
  <c r="BH26" i="19"/>
  <c r="W212" i="19"/>
  <c r="BF54" i="19"/>
  <c r="O98" i="19"/>
  <c r="M42" i="19"/>
  <c r="I176" i="19"/>
  <c r="Q72" i="19"/>
  <c r="V231" i="19"/>
  <c r="BV10" i="19"/>
  <c r="BV19" i="19"/>
  <c r="BI93" i="19"/>
  <c r="P224" i="19"/>
  <c r="S169" i="19"/>
  <c r="W173" i="19"/>
  <c r="P103" i="19"/>
  <c r="K127" i="19"/>
  <c r="U13" i="19"/>
  <c r="BU95" i="19"/>
  <c r="F102" i="19"/>
  <c r="I50" i="19"/>
  <c r="J58" i="19"/>
  <c r="BI16" i="19"/>
  <c r="U179" i="19"/>
  <c r="U204" i="19"/>
  <c r="BT44" i="19"/>
  <c r="E80" i="19"/>
  <c r="P47" i="19"/>
  <c r="U163" i="19"/>
  <c r="U66" i="19"/>
  <c r="U10" i="19"/>
  <c r="N153" i="19"/>
  <c r="E170" i="19"/>
  <c r="R77" i="19"/>
  <c r="H11" i="19"/>
  <c r="S170" i="19"/>
  <c r="F147" i="19"/>
  <c r="R243" i="19"/>
  <c r="V221" i="19"/>
  <c r="E134" i="19"/>
  <c r="J193" i="19"/>
  <c r="P54" i="19"/>
  <c r="F137" i="19"/>
  <c r="U155" i="19"/>
  <c r="W163" i="19"/>
  <c r="K83" i="19"/>
  <c r="T35" i="19"/>
  <c r="M80" i="19"/>
  <c r="BT119" i="19"/>
  <c r="Q217" i="19"/>
  <c r="M22" i="19"/>
  <c r="W28" i="19"/>
  <c r="BQ132" i="19"/>
  <c r="F90" i="19"/>
  <c r="W33" i="19"/>
  <c r="U264" i="19"/>
  <c r="W222" i="19"/>
  <c r="W143" i="19"/>
  <c r="BM169" i="19"/>
  <c r="M24" i="19"/>
  <c r="E141" i="19"/>
  <c r="S230" i="19"/>
  <c r="BF97" i="19"/>
  <c r="J75" i="19"/>
  <c r="N115" i="19"/>
  <c r="I69" i="19"/>
  <c r="T8" i="19"/>
  <c r="R160" i="19"/>
  <c r="L64" i="19"/>
  <c r="H67" i="19"/>
  <c r="U38" i="19"/>
  <c r="BL70" i="19"/>
  <c r="N161" i="19"/>
  <c r="E193" i="19"/>
  <c r="T69" i="19"/>
  <c r="I42" i="19"/>
  <c r="U19" i="19"/>
  <c r="R9" i="19"/>
  <c r="S199" i="19"/>
  <c r="R246" i="19"/>
  <c r="E88" i="19"/>
  <c r="E109" i="19"/>
  <c r="U73" i="19"/>
  <c r="V137" i="19"/>
  <c r="U26" i="19"/>
  <c r="I148" i="19"/>
  <c r="V278" i="19"/>
  <c r="G178" i="19"/>
  <c r="M84" i="19"/>
  <c r="I80" i="19"/>
  <c r="S93" i="19"/>
  <c r="M115" i="19"/>
  <c r="T161" i="19"/>
  <c r="P89" i="19"/>
  <c r="H222" i="19"/>
  <c r="S142" i="19"/>
  <c r="J136" i="19"/>
  <c r="BS46" i="19"/>
  <c r="L37" i="19"/>
  <c r="I115" i="19"/>
  <c r="T33" i="19"/>
  <c r="S43" i="19"/>
  <c r="BT82" i="19"/>
  <c r="R97" i="19"/>
  <c r="F34" i="19"/>
  <c r="I230" i="19"/>
  <c r="L13" i="19"/>
  <c r="BM26" i="19"/>
  <c r="BO71" i="19"/>
  <c r="J204" i="19"/>
  <c r="K132" i="19"/>
  <c r="V74" i="19"/>
  <c r="BS53" i="19"/>
  <c r="I246" i="19"/>
  <c r="J211" i="19"/>
  <c r="I139" i="19"/>
  <c r="BH98" i="19"/>
  <c r="O168" i="19"/>
  <c r="U59" i="19"/>
  <c r="BM61" i="19"/>
  <c r="R12" i="19"/>
  <c r="L96" i="19"/>
  <c r="M261" i="19"/>
  <c r="N91" i="19"/>
  <c r="N61" i="19"/>
  <c r="BE26" i="19"/>
  <c r="BE110" i="19"/>
  <c r="R226" i="19"/>
  <c r="K301" i="19"/>
  <c r="BM35" i="19"/>
  <c r="M182" i="19"/>
  <c r="P228" i="19"/>
  <c r="W217" i="19"/>
  <c r="BM129" i="19"/>
  <c r="S116" i="19"/>
  <c r="N277" i="19"/>
  <c r="N107" i="19"/>
  <c r="BJ27" i="19"/>
  <c r="BN29" i="19"/>
  <c r="T269" i="19"/>
  <c r="BQ105" i="19"/>
  <c r="BG94" i="19"/>
  <c r="J124" i="19"/>
  <c r="H10" i="19"/>
  <c r="K297" i="19"/>
  <c r="BI81" i="19"/>
  <c r="V171" i="19"/>
  <c r="BL166" i="19"/>
  <c r="O72" i="19"/>
  <c r="BL15" i="19"/>
  <c r="E283" i="19"/>
  <c r="E133" i="19"/>
  <c r="BH4" i="19"/>
  <c r="BS137" i="19"/>
  <c r="S61" i="19"/>
  <c r="T207" i="19"/>
  <c r="BO94" i="19"/>
  <c r="U44" i="19"/>
  <c r="T87" i="19"/>
  <c r="H71" i="19"/>
  <c r="BH21" i="19"/>
  <c r="J32" i="19"/>
  <c r="S176" i="19"/>
  <c r="O153" i="19"/>
  <c r="F110" i="19"/>
  <c r="T16" i="19"/>
  <c r="BK170" i="19"/>
  <c r="BO116" i="19"/>
  <c r="BS30" i="19"/>
  <c r="U6" i="19"/>
  <c r="N93" i="19"/>
  <c r="BV23" i="19"/>
  <c r="BH143" i="19"/>
  <c r="T141" i="19"/>
  <c r="I24" i="19"/>
  <c r="K67" i="19"/>
  <c r="I188" i="19"/>
  <c r="G49" i="19"/>
  <c r="O28" i="19"/>
  <c r="BU115" i="19"/>
  <c r="BL27" i="19"/>
  <c r="BF34" i="19"/>
  <c r="H130" i="19"/>
  <c r="T126" i="19"/>
  <c r="BP68" i="19"/>
  <c r="BS70" i="19"/>
  <c r="G37" i="19"/>
  <c r="V230" i="19"/>
  <c r="BQ77" i="19"/>
  <c r="N98" i="19"/>
  <c r="T7" i="19"/>
  <c r="BJ144" i="19"/>
  <c r="W207" i="19"/>
  <c r="O10" i="19"/>
  <c r="M191" i="19"/>
  <c r="W209" i="19"/>
  <c r="H79" i="19"/>
  <c r="O96" i="19"/>
  <c r="J18" i="19"/>
  <c r="BS47" i="19"/>
  <c r="L282" i="19"/>
  <c r="E160" i="19"/>
  <c r="V179" i="19"/>
  <c r="BJ82" i="19"/>
  <c r="M167" i="19"/>
  <c r="F279" i="19"/>
  <c r="BI83" i="19"/>
  <c r="E180" i="19"/>
  <c r="Q50" i="19"/>
  <c r="L26" i="19"/>
  <c r="BH118" i="19"/>
  <c r="O88" i="19"/>
  <c r="G70" i="19"/>
  <c r="F68" i="19"/>
  <c r="BU16" i="19"/>
  <c r="K146" i="19"/>
  <c r="BP162" i="19"/>
  <c r="V153" i="19"/>
  <c r="S161" i="19"/>
  <c r="I171" i="19"/>
  <c r="BM57" i="19"/>
  <c r="O125" i="19"/>
  <c r="K13" i="19"/>
  <c r="I185" i="19"/>
  <c r="I87" i="19"/>
  <c r="N82" i="19"/>
  <c r="BG33" i="19"/>
  <c r="BV58" i="19"/>
  <c r="U83" i="19"/>
  <c r="H61" i="19"/>
  <c r="J116" i="19"/>
  <c r="W147" i="19"/>
  <c r="I141" i="19"/>
  <c r="T15" i="19"/>
  <c r="K18" i="19"/>
  <c r="S167" i="19"/>
  <c r="R111" i="19"/>
  <c r="V69" i="19"/>
  <c r="BK38" i="19"/>
  <c r="H169" i="19"/>
  <c r="T128" i="19"/>
  <c r="T14" i="19"/>
  <c r="J151" i="19"/>
  <c r="E157" i="19"/>
  <c r="S129" i="19"/>
  <c r="T172" i="19"/>
  <c r="F229" i="19"/>
  <c r="BL73" i="19"/>
  <c r="G93" i="19"/>
  <c r="I242" i="19"/>
  <c r="I5" i="19"/>
  <c r="U105" i="19"/>
  <c r="Q16" i="19"/>
  <c r="H14" i="19"/>
  <c r="I17" i="19"/>
  <c r="F228" i="19"/>
  <c r="J48" i="19"/>
  <c r="S144" i="19"/>
  <c r="J84" i="19"/>
  <c r="J46" i="19"/>
  <c r="BL117" i="19"/>
  <c r="M26" i="19"/>
  <c r="K136" i="19"/>
  <c r="M193" i="19"/>
  <c r="V20" i="19"/>
  <c r="F179" i="19"/>
  <c r="S95" i="19"/>
  <c r="U20" i="19"/>
  <c r="U221" i="19"/>
  <c r="BV107" i="19"/>
  <c r="G82" i="19"/>
  <c r="BP76" i="19"/>
  <c r="N84" i="19"/>
  <c r="G129" i="19"/>
  <c r="I99" i="19"/>
  <c r="BJ110" i="19"/>
  <c r="N164" i="19"/>
  <c r="N113" i="19"/>
  <c r="M194" i="19"/>
  <c r="P94" i="19"/>
  <c r="U137" i="19"/>
  <c r="J71" i="19"/>
  <c r="BU38" i="19"/>
  <c r="Q123" i="19"/>
  <c r="L142" i="19"/>
  <c r="O145" i="19"/>
  <c r="F201" i="19"/>
  <c r="U81" i="19"/>
  <c r="V104" i="19"/>
  <c r="T137" i="19"/>
  <c r="J143" i="19"/>
  <c r="T83" i="19"/>
  <c r="G107" i="19"/>
  <c r="N171" i="19"/>
  <c r="M108" i="19"/>
  <c r="Q47" i="19"/>
  <c r="K200" i="19"/>
  <c r="T104" i="19"/>
  <c r="H75" i="19"/>
  <c r="T65" i="19"/>
  <c r="P217" i="19"/>
  <c r="I154" i="19"/>
  <c r="I33" i="19"/>
  <c r="BM30" i="19"/>
  <c r="U17" i="19"/>
  <c r="N141" i="19"/>
  <c r="E151" i="19"/>
  <c r="M142" i="19"/>
  <c r="I205" i="19"/>
  <c r="H127" i="19"/>
  <c r="R40" i="19"/>
  <c r="S160" i="19"/>
  <c r="L55" i="19"/>
  <c r="T61" i="19"/>
  <c r="BI66" i="19"/>
  <c r="BE127" i="19"/>
  <c r="V102" i="19"/>
  <c r="K2" i="19"/>
  <c r="J100" i="19"/>
  <c r="I106" i="19"/>
  <c r="H23" i="19"/>
  <c r="O49" i="19"/>
  <c r="Q93" i="19"/>
  <c r="BR14" i="19"/>
  <c r="K131" i="19"/>
  <c r="BF48" i="19"/>
  <c r="Q88" i="19"/>
  <c r="S211" i="19"/>
  <c r="P4" i="19"/>
  <c r="BK24" i="19"/>
  <c r="S13" i="19"/>
  <c r="O183" i="19"/>
  <c r="J65" i="19"/>
  <c r="H52" i="19"/>
  <c r="J17" i="19"/>
  <c r="W169" i="19"/>
  <c r="F117" i="19"/>
  <c r="H29" i="19"/>
  <c r="V198" i="19"/>
  <c r="O43" i="19"/>
  <c r="N32" i="19"/>
  <c r="W20" i="19"/>
  <c r="H143" i="19"/>
  <c r="H237" i="19"/>
  <c r="H83" i="19"/>
  <c r="U30" i="19"/>
  <c r="BU30" i="19"/>
  <c r="V305" i="19"/>
  <c r="R52" i="19"/>
  <c r="BU116" i="19"/>
  <c r="BL13" i="19"/>
  <c r="BO123" i="19"/>
  <c r="BI131" i="19"/>
  <c r="S239" i="19"/>
  <c r="H62" i="19"/>
  <c r="BT96" i="19"/>
  <c r="BI25" i="19"/>
  <c r="BL68" i="19"/>
  <c r="BP106" i="19"/>
  <c r="BE25" i="19"/>
  <c r="H122" i="19"/>
  <c r="L164" i="19"/>
  <c r="S285" i="19"/>
  <c r="V220" i="19"/>
  <c r="E31" i="19"/>
  <c r="U252" i="19"/>
  <c r="BO103" i="19"/>
  <c r="W189" i="19"/>
  <c r="BQ5" i="19"/>
  <c r="K92" i="19"/>
  <c r="G102" i="19"/>
  <c r="BK71" i="19"/>
  <c r="H85" i="19"/>
  <c r="BN101" i="19"/>
  <c r="M223" i="19"/>
  <c r="BU104" i="19"/>
  <c r="H152" i="19"/>
  <c r="BI102" i="19"/>
  <c r="F175" i="19"/>
  <c r="F189" i="19"/>
  <c r="F187" i="19"/>
  <c r="F51" i="19"/>
  <c r="BM105" i="19"/>
  <c r="R60" i="19"/>
  <c r="BI82" i="19"/>
  <c r="BI55" i="19"/>
  <c r="BN109" i="19"/>
  <c r="H275" i="19"/>
  <c r="BV109" i="19"/>
  <c r="BU122" i="19"/>
  <c r="E253" i="19"/>
  <c r="V229" i="19"/>
  <c r="BP145" i="19"/>
  <c r="R135" i="19"/>
  <c r="O36" i="19"/>
  <c r="O112" i="19"/>
  <c r="BP103" i="19"/>
  <c r="BE54" i="19"/>
  <c r="V216" i="19"/>
  <c r="V180" i="19"/>
  <c r="J6" i="19"/>
  <c r="M237" i="19"/>
  <c r="O3" i="19"/>
  <c r="G192" i="19"/>
  <c r="BO43" i="19"/>
  <c r="BK57" i="19"/>
  <c r="L261" i="19"/>
  <c r="O46" i="19"/>
  <c r="BM100" i="19"/>
  <c r="BR57" i="19"/>
  <c r="R94" i="19"/>
  <c r="M156" i="19"/>
  <c r="H159" i="19"/>
  <c r="F170" i="19"/>
  <c r="O275" i="19"/>
  <c r="N53" i="19"/>
  <c r="E212" i="19"/>
  <c r="P173" i="19"/>
  <c r="BU80" i="19"/>
  <c r="L40" i="19"/>
  <c r="F61" i="19"/>
  <c r="H209" i="19"/>
  <c r="H25" i="19"/>
  <c r="H212" i="19"/>
  <c r="L103" i="19"/>
  <c r="R22" i="19"/>
  <c r="H196" i="19"/>
  <c r="M230" i="19"/>
  <c r="W57" i="19"/>
  <c r="L162" i="19"/>
  <c r="K163" i="19"/>
  <c r="P24" i="19"/>
  <c r="E128" i="19"/>
  <c r="N194" i="19"/>
  <c r="BP45" i="19"/>
  <c r="H68" i="19"/>
  <c r="V247" i="19"/>
  <c r="BO26" i="19"/>
  <c r="BO87" i="19"/>
  <c r="H142" i="19"/>
  <c r="S165" i="19"/>
  <c r="BN148" i="19"/>
  <c r="G149" i="19"/>
  <c r="L148" i="19"/>
  <c r="V61" i="19"/>
  <c r="W201" i="19"/>
  <c r="BG9" i="19"/>
  <c r="N68" i="19"/>
  <c r="H131" i="19"/>
  <c r="L107" i="19"/>
  <c r="P71" i="19"/>
  <c r="U112" i="19"/>
  <c r="L114" i="19"/>
  <c r="Q127" i="19"/>
  <c r="J281" i="19"/>
  <c r="U97" i="19"/>
  <c r="BS81" i="19"/>
  <c r="F112" i="19"/>
  <c r="V77" i="19"/>
  <c r="J271" i="19"/>
  <c r="BG114" i="19"/>
  <c r="V100" i="19"/>
  <c r="N148" i="19"/>
  <c r="U68" i="19"/>
  <c r="F99" i="19"/>
  <c r="BH110" i="19"/>
  <c r="BP96" i="19"/>
  <c r="R34" i="19"/>
  <c r="L204" i="19"/>
  <c r="H163" i="19"/>
  <c r="BP112" i="19"/>
  <c r="G124" i="19"/>
  <c r="O62" i="19"/>
  <c r="I128" i="19"/>
  <c r="S187" i="19"/>
  <c r="I159" i="19"/>
  <c r="Q99" i="19"/>
  <c r="K72" i="19"/>
  <c r="BM109" i="19"/>
  <c r="S206" i="19"/>
  <c r="L193" i="19"/>
  <c r="K14" i="19"/>
  <c r="L82" i="19"/>
  <c r="T196" i="19"/>
  <c r="S208" i="19"/>
  <c r="M47" i="19"/>
  <c r="S168" i="19"/>
  <c r="E46" i="19"/>
  <c r="BE71" i="19"/>
  <c r="BT5" i="19"/>
  <c r="O47" i="19"/>
  <c r="BS88" i="19"/>
  <c r="U28" i="19"/>
  <c r="BL34" i="19"/>
  <c r="J99" i="19"/>
  <c r="BJ119" i="19"/>
  <c r="I219" i="19"/>
  <c r="BH124" i="19"/>
  <c r="BT23" i="19"/>
  <c r="J103" i="19"/>
  <c r="BT104" i="19"/>
  <c r="O23" i="19"/>
  <c r="M73" i="19"/>
  <c r="R187" i="19"/>
  <c r="F32" i="19"/>
  <c r="P112" i="19"/>
  <c r="L119" i="19"/>
  <c r="W137" i="19"/>
  <c r="BS49" i="19"/>
  <c r="I12" i="19"/>
  <c r="E215" i="19"/>
  <c r="BI2" i="19"/>
  <c r="L158" i="19"/>
  <c r="N188" i="19"/>
  <c r="I62" i="19"/>
  <c r="S63" i="19"/>
  <c r="E61" i="19"/>
  <c r="W224" i="19"/>
  <c r="BM27" i="19"/>
  <c r="BO173" i="19"/>
  <c r="N80" i="19"/>
  <c r="J115" i="19"/>
  <c r="U202" i="19"/>
  <c r="Q195" i="19"/>
  <c r="BS9" i="19"/>
  <c r="T216" i="19"/>
  <c r="R24" i="19"/>
  <c r="S164" i="19"/>
  <c r="BE77" i="19"/>
  <c r="BM20" i="19"/>
  <c r="N230" i="19"/>
  <c r="BT13" i="19"/>
  <c r="BG50" i="19"/>
  <c r="T178" i="19"/>
  <c r="S6" i="19"/>
  <c r="BT105" i="19"/>
  <c r="L113" i="19"/>
  <c r="W66" i="19"/>
  <c r="M34" i="19"/>
  <c r="K29" i="19"/>
  <c r="G168" i="19"/>
  <c r="F135" i="19"/>
  <c r="BE58" i="19"/>
  <c r="U4" i="19"/>
  <c r="S46" i="19"/>
  <c r="P83" i="19"/>
  <c r="O56" i="19"/>
  <c r="M18" i="19"/>
  <c r="U167" i="19"/>
  <c r="H265" i="19"/>
  <c r="BT153" i="19"/>
  <c r="BG22" i="19"/>
  <c r="H119" i="19"/>
  <c r="BV132" i="19"/>
  <c r="BH69" i="19"/>
  <c r="BI108" i="19"/>
  <c r="W181" i="19"/>
  <c r="BR76" i="19"/>
  <c r="K129" i="19"/>
  <c r="BP4" i="19"/>
  <c r="V11" i="19"/>
  <c r="I15" i="19"/>
  <c r="R145" i="19"/>
  <c r="BP77" i="19"/>
  <c r="V39" i="19"/>
  <c r="V146" i="19"/>
  <c r="BI57" i="19"/>
  <c r="BU66" i="19"/>
  <c r="L145" i="19"/>
  <c r="G185" i="19"/>
  <c r="BG109" i="19"/>
  <c r="L210" i="19"/>
  <c r="BH92" i="19"/>
  <c r="O190" i="19"/>
  <c r="O260" i="19"/>
  <c r="BV40" i="19"/>
  <c r="BF3" i="19"/>
  <c r="V113" i="19"/>
  <c r="L2" i="19"/>
  <c r="BF117" i="19"/>
  <c r="J95" i="19"/>
  <c r="BF119" i="19"/>
  <c r="L237" i="19"/>
  <c r="M27" i="19"/>
  <c r="J166" i="19"/>
  <c r="R58" i="19"/>
  <c r="R227" i="19"/>
  <c r="Q19" i="19"/>
  <c r="K65" i="19"/>
  <c r="G130" i="19"/>
  <c r="L152" i="19"/>
  <c r="S52" i="19"/>
  <c r="L18" i="19"/>
  <c r="N189" i="19"/>
  <c r="G186" i="19"/>
  <c r="V217" i="19"/>
  <c r="BM131" i="19"/>
  <c r="E155" i="19"/>
  <c r="N76" i="19"/>
  <c r="BP35" i="19"/>
  <c r="Q17" i="19"/>
  <c r="V101" i="19"/>
  <c r="Q55" i="19"/>
  <c r="BL177" i="19"/>
  <c r="BR96" i="19"/>
  <c r="BM120" i="19"/>
  <c r="R274" i="19"/>
  <c r="L191" i="19"/>
  <c r="BE53" i="19"/>
  <c r="R171" i="19"/>
  <c r="W36" i="19"/>
  <c r="P99" i="19"/>
  <c r="O197" i="19"/>
  <c r="BS23" i="19"/>
  <c r="G201" i="19"/>
  <c r="O69" i="19"/>
  <c r="T139" i="19"/>
  <c r="V118" i="19"/>
  <c r="W91" i="19"/>
  <c r="BQ144" i="19"/>
  <c r="L286" i="19"/>
  <c r="S217" i="19"/>
  <c r="E65" i="19"/>
  <c r="U103" i="19"/>
  <c r="L202" i="19"/>
  <c r="J73" i="19"/>
  <c r="J121" i="19"/>
  <c r="BT42" i="19"/>
  <c r="BV102" i="19"/>
  <c r="I136" i="19"/>
  <c r="M149" i="19"/>
  <c r="W102" i="19"/>
  <c r="U213" i="19"/>
  <c r="N190" i="19"/>
  <c r="V22" i="19"/>
  <c r="BT51" i="19"/>
  <c r="R18" i="19"/>
  <c r="BQ55" i="19"/>
  <c r="L89" i="19"/>
  <c r="J55" i="19"/>
  <c r="N149" i="19"/>
  <c r="F132" i="19"/>
  <c r="L53" i="19"/>
  <c r="N71" i="19"/>
  <c r="Q150" i="19"/>
  <c r="U172" i="19"/>
  <c r="Q36" i="19"/>
  <c r="O4" i="19"/>
  <c r="M96" i="19"/>
  <c r="W205" i="19"/>
  <c r="M150" i="19"/>
  <c r="U159" i="19"/>
  <c r="F146" i="19"/>
  <c r="H108" i="19"/>
  <c r="G286" i="19"/>
  <c r="U3" i="19"/>
  <c r="U110" i="19"/>
  <c r="N121" i="19"/>
  <c r="N166" i="19"/>
  <c r="BT115" i="19"/>
  <c r="R166" i="19"/>
  <c r="F257" i="19"/>
  <c r="N140" i="19"/>
  <c r="N123" i="19"/>
  <c r="K79" i="19"/>
  <c r="F81" i="19"/>
  <c r="R49" i="19"/>
  <c r="E177" i="19"/>
  <c r="P158" i="19"/>
  <c r="V173" i="19"/>
  <c r="BM78" i="19"/>
  <c r="S175" i="19"/>
  <c r="P223" i="19"/>
  <c r="BJ128" i="19"/>
  <c r="BH86" i="19"/>
  <c r="G112" i="19"/>
  <c r="R75" i="19"/>
  <c r="V125" i="19"/>
  <c r="BP88" i="19"/>
  <c r="J150" i="19"/>
  <c r="BO52" i="19"/>
  <c r="BR117" i="19"/>
  <c r="M28" i="19"/>
  <c r="BE14" i="19"/>
  <c r="BO29" i="19"/>
  <c r="BJ69" i="19"/>
  <c r="K133" i="19"/>
  <c r="H88" i="19"/>
  <c r="N79" i="19"/>
  <c r="T148" i="19"/>
  <c r="BK175" i="19"/>
  <c r="F173" i="19"/>
  <c r="BR31" i="19"/>
  <c r="Q71" i="19"/>
  <c r="L22" i="19"/>
  <c r="H113" i="19"/>
  <c r="P113" i="19"/>
  <c r="BP66" i="19"/>
  <c r="E23" i="19"/>
  <c r="BQ54" i="19"/>
  <c r="BO78" i="19"/>
  <c r="I103" i="19"/>
  <c r="U50" i="19"/>
  <c r="P177" i="19"/>
  <c r="N19" i="19"/>
  <c r="BT26" i="19"/>
  <c r="Q156" i="19"/>
  <c r="U116" i="19"/>
  <c r="BO121" i="19"/>
  <c r="P48" i="19"/>
  <c r="BT81" i="19"/>
  <c r="N54" i="19"/>
  <c r="V192" i="19"/>
  <c r="L69" i="19"/>
  <c r="M99" i="19"/>
  <c r="BK65" i="19"/>
  <c r="J153" i="19"/>
  <c r="R169" i="19"/>
  <c r="G18" i="19"/>
  <c r="L154" i="19"/>
  <c r="H77" i="19"/>
  <c r="O121" i="19"/>
  <c r="BK53" i="19"/>
  <c r="W123" i="19"/>
  <c r="BK126" i="19"/>
  <c r="BK72" i="19"/>
  <c r="P221" i="19"/>
  <c r="R108" i="19"/>
  <c r="U60" i="19"/>
  <c r="T145" i="19"/>
  <c r="L230" i="19"/>
  <c r="W51" i="19"/>
  <c r="K7" i="19"/>
  <c r="O133" i="19"/>
  <c r="W41" i="19"/>
  <c r="V24" i="19"/>
  <c r="Q179" i="19"/>
  <c r="BN31" i="19"/>
  <c r="F67" i="19"/>
  <c r="R156" i="19"/>
  <c r="H111" i="19"/>
  <c r="BL14" i="19"/>
  <c r="BE102" i="19"/>
  <c r="R68" i="19"/>
  <c r="BR171" i="19"/>
  <c r="V53" i="19"/>
  <c r="E74" i="19"/>
  <c r="O129" i="19"/>
  <c r="I192" i="19"/>
  <c r="N83" i="19"/>
  <c r="BP124" i="19"/>
  <c r="E117" i="19"/>
  <c r="BM31" i="19"/>
  <c r="L98" i="19"/>
  <c r="M179" i="19"/>
  <c r="H149" i="19"/>
  <c r="I167" i="19"/>
  <c r="R167" i="19"/>
  <c r="E198" i="19"/>
  <c r="F128" i="19"/>
  <c r="N124" i="19"/>
  <c r="P95" i="19"/>
  <c r="V170" i="19"/>
  <c r="S49" i="19"/>
  <c r="O7" i="19"/>
  <c r="G39" i="19"/>
  <c r="T53" i="19"/>
  <c r="W179" i="19"/>
  <c r="Q85" i="19"/>
  <c r="E206" i="19"/>
  <c r="M195" i="19"/>
  <c r="O140" i="19"/>
  <c r="I25" i="19"/>
  <c r="G51" i="19"/>
  <c r="G6" i="19"/>
  <c r="O152" i="19"/>
  <c r="L92" i="19"/>
  <c r="U46" i="19"/>
  <c r="H114" i="19"/>
  <c r="M138" i="19"/>
  <c r="E196" i="19"/>
  <c r="S194" i="19"/>
  <c r="BL64" i="19"/>
  <c r="R122" i="19"/>
  <c r="P167" i="19"/>
  <c r="U21" i="19"/>
  <c r="BI50" i="19"/>
  <c r="BT45" i="19"/>
  <c r="I27" i="19"/>
  <c r="BS102" i="19"/>
  <c r="BK106" i="19"/>
  <c r="Q213" i="19"/>
  <c r="R93" i="19"/>
  <c r="V207" i="19"/>
  <c r="K235" i="19"/>
  <c r="F191" i="19"/>
  <c r="R117" i="19"/>
  <c r="T212" i="19"/>
  <c r="BL30" i="19"/>
  <c r="O287" i="19"/>
  <c r="BS2" i="19"/>
  <c r="U76" i="19"/>
  <c r="W65" i="19"/>
  <c r="BE148" i="19"/>
  <c r="Q84" i="19"/>
  <c r="R87" i="19"/>
  <c r="BO36" i="19"/>
  <c r="I63" i="19"/>
  <c r="BQ157" i="19"/>
  <c r="M174" i="19"/>
  <c r="BP152" i="19"/>
  <c r="F85" i="19"/>
  <c r="W119" i="19"/>
  <c r="N150" i="19"/>
  <c r="BE16" i="19"/>
  <c r="BE24" i="19"/>
  <c r="V228" i="19"/>
  <c r="I52" i="19"/>
  <c r="T22" i="19"/>
  <c r="P152" i="19"/>
  <c r="S86" i="19"/>
  <c r="BG103" i="19"/>
  <c r="J170" i="19"/>
  <c r="BT52" i="19"/>
  <c r="G73" i="19"/>
  <c r="S138" i="19"/>
  <c r="BF118" i="19"/>
  <c r="BN123" i="19"/>
  <c r="BF42" i="19"/>
  <c r="V30" i="19"/>
  <c r="V52" i="19"/>
  <c r="BV123" i="19"/>
  <c r="E165" i="19"/>
  <c r="V285" i="19"/>
  <c r="K32" i="19"/>
  <c r="E184" i="19"/>
  <c r="I31" i="19"/>
  <c r="W100" i="19"/>
  <c r="T49" i="19"/>
  <c r="S190" i="19"/>
  <c r="O263" i="19"/>
  <c r="BL80" i="19"/>
  <c r="BL62" i="19"/>
  <c r="T187" i="19"/>
  <c r="BL66" i="19"/>
  <c r="BH76" i="19"/>
  <c r="K197" i="19"/>
  <c r="P191" i="19"/>
  <c r="V134" i="19"/>
  <c r="N39" i="19"/>
  <c r="L183" i="19"/>
  <c r="F113" i="19"/>
  <c r="N252" i="19"/>
  <c r="N88" i="19"/>
  <c r="Q137" i="19"/>
  <c r="BE124" i="19"/>
  <c r="BF88" i="19"/>
  <c r="S197" i="19"/>
  <c r="BR130" i="19"/>
  <c r="F98" i="19"/>
  <c r="Q39" i="19"/>
  <c r="R76" i="19"/>
  <c r="K190" i="19"/>
  <c r="T67" i="19"/>
  <c r="BV110" i="19"/>
  <c r="F282" i="19"/>
  <c r="S53" i="19"/>
  <c r="S158" i="19"/>
  <c r="G119" i="19"/>
  <c r="BG64" i="19"/>
  <c r="BH16" i="19"/>
  <c r="V97" i="19"/>
  <c r="U49" i="19"/>
  <c r="BV154" i="19"/>
  <c r="W159" i="19"/>
  <c r="BI28" i="19"/>
  <c r="E82" i="19"/>
  <c r="P147" i="19"/>
  <c r="G136" i="19"/>
  <c r="G36" i="19"/>
  <c r="R27" i="19"/>
  <c r="BV15" i="19"/>
  <c r="T186" i="19"/>
  <c r="F177" i="19"/>
  <c r="H3" i="19"/>
  <c r="BJ6" i="19"/>
  <c r="H208" i="19"/>
  <c r="I140" i="19"/>
  <c r="G165" i="19"/>
  <c r="W196" i="19"/>
  <c r="BO109" i="19"/>
  <c r="BM62" i="19"/>
  <c r="BQ156" i="19"/>
  <c r="H76" i="19"/>
  <c r="BV6" i="19"/>
  <c r="W97" i="19"/>
  <c r="BS20" i="19"/>
  <c r="I22" i="19"/>
  <c r="Q28" i="19"/>
  <c r="BH55" i="19"/>
  <c r="P14" i="19"/>
  <c r="F59" i="19"/>
  <c r="BE101" i="19"/>
  <c r="G179" i="19"/>
  <c r="V136" i="19"/>
  <c r="BQ94" i="19"/>
  <c r="BV35" i="19"/>
  <c r="BG13" i="19"/>
  <c r="F127" i="19"/>
  <c r="K105" i="19"/>
  <c r="R63" i="19"/>
  <c r="G123" i="19"/>
  <c r="U211" i="19"/>
  <c r="M86" i="19"/>
  <c r="U94" i="19"/>
  <c r="BR103" i="19"/>
  <c r="N213" i="19"/>
  <c r="M40" i="19"/>
  <c r="BF113" i="19"/>
  <c r="BE105" i="19"/>
  <c r="W96" i="19"/>
  <c r="BN76" i="19"/>
  <c r="T93" i="19"/>
  <c r="L185" i="19"/>
  <c r="S97" i="19"/>
  <c r="BM15" i="19"/>
  <c r="S151" i="19"/>
  <c r="BN23" i="19"/>
  <c r="O39" i="19"/>
  <c r="G4" i="19"/>
  <c r="BL36" i="19"/>
  <c r="H82" i="19"/>
  <c r="BF152" i="19"/>
  <c r="L209" i="19"/>
  <c r="BN77" i="19"/>
  <c r="K156" i="19"/>
  <c r="BS76" i="19"/>
  <c r="BJ95" i="19"/>
  <c r="F280" i="19"/>
  <c r="I122" i="19"/>
  <c r="L116" i="19"/>
  <c r="L137" i="19"/>
  <c r="W83" i="19"/>
  <c r="I83" i="19"/>
  <c r="G134" i="19"/>
  <c r="BS4" i="19"/>
  <c r="P73" i="19"/>
  <c r="BJ77" i="19"/>
  <c r="J192" i="19"/>
  <c r="S213" i="19"/>
  <c r="BO69" i="19"/>
  <c r="BN178" i="19"/>
  <c r="F16" i="19"/>
  <c r="K101" i="19"/>
  <c r="P104" i="19"/>
  <c r="O105" i="19"/>
  <c r="T102" i="19"/>
  <c r="BM5" i="19"/>
  <c r="V93" i="19"/>
  <c r="G128" i="19"/>
  <c r="N64" i="19"/>
  <c r="K100" i="19"/>
  <c r="J21" i="19"/>
  <c r="F166" i="19"/>
  <c r="W135" i="19"/>
  <c r="E62" i="19"/>
  <c r="BG39" i="19"/>
  <c r="O118" i="19"/>
  <c r="BG72" i="19"/>
  <c r="BE122" i="19"/>
  <c r="E275" i="19"/>
  <c r="T205" i="19"/>
  <c r="V4" i="19"/>
  <c r="R6" i="19"/>
  <c r="BR27" i="19"/>
  <c r="L217" i="19"/>
  <c r="U150" i="19"/>
  <c r="V166" i="19"/>
  <c r="BQ122" i="19"/>
  <c r="Q79" i="19"/>
  <c r="O216" i="19"/>
  <c r="G156" i="19"/>
  <c r="U219" i="19"/>
  <c r="F200" i="19"/>
  <c r="W99" i="19"/>
  <c r="K176" i="19"/>
  <c r="BS109" i="19"/>
  <c r="G226" i="19"/>
  <c r="H138" i="19"/>
  <c r="I54" i="19"/>
  <c r="F232" i="19"/>
  <c r="BR101" i="19"/>
  <c r="W16" i="19"/>
  <c r="H281" i="19"/>
  <c r="BJ39" i="19"/>
  <c r="L231" i="19"/>
  <c r="BV116" i="19"/>
  <c r="S44" i="19"/>
  <c r="E239" i="19"/>
  <c r="J219" i="19"/>
  <c r="H139" i="19"/>
  <c r="W153" i="19"/>
  <c r="T78" i="19"/>
  <c r="K96" i="19"/>
  <c r="T51" i="19"/>
  <c r="V32" i="19"/>
  <c r="BE56" i="19"/>
  <c r="G100" i="19"/>
  <c r="O74" i="19"/>
  <c r="R232" i="19"/>
  <c r="F186" i="19"/>
  <c r="G99" i="19"/>
  <c r="Q273" i="19"/>
  <c r="O166" i="19"/>
  <c r="T54" i="19"/>
  <c r="BI44" i="19"/>
  <c r="BJ182" i="19"/>
  <c r="BQ150" i="19"/>
  <c r="H45" i="19"/>
  <c r="J63" i="19"/>
  <c r="BS39" i="19"/>
  <c r="E54" i="19"/>
  <c r="BL108" i="19"/>
  <c r="V17" i="19"/>
  <c r="H158" i="19"/>
  <c r="BJ74" i="19"/>
  <c r="BG95" i="19"/>
  <c r="O151" i="19"/>
  <c r="E70" i="19"/>
  <c r="I126" i="19"/>
  <c r="BH152" i="19"/>
  <c r="BM104" i="19"/>
  <c r="BK125" i="19"/>
  <c r="N101" i="19"/>
  <c r="BR70" i="19"/>
  <c r="G170" i="19"/>
  <c r="M155" i="19"/>
  <c r="M75" i="19"/>
  <c r="L72" i="19"/>
  <c r="N185" i="19"/>
  <c r="F82" i="19"/>
  <c r="T176" i="19"/>
  <c r="S45" i="19"/>
  <c r="F4" i="19"/>
  <c r="E34" i="19"/>
  <c r="S128" i="19"/>
  <c r="BN30" i="19"/>
  <c r="E169" i="19"/>
  <c r="I144" i="19"/>
  <c r="R194" i="19"/>
  <c r="Q196" i="19"/>
  <c r="E274" i="19"/>
  <c r="U39" i="19"/>
  <c r="J33" i="19"/>
  <c r="S143" i="19"/>
  <c r="R51" i="19"/>
  <c r="L219" i="19"/>
  <c r="BJ169" i="19"/>
  <c r="I51" i="19"/>
  <c r="W285" i="19"/>
  <c r="I19" i="19"/>
  <c r="BE82" i="19"/>
  <c r="BH2" i="19"/>
  <c r="F223" i="19"/>
  <c r="I149" i="19"/>
  <c r="BS101" i="19"/>
  <c r="BH107" i="19"/>
  <c r="BJ56" i="19"/>
  <c r="V138" i="19"/>
  <c r="BF151" i="19"/>
  <c r="BR38" i="19"/>
  <c r="N217" i="19"/>
  <c r="G86" i="19"/>
  <c r="R50" i="19"/>
  <c r="S147" i="19"/>
  <c r="H181" i="19"/>
  <c r="F219" i="19"/>
  <c r="W148" i="19"/>
  <c r="BP89" i="19"/>
  <c r="H132" i="19"/>
  <c r="BV118" i="19"/>
  <c r="K35" i="19"/>
  <c r="V159" i="19"/>
  <c r="H41" i="19"/>
  <c r="BN5" i="19"/>
  <c r="T28" i="19"/>
  <c r="H87" i="19"/>
  <c r="L7" i="19"/>
  <c r="F165" i="19"/>
  <c r="J29" i="19"/>
  <c r="J101" i="19"/>
  <c r="H124" i="19"/>
  <c r="P119" i="19"/>
  <c r="S121" i="19"/>
  <c r="O174" i="19"/>
  <c r="T280" i="19"/>
  <c r="J216" i="19"/>
  <c r="F44" i="19"/>
  <c r="BR43" i="19"/>
  <c r="T32" i="19"/>
  <c r="L254" i="19"/>
  <c r="V48" i="19"/>
  <c r="T143" i="19"/>
  <c r="H205" i="19"/>
  <c r="E19" i="19"/>
  <c r="W132" i="19"/>
  <c r="E173" i="19"/>
  <c r="BQ80" i="19"/>
  <c r="E3" i="19"/>
  <c r="R236" i="19"/>
  <c r="W40" i="19"/>
  <c r="T3" i="19"/>
  <c r="H164" i="19"/>
  <c r="K94" i="19"/>
  <c r="P170" i="19"/>
  <c r="BJ78" i="19"/>
  <c r="J7" i="19"/>
  <c r="F63" i="19"/>
  <c r="P3" i="19"/>
  <c r="W127" i="19"/>
  <c r="V117" i="19"/>
  <c r="R204" i="19"/>
  <c r="K17" i="19"/>
  <c r="U33" i="19"/>
  <c r="S21" i="19"/>
  <c r="O139" i="19"/>
  <c r="L90" i="19"/>
  <c r="N67" i="19"/>
  <c r="BK129" i="19"/>
  <c r="P115" i="19"/>
  <c r="M23" i="19"/>
  <c r="G34" i="19"/>
  <c r="N69" i="19"/>
  <c r="W22" i="19"/>
  <c r="O157" i="19"/>
  <c r="Q37" i="19"/>
  <c r="E50" i="19"/>
  <c r="H133" i="19"/>
  <c r="G152" i="19"/>
  <c r="Q160" i="19"/>
  <c r="BJ141" i="19"/>
  <c r="W191" i="19"/>
  <c r="BO86" i="19"/>
  <c r="Q116" i="19"/>
  <c r="BE22" i="19"/>
  <c r="M215" i="19"/>
  <c r="BP99" i="19"/>
  <c r="V29" i="19"/>
  <c r="J56" i="19"/>
  <c r="W105" i="19"/>
  <c r="BK54" i="19"/>
  <c r="N9" i="19"/>
  <c r="P156" i="19"/>
  <c r="O117" i="19"/>
  <c r="W118" i="19"/>
  <c r="W146" i="19"/>
  <c r="O93" i="19"/>
  <c r="S123" i="19"/>
  <c r="H81" i="19"/>
  <c r="R96" i="19"/>
  <c r="Q131" i="19"/>
  <c r="S59" i="19"/>
  <c r="BR97" i="19"/>
  <c r="O132" i="19"/>
  <c r="Q193" i="19"/>
  <c r="T81" i="19"/>
  <c r="M90" i="19"/>
  <c r="BV128" i="19"/>
  <c r="BG115" i="19"/>
  <c r="N70" i="19"/>
  <c r="Q256" i="19"/>
  <c r="W3" i="19"/>
  <c r="Q34" i="19"/>
  <c r="U45" i="19"/>
  <c r="G138" i="19"/>
  <c r="BG119" i="19"/>
  <c r="BK33" i="19"/>
  <c r="R120" i="19"/>
  <c r="BJ8" i="19"/>
  <c r="N65" i="19"/>
  <c r="BS13" i="19"/>
  <c r="O137" i="19"/>
  <c r="Q32" i="19"/>
  <c r="R176" i="19"/>
  <c r="BG46" i="19"/>
  <c r="BR86" i="19"/>
  <c r="G177" i="19"/>
  <c r="O87" i="19"/>
  <c r="BG99" i="19"/>
  <c r="E197" i="19"/>
  <c r="I221" i="19"/>
  <c r="U55" i="19"/>
  <c r="W167" i="19"/>
  <c r="W232" i="19"/>
  <c r="E137" i="19"/>
  <c r="BS15" i="19"/>
  <c r="Q132" i="19"/>
  <c r="W13" i="19"/>
  <c r="E64" i="19"/>
  <c r="F2" i="19"/>
  <c r="R128" i="19"/>
  <c r="H102" i="19"/>
  <c r="K142" i="19"/>
  <c r="R84" i="19"/>
  <c r="BJ105" i="19"/>
  <c r="E101" i="19"/>
  <c r="G53" i="19"/>
  <c r="Q142" i="19"/>
  <c r="Q192" i="19"/>
  <c r="I162" i="19"/>
  <c r="U40" i="19"/>
  <c r="J158" i="19"/>
  <c r="V127" i="19"/>
  <c r="M88" i="19"/>
  <c r="G88" i="19"/>
  <c r="P141" i="19"/>
  <c r="O189" i="19"/>
  <c r="N24" i="19"/>
  <c r="BF131" i="19"/>
  <c r="M219" i="19"/>
  <c r="BM96" i="19"/>
  <c r="U127" i="19"/>
  <c r="E43" i="19"/>
  <c r="T133" i="19"/>
  <c r="BT36" i="19"/>
  <c r="W166" i="19"/>
  <c r="T266" i="19"/>
  <c r="P277" i="19"/>
  <c r="W283" i="19"/>
  <c r="R210" i="19"/>
  <c r="BV38" i="19"/>
  <c r="P231" i="19"/>
  <c r="M63" i="19"/>
  <c r="BF105" i="19"/>
  <c r="N94" i="19"/>
  <c r="BS122" i="19"/>
  <c r="V126" i="19"/>
  <c r="BL76" i="19"/>
  <c r="BQ39" i="19"/>
  <c r="H285" i="19"/>
  <c r="BV98" i="19"/>
  <c r="BI121" i="19"/>
  <c r="BH129" i="19"/>
  <c r="L188" i="19"/>
  <c r="BE4" i="19"/>
  <c r="P5" i="19"/>
  <c r="F76" i="19"/>
  <c r="L186" i="19"/>
  <c r="BJ42" i="19"/>
  <c r="M89" i="19"/>
  <c r="BE6" i="19"/>
  <c r="BO114" i="19"/>
  <c r="S81" i="19"/>
  <c r="T174" i="19"/>
  <c r="Q40" i="19"/>
  <c r="BK51" i="19"/>
  <c r="P199" i="19"/>
  <c r="T101" i="19"/>
  <c r="O38" i="19"/>
  <c r="I195" i="19"/>
  <c r="K158" i="19"/>
  <c r="L44" i="19"/>
  <c r="K51" i="19"/>
  <c r="T50" i="19"/>
  <c r="O130" i="19"/>
  <c r="J200" i="19"/>
  <c r="W211" i="19"/>
  <c r="L262" i="19"/>
  <c r="P243" i="19"/>
  <c r="BL46" i="19"/>
  <c r="BS108" i="19"/>
  <c r="U91" i="19"/>
  <c r="BJ120" i="19"/>
  <c r="G258" i="19"/>
  <c r="BQ71" i="19"/>
  <c r="BK134" i="19"/>
  <c r="T275" i="19"/>
  <c r="BL44" i="19"/>
  <c r="T46" i="19"/>
  <c r="BE95" i="19"/>
  <c r="R25" i="19"/>
  <c r="T129" i="19"/>
  <c r="U53" i="19"/>
  <c r="M60" i="19"/>
  <c r="BK45" i="19"/>
  <c r="M3" i="19"/>
  <c r="R144" i="19"/>
  <c r="BV59" i="19"/>
  <c r="E199" i="19"/>
  <c r="BU56" i="19"/>
  <c r="P70" i="19"/>
  <c r="L187" i="19"/>
  <c r="O66" i="19"/>
  <c r="T62" i="19"/>
  <c r="T95" i="19"/>
  <c r="BN20" i="19"/>
  <c r="BS31" i="19"/>
  <c r="K125" i="19"/>
  <c r="F155" i="19"/>
  <c r="S112" i="19"/>
  <c r="E140" i="19"/>
  <c r="L144" i="19"/>
  <c r="M51" i="19"/>
  <c r="BN124" i="19"/>
  <c r="S36" i="19"/>
  <c r="Q105" i="19"/>
  <c r="W19" i="19"/>
  <c r="J27" i="19"/>
  <c r="BQ115" i="19"/>
  <c r="N160" i="19"/>
  <c r="E243" i="19"/>
  <c r="Q70" i="19"/>
  <c r="I55" i="19"/>
  <c r="V33" i="19"/>
  <c r="BQ92" i="19"/>
  <c r="R136" i="19"/>
  <c r="BS82" i="19"/>
  <c r="Q49" i="19"/>
  <c r="BK55" i="19"/>
  <c r="N125" i="19"/>
  <c r="BM33" i="19"/>
  <c r="U226" i="19"/>
  <c r="U223" i="19"/>
  <c r="R163" i="19"/>
  <c r="BR69" i="19"/>
  <c r="M120" i="19"/>
  <c r="K255" i="19"/>
  <c r="Q87" i="19"/>
  <c r="G103" i="19"/>
  <c r="V59" i="19"/>
  <c r="M110" i="19"/>
  <c r="J66" i="19"/>
  <c r="BS16" i="19"/>
  <c r="BT37" i="19"/>
  <c r="P20" i="19"/>
  <c r="BQ127" i="19"/>
  <c r="BK77" i="19"/>
  <c r="E161" i="19"/>
  <c r="F86" i="19"/>
  <c r="S92" i="19"/>
  <c r="E214" i="19"/>
  <c r="BJ111" i="19"/>
  <c r="R104" i="19"/>
  <c r="U203" i="19"/>
  <c r="BS45" i="19"/>
  <c r="S202" i="19"/>
  <c r="T103" i="19"/>
  <c r="O142" i="19"/>
  <c r="F183" i="19"/>
  <c r="BN57" i="19"/>
  <c r="R129" i="19"/>
  <c r="O13" i="19"/>
  <c r="BV60" i="19"/>
  <c r="BJ75" i="19"/>
  <c r="G47" i="19"/>
  <c r="U194" i="19"/>
  <c r="H16" i="19"/>
  <c r="V111" i="19"/>
  <c r="K102" i="19"/>
  <c r="BS114" i="19"/>
  <c r="R275" i="19"/>
  <c r="F118" i="19"/>
  <c r="N77" i="19"/>
  <c r="P211" i="19"/>
  <c r="V73" i="19"/>
  <c r="I184" i="19"/>
  <c r="N72" i="19"/>
  <c r="V98" i="19"/>
  <c r="BK42" i="19"/>
  <c r="I34" i="19"/>
  <c r="O82" i="19"/>
  <c r="BH85" i="19"/>
  <c r="J223" i="19"/>
  <c r="K160" i="19"/>
  <c r="F57" i="19"/>
  <c r="W110" i="19"/>
  <c r="M106" i="19"/>
  <c r="L61" i="19"/>
  <c r="J12" i="19"/>
  <c r="W63" i="19"/>
  <c r="BF87" i="19"/>
  <c r="BU32" i="19"/>
  <c r="F138" i="19"/>
  <c r="W45" i="19"/>
  <c r="J34" i="19"/>
  <c r="U124" i="19"/>
  <c r="N172" i="19"/>
  <c r="F158" i="19"/>
  <c r="Q9" i="19"/>
  <c r="BT114" i="19"/>
  <c r="M144" i="19"/>
  <c r="V5" i="19"/>
  <c r="G143" i="19"/>
  <c r="L218" i="19"/>
  <c r="BN88" i="19"/>
  <c r="H4" i="19"/>
  <c r="Q209" i="19"/>
  <c r="J14" i="19"/>
  <c r="H17" i="19"/>
  <c r="BI126" i="19"/>
  <c r="M158" i="19"/>
  <c r="BF8" i="19"/>
  <c r="L149" i="19"/>
  <c r="V149" i="19"/>
  <c r="W58" i="19"/>
  <c r="W141" i="19"/>
  <c r="T63" i="19"/>
  <c r="BE28" i="19"/>
  <c r="BF18" i="19"/>
  <c r="BG54" i="19"/>
  <c r="L84" i="19"/>
  <c r="W35" i="19"/>
  <c r="H80" i="19"/>
  <c r="F104" i="19"/>
  <c r="G30" i="19"/>
  <c r="H135" i="19"/>
  <c r="N145" i="19"/>
  <c r="M54" i="19"/>
  <c r="R71" i="19"/>
  <c r="N38" i="19"/>
  <c r="BF44" i="19"/>
  <c r="BT130" i="19"/>
  <c r="T151" i="19"/>
  <c r="J89" i="19"/>
  <c r="BF95" i="19"/>
  <c r="M53" i="19"/>
  <c r="N37" i="19"/>
  <c r="M160" i="19"/>
  <c r="BS113" i="19"/>
  <c r="Q143" i="19"/>
  <c r="V163" i="19"/>
  <c r="BS90" i="19"/>
  <c r="W94" i="19"/>
  <c r="T70" i="19"/>
  <c r="BE109" i="19"/>
  <c r="G83" i="19"/>
  <c r="BE13" i="19"/>
  <c r="BS27" i="19"/>
  <c r="F148" i="19"/>
  <c r="S39" i="19"/>
  <c r="BN175" i="19"/>
  <c r="M157" i="19"/>
  <c r="T117" i="19"/>
  <c r="F101" i="19"/>
  <c r="G115" i="19"/>
  <c r="BV151" i="19"/>
  <c r="L176" i="19"/>
  <c r="H89" i="19"/>
  <c r="E191" i="19"/>
  <c r="S75" i="19"/>
  <c r="S74" i="19"/>
  <c r="Q10" i="19"/>
  <c r="S207" i="19"/>
  <c r="L35" i="19"/>
  <c r="W8" i="19"/>
  <c r="U165" i="19"/>
  <c r="U148" i="19"/>
  <c r="E223" i="19"/>
  <c r="O203" i="19"/>
  <c r="BO95" i="19"/>
  <c r="BK56" i="19"/>
  <c r="BE123" i="19"/>
  <c r="H12" i="19"/>
  <c r="R29" i="19"/>
  <c r="H73" i="19"/>
  <c r="N184" i="19"/>
  <c r="R73" i="19"/>
  <c r="BS98" i="19"/>
  <c r="S122" i="19"/>
  <c r="L168" i="19"/>
  <c r="W129" i="19"/>
  <c r="I236" i="19"/>
  <c r="M15" i="19"/>
  <c r="N134" i="19"/>
  <c r="S186" i="19"/>
  <c r="R115" i="19"/>
  <c r="V105" i="19"/>
  <c r="O161" i="19"/>
  <c r="R55" i="19"/>
  <c r="N155" i="19"/>
  <c r="M13" i="19"/>
  <c r="BI168" i="19"/>
  <c r="BR87" i="19"/>
  <c r="G87" i="19"/>
  <c r="R183" i="19"/>
  <c r="K209" i="19"/>
  <c r="BS132" i="19"/>
  <c r="S297" i="19"/>
  <c r="W92" i="19"/>
  <c r="BN162" i="19"/>
  <c r="S99" i="19"/>
  <c r="F60" i="19"/>
  <c r="BV117" i="19"/>
  <c r="I179" i="19"/>
  <c r="BH17" i="19"/>
  <c r="BR133" i="19"/>
  <c r="J38" i="19"/>
  <c r="J133" i="19"/>
  <c r="P169" i="19"/>
  <c r="BP29" i="19"/>
  <c r="J51" i="19"/>
  <c r="BK49" i="19"/>
  <c r="S253" i="19"/>
  <c r="BO38" i="19"/>
  <c r="T66" i="19"/>
  <c r="H120" i="19"/>
  <c r="M116" i="19"/>
  <c r="BQ10" i="19"/>
  <c r="BH75" i="19"/>
  <c r="P222" i="19"/>
  <c r="P235" i="19"/>
  <c r="U132" i="19"/>
  <c r="W42" i="19"/>
  <c r="J140" i="19"/>
  <c r="BN91" i="19"/>
  <c r="M91" i="19"/>
  <c r="I132" i="19"/>
  <c r="U98" i="19"/>
  <c r="Q114" i="19"/>
  <c r="T99" i="19"/>
  <c r="K184" i="19"/>
  <c r="BJ62" i="19"/>
  <c r="BU39" i="19"/>
  <c r="Q168" i="19"/>
  <c r="T235" i="19"/>
  <c r="T4" i="19"/>
  <c r="BT3" i="19"/>
  <c r="BN33" i="19"/>
  <c r="P225" i="19"/>
  <c r="M66" i="19"/>
  <c r="BL97" i="19"/>
  <c r="U74" i="19"/>
  <c r="BP48" i="19"/>
  <c r="T159" i="19"/>
  <c r="BH63" i="19"/>
  <c r="BR63" i="19"/>
  <c r="I112" i="19"/>
  <c r="F109" i="19"/>
  <c r="G45" i="19"/>
  <c r="S77" i="19"/>
  <c r="BL163" i="19"/>
  <c r="E105" i="19"/>
  <c r="BI149" i="19"/>
  <c r="J221" i="19"/>
  <c r="O123" i="19"/>
  <c r="H150" i="19"/>
  <c r="BO51" i="19"/>
  <c r="M131" i="19"/>
  <c r="U199" i="19"/>
  <c r="G166" i="19"/>
  <c r="J165" i="19"/>
  <c r="Q6" i="19"/>
  <c r="M79" i="19"/>
  <c r="R101" i="19"/>
  <c r="J164" i="19"/>
  <c r="K28" i="19"/>
  <c r="V181" i="19"/>
  <c r="L177" i="19"/>
  <c r="U129" i="19"/>
  <c r="I28" i="19"/>
  <c r="W73" i="19"/>
  <c r="K139" i="19"/>
  <c r="G58" i="19"/>
  <c r="S159" i="19"/>
  <c r="K59" i="19"/>
  <c r="N11" i="19"/>
  <c r="BR48" i="19"/>
  <c r="BM50" i="19"/>
  <c r="S155" i="19"/>
  <c r="V78" i="19"/>
  <c r="P201" i="19"/>
  <c r="BM74" i="19"/>
  <c r="U123" i="19"/>
  <c r="I165" i="19"/>
  <c r="R74" i="19"/>
  <c r="N92" i="19"/>
  <c r="N97" i="19"/>
  <c r="N86" i="19"/>
  <c r="O78" i="19"/>
  <c r="Q154" i="19"/>
  <c r="M145" i="19"/>
  <c r="J39" i="19"/>
  <c r="V45" i="19"/>
  <c r="G252" i="19"/>
  <c r="BI144" i="19"/>
  <c r="F220" i="19"/>
  <c r="J120" i="19"/>
  <c r="S55" i="19"/>
  <c r="U140" i="19"/>
  <c r="BF112" i="19"/>
  <c r="BH175" i="19"/>
  <c r="J76" i="19"/>
  <c r="H59" i="19"/>
  <c r="BT2" i="19"/>
  <c r="H146" i="19"/>
  <c r="BJ85" i="19"/>
  <c r="W2" i="19"/>
  <c r="BR159" i="19"/>
  <c r="U184" i="19"/>
  <c r="BN63" i="19"/>
  <c r="BN160" i="19"/>
  <c r="W176" i="19"/>
  <c r="BV76" i="19"/>
  <c r="BV84" i="19"/>
  <c r="U9" i="19"/>
  <c r="M87" i="19"/>
  <c r="P187" i="19"/>
  <c r="E47" i="19"/>
  <c r="R257" i="19"/>
  <c r="BG121" i="19"/>
  <c r="BE74" i="19"/>
  <c r="V56" i="19"/>
  <c r="Q149" i="19"/>
  <c r="I7" i="19"/>
  <c r="V195" i="19"/>
  <c r="M130" i="19"/>
  <c r="N4" i="19"/>
  <c r="M2" i="19"/>
  <c r="BL137" i="19"/>
  <c r="M93" i="19"/>
  <c r="E249" i="19"/>
  <c r="BR102" i="19"/>
  <c r="P33" i="19"/>
  <c r="G110" i="19"/>
  <c r="BI105" i="19"/>
  <c r="W101" i="19"/>
  <c r="W68" i="19"/>
  <c r="BH106" i="19"/>
  <c r="BS55" i="19"/>
  <c r="BJ37" i="19"/>
  <c r="T226" i="19"/>
  <c r="E10" i="19"/>
  <c r="K155" i="19"/>
  <c r="M151" i="19"/>
  <c r="BF99" i="19"/>
  <c r="R65" i="19"/>
  <c r="F111" i="19"/>
  <c r="N280" i="19"/>
  <c r="BM149" i="19"/>
  <c r="M128" i="19"/>
  <c r="P149" i="19"/>
  <c r="BR47" i="19"/>
  <c r="U265" i="19"/>
  <c r="E226" i="19"/>
  <c r="Q83" i="19"/>
  <c r="P196" i="19"/>
  <c r="V94" i="19"/>
  <c r="N6" i="19"/>
  <c r="V132" i="19"/>
  <c r="V89" i="19"/>
  <c r="U115" i="19"/>
  <c r="BN99" i="19"/>
  <c r="Q75" i="19"/>
  <c r="T90" i="19"/>
  <c r="P38" i="19"/>
  <c r="BE131" i="19"/>
  <c r="K37" i="19"/>
  <c r="BP63" i="19"/>
  <c r="W213" i="19"/>
  <c r="V200" i="19"/>
  <c r="V96" i="19"/>
  <c r="P142" i="19"/>
  <c r="W43" i="19"/>
  <c r="M152" i="19"/>
  <c r="BT122" i="19"/>
  <c r="J217" i="19"/>
  <c r="S96" i="19"/>
  <c r="R109" i="19"/>
  <c r="V187" i="19"/>
  <c r="G237" i="19"/>
  <c r="H187" i="19"/>
  <c r="BN12" i="19"/>
  <c r="G211" i="19"/>
  <c r="H129" i="19"/>
  <c r="L220" i="19"/>
  <c r="E112" i="19"/>
  <c r="W210" i="19"/>
  <c r="U183" i="19"/>
  <c r="M35" i="19"/>
  <c r="BE65" i="19"/>
  <c r="F162" i="19"/>
  <c r="H33" i="19"/>
  <c r="Q157" i="19"/>
  <c r="H109" i="19"/>
  <c r="W60" i="19"/>
  <c r="J79" i="19"/>
  <c r="O52" i="19"/>
  <c r="J118" i="19"/>
  <c r="BG10" i="19"/>
  <c r="F47" i="19"/>
  <c r="T59" i="19"/>
  <c r="K193" i="19"/>
  <c r="W168" i="19"/>
  <c r="BH82" i="19"/>
  <c r="M181" i="19"/>
  <c r="K6" i="19"/>
  <c r="BS79" i="19"/>
  <c r="BQ116" i="19"/>
  <c r="P2" i="19"/>
  <c r="R53" i="19"/>
  <c r="V130" i="19"/>
  <c r="I77" i="19"/>
  <c r="I157" i="19"/>
  <c r="E35" i="19"/>
  <c r="M94" i="19"/>
  <c r="F100" i="19"/>
  <c r="V168" i="19"/>
  <c r="L138" i="19"/>
  <c r="U89" i="19"/>
  <c r="R139" i="19"/>
  <c r="BR50" i="19"/>
  <c r="J148" i="19"/>
  <c r="BL120" i="19"/>
  <c r="M220" i="19"/>
  <c r="F42" i="19"/>
  <c r="S28" i="19"/>
  <c r="K60" i="19"/>
  <c r="BG89" i="19"/>
  <c r="S185" i="19"/>
  <c r="I227" i="19"/>
  <c r="I73" i="19"/>
  <c r="H2" i="19"/>
  <c r="I44" i="19"/>
  <c r="O227" i="19"/>
  <c r="S17" i="19"/>
  <c r="BI38" i="19"/>
  <c r="L222" i="19"/>
  <c r="L223" i="19"/>
  <c r="Q145" i="19"/>
  <c r="N26" i="19"/>
  <c r="U2" i="19"/>
  <c r="E120" i="19"/>
  <c r="Q138" i="19"/>
  <c r="S153" i="19"/>
  <c r="Q46" i="19"/>
  <c r="M4" i="19"/>
  <c r="W103" i="19"/>
  <c r="M186" i="19"/>
  <c r="BG136" i="19"/>
  <c r="BV83" i="19"/>
  <c r="N40" i="19"/>
  <c r="Q26" i="19"/>
  <c r="F136" i="19"/>
  <c r="V27" i="19"/>
  <c r="U87" i="19"/>
  <c r="J273" i="19"/>
  <c r="E218" i="19"/>
  <c r="F193" i="19"/>
  <c r="T166" i="19"/>
  <c r="O12" i="19"/>
  <c r="I114" i="19"/>
  <c r="BR49" i="19"/>
  <c r="T97" i="19"/>
  <c r="BL112" i="19"/>
  <c r="F69" i="19"/>
  <c r="G154" i="19"/>
  <c r="F149" i="19"/>
  <c r="F66" i="19"/>
  <c r="BG42" i="19"/>
  <c r="L172" i="19"/>
  <c r="BO120" i="19"/>
  <c r="N96" i="19"/>
  <c r="V169" i="19"/>
  <c r="BL85" i="19"/>
  <c r="BO132" i="19"/>
  <c r="Q174" i="19"/>
  <c r="I262" i="19"/>
  <c r="O75" i="19"/>
  <c r="P82" i="19"/>
  <c r="BU165" i="19"/>
  <c r="BK104" i="19"/>
  <c r="BF111" i="19"/>
  <c r="G223" i="19"/>
  <c r="N22" i="19"/>
  <c r="BJ3" i="19"/>
  <c r="BI24" i="19"/>
  <c r="G95" i="19"/>
  <c r="R206" i="19"/>
  <c r="M169" i="19"/>
  <c r="S105" i="19"/>
  <c r="W131" i="19"/>
  <c r="BO98" i="19"/>
  <c r="G204" i="19"/>
  <c r="U8" i="19"/>
  <c r="P111" i="19"/>
  <c r="BO9" i="19"/>
  <c r="P16" i="19"/>
  <c r="S2" i="19"/>
  <c r="BM101" i="19"/>
  <c r="G69" i="19"/>
  <c r="W26" i="19"/>
  <c r="BL33" i="19"/>
  <c r="BG57" i="19"/>
  <c r="BU59" i="19"/>
  <c r="Q203" i="19"/>
  <c r="L77" i="19"/>
  <c r="I111" i="19"/>
  <c r="Q155" i="19"/>
  <c r="I64" i="19"/>
  <c r="J108" i="19"/>
  <c r="O83" i="19"/>
  <c r="K166" i="19"/>
  <c r="O107" i="19"/>
  <c r="P85" i="19"/>
  <c r="K141" i="19"/>
  <c r="W175" i="19"/>
  <c r="S178" i="19"/>
  <c r="R201" i="19"/>
  <c r="W17" i="19"/>
  <c r="BJ30" i="19"/>
  <c r="L25" i="19"/>
  <c r="N2" i="19"/>
  <c r="BG12" i="19"/>
  <c r="G212" i="19"/>
  <c r="BV79" i="19"/>
  <c r="F150" i="19"/>
  <c r="T25" i="19"/>
  <c r="M109" i="19"/>
  <c r="BE125" i="19"/>
  <c r="R36" i="19"/>
  <c r="N137" i="19"/>
  <c r="O167" i="19"/>
  <c r="N99" i="19"/>
  <c r="V47" i="19"/>
  <c r="BN127" i="19"/>
  <c r="BT112" i="19"/>
  <c r="BM124" i="19"/>
  <c r="BK20" i="19"/>
  <c r="E203" i="19"/>
  <c r="H136" i="19"/>
  <c r="BU27" i="19"/>
  <c r="E150" i="19"/>
  <c r="P117" i="19"/>
  <c r="G67" i="19"/>
  <c r="M147" i="19"/>
  <c r="BK58" i="19"/>
  <c r="F83" i="19"/>
  <c r="O131" i="19"/>
  <c r="O126" i="19"/>
  <c r="BH115" i="19"/>
  <c r="U47" i="19"/>
  <c r="L213" i="19"/>
  <c r="H40" i="19"/>
  <c r="H96" i="19"/>
  <c r="P61" i="19"/>
  <c r="S50" i="19"/>
  <c r="J144" i="19"/>
  <c r="S225" i="19"/>
  <c r="W150" i="19"/>
  <c r="K181" i="19"/>
  <c r="Q109" i="19"/>
  <c r="S124" i="19"/>
  <c r="I93" i="19"/>
  <c r="O116" i="19"/>
  <c r="I193" i="19"/>
  <c r="K126" i="19"/>
  <c r="G90" i="19"/>
  <c r="O119" i="19"/>
  <c r="P175" i="19"/>
  <c r="G172" i="19"/>
  <c r="M45" i="19"/>
  <c r="H201" i="19"/>
  <c r="R220" i="19"/>
  <c r="M31" i="19"/>
  <c r="E116" i="19"/>
  <c r="S287" i="19"/>
  <c r="BR134" i="19"/>
  <c r="P60" i="19"/>
  <c r="H179" i="19"/>
  <c r="R184" i="19"/>
  <c r="BO56" i="19"/>
  <c r="BP86" i="19"/>
  <c r="R168" i="19"/>
  <c r="T12" i="19"/>
  <c r="E92" i="19"/>
  <c r="L123" i="19"/>
  <c r="L66" i="19"/>
  <c r="W183" i="19"/>
  <c r="BR9" i="19"/>
  <c r="P101" i="19"/>
  <c r="V135" i="19"/>
  <c r="P78" i="19"/>
  <c r="I107" i="19"/>
  <c r="BE128" i="19"/>
  <c r="K228" i="19"/>
  <c r="M180" i="19"/>
  <c r="M82" i="19"/>
  <c r="R4" i="19"/>
  <c r="T181" i="19"/>
  <c r="K202" i="19"/>
  <c r="H176" i="19"/>
  <c r="S163" i="19"/>
  <c r="G9" i="19"/>
  <c r="M159" i="19"/>
  <c r="U126" i="19"/>
  <c r="I232" i="19"/>
  <c r="BG43" i="19"/>
  <c r="O141" i="19"/>
  <c r="N272" i="19"/>
  <c r="S196" i="19"/>
  <c r="H20" i="19"/>
  <c r="BQ119" i="19"/>
  <c r="W109" i="19"/>
  <c r="N209" i="19"/>
  <c r="T157" i="19"/>
  <c r="BP116" i="19"/>
  <c r="O186" i="19"/>
  <c r="P161" i="19"/>
  <c r="Q167" i="19"/>
  <c r="O58" i="19"/>
  <c r="BM142" i="19"/>
  <c r="P125" i="19"/>
  <c r="V70" i="19"/>
  <c r="BQ9" i="19"/>
  <c r="S11" i="19"/>
  <c r="M206" i="19"/>
  <c r="N20" i="19"/>
  <c r="I39" i="19"/>
  <c r="Q42" i="19"/>
  <c r="V3" i="19"/>
  <c r="BJ14" i="19"/>
  <c r="BO57" i="19"/>
  <c r="M222" i="19"/>
  <c r="M253" i="19"/>
  <c r="K169" i="19"/>
  <c r="Q68" i="19"/>
  <c r="I8" i="19"/>
  <c r="N204" i="19"/>
  <c r="T94" i="19"/>
  <c r="I155" i="19"/>
  <c r="I86" i="19"/>
  <c r="BV149" i="19"/>
  <c r="U48" i="19"/>
  <c r="V237" i="19"/>
  <c r="P36" i="19"/>
  <c r="BR108" i="19"/>
  <c r="P102" i="19"/>
  <c r="BO140" i="19"/>
  <c r="BO23" i="19"/>
  <c r="F79" i="19"/>
  <c r="BP11" i="19"/>
  <c r="BL26" i="19"/>
  <c r="P181" i="19"/>
  <c r="L120" i="19"/>
  <c r="I104" i="19"/>
  <c r="P186" i="19"/>
  <c r="BS35" i="19"/>
  <c r="BS119" i="19"/>
  <c r="V222" i="19"/>
  <c r="V154" i="19"/>
  <c r="F171" i="19"/>
  <c r="W108" i="19"/>
  <c r="F107" i="19"/>
  <c r="W95" i="19"/>
  <c r="BT103" i="19"/>
  <c r="G139" i="19"/>
  <c r="M67" i="19"/>
  <c r="T34" i="19"/>
  <c r="V103" i="19"/>
  <c r="R7" i="19"/>
  <c r="P184" i="19"/>
  <c r="F172" i="19"/>
  <c r="BS17" i="19"/>
  <c r="O158" i="19"/>
  <c r="W71" i="19"/>
  <c r="S218" i="19"/>
  <c r="Q231" i="19"/>
  <c r="BI43" i="19"/>
  <c r="G140" i="19"/>
  <c r="M210" i="19"/>
  <c r="H145" i="19"/>
  <c r="L117" i="19"/>
  <c r="S118" i="19"/>
  <c r="N130" i="19"/>
  <c r="BS104" i="19"/>
  <c r="J186" i="19"/>
  <c r="BV18" i="19"/>
  <c r="T109" i="19"/>
  <c r="BF53" i="19"/>
  <c r="Q163" i="19"/>
  <c r="R207" i="19"/>
  <c r="U99" i="19"/>
  <c r="U62" i="19"/>
  <c r="T198" i="19"/>
  <c r="BL35" i="19"/>
  <c r="J31" i="19"/>
  <c r="L75" i="19"/>
  <c r="W70" i="19"/>
  <c r="Q171" i="19"/>
  <c r="V174" i="19"/>
  <c r="BJ117" i="19"/>
  <c r="W111" i="19"/>
  <c r="H27" i="19"/>
  <c r="H50" i="19"/>
  <c r="W23" i="19"/>
  <c r="R124" i="19"/>
  <c r="BL130" i="19"/>
  <c r="M183" i="19"/>
  <c r="G97" i="19"/>
  <c r="I237" i="19"/>
  <c r="BG92" i="19"/>
  <c r="BF134" i="19"/>
  <c r="M69" i="19"/>
  <c r="P44" i="19"/>
  <c r="BG53" i="19"/>
  <c r="E44" i="19"/>
  <c r="N108" i="19"/>
  <c r="BJ118" i="19"/>
  <c r="BI73" i="19"/>
  <c r="N173" i="19"/>
  <c r="BV95" i="19"/>
  <c r="M50" i="19"/>
  <c r="N33" i="19"/>
  <c r="H117" i="19"/>
  <c r="S181" i="19"/>
  <c r="H218" i="19"/>
  <c r="BO113" i="19"/>
  <c r="H155" i="19"/>
  <c r="BG98" i="19"/>
  <c r="J112" i="19"/>
  <c r="R238" i="19"/>
  <c r="H103" i="19"/>
  <c r="J225" i="19"/>
  <c r="S125" i="19"/>
  <c r="G108" i="19"/>
  <c r="BE96" i="19"/>
  <c r="E40" i="19"/>
  <c r="V209" i="19"/>
  <c r="K75" i="19"/>
  <c r="BS75" i="19"/>
  <c r="E107" i="19"/>
  <c r="P88" i="19"/>
  <c r="W82" i="19"/>
  <c r="BV77" i="19"/>
  <c r="BO118" i="19"/>
  <c r="P160" i="19"/>
  <c r="G270" i="19"/>
  <c r="L6" i="19"/>
  <c r="K66" i="19"/>
  <c r="BF5" i="19"/>
  <c r="P29" i="19"/>
  <c r="BJ47" i="19"/>
  <c r="F71" i="19"/>
  <c r="BF10" i="19"/>
  <c r="J142" i="19"/>
  <c r="K172" i="19"/>
  <c r="V51" i="19"/>
  <c r="U191" i="19"/>
  <c r="BM40" i="19"/>
  <c r="J114" i="19"/>
  <c r="O165" i="19"/>
  <c r="Q101" i="19"/>
  <c r="O127" i="19"/>
  <c r="F19" i="19"/>
  <c r="W77" i="19"/>
  <c r="BE91" i="19"/>
  <c r="P37" i="19"/>
  <c r="BN17" i="19"/>
  <c r="J149" i="19"/>
  <c r="M166" i="19"/>
  <c r="T122" i="19"/>
  <c r="BJ171" i="19"/>
  <c r="BE2" i="19"/>
  <c r="BS130" i="19"/>
  <c r="BE171" i="19"/>
  <c r="T200" i="19"/>
  <c r="L110" i="19"/>
  <c r="P124" i="19"/>
  <c r="S135" i="19"/>
  <c r="L94" i="19"/>
  <c r="E194" i="19"/>
  <c r="E87" i="19"/>
  <c r="G64" i="19"/>
  <c r="BR109" i="19"/>
  <c r="E185" i="19"/>
  <c r="R202" i="19"/>
  <c r="E13" i="19"/>
  <c r="M98" i="19"/>
  <c r="O108" i="19"/>
  <c r="O34" i="19"/>
  <c r="P162" i="19"/>
  <c r="L279" i="19"/>
  <c r="W50" i="19"/>
  <c r="N229" i="19"/>
  <c r="N18" i="19"/>
  <c r="N27" i="19"/>
  <c r="R62" i="19"/>
  <c r="N28" i="19"/>
  <c r="O210" i="19"/>
  <c r="BF90" i="19"/>
  <c r="K47" i="19"/>
  <c r="W87" i="19"/>
  <c r="R5" i="19"/>
  <c r="F227" i="19"/>
  <c r="J214" i="19"/>
  <c r="S180" i="19"/>
  <c r="E94" i="19"/>
  <c r="E53" i="72" l="1"/>
  <c r="E4" i="72"/>
  <c r="E66" i="72"/>
  <c r="E18" i="72"/>
  <c r="E23" i="69"/>
  <c r="E24" i="69"/>
  <c r="E14" i="69"/>
  <c r="E2" i="72"/>
  <c r="E47" i="72"/>
  <c r="E73" i="72"/>
  <c r="E32" i="72"/>
  <c r="E6" i="72"/>
  <c r="E11" i="69"/>
  <c r="E40" i="72"/>
  <c r="E38" i="69"/>
  <c r="E41" i="69"/>
  <c r="E56" i="69"/>
  <c r="E52" i="69"/>
  <c r="E30" i="69"/>
  <c r="E18" i="69"/>
  <c r="E33" i="69"/>
  <c r="E60" i="69"/>
  <c r="BW421" i="19"/>
  <c r="CG421" i="19"/>
  <c r="CL421" i="19"/>
  <c r="CD421" i="19"/>
  <c r="CM421" i="19"/>
  <c r="CP421" i="19"/>
  <c r="CA421" i="19"/>
  <c r="CE421" i="19"/>
  <c r="CF421" i="19"/>
  <c r="CK421" i="19"/>
  <c r="CN421" i="19"/>
  <c r="CB421" i="19"/>
  <c r="CJ421" i="19"/>
  <c r="CH421" i="19"/>
  <c r="BX421" i="19"/>
  <c r="CI421" i="19"/>
  <c r="CO421" i="19"/>
  <c r="CC421" i="19"/>
  <c r="CC400" i="19"/>
  <c r="CL400" i="19"/>
  <c r="BW400" i="19"/>
  <c r="CG400" i="19"/>
  <c r="CK400" i="19"/>
  <c r="CI400" i="19"/>
  <c r="CD400" i="19"/>
  <c r="CJ400" i="19"/>
  <c r="CB400" i="19"/>
  <c r="CA400" i="19"/>
  <c r="CF400" i="19"/>
  <c r="BX400" i="19"/>
  <c r="CM400" i="19"/>
  <c r="CH400" i="19"/>
  <c r="CN400" i="19"/>
  <c r="CE400" i="19"/>
  <c r="CP400" i="19"/>
  <c r="CO400" i="19"/>
  <c r="E21" i="66"/>
  <c r="E17" i="66"/>
  <c r="E14" i="66"/>
  <c r="E4" i="63"/>
  <c r="E22" i="66"/>
  <c r="E8" i="63"/>
  <c r="E17" i="63"/>
  <c r="E33" i="63"/>
  <c r="E34" i="66"/>
  <c r="E43" i="66"/>
  <c r="E18" i="66"/>
  <c r="E29" i="66"/>
  <c r="E27" i="66"/>
  <c r="E48" i="66"/>
  <c r="E41" i="66"/>
  <c r="E37" i="63"/>
  <c r="E28" i="63"/>
  <c r="E54" i="63"/>
  <c r="E48" i="63"/>
  <c r="E19" i="63"/>
  <c r="E25" i="63"/>
  <c r="E42" i="63"/>
  <c r="E14" i="60"/>
  <c r="E11" i="60"/>
  <c r="E34" i="60"/>
  <c r="E65" i="57"/>
  <c r="E11" i="57"/>
  <c r="E3" i="57"/>
  <c r="E9" i="57"/>
  <c r="E22" i="60"/>
  <c r="E69" i="60"/>
  <c r="E32" i="60"/>
  <c r="E41" i="60"/>
  <c r="E23" i="60"/>
  <c r="E59" i="60"/>
  <c r="E58" i="60"/>
  <c r="E52" i="60"/>
  <c r="E44" i="60"/>
  <c r="E60" i="57"/>
  <c r="E26" i="57"/>
  <c r="E19" i="57"/>
  <c r="E36" i="57"/>
  <c r="E28" i="57"/>
  <c r="E57" i="57"/>
  <c r="E47" i="57"/>
  <c r="CJ323" i="19"/>
  <c r="BW319" i="19"/>
  <c r="CP319" i="19"/>
  <c r="CN323" i="19"/>
  <c r="CG323" i="19"/>
  <c r="CL323" i="19"/>
  <c r="CI323" i="19"/>
  <c r="CA319" i="19"/>
  <c r="BW323" i="19"/>
  <c r="CO323" i="19"/>
  <c r="CP323" i="19"/>
  <c r="CL319" i="19"/>
  <c r="CH323" i="19"/>
  <c r="CF323" i="19"/>
  <c r="CA323" i="19"/>
  <c r="CC319" i="19"/>
  <c r="CM319" i="19"/>
  <c r="CH319" i="19"/>
  <c r="CM323" i="19"/>
  <c r="BX323" i="19"/>
  <c r="CK319" i="19"/>
  <c r="CI319" i="19"/>
  <c r="CN319" i="19"/>
  <c r="CD319" i="19"/>
  <c r="CF319" i="19"/>
  <c r="CE323" i="19"/>
  <c r="CO319" i="19"/>
  <c r="CB319" i="19"/>
  <c r="CC323" i="19"/>
  <c r="CD323" i="19"/>
  <c r="BX319" i="19"/>
  <c r="CB323" i="19"/>
  <c r="CJ319" i="19"/>
  <c r="CG319" i="19"/>
  <c r="CE319" i="19"/>
  <c r="CK323" i="19"/>
  <c r="AE505" i="19"/>
  <c r="AQ505" i="19"/>
  <c r="AM505" i="19"/>
  <c r="AO505" i="19"/>
  <c r="AP505" i="19"/>
  <c r="AC505" i="19"/>
  <c r="AD502" i="19"/>
  <c r="AJ505" i="19"/>
  <c r="AA505" i="19"/>
  <c r="AN502" i="19"/>
  <c r="AK505" i="19"/>
  <c r="AG505" i="19"/>
  <c r="AH505" i="19"/>
  <c r="AB505" i="19"/>
  <c r="X505" i="19"/>
  <c r="AN505" i="19"/>
  <c r="Z505" i="19"/>
  <c r="X502" i="19"/>
  <c r="AC502" i="19"/>
  <c r="AI505" i="19"/>
  <c r="AD505" i="19"/>
  <c r="AF505" i="19"/>
  <c r="AQ502" i="19"/>
  <c r="AH502" i="19"/>
  <c r="AK502" i="19"/>
  <c r="AI502" i="19"/>
  <c r="AL505" i="19"/>
  <c r="AO502" i="19"/>
  <c r="AG502" i="19"/>
  <c r="AJ502" i="19"/>
  <c r="AF502" i="19"/>
  <c r="Z502" i="19"/>
  <c r="AA502" i="19"/>
  <c r="AE502" i="19"/>
  <c r="AM502" i="19"/>
  <c r="AL502" i="19"/>
  <c r="AP502" i="19"/>
  <c r="AB502" i="19"/>
  <c r="E18" i="54"/>
  <c r="E22" i="54"/>
  <c r="V7" i="13"/>
  <c r="E2" i="51"/>
  <c r="E14" i="51"/>
  <c r="E59" i="54"/>
  <c r="E28" i="54"/>
  <c r="E47" i="54"/>
  <c r="E56" i="54"/>
  <c r="E25" i="54"/>
  <c r="E54" i="54"/>
  <c r="E32" i="51"/>
  <c r="E67" i="51"/>
  <c r="E62" i="51"/>
  <c r="E40" i="51"/>
  <c r="E48" i="51"/>
  <c r="E35" i="51"/>
  <c r="E27" i="51"/>
  <c r="V10" i="13"/>
  <c r="AE440" i="19"/>
  <c r="AM440" i="19"/>
  <c r="AC440" i="19"/>
  <c r="Z440" i="19"/>
  <c r="AK440" i="19"/>
  <c r="AD440" i="19"/>
  <c r="AG440" i="19"/>
  <c r="AP440" i="19"/>
  <c r="AH440" i="19"/>
  <c r="AB440" i="19"/>
  <c r="AA440" i="19"/>
  <c r="X440" i="19"/>
  <c r="AJ440" i="19"/>
  <c r="AI440" i="19"/>
  <c r="AO440" i="19"/>
  <c r="AN440" i="19"/>
  <c r="AQ440" i="19"/>
  <c r="AL440" i="19"/>
  <c r="AF440" i="19"/>
  <c r="BX291" i="19"/>
  <c r="CK291" i="19"/>
  <c r="CM291" i="19"/>
  <c r="CO291" i="19"/>
  <c r="CI291" i="19"/>
  <c r="CB291" i="19"/>
  <c r="CC291" i="19"/>
  <c r="CG291" i="19"/>
  <c r="CA291" i="19"/>
  <c r="BW291" i="19"/>
  <c r="CH291" i="19"/>
  <c r="CE291" i="19"/>
  <c r="CD291" i="19"/>
  <c r="CP291" i="19"/>
  <c r="CF291" i="19"/>
  <c r="CJ291" i="19"/>
  <c r="CN291" i="19"/>
  <c r="CL291" i="19"/>
  <c r="E22" i="48"/>
  <c r="E28" i="48"/>
  <c r="E4" i="48"/>
  <c r="E34" i="48"/>
  <c r="E45" i="45"/>
  <c r="E16" i="45"/>
  <c r="E23" i="45"/>
  <c r="E57" i="48"/>
  <c r="E38" i="48"/>
  <c r="E26" i="48"/>
  <c r="E65" i="48"/>
  <c r="E48" i="48"/>
  <c r="E51" i="48"/>
  <c r="E32" i="45"/>
  <c r="E35" i="45"/>
  <c r="E27" i="45"/>
  <c r="E51" i="45"/>
  <c r="E54" i="45"/>
  <c r="E41" i="45"/>
  <c r="BX251" i="19"/>
  <c r="CG250" i="19"/>
  <c r="CH250" i="19"/>
  <c r="CA251" i="19"/>
  <c r="CO264" i="19"/>
  <c r="CD250" i="19"/>
  <c r="CN251" i="19"/>
  <c r="CJ250" i="19"/>
  <c r="CC264" i="19"/>
  <c r="CL250" i="19"/>
  <c r="CP250" i="19"/>
  <c r="CH264" i="19"/>
  <c r="CF251" i="19"/>
  <c r="CM251" i="19"/>
  <c r="CB251" i="19"/>
  <c r="CF250" i="19"/>
  <c r="CM264" i="19"/>
  <c r="CE251" i="19"/>
  <c r="CG251" i="19"/>
  <c r="CA264" i="19"/>
  <c r="CJ264" i="19"/>
  <c r="CM250" i="19"/>
  <c r="CC250" i="19"/>
  <c r="CK250" i="19"/>
  <c r="CI251" i="19"/>
  <c r="BW264" i="19"/>
  <c r="CA250" i="19"/>
  <c r="CL251" i="19"/>
  <c r="CE264" i="19"/>
  <c r="BX264" i="19"/>
  <c r="BX250" i="19"/>
  <c r="BW251" i="19"/>
  <c r="CI264" i="19"/>
  <c r="CG264" i="19"/>
  <c r="CB250" i="19"/>
  <c r="CJ251" i="19"/>
  <c r="CI250" i="19"/>
  <c r="CC251" i="19"/>
  <c r="CP251" i="19"/>
  <c r="CP264" i="19"/>
  <c r="CD264" i="19"/>
  <c r="CF264" i="19"/>
  <c r="CD251" i="19"/>
  <c r="CK251" i="19"/>
  <c r="CE250" i="19"/>
  <c r="CN264" i="19"/>
  <c r="BW250" i="19"/>
  <c r="CB264" i="19"/>
  <c r="CO251" i="19"/>
  <c r="CO250" i="19"/>
  <c r="CH251" i="19"/>
  <c r="CK264" i="19"/>
  <c r="CN250" i="19"/>
  <c r="CL264" i="19"/>
  <c r="CH234" i="19"/>
  <c r="CI234" i="19"/>
  <c r="CG234" i="19"/>
  <c r="CF234" i="19"/>
  <c r="CC234" i="19"/>
  <c r="CB234" i="19"/>
  <c r="CE234" i="19"/>
  <c r="CM234" i="19"/>
  <c r="CN234" i="19"/>
  <c r="CD234" i="19"/>
  <c r="BW234" i="19"/>
  <c r="CK234" i="19"/>
  <c r="CA234" i="19"/>
  <c r="CP234" i="19"/>
  <c r="CJ234" i="19"/>
  <c r="CL234" i="19"/>
  <c r="CO234" i="19"/>
  <c r="BX234" i="19"/>
  <c r="AB353" i="19"/>
  <c r="AG353" i="19"/>
  <c r="X353" i="19"/>
  <c r="Z353" i="19"/>
  <c r="AN353" i="19"/>
  <c r="AI353" i="19"/>
  <c r="AH353" i="19"/>
  <c r="AM353" i="19"/>
  <c r="AP353" i="19"/>
  <c r="AF353" i="19"/>
  <c r="AK353" i="19"/>
  <c r="AA353" i="19"/>
  <c r="AJ353" i="19"/>
  <c r="AQ353" i="19"/>
  <c r="AE353" i="19"/>
  <c r="AL353" i="19"/>
  <c r="AO353" i="19"/>
  <c r="AC353" i="19"/>
  <c r="AD353" i="19"/>
  <c r="E23" i="42"/>
  <c r="E44" i="39"/>
  <c r="E22" i="39"/>
  <c r="E55" i="42"/>
  <c r="E20" i="42"/>
  <c r="E13" i="42"/>
  <c r="E17" i="42"/>
  <c r="E50" i="42"/>
  <c r="CN218" i="19"/>
  <c r="CP218" i="19"/>
  <c r="CD218" i="19"/>
  <c r="CK218" i="19"/>
  <c r="CG218" i="19"/>
  <c r="CA218" i="19"/>
  <c r="CF218" i="19"/>
  <c r="CO218" i="19"/>
  <c r="CB218" i="19"/>
  <c r="CL218" i="19"/>
  <c r="CI218" i="19"/>
  <c r="BW218" i="19"/>
  <c r="CM218" i="19"/>
  <c r="CC218" i="19"/>
  <c r="CE218" i="19"/>
  <c r="CJ218" i="19"/>
  <c r="BX218" i="19"/>
  <c r="CH218" i="19"/>
  <c r="CB212" i="19"/>
  <c r="CG223" i="19"/>
  <c r="CF223" i="19"/>
  <c r="CA220" i="19"/>
  <c r="BX220" i="19"/>
  <c r="CN209" i="19"/>
  <c r="CL222" i="19"/>
  <c r="CK222" i="19"/>
  <c r="CF208" i="19"/>
  <c r="CB219" i="19"/>
  <c r="CD216" i="19"/>
  <c r="CF213" i="19"/>
  <c r="CD217" i="19"/>
  <c r="CC217" i="19"/>
  <c r="CA219" i="19"/>
  <c r="CC216" i="19"/>
  <c r="CJ206" i="19"/>
  <c r="CE215" i="19"/>
  <c r="CD215" i="19"/>
  <c r="CF214" i="19"/>
  <c r="CE214" i="19"/>
  <c r="CE213" i="19"/>
  <c r="CN221" i="19"/>
  <c r="CA212" i="19"/>
  <c r="CM209" i="19"/>
  <c r="CE208" i="19"/>
  <c r="CA217" i="19"/>
  <c r="CD214" i="19"/>
  <c r="CL209" i="19"/>
  <c r="CD208" i="19"/>
  <c r="CP207" i="19"/>
  <c r="CC223" i="19"/>
  <c r="CH222" i="19"/>
  <c r="BX217" i="19"/>
  <c r="CC214" i="19"/>
  <c r="CC213" i="19"/>
  <c r="CF222" i="19"/>
  <c r="CA214" i="19"/>
  <c r="CB209" i="19"/>
  <c r="CJ221" i="19"/>
  <c r="BW216" i="19"/>
  <c r="BW215" i="19"/>
  <c r="BX214" i="19"/>
  <c r="CA213" i="19"/>
  <c r="CO211" i="19"/>
  <c r="CK210" i="19"/>
  <c r="CA209" i="19"/>
  <c r="CM207" i="19"/>
  <c r="CC222" i="19"/>
  <c r="CI221" i="19"/>
  <c r="CM220" i="19"/>
  <c r="CN219" i="19"/>
  <c r="CP217" i="19"/>
  <c r="CP216" i="19"/>
  <c r="BX213" i="19"/>
  <c r="CM211" i="19"/>
  <c r="CI210" i="19"/>
  <c r="BX209" i="19"/>
  <c r="CL207" i="19"/>
  <c r="BX206" i="19"/>
  <c r="CP205" i="19"/>
  <c r="CM223" i="19"/>
  <c r="BX222" i="19"/>
  <c r="CH221" i="19"/>
  <c r="CL220" i="19"/>
  <c r="CM219" i="19"/>
  <c r="CO217" i="19"/>
  <c r="CO216" i="19"/>
  <c r="CP215" i="19"/>
  <c r="CN212" i="19"/>
  <c r="CJ211" i="19"/>
  <c r="CF210" i="19"/>
  <c r="BW209" i="19"/>
  <c r="CE207" i="19"/>
  <c r="CM205" i="19"/>
  <c r="CL223" i="19"/>
  <c r="BW222" i="19"/>
  <c r="CG221" i="19"/>
  <c r="CJ220" i="19"/>
  <c r="CL219" i="19"/>
  <c r="CM217" i="19"/>
  <c r="CN216" i="19"/>
  <c r="CN215" i="19"/>
  <c r="CP214" i="19"/>
  <c r="CP213" i="19"/>
  <c r="CM212" i="19"/>
  <c r="CI211" i="19"/>
  <c r="CE210" i="19"/>
  <c r="CJ208" i="19"/>
  <c r="CB207" i="19"/>
  <c r="CJ205" i="19"/>
  <c r="CI206" i="19"/>
  <c r="CE223" i="19"/>
  <c r="CI222" i="19"/>
  <c r="CM221" i="19"/>
  <c r="BX219" i="19"/>
  <c r="CB216" i="19"/>
  <c r="CB215" i="19"/>
  <c r="CD213" i="19"/>
  <c r="BX212" i="19"/>
  <c r="CH206" i="19"/>
  <c r="CL221" i="19"/>
  <c r="BW219" i="19"/>
  <c r="CA216" i="19"/>
  <c r="CA215" i="19"/>
  <c r="BW212" i="19"/>
  <c r="CO210" i="19"/>
  <c r="CI209" i="19"/>
  <c r="CO207" i="19"/>
  <c r="CE206" i="19"/>
  <c r="CK221" i="19"/>
  <c r="CP220" i="19"/>
  <c r="CP219" i="19"/>
  <c r="BX216" i="19"/>
  <c r="BX215" i="19"/>
  <c r="CB213" i="19"/>
  <c r="CP211" i="19"/>
  <c r="CL210" i="19"/>
  <c r="CN207" i="19"/>
  <c r="CB206" i="19"/>
  <c r="CE222" i="19"/>
  <c r="CO220" i="19"/>
  <c r="CO219" i="19"/>
  <c r="CA206" i="19"/>
  <c r="CJ223" i="19"/>
  <c r="CD221" i="19"/>
  <c r="CI220" i="19"/>
  <c r="CK219" i="19"/>
  <c r="CL217" i="19"/>
  <c r="CM216" i="19"/>
  <c r="CM215" i="19"/>
  <c r="CO214" i="19"/>
  <c r="CO213" i="19"/>
  <c r="CL212" i="19"/>
  <c r="CH211" i="19"/>
  <c r="CD210" i="19"/>
  <c r="CI208" i="19"/>
  <c r="CA207" i="19"/>
  <c r="CI205" i="19"/>
  <c r="CI223" i="19"/>
  <c r="CN222" i="19"/>
  <c r="BX221" i="19"/>
  <c r="CH220" i="19"/>
  <c r="CI219" i="19"/>
  <c r="CJ217" i="19"/>
  <c r="CL216" i="19"/>
  <c r="CL215" i="19"/>
  <c r="CM214" i="19"/>
  <c r="CN213" i="19"/>
  <c r="CK212" i="19"/>
  <c r="CG211" i="19"/>
  <c r="CC210" i="19"/>
  <c r="CH208" i="19"/>
  <c r="BX207" i="19"/>
  <c r="CH205" i="19"/>
  <c r="CH223" i="19"/>
  <c r="CM222" i="19"/>
  <c r="BW221" i="19"/>
  <c r="CE220" i="19"/>
  <c r="CE219" i="19"/>
  <c r="CG217" i="19"/>
  <c r="CH216" i="19"/>
  <c r="CI215" i="19"/>
  <c r="CI214" i="19"/>
  <c r="CK213" i="19"/>
  <c r="CH212" i="19"/>
  <c r="CD211" i="19"/>
  <c r="BX210" i="19"/>
  <c r="CG208" i="19"/>
  <c r="CM206" i="19"/>
  <c r="CE205" i="19"/>
  <c r="CG220" i="19"/>
  <c r="CH219" i="19"/>
  <c r="CI217" i="19"/>
  <c r="CK216" i="19"/>
  <c r="CK215" i="19"/>
  <c r="CL214" i="19"/>
  <c r="CM213" i="19"/>
  <c r="BW213" i="19"/>
  <c r="CJ212" i="19"/>
  <c r="CF211" i="19"/>
  <c r="CB210" i="19"/>
  <c r="CK209" i="19"/>
  <c r="CA208" i="19"/>
  <c r="CI207" i="19"/>
  <c r="BW206" i="19"/>
  <c r="CG205" i="19"/>
  <c r="CD223" i="19"/>
  <c r="CD222" i="19"/>
  <c r="CE221" i="19"/>
  <c r="CF220" i="19"/>
  <c r="CF219" i="19"/>
  <c r="CH217" i="19"/>
  <c r="CI216" i="19"/>
  <c r="CJ215" i="19"/>
  <c r="CJ214" i="19"/>
  <c r="CL213" i="19"/>
  <c r="CI212" i="19"/>
  <c r="CE211" i="19"/>
  <c r="CP210" i="19"/>
  <c r="CA210" i="19"/>
  <c r="CJ209" i="19"/>
  <c r="CF207" i="19"/>
  <c r="CN206" i="19"/>
  <c r="CF205" i="19"/>
  <c r="CP223" i="19"/>
  <c r="CA223" i="19"/>
  <c r="CP222" i="19"/>
  <c r="CB222" i="19"/>
  <c r="CB221" i="19"/>
  <c r="CD220" i="19"/>
  <c r="CD219" i="19"/>
  <c r="CF217" i="19"/>
  <c r="CF216" i="19"/>
  <c r="CH215" i="19"/>
  <c r="CH214" i="19"/>
  <c r="CI213" i="19"/>
  <c r="CG212" i="19"/>
  <c r="CC211" i="19"/>
  <c r="CN210" i="19"/>
  <c r="BW210" i="19"/>
  <c r="CH209" i="19"/>
  <c r="CP208" i="19"/>
  <c r="CD207" i="19"/>
  <c r="CL206" i="19"/>
  <c r="CD205" i="19"/>
  <c r="CO223" i="19"/>
  <c r="BX223" i="19"/>
  <c r="CO222" i="19"/>
  <c r="CA222" i="19"/>
  <c r="CP221" i="19"/>
  <c r="CA221" i="19"/>
  <c r="CC220" i="19"/>
  <c r="CC219" i="19"/>
  <c r="CE217" i="19"/>
  <c r="CE216" i="19"/>
  <c r="CG215" i="19"/>
  <c r="CG214" i="19"/>
  <c r="CH213" i="19"/>
  <c r="CE212" i="19"/>
  <c r="CA211" i="19"/>
  <c r="CM210" i="19"/>
  <c r="CE209" i="19"/>
  <c r="CM208" i="19"/>
  <c r="CC207" i="19"/>
  <c r="CK206" i="19"/>
  <c r="CA205" i="19"/>
  <c r="CG209" i="19"/>
  <c r="CO208" i="19"/>
  <c r="CC208" i="19"/>
  <c r="CK207" i="19"/>
  <c r="BW207" i="19"/>
  <c r="CG206" i="19"/>
  <c r="CO205" i="19"/>
  <c r="CC205" i="19"/>
  <c r="CN223" i="19"/>
  <c r="CB223" i="19"/>
  <c r="CJ222" i="19"/>
  <c r="CF221" i="19"/>
  <c r="CN220" i="19"/>
  <c r="CB220" i="19"/>
  <c r="CJ219" i="19"/>
  <c r="CN217" i="19"/>
  <c r="CB217" i="19"/>
  <c r="CJ216" i="19"/>
  <c r="CF215" i="19"/>
  <c r="CN214" i="19"/>
  <c r="CB214" i="19"/>
  <c r="CJ213" i="19"/>
  <c r="CF212" i="19"/>
  <c r="CN211" i="19"/>
  <c r="CB211" i="19"/>
  <c r="CJ210" i="19"/>
  <c r="CF209" i="19"/>
  <c r="CN208" i="19"/>
  <c r="CB208" i="19"/>
  <c r="CJ207" i="19"/>
  <c r="CF206" i="19"/>
  <c r="CN205" i="19"/>
  <c r="CB205" i="19"/>
  <c r="CP212" i="19"/>
  <c r="CD212" i="19"/>
  <c r="CL211" i="19"/>
  <c r="BX211" i="19"/>
  <c r="CH210" i="19"/>
  <c r="CP209" i="19"/>
  <c r="CD209" i="19"/>
  <c r="CL208" i="19"/>
  <c r="BX208" i="19"/>
  <c r="CH207" i="19"/>
  <c r="CP206" i="19"/>
  <c r="CD206" i="19"/>
  <c r="CL205" i="19"/>
  <c r="BX205" i="19"/>
  <c r="CK223" i="19"/>
  <c r="BW223" i="19"/>
  <c r="CG222" i="19"/>
  <c r="CO221" i="19"/>
  <c r="CC221" i="19"/>
  <c r="CK220" i="19"/>
  <c r="BW220" i="19"/>
  <c r="CG219" i="19"/>
  <c r="CK217" i="19"/>
  <c r="BW217" i="19"/>
  <c r="CG216" i="19"/>
  <c r="CO215" i="19"/>
  <c r="CC215" i="19"/>
  <c r="CK214" i="19"/>
  <c r="BW214" i="19"/>
  <c r="CG213" i="19"/>
  <c r="CO212" i="19"/>
  <c r="CC212" i="19"/>
  <c r="CK211" i="19"/>
  <c r="BW211" i="19"/>
  <c r="CG210" i="19"/>
  <c r="CO209" i="19"/>
  <c r="CC209" i="19"/>
  <c r="CK208" i="19"/>
  <c r="BW208" i="19"/>
  <c r="CG207" i="19"/>
  <c r="CO206" i="19"/>
  <c r="CC206" i="19"/>
  <c r="CK205" i="19"/>
  <c r="BW205" i="19"/>
  <c r="CD204" i="19"/>
  <c r="CC204" i="19"/>
  <c r="CB204" i="19"/>
  <c r="CP204" i="19"/>
  <c r="CI204" i="19"/>
  <c r="CA204" i="19"/>
  <c r="CO204" i="19"/>
  <c r="CK204" i="19"/>
  <c r="CF204" i="19"/>
  <c r="CL204" i="19"/>
  <c r="CM204" i="19"/>
  <c r="CH204" i="19"/>
  <c r="CG204" i="19"/>
  <c r="CN204" i="19"/>
  <c r="BX204" i="19"/>
  <c r="CJ204" i="19"/>
  <c r="CE204" i="19"/>
  <c r="BW204" i="19"/>
  <c r="CN184" i="19"/>
  <c r="CL194" i="19"/>
  <c r="BW184" i="19"/>
  <c r="CH184" i="19"/>
  <c r="CJ200" i="19"/>
  <c r="CG200" i="19"/>
  <c r="CN200" i="19"/>
  <c r="CF200" i="19"/>
  <c r="CG184" i="19"/>
  <c r="CD184" i="19"/>
  <c r="CD194" i="19"/>
  <c r="CF194" i="19"/>
  <c r="CB184" i="19"/>
  <c r="CF184" i="19"/>
  <c r="BW200" i="19"/>
  <c r="CA200" i="19"/>
  <c r="CI200" i="19"/>
  <c r="CC184" i="19"/>
  <c r="CL200" i="19"/>
  <c r="CP184" i="19"/>
  <c r="CE200" i="19"/>
  <c r="CA194" i="19"/>
  <c r="BX200" i="19"/>
  <c r="CI194" i="19"/>
  <c r="CP194" i="19"/>
  <c r="CM200" i="19"/>
  <c r="CH200" i="19"/>
  <c r="CK184" i="19"/>
  <c r="BX184" i="19"/>
  <c r="CL184" i="19"/>
  <c r="CC194" i="19"/>
  <c r="CN194" i="19"/>
  <c r="CA184" i="19"/>
  <c r="CE184" i="19"/>
  <c r="CO184" i="19"/>
  <c r="BW194" i="19"/>
  <c r="CP200" i="19"/>
  <c r="CJ184" i="19"/>
  <c r="CM184" i="19"/>
  <c r="CH194" i="19"/>
  <c r="CB194" i="19"/>
  <c r="BX194" i="19"/>
  <c r="CO200" i="19"/>
  <c r="CB200" i="19"/>
  <c r="CM194" i="19"/>
  <c r="CC200" i="19"/>
  <c r="CG194" i="19"/>
  <c r="CK194" i="19"/>
  <c r="CD200" i="19"/>
  <c r="CJ194" i="19"/>
  <c r="CO194" i="19"/>
  <c r="CI184" i="19"/>
  <c r="CK200" i="19"/>
  <c r="CE194" i="19"/>
  <c r="CD193" i="19"/>
  <c r="CB192" i="19"/>
  <c r="CG202" i="19"/>
  <c r="CK188" i="19"/>
  <c r="BW201" i="19"/>
  <c r="BW203" i="19"/>
  <c r="CC193" i="19"/>
  <c r="BW192" i="19"/>
  <c r="CA193" i="19"/>
  <c r="CP195" i="19"/>
  <c r="CN189" i="19"/>
  <c r="CB185" i="19"/>
  <c r="CB195" i="19"/>
  <c r="BW189" i="19"/>
  <c r="CA185" i="19"/>
  <c r="CP198" i="19"/>
  <c r="CP196" i="19"/>
  <c r="CA195" i="19"/>
  <c r="CF186" i="19"/>
  <c r="BX185" i="19"/>
  <c r="CO198" i="19"/>
  <c r="CP197" i="19"/>
  <c r="CA196" i="19"/>
  <c r="BX195" i="19"/>
  <c r="CC190" i="19"/>
  <c r="CE186" i="19"/>
  <c r="BW185" i="19"/>
  <c r="CI203" i="19"/>
  <c r="CM202" i="19"/>
  <c r="CP201" i="19"/>
  <c r="CL199" i="19"/>
  <c r="CN198" i="19"/>
  <c r="CN197" i="19"/>
  <c r="BX196" i="19"/>
  <c r="CA190" i="19"/>
  <c r="CJ187" i="19"/>
  <c r="CD186" i="19"/>
  <c r="CP189" i="19"/>
  <c r="CJ188" i="19"/>
  <c r="CO189" i="19"/>
  <c r="CH203" i="19"/>
  <c r="CL202" i="19"/>
  <c r="CO201" i="19"/>
  <c r="CJ199" i="19"/>
  <c r="CM198" i="19"/>
  <c r="BX197" i="19"/>
  <c r="CE191" i="19"/>
  <c r="CI187" i="19"/>
  <c r="CG203" i="19"/>
  <c r="CJ202" i="19"/>
  <c r="CN201" i="19"/>
  <c r="CI199" i="19"/>
  <c r="CL198" i="19"/>
  <c r="BW197" i="19"/>
  <c r="CD191" i="19"/>
  <c r="CN188" i="19"/>
  <c r="CH187" i="19"/>
  <c r="CD203" i="19"/>
  <c r="CI202" i="19"/>
  <c r="CM201" i="19"/>
  <c r="CG199" i="19"/>
  <c r="BW198" i="19"/>
  <c r="CD192" i="19"/>
  <c r="CB191" i="19"/>
  <c r="CM188" i="19"/>
  <c r="CC186" i="19"/>
  <c r="CB186" i="19"/>
  <c r="CG187" i="19"/>
  <c r="BX203" i="19"/>
  <c r="CH202" i="19"/>
  <c r="BX201" i="19"/>
  <c r="CD199" i="19"/>
  <c r="CC192" i="19"/>
  <c r="BW191" i="19"/>
  <c r="CL188" i="19"/>
  <c r="CF187" i="19"/>
  <c r="CN203" i="19"/>
  <c r="CA202" i="19"/>
  <c r="CI201" i="19"/>
  <c r="BX199" i="19"/>
  <c r="CD198" i="19"/>
  <c r="CI197" i="19"/>
  <c r="CI196" i="19"/>
  <c r="CK195" i="19"/>
  <c r="CL193" i="19"/>
  <c r="CM192" i="19"/>
  <c r="CM191" i="19"/>
  <c r="CJ190" i="19"/>
  <c r="CF189" i="19"/>
  <c r="CB188" i="19"/>
  <c r="CN185" i="19"/>
  <c r="CM203" i="19"/>
  <c r="BX202" i="19"/>
  <c r="CH201" i="19"/>
  <c r="CC198" i="19"/>
  <c r="CE197" i="19"/>
  <c r="CF196" i="19"/>
  <c r="CF195" i="19"/>
  <c r="CH193" i="19"/>
  <c r="CI192" i="19"/>
  <c r="CJ191" i="19"/>
  <c r="CG190" i="19"/>
  <c r="CC189" i="19"/>
  <c r="BW188" i="19"/>
  <c r="CM185" i="19"/>
  <c r="CL201" i="19"/>
  <c r="CC199" i="19"/>
  <c r="CK198" i="19"/>
  <c r="CM197" i="19"/>
  <c r="CO196" i="19"/>
  <c r="CO195" i="19"/>
  <c r="CM189" i="19"/>
  <c r="CI188" i="19"/>
  <c r="CE187" i="19"/>
  <c r="CA186" i="19"/>
  <c r="CE202" i="19"/>
  <c r="CK201" i="19"/>
  <c r="CA199" i="19"/>
  <c r="CH198" i="19"/>
  <c r="CL197" i="19"/>
  <c r="CM196" i="19"/>
  <c r="CN195" i="19"/>
  <c r="CP193" i="19"/>
  <c r="CP192" i="19"/>
  <c r="CP190" i="19"/>
  <c r="CL189" i="19"/>
  <c r="CH188" i="19"/>
  <c r="CD187" i="19"/>
  <c r="BX186" i="19"/>
  <c r="CL203" i="19"/>
  <c r="CE201" i="19"/>
  <c r="CP199" i="19"/>
  <c r="CB198" i="19"/>
  <c r="CD197" i="19"/>
  <c r="CE196" i="19"/>
  <c r="CE195" i="19"/>
  <c r="CG193" i="19"/>
  <c r="CH192" i="19"/>
  <c r="CI191" i="19"/>
  <c r="CF190" i="19"/>
  <c r="CB189" i="19"/>
  <c r="CP186" i="19"/>
  <c r="CL185" i="19"/>
  <c r="CK203" i="19"/>
  <c r="CP202" i="19"/>
  <c r="CB201" i="19"/>
  <c r="CO199" i="19"/>
  <c r="CA198" i="19"/>
  <c r="CB197" i="19"/>
  <c r="CD196" i="19"/>
  <c r="CD195" i="19"/>
  <c r="CF193" i="19"/>
  <c r="CF192" i="19"/>
  <c r="CH191" i="19"/>
  <c r="CE190" i="19"/>
  <c r="CA189" i="19"/>
  <c r="CO186" i="19"/>
  <c r="CK185" i="19"/>
  <c r="CJ203" i="19"/>
  <c r="CO202" i="19"/>
  <c r="CA201" i="19"/>
  <c r="CM199" i="19"/>
  <c r="BX198" i="19"/>
  <c r="CA197" i="19"/>
  <c r="CC196" i="19"/>
  <c r="CC195" i="19"/>
  <c r="CE193" i="19"/>
  <c r="CE192" i="19"/>
  <c r="CG191" i="19"/>
  <c r="CD190" i="19"/>
  <c r="BX189" i="19"/>
  <c r="CP187" i="19"/>
  <c r="CL186" i="19"/>
  <c r="CH185" i="19"/>
  <c r="CK197" i="19"/>
  <c r="CL196" i="19"/>
  <c r="CM195" i="19"/>
  <c r="BW195" i="19"/>
  <c r="CO193" i="19"/>
  <c r="BX193" i="19"/>
  <c r="CO192" i="19"/>
  <c r="CA192" i="19"/>
  <c r="CP191" i="19"/>
  <c r="CA191" i="19"/>
  <c r="CO190" i="19"/>
  <c r="CK189" i="19"/>
  <c r="CG188" i="19"/>
  <c r="CC187" i="19"/>
  <c r="CN186" i="19"/>
  <c r="BW186" i="19"/>
  <c r="CJ185" i="19"/>
  <c r="CE203" i="19"/>
  <c r="CF202" i="19"/>
  <c r="CF201" i="19"/>
  <c r="CH199" i="19"/>
  <c r="CI198" i="19"/>
  <c r="CJ197" i="19"/>
  <c r="CJ196" i="19"/>
  <c r="CL195" i="19"/>
  <c r="CM193" i="19"/>
  <c r="CN192" i="19"/>
  <c r="BX192" i="19"/>
  <c r="CN191" i="19"/>
  <c r="BX191" i="19"/>
  <c r="CM190" i="19"/>
  <c r="CI189" i="19"/>
  <c r="CE188" i="19"/>
  <c r="CA187" i="19"/>
  <c r="CM186" i="19"/>
  <c r="CI185" i="19"/>
  <c r="CB203" i="19"/>
  <c r="CD202" i="19"/>
  <c r="CD201" i="19"/>
  <c r="CF199" i="19"/>
  <c r="CF198" i="19"/>
  <c r="CH197" i="19"/>
  <c r="CH196" i="19"/>
  <c r="CI195" i="19"/>
  <c r="CJ193" i="19"/>
  <c r="CL192" i="19"/>
  <c r="CL191" i="19"/>
  <c r="CI190" i="19"/>
  <c r="CE189" i="19"/>
  <c r="CA188" i="19"/>
  <c r="CO187" i="19"/>
  <c r="CK186" i="19"/>
  <c r="CG185" i="19"/>
  <c r="CP203" i="19"/>
  <c r="CA203" i="19"/>
  <c r="CC202" i="19"/>
  <c r="CC201" i="19"/>
  <c r="CE199" i="19"/>
  <c r="CE198" i="19"/>
  <c r="CG197" i="19"/>
  <c r="CG196" i="19"/>
  <c r="CH195" i="19"/>
  <c r="CI193" i="19"/>
  <c r="CK192" i="19"/>
  <c r="CK191" i="19"/>
  <c r="CH190" i="19"/>
  <c r="CD189" i="19"/>
  <c r="BX188" i="19"/>
  <c r="CM187" i="19"/>
  <c r="CI186" i="19"/>
  <c r="CE185" i="19"/>
  <c r="CF203" i="19"/>
  <c r="CN202" i="19"/>
  <c r="CB202" i="19"/>
  <c r="CJ201" i="19"/>
  <c r="CN199" i="19"/>
  <c r="CB199" i="19"/>
  <c r="CJ198" i="19"/>
  <c r="CF197" i="19"/>
  <c r="CN196" i="19"/>
  <c r="CB196" i="19"/>
  <c r="CJ195" i="19"/>
  <c r="CN193" i="19"/>
  <c r="CB193" i="19"/>
  <c r="CJ192" i="19"/>
  <c r="CF191" i="19"/>
  <c r="CN190" i="19"/>
  <c r="CB190" i="19"/>
  <c r="CJ189" i="19"/>
  <c r="CF188" i="19"/>
  <c r="CN187" i="19"/>
  <c r="CB187" i="19"/>
  <c r="CJ186" i="19"/>
  <c r="CF185" i="19"/>
  <c r="CL190" i="19"/>
  <c r="BX190" i="19"/>
  <c r="CH189" i="19"/>
  <c r="CP188" i="19"/>
  <c r="CD188" i="19"/>
  <c r="CL187" i="19"/>
  <c r="BX187" i="19"/>
  <c r="CH186" i="19"/>
  <c r="CP185" i="19"/>
  <c r="CD185" i="19"/>
  <c r="CO203" i="19"/>
  <c r="CC203" i="19"/>
  <c r="CK202" i="19"/>
  <c r="BW202" i="19"/>
  <c r="CG201" i="19"/>
  <c r="CK199" i="19"/>
  <c r="BW199" i="19"/>
  <c r="CG198" i="19"/>
  <c r="CO197" i="19"/>
  <c r="CC197" i="19"/>
  <c r="CK196" i="19"/>
  <c r="BW196" i="19"/>
  <c r="CG195" i="19"/>
  <c r="CK193" i="19"/>
  <c r="BW193" i="19"/>
  <c r="CG192" i="19"/>
  <c r="CO191" i="19"/>
  <c r="CC191" i="19"/>
  <c r="CK190" i="19"/>
  <c r="BW190" i="19"/>
  <c r="CG189" i="19"/>
  <c r="CO188" i="19"/>
  <c r="CC188" i="19"/>
  <c r="CK187" i="19"/>
  <c r="BW187" i="19"/>
  <c r="CG186" i="19"/>
  <c r="CO185" i="19"/>
  <c r="CC185" i="19"/>
  <c r="CD183" i="19"/>
  <c r="CM183" i="19"/>
  <c r="CC183" i="19"/>
  <c r="CB183" i="19"/>
  <c r="CG183" i="19"/>
  <c r="CO183" i="19"/>
  <c r="CK183" i="19"/>
  <c r="CF183" i="19"/>
  <c r="CL183" i="19"/>
  <c r="CN183" i="19"/>
  <c r="BX183" i="19"/>
  <c r="CJ183" i="19"/>
  <c r="CE183" i="19"/>
  <c r="CI183" i="19"/>
  <c r="CH183" i="19"/>
  <c r="CP183" i="19"/>
  <c r="CA183" i="19"/>
  <c r="BW183" i="19"/>
  <c r="X318" i="19"/>
  <c r="AG325" i="19"/>
  <c r="AB332" i="19"/>
  <c r="AG331" i="19"/>
  <c r="AM330" i="19"/>
  <c r="AC325" i="19"/>
  <c r="AF324" i="19"/>
  <c r="Z323" i="19"/>
  <c r="AB337" i="19"/>
  <c r="AE336" i="19"/>
  <c r="AM335" i="19"/>
  <c r="AC330" i="19"/>
  <c r="AH329" i="19"/>
  <c r="AL328" i="19"/>
  <c r="AN320" i="19"/>
  <c r="Z337" i="19"/>
  <c r="AD336" i="19"/>
  <c r="AL335" i="19"/>
  <c r="AQ334" i="19"/>
  <c r="AB330" i="19"/>
  <c r="AG329" i="19"/>
  <c r="AJ328" i="19"/>
  <c r="AM320" i="19"/>
  <c r="AJ317" i="19"/>
  <c r="AB322" i="19"/>
  <c r="AC339" i="19"/>
  <c r="AK338" i="19"/>
  <c r="AP337" i="19"/>
  <c r="AI331" i="19"/>
  <c r="Z322" i="19"/>
  <c r="AC336" i="19"/>
  <c r="AI335" i="19"/>
  <c r="AP334" i="19"/>
  <c r="X330" i="19"/>
  <c r="AF329" i="19"/>
  <c r="AI328" i="19"/>
  <c r="AO327" i="19"/>
  <c r="AQ321" i="19"/>
  <c r="AB336" i="19"/>
  <c r="AG335" i="19"/>
  <c r="AO334" i="19"/>
  <c r="AD329" i="19"/>
  <c r="AH328" i="19"/>
  <c r="AM327" i="19"/>
  <c r="AP321" i="19"/>
  <c r="AA336" i="19"/>
  <c r="AF335" i="19"/>
  <c r="AN334" i="19"/>
  <c r="AQ333" i="19"/>
  <c r="AB329" i="19"/>
  <c r="AG328" i="19"/>
  <c r="AA321" i="19"/>
  <c r="Z336" i="19"/>
  <c r="AD335" i="19"/>
  <c r="AI334" i="19"/>
  <c r="AP333" i="19"/>
  <c r="X329" i="19"/>
  <c r="AF328" i="19"/>
  <c r="AK327" i="19"/>
  <c r="AP326" i="19"/>
  <c r="Z321" i="19"/>
  <c r="AH318" i="19"/>
  <c r="AE339" i="19"/>
  <c r="AL338" i="19"/>
  <c r="AQ337" i="19"/>
  <c r="AG332" i="19"/>
  <c r="AA326" i="19"/>
  <c r="AK324" i="19"/>
  <c r="AO319" i="19"/>
  <c r="AF332" i="19"/>
  <c r="X326" i="19"/>
  <c r="AI323" i="19"/>
  <c r="AJ338" i="19"/>
  <c r="AD332" i="19"/>
  <c r="AF325" i="19"/>
  <c r="AH324" i="19"/>
  <c r="AA323" i="19"/>
  <c r="AL319" i="19"/>
  <c r="AE319" i="19"/>
  <c r="AI317" i="19"/>
  <c r="AL327" i="19"/>
  <c r="Z334" i="19"/>
  <c r="AD333" i="19"/>
  <c r="AI332" i="19"/>
  <c r="AQ331" i="19"/>
  <c r="X327" i="19"/>
  <c r="AG326" i="19"/>
  <c r="AJ325" i="19"/>
  <c r="AM324" i="19"/>
  <c r="AL323" i="19"/>
  <c r="AI322" i="19"/>
  <c r="X321" i="19"/>
  <c r="AA318" i="19"/>
  <c r="AB333" i="19"/>
  <c r="AL331" i="19"/>
  <c r="AH325" i="19"/>
  <c r="AJ323" i="19"/>
  <c r="AA333" i="19"/>
  <c r="AQ330" i="19"/>
  <c r="AJ324" i="19"/>
  <c r="AN319" i="19"/>
  <c r="AB339" i="19"/>
  <c r="AO337" i="19"/>
  <c r="Z333" i="19"/>
  <c r="AH331" i="19"/>
  <c r="AP330" i="19"/>
  <c r="AA339" i="19"/>
  <c r="AG338" i="19"/>
  <c r="AN337" i="19"/>
  <c r="AQ336" i="19"/>
  <c r="AP320" i="19"/>
  <c r="AK339" i="19"/>
  <c r="AN338" i="19"/>
  <c r="AJ339" i="19"/>
  <c r="AM338" i="19"/>
  <c r="AC333" i="19"/>
  <c r="AH332" i="19"/>
  <c r="AP331" i="19"/>
  <c r="AF326" i="19"/>
  <c r="AI325" i="19"/>
  <c r="AL324" i="19"/>
  <c r="AK323" i="19"/>
  <c r="AC322" i="19"/>
  <c r="AP319" i="19"/>
  <c r="Z318" i="19"/>
  <c r="AO321" i="19"/>
  <c r="AL320" i="19"/>
  <c r="AD319" i="19"/>
  <c r="AQ339" i="19"/>
  <c r="Z339" i="19"/>
  <c r="AD338" i="19"/>
  <c r="AP336" i="19"/>
  <c r="X336" i="19"/>
  <c r="AB335" i="19"/>
  <c r="AO333" i="19"/>
  <c r="AF331" i="19"/>
  <c r="AK330" i="19"/>
  <c r="AE328" i="19"/>
  <c r="AJ327" i="19"/>
  <c r="AM326" i="19"/>
  <c r="Z325" i="19"/>
  <c r="AA324" i="19"/>
  <c r="X323" i="19"/>
  <c r="AQ322" i="19"/>
  <c r="AN321" i="19"/>
  <c r="AK320" i="19"/>
  <c r="AC319" i="19"/>
  <c r="AP318" i="19"/>
  <c r="AQ316" i="19"/>
  <c r="AP339" i="19"/>
  <c r="X339" i="19"/>
  <c r="AB338" i="19"/>
  <c r="AJ337" i="19"/>
  <c r="AO336" i="19"/>
  <c r="AA335" i="19"/>
  <c r="AF334" i="19"/>
  <c r="AN333" i="19"/>
  <c r="Z332" i="19"/>
  <c r="AE331" i="19"/>
  <c r="AJ330" i="19"/>
  <c r="AD328" i="19"/>
  <c r="AH327" i="19"/>
  <c r="AL326" i="19"/>
  <c r="Z324" i="19"/>
  <c r="AP322" i="19"/>
  <c r="AM321" i="19"/>
  <c r="AD320" i="19"/>
  <c r="Z319" i="19"/>
  <c r="AO318" i="19"/>
  <c r="AB317" i="19"/>
  <c r="AP316" i="19"/>
  <c r="AO339" i="19"/>
  <c r="AA338" i="19"/>
  <c r="AG337" i="19"/>
  <c r="AN336" i="19"/>
  <c r="Z335" i="19"/>
  <c r="AE334" i="19"/>
  <c r="AK333" i="19"/>
  <c r="AD331" i="19"/>
  <c r="AH330" i="19"/>
  <c r="AM329" i="19"/>
  <c r="Z328" i="19"/>
  <c r="AF327" i="19"/>
  <c r="AK326" i="19"/>
  <c r="AQ325" i="19"/>
  <c r="X324" i="19"/>
  <c r="AO322" i="19"/>
  <c r="AL321" i="19"/>
  <c r="AB320" i="19"/>
  <c r="AN318" i="19"/>
  <c r="AA317" i="19"/>
  <c r="AO316" i="19"/>
  <c r="AN339" i="19"/>
  <c r="Z338" i="19"/>
  <c r="AE337" i="19"/>
  <c r="AM336" i="19"/>
  <c r="X335" i="19"/>
  <c r="AD334" i="19"/>
  <c r="AH333" i="19"/>
  <c r="AP332" i="19"/>
  <c r="AC331" i="19"/>
  <c r="AF330" i="19"/>
  <c r="AK329" i="19"/>
  <c r="AE327" i="19"/>
  <c r="AJ326" i="19"/>
  <c r="AO325" i="19"/>
  <c r="AP323" i="19"/>
  <c r="AN322" i="19"/>
  <c r="AK321" i="19"/>
  <c r="AA320" i="19"/>
  <c r="AM318" i="19"/>
  <c r="Z317" i="19"/>
  <c r="AJ316" i="19"/>
  <c r="AH317" i="19"/>
  <c r="AL337" i="19"/>
  <c r="AG334" i="19"/>
  <c r="AA332" i="19"/>
  <c r="AG317" i="19"/>
  <c r="AM339" i="19"/>
  <c r="X338" i="19"/>
  <c r="AD337" i="19"/>
  <c r="AL336" i="19"/>
  <c r="AP335" i="19"/>
  <c r="AC334" i="19"/>
  <c r="AF333" i="19"/>
  <c r="AN332" i="19"/>
  <c r="AB331" i="19"/>
  <c r="AE330" i="19"/>
  <c r="AJ329" i="19"/>
  <c r="AD327" i="19"/>
  <c r="AI326" i="19"/>
  <c r="AN325" i="19"/>
  <c r="AO324" i="19"/>
  <c r="AN323" i="19"/>
  <c r="AL322" i="19"/>
  <c r="AC321" i="19"/>
  <c r="Z320" i="19"/>
  <c r="AL318" i="19"/>
  <c r="AI316" i="19"/>
  <c r="AL339" i="19"/>
  <c r="AP338" i="19"/>
  <c r="AC337" i="19"/>
  <c r="AH336" i="19"/>
  <c r="AN335" i="19"/>
  <c r="AB334" i="19"/>
  <c r="AE333" i="19"/>
  <c r="AK332" i="19"/>
  <c r="AD330" i="19"/>
  <c r="AI329" i="19"/>
  <c r="AO328" i="19"/>
  <c r="AA327" i="19"/>
  <c r="AH326" i="19"/>
  <c r="AL325" i="19"/>
  <c r="AN324" i="19"/>
  <c r="AM323" i="19"/>
  <c r="AJ322" i="19"/>
  <c r="AB321" i="19"/>
  <c r="X320" i="19"/>
  <c r="AQ319" i="19"/>
  <c r="AK318" i="19"/>
  <c r="AH316" i="19"/>
  <c r="AH323" i="19"/>
  <c r="AH322" i="19"/>
  <c r="AJ321" i="19"/>
  <c r="AJ320" i="19"/>
  <c r="AJ319" i="19"/>
  <c r="AF318" i="19"/>
  <c r="X317" i="19"/>
  <c r="AG316" i="19"/>
  <c r="AH339" i="19"/>
  <c r="AI338" i="19"/>
  <c r="AI337" i="19"/>
  <c r="AK336" i="19"/>
  <c r="AK335" i="19"/>
  <c r="AL334" i="19"/>
  <c r="AM333" i="19"/>
  <c r="X333" i="19"/>
  <c r="AM332" i="19"/>
  <c r="X332" i="19"/>
  <c r="AO331" i="19"/>
  <c r="Z331" i="19"/>
  <c r="AO330" i="19"/>
  <c r="AA330" i="19"/>
  <c r="AP329" i="19"/>
  <c r="AA329" i="19"/>
  <c r="AQ328" i="19"/>
  <c r="AC328" i="19"/>
  <c r="AQ327" i="19"/>
  <c r="AC327" i="19"/>
  <c r="AD326" i="19"/>
  <c r="AE325" i="19"/>
  <c r="AE324" i="19"/>
  <c r="AG323" i="19"/>
  <c r="AG322" i="19"/>
  <c r="AH321" i="19"/>
  <c r="AI320" i="19"/>
  <c r="AI319" i="19"/>
  <c r="AE318" i="19"/>
  <c r="AN317" i="19"/>
  <c r="AF316" i="19"/>
  <c r="AF339" i="19"/>
  <c r="AH338" i="19"/>
  <c r="AH337" i="19"/>
  <c r="AJ336" i="19"/>
  <c r="AJ335" i="19"/>
  <c r="AJ334" i="19"/>
  <c r="AL333" i="19"/>
  <c r="AL332" i="19"/>
  <c r="AN331" i="19"/>
  <c r="AN330" i="19"/>
  <c r="Z330" i="19"/>
  <c r="AN329" i="19"/>
  <c r="Z329" i="19"/>
  <c r="AP328" i="19"/>
  <c r="AB328" i="19"/>
  <c r="AP327" i="19"/>
  <c r="AB327" i="19"/>
  <c r="AB326" i="19"/>
  <c r="AD325" i="19"/>
  <c r="AD324" i="19"/>
  <c r="AF323" i="19"/>
  <c r="AF322" i="19"/>
  <c r="AF321" i="19"/>
  <c r="AH320" i="19"/>
  <c r="AH319" i="19"/>
  <c r="AD318" i="19"/>
  <c r="AM317" i="19"/>
  <c r="AE316" i="19"/>
  <c r="AQ324" i="19"/>
  <c r="AC324" i="19"/>
  <c r="AD323" i="19"/>
  <c r="AE322" i="19"/>
  <c r="AE321" i="19"/>
  <c r="AG320" i="19"/>
  <c r="AG319" i="19"/>
  <c r="AC318" i="19"/>
  <c r="AL317" i="19"/>
  <c r="AD316" i="19"/>
  <c r="AD339" i="19"/>
  <c r="AF338" i="19"/>
  <c r="AF337" i="19"/>
  <c r="AF336" i="19"/>
  <c r="AH335" i="19"/>
  <c r="AH334" i="19"/>
  <c r="AJ333" i="19"/>
  <c r="AJ332" i="19"/>
  <c r="AJ331" i="19"/>
  <c r="AL330" i="19"/>
  <c r="AL329" i="19"/>
  <c r="AN328" i="19"/>
  <c r="AN327" i="19"/>
  <c r="Z327" i="19"/>
  <c r="AN326" i="19"/>
  <c r="Z326" i="19"/>
  <c r="AP325" i="19"/>
  <c r="AB325" i="19"/>
  <c r="AP324" i="19"/>
  <c r="AB324" i="19"/>
  <c r="AB323" i="19"/>
  <c r="AD322" i="19"/>
  <c r="AD321" i="19"/>
  <c r="AF320" i="19"/>
  <c r="AF319" i="19"/>
  <c r="AQ318" i="19"/>
  <c r="AB318" i="19"/>
  <c r="AK317" i="19"/>
  <c r="AC316" i="19"/>
  <c r="AB319" i="19"/>
  <c r="AJ318" i="19"/>
  <c r="AF317" i="19"/>
  <c r="AN316" i="19"/>
  <c r="AB316" i="19"/>
  <c r="AI339" i="19"/>
  <c r="AQ338" i="19"/>
  <c r="AE338" i="19"/>
  <c r="AM337" i="19"/>
  <c r="AA337" i="19"/>
  <c r="AI336" i="19"/>
  <c r="AQ335" i="19"/>
  <c r="AE335" i="19"/>
  <c r="AM334" i="19"/>
  <c r="AA334" i="19"/>
  <c r="AI333" i="19"/>
  <c r="AQ332" i="19"/>
  <c r="AE332" i="19"/>
  <c r="AM331" i="19"/>
  <c r="AA331" i="19"/>
  <c r="AI330" i="19"/>
  <c r="AQ329" i="19"/>
  <c r="AE329" i="19"/>
  <c r="AM328" i="19"/>
  <c r="AA328" i="19"/>
  <c r="AI327" i="19"/>
  <c r="AQ326" i="19"/>
  <c r="AE326" i="19"/>
  <c r="AM325" i="19"/>
  <c r="AA325" i="19"/>
  <c r="AI324" i="19"/>
  <c r="AQ323" i="19"/>
  <c r="AE323" i="19"/>
  <c r="AM322" i="19"/>
  <c r="AA322" i="19"/>
  <c r="AI321" i="19"/>
  <c r="AQ320" i="19"/>
  <c r="AE320" i="19"/>
  <c r="AM319" i="19"/>
  <c r="AA319" i="19"/>
  <c r="AI318" i="19"/>
  <c r="AQ317" i="19"/>
  <c r="AE317" i="19"/>
  <c r="AM316" i="19"/>
  <c r="AA316" i="19"/>
  <c r="AP317" i="19"/>
  <c r="AD317" i="19"/>
  <c r="AL316" i="19"/>
  <c r="Z316" i="19"/>
  <c r="AG339" i="19"/>
  <c r="AO338" i="19"/>
  <c r="AC338" i="19"/>
  <c r="AK337" i="19"/>
  <c r="X337" i="19"/>
  <c r="AG336" i="19"/>
  <c r="AO335" i="19"/>
  <c r="AC335" i="19"/>
  <c r="AK334" i="19"/>
  <c r="X334" i="19"/>
  <c r="AG333" i="19"/>
  <c r="AO332" i="19"/>
  <c r="AC332" i="19"/>
  <c r="AK331" i="19"/>
  <c r="X331" i="19"/>
  <c r="AG330" i="19"/>
  <c r="AO329" i="19"/>
  <c r="AC329" i="19"/>
  <c r="AK328" i="19"/>
  <c r="X328" i="19"/>
  <c r="AG327" i="19"/>
  <c r="AO326" i="19"/>
  <c r="AC326" i="19"/>
  <c r="AK325" i="19"/>
  <c r="X325" i="19"/>
  <c r="AG324" i="19"/>
  <c r="AO323" i="19"/>
  <c r="AC323" i="19"/>
  <c r="AK322" i="19"/>
  <c r="X322" i="19"/>
  <c r="AG321" i="19"/>
  <c r="AO320" i="19"/>
  <c r="AC320" i="19"/>
  <c r="AK319" i="19"/>
  <c r="X319" i="19"/>
  <c r="AG318" i="19"/>
  <c r="AO317" i="19"/>
  <c r="AC317" i="19"/>
  <c r="AK316" i="19"/>
  <c r="X316" i="19"/>
  <c r="AI315" i="19"/>
  <c r="AH315" i="19"/>
  <c r="AG315" i="19"/>
  <c r="AF315" i="19"/>
  <c r="AK315" i="19"/>
  <c r="AO315" i="19"/>
  <c r="Z315" i="19"/>
  <c r="AD315" i="19"/>
  <c r="AN315" i="19"/>
  <c r="AC315" i="19"/>
  <c r="AM315" i="19"/>
  <c r="AQ315" i="19"/>
  <c r="AB315" i="19"/>
  <c r="AL315" i="19"/>
  <c r="AP315" i="19"/>
  <c r="AA315" i="19"/>
  <c r="AJ315" i="19"/>
  <c r="AE315" i="19"/>
  <c r="X315" i="19"/>
  <c r="X308" i="19"/>
  <c r="Z308" i="19"/>
  <c r="AB308" i="19"/>
  <c r="AD308" i="19"/>
  <c r="AO308" i="19"/>
  <c r="AH308" i="19"/>
  <c r="AF308" i="19"/>
  <c r="AI308" i="19"/>
  <c r="AN308" i="19"/>
  <c r="AG308" i="19"/>
  <c r="AE308" i="19"/>
  <c r="AL308" i="19"/>
  <c r="AJ308" i="19"/>
  <c r="AC308" i="19"/>
  <c r="AC301" i="19"/>
  <c r="AM308" i="19"/>
  <c r="AK308" i="19"/>
  <c r="AA308" i="19"/>
  <c r="AP308" i="19"/>
  <c r="AQ301" i="19"/>
  <c r="AN301" i="19"/>
  <c r="AQ308" i="19"/>
  <c r="AD301" i="19"/>
  <c r="AG301" i="19"/>
  <c r="AO301" i="19"/>
  <c r="AI301" i="19"/>
  <c r="Z301" i="19"/>
  <c r="AH301" i="19"/>
  <c r="AK301" i="19"/>
  <c r="AB301" i="19"/>
  <c r="AM301" i="19"/>
  <c r="AP301" i="19"/>
  <c r="AJ301" i="19"/>
  <c r="AL301" i="19"/>
  <c r="AA301" i="19"/>
  <c r="AF301" i="19"/>
  <c r="AE301" i="19"/>
  <c r="X301" i="19"/>
  <c r="X307" i="19"/>
  <c r="AO306" i="19"/>
  <c r="AP305" i="19"/>
  <c r="Z298" i="19"/>
  <c r="AD297" i="19"/>
  <c r="AI296" i="19"/>
  <c r="AH295" i="19"/>
  <c r="AP293" i="19"/>
  <c r="AM292" i="19"/>
  <c r="AK289" i="19"/>
  <c r="AH313" i="19"/>
  <c r="AB311" i="19"/>
  <c r="AA302" i="19"/>
  <c r="AC297" i="19"/>
  <c r="AF296" i="19"/>
  <c r="AG295" i="19"/>
  <c r="AQ294" i="19"/>
  <c r="AO293" i="19"/>
  <c r="AL292" i="19"/>
  <c r="AB289" i="19"/>
  <c r="AN314" i="19"/>
  <c r="AE296" i="19"/>
  <c r="AD294" i="19"/>
  <c r="AK292" i="19"/>
  <c r="AF290" i="19"/>
  <c r="AG310" i="19"/>
  <c r="AO309" i="19"/>
  <c r="Z296" i="19"/>
  <c r="AC294" i="19"/>
  <c r="AM293" i="19"/>
  <c r="AJ292" i="19"/>
  <c r="Z290" i="19"/>
  <c r="AK314" i="19"/>
  <c r="AF300" i="19"/>
  <c r="AI299" i="19"/>
  <c r="X296" i="19"/>
  <c r="AA295" i="19"/>
  <c r="AA294" i="19"/>
  <c r="Z293" i="19"/>
  <c r="AI292" i="19"/>
  <c r="X289" i="19"/>
  <c r="X293" i="19"/>
  <c r="AH292" i="19"/>
  <c r="AC314" i="19"/>
  <c r="AO313" i="19"/>
  <c r="AC312" i="19"/>
  <c r="AG309" i="19"/>
  <c r="X304" i="19"/>
  <c r="AD299" i="19"/>
  <c r="AH298" i="19"/>
  <c r="AB314" i="19"/>
  <c r="AN313" i="19"/>
  <c r="AA312" i="19"/>
  <c r="AQ311" i="19"/>
  <c r="AN307" i="19"/>
  <c r="AE303" i="19"/>
  <c r="AQ302" i="19"/>
  <c r="AC299" i="19"/>
  <c r="AG298" i="19"/>
  <c r="AM297" i="19"/>
  <c r="AJ313" i="19"/>
  <c r="AC311" i="19"/>
  <c r="AM310" i="19"/>
  <c r="AB302" i="19"/>
  <c r="AP290" i="19"/>
  <c r="AL310" i="19"/>
  <c r="AQ309" i="19"/>
  <c r="AJ306" i="19"/>
  <c r="AO305" i="19"/>
  <c r="AG291" i="19"/>
  <c r="Z313" i="19"/>
  <c r="AQ312" i="19"/>
  <c r="AA311" i="19"/>
  <c r="AJ310" i="19"/>
  <c r="AP309" i="19"/>
  <c r="AA306" i="19"/>
  <c r="AN305" i="19"/>
  <c r="AF291" i="19"/>
  <c r="AP312" i="19"/>
  <c r="Z311" i="19"/>
  <c r="X302" i="19"/>
  <c r="AG300" i="19"/>
  <c r="AE291" i="19"/>
  <c r="AO312" i="19"/>
  <c r="AA305" i="19"/>
  <c r="AD291" i="19"/>
  <c r="AM312" i="19"/>
  <c r="AC310" i="19"/>
  <c r="AJ309" i="19"/>
  <c r="Z305" i="19"/>
  <c r="AL304" i="19"/>
  <c r="AD300" i="19"/>
  <c r="AF299" i="19"/>
  <c r="AF314" i="19"/>
  <c r="AI309" i="19"/>
  <c r="X305" i="19"/>
  <c r="AB304" i="19"/>
  <c r="AE299" i="19"/>
  <c r="AK298" i="19"/>
  <c r="AP303" i="19"/>
  <c r="AA314" i="19"/>
  <c r="X312" i="19"/>
  <c r="AI311" i="19"/>
  <c r="AB299" i="19"/>
  <c r="AE298" i="19"/>
  <c r="AJ297" i="19"/>
  <c r="AL313" i="19"/>
  <c r="AE311" i="19"/>
  <c r="AJ307" i="19"/>
  <c r="AQ306" i="19"/>
  <c r="AC303" i="19"/>
  <c r="AD302" i="19"/>
  <c r="Z299" i="19"/>
  <c r="AB298" i="19"/>
  <c r="AI297" i="19"/>
  <c r="AL296" i="19"/>
  <c r="AM289" i="19"/>
  <c r="AP288" i="19"/>
  <c r="AO290" i="19"/>
  <c r="Z302" i="19"/>
  <c r="AH300" i="19"/>
  <c r="AA297" i="19"/>
  <c r="AE295" i="19"/>
  <c r="AN293" i="19"/>
  <c r="AA289" i="19"/>
  <c r="AL314" i="19"/>
  <c r="AM305" i="19"/>
  <c r="AN304" i="19"/>
  <c r="AB295" i="19"/>
  <c r="Z289" i="19"/>
  <c r="AE310" i="19"/>
  <c r="AM309" i="19"/>
  <c r="AM304" i="19"/>
  <c r="AI314" i="19"/>
  <c r="AE312" i="19"/>
  <c r="AM313" i="19"/>
  <c r="AK307" i="19"/>
  <c r="AD303" i="19"/>
  <c r="AP302" i="19"/>
  <c r="AK313" i="19"/>
  <c r="AD311" i="19"/>
  <c r="AN310" i="19"/>
  <c r="AI307" i="19"/>
  <c r="AP306" i="19"/>
  <c r="AQ305" i="19"/>
  <c r="AC302" i="19"/>
  <c r="AA298" i="19"/>
  <c r="AG297" i="19"/>
  <c r="AK296" i="19"/>
  <c r="AQ293" i="19"/>
  <c r="AN292" i="19"/>
  <c r="AQ290" i="19"/>
  <c r="AL289" i="19"/>
  <c r="AO288" i="19"/>
  <c r="AC313" i="19"/>
  <c r="AK312" i="19"/>
  <c r="AB310" i="19"/>
  <c r="AD309" i="19"/>
  <c r="AG306" i="19"/>
  <c r="AJ303" i="19"/>
  <c r="AP294" i="19"/>
  <c r="AL293" i="19"/>
  <c r="X292" i="19"/>
  <c r="AE290" i="19"/>
  <c r="AM288" i="19"/>
  <c r="AP314" i="19"/>
  <c r="X314" i="19"/>
  <c r="AB313" i="19"/>
  <c r="AJ312" i="19"/>
  <c r="AO311" i="19"/>
  <c r="AA310" i="19"/>
  <c r="AC309" i="19"/>
  <c r="AG307" i="19"/>
  <c r="AF306" i="19"/>
  <c r="AK305" i="19"/>
  <c r="AJ304" i="19"/>
  <c r="AI303" i="19"/>
  <c r="AN302" i="19"/>
  <c r="AO300" i="19"/>
  <c r="AQ299" i="19"/>
  <c r="AO294" i="19"/>
  <c r="AK293" i="19"/>
  <c r="AD290" i="19"/>
  <c r="AJ288" i="19"/>
  <c r="AQ314" i="19"/>
  <c r="Z314" i="19"/>
  <c r="AP311" i="19"/>
  <c r="X311" i="19"/>
  <c r="AH307" i="19"/>
  <c r="AL305" i="19"/>
  <c r="AK304" i="19"/>
  <c r="AO302" i="19"/>
  <c r="AP300" i="19"/>
  <c r="X298" i="19"/>
  <c r="AO314" i="19"/>
  <c r="AA313" i="19"/>
  <c r="AH312" i="19"/>
  <c r="AN311" i="19"/>
  <c r="Z310" i="19"/>
  <c r="AA309" i="19"/>
  <c r="AE307" i="19"/>
  <c r="AE306" i="19"/>
  <c r="AF305" i="19"/>
  <c r="AI304" i="19"/>
  <c r="AH303" i="19"/>
  <c r="AL302" i="19"/>
  <c r="AM300" i="19"/>
  <c r="AO299" i="19"/>
  <c r="AQ298" i="19"/>
  <c r="AQ297" i="19"/>
  <c r="AO296" i="19"/>
  <c r="AK295" i="19"/>
  <c r="AG294" i="19"/>
  <c r="AC293" i="19"/>
  <c r="AJ291" i="19"/>
  <c r="AC290" i="19"/>
  <c r="AI288" i="19"/>
  <c r="AM311" i="19"/>
  <c r="AQ310" i="19"/>
  <c r="X310" i="19"/>
  <c r="AB307" i="19"/>
  <c r="AD306" i="19"/>
  <c r="AC305" i="19"/>
  <c r="AH304" i="19"/>
  <c r="AG303" i="19"/>
  <c r="AF302" i="19"/>
  <c r="AJ300" i="19"/>
  <c r="AL299" i="19"/>
  <c r="AN298" i="19"/>
  <c r="AP297" i="19"/>
  <c r="AN296" i="19"/>
  <c r="AJ295" i="19"/>
  <c r="AF294" i="19"/>
  <c r="AB293" i="19"/>
  <c r="AI291" i="19"/>
  <c r="AB290" i="19"/>
  <c r="AQ289" i="19"/>
  <c r="AH288" i="19"/>
  <c r="AM314" i="19"/>
  <c r="AQ313" i="19"/>
  <c r="X313" i="19"/>
  <c r="AD312" i="19"/>
  <c r="AL311" i="19"/>
  <c r="AO310" i="19"/>
  <c r="AA307" i="19"/>
  <c r="AC306" i="19"/>
  <c r="AB305" i="19"/>
  <c r="AG304" i="19"/>
  <c r="AF303" i="19"/>
  <c r="AE302" i="19"/>
  <c r="AI300" i="19"/>
  <c r="AK299" i="19"/>
  <c r="AM298" i="19"/>
  <c r="AO297" i="19"/>
  <c r="AM296" i="19"/>
  <c r="AI295" i="19"/>
  <c r="AE294" i="19"/>
  <c r="AA293" i="19"/>
  <c r="AH291" i="19"/>
  <c r="AA290" i="19"/>
  <c r="AN289" i="19"/>
  <c r="AG288" i="19"/>
  <c r="AG292" i="19"/>
  <c r="AC291" i="19"/>
  <c r="AN290" i="19"/>
  <c r="X290" i="19"/>
  <c r="AJ289" i="19"/>
  <c r="AF288" i="19"/>
  <c r="AG314" i="19"/>
  <c r="AI313" i="19"/>
  <c r="AI312" i="19"/>
  <c r="AK311" i="19"/>
  <c r="AK310" i="19"/>
  <c r="AH309" i="19"/>
  <c r="AQ307" i="19"/>
  <c r="Z307" i="19"/>
  <c r="AM306" i="19"/>
  <c r="AI305" i="19"/>
  <c r="AE304" i="19"/>
  <c r="AQ303" i="19"/>
  <c r="AA303" i="19"/>
  <c r="AM302" i="19"/>
  <c r="AE300" i="19"/>
  <c r="AP299" i="19"/>
  <c r="AA299" i="19"/>
  <c r="AL298" i="19"/>
  <c r="AH297" i="19"/>
  <c r="AD296" i="19"/>
  <c r="AQ295" i="19"/>
  <c r="Z295" i="19"/>
  <c r="AM294" i="19"/>
  <c r="AI293" i="19"/>
  <c r="AE292" i="19"/>
  <c r="AQ291" i="19"/>
  <c r="AA291" i="19"/>
  <c r="AM290" i="19"/>
  <c r="AI289" i="19"/>
  <c r="AE288" i="19"/>
  <c r="AC296" i="19"/>
  <c r="AN295" i="19"/>
  <c r="X295" i="19"/>
  <c r="AJ294" i="19"/>
  <c r="AF293" i="19"/>
  <c r="AB292" i="19"/>
  <c r="AP291" i="19"/>
  <c r="AL290" i="19"/>
  <c r="AH289" i="19"/>
  <c r="AD288" i="19"/>
  <c r="AE314" i="19"/>
  <c r="AG313" i="19"/>
  <c r="AG312" i="19"/>
  <c r="AG311" i="19"/>
  <c r="AI310" i="19"/>
  <c r="AF309" i="19"/>
  <c r="AM307" i="19"/>
  <c r="AI306" i="19"/>
  <c r="AE305" i="19"/>
  <c r="AA304" i="19"/>
  <c r="AO303" i="19"/>
  <c r="AK302" i="19"/>
  <c r="AC300" i="19"/>
  <c r="AN299" i="19"/>
  <c r="X299" i="19"/>
  <c r="AJ298" i="19"/>
  <c r="AF297" i="19"/>
  <c r="AQ296" i="19"/>
  <c r="AB296" i="19"/>
  <c r="AM295" i="19"/>
  <c r="AI294" i="19"/>
  <c r="AE293" i="19"/>
  <c r="AA292" i="19"/>
  <c r="AO291" i="19"/>
  <c r="AK290" i="19"/>
  <c r="AG289" i="19"/>
  <c r="AC288" i="19"/>
  <c r="AD314" i="19"/>
  <c r="AE313" i="19"/>
  <c r="AF312" i="19"/>
  <c r="AF311" i="19"/>
  <c r="AH310" i="19"/>
  <c r="AE309" i="19"/>
  <c r="AL307" i="19"/>
  <c r="AH306" i="19"/>
  <c r="AD305" i="19"/>
  <c r="AQ304" i="19"/>
  <c r="Z304" i="19"/>
  <c r="AM303" i="19"/>
  <c r="AI302" i="19"/>
  <c r="AQ300" i="19"/>
  <c r="AA300" i="19"/>
  <c r="AM299" i="19"/>
  <c r="AI298" i="19"/>
  <c r="AE297" i="19"/>
  <c r="AP296" i="19"/>
  <c r="AA296" i="19"/>
  <c r="AL295" i="19"/>
  <c r="AH294" i="19"/>
  <c r="AD293" i="19"/>
  <c r="AQ292" i="19"/>
  <c r="Z292" i="19"/>
  <c r="AM291" i="19"/>
  <c r="AI290" i="19"/>
  <c r="AE289" i="19"/>
  <c r="AQ288" i="19"/>
  <c r="AA288" i="19"/>
  <c r="AJ314" i="19"/>
  <c r="AF313" i="19"/>
  <c r="AN312" i="19"/>
  <c r="AB312" i="19"/>
  <c r="AJ311" i="19"/>
  <c r="AF310" i="19"/>
  <c r="AN309" i="19"/>
  <c r="AB309" i="19"/>
  <c r="AF307" i="19"/>
  <c r="AN306" i="19"/>
  <c r="AB306" i="19"/>
  <c r="AJ305" i="19"/>
  <c r="AF304" i="19"/>
  <c r="AN303" i="19"/>
  <c r="AB303" i="19"/>
  <c r="AJ302" i="19"/>
  <c r="AN300" i="19"/>
  <c r="AB300" i="19"/>
  <c r="AJ299" i="19"/>
  <c r="AF298" i="19"/>
  <c r="AN297" i="19"/>
  <c r="AB297" i="19"/>
  <c r="AJ296" i="19"/>
  <c r="AF295" i="19"/>
  <c r="AN294" i="19"/>
  <c r="AB294" i="19"/>
  <c r="AJ293" i="19"/>
  <c r="AF292" i="19"/>
  <c r="AN291" i="19"/>
  <c r="AB291" i="19"/>
  <c r="AJ290" i="19"/>
  <c r="AF289" i="19"/>
  <c r="AN288" i="19"/>
  <c r="AB288" i="19"/>
  <c r="AH314" i="19"/>
  <c r="AP313" i="19"/>
  <c r="AD313" i="19"/>
  <c r="AL312" i="19"/>
  <c r="Z312" i="19"/>
  <c r="AH311" i="19"/>
  <c r="AP310" i="19"/>
  <c r="AD310" i="19"/>
  <c r="AL309" i="19"/>
  <c r="Z309" i="19"/>
  <c r="AP307" i="19"/>
  <c r="AD307" i="19"/>
  <c r="AL306" i="19"/>
  <c r="Z306" i="19"/>
  <c r="AH305" i="19"/>
  <c r="AP304" i="19"/>
  <c r="AD304" i="19"/>
  <c r="AL303" i="19"/>
  <c r="Z303" i="19"/>
  <c r="AH302" i="19"/>
  <c r="AL300" i="19"/>
  <c r="Z300" i="19"/>
  <c r="AH299" i="19"/>
  <c r="AP298" i="19"/>
  <c r="AD298" i="19"/>
  <c r="AL297" i="19"/>
  <c r="Z297" i="19"/>
  <c r="AH296" i="19"/>
  <c r="AP295" i="19"/>
  <c r="AD295" i="19"/>
  <c r="AL294" i="19"/>
  <c r="Z294" i="19"/>
  <c r="AH293" i="19"/>
  <c r="AP292" i="19"/>
  <c r="AD292" i="19"/>
  <c r="AL291" i="19"/>
  <c r="Z291" i="19"/>
  <c r="AH290" i="19"/>
  <c r="AP289" i="19"/>
  <c r="AD289" i="19"/>
  <c r="AL288" i="19"/>
  <c r="Z288" i="19"/>
  <c r="AK309" i="19"/>
  <c r="X309" i="19"/>
  <c r="AO307" i="19"/>
  <c r="AC307" i="19"/>
  <c r="AK306" i="19"/>
  <c r="X306" i="19"/>
  <c r="AG305" i="19"/>
  <c r="AO304" i="19"/>
  <c r="AC304" i="19"/>
  <c r="AK303" i="19"/>
  <c r="X303" i="19"/>
  <c r="AG302" i="19"/>
  <c r="AK300" i="19"/>
  <c r="X300" i="19"/>
  <c r="AG299" i="19"/>
  <c r="AO298" i="19"/>
  <c r="AC298" i="19"/>
  <c r="AK297" i="19"/>
  <c r="X297" i="19"/>
  <c r="AG296" i="19"/>
  <c r="AO295" i="19"/>
  <c r="AC295" i="19"/>
  <c r="AK294" i="19"/>
  <c r="X294" i="19"/>
  <c r="AG293" i="19"/>
  <c r="AO292" i="19"/>
  <c r="AC292" i="19"/>
  <c r="AK291" i="19"/>
  <c r="X291" i="19"/>
  <c r="AG290" i="19"/>
  <c r="AO289" i="19"/>
  <c r="AC289" i="19"/>
  <c r="AK288" i="19"/>
  <c r="X288" i="19"/>
  <c r="AD287" i="19"/>
  <c r="AC287" i="19"/>
  <c r="AM287" i="19"/>
  <c r="AG287" i="19"/>
  <c r="AQ287" i="19"/>
  <c r="AB287" i="19"/>
  <c r="AI287" i="19"/>
  <c r="AP287" i="19"/>
  <c r="AA287" i="19"/>
  <c r="AK287" i="19"/>
  <c r="AH287" i="19"/>
  <c r="AF287" i="19"/>
  <c r="AO287" i="19"/>
  <c r="AJ287" i="19"/>
  <c r="AE287" i="19"/>
  <c r="AN287" i="19"/>
  <c r="AL287" i="19"/>
  <c r="Z287" i="19"/>
  <c r="X287" i="19"/>
  <c r="E35" i="39"/>
  <c r="E27" i="39"/>
  <c r="E41" i="39"/>
  <c r="E29" i="39"/>
  <c r="E38" i="42"/>
  <c r="E48" i="39"/>
  <c r="E36" i="39"/>
  <c r="E27" i="42"/>
  <c r="E31" i="42"/>
  <c r="E44" i="42"/>
  <c r="E40" i="42"/>
  <c r="D2" i="40"/>
  <c r="D6" i="40"/>
  <c r="D10" i="40"/>
  <c r="D14" i="40"/>
  <c r="D16" i="40"/>
  <c r="Y22" i="43"/>
  <c r="V11" i="38"/>
  <c r="V23" i="38"/>
  <c r="X22" i="43"/>
  <c r="W22" i="43"/>
  <c r="Z27" i="41"/>
  <c r="X27" i="41" s="1"/>
  <c r="V14" i="38"/>
  <c r="X6" i="40"/>
  <c r="E8" i="40"/>
  <c r="Z3" i="40"/>
  <c r="V27" i="41"/>
  <c r="V29" i="41"/>
  <c r="V10" i="38"/>
  <c r="V28" i="41"/>
  <c r="D3" i="40"/>
  <c r="D9" i="40"/>
  <c r="D17" i="40"/>
  <c r="D21" i="40"/>
  <c r="V8" i="38"/>
  <c r="V20" i="38"/>
  <c r="Z29" i="41"/>
  <c r="X29" i="41" s="1"/>
  <c r="Z28" i="41"/>
  <c r="X28" i="41" s="1"/>
  <c r="X16" i="40"/>
  <c r="V18" i="38"/>
  <c r="D13" i="43"/>
  <c r="P23" i="42"/>
  <c r="O35" i="39"/>
  <c r="O24" i="39"/>
  <c r="AA9" i="40"/>
  <c r="V3" i="38"/>
  <c r="O17" i="42"/>
  <c r="O18" i="42"/>
  <c r="O19" i="42"/>
  <c r="O20" i="42"/>
  <c r="O21" i="42"/>
  <c r="O22" i="42"/>
  <c r="O23" i="42"/>
  <c r="O24" i="42"/>
  <c r="O25" i="42"/>
  <c r="O27" i="42"/>
  <c r="O28" i="42"/>
  <c r="O29" i="42"/>
  <c r="O30" i="42"/>
  <c r="O31" i="42"/>
  <c r="O32" i="42"/>
  <c r="O33" i="42"/>
  <c r="O34" i="42"/>
  <c r="O35" i="42"/>
  <c r="O36" i="42"/>
  <c r="O37" i="42"/>
  <c r="O38" i="42"/>
  <c r="O39" i="42"/>
  <c r="O40" i="42"/>
  <c r="O41" i="42"/>
  <c r="O42" i="42"/>
  <c r="O43" i="42"/>
  <c r="O44" i="42"/>
  <c r="O45" i="42"/>
  <c r="O46" i="42"/>
  <c r="O47" i="42"/>
  <c r="O48" i="42"/>
  <c r="O49" i="42"/>
  <c r="O50" i="42"/>
  <c r="O51" i="42"/>
  <c r="O52" i="42"/>
  <c r="C2" i="41"/>
  <c r="W2" i="41" s="1"/>
  <c r="E10" i="40"/>
  <c r="V25" i="38"/>
  <c r="C22" i="41"/>
  <c r="W22" i="41" s="1"/>
  <c r="C6" i="41"/>
  <c r="W6" i="41" s="1"/>
  <c r="X4" i="43"/>
  <c r="X8" i="43"/>
  <c r="X10" i="43"/>
  <c r="X14" i="43"/>
  <c r="X20" i="43"/>
  <c r="AA10" i="43"/>
  <c r="Y12" i="40"/>
  <c r="Y9" i="40"/>
  <c r="Z2" i="40"/>
  <c r="Z4" i="40"/>
  <c r="V5" i="40"/>
  <c r="W7" i="40"/>
  <c r="Z8" i="40"/>
  <c r="AA10" i="40"/>
  <c r="W13" i="40"/>
  <c r="AA16" i="40"/>
  <c r="W19" i="40"/>
  <c r="C4" i="41"/>
  <c r="W4" i="41" s="1"/>
  <c r="O2" i="39"/>
  <c r="O6" i="39"/>
  <c r="O7" i="39"/>
  <c r="O14" i="39"/>
  <c r="O18" i="39"/>
  <c r="O20" i="39"/>
  <c r="O36" i="39"/>
  <c r="O47" i="39"/>
  <c r="O48" i="39"/>
  <c r="O50" i="39"/>
  <c r="P24" i="42"/>
  <c r="V6" i="41"/>
  <c r="X10" i="40"/>
  <c r="C10" i="41"/>
  <c r="W10" i="41" s="1"/>
  <c r="Y16" i="40"/>
  <c r="AA14" i="40"/>
  <c r="O2" i="42"/>
  <c r="O3" i="42"/>
  <c r="O4" i="42"/>
  <c r="O5" i="42"/>
  <c r="O6" i="42"/>
  <c r="O7" i="42"/>
  <c r="O8" i="42"/>
  <c r="O9" i="42"/>
  <c r="O10" i="42"/>
  <c r="O11" i="42"/>
  <c r="O12" i="42"/>
  <c r="O13" i="42"/>
  <c r="O14" i="42"/>
  <c r="O15" i="42"/>
  <c r="O16" i="42"/>
  <c r="Z2" i="41"/>
  <c r="X2" i="41" s="1"/>
  <c r="Z7" i="41"/>
  <c r="X7" i="41" s="1"/>
  <c r="V12" i="41"/>
  <c r="Z14" i="41"/>
  <c r="X14" i="41" s="1"/>
  <c r="Z19" i="41"/>
  <c r="X19" i="41" s="1"/>
  <c r="Z26" i="41"/>
  <c r="X26" i="41" s="1"/>
  <c r="C28" i="41"/>
  <c r="W28" i="41" s="1"/>
  <c r="C15" i="41"/>
  <c r="W15" i="41" s="1"/>
  <c r="V5" i="41"/>
  <c r="Z9" i="40"/>
  <c r="AA7" i="43"/>
  <c r="C3" i="41"/>
  <c r="W3" i="41" s="1"/>
  <c r="D11" i="43"/>
  <c r="E22" i="43"/>
  <c r="X17" i="40"/>
  <c r="AA11" i="40"/>
  <c r="Z15" i="41"/>
  <c r="X15" i="41" s="1"/>
  <c r="V17" i="41"/>
  <c r="E17" i="40"/>
  <c r="D15" i="43"/>
  <c r="C20" i="41"/>
  <c r="W20" i="41" s="1"/>
  <c r="AA5" i="43"/>
  <c r="AA13" i="43"/>
  <c r="AA15" i="43"/>
  <c r="V18" i="43"/>
  <c r="AA19" i="43"/>
  <c r="X8" i="40"/>
  <c r="X12" i="40"/>
  <c r="E18" i="40"/>
  <c r="Z5" i="38"/>
  <c r="X5" i="38" s="1"/>
  <c r="Z17" i="38"/>
  <c r="X17" i="38" s="1"/>
  <c r="C26" i="41"/>
  <c r="W26" i="41" s="1"/>
  <c r="C29" i="41"/>
  <c r="W29" i="41" s="1"/>
  <c r="V13" i="38"/>
  <c r="X2" i="43"/>
  <c r="V16" i="41"/>
  <c r="Z18" i="41"/>
  <c r="X18" i="41" s="1"/>
  <c r="C6" i="38"/>
  <c r="W6" i="38" s="1"/>
  <c r="D4" i="43"/>
  <c r="Y4" i="43"/>
  <c r="D6" i="43"/>
  <c r="D8" i="43"/>
  <c r="D10" i="43"/>
  <c r="D12" i="43"/>
  <c r="D18" i="43"/>
  <c r="AA18" i="43"/>
  <c r="D20" i="43"/>
  <c r="Z11" i="41"/>
  <c r="X11" i="41" s="1"/>
  <c r="C27" i="41"/>
  <c r="W27" i="41" s="1"/>
  <c r="Z22" i="43"/>
  <c r="E3" i="43"/>
  <c r="Y5" i="43"/>
  <c r="X7" i="43"/>
  <c r="E9" i="43"/>
  <c r="Y11" i="43"/>
  <c r="X13" i="43"/>
  <c r="X17" i="43"/>
  <c r="V7" i="43"/>
  <c r="V19" i="41"/>
  <c r="O54" i="42"/>
  <c r="D22" i="43"/>
  <c r="V22" i="43"/>
  <c r="AA22" i="43"/>
  <c r="X15" i="43"/>
  <c r="Y2" i="43"/>
  <c r="Y6" i="43"/>
  <c r="Y10" i="43"/>
  <c r="Y12" i="43"/>
  <c r="Z4" i="43"/>
  <c r="W3" i="43"/>
  <c r="V13" i="43"/>
  <c r="E7" i="43"/>
  <c r="Y8" i="43"/>
  <c r="AA2" i="43"/>
  <c r="W7" i="43"/>
  <c r="AA16" i="43"/>
  <c r="W4" i="43"/>
  <c r="W16" i="43"/>
  <c r="Y14" i="43"/>
  <c r="Y20" i="43"/>
  <c r="V19" i="43"/>
  <c r="W21" i="43"/>
  <c r="D3" i="43"/>
  <c r="Y3" i="43"/>
  <c r="D7" i="43"/>
  <c r="Y7" i="43"/>
  <c r="D9" i="43"/>
  <c r="AA9" i="43"/>
  <c r="Y13" i="43"/>
  <c r="D17" i="43"/>
  <c r="Y17" i="43"/>
  <c r="D21" i="43"/>
  <c r="Y21" i="43"/>
  <c r="O26" i="42"/>
  <c r="P25" i="42"/>
  <c r="O57" i="42"/>
  <c r="O56" i="42"/>
  <c r="O55" i="42"/>
  <c r="O53" i="42"/>
  <c r="C16" i="41"/>
  <c r="W16" i="41" s="1"/>
  <c r="V23" i="41"/>
  <c r="C24" i="41"/>
  <c r="W24" i="41" s="1"/>
  <c r="V14" i="41"/>
  <c r="Z23" i="41"/>
  <c r="X23" i="41" s="1"/>
  <c r="V10" i="41"/>
  <c r="C19" i="41"/>
  <c r="W19" i="41" s="1"/>
  <c r="Z5" i="41"/>
  <c r="X5" i="41" s="1"/>
  <c r="V8" i="41"/>
  <c r="C23" i="41"/>
  <c r="W23" i="41" s="1"/>
  <c r="Z12" i="41"/>
  <c r="X12" i="41" s="1"/>
  <c r="Z17" i="41"/>
  <c r="X17" i="41" s="1"/>
  <c r="Z24" i="41"/>
  <c r="X24" i="41" s="1"/>
  <c r="V3" i="41"/>
  <c r="C13" i="41"/>
  <c r="W13" i="41" s="1"/>
  <c r="C25" i="41"/>
  <c r="W25" i="41" s="1"/>
  <c r="Z3" i="41"/>
  <c r="X3" i="41" s="1"/>
  <c r="Z10" i="41"/>
  <c r="X10" i="41" s="1"/>
  <c r="Z22" i="41"/>
  <c r="X22" i="41" s="1"/>
  <c r="C11" i="41"/>
  <c r="W11" i="41" s="1"/>
  <c r="Z8" i="41"/>
  <c r="X8" i="41" s="1"/>
  <c r="Z13" i="41"/>
  <c r="X13" i="41" s="1"/>
  <c r="Z25" i="41"/>
  <c r="X25" i="41" s="1"/>
  <c r="C12" i="41"/>
  <c r="W12" i="41" s="1"/>
  <c r="C21" i="41"/>
  <c r="W21" i="41" s="1"/>
  <c r="C7" i="41"/>
  <c r="W7" i="41" s="1"/>
  <c r="C14" i="41"/>
  <c r="W14" i="41" s="1"/>
  <c r="Z4" i="41"/>
  <c r="X4" i="41" s="1"/>
  <c r="Z9" i="41"/>
  <c r="X9" i="41" s="1"/>
  <c r="Z16" i="41"/>
  <c r="X16" i="41" s="1"/>
  <c r="Z21" i="41"/>
  <c r="X21" i="41" s="1"/>
  <c r="C18" i="41"/>
  <c r="W18" i="41" s="1"/>
  <c r="V25" i="41"/>
  <c r="Z20" i="41"/>
  <c r="X20" i="41" s="1"/>
  <c r="C9" i="41"/>
  <c r="W9" i="41" s="1"/>
  <c r="Z6" i="41"/>
  <c r="X6" i="41" s="1"/>
  <c r="V21" i="41"/>
  <c r="C5" i="41"/>
  <c r="W5" i="41" s="1"/>
  <c r="C8" i="41"/>
  <c r="W8" i="41" s="1"/>
  <c r="C17" i="41"/>
  <c r="W17" i="41" s="1"/>
  <c r="X5" i="43"/>
  <c r="X11" i="43"/>
  <c r="W19" i="43"/>
  <c r="Y18" i="43"/>
  <c r="Z16" i="43"/>
  <c r="E13" i="43"/>
  <c r="E10" i="43"/>
  <c r="E4" i="43"/>
  <c r="W2" i="43"/>
  <c r="W5" i="43"/>
  <c r="W8" i="43"/>
  <c r="W11" i="43"/>
  <c r="E2" i="43"/>
  <c r="E5" i="43"/>
  <c r="W14" i="43"/>
  <c r="W17" i="43"/>
  <c r="E20" i="43"/>
  <c r="AA4" i="43"/>
  <c r="AA6" i="43"/>
  <c r="Z7" i="43"/>
  <c r="E8" i="43"/>
  <c r="V9" i="43"/>
  <c r="Z10" i="43"/>
  <c r="E11" i="43"/>
  <c r="W20" i="43"/>
  <c r="D2" i="43"/>
  <c r="AA3" i="43"/>
  <c r="D5" i="43"/>
  <c r="W10" i="43"/>
  <c r="AA12" i="43"/>
  <c r="W13" i="43"/>
  <c r="Z13" i="43"/>
  <c r="E14" i="43"/>
  <c r="Y15" i="43"/>
  <c r="E17" i="43"/>
  <c r="X21" i="43"/>
  <c r="E15" i="43"/>
  <c r="Z19" i="43"/>
  <c r="V16" i="43"/>
  <c r="E21" i="43"/>
  <c r="V6" i="43"/>
  <c r="AA8" i="43"/>
  <c r="AA11" i="43"/>
  <c r="D14" i="43"/>
  <c r="AA21" i="43"/>
  <c r="E6" i="43"/>
  <c r="V12" i="43"/>
  <c r="AA14" i="43"/>
  <c r="E16" i="43"/>
  <c r="AA17" i="43"/>
  <c r="E19" i="43"/>
  <c r="E12" i="43"/>
  <c r="X16" i="43"/>
  <c r="X19" i="43"/>
  <c r="AA20" i="43"/>
  <c r="X9" i="43"/>
  <c r="D16" i="43"/>
  <c r="Y16" i="43"/>
  <c r="E18" i="43"/>
  <c r="D19" i="43"/>
  <c r="Y19" i="43"/>
  <c r="W6" i="43"/>
  <c r="Z5" i="43"/>
  <c r="X6" i="43"/>
  <c r="Z11" i="43"/>
  <c r="X12" i="43"/>
  <c r="Z17" i="43"/>
  <c r="X18" i="43"/>
  <c r="W18" i="43"/>
  <c r="W12" i="43"/>
  <c r="V2" i="43"/>
  <c r="Z6" i="43"/>
  <c r="V8" i="43"/>
  <c r="Z12" i="43"/>
  <c r="V14" i="43"/>
  <c r="Z18" i="43"/>
  <c r="V20" i="43"/>
  <c r="V3" i="43"/>
  <c r="V21" i="43"/>
  <c r="W9" i="43"/>
  <c r="W15" i="43"/>
  <c r="Z2" i="43"/>
  <c r="X3" i="43"/>
  <c r="V4" i="43"/>
  <c r="Z8" i="43"/>
  <c r="V10" i="43"/>
  <c r="Z14" i="43"/>
  <c r="Z20" i="43"/>
  <c r="V15" i="43"/>
  <c r="V2" i="41"/>
  <c r="V4" i="41"/>
  <c r="V7" i="41"/>
  <c r="V9" i="41"/>
  <c r="V11" i="41"/>
  <c r="V13" i="41"/>
  <c r="V15" i="41"/>
  <c r="V18" i="41"/>
  <c r="V20" i="41"/>
  <c r="V22" i="41"/>
  <c r="V24" i="41"/>
  <c r="V26" i="41"/>
  <c r="Y9" i="43"/>
  <c r="Z3" i="43"/>
  <c r="V5" i="43"/>
  <c r="Z9" i="43"/>
  <c r="V11" i="43"/>
  <c r="Z15" i="43"/>
  <c r="V17" i="43"/>
  <c r="Z21" i="43"/>
  <c r="AA8" i="40"/>
  <c r="E12" i="40"/>
  <c r="AA6" i="40"/>
  <c r="D8" i="40"/>
  <c r="W14" i="40"/>
  <c r="AA15" i="40"/>
  <c r="AA17" i="40"/>
  <c r="D19" i="40"/>
  <c r="E14" i="40"/>
  <c r="E16" i="40"/>
  <c r="X14" i="40"/>
  <c r="W4" i="40"/>
  <c r="AA5" i="40"/>
  <c r="Y6" i="40"/>
  <c r="E20" i="40"/>
  <c r="E2" i="40"/>
  <c r="AA12" i="40"/>
  <c r="Y15" i="40"/>
  <c r="X18" i="40"/>
  <c r="E4" i="40"/>
  <c r="E11" i="40"/>
  <c r="Z14" i="40"/>
  <c r="Y18" i="40"/>
  <c r="D20" i="40"/>
  <c r="AA20" i="40"/>
  <c r="AA19" i="40"/>
  <c r="AA21" i="40"/>
  <c r="D12" i="40"/>
  <c r="AA3" i="40"/>
  <c r="X4" i="40"/>
  <c r="E6" i="40"/>
  <c r="X11" i="40"/>
  <c r="V17" i="40"/>
  <c r="Y3" i="40"/>
  <c r="D4" i="40"/>
  <c r="AA4" i="40"/>
  <c r="Y10" i="40"/>
  <c r="D11" i="40"/>
  <c r="V11" i="40"/>
  <c r="Z20" i="40"/>
  <c r="V3" i="40"/>
  <c r="D18" i="40"/>
  <c r="W20" i="40"/>
  <c r="W10" i="40"/>
  <c r="E3" i="40"/>
  <c r="AA18" i="40"/>
  <c r="V9" i="40"/>
  <c r="Z15" i="40"/>
  <c r="W16" i="40"/>
  <c r="X20" i="40"/>
  <c r="Y7" i="40"/>
  <c r="Z5" i="40"/>
  <c r="D7" i="40"/>
  <c r="E9" i="40"/>
  <c r="X13" i="40"/>
  <c r="V15" i="40"/>
  <c r="Z21" i="40"/>
  <c r="AA7" i="40"/>
  <c r="X9" i="40"/>
  <c r="W12" i="40"/>
  <c r="Y13" i="40"/>
  <c r="Y21" i="40"/>
  <c r="Z10" i="40"/>
  <c r="D13" i="40"/>
  <c r="E15" i="40"/>
  <c r="X19" i="40"/>
  <c r="V21" i="40"/>
  <c r="X2" i="40"/>
  <c r="E5" i="40"/>
  <c r="W8" i="40"/>
  <c r="Z11" i="40"/>
  <c r="AA13" i="40"/>
  <c r="X15" i="40"/>
  <c r="W18" i="40"/>
  <c r="Y19" i="40"/>
  <c r="W6" i="40"/>
  <c r="W2" i="40"/>
  <c r="AA2" i="40"/>
  <c r="Y4" i="40"/>
  <c r="X5" i="40"/>
  <c r="D15" i="40"/>
  <c r="Z16" i="40"/>
  <c r="E21" i="40"/>
  <c r="X3" i="40"/>
  <c r="X7" i="40"/>
  <c r="D5" i="40"/>
  <c r="Z17" i="40"/>
  <c r="X21" i="40"/>
  <c r="O49" i="39"/>
  <c r="O42" i="39"/>
  <c r="O25" i="39"/>
  <c r="P22" i="39"/>
  <c r="P23" i="39"/>
  <c r="O13" i="39"/>
  <c r="O9" i="39"/>
  <c r="O11" i="39"/>
  <c r="O37" i="39"/>
  <c r="O12" i="39"/>
  <c r="O23" i="39"/>
  <c r="O38" i="39"/>
  <c r="O34" i="39"/>
  <c r="O3" i="39"/>
  <c r="O15" i="39"/>
  <c r="O26" i="39"/>
  <c r="O41" i="39"/>
  <c r="O5" i="39"/>
  <c r="O17" i="39"/>
  <c r="O52" i="39"/>
  <c r="O22" i="39"/>
  <c r="O39" i="39"/>
  <c r="O40" i="39"/>
  <c r="O51" i="39"/>
  <c r="O45" i="39"/>
  <c r="O10" i="39"/>
  <c r="O8" i="39"/>
  <c r="O30" i="39"/>
  <c r="O31" i="39"/>
  <c r="O32" i="39"/>
  <c r="O43" i="39"/>
  <c r="O46" i="39"/>
  <c r="O33" i="39"/>
  <c r="O44" i="39"/>
  <c r="O16" i="39"/>
  <c r="O27" i="39"/>
  <c r="O28" i="39"/>
  <c r="O29" i="39"/>
  <c r="O19" i="39"/>
  <c r="O4" i="39"/>
  <c r="O21" i="39"/>
  <c r="V4" i="38"/>
  <c r="Z11" i="38"/>
  <c r="X11" i="38" s="1"/>
  <c r="V26" i="38"/>
  <c r="Z2" i="38"/>
  <c r="X2" i="38" s="1"/>
  <c r="V7" i="38"/>
  <c r="Z14" i="38"/>
  <c r="X14" i="38" s="1"/>
  <c r="V17" i="38"/>
  <c r="Z8" i="38"/>
  <c r="X8" i="38" s="1"/>
  <c r="Z20" i="38"/>
  <c r="X20" i="38" s="1"/>
  <c r="C4" i="38"/>
  <c r="W4" i="38" s="1"/>
  <c r="V6" i="38"/>
  <c r="Z13" i="38"/>
  <c r="X13" i="38" s="1"/>
  <c r="V16" i="38"/>
  <c r="Z6" i="38"/>
  <c r="X6" i="38" s="1"/>
  <c r="V9" i="38"/>
  <c r="Z18" i="38"/>
  <c r="X18" i="38" s="1"/>
  <c r="V21" i="38"/>
  <c r="Z24" i="38"/>
  <c r="X24" i="38" s="1"/>
  <c r="Z25" i="38"/>
  <c r="X25" i="38" s="1"/>
  <c r="Z4" i="38"/>
  <c r="X4" i="38" s="1"/>
  <c r="C7" i="38"/>
  <c r="W7" i="38" s="1"/>
  <c r="Z16" i="38"/>
  <c r="X16" i="38" s="1"/>
  <c r="V19" i="38"/>
  <c r="V2" i="38"/>
  <c r="Z9" i="38"/>
  <c r="X9" i="38" s="1"/>
  <c r="V12" i="38"/>
  <c r="Z21" i="38"/>
  <c r="X21" i="38" s="1"/>
  <c r="Z23" i="38"/>
  <c r="X23" i="38" s="1"/>
  <c r="V24" i="38"/>
  <c r="Z10" i="38"/>
  <c r="X10" i="38" s="1"/>
  <c r="Z22" i="38"/>
  <c r="X22" i="38" s="1"/>
  <c r="Z3" i="38"/>
  <c r="X3" i="38" s="1"/>
  <c r="Z15" i="38"/>
  <c r="X15" i="38" s="1"/>
  <c r="C2" i="38"/>
  <c r="W2" i="38" s="1"/>
  <c r="C5" i="38"/>
  <c r="W5" i="38" s="1"/>
  <c r="Z7" i="38"/>
  <c r="X7" i="38" s="1"/>
  <c r="C10" i="38"/>
  <c r="W10" i="38" s="1"/>
  <c r="Z19" i="38"/>
  <c r="X19" i="38" s="1"/>
  <c r="V22" i="38"/>
  <c r="C3" i="38"/>
  <c r="W3" i="38" s="1"/>
  <c r="V5" i="38"/>
  <c r="Z12" i="38"/>
  <c r="X12" i="38" s="1"/>
  <c r="V15" i="38"/>
  <c r="Z26" i="38"/>
  <c r="X26" i="38" s="1"/>
  <c r="Z7" i="40"/>
  <c r="Z13" i="40"/>
  <c r="Z19" i="40"/>
  <c r="Y2" i="40"/>
  <c r="W3" i="40"/>
  <c r="Y8" i="40"/>
  <c r="W9" i="40"/>
  <c r="Y14" i="40"/>
  <c r="W15" i="40"/>
  <c r="Y20" i="40"/>
  <c r="W21" i="40"/>
  <c r="V4" i="40"/>
  <c r="V10" i="40"/>
  <c r="V16" i="40"/>
  <c r="C8" i="38"/>
  <c r="W8" i="38" s="1"/>
  <c r="C9" i="38"/>
  <c r="W9" i="38" s="1"/>
  <c r="C11" i="38"/>
  <c r="W11" i="38" s="1"/>
  <c r="C12" i="38"/>
  <c r="W12" i="38" s="1"/>
  <c r="C13" i="38"/>
  <c r="W13" i="38" s="1"/>
  <c r="C14" i="38"/>
  <c r="W14" i="38" s="1"/>
  <c r="C15" i="38"/>
  <c r="W15" i="38" s="1"/>
  <c r="C16" i="38"/>
  <c r="W16" i="38" s="1"/>
  <c r="C17" i="38"/>
  <c r="W17" i="38" s="1"/>
  <c r="C18" i="38"/>
  <c r="W18" i="38" s="1"/>
  <c r="C19" i="38"/>
  <c r="W19" i="38" s="1"/>
  <c r="C20" i="38"/>
  <c r="W20" i="38" s="1"/>
  <c r="C21" i="38"/>
  <c r="W21" i="38" s="1"/>
  <c r="C22" i="38"/>
  <c r="W22" i="38" s="1"/>
  <c r="C23" i="38"/>
  <c r="W23" i="38" s="1"/>
  <c r="C24" i="38"/>
  <c r="W24" i="38" s="1"/>
  <c r="C25" i="38"/>
  <c r="W25" i="38" s="1"/>
  <c r="C26" i="38"/>
  <c r="W26" i="38" s="1"/>
  <c r="E7" i="40"/>
  <c r="E13" i="40"/>
  <c r="E19" i="40"/>
  <c r="W5" i="40"/>
  <c r="W11" i="40"/>
  <c r="W17" i="40"/>
  <c r="V6" i="40"/>
  <c r="V12" i="40"/>
  <c r="V18" i="40"/>
  <c r="Y5" i="40"/>
  <c r="Y11" i="40"/>
  <c r="Y17" i="40"/>
  <c r="V7" i="40"/>
  <c r="V13" i="40"/>
  <c r="V19" i="40"/>
  <c r="V2" i="40"/>
  <c r="Z6" i="40"/>
  <c r="V8" i="40"/>
  <c r="Z12" i="40"/>
  <c r="V14" i="40"/>
  <c r="Z18" i="40"/>
  <c r="V20" i="40"/>
  <c r="E76" i="33"/>
  <c r="E10" i="33"/>
  <c r="E80" i="33"/>
  <c r="E11" i="36"/>
  <c r="E23" i="36"/>
  <c r="E21" i="36"/>
  <c r="E32" i="36"/>
  <c r="E43" i="36"/>
  <c r="E55" i="36"/>
  <c r="E52" i="33"/>
  <c r="E41" i="33"/>
  <c r="E36" i="36"/>
  <c r="E39" i="36"/>
  <c r="CA164" i="19"/>
  <c r="CL164" i="19"/>
  <c r="CC164" i="19"/>
  <c r="CE164" i="19"/>
  <c r="CB164" i="19"/>
  <c r="CH164" i="19"/>
  <c r="BX164" i="19"/>
  <c r="CI164" i="19"/>
  <c r="CK164" i="19"/>
  <c r="CJ164" i="19"/>
  <c r="CN164" i="19"/>
  <c r="CM164" i="19"/>
  <c r="CP164" i="19"/>
  <c r="CO164" i="19"/>
  <c r="CG164" i="19"/>
  <c r="BW164" i="19"/>
  <c r="CD164" i="19"/>
  <c r="CF164" i="19"/>
  <c r="CN165" i="19"/>
  <c r="CM165" i="19"/>
  <c r="CB181" i="19"/>
  <c r="CE180" i="19"/>
  <c r="CB180" i="19"/>
  <c r="CL174" i="19"/>
  <c r="CH173" i="19"/>
  <c r="CG179" i="19"/>
  <c r="CF178" i="19"/>
  <c r="CE178" i="19"/>
  <c r="CF161" i="19"/>
  <c r="BW169" i="19"/>
  <c r="CB182" i="19"/>
  <c r="CN158" i="19"/>
  <c r="CI179" i="19"/>
  <c r="CA169" i="19"/>
  <c r="CA182" i="19"/>
  <c r="CJ158" i="19"/>
  <c r="CC181" i="19"/>
  <c r="CM174" i="19"/>
  <c r="CC157" i="19"/>
  <c r="CE161" i="19"/>
  <c r="CA181" i="19"/>
  <c r="CD170" i="19"/>
  <c r="CP166" i="19"/>
  <c r="CL165" i="19"/>
  <c r="CI158" i="19"/>
  <c r="CP175" i="19"/>
  <c r="CO166" i="19"/>
  <c r="CE165" i="19"/>
  <c r="CD158" i="19"/>
  <c r="BW179" i="19"/>
  <c r="CB170" i="19"/>
  <c r="CI166" i="19"/>
  <c r="CK162" i="19"/>
  <c r="BW175" i="19"/>
  <c r="CL156" i="19"/>
  <c r="CJ172" i="19"/>
  <c r="CE171" i="19"/>
  <c r="BW170" i="19"/>
  <c r="CK167" i="19"/>
  <c r="CK156" i="19"/>
  <c r="CB176" i="19"/>
  <c r="CJ167" i="19"/>
  <c r="CB163" i="19"/>
  <c r="CA176" i="19"/>
  <c r="CN173" i="19"/>
  <c r="CG172" i="19"/>
  <c r="CA171" i="19"/>
  <c r="CN168" i="19"/>
  <c r="CA163" i="19"/>
  <c r="CB160" i="19"/>
  <c r="CJ159" i="19"/>
  <c r="CI172" i="19"/>
  <c r="CB171" i="19"/>
  <c r="CF177" i="19"/>
  <c r="BW176" i="19"/>
  <c r="CM173" i="19"/>
  <c r="CF172" i="19"/>
  <c r="CM168" i="19"/>
  <c r="BX163" i="19"/>
  <c r="CA160" i="19"/>
  <c r="CF157" i="19"/>
  <c r="CO182" i="19"/>
  <c r="CC177" i="19"/>
  <c r="CK173" i="19"/>
  <c r="CE172" i="19"/>
  <c r="BW163" i="19"/>
  <c r="CH161" i="19"/>
  <c r="BW160" i="19"/>
  <c r="CE157" i="19"/>
  <c r="CA180" i="19"/>
  <c r="CB179" i="19"/>
  <c r="BW178" i="19"/>
  <c r="CK174" i="19"/>
  <c r="CN162" i="19"/>
  <c r="CD161" i="19"/>
  <c r="BX181" i="19"/>
  <c r="BW180" i="19"/>
  <c r="CA179" i="19"/>
  <c r="CC170" i="19"/>
  <c r="CM162" i="19"/>
  <c r="CO175" i="19"/>
  <c r="CH171" i="19"/>
  <c r="CF171" i="19"/>
  <c r="CA170" i="19"/>
  <c r="CG166" i="19"/>
  <c r="CK182" i="19"/>
  <c r="CP181" i="19"/>
  <c r="CG178" i="19"/>
  <c r="CB177" i="19"/>
  <c r="CN174" i="19"/>
  <c r="CI173" i="19"/>
  <c r="CO165" i="19"/>
  <c r="CG161" i="19"/>
  <c r="CO158" i="19"/>
  <c r="CD157" i="19"/>
  <c r="CJ174" i="19"/>
  <c r="CF173" i="19"/>
  <c r="BX171" i="19"/>
  <c r="CO169" i="19"/>
  <c r="CL168" i="19"/>
  <c r="CC165" i="19"/>
  <c r="CC161" i="19"/>
  <c r="CJ156" i="19"/>
  <c r="CJ182" i="19"/>
  <c r="CO181" i="19"/>
  <c r="CO176" i="19"/>
  <c r="CL175" i="19"/>
  <c r="CC172" i="19"/>
  <c r="BW171" i="19"/>
  <c r="CG167" i="19"/>
  <c r="CE166" i="19"/>
  <c r="CP163" i="19"/>
  <c r="CI156" i="19"/>
  <c r="CI182" i="19"/>
  <c r="CN181" i="19"/>
  <c r="CN180" i="19"/>
  <c r="CO179" i="19"/>
  <c r="CH176" i="19"/>
  <c r="CE175" i="19"/>
  <c r="BW173" i="19"/>
  <c r="CP170" i="19"/>
  <c r="CJ168" i="19"/>
  <c r="CF167" i="19"/>
  <c r="CC166" i="19"/>
  <c r="CG162" i="19"/>
  <c r="CH156" i="19"/>
  <c r="CG181" i="19"/>
  <c r="CD175" i="19"/>
  <c r="BX174" i="19"/>
  <c r="CK169" i="19"/>
  <c r="CI168" i="19"/>
  <c r="BX165" i="19"/>
  <c r="CF163" i="19"/>
  <c r="CM160" i="19"/>
  <c r="CF182" i="19"/>
  <c r="CF181" i="19"/>
  <c r="CK180" i="19"/>
  <c r="CM179" i="19"/>
  <c r="CL178" i="19"/>
  <c r="CI177" i="19"/>
  <c r="CE176" i="19"/>
  <c r="CC175" i="19"/>
  <c r="BW174" i="19"/>
  <c r="CO171" i="19"/>
  <c r="CN170" i="19"/>
  <c r="CJ169" i="19"/>
  <c r="CG168" i="19"/>
  <c r="CD167" i="19"/>
  <c r="BX166" i="19"/>
  <c r="BW165" i="19"/>
  <c r="CE163" i="19"/>
  <c r="BW162" i="19"/>
  <c r="CL160" i="19"/>
  <c r="CE159" i="19"/>
  <c r="CK157" i="19"/>
  <c r="CM155" i="19"/>
  <c r="CE182" i="19"/>
  <c r="CE181" i="19"/>
  <c r="CJ180" i="19"/>
  <c r="CK179" i="19"/>
  <c r="CK178" i="19"/>
  <c r="CH177" i="19"/>
  <c r="CD176" i="19"/>
  <c r="CB175" i="19"/>
  <c r="CN171" i="19"/>
  <c r="CM170" i="19"/>
  <c r="CI169" i="19"/>
  <c r="CF168" i="19"/>
  <c r="CC167" i="19"/>
  <c r="BW166" i="19"/>
  <c r="CD163" i="19"/>
  <c r="CJ160" i="19"/>
  <c r="CB159" i="19"/>
  <c r="CJ157" i="19"/>
  <c r="CJ155" i="19"/>
  <c r="CP176" i="19"/>
  <c r="CM175" i="19"/>
  <c r="CD172" i="19"/>
  <c r="CH167" i="19"/>
  <c r="CF166" i="19"/>
  <c r="CJ162" i="19"/>
  <c r="CI159" i="19"/>
  <c r="CC158" i="19"/>
  <c r="CO180" i="19"/>
  <c r="CP179" i="19"/>
  <c r="CI174" i="19"/>
  <c r="CE173" i="19"/>
  <c r="CN169" i="19"/>
  <c r="CK168" i="19"/>
  <c r="CB165" i="19"/>
  <c r="CH162" i="19"/>
  <c r="CB161" i="19"/>
  <c r="CP160" i="19"/>
  <c r="CH159" i="19"/>
  <c r="CA158" i="19"/>
  <c r="CO178" i="19"/>
  <c r="CK177" i="19"/>
  <c r="CA174" i="19"/>
  <c r="CL169" i="19"/>
  <c r="CA165" i="19"/>
  <c r="CO163" i="19"/>
  <c r="CA161" i="19"/>
  <c r="CO160" i="19"/>
  <c r="CG159" i="19"/>
  <c r="CH182" i="19"/>
  <c r="CL180" i="19"/>
  <c r="CN179" i="19"/>
  <c r="CN178" i="19"/>
  <c r="CJ177" i="19"/>
  <c r="CG176" i="19"/>
  <c r="CO170" i="19"/>
  <c r="CE167" i="19"/>
  <c r="CB166" i="19"/>
  <c r="BX162" i="19"/>
  <c r="CF159" i="19"/>
  <c r="CL157" i="19"/>
  <c r="CN155" i="19"/>
  <c r="CC182" i="19"/>
  <c r="CD181" i="19"/>
  <c r="CF180" i="19"/>
  <c r="CJ179" i="19"/>
  <c r="CI178" i="19"/>
  <c r="CG177" i="19"/>
  <c r="CC176" i="19"/>
  <c r="BX175" i="19"/>
  <c r="CO173" i="19"/>
  <c r="CK172" i="19"/>
  <c r="CI171" i="19"/>
  <c r="CE170" i="19"/>
  <c r="CB169" i="19"/>
  <c r="BW168" i="19"/>
  <c r="CC163" i="19"/>
  <c r="CI160" i="19"/>
  <c r="CA159" i="19"/>
  <c r="CI157" i="19"/>
  <c r="CI155" i="19"/>
  <c r="CH174" i="19"/>
  <c r="CG169" i="19"/>
  <c r="CC168" i="19"/>
  <c r="CM166" i="19"/>
  <c r="CK165" i="19"/>
  <c r="CN163" i="19"/>
  <c r="CF162" i="19"/>
  <c r="CP161" i="19"/>
  <c r="CF160" i="19"/>
  <c r="BW159" i="19"/>
  <c r="CH158" i="19"/>
  <c r="CA157" i="19"/>
  <c r="CG156" i="19"/>
  <c r="CH155" i="19"/>
  <c r="CD178" i="19"/>
  <c r="CD173" i="19"/>
  <c r="CM171" i="19"/>
  <c r="CJ170" i="19"/>
  <c r="CB167" i="19"/>
  <c r="CN182" i="19"/>
  <c r="BW182" i="19"/>
  <c r="CM181" i="19"/>
  <c r="CI180" i="19"/>
  <c r="CF179" i="19"/>
  <c r="CC178" i="19"/>
  <c r="CO177" i="19"/>
  <c r="BW177" i="19"/>
  <c r="CM176" i="19"/>
  <c r="CI175" i="19"/>
  <c r="CG174" i="19"/>
  <c r="CC173" i="19"/>
  <c r="CP172" i="19"/>
  <c r="BX172" i="19"/>
  <c r="CL171" i="19"/>
  <c r="CI170" i="19"/>
  <c r="CF169" i="19"/>
  <c r="CB168" i="19"/>
  <c r="CP167" i="19"/>
  <c r="CA167" i="19"/>
  <c r="CL166" i="19"/>
  <c r="CJ165" i="19"/>
  <c r="CM163" i="19"/>
  <c r="CE162" i="19"/>
  <c r="CO161" i="19"/>
  <c r="CE160" i="19"/>
  <c r="CG158" i="19"/>
  <c r="CF156" i="19"/>
  <c r="CG155" i="19"/>
  <c r="CM182" i="19"/>
  <c r="CK181" i="19"/>
  <c r="CH180" i="19"/>
  <c r="CD179" i="19"/>
  <c r="CB178" i="19"/>
  <c r="CM177" i="19"/>
  <c r="CK176" i="19"/>
  <c r="CG175" i="19"/>
  <c r="CE174" i="19"/>
  <c r="CB173" i="19"/>
  <c r="CN172" i="19"/>
  <c r="CK171" i="19"/>
  <c r="CG170" i="19"/>
  <c r="CE169" i="19"/>
  <c r="CA168" i="19"/>
  <c r="CO167" i="19"/>
  <c r="CK166" i="19"/>
  <c r="CH165" i="19"/>
  <c r="CK163" i="19"/>
  <c r="CB162" i="19"/>
  <c r="CM161" i="19"/>
  <c r="CD160" i="19"/>
  <c r="CM159" i="19"/>
  <c r="CF158" i="19"/>
  <c r="CO157" i="19"/>
  <c r="CE156" i="19"/>
  <c r="CF155" i="19"/>
  <c r="BX177" i="19"/>
  <c r="CN176" i="19"/>
  <c r="CJ175" i="19"/>
  <c r="CA172" i="19"/>
  <c r="CL182" i="19"/>
  <c r="CJ181" i="19"/>
  <c r="CG180" i="19"/>
  <c r="CC179" i="19"/>
  <c r="CP178" i="19"/>
  <c r="CA178" i="19"/>
  <c r="CL177" i="19"/>
  <c r="CJ176" i="19"/>
  <c r="CF175" i="19"/>
  <c r="CC174" i="19"/>
  <c r="CP173" i="19"/>
  <c r="CA173" i="19"/>
  <c r="CM172" i="19"/>
  <c r="CJ171" i="19"/>
  <c r="CF170" i="19"/>
  <c r="CD169" i="19"/>
  <c r="CO168" i="19"/>
  <c r="BX168" i="19"/>
  <c r="CN167" i="19"/>
  <c r="CJ166" i="19"/>
  <c r="CG165" i="19"/>
  <c r="CJ163" i="19"/>
  <c r="CA162" i="19"/>
  <c r="CJ161" i="19"/>
  <c r="CC160" i="19"/>
  <c r="CL159" i="19"/>
  <c r="CE158" i="19"/>
  <c r="CN157" i="19"/>
  <c r="CA156" i="19"/>
  <c r="CC155" i="19"/>
  <c r="CE155" i="19"/>
  <c r="CG182" i="19"/>
  <c r="CL181" i="19"/>
  <c r="BW181" i="19"/>
  <c r="CC180" i="19"/>
  <c r="CH179" i="19"/>
  <c r="CM178" i="19"/>
  <c r="BX178" i="19"/>
  <c r="CE177" i="19"/>
  <c r="CI176" i="19"/>
  <c r="CN175" i="19"/>
  <c r="CA175" i="19"/>
  <c r="CF174" i="19"/>
  <c r="CJ173" i="19"/>
  <c r="CO172" i="19"/>
  <c r="CB172" i="19"/>
  <c r="CG171" i="19"/>
  <c r="CK170" i="19"/>
  <c r="CP169" i="19"/>
  <c r="CC169" i="19"/>
  <c r="CH168" i="19"/>
  <c r="CM167" i="19"/>
  <c r="BW167" i="19"/>
  <c r="CD166" i="19"/>
  <c r="CI165" i="19"/>
  <c r="CL163" i="19"/>
  <c r="CL162" i="19"/>
  <c r="CN161" i="19"/>
  <c r="CN160" i="19"/>
  <c r="BX160" i="19"/>
  <c r="CN159" i="19"/>
  <c r="BX159" i="19"/>
  <c r="CP158" i="19"/>
  <c r="CB158" i="19"/>
  <c r="CP157" i="19"/>
  <c r="CB157" i="19"/>
  <c r="CB156" i="19"/>
  <c r="CD155" i="19"/>
  <c r="BX157" i="19"/>
  <c r="CN156" i="19"/>
  <c r="BX156" i="19"/>
  <c r="CP155" i="19"/>
  <c r="CB155" i="19"/>
  <c r="CP182" i="19"/>
  <c r="CD182" i="19"/>
  <c r="CI181" i="19"/>
  <c r="CM180" i="19"/>
  <c r="BX180" i="19"/>
  <c r="CE179" i="19"/>
  <c r="CJ178" i="19"/>
  <c r="CN177" i="19"/>
  <c r="CA177" i="19"/>
  <c r="CF176" i="19"/>
  <c r="CK175" i="19"/>
  <c r="CO174" i="19"/>
  <c r="CB174" i="19"/>
  <c r="CG173" i="19"/>
  <c r="CL172" i="19"/>
  <c r="BW172" i="19"/>
  <c r="CC171" i="19"/>
  <c r="CH170" i="19"/>
  <c r="CM169" i="19"/>
  <c r="BX169" i="19"/>
  <c r="CE168" i="19"/>
  <c r="CI167" i="19"/>
  <c r="CN166" i="19"/>
  <c r="CA166" i="19"/>
  <c r="CF165" i="19"/>
  <c r="CI163" i="19"/>
  <c r="CI162" i="19"/>
  <c r="CI161" i="19"/>
  <c r="CK160" i="19"/>
  <c r="CK159" i="19"/>
  <c r="CM158" i="19"/>
  <c r="CM157" i="19"/>
  <c r="BW157" i="19"/>
  <c r="CM156" i="19"/>
  <c r="BW156" i="19"/>
  <c r="CO155" i="19"/>
  <c r="CA155" i="19"/>
  <c r="BX182" i="19"/>
  <c r="CH181" i="19"/>
  <c r="CP180" i="19"/>
  <c r="CD180" i="19"/>
  <c r="CL179" i="19"/>
  <c r="BX179" i="19"/>
  <c r="CH178" i="19"/>
  <c r="CP177" i="19"/>
  <c r="CD177" i="19"/>
  <c r="CL176" i="19"/>
  <c r="BX176" i="19"/>
  <c r="CH175" i="19"/>
  <c r="CP174" i="19"/>
  <c r="CD174" i="19"/>
  <c r="CL173" i="19"/>
  <c r="BX173" i="19"/>
  <c r="CH172" i="19"/>
  <c r="CP171" i="19"/>
  <c r="CD171" i="19"/>
  <c r="CL170" i="19"/>
  <c r="BX170" i="19"/>
  <c r="CH169" i="19"/>
  <c r="CP168" i="19"/>
  <c r="CD168" i="19"/>
  <c r="CL167" i="19"/>
  <c r="BX167" i="19"/>
  <c r="CH166" i="19"/>
  <c r="CP165" i="19"/>
  <c r="CD165" i="19"/>
  <c r="CH163" i="19"/>
  <c r="CP162" i="19"/>
  <c r="CD162" i="19"/>
  <c r="CL161" i="19"/>
  <c r="BX161" i="19"/>
  <c r="CH160" i="19"/>
  <c r="CP159" i="19"/>
  <c r="CD159" i="19"/>
  <c r="CL158" i="19"/>
  <c r="BX158" i="19"/>
  <c r="CH157" i="19"/>
  <c r="CP156" i="19"/>
  <c r="CD156" i="19"/>
  <c r="CL155" i="19"/>
  <c r="BX155" i="19"/>
  <c r="CG163" i="19"/>
  <c r="CO162" i="19"/>
  <c r="CC162" i="19"/>
  <c r="CK161" i="19"/>
  <c r="BW161" i="19"/>
  <c r="CG160" i="19"/>
  <c r="CO159" i="19"/>
  <c r="CC159" i="19"/>
  <c r="CK158" i="19"/>
  <c r="BW158" i="19"/>
  <c r="CG157" i="19"/>
  <c r="CO156" i="19"/>
  <c r="CC156" i="19"/>
  <c r="CK155" i="19"/>
  <c r="BW155" i="19"/>
  <c r="CD154" i="19"/>
  <c r="CC154" i="19"/>
  <c r="CL154" i="19"/>
  <c r="CH154" i="19"/>
  <c r="CB154" i="19"/>
  <c r="CP154" i="19"/>
  <c r="CM154" i="19"/>
  <c r="CG154" i="19"/>
  <c r="CA154" i="19"/>
  <c r="CI154" i="19"/>
  <c r="CO154" i="19"/>
  <c r="CK154" i="19"/>
  <c r="CF154" i="19"/>
  <c r="CN154" i="19"/>
  <c r="BX154" i="19"/>
  <c r="CJ154" i="19"/>
  <c r="CE154" i="19"/>
  <c r="BW154" i="19"/>
  <c r="CH140" i="19"/>
  <c r="CG140" i="19"/>
  <c r="CI153" i="19"/>
  <c r="CA150" i="19"/>
  <c r="CF139" i="19"/>
  <c r="CH153" i="19"/>
  <c r="BX150" i="19"/>
  <c r="CE139" i="19"/>
  <c r="CG153" i="19"/>
  <c r="BW150" i="19"/>
  <c r="CL149" i="19"/>
  <c r="CP152" i="19"/>
  <c r="CJ149" i="19"/>
  <c r="CP142" i="19"/>
  <c r="CO152" i="19"/>
  <c r="CI149" i="19"/>
  <c r="CO142" i="19"/>
  <c r="CC145" i="19"/>
  <c r="CG144" i="19"/>
  <c r="CF144" i="19"/>
  <c r="CP143" i="19"/>
  <c r="CO143" i="19"/>
  <c r="CL143" i="19"/>
  <c r="CB145" i="19"/>
  <c r="CG141" i="19"/>
  <c r="CA145" i="19"/>
  <c r="CF141" i="19"/>
  <c r="CH144" i="19"/>
  <c r="CI140" i="19"/>
  <c r="CG135" i="19"/>
  <c r="CB135" i="19"/>
  <c r="CN152" i="19"/>
  <c r="BX145" i="19"/>
  <c r="CD144" i="19"/>
  <c r="CH143" i="19"/>
  <c r="CB142" i="19"/>
  <c r="CD141" i="19"/>
  <c r="CF140" i="19"/>
  <c r="CA135" i="19"/>
  <c r="CB153" i="19"/>
  <c r="CL152" i="19"/>
  <c r="CF149" i="19"/>
  <c r="CO148" i="19"/>
  <c r="BW145" i="19"/>
  <c r="CB144" i="19"/>
  <c r="CG143" i="19"/>
  <c r="CA142" i="19"/>
  <c r="CB141" i="19"/>
  <c r="CK136" i="19"/>
  <c r="BX135" i="19"/>
  <c r="BX153" i="19"/>
  <c r="CJ152" i="19"/>
  <c r="CD149" i="19"/>
  <c r="CN148" i="19"/>
  <c r="CA144" i="19"/>
  <c r="BW142" i="19"/>
  <c r="CA141" i="19"/>
  <c r="CJ137" i="19"/>
  <c r="CE136" i="19"/>
  <c r="BW135" i="19"/>
  <c r="BX152" i="19"/>
  <c r="CK151" i="19"/>
  <c r="CC148" i="19"/>
  <c r="CL147" i="19"/>
  <c r="CI137" i="19"/>
  <c r="CB136" i="19"/>
  <c r="CJ151" i="19"/>
  <c r="CB148" i="19"/>
  <c r="CK147" i="19"/>
  <c r="CP146" i="19"/>
  <c r="CN138" i="19"/>
  <c r="CH137" i="19"/>
  <c r="CA136" i="19"/>
  <c r="CD153" i="19"/>
  <c r="CG149" i="19"/>
  <c r="CP148" i="19"/>
  <c r="CL136" i="19"/>
  <c r="CH151" i="19"/>
  <c r="CP150" i="19"/>
  <c r="CA148" i="19"/>
  <c r="CI147" i="19"/>
  <c r="CO146" i="19"/>
  <c r="CM138" i="19"/>
  <c r="CG137" i="19"/>
  <c r="CE151" i="19"/>
  <c r="CN150" i="19"/>
  <c r="BX148" i="19"/>
  <c r="CF147" i="19"/>
  <c r="CN146" i="19"/>
  <c r="CO139" i="19"/>
  <c r="CL138" i="19"/>
  <c r="CF137" i="19"/>
  <c r="CD151" i="19"/>
  <c r="CM150" i="19"/>
  <c r="BW148" i="19"/>
  <c r="CD147" i="19"/>
  <c r="CL146" i="19"/>
  <c r="CP145" i="19"/>
  <c r="CN139" i="19"/>
  <c r="CK138" i="19"/>
  <c r="CB151" i="19"/>
  <c r="CL150" i="19"/>
  <c r="CB147" i="19"/>
  <c r="CI146" i="19"/>
  <c r="CO145" i="19"/>
  <c r="CJ140" i="19"/>
  <c r="CL139" i="19"/>
  <c r="CJ138" i="19"/>
  <c r="CF143" i="19"/>
  <c r="CM142" i="19"/>
  <c r="BW141" i="19"/>
  <c r="CE140" i="19"/>
  <c r="CD139" i="19"/>
  <c r="CH138" i="19"/>
  <c r="CE137" i="19"/>
  <c r="BX136" i="19"/>
  <c r="CP134" i="19"/>
  <c r="BW153" i="19"/>
  <c r="CI152" i="19"/>
  <c r="CA151" i="19"/>
  <c r="CK150" i="19"/>
  <c r="CC149" i="19"/>
  <c r="CM148" i="19"/>
  <c r="CA147" i="19"/>
  <c r="CF146" i="19"/>
  <c r="CN145" i="19"/>
  <c r="BX144" i="19"/>
  <c r="CE143" i="19"/>
  <c r="CJ142" i="19"/>
  <c r="CD140" i="19"/>
  <c r="CC139" i="19"/>
  <c r="CB138" i="19"/>
  <c r="CD137" i="19"/>
  <c r="BW136" i="19"/>
  <c r="CO134" i="19"/>
  <c r="CN153" i="19"/>
  <c r="CH152" i="19"/>
  <c r="CP151" i="19"/>
  <c r="BX151" i="19"/>
  <c r="CJ150" i="19"/>
  <c r="CB149" i="19"/>
  <c r="CL148" i="19"/>
  <c r="BX147" i="19"/>
  <c r="CE146" i="19"/>
  <c r="CM145" i="19"/>
  <c r="BW144" i="19"/>
  <c r="CD143" i="19"/>
  <c r="CH142" i="19"/>
  <c r="CP141" i="19"/>
  <c r="CC140" i="19"/>
  <c r="CB139" i="19"/>
  <c r="CA138" i="19"/>
  <c r="CC137" i="19"/>
  <c r="CJ134" i="19"/>
  <c r="CM153" i="19"/>
  <c r="CG152" i="19"/>
  <c r="CO151" i="19"/>
  <c r="BW151" i="19"/>
  <c r="CI150" i="19"/>
  <c r="BX149" i="19"/>
  <c r="CK148" i="19"/>
  <c r="BW147" i="19"/>
  <c r="CD146" i="19"/>
  <c r="CK145" i="19"/>
  <c r="CP144" i="19"/>
  <c r="CC143" i="19"/>
  <c r="CF142" i="19"/>
  <c r="CM141" i="19"/>
  <c r="CA139" i="19"/>
  <c r="BX138" i="19"/>
  <c r="CP136" i="19"/>
  <c r="CM135" i="19"/>
  <c r="CI134" i="19"/>
  <c r="CL153" i="19"/>
  <c r="CE152" i="19"/>
  <c r="CN151" i="19"/>
  <c r="CG150" i="19"/>
  <c r="CP149" i="19"/>
  <c r="CH148" i="19"/>
  <c r="CP147" i="19"/>
  <c r="CC146" i="19"/>
  <c r="CF145" i="19"/>
  <c r="CN144" i="19"/>
  <c r="CB143" i="19"/>
  <c r="CE142" i="19"/>
  <c r="CJ141" i="19"/>
  <c r="BX139" i="19"/>
  <c r="BW138" i="19"/>
  <c r="CO136" i="19"/>
  <c r="CJ135" i="19"/>
  <c r="CH134" i="19"/>
  <c r="CK153" i="19"/>
  <c r="CD152" i="19"/>
  <c r="CM151" i="19"/>
  <c r="CF150" i="19"/>
  <c r="CO149" i="19"/>
  <c r="CF148" i="19"/>
  <c r="CN147" i="19"/>
  <c r="CB146" i="19"/>
  <c r="CE145" i="19"/>
  <c r="CM144" i="19"/>
  <c r="BX143" i="19"/>
  <c r="CD142" i="19"/>
  <c r="CI141" i="19"/>
  <c r="BW139" i="19"/>
  <c r="CN136" i="19"/>
  <c r="CI135" i="19"/>
  <c r="CG134" i="19"/>
  <c r="CJ153" i="19"/>
  <c r="CB152" i="19"/>
  <c r="CL151" i="19"/>
  <c r="CB150" i="19"/>
  <c r="CN149" i="19"/>
  <c r="CD148" i="19"/>
  <c r="CM147" i="19"/>
  <c r="BX146" i="19"/>
  <c r="CD145" i="19"/>
  <c r="CK144" i="19"/>
  <c r="CC142" i="19"/>
  <c r="CH141" i="19"/>
  <c r="CO140" i="19"/>
  <c r="CP139" i="19"/>
  <c r="CP138" i="19"/>
  <c r="CM136" i="19"/>
  <c r="CH135" i="19"/>
  <c r="CE134" i="19"/>
  <c r="CF153" i="19"/>
  <c r="CF152" i="19"/>
  <c r="CF151" i="19"/>
  <c r="CH150" i="19"/>
  <c r="CH149" i="19"/>
  <c r="CJ148" i="19"/>
  <c r="CJ147" i="19"/>
  <c r="CJ146" i="19"/>
  <c r="CL145" i="19"/>
  <c r="CL144" i="19"/>
  <c r="CN143" i="19"/>
  <c r="CN142" i="19"/>
  <c r="BX142" i="19"/>
  <c r="CN141" i="19"/>
  <c r="BX141" i="19"/>
  <c r="CP140" i="19"/>
  <c r="BX140" i="19"/>
  <c r="CM139" i="19"/>
  <c r="CI138" i="19"/>
  <c r="CF136" i="19"/>
  <c r="CN135" i="19"/>
  <c r="CF134" i="19"/>
  <c r="CH147" i="19"/>
  <c r="CH146" i="19"/>
  <c r="CJ145" i="19"/>
  <c r="CJ144" i="19"/>
  <c r="CJ143" i="19"/>
  <c r="CL142" i="19"/>
  <c r="CL141" i="19"/>
  <c r="CN140" i="19"/>
  <c r="CK139" i="19"/>
  <c r="CG138" i="19"/>
  <c r="CP137" i="19"/>
  <c r="CD136" i="19"/>
  <c r="CL135" i="19"/>
  <c r="CD134" i="19"/>
  <c r="CP153" i="19"/>
  <c r="CA153" i="19"/>
  <c r="CC152" i="19"/>
  <c r="CC151" i="19"/>
  <c r="CD150" i="19"/>
  <c r="CE149" i="19"/>
  <c r="CE148" i="19"/>
  <c r="CG147" i="19"/>
  <c r="CG146" i="19"/>
  <c r="CH145" i="19"/>
  <c r="CI144" i="19"/>
  <c r="CI143" i="19"/>
  <c r="CK142" i="19"/>
  <c r="CK141" i="19"/>
  <c r="CL140" i="19"/>
  <c r="CH139" i="19"/>
  <c r="CD138" i="19"/>
  <c r="CO137" i="19"/>
  <c r="CC136" i="19"/>
  <c r="CK135" i="19"/>
  <c r="CC134" i="19"/>
  <c r="CB140" i="19"/>
  <c r="CJ139" i="19"/>
  <c r="CF138" i="19"/>
  <c r="CN137" i="19"/>
  <c r="CB137" i="19"/>
  <c r="CJ136" i="19"/>
  <c r="CF135" i="19"/>
  <c r="CN134" i="19"/>
  <c r="CB134" i="19"/>
  <c r="CE153" i="19"/>
  <c r="CM152" i="19"/>
  <c r="CA152" i="19"/>
  <c r="CI151" i="19"/>
  <c r="CE150" i="19"/>
  <c r="CM149" i="19"/>
  <c r="CA149" i="19"/>
  <c r="CI148" i="19"/>
  <c r="CE147" i="19"/>
  <c r="CM146" i="19"/>
  <c r="CA146" i="19"/>
  <c r="CI145" i="19"/>
  <c r="CE144" i="19"/>
  <c r="CM143" i="19"/>
  <c r="CA143" i="19"/>
  <c r="CI142" i="19"/>
  <c r="CE141" i="19"/>
  <c r="CM140" i="19"/>
  <c r="CA140" i="19"/>
  <c r="CI139" i="19"/>
  <c r="CE138" i="19"/>
  <c r="CM137" i="19"/>
  <c r="CA137" i="19"/>
  <c r="CI136" i="19"/>
  <c r="CE135" i="19"/>
  <c r="CM134" i="19"/>
  <c r="CA134" i="19"/>
  <c r="CL137" i="19"/>
  <c r="BX137" i="19"/>
  <c r="CH136" i="19"/>
  <c r="CP135" i="19"/>
  <c r="CD135" i="19"/>
  <c r="CL134" i="19"/>
  <c r="BX134" i="19"/>
  <c r="CO153" i="19"/>
  <c r="CC153" i="19"/>
  <c r="CK152" i="19"/>
  <c r="BW152" i="19"/>
  <c r="CG151" i="19"/>
  <c r="CO150" i="19"/>
  <c r="CC150" i="19"/>
  <c r="CK149" i="19"/>
  <c r="BW149" i="19"/>
  <c r="CG148" i="19"/>
  <c r="CO147" i="19"/>
  <c r="CC147" i="19"/>
  <c r="CK146" i="19"/>
  <c r="BW146" i="19"/>
  <c r="CG145" i="19"/>
  <c r="CO144" i="19"/>
  <c r="CC144" i="19"/>
  <c r="CK143" i="19"/>
  <c r="BW143" i="19"/>
  <c r="CG142" i="19"/>
  <c r="CO141" i="19"/>
  <c r="CC141" i="19"/>
  <c r="CK140" i="19"/>
  <c r="BW140" i="19"/>
  <c r="CG139" i="19"/>
  <c r="CO138" i="19"/>
  <c r="CC138" i="19"/>
  <c r="CK137" i="19"/>
  <c r="BW137" i="19"/>
  <c r="CG136" i="19"/>
  <c r="CO135" i="19"/>
  <c r="CC135" i="19"/>
  <c r="CK134" i="19"/>
  <c r="BW134" i="19"/>
  <c r="CM133" i="19"/>
  <c r="CG133" i="19"/>
  <c r="CO133" i="19"/>
  <c r="CK133" i="19"/>
  <c r="CF133" i="19"/>
  <c r="CN133" i="19"/>
  <c r="BX133" i="19"/>
  <c r="CD133" i="19"/>
  <c r="CI133" i="19"/>
  <c r="CC133" i="19"/>
  <c r="CL133" i="19"/>
  <c r="CH133" i="19"/>
  <c r="CB133" i="19"/>
  <c r="CP133" i="19"/>
  <c r="CA133" i="19"/>
  <c r="CJ133" i="19"/>
  <c r="CE133" i="19"/>
  <c r="BW133" i="19"/>
  <c r="X267" i="19"/>
  <c r="AL267" i="19"/>
  <c r="AI267" i="19"/>
  <c r="AP267" i="19"/>
  <c r="AQ267" i="19"/>
  <c r="AJ267" i="19"/>
  <c r="AM267" i="19"/>
  <c r="AC267" i="19"/>
  <c r="AB267" i="19"/>
  <c r="AG267" i="19"/>
  <c r="AO267" i="19"/>
  <c r="AF267" i="19"/>
  <c r="AE267" i="19"/>
  <c r="AD267" i="19"/>
  <c r="AN267" i="19"/>
  <c r="Z267" i="19"/>
  <c r="AA267" i="19"/>
  <c r="AK267" i="19"/>
  <c r="AH267" i="19"/>
  <c r="AI284" i="19"/>
  <c r="AP280" i="19"/>
  <c r="AC271" i="19"/>
  <c r="AN286" i="19"/>
  <c r="AD283" i="19"/>
  <c r="AD279" i="19"/>
  <c r="AM270" i="19"/>
  <c r="AM286" i="19"/>
  <c r="AC283" i="19"/>
  <c r="Z279" i="19"/>
  <c r="AL270" i="19"/>
  <c r="AC262" i="19"/>
  <c r="AJ285" i="19"/>
  <c r="AL273" i="19"/>
  <c r="AC268" i="19"/>
  <c r="AB281" i="19"/>
  <c r="AC277" i="19"/>
  <c r="AA281" i="19"/>
  <c r="AM276" i="19"/>
  <c r="AL276" i="19"/>
  <c r="AB271" i="19"/>
  <c r="AQ282" i="19"/>
  <c r="AN278" i="19"/>
  <c r="AF274" i="19"/>
  <c r="AP282" i="19"/>
  <c r="AM278" i="19"/>
  <c r="AB274" i="19"/>
  <c r="AH284" i="19"/>
  <c r="AO280" i="19"/>
  <c r="AC265" i="19"/>
  <c r="AJ264" i="19"/>
  <c r="AK285" i="19"/>
  <c r="AM273" i="19"/>
  <c r="AI285" i="19"/>
  <c r="AG284" i="19"/>
  <c r="Z281" i="19"/>
  <c r="AN280" i="19"/>
  <c r="AK276" i="19"/>
  <c r="AK273" i="19"/>
  <c r="AA271" i="19"/>
  <c r="AK270" i="19"/>
  <c r="AK286" i="19"/>
  <c r="AF284" i="19"/>
  <c r="AA283" i="19"/>
  <c r="AK282" i="19"/>
  <c r="AM280" i="19"/>
  <c r="Z276" i="19"/>
  <c r="AJ273" i="19"/>
  <c r="AQ272" i="19"/>
  <c r="AJ270" i="19"/>
  <c r="AQ269" i="19"/>
  <c r="AL260" i="19"/>
  <c r="AJ286" i="19"/>
  <c r="AF285" i="19"/>
  <c r="AJ282" i="19"/>
  <c r="AH280" i="19"/>
  <c r="X276" i="19"/>
  <c r="AN275" i="19"/>
  <c r="X273" i="19"/>
  <c r="AN272" i="19"/>
  <c r="AK260" i="19"/>
  <c r="AA284" i="19"/>
  <c r="AI282" i="19"/>
  <c r="AB280" i="19"/>
  <c r="Z278" i="19"/>
  <c r="AH275" i="19"/>
  <c r="AM272" i="19"/>
  <c r="AM266" i="19"/>
  <c r="AJ260" i="19"/>
  <c r="AB286" i="19"/>
  <c r="AA280" i="19"/>
  <c r="AG275" i="19"/>
  <c r="AI260" i="19"/>
  <c r="AQ283" i="19"/>
  <c r="X280" i="19"/>
  <c r="AJ279" i="19"/>
  <c r="AH277" i="19"/>
  <c r="AA272" i="19"/>
  <c r="AH260" i="19"/>
  <c r="X286" i="19"/>
  <c r="AP283" i="19"/>
  <c r="AJ281" i="19"/>
  <c r="AG277" i="19"/>
  <c r="Z272" i="19"/>
  <c r="AJ271" i="19"/>
  <c r="Z269" i="19"/>
  <c r="AQ268" i="19"/>
  <c r="Z266" i="19"/>
  <c r="AQ265" i="19"/>
  <c r="AG260" i="19"/>
  <c r="AG283" i="19"/>
  <c r="AG279" i="19"/>
  <c r="AF277" i="19"/>
  <c r="X272" i="19"/>
  <c r="X269" i="19"/>
  <c r="AF268" i="19"/>
  <c r="X266" i="19"/>
  <c r="AP265" i="19"/>
  <c r="AP262" i="19"/>
  <c r="AM259" i="19"/>
  <c r="AP286" i="19"/>
  <c r="AO285" i="19"/>
  <c r="AK284" i="19"/>
  <c r="AF283" i="19"/>
  <c r="AH281" i="19"/>
  <c r="AF279" i="19"/>
  <c r="AQ278" i="19"/>
  <c r="AE277" i="19"/>
  <c r="AH274" i="19"/>
  <c r="AO273" i="19"/>
  <c r="AH271" i="19"/>
  <c r="AO270" i="19"/>
  <c r="AE268" i="19"/>
  <c r="AE265" i="19"/>
  <c r="AJ262" i="19"/>
  <c r="AJ259" i="19"/>
  <c r="AB268" i="19"/>
  <c r="AB265" i="19"/>
  <c r="AI264" i="19"/>
  <c r="AB262" i="19"/>
  <c r="AI261" i="19"/>
  <c r="AL286" i="19"/>
  <c r="AB283" i="19"/>
  <c r="AL282" i="19"/>
  <c r="AL278" i="19"/>
  <c r="AA268" i="19"/>
  <c r="AA265" i="19"/>
  <c r="AF264" i="19"/>
  <c r="AF261" i="19"/>
  <c r="AG285" i="19"/>
  <c r="AK278" i="19"/>
  <c r="AQ266" i="19"/>
  <c r="AE264" i="19"/>
  <c r="AQ263" i="19"/>
  <c r="AE261" i="19"/>
  <c r="AB284" i="19"/>
  <c r="AA278" i="19"/>
  <c r="AD270" i="19"/>
  <c r="AN269" i="19"/>
  <c r="AN266" i="19"/>
  <c r="AD264" i="19"/>
  <c r="AN263" i="19"/>
  <c r="AD261" i="19"/>
  <c r="AI286" i="19"/>
  <c r="AE285" i="19"/>
  <c r="AM269" i="19"/>
  <c r="AC264" i="19"/>
  <c r="AJ263" i="19"/>
  <c r="AC261" i="19"/>
  <c r="X282" i="19"/>
  <c r="X278" i="19"/>
  <c r="AI277" i="19"/>
  <c r="AB272" i="19"/>
  <c r="AL269" i="19"/>
  <c r="AL266" i="19"/>
  <c r="AB264" i="19"/>
  <c r="AI263" i="19"/>
  <c r="AB261" i="19"/>
  <c r="AA286" i="19"/>
  <c r="AQ281" i="19"/>
  <c r="AF275" i="19"/>
  <c r="AM274" i="19"/>
  <c r="AA269" i="19"/>
  <c r="AH266" i="19"/>
  <c r="AH263" i="19"/>
  <c r="AI279" i="19"/>
  <c r="Z275" i="19"/>
  <c r="AJ274" i="19"/>
  <c r="AG263" i="19"/>
  <c r="AQ262" i="19"/>
  <c r="AN259" i="19"/>
  <c r="AI281" i="19"/>
  <c r="X275" i="19"/>
  <c r="AI274" i="19"/>
  <c r="AP273" i="19"/>
  <c r="AI271" i="19"/>
  <c r="AF260" i="19"/>
  <c r="AO286" i="19"/>
  <c r="AN285" i="19"/>
  <c r="AJ284" i="19"/>
  <c r="AE283" i="19"/>
  <c r="AC281" i="19"/>
  <c r="AQ280" i="19"/>
  <c r="AE279" i="19"/>
  <c r="AO278" i="19"/>
  <c r="AD277" i="19"/>
  <c r="AN276" i="19"/>
  <c r="AG274" i="19"/>
  <c r="AN273" i="19"/>
  <c r="AD271" i="19"/>
  <c r="AN270" i="19"/>
  <c r="AD268" i="19"/>
  <c r="AD265" i="19"/>
  <c r="AD262" i="19"/>
  <c r="AI259" i="19"/>
  <c r="AO283" i="19"/>
  <c r="X283" i="19"/>
  <c r="AG282" i="19"/>
  <c r="X279" i="19"/>
  <c r="AB277" i="19"/>
  <c r="AM275" i="19"/>
  <c r="AA274" i="19"/>
  <c r="AL272" i="19"/>
  <c r="AQ271" i="19"/>
  <c r="AC270" i="19"/>
  <c r="AP268" i="19"/>
  <c r="AO265" i="19"/>
  <c r="AD285" i="19"/>
  <c r="AO284" i="19"/>
  <c r="Z284" i="19"/>
  <c r="AF282" i="19"/>
  <c r="AN281" i="19"/>
  <c r="AQ279" i="19"/>
  <c r="AI278" i="19"/>
  <c r="AQ277" i="19"/>
  <c r="AA277" i="19"/>
  <c r="AI276" i="19"/>
  <c r="AL275" i="19"/>
  <c r="AK272" i="19"/>
  <c r="AB270" i="19"/>
  <c r="AJ269" i="19"/>
  <c r="AO268" i="19"/>
  <c r="AE286" i="19"/>
  <c r="AC285" i="19"/>
  <c r="AN284" i="19"/>
  <c r="X284" i="19"/>
  <c r="AM283" i="19"/>
  <c r="AE282" i="19"/>
  <c r="AM281" i="19"/>
  <c r="AM279" i="19"/>
  <c r="AE278" i="19"/>
  <c r="AP277" i="19"/>
  <c r="AF276" i="19"/>
  <c r="AK275" i="19"/>
  <c r="AP274" i="19"/>
  <c r="AB273" i="19"/>
  <c r="AJ272" i="19"/>
  <c r="AO271" i="19"/>
  <c r="AA270" i="19"/>
  <c r="AF269" i="19"/>
  <c r="AN268" i="19"/>
  <c r="AE266" i="19"/>
  <c r="AH265" i="19"/>
  <c r="AP264" i="19"/>
  <c r="AB263" i="19"/>
  <c r="AG262" i="19"/>
  <c r="AL261" i="19"/>
  <c r="AF259" i="19"/>
  <c r="AD286" i="19"/>
  <c r="AQ285" i="19"/>
  <c r="AB285" i="19"/>
  <c r="AM284" i="19"/>
  <c r="AK283" i="19"/>
  <c r="AD282" i="19"/>
  <c r="AL281" i="19"/>
  <c r="AD280" i="19"/>
  <c r="AL279" i="19"/>
  <c r="AC278" i="19"/>
  <c r="AO277" i="19"/>
  <c r="AE276" i="19"/>
  <c r="AJ275" i="19"/>
  <c r="AO274" i="19"/>
  <c r="AA273" i="19"/>
  <c r="AI272" i="19"/>
  <c r="AN271" i="19"/>
  <c r="AQ270" i="19"/>
  <c r="Z270" i="19"/>
  <c r="AE269" i="19"/>
  <c r="AM268" i="19"/>
  <c r="AB266" i="19"/>
  <c r="AG265" i="19"/>
  <c r="AO264" i="19"/>
  <c r="AA263" i="19"/>
  <c r="AF262" i="19"/>
  <c r="AK261" i="19"/>
  <c r="AE259" i="19"/>
  <c r="AO281" i="19"/>
  <c r="X281" i="19"/>
  <c r="AG280" i="19"/>
  <c r="AJ278" i="19"/>
  <c r="AJ276" i="19"/>
  <c r="AI273" i="19"/>
  <c r="AK269" i="19"/>
  <c r="AG266" i="19"/>
  <c r="AA264" i="19"/>
  <c r="AF263" i="19"/>
  <c r="AI262" i="19"/>
  <c r="AQ261" i="19"/>
  <c r="AE260" i="19"/>
  <c r="AH259" i="19"/>
  <c r="AF286" i="19"/>
  <c r="AN283" i="19"/>
  <c r="AF280" i="19"/>
  <c r="AF273" i="19"/>
  <c r="AP271" i="19"/>
  <c r="AF266" i="19"/>
  <c r="AN265" i="19"/>
  <c r="AQ264" i="19"/>
  <c r="Z264" i="19"/>
  <c r="AE263" i="19"/>
  <c r="AH262" i="19"/>
  <c r="AP261" i="19"/>
  <c r="AB260" i="19"/>
  <c r="AG259" i="19"/>
  <c r="AE280" i="19"/>
  <c r="AQ286" i="19"/>
  <c r="AC286" i="19"/>
  <c r="AP285" i="19"/>
  <c r="AA285" i="19"/>
  <c r="AL284" i="19"/>
  <c r="AJ283" i="19"/>
  <c r="AC282" i="19"/>
  <c r="AK281" i="19"/>
  <c r="AC280" i="19"/>
  <c r="AK279" i="19"/>
  <c r="AB278" i="19"/>
  <c r="AN277" i="19"/>
  <c r="AD276" i="19"/>
  <c r="AI275" i="19"/>
  <c r="AN274" i="19"/>
  <c r="Z273" i="19"/>
  <c r="AH272" i="19"/>
  <c r="AM271" i="19"/>
  <c r="AP270" i="19"/>
  <c r="X270" i="19"/>
  <c r="AB269" i="19"/>
  <c r="AJ268" i="19"/>
  <c r="AA266" i="19"/>
  <c r="AF265" i="19"/>
  <c r="AN264" i="19"/>
  <c r="Z263" i="19"/>
  <c r="AE262" i="19"/>
  <c r="AJ261" i="19"/>
  <c r="AD259" i="19"/>
  <c r="AO282" i="19"/>
  <c r="AB282" i="19"/>
  <c r="AP279" i="19"/>
  <c r="AC279" i="19"/>
  <c r="AM277" i="19"/>
  <c r="AQ276" i="19"/>
  <c r="AC276" i="19"/>
  <c r="AE275" i="19"/>
  <c r="AE274" i="19"/>
  <c r="AE273" i="19"/>
  <c r="AG272" i="19"/>
  <c r="AG271" i="19"/>
  <c r="AI270" i="19"/>
  <c r="AI269" i="19"/>
  <c r="AI268" i="19"/>
  <c r="AK266" i="19"/>
  <c r="AM265" i="19"/>
  <c r="AM264" i="19"/>
  <c r="X264" i="19"/>
  <c r="AM263" i="19"/>
  <c r="X263" i="19"/>
  <c r="AO262" i="19"/>
  <c r="AA262" i="19"/>
  <c r="AO261" i="19"/>
  <c r="AA261" i="19"/>
  <c r="AQ260" i="19"/>
  <c r="AA260" i="19"/>
  <c r="AC259" i="19"/>
  <c r="AH286" i="19"/>
  <c r="AM285" i="19"/>
  <c r="Z285" i="19"/>
  <c r="AE284" i="19"/>
  <c r="AI283" i="19"/>
  <c r="AN282" i="19"/>
  <c r="AA282" i="19"/>
  <c r="AF281" i="19"/>
  <c r="AJ280" i="19"/>
  <c r="AO279" i="19"/>
  <c r="AB279" i="19"/>
  <c r="AG278" i="19"/>
  <c r="AK277" i="19"/>
  <c r="AP276" i="19"/>
  <c r="AB276" i="19"/>
  <c r="AB275" i="19"/>
  <c r="AD274" i="19"/>
  <c r="AD273" i="19"/>
  <c r="AF272" i="19"/>
  <c r="AF271" i="19"/>
  <c r="AF270" i="19"/>
  <c r="AH269" i="19"/>
  <c r="AH268" i="19"/>
  <c r="AJ266" i="19"/>
  <c r="AJ265" i="19"/>
  <c r="AL264" i="19"/>
  <c r="AL263" i="19"/>
  <c r="AN262" i="19"/>
  <c r="AN261" i="19"/>
  <c r="Z261" i="19"/>
  <c r="AN260" i="19"/>
  <c r="Z260" i="19"/>
  <c r="AP259" i="19"/>
  <c r="AB259" i="19"/>
  <c r="AG281" i="19"/>
  <c r="AK280" i="19"/>
  <c r="AH278" i="19"/>
  <c r="X277" i="19"/>
  <c r="AQ259" i="19"/>
  <c r="AG286" i="19"/>
  <c r="AL285" i="19"/>
  <c r="X285" i="19"/>
  <c r="AQ284" i="19"/>
  <c r="AC284" i="19"/>
  <c r="AH283" i="19"/>
  <c r="AM282" i="19"/>
  <c r="Z282" i="19"/>
  <c r="AE281" i="19"/>
  <c r="AI280" i="19"/>
  <c r="AN279" i="19"/>
  <c r="AA279" i="19"/>
  <c r="AF278" i="19"/>
  <c r="AJ277" i="19"/>
  <c r="AO276" i="19"/>
  <c r="AA276" i="19"/>
  <c r="AQ275" i="19"/>
  <c r="AA275" i="19"/>
  <c r="AQ274" i="19"/>
  <c r="AC274" i="19"/>
  <c r="AQ273" i="19"/>
  <c r="AC273" i="19"/>
  <c r="AE272" i="19"/>
  <c r="AE271" i="19"/>
  <c r="AE270" i="19"/>
  <c r="AG269" i="19"/>
  <c r="AG268" i="19"/>
  <c r="AI266" i="19"/>
  <c r="AI265" i="19"/>
  <c r="AK264" i="19"/>
  <c r="AK263" i="19"/>
  <c r="AM262" i="19"/>
  <c r="AM261" i="19"/>
  <c r="X261" i="19"/>
  <c r="AM260" i="19"/>
  <c r="X260" i="19"/>
  <c r="AO259" i="19"/>
  <c r="AA259" i="19"/>
  <c r="Z286" i="19"/>
  <c r="AH285" i="19"/>
  <c r="AP284" i="19"/>
  <c r="AD284" i="19"/>
  <c r="AL283" i="19"/>
  <c r="Z283" i="19"/>
  <c r="AH282" i="19"/>
  <c r="AP281" i="19"/>
  <c r="AD281" i="19"/>
  <c r="AL280" i="19"/>
  <c r="Z280" i="19"/>
  <c r="AH279" i="19"/>
  <c r="AP278" i="19"/>
  <c r="AD278" i="19"/>
  <c r="AL277" i="19"/>
  <c r="Z277" i="19"/>
  <c r="AH276" i="19"/>
  <c r="AP275" i="19"/>
  <c r="AD275" i="19"/>
  <c r="AL274" i="19"/>
  <c r="Z274" i="19"/>
  <c r="AH273" i="19"/>
  <c r="AP272" i="19"/>
  <c r="AD272" i="19"/>
  <c r="AL271" i="19"/>
  <c r="Z271" i="19"/>
  <c r="AH270" i="19"/>
  <c r="AP269" i="19"/>
  <c r="AD269" i="19"/>
  <c r="AL268" i="19"/>
  <c r="Z268" i="19"/>
  <c r="AP266" i="19"/>
  <c r="AD266" i="19"/>
  <c r="AL265" i="19"/>
  <c r="Z265" i="19"/>
  <c r="AH264" i="19"/>
  <c r="AP263" i="19"/>
  <c r="AD263" i="19"/>
  <c r="AL262" i="19"/>
  <c r="Z262" i="19"/>
  <c r="AH261" i="19"/>
  <c r="AP260" i="19"/>
  <c r="AD260" i="19"/>
  <c r="AL259" i="19"/>
  <c r="Z259" i="19"/>
  <c r="AG276" i="19"/>
  <c r="AO275" i="19"/>
  <c r="AC275" i="19"/>
  <c r="AK274" i="19"/>
  <c r="X274" i="19"/>
  <c r="AG273" i="19"/>
  <c r="AO272" i="19"/>
  <c r="AC272" i="19"/>
  <c r="AK271" i="19"/>
  <c r="X271" i="19"/>
  <c r="AG270" i="19"/>
  <c r="AO269" i="19"/>
  <c r="AC269" i="19"/>
  <c r="AK268" i="19"/>
  <c r="X268" i="19"/>
  <c r="AO266" i="19"/>
  <c r="AC266" i="19"/>
  <c r="AK265" i="19"/>
  <c r="X265" i="19"/>
  <c r="AG264" i="19"/>
  <c r="AO263" i="19"/>
  <c r="AC263" i="19"/>
  <c r="AK262" i="19"/>
  <c r="X262" i="19"/>
  <c r="AG261" i="19"/>
  <c r="AO260" i="19"/>
  <c r="AC260" i="19"/>
  <c r="AK259" i="19"/>
  <c r="X259" i="19"/>
  <c r="AQ258" i="19"/>
  <c r="AB258" i="19"/>
  <c r="AL258" i="19"/>
  <c r="AF258" i="19"/>
  <c r="AP258" i="19"/>
  <c r="AA258" i="19"/>
  <c r="AK258" i="19"/>
  <c r="AI258" i="19"/>
  <c r="AD258" i="19"/>
  <c r="AN258" i="19"/>
  <c r="AH258" i="19"/>
  <c r="AC258" i="19"/>
  <c r="AM258" i="19"/>
  <c r="AG258" i="19"/>
  <c r="AO258" i="19"/>
  <c r="Z258" i="19"/>
  <c r="AJ258" i="19"/>
  <c r="AE258" i="19"/>
  <c r="X258" i="19"/>
  <c r="X256" i="19"/>
  <c r="AO240" i="19"/>
  <c r="AB236" i="19"/>
  <c r="AB257" i="19"/>
  <c r="AB254" i="19"/>
  <c r="AI248" i="19"/>
  <c r="AN244" i="19"/>
  <c r="AD242" i="19"/>
  <c r="AN240" i="19"/>
  <c r="AA236" i="19"/>
  <c r="Z257" i="19"/>
  <c r="AA254" i="19"/>
  <c r="Z252" i="19"/>
  <c r="Z250" i="19"/>
  <c r="AG248" i="19"/>
  <c r="AE246" i="19"/>
  <c r="AC242" i="19"/>
  <c r="AB246" i="19"/>
  <c r="AB242" i="19"/>
  <c r="AL235" i="19"/>
  <c r="AQ255" i="19"/>
  <c r="AK235" i="19"/>
  <c r="AO237" i="19"/>
  <c r="AJ235" i="19"/>
  <c r="AO249" i="19"/>
  <c r="AK243" i="19"/>
  <c r="AE239" i="19"/>
  <c r="AN237" i="19"/>
  <c r="AB253" i="19"/>
  <c r="AN249" i="19"/>
  <c r="AJ247" i="19"/>
  <c r="AJ243" i="19"/>
  <c r="AD239" i="19"/>
  <c r="AK237" i="19"/>
  <c r="AM248" i="19"/>
  <c r="X255" i="19"/>
  <c r="Z253" i="19"/>
  <c r="AC251" i="19"/>
  <c r="AF247" i="19"/>
  <c r="AA245" i="19"/>
  <c r="AI243" i="19"/>
  <c r="AC239" i="19"/>
  <c r="AA256" i="19"/>
  <c r="X253" i="19"/>
  <c r="X251" i="19"/>
  <c r="AC247" i="19"/>
  <c r="X245" i="19"/>
  <c r="Z256" i="19"/>
  <c r="Z247" i="19"/>
  <c r="AM244" i="19"/>
  <c r="AH243" i="19"/>
  <c r="AA242" i="19"/>
  <c r="AQ241" i="19"/>
  <c r="AL240" i="19"/>
  <c r="X239" i="19"/>
  <c r="AP238" i="19"/>
  <c r="AF237" i="19"/>
  <c r="AP250" i="19"/>
  <c r="X247" i="19"/>
  <c r="AL244" i="19"/>
  <c r="AM238" i="19"/>
  <c r="AD237" i="19"/>
  <c r="AQ234" i="19"/>
  <c r="AO254" i="19"/>
  <c r="AB248" i="19"/>
  <c r="AK244" i="19"/>
  <c r="AL238" i="19"/>
  <c r="AA237" i="19"/>
  <c r="AN234" i="19"/>
  <c r="AL257" i="19"/>
  <c r="AN256" i="19"/>
  <c r="AL255" i="19"/>
  <c r="AI254" i="19"/>
  <c r="AN253" i="19"/>
  <c r="AL252" i="19"/>
  <c r="AJ251" i="19"/>
  <c r="AN250" i="19"/>
  <c r="AI249" i="19"/>
  <c r="AA248" i="19"/>
  <c r="AN246" i="19"/>
  <c r="AJ244" i="19"/>
  <c r="AC243" i="19"/>
  <c r="AK241" i="19"/>
  <c r="AA240" i="19"/>
  <c r="AI238" i="19"/>
  <c r="Z237" i="19"/>
  <c r="AO236" i="19"/>
  <c r="AM234" i="19"/>
  <c r="AK257" i="19"/>
  <c r="AM256" i="19"/>
  <c r="AK255" i="19"/>
  <c r="AG254" i="19"/>
  <c r="AM253" i="19"/>
  <c r="AK252" i="19"/>
  <c r="AI251" i="19"/>
  <c r="AM250" i="19"/>
  <c r="AF249" i="19"/>
  <c r="Z248" i="19"/>
  <c r="AM246" i="19"/>
  <c r="AI245" i="19"/>
  <c r="AG244" i="19"/>
  <c r="AQ242" i="19"/>
  <c r="AF241" i="19"/>
  <c r="Z240" i="19"/>
  <c r="AH238" i="19"/>
  <c r="X237" i="19"/>
  <c r="AL236" i="19"/>
  <c r="AI234" i="19"/>
  <c r="AJ257" i="19"/>
  <c r="AK256" i="19"/>
  <c r="AI255" i="19"/>
  <c r="AF254" i="19"/>
  <c r="AJ253" i="19"/>
  <c r="AJ252" i="19"/>
  <c r="AH251" i="19"/>
  <c r="AH250" i="19"/>
  <c r="AB249" i="19"/>
  <c r="AQ247" i="19"/>
  <c r="AI246" i="19"/>
  <c r="AF245" i="19"/>
  <c r="Z244" i="19"/>
  <c r="AP242" i="19"/>
  <c r="AE241" i="19"/>
  <c r="AO239" i="19"/>
  <c r="AG238" i="19"/>
  <c r="AK236" i="19"/>
  <c r="AH234" i="19"/>
  <c r="AM249" i="19"/>
  <c r="AF248" i="19"/>
  <c r="AI235" i="19"/>
  <c r="AP257" i="19"/>
  <c r="AP255" i="19"/>
  <c r="AQ254" i="19"/>
  <c r="AQ253" i="19"/>
  <c r="AO252" i="19"/>
  <c r="AL249" i="19"/>
  <c r="AC248" i="19"/>
  <c r="AF243" i="19"/>
  <c r="Z242" i="19"/>
  <c r="AN241" i="19"/>
  <c r="AG240" i="19"/>
  <c r="AH235" i="19"/>
  <c r="AM257" i="19"/>
  <c r="AO256" i="19"/>
  <c r="AO255" i="19"/>
  <c r="AP253" i="19"/>
  <c r="AN252" i="19"/>
  <c r="AO251" i="19"/>
  <c r="AO250" i="19"/>
  <c r="AK249" i="19"/>
  <c r="AP245" i="19"/>
  <c r="AE243" i="19"/>
  <c r="AM241" i="19"/>
  <c r="AB240" i="19"/>
  <c r="AG235" i="19"/>
  <c r="AL245" i="19"/>
  <c r="AI257" i="19"/>
  <c r="AG256" i="19"/>
  <c r="AH255" i="19"/>
  <c r="AE254" i="19"/>
  <c r="AE253" i="19"/>
  <c r="AI252" i="19"/>
  <c r="AG251" i="19"/>
  <c r="AD250" i="19"/>
  <c r="X249" i="19"/>
  <c r="AP247" i="19"/>
  <c r="AH246" i="19"/>
  <c r="AE245" i="19"/>
  <c r="X244" i="19"/>
  <c r="AO242" i="19"/>
  <c r="AD241" i="19"/>
  <c r="AH239" i="19"/>
  <c r="AD238" i="19"/>
  <c r="AJ236" i="19"/>
  <c r="AG234" i="19"/>
  <c r="AE257" i="19"/>
  <c r="AC256" i="19"/>
  <c r="AF255" i="19"/>
  <c r="AD254" i="19"/>
  <c r="AD253" i="19"/>
  <c r="AH252" i="19"/>
  <c r="AF251" i="19"/>
  <c r="AB250" i="19"/>
  <c r="AO247" i="19"/>
  <c r="AG246" i="19"/>
  <c r="AD245" i="19"/>
  <c r="AN242" i="19"/>
  <c r="AC241" i="19"/>
  <c r="AG239" i="19"/>
  <c r="AI236" i="19"/>
  <c r="AD234" i="19"/>
  <c r="AD257" i="19"/>
  <c r="AB256" i="19"/>
  <c r="AD255" i="19"/>
  <c r="AC254" i="19"/>
  <c r="AC253" i="19"/>
  <c r="AF252" i="19"/>
  <c r="AD251" i="19"/>
  <c r="AA250" i="19"/>
  <c r="AK247" i="19"/>
  <c r="AF246" i="19"/>
  <c r="AB245" i="19"/>
  <c r="AP243" i="19"/>
  <c r="AI242" i="19"/>
  <c r="Z241" i="19"/>
  <c r="AF239" i="19"/>
  <c r="AG236" i="19"/>
  <c r="AP235" i="19"/>
  <c r="AL250" i="19"/>
  <c r="AD249" i="19"/>
  <c r="AO248" i="19"/>
  <c r="X248" i="19"/>
  <c r="AH247" i="19"/>
  <c r="AD246" i="19"/>
  <c r="AO245" i="19"/>
  <c r="AI244" i="19"/>
  <c r="Z243" i="19"/>
  <c r="AM242" i="19"/>
  <c r="AB241" i="19"/>
  <c r="AI240" i="19"/>
  <c r="AF238" i="19"/>
  <c r="AM237" i="19"/>
  <c r="Z236" i="19"/>
  <c r="AE235" i="19"/>
  <c r="AF234" i="19"/>
  <c r="AA257" i="19"/>
  <c r="AL256" i="19"/>
  <c r="AE255" i="19"/>
  <c r="AP254" i="19"/>
  <c r="Z254" i="19"/>
  <c r="AK253" i="19"/>
  <c r="AG252" i="19"/>
  <c r="AQ251" i="19"/>
  <c r="AI250" i="19"/>
  <c r="AC249" i="19"/>
  <c r="AN248" i="19"/>
  <c r="AG247" i="19"/>
  <c r="AC246" i="19"/>
  <c r="AM245" i="19"/>
  <c r="AH244" i="19"/>
  <c r="AQ243" i="19"/>
  <c r="X243" i="19"/>
  <c r="AL242" i="19"/>
  <c r="AA241" i="19"/>
  <c r="AH240" i="19"/>
  <c r="AQ239" i="19"/>
  <c r="AE238" i="19"/>
  <c r="AL237" i="19"/>
  <c r="X236" i="19"/>
  <c r="X235" i="19"/>
  <c r="AE234" i="19"/>
  <c r="AO257" i="19"/>
  <c r="X257" i="19"/>
  <c r="AJ256" i="19"/>
  <c r="AC255" i="19"/>
  <c r="AN254" i="19"/>
  <c r="AI253" i="19"/>
  <c r="AC252" i="19"/>
  <c r="AL251" i="19"/>
  <c r="AG250" i="19"/>
  <c r="AQ249" i="19"/>
  <c r="AA249" i="19"/>
  <c r="AL248" i="19"/>
  <c r="AE247" i="19"/>
  <c r="AQ246" i="19"/>
  <c r="Z246" i="19"/>
  <c r="AK245" i="19"/>
  <c r="AC244" i="19"/>
  <c r="AO243" i="19"/>
  <c r="AG242" i="19"/>
  <c r="AP241" i="19"/>
  <c r="X241" i="19"/>
  <c r="AF240" i="19"/>
  <c r="AJ239" i="19"/>
  <c r="AB238" i="19"/>
  <c r="AJ237" i="19"/>
  <c r="AN236" i="19"/>
  <c r="AB234" i="19"/>
  <c r="AN257" i="19"/>
  <c r="AH256" i="19"/>
  <c r="Z255" i="19"/>
  <c r="AL254" i="19"/>
  <c r="AF253" i="19"/>
  <c r="AA252" i="19"/>
  <c r="AK251" i="19"/>
  <c r="AE250" i="19"/>
  <c r="AP249" i="19"/>
  <c r="Z249" i="19"/>
  <c r="AJ248" i="19"/>
  <c r="AD247" i="19"/>
  <c r="AP246" i="19"/>
  <c r="AJ245" i="19"/>
  <c r="AB244" i="19"/>
  <c r="AL243" i="19"/>
  <c r="AF242" i="19"/>
  <c r="AO241" i="19"/>
  <c r="AC240" i="19"/>
  <c r="AI239" i="19"/>
  <c r="AI237" i="19"/>
  <c r="AM236" i="19"/>
  <c r="AQ235" i="19"/>
  <c r="AF257" i="19"/>
  <c r="AI256" i="19"/>
  <c r="AJ255" i="19"/>
  <c r="AM254" i="19"/>
  <c r="AO253" i="19"/>
  <c r="AA253" i="19"/>
  <c r="AB252" i="19"/>
  <c r="AE251" i="19"/>
  <c r="AF250" i="19"/>
  <c r="AJ249" i="19"/>
  <c r="AK248" i="19"/>
  <c r="AL247" i="19"/>
  <c r="AO246" i="19"/>
  <c r="AA246" i="19"/>
  <c r="AQ245" i="19"/>
  <c r="AC245" i="19"/>
  <c r="AF244" i="19"/>
  <c r="AG243" i="19"/>
  <c r="AH242" i="19"/>
  <c r="AL241" i="19"/>
  <c r="AM240" i="19"/>
  <c r="X240" i="19"/>
  <c r="AP239" i="19"/>
  <c r="Z239" i="19"/>
  <c r="AQ238" i="19"/>
  <c r="AC238" i="19"/>
  <c r="AE237" i="19"/>
  <c r="AH236" i="19"/>
  <c r="AF235" i="19"/>
  <c r="AC234" i="19"/>
  <c r="AJ241" i="19"/>
  <c r="AK240" i="19"/>
  <c r="AL239" i="19"/>
  <c r="AO238" i="19"/>
  <c r="AA238" i="19"/>
  <c r="AQ237" i="19"/>
  <c r="AC237" i="19"/>
  <c r="AF236" i="19"/>
  <c r="AD235" i="19"/>
  <c r="AP234" i="19"/>
  <c r="AA234" i="19"/>
  <c r="AQ257" i="19"/>
  <c r="AC257" i="19"/>
  <c r="AF256" i="19"/>
  <c r="AG255" i="19"/>
  <c r="AH254" i="19"/>
  <c r="AL253" i="19"/>
  <c r="AM252" i="19"/>
  <c r="X252" i="19"/>
  <c r="AP251" i="19"/>
  <c r="Z251" i="19"/>
  <c r="AQ250" i="19"/>
  <c r="AC250" i="19"/>
  <c r="AE249" i="19"/>
  <c r="AH248" i="19"/>
  <c r="AI247" i="19"/>
  <c r="AL246" i="19"/>
  <c r="AN245" i="19"/>
  <c r="Z245" i="19"/>
  <c r="AO244" i="19"/>
  <c r="AA244" i="19"/>
  <c r="AD243" i="19"/>
  <c r="AE242" i="19"/>
  <c r="AI241" i="19"/>
  <c r="AJ240" i="19"/>
  <c r="AK239" i="19"/>
  <c r="AN238" i="19"/>
  <c r="Z238" i="19"/>
  <c r="AP237" i="19"/>
  <c r="AB237" i="19"/>
  <c r="AC236" i="19"/>
  <c r="Z235" i="19"/>
  <c r="AO234" i="19"/>
  <c r="AO235" i="19"/>
  <c r="AC235" i="19"/>
  <c r="AL234" i="19"/>
  <c r="Z234" i="19"/>
  <c r="AH257" i="19"/>
  <c r="AQ256" i="19"/>
  <c r="AE256" i="19"/>
  <c r="AN255" i="19"/>
  <c r="AB255" i="19"/>
  <c r="AK254" i="19"/>
  <c r="X254" i="19"/>
  <c r="AH253" i="19"/>
  <c r="AQ252" i="19"/>
  <c r="AE252" i="19"/>
  <c r="AN251" i="19"/>
  <c r="AB251" i="19"/>
  <c r="AK250" i="19"/>
  <c r="X250" i="19"/>
  <c r="AH249" i="19"/>
  <c r="AQ248" i="19"/>
  <c r="AE248" i="19"/>
  <c r="AN247" i="19"/>
  <c r="AB247" i="19"/>
  <c r="AK246" i="19"/>
  <c r="X246" i="19"/>
  <c r="AH245" i="19"/>
  <c r="AQ244" i="19"/>
  <c r="AE244" i="19"/>
  <c r="AN243" i="19"/>
  <c r="AB243" i="19"/>
  <c r="AK242" i="19"/>
  <c r="X242" i="19"/>
  <c r="AH241" i="19"/>
  <c r="AQ240" i="19"/>
  <c r="AE240" i="19"/>
  <c r="AN239" i="19"/>
  <c r="AB239" i="19"/>
  <c r="AK238" i="19"/>
  <c r="X238" i="19"/>
  <c r="AH237" i="19"/>
  <c r="AQ236" i="19"/>
  <c r="AE236" i="19"/>
  <c r="AN235" i="19"/>
  <c r="AB235" i="19"/>
  <c r="AK234" i="19"/>
  <c r="X234" i="19"/>
  <c r="AG257" i="19"/>
  <c r="AP256" i="19"/>
  <c r="AD256" i="19"/>
  <c r="AM255" i="19"/>
  <c r="AA255" i="19"/>
  <c r="AJ254" i="19"/>
  <c r="AG253" i="19"/>
  <c r="AP252" i="19"/>
  <c r="AD252" i="19"/>
  <c r="AM251" i="19"/>
  <c r="AA251" i="19"/>
  <c r="AJ250" i="19"/>
  <c r="AG249" i="19"/>
  <c r="AP248" i="19"/>
  <c r="AD248" i="19"/>
  <c r="AM247" i="19"/>
  <c r="AA247" i="19"/>
  <c r="AJ246" i="19"/>
  <c r="AG245" i="19"/>
  <c r="AP244" i="19"/>
  <c r="AD244" i="19"/>
  <c r="AM243" i="19"/>
  <c r="AA243" i="19"/>
  <c r="AJ242" i="19"/>
  <c r="AG241" i="19"/>
  <c r="AP240" i="19"/>
  <c r="AD240" i="19"/>
  <c r="AM239" i="19"/>
  <c r="AA239" i="19"/>
  <c r="AJ238" i="19"/>
  <c r="AG237" i="19"/>
  <c r="AP236" i="19"/>
  <c r="AD236" i="19"/>
  <c r="AM235" i="19"/>
  <c r="AA235" i="19"/>
  <c r="AJ234" i="19"/>
  <c r="AI233" i="19"/>
  <c r="AN233" i="19"/>
  <c r="AC233" i="19"/>
  <c r="AG233" i="19"/>
  <c r="AQ233" i="19"/>
  <c r="AP233" i="19"/>
  <c r="AA233" i="19"/>
  <c r="AK233" i="19"/>
  <c r="AL233" i="19"/>
  <c r="Z233" i="19"/>
  <c r="AJ233" i="19"/>
  <c r="AE233" i="19"/>
  <c r="AD233" i="19"/>
  <c r="AH233" i="19"/>
  <c r="AM233" i="19"/>
  <c r="AB233" i="19"/>
  <c r="AF233" i="19"/>
  <c r="AO233" i="19"/>
  <c r="X233" i="19"/>
  <c r="Z4" i="37"/>
  <c r="Z10" i="37"/>
  <c r="Z12" i="37"/>
  <c r="Z16" i="37"/>
  <c r="Z30" i="34"/>
  <c r="V28" i="32"/>
  <c r="O18" i="33"/>
  <c r="O49" i="33"/>
  <c r="O58" i="33"/>
  <c r="O31" i="36"/>
  <c r="O5" i="36"/>
  <c r="D2" i="34"/>
  <c r="D4" i="34"/>
  <c r="D8" i="34"/>
  <c r="D10" i="34"/>
  <c r="D12" i="34"/>
  <c r="D14" i="34"/>
  <c r="D16" i="34"/>
  <c r="D22" i="34"/>
  <c r="D24" i="34"/>
  <c r="D26" i="34"/>
  <c r="D28" i="34"/>
  <c r="X14" i="37"/>
  <c r="D3" i="34"/>
  <c r="D5" i="34"/>
  <c r="D7" i="34"/>
  <c r="D9" i="34"/>
  <c r="D11" i="34"/>
  <c r="D13" i="34"/>
  <c r="D15" i="34"/>
  <c r="D21" i="34"/>
  <c r="D23" i="34"/>
  <c r="D25" i="34"/>
  <c r="D27" i="34"/>
  <c r="D29" i="34"/>
  <c r="D30" i="34"/>
  <c r="E28" i="34"/>
  <c r="X30" i="34"/>
  <c r="E30" i="34"/>
  <c r="E17" i="37"/>
  <c r="E19" i="37"/>
  <c r="X3" i="34"/>
  <c r="X13" i="34"/>
  <c r="X21" i="34"/>
  <c r="W11" i="34"/>
  <c r="AA30" i="34"/>
  <c r="AA18" i="34"/>
  <c r="Z7" i="34"/>
  <c r="Z13" i="34"/>
  <c r="Z17" i="34"/>
  <c r="C6" i="35"/>
  <c r="W6" i="35" s="1"/>
  <c r="X7" i="37"/>
  <c r="W15" i="37"/>
  <c r="X21" i="37"/>
  <c r="V19" i="32"/>
  <c r="P31" i="33"/>
  <c r="O13" i="36"/>
  <c r="O18" i="36"/>
  <c r="O32" i="36"/>
  <c r="O50" i="36"/>
  <c r="O51" i="36"/>
  <c r="O56" i="36"/>
  <c r="Z8" i="35"/>
  <c r="X8" i="35" s="1"/>
  <c r="C2" i="35"/>
  <c r="W2" i="35" s="1"/>
  <c r="Z5" i="37"/>
  <c r="Z9" i="37"/>
  <c r="Z15" i="37"/>
  <c r="Z17" i="37"/>
  <c r="C7" i="35"/>
  <c r="W7" i="35" s="1"/>
  <c r="P23" i="36"/>
  <c r="P24" i="36"/>
  <c r="P25" i="36"/>
  <c r="Z10" i="35"/>
  <c r="X10" i="35" s="1"/>
  <c r="Z17" i="35"/>
  <c r="X17" i="35" s="1"/>
  <c r="Z22" i="35"/>
  <c r="X22" i="35" s="1"/>
  <c r="W21" i="37"/>
  <c r="O25" i="36"/>
  <c r="O38" i="36"/>
  <c r="O44" i="36"/>
  <c r="O57" i="36"/>
  <c r="E7" i="37"/>
  <c r="AA14" i="34"/>
  <c r="X4" i="37"/>
  <c r="C13" i="35"/>
  <c r="W13" i="35" s="1"/>
  <c r="AA4" i="37"/>
  <c r="AA10" i="37"/>
  <c r="AA12" i="37"/>
  <c r="AA16" i="37"/>
  <c r="AA18" i="37"/>
  <c r="O9" i="33"/>
  <c r="O10" i="33"/>
  <c r="O23" i="33"/>
  <c r="O24" i="33"/>
  <c r="O31" i="33"/>
  <c r="O34" i="33"/>
  <c r="O42" i="33"/>
  <c r="O51" i="33"/>
  <c r="O73" i="33"/>
  <c r="O82" i="33"/>
  <c r="O83" i="33"/>
  <c r="O84" i="33"/>
  <c r="O85" i="33"/>
  <c r="Z7" i="32"/>
  <c r="X7" i="32" s="1"/>
  <c r="E29" i="34"/>
  <c r="O26" i="36"/>
  <c r="O27" i="36"/>
  <c r="O28" i="36"/>
  <c r="O29" i="36"/>
  <c r="O30" i="36"/>
  <c r="O33" i="36"/>
  <c r="O34" i="36"/>
  <c r="O35" i="36"/>
  <c r="O36" i="36"/>
  <c r="O37" i="36"/>
  <c r="O39" i="36"/>
  <c r="O40" i="36"/>
  <c r="O41" i="36"/>
  <c r="O42" i="36"/>
  <c r="O45" i="36"/>
  <c r="O46" i="36"/>
  <c r="O47" i="36"/>
  <c r="O52" i="36"/>
  <c r="O53" i="36"/>
  <c r="O54" i="36"/>
  <c r="O55" i="36"/>
  <c r="W17" i="37"/>
  <c r="Y3" i="34"/>
  <c r="Y7" i="34"/>
  <c r="V9" i="34"/>
  <c r="Y13" i="34"/>
  <c r="V25" i="34"/>
  <c r="V30" i="34"/>
  <c r="E9" i="25"/>
  <c r="V13" i="32"/>
  <c r="Z6" i="34"/>
  <c r="E10" i="34"/>
  <c r="W16" i="34"/>
  <c r="X18" i="34"/>
  <c r="Z20" i="34"/>
  <c r="E22" i="34"/>
  <c r="Y5" i="37"/>
  <c r="Y7" i="37"/>
  <c r="Y13" i="37"/>
  <c r="Y17" i="37"/>
  <c r="Y19" i="37"/>
  <c r="Y30" i="34"/>
  <c r="W30" i="34"/>
  <c r="D3" i="37"/>
  <c r="D5" i="37"/>
  <c r="D7" i="37"/>
  <c r="D9" i="37"/>
  <c r="D11" i="37"/>
  <c r="D13" i="37"/>
  <c r="D15" i="37"/>
  <c r="D17" i="37"/>
  <c r="D19" i="37"/>
  <c r="D21" i="37"/>
  <c r="C9" i="35"/>
  <c r="W9" i="35" s="1"/>
  <c r="Z13" i="35"/>
  <c r="X13" i="35" s="1"/>
  <c r="C21" i="35"/>
  <c r="W21" i="35" s="1"/>
  <c r="Z25" i="35"/>
  <c r="X25" i="35" s="1"/>
  <c r="E21" i="25"/>
  <c r="AA29" i="34"/>
  <c r="D2" i="37"/>
  <c r="D4" i="37"/>
  <c r="D6" i="37"/>
  <c r="D8" i="37"/>
  <c r="D10" i="37"/>
  <c r="D12" i="37"/>
  <c r="D14" i="37"/>
  <c r="D16" i="37"/>
  <c r="D18" i="37"/>
  <c r="D20" i="37"/>
  <c r="D22" i="37"/>
  <c r="V25" i="32"/>
  <c r="Y12" i="34"/>
  <c r="V7" i="32"/>
  <c r="W5" i="34"/>
  <c r="E11" i="34"/>
  <c r="E21" i="34"/>
  <c r="E23" i="34"/>
  <c r="W27" i="34"/>
  <c r="O2" i="36"/>
  <c r="O3" i="36"/>
  <c r="O4" i="36"/>
  <c r="O7" i="36"/>
  <c r="O8" i="36"/>
  <c r="O9" i="36"/>
  <c r="O10" i="36"/>
  <c r="O11" i="36"/>
  <c r="O12" i="36"/>
  <c r="O14" i="36"/>
  <c r="O15" i="36"/>
  <c r="O16" i="36"/>
  <c r="O17" i="36"/>
  <c r="O20" i="36"/>
  <c r="O21" i="36"/>
  <c r="O22" i="36"/>
  <c r="O23" i="36"/>
  <c r="V29" i="34"/>
  <c r="O5" i="33"/>
  <c r="O11" i="33"/>
  <c r="O12" i="33"/>
  <c r="O13" i="33"/>
  <c r="O19" i="33"/>
  <c r="O21" i="33"/>
  <c r="O22" i="33"/>
  <c r="O27" i="33"/>
  <c r="O29" i="33"/>
  <c r="O30" i="33"/>
  <c r="O37" i="33"/>
  <c r="O39" i="33"/>
  <c r="O43" i="33"/>
  <c r="O48" i="33"/>
  <c r="O52" i="33"/>
  <c r="O53" i="33"/>
  <c r="O55" i="33"/>
  <c r="O59" i="33"/>
  <c r="O60" i="33"/>
  <c r="O61" i="33"/>
  <c r="O62" i="33"/>
  <c r="O71" i="33"/>
  <c r="O72" i="33"/>
  <c r="O74" i="33"/>
  <c r="O75" i="33"/>
  <c r="O76" i="33"/>
  <c r="O77" i="33"/>
  <c r="O78" i="33"/>
  <c r="O79" i="33"/>
  <c r="O80" i="33"/>
  <c r="O81" i="33"/>
  <c r="O86" i="33"/>
  <c r="O87" i="33"/>
  <c r="AA12" i="34"/>
  <c r="AA24" i="34"/>
  <c r="AA26" i="34"/>
  <c r="X29" i="34"/>
  <c r="E21" i="37"/>
  <c r="C18" i="35"/>
  <c r="W18" i="35" s="1"/>
  <c r="X15" i="37"/>
  <c r="X19" i="37"/>
  <c r="E4" i="37"/>
  <c r="E8" i="37"/>
  <c r="E16" i="37"/>
  <c r="E20" i="37"/>
  <c r="E22" i="37"/>
  <c r="AA3" i="37"/>
  <c r="AA11" i="37"/>
  <c r="V18" i="37"/>
  <c r="AA21" i="37"/>
  <c r="X12" i="37"/>
  <c r="X6" i="37"/>
  <c r="X8" i="37"/>
  <c r="X18" i="37"/>
  <c r="X22" i="37"/>
  <c r="Y8" i="37"/>
  <c r="Y16" i="37"/>
  <c r="E15" i="37"/>
  <c r="E14" i="37"/>
  <c r="Y20" i="37"/>
  <c r="Y22" i="37"/>
  <c r="X16" i="37"/>
  <c r="O49" i="36"/>
  <c r="Z4" i="35"/>
  <c r="X4" i="35" s="1"/>
  <c r="Z23" i="35"/>
  <c r="X23" i="35" s="1"/>
  <c r="C12" i="35"/>
  <c r="W12" i="35" s="1"/>
  <c r="Z2" i="35"/>
  <c r="X2" i="35" s="1"/>
  <c r="Z26" i="35"/>
  <c r="X26" i="35" s="1"/>
  <c r="Z16" i="35"/>
  <c r="X16" i="35" s="1"/>
  <c r="C24" i="35"/>
  <c r="W24" i="35" s="1"/>
  <c r="C22" i="35"/>
  <c r="W22" i="35" s="1"/>
  <c r="C3" i="35"/>
  <c r="W3" i="35" s="1"/>
  <c r="Z7" i="35"/>
  <c r="X7" i="35" s="1"/>
  <c r="C15" i="35"/>
  <c r="W15" i="35" s="1"/>
  <c r="Z19" i="35"/>
  <c r="X19" i="35" s="1"/>
  <c r="C23" i="35"/>
  <c r="W23" i="35" s="1"/>
  <c r="C16" i="35"/>
  <c r="W16" i="35" s="1"/>
  <c r="AA9" i="37"/>
  <c r="X2" i="37"/>
  <c r="Y14" i="37"/>
  <c r="V12" i="37"/>
  <c r="V14" i="37"/>
  <c r="V20" i="37"/>
  <c r="X3" i="37"/>
  <c r="X9" i="37"/>
  <c r="X13" i="37"/>
  <c r="E3" i="37"/>
  <c r="AA6" i="37"/>
  <c r="W9" i="37"/>
  <c r="V11" i="37"/>
  <c r="AA22" i="37"/>
  <c r="W3" i="37"/>
  <c r="Y18" i="37"/>
  <c r="Y4" i="37"/>
  <c r="Y2" i="37"/>
  <c r="Y10" i="37"/>
  <c r="V5" i="37"/>
  <c r="E13" i="37"/>
  <c r="AA15" i="37"/>
  <c r="V17" i="37"/>
  <c r="Z11" i="37"/>
  <c r="W20" i="37"/>
  <c r="Z3" i="37"/>
  <c r="E9" i="37"/>
  <c r="E2" i="37"/>
  <c r="E12" i="37"/>
  <c r="E10" i="37"/>
  <c r="Y12" i="37"/>
  <c r="Z21" i="37"/>
  <c r="X10" i="37"/>
  <c r="C8" i="35"/>
  <c r="W8" i="35" s="1"/>
  <c r="C17" i="35"/>
  <c r="W17" i="35" s="1"/>
  <c r="C11" i="35"/>
  <c r="W11" i="35" s="1"/>
  <c r="C26" i="35"/>
  <c r="W26" i="35" s="1"/>
  <c r="C5" i="35"/>
  <c r="W5" i="35" s="1"/>
  <c r="C10" i="35"/>
  <c r="W10" i="35" s="1"/>
  <c r="C20" i="35"/>
  <c r="W20" i="35" s="1"/>
  <c r="Z5" i="35"/>
  <c r="X5" i="35" s="1"/>
  <c r="C25" i="35"/>
  <c r="W25" i="35" s="1"/>
  <c r="C4" i="35"/>
  <c r="W4" i="35" s="1"/>
  <c r="C14" i="35"/>
  <c r="W14" i="35" s="1"/>
  <c r="Z20" i="35"/>
  <c r="X20" i="35" s="1"/>
  <c r="C19" i="35"/>
  <c r="W19" i="35" s="1"/>
  <c r="P30" i="36"/>
  <c r="V24" i="35"/>
  <c r="W5" i="37"/>
  <c r="W10" i="37"/>
  <c r="V10" i="37"/>
  <c r="V3" i="35"/>
  <c r="V6" i="35"/>
  <c r="E6" i="37"/>
  <c r="AA8" i="37"/>
  <c r="Z8" i="37"/>
  <c r="Z13" i="37"/>
  <c r="AA13" i="37"/>
  <c r="O19" i="36"/>
  <c r="W4" i="37"/>
  <c r="V4" i="37"/>
  <c r="Z6" i="37"/>
  <c r="X11" i="37"/>
  <c r="AA14" i="37"/>
  <c r="Z14" i="37"/>
  <c r="AA19" i="37"/>
  <c r="Z19" i="37"/>
  <c r="Y11" i="37"/>
  <c r="V9" i="35"/>
  <c r="V12" i="35"/>
  <c r="V15" i="35"/>
  <c r="V18" i="35"/>
  <c r="V21" i="35"/>
  <c r="X5" i="37"/>
  <c r="E11" i="37"/>
  <c r="Z3" i="35"/>
  <c r="X3" i="35" s="1"/>
  <c r="Z6" i="35"/>
  <c r="X6" i="35" s="1"/>
  <c r="Z9" i="35"/>
  <c r="X9" i="35" s="1"/>
  <c r="Z12" i="35"/>
  <c r="X12" i="35" s="1"/>
  <c r="Z15" i="35"/>
  <c r="X15" i="35" s="1"/>
  <c r="Z18" i="35"/>
  <c r="X18" i="35" s="1"/>
  <c r="Z21" i="35"/>
  <c r="X21" i="35" s="1"/>
  <c r="Z24" i="35"/>
  <c r="X24" i="35" s="1"/>
  <c r="O48" i="36"/>
  <c r="AA2" i="37"/>
  <c r="Z2" i="37"/>
  <c r="E5" i="37"/>
  <c r="Y6" i="37"/>
  <c r="AA7" i="37"/>
  <c r="Z7" i="37"/>
  <c r="AA17" i="37"/>
  <c r="W6" i="37"/>
  <c r="W11" i="37"/>
  <c r="Y21" i="37"/>
  <c r="V21" i="37"/>
  <c r="V11" i="35"/>
  <c r="V14" i="35"/>
  <c r="W18" i="37"/>
  <c r="Z11" i="35"/>
  <c r="X11" i="35" s="1"/>
  <c r="Z14" i="35"/>
  <c r="X14" i="35" s="1"/>
  <c r="V2" i="37"/>
  <c r="AA5" i="37"/>
  <c r="W13" i="37"/>
  <c r="V13" i="37"/>
  <c r="Z18" i="37"/>
  <c r="Y3" i="37"/>
  <c r="V3" i="37"/>
  <c r="W16" i="37"/>
  <c r="V16" i="37"/>
  <c r="V8" i="35"/>
  <c r="V17" i="35"/>
  <c r="V20" i="35"/>
  <c r="V23" i="35"/>
  <c r="V8" i="37"/>
  <c r="W19" i="37"/>
  <c r="V19" i="37"/>
  <c r="Y15" i="37"/>
  <c r="V15" i="37"/>
  <c r="O43" i="36"/>
  <c r="Y9" i="37"/>
  <c r="V9" i="37"/>
  <c r="W12" i="37"/>
  <c r="W22" i="37"/>
  <c r="V22" i="37"/>
  <c r="Z22" i="37"/>
  <c r="V2" i="35"/>
  <c r="V5" i="35"/>
  <c r="V26" i="35"/>
  <c r="V4" i="35"/>
  <c r="V7" i="35"/>
  <c r="V10" i="35"/>
  <c r="V13" i="35"/>
  <c r="V16" i="35"/>
  <c r="V19" i="35"/>
  <c r="V22" i="35"/>
  <c r="V25" i="35"/>
  <c r="O6" i="36"/>
  <c r="O24" i="36"/>
  <c r="V6" i="37"/>
  <c r="W7" i="37"/>
  <c r="V7" i="37"/>
  <c r="X17" i="37"/>
  <c r="E18" i="37"/>
  <c r="AA20" i="37"/>
  <c r="Z20" i="37"/>
  <c r="W2" i="37"/>
  <c r="W8" i="37"/>
  <c r="W14" i="37"/>
  <c r="X20" i="37"/>
  <c r="W29" i="34"/>
  <c r="Y29" i="34"/>
  <c r="Z29" i="34"/>
  <c r="AA11" i="34"/>
  <c r="W22" i="34"/>
  <c r="V26" i="34"/>
  <c r="W28" i="34"/>
  <c r="E4" i="34"/>
  <c r="Y24" i="34"/>
  <c r="AA2" i="34"/>
  <c r="AA8" i="34"/>
  <c r="X11" i="34"/>
  <c r="V4" i="34"/>
  <c r="W8" i="34"/>
  <c r="AA23" i="34"/>
  <c r="AA25" i="34"/>
  <c r="E16" i="34"/>
  <c r="E12" i="34"/>
  <c r="X2" i="34"/>
  <c r="X8" i="34"/>
  <c r="Y8" i="34"/>
  <c r="V15" i="34"/>
  <c r="AA20" i="34"/>
  <c r="V27" i="34"/>
  <c r="AA5" i="34"/>
  <c r="AA7" i="34"/>
  <c r="AA17" i="34"/>
  <c r="AA19" i="34"/>
  <c r="E8" i="34"/>
  <c r="E24" i="34"/>
  <c r="X12" i="34"/>
  <c r="X14" i="34"/>
  <c r="X24" i="34"/>
  <c r="Y2" i="34"/>
  <c r="Z24" i="34"/>
  <c r="W4" i="34"/>
  <c r="W10" i="34"/>
  <c r="Y18" i="34"/>
  <c r="E5" i="34"/>
  <c r="X5" i="34"/>
  <c r="O36" i="33"/>
  <c r="O25" i="33"/>
  <c r="P32" i="33"/>
  <c r="O69" i="33"/>
  <c r="P30" i="33"/>
  <c r="O7" i="33"/>
  <c r="O70" i="33"/>
  <c r="O63" i="33"/>
  <c r="O3" i="33"/>
  <c r="O35" i="33"/>
  <c r="O54" i="33"/>
  <c r="O47" i="33"/>
  <c r="Z23" i="32"/>
  <c r="X23" i="32" s="1"/>
  <c r="Z19" i="32"/>
  <c r="X19" i="32" s="1"/>
  <c r="Z5" i="32"/>
  <c r="X5" i="32" s="1"/>
  <c r="V10" i="32"/>
  <c r="V17" i="32"/>
  <c r="V22" i="32"/>
  <c r="Z17" i="32"/>
  <c r="X17" i="32" s="1"/>
  <c r="Z6" i="32"/>
  <c r="X6" i="32" s="1"/>
  <c r="Z18" i="32"/>
  <c r="X18" i="32" s="1"/>
  <c r="Z25" i="32"/>
  <c r="X25" i="32" s="1"/>
  <c r="V29" i="32"/>
  <c r="V11" i="32"/>
  <c r="Z29" i="32"/>
  <c r="X29" i="32" s="1"/>
  <c r="V16" i="32"/>
  <c r="V23" i="32"/>
  <c r="Z12" i="32"/>
  <c r="X12" i="32" s="1"/>
  <c r="Z3" i="32"/>
  <c r="X3" i="32" s="1"/>
  <c r="Z24" i="32"/>
  <c r="X24" i="32" s="1"/>
  <c r="Z13" i="32"/>
  <c r="X13" i="32" s="1"/>
  <c r="V4" i="32"/>
  <c r="Z11" i="32"/>
  <c r="X11" i="32" s="1"/>
  <c r="Z30" i="32"/>
  <c r="X30" i="32" s="1"/>
  <c r="W7" i="34"/>
  <c r="X28" i="34"/>
  <c r="W3" i="34"/>
  <c r="W23" i="34"/>
  <c r="AA6" i="34"/>
  <c r="E14" i="34"/>
  <c r="Z5" i="34"/>
  <c r="E6" i="34"/>
  <c r="AA13" i="34"/>
  <c r="D17" i="34"/>
  <c r="Y19" i="34"/>
  <c r="D20" i="34"/>
  <c r="Z18" i="34"/>
  <c r="E18" i="34"/>
  <c r="E15" i="34"/>
  <c r="W17" i="34"/>
  <c r="V20" i="34"/>
  <c r="Z26" i="34"/>
  <c r="W26" i="34"/>
  <c r="Y4" i="34"/>
  <c r="X7" i="34"/>
  <c r="D18" i="34"/>
  <c r="Z2" i="34"/>
  <c r="E17" i="34"/>
  <c r="W13" i="34"/>
  <c r="X17" i="34"/>
  <c r="X23" i="34"/>
  <c r="X6" i="34"/>
  <c r="Z11" i="34"/>
  <c r="Z12" i="34"/>
  <c r="E13" i="34"/>
  <c r="V19" i="34"/>
  <c r="E7" i="34"/>
  <c r="Z14" i="34"/>
  <c r="Y14" i="34"/>
  <c r="W14" i="34"/>
  <c r="W2" i="34"/>
  <c r="Z25" i="34"/>
  <c r="W25" i="34"/>
  <c r="D6" i="34"/>
  <c r="Y6" i="34"/>
  <c r="Z8" i="34"/>
  <c r="E9" i="34"/>
  <c r="Y21" i="34"/>
  <c r="O17" i="33"/>
  <c r="O38" i="33"/>
  <c r="O56" i="33"/>
  <c r="O20" i="33"/>
  <c r="O2" i="33"/>
  <c r="O41" i="33"/>
  <c r="O50" i="33"/>
  <c r="O6" i="33"/>
  <c r="O65" i="33"/>
  <c r="O66" i="33"/>
  <c r="O67" i="33"/>
  <c r="O68" i="33"/>
  <c r="O8" i="33"/>
  <c r="O26" i="33"/>
  <c r="O32" i="33"/>
  <c r="O14" i="33"/>
  <c r="O44" i="33"/>
  <c r="O46" i="33"/>
  <c r="O64" i="33"/>
  <c r="C2" i="32"/>
  <c r="W2" i="32" s="1"/>
  <c r="C14" i="32"/>
  <c r="W14" i="32" s="1"/>
  <c r="C20" i="32"/>
  <c r="W20" i="32" s="1"/>
  <c r="Z20" i="32"/>
  <c r="X20" i="32" s="1"/>
  <c r="Z2" i="32"/>
  <c r="X2" i="32" s="1"/>
  <c r="C5" i="32"/>
  <c r="W5" i="32" s="1"/>
  <c r="C7" i="32"/>
  <c r="W7" i="32" s="1"/>
  <c r="C13" i="32"/>
  <c r="W13" i="32" s="1"/>
  <c r="C19" i="32"/>
  <c r="W19" i="32" s="1"/>
  <c r="C25" i="32"/>
  <c r="W25" i="32" s="1"/>
  <c r="C8" i="32"/>
  <c r="W8" i="32" s="1"/>
  <c r="Z16" i="32"/>
  <c r="X16" i="32" s="1"/>
  <c r="Z22" i="32"/>
  <c r="X22" i="32" s="1"/>
  <c r="Z8" i="32"/>
  <c r="X8" i="32" s="1"/>
  <c r="Z14" i="32"/>
  <c r="X14" i="32" s="1"/>
  <c r="C17" i="32"/>
  <c r="W17" i="32" s="1"/>
  <c r="C23" i="32"/>
  <c r="W23" i="32" s="1"/>
  <c r="V5" i="32"/>
  <c r="V15" i="32"/>
  <c r="C26" i="32"/>
  <c r="W26" i="32" s="1"/>
  <c r="Z10" i="32"/>
  <c r="X10" i="32" s="1"/>
  <c r="Z28" i="32"/>
  <c r="X28" i="32" s="1"/>
  <c r="Z4" i="32"/>
  <c r="X4" i="32" s="1"/>
  <c r="Z26" i="32"/>
  <c r="X26" i="32" s="1"/>
  <c r="C11" i="32"/>
  <c r="W11" i="32" s="1"/>
  <c r="C29" i="32"/>
  <c r="W29" i="32" s="1"/>
  <c r="Z9" i="32"/>
  <c r="X9" i="32" s="1"/>
  <c r="Z15" i="32"/>
  <c r="X15" i="32" s="1"/>
  <c r="Z21" i="32"/>
  <c r="X21" i="32" s="1"/>
  <c r="Z27" i="32"/>
  <c r="X27" i="32" s="1"/>
  <c r="V21" i="32"/>
  <c r="AA16" i="34"/>
  <c r="Z16" i="34"/>
  <c r="E19" i="34"/>
  <c r="Z19" i="34"/>
  <c r="E20" i="34"/>
  <c r="X25" i="34"/>
  <c r="X26" i="34"/>
  <c r="V2" i="32"/>
  <c r="C6" i="32"/>
  <c r="W6" i="32" s="1"/>
  <c r="V8" i="32"/>
  <c r="C12" i="32"/>
  <c r="W12" i="32" s="1"/>
  <c r="V14" i="32"/>
  <c r="C18" i="32"/>
  <c r="W18" i="32" s="1"/>
  <c r="V20" i="32"/>
  <c r="C24" i="32"/>
  <c r="W24" i="32" s="1"/>
  <c r="V26" i="32"/>
  <c r="C30" i="32"/>
  <c r="W30" i="32" s="1"/>
  <c r="O4" i="33"/>
  <c r="O28" i="33"/>
  <c r="V2" i="34"/>
  <c r="V3" i="34"/>
  <c r="AA9" i="34"/>
  <c r="Z9" i="34"/>
  <c r="Y25" i="34"/>
  <c r="Y26" i="34"/>
  <c r="W18" i="34"/>
  <c r="V18" i="34"/>
  <c r="Y22" i="34"/>
  <c r="V22" i="34"/>
  <c r="O45" i="33"/>
  <c r="AA15" i="34"/>
  <c r="Z15" i="34"/>
  <c r="D19" i="34"/>
  <c r="AA22" i="34"/>
  <c r="Z22" i="34"/>
  <c r="Z23" i="34"/>
  <c r="W24" i="34"/>
  <c r="V24" i="34"/>
  <c r="E25" i="34"/>
  <c r="E26" i="34"/>
  <c r="Y28" i="34"/>
  <c r="V28" i="34"/>
  <c r="AA3" i="34"/>
  <c r="Z3" i="34"/>
  <c r="W6" i="34"/>
  <c r="V6" i="34"/>
  <c r="W19" i="34"/>
  <c r="X19" i="34"/>
  <c r="V3" i="32"/>
  <c r="V27" i="32"/>
  <c r="W12" i="34"/>
  <c r="V12" i="34"/>
  <c r="AA21" i="34"/>
  <c r="Z21" i="34"/>
  <c r="AA28" i="34"/>
  <c r="Z28" i="34"/>
  <c r="C4" i="32"/>
  <c r="W4" i="32" s="1"/>
  <c r="V6" i="32"/>
  <c r="C10" i="32"/>
  <c r="W10" i="32" s="1"/>
  <c r="V12" i="32"/>
  <c r="C16" i="32"/>
  <c r="W16" i="32" s="1"/>
  <c r="V18" i="32"/>
  <c r="C22" i="32"/>
  <c r="W22" i="32" s="1"/>
  <c r="V24" i="32"/>
  <c r="C28" i="32"/>
  <c r="W28" i="32" s="1"/>
  <c r="V30" i="32"/>
  <c r="E2" i="34"/>
  <c r="E3" i="34"/>
  <c r="Y11" i="34"/>
  <c r="V11" i="34"/>
  <c r="Y10" i="34"/>
  <c r="V10" i="34"/>
  <c r="W20" i="34"/>
  <c r="Y16" i="34"/>
  <c r="V16" i="34"/>
  <c r="X20" i="34"/>
  <c r="Y20" i="34"/>
  <c r="Y5" i="34"/>
  <c r="V5" i="34"/>
  <c r="O15" i="33"/>
  <c r="O40" i="33"/>
  <c r="V7" i="34"/>
  <c r="V8" i="34"/>
  <c r="Y9" i="34"/>
  <c r="X9" i="34"/>
  <c r="W9" i="34"/>
  <c r="Y17" i="34"/>
  <c r="V17" i="34"/>
  <c r="AA27" i="34"/>
  <c r="Z27" i="34"/>
  <c r="V9" i="32"/>
  <c r="AA10" i="34"/>
  <c r="Z10" i="34"/>
  <c r="E27" i="34"/>
  <c r="Y27" i="34"/>
  <c r="X27" i="34"/>
  <c r="C3" i="32"/>
  <c r="W3" i="32" s="1"/>
  <c r="C9" i="32"/>
  <c r="W9" i="32" s="1"/>
  <c r="C15" i="32"/>
  <c r="W15" i="32" s="1"/>
  <c r="C21" i="32"/>
  <c r="W21" i="32" s="1"/>
  <c r="C27" i="32"/>
  <c r="W27" i="32" s="1"/>
  <c r="O16" i="33"/>
  <c r="V13" i="34"/>
  <c r="V14" i="34"/>
  <c r="Y15" i="34"/>
  <c r="X15" i="34"/>
  <c r="W15" i="34"/>
  <c r="V21" i="34"/>
  <c r="O33" i="33"/>
  <c r="O57" i="33"/>
  <c r="AA4" i="34"/>
  <c r="Z4" i="34"/>
  <c r="W21" i="34"/>
  <c r="Y23" i="34"/>
  <c r="V23" i="34"/>
  <c r="X4" i="34"/>
  <c r="X10" i="34"/>
  <c r="X16" i="34"/>
  <c r="X22" i="34"/>
  <c r="E26" i="25"/>
  <c r="E64" i="22"/>
  <c r="E30" i="25"/>
  <c r="E6" i="22"/>
  <c r="E30" i="22"/>
  <c r="E70" i="25"/>
  <c r="E14" i="11"/>
  <c r="E40" i="11"/>
  <c r="E24" i="14"/>
  <c r="E44" i="14"/>
  <c r="E35" i="25"/>
  <c r="E61" i="25"/>
  <c r="E27" i="25"/>
  <c r="E51" i="25"/>
  <c r="E65" i="25"/>
  <c r="E41" i="25"/>
  <c r="E58" i="25"/>
  <c r="E48" i="22"/>
  <c r="E51" i="22"/>
  <c r="E9" i="22"/>
  <c r="E68" i="22"/>
  <c r="E36" i="22"/>
  <c r="E60" i="22"/>
  <c r="E13" i="22"/>
  <c r="E38" i="22"/>
  <c r="E4" i="11"/>
  <c r="E62" i="8"/>
  <c r="E41" i="8"/>
  <c r="E4" i="8"/>
  <c r="E12" i="8"/>
  <c r="E14" i="8"/>
  <c r="E25" i="8"/>
  <c r="E67" i="11"/>
  <c r="E61" i="11"/>
  <c r="E31" i="11"/>
  <c r="E69" i="7"/>
  <c r="E75" i="7"/>
  <c r="E36" i="14"/>
  <c r="E7" i="7"/>
  <c r="E30" i="7"/>
  <c r="E26" i="7"/>
  <c r="E51" i="8"/>
  <c r="E13" i="11"/>
  <c r="E19" i="11"/>
  <c r="E48" i="11"/>
  <c r="E55" i="11"/>
  <c r="E15" i="11"/>
  <c r="E24" i="11"/>
  <c r="E39" i="11"/>
  <c r="E8" i="14"/>
  <c r="E35" i="14"/>
  <c r="E48" i="14"/>
  <c r="E27" i="14"/>
  <c r="E28" i="14"/>
  <c r="E21" i="7"/>
  <c r="V15" i="13"/>
  <c r="E40" i="8"/>
  <c r="E15" i="8"/>
  <c r="E29" i="8"/>
  <c r="E65" i="8"/>
  <c r="E57" i="8"/>
  <c r="E58" i="7"/>
  <c r="E34" i="7"/>
  <c r="E38" i="7"/>
  <c r="E44" i="7"/>
  <c r="D3" i="5"/>
  <c r="V25" i="21"/>
  <c r="V13" i="21"/>
  <c r="AA12" i="23"/>
  <c r="V33" i="10"/>
  <c r="X17" i="23"/>
  <c r="X5" i="23"/>
  <c r="X5" i="26"/>
  <c r="V31" i="10"/>
  <c r="C13" i="3"/>
  <c r="V8" i="24"/>
  <c r="V35" i="10"/>
  <c r="D11" i="15"/>
  <c r="V27" i="24"/>
  <c r="V15" i="24"/>
  <c r="V37" i="10"/>
  <c r="W17" i="23"/>
  <c r="W11" i="23"/>
  <c r="W11" i="26"/>
  <c r="D7" i="23"/>
  <c r="D5" i="6"/>
  <c r="V23" i="21"/>
  <c r="V11" i="21"/>
  <c r="V23" i="24"/>
  <c r="V18" i="24"/>
  <c r="V30" i="21"/>
  <c r="V18" i="21"/>
  <c r="V20" i="10"/>
  <c r="Z12" i="3"/>
  <c r="V22" i="10"/>
  <c r="V10" i="10"/>
  <c r="D3" i="6"/>
  <c r="Z42" i="10"/>
  <c r="X42" i="10" s="1"/>
  <c r="Z28" i="10"/>
  <c r="X28" i="10" s="1"/>
  <c r="Z21" i="10"/>
  <c r="X21" i="10" s="1"/>
  <c r="Z33" i="3"/>
  <c r="Z31" i="3"/>
  <c r="Z21" i="3"/>
  <c r="Z7" i="3"/>
  <c r="V2" i="21"/>
  <c r="V15" i="10"/>
  <c r="X14" i="15"/>
  <c r="D8" i="15"/>
  <c r="V24" i="24"/>
  <c r="V5" i="24"/>
  <c r="V25" i="10"/>
  <c r="V8" i="13"/>
  <c r="Z13" i="3"/>
  <c r="Z11" i="3"/>
  <c r="Z6" i="3"/>
  <c r="Z12" i="4"/>
  <c r="Z15" i="13"/>
  <c r="X15" i="13" s="1"/>
  <c r="Z23" i="3"/>
  <c r="Z4" i="3"/>
  <c r="Z6" i="4"/>
  <c r="Z15" i="3"/>
  <c r="Z23" i="24"/>
  <c r="X23" i="24" s="1"/>
  <c r="D6" i="6"/>
  <c r="Z44" i="4"/>
  <c r="V2" i="24"/>
  <c r="D17" i="5"/>
  <c r="D3" i="12"/>
  <c r="D10" i="6"/>
  <c r="Z4" i="10"/>
  <c r="X4" i="10" s="1"/>
  <c r="Z11" i="21"/>
  <c r="X11" i="21" s="1"/>
  <c r="Z16" i="13"/>
  <c r="X16" i="13" s="1"/>
  <c r="V18" i="10"/>
  <c r="Z18" i="3"/>
  <c r="Z22" i="4"/>
  <c r="Z35" i="4"/>
  <c r="Z18" i="10"/>
  <c r="X18" i="10" s="1"/>
  <c r="Z4" i="21"/>
  <c r="X4" i="21" s="1"/>
  <c r="Z42" i="4"/>
  <c r="D8" i="6"/>
  <c r="Z8" i="10"/>
  <c r="X8" i="10" s="1"/>
  <c r="Z20" i="3"/>
  <c r="V27" i="26"/>
  <c r="D23" i="26"/>
  <c r="D19" i="6"/>
  <c r="Z34" i="3"/>
  <c r="Z22" i="3"/>
  <c r="Z16" i="21"/>
  <c r="X16" i="21" s="1"/>
  <c r="C42" i="10"/>
  <c r="W42" i="10" s="1"/>
  <c r="V27" i="10"/>
  <c r="Z32" i="3"/>
  <c r="X26" i="23"/>
  <c r="X24" i="23"/>
  <c r="Z20" i="23"/>
  <c r="Z12" i="23"/>
  <c r="Y10" i="23"/>
  <c r="Y6" i="23"/>
  <c r="Z20" i="26"/>
  <c r="W14" i="26"/>
  <c r="E10" i="26"/>
  <c r="Z8" i="26"/>
  <c r="Z21" i="12"/>
  <c r="W17" i="12"/>
  <c r="W15" i="12"/>
  <c r="X11" i="12"/>
  <c r="D5" i="23"/>
  <c r="V23" i="26"/>
  <c r="Y5" i="26"/>
  <c r="D10" i="12"/>
  <c r="C18" i="21"/>
  <c r="W18" i="21" s="1"/>
  <c r="Z18" i="24"/>
  <c r="X18" i="24" s="1"/>
  <c r="V4" i="24"/>
  <c r="Z36" i="3"/>
  <c r="Z10" i="3"/>
  <c r="V29" i="21"/>
  <c r="V16" i="24"/>
  <c r="Z24" i="3"/>
  <c r="AA26" i="23"/>
  <c r="AA20" i="23"/>
  <c r="AA14" i="23"/>
  <c r="AA24" i="26"/>
  <c r="AA20" i="26"/>
  <c r="AA14" i="26"/>
  <c r="AA12" i="26"/>
  <c r="AA8" i="26"/>
  <c r="AA21" i="12"/>
  <c r="AA15" i="12"/>
  <c r="AA3" i="12"/>
  <c r="Y25" i="23"/>
  <c r="AA5" i="23"/>
  <c r="AA3" i="23"/>
  <c r="AA15" i="26"/>
  <c r="E25" i="26"/>
  <c r="E5" i="6"/>
  <c r="W19" i="23"/>
  <c r="W27" i="26"/>
  <c r="W23" i="26"/>
  <c r="X4" i="23"/>
  <c r="X28" i="26"/>
  <c r="E7" i="5"/>
  <c r="E20" i="6"/>
  <c r="E14" i="15"/>
  <c r="W5" i="15"/>
  <c r="W4" i="23"/>
  <c r="D4" i="5"/>
  <c r="AA21" i="23"/>
  <c r="AA15" i="23"/>
  <c r="AA3" i="26"/>
  <c r="AA8" i="12"/>
  <c r="AA2" i="23"/>
  <c r="Y22" i="26"/>
  <c r="V17" i="12"/>
  <c r="E19" i="23"/>
  <c r="W15" i="26"/>
  <c r="Y8" i="26"/>
  <c r="Y21" i="12"/>
  <c r="Y5" i="12"/>
  <c r="Y20" i="15"/>
  <c r="Y5" i="23"/>
  <c r="AA26" i="26"/>
  <c r="W20" i="23"/>
  <c r="Y17" i="15"/>
  <c r="Y20" i="23"/>
  <c r="E17" i="15"/>
  <c r="E11" i="15"/>
  <c r="E5" i="15"/>
  <c r="C6" i="24"/>
  <c r="W6" i="24" s="1"/>
  <c r="D23" i="23"/>
  <c r="D2" i="26"/>
  <c r="D19" i="26"/>
  <c r="D11" i="26"/>
  <c r="Z32" i="4"/>
  <c r="Z40" i="10"/>
  <c r="X40" i="10" s="1"/>
  <c r="Z22" i="12"/>
  <c r="E4" i="6"/>
  <c r="C24" i="13"/>
  <c r="W24" i="13" s="1"/>
  <c r="Z20" i="10"/>
  <c r="X20" i="10" s="1"/>
  <c r="Z16" i="10"/>
  <c r="X16" i="10" s="1"/>
  <c r="D10" i="5"/>
  <c r="X16" i="15"/>
  <c r="X10" i="15"/>
  <c r="X4" i="15"/>
  <c r="E16" i="15"/>
  <c r="E10" i="15"/>
  <c r="Z11" i="4"/>
  <c r="Z32" i="10"/>
  <c r="X32" i="10" s="1"/>
  <c r="Z30" i="10"/>
  <c r="X30" i="10" s="1"/>
  <c r="D22" i="12"/>
  <c r="D20" i="12"/>
  <c r="D16" i="12"/>
  <c r="D17" i="6"/>
  <c r="Z16" i="24"/>
  <c r="X16" i="24" s="1"/>
  <c r="V14" i="24"/>
  <c r="Z11" i="24"/>
  <c r="X11" i="24" s="1"/>
  <c r="Z6" i="10"/>
  <c r="X6" i="10" s="1"/>
  <c r="D26" i="23"/>
  <c r="X16" i="12"/>
  <c r="Y16" i="15"/>
  <c r="Y10" i="15"/>
  <c r="Z25" i="21"/>
  <c r="X25" i="21" s="1"/>
  <c r="Z14" i="13"/>
  <c r="X14" i="13" s="1"/>
  <c r="V2" i="10"/>
  <c r="C11" i="21"/>
  <c r="W11" i="21" s="1"/>
  <c r="Z20" i="4"/>
  <c r="Z10" i="4"/>
  <c r="Z8" i="4"/>
  <c r="V44" i="10"/>
  <c r="E6" i="5"/>
  <c r="E22" i="12"/>
  <c r="E18" i="12"/>
  <c r="E10" i="12"/>
  <c r="V17" i="21"/>
  <c r="D4" i="23"/>
  <c r="Y27" i="26"/>
  <c r="D22" i="26"/>
  <c r="Z21" i="26"/>
  <c r="Z3" i="26"/>
  <c r="D19" i="5"/>
  <c r="E17" i="6"/>
  <c r="Z24" i="4"/>
  <c r="V39" i="10"/>
  <c r="E2" i="15"/>
  <c r="V24" i="21"/>
  <c r="Z30" i="24"/>
  <c r="X30" i="24" s="1"/>
  <c r="Z36" i="4"/>
  <c r="C30" i="4"/>
  <c r="X14" i="23"/>
  <c r="E10" i="5"/>
  <c r="Z18" i="21"/>
  <c r="X18" i="21" s="1"/>
  <c r="V25" i="24"/>
  <c r="Z8" i="24"/>
  <c r="X8" i="24" s="1"/>
  <c r="V6" i="24"/>
  <c r="E18" i="23"/>
  <c r="Y12" i="15"/>
  <c r="Z21" i="21"/>
  <c r="X21" i="21" s="1"/>
  <c r="Z9" i="21"/>
  <c r="X9" i="21" s="1"/>
  <c r="V20" i="24"/>
  <c r="V13" i="24"/>
  <c r="V36" i="10"/>
  <c r="Z33" i="10"/>
  <c r="X33" i="10" s="1"/>
  <c r="V17" i="10"/>
  <c r="E4" i="23"/>
  <c r="E28" i="26"/>
  <c r="D20" i="6"/>
  <c r="C29" i="3"/>
  <c r="Z25" i="3"/>
  <c r="V6" i="10"/>
  <c r="C6" i="13"/>
  <c r="W6" i="13" s="1"/>
  <c r="V39" i="13"/>
  <c r="C21" i="13"/>
  <c r="W21" i="13" s="1"/>
  <c r="V42" i="13"/>
  <c r="V18" i="13"/>
  <c r="C16" i="21"/>
  <c r="W16" i="21" s="1"/>
  <c r="V15" i="21"/>
  <c r="Z10" i="21"/>
  <c r="X10" i="21" s="1"/>
  <c r="Z15" i="10"/>
  <c r="X15" i="10" s="1"/>
  <c r="V13" i="10"/>
  <c r="V11" i="10"/>
  <c r="Z8" i="3"/>
  <c r="D22" i="23"/>
  <c r="D16" i="23"/>
  <c r="D14" i="23"/>
  <c r="D8" i="23"/>
  <c r="E15" i="26"/>
  <c r="E13" i="26"/>
  <c r="E5" i="26"/>
  <c r="D2" i="5"/>
  <c r="D2" i="6"/>
  <c r="X20" i="23"/>
  <c r="W3" i="23"/>
  <c r="AA22" i="26"/>
  <c r="E8" i="5"/>
  <c r="E10" i="6"/>
  <c r="D4" i="6"/>
  <c r="D2" i="15"/>
  <c r="D5" i="15"/>
  <c r="V5" i="21"/>
  <c r="C42" i="4"/>
  <c r="C15" i="10"/>
  <c r="W15" i="10" s="1"/>
  <c r="C18" i="3"/>
  <c r="E20" i="23"/>
  <c r="W9" i="26"/>
  <c r="D8" i="12"/>
  <c r="D4" i="12"/>
  <c r="Z28" i="21"/>
  <c r="X28" i="21" s="1"/>
  <c r="V12" i="21"/>
  <c r="Z18" i="4"/>
  <c r="Z27" i="3"/>
  <c r="Z17" i="3"/>
  <c r="D26" i="26"/>
  <c r="Z40" i="13"/>
  <c r="X40" i="13" s="1"/>
  <c r="Z28" i="13"/>
  <c r="X28" i="13" s="1"/>
  <c r="C28" i="21"/>
  <c r="W28" i="21" s="1"/>
  <c r="Z6" i="24"/>
  <c r="X6" i="24" s="1"/>
  <c r="C2" i="4"/>
  <c r="Z34" i="4"/>
  <c r="D16" i="26"/>
  <c r="D14" i="26"/>
  <c r="D10" i="26"/>
  <c r="D8" i="26"/>
  <c r="Y6" i="26"/>
  <c r="D4" i="26"/>
  <c r="V21" i="21"/>
  <c r="V12" i="10"/>
  <c r="D11" i="5"/>
  <c r="D7" i="5"/>
  <c r="W22" i="12"/>
  <c r="W16" i="12"/>
  <c r="D13" i="6"/>
  <c r="D11" i="6"/>
  <c r="D9" i="6"/>
  <c r="E8" i="6"/>
  <c r="D7" i="6"/>
  <c r="V14" i="21"/>
  <c r="Z44" i="10"/>
  <c r="X44" i="10" s="1"/>
  <c r="C18" i="24"/>
  <c r="W18" i="24" s="1"/>
  <c r="Z17" i="24"/>
  <c r="X17" i="24" s="1"/>
  <c r="Z14" i="10"/>
  <c r="X14" i="10" s="1"/>
  <c r="C6" i="3"/>
  <c r="Y19" i="23"/>
  <c r="E16" i="26"/>
  <c r="E12" i="26"/>
  <c r="E8" i="26"/>
  <c r="X19" i="23"/>
  <c r="W22" i="26"/>
  <c r="D19" i="12"/>
  <c r="D17" i="12"/>
  <c r="D13" i="12"/>
  <c r="D11" i="12"/>
  <c r="E15" i="6"/>
  <c r="C18" i="4"/>
  <c r="V16" i="21"/>
  <c r="C5" i="13"/>
  <c r="W5" i="13" s="1"/>
  <c r="Z44" i="13"/>
  <c r="X44" i="13" s="1"/>
  <c r="Z38" i="13"/>
  <c r="X38" i="13" s="1"/>
  <c r="Z32" i="13"/>
  <c r="X32" i="13" s="1"/>
  <c r="Z26" i="13"/>
  <c r="X26" i="13" s="1"/>
  <c r="V20" i="13"/>
  <c r="V14" i="13"/>
  <c r="V2" i="13"/>
  <c r="D16" i="15"/>
  <c r="D4" i="15"/>
  <c r="Y2" i="15"/>
  <c r="C30" i="24"/>
  <c r="W30" i="24" s="1"/>
  <c r="Z29" i="24"/>
  <c r="X29" i="24" s="1"/>
  <c r="V28" i="10"/>
  <c r="Z19" i="3"/>
  <c r="Z9" i="3"/>
  <c r="E2" i="23"/>
  <c r="E25" i="23"/>
  <c r="Y20" i="26"/>
  <c r="W6" i="26"/>
  <c r="D7" i="12"/>
  <c r="Y6" i="12"/>
  <c r="V6" i="21"/>
  <c r="C4" i="21"/>
  <c r="W4" i="21" s="1"/>
  <c r="V17" i="24"/>
  <c r="Z39" i="10"/>
  <c r="X39" i="10" s="1"/>
  <c r="V32" i="10"/>
  <c r="C30" i="10"/>
  <c r="W30" i="10" s="1"/>
  <c r="Z40" i="3"/>
  <c r="C27" i="3"/>
  <c r="E21" i="12"/>
  <c r="E17" i="12"/>
  <c r="D10" i="15"/>
  <c r="AA14" i="15"/>
  <c r="AA8" i="15"/>
  <c r="V34" i="13"/>
  <c r="V22" i="13"/>
  <c r="V43" i="13"/>
  <c r="V37" i="13"/>
  <c r="V25" i="13"/>
  <c r="C19" i="13"/>
  <c r="W19" i="13" s="1"/>
  <c r="V19" i="13"/>
  <c r="D21" i="15"/>
  <c r="Z12" i="24"/>
  <c r="X12" i="24" s="1"/>
  <c r="Z3" i="24"/>
  <c r="X3" i="24" s="1"/>
  <c r="Z33" i="4"/>
  <c r="W21" i="23"/>
  <c r="D17" i="26"/>
  <c r="D13" i="26"/>
  <c r="Y11" i="26"/>
  <c r="D5" i="26"/>
  <c r="D8" i="5"/>
  <c r="X9" i="12"/>
  <c r="V8" i="21"/>
  <c r="V19" i="24"/>
  <c r="V3" i="24"/>
  <c r="E23" i="26"/>
  <c r="X11" i="26"/>
  <c r="E9" i="12"/>
  <c r="V26" i="13"/>
  <c r="Z4" i="13"/>
  <c r="X4" i="13" s="1"/>
  <c r="V4" i="13"/>
  <c r="C33" i="4"/>
  <c r="C10" i="3"/>
  <c r="Z39" i="13"/>
  <c r="X39" i="13" s="1"/>
  <c r="C36" i="13"/>
  <c r="W36" i="13" s="1"/>
  <c r="Z27" i="13"/>
  <c r="X27" i="13" s="1"/>
  <c r="Z3" i="13"/>
  <c r="X3" i="13" s="1"/>
  <c r="Z23" i="21"/>
  <c r="X23" i="21" s="1"/>
  <c r="C3" i="21"/>
  <c r="W3" i="21" s="1"/>
  <c r="Z30" i="4"/>
  <c r="C6" i="10"/>
  <c r="W6" i="10" s="1"/>
  <c r="V3" i="13"/>
  <c r="Z20" i="13"/>
  <c r="X20" i="13" s="1"/>
  <c r="V4" i="21"/>
  <c r="Z8" i="13"/>
  <c r="X8" i="13" s="1"/>
  <c r="Z2" i="13"/>
  <c r="X2" i="13" s="1"/>
  <c r="C2" i="21"/>
  <c r="W2" i="21" s="1"/>
  <c r="C19" i="21"/>
  <c r="W19" i="21" s="1"/>
  <c r="C12" i="21"/>
  <c r="W12" i="21" s="1"/>
  <c r="C5" i="21"/>
  <c r="W5" i="21" s="1"/>
  <c r="C13" i="10"/>
  <c r="W13" i="10" s="1"/>
  <c r="C43" i="10"/>
  <c r="W43" i="10" s="1"/>
  <c r="V38" i="10"/>
  <c r="Z43" i="13"/>
  <c r="X43" i="13" s="1"/>
  <c r="Z37" i="13"/>
  <c r="X37" i="13" s="1"/>
  <c r="Z31" i="13"/>
  <c r="X31" i="13" s="1"/>
  <c r="Z25" i="13"/>
  <c r="X25" i="13" s="1"/>
  <c r="C22" i="13"/>
  <c r="W22" i="13" s="1"/>
  <c r="Z19" i="13"/>
  <c r="X19" i="13" s="1"/>
  <c r="Z13" i="13"/>
  <c r="X13" i="13" s="1"/>
  <c r="Z7" i="13"/>
  <c r="X7" i="13" s="1"/>
  <c r="C4" i="13"/>
  <c r="W4" i="13" s="1"/>
  <c r="Z20" i="24"/>
  <c r="X20" i="24" s="1"/>
  <c r="Z13" i="24"/>
  <c r="X13" i="24" s="1"/>
  <c r="C7" i="24"/>
  <c r="W7" i="24" s="1"/>
  <c r="V13" i="13"/>
  <c r="C9" i="24"/>
  <c r="W9" i="24" s="1"/>
  <c r="Z42" i="13"/>
  <c r="X42" i="13" s="1"/>
  <c r="Z36" i="13"/>
  <c r="X36" i="13" s="1"/>
  <c r="Z30" i="13"/>
  <c r="X30" i="13" s="1"/>
  <c r="Z24" i="13"/>
  <c r="X24" i="13" s="1"/>
  <c r="Z18" i="13"/>
  <c r="X18" i="13" s="1"/>
  <c r="C15" i="13"/>
  <c r="W15" i="13" s="1"/>
  <c r="Z12" i="13"/>
  <c r="X12" i="13" s="1"/>
  <c r="Z6" i="13"/>
  <c r="X6" i="13" s="1"/>
  <c r="C3" i="13"/>
  <c r="W3" i="13" s="1"/>
  <c r="Z22" i="24"/>
  <c r="X22" i="24" s="1"/>
  <c r="Z2" i="24"/>
  <c r="X2" i="24" s="1"/>
  <c r="Z31" i="24"/>
  <c r="X31" i="24" s="1"/>
  <c r="C31" i="21"/>
  <c r="W31" i="21" s="1"/>
  <c r="Z24" i="21"/>
  <c r="X24" i="21" s="1"/>
  <c r="C20" i="21"/>
  <c r="W20" i="21" s="1"/>
  <c r="Z17" i="21"/>
  <c r="X17" i="21" s="1"/>
  <c r="C13" i="21"/>
  <c r="W13" i="21" s="1"/>
  <c r="C6" i="21"/>
  <c r="W6" i="21" s="1"/>
  <c r="C29" i="24"/>
  <c r="W29" i="24" s="1"/>
  <c r="C24" i="3"/>
  <c r="C12" i="3"/>
  <c r="C22" i="21"/>
  <c r="W22" i="21" s="1"/>
  <c r="D15" i="15"/>
  <c r="D3" i="15"/>
  <c r="X18" i="15"/>
  <c r="Z26" i="21"/>
  <c r="X26" i="21" s="1"/>
  <c r="C31" i="24"/>
  <c r="W31" i="24" s="1"/>
  <c r="C26" i="3"/>
  <c r="D17" i="15"/>
  <c r="Y19" i="15"/>
  <c r="X17" i="15"/>
  <c r="X11" i="15"/>
  <c r="X5" i="15"/>
  <c r="Z30" i="21"/>
  <c r="X30" i="21" s="1"/>
  <c r="C24" i="21"/>
  <c r="W24" i="21" s="1"/>
  <c r="C27" i="24"/>
  <c r="W27" i="24" s="1"/>
  <c r="V22" i="24"/>
  <c r="Z21" i="4"/>
  <c r="C15" i="4"/>
  <c r="C4" i="4"/>
  <c r="V42" i="10"/>
  <c r="C33" i="10"/>
  <c r="W33" i="10" s="1"/>
  <c r="V26" i="10"/>
  <c r="C22" i="10"/>
  <c r="W22" i="10" s="1"/>
  <c r="Z19" i="10"/>
  <c r="X19" i="10" s="1"/>
  <c r="C40" i="3"/>
  <c r="Z37" i="3"/>
  <c r="Z35" i="3"/>
  <c r="C33" i="3"/>
  <c r="D25" i="23"/>
  <c r="V23" i="23"/>
  <c r="AA19" i="23"/>
  <c r="E14" i="23"/>
  <c r="E12" i="23"/>
  <c r="D28" i="26"/>
  <c r="D13" i="5"/>
  <c r="Z24" i="24"/>
  <c r="X24" i="24" s="1"/>
  <c r="C26" i="4"/>
  <c r="Z25" i="4"/>
  <c r="Z23" i="4"/>
  <c r="C19" i="4"/>
  <c r="C17" i="4"/>
  <c r="Z2" i="10"/>
  <c r="X2" i="10" s="1"/>
  <c r="C17" i="10"/>
  <c r="W17" i="10" s="1"/>
  <c r="Z12" i="10"/>
  <c r="X12" i="10" s="1"/>
  <c r="C8" i="10"/>
  <c r="W8" i="10" s="1"/>
  <c r="V3" i="10"/>
  <c r="C42" i="3"/>
  <c r="AA13" i="26"/>
  <c r="D5" i="12"/>
  <c r="C10" i="21"/>
  <c r="W10" i="21" s="1"/>
  <c r="Z7" i="21"/>
  <c r="X7" i="21" s="1"/>
  <c r="Z26" i="24"/>
  <c r="X26" i="24" s="1"/>
  <c r="C25" i="24"/>
  <c r="W25" i="24" s="1"/>
  <c r="Z45" i="4"/>
  <c r="C43" i="4"/>
  <c r="C41" i="4"/>
  <c r="C28" i="4"/>
  <c r="C21" i="4"/>
  <c r="Z3" i="4"/>
  <c r="C35" i="10"/>
  <c r="W35" i="10" s="1"/>
  <c r="C26" i="10"/>
  <c r="W26" i="10" s="1"/>
  <c r="C10" i="10"/>
  <c r="W10" i="10" s="1"/>
  <c r="Z9" i="10"/>
  <c r="X9" i="10" s="1"/>
  <c r="Z5" i="10"/>
  <c r="X5" i="10" s="1"/>
  <c r="C3" i="10"/>
  <c r="W3" i="10" s="1"/>
  <c r="D2" i="12"/>
  <c r="Z7" i="23"/>
  <c r="V10" i="26"/>
  <c r="C19" i="10"/>
  <c r="W19" i="10" s="1"/>
  <c r="AA2" i="26"/>
  <c r="D19" i="23"/>
  <c r="D17" i="23"/>
  <c r="C17" i="24"/>
  <c r="W17" i="24" s="1"/>
  <c r="C13" i="24"/>
  <c r="W13" i="24" s="1"/>
  <c r="C10" i="24"/>
  <c r="W10" i="24" s="1"/>
  <c r="C8" i="24"/>
  <c r="W8" i="24" s="1"/>
  <c r="C45" i="4"/>
  <c r="Z40" i="4"/>
  <c r="Z38" i="4"/>
  <c r="C34" i="4"/>
  <c r="Z27" i="4"/>
  <c r="C23" i="4"/>
  <c r="Z16" i="4"/>
  <c r="C6" i="4"/>
  <c r="C44" i="10"/>
  <c r="W44" i="10" s="1"/>
  <c r="C37" i="10"/>
  <c r="W37" i="10" s="1"/>
  <c r="Z34" i="10"/>
  <c r="X34" i="10" s="1"/>
  <c r="Z23" i="10"/>
  <c r="X23" i="10" s="1"/>
  <c r="D13" i="23"/>
  <c r="D11" i="23"/>
  <c r="W21" i="26"/>
  <c r="Y15" i="12"/>
  <c r="D14" i="12"/>
  <c r="Z14" i="24"/>
  <c r="X14" i="24" s="1"/>
  <c r="Z7" i="4"/>
  <c r="C3" i="4"/>
  <c r="X11" i="23"/>
  <c r="X7" i="23"/>
  <c r="V21" i="24"/>
  <c r="C19" i="24"/>
  <c r="W19" i="24" s="1"/>
  <c r="Z5" i="24"/>
  <c r="X5" i="24" s="1"/>
  <c r="C3" i="24"/>
  <c r="W3" i="24" s="1"/>
  <c r="Z31" i="4"/>
  <c r="Z29" i="4"/>
  <c r="C4" i="3"/>
  <c r="C44" i="13"/>
  <c r="W44" i="13" s="1"/>
  <c r="Z41" i="13"/>
  <c r="X41" i="13" s="1"/>
  <c r="Z35" i="13"/>
  <c r="X35" i="13" s="1"/>
  <c r="Z29" i="13"/>
  <c r="X29" i="13" s="1"/>
  <c r="C26" i="13"/>
  <c r="W26" i="13" s="1"/>
  <c r="Z23" i="13"/>
  <c r="X23" i="13" s="1"/>
  <c r="Z17" i="13"/>
  <c r="X17" i="13" s="1"/>
  <c r="C14" i="13"/>
  <c r="W14" i="13" s="1"/>
  <c r="Z11" i="13"/>
  <c r="X11" i="13" s="1"/>
  <c r="C8" i="13"/>
  <c r="W8" i="13" s="1"/>
  <c r="Z5" i="13"/>
  <c r="X5" i="13" s="1"/>
  <c r="Z20" i="21"/>
  <c r="X20" i="21" s="1"/>
  <c r="V30" i="24"/>
  <c r="C28" i="24"/>
  <c r="W28" i="24" s="1"/>
  <c r="C15" i="24"/>
  <c r="W15" i="24" s="1"/>
  <c r="C12" i="24"/>
  <c r="W12" i="24" s="1"/>
  <c r="C36" i="4"/>
  <c r="C14" i="4"/>
  <c r="Z13" i="4"/>
  <c r="C8" i="4"/>
  <c r="C5" i="4"/>
  <c r="C7" i="10"/>
  <c r="W7" i="10" s="1"/>
  <c r="C2" i="3"/>
  <c r="C30" i="3"/>
  <c r="Y26" i="23"/>
  <c r="E9" i="23"/>
  <c r="E7" i="23"/>
  <c r="E5" i="23"/>
  <c r="D3" i="23"/>
  <c r="X7" i="26"/>
  <c r="D16" i="5"/>
  <c r="D14" i="5"/>
  <c r="D5" i="5"/>
  <c r="Z7" i="12"/>
  <c r="E7" i="6"/>
  <c r="C21" i="24"/>
  <c r="W21" i="24" s="1"/>
  <c r="C16" i="4"/>
  <c r="Z38" i="3"/>
  <c r="Z5" i="3"/>
  <c r="Z3" i="3"/>
  <c r="AA16" i="23"/>
  <c r="Y16" i="26"/>
  <c r="W18" i="12"/>
  <c r="E16" i="12"/>
  <c r="D6" i="12"/>
  <c r="D16" i="6"/>
  <c r="D14" i="6"/>
  <c r="V36" i="13"/>
  <c r="V30" i="13"/>
  <c r="V24" i="13"/>
  <c r="C18" i="13"/>
  <c r="W18" i="13" s="1"/>
  <c r="V12" i="13"/>
  <c r="V6" i="13"/>
  <c r="C11" i="13"/>
  <c r="W11" i="13" s="1"/>
  <c r="V44" i="13"/>
  <c r="V38" i="13"/>
  <c r="V32" i="13"/>
  <c r="V35" i="13"/>
  <c r="Z34" i="13"/>
  <c r="X34" i="13" s="1"/>
  <c r="Z22" i="13"/>
  <c r="X22" i="13" s="1"/>
  <c r="C12" i="13"/>
  <c r="W12" i="13" s="1"/>
  <c r="Z10" i="13"/>
  <c r="X10" i="13" s="1"/>
  <c r="V31" i="21"/>
  <c r="C25" i="21"/>
  <c r="W25" i="21" s="1"/>
  <c r="Z22" i="21"/>
  <c r="X22" i="21" s="1"/>
  <c r="V20" i="21"/>
  <c r="Z15" i="21"/>
  <c r="X15" i="21" s="1"/>
  <c r="Z13" i="21"/>
  <c r="X13" i="21" s="1"/>
  <c r="V9" i="21"/>
  <c r="Z8" i="21"/>
  <c r="X8" i="21" s="1"/>
  <c r="Z6" i="21"/>
  <c r="X6" i="21" s="1"/>
  <c r="V7" i="24"/>
  <c r="C27" i="4"/>
  <c r="Z7" i="24"/>
  <c r="X7" i="24" s="1"/>
  <c r="C37" i="13"/>
  <c r="W37" i="13" s="1"/>
  <c r="X7" i="15"/>
  <c r="C29" i="21"/>
  <c r="W29" i="21" s="1"/>
  <c r="C27" i="21"/>
  <c r="W27" i="21" s="1"/>
  <c r="V22" i="21"/>
  <c r="Z27" i="24"/>
  <c r="X27" i="24" s="1"/>
  <c r="Z25" i="24"/>
  <c r="X25" i="24" s="1"/>
  <c r="Z37" i="4"/>
  <c r="C31" i="4"/>
  <c r="C29" i="4"/>
  <c r="Z9" i="4"/>
  <c r="C41" i="10"/>
  <c r="W41" i="10" s="1"/>
  <c r="Z38" i="10"/>
  <c r="X38" i="10" s="1"/>
  <c r="C27" i="10"/>
  <c r="W27" i="10" s="1"/>
  <c r="C25" i="10"/>
  <c r="W25" i="10" s="1"/>
  <c r="C18" i="10"/>
  <c r="W18" i="10" s="1"/>
  <c r="D20" i="23"/>
  <c r="W15" i="23"/>
  <c r="Y25" i="26"/>
  <c r="D25" i="26"/>
  <c r="E20" i="26"/>
  <c r="E11" i="26"/>
  <c r="E5" i="5"/>
  <c r="X25" i="26"/>
  <c r="Y23" i="26"/>
  <c r="E12" i="5"/>
  <c r="Y17" i="12"/>
  <c r="E4" i="12"/>
  <c r="Z4" i="24"/>
  <c r="X4" i="24" s="1"/>
  <c r="Z39" i="4"/>
  <c r="C31" i="10"/>
  <c r="W31" i="10" s="1"/>
  <c r="C29" i="10"/>
  <c r="W29" i="10" s="1"/>
  <c r="Z24" i="10"/>
  <c r="X24" i="10" s="1"/>
  <c r="C20" i="10"/>
  <c r="W20" i="10" s="1"/>
  <c r="Z28" i="3"/>
  <c r="C17" i="3"/>
  <c r="Z14" i="3"/>
  <c r="C3" i="3"/>
  <c r="Y12" i="23"/>
  <c r="D12" i="23"/>
  <c r="D10" i="23"/>
  <c r="AA19" i="26"/>
  <c r="Z9" i="26"/>
  <c r="W3" i="26"/>
  <c r="X17" i="12"/>
  <c r="E12" i="6"/>
  <c r="P22" i="14"/>
  <c r="Z14" i="4"/>
  <c r="C38" i="10"/>
  <c r="W38" i="10" s="1"/>
  <c r="Z35" i="10"/>
  <c r="X35" i="10" s="1"/>
  <c r="Z26" i="10"/>
  <c r="X26" i="10" s="1"/>
  <c r="Z17" i="10"/>
  <c r="X17" i="10" s="1"/>
  <c r="C36" i="3"/>
  <c r="C34" i="3"/>
  <c r="C20" i="3"/>
  <c r="W25" i="23"/>
  <c r="X16" i="23"/>
  <c r="W6" i="23"/>
  <c r="Y28" i="26"/>
  <c r="W6" i="12"/>
  <c r="E20" i="12"/>
  <c r="V28" i="21"/>
  <c r="C26" i="21"/>
  <c r="W26" i="21" s="1"/>
  <c r="V19" i="21"/>
  <c r="C17" i="21"/>
  <c r="W17" i="21" s="1"/>
  <c r="C15" i="21"/>
  <c r="W15" i="21" s="1"/>
  <c r="Z12" i="21"/>
  <c r="X12" i="21" s="1"/>
  <c r="C8" i="21"/>
  <c r="W8" i="21" s="1"/>
  <c r="Z5" i="21"/>
  <c r="X5" i="21" s="1"/>
  <c r="Z3" i="21"/>
  <c r="X3" i="21" s="1"/>
  <c r="V31" i="24"/>
  <c r="C14" i="24"/>
  <c r="W14" i="24" s="1"/>
  <c r="V9" i="24"/>
  <c r="C5" i="24"/>
  <c r="W5" i="24" s="1"/>
  <c r="C40" i="4"/>
  <c r="C38" i="4"/>
  <c r="C32" i="4"/>
  <c r="C25" i="4"/>
  <c r="C12" i="4"/>
  <c r="C10" i="4"/>
  <c r="Z5" i="4"/>
  <c r="Z37" i="10"/>
  <c r="X37" i="10" s="1"/>
  <c r="V30" i="10"/>
  <c r="C24" i="10"/>
  <c r="W24" i="10" s="1"/>
  <c r="V19" i="10"/>
  <c r="Z10" i="10"/>
  <c r="X10" i="10" s="1"/>
  <c r="V8" i="10"/>
  <c r="Z3" i="10"/>
  <c r="X3" i="10" s="1"/>
  <c r="Z2" i="3"/>
  <c r="Z42" i="3"/>
  <c r="C41" i="3"/>
  <c r="C38" i="3"/>
  <c r="Z26" i="3"/>
  <c r="C22" i="3"/>
  <c r="C15" i="3"/>
  <c r="C8" i="3"/>
  <c r="D2" i="23"/>
  <c r="E21" i="23"/>
  <c r="W18" i="23"/>
  <c r="W16" i="26"/>
  <c r="D7" i="26"/>
  <c r="W4" i="26"/>
  <c r="D21" i="12"/>
  <c r="W4" i="12"/>
  <c r="Z22" i="23"/>
  <c r="W16" i="23"/>
  <c r="W9" i="23"/>
  <c r="AA8" i="23"/>
  <c r="AA10" i="26"/>
  <c r="E4" i="26"/>
  <c r="E13" i="5"/>
  <c r="Y17" i="23"/>
  <c r="E16" i="23"/>
  <c r="W7" i="23"/>
  <c r="E19" i="5"/>
  <c r="E17" i="5"/>
  <c r="Y22" i="23"/>
  <c r="W7" i="12"/>
  <c r="D18" i="15"/>
  <c r="D6" i="15"/>
  <c r="Z15" i="24"/>
  <c r="X15" i="24" s="1"/>
  <c r="Z43" i="4"/>
  <c r="Z41" i="4"/>
  <c r="Z26" i="4"/>
  <c r="C22" i="4"/>
  <c r="Z15" i="4"/>
  <c r="C7" i="4"/>
  <c r="Z43" i="10"/>
  <c r="X43" i="10" s="1"/>
  <c r="Z41" i="10"/>
  <c r="X41" i="10" s="1"/>
  <c r="V34" i="10"/>
  <c r="C32" i="10"/>
  <c r="W32" i="10" s="1"/>
  <c r="Z25" i="10"/>
  <c r="X25" i="10" s="1"/>
  <c r="C21" i="10"/>
  <c r="W21" i="10" s="1"/>
  <c r="V14" i="10"/>
  <c r="C12" i="10"/>
  <c r="W12" i="10" s="1"/>
  <c r="Z7" i="10"/>
  <c r="X7" i="10" s="1"/>
  <c r="V5" i="10"/>
  <c r="Z41" i="3"/>
  <c r="Z39" i="3"/>
  <c r="C35" i="3"/>
  <c r="C31" i="3"/>
  <c r="Z30" i="3"/>
  <c r="Z25" i="23"/>
  <c r="E24" i="23"/>
  <c r="X22" i="23"/>
  <c r="E17" i="23"/>
  <c r="Z6" i="23"/>
  <c r="E24" i="26"/>
  <c r="X10" i="26"/>
  <c r="V22" i="12"/>
  <c r="Z13" i="12"/>
  <c r="Z6" i="12"/>
  <c r="Z33" i="13"/>
  <c r="X33" i="13" s="1"/>
  <c r="Z21" i="13"/>
  <c r="X21" i="13" s="1"/>
  <c r="C13" i="13"/>
  <c r="W13" i="13" s="1"/>
  <c r="Z9" i="13"/>
  <c r="X9" i="13" s="1"/>
  <c r="Z29" i="21"/>
  <c r="X29" i="21" s="1"/>
  <c r="Z27" i="21"/>
  <c r="X27" i="21" s="1"/>
  <c r="C21" i="21"/>
  <c r="W21" i="21" s="1"/>
  <c r="V26" i="24"/>
  <c r="C20" i="24"/>
  <c r="W20" i="24" s="1"/>
  <c r="Z2" i="21"/>
  <c r="X2" i="21" s="1"/>
  <c r="C30" i="21"/>
  <c r="W30" i="21" s="1"/>
  <c r="V27" i="21"/>
  <c r="C14" i="21"/>
  <c r="W14" i="21" s="1"/>
  <c r="C7" i="21"/>
  <c r="W7" i="21" s="1"/>
  <c r="Z28" i="24"/>
  <c r="X28" i="24" s="1"/>
  <c r="C24" i="24"/>
  <c r="W24" i="24" s="1"/>
  <c r="C22" i="24"/>
  <c r="W22" i="24" s="1"/>
  <c r="Z10" i="24"/>
  <c r="X10" i="24" s="1"/>
  <c r="C4" i="24"/>
  <c r="W4" i="24" s="1"/>
  <c r="C44" i="4"/>
  <c r="C35" i="4"/>
  <c r="Z28" i="4"/>
  <c r="C24" i="4"/>
  <c r="Z19" i="4"/>
  <c r="Z17" i="4"/>
  <c r="C9" i="4"/>
  <c r="V43" i="10"/>
  <c r="V41" i="10"/>
  <c r="C39" i="10"/>
  <c r="W39" i="10" s="1"/>
  <c r="Z36" i="10"/>
  <c r="X36" i="10" s="1"/>
  <c r="Z27" i="10"/>
  <c r="X27" i="10" s="1"/>
  <c r="V7" i="10"/>
  <c r="C37" i="3"/>
  <c r="C28" i="3"/>
  <c r="C21" i="3"/>
  <c r="Z16" i="3"/>
  <c r="C14" i="3"/>
  <c r="C7" i="3"/>
  <c r="E22" i="23"/>
  <c r="W12" i="23"/>
  <c r="Z4" i="23"/>
  <c r="Z26" i="26"/>
  <c r="X22" i="26"/>
  <c r="V20" i="26"/>
  <c r="D20" i="26"/>
  <c r="Z18" i="26"/>
  <c r="Y13" i="26"/>
  <c r="W12" i="26"/>
  <c r="V8" i="26"/>
  <c r="Z6" i="26"/>
  <c r="X22" i="12"/>
  <c r="X8" i="12"/>
  <c r="C26" i="24"/>
  <c r="W26" i="24" s="1"/>
  <c r="Z19" i="24"/>
  <c r="X19" i="24" s="1"/>
  <c r="V10" i="24"/>
  <c r="Z2" i="4"/>
  <c r="C39" i="4"/>
  <c r="C37" i="4"/>
  <c r="C20" i="4"/>
  <c r="C13" i="4"/>
  <c r="C11" i="4"/>
  <c r="Z4" i="4"/>
  <c r="C34" i="10"/>
  <c r="W34" i="10" s="1"/>
  <c r="Z31" i="10"/>
  <c r="X31" i="10" s="1"/>
  <c r="Z29" i="10"/>
  <c r="X29" i="10" s="1"/>
  <c r="C23" i="10"/>
  <c r="W23" i="10" s="1"/>
  <c r="C16" i="10"/>
  <c r="W16" i="10" s="1"/>
  <c r="C14" i="10"/>
  <c r="W14" i="10" s="1"/>
  <c r="Z11" i="10"/>
  <c r="X11" i="10" s="1"/>
  <c r="V9" i="10"/>
  <c r="C5" i="10"/>
  <c r="W5" i="10" s="1"/>
  <c r="C19" i="3"/>
  <c r="AA2" i="12"/>
  <c r="X20" i="26"/>
  <c r="X13" i="26"/>
  <c r="X8" i="26"/>
  <c r="Y20" i="12"/>
  <c r="W10" i="12"/>
  <c r="C39" i="3"/>
  <c r="Z29" i="3"/>
  <c r="C23" i="3"/>
  <c r="C16" i="3"/>
  <c r="C9" i="3"/>
  <c r="C5" i="3"/>
  <c r="X25" i="23"/>
  <c r="V22" i="23"/>
  <c r="V11" i="23"/>
  <c r="X27" i="26"/>
  <c r="X20" i="12"/>
  <c r="Y11" i="12"/>
  <c r="C36" i="10"/>
  <c r="W36" i="10" s="1"/>
  <c r="Z22" i="10"/>
  <c r="X22" i="10" s="1"/>
  <c r="Z13" i="10"/>
  <c r="X13" i="10" s="1"/>
  <c r="C9" i="10"/>
  <c r="W9" i="10" s="1"/>
  <c r="C32" i="3"/>
  <c r="C25" i="3"/>
  <c r="C11" i="3"/>
  <c r="E6" i="23"/>
  <c r="Z28" i="26"/>
  <c r="E27" i="26"/>
  <c r="Y10" i="26"/>
  <c r="AA9" i="12"/>
  <c r="Y16" i="23"/>
  <c r="Z15" i="23"/>
  <c r="X23" i="26"/>
  <c r="Z15" i="26"/>
  <c r="E6" i="26"/>
  <c r="V15" i="12"/>
  <c r="AA14" i="12"/>
  <c r="E11" i="12"/>
  <c r="X4" i="12"/>
  <c r="AA16" i="12"/>
  <c r="AA21" i="26"/>
  <c r="AA9" i="26"/>
  <c r="AA6" i="23"/>
  <c r="AA13" i="15"/>
  <c r="AA4" i="23"/>
  <c r="AA18" i="26"/>
  <c r="AA6" i="12"/>
  <c r="AA18" i="23"/>
  <c r="AA4" i="26"/>
  <c r="AA18" i="12"/>
  <c r="AA4" i="12"/>
  <c r="AA9" i="23"/>
  <c r="AA7" i="23"/>
  <c r="Z2" i="26"/>
  <c r="Z2" i="12"/>
  <c r="AA12" i="12"/>
  <c r="Z4" i="12"/>
  <c r="AA24" i="23"/>
  <c r="AA10" i="23"/>
  <c r="Z9" i="23"/>
  <c r="AA10" i="12"/>
  <c r="Z21" i="23"/>
  <c r="AA6" i="26"/>
  <c r="AA17" i="26"/>
  <c r="AA7" i="26"/>
  <c r="AA5" i="26"/>
  <c r="AA19" i="12"/>
  <c r="AA5" i="12"/>
  <c r="V17" i="23"/>
  <c r="Y18" i="26"/>
  <c r="AA17" i="23"/>
  <c r="AA17" i="12"/>
  <c r="V11" i="12"/>
  <c r="Y4" i="23"/>
  <c r="Y11" i="15"/>
  <c r="Y5" i="15"/>
  <c r="Y9" i="12"/>
  <c r="Y18" i="12"/>
  <c r="V9" i="12"/>
  <c r="V11" i="26"/>
  <c r="AA13" i="23"/>
  <c r="AA27" i="26"/>
  <c r="V21" i="12"/>
  <c r="AA11" i="23"/>
  <c r="AA25" i="26"/>
  <c r="AA11" i="26"/>
  <c r="AA11" i="12"/>
  <c r="V24" i="23"/>
  <c r="V24" i="26"/>
  <c r="AA23" i="26"/>
  <c r="AA16" i="26"/>
  <c r="Y12" i="12"/>
  <c r="X13" i="15"/>
  <c r="X6" i="26"/>
  <c r="X6" i="23"/>
  <c r="X18" i="26"/>
  <c r="X6" i="15"/>
  <c r="X21" i="12"/>
  <c r="X12" i="23"/>
  <c r="X12" i="26"/>
  <c r="E13" i="6"/>
  <c r="E3" i="6"/>
  <c r="E3" i="5"/>
  <c r="E11" i="6"/>
  <c r="E6" i="6"/>
  <c r="E20" i="15"/>
  <c r="E10" i="23"/>
  <c r="E17" i="26"/>
  <c r="E7" i="26"/>
  <c r="E11" i="5"/>
  <c r="E3" i="23"/>
  <c r="E14" i="12"/>
  <c r="E16" i="6"/>
  <c r="E9" i="6"/>
  <c r="E22" i="26"/>
  <c r="E19" i="12"/>
  <c r="E14" i="6"/>
  <c r="E16" i="5"/>
  <c r="E4" i="5"/>
  <c r="E11" i="23"/>
  <c r="E14" i="5"/>
  <c r="E5" i="12"/>
  <c r="E19" i="6"/>
  <c r="V20" i="23"/>
  <c r="W14" i="23"/>
  <c r="V25" i="23"/>
  <c r="W11" i="12"/>
  <c r="V7" i="12"/>
  <c r="W5" i="26"/>
  <c r="W9" i="12"/>
  <c r="V14" i="23"/>
  <c r="W23" i="23"/>
  <c r="W13" i="26"/>
  <c r="W8" i="26"/>
  <c r="W25" i="26"/>
  <c r="Z10" i="23"/>
  <c r="E14" i="26"/>
  <c r="Z14" i="26"/>
  <c r="Y14" i="26"/>
  <c r="Y4" i="26"/>
  <c r="E8" i="23"/>
  <c r="Z8" i="23"/>
  <c r="E19" i="26"/>
  <c r="W19" i="26"/>
  <c r="V19" i="12"/>
  <c r="Z4" i="26"/>
  <c r="X24" i="26"/>
  <c r="Z24" i="26"/>
  <c r="X7" i="12"/>
  <c r="W14" i="12"/>
  <c r="W19" i="12"/>
  <c r="V17" i="26"/>
  <c r="W2" i="26"/>
  <c r="W2" i="12"/>
  <c r="W13" i="23"/>
  <c r="E13" i="23"/>
  <c r="X19" i="12"/>
  <c r="W17" i="26"/>
  <c r="E8" i="15"/>
  <c r="X8" i="15"/>
  <c r="X18" i="23"/>
  <c r="Z18" i="23"/>
  <c r="Y18" i="23"/>
  <c r="Y14" i="15"/>
  <c r="Y11" i="23"/>
  <c r="X17" i="26"/>
  <c r="E2" i="26"/>
  <c r="E2" i="12"/>
  <c r="E26" i="23"/>
  <c r="W26" i="23"/>
  <c r="E26" i="26"/>
  <c r="Z14" i="12"/>
  <c r="Y17" i="26"/>
  <c r="Y24" i="26"/>
  <c r="X15" i="12"/>
  <c r="W8" i="23"/>
  <c r="Y12" i="26"/>
  <c r="Z21" i="15"/>
  <c r="Z15" i="15"/>
  <c r="Z9" i="15"/>
  <c r="Z3" i="15"/>
  <c r="Z23" i="23"/>
  <c r="Y19" i="12"/>
  <c r="Y14" i="12"/>
  <c r="E8" i="12"/>
  <c r="W8" i="12"/>
  <c r="V5" i="12"/>
  <c r="W20" i="12"/>
  <c r="Y8" i="23"/>
  <c r="Y23" i="23"/>
  <c r="Z12" i="26"/>
  <c r="W26" i="26"/>
  <c r="X12" i="15"/>
  <c r="E12" i="15"/>
  <c r="E23" i="23"/>
  <c r="X14" i="26"/>
  <c r="X4" i="26"/>
  <c r="E9" i="5"/>
  <c r="X14" i="12"/>
  <c r="X13" i="12"/>
  <c r="E13" i="12"/>
  <c r="W13" i="12"/>
  <c r="V13" i="12"/>
  <c r="Z12" i="12"/>
  <c r="E7" i="12"/>
  <c r="Y3" i="12"/>
  <c r="X3" i="12"/>
  <c r="W3" i="12"/>
  <c r="V3" i="12"/>
  <c r="W5" i="12"/>
  <c r="V20" i="12"/>
  <c r="Y14" i="23"/>
  <c r="X23" i="23"/>
  <c r="W7" i="26"/>
  <c r="Y26" i="26"/>
  <c r="Y21" i="15"/>
  <c r="Z20" i="15"/>
  <c r="Y15" i="15"/>
  <c r="Y9" i="15"/>
  <c r="Y3" i="15"/>
  <c r="W2" i="23"/>
  <c r="E21" i="26"/>
  <c r="X19" i="26"/>
  <c r="Z20" i="12"/>
  <c r="Y7" i="12"/>
  <c r="X5" i="12"/>
  <c r="Z14" i="23"/>
  <c r="X21" i="15"/>
  <c r="X15" i="15"/>
  <c r="X9" i="15"/>
  <c r="X3" i="15"/>
  <c r="Z26" i="23"/>
  <c r="W10" i="23"/>
  <c r="W5" i="23"/>
  <c r="V5" i="23"/>
  <c r="E9" i="26"/>
  <c r="Y7" i="26"/>
  <c r="Z10" i="12"/>
  <c r="E21" i="15"/>
  <c r="E15" i="15"/>
  <c r="E9" i="15"/>
  <c r="Y8" i="15"/>
  <c r="Z7" i="15"/>
  <c r="E3" i="15"/>
  <c r="E2" i="5"/>
  <c r="E2" i="6"/>
  <c r="X10" i="23"/>
  <c r="V26" i="26"/>
  <c r="E18" i="26"/>
  <c r="E15" i="5"/>
  <c r="Z18" i="12"/>
  <c r="E12" i="12"/>
  <c r="Z8" i="12"/>
  <c r="E18" i="6"/>
  <c r="V5" i="26"/>
  <c r="W20" i="26"/>
  <c r="X20" i="15"/>
  <c r="V26" i="23"/>
  <c r="E15" i="23"/>
  <c r="Y13" i="23"/>
  <c r="V8" i="23"/>
  <c r="X26" i="26"/>
  <c r="X16" i="26"/>
  <c r="E3" i="26"/>
  <c r="X10" i="12"/>
  <c r="X13" i="23"/>
  <c r="X8" i="23"/>
  <c r="V28" i="26"/>
  <c r="Y19" i="26"/>
  <c r="W18" i="26"/>
  <c r="V14" i="26"/>
  <c r="E18" i="5"/>
  <c r="Z16" i="12"/>
  <c r="E15" i="12"/>
  <c r="Y13" i="12"/>
  <c r="W12" i="12"/>
  <c r="Y8" i="12"/>
  <c r="E21" i="6"/>
  <c r="D15" i="26"/>
  <c r="D9" i="5"/>
  <c r="D15" i="23"/>
  <c r="D12" i="6"/>
  <c r="D18" i="26"/>
  <c r="D12" i="5"/>
  <c r="D18" i="23"/>
  <c r="D9" i="12"/>
  <c r="D15" i="6"/>
  <c r="D21" i="26"/>
  <c r="D3" i="26"/>
  <c r="D15" i="5"/>
  <c r="D21" i="23"/>
  <c r="D12" i="12"/>
  <c r="D18" i="6"/>
  <c r="D24" i="26"/>
  <c r="D6" i="26"/>
  <c r="D18" i="5"/>
  <c r="D24" i="23"/>
  <c r="D6" i="23"/>
  <c r="D15" i="12"/>
  <c r="D21" i="6"/>
  <c r="D27" i="26"/>
  <c r="D9" i="26"/>
  <c r="D14" i="15"/>
  <c r="D9" i="23"/>
  <c r="D18" i="12"/>
  <c r="D12" i="26"/>
  <c r="D6" i="5"/>
  <c r="O40" i="8"/>
  <c r="O29" i="8"/>
  <c r="O36" i="11"/>
  <c r="O27" i="11"/>
  <c r="P23" i="14"/>
  <c r="O27" i="8"/>
  <c r="P23" i="11"/>
  <c r="O71" i="22"/>
  <c r="O58" i="22"/>
  <c r="O14" i="22"/>
  <c r="O4" i="22"/>
  <c r="O48" i="25"/>
  <c r="O53" i="22"/>
  <c r="O46" i="22"/>
  <c r="O39" i="22"/>
  <c r="O32" i="22"/>
  <c r="O22" i="22"/>
  <c r="O36" i="25"/>
  <c r="O24" i="25"/>
  <c r="P24" i="14"/>
  <c r="O50" i="8"/>
  <c r="O49" i="8"/>
  <c r="O44" i="22"/>
  <c r="O26" i="22"/>
  <c r="O21" i="22"/>
  <c r="O15" i="22"/>
  <c r="O5" i="22"/>
  <c r="O25" i="11"/>
  <c r="O21" i="11"/>
  <c r="O63" i="8"/>
  <c r="P20" i="7"/>
  <c r="O60" i="11"/>
  <c r="O44" i="11"/>
  <c r="O38" i="11"/>
  <c r="O37" i="11"/>
  <c r="O9" i="11"/>
  <c r="O24" i="8"/>
  <c r="O18" i="8"/>
  <c r="O4" i="8"/>
  <c r="O67" i="7"/>
  <c r="O61" i="11"/>
  <c r="O55" i="11"/>
  <c r="O54" i="11"/>
  <c r="O43" i="11"/>
  <c r="O19" i="11"/>
  <c r="O8" i="11"/>
  <c r="O3" i="11"/>
  <c r="O65" i="8"/>
  <c r="O64" i="8"/>
  <c r="O52" i="8"/>
  <c r="O23" i="8"/>
  <c r="O11" i="8"/>
  <c r="O6" i="8"/>
  <c r="O19" i="7"/>
  <c r="P31" i="22"/>
  <c r="P30" i="25"/>
  <c r="P29" i="25"/>
  <c r="O2" i="22"/>
  <c r="O2" i="25"/>
  <c r="O2" i="7"/>
  <c r="O54" i="14"/>
  <c r="O31" i="7"/>
  <c r="O14" i="7"/>
  <c r="O7" i="7"/>
  <c r="O59" i="11"/>
  <c r="O58" i="11"/>
  <c r="O57" i="11"/>
  <c r="O51" i="11"/>
  <c r="O45" i="11"/>
  <c r="O39" i="11"/>
  <c r="O35" i="11"/>
  <c r="O24" i="11"/>
  <c r="O23" i="11"/>
  <c r="O22" i="11"/>
  <c r="O18" i="11"/>
  <c r="O10" i="11"/>
  <c r="O7" i="11"/>
  <c r="O66" i="8"/>
  <c r="O62" i="8"/>
  <c r="O48" i="8"/>
  <c r="O47" i="8"/>
  <c r="O42" i="8"/>
  <c r="O39" i="8"/>
  <c r="O28" i="8"/>
  <c r="O26" i="8"/>
  <c r="O17" i="8"/>
  <c r="O3" i="8"/>
  <c r="O51" i="22"/>
  <c r="O27" i="22"/>
  <c r="O20" i="22"/>
  <c r="O11" i="22"/>
  <c r="O8" i="22"/>
  <c r="O54" i="25"/>
  <c r="O74" i="7"/>
  <c r="O39" i="14"/>
  <c r="O37" i="14"/>
  <c r="O25" i="14"/>
  <c r="O16" i="14"/>
  <c r="O55" i="7"/>
  <c r="O50" i="7"/>
  <c r="O43" i="7"/>
  <c r="O38" i="7"/>
  <c r="O67" i="11"/>
  <c r="O66" i="11"/>
  <c r="O63" i="11"/>
  <c r="O50" i="11"/>
  <c r="O49" i="11"/>
  <c r="O47" i="11"/>
  <c r="O46" i="11"/>
  <c r="O33" i="11"/>
  <c r="O32" i="11"/>
  <c r="O31" i="11"/>
  <c r="O30" i="11"/>
  <c r="O15" i="11"/>
  <c r="O14" i="11"/>
  <c r="O13" i="11"/>
  <c r="O11" i="11"/>
  <c r="O60" i="8"/>
  <c r="O59" i="8"/>
  <c r="O54" i="8"/>
  <c r="O53" i="8"/>
  <c r="O38" i="8"/>
  <c r="O37" i="8"/>
  <c r="O36" i="8"/>
  <c r="O30" i="8"/>
  <c r="O16" i="8"/>
  <c r="O14" i="8"/>
  <c r="O13" i="8"/>
  <c r="O12" i="8"/>
  <c r="O70" i="22"/>
  <c r="O69" i="22"/>
  <c r="O68" i="22"/>
  <c r="O67" i="22"/>
  <c r="O64" i="22"/>
  <c r="O63" i="22"/>
  <c r="O62" i="22"/>
  <c r="O61" i="22"/>
  <c r="O59" i="22"/>
  <c r="O57" i="22"/>
  <c r="O56" i="22"/>
  <c r="O55" i="22"/>
  <c r="O52" i="22"/>
  <c r="O50" i="22"/>
  <c r="O49" i="22"/>
  <c r="O47" i="22"/>
  <c r="O45" i="22"/>
  <c r="O41" i="22"/>
  <c r="O40" i="22"/>
  <c r="O38" i="22"/>
  <c r="O35" i="22"/>
  <c r="O34" i="22"/>
  <c r="O33" i="22"/>
  <c r="O29" i="22"/>
  <c r="O23" i="22"/>
  <c r="O17" i="22"/>
  <c r="O16" i="22"/>
  <c r="O10" i="22"/>
  <c r="O9" i="22"/>
  <c r="O3" i="22"/>
  <c r="O66" i="25"/>
  <c r="O60" i="25"/>
  <c r="O18" i="25"/>
  <c r="O12" i="25"/>
  <c r="O6" i="25"/>
  <c r="O53" i="14"/>
  <c r="O47" i="14"/>
  <c r="O41" i="14"/>
  <c r="O11" i="14"/>
  <c r="O38" i="14"/>
  <c r="O26" i="14"/>
  <c r="O2" i="11"/>
  <c r="O2" i="8"/>
  <c r="O27" i="14"/>
  <c r="O57" i="7"/>
  <c r="O56" i="7"/>
  <c r="O52" i="7"/>
  <c r="O51" i="7"/>
  <c r="O49" i="7"/>
  <c r="O48" i="7"/>
  <c r="O47" i="7"/>
  <c r="O46" i="7"/>
  <c r="O45" i="7"/>
  <c r="O44" i="7"/>
  <c r="O40" i="7"/>
  <c r="O39" i="7"/>
  <c r="O37" i="7"/>
  <c r="O36" i="7"/>
  <c r="O35" i="7"/>
  <c r="O34" i="7"/>
  <c r="O33" i="7"/>
  <c r="O32" i="7"/>
  <c r="O28" i="7"/>
  <c r="O27" i="7"/>
  <c r="O26" i="7"/>
  <c r="O25" i="7"/>
  <c r="O24" i="7"/>
  <c r="O23" i="7"/>
  <c r="O22" i="7"/>
  <c r="O21" i="7"/>
  <c r="O20" i="7"/>
  <c r="O16" i="7"/>
  <c r="O15" i="7"/>
  <c r="O13" i="7"/>
  <c r="O12" i="7"/>
  <c r="O11" i="7"/>
  <c r="O10" i="7"/>
  <c r="O9" i="7"/>
  <c r="O8" i="7"/>
  <c r="O4" i="7"/>
  <c r="O3" i="7"/>
  <c r="O62" i="11"/>
  <c r="O56" i="11"/>
  <c r="O48" i="11"/>
  <c r="O42" i="11"/>
  <c r="O34" i="11"/>
  <c r="O26" i="11"/>
  <c r="O20" i="11"/>
  <c r="O12" i="11"/>
  <c r="O6" i="11"/>
  <c r="O71" i="8"/>
  <c r="O70" i="8"/>
  <c r="O69" i="8"/>
  <c r="O61" i="8"/>
  <c r="O58" i="8"/>
  <c r="O57" i="8"/>
  <c r="O51" i="8"/>
  <c r="O46" i="8"/>
  <c r="O45" i="8"/>
  <c r="O41" i="8"/>
  <c r="O35" i="8"/>
  <c r="O34" i="8"/>
  <c r="O33" i="8"/>
  <c r="O25" i="8"/>
  <c r="O22" i="8"/>
  <c r="O21" i="8"/>
  <c r="O15" i="8"/>
  <c r="O10" i="8"/>
  <c r="O9" i="8"/>
  <c r="O5" i="8"/>
  <c r="O43" i="22"/>
  <c r="O37" i="22"/>
  <c r="O31" i="22"/>
  <c r="O28" i="22"/>
  <c r="O25" i="22"/>
  <c r="O19" i="22"/>
  <c r="O13" i="22"/>
  <c r="O7" i="22"/>
  <c r="O72" i="25"/>
  <c r="O71" i="25"/>
  <c r="O70" i="25"/>
  <c r="O69" i="25"/>
  <c r="O65" i="25"/>
  <c r="O64" i="25"/>
  <c r="O63" i="25"/>
  <c r="O62" i="25"/>
  <c r="O61" i="25"/>
  <c r="O59" i="25"/>
  <c r="O57" i="25"/>
  <c r="O56" i="25"/>
  <c r="O55" i="25"/>
  <c r="O53" i="25"/>
  <c r="O51" i="25"/>
  <c r="O50" i="25"/>
  <c r="O49" i="25"/>
  <c r="O47" i="25"/>
  <c r="O45" i="25"/>
  <c r="O44" i="25"/>
  <c r="O43" i="25"/>
  <c r="O42" i="25"/>
  <c r="O41" i="25"/>
  <c r="O39" i="25"/>
  <c r="O38" i="25"/>
  <c r="O37" i="25"/>
  <c r="O35" i="25"/>
  <c r="O33" i="25"/>
  <c r="O32" i="25"/>
  <c r="O31" i="25"/>
  <c r="O30" i="25"/>
  <c r="O29" i="25"/>
  <c r="O27" i="25"/>
  <c r="O26" i="25"/>
  <c r="O25" i="25"/>
  <c r="O23" i="25"/>
  <c r="O21" i="25"/>
  <c r="O20" i="25"/>
  <c r="O19" i="25"/>
  <c r="O17" i="25"/>
  <c r="O15" i="25"/>
  <c r="O14" i="25"/>
  <c r="O13" i="25"/>
  <c r="O11" i="25"/>
  <c r="O9" i="25"/>
  <c r="O8" i="25"/>
  <c r="O7" i="25"/>
  <c r="O5" i="25"/>
  <c r="O3" i="25"/>
  <c r="O75" i="7"/>
  <c r="O73" i="7"/>
  <c r="O72" i="7"/>
  <c r="O71" i="7"/>
  <c r="O70" i="7"/>
  <c r="O69" i="7"/>
  <c r="O68" i="7"/>
  <c r="O64" i="7"/>
  <c r="O63" i="7"/>
  <c r="O62" i="7"/>
  <c r="O61" i="7"/>
  <c r="O60" i="7"/>
  <c r="O59" i="7"/>
  <c r="O58" i="7"/>
  <c r="O50" i="14"/>
  <c r="O49" i="14"/>
  <c r="O19" i="14"/>
  <c r="P30" i="22"/>
  <c r="P29" i="22"/>
  <c r="P28" i="22"/>
  <c r="P27" i="22"/>
  <c r="P32" i="25"/>
  <c r="P31" i="25"/>
  <c r="P23" i="7"/>
  <c r="P22" i="7"/>
  <c r="P21" i="7"/>
  <c r="P27" i="11"/>
  <c r="P26" i="11"/>
  <c r="P25" i="11"/>
  <c r="P24" i="11"/>
  <c r="P26" i="8"/>
  <c r="P25" i="8"/>
  <c r="P24" i="8"/>
  <c r="P23" i="8"/>
  <c r="P22" i="8"/>
  <c r="O15" i="14"/>
  <c r="O58" i="14"/>
  <c r="O52" i="14"/>
  <c r="O46" i="14"/>
  <c r="O34" i="14"/>
  <c r="O28" i="14"/>
  <c r="O22" i="14"/>
  <c r="O66" i="22"/>
  <c r="O67" i="25"/>
  <c r="O58" i="25"/>
  <c r="O52" i="25"/>
  <c r="O46" i="25"/>
  <c r="O40" i="25"/>
  <c r="O34" i="25"/>
  <c r="O28" i="25"/>
  <c r="O22" i="25"/>
  <c r="O16" i="25"/>
  <c r="O10" i="25"/>
  <c r="O4" i="25"/>
  <c r="O66" i="7"/>
  <c r="O54" i="7"/>
  <c r="O42" i="7"/>
  <c r="O30" i="7"/>
  <c r="O18" i="7"/>
  <c r="O6" i="7"/>
  <c r="O64" i="11"/>
  <c r="O52" i="11"/>
  <c r="O40" i="11"/>
  <c r="O28" i="11"/>
  <c r="O16" i="11"/>
  <c r="O4" i="11"/>
  <c r="O67" i="8"/>
  <c r="O55" i="8"/>
  <c r="O43" i="8"/>
  <c r="O31" i="8"/>
  <c r="O19" i="8"/>
  <c r="O7" i="8"/>
  <c r="O51" i="14"/>
  <c r="O3" i="14"/>
  <c r="O65" i="22"/>
  <c r="O60" i="22"/>
  <c r="O54" i="22"/>
  <c r="O48" i="22"/>
  <c r="O42" i="22"/>
  <c r="O36" i="22"/>
  <c r="O30" i="22"/>
  <c r="O24" i="22"/>
  <c r="O18" i="22"/>
  <c r="O12" i="22"/>
  <c r="O6" i="22"/>
  <c r="O73" i="25"/>
  <c r="O68" i="25"/>
  <c r="O65" i="7"/>
  <c r="O53" i="7"/>
  <c r="O41" i="7"/>
  <c r="O29" i="7"/>
  <c r="O17" i="7"/>
  <c r="O5" i="7"/>
  <c r="O65" i="11"/>
  <c r="O53" i="11"/>
  <c r="O41" i="11"/>
  <c r="O29" i="11"/>
  <c r="O17" i="11"/>
  <c r="O5" i="11"/>
  <c r="O68" i="8"/>
  <c r="O56" i="8"/>
  <c r="O44" i="8"/>
  <c r="O32" i="8"/>
  <c r="O20" i="8"/>
  <c r="O8" i="8"/>
  <c r="O30" i="14"/>
  <c r="O60" i="14"/>
  <c r="O42" i="14"/>
  <c r="O31" i="14"/>
  <c r="O18" i="14"/>
  <c r="O12" i="14"/>
  <c r="O6" i="14"/>
  <c r="Z3" i="12"/>
  <c r="Z5" i="12"/>
  <c r="Z9" i="12"/>
  <c r="Z11" i="12"/>
  <c r="Z15" i="12"/>
  <c r="Z17" i="12"/>
  <c r="Z19" i="12"/>
  <c r="W21" i="12"/>
  <c r="AA7" i="12"/>
  <c r="AA13" i="12"/>
  <c r="V4" i="12"/>
  <c r="V6" i="12"/>
  <c r="V8" i="12"/>
  <c r="V10" i="12"/>
  <c r="V12" i="12"/>
  <c r="V14" i="12"/>
  <c r="V16" i="12"/>
  <c r="V18" i="12"/>
  <c r="AA22" i="12"/>
  <c r="AA20" i="12"/>
  <c r="X6" i="12"/>
  <c r="X12" i="12"/>
  <c r="X18" i="12"/>
  <c r="Y22" i="12"/>
  <c r="E6" i="12"/>
  <c r="Y4" i="12"/>
  <c r="Y10" i="12"/>
  <c r="Y16" i="12"/>
  <c r="E3" i="12"/>
  <c r="V4" i="26"/>
  <c r="V6" i="26"/>
  <c r="V12" i="26"/>
  <c r="V16" i="26"/>
  <c r="V18" i="26"/>
  <c r="V22" i="26"/>
  <c r="W10" i="26"/>
  <c r="W24" i="26"/>
  <c r="Z27" i="26"/>
  <c r="Z10" i="26"/>
  <c r="Z16" i="26"/>
  <c r="Z22" i="26"/>
  <c r="V3" i="26"/>
  <c r="V7" i="26"/>
  <c r="V9" i="26"/>
  <c r="V13" i="26"/>
  <c r="V15" i="26"/>
  <c r="V19" i="26"/>
  <c r="V21" i="26"/>
  <c r="V25" i="26"/>
  <c r="AA28" i="26"/>
  <c r="X3" i="26"/>
  <c r="X9" i="26"/>
  <c r="X15" i="26"/>
  <c r="X21" i="26"/>
  <c r="Y3" i="26"/>
  <c r="Y9" i="26"/>
  <c r="Y15" i="26"/>
  <c r="Y21" i="26"/>
  <c r="Z5" i="26"/>
  <c r="Z7" i="26"/>
  <c r="Z11" i="26"/>
  <c r="Z13" i="26"/>
  <c r="Z17" i="26"/>
  <c r="Z19" i="26"/>
  <c r="Z23" i="26"/>
  <c r="Z25" i="26"/>
  <c r="W28" i="26"/>
  <c r="Z16" i="23"/>
  <c r="V3" i="23"/>
  <c r="V7" i="23"/>
  <c r="V9" i="23"/>
  <c r="V13" i="23"/>
  <c r="V15" i="23"/>
  <c r="V19" i="23"/>
  <c r="V21" i="23"/>
  <c r="AA22" i="23"/>
  <c r="X3" i="23"/>
  <c r="X9" i="23"/>
  <c r="X15" i="23"/>
  <c r="X21" i="23"/>
  <c r="Z24" i="23"/>
  <c r="Y3" i="23"/>
  <c r="Y7" i="23"/>
  <c r="Y9" i="23"/>
  <c r="Y15" i="23"/>
  <c r="Y21" i="23"/>
  <c r="Y24" i="23"/>
  <c r="Z3" i="23"/>
  <c r="Z5" i="23"/>
  <c r="Z11" i="23"/>
  <c r="Z13" i="23"/>
  <c r="Z17" i="23"/>
  <c r="Z19" i="23"/>
  <c r="W24" i="23"/>
  <c r="W22" i="23"/>
  <c r="V4" i="23"/>
  <c r="V6" i="23"/>
  <c r="V10" i="23"/>
  <c r="V12" i="23"/>
  <c r="V16" i="23"/>
  <c r="V18" i="23"/>
  <c r="AA25" i="23"/>
  <c r="AA23" i="23"/>
  <c r="V2" i="12"/>
  <c r="Z2" i="23"/>
  <c r="X2" i="12"/>
  <c r="Y2" i="12"/>
  <c r="V2" i="26"/>
  <c r="X2" i="26"/>
  <c r="Y2" i="26"/>
  <c r="V2" i="23"/>
  <c r="X2" i="23"/>
  <c r="Y2" i="23"/>
  <c r="C40" i="10"/>
  <c r="W40" i="10" s="1"/>
  <c r="C11" i="10"/>
  <c r="W11" i="10" s="1"/>
  <c r="V4" i="10"/>
  <c r="V23" i="10"/>
  <c r="V40" i="10"/>
  <c r="V24" i="10"/>
  <c r="V29" i="10"/>
  <c r="V16" i="10"/>
  <c r="V21" i="10"/>
  <c r="C28" i="10"/>
  <c r="W28" i="10" s="1"/>
  <c r="C4" i="10"/>
  <c r="W4" i="10" s="1"/>
  <c r="C2" i="10"/>
  <c r="W2" i="10" s="1"/>
  <c r="C23" i="24"/>
  <c r="W23" i="24" s="1"/>
  <c r="V12" i="24"/>
  <c r="Z9" i="24"/>
  <c r="X9" i="24" s="1"/>
  <c r="V28" i="24"/>
  <c r="V11" i="24"/>
  <c r="C16" i="24"/>
  <c r="W16" i="24" s="1"/>
  <c r="Z21" i="24"/>
  <c r="X21" i="24" s="1"/>
  <c r="V29" i="24"/>
  <c r="C11" i="24"/>
  <c r="W11" i="24" s="1"/>
  <c r="C2" i="24"/>
  <c r="W2" i="24" s="1"/>
  <c r="Z19" i="21"/>
  <c r="X19" i="21" s="1"/>
  <c r="V7" i="21"/>
  <c r="Z14" i="21"/>
  <c r="X14" i="21" s="1"/>
  <c r="Z31" i="21"/>
  <c r="X31" i="21" s="1"/>
  <c r="C23" i="21"/>
  <c r="W23" i="21" s="1"/>
  <c r="V26" i="21"/>
  <c r="V3" i="21"/>
  <c r="V10" i="21"/>
  <c r="C9" i="21"/>
  <c r="W9" i="21" s="1"/>
  <c r="Z19" i="15"/>
  <c r="AA3" i="15"/>
  <c r="Y6" i="15"/>
  <c r="E4" i="15"/>
  <c r="Y4" i="15"/>
  <c r="E13" i="15"/>
  <c r="E19" i="15"/>
  <c r="Z14" i="15"/>
  <c r="X19" i="15"/>
  <c r="AA9" i="15"/>
  <c r="E7" i="15"/>
  <c r="Y18" i="15"/>
  <c r="Y13" i="15"/>
  <c r="X2" i="15"/>
  <c r="W8" i="15"/>
  <c r="V8" i="15"/>
  <c r="V3" i="15"/>
  <c r="W3" i="15"/>
  <c r="AA10" i="15"/>
  <c r="Z10" i="15"/>
  <c r="AA5" i="15"/>
  <c r="Z5" i="15"/>
  <c r="W13" i="15"/>
  <c r="V13" i="15"/>
  <c r="V16" i="15"/>
  <c r="W16" i="15"/>
  <c r="V20" i="15"/>
  <c r="W20" i="15"/>
  <c r="V15" i="15"/>
  <c r="W15" i="15"/>
  <c r="V11" i="15"/>
  <c r="W11" i="15"/>
  <c r="AA18" i="15"/>
  <c r="Z18" i="15"/>
  <c r="AA11" i="15"/>
  <c r="Z11" i="15"/>
  <c r="AA6" i="15"/>
  <c r="Z6" i="15"/>
  <c r="W21" i="15"/>
  <c r="V21" i="15"/>
  <c r="AA19" i="15"/>
  <c r="V14" i="15"/>
  <c r="W14" i="15"/>
  <c r="AA16" i="15"/>
  <c r="Z16" i="15"/>
  <c r="W7" i="15"/>
  <c r="V7" i="15"/>
  <c r="W19" i="15"/>
  <c r="V19" i="15"/>
  <c r="V9" i="15"/>
  <c r="W9" i="15"/>
  <c r="W4" i="15"/>
  <c r="V4" i="15"/>
  <c r="W17" i="15"/>
  <c r="V17" i="15"/>
  <c r="W12" i="15"/>
  <c r="V12" i="15"/>
  <c r="W10" i="15"/>
  <c r="V10" i="15"/>
  <c r="Y7" i="15"/>
  <c r="AA7" i="15"/>
  <c r="Z4" i="15"/>
  <c r="AA4" i="15"/>
  <c r="AA17" i="15"/>
  <c r="Z17" i="15"/>
  <c r="E6" i="15"/>
  <c r="AA15" i="15"/>
  <c r="AA20" i="15"/>
  <c r="E18" i="15"/>
  <c r="Z8" i="15"/>
  <c r="Z13" i="15"/>
  <c r="AA21" i="15"/>
  <c r="V5" i="15"/>
  <c r="V2" i="15"/>
  <c r="W2" i="15"/>
  <c r="AA2" i="15"/>
  <c r="Z2" i="15"/>
  <c r="D13" i="15"/>
  <c r="D12" i="15"/>
  <c r="D9" i="15"/>
  <c r="D20" i="15"/>
  <c r="D19" i="15"/>
  <c r="D7" i="15"/>
  <c r="O24" i="14"/>
  <c r="O43" i="14"/>
  <c r="O17" i="14"/>
  <c r="O40" i="14"/>
  <c r="O21" i="14"/>
  <c r="O13" i="14"/>
  <c r="O29" i="14"/>
  <c r="O32" i="14"/>
  <c r="O55" i="14"/>
  <c r="O14" i="14"/>
  <c r="O44" i="14"/>
  <c r="O33" i="14"/>
  <c r="O59" i="14"/>
  <c r="O4" i="14"/>
  <c r="O48" i="14"/>
  <c r="O57" i="14"/>
  <c r="O35" i="14"/>
  <c r="O56" i="14"/>
  <c r="O45" i="14"/>
  <c r="O8" i="14"/>
  <c r="O5" i="14"/>
  <c r="O9" i="14"/>
  <c r="O36" i="14"/>
  <c r="O7" i="14"/>
  <c r="O23" i="14"/>
  <c r="O10" i="14"/>
  <c r="O20" i="14"/>
  <c r="O2" i="14"/>
  <c r="C9" i="13"/>
  <c r="W9" i="13" s="1"/>
  <c r="V31" i="13"/>
  <c r="C25" i="13"/>
  <c r="W25" i="13" s="1"/>
  <c r="C41" i="13"/>
  <c r="W41" i="13" s="1"/>
  <c r="C35" i="13"/>
  <c r="W35" i="13" s="1"/>
  <c r="V23" i="13"/>
  <c r="C29" i="13"/>
  <c r="W29" i="13" s="1"/>
  <c r="V29" i="13"/>
  <c r="V21" i="13"/>
  <c r="C33" i="13"/>
  <c r="W33" i="13" s="1"/>
  <c r="C40" i="13"/>
  <c r="W40" i="13" s="1"/>
  <c r="V33" i="13"/>
  <c r="V40" i="13"/>
  <c r="C34" i="13"/>
  <c r="W34" i="13" s="1"/>
  <c r="V9" i="13"/>
  <c r="V11" i="13"/>
  <c r="C10" i="13"/>
  <c r="W10" i="13" s="1"/>
  <c r="V5" i="13"/>
  <c r="C2" i="13"/>
  <c r="W2" i="13" s="1"/>
  <c r="C16" i="13"/>
  <c r="W16" i="13" s="1"/>
  <c r="C31" i="13"/>
  <c r="W31" i="13" s="1"/>
  <c r="V41" i="13"/>
  <c r="V16" i="13"/>
  <c r="C27" i="13"/>
  <c r="W27" i="13" s="1"/>
  <c r="V27" i="13"/>
  <c r="C32" i="13"/>
  <c r="W32" i="13" s="1"/>
  <c r="C42" i="13"/>
  <c r="W42" i="13" s="1"/>
  <c r="C17" i="13"/>
  <c r="W17" i="13" s="1"/>
  <c r="C38" i="13"/>
  <c r="W38" i="13" s="1"/>
  <c r="C20" i="13"/>
  <c r="W20" i="13" s="1"/>
  <c r="C30" i="13"/>
  <c r="W30" i="13" s="1"/>
  <c r="V17" i="13"/>
  <c r="C28" i="13"/>
  <c r="W28" i="13" s="1"/>
  <c r="C43" i="13"/>
  <c r="W43" i="13" s="1"/>
  <c r="C23" i="13"/>
  <c r="W23" i="13" s="1"/>
  <c r="V28" i="13"/>
  <c r="C39" i="13"/>
  <c r="W39" i="13" s="1"/>
  <c r="C7" i="13"/>
  <c r="W7" i="13" s="1"/>
  <c r="CN128" i="19"/>
  <c r="CH126" i="19"/>
  <c r="CH121" i="19"/>
  <c r="BX114" i="19"/>
  <c r="CH113" i="19"/>
  <c r="CG92" i="19"/>
  <c r="CE83" i="19"/>
  <c r="BW75" i="19"/>
  <c r="CE65" i="19"/>
  <c r="CF62" i="19"/>
  <c r="CD43" i="19"/>
  <c r="CP29" i="19"/>
  <c r="CD21" i="19"/>
  <c r="CJ16" i="19"/>
  <c r="CG126" i="19"/>
  <c r="CM120" i="19"/>
  <c r="CA116" i="19"/>
  <c r="CI110" i="19"/>
  <c r="CA92" i="19"/>
  <c r="CA91" i="19"/>
  <c r="CK85" i="19"/>
  <c r="CD83" i="19"/>
  <c r="CL80" i="19"/>
  <c r="CD65" i="19"/>
  <c r="CN130" i="19"/>
  <c r="BX116" i="19"/>
  <c r="CF113" i="19"/>
  <c r="CL112" i="19"/>
  <c r="BX107" i="19"/>
  <c r="CH102" i="19"/>
  <c r="CI101" i="19"/>
  <c r="CJ85" i="19"/>
  <c r="BW84" i="19"/>
  <c r="CA83" i="19"/>
  <c r="CI73" i="19"/>
  <c r="CI129" i="19"/>
  <c r="CL63" i="19"/>
  <c r="BX60" i="19"/>
  <c r="CF58" i="19"/>
  <c r="CB21" i="19"/>
  <c r="CA131" i="19"/>
  <c r="CM130" i="19"/>
  <c r="CI125" i="19"/>
  <c r="CK120" i="19"/>
  <c r="CE113" i="19"/>
  <c r="CK112" i="19"/>
  <c r="BW107" i="19"/>
  <c r="BX106" i="19"/>
  <c r="CM105" i="19"/>
  <c r="CN104" i="19"/>
  <c r="CM97" i="19"/>
  <c r="BX83" i="19"/>
  <c r="CH73" i="19"/>
  <c r="CH129" i="19"/>
  <c r="CK63" i="19"/>
  <c r="BW60" i="19"/>
  <c r="CE58" i="19"/>
  <c r="CF36" i="19"/>
  <c r="CE31" i="19"/>
  <c r="CF128" i="19"/>
  <c r="CF123" i="19"/>
  <c r="CF115" i="19"/>
  <c r="BW106" i="19"/>
  <c r="CM104" i="19"/>
  <c r="CP87" i="19"/>
  <c r="CG80" i="19"/>
  <c r="CP71" i="19"/>
  <c r="CE54" i="19"/>
  <c r="CG50" i="19"/>
  <c r="CM46" i="19"/>
  <c r="CP44" i="19"/>
  <c r="CD42" i="19"/>
  <c r="CE36" i="19"/>
  <c r="CF28" i="19"/>
  <c r="CG23" i="19"/>
  <c r="CA128" i="19"/>
  <c r="CE123" i="19"/>
  <c r="CE115" i="19"/>
  <c r="BX110" i="19"/>
  <c r="CN108" i="19"/>
  <c r="CH105" i="19"/>
  <c r="CL104" i="19"/>
  <c r="CD86" i="19"/>
  <c r="CF85" i="19"/>
  <c r="CF80" i="19"/>
  <c r="BW77" i="19"/>
  <c r="CE74" i="19"/>
  <c r="CE52" i="19"/>
  <c r="CL46" i="19"/>
  <c r="CM44" i="19"/>
  <c r="CD40" i="19"/>
  <c r="CP38" i="19"/>
  <c r="CP127" i="19"/>
  <c r="CA33" i="19"/>
  <c r="CO25" i="19"/>
  <c r="CJ15" i="19"/>
  <c r="CM10" i="19"/>
  <c r="CF125" i="19"/>
  <c r="CL124" i="19"/>
  <c r="BX120" i="19"/>
  <c r="CB115" i="19"/>
  <c r="CJ114" i="19"/>
  <c r="CI100" i="19"/>
  <c r="CD74" i="19"/>
  <c r="CG66" i="19"/>
  <c r="CD52" i="19"/>
  <c r="BX42" i="19"/>
  <c r="CA40" i="19"/>
  <c r="CE38" i="19"/>
  <c r="CE127" i="19"/>
  <c r="BX33" i="19"/>
  <c r="CB28" i="19"/>
  <c r="CG15" i="19"/>
  <c r="CF12" i="19"/>
  <c r="CJ7" i="19"/>
  <c r="CA130" i="19"/>
  <c r="CE125" i="19"/>
  <c r="CK124" i="19"/>
  <c r="CE117" i="19"/>
  <c r="CG112" i="19"/>
  <c r="CM111" i="19"/>
  <c r="CH96" i="19"/>
  <c r="CG95" i="19"/>
  <c r="CN94" i="19"/>
  <c r="CL92" i="19"/>
  <c r="CB86" i="19"/>
  <c r="BW42" i="19"/>
  <c r="BX40" i="19"/>
  <c r="CM25" i="19"/>
  <c r="CE12" i="19"/>
  <c r="CJ132" i="19"/>
  <c r="CH122" i="19"/>
  <c r="CN121" i="19"/>
  <c r="CF112" i="19"/>
  <c r="CL111" i="19"/>
  <c r="BW97" i="19"/>
  <c r="CF95" i="19"/>
  <c r="CM94" i="19"/>
  <c r="CK92" i="19"/>
  <c r="CL82" i="19"/>
  <c r="CD81" i="19"/>
  <c r="CH64" i="19"/>
  <c r="CB61" i="19"/>
  <c r="CI57" i="19"/>
  <c r="CI25" i="19"/>
  <c r="CF7" i="19"/>
  <c r="BW130" i="19"/>
  <c r="CA125" i="19"/>
  <c r="CI124" i="19"/>
  <c r="CG122" i="19"/>
  <c r="CM121" i="19"/>
  <c r="CI119" i="19"/>
  <c r="CA117" i="19"/>
  <c r="CM116" i="19"/>
  <c r="BW115" i="19"/>
  <c r="CG114" i="19"/>
  <c r="CA112" i="19"/>
  <c r="CI111" i="19"/>
  <c r="BX109" i="19"/>
  <c r="CA108" i="19"/>
  <c r="CN107" i="19"/>
  <c r="CH104" i="19"/>
  <c r="CI103" i="19"/>
  <c r="BX101" i="19"/>
  <c r="CA100" i="19"/>
  <c r="CN99" i="19"/>
  <c r="CA96" i="19"/>
  <c r="CE95" i="19"/>
  <c r="CL94" i="19"/>
  <c r="CM93" i="19"/>
  <c r="CJ92" i="19"/>
  <c r="CG91" i="19"/>
  <c r="CL90" i="19"/>
  <c r="CI89" i="19"/>
  <c r="CF88" i="19"/>
  <c r="CH87" i="19"/>
  <c r="CN83" i="19"/>
  <c r="CK82" i="19"/>
  <c r="CP79" i="19"/>
  <c r="CL78" i="19"/>
  <c r="CF75" i="19"/>
  <c r="BW69" i="19"/>
  <c r="CG64" i="19"/>
  <c r="CI62" i="19"/>
  <c r="CA61" i="19"/>
  <c r="CF59" i="19"/>
  <c r="CH57" i="19"/>
  <c r="CL53" i="19"/>
  <c r="CM51" i="19"/>
  <c r="CE49" i="19"/>
  <c r="CL45" i="19"/>
  <c r="CM43" i="19"/>
  <c r="CL37" i="19"/>
  <c r="CO34" i="19"/>
  <c r="CH27" i="19"/>
  <c r="CE22" i="19"/>
  <c r="CJ9" i="19"/>
  <c r="CE7" i="19"/>
  <c r="CI4" i="19"/>
  <c r="BX119" i="19"/>
  <c r="CL118" i="19"/>
  <c r="CF111" i="19"/>
  <c r="CJ110" i="19"/>
  <c r="CB107" i="19"/>
  <c r="CL106" i="19"/>
  <c r="CF103" i="19"/>
  <c r="CJ102" i="19"/>
  <c r="CB99" i="19"/>
  <c r="CL98" i="19"/>
  <c r="BX95" i="19"/>
  <c r="BW94" i="19"/>
  <c r="CB91" i="19"/>
  <c r="BW90" i="19"/>
  <c r="CF89" i="19"/>
  <c r="CI45" i="19"/>
  <c r="CE41" i="19"/>
  <c r="CH37" i="19"/>
  <c r="CF34" i="19"/>
  <c r="CM128" i="19"/>
  <c r="CI123" i="19"/>
  <c r="CG121" i="19"/>
  <c r="CG113" i="19"/>
  <c r="CE111" i="19"/>
  <c r="CE103" i="19"/>
  <c r="CI102" i="19"/>
  <c r="CM84" i="19"/>
  <c r="BX76" i="19"/>
  <c r="CJ129" i="19"/>
  <c r="CJ73" i="19"/>
  <c r="CE62" i="19"/>
  <c r="CM60" i="19"/>
  <c r="CC21" i="19"/>
  <c r="CH128" i="19"/>
  <c r="CF126" i="19"/>
  <c r="CL125" i="19"/>
  <c r="CH123" i="19"/>
  <c r="CN122" i="19"/>
  <c r="CF118" i="19"/>
  <c r="CH115" i="19"/>
  <c r="CA106" i="19"/>
  <c r="CN105" i="19"/>
  <c r="BX99" i="19"/>
  <c r="BW91" i="19"/>
  <c r="CK80" i="19"/>
  <c r="BW79" i="19"/>
  <c r="CB65" i="19"/>
  <c r="CD62" i="19"/>
  <c r="CM52" i="19"/>
  <c r="CK50" i="19"/>
  <c r="CI36" i="19"/>
  <c r="CD34" i="19"/>
  <c r="CF31" i="19"/>
  <c r="CM26" i="19"/>
  <c r="CD18" i="19"/>
  <c r="CE13" i="19"/>
  <c r="CA126" i="19"/>
  <c r="CG123" i="19"/>
  <c r="CM122" i="19"/>
  <c r="BW121" i="19"/>
  <c r="BW116" i="19"/>
  <c r="CG115" i="19"/>
  <c r="CG102" i="19"/>
  <c r="BW99" i="19"/>
  <c r="BX98" i="19"/>
  <c r="CM96" i="19"/>
  <c r="CH85" i="19"/>
  <c r="CH80" i="19"/>
  <c r="BW62" i="19"/>
  <c r="CE42" i="19"/>
  <c r="CC18" i="19"/>
  <c r="CA16" i="19"/>
  <c r="CD13" i="19"/>
  <c r="CN132" i="19"/>
  <c r="BX131" i="19"/>
  <c r="BX126" i="19"/>
  <c r="CL122" i="19"/>
  <c r="CJ120" i="19"/>
  <c r="CA110" i="19"/>
  <c r="CG109" i="19"/>
  <c r="CI105" i="19"/>
  <c r="CA102" i="19"/>
  <c r="CG101" i="19"/>
  <c r="BW98" i="19"/>
  <c r="CI97" i="19"/>
  <c r="CL96" i="19"/>
  <c r="CP86" i="19"/>
  <c r="CG85" i="19"/>
  <c r="CP74" i="19"/>
  <c r="CD31" i="19"/>
  <c r="CB18" i="19"/>
  <c r="CL15" i="19"/>
  <c r="CO5" i="19"/>
  <c r="CM132" i="19"/>
  <c r="BW131" i="19"/>
  <c r="BW126" i="19"/>
  <c r="CK122" i="19"/>
  <c r="CI120" i="19"/>
  <c r="CF109" i="19"/>
  <c r="CF101" i="19"/>
  <c r="CO87" i="19"/>
  <c r="CJ71" i="19"/>
  <c r="CB63" i="19"/>
  <c r="CA42" i="19"/>
  <c r="CL132" i="19"/>
  <c r="CF130" i="19"/>
  <c r="CN119" i="19"/>
  <c r="CF117" i="19"/>
  <c r="CE109" i="19"/>
  <c r="CI108" i="19"/>
  <c r="CA105" i="19"/>
  <c r="CK104" i="19"/>
  <c r="CE80" i="19"/>
  <c r="CM61" i="19"/>
  <c r="CI59" i="19"/>
  <c r="CL10" i="19"/>
  <c r="CI122" i="19"/>
  <c r="CB109" i="19"/>
  <c r="CH108" i="19"/>
  <c r="CB101" i="19"/>
  <c r="CH100" i="19"/>
  <c r="BX97" i="19"/>
  <c r="CM87" i="19"/>
  <c r="CH75" i="19"/>
  <c r="CB74" i="19"/>
  <c r="CI64" i="19"/>
  <c r="BW63" i="19"/>
  <c r="CD61" i="19"/>
  <c r="CH59" i="19"/>
  <c r="CN37" i="19"/>
  <c r="CG7" i="19"/>
  <c r="CB117" i="19"/>
  <c r="CN116" i="19"/>
  <c r="CG108" i="19"/>
  <c r="CG100" i="19"/>
  <c r="CM90" i="19"/>
  <c r="CM89" i="19"/>
  <c r="CG88" i="19"/>
  <c r="CJ87" i="19"/>
  <c r="BW86" i="19"/>
  <c r="CM78" i="19"/>
  <c r="CG75" i="19"/>
  <c r="BX69" i="19"/>
  <c r="CG59" i="19"/>
  <c r="CM53" i="19"/>
  <c r="CM37" i="19"/>
  <c r="CP35" i="19"/>
  <c r="CI27" i="19"/>
  <c r="CF22" i="19"/>
  <c r="CM17" i="19"/>
  <c r="CB12" i="19"/>
  <c r="CL9" i="19"/>
  <c r="CJ4" i="19"/>
  <c r="CI132" i="19"/>
  <c r="BX132" i="19"/>
  <c r="CN131" i="19"/>
  <c r="CJ126" i="19"/>
  <c r="CH124" i="19"/>
  <c r="CN123" i="19"/>
  <c r="CL121" i="19"/>
  <c r="CB119" i="19"/>
  <c r="CN118" i="19"/>
  <c r="BX117" i="19"/>
  <c r="CH116" i="19"/>
  <c r="CF114" i="19"/>
  <c r="CL113" i="19"/>
  <c r="CH111" i="19"/>
  <c r="CL110" i="19"/>
  <c r="BX108" i="19"/>
  <c r="CF107" i="19"/>
  <c r="CN106" i="19"/>
  <c r="CH103" i="19"/>
  <c r="CL102" i="19"/>
  <c r="BX100" i="19"/>
  <c r="CF99" i="19"/>
  <c r="CN98" i="19"/>
  <c r="CB95" i="19"/>
  <c r="CA94" i="19"/>
  <c r="CI93" i="19"/>
  <c r="CI92" i="19"/>
  <c r="CF91" i="19"/>
  <c r="CK90" i="19"/>
  <c r="CH89" i="19"/>
  <c r="CE88" i="19"/>
  <c r="CM83" i="19"/>
  <c r="CJ82" i="19"/>
  <c r="CN79" i="19"/>
  <c r="CB75" i="19"/>
  <c r="CG72" i="19"/>
  <c r="CA67" i="19"/>
  <c r="CF64" i="19"/>
  <c r="CH62" i="19"/>
  <c r="CE59" i="19"/>
  <c r="CG57" i="19"/>
  <c r="CK53" i="19"/>
  <c r="CF51" i="19"/>
  <c r="CD49" i="19"/>
  <c r="CJ47" i="19"/>
  <c r="CK45" i="19"/>
  <c r="CL43" i="19"/>
  <c r="CG41" i="19"/>
  <c r="CJ37" i="19"/>
  <c r="CN34" i="19"/>
  <c r="CH32" i="19"/>
  <c r="CE27" i="19"/>
  <c r="CF24" i="19"/>
  <c r="CD22" i="19"/>
  <c r="CP19" i="19"/>
  <c r="CM14" i="19"/>
  <c r="CI9" i="19"/>
  <c r="CF6" i="19"/>
  <c r="CH4" i="19"/>
  <c r="CL131" i="19"/>
  <c r="CF124" i="19"/>
  <c r="CL123" i="19"/>
  <c r="CN120" i="19"/>
  <c r="CF116" i="19"/>
  <c r="BW93" i="19"/>
  <c r="CP84" i="19"/>
  <c r="CH79" i="19"/>
  <c r="CA76" i="19"/>
  <c r="CK73" i="19"/>
  <c r="CK129" i="19"/>
  <c r="CB64" i="19"/>
  <c r="CD51" i="19"/>
  <c r="CI19" i="19"/>
  <c r="CB6" i="19"/>
  <c r="CI131" i="19"/>
  <c r="CA124" i="19"/>
  <c r="BW119" i="19"/>
  <c r="CK118" i="19"/>
  <c r="BW114" i="19"/>
  <c r="CA107" i="19"/>
  <c r="CK106" i="19"/>
  <c r="CA99" i="19"/>
  <c r="CK98" i="19"/>
  <c r="BW95" i="19"/>
  <c r="CG79" i="19"/>
  <c r="CP52" i="19"/>
  <c r="BW43" i="19"/>
  <c r="CE34" i="19"/>
  <c r="CI16" i="19"/>
  <c r="CA6" i="19"/>
  <c r="CB131" i="19"/>
  <c r="BX121" i="19"/>
  <c r="CL120" i="19"/>
  <c r="CH110" i="19"/>
  <c r="CI109" i="19"/>
  <c r="CA98" i="19"/>
  <c r="CN97" i="19"/>
  <c r="CN96" i="19"/>
  <c r="BW76" i="19"/>
  <c r="CB16" i="19"/>
  <c r="BX6" i="19"/>
  <c r="CG128" i="19"/>
  <c r="CA118" i="19"/>
  <c r="CG110" i="19"/>
  <c r="CH109" i="19"/>
  <c r="CH101" i="19"/>
  <c r="CG52" i="19"/>
  <c r="CJ50" i="19"/>
  <c r="CP46" i="19"/>
  <c r="CL130" i="19"/>
  <c r="CH125" i="19"/>
  <c r="BX118" i="19"/>
  <c r="CN117" i="19"/>
  <c r="CB113" i="19"/>
  <c r="CJ112" i="19"/>
  <c r="CL77" i="19"/>
  <c r="CJ63" i="19"/>
  <c r="BW58" i="19"/>
  <c r="CF52" i="19"/>
  <c r="CB33" i="19"/>
  <c r="CP25" i="19"/>
  <c r="CK130" i="19"/>
  <c r="CG125" i="19"/>
  <c r="BW118" i="19"/>
  <c r="CM117" i="19"/>
  <c r="CA113" i="19"/>
  <c r="CI112" i="19"/>
  <c r="BX102" i="19"/>
  <c r="CN100" i="19"/>
  <c r="CH97" i="19"/>
  <c r="CJ96" i="19"/>
  <c r="CH66" i="19"/>
  <c r="CE28" i="19"/>
  <c r="BX128" i="19"/>
  <c r="CJ122" i="19"/>
  <c r="CH112" i="19"/>
  <c r="CN111" i="19"/>
  <c r="CE101" i="19"/>
  <c r="CA97" i="19"/>
  <c r="CI96" i="19"/>
  <c r="CI95" i="19"/>
  <c r="CN87" i="19"/>
  <c r="CC86" i="19"/>
  <c r="CC85" i="19"/>
  <c r="CF81" i="19"/>
  <c r="CP78" i="19"/>
  <c r="CA63" i="19"/>
  <c r="CL44" i="19"/>
  <c r="CN25" i="19"/>
  <c r="CK132" i="19"/>
  <c r="BW128" i="19"/>
  <c r="BW120" i="19"/>
  <c r="CM119" i="19"/>
  <c r="CA115" i="19"/>
  <c r="CI114" i="19"/>
  <c r="BX105" i="19"/>
  <c r="CJ104" i="19"/>
  <c r="CN103" i="19"/>
  <c r="CP82" i="19"/>
  <c r="CE81" i="19"/>
  <c r="CN78" i="19"/>
  <c r="CF66" i="19"/>
  <c r="BX130" i="19"/>
  <c r="CB125" i="19"/>
  <c r="CJ124" i="19"/>
  <c r="CL119" i="19"/>
  <c r="BX115" i="19"/>
  <c r="CH114" i="19"/>
  <c r="CA109" i="19"/>
  <c r="BW105" i="19"/>
  <c r="CI104" i="19"/>
  <c r="CM103" i="19"/>
  <c r="CA101" i="19"/>
  <c r="CG96" i="19"/>
  <c r="CN93" i="19"/>
  <c r="CA74" i="19"/>
  <c r="BW132" i="19"/>
  <c r="CM131" i="19"/>
  <c r="CI126" i="19"/>
  <c r="CG124" i="19"/>
  <c r="CM123" i="19"/>
  <c r="CI121" i="19"/>
  <c r="CA119" i="19"/>
  <c r="CM118" i="19"/>
  <c r="BW117" i="19"/>
  <c r="CG116" i="19"/>
  <c r="CA114" i="19"/>
  <c r="CI113" i="19"/>
  <c r="CG111" i="19"/>
  <c r="CK110" i="19"/>
  <c r="BW108" i="19"/>
  <c r="CE107" i="19"/>
  <c r="CM106" i="19"/>
  <c r="CG103" i="19"/>
  <c r="CK102" i="19"/>
  <c r="BW100" i="19"/>
  <c r="CE99" i="19"/>
  <c r="CM98" i="19"/>
  <c r="CA95" i="19"/>
  <c r="BX94" i="19"/>
  <c r="CH93" i="19"/>
  <c r="CH92" i="19"/>
  <c r="CE91" i="19"/>
  <c r="BX90" i="19"/>
  <c r="CG89" i="19"/>
  <c r="BW88" i="19"/>
  <c r="CF83" i="19"/>
  <c r="CA82" i="19"/>
  <c r="CI79" i="19"/>
  <c r="CA75" i="19"/>
  <c r="CP73" i="19"/>
  <c r="CP129" i="19"/>
  <c r="BW67" i="19"/>
  <c r="CE64" i="19"/>
  <c r="CG62" i="19"/>
  <c r="CP60" i="19"/>
  <c r="CD59" i="19"/>
  <c r="CD53" i="19"/>
  <c r="CE51" i="19"/>
  <c r="BW49" i="19"/>
  <c r="CJ45" i="19"/>
  <c r="CE43" i="19"/>
  <c r="CF41" i="19"/>
  <c r="CI37" i="19"/>
  <c r="CM34" i="19"/>
  <c r="CE24" i="19"/>
  <c r="CO19" i="19"/>
  <c r="CO16" i="19"/>
  <c r="CE6" i="19"/>
  <c r="BX4" i="19"/>
  <c r="CB87" i="19"/>
  <c r="CF82" i="19"/>
  <c r="BX74" i="19"/>
  <c r="CI71" i="19"/>
  <c r="CD54" i="19"/>
  <c r="CD38" i="19"/>
  <c r="CD127" i="19"/>
  <c r="CO29" i="19"/>
  <c r="CL26" i="19"/>
  <c r="CL14" i="19"/>
  <c r="CN5" i="19"/>
  <c r="CJ130" i="19"/>
  <c r="BX125" i="19"/>
  <c r="CL116" i="19"/>
  <c r="CN115" i="19"/>
  <c r="BX113" i="19"/>
  <c r="BW110" i="19"/>
  <c r="BW109" i="19"/>
  <c r="CM108" i="19"/>
  <c r="CM107" i="19"/>
  <c r="CM100" i="19"/>
  <c r="CG97" i="19"/>
  <c r="BX96" i="19"/>
  <c r="CP88" i="19"/>
  <c r="CE82" i="19"/>
  <c r="CM81" i="19"/>
  <c r="CJ77" i="19"/>
  <c r="BW74" i="19"/>
  <c r="CB73" i="19"/>
  <c r="CB129" i="19"/>
  <c r="CE72" i="19"/>
  <c r="CH71" i="19"/>
  <c r="CP70" i="19"/>
  <c r="CL69" i="19"/>
  <c r="CP68" i="19"/>
  <c r="CM57" i="19"/>
  <c r="CM39" i="19"/>
  <c r="CA38" i="19"/>
  <c r="CA127" i="19"/>
  <c r="CI35" i="19"/>
  <c r="CH26" i="19"/>
  <c r="CJ17" i="19"/>
  <c r="CH14" i="19"/>
  <c r="CG132" i="19"/>
  <c r="CE121" i="19"/>
  <c r="CG120" i="19"/>
  <c r="CM114" i="19"/>
  <c r="BW113" i="19"/>
  <c r="CI107" i="19"/>
  <c r="CI106" i="19"/>
  <c r="CA104" i="19"/>
  <c r="CI99" i="19"/>
  <c r="CI98" i="19"/>
  <c r="CF97" i="19"/>
  <c r="BW96" i="19"/>
  <c r="CJ94" i="19"/>
  <c r="CB93" i="19"/>
  <c r="CM91" i="19"/>
  <c r="CH90" i="19"/>
  <c r="CA89" i="19"/>
  <c r="CM88" i="19"/>
  <c r="BX87" i="19"/>
  <c r="CJ86" i="19"/>
  <c r="CG84" i="19"/>
  <c r="CD82" i="19"/>
  <c r="CL81" i="19"/>
  <c r="CP80" i="19"/>
  <c r="BW78" i="19"/>
  <c r="CE77" i="19"/>
  <c r="CN76" i="19"/>
  <c r="CP75" i="19"/>
  <c r="CB72" i="19"/>
  <c r="CD71" i="19"/>
  <c r="CD70" i="19"/>
  <c r="CD69" i="19"/>
  <c r="CK68" i="19"/>
  <c r="CK67" i="19"/>
  <c r="CL66" i="19"/>
  <c r="CP65" i="19"/>
  <c r="CL64" i="19"/>
  <c r="CL57" i="19"/>
  <c r="CK56" i="19"/>
  <c r="BX54" i="19"/>
  <c r="CJ48" i="19"/>
  <c r="CG47" i="19"/>
  <c r="BW46" i="19"/>
  <c r="CM41" i="19"/>
  <c r="CG40" i="19"/>
  <c r="CI39" i="19"/>
  <c r="CM36" i="19"/>
  <c r="CI33" i="19"/>
  <c r="BX32" i="19"/>
  <c r="CO27" i="19"/>
  <c r="CG26" i="19"/>
  <c r="CM24" i="19"/>
  <c r="CB23" i="19"/>
  <c r="CE17" i="19"/>
  <c r="CB14" i="19"/>
  <c r="CD11" i="19"/>
  <c r="CB8" i="19"/>
  <c r="CL5" i="19"/>
  <c r="CG93" i="19"/>
  <c r="BW92" i="19"/>
  <c r="CJ90" i="19"/>
  <c r="CO86" i="19"/>
  <c r="CH78" i="19"/>
  <c r="CK77" i="19"/>
  <c r="CF129" i="19"/>
  <c r="CF73" i="19"/>
  <c r="CF72" i="19"/>
  <c r="CM69" i="19"/>
  <c r="CM55" i="19"/>
  <c r="BW53" i="19"/>
  <c r="CA52" i="19"/>
  <c r="CK46" i="19"/>
  <c r="CO20" i="19"/>
  <c r="CL17" i="19"/>
  <c r="BX16" i="19"/>
  <c r="CH131" i="19"/>
  <c r="CL128" i="19"/>
  <c r="BX124" i="19"/>
  <c r="CB123" i="19"/>
  <c r="CF122" i="19"/>
  <c r="CF121" i="19"/>
  <c r="CH120" i="19"/>
  <c r="BX112" i="19"/>
  <c r="CB111" i="19"/>
  <c r="CJ106" i="19"/>
  <c r="BW102" i="19"/>
  <c r="BW101" i="19"/>
  <c r="CJ98" i="19"/>
  <c r="CK94" i="19"/>
  <c r="CF93" i="19"/>
  <c r="CN91" i="19"/>
  <c r="CI90" i="19"/>
  <c r="CA87" i="19"/>
  <c r="CN86" i="19"/>
  <c r="CG78" i="19"/>
  <c r="CP76" i="19"/>
  <c r="CL55" i="19"/>
  <c r="CA54" i="19"/>
  <c r="BX52" i="19"/>
  <c r="CH47" i="19"/>
  <c r="CG45" i="19"/>
  <c r="CN29" i="19"/>
  <c r="CC23" i="19"/>
  <c r="CN20" i="19"/>
  <c r="CP11" i="19"/>
  <c r="CM5" i="19"/>
  <c r="CI130" i="19"/>
  <c r="BW125" i="19"/>
  <c r="CA122" i="19"/>
  <c r="CG119" i="19"/>
  <c r="CI118" i="19"/>
  <c r="CI117" i="19"/>
  <c r="CK116" i="19"/>
  <c r="CM115" i="19"/>
  <c r="BW112" i="19"/>
  <c r="CA111" i="19"/>
  <c r="CL108" i="19"/>
  <c r="CF105" i="19"/>
  <c r="CA103" i="19"/>
  <c r="CL100" i="19"/>
  <c r="CF132" i="19"/>
  <c r="CF131" i="19"/>
  <c r="CH130" i="19"/>
  <c r="CJ128" i="19"/>
  <c r="CL126" i="19"/>
  <c r="CN125" i="19"/>
  <c r="CN124" i="19"/>
  <c r="BX123" i="19"/>
  <c r="BX122" i="19"/>
  <c r="CB121" i="19"/>
  <c r="CF120" i="19"/>
  <c r="CF119" i="19"/>
  <c r="CH118" i="19"/>
  <c r="CH117" i="19"/>
  <c r="CJ116" i="19"/>
  <c r="CL115" i="19"/>
  <c r="CL114" i="19"/>
  <c r="CN113" i="19"/>
  <c r="CN112" i="19"/>
  <c r="BX111" i="19"/>
  <c r="CN110" i="19"/>
  <c r="CN109" i="19"/>
  <c r="CK108" i="19"/>
  <c r="CH107" i="19"/>
  <c r="CH106" i="19"/>
  <c r="CE105" i="19"/>
  <c r="BX104" i="19"/>
  <c r="BX103" i="19"/>
  <c r="CN102" i="19"/>
  <c r="CN101" i="19"/>
  <c r="CK100" i="19"/>
  <c r="CH99" i="19"/>
  <c r="CH98" i="19"/>
  <c r="CE97" i="19"/>
  <c r="CN95" i="19"/>
  <c r="CI94" i="19"/>
  <c r="CA93" i="19"/>
  <c r="CN92" i="19"/>
  <c r="CI91" i="19"/>
  <c r="CG90" i="19"/>
  <c r="BX89" i="19"/>
  <c r="CL88" i="19"/>
  <c r="CF86" i="19"/>
  <c r="CC84" i="19"/>
  <c r="CP83" i="19"/>
  <c r="CC82" i="19"/>
  <c r="CK81" i="19"/>
  <c r="CN80" i="19"/>
  <c r="CA77" i="19"/>
  <c r="CM76" i="19"/>
  <c r="CN75" i="19"/>
  <c r="CA72" i="19"/>
  <c r="CB71" i="19"/>
  <c r="CB70" i="19"/>
  <c r="CB69" i="19"/>
  <c r="CJ68" i="19"/>
  <c r="CJ67" i="19"/>
  <c r="CK66" i="19"/>
  <c r="CK64" i="19"/>
  <c r="CP58" i="19"/>
  <c r="CK57" i="19"/>
  <c r="CJ56" i="19"/>
  <c r="BW54" i="19"/>
  <c r="CG48" i="19"/>
  <c r="CF47" i="19"/>
  <c r="CL41" i="19"/>
  <c r="CF40" i="19"/>
  <c r="CH39" i="19"/>
  <c r="CL36" i="19"/>
  <c r="CH33" i="19"/>
  <c r="CL27" i="19"/>
  <c r="CB26" i="19"/>
  <c r="CL24" i="19"/>
  <c r="CD17" i="19"/>
  <c r="CP15" i="19"/>
  <c r="CA14" i="19"/>
  <c r="CC11" i="19"/>
  <c r="CA8" i="19"/>
  <c r="CP6" i="19"/>
  <c r="CJ5" i="19"/>
  <c r="CE89" i="19"/>
  <c r="CB85" i="19"/>
  <c r="CL84" i="19"/>
  <c r="CI47" i="19"/>
  <c r="CH45" i="19"/>
  <c r="CO35" i="19"/>
  <c r="CG32" i="19"/>
  <c r="CF23" i="19"/>
  <c r="CD7" i="19"/>
  <c r="CH132" i="19"/>
  <c r="CN126" i="19"/>
  <c r="CH119" i="19"/>
  <c r="CJ118" i="19"/>
  <c r="CL117" i="19"/>
  <c r="CN114" i="19"/>
  <c r="CG105" i="19"/>
  <c r="CG104" i="19"/>
  <c r="CB103" i="19"/>
  <c r="CM99" i="19"/>
  <c r="CB89" i="19"/>
  <c r="CK84" i="19"/>
  <c r="CJ46" i="19"/>
  <c r="CF32" i="19"/>
  <c r="CC7" i="19"/>
  <c r="CG131" i="19"/>
  <c r="CK128" i="19"/>
  <c r="CM126" i="19"/>
  <c r="BW124" i="19"/>
  <c r="CA123" i="19"/>
  <c r="CA132" i="19"/>
  <c r="CE131" i="19"/>
  <c r="CG130" i="19"/>
  <c r="CI128" i="19"/>
  <c r="CK126" i="19"/>
  <c r="CM125" i="19"/>
  <c r="CM124" i="19"/>
  <c r="BW123" i="19"/>
  <c r="BW122" i="19"/>
  <c r="CA121" i="19"/>
  <c r="CA120" i="19"/>
  <c r="CE119" i="19"/>
  <c r="CG118" i="19"/>
  <c r="CG117" i="19"/>
  <c r="CI116" i="19"/>
  <c r="CI115" i="19"/>
  <c r="CK114" i="19"/>
  <c r="CM113" i="19"/>
  <c r="CM112" i="19"/>
  <c r="BW111" i="19"/>
  <c r="CM110" i="19"/>
  <c r="CM109" i="19"/>
  <c r="CJ108" i="19"/>
  <c r="CG107" i="19"/>
  <c r="CG106" i="19"/>
  <c r="CB105" i="19"/>
  <c r="BW104" i="19"/>
  <c r="BW103" i="19"/>
  <c r="CM102" i="19"/>
  <c r="CM101" i="19"/>
  <c r="CJ100" i="19"/>
  <c r="CG99" i="19"/>
  <c r="CG98" i="19"/>
  <c r="CB97" i="19"/>
  <c r="CM95" i="19"/>
  <c r="CG94" i="19"/>
  <c r="BX93" i="19"/>
  <c r="CM92" i="19"/>
  <c r="CH91" i="19"/>
  <c r="CA90" i="19"/>
  <c r="BW89" i="19"/>
  <c r="CH88" i="19"/>
  <c r="CE86" i="19"/>
  <c r="BX84" i="19"/>
  <c r="CO83" i="19"/>
  <c r="CB82" i="19"/>
  <c r="CH81" i="19"/>
  <c r="CM80" i="19"/>
  <c r="BX77" i="19"/>
  <c r="CL76" i="19"/>
  <c r="CL75" i="19"/>
  <c r="BX72" i="19"/>
  <c r="CA71" i="19"/>
  <c r="CA70" i="19"/>
  <c r="CA69" i="19"/>
  <c r="CI68" i="19"/>
  <c r="CI67" i="19"/>
  <c r="CI66" i="19"/>
  <c r="CM65" i="19"/>
  <c r="CJ64" i="19"/>
  <c r="CM58" i="19"/>
  <c r="CJ57" i="19"/>
  <c r="CG56" i="19"/>
  <c r="CF48" i="19"/>
  <c r="CE47" i="19"/>
  <c r="CK41" i="19"/>
  <c r="CE40" i="19"/>
  <c r="CG39" i="19"/>
  <c r="CJ36" i="19"/>
  <c r="CC33" i="19"/>
  <c r="CP30" i="19"/>
  <c r="CJ27" i="19"/>
  <c r="CA26" i="19"/>
  <c r="CJ24" i="19"/>
  <c r="CC17" i="19"/>
  <c r="CO15" i="19"/>
  <c r="CB11" i="19"/>
  <c r="BX8" i="19"/>
  <c r="CO6" i="19"/>
  <c r="CC5" i="19"/>
  <c r="CK88" i="19"/>
  <c r="CD87" i="19"/>
  <c r="CA86" i="19"/>
  <c r="CM85" i="19"/>
  <c r="CJ84" i="19"/>
  <c r="CC83" i="19"/>
  <c r="CJ81" i="19"/>
  <c r="BW80" i="19"/>
  <c r="CL79" i="19"/>
  <c r="CB78" i="19"/>
  <c r="CP77" i="19"/>
  <c r="CF76" i="19"/>
  <c r="CH74" i="19"/>
  <c r="CA73" i="19"/>
  <c r="CA129" i="19"/>
  <c r="CJ72" i="19"/>
  <c r="BW71" i="19"/>
  <c r="CE68" i="19"/>
  <c r="CL65" i="19"/>
  <c r="CF63" i="19"/>
  <c r="BX61" i="19"/>
  <c r="CI60" i="19"/>
  <c r="CL59" i="19"/>
  <c r="CA56" i="19"/>
  <c r="CK55" i="19"/>
  <c r="CM54" i="19"/>
  <c r="BW51" i="19"/>
  <c r="CF50" i="19"/>
  <c r="CH49" i="19"/>
  <c r="CM48" i="19"/>
  <c r="BW45" i="19"/>
  <c r="CA44" i="19"/>
  <c r="CK43" i="19"/>
  <c r="BW40" i="19"/>
  <c r="BX38" i="19"/>
  <c r="BX127" i="19"/>
  <c r="CI31" i="19"/>
  <c r="CO30" i="19"/>
  <c r="CC29" i="19"/>
  <c r="CA28" i="19"/>
  <c r="CN22" i="19"/>
  <c r="CI21" i="19"/>
  <c r="CJ20" i="19"/>
  <c r="CC19" i="19"/>
  <c r="CA18" i="19"/>
  <c r="CL12" i="19"/>
  <c r="CG11" i="19"/>
  <c r="CH10" i="19"/>
  <c r="CA9" i="19"/>
  <c r="CK96" i="19"/>
  <c r="CH95" i="19"/>
  <c r="CH94" i="19"/>
  <c r="CE93" i="19"/>
  <c r="BX92" i="19"/>
  <c r="BX91" i="19"/>
  <c r="CN90" i="19"/>
  <c r="CN89" i="19"/>
  <c r="CJ88" i="19"/>
  <c r="CC87" i="19"/>
  <c r="BX86" i="19"/>
  <c r="CL85" i="19"/>
  <c r="CH84" i="19"/>
  <c r="CB83" i="19"/>
  <c r="CI81" i="19"/>
  <c r="CK79" i="19"/>
  <c r="CA78" i="19"/>
  <c r="CN77" i="19"/>
  <c r="CE76" i="19"/>
  <c r="CG74" i="19"/>
  <c r="BX73" i="19"/>
  <c r="BX129" i="19"/>
  <c r="CI72" i="19"/>
  <c r="CF70" i="19"/>
  <c r="CB68" i="19"/>
  <c r="CK65" i="19"/>
  <c r="CE63" i="19"/>
  <c r="BW61" i="19"/>
  <c r="CH60" i="19"/>
  <c r="CK59" i="19"/>
  <c r="BX56" i="19"/>
  <c r="CJ55" i="19"/>
  <c r="CL54" i="19"/>
  <c r="CE50" i="19"/>
  <c r="CG49" i="19"/>
  <c r="CL48" i="19"/>
  <c r="BX44" i="19"/>
  <c r="CJ43" i="19"/>
  <c r="CM32" i="19"/>
  <c r="CH31" i="19"/>
  <c r="CN30" i="19"/>
  <c r="CB29" i="19"/>
  <c r="BX28" i="19"/>
  <c r="CM22" i="19"/>
  <c r="CH21" i="19"/>
  <c r="CI20" i="19"/>
  <c r="CB19" i="19"/>
  <c r="BX18" i="19"/>
  <c r="CP13" i="19"/>
  <c r="CJ12" i="19"/>
  <c r="CF11" i="19"/>
  <c r="CG10" i="19"/>
  <c r="BX9" i="19"/>
  <c r="CP3" i="19"/>
  <c r="CJ79" i="19"/>
  <c r="BX78" i="19"/>
  <c r="CM77" i="19"/>
  <c r="CB76" i="19"/>
  <c r="CF74" i="19"/>
  <c r="BW129" i="19"/>
  <c r="BW73" i="19"/>
  <c r="CH72" i="19"/>
  <c r="CE70" i="19"/>
  <c r="CA68" i="19"/>
  <c r="CL67" i="19"/>
  <c r="CJ65" i="19"/>
  <c r="CD63" i="19"/>
  <c r="CG60" i="19"/>
  <c r="CJ59" i="19"/>
  <c r="BW56" i="19"/>
  <c r="CI55" i="19"/>
  <c r="CK54" i="19"/>
  <c r="CD50" i="19"/>
  <c r="CF49" i="19"/>
  <c r="CK48" i="19"/>
  <c r="BW44" i="19"/>
  <c r="CI43" i="19"/>
  <c r="CP42" i="19"/>
  <c r="CL32" i="19"/>
  <c r="CG31" i="19"/>
  <c r="CH30" i="19"/>
  <c r="CA29" i="19"/>
  <c r="CL22" i="19"/>
  <c r="CE21" i="19"/>
  <c r="CH20" i="19"/>
  <c r="CO13" i="19"/>
  <c r="CI12" i="19"/>
  <c r="CE11" i="19"/>
  <c r="CF10" i="19"/>
  <c r="CP5" i="19"/>
  <c r="CO3" i="19"/>
  <c r="CF110" i="19"/>
  <c r="CL107" i="19"/>
  <c r="CF104" i="19"/>
  <c r="CL101" i="19"/>
  <c r="CL95" i="19"/>
  <c r="CF92" i="19"/>
  <c r="CL89" i="19"/>
  <c r="CM86" i="19"/>
  <c r="CP85" i="19"/>
  <c r="CA85" i="19"/>
  <c r="CJ83" i="19"/>
  <c r="CO82" i="19"/>
  <c r="CB80" i="19"/>
  <c r="CF78" i="19"/>
  <c r="CI76" i="19"/>
  <c r="CK75" i="19"/>
  <c r="CH68" i="19"/>
  <c r="CL61" i="19"/>
  <c r="CE55" i="19"/>
  <c r="CG53" i="19"/>
  <c r="CA50" i="19"/>
  <c r="CK49" i="19"/>
  <c r="CE48" i="19"/>
  <c r="CM47" i="19"/>
  <c r="CM42" i="19"/>
  <c r="CB30" i="19"/>
  <c r="CM29" i="19"/>
  <c r="BX26" i="19"/>
  <c r="CI24" i="19"/>
  <c r="CA21" i="19"/>
  <c r="CH19" i="19"/>
  <c r="CN13" i="19"/>
  <c r="CG4" i="19"/>
  <c r="CE130" i="19"/>
  <c r="CE128" i="19"/>
  <c r="CE126" i="19"/>
  <c r="CK121" i="19"/>
  <c r="CE118" i="19"/>
  <c r="CE116" i="19"/>
  <c r="CK111" i="19"/>
  <c r="CE110" i="19"/>
  <c r="CE108" i="19"/>
  <c r="CE106" i="19"/>
  <c r="CE104" i="19"/>
  <c r="CK103" i="19"/>
  <c r="CE102" i="19"/>
  <c r="CK101" i="19"/>
  <c r="CE100" i="19"/>
  <c r="CK99" i="19"/>
  <c r="CE98" i="19"/>
  <c r="CK97" i="19"/>
  <c r="CE96" i="19"/>
  <c r="CK95" i="19"/>
  <c r="CE94" i="19"/>
  <c r="CK93" i="19"/>
  <c r="CE92" i="19"/>
  <c r="CK91" i="19"/>
  <c r="CE90" i="19"/>
  <c r="CK89" i="19"/>
  <c r="CC88" i="19"/>
  <c r="CF87" i="19"/>
  <c r="CL86" i="19"/>
  <c r="CO85" i="19"/>
  <c r="BX85" i="19"/>
  <c r="CE84" i="19"/>
  <c r="CH83" i="19"/>
  <c r="CN82" i="19"/>
  <c r="BW82" i="19"/>
  <c r="BW81" i="19"/>
  <c r="CA80" i="19"/>
  <c r="CE79" i="19"/>
  <c r="CE78" i="19"/>
  <c r="CH77" i="19"/>
  <c r="CH76" i="19"/>
  <c r="CJ75" i="19"/>
  <c r="CM74" i="19"/>
  <c r="CM73" i="19"/>
  <c r="CM129" i="19"/>
  <c r="CP72" i="19"/>
  <c r="CL71" i="19"/>
  <c r="CI70" i="19"/>
  <c r="CJ69" i="19"/>
  <c r="CG68" i="19"/>
  <c r="CD67" i="19"/>
  <c r="CD66" i="19"/>
  <c r="BX65" i="19"/>
  <c r="CP63" i="19"/>
  <c r="CL62" i="19"/>
  <c r="CK61" i="19"/>
  <c r="CB60" i="19"/>
  <c r="CK58" i="19"/>
  <c r="CM56" i="19"/>
  <c r="CD55" i="19"/>
  <c r="CF53" i="19"/>
  <c r="CH51" i="19"/>
  <c r="BX50" i="19"/>
  <c r="CJ49" i="19"/>
  <c r="CD48" i="19"/>
  <c r="CL47" i="19"/>
  <c r="CF46" i="19"/>
  <c r="CJ44" i="19"/>
  <c r="CL42" i="19"/>
  <c r="BW41" i="19"/>
  <c r="CP40" i="19"/>
  <c r="CE39" i="19"/>
  <c r="CN38" i="19"/>
  <c r="CN127" i="19"/>
  <c r="CD35" i="19"/>
  <c r="CH34" i="19"/>
  <c r="CB31" i="19"/>
  <c r="CA30" i="19"/>
  <c r="CE29" i="19"/>
  <c r="BX25" i="19"/>
  <c r="CH24" i="19"/>
  <c r="CO23" i="19"/>
  <c r="BX21" i="19"/>
  <c r="CE19" i="19"/>
  <c r="CP18" i="19"/>
  <c r="CF14" i="19"/>
  <c r="CM13" i="19"/>
  <c r="CN12" i="19"/>
  <c r="CC9" i="19"/>
  <c r="CN8" i="19"/>
  <c r="CB4" i="19"/>
  <c r="CJ3" i="19"/>
  <c r="CL109" i="19"/>
  <c r="CF108" i="19"/>
  <c r="CF106" i="19"/>
  <c r="CL105" i="19"/>
  <c r="CL103" i="19"/>
  <c r="CF102" i="19"/>
  <c r="CF100" i="19"/>
  <c r="CL99" i="19"/>
  <c r="CF98" i="19"/>
  <c r="CL97" i="19"/>
  <c r="CF96" i="19"/>
  <c r="CF94" i="19"/>
  <c r="CL93" i="19"/>
  <c r="CL91" i="19"/>
  <c r="CF90" i="19"/>
  <c r="CD88" i="19"/>
  <c r="CG87" i="19"/>
  <c r="CF84" i="19"/>
  <c r="BX82" i="19"/>
  <c r="BX81" i="19"/>
  <c r="CF79" i="19"/>
  <c r="CI77" i="19"/>
  <c r="CN74" i="19"/>
  <c r="CK70" i="19"/>
  <c r="CK69" i="19"/>
  <c r="CE67" i="19"/>
  <c r="CE66" i="19"/>
  <c r="CA65" i="19"/>
  <c r="CM62" i="19"/>
  <c r="CF60" i="19"/>
  <c r="CL58" i="19"/>
  <c r="BW57" i="19"/>
  <c r="BW52" i="19"/>
  <c r="CI51" i="19"/>
  <c r="CG46" i="19"/>
  <c r="CK44" i="19"/>
  <c r="CD41" i="19"/>
  <c r="CF39" i="19"/>
  <c r="CO38" i="19"/>
  <c r="CO127" i="19"/>
  <c r="BX36" i="19"/>
  <c r="CE35" i="19"/>
  <c r="CL34" i="19"/>
  <c r="CC31" i="19"/>
  <c r="CA25" i="19"/>
  <c r="CP23" i="19"/>
  <c r="BX20" i="19"/>
  <c r="CG14" i="19"/>
  <c r="CO12" i="19"/>
  <c r="BX10" i="19"/>
  <c r="CH9" i="19"/>
  <c r="CO8" i="19"/>
  <c r="CL3" i="19"/>
  <c r="CE132" i="19"/>
  <c r="CK131" i="19"/>
  <c r="CK125" i="19"/>
  <c r="CE124" i="19"/>
  <c r="CK123" i="19"/>
  <c r="CE122" i="19"/>
  <c r="CE120" i="19"/>
  <c r="CK119" i="19"/>
  <c r="CK117" i="19"/>
  <c r="CK115" i="19"/>
  <c r="CE114" i="19"/>
  <c r="CK113" i="19"/>
  <c r="CE112" i="19"/>
  <c r="CK109" i="19"/>
  <c r="CK107" i="19"/>
  <c r="CK105" i="19"/>
  <c r="CB132" i="19"/>
  <c r="CJ131" i="19"/>
  <c r="CB130" i="19"/>
  <c r="CB128" i="19"/>
  <c r="CB126" i="19"/>
  <c r="CJ125" i="19"/>
  <c r="CB124" i="19"/>
  <c r="CJ123" i="19"/>
  <c r="CB122" i="19"/>
  <c r="CJ121" i="19"/>
  <c r="CB120" i="19"/>
  <c r="CJ119" i="19"/>
  <c r="CB118" i="19"/>
  <c r="CJ117" i="19"/>
  <c r="CB116" i="19"/>
  <c r="CJ115" i="19"/>
  <c r="CB114" i="19"/>
  <c r="CJ113" i="19"/>
  <c r="CB112" i="19"/>
  <c r="CJ111" i="19"/>
  <c r="CB110" i="19"/>
  <c r="CJ109" i="19"/>
  <c r="CB108" i="19"/>
  <c r="CJ107" i="19"/>
  <c r="CB106" i="19"/>
  <c r="CJ105" i="19"/>
  <c r="CB104" i="19"/>
  <c r="CJ103" i="19"/>
  <c r="CB102" i="19"/>
  <c r="CJ101" i="19"/>
  <c r="CB100" i="19"/>
  <c r="CJ99" i="19"/>
  <c r="CB98" i="19"/>
  <c r="CJ97" i="19"/>
  <c r="CB96" i="19"/>
  <c r="CJ95" i="19"/>
  <c r="CB94" i="19"/>
  <c r="CJ93" i="19"/>
  <c r="CB92" i="19"/>
  <c r="CJ91" i="19"/>
  <c r="CB90" i="19"/>
  <c r="CJ89" i="19"/>
  <c r="BX88" i="19"/>
  <c r="CE87" i="19"/>
  <c r="CK86" i="19"/>
  <c r="CN85" i="19"/>
  <c r="BW85" i="19"/>
  <c r="CD84" i="19"/>
  <c r="CG83" i="19"/>
  <c r="CM82" i="19"/>
  <c r="CN81" i="19"/>
  <c r="BX80" i="19"/>
  <c r="CA79" i="19"/>
  <c r="CD78" i="19"/>
  <c r="CF77" i="19"/>
  <c r="CG76" i="19"/>
  <c r="CI75" i="19"/>
  <c r="CI74" i="19"/>
  <c r="CL73" i="19"/>
  <c r="CL129" i="19"/>
  <c r="CK71" i="19"/>
  <c r="CH70" i="19"/>
  <c r="CI69" i="19"/>
  <c r="CF68" i="19"/>
  <c r="CB67" i="19"/>
  <c r="CB66" i="19"/>
  <c r="BW65" i="19"/>
  <c r="CK62" i="19"/>
  <c r="CJ61" i="19"/>
  <c r="CA60" i="19"/>
  <c r="CJ58" i="19"/>
  <c r="CL56" i="19"/>
  <c r="BW55" i="19"/>
  <c r="CE53" i="19"/>
  <c r="CG51" i="19"/>
  <c r="BW50" i="19"/>
  <c r="CI49" i="19"/>
  <c r="CA48" i="19"/>
  <c r="CK47" i="19"/>
  <c r="CE46" i="19"/>
  <c r="CM45" i="19"/>
  <c r="CG44" i="19"/>
  <c r="CK42" i="19"/>
  <c r="CM40" i="19"/>
  <c r="CD39" i="19"/>
  <c r="CM38" i="19"/>
  <c r="CM127" i="19"/>
  <c r="CO37" i="19"/>
  <c r="CG34" i="19"/>
  <c r="CN33" i="19"/>
  <c r="BX30" i="19"/>
  <c r="CD29" i="19"/>
  <c r="CO28" i="19"/>
  <c r="CP27" i="19"/>
  <c r="CG24" i="19"/>
  <c r="CL23" i="19"/>
  <c r="CO22" i="19"/>
  <c r="CD19" i="19"/>
  <c r="CO18" i="19"/>
  <c r="CN17" i="19"/>
  <c r="CE14" i="19"/>
  <c r="CL13" i="19"/>
  <c r="CM12" i="19"/>
  <c r="CB9" i="19"/>
  <c r="CH8" i="19"/>
  <c r="CL7" i="19"/>
  <c r="CA4" i="19"/>
  <c r="CI3" i="19"/>
  <c r="BW72" i="19"/>
  <c r="CG71" i="19"/>
  <c r="BX70" i="19"/>
  <c r="CH69" i="19"/>
  <c r="CP66" i="19"/>
  <c r="CA66" i="19"/>
  <c r="CP64" i="19"/>
  <c r="CA64" i="19"/>
  <c r="CB62" i="19"/>
  <c r="CL60" i="19"/>
  <c r="CD58" i="19"/>
  <c r="CF56" i="19"/>
  <c r="CH55" i="19"/>
  <c r="CJ54" i="19"/>
  <c r="CJ53" i="19"/>
  <c r="CL51" i="19"/>
  <c r="CD46" i="19"/>
  <c r="CF45" i="19"/>
  <c r="CF44" i="19"/>
  <c r="CH43" i="19"/>
  <c r="CJ42" i="19"/>
  <c r="CJ41" i="19"/>
  <c r="CL40" i="19"/>
  <c r="CL39" i="19"/>
  <c r="CL38" i="19"/>
  <c r="CL127" i="19"/>
  <c r="CF37" i="19"/>
  <c r="CH35" i="19"/>
  <c r="CC34" i="19"/>
  <c r="CM33" i="19"/>
  <c r="CE32" i="19"/>
  <c r="CG30" i="19"/>
  <c r="BX29" i="19"/>
  <c r="CN28" i="19"/>
  <c r="CD27" i="19"/>
  <c r="CP26" i="19"/>
  <c r="CH25" i="19"/>
  <c r="CJ23" i="19"/>
  <c r="CC22" i="19"/>
  <c r="CG20" i="19"/>
  <c r="CN18" i="19"/>
  <c r="CB17" i="19"/>
  <c r="CN16" i="19"/>
  <c r="CF15" i="19"/>
  <c r="CJ13" i="19"/>
  <c r="CA12" i="19"/>
  <c r="CO11" i="19"/>
  <c r="CE10" i="19"/>
  <c r="CG8" i="19"/>
  <c r="CB7" i="19"/>
  <c r="CN6" i="19"/>
  <c r="CB5" i="19"/>
  <c r="CH3" i="19"/>
  <c r="CP132" i="19"/>
  <c r="CD132" i="19"/>
  <c r="CP131" i="19"/>
  <c r="CD131" i="19"/>
  <c r="CP130" i="19"/>
  <c r="CD130" i="19"/>
  <c r="CP128" i="19"/>
  <c r="CD128" i="19"/>
  <c r="CP126" i="19"/>
  <c r="CD126" i="19"/>
  <c r="CP125" i="19"/>
  <c r="CD125" i="19"/>
  <c r="CP124" i="19"/>
  <c r="CD124" i="19"/>
  <c r="CP123" i="19"/>
  <c r="CD123" i="19"/>
  <c r="CP122" i="19"/>
  <c r="CD122" i="19"/>
  <c r="CP121" i="19"/>
  <c r="CD121" i="19"/>
  <c r="CP120" i="19"/>
  <c r="CD120" i="19"/>
  <c r="CP119" i="19"/>
  <c r="CD119" i="19"/>
  <c r="CP118" i="19"/>
  <c r="CD118" i="19"/>
  <c r="CP117" i="19"/>
  <c r="CD117" i="19"/>
  <c r="CP116" i="19"/>
  <c r="CD116" i="19"/>
  <c r="CP115" i="19"/>
  <c r="CD115" i="19"/>
  <c r="CP114" i="19"/>
  <c r="CD114" i="19"/>
  <c r="CP113" i="19"/>
  <c r="CD113" i="19"/>
  <c r="CP112" i="19"/>
  <c r="CD112" i="19"/>
  <c r="CP111" i="19"/>
  <c r="CD111" i="19"/>
  <c r="CP110" i="19"/>
  <c r="CD110" i="19"/>
  <c r="CP109" i="19"/>
  <c r="CD109" i="19"/>
  <c r="CP108" i="19"/>
  <c r="CD108" i="19"/>
  <c r="CP107" i="19"/>
  <c r="CD107" i="19"/>
  <c r="CP106" i="19"/>
  <c r="CD106" i="19"/>
  <c r="CP105" i="19"/>
  <c r="CD105" i="19"/>
  <c r="CP104" i="19"/>
  <c r="CD104" i="19"/>
  <c r="CP103" i="19"/>
  <c r="CD103" i="19"/>
  <c r="CP102" i="19"/>
  <c r="CD102" i="19"/>
  <c r="CP101" i="19"/>
  <c r="CD101" i="19"/>
  <c r="CP100" i="19"/>
  <c r="CD100" i="19"/>
  <c r="CP99" i="19"/>
  <c r="CD99" i="19"/>
  <c r="CP98" i="19"/>
  <c r="CD98" i="19"/>
  <c r="CP97" i="19"/>
  <c r="CD97" i="19"/>
  <c r="CP96" i="19"/>
  <c r="CD96" i="19"/>
  <c r="CP95" i="19"/>
  <c r="CD95" i="19"/>
  <c r="CP94" i="19"/>
  <c r="CD94" i="19"/>
  <c r="CP93" i="19"/>
  <c r="CD93" i="19"/>
  <c r="CP92" i="19"/>
  <c r="CD92" i="19"/>
  <c r="CP91" i="19"/>
  <c r="CD91" i="19"/>
  <c r="CP90" i="19"/>
  <c r="CD90" i="19"/>
  <c r="CP89" i="19"/>
  <c r="CD89" i="19"/>
  <c r="CO88" i="19"/>
  <c r="CB88" i="19"/>
  <c r="CL87" i="19"/>
  <c r="BW87" i="19"/>
  <c r="CH86" i="19"/>
  <c r="CE85" i="19"/>
  <c r="CO84" i="19"/>
  <c r="CB84" i="19"/>
  <c r="CL83" i="19"/>
  <c r="BW83" i="19"/>
  <c r="CH82" i="19"/>
  <c r="CB81" i="19"/>
  <c r="CJ80" i="19"/>
  <c r="CD79" i="19"/>
  <c r="CK78" i="19"/>
  <c r="CD77" i="19"/>
  <c r="CK76" i="19"/>
  <c r="CE75" i="19"/>
  <c r="CL74" i="19"/>
  <c r="CE73" i="19"/>
  <c r="CE129" i="19"/>
  <c r="CL72" i="19"/>
  <c r="CF71" i="19"/>
  <c r="CM70" i="19"/>
  <c r="BW70" i="19"/>
  <c r="CF69" i="19"/>
  <c r="CM68" i="19"/>
  <c r="BW68" i="19"/>
  <c r="CG67" i="19"/>
  <c r="BX66" i="19"/>
  <c r="CH65" i="19"/>
  <c r="BX64" i="19"/>
  <c r="CH63" i="19"/>
  <c r="CA62" i="19"/>
  <c r="CF61" i="19"/>
  <c r="CK60" i="19"/>
  <c r="BW59" i="19"/>
  <c r="CA58" i="19"/>
  <c r="CE57" i="19"/>
  <c r="CE56" i="19"/>
  <c r="CG55" i="19"/>
  <c r="CG54" i="19"/>
  <c r="CI53" i="19"/>
  <c r="CK52" i="19"/>
  <c r="CK51" i="19"/>
  <c r="CM50" i="19"/>
  <c r="CM49" i="19"/>
  <c r="BW48" i="19"/>
  <c r="BW47" i="19"/>
  <c r="CA46" i="19"/>
  <c r="CE45" i="19"/>
  <c r="CE44" i="19"/>
  <c r="CG43" i="19"/>
  <c r="CG42" i="19"/>
  <c r="CI41" i="19"/>
  <c r="CK40" i="19"/>
  <c r="CK39" i="19"/>
  <c r="CG38" i="19"/>
  <c r="CG127" i="19"/>
  <c r="CA37" i="19"/>
  <c r="CO36" i="19"/>
  <c r="CG35" i="19"/>
  <c r="CL33" i="19"/>
  <c r="CB32" i="19"/>
  <c r="CF30" i="19"/>
  <c r="CJ28" i="19"/>
  <c r="CO26" i="19"/>
  <c r="CE25" i="19"/>
  <c r="CI23" i="19"/>
  <c r="CB22" i="19"/>
  <c r="CL21" i="19"/>
  <c r="CF20" i="19"/>
  <c r="CF18" i="19"/>
  <c r="CM16" i="19"/>
  <c r="CC15" i="19"/>
  <c r="CI13" i="19"/>
  <c r="CI11" i="19"/>
  <c r="CD10" i="19"/>
  <c r="CP9" i="19"/>
  <c r="CF8" i="19"/>
  <c r="CM6" i="19"/>
  <c r="CA5" i="19"/>
  <c r="CO4" i="19"/>
  <c r="CG3" i="19"/>
  <c r="CM72" i="19"/>
  <c r="BX68" i="19"/>
  <c r="CH67" i="19"/>
  <c r="CI65" i="19"/>
  <c r="CI63" i="19"/>
  <c r="CI61" i="19"/>
  <c r="CB59" i="19"/>
  <c r="CF57" i="19"/>
  <c r="CL52" i="19"/>
  <c r="CP50" i="19"/>
  <c r="BX48" i="19"/>
  <c r="CD47" i="19"/>
  <c r="CO132" i="19"/>
  <c r="CC132" i="19"/>
  <c r="CO131" i="19"/>
  <c r="CC131" i="19"/>
  <c r="CO130" i="19"/>
  <c r="CC130" i="19"/>
  <c r="CO128" i="19"/>
  <c r="CC128" i="19"/>
  <c r="CO126" i="19"/>
  <c r="CC126" i="19"/>
  <c r="CO125" i="19"/>
  <c r="CC125" i="19"/>
  <c r="CO124" i="19"/>
  <c r="CC124" i="19"/>
  <c r="CO123" i="19"/>
  <c r="CC123" i="19"/>
  <c r="CO122" i="19"/>
  <c r="CC122" i="19"/>
  <c r="CO121" i="19"/>
  <c r="CC121" i="19"/>
  <c r="CO120" i="19"/>
  <c r="CC120" i="19"/>
  <c r="CO119" i="19"/>
  <c r="CC119" i="19"/>
  <c r="CO118" i="19"/>
  <c r="CC118" i="19"/>
  <c r="CO117" i="19"/>
  <c r="CC117" i="19"/>
  <c r="CO116" i="19"/>
  <c r="CC116" i="19"/>
  <c r="CO115" i="19"/>
  <c r="CC115" i="19"/>
  <c r="CO114" i="19"/>
  <c r="CC114" i="19"/>
  <c r="CO113" i="19"/>
  <c r="CC113" i="19"/>
  <c r="CO112" i="19"/>
  <c r="CC112" i="19"/>
  <c r="CO111" i="19"/>
  <c r="CC111" i="19"/>
  <c r="CO110" i="19"/>
  <c r="CC110" i="19"/>
  <c r="CO109" i="19"/>
  <c r="CC109" i="19"/>
  <c r="CO108" i="19"/>
  <c r="CC108" i="19"/>
  <c r="CO107" i="19"/>
  <c r="CC107" i="19"/>
  <c r="CO106" i="19"/>
  <c r="CC106" i="19"/>
  <c r="CO105" i="19"/>
  <c r="CC105" i="19"/>
  <c r="CO104" i="19"/>
  <c r="CC104" i="19"/>
  <c r="CO103" i="19"/>
  <c r="CC103" i="19"/>
  <c r="CO102" i="19"/>
  <c r="CC102" i="19"/>
  <c r="CO101" i="19"/>
  <c r="CC101" i="19"/>
  <c r="CO100" i="19"/>
  <c r="CC100" i="19"/>
  <c r="CO99" i="19"/>
  <c r="CC99" i="19"/>
  <c r="CO98" i="19"/>
  <c r="CC98" i="19"/>
  <c r="CO97" i="19"/>
  <c r="CC97" i="19"/>
  <c r="CO96" i="19"/>
  <c r="CC96" i="19"/>
  <c r="CO95" i="19"/>
  <c r="CC95" i="19"/>
  <c r="CO94" i="19"/>
  <c r="CC94" i="19"/>
  <c r="CO93" i="19"/>
  <c r="CC93" i="19"/>
  <c r="CO92" i="19"/>
  <c r="CC92" i="19"/>
  <c r="CO91" i="19"/>
  <c r="CC91" i="19"/>
  <c r="CO90" i="19"/>
  <c r="CC90" i="19"/>
  <c r="CO89" i="19"/>
  <c r="CC89" i="19"/>
  <c r="CN88" i="19"/>
  <c r="CA88" i="19"/>
  <c r="CK87" i="19"/>
  <c r="CG86" i="19"/>
  <c r="CD85" i="19"/>
  <c r="CN84" i="19"/>
  <c r="CA84" i="19"/>
  <c r="CK83" i="19"/>
  <c r="CG82" i="19"/>
  <c r="CP81" i="19"/>
  <c r="CA81" i="19"/>
  <c r="CI80" i="19"/>
  <c r="CB79" i="19"/>
  <c r="CI78" i="19"/>
  <c r="CB77" i="19"/>
  <c r="CJ76" i="19"/>
  <c r="CD75" i="19"/>
  <c r="CK74" i="19"/>
  <c r="CD73" i="19"/>
  <c r="CD129" i="19"/>
  <c r="CK72" i="19"/>
  <c r="CE71" i="19"/>
  <c r="CL70" i="19"/>
  <c r="CE69" i="19"/>
  <c r="CL68" i="19"/>
  <c r="CF67" i="19"/>
  <c r="CM66" i="19"/>
  <c r="BW66" i="19"/>
  <c r="CF65" i="19"/>
  <c r="BW64" i="19"/>
  <c r="CG63" i="19"/>
  <c r="BX62" i="19"/>
  <c r="CE61" i="19"/>
  <c r="CJ60" i="19"/>
  <c r="CP59" i="19"/>
  <c r="BX58" i="19"/>
  <c r="CD57" i="19"/>
  <c r="CD56" i="19"/>
  <c r="CF55" i="19"/>
  <c r="CF54" i="19"/>
  <c r="CH53" i="19"/>
  <c r="CJ52" i="19"/>
  <c r="CJ51" i="19"/>
  <c r="CL50" i="19"/>
  <c r="CL49" i="19"/>
  <c r="CP48" i="19"/>
  <c r="BX46" i="19"/>
  <c r="CD45" i="19"/>
  <c r="CD44" i="19"/>
  <c r="CF43" i="19"/>
  <c r="CF42" i="19"/>
  <c r="CH41" i="19"/>
  <c r="CJ40" i="19"/>
  <c r="CJ39" i="19"/>
  <c r="CF38" i="19"/>
  <c r="CF127" i="19"/>
  <c r="BX37" i="19"/>
  <c r="CN36" i="19"/>
  <c r="CF35" i="19"/>
  <c r="CJ33" i="19"/>
  <c r="CA32" i="19"/>
  <c r="CE30" i="19"/>
  <c r="CI28" i="19"/>
  <c r="CN26" i="19"/>
  <c r="CD25" i="19"/>
  <c r="CH23" i="19"/>
  <c r="CA22" i="19"/>
  <c r="CJ21" i="19"/>
  <c r="CE20" i="19"/>
  <c r="CE18" i="19"/>
  <c r="CL16" i="19"/>
  <c r="CB15" i="19"/>
  <c r="CP14" i="19"/>
  <c r="CH13" i="19"/>
  <c r="CH11" i="19"/>
  <c r="CC10" i="19"/>
  <c r="CO9" i="19"/>
  <c r="CE8" i="19"/>
  <c r="CL6" i="19"/>
  <c r="BX5" i="19"/>
  <c r="CN4" i="19"/>
  <c r="CF3" i="19"/>
  <c r="CH61" i="19"/>
  <c r="CE60" i="19"/>
  <c r="CA59" i="19"/>
  <c r="CI58" i="19"/>
  <c r="CA57" i="19"/>
  <c r="CI56" i="19"/>
  <c r="CA55" i="19"/>
  <c r="CI54" i="19"/>
  <c r="CA53" i="19"/>
  <c r="CI52" i="19"/>
  <c r="CA51" i="19"/>
  <c r="CI50" i="19"/>
  <c r="CA49" i="19"/>
  <c r="CI48" i="19"/>
  <c r="CA47" i="19"/>
  <c r="CI46" i="19"/>
  <c r="CA45" i="19"/>
  <c r="CI44" i="19"/>
  <c r="CA43" i="19"/>
  <c r="CI42" i="19"/>
  <c r="CA41" i="19"/>
  <c r="CI40" i="19"/>
  <c r="BX39" i="19"/>
  <c r="CC38" i="19"/>
  <c r="CC127" i="19"/>
  <c r="CE37" i="19"/>
  <c r="CB36" i="19"/>
  <c r="CC35" i="19"/>
  <c r="BX34" i="19"/>
  <c r="CP33" i="19"/>
  <c r="CO32" i="19"/>
  <c r="CL31" i="19"/>
  <c r="CM30" i="19"/>
  <c r="CL29" i="19"/>
  <c r="CH28" i="19"/>
  <c r="CG27" i="19"/>
  <c r="CD26" i="19"/>
  <c r="CC25" i="19"/>
  <c r="CB24" i="19"/>
  <c r="BX22" i="19"/>
  <c r="CP21" i="19"/>
  <c r="CM20" i="19"/>
  <c r="CL19" i="19"/>
  <c r="CH18" i="19"/>
  <c r="CI17" i="19"/>
  <c r="CH16" i="19"/>
  <c r="CE15" i="19"/>
  <c r="CD14" i="19"/>
  <c r="CA13" i="19"/>
  <c r="BX12" i="19"/>
  <c r="CO10" i="19"/>
  <c r="CN9" i="19"/>
  <c r="CM8" i="19"/>
  <c r="CI7" i="19"/>
  <c r="CH6" i="19"/>
  <c r="CE5" i="19"/>
  <c r="CF4" i="19"/>
  <c r="CE3" i="19"/>
  <c r="CI88" i="19"/>
  <c r="CI87" i="19"/>
  <c r="CI86" i="19"/>
  <c r="CI85" i="19"/>
  <c r="CI84" i="19"/>
  <c r="CI83" i="19"/>
  <c r="CI82" i="19"/>
  <c r="CG81" i="19"/>
  <c r="CD80" i="19"/>
  <c r="CM79" i="19"/>
  <c r="BX79" i="19"/>
  <c r="CJ78" i="19"/>
  <c r="CG77" i="19"/>
  <c r="CD76" i="19"/>
  <c r="CM75" i="19"/>
  <c r="BX75" i="19"/>
  <c r="CJ74" i="19"/>
  <c r="CG129" i="19"/>
  <c r="CG73" i="19"/>
  <c r="CD72" i="19"/>
  <c r="CM71" i="19"/>
  <c r="BX71" i="19"/>
  <c r="CJ70" i="19"/>
  <c r="CG69" i="19"/>
  <c r="CD68" i="19"/>
  <c r="CM67" i="19"/>
  <c r="BX67" i="19"/>
  <c r="CJ66" i="19"/>
  <c r="CG65" i="19"/>
  <c r="CD64" i="19"/>
  <c r="CM63" i="19"/>
  <c r="BX63" i="19"/>
  <c r="CJ62" i="19"/>
  <c r="CG61" i="19"/>
  <c r="CD60" i="19"/>
  <c r="CM59" i="19"/>
  <c r="BX59" i="19"/>
  <c r="CH58" i="19"/>
  <c r="CP57" i="19"/>
  <c r="BX57" i="19"/>
  <c r="CH56" i="19"/>
  <c r="CP55" i="19"/>
  <c r="BX55" i="19"/>
  <c r="CH54" i="19"/>
  <c r="CP53" i="19"/>
  <c r="BX53" i="19"/>
  <c r="CH52" i="19"/>
  <c r="CP51" i="19"/>
  <c r="BX51" i="19"/>
  <c r="CH50" i="19"/>
  <c r="CP49" i="19"/>
  <c r="BX49" i="19"/>
  <c r="CH48" i="19"/>
  <c r="CP47" i="19"/>
  <c r="BX47" i="19"/>
  <c r="CH46" i="19"/>
  <c r="CP45" i="19"/>
  <c r="BX45" i="19"/>
  <c r="CH44" i="19"/>
  <c r="CP43" i="19"/>
  <c r="BX43" i="19"/>
  <c r="CH42" i="19"/>
  <c r="CP41" i="19"/>
  <c r="BX41" i="19"/>
  <c r="CH40" i="19"/>
  <c r="CP39" i="19"/>
  <c r="CB38" i="19"/>
  <c r="CB127" i="19"/>
  <c r="CD37" i="19"/>
  <c r="CA36" i="19"/>
  <c r="CB35" i="19"/>
  <c r="CO33" i="19"/>
  <c r="CN32" i="19"/>
  <c r="CJ31" i="19"/>
  <c r="CL30" i="19"/>
  <c r="CJ29" i="19"/>
  <c r="CG28" i="19"/>
  <c r="CF27" i="19"/>
  <c r="CC26" i="19"/>
  <c r="CB25" i="19"/>
  <c r="CA24" i="19"/>
  <c r="CP22" i="19"/>
  <c r="CO21" i="19"/>
  <c r="CL20" i="19"/>
  <c r="CJ19" i="19"/>
  <c r="CG18" i="19"/>
  <c r="CH17" i="19"/>
  <c r="CG16" i="19"/>
  <c r="CD15" i="19"/>
  <c r="CC14" i="19"/>
  <c r="BX13" i="19"/>
  <c r="CN10" i="19"/>
  <c r="CM9" i="19"/>
  <c r="CL8" i="19"/>
  <c r="CH7" i="19"/>
  <c r="CG6" i="19"/>
  <c r="CD5" i="19"/>
  <c r="CE4" i="19"/>
  <c r="CD3" i="19"/>
  <c r="CO81" i="19"/>
  <c r="CC81" i="19"/>
  <c r="CO80" i="19"/>
  <c r="CC80" i="19"/>
  <c r="CO79" i="19"/>
  <c r="CC79" i="19"/>
  <c r="CO78" i="19"/>
  <c r="CC78" i="19"/>
  <c r="CO77" i="19"/>
  <c r="CC77" i="19"/>
  <c r="CO76" i="19"/>
  <c r="CC76" i="19"/>
  <c r="CO75" i="19"/>
  <c r="CC75" i="19"/>
  <c r="CO74" i="19"/>
  <c r="CC74" i="19"/>
  <c r="CO73" i="19"/>
  <c r="CO129" i="19"/>
  <c r="CC129" i="19"/>
  <c r="CC73" i="19"/>
  <c r="CO72" i="19"/>
  <c r="CC72" i="19"/>
  <c r="CO71" i="19"/>
  <c r="CC71" i="19"/>
  <c r="CO70" i="19"/>
  <c r="CC70" i="19"/>
  <c r="CO69" i="19"/>
  <c r="CC69" i="19"/>
  <c r="CO68" i="19"/>
  <c r="CC68" i="19"/>
  <c r="CO67" i="19"/>
  <c r="CC67" i="19"/>
  <c r="CO66" i="19"/>
  <c r="CC66" i="19"/>
  <c r="CO65" i="19"/>
  <c r="CC65" i="19"/>
  <c r="CO64" i="19"/>
  <c r="CC64" i="19"/>
  <c r="CO63" i="19"/>
  <c r="CC63" i="19"/>
  <c r="CO62" i="19"/>
  <c r="CC62" i="19"/>
  <c r="CO61" i="19"/>
  <c r="CC61" i="19"/>
  <c r="CO60" i="19"/>
  <c r="CC60" i="19"/>
  <c r="CO59" i="19"/>
  <c r="CC59" i="19"/>
  <c r="CO58" i="19"/>
  <c r="CC58" i="19"/>
  <c r="CO57" i="19"/>
  <c r="CC57" i="19"/>
  <c r="CO56" i="19"/>
  <c r="CC56" i="19"/>
  <c r="CO55" i="19"/>
  <c r="CC55" i="19"/>
  <c r="CO54" i="19"/>
  <c r="CC54" i="19"/>
  <c r="CO53" i="19"/>
  <c r="CC53" i="19"/>
  <c r="CO52" i="19"/>
  <c r="CC52" i="19"/>
  <c r="CO51" i="19"/>
  <c r="CC51" i="19"/>
  <c r="CO50" i="19"/>
  <c r="CC50" i="19"/>
  <c r="CO49" i="19"/>
  <c r="CC49" i="19"/>
  <c r="CO48" i="19"/>
  <c r="CC48" i="19"/>
  <c r="CO47" i="19"/>
  <c r="CC47" i="19"/>
  <c r="CO46" i="19"/>
  <c r="CC46" i="19"/>
  <c r="CO45" i="19"/>
  <c r="CC45" i="19"/>
  <c r="CO44" i="19"/>
  <c r="CC44" i="19"/>
  <c r="CO43" i="19"/>
  <c r="CC43" i="19"/>
  <c r="CO42" i="19"/>
  <c r="CC42" i="19"/>
  <c r="CO41" i="19"/>
  <c r="CC41" i="19"/>
  <c r="CO40" i="19"/>
  <c r="CC40" i="19"/>
  <c r="CO39" i="19"/>
  <c r="CC39" i="19"/>
  <c r="CI127" i="19"/>
  <c r="CI38" i="19"/>
  <c r="CC37" i="19"/>
  <c r="CH36" i="19"/>
  <c r="CL35" i="19"/>
  <c r="CB34" i="19"/>
  <c r="CE33" i="19"/>
  <c r="CJ32" i="19"/>
  <c r="CP31" i="19"/>
  <c r="CD30" i="19"/>
  <c r="CI29" i="19"/>
  <c r="CM28" i="19"/>
  <c r="CC27" i="19"/>
  <c r="CF26" i="19"/>
  <c r="CL25" i="19"/>
  <c r="CO24" i="19"/>
  <c r="BX24" i="19"/>
  <c r="CE23" i="19"/>
  <c r="CH22" i="19"/>
  <c r="CN21" i="19"/>
  <c r="CB20" i="19"/>
  <c r="CG19" i="19"/>
  <c r="CM18" i="19"/>
  <c r="CP17" i="19"/>
  <c r="CA17" i="19"/>
  <c r="CF16" i="19"/>
  <c r="CI15" i="19"/>
  <c r="CO14" i="19"/>
  <c r="BX14" i="19"/>
  <c r="CC13" i="19"/>
  <c r="CH12" i="19"/>
  <c r="CL11" i="19"/>
  <c r="CB10" i="19"/>
  <c r="CE9" i="19"/>
  <c r="CJ8" i="19"/>
  <c r="CP7" i="19"/>
  <c r="CD6" i="19"/>
  <c r="CI5" i="19"/>
  <c r="CM4" i="19"/>
  <c r="CC3" i="19"/>
  <c r="CB58" i="19"/>
  <c r="CB57" i="19"/>
  <c r="CB56" i="19"/>
  <c r="CB55" i="19"/>
  <c r="CB54" i="19"/>
  <c r="CN53" i="19"/>
  <c r="CB53" i="19"/>
  <c r="CN52" i="19"/>
  <c r="CB52" i="19"/>
  <c r="CN51" i="19"/>
  <c r="CB51" i="19"/>
  <c r="CN50" i="19"/>
  <c r="CB50" i="19"/>
  <c r="CN49" i="19"/>
  <c r="CB49" i="19"/>
  <c r="CN48" i="19"/>
  <c r="CB48" i="19"/>
  <c r="CN47" i="19"/>
  <c r="CB47" i="19"/>
  <c r="CN46" i="19"/>
  <c r="CB46" i="19"/>
  <c r="CN45" i="19"/>
  <c r="CB45" i="19"/>
  <c r="CN44" i="19"/>
  <c r="CB44" i="19"/>
  <c r="CN43" i="19"/>
  <c r="CB43" i="19"/>
  <c r="CN42" i="19"/>
  <c r="CB42" i="19"/>
  <c r="CN41" i="19"/>
  <c r="CB41" i="19"/>
  <c r="CN40" i="19"/>
  <c r="CB40" i="19"/>
  <c r="CN39" i="19"/>
  <c r="CB39" i="19"/>
  <c r="CH127" i="19"/>
  <c r="CH38" i="19"/>
  <c r="CP37" i="19"/>
  <c r="CB37" i="19"/>
  <c r="CG36" i="19"/>
  <c r="CJ35" i="19"/>
  <c r="CP34" i="19"/>
  <c r="CA34" i="19"/>
  <c r="CD33" i="19"/>
  <c r="CI32" i="19"/>
  <c r="CO31" i="19"/>
  <c r="CC30" i="19"/>
  <c r="CH29" i="19"/>
  <c r="CL28" i="19"/>
  <c r="CB27" i="19"/>
  <c r="CE26" i="19"/>
  <c r="CJ25" i="19"/>
  <c r="CN24" i="19"/>
  <c r="CD23" i="19"/>
  <c r="CG22" i="19"/>
  <c r="CM21" i="19"/>
  <c r="CA20" i="19"/>
  <c r="CF19" i="19"/>
  <c r="CL18" i="19"/>
  <c r="CO17" i="19"/>
  <c r="BX17" i="19"/>
  <c r="CE16" i="19"/>
  <c r="CH15" i="19"/>
  <c r="CN14" i="19"/>
  <c r="CB13" i="19"/>
  <c r="CG12" i="19"/>
  <c r="CJ11" i="19"/>
  <c r="CP10" i="19"/>
  <c r="CA10" i="19"/>
  <c r="CD9" i="19"/>
  <c r="CI8" i="19"/>
  <c r="CO7" i="19"/>
  <c r="CC6" i="19"/>
  <c r="CH5" i="19"/>
  <c r="CL4" i="19"/>
  <c r="CB3" i="19"/>
  <c r="CA39" i="19"/>
  <c r="CJ38" i="19"/>
  <c r="CJ127" i="19"/>
  <c r="CG37" i="19"/>
  <c r="CD36" i="19"/>
  <c r="CN35" i="19"/>
  <c r="CA35" i="19"/>
  <c r="CJ34" i="19"/>
  <c r="CG33" i="19"/>
  <c r="CD32" i="19"/>
  <c r="CN31" i="19"/>
  <c r="CA31" i="19"/>
  <c r="CJ30" i="19"/>
  <c r="CG29" i="19"/>
  <c r="CD28" i="19"/>
  <c r="CN27" i="19"/>
  <c r="CA27" i="19"/>
  <c r="CJ26" i="19"/>
  <c r="CG25" i="19"/>
  <c r="CD24" i="19"/>
  <c r="CN23" i="19"/>
  <c r="CA23" i="19"/>
  <c r="CJ22" i="19"/>
  <c r="CG21" i="19"/>
  <c r="CD20" i="19"/>
  <c r="CN19" i="19"/>
  <c r="CA19" i="19"/>
  <c r="CJ18" i="19"/>
  <c r="CG17" i="19"/>
  <c r="CD16" i="19"/>
  <c r="CN15" i="19"/>
  <c r="CA15" i="19"/>
  <c r="CJ14" i="19"/>
  <c r="CG13" i="19"/>
  <c r="CD12" i="19"/>
  <c r="CN11" i="19"/>
  <c r="CA11" i="19"/>
  <c r="CJ10" i="19"/>
  <c r="CG9" i="19"/>
  <c r="CD8" i="19"/>
  <c r="CN7" i="19"/>
  <c r="CA7" i="19"/>
  <c r="CJ6" i="19"/>
  <c r="CG5" i="19"/>
  <c r="CD4" i="19"/>
  <c r="CN3" i="19"/>
  <c r="CA3" i="19"/>
  <c r="CP36" i="19"/>
  <c r="CC36" i="19"/>
  <c r="CM35" i="19"/>
  <c r="BX35" i="19"/>
  <c r="CI34" i="19"/>
  <c r="CF33" i="19"/>
  <c r="CP32" i="19"/>
  <c r="CC32" i="19"/>
  <c r="CM31" i="19"/>
  <c r="BX31" i="19"/>
  <c r="CI30" i="19"/>
  <c r="CF29" i="19"/>
  <c r="CP28" i="19"/>
  <c r="CC28" i="19"/>
  <c r="CM27" i="19"/>
  <c r="BX27" i="19"/>
  <c r="CI26" i="19"/>
  <c r="CF25" i="19"/>
  <c r="CP24" i="19"/>
  <c r="CC24" i="19"/>
  <c r="CM23" i="19"/>
  <c r="BX23" i="19"/>
  <c r="CI22" i="19"/>
  <c r="CF21" i="19"/>
  <c r="CP20" i="19"/>
  <c r="CC20" i="19"/>
  <c r="CM19" i="19"/>
  <c r="BX19" i="19"/>
  <c r="CI18" i="19"/>
  <c r="CF17" i="19"/>
  <c r="CP16" i="19"/>
  <c r="CC16" i="19"/>
  <c r="CM15" i="19"/>
  <c r="BX15" i="19"/>
  <c r="CI14" i="19"/>
  <c r="CF13" i="19"/>
  <c r="CP12" i="19"/>
  <c r="CC12" i="19"/>
  <c r="CM11" i="19"/>
  <c r="BX11" i="19"/>
  <c r="CI10" i="19"/>
  <c r="CF9" i="19"/>
  <c r="CP8" i="19"/>
  <c r="CC8" i="19"/>
  <c r="CM7" i="19"/>
  <c r="BX7" i="19"/>
  <c r="CI6" i="19"/>
  <c r="CF5" i="19"/>
  <c r="CP4" i="19"/>
  <c r="CC4" i="19"/>
  <c r="CM3" i="19"/>
  <c r="BX3" i="19"/>
  <c r="BW39" i="19"/>
  <c r="CK38" i="19"/>
  <c r="CK127" i="19"/>
  <c r="BW127" i="19"/>
  <c r="BW38" i="19"/>
  <c r="CK37" i="19"/>
  <c r="BW37" i="19"/>
  <c r="CK36" i="19"/>
  <c r="BW36" i="19"/>
  <c r="CK35" i="19"/>
  <c r="BW35" i="19"/>
  <c r="CK34" i="19"/>
  <c r="BW34" i="19"/>
  <c r="CK33" i="19"/>
  <c r="BW33" i="19"/>
  <c r="CK32" i="19"/>
  <c r="BW32" i="19"/>
  <c r="CK31" i="19"/>
  <c r="BW31" i="19"/>
  <c r="CK30" i="19"/>
  <c r="BW30" i="19"/>
  <c r="CK29" i="19"/>
  <c r="BW29" i="19"/>
  <c r="CK28" i="19"/>
  <c r="BW28" i="19"/>
  <c r="CK27" i="19"/>
  <c r="BW27" i="19"/>
  <c r="CK26" i="19"/>
  <c r="BW26" i="19"/>
  <c r="CK25" i="19"/>
  <c r="BW25" i="19"/>
  <c r="CK24" i="19"/>
  <c r="BW24" i="19"/>
  <c r="CK23" i="19"/>
  <c r="BW23" i="19"/>
  <c r="CK22" i="19"/>
  <c r="BW22" i="19"/>
  <c r="CK21" i="19"/>
  <c r="BW21" i="19"/>
  <c r="CK20" i="19"/>
  <c r="BW20" i="19"/>
  <c r="CK19" i="19"/>
  <c r="BW19" i="19"/>
  <c r="CK18" i="19"/>
  <c r="BW18" i="19"/>
  <c r="CK17" i="19"/>
  <c r="BW17" i="19"/>
  <c r="CK16" i="19"/>
  <c r="BW16" i="19"/>
  <c r="CK15" i="19"/>
  <c r="BW15" i="19"/>
  <c r="CK14" i="19"/>
  <c r="BW14" i="19"/>
  <c r="CK13" i="19"/>
  <c r="BW13" i="19"/>
  <c r="CK12" i="19"/>
  <c r="BW12" i="19"/>
  <c r="CK11" i="19"/>
  <c r="BW11" i="19"/>
  <c r="CK10" i="19"/>
  <c r="BW10" i="19"/>
  <c r="CK9" i="19"/>
  <c r="BW9" i="19"/>
  <c r="CK8" i="19"/>
  <c r="BW8" i="19"/>
  <c r="CK7" i="19"/>
  <c r="BW7" i="19"/>
  <c r="CK6" i="19"/>
  <c r="BW6" i="19"/>
  <c r="CK5" i="19"/>
  <c r="BW5" i="19"/>
  <c r="CK4" i="19"/>
  <c r="BW4" i="19"/>
  <c r="CK3" i="19"/>
  <c r="BW3" i="19"/>
  <c r="BX2" i="19"/>
  <c r="CA2" i="19"/>
  <c r="CB2" i="19"/>
  <c r="CC2" i="19"/>
  <c r="CD2" i="19"/>
  <c r="CE2" i="19"/>
  <c r="CF2" i="19"/>
  <c r="CG2" i="19"/>
  <c r="CH2" i="19"/>
  <c r="CI2" i="19"/>
  <c r="CJ2" i="19"/>
  <c r="CK2" i="19"/>
  <c r="CL2" i="19"/>
  <c r="CM2" i="19"/>
  <c r="CN2" i="19"/>
  <c r="CO2" i="19"/>
  <c r="CP2" i="19"/>
  <c r="BW2" i="19"/>
  <c r="X2" i="19"/>
  <c r="AJ228" i="19"/>
  <c r="X223" i="19"/>
  <c r="AA227" i="19"/>
  <c r="AK222" i="19"/>
  <c r="AC225" i="19"/>
  <c r="AN229" i="19"/>
  <c r="AG219" i="19"/>
  <c r="AB214" i="19"/>
  <c r="AJ213" i="19"/>
  <c r="AH212" i="19"/>
  <c r="AN211" i="19"/>
  <c r="AL229" i="19"/>
  <c r="AA222" i="19"/>
  <c r="AA214" i="19"/>
  <c r="AC212" i="19"/>
  <c r="AM211" i="19"/>
  <c r="AQ231" i="19"/>
  <c r="AO230" i="19"/>
  <c r="AK229" i="19"/>
  <c r="AE228" i="19"/>
  <c r="AN221" i="19"/>
  <c r="AL231" i="19"/>
  <c r="AJ226" i="19"/>
  <c r="X222" i="19"/>
  <c r="AG221" i="19"/>
  <c r="AN217" i="19"/>
  <c r="AA212" i="19"/>
  <c r="AC211" i="19"/>
  <c r="AO210" i="19"/>
  <c r="AN208" i="19"/>
  <c r="AN232" i="19"/>
  <c r="AK231" i="19"/>
  <c r="AG230" i="19"/>
  <c r="AB229" i="19"/>
  <c r="AI226" i="19"/>
  <c r="AI224" i="19"/>
  <c r="AE221" i="19"/>
  <c r="AG218" i="19"/>
  <c r="AK217" i="19"/>
  <c r="AB211" i="19"/>
  <c r="AJ210" i="19"/>
  <c r="AI209" i="19"/>
  <c r="AM208" i="19"/>
  <c r="AM232" i="19"/>
  <c r="AJ231" i="19"/>
  <c r="AE230" i="19"/>
  <c r="AA229" i="19"/>
  <c r="AP227" i="19"/>
  <c r="AG226" i="19"/>
  <c r="AH224" i="19"/>
  <c r="AQ223" i="19"/>
  <c r="AD221" i="19"/>
  <c r="AM220" i="19"/>
  <c r="AI217" i="19"/>
  <c r="AQ216" i="19"/>
  <c r="AQ215" i="19"/>
  <c r="AA211" i="19"/>
  <c r="AA210" i="19"/>
  <c r="AH209" i="19"/>
  <c r="AL208" i="19"/>
  <c r="AP207" i="19"/>
  <c r="X227" i="19"/>
  <c r="AQ226" i="19"/>
  <c r="AA225" i="19"/>
  <c r="AK224" i="19"/>
  <c r="Z222" i="19"/>
  <c r="AI229" i="19"/>
  <c r="AH218" i="19"/>
  <c r="AD230" i="19"/>
  <c r="AF226" i="19"/>
  <c r="AE224" i="19"/>
  <c r="AP223" i="19"/>
  <c r="AC221" i="19"/>
  <c r="AJ220" i="19"/>
  <c r="AO206" i="19"/>
  <c r="AF231" i="19"/>
  <c r="AN227" i="19"/>
  <c r="AE226" i="19"/>
  <c r="AI220" i="19"/>
  <c r="Z208" i="19"/>
  <c r="AJ207" i="19"/>
  <c r="AN206" i="19"/>
  <c r="AG232" i="19"/>
  <c r="AO225" i="19"/>
  <c r="AD206" i="19"/>
  <c r="AA231" i="19"/>
  <c r="AM225" i="19"/>
  <c r="AE223" i="19"/>
  <c r="AA220" i="19"/>
  <c r="AP219" i="19"/>
  <c r="Z216" i="19"/>
  <c r="AG215" i="19"/>
  <c r="AO214" i="19"/>
  <c r="AA207" i="19"/>
  <c r="AC206" i="19"/>
  <c r="AH205" i="19"/>
  <c r="AP230" i="19"/>
  <c r="AG228" i="19"/>
  <c r="AO221" i="19"/>
  <c r="AD219" i="19"/>
  <c r="AM218" i="19"/>
  <c r="AI213" i="19"/>
  <c r="AK226" i="19"/>
  <c r="Z225" i="19"/>
  <c r="AC219" i="19"/>
  <c r="AI218" i="19"/>
  <c r="AO217" i="19"/>
  <c r="AB212" i="19"/>
  <c r="AL211" i="19"/>
  <c r="AP210" i="19"/>
  <c r="AO208" i="19"/>
  <c r="AO232" i="19"/>
  <c r="AM230" i="19"/>
  <c r="AD228" i="19"/>
  <c r="AJ224" i="19"/>
  <c r="AK232" i="19"/>
  <c r="AI231" i="19"/>
  <c r="Z229" i="19"/>
  <c r="AO227" i="19"/>
  <c r="AH217" i="19"/>
  <c r="AK216" i="19"/>
  <c r="AP215" i="19"/>
  <c r="Z210" i="19"/>
  <c r="AG209" i="19"/>
  <c r="AH208" i="19"/>
  <c r="AK207" i="19"/>
  <c r="AI232" i="19"/>
  <c r="AC230" i="19"/>
  <c r="X229" i="19"/>
  <c r="AD224" i="19"/>
  <c r="AO223" i="19"/>
  <c r="AJ216" i="19"/>
  <c r="AO215" i="19"/>
  <c r="AC231" i="19"/>
  <c r="AB230" i="19"/>
  <c r="AP228" i="19"/>
  <c r="AJ227" i="19"/>
  <c r="AF223" i="19"/>
  <c r="AH220" i="19"/>
  <c r="AQ219" i="19"/>
  <c r="AE216" i="19"/>
  <c r="AH215" i="19"/>
  <c r="AQ214" i="19"/>
  <c r="X208" i="19"/>
  <c r="AE207" i="19"/>
  <c r="AI205" i="19"/>
  <c r="AE232" i="19"/>
  <c r="AQ229" i="19"/>
  <c r="AN228" i="19"/>
  <c r="AE227" i="19"/>
  <c r="AD232" i="19"/>
  <c r="Z231" i="19"/>
  <c r="AP229" i="19"/>
  <c r="AL228" i="19"/>
  <c r="AD227" i="19"/>
  <c r="AL225" i="19"/>
  <c r="AD223" i="19"/>
  <c r="AM222" i="19"/>
  <c r="Z220" i="19"/>
  <c r="AO219" i="19"/>
  <c r="X216" i="19"/>
  <c r="AE215" i="19"/>
  <c r="AG214" i="19"/>
  <c r="AL213" i="19"/>
  <c r="AQ212" i="19"/>
  <c r="Z207" i="19"/>
  <c r="AB206" i="19"/>
  <c r="AG205" i="19"/>
  <c r="X232" i="19"/>
  <c r="AO229" i="19"/>
  <c r="AK228" i="19"/>
  <c r="AC227" i="19"/>
  <c r="AD225" i="19"/>
  <c r="Z223" i="19"/>
  <c r="AL222" i="19"/>
  <c r="X220" i="19"/>
  <c r="AM219" i="19"/>
  <c r="AC214" i="19"/>
  <c r="AK213" i="19"/>
  <c r="AP212" i="19"/>
  <c r="X207" i="19"/>
  <c r="AA206" i="19"/>
  <c r="AQ225" i="19"/>
  <c r="X225" i="19"/>
  <c r="AG224" i="19"/>
  <c r="AN223" i="19"/>
  <c r="AB221" i="19"/>
  <c r="AG220" i="19"/>
  <c r="AL219" i="19"/>
  <c r="AK218" i="19"/>
  <c r="AM217" i="19"/>
  <c r="AP216" i="19"/>
  <c r="AN215" i="19"/>
  <c r="AF214" i="19"/>
  <c r="AG213" i="19"/>
  <c r="X212" i="19"/>
  <c r="AK209" i="19"/>
  <c r="AK208" i="19"/>
  <c r="AD207" i="19"/>
  <c r="AQ205" i="19"/>
  <c r="AH232" i="19"/>
  <c r="AD231" i="19"/>
  <c r="AQ230" i="19"/>
  <c r="X230" i="19"/>
  <c r="AM229" i="19"/>
  <c r="AI228" i="19"/>
  <c r="AQ227" i="19"/>
  <c r="Z227" i="19"/>
  <c r="AH226" i="19"/>
  <c r="AP225" i="19"/>
  <c r="AF224" i="19"/>
  <c r="AK223" i="19"/>
  <c r="AN222" i="19"/>
  <c r="X221" i="19"/>
  <c r="AF220" i="19"/>
  <c r="AH219" i="19"/>
  <c r="AJ218" i="19"/>
  <c r="AL217" i="19"/>
  <c r="AL216" i="19"/>
  <c r="AM215" i="19"/>
  <c r="AE214" i="19"/>
  <c r="AF213" i="19"/>
  <c r="AQ210" i="19"/>
  <c r="AJ209" i="19"/>
  <c r="AI208" i="19"/>
  <c r="AC207" i="19"/>
  <c r="AK205" i="19"/>
  <c r="AC232" i="19"/>
  <c r="AJ230" i="19"/>
  <c r="AH229" i="19"/>
  <c r="AC226" i="19"/>
  <c r="AK225" i="19"/>
  <c r="AA215" i="19"/>
  <c r="AO212" i="19"/>
  <c r="AK211" i="19"/>
  <c r="AI210" i="19"/>
  <c r="AE209" i="19"/>
  <c r="AH206" i="19"/>
  <c r="AF205" i="19"/>
  <c r="AP231" i="19"/>
  <c r="X231" i="19"/>
  <c r="AC228" i="19"/>
  <c r="AM227" i="19"/>
  <c r="AC223" i="19"/>
  <c r="AJ222" i="19"/>
  <c r="AM221" i="19"/>
  <c r="AA219" i="19"/>
  <c r="AE218" i="19"/>
  <c r="AA217" i="19"/>
  <c r="AD216" i="19"/>
  <c r="AQ232" i="19"/>
  <c r="AB232" i="19"/>
  <c r="AO231" i="19"/>
  <c r="AI230" i="19"/>
  <c r="AD229" i="19"/>
  <c r="AA228" i="19"/>
  <c r="AL227" i="19"/>
  <c r="X226" i="19"/>
  <c r="AJ225" i="19"/>
  <c r="AQ224" i="19"/>
  <c r="AB223" i="19"/>
  <c r="AI222" i="19"/>
  <c r="AL221" i="19"/>
  <c r="Z219" i="19"/>
  <c r="AD218" i="19"/>
  <c r="Z217" i="19"/>
  <c r="AC216" i="19"/>
  <c r="X215" i="19"/>
  <c r="AO213" i="19"/>
  <c r="AN212" i="19"/>
  <c r="AF211" i="19"/>
  <c r="AD210" i="19"/>
  <c r="AD209" i="19"/>
  <c r="AG206" i="19"/>
  <c r="AE205" i="19"/>
  <c r="AP232" i="19"/>
  <c r="AA232" i="19"/>
  <c r="AM231" i="19"/>
  <c r="AH230" i="19"/>
  <c r="AC229" i="19"/>
  <c r="AQ228" i="19"/>
  <c r="X228" i="19"/>
  <c r="AK227" i="19"/>
  <c r="AE225" i="19"/>
  <c r="AM224" i="19"/>
  <c r="AA223" i="19"/>
  <c r="AE222" i="19"/>
  <c r="AH221" i="19"/>
  <c r="AN220" i="19"/>
  <c r="X219" i="19"/>
  <c r="AC218" i="19"/>
  <c r="X217" i="19"/>
  <c r="AA216" i="19"/>
  <c r="AM213" i="19"/>
  <c r="AM212" i="19"/>
  <c r="AE211" i="19"/>
  <c r="AC210" i="19"/>
  <c r="AC209" i="19"/>
  <c r="AQ207" i="19"/>
  <c r="AE206" i="19"/>
  <c r="AD215" i="19"/>
  <c r="AK214" i="19"/>
  <c r="AE213" i="19"/>
  <c r="AK212" i="19"/>
  <c r="Z211" i="19"/>
  <c r="AG210" i="19"/>
  <c r="AG208" i="19"/>
  <c r="AO207" i="19"/>
  <c r="X206" i="19"/>
  <c r="AC205" i="19"/>
  <c r="AF232" i="19"/>
  <c r="AH231" i="19"/>
  <c r="AF230" i="19"/>
  <c r="AF229" i="19"/>
  <c r="AF228" i="19"/>
  <c r="AB227" i="19"/>
  <c r="AL226" i="19"/>
  <c r="AF225" i="19"/>
  <c r="X224" i="19"/>
  <c r="AM223" i="19"/>
  <c r="AG222" i="19"/>
  <c r="AQ221" i="19"/>
  <c r="AA221" i="19"/>
  <c r="AL220" i="19"/>
  <c r="AF219" i="19"/>
  <c r="AG217" i="19"/>
  <c r="AO216" i="19"/>
  <c r="AC215" i="19"/>
  <c r="AI214" i="19"/>
  <c r="Z213" i="19"/>
  <c r="AJ212" i="19"/>
  <c r="AQ211" i="19"/>
  <c r="X211" i="19"/>
  <c r="AF210" i="19"/>
  <c r="AQ209" i="19"/>
  <c r="AF208" i="19"/>
  <c r="AM207" i="19"/>
  <c r="AQ206" i="19"/>
  <c r="AB205" i="19"/>
  <c r="AL223" i="19"/>
  <c r="AF222" i="19"/>
  <c r="AP221" i="19"/>
  <c r="Z221" i="19"/>
  <c r="AK220" i="19"/>
  <c r="AE219" i="19"/>
  <c r="AQ218" i="19"/>
  <c r="AF217" i="19"/>
  <c r="AM216" i="19"/>
  <c r="AB215" i="19"/>
  <c r="AH214" i="19"/>
  <c r="X213" i="19"/>
  <c r="AI212" i="19"/>
  <c r="AO211" i="19"/>
  <c r="AE210" i="19"/>
  <c r="AM209" i="19"/>
  <c r="AA208" i="19"/>
  <c r="AL207" i="19"/>
  <c r="AP206" i="19"/>
  <c r="AM206" i="19"/>
  <c r="AO205" i="19"/>
  <c r="AA205" i="19"/>
  <c r="AL232" i="19"/>
  <c r="Z232" i="19"/>
  <c r="AG231" i="19"/>
  <c r="AN230" i="19"/>
  <c r="AA230" i="19"/>
  <c r="AG229" i="19"/>
  <c r="AO228" i="19"/>
  <c r="AB228" i="19"/>
  <c r="AI227" i="19"/>
  <c r="AO226" i="19"/>
  <c r="AB226" i="19"/>
  <c r="AI225" i="19"/>
  <c r="AP224" i="19"/>
  <c r="AC224" i="19"/>
  <c r="AI223" i="19"/>
  <c r="AQ222" i="19"/>
  <c r="AD222" i="19"/>
  <c r="AK221" i="19"/>
  <c r="AE220" i="19"/>
  <c r="AK219" i="19"/>
  <c r="AP218" i="19"/>
  <c r="AB218" i="19"/>
  <c r="AE217" i="19"/>
  <c r="AI216" i="19"/>
  <c r="AK215" i="19"/>
  <c r="AN214" i="19"/>
  <c r="Z214" i="19"/>
  <c r="AD213" i="19"/>
  <c r="AG212" i="19"/>
  <c r="AI211" i="19"/>
  <c r="AM210" i="19"/>
  <c r="X210" i="19"/>
  <c r="AP209" i="19"/>
  <c r="AB209" i="19"/>
  <c r="AE208" i="19"/>
  <c r="AI207" i="19"/>
  <c r="AK206" i="19"/>
  <c r="AN205" i="19"/>
  <c r="Z205" i="19"/>
  <c r="AA226" i="19"/>
  <c r="AH225" i="19"/>
  <c r="AO224" i="19"/>
  <c r="AB224" i="19"/>
  <c r="AH223" i="19"/>
  <c r="AP222" i="19"/>
  <c r="AC222" i="19"/>
  <c r="AJ221" i="19"/>
  <c r="AQ220" i="19"/>
  <c r="AC220" i="19"/>
  <c r="AJ219" i="19"/>
  <c r="AO218" i="19"/>
  <c r="AA218" i="19"/>
  <c r="AC217" i="19"/>
  <c r="AG216" i="19"/>
  <c r="AJ215" i="19"/>
  <c r="AM214" i="19"/>
  <c r="X214" i="19"/>
  <c r="AQ213" i="19"/>
  <c r="AC213" i="19"/>
  <c r="AE212" i="19"/>
  <c r="AH211" i="19"/>
  <c r="AL210" i="19"/>
  <c r="AO209" i="19"/>
  <c r="AA209" i="19"/>
  <c r="AC208" i="19"/>
  <c r="AG207" i="19"/>
  <c r="AJ206" i="19"/>
  <c r="AM205" i="19"/>
  <c r="X205" i="19"/>
  <c r="AH227" i="19"/>
  <c r="AN226" i="19"/>
  <c r="AJ232" i="19"/>
  <c r="AE231" i="19"/>
  <c r="AK230" i="19"/>
  <c r="AE229" i="19"/>
  <c r="AM228" i="19"/>
  <c r="Z228" i="19"/>
  <c r="AG227" i="19"/>
  <c r="AM226" i="19"/>
  <c r="Z226" i="19"/>
  <c r="AG225" i="19"/>
  <c r="AN224" i="19"/>
  <c r="AA224" i="19"/>
  <c r="AG223" i="19"/>
  <c r="AO222" i="19"/>
  <c r="AB222" i="19"/>
  <c r="AI221" i="19"/>
  <c r="AO220" i="19"/>
  <c r="AB220" i="19"/>
  <c r="AI219" i="19"/>
  <c r="AN218" i="19"/>
  <c r="X218" i="19"/>
  <c r="AQ217" i="19"/>
  <c r="AB217" i="19"/>
  <c r="AF216" i="19"/>
  <c r="AI215" i="19"/>
  <c r="AL214" i="19"/>
  <c r="AP213" i="19"/>
  <c r="AA213" i="19"/>
  <c r="AD212" i="19"/>
  <c r="AG211" i="19"/>
  <c r="AK210" i="19"/>
  <c r="AN209" i="19"/>
  <c r="X209" i="19"/>
  <c r="AQ208" i="19"/>
  <c r="AB208" i="19"/>
  <c r="AF207" i="19"/>
  <c r="AI206" i="19"/>
  <c r="AL205" i="19"/>
  <c r="AF218" i="19"/>
  <c r="AP217" i="19"/>
  <c r="AD217" i="19"/>
  <c r="AN216" i="19"/>
  <c r="AB216" i="19"/>
  <c r="AL215" i="19"/>
  <c r="Z215" i="19"/>
  <c r="AJ214" i="19"/>
  <c r="AH213" i="19"/>
  <c r="AF212" i="19"/>
  <c r="AP211" i="19"/>
  <c r="AD211" i="19"/>
  <c r="AN210" i="19"/>
  <c r="AB210" i="19"/>
  <c r="AL209" i="19"/>
  <c r="Z209" i="19"/>
  <c r="AJ208" i="19"/>
  <c r="AH207" i="19"/>
  <c r="AF206" i="19"/>
  <c r="AP205" i="19"/>
  <c r="AD205" i="19"/>
  <c r="AN231" i="19"/>
  <c r="AB231" i="19"/>
  <c r="AL230" i="19"/>
  <c r="Z230" i="19"/>
  <c r="AJ229" i="19"/>
  <c r="AH228" i="19"/>
  <c r="AF227" i="19"/>
  <c r="AP226" i="19"/>
  <c r="AD226" i="19"/>
  <c r="AN225" i="19"/>
  <c r="AB225" i="19"/>
  <c r="AL224" i="19"/>
  <c r="Z224" i="19"/>
  <c r="AJ223" i="19"/>
  <c r="AH222" i="19"/>
  <c r="AF221" i="19"/>
  <c r="AP220" i="19"/>
  <c r="AD220" i="19"/>
  <c r="AN219" i="19"/>
  <c r="AB219" i="19"/>
  <c r="AL218" i="19"/>
  <c r="Z218" i="19"/>
  <c r="AJ217" i="19"/>
  <c r="AH216" i="19"/>
  <c r="AF215" i="19"/>
  <c r="AP214" i="19"/>
  <c r="AD214" i="19"/>
  <c r="AN213" i="19"/>
  <c r="AB213" i="19"/>
  <c r="AL212" i="19"/>
  <c r="Z212" i="19"/>
  <c r="AJ211" i="19"/>
  <c r="AH210" i="19"/>
  <c r="AF209" i="19"/>
  <c r="AP208" i="19"/>
  <c r="AD208" i="19"/>
  <c r="AN207" i="19"/>
  <c r="AB207" i="19"/>
  <c r="AL206" i="19"/>
  <c r="Z206" i="19"/>
  <c r="AJ205" i="19"/>
  <c r="AG204" i="19"/>
  <c r="AE203" i="19"/>
  <c r="AP203" i="19"/>
  <c r="AQ204" i="19"/>
  <c r="AE204" i="19"/>
  <c r="AO203" i="19"/>
  <c r="AC203" i="19"/>
  <c r="AP204" i="19"/>
  <c r="AD204" i="19"/>
  <c r="AN203" i="19"/>
  <c r="AB203" i="19"/>
  <c r="AO204" i="19"/>
  <c r="AC204" i="19"/>
  <c r="AM203" i="19"/>
  <c r="AA203" i="19"/>
  <c r="AK204" i="19"/>
  <c r="X204" i="19"/>
  <c r="AI203" i="19"/>
  <c r="AJ204" i="19"/>
  <c r="AH203" i="19"/>
  <c r="AI204" i="19"/>
  <c r="AG203" i="19"/>
  <c r="AH204" i="19"/>
  <c r="AF203" i="19"/>
  <c r="AQ203" i="19"/>
  <c r="AF204" i="19"/>
  <c r="AD203" i="19"/>
  <c r="AN204" i="19"/>
  <c r="AB204" i="19"/>
  <c r="AL203" i="19"/>
  <c r="Z203" i="19"/>
  <c r="AM204" i="19"/>
  <c r="AA204" i="19"/>
  <c r="AK203" i="19"/>
  <c r="X203" i="19"/>
  <c r="AL204" i="19"/>
  <c r="Z204" i="19"/>
  <c r="AJ203" i="19"/>
  <c r="AL201" i="19"/>
  <c r="AF201" i="19"/>
  <c r="AI202" i="19"/>
  <c r="AA200" i="19"/>
  <c r="X199" i="19"/>
  <c r="AH202" i="19"/>
  <c r="AG202" i="19"/>
  <c r="AQ201" i="19"/>
  <c r="AC202" i="19"/>
  <c r="AP201" i="19"/>
  <c r="AE201" i="19"/>
  <c r="AO200" i="19"/>
  <c r="AD201" i="19"/>
  <c r="AN200" i="19"/>
  <c r="Z201" i="19"/>
  <c r="AM200" i="19"/>
  <c r="AL199" i="19"/>
  <c r="AI198" i="19"/>
  <c r="AI200" i="19"/>
  <c r="AK199" i="19"/>
  <c r="AH198" i="19"/>
  <c r="AC200" i="19"/>
  <c r="AJ199" i="19"/>
  <c r="AG198" i="19"/>
  <c r="AO202" i="19"/>
  <c r="AB200" i="19"/>
  <c r="Z199" i="19"/>
  <c r="AF202" i="19"/>
  <c r="AO201" i="19"/>
  <c r="AC201" i="19"/>
  <c r="AL200" i="19"/>
  <c r="Z200" i="19"/>
  <c r="AI199" i="19"/>
  <c r="AF198" i="19"/>
  <c r="AQ202" i="19"/>
  <c r="AE202" i="19"/>
  <c r="AN201" i="19"/>
  <c r="AB201" i="19"/>
  <c r="AK200" i="19"/>
  <c r="X200" i="19"/>
  <c r="AH199" i="19"/>
  <c r="AQ198" i="19"/>
  <c r="AE198" i="19"/>
  <c r="AP202" i="19"/>
  <c r="AD202" i="19"/>
  <c r="AM201" i="19"/>
  <c r="AA201" i="19"/>
  <c r="AJ200" i="19"/>
  <c r="AG199" i="19"/>
  <c r="AP198" i="19"/>
  <c r="AD198" i="19"/>
  <c r="AF199" i="19"/>
  <c r="AO198" i="19"/>
  <c r="AC198" i="19"/>
  <c r="AN202" i="19"/>
  <c r="AB202" i="19"/>
  <c r="AK201" i="19"/>
  <c r="X201" i="19"/>
  <c r="AH200" i="19"/>
  <c r="AQ199" i="19"/>
  <c r="AE199" i="19"/>
  <c r="AN198" i="19"/>
  <c r="AB198" i="19"/>
  <c r="AM202" i="19"/>
  <c r="AA202" i="19"/>
  <c r="AJ201" i="19"/>
  <c r="AG200" i="19"/>
  <c r="AP199" i="19"/>
  <c r="AD199" i="19"/>
  <c r="AM198" i="19"/>
  <c r="AA198" i="19"/>
  <c r="AL202" i="19"/>
  <c r="Z202" i="19"/>
  <c r="AI201" i="19"/>
  <c r="AF200" i="19"/>
  <c r="AO199" i="19"/>
  <c r="AC199" i="19"/>
  <c r="AL198" i="19"/>
  <c r="Z198" i="19"/>
  <c r="AK202" i="19"/>
  <c r="X202" i="19"/>
  <c r="AH201" i="19"/>
  <c r="AQ200" i="19"/>
  <c r="AE200" i="19"/>
  <c r="AN199" i="19"/>
  <c r="AB199" i="19"/>
  <c r="AK198" i="19"/>
  <c r="X198" i="19"/>
  <c r="AJ202" i="19"/>
  <c r="AG201" i="19"/>
  <c r="AP200" i="19"/>
  <c r="AD200" i="19"/>
  <c r="AM199" i="19"/>
  <c r="AA199" i="19"/>
  <c r="AJ198" i="19"/>
  <c r="AF194" i="19"/>
  <c r="X191" i="19"/>
  <c r="AK197" i="19"/>
  <c r="Z193" i="19"/>
  <c r="AC184" i="19"/>
  <c r="AI182" i="19"/>
  <c r="AL179" i="19"/>
  <c r="AP177" i="19"/>
  <c r="AO175" i="19"/>
  <c r="AJ197" i="19"/>
  <c r="AN188" i="19"/>
  <c r="AQ185" i="19"/>
  <c r="AB184" i="19"/>
  <c r="AH182" i="19"/>
  <c r="X179" i="19"/>
  <c r="AO177" i="19"/>
  <c r="AL175" i="19"/>
  <c r="AD197" i="19"/>
  <c r="AM196" i="19"/>
  <c r="AP185" i="19"/>
  <c r="AB182" i="19"/>
  <c r="Z177" i="19"/>
  <c r="AK175" i="19"/>
  <c r="AC197" i="19"/>
  <c r="AL196" i="19"/>
  <c r="AF189" i="19"/>
  <c r="AH185" i="19"/>
  <c r="AB195" i="19"/>
  <c r="AB193" i="19"/>
  <c r="AG192" i="19"/>
  <c r="AK187" i="19"/>
  <c r="AI184" i="19"/>
  <c r="AE181" i="19"/>
  <c r="AO179" i="19"/>
  <c r="AP197" i="19"/>
  <c r="AA193" i="19"/>
  <c r="AA192" i="19"/>
  <c r="AC187" i="19"/>
  <c r="AE184" i="19"/>
  <c r="AN182" i="19"/>
  <c r="AN179" i="19"/>
  <c r="AQ177" i="19"/>
  <c r="AA197" i="19"/>
  <c r="AK196" i="19"/>
  <c r="AE189" i="19"/>
  <c r="AL180" i="19"/>
  <c r="AJ196" i="19"/>
  <c r="AK190" i="19"/>
  <c r="AD189" i="19"/>
  <c r="AG196" i="19"/>
  <c r="AP195" i="19"/>
  <c r="AO194" i="19"/>
  <c r="AG191" i="19"/>
  <c r="AI190" i="19"/>
  <c r="AC189" i="19"/>
  <c r="AE186" i="19"/>
  <c r="AL183" i="19"/>
  <c r="AQ178" i="19"/>
  <c r="AC196" i="19"/>
  <c r="AE195" i="19"/>
  <c r="AN194" i="19"/>
  <c r="AF191" i="19"/>
  <c r="AD190" i="19"/>
  <c r="Z186" i="19"/>
  <c r="Z183" i="19"/>
  <c r="AA178" i="19"/>
  <c r="AO176" i="19"/>
  <c r="AD195" i="19"/>
  <c r="AK194" i="19"/>
  <c r="AO193" i="19"/>
  <c r="AJ192" i="19"/>
  <c r="AE191" i="19"/>
  <c r="AC190" i="19"/>
  <c r="AQ187" i="19"/>
  <c r="X186" i="19"/>
  <c r="X183" i="19"/>
  <c r="AI181" i="19"/>
  <c r="Z178" i="19"/>
  <c r="X176" i="19"/>
  <c r="AL174" i="19"/>
  <c r="AC195" i="19"/>
  <c r="AI194" i="19"/>
  <c r="AD193" i="19"/>
  <c r="AH192" i="19"/>
  <c r="AD191" i="19"/>
  <c r="AL187" i="19"/>
  <c r="AH181" i="19"/>
  <c r="AG182" i="19"/>
  <c r="AD181" i="19"/>
  <c r="AJ179" i="19"/>
  <c r="AL177" i="19"/>
  <c r="AJ175" i="19"/>
  <c r="AO197" i="19"/>
  <c r="AI196" i="19"/>
  <c r="Z195" i="19"/>
  <c r="AH194" i="19"/>
  <c r="X193" i="19"/>
  <c r="Z192" i="19"/>
  <c r="AC191" i="19"/>
  <c r="Z190" i="19"/>
  <c r="AB189" i="19"/>
  <c r="AQ188" i="19"/>
  <c r="AJ187" i="19"/>
  <c r="AO185" i="19"/>
  <c r="AA184" i="19"/>
  <c r="AF182" i="19"/>
  <c r="AN180" i="19"/>
  <c r="AI179" i="19"/>
  <c r="AK177" i="19"/>
  <c r="AH175" i="19"/>
  <c r="AN197" i="19"/>
  <c r="AH196" i="19"/>
  <c r="AQ195" i="19"/>
  <c r="AG194" i="19"/>
  <c r="AQ193" i="19"/>
  <c r="X192" i="19"/>
  <c r="Z191" i="19"/>
  <c r="X190" i="19"/>
  <c r="AO188" i="19"/>
  <c r="AI187" i="19"/>
  <c r="AN185" i="19"/>
  <c r="Z184" i="19"/>
  <c r="AE182" i="19"/>
  <c r="AM180" i="19"/>
  <c r="Z179" i="19"/>
  <c r="AB177" i="19"/>
  <c r="AM174" i="19"/>
  <c r="AL195" i="19"/>
  <c r="AE194" i="19"/>
  <c r="AN193" i="19"/>
  <c r="AI188" i="19"/>
  <c r="AC185" i="19"/>
  <c r="AH183" i="19"/>
  <c r="AA182" i="19"/>
  <c r="AK180" i="19"/>
  <c r="AO178" i="19"/>
  <c r="X177" i="19"/>
  <c r="AN176" i="19"/>
  <c r="AI174" i="19"/>
  <c r="AI197" i="19"/>
  <c r="AB196" i="19"/>
  <c r="AI195" i="19"/>
  <c r="AB194" i="19"/>
  <c r="AM193" i="19"/>
  <c r="AN192" i="19"/>
  <c r="AQ190" i="19"/>
  <c r="AO189" i="19"/>
  <c r="AH188" i="19"/>
  <c r="AN186" i="19"/>
  <c r="AB185" i="19"/>
  <c r="AF183" i="19"/>
  <c r="Z182" i="19"/>
  <c r="AQ181" i="19"/>
  <c r="AI180" i="19"/>
  <c r="AN178" i="19"/>
  <c r="AM176" i="19"/>
  <c r="AH174" i="19"/>
  <c r="AH197" i="19"/>
  <c r="AA196" i="19"/>
  <c r="AH195" i="19"/>
  <c r="AA194" i="19"/>
  <c r="AH193" i="19"/>
  <c r="AM192" i="19"/>
  <c r="AQ191" i="19"/>
  <c r="AP190" i="19"/>
  <c r="AM189" i="19"/>
  <c r="AG188" i="19"/>
  <c r="AM186" i="19"/>
  <c r="Z185" i="19"/>
  <c r="AE183" i="19"/>
  <c r="AL181" i="19"/>
  <c r="AG180" i="19"/>
  <c r="AL178" i="19"/>
  <c r="AL176" i="19"/>
  <c r="AG174" i="19"/>
  <c r="AF197" i="19"/>
  <c r="AQ196" i="19"/>
  <c r="Z196" i="19"/>
  <c r="AG195" i="19"/>
  <c r="Z194" i="19"/>
  <c r="AF193" i="19"/>
  <c r="AL192" i="19"/>
  <c r="AK191" i="19"/>
  <c r="AM190" i="19"/>
  <c r="AL189" i="19"/>
  <c r="AF188" i="19"/>
  <c r="AL186" i="19"/>
  <c r="X185" i="19"/>
  <c r="AQ184" i="19"/>
  <c r="AD183" i="19"/>
  <c r="AK181" i="19"/>
  <c r="AF180" i="19"/>
  <c r="AQ179" i="19"/>
  <c r="AK178" i="19"/>
  <c r="AI176" i="19"/>
  <c r="AE174" i="19"/>
  <c r="AE197" i="19"/>
  <c r="AO196" i="19"/>
  <c r="AF195" i="19"/>
  <c r="X194" i="19"/>
  <c r="AE193" i="19"/>
  <c r="AK192" i="19"/>
  <c r="AJ191" i="19"/>
  <c r="AL190" i="19"/>
  <c r="AK189" i="19"/>
  <c r="AE188" i="19"/>
  <c r="AK186" i="19"/>
  <c r="AO184" i="19"/>
  <c r="AC183" i="19"/>
  <c r="AJ181" i="19"/>
  <c r="AP179" i="19"/>
  <c r="AB178" i="19"/>
  <c r="Z176" i="19"/>
  <c r="AP175" i="19"/>
  <c r="AO195" i="19"/>
  <c r="X195" i="19"/>
  <c r="AM194" i="19"/>
  <c r="AL193" i="19"/>
  <c r="AF192" i="19"/>
  <c r="AP191" i="19"/>
  <c r="AH190" i="19"/>
  <c r="Z189" i="19"/>
  <c r="AB188" i="19"/>
  <c r="AH187" i="19"/>
  <c r="AI186" i="19"/>
  <c r="AL185" i="19"/>
  <c r="AN184" i="19"/>
  <c r="AQ183" i="19"/>
  <c r="AC181" i="19"/>
  <c r="AE180" i="19"/>
  <c r="AH179" i="19"/>
  <c r="AI178" i="19"/>
  <c r="AJ177" i="19"/>
  <c r="AH176" i="19"/>
  <c r="AF175" i="19"/>
  <c r="AC174" i="19"/>
  <c r="AQ197" i="19"/>
  <c r="AB197" i="19"/>
  <c r="AN196" i="19"/>
  <c r="X196" i="19"/>
  <c r="AN195" i="19"/>
  <c r="AL194" i="19"/>
  <c r="AI193" i="19"/>
  <c r="AE192" i="19"/>
  <c r="AN191" i="19"/>
  <c r="AF190" i="19"/>
  <c r="AQ189" i="19"/>
  <c r="X189" i="19"/>
  <c r="AA188" i="19"/>
  <c r="AE187" i="19"/>
  <c r="AG186" i="19"/>
  <c r="AJ185" i="19"/>
  <c r="AL184" i="19"/>
  <c r="AO183" i="19"/>
  <c r="AQ182" i="19"/>
  <c r="Z180" i="19"/>
  <c r="AC179" i="19"/>
  <c r="AE178" i="19"/>
  <c r="AD177" i="19"/>
  <c r="AG176" i="19"/>
  <c r="AE175" i="19"/>
  <c r="AB174" i="19"/>
  <c r="AL191" i="19"/>
  <c r="AE190" i="19"/>
  <c r="AP189" i="19"/>
  <c r="Z188" i="19"/>
  <c r="AD187" i="19"/>
  <c r="AF186" i="19"/>
  <c r="AI185" i="19"/>
  <c r="AK184" i="19"/>
  <c r="AN183" i="19"/>
  <c r="AO182" i="19"/>
  <c r="X180" i="19"/>
  <c r="AB179" i="19"/>
  <c r="AC178" i="19"/>
  <c r="AC177" i="19"/>
  <c r="AA176" i="19"/>
  <c r="X175" i="19"/>
  <c r="AP193" i="19"/>
  <c r="AC193" i="19"/>
  <c r="AI192" i="19"/>
  <c r="AO191" i="19"/>
  <c r="AB191" i="19"/>
  <c r="AG190" i="19"/>
  <c r="AN189" i="19"/>
  <c r="AA189" i="19"/>
  <c r="AC188" i="19"/>
  <c r="AF187" i="19"/>
  <c r="AH186" i="19"/>
  <c r="AK185" i="19"/>
  <c r="AM184" i="19"/>
  <c r="X184" i="19"/>
  <c r="AP183" i="19"/>
  <c r="AB183" i="19"/>
  <c r="AC182" i="19"/>
  <c r="AF181" i="19"/>
  <c r="AH180" i="19"/>
  <c r="AK179" i="19"/>
  <c r="AM178" i="19"/>
  <c r="X178" i="19"/>
  <c r="AN177" i="19"/>
  <c r="AK176" i="19"/>
  <c r="AI175" i="19"/>
  <c r="AF174" i="19"/>
  <c r="AJ189" i="19"/>
  <c r="AM188" i="19"/>
  <c r="X188" i="19"/>
  <c r="AP187" i="19"/>
  <c r="AB187" i="19"/>
  <c r="AC186" i="19"/>
  <c r="AF185" i="19"/>
  <c r="AH184" i="19"/>
  <c r="AK183" i="19"/>
  <c r="AM182" i="19"/>
  <c r="X182" i="19"/>
  <c r="AP181" i="19"/>
  <c r="AB181" i="19"/>
  <c r="AC180" i="19"/>
  <c r="AF179" i="19"/>
  <c r="AH178" i="19"/>
  <c r="AI177" i="19"/>
  <c r="AF176" i="19"/>
  <c r="AD175" i="19"/>
  <c r="AQ174" i="19"/>
  <c r="AA174" i="19"/>
  <c r="AM197" i="19"/>
  <c r="Z197" i="19"/>
  <c r="AF196" i="19"/>
  <c r="AK195" i="19"/>
  <c r="AQ194" i="19"/>
  <c r="AD194" i="19"/>
  <c r="AK193" i="19"/>
  <c r="AQ192" i="19"/>
  <c r="AC192" i="19"/>
  <c r="AI191" i="19"/>
  <c r="AO190" i="19"/>
  <c r="AB190" i="19"/>
  <c r="AI189" i="19"/>
  <c r="AL188" i="19"/>
  <c r="AO187" i="19"/>
  <c r="Z187" i="19"/>
  <c r="AQ186" i="19"/>
  <c r="AB186" i="19"/>
  <c r="AE185" i="19"/>
  <c r="AG184" i="19"/>
  <c r="AJ183" i="19"/>
  <c r="AL182" i="19"/>
  <c r="AO181" i="19"/>
  <c r="Z181" i="19"/>
  <c r="AQ180" i="19"/>
  <c r="AB180" i="19"/>
  <c r="AE179" i="19"/>
  <c r="AG178" i="19"/>
  <c r="AF177" i="19"/>
  <c r="AC176" i="19"/>
  <c r="AC175" i="19"/>
  <c r="AO174" i="19"/>
  <c r="Z174" i="19"/>
  <c r="AL197" i="19"/>
  <c r="X197" i="19"/>
  <c r="AE196" i="19"/>
  <c r="AJ195" i="19"/>
  <c r="AP194" i="19"/>
  <c r="AC194" i="19"/>
  <c r="AJ193" i="19"/>
  <c r="AO192" i="19"/>
  <c r="AB192" i="19"/>
  <c r="AH191" i="19"/>
  <c r="AN190" i="19"/>
  <c r="AA190" i="19"/>
  <c r="AH189" i="19"/>
  <c r="AK188" i="19"/>
  <c r="AN187" i="19"/>
  <c r="X187" i="19"/>
  <c r="AO186" i="19"/>
  <c r="AA186" i="19"/>
  <c r="AD185" i="19"/>
  <c r="AF184" i="19"/>
  <c r="AI183" i="19"/>
  <c r="AK182" i="19"/>
  <c r="AN181" i="19"/>
  <c r="X181" i="19"/>
  <c r="AO180" i="19"/>
  <c r="AA180" i="19"/>
  <c r="AD179" i="19"/>
  <c r="AF178" i="19"/>
  <c r="AE177" i="19"/>
  <c r="AB176" i="19"/>
  <c r="AQ175" i="19"/>
  <c r="Z175" i="19"/>
  <c r="AN174" i="19"/>
  <c r="AJ188" i="19"/>
  <c r="AG187" i="19"/>
  <c r="AP186" i="19"/>
  <c r="AD186" i="19"/>
  <c r="AM185" i="19"/>
  <c r="AA185" i="19"/>
  <c r="AJ184" i="19"/>
  <c r="AG183" i="19"/>
  <c r="AP182" i="19"/>
  <c r="AD182" i="19"/>
  <c r="AM181" i="19"/>
  <c r="AA181" i="19"/>
  <c r="AJ180" i="19"/>
  <c r="AG179" i="19"/>
  <c r="AP178" i="19"/>
  <c r="AD178" i="19"/>
  <c r="AM177" i="19"/>
  <c r="AA177" i="19"/>
  <c r="AJ176" i="19"/>
  <c r="AG175" i="19"/>
  <c r="AP174" i="19"/>
  <c r="AD174" i="19"/>
  <c r="AH177" i="19"/>
  <c r="AQ176" i="19"/>
  <c r="AE176" i="19"/>
  <c r="AN175" i="19"/>
  <c r="AB175" i="19"/>
  <c r="AK174" i="19"/>
  <c r="X174" i="19"/>
  <c r="AG197" i="19"/>
  <c r="AP196" i="19"/>
  <c r="AD196" i="19"/>
  <c r="AM195" i="19"/>
  <c r="AA195" i="19"/>
  <c r="AJ194" i="19"/>
  <c r="AG193" i="19"/>
  <c r="AP192" i="19"/>
  <c r="AD192" i="19"/>
  <c r="AM191" i="19"/>
  <c r="AA191" i="19"/>
  <c r="AJ190" i="19"/>
  <c r="AG189" i="19"/>
  <c r="AP188" i="19"/>
  <c r="AD188" i="19"/>
  <c r="AM187" i="19"/>
  <c r="AA187" i="19"/>
  <c r="AJ186" i="19"/>
  <c r="AG185" i="19"/>
  <c r="AP184" i="19"/>
  <c r="AD184" i="19"/>
  <c r="AM183" i="19"/>
  <c r="AA183" i="19"/>
  <c r="AJ182" i="19"/>
  <c r="AG181" i="19"/>
  <c r="AP180" i="19"/>
  <c r="AD180" i="19"/>
  <c r="AM179" i="19"/>
  <c r="AA179" i="19"/>
  <c r="AJ178" i="19"/>
  <c r="AG177" i="19"/>
  <c r="AP176" i="19"/>
  <c r="AD176" i="19"/>
  <c r="AM175" i="19"/>
  <c r="AA175" i="19"/>
  <c r="AJ174" i="19"/>
  <c r="AH173" i="19"/>
  <c r="AP173" i="19"/>
  <c r="AA173" i="19"/>
  <c r="AK173" i="19"/>
  <c r="AI173" i="19"/>
  <c r="AD173" i="19"/>
  <c r="AN173" i="19"/>
  <c r="AC173" i="19"/>
  <c r="AM173" i="19"/>
  <c r="AG173" i="19"/>
  <c r="AQ173" i="19"/>
  <c r="AB173" i="19"/>
  <c r="AL173" i="19"/>
  <c r="AF173" i="19"/>
  <c r="AO173" i="19"/>
  <c r="Z173" i="19"/>
  <c r="AJ173" i="19"/>
  <c r="AE173" i="19"/>
  <c r="X173" i="19"/>
  <c r="AQ146" i="19"/>
  <c r="AQ67" i="19"/>
  <c r="AP166" i="19"/>
  <c r="AQ135" i="19"/>
  <c r="AP106" i="19"/>
  <c r="AQ79" i="19"/>
  <c r="AP50" i="19"/>
  <c r="AP44" i="19"/>
  <c r="AP169" i="19"/>
  <c r="AQ38" i="19"/>
  <c r="AQ32" i="19"/>
  <c r="AP135" i="19"/>
  <c r="AQ124" i="19"/>
  <c r="AQ149" i="19"/>
  <c r="AP20" i="19"/>
  <c r="AQ158" i="19"/>
  <c r="AP149" i="19"/>
  <c r="AQ118" i="19"/>
  <c r="AP107" i="19"/>
  <c r="AQ147" i="19"/>
  <c r="AP118" i="19"/>
  <c r="AP37" i="19"/>
  <c r="AQ156" i="19"/>
  <c r="AP127" i="19"/>
  <c r="AQ116" i="19"/>
  <c r="AQ73" i="19"/>
  <c r="AP156" i="19"/>
  <c r="AQ145" i="19"/>
  <c r="AP116" i="19"/>
  <c r="AQ105" i="19"/>
  <c r="AP73" i="19"/>
  <c r="AP48" i="19"/>
  <c r="AP165" i="19"/>
  <c r="AQ154" i="19"/>
  <c r="AP125" i="19"/>
  <c r="AQ51" i="19"/>
  <c r="AQ159" i="19"/>
  <c r="AP148" i="19"/>
  <c r="AQ99" i="19"/>
  <c r="AQ77" i="19"/>
  <c r="AQ10" i="19"/>
  <c r="AQ168" i="19"/>
  <c r="AP159" i="19"/>
  <c r="AQ128" i="19"/>
  <c r="AQ108" i="19"/>
  <c r="AP99" i="19"/>
  <c r="AP77" i="19"/>
  <c r="AQ72" i="19"/>
  <c r="AP60" i="19"/>
  <c r="AQ39" i="19"/>
  <c r="AP21" i="19"/>
  <c r="AP10" i="19"/>
  <c r="AQ166" i="19"/>
  <c r="AP137" i="19"/>
  <c r="AQ106" i="19"/>
  <c r="AQ50" i="19"/>
  <c r="AP27" i="19"/>
  <c r="AP146" i="19"/>
  <c r="AQ115" i="19"/>
  <c r="AP67" i="19"/>
  <c r="AP155" i="19"/>
  <c r="AQ144" i="19"/>
  <c r="AP115" i="19"/>
  <c r="AQ104" i="19"/>
  <c r="AP79" i="19"/>
  <c r="AP38" i="19"/>
  <c r="AP32" i="19"/>
  <c r="AQ26" i="19"/>
  <c r="AQ20" i="19"/>
  <c r="AP140" i="19"/>
  <c r="AQ109" i="19"/>
  <c r="AP98" i="19"/>
  <c r="AQ87" i="19"/>
  <c r="AP54" i="19"/>
  <c r="AQ49" i="19"/>
  <c r="AP26" i="19"/>
  <c r="AP87" i="19"/>
  <c r="AP49" i="19"/>
  <c r="AQ127" i="19"/>
  <c r="AQ61" i="19"/>
  <c r="AP147" i="19"/>
  <c r="AQ136" i="19"/>
  <c r="AQ96" i="19"/>
  <c r="AP61" i="19"/>
  <c r="AQ165" i="19"/>
  <c r="AQ125" i="19"/>
  <c r="AP96" i="19"/>
  <c r="AQ134" i="19"/>
  <c r="AP105" i="19"/>
  <c r="AQ94" i="19"/>
  <c r="AQ68" i="19"/>
  <c r="AQ22" i="19"/>
  <c r="AP84" i="19"/>
  <c r="AQ60" i="19"/>
  <c r="AP168" i="19"/>
  <c r="AQ157" i="19"/>
  <c r="AQ137" i="19"/>
  <c r="AP128" i="19"/>
  <c r="AQ97" i="19"/>
  <c r="AP72" i="19"/>
  <c r="AQ55" i="19"/>
  <c r="AQ27" i="19"/>
  <c r="AP39" i="19"/>
  <c r="AP22" i="19"/>
  <c r="AQ11" i="19"/>
  <c r="AQ7" i="19"/>
  <c r="AQ163" i="19"/>
  <c r="AP154" i="19"/>
  <c r="AP134" i="19"/>
  <c r="AQ123" i="19"/>
  <c r="AQ103" i="19"/>
  <c r="AQ93" i="19"/>
  <c r="AQ80" i="19"/>
  <c r="AP68" i="19"/>
  <c r="AQ17" i="19"/>
  <c r="AQ57" i="19"/>
  <c r="AP7" i="19"/>
  <c r="AP153" i="19"/>
  <c r="AP143" i="19"/>
  <c r="AQ132" i="19"/>
  <c r="AP123" i="19"/>
  <c r="AQ112" i="19"/>
  <c r="AP93" i="19"/>
  <c r="AP63" i="19"/>
  <c r="AQ46" i="19"/>
  <c r="AQ29" i="19"/>
  <c r="AP57" i="19"/>
  <c r="AP17" i="19"/>
  <c r="AQ141" i="19"/>
  <c r="AP132" i="19"/>
  <c r="AP112" i="19"/>
  <c r="AQ101" i="19"/>
  <c r="AP92" i="19"/>
  <c r="AP69" i="19"/>
  <c r="AQ18" i="19"/>
  <c r="AQ8" i="19"/>
  <c r="AQ160" i="19"/>
  <c r="AP151" i="19"/>
  <c r="AP131" i="19"/>
  <c r="AQ100" i="19"/>
  <c r="AP91" i="19"/>
  <c r="AQ70" i="19"/>
  <c r="AP58" i="19"/>
  <c r="AP41" i="19"/>
  <c r="AQ171" i="19"/>
  <c r="AP170" i="19"/>
  <c r="AP160" i="19"/>
  <c r="AQ129" i="19"/>
  <c r="AQ121" i="19"/>
  <c r="AP120" i="19"/>
  <c r="AP110" i="19"/>
  <c r="AP100" i="19"/>
  <c r="AQ88" i="19"/>
  <c r="AQ82" i="19"/>
  <c r="AP70" i="19"/>
  <c r="AQ42" i="19"/>
  <c r="AQ36" i="19"/>
  <c r="AP30" i="19"/>
  <c r="AQ19" i="19"/>
  <c r="AP13" i="19"/>
  <c r="AQ5" i="19"/>
  <c r="AP164" i="19"/>
  <c r="AQ153" i="19"/>
  <c r="AP144" i="19"/>
  <c r="AP124" i="19"/>
  <c r="AQ113" i="19"/>
  <c r="AP104" i="19"/>
  <c r="AP94" i="19"/>
  <c r="AQ63" i="19"/>
  <c r="AP51" i="19"/>
  <c r="AQ23" i="19"/>
  <c r="AQ172" i="19"/>
  <c r="AP163" i="19"/>
  <c r="AQ122" i="19"/>
  <c r="AP113" i="19"/>
  <c r="AP103" i="19"/>
  <c r="AP80" i="19"/>
  <c r="AP172" i="19"/>
  <c r="AQ151" i="19"/>
  <c r="AP142" i="19"/>
  <c r="AP122" i="19"/>
  <c r="AQ91" i="19"/>
  <c r="AQ58" i="19"/>
  <c r="AP46" i="19"/>
  <c r="AQ41" i="19"/>
  <c r="AP29" i="19"/>
  <c r="AQ152" i="19"/>
  <c r="AP141" i="19"/>
  <c r="AQ110" i="19"/>
  <c r="AP101" i="19"/>
  <c r="AQ53" i="19"/>
  <c r="AQ30" i="19"/>
  <c r="AP18" i="19"/>
  <c r="AQ13" i="19"/>
  <c r="AP8" i="19"/>
  <c r="AP171" i="19"/>
  <c r="AQ140" i="19"/>
  <c r="AQ130" i="19"/>
  <c r="AP129" i="19"/>
  <c r="AP119" i="19"/>
  <c r="AP88" i="19"/>
  <c r="AQ85" i="19"/>
  <c r="AQ84" i="19"/>
  <c r="AP82" i="19"/>
  <c r="AQ71" i="19"/>
  <c r="AQ48" i="19"/>
  <c r="AQ47" i="19"/>
  <c r="AP42" i="19"/>
  <c r="AP36" i="19"/>
  <c r="AQ31" i="19"/>
  <c r="AP19" i="19"/>
  <c r="AP5" i="19"/>
  <c r="AQ66" i="19"/>
  <c r="AP55" i="19"/>
  <c r="AQ24" i="19"/>
  <c r="AP15" i="19"/>
  <c r="AQ161" i="19"/>
  <c r="AP158" i="19"/>
  <c r="AP152" i="19"/>
  <c r="AQ139" i="19"/>
  <c r="AP136" i="19"/>
  <c r="AQ133" i="19"/>
  <c r="AP130" i="19"/>
  <c r="AQ117" i="19"/>
  <c r="AQ111" i="19"/>
  <c r="AP108" i="19"/>
  <c r="AQ89" i="19"/>
  <c r="AP86" i="19"/>
  <c r="AQ75" i="19"/>
  <c r="AP74" i="19"/>
  <c r="AP66" i="19"/>
  <c r="AQ35" i="19"/>
  <c r="AQ25" i="19"/>
  <c r="AP24" i="19"/>
  <c r="AP14" i="19"/>
  <c r="AQ86" i="19"/>
  <c r="AP83" i="19"/>
  <c r="AQ74" i="19"/>
  <c r="AP65" i="19"/>
  <c r="AP45" i="19"/>
  <c r="AQ14" i="19"/>
  <c r="AQ170" i="19"/>
  <c r="AP167" i="19"/>
  <c r="AQ164" i="19"/>
  <c r="AP161" i="19"/>
  <c r="AQ148" i="19"/>
  <c r="AQ142" i="19"/>
  <c r="AP139" i="19"/>
  <c r="AQ120" i="19"/>
  <c r="AP117" i="19"/>
  <c r="AP111" i="19"/>
  <c r="AQ98" i="19"/>
  <c r="AP95" i="19"/>
  <c r="AQ92" i="19"/>
  <c r="AP89" i="19"/>
  <c r="AQ54" i="19"/>
  <c r="AQ169" i="19"/>
  <c r="AQ44" i="19"/>
  <c r="AP43" i="19"/>
  <c r="AP33" i="19"/>
  <c r="AQ162" i="19"/>
  <c r="AP157" i="19"/>
  <c r="AQ150" i="19"/>
  <c r="AP145" i="19"/>
  <c r="AQ138" i="19"/>
  <c r="AP133" i="19"/>
  <c r="AQ126" i="19"/>
  <c r="AP121" i="19"/>
  <c r="AQ114" i="19"/>
  <c r="AP109" i="19"/>
  <c r="AQ102" i="19"/>
  <c r="AP97" i="19"/>
  <c r="AQ90" i="19"/>
  <c r="AP85" i="19"/>
  <c r="AP81" i="19"/>
  <c r="AQ78" i="19"/>
  <c r="AP75" i="19"/>
  <c r="AQ62" i="19"/>
  <c r="AQ56" i="19"/>
  <c r="AP53" i="19"/>
  <c r="AQ34" i="19"/>
  <c r="AP31" i="19"/>
  <c r="AP25" i="19"/>
  <c r="AQ12" i="19"/>
  <c r="AP9" i="19"/>
  <c r="AQ6" i="19"/>
  <c r="AP3" i="19"/>
  <c r="AQ3" i="19"/>
  <c r="AQ167" i="19"/>
  <c r="AP162" i="19"/>
  <c r="AQ155" i="19"/>
  <c r="AP150" i="19"/>
  <c r="AQ143" i="19"/>
  <c r="AP138" i="19"/>
  <c r="AQ131" i="19"/>
  <c r="AP126" i="19"/>
  <c r="AQ119" i="19"/>
  <c r="AP114" i="19"/>
  <c r="AQ107" i="19"/>
  <c r="AP102" i="19"/>
  <c r="AQ95" i="19"/>
  <c r="AP90" i="19"/>
  <c r="AQ83" i="19"/>
  <c r="AP78" i="19"/>
  <c r="AQ65" i="19"/>
  <c r="AP62" i="19"/>
  <c r="AQ59" i="19"/>
  <c r="AP56" i="19"/>
  <c r="AQ43" i="19"/>
  <c r="AQ37" i="19"/>
  <c r="AP34" i="19"/>
  <c r="AQ15" i="19"/>
  <c r="AP12" i="19"/>
  <c r="AP6" i="19"/>
  <c r="AQ76" i="19"/>
  <c r="AP71" i="19"/>
  <c r="AQ64" i="19"/>
  <c r="AP59" i="19"/>
  <c r="AQ52" i="19"/>
  <c r="AP47" i="19"/>
  <c r="AQ40" i="19"/>
  <c r="AP35" i="19"/>
  <c r="AQ28" i="19"/>
  <c r="AP23" i="19"/>
  <c r="AQ16" i="19"/>
  <c r="AP11" i="19"/>
  <c r="AQ4" i="19"/>
  <c r="AQ81" i="19"/>
  <c r="AP76" i="19"/>
  <c r="AQ69" i="19"/>
  <c r="AP64" i="19"/>
  <c r="AP52" i="19"/>
  <c r="AQ45" i="19"/>
  <c r="AP40" i="19"/>
  <c r="AQ33" i="19"/>
  <c r="AP28" i="19"/>
  <c r="AQ21" i="19"/>
  <c r="AP16" i="19"/>
  <c r="AQ9" i="19"/>
  <c r="AP4" i="19"/>
  <c r="AQ2" i="19"/>
  <c r="AP2" i="19"/>
  <c r="AE172" i="19"/>
  <c r="AO168" i="19"/>
  <c r="AB165" i="19"/>
  <c r="AH161" i="19"/>
  <c r="AN157" i="19"/>
  <c r="AC154" i="19"/>
  <c r="AK150" i="19"/>
  <c r="AD143" i="19"/>
  <c r="AL139" i="19"/>
  <c r="X136" i="19"/>
  <c r="AG132" i="19"/>
  <c r="AM128" i="19"/>
  <c r="AB125" i="19"/>
  <c r="AH121" i="19"/>
  <c r="AN117" i="19"/>
  <c r="AC114" i="19"/>
  <c r="AE112" i="19"/>
  <c r="AM108" i="19"/>
  <c r="AB105" i="19"/>
  <c r="AH101" i="19"/>
  <c r="AN97" i="19"/>
  <c r="AC94" i="19"/>
  <c r="AI90" i="19"/>
  <c r="AK86" i="19"/>
  <c r="AH82" i="19"/>
  <c r="AK77" i="19"/>
  <c r="AM72" i="19"/>
  <c r="AA63" i="19"/>
  <c r="AC58" i="19"/>
  <c r="AG53" i="19"/>
  <c r="AI47" i="19"/>
  <c r="AG42" i="19"/>
  <c r="AE36" i="19"/>
  <c r="AJ30" i="19"/>
  <c r="AJ24" i="19"/>
  <c r="AH18" i="19"/>
  <c r="AF13" i="19"/>
  <c r="AM9" i="19"/>
  <c r="AJ170" i="19"/>
  <c r="AC163" i="19"/>
  <c r="AI159" i="19"/>
  <c r="Z156" i="19"/>
  <c r="AF152" i="19"/>
  <c r="AL148" i="19"/>
  <c r="X145" i="19"/>
  <c r="AK139" i="19"/>
  <c r="AD132" i="19"/>
  <c r="AL128" i="19"/>
  <c r="AA125" i="19"/>
  <c r="AG121" i="19"/>
  <c r="AM117" i="19"/>
  <c r="Z114" i="19"/>
  <c r="AJ110" i="19"/>
  <c r="AC103" i="19"/>
  <c r="AI99" i="19"/>
  <c r="AO95" i="19"/>
  <c r="AF92" i="19"/>
  <c r="AK88" i="19"/>
  <c r="AG84" i="19"/>
  <c r="AD75" i="19"/>
  <c r="AC70" i="19"/>
  <c r="AG65" i="19"/>
  <c r="AK60" i="19"/>
  <c r="AL55" i="19"/>
  <c r="AA27" i="19"/>
  <c r="AM21" i="19"/>
  <c r="AM15" i="19"/>
  <c r="AL6" i="19"/>
  <c r="AC172" i="19"/>
  <c r="AI168" i="19"/>
  <c r="Z165" i="19"/>
  <c r="AF161" i="19"/>
  <c r="AL157" i="19"/>
  <c r="X154" i="19"/>
  <c r="AG150" i="19"/>
  <c r="AO146" i="19"/>
  <c r="AB143" i="19"/>
  <c r="AH139" i="19"/>
  <c r="AC132" i="19"/>
  <c r="AK128" i="19"/>
  <c r="AF121" i="19"/>
  <c r="AL117" i="19"/>
  <c r="X114" i="19"/>
  <c r="AG110" i="19"/>
  <c r="AO106" i="19"/>
  <c r="AF101" i="19"/>
  <c r="AL97" i="19"/>
  <c r="X94" i="19"/>
  <c r="AG90" i="19"/>
  <c r="AG86" i="19"/>
  <c r="AF82" i="19"/>
  <c r="AG77" i="19"/>
  <c r="AK72" i="19"/>
  <c r="AO67" i="19"/>
  <c r="AN62" i="19"/>
  <c r="AA58" i="19"/>
  <c r="AE53" i="19"/>
  <c r="AG47" i="19"/>
  <c r="AH41" i="19"/>
  <c r="AH35" i="19"/>
  <c r="AA30" i="19"/>
  <c r="AF24" i="19"/>
  <c r="AF18" i="19"/>
  <c r="AG12" i="19"/>
  <c r="AK9" i="19"/>
  <c r="AK171" i="19"/>
  <c r="AB168" i="19"/>
  <c r="AH164" i="19"/>
  <c r="AN160" i="19"/>
  <c r="AA157" i="19"/>
  <c r="AI153" i="19"/>
  <c r="AD146" i="19"/>
  <c r="AJ142" i="19"/>
  <c r="X139" i="19"/>
  <c r="AC137" i="19"/>
  <c r="AI133" i="19"/>
  <c r="AO129" i="19"/>
  <c r="AB126" i="19"/>
  <c r="AL122" i="19"/>
  <c r="X119" i="19"/>
  <c r="AE115" i="19"/>
  <c r="AK111" i="19"/>
  <c r="Z108" i="19"/>
  <c r="AH104" i="19"/>
  <c r="AN100" i="19"/>
  <c r="AA97" i="19"/>
  <c r="AI93" i="19"/>
  <c r="AO89" i="19"/>
  <c r="AN85" i="19"/>
  <c r="AK81" i="19"/>
  <c r="AL76" i="19"/>
  <c r="AA67" i="19"/>
  <c r="AC24" i="19"/>
  <c r="AA18" i="19"/>
  <c r="AN14" i="19"/>
  <c r="AF12" i="19"/>
  <c r="AN5" i="19"/>
  <c r="AJ171" i="19"/>
  <c r="AA168" i="19"/>
  <c r="AC166" i="19"/>
  <c r="AG164" i="19"/>
  <c r="AI162" i="19"/>
  <c r="AM160" i="19"/>
  <c r="Z157" i="19"/>
  <c r="AD155" i="19"/>
  <c r="AF153" i="19"/>
  <c r="AL151" i="19"/>
  <c r="X148" i="19"/>
  <c r="AC146" i="19"/>
  <c r="AE144" i="19"/>
  <c r="AI142" i="19"/>
  <c r="AM140" i="19"/>
  <c r="AB137" i="19"/>
  <c r="AH133" i="19"/>
  <c r="AN129" i="19"/>
  <c r="AA126" i="19"/>
  <c r="AK122" i="19"/>
  <c r="AD115" i="19"/>
  <c r="AJ111" i="19"/>
  <c r="AG104" i="19"/>
  <c r="AM100" i="19"/>
  <c r="Z97" i="19"/>
  <c r="AF93" i="19"/>
  <c r="AN89" i="19"/>
  <c r="AM85" i="19"/>
  <c r="AJ81" i="19"/>
  <c r="AI76" i="19"/>
  <c r="AM71" i="19"/>
  <c r="Z67" i="19"/>
  <c r="X62" i="19"/>
  <c r="AI52" i="19"/>
  <c r="AE47" i="19"/>
  <c r="AC41" i="19"/>
  <c r="AF35" i="19"/>
  <c r="AD29" i="19"/>
  <c r="AG23" i="19"/>
  <c r="Z18" i="19"/>
  <c r="Z12" i="19"/>
  <c r="AK8" i="19"/>
  <c r="AI171" i="19"/>
  <c r="AO167" i="19"/>
  <c r="AF164" i="19"/>
  <c r="AL160" i="19"/>
  <c r="AC155" i="19"/>
  <c r="AK151" i="19"/>
  <c r="AD144" i="19"/>
  <c r="AJ140" i="19"/>
  <c r="AA137" i="19"/>
  <c r="AG133" i="19"/>
  <c r="AM129" i="19"/>
  <c r="Z126" i="19"/>
  <c r="AF122" i="19"/>
  <c r="AC115" i="19"/>
  <c r="AI111" i="19"/>
  <c r="AO107" i="19"/>
  <c r="AD104" i="19"/>
  <c r="AL100" i="19"/>
  <c r="X97" i="19"/>
  <c r="AE93" i="19"/>
  <c r="AM89" i="19"/>
  <c r="AL85" i="19"/>
  <c r="AI81" i="19"/>
  <c r="AH76" i="19"/>
  <c r="AL71" i="19"/>
  <c r="AC69" i="19"/>
  <c r="AG64" i="19"/>
  <c r="AK59" i="19"/>
  <c r="AL54" i="19"/>
  <c r="AO49" i="19"/>
  <c r="AM43" i="19"/>
  <c r="AN31" i="19"/>
  <c r="AI26" i="19"/>
  <c r="AN20" i="19"/>
  <c r="AL14" i="19"/>
  <c r="AJ8" i="19"/>
  <c r="X166" i="19"/>
  <c r="AG162" i="19"/>
  <c r="AD153" i="19"/>
  <c r="AJ149" i="19"/>
  <c r="AA146" i="19"/>
  <c r="AG142" i="19"/>
  <c r="AM138" i="19"/>
  <c r="Z135" i="19"/>
  <c r="AH131" i="19"/>
  <c r="AC124" i="19"/>
  <c r="AI120" i="19"/>
  <c r="AD113" i="19"/>
  <c r="AL109" i="19"/>
  <c r="X106" i="19"/>
  <c r="AG102" i="19"/>
  <c r="AM98" i="19"/>
  <c r="Z95" i="19"/>
  <c r="AH91" i="19"/>
  <c r="AI87" i="19"/>
  <c r="AJ83" i="19"/>
  <c r="X79" i="19"/>
  <c r="AB69" i="19"/>
  <c r="AF64" i="19"/>
  <c r="AG59" i="19"/>
  <c r="AI54" i="19"/>
  <c r="Z52" i="19"/>
  <c r="AF46" i="19"/>
  <c r="AL43" i="19"/>
  <c r="AF40" i="19"/>
  <c r="AO37" i="19"/>
  <c r="AB35" i="19"/>
  <c r="AM31" i="19"/>
  <c r="AB29" i="19"/>
  <c r="AK25" i="19"/>
  <c r="AE23" i="19"/>
  <c r="AK20" i="19"/>
  <c r="AC57" i="19"/>
  <c r="AC17" i="19"/>
  <c r="AK14" i="19"/>
  <c r="AA11" i="19"/>
  <c r="AK5" i="19"/>
  <c r="AM167" i="19"/>
  <c r="Z164" i="19"/>
  <c r="AJ160" i="19"/>
  <c r="AC153" i="19"/>
  <c r="AI149" i="19"/>
  <c r="AF142" i="19"/>
  <c r="AL138" i="19"/>
  <c r="X135" i="19"/>
  <c r="AG131" i="19"/>
  <c r="AM127" i="19"/>
  <c r="AB124" i="19"/>
  <c r="AH120" i="19"/>
  <c r="AC113" i="19"/>
  <c r="AI109" i="19"/>
  <c r="AF102" i="19"/>
  <c r="AL98" i="19"/>
  <c r="X95" i="19"/>
  <c r="AE91" i="19"/>
  <c r="AH87" i="19"/>
  <c r="AI83" i="19"/>
  <c r="AM78" i="19"/>
  <c r="AA69" i="19"/>
  <c r="AC64" i="19"/>
  <c r="AF59" i="19"/>
  <c r="AH54" i="19"/>
  <c r="AK43" i="19"/>
  <c r="AF34" i="19"/>
  <c r="AA29" i="19"/>
  <c r="X23" i="19"/>
  <c r="AB57" i="19"/>
  <c r="AB17" i="19"/>
  <c r="Z11" i="19"/>
  <c r="AB8" i="19"/>
  <c r="AC162" i="19"/>
  <c r="AK158" i="19"/>
  <c r="AF151" i="19"/>
  <c r="AL147" i="19"/>
  <c r="AA144" i="19"/>
  <c r="AG140" i="19"/>
  <c r="AM136" i="19"/>
  <c r="AB133" i="19"/>
  <c r="AJ129" i="19"/>
  <c r="AC122" i="19"/>
  <c r="AI118" i="19"/>
  <c r="Z115" i="19"/>
  <c r="AF111" i="19"/>
  <c r="AL107" i="19"/>
  <c r="X104" i="19"/>
  <c r="AE100" i="19"/>
  <c r="AO96" i="19"/>
  <c r="AB93" i="19"/>
  <c r="AH89" i="19"/>
  <c r="AI85" i="19"/>
  <c r="X81" i="19"/>
  <c r="AC76" i="19"/>
  <c r="AI71" i="19"/>
  <c r="AH66" i="19"/>
  <c r="AL61" i="19"/>
  <c r="AB46" i="19"/>
  <c r="Z40" i="19"/>
  <c r="AH37" i="19"/>
  <c r="AK31" i="19"/>
  <c r="AI25" i="19"/>
  <c r="AL19" i="19"/>
  <c r="AJ13" i="19"/>
  <c r="AH4" i="19"/>
  <c r="AL172" i="19"/>
  <c r="AK163" i="19"/>
  <c r="AD156" i="19"/>
  <c r="AJ152" i="19"/>
  <c r="AG145" i="19"/>
  <c r="AM141" i="19"/>
  <c r="AO139" i="19"/>
  <c r="AD136" i="19"/>
  <c r="AL132" i="19"/>
  <c r="X129" i="19"/>
  <c r="AE125" i="19"/>
  <c r="AK121" i="19"/>
  <c r="AB118" i="19"/>
  <c r="AH114" i="19"/>
  <c r="AN110" i="19"/>
  <c r="AA107" i="19"/>
  <c r="AG103" i="19"/>
  <c r="AD96" i="19"/>
  <c r="AJ92" i="19"/>
  <c r="AN90" i="19"/>
  <c r="AN86" i="19"/>
  <c r="AO82" i="19"/>
  <c r="X73" i="19"/>
  <c r="AC68" i="19"/>
  <c r="AG63" i="19"/>
  <c r="AH58" i="19"/>
  <c r="AL53" i="19"/>
  <c r="AN48" i="19"/>
  <c r="AL42" i="19"/>
  <c r="AL36" i="19"/>
  <c r="AJ31" i="19"/>
  <c r="AH25" i="19"/>
  <c r="AK19" i="19"/>
  <c r="Z57" i="19"/>
  <c r="Z17" i="19"/>
  <c r="AI13" i="19"/>
  <c r="AG4" i="19"/>
  <c r="AK172" i="19"/>
  <c r="AM170" i="19"/>
  <c r="Z167" i="19"/>
  <c r="AD165" i="19"/>
  <c r="AH163" i="19"/>
  <c r="AJ161" i="19"/>
  <c r="X158" i="19"/>
  <c r="AC156" i="19"/>
  <c r="AG154" i="19"/>
  <c r="AI152" i="19"/>
  <c r="AM150" i="19"/>
  <c r="AO148" i="19"/>
  <c r="Z147" i="19"/>
  <c r="AF145" i="19"/>
  <c r="AH143" i="19"/>
  <c r="AL141" i="19"/>
  <c r="AN139" i="19"/>
  <c r="X138" i="19"/>
  <c r="AC136" i="19"/>
  <c r="AE134" i="19"/>
  <c r="AI132" i="19"/>
  <c r="AK130" i="19"/>
  <c r="AB127" i="19"/>
  <c r="AD125" i="19"/>
  <c r="AH123" i="19"/>
  <c r="AJ121" i="19"/>
  <c r="AN119" i="19"/>
  <c r="X118" i="19"/>
  <c r="AA116" i="19"/>
  <c r="AG114" i="19"/>
  <c r="AI112" i="19"/>
  <c r="AM110" i="19"/>
  <c r="Z107" i="19"/>
  <c r="AD105" i="19"/>
  <c r="AF103" i="19"/>
  <c r="AJ101" i="19"/>
  <c r="X98" i="19"/>
  <c r="AC96" i="19"/>
  <c r="AE94" i="19"/>
  <c r="AI92" i="19"/>
  <c r="AM90" i="19"/>
  <c r="AN88" i="19"/>
  <c r="AM86" i="19"/>
  <c r="AO84" i="19"/>
  <c r="AN82" i="19"/>
  <c r="AC80" i="19"/>
  <c r="AG75" i="19"/>
  <c r="AM70" i="19"/>
  <c r="AB68" i="19"/>
  <c r="AL65" i="19"/>
  <c r="AF63" i="19"/>
  <c r="AE58" i="19"/>
  <c r="X56" i="19"/>
  <c r="AK53" i="19"/>
  <c r="AB51" i="19"/>
  <c r="AF48" i="19"/>
  <c r="AC45" i="19"/>
  <c r="AK42" i="19"/>
  <c r="AK36" i="19"/>
  <c r="AO33" i="19"/>
  <c r="AL30" i="19"/>
  <c r="X28" i="19"/>
  <c r="AG25" i="19"/>
  <c r="AE19" i="19"/>
  <c r="AB16" i="19"/>
  <c r="AH13" i="19"/>
  <c r="AA7" i="19"/>
  <c r="AA4" i="19"/>
  <c r="AK170" i="19"/>
  <c r="AD163" i="19"/>
  <c r="AL159" i="19"/>
  <c r="AA156" i="19"/>
  <c r="AG152" i="19"/>
  <c r="AM148" i="19"/>
  <c r="Z145" i="19"/>
  <c r="AJ141" i="19"/>
  <c r="AC134" i="19"/>
  <c r="AI130" i="19"/>
  <c r="AO126" i="19"/>
  <c r="AF123" i="19"/>
  <c r="AL119" i="19"/>
  <c r="X116" i="19"/>
  <c r="AK110" i="19"/>
  <c r="AD103" i="19"/>
  <c r="AJ99" i="19"/>
  <c r="AA96" i="19"/>
  <c r="AG92" i="19"/>
  <c r="AL88" i="19"/>
  <c r="AH84" i="19"/>
  <c r="X80" i="19"/>
  <c r="AE75" i="19"/>
  <c r="AD70" i="19"/>
  <c r="AH65" i="19"/>
  <c r="AN60" i="19"/>
  <c r="AM55" i="19"/>
  <c r="AA45" i="19"/>
  <c r="AA39" i="19"/>
  <c r="X33" i="19"/>
  <c r="AN21" i="19"/>
  <c r="Z16" i="19"/>
  <c r="AM6" i="19"/>
  <c r="AD172" i="19"/>
  <c r="AL168" i="19"/>
  <c r="AA165" i="19"/>
  <c r="AG161" i="19"/>
  <c r="AM157" i="19"/>
  <c r="AB154" i="19"/>
  <c r="AH150" i="19"/>
  <c r="AC143" i="19"/>
  <c r="AE141" i="19"/>
  <c r="AO137" i="19"/>
  <c r="AB134" i="19"/>
  <c r="AH130" i="19"/>
  <c r="AN126" i="19"/>
  <c r="AC123" i="19"/>
  <c r="AK119" i="19"/>
  <c r="AD112" i="19"/>
  <c r="AL108" i="19"/>
  <c r="X105" i="19"/>
  <c r="AG101" i="19"/>
  <c r="AM97" i="19"/>
  <c r="AB94" i="19"/>
  <c r="AH90" i="19"/>
  <c r="AJ86" i="19"/>
  <c r="AG82" i="19"/>
  <c r="AH77" i="19"/>
  <c r="AL72" i="19"/>
  <c r="AO62" i="19"/>
  <c r="AB58" i="19"/>
  <c r="AF53" i="19"/>
  <c r="AH47" i="19"/>
  <c r="AK41" i="19"/>
  <c r="AD36" i="19"/>
  <c r="AD30" i="19"/>
  <c r="AG24" i="19"/>
  <c r="AG18" i="19"/>
  <c r="AJ12" i="19"/>
  <c r="AL9" i="19"/>
  <c r="AG170" i="19"/>
  <c r="AO166" i="19"/>
  <c r="AB163" i="19"/>
  <c r="AH159" i="19"/>
  <c r="AE152" i="19"/>
  <c r="AK148" i="19"/>
  <c r="AD141" i="19"/>
  <c r="AN137" i="19"/>
  <c r="AA134" i="19"/>
  <c r="AG130" i="19"/>
  <c r="AM126" i="19"/>
  <c r="Z123" i="19"/>
  <c r="AJ119" i="19"/>
  <c r="AC112" i="19"/>
  <c r="AI108" i="19"/>
  <c r="AB103" i="19"/>
  <c r="AH99" i="19"/>
  <c r="AN95" i="19"/>
  <c r="AE92" i="19"/>
  <c r="AJ88" i="19"/>
  <c r="AF84" i="19"/>
  <c r="AC75" i="19"/>
  <c r="AB70" i="19"/>
  <c r="AF65" i="19"/>
  <c r="AJ60" i="19"/>
  <c r="AK55" i="19"/>
  <c r="X50" i="19"/>
  <c r="AK44" i="19"/>
  <c r="AK169" i="19"/>
  <c r="AJ15" i="19"/>
  <c r="AO5" i="19"/>
  <c r="AD166" i="19"/>
  <c r="AJ162" i="19"/>
  <c r="X159" i="19"/>
  <c r="AG155" i="19"/>
  <c r="AM151" i="19"/>
  <c r="Z148" i="19"/>
  <c r="AF144" i="19"/>
  <c r="AE135" i="19"/>
  <c r="AM131" i="19"/>
  <c r="Z128" i="19"/>
  <c r="AH124" i="19"/>
  <c r="AN120" i="19"/>
  <c r="AA117" i="19"/>
  <c r="AI113" i="19"/>
  <c r="AD106" i="19"/>
  <c r="AJ102" i="19"/>
  <c r="AG95" i="19"/>
  <c r="AM91" i="19"/>
  <c r="AM83" i="19"/>
  <c r="AB79" i="19"/>
  <c r="AH74" i="19"/>
  <c r="AN71" i="19"/>
  <c r="AG69" i="19"/>
  <c r="AK64" i="19"/>
  <c r="Z62" i="19"/>
  <c r="AM59" i="19"/>
  <c r="AJ52" i="19"/>
  <c r="AF47" i="19"/>
  <c r="AO43" i="19"/>
  <c r="AG41" i="19"/>
  <c r="AO38" i="19"/>
  <c r="AG35" i="19"/>
  <c r="AO32" i="19"/>
  <c r="AE29" i="19"/>
  <c r="AJ9" i="19"/>
  <c r="AO138" i="19"/>
  <c r="AD135" i="19"/>
  <c r="AL131" i="19"/>
  <c r="X128" i="19"/>
  <c r="AE124" i="19"/>
  <c r="AM120" i="19"/>
  <c r="Z117" i="19"/>
  <c r="AH113" i="19"/>
  <c r="AN109" i="19"/>
  <c r="AC106" i="19"/>
  <c r="AI102" i="19"/>
  <c r="AO98" i="19"/>
  <c r="AD95" i="19"/>
  <c r="AL91" i="19"/>
  <c r="AL83" i="19"/>
  <c r="AA79" i="19"/>
  <c r="AC74" i="19"/>
  <c r="AD69" i="19"/>
  <c r="AJ64" i="19"/>
  <c r="AL59" i="19"/>
  <c r="AM54" i="19"/>
  <c r="AN43" i="19"/>
  <c r="Z38" i="19"/>
  <c r="AN32" i="19"/>
  <c r="AL26" i="19"/>
  <c r="AO20" i="19"/>
  <c r="AM14" i="19"/>
  <c r="AM5" i="19"/>
  <c r="AB166" i="19"/>
  <c r="AH162" i="19"/>
  <c r="AN158" i="19"/>
  <c r="X157" i="19"/>
  <c r="AE153" i="19"/>
  <c r="AM149" i="19"/>
  <c r="AB146" i="19"/>
  <c r="AH142" i="19"/>
  <c r="AN138" i="19"/>
  <c r="AC135" i="19"/>
  <c r="AI131" i="19"/>
  <c r="AD124" i="19"/>
  <c r="AL120" i="19"/>
  <c r="X117" i="19"/>
  <c r="AE113" i="19"/>
  <c r="AM109" i="19"/>
  <c r="AB106" i="19"/>
  <c r="AH102" i="19"/>
  <c r="AN98" i="19"/>
  <c r="AA95" i="19"/>
  <c r="AK91" i="19"/>
  <c r="AO87" i="19"/>
  <c r="AK83" i="19"/>
  <c r="Z79" i="19"/>
  <c r="AB74" i="19"/>
  <c r="X67" i="19"/>
  <c r="AH52" i="19"/>
  <c r="AG46" i="19"/>
  <c r="AB41" i="19"/>
  <c r="AE35" i="19"/>
  <c r="AC29" i="19"/>
  <c r="AF23" i="19"/>
  <c r="AD17" i="19"/>
  <c r="AD57" i="19"/>
  <c r="X12" i="19"/>
  <c r="AL5" i="19"/>
  <c r="AH171" i="19"/>
  <c r="AN167" i="19"/>
  <c r="AE164" i="19"/>
  <c r="AK160" i="19"/>
  <c r="AM158" i="19"/>
  <c r="AB155" i="19"/>
  <c r="AH151" i="19"/>
  <c r="AC144" i="19"/>
  <c r="AI140" i="19"/>
  <c r="AF133" i="19"/>
  <c r="AL129" i="19"/>
  <c r="X126" i="19"/>
  <c r="AE122" i="19"/>
  <c r="AO118" i="19"/>
  <c r="AB115" i="19"/>
  <c r="AH111" i="19"/>
  <c r="AN107" i="19"/>
  <c r="AA104" i="19"/>
  <c r="AK100" i="19"/>
  <c r="AD93" i="19"/>
  <c r="AJ89" i="19"/>
  <c r="AK85" i="19"/>
  <c r="AC81" i="19"/>
  <c r="AG76" i="19"/>
  <c r="AK71" i="19"/>
  <c r="AJ66" i="19"/>
  <c r="AL49" i="19"/>
  <c r="AI8" i="19"/>
  <c r="AG171" i="19"/>
  <c r="AF162" i="19"/>
  <c r="AL158" i="19"/>
  <c r="X155" i="19"/>
  <c r="AG151" i="19"/>
  <c r="AO147" i="19"/>
  <c r="AB144" i="19"/>
  <c r="AH140" i="19"/>
  <c r="AN136" i="19"/>
  <c r="AE133" i="19"/>
  <c r="AK129" i="19"/>
  <c r="AD122" i="19"/>
  <c r="AJ118" i="19"/>
  <c r="AA115" i="19"/>
  <c r="AG111" i="19"/>
  <c r="AM107" i="19"/>
  <c r="Z104" i="19"/>
  <c r="AH100" i="19"/>
  <c r="AC93" i="19"/>
  <c r="AI89" i="19"/>
  <c r="AJ85" i="19"/>
  <c r="Z81" i="19"/>
  <c r="AF76" i="19"/>
  <c r="AJ71" i="19"/>
  <c r="AI66" i="19"/>
  <c r="AO61" i="19"/>
  <c r="X52" i="19"/>
  <c r="AC46" i="19"/>
  <c r="AA40" i="19"/>
  <c r="AI37" i="19"/>
  <c r="AL31" i="19"/>
  <c r="AJ25" i="19"/>
  <c r="AO19" i="19"/>
  <c r="AJ14" i="19"/>
  <c r="AI4" i="19"/>
  <c r="AF171" i="19"/>
  <c r="AL167" i="19"/>
  <c r="X164" i="19"/>
  <c r="AI160" i="19"/>
  <c r="AO156" i="19"/>
  <c r="AB153" i="19"/>
  <c r="AH149" i="19"/>
  <c r="AN145" i="19"/>
  <c r="AE142" i="19"/>
  <c r="AK138" i="19"/>
  <c r="AD131" i="19"/>
  <c r="AL127" i="19"/>
  <c r="AA124" i="19"/>
  <c r="AG120" i="19"/>
  <c r="AM116" i="19"/>
  <c r="AB113" i="19"/>
  <c r="AH109" i="19"/>
  <c r="AC102" i="19"/>
  <c r="AK98" i="19"/>
  <c r="AD91" i="19"/>
  <c r="AG87" i="19"/>
  <c r="AH83" i="19"/>
  <c r="AL78" i="19"/>
  <c r="AO73" i="19"/>
  <c r="AB64" i="19"/>
  <c r="AE59" i="19"/>
  <c r="AG54" i="19"/>
  <c r="AO48" i="19"/>
  <c r="AM42" i="19"/>
  <c r="AE34" i="19"/>
  <c r="AC28" i="19"/>
  <c r="AA17" i="19"/>
  <c r="AA57" i="19"/>
  <c r="X11" i="19"/>
  <c r="X8" i="19"/>
  <c r="AN170" i="19"/>
  <c r="AA167" i="19"/>
  <c r="AE165" i="19"/>
  <c r="AM161" i="19"/>
  <c r="Z158" i="19"/>
  <c r="AH154" i="19"/>
  <c r="AN150" i="19"/>
  <c r="AC147" i="19"/>
  <c r="AI143" i="19"/>
  <c r="Z138" i="19"/>
  <c r="AF134" i="19"/>
  <c r="AN130" i="19"/>
  <c r="AC127" i="19"/>
  <c r="AI123" i="19"/>
  <c r="AO119" i="19"/>
  <c r="AD116" i="19"/>
  <c r="AJ112" i="19"/>
  <c r="X109" i="19"/>
  <c r="AE105" i="19"/>
  <c r="AM101" i="19"/>
  <c r="Z98" i="19"/>
  <c r="AF94" i="19"/>
  <c r="AO88" i="19"/>
  <c r="AD80" i="19"/>
  <c r="AH75" i="19"/>
  <c r="AN70" i="19"/>
  <c r="AM65" i="19"/>
  <c r="AD56" i="19"/>
  <c r="AC51" i="19"/>
  <c r="AA46" i="19"/>
  <c r="X40" i="19"/>
  <c r="AD34" i="19"/>
  <c r="AB28" i="19"/>
  <c r="AB22" i="19"/>
  <c r="AB7" i="19"/>
  <c r="AH172" i="19"/>
  <c r="AL170" i="19"/>
  <c r="X167" i="19"/>
  <c r="AC165" i="19"/>
  <c r="AE163" i="19"/>
  <c r="AI161" i="19"/>
  <c r="AO159" i="19"/>
  <c r="AB156" i="19"/>
  <c r="AD154" i="19"/>
  <c r="AH152" i="19"/>
  <c r="AL150" i="19"/>
  <c r="AN148" i="19"/>
  <c r="X147" i="19"/>
  <c r="AA145" i="19"/>
  <c r="AG143" i="19"/>
  <c r="AK141" i="19"/>
  <c r="AM139" i="19"/>
  <c r="Z136" i="19"/>
  <c r="AD134" i="19"/>
  <c r="AH132" i="19"/>
  <c r="AJ130" i="19"/>
  <c r="X127" i="19"/>
  <c r="AC125" i="19"/>
  <c r="AG123" i="19"/>
  <c r="AI121" i="19"/>
  <c r="AM119" i="19"/>
  <c r="AO117" i="19"/>
  <c r="Z116" i="19"/>
  <c r="AF114" i="19"/>
  <c r="AH112" i="19"/>
  <c r="AL110" i="19"/>
  <c r="AN108" i="19"/>
  <c r="X107" i="19"/>
  <c r="AC105" i="19"/>
  <c r="AE103" i="19"/>
  <c r="AI101" i="19"/>
  <c r="AK99" i="19"/>
  <c r="AB96" i="19"/>
  <c r="AD94" i="19"/>
  <c r="AH92" i="19"/>
  <c r="AJ90" i="19"/>
  <c r="AM88" i="19"/>
  <c r="AL86" i="19"/>
  <c r="AN84" i="19"/>
  <c r="AI82" i="19"/>
  <c r="AB80" i="19"/>
  <c r="AO77" i="19"/>
  <c r="AF75" i="19"/>
  <c r="AL70" i="19"/>
  <c r="X68" i="19"/>
  <c r="AK65" i="19"/>
  <c r="AE63" i="19"/>
  <c r="AO60" i="19"/>
  <c r="AD58" i="19"/>
  <c r="AH53" i="19"/>
  <c r="AA51" i="19"/>
  <c r="AE48" i="19"/>
  <c r="AB45" i="19"/>
  <c r="AJ42" i="19"/>
  <c r="AB39" i="19"/>
  <c r="AJ36" i="19"/>
  <c r="AN33" i="19"/>
  <c r="AK30" i="19"/>
  <c r="AK24" i="19"/>
  <c r="AO21" i="19"/>
  <c r="AD19" i="19"/>
  <c r="AA16" i="19"/>
  <c r="AG13" i="19"/>
  <c r="AN9" i="19"/>
  <c r="Z7" i="19"/>
  <c r="Z4" i="19"/>
  <c r="AK49" i="19"/>
  <c r="AB47" i="19"/>
  <c r="AJ44" i="19"/>
  <c r="AJ169" i="19"/>
  <c r="AF42" i="19"/>
  <c r="AG37" i="19"/>
  <c r="AA35" i="19"/>
  <c r="AI32" i="19"/>
  <c r="Z30" i="19"/>
  <c r="AO27" i="19"/>
  <c r="AF25" i="19"/>
  <c r="AJ20" i="19"/>
  <c r="X17" i="19"/>
  <c r="X57" i="19"/>
  <c r="AE14" i="19"/>
  <c r="AI9" i="19"/>
  <c r="AH5" i="19"/>
  <c r="AE171" i="19"/>
  <c r="AK167" i="19"/>
  <c r="AO165" i="19"/>
  <c r="AB162" i="19"/>
  <c r="AD160" i="19"/>
  <c r="AJ158" i="19"/>
  <c r="AN156" i="19"/>
  <c r="AA153" i="19"/>
  <c r="AC151" i="19"/>
  <c r="AG149" i="19"/>
  <c r="AK147" i="19"/>
  <c r="AM145" i="19"/>
  <c r="Z144" i="19"/>
  <c r="AB142" i="19"/>
  <c r="AF140" i="19"/>
  <c r="AJ138" i="19"/>
  <c r="AL136" i="19"/>
  <c r="X133" i="19"/>
  <c r="AC131" i="19"/>
  <c r="AI129" i="19"/>
  <c r="AK127" i="19"/>
  <c r="AO125" i="19"/>
  <c r="AB122" i="19"/>
  <c r="AF120" i="19"/>
  <c r="AH118" i="19"/>
  <c r="AL116" i="19"/>
  <c r="AN114" i="19"/>
  <c r="AA113" i="19"/>
  <c r="AE111" i="19"/>
  <c r="AG109" i="19"/>
  <c r="AK107" i="19"/>
  <c r="AM105" i="19"/>
  <c r="AB102" i="19"/>
  <c r="AK97" i="19"/>
  <c r="AM95" i="19"/>
  <c r="AC91" i="19"/>
  <c r="AG89" i="19"/>
  <c r="AF87" i="19"/>
  <c r="AE85" i="19"/>
  <c r="AG83" i="19"/>
  <c r="AH78" i="19"/>
  <c r="AB76" i="19"/>
  <c r="AL73" i="19"/>
  <c r="AA71" i="19"/>
  <c r="AG66" i="19"/>
  <c r="AM62" i="19"/>
  <c r="AD60" i="19"/>
  <c r="Z58" i="19"/>
  <c r="AJ55" i="19"/>
  <c r="X53" i="19"/>
  <c r="AL50" i="19"/>
  <c r="AC48" i="19"/>
  <c r="AM45" i="19"/>
  <c r="AI43" i="19"/>
  <c r="AO39" i="19"/>
  <c r="AF37" i="19"/>
  <c r="AN34" i="19"/>
  <c r="AH32" i="19"/>
  <c r="X30" i="19"/>
  <c r="AI27" i="19"/>
  <c r="AE25" i="19"/>
  <c r="AM22" i="19"/>
  <c r="AD20" i="19"/>
  <c r="AH15" i="19"/>
  <c r="X13" i="19"/>
  <c r="AI10" i="19"/>
  <c r="AN3" i="19"/>
  <c r="AA172" i="19"/>
  <c r="AE170" i="19"/>
  <c r="AG168" i="19"/>
  <c r="AK166" i="19"/>
  <c r="AM164" i="19"/>
  <c r="Z163" i="19"/>
  <c r="AD161" i="19"/>
  <c r="AF159" i="19"/>
  <c r="AJ157" i="19"/>
  <c r="AL155" i="19"/>
  <c r="AA152" i="19"/>
  <c r="AC150" i="19"/>
  <c r="AI148" i="19"/>
  <c r="AL145" i="19"/>
  <c r="X142" i="19"/>
  <c r="AE140" i="19"/>
  <c r="AI138" i="19"/>
  <c r="AK136" i="19"/>
  <c r="AO134" i="19"/>
  <c r="AB131" i="19"/>
  <c r="AF129" i="19"/>
  <c r="AH127" i="19"/>
  <c r="AN125" i="19"/>
  <c r="AA122" i="19"/>
  <c r="AE120" i="19"/>
  <c r="AG118" i="19"/>
  <c r="AK116" i="19"/>
  <c r="AM114" i="19"/>
  <c r="AD111" i="19"/>
  <c r="AG108" i="19"/>
  <c r="AK106" i="19"/>
  <c r="AM104" i="19"/>
  <c r="Z103" i="19"/>
  <c r="AB101" i="19"/>
  <c r="AF99" i="19"/>
  <c r="AJ97" i="19"/>
  <c r="AL95" i="19"/>
  <c r="X92" i="19"/>
  <c r="AC90" i="19"/>
  <c r="AC88" i="19"/>
  <c r="AE86" i="19"/>
  <c r="AD84" i="19"/>
  <c r="AA82" i="19"/>
  <c r="AG78" i="19"/>
  <c r="AA76" i="19"/>
  <c r="AK73" i="19"/>
  <c r="Z71" i="19"/>
  <c r="AO68" i="19"/>
  <c r="AF66" i="19"/>
  <c r="AJ61" i="19"/>
  <c r="X59" i="19"/>
  <c r="AI56" i="19"/>
  <c r="AE54" i="19"/>
  <c r="AO51" i="19"/>
  <c r="AD49" i="19"/>
  <c r="AH44" i="19"/>
  <c r="AH169" i="19"/>
  <c r="X42" i="19"/>
  <c r="AN39" i="19"/>
  <c r="AE37" i="19"/>
  <c r="AM34" i="19"/>
  <c r="AG32" i="19"/>
  <c r="AH27" i="19"/>
  <c r="AD25" i="19"/>
  <c r="AL22" i="19"/>
  <c r="AC20" i="19"/>
  <c r="AG15" i="19"/>
  <c r="AO12" i="19"/>
  <c r="AH10" i="19"/>
  <c r="AO7" i="19"/>
  <c r="Z5" i="19"/>
  <c r="Z172" i="19"/>
  <c r="AB170" i="19"/>
  <c r="AF168" i="19"/>
  <c r="AJ166" i="19"/>
  <c r="AO163" i="19"/>
  <c r="Z162" i="19"/>
  <c r="AB160" i="19"/>
  <c r="AF158" i="19"/>
  <c r="AH156" i="19"/>
  <c r="AN154" i="19"/>
  <c r="X153" i="19"/>
  <c r="AA151" i="19"/>
  <c r="AE149" i="19"/>
  <c r="AG147" i="19"/>
  <c r="AK145" i="19"/>
  <c r="AO143" i="19"/>
  <c r="AD140" i="19"/>
  <c r="AF138" i="19"/>
  <c r="AJ136" i="19"/>
  <c r="AN134" i="19"/>
  <c r="AA131" i="19"/>
  <c r="AC129" i="19"/>
  <c r="AG127" i="19"/>
  <c r="AM125" i="19"/>
  <c r="AO123" i="19"/>
  <c r="Z122" i="19"/>
  <c r="AB120" i="19"/>
  <c r="AF118" i="19"/>
  <c r="AJ116" i="19"/>
  <c r="AL114" i="19"/>
  <c r="X111" i="19"/>
  <c r="AE109" i="19"/>
  <c r="AI107" i="19"/>
  <c r="AK105" i="19"/>
  <c r="AO103" i="19"/>
  <c r="AB100" i="19"/>
  <c r="AF98" i="19"/>
  <c r="AH96" i="19"/>
  <c r="AN94" i="19"/>
  <c r="AA91" i="19"/>
  <c r="AE89" i="19"/>
  <c r="AD87" i="19"/>
  <c r="AA85" i="19"/>
  <c r="Z82" i="19"/>
  <c r="AM79" i="19"/>
  <c r="AB77" i="19"/>
  <c r="AL74" i="19"/>
  <c r="AF72" i="19"/>
  <c r="AE67" i="19"/>
  <c r="AA65" i="19"/>
  <c r="AK62" i="19"/>
  <c r="AB60" i="19"/>
  <c r="AD55" i="19"/>
  <c r="AN52" i="19"/>
  <c r="AJ50" i="19"/>
  <c r="AA48" i="19"/>
  <c r="AK45" i="19"/>
  <c r="AE43" i="19"/>
  <c r="AM40" i="19"/>
  <c r="AD38" i="19"/>
  <c r="Z36" i="19"/>
  <c r="AJ33" i="19"/>
  <c r="X31" i="19"/>
  <c r="AL28" i="19"/>
  <c r="AC26" i="19"/>
  <c r="AM23" i="19"/>
  <c r="AI21" i="19"/>
  <c r="AH16" i="19"/>
  <c r="AB14" i="19"/>
  <c r="AL11" i="19"/>
  <c r="AH6" i="19"/>
  <c r="X5" i="19"/>
  <c r="X172" i="19"/>
  <c r="AA170" i="19"/>
  <c r="AE168" i="19"/>
  <c r="AI166" i="19"/>
  <c r="AK164" i="19"/>
  <c r="AO162" i="19"/>
  <c r="AD159" i="19"/>
  <c r="AH157" i="19"/>
  <c r="AJ155" i="19"/>
  <c r="AN153" i="19"/>
  <c r="AA150" i="19"/>
  <c r="AE148" i="19"/>
  <c r="AG146" i="19"/>
  <c r="AM144" i="19"/>
  <c r="AO142" i="19"/>
  <c r="Z141" i="19"/>
  <c r="AD139" i="19"/>
  <c r="AF137" i="19"/>
  <c r="AJ135" i="19"/>
  <c r="AL133" i="19"/>
  <c r="AC130" i="19"/>
  <c r="AE128" i="19"/>
  <c r="AI126" i="19"/>
  <c r="AK124" i="19"/>
  <c r="AO122" i="19"/>
  <c r="Z121" i="19"/>
  <c r="AB119" i="19"/>
  <c r="AF117" i="19"/>
  <c r="AH115" i="19"/>
  <c r="AN113" i="19"/>
  <c r="X112" i="19"/>
  <c r="AA110" i="19"/>
  <c r="AE108" i="19"/>
  <c r="AG106" i="19"/>
  <c r="AK104" i="19"/>
  <c r="AO102" i="19"/>
  <c r="AD99" i="19"/>
  <c r="AF97" i="19"/>
  <c r="AJ95" i="19"/>
  <c r="AN93" i="19"/>
  <c r="AA90" i="19"/>
  <c r="AA88" i="19"/>
  <c r="Z86" i="19"/>
  <c r="AB84" i="19"/>
  <c r="AN81" i="19"/>
  <c r="AN80" i="19"/>
  <c r="AE78" i="19"/>
  <c r="AA77" i="19"/>
  <c r="AM75" i="19"/>
  <c r="AK74" i="19"/>
  <c r="AG73" i="19"/>
  <c r="AB72" i="19"/>
  <c r="AO69" i="19"/>
  <c r="AH68" i="19"/>
  <c r="AD67" i="19"/>
  <c r="AD66" i="19"/>
  <c r="AN64" i="19"/>
  <c r="AJ63" i="19"/>
  <c r="AJ62" i="19"/>
  <c r="AC61" i="19"/>
  <c r="AA60" i="19"/>
  <c r="AC55" i="19"/>
  <c r="AM51" i="19"/>
  <c r="Z49" i="19"/>
  <c r="AL46" i="19"/>
  <c r="AF44" i="19"/>
  <c r="AF169" i="19"/>
  <c r="AE39" i="19"/>
  <c r="X37" i="19"/>
  <c r="AI34" i="19"/>
  <c r="AB32" i="19"/>
  <c r="AO29" i="19"/>
  <c r="AD27" i="19"/>
  <c r="AN24" i="19"/>
  <c r="AH22" i="19"/>
  <c r="X20" i="19"/>
  <c r="AK57" i="19"/>
  <c r="AK17" i="19"/>
  <c r="AE15" i="19"/>
  <c r="AM12" i="19"/>
  <c r="AC10" i="19"/>
  <c r="AJ7" i="19"/>
  <c r="AO4" i="19"/>
  <c r="AN172" i="19"/>
  <c r="Z170" i="19"/>
  <c r="AD168" i="19"/>
  <c r="AG167" i="19"/>
  <c r="AF166" i="19"/>
  <c r="AI165" i="19"/>
  <c r="AJ164" i="19"/>
  <c r="AM163" i="19"/>
  <c r="AO161" i="19"/>
  <c r="Z160" i="19"/>
  <c r="AC159" i="19"/>
  <c r="AD158" i="19"/>
  <c r="AE157" i="19"/>
  <c r="AF156" i="19"/>
  <c r="AI155" i="19"/>
  <c r="AJ154" i="19"/>
  <c r="AM153" i="19"/>
  <c r="AL152" i="19"/>
  <c r="AO151" i="19"/>
  <c r="X151" i="19"/>
  <c r="Z150" i="19"/>
  <c r="AC149" i="19"/>
  <c r="AB148" i="19"/>
  <c r="AE147" i="19"/>
  <c r="AF146" i="19"/>
  <c r="AI145" i="19"/>
  <c r="AL144" i="19"/>
  <c r="AK143" i="19"/>
  <c r="AN142" i="19"/>
  <c r="AO141" i="19"/>
  <c r="X141" i="19"/>
  <c r="Z140" i="19"/>
  <c r="AA139" i="19"/>
  <c r="AB138" i="19"/>
  <c r="AE137" i="19"/>
  <c r="AH136" i="19"/>
  <c r="AI135" i="19"/>
  <c r="AJ134" i="19"/>
  <c r="AK133" i="19"/>
  <c r="AN132" i="19"/>
  <c r="AO131" i="19"/>
  <c r="X131" i="19"/>
  <c r="AA129" i="19"/>
  <c r="AD128" i="19"/>
  <c r="AE127" i="19"/>
  <c r="AH126" i="19"/>
  <c r="AG125" i="19"/>
  <c r="AJ124" i="19"/>
  <c r="AK123" i="19"/>
  <c r="AN122" i="19"/>
  <c r="Z120" i="19"/>
  <c r="AA119" i="19"/>
  <c r="AD118" i="19"/>
  <c r="AE117" i="19"/>
  <c r="AF116" i="19"/>
  <c r="AG115" i="19"/>
  <c r="AJ114" i="19"/>
  <c r="AM113" i="19"/>
  <c r="AN112" i="19"/>
  <c r="AO111" i="19"/>
  <c r="Z110" i="19"/>
  <c r="AA109" i="19"/>
  <c r="AD108" i="19"/>
  <c r="AC107" i="19"/>
  <c r="AF106" i="19"/>
  <c r="AI105" i="19"/>
  <c r="AJ104" i="19"/>
  <c r="AM103" i="19"/>
  <c r="AL102" i="19"/>
  <c r="AO101" i="19"/>
  <c r="Z100" i="19"/>
  <c r="AC99" i="19"/>
  <c r="AB98" i="19"/>
  <c r="AE97" i="19"/>
  <c r="AF96" i="19"/>
  <c r="AI95" i="19"/>
  <c r="AJ94" i="19"/>
  <c r="AK93" i="19"/>
  <c r="AL92" i="19"/>
  <c r="AO91" i="19"/>
  <c r="X91" i="19"/>
  <c r="Z90" i="19"/>
  <c r="Z88" i="19"/>
  <c r="Z87" i="19"/>
  <c r="X86" i="19"/>
  <c r="X85" i="19"/>
  <c r="AA84" i="19"/>
  <c r="AM81" i="19"/>
  <c r="AK80" i="19"/>
  <c r="AD79" i="19"/>
  <c r="AD78" i="19"/>
  <c r="Z77" i="19"/>
  <c r="AJ75" i="19"/>
  <c r="AJ74" i="19"/>
  <c r="AF73" i="19"/>
  <c r="X72" i="19"/>
  <c r="AL69" i="19"/>
  <c r="AG68" i="19"/>
  <c r="AC67" i="19"/>
  <c r="AA66" i="19"/>
  <c r="AM64" i="19"/>
  <c r="AI63" i="19"/>
  <c r="AI62" i="19"/>
  <c r="Z61" i="19"/>
  <c r="Z60" i="19"/>
  <c r="AO58" i="19"/>
  <c r="AF56" i="19"/>
  <c r="AB55" i="19"/>
  <c r="AN53" i="19"/>
  <c r="AL52" i="19"/>
  <c r="AH51" i="19"/>
  <c r="AC50" i="19"/>
  <c r="X49" i="19"/>
  <c r="X48" i="19"/>
  <c r="AI46" i="19"/>
  <c r="AG45" i="19"/>
  <c r="AE44" i="19"/>
  <c r="AE169" i="19"/>
  <c r="AO41" i="19"/>
  <c r="AK40" i="19"/>
  <c r="AD39" i="19"/>
  <c r="AB38" i="19"/>
  <c r="AJ35" i="19"/>
  <c r="AH34" i="19"/>
  <c r="AD33" i="19"/>
  <c r="X32" i="19"/>
  <c r="AN29" i="19"/>
  <c r="AG28" i="19"/>
  <c r="AC27" i="19"/>
  <c r="AA26" i="19"/>
  <c r="AM24" i="19"/>
  <c r="AK23" i="19"/>
  <c r="AG22" i="19"/>
  <c r="Z21" i="19"/>
  <c r="AM18" i="19"/>
  <c r="AF17" i="19"/>
  <c r="AF57" i="19"/>
  <c r="AF16" i="19"/>
  <c r="AB15" i="19"/>
  <c r="AL12" i="19"/>
  <c r="AJ11" i="19"/>
  <c r="AB10" i="19"/>
  <c r="AO8" i="19"/>
  <c r="AI7" i="19"/>
  <c r="AN4" i="19"/>
  <c r="AH3" i="19"/>
  <c r="AM50" i="19"/>
  <c r="AD48" i="19"/>
  <c r="Z46" i="19"/>
  <c r="AJ43" i="19"/>
  <c r="AA41" i="19"/>
  <c r="AN38" i="19"/>
  <c r="AC36" i="19"/>
  <c r="AM33" i="19"/>
  <c r="AI31" i="19"/>
  <c r="Z29" i="19"/>
  <c r="AH26" i="19"/>
  <c r="AB24" i="19"/>
  <c r="AL21" i="19"/>
  <c r="AC19" i="19"/>
  <c r="X18" i="19"/>
  <c r="AI15" i="19"/>
  <c r="AE13" i="19"/>
  <c r="AO10" i="19"/>
  <c r="AK6" i="19"/>
  <c r="X4" i="19"/>
  <c r="AB172" i="19"/>
  <c r="AF170" i="19"/>
  <c r="AH168" i="19"/>
  <c r="AN166" i="19"/>
  <c r="AA163" i="19"/>
  <c r="AE161" i="19"/>
  <c r="AG159" i="19"/>
  <c r="AK157" i="19"/>
  <c r="AM155" i="19"/>
  <c r="AD152" i="19"/>
  <c r="AF150" i="19"/>
  <c r="AJ148" i="19"/>
  <c r="AL146" i="19"/>
  <c r="AA143" i="19"/>
  <c r="AC141" i="19"/>
  <c r="AG139" i="19"/>
  <c r="AI137" i="19"/>
  <c r="AO135" i="19"/>
  <c r="Z134" i="19"/>
  <c r="AB132" i="19"/>
  <c r="AF130" i="19"/>
  <c r="AH128" i="19"/>
  <c r="AL126" i="19"/>
  <c r="X123" i="19"/>
  <c r="AE121" i="19"/>
  <c r="AG119" i="19"/>
  <c r="AK117" i="19"/>
  <c r="AO115" i="19"/>
  <c r="AB112" i="19"/>
  <c r="AD110" i="19"/>
  <c r="AH108" i="19"/>
  <c r="AN106" i="19"/>
  <c r="AA103" i="19"/>
  <c r="AC101" i="19"/>
  <c r="AD100" i="19"/>
  <c r="AG99" i="19"/>
  <c r="AJ98" i="19"/>
  <c r="AL96" i="19"/>
  <c r="AA93" i="19"/>
  <c r="Z92" i="19"/>
  <c r="AF90" i="19"/>
  <c r="AD88" i="19"/>
  <c r="AF86" i="19"/>
  <c r="AE84" i="19"/>
  <c r="AB82" i="19"/>
  <c r="AO79" i="19"/>
  <c r="AD77" i="19"/>
  <c r="AN74" i="19"/>
  <c r="AJ72" i="19"/>
  <c r="AA70" i="19"/>
  <c r="AK67" i="19"/>
  <c r="AE65" i="19"/>
  <c r="AK61" i="19"/>
  <c r="Z59" i="19"/>
  <c r="AJ56" i="19"/>
  <c r="AF54" i="19"/>
  <c r="AG49" i="19"/>
  <c r="AA47" i="19"/>
  <c r="AI44" i="19"/>
  <c r="AI169" i="19"/>
  <c r="Z42" i="19"/>
  <c r="AO40" i="19"/>
  <c r="AH38" i="19"/>
  <c r="AB36" i="19"/>
  <c r="AL33" i="19"/>
  <c r="AC31" i="19"/>
  <c r="X29" i="19"/>
  <c r="AE26" i="19"/>
  <c r="AK21" i="19"/>
  <c r="AB19" i="19"/>
  <c r="AJ16" i="19"/>
  <c r="AD14" i="19"/>
  <c r="AN11" i="19"/>
  <c r="Z9" i="19"/>
  <c r="AJ6" i="19"/>
  <c r="AA5" i="19"/>
  <c r="AD171" i="19"/>
  <c r="AJ167" i="19"/>
  <c r="AN165" i="19"/>
  <c r="AA162" i="19"/>
  <c r="AC160" i="19"/>
  <c r="AG158" i="19"/>
  <c r="AM156" i="19"/>
  <c r="AO154" i="19"/>
  <c r="Z153" i="19"/>
  <c r="AB151" i="19"/>
  <c r="AF149" i="19"/>
  <c r="AJ147" i="19"/>
  <c r="AK146" i="19"/>
  <c r="AO144" i="19"/>
  <c r="Z143" i="19"/>
  <c r="AB141" i="19"/>
  <c r="AF139" i="19"/>
  <c r="AH137" i="19"/>
  <c r="AL135" i="19"/>
  <c r="X134" i="19"/>
  <c r="AA132" i="19"/>
  <c r="AE130" i="19"/>
  <c r="AG128" i="19"/>
  <c r="AK126" i="19"/>
  <c r="AO124" i="19"/>
  <c r="AB121" i="19"/>
  <c r="AD119" i="19"/>
  <c r="AJ117" i="19"/>
  <c r="AN115" i="19"/>
  <c r="AA112" i="19"/>
  <c r="AC110" i="19"/>
  <c r="AF109" i="19"/>
  <c r="AJ107" i="19"/>
  <c r="AL105" i="19"/>
  <c r="AA102" i="19"/>
  <c r="AC100" i="19"/>
  <c r="AG98" i="19"/>
  <c r="AI96" i="19"/>
  <c r="AO94" i="19"/>
  <c r="Z93" i="19"/>
  <c r="AB91" i="19"/>
  <c r="AF89" i="19"/>
  <c r="AE87" i="19"/>
  <c r="AB85" i="19"/>
  <c r="AD83" i="19"/>
  <c r="AN79" i="19"/>
  <c r="AC77" i="19"/>
  <c r="AM74" i="19"/>
  <c r="AG72" i="19"/>
  <c r="Z70" i="19"/>
  <c r="AF67" i="19"/>
  <c r="AB65" i="19"/>
  <c r="AL62" i="19"/>
  <c r="AC60" i="19"/>
  <c r="AI55" i="19"/>
  <c r="AO52" i="19"/>
  <c r="AK50" i="19"/>
  <c r="AB48" i="19"/>
  <c r="AL45" i="19"/>
  <c r="AF43" i="19"/>
  <c r="AN40" i="19"/>
  <c r="AE38" i="19"/>
  <c r="AA36" i="19"/>
  <c r="AK33" i="19"/>
  <c r="Z31" i="19"/>
  <c r="AM28" i="19"/>
  <c r="AD26" i="19"/>
  <c r="AN23" i="19"/>
  <c r="AJ21" i="19"/>
  <c r="AA19" i="19"/>
  <c r="AI16" i="19"/>
  <c r="AC14" i="19"/>
  <c r="AM11" i="19"/>
  <c r="X9" i="19"/>
  <c r="AI6" i="19"/>
  <c r="AM3" i="19"/>
  <c r="AC171" i="19"/>
  <c r="AI167" i="19"/>
  <c r="AK165" i="19"/>
  <c r="AL164" i="19"/>
  <c r="X163" i="19"/>
  <c r="AA161" i="19"/>
  <c r="AE159" i="19"/>
  <c r="AI157" i="19"/>
  <c r="AK155" i="19"/>
  <c r="AO153" i="19"/>
  <c r="AB150" i="19"/>
  <c r="AH148" i="19"/>
  <c r="AJ146" i="19"/>
  <c r="AN144" i="19"/>
  <c r="AA141" i="19"/>
  <c r="AE139" i="19"/>
  <c r="AG137" i="19"/>
  <c r="AK135" i="19"/>
  <c r="AM133" i="19"/>
  <c r="Z132" i="19"/>
  <c r="AD130" i="19"/>
  <c r="AF128" i="19"/>
  <c r="AJ126" i="19"/>
  <c r="AL124" i="19"/>
  <c r="AA121" i="19"/>
  <c r="AC119" i="19"/>
  <c r="AI117" i="19"/>
  <c r="AK115" i="19"/>
  <c r="AO113" i="19"/>
  <c r="Z112" i="19"/>
  <c r="AB110" i="19"/>
  <c r="AF108" i="19"/>
  <c r="AH106" i="19"/>
  <c r="AL104" i="19"/>
  <c r="X103" i="19"/>
  <c r="AA101" i="19"/>
  <c r="AE99" i="19"/>
  <c r="AG97" i="19"/>
  <c r="AK95" i="19"/>
  <c r="AO93" i="19"/>
  <c r="AB90" i="19"/>
  <c r="AB88" i="19"/>
  <c r="AD86" i="19"/>
  <c r="AC84" i="19"/>
  <c r="AC83" i="19"/>
  <c r="AO80" i="19"/>
  <c r="AF78" i="19"/>
  <c r="Z76" i="19"/>
  <c r="AH73" i="19"/>
  <c r="X71" i="19"/>
  <c r="AN68" i="19"/>
  <c r="AE66" i="19"/>
  <c r="AO63" i="19"/>
  <c r="AI61" i="19"/>
  <c r="AH56" i="19"/>
  <c r="AD54" i="19"/>
  <c r="AN51" i="19"/>
  <c r="AC49" i="19"/>
  <c r="AG44" i="19"/>
  <c r="AG169" i="19"/>
  <c r="AM39" i="19"/>
  <c r="Z37" i="19"/>
  <c r="AL34" i="19"/>
  <c r="AF32" i="19"/>
  <c r="AG27" i="19"/>
  <c r="AC25" i="19"/>
  <c r="AI22" i="19"/>
  <c r="AB20" i="19"/>
  <c r="AO17" i="19"/>
  <c r="AO57" i="19"/>
  <c r="AF15" i="19"/>
  <c r="AN12" i="19"/>
  <c r="AG10" i="19"/>
  <c r="AN7" i="19"/>
  <c r="AJ3" i="19"/>
  <c r="AO172" i="19"/>
  <c r="Z171" i="19"/>
  <c r="AH167" i="19"/>
  <c r="AJ165" i="19"/>
  <c r="AN163" i="19"/>
  <c r="X162" i="19"/>
  <c r="AA160" i="19"/>
  <c r="AE158" i="19"/>
  <c r="AG156" i="19"/>
  <c r="AK154" i="19"/>
  <c r="Z151" i="19"/>
  <c r="AD149" i="19"/>
  <c r="AF147" i="19"/>
  <c r="AJ145" i="19"/>
  <c r="AN143" i="19"/>
  <c r="AA140" i="19"/>
  <c r="AC138" i="19"/>
  <c r="AI136" i="19"/>
  <c r="AM134" i="19"/>
  <c r="AO132" i="19"/>
  <c r="Z131" i="19"/>
  <c r="AB129" i="19"/>
  <c r="AF127" i="19"/>
  <c r="AJ125" i="19"/>
  <c r="AL123" i="19"/>
  <c r="X122" i="19"/>
  <c r="AA120" i="19"/>
  <c r="AE118" i="19"/>
  <c r="AI116" i="19"/>
  <c r="AK114" i="19"/>
  <c r="AO112" i="19"/>
  <c r="AB109" i="19"/>
  <c r="AH107" i="19"/>
  <c r="AJ105" i="19"/>
  <c r="AN103" i="19"/>
  <c r="AA100" i="19"/>
  <c r="AE98" i="19"/>
  <c r="AG96" i="19"/>
  <c r="AK94" i="19"/>
  <c r="AM92" i="19"/>
  <c r="Z91" i="19"/>
  <c r="AA89" i="19"/>
  <c r="AC87" i="19"/>
  <c r="Z85" i="19"/>
  <c r="X83" i="19"/>
  <c r="AE79" i="19"/>
  <c r="AG56" i="19"/>
  <c r="AM52" i="19"/>
  <c r="AD50" i="19"/>
  <c r="Z48" i="19"/>
  <c r="AH45" i="19"/>
  <c r="X43" i="19"/>
  <c r="AL40" i="19"/>
  <c r="AC38" i="19"/>
  <c r="AM35" i="19"/>
  <c r="AI33" i="19"/>
  <c r="AH28" i="19"/>
  <c r="AB26" i="19"/>
  <c r="AL23" i="19"/>
  <c r="AA21" i="19"/>
  <c r="AG16" i="19"/>
  <c r="AK11" i="19"/>
  <c r="X6" i="19"/>
  <c r="AI3" i="19"/>
  <c r="AN162" i="19"/>
  <c r="AM172" i="19"/>
  <c r="AO170" i="19"/>
  <c r="X170" i="19"/>
  <c r="AC168" i="19"/>
  <c r="AD167" i="19"/>
  <c r="AE166" i="19"/>
  <c r="AF165" i="19"/>
  <c r="AI164" i="19"/>
  <c r="AL163" i="19"/>
  <c r="AM162" i="19"/>
  <c r="AN161" i="19"/>
  <c r="AO160" i="19"/>
  <c r="X160" i="19"/>
  <c r="Z159" i="19"/>
  <c r="AC158" i="19"/>
  <c r="AB157" i="19"/>
  <c r="AE156" i="19"/>
  <c r="AH155" i="19"/>
  <c r="AI154" i="19"/>
  <c r="AL153" i="19"/>
  <c r="AK152" i="19"/>
  <c r="AN151" i="19"/>
  <c r="AO150" i="19"/>
  <c r="X150" i="19"/>
  <c r="AB149" i="19"/>
  <c r="AA148" i="19"/>
  <c r="AD147" i="19"/>
  <c r="AE146" i="19"/>
  <c r="AH145" i="19"/>
  <c r="AI144" i="19"/>
  <c r="AJ143" i="19"/>
  <c r="AK142" i="19"/>
  <c r="AN141" i="19"/>
  <c r="X140" i="19"/>
  <c r="Z139" i="19"/>
  <c r="AA138" i="19"/>
  <c r="AD137" i="19"/>
  <c r="AE136" i="19"/>
  <c r="AH135" i="19"/>
  <c r="AG134" i="19"/>
  <c r="AJ133" i="19"/>
  <c r="AM132" i="19"/>
  <c r="AN131" i="19"/>
  <c r="Z129" i="19"/>
  <c r="AA128" i="19"/>
  <c r="AD127" i="19"/>
  <c r="AG126" i="19"/>
  <c r="AF125" i="19"/>
  <c r="AI124" i="19"/>
  <c r="AJ123" i="19"/>
  <c r="AM122" i="19"/>
  <c r="AN121" i="19"/>
  <c r="AO120" i="19"/>
  <c r="Z119" i="19"/>
  <c r="AC118" i="19"/>
  <c r="AD117" i="19"/>
  <c r="AE116" i="19"/>
  <c r="AF115" i="19"/>
  <c r="AI114" i="19"/>
  <c r="AJ113" i="19"/>
  <c r="AM112" i="19"/>
  <c r="AL111" i="19"/>
  <c r="AO110" i="19"/>
  <c r="X110" i="19"/>
  <c r="Z109" i="19"/>
  <c r="AC108" i="19"/>
  <c r="AB107" i="19"/>
  <c r="AE106" i="19"/>
  <c r="AF105" i="19"/>
  <c r="AI104" i="19"/>
  <c r="AL103" i="19"/>
  <c r="AK102" i="19"/>
  <c r="AN101" i="19"/>
  <c r="AO100" i="19"/>
  <c r="X100" i="19"/>
  <c r="Z99" i="19"/>
  <c r="AA98" i="19"/>
  <c r="AB97" i="19"/>
  <c r="AE96" i="19"/>
  <c r="AH95" i="19"/>
  <c r="AI94" i="19"/>
  <c r="AJ93" i="19"/>
  <c r="AK92" i="19"/>
  <c r="AN91" i="19"/>
  <c r="AO90" i="19"/>
  <c r="X90" i="19"/>
  <c r="X88" i="19"/>
  <c r="X87" i="19"/>
  <c r="Z84" i="19"/>
  <c r="AL81" i="19"/>
  <c r="AJ80" i="19"/>
  <c r="AC79" i="19"/>
  <c r="X78" i="19"/>
  <c r="X77" i="19"/>
  <c r="AI75" i="19"/>
  <c r="AI74" i="19"/>
  <c r="AE73" i="19"/>
  <c r="AO70" i="19"/>
  <c r="AK69" i="19"/>
  <c r="AF68" i="19"/>
  <c r="AB67" i="19"/>
  <c r="Z66" i="19"/>
  <c r="AL64" i="19"/>
  <c r="AH63" i="19"/>
  <c r="AH62" i="19"/>
  <c r="X61" i="19"/>
  <c r="AN59" i="19"/>
  <c r="AN58" i="19"/>
  <c r="AE56" i="19"/>
  <c r="AA55" i="19"/>
  <c r="AM53" i="19"/>
  <c r="AK52" i="19"/>
  <c r="AG51" i="19"/>
  <c r="AB50" i="19"/>
  <c r="AH46" i="19"/>
  <c r="AD45" i="19"/>
  <c r="AD44" i="19"/>
  <c r="AD169" i="19"/>
  <c r="AL41" i="19"/>
  <c r="AJ40" i="19"/>
  <c r="AC39" i="19"/>
  <c r="AA38" i="19"/>
  <c r="AI35" i="19"/>
  <c r="AG34" i="19"/>
  <c r="AC33" i="19"/>
  <c r="AM30" i="19"/>
  <c r="AM29" i="19"/>
  <c r="AF28" i="19"/>
  <c r="AB27" i="19"/>
  <c r="Z26" i="19"/>
  <c r="AL24" i="19"/>
  <c r="AH23" i="19"/>
  <c r="AF22" i="19"/>
  <c r="X21" i="19"/>
  <c r="AL18" i="19"/>
  <c r="AE57" i="19"/>
  <c r="AE17" i="19"/>
  <c r="AC16" i="19"/>
  <c r="AA15" i="19"/>
  <c r="AO13" i="19"/>
  <c r="AK12" i="19"/>
  <c r="AI11" i="19"/>
  <c r="AA10" i="19"/>
  <c r="AN8" i="19"/>
  <c r="AF7" i="19"/>
  <c r="AM4" i="19"/>
  <c r="AG3" i="19"/>
  <c r="AD89" i="19"/>
  <c r="AL87" i="19"/>
  <c r="AC86" i="19"/>
  <c r="AM84" i="19"/>
  <c r="AB83" i="19"/>
  <c r="AH81" i="19"/>
  <c r="AJ79" i="19"/>
  <c r="AN77" i="19"/>
  <c r="X76" i="19"/>
  <c r="AA74" i="19"/>
  <c r="AE72" i="19"/>
  <c r="AG70" i="19"/>
  <c r="AK68" i="19"/>
  <c r="Z65" i="19"/>
  <c r="AD63" i="19"/>
  <c r="AF61" i="19"/>
  <c r="AJ59" i="19"/>
  <c r="AA54" i="19"/>
  <c r="AC52" i="19"/>
  <c r="AI50" i="19"/>
  <c r="AM48" i="19"/>
  <c r="AO46" i="19"/>
  <c r="Z45" i="19"/>
  <c r="AB43" i="19"/>
  <c r="AF41" i="19"/>
  <c r="AJ39" i="19"/>
  <c r="AL37" i="19"/>
  <c r="X36" i="19"/>
  <c r="AA34" i="19"/>
  <c r="AE32" i="19"/>
  <c r="AI30" i="19"/>
  <c r="AK28" i="19"/>
  <c r="AO26" i="19"/>
  <c r="AB23" i="19"/>
  <c r="AH21" i="19"/>
  <c r="AJ19" i="19"/>
  <c r="AN17" i="19"/>
  <c r="AN57" i="19"/>
  <c r="AA14" i="19"/>
  <c r="AE12" i="19"/>
  <c r="AF10" i="19"/>
  <c r="AE8" i="19"/>
  <c r="AG6" i="19"/>
  <c r="AF4" i="19"/>
  <c r="AJ172" i="19"/>
  <c r="AO171" i="19"/>
  <c r="X171" i="19"/>
  <c r="AD170" i="19"/>
  <c r="AN168" i="19"/>
  <c r="Z168" i="19"/>
  <c r="AH166" i="19"/>
  <c r="AM165" i="19"/>
  <c r="X165" i="19"/>
  <c r="AD164" i="19"/>
  <c r="AG163" i="19"/>
  <c r="AL162" i="19"/>
  <c r="AC161" i="19"/>
  <c r="AH160" i="19"/>
  <c r="AK159" i="19"/>
  <c r="AB158" i="19"/>
  <c r="AG157" i="19"/>
  <c r="AL156" i="19"/>
  <c r="AO155" i="19"/>
  <c r="AA155" i="19"/>
  <c r="AF154" i="19"/>
  <c r="AK153" i="19"/>
  <c r="Z152" i="19"/>
  <c r="AE151" i="19"/>
  <c r="AJ150" i="19"/>
  <c r="AO149" i="19"/>
  <c r="AA149" i="19"/>
  <c r="AD148" i="19"/>
  <c r="AI147" i="19"/>
  <c r="AN146" i="19"/>
  <c r="Z146" i="19"/>
  <c r="AE145" i="19"/>
  <c r="AH144" i="19"/>
  <c r="AM143" i="19"/>
  <c r="X143" i="19"/>
  <c r="AD142" i="19"/>
  <c r="AI141" i="19"/>
  <c r="AL140" i="19"/>
  <c r="AC139" i="19"/>
  <c r="AH138" i="19"/>
  <c r="AM137" i="19"/>
  <c r="AB136" i="19"/>
  <c r="AG135" i="19"/>
  <c r="AL134" i="19"/>
  <c r="AA133" i="19"/>
  <c r="AF132" i="19"/>
  <c r="AK131" i="19"/>
  <c r="AB130" i="19"/>
  <c r="AE129" i="19"/>
  <c r="AJ128" i="19"/>
  <c r="AO127" i="19"/>
  <c r="AA127" i="19"/>
  <c r="AF126" i="19"/>
  <c r="AI125" i="19"/>
  <c r="AN124" i="19"/>
  <c r="Z124" i="19"/>
  <c r="AE123" i="19"/>
  <c r="AJ122" i="19"/>
  <c r="AM121" i="19"/>
  <c r="X121" i="19"/>
  <c r="AD120" i="19"/>
  <c r="AI119" i="19"/>
  <c r="AN118" i="19"/>
  <c r="AC117" i="19"/>
  <c r="AH116" i="19"/>
  <c r="AM115" i="19"/>
  <c r="X115" i="19"/>
  <c r="AB114" i="19"/>
  <c r="AG113" i="19"/>
  <c r="AL112" i="19"/>
  <c r="AC111" i="19"/>
  <c r="AF110" i="19"/>
  <c r="AK109" i="19"/>
  <c r="AB108" i="19"/>
  <c r="AG107" i="19"/>
  <c r="AJ106" i="19"/>
  <c r="AO105" i="19"/>
  <c r="AA105" i="19"/>
  <c r="AF104" i="19"/>
  <c r="AK103" i="19"/>
  <c r="AN102" i="19"/>
  <c r="Z102" i="19"/>
  <c r="AE101" i="19"/>
  <c r="AJ100" i="19"/>
  <c r="AO99" i="19"/>
  <c r="X99" i="19"/>
  <c r="AD98" i="19"/>
  <c r="AI97" i="19"/>
  <c r="AN96" i="19"/>
  <c r="Z96" i="19"/>
  <c r="AC95" i="19"/>
  <c r="AH94" i="19"/>
  <c r="AM93" i="19"/>
  <c r="X93" i="19"/>
  <c r="AD92" i="19"/>
  <c r="AG91" i="19"/>
  <c r="AL90" i="19"/>
  <c r="AC89" i="19"/>
  <c r="AH88" i="19"/>
  <c r="AK87" i="19"/>
  <c r="AB86" i="19"/>
  <c r="AG85" i="19"/>
  <c r="AL84" i="19"/>
  <c r="AO83" i="19"/>
  <c r="AA83" i="19"/>
  <c r="AD82" i="19"/>
  <c r="AG81" i="19"/>
  <c r="AH80" i="19"/>
  <c r="AI79" i="19"/>
  <c r="AJ78" i="19"/>
  <c r="AM77" i="19"/>
  <c r="AN76" i="19"/>
  <c r="Z74" i="19"/>
  <c r="AC73" i="19"/>
  <c r="AD72" i="19"/>
  <c r="AG71" i="19"/>
  <c r="AF70" i="19"/>
  <c r="AI69" i="19"/>
  <c r="AJ68" i="19"/>
  <c r="AM67" i="19"/>
  <c r="AO65" i="19"/>
  <c r="X65" i="19"/>
  <c r="Z64" i="19"/>
  <c r="AC63" i="19"/>
  <c r="AD62" i="19"/>
  <c r="AE61" i="19"/>
  <c r="AF60" i="19"/>
  <c r="AI59" i="19"/>
  <c r="AL58" i="19"/>
  <c r="AN56" i="19"/>
  <c r="AO55" i="19"/>
  <c r="X55" i="19"/>
  <c r="Z54" i="19"/>
  <c r="AC53" i="19"/>
  <c r="AB52" i="19"/>
  <c r="AE51" i="19"/>
  <c r="AH50" i="19"/>
  <c r="AI49" i="19"/>
  <c r="AL48" i="19"/>
  <c r="AK47" i="19"/>
  <c r="AN46" i="19"/>
  <c r="AO45" i="19"/>
  <c r="X45" i="19"/>
  <c r="AB44" i="19"/>
  <c r="AB169" i="19"/>
  <c r="AA43" i="19"/>
  <c r="AD42" i="19"/>
  <c r="AE41" i="19"/>
  <c r="AH40" i="19"/>
  <c r="AI39" i="19"/>
  <c r="AJ38" i="19"/>
  <c r="AK37" i="19"/>
  <c r="AN36" i="19"/>
  <c r="X35" i="19"/>
  <c r="Z34" i="19"/>
  <c r="AA33" i="19"/>
  <c r="AD32" i="19"/>
  <c r="AE31" i="19"/>
  <c r="AH30" i="19"/>
  <c r="AG29" i="19"/>
  <c r="AJ28" i="19"/>
  <c r="AM27" i="19"/>
  <c r="AN26" i="19"/>
  <c r="Z24" i="19"/>
  <c r="AA23" i="19"/>
  <c r="AD22" i="19"/>
  <c r="AG21" i="19"/>
  <c r="AF20" i="19"/>
  <c r="AI19" i="19"/>
  <c r="AJ18" i="19"/>
  <c r="AM17" i="19"/>
  <c r="AM57" i="19"/>
  <c r="AN16" i="19"/>
  <c r="AO15" i="19"/>
  <c r="Z14" i="19"/>
  <c r="AC13" i="19"/>
  <c r="AD12" i="19"/>
  <c r="AE11" i="19"/>
  <c r="AE10" i="19"/>
  <c r="AG9" i="19"/>
  <c r="AD8" i="19"/>
  <c r="AD7" i="19"/>
  <c r="AF6" i="19"/>
  <c r="AC5" i="19"/>
  <c r="AC4" i="19"/>
  <c r="AE3" i="19"/>
  <c r="AI88" i="19"/>
  <c r="AH85" i="19"/>
  <c r="AE82" i="19"/>
  <c r="AI80" i="19"/>
  <c r="AK78" i="19"/>
  <c r="AO76" i="19"/>
  <c r="AD73" i="19"/>
  <c r="AH71" i="19"/>
  <c r="AJ69" i="19"/>
  <c r="AN67" i="19"/>
  <c r="AA64" i="19"/>
  <c r="AE62" i="19"/>
  <c r="AG60" i="19"/>
  <c r="AM58" i="19"/>
  <c r="AO56" i="19"/>
  <c r="Z55" i="19"/>
  <c r="AD53" i="19"/>
  <c r="AF51" i="19"/>
  <c r="AJ49" i="19"/>
  <c r="AL47" i="19"/>
  <c r="AC44" i="19"/>
  <c r="AC169" i="19"/>
  <c r="AE42" i="19"/>
  <c r="AI40" i="19"/>
  <c r="AK38" i="19"/>
  <c r="AO36" i="19"/>
  <c r="Z35" i="19"/>
  <c r="AB33" i="19"/>
  <c r="AF31" i="19"/>
  <c r="AH29" i="19"/>
  <c r="AN27" i="19"/>
  <c r="X26" i="19"/>
  <c r="AA24" i="19"/>
  <c r="AE22" i="19"/>
  <c r="AG20" i="19"/>
  <c r="AK18" i="19"/>
  <c r="AO16" i="19"/>
  <c r="AD13" i="19"/>
  <c r="AF11" i="19"/>
  <c r="AH9" i="19"/>
  <c r="AE7" i="19"/>
  <c r="AD5" i="19"/>
  <c r="AF3" i="19"/>
  <c r="AC167" i="19"/>
  <c r="AI172" i="19"/>
  <c r="AL171" i="19"/>
  <c r="AC170" i="19"/>
  <c r="AM168" i="19"/>
  <c r="AB167" i="19"/>
  <c r="AG166" i="19"/>
  <c r="AL165" i="19"/>
  <c r="AA164" i="19"/>
  <c r="AF163" i="19"/>
  <c r="AK162" i="19"/>
  <c r="AB161" i="19"/>
  <c r="AE160" i="19"/>
  <c r="AJ159" i="19"/>
  <c r="AO158" i="19"/>
  <c r="AA158" i="19"/>
  <c r="AF157" i="19"/>
  <c r="AI156" i="19"/>
  <c r="AN155" i="19"/>
  <c r="Z155" i="19"/>
  <c r="AE154" i="19"/>
  <c r="AJ153" i="19"/>
  <c r="AM152" i="19"/>
  <c r="X152" i="19"/>
  <c r="AD151" i="19"/>
  <c r="AI150" i="19"/>
  <c r="AN149" i="19"/>
  <c r="AC148" i="19"/>
  <c r="AH147" i="19"/>
  <c r="AM146" i="19"/>
  <c r="X146" i="19"/>
  <c r="AB145" i="19"/>
  <c r="AG144" i="19"/>
  <c r="AL143" i="19"/>
  <c r="AC142" i="19"/>
  <c r="AF141" i="19"/>
  <c r="AK140" i="19"/>
  <c r="AB139" i="19"/>
  <c r="AG138" i="19"/>
  <c r="AJ137" i="19"/>
  <c r="AO136" i="19"/>
  <c r="AA136" i="19"/>
  <c r="AF135" i="19"/>
  <c r="AK134" i="19"/>
  <c r="AN133" i="19"/>
  <c r="Z133" i="19"/>
  <c r="AE132" i="19"/>
  <c r="AJ131" i="19"/>
  <c r="AO130" i="19"/>
  <c r="X130" i="19"/>
  <c r="AD129" i="19"/>
  <c r="AI128" i="19"/>
  <c r="AN127" i="19"/>
  <c r="Z127" i="19"/>
  <c r="AC126" i="19"/>
  <c r="AH125" i="19"/>
  <c r="AM124" i="19"/>
  <c r="X124" i="19"/>
  <c r="AD123" i="19"/>
  <c r="AG122" i="19"/>
  <c r="AL121" i="19"/>
  <c r="AC120" i="19"/>
  <c r="AH119" i="19"/>
  <c r="AK118" i="19"/>
  <c r="AB117" i="19"/>
  <c r="AG116" i="19"/>
  <c r="AL115" i="19"/>
  <c r="AO114" i="19"/>
  <c r="AA114" i="19"/>
  <c r="AF113" i="19"/>
  <c r="AK112" i="19"/>
  <c r="Z111" i="19"/>
  <c r="AE110" i="19"/>
  <c r="AJ109" i="19"/>
  <c r="AO108" i="19"/>
  <c r="AA108" i="19"/>
  <c r="AD107" i="19"/>
  <c r="AI106" i="19"/>
  <c r="AN105" i="19"/>
  <c r="Z105" i="19"/>
  <c r="AE104" i="19"/>
  <c r="AH103" i="19"/>
  <c r="AM102" i="19"/>
  <c r="X102" i="19"/>
  <c r="AD101" i="19"/>
  <c r="AI100" i="19"/>
  <c r="AL99" i="19"/>
  <c r="AC98" i="19"/>
  <c r="AH97" i="19"/>
  <c r="AM96" i="19"/>
  <c r="AB95" i="19"/>
  <c r="AG94" i="19"/>
  <c r="AL93" i="19"/>
  <c r="AA92" i="19"/>
  <c r="AF91" i="19"/>
  <c r="AK90" i="19"/>
  <c r="AB89" i="19"/>
  <c r="AE88" i="19"/>
  <c r="AJ87" i="19"/>
  <c r="AO86" i="19"/>
  <c r="AA86" i="19"/>
  <c r="AF85" i="19"/>
  <c r="AI84" i="19"/>
  <c r="AN83" i="19"/>
  <c r="Z83" i="19"/>
  <c r="AC82" i="19"/>
  <c r="AD81" i="19"/>
  <c r="AE80" i="19"/>
  <c r="AF79" i="19"/>
  <c r="AI78" i="19"/>
  <c r="AL77" i="19"/>
  <c r="AM76" i="19"/>
  <c r="AN75" i="19"/>
  <c r="AO74" i="19"/>
  <c r="X74" i="19"/>
  <c r="Z73" i="19"/>
  <c r="AC72" i="19"/>
  <c r="AB71" i="19"/>
  <c r="AE70" i="19"/>
  <c r="AH69" i="19"/>
  <c r="AI68" i="19"/>
  <c r="AL67" i="19"/>
  <c r="AK66" i="19"/>
  <c r="AN65" i="19"/>
  <c r="AO64" i="19"/>
  <c r="X64" i="19"/>
  <c r="AB63" i="19"/>
  <c r="AA62" i="19"/>
  <c r="AD61" i="19"/>
  <c r="AE60" i="19"/>
  <c r="AH59" i="19"/>
  <c r="AI58" i="19"/>
  <c r="AK56" i="19"/>
  <c r="AN55" i="19"/>
  <c r="X54" i="19"/>
  <c r="Z53" i="19"/>
  <c r="AA52" i="19"/>
  <c r="AD51" i="19"/>
  <c r="AE50" i="19"/>
  <c r="AH49" i="19"/>
  <c r="AG48" i="19"/>
  <c r="AJ47" i="19"/>
  <c r="AM46" i="19"/>
  <c r="AN45" i="19"/>
  <c r="Z43" i="19"/>
  <c r="AA42" i="19"/>
  <c r="AD41" i="19"/>
  <c r="AG40" i="19"/>
  <c r="AF39" i="19"/>
  <c r="AI38" i="19"/>
  <c r="AJ37" i="19"/>
  <c r="AM36" i="19"/>
  <c r="AN35" i="19"/>
  <c r="AO34" i="19"/>
  <c r="Z33" i="19"/>
  <c r="AC32" i="19"/>
  <c r="AD31" i="19"/>
  <c r="AE30" i="19"/>
  <c r="AF29" i="19"/>
  <c r="AI28" i="19"/>
  <c r="AJ27" i="19"/>
  <c r="AM26" i="19"/>
  <c r="AL25" i="19"/>
  <c r="AO24" i="19"/>
  <c r="X24" i="19"/>
  <c r="Z23" i="19"/>
  <c r="AC22" i="19"/>
  <c r="AB21" i="19"/>
  <c r="AE20" i="19"/>
  <c r="AF19" i="19"/>
  <c r="AI18" i="19"/>
  <c r="AL57" i="19"/>
  <c r="AL17" i="19"/>
  <c r="AK16" i="19"/>
  <c r="AN15" i="19"/>
  <c r="AO14" i="19"/>
  <c r="X14" i="19"/>
  <c r="Z13" i="19"/>
  <c r="AA12" i="19"/>
  <c r="AB11" i="19"/>
  <c r="AD10" i="19"/>
  <c r="AD9" i="19"/>
  <c r="AC8" i="19"/>
  <c r="AC7" i="19"/>
  <c r="AE6" i="19"/>
  <c r="AB5" i="19"/>
  <c r="AB4" i="19"/>
  <c r="AD3" i="19"/>
  <c r="Z10" i="19"/>
  <c r="AH8" i="19"/>
  <c r="X7" i="19"/>
  <c r="AD6" i="19"/>
  <c r="AG5" i="19"/>
  <c r="AL4" i="19"/>
  <c r="AC3" i="19"/>
  <c r="AG172" i="19"/>
  <c r="AN171" i="19"/>
  <c r="AB171" i="19"/>
  <c r="AI170" i="19"/>
  <c r="AK168" i="19"/>
  <c r="X168" i="19"/>
  <c r="AF167" i="19"/>
  <c r="AM166" i="19"/>
  <c r="AA166" i="19"/>
  <c r="AH165" i="19"/>
  <c r="AO164" i="19"/>
  <c r="AC164" i="19"/>
  <c r="AJ163" i="19"/>
  <c r="AE162" i="19"/>
  <c r="AL161" i="19"/>
  <c r="Z161" i="19"/>
  <c r="AG160" i="19"/>
  <c r="AN159" i="19"/>
  <c r="AB159" i="19"/>
  <c r="AI158" i="19"/>
  <c r="AD157" i="19"/>
  <c r="AK156" i="19"/>
  <c r="X156" i="19"/>
  <c r="AF155" i="19"/>
  <c r="AM154" i="19"/>
  <c r="AA154" i="19"/>
  <c r="AH153" i="19"/>
  <c r="AO152" i="19"/>
  <c r="AC152" i="19"/>
  <c r="AJ151" i="19"/>
  <c r="AE150" i="19"/>
  <c r="AL149" i="19"/>
  <c r="Z149" i="19"/>
  <c r="AG148" i="19"/>
  <c r="AN147" i="19"/>
  <c r="AB147" i="19"/>
  <c r="AI146" i="19"/>
  <c r="AD145" i="19"/>
  <c r="AK144" i="19"/>
  <c r="X144" i="19"/>
  <c r="AF143" i="19"/>
  <c r="AM142" i="19"/>
  <c r="AA142" i="19"/>
  <c r="AH141" i="19"/>
  <c r="AO140" i="19"/>
  <c r="AC140" i="19"/>
  <c r="AJ139" i="19"/>
  <c r="AE138" i="19"/>
  <c r="AL137" i="19"/>
  <c r="Z137" i="19"/>
  <c r="AG136" i="19"/>
  <c r="AN135" i="19"/>
  <c r="AB135" i="19"/>
  <c r="AI134" i="19"/>
  <c r="AD133" i="19"/>
  <c r="AK132" i="19"/>
  <c r="X132" i="19"/>
  <c r="AF131" i="19"/>
  <c r="AM130" i="19"/>
  <c r="AA130" i="19"/>
  <c r="AH129" i="19"/>
  <c r="AO128" i="19"/>
  <c r="AC128" i="19"/>
  <c r="AJ127" i="19"/>
  <c r="AE126" i="19"/>
  <c r="AL125" i="19"/>
  <c r="Z125" i="19"/>
  <c r="AG124" i="19"/>
  <c r="AN123" i="19"/>
  <c r="AB123" i="19"/>
  <c r="AI122" i="19"/>
  <c r="AD121" i="19"/>
  <c r="AK120" i="19"/>
  <c r="X120" i="19"/>
  <c r="AF119" i="19"/>
  <c r="AM118" i="19"/>
  <c r="AA118" i="19"/>
  <c r="AH117" i="19"/>
  <c r="AO116" i="19"/>
  <c r="AC116" i="19"/>
  <c r="AJ115" i="19"/>
  <c r="AE114" i="19"/>
  <c r="AL113" i="19"/>
  <c r="Z113" i="19"/>
  <c r="AG112" i="19"/>
  <c r="AN111" i="19"/>
  <c r="AB111" i="19"/>
  <c r="AI110" i="19"/>
  <c r="AD109" i="19"/>
  <c r="AK108" i="19"/>
  <c r="X108" i="19"/>
  <c r="AF107" i="19"/>
  <c r="AM106" i="19"/>
  <c r="AA106" i="19"/>
  <c r="AH105" i="19"/>
  <c r="AO104" i="19"/>
  <c r="AC104" i="19"/>
  <c r="AJ103" i="19"/>
  <c r="AE102" i="19"/>
  <c r="AL101" i="19"/>
  <c r="Z101" i="19"/>
  <c r="AG100" i="19"/>
  <c r="AN99" i="19"/>
  <c r="AB99" i="19"/>
  <c r="AI98" i="19"/>
  <c r="AD97" i="19"/>
  <c r="AK96" i="19"/>
  <c r="X96" i="19"/>
  <c r="AF95" i="19"/>
  <c r="AM94" i="19"/>
  <c r="AA94" i="19"/>
  <c r="AH93" i="19"/>
  <c r="AO92" i="19"/>
  <c r="AC92" i="19"/>
  <c r="AJ91" i="19"/>
  <c r="AE90" i="19"/>
  <c r="AL89" i="19"/>
  <c r="Z89" i="19"/>
  <c r="AG88" i="19"/>
  <c r="AN87" i="19"/>
  <c r="AB87" i="19"/>
  <c r="AI86" i="19"/>
  <c r="AD85" i="19"/>
  <c r="AK84" i="19"/>
  <c r="X84" i="19"/>
  <c r="AF83" i="19"/>
  <c r="AM82" i="19"/>
  <c r="AB81" i="19"/>
  <c r="AG80" i="19"/>
  <c r="AL79" i="19"/>
  <c r="AA78" i="19"/>
  <c r="AF77" i="19"/>
  <c r="AK76" i="19"/>
  <c r="AB75" i="19"/>
  <c r="AE74" i="19"/>
  <c r="AJ73" i="19"/>
  <c r="AO72" i="19"/>
  <c r="AA72" i="19"/>
  <c r="AF71" i="19"/>
  <c r="AI70" i="19"/>
  <c r="AN69" i="19"/>
  <c r="Z69" i="19"/>
  <c r="AE68" i="19"/>
  <c r="AJ67" i="19"/>
  <c r="AM66" i="19"/>
  <c r="X66" i="19"/>
  <c r="AD65" i="19"/>
  <c r="AI64" i="19"/>
  <c r="AN63" i="19"/>
  <c r="AC62" i="19"/>
  <c r="AH61" i="19"/>
  <c r="AM60" i="19"/>
  <c r="X60" i="19"/>
  <c r="AB59" i="19"/>
  <c r="AG58" i="19"/>
  <c r="AC56" i="19"/>
  <c r="AF55" i="19"/>
  <c r="AK54" i="19"/>
  <c r="AB53" i="19"/>
  <c r="AG52" i="19"/>
  <c r="AJ51" i="19"/>
  <c r="AO50" i="19"/>
  <c r="AA50" i="19"/>
  <c r="AF49" i="19"/>
  <c r="AK48" i="19"/>
  <c r="AN47" i="19"/>
  <c r="Z47" i="19"/>
  <c r="AE46" i="19"/>
  <c r="AJ45" i="19"/>
  <c r="AO44" i="19"/>
  <c r="AO169" i="19"/>
  <c r="X44" i="19"/>
  <c r="X169" i="19"/>
  <c r="AD43" i="19"/>
  <c r="AI42" i="19"/>
  <c r="AN41" i="19"/>
  <c r="Z41" i="19"/>
  <c r="AC40" i="19"/>
  <c r="AH39" i="19"/>
  <c r="AM38" i="19"/>
  <c r="X38" i="19"/>
  <c r="AD37" i="19"/>
  <c r="AG36" i="19"/>
  <c r="AL35" i="19"/>
  <c r="AC34" i="19"/>
  <c r="AH33" i="19"/>
  <c r="AK32" i="19"/>
  <c r="AB31" i="19"/>
  <c r="AG30" i="19"/>
  <c r="AL29" i="19"/>
  <c r="AO28" i="19"/>
  <c r="AA28" i="19"/>
  <c r="AF27" i="19"/>
  <c r="AK26" i="19"/>
  <c r="Z25" i="19"/>
  <c r="AE24" i="19"/>
  <c r="AJ23" i="19"/>
  <c r="AO22" i="19"/>
  <c r="AA22" i="19"/>
  <c r="AD21" i="19"/>
  <c r="AI20" i="19"/>
  <c r="AN19" i="19"/>
  <c r="Z19" i="19"/>
  <c r="AE18" i="19"/>
  <c r="AH57" i="19"/>
  <c r="AH17" i="19"/>
  <c r="AM16" i="19"/>
  <c r="X16" i="19"/>
  <c r="AD15" i="19"/>
  <c r="AI14" i="19"/>
  <c r="AL13" i="19"/>
  <c r="AC12" i="19"/>
  <c r="AH11" i="19"/>
  <c r="AM10" i="19"/>
  <c r="AB9" i="19"/>
  <c r="AG8" i="19"/>
  <c r="AL7" i="19"/>
  <c r="AA6" i="19"/>
  <c r="AF5" i="19"/>
  <c r="AK4" i="19"/>
  <c r="AB3" i="19"/>
  <c r="AN10" i="19"/>
  <c r="AC9" i="19"/>
  <c r="AM7" i="19"/>
  <c r="AF172" i="19"/>
  <c r="AM171" i="19"/>
  <c r="AA171" i="19"/>
  <c r="AH170" i="19"/>
  <c r="AJ168" i="19"/>
  <c r="AE167" i="19"/>
  <c r="AL166" i="19"/>
  <c r="Z166" i="19"/>
  <c r="AG165" i="19"/>
  <c r="AN164" i="19"/>
  <c r="AB164" i="19"/>
  <c r="AI163" i="19"/>
  <c r="AD162" i="19"/>
  <c r="AK161" i="19"/>
  <c r="X161" i="19"/>
  <c r="AF160" i="19"/>
  <c r="AM159" i="19"/>
  <c r="AA159" i="19"/>
  <c r="AH158" i="19"/>
  <c r="AO157" i="19"/>
  <c r="AC157" i="19"/>
  <c r="AJ156" i="19"/>
  <c r="AE155" i="19"/>
  <c r="AL154" i="19"/>
  <c r="Z154" i="19"/>
  <c r="AG153" i="19"/>
  <c r="AN152" i="19"/>
  <c r="AB152" i="19"/>
  <c r="AI151" i="19"/>
  <c r="AD150" i="19"/>
  <c r="AK149" i="19"/>
  <c r="X149" i="19"/>
  <c r="AF148" i="19"/>
  <c r="AM147" i="19"/>
  <c r="AA147" i="19"/>
  <c r="AH146" i="19"/>
  <c r="AO145" i="19"/>
  <c r="AC145" i="19"/>
  <c r="AJ144" i="19"/>
  <c r="AE143" i="19"/>
  <c r="AL142" i="19"/>
  <c r="Z142" i="19"/>
  <c r="AG141" i="19"/>
  <c r="AN140" i="19"/>
  <c r="AB140" i="19"/>
  <c r="AI139" i="19"/>
  <c r="AD138" i="19"/>
  <c r="AK137" i="19"/>
  <c r="X137" i="19"/>
  <c r="AF136" i="19"/>
  <c r="AM135" i="19"/>
  <c r="AA135" i="19"/>
  <c r="AH134" i="19"/>
  <c r="AO133" i="19"/>
  <c r="AC133" i="19"/>
  <c r="AJ132" i="19"/>
  <c r="AE131" i="19"/>
  <c r="AL130" i="19"/>
  <c r="Z130" i="19"/>
  <c r="AG129" i="19"/>
  <c r="AN128" i="19"/>
  <c r="AB128" i="19"/>
  <c r="AI127" i="19"/>
  <c r="AD126" i="19"/>
  <c r="AK125" i="19"/>
  <c r="X125" i="19"/>
  <c r="AF124" i="19"/>
  <c r="AM123" i="19"/>
  <c r="AA123" i="19"/>
  <c r="AH122" i="19"/>
  <c r="AO121" i="19"/>
  <c r="AC121" i="19"/>
  <c r="AJ120" i="19"/>
  <c r="AE119" i="19"/>
  <c r="AL118" i="19"/>
  <c r="Z118" i="19"/>
  <c r="AG117" i="19"/>
  <c r="AN116" i="19"/>
  <c r="AB116" i="19"/>
  <c r="AI115" i="19"/>
  <c r="AD114" i="19"/>
  <c r="AK113" i="19"/>
  <c r="X113" i="19"/>
  <c r="AF112" i="19"/>
  <c r="AM111" i="19"/>
  <c r="AA111" i="19"/>
  <c r="AH110" i="19"/>
  <c r="AO109" i="19"/>
  <c r="AC109" i="19"/>
  <c r="AJ108" i="19"/>
  <c r="AE107" i="19"/>
  <c r="AL106" i="19"/>
  <c r="Z106" i="19"/>
  <c r="AG105" i="19"/>
  <c r="AN104" i="19"/>
  <c r="AB104" i="19"/>
  <c r="AI103" i="19"/>
  <c r="AD102" i="19"/>
  <c r="AK101" i="19"/>
  <c r="X101" i="19"/>
  <c r="AF100" i="19"/>
  <c r="AM99" i="19"/>
  <c r="AA99" i="19"/>
  <c r="AH98" i="19"/>
  <c r="AO97" i="19"/>
  <c r="AC97" i="19"/>
  <c r="AJ96" i="19"/>
  <c r="AE95" i="19"/>
  <c r="AL94" i="19"/>
  <c r="Z94" i="19"/>
  <c r="AG93" i="19"/>
  <c r="AN92" i="19"/>
  <c r="AB92" i="19"/>
  <c r="AI91" i="19"/>
  <c r="AD90" i="19"/>
  <c r="AK89" i="19"/>
  <c r="X89" i="19"/>
  <c r="AF88" i="19"/>
  <c r="AM87" i="19"/>
  <c r="AA87" i="19"/>
  <c r="AH86" i="19"/>
  <c r="AO85" i="19"/>
  <c r="AC85" i="19"/>
  <c r="AJ84" i="19"/>
  <c r="AE83" i="19"/>
  <c r="AL82" i="19"/>
  <c r="AO81" i="19"/>
  <c r="AA81" i="19"/>
  <c r="AF80" i="19"/>
  <c r="AK79" i="19"/>
  <c r="Z78" i="19"/>
  <c r="AE77" i="19"/>
  <c r="AJ76" i="19"/>
  <c r="AO75" i="19"/>
  <c r="AA75" i="19"/>
  <c r="AD74" i="19"/>
  <c r="AI73" i="19"/>
  <c r="AN72" i="19"/>
  <c r="Z72" i="19"/>
  <c r="AE71" i="19"/>
  <c r="AH70" i="19"/>
  <c r="AM69" i="19"/>
  <c r="X69" i="19"/>
  <c r="AD68" i="19"/>
  <c r="AI67" i="19"/>
  <c r="AL66" i="19"/>
  <c r="AC65" i="19"/>
  <c r="AH64" i="19"/>
  <c r="AM63" i="19"/>
  <c r="AB62" i="19"/>
  <c r="AG61" i="19"/>
  <c r="AL60" i="19"/>
  <c r="AA59" i="19"/>
  <c r="AF58" i="19"/>
  <c r="AB56" i="19"/>
  <c r="AE55" i="19"/>
  <c r="AJ54" i="19"/>
  <c r="AO53" i="19"/>
  <c r="AA53" i="19"/>
  <c r="AF52" i="19"/>
  <c r="AI51" i="19"/>
  <c r="AN50" i="19"/>
  <c r="Z50" i="19"/>
  <c r="AE49" i="19"/>
  <c r="AJ48" i="19"/>
  <c r="AM47" i="19"/>
  <c r="X47" i="19"/>
  <c r="AD46" i="19"/>
  <c r="AI45" i="19"/>
  <c r="AN44" i="19"/>
  <c r="AN169" i="19"/>
  <c r="AC43" i="19"/>
  <c r="AH42" i="19"/>
  <c r="AM41" i="19"/>
  <c r="X41" i="19"/>
  <c r="AB40" i="19"/>
  <c r="AG39" i="19"/>
  <c r="AL38" i="19"/>
  <c r="AC37" i="19"/>
  <c r="AF36" i="19"/>
  <c r="AK35" i="19"/>
  <c r="AB34" i="19"/>
  <c r="AG33" i="19"/>
  <c r="AJ32" i="19"/>
  <c r="AO31" i="19"/>
  <c r="AA31" i="19"/>
  <c r="AF30" i="19"/>
  <c r="AK29" i="19"/>
  <c r="AN28" i="19"/>
  <c r="Z28" i="19"/>
  <c r="AE27" i="19"/>
  <c r="AJ26" i="19"/>
  <c r="AO25" i="19"/>
  <c r="X25" i="19"/>
  <c r="AD24" i="19"/>
  <c r="AI23" i="19"/>
  <c r="AN22" i="19"/>
  <c r="Z22" i="19"/>
  <c r="AC21" i="19"/>
  <c r="AH20" i="19"/>
  <c r="AM19" i="19"/>
  <c r="X19" i="19"/>
  <c r="AD18" i="19"/>
  <c r="AG17" i="19"/>
  <c r="AG57" i="19"/>
  <c r="AL16" i="19"/>
  <c r="AC15" i="19"/>
  <c r="AH14" i="19"/>
  <c r="AK13" i="19"/>
  <c r="AB12" i="19"/>
  <c r="AG11" i="19"/>
  <c r="AL10" i="19"/>
  <c r="AO9" i="19"/>
  <c r="AA9" i="19"/>
  <c r="AF8" i="19"/>
  <c r="AK7" i="19"/>
  <c r="Z6" i="19"/>
  <c r="AE5" i="19"/>
  <c r="AJ4" i="19"/>
  <c r="AO3" i="19"/>
  <c r="AA3" i="19"/>
  <c r="AK82" i="19"/>
  <c r="X82" i="19"/>
  <c r="AF81" i="19"/>
  <c r="AM80" i="19"/>
  <c r="AA80" i="19"/>
  <c r="AH79" i="19"/>
  <c r="AO78" i="19"/>
  <c r="AC78" i="19"/>
  <c r="AJ77" i="19"/>
  <c r="AE76" i="19"/>
  <c r="AL75" i="19"/>
  <c r="Z75" i="19"/>
  <c r="AG74" i="19"/>
  <c r="AN73" i="19"/>
  <c r="AB73" i="19"/>
  <c r="AI72" i="19"/>
  <c r="AD71" i="19"/>
  <c r="AK70" i="19"/>
  <c r="X70" i="19"/>
  <c r="AF69" i="19"/>
  <c r="AM68" i="19"/>
  <c r="AA68" i="19"/>
  <c r="AH67" i="19"/>
  <c r="AO66" i="19"/>
  <c r="AC66" i="19"/>
  <c r="AJ65" i="19"/>
  <c r="AE64" i="19"/>
  <c r="AL63" i="19"/>
  <c r="Z63" i="19"/>
  <c r="AG62" i="19"/>
  <c r="AN61" i="19"/>
  <c r="AB61" i="19"/>
  <c r="AI60" i="19"/>
  <c r="AD59" i="19"/>
  <c r="AK58" i="19"/>
  <c r="X58" i="19"/>
  <c r="AM56" i="19"/>
  <c r="AA56" i="19"/>
  <c r="AH55" i="19"/>
  <c r="AO54" i="19"/>
  <c r="AC54" i="19"/>
  <c r="AJ53" i="19"/>
  <c r="AE52" i="19"/>
  <c r="AL51" i="19"/>
  <c r="Z51" i="19"/>
  <c r="AG50" i="19"/>
  <c r="AN49" i="19"/>
  <c r="AB49" i="19"/>
  <c r="AI48" i="19"/>
  <c r="AD47" i="19"/>
  <c r="AK46" i="19"/>
  <c r="X46" i="19"/>
  <c r="AF45" i="19"/>
  <c r="AM44" i="19"/>
  <c r="AM169" i="19"/>
  <c r="AA44" i="19"/>
  <c r="AA169" i="19"/>
  <c r="AH43" i="19"/>
  <c r="AO42" i="19"/>
  <c r="AC42" i="19"/>
  <c r="AJ41" i="19"/>
  <c r="AE40" i="19"/>
  <c r="AL39" i="19"/>
  <c r="Z39" i="19"/>
  <c r="AG38" i="19"/>
  <c r="AN37" i="19"/>
  <c r="AB37" i="19"/>
  <c r="AI36" i="19"/>
  <c r="AD35" i="19"/>
  <c r="AK34" i="19"/>
  <c r="X34" i="19"/>
  <c r="AF33" i="19"/>
  <c r="AM32" i="19"/>
  <c r="AA32" i="19"/>
  <c r="AH31" i="19"/>
  <c r="AO30" i="19"/>
  <c r="AC30" i="19"/>
  <c r="AJ29" i="19"/>
  <c r="AE28" i="19"/>
  <c r="AL27" i="19"/>
  <c r="Z27" i="19"/>
  <c r="AG26" i="19"/>
  <c r="AN25" i="19"/>
  <c r="AB25" i="19"/>
  <c r="AI24" i="19"/>
  <c r="AD23" i="19"/>
  <c r="AK22" i="19"/>
  <c r="X22" i="19"/>
  <c r="AF21" i="19"/>
  <c r="AM20" i="19"/>
  <c r="AA20" i="19"/>
  <c r="AH19" i="19"/>
  <c r="AO18" i="19"/>
  <c r="AC18" i="19"/>
  <c r="AJ17" i="19"/>
  <c r="AJ57" i="19"/>
  <c r="AE16" i="19"/>
  <c r="AL15" i="19"/>
  <c r="Z15" i="19"/>
  <c r="AG14" i="19"/>
  <c r="AN13" i="19"/>
  <c r="AB13" i="19"/>
  <c r="AI12" i="19"/>
  <c r="AD11" i="19"/>
  <c r="AK10" i="19"/>
  <c r="X10" i="19"/>
  <c r="AF9" i="19"/>
  <c r="AM8" i="19"/>
  <c r="AA8" i="19"/>
  <c r="AH7" i="19"/>
  <c r="AO6" i="19"/>
  <c r="AC6" i="19"/>
  <c r="AJ5" i="19"/>
  <c r="AE4" i="19"/>
  <c r="AL3" i="19"/>
  <c r="Z3" i="19"/>
  <c r="AJ82" i="19"/>
  <c r="AE81" i="19"/>
  <c r="AL80" i="19"/>
  <c r="Z80" i="19"/>
  <c r="AG79" i="19"/>
  <c r="AN78" i="19"/>
  <c r="AB78" i="19"/>
  <c r="AI77" i="19"/>
  <c r="AD76" i="19"/>
  <c r="AK75" i="19"/>
  <c r="X75" i="19"/>
  <c r="AF74" i="19"/>
  <c r="AM73" i="19"/>
  <c r="AA73" i="19"/>
  <c r="AH72" i="19"/>
  <c r="AO71" i="19"/>
  <c r="AC71" i="19"/>
  <c r="AJ70" i="19"/>
  <c r="AE69" i="19"/>
  <c r="AL68" i="19"/>
  <c r="Z68" i="19"/>
  <c r="AG67" i="19"/>
  <c r="AN66" i="19"/>
  <c r="AB66" i="19"/>
  <c r="AI65" i="19"/>
  <c r="AD64" i="19"/>
  <c r="AK63" i="19"/>
  <c r="X63" i="19"/>
  <c r="AF62" i="19"/>
  <c r="AM61" i="19"/>
  <c r="AA61" i="19"/>
  <c r="AH60" i="19"/>
  <c r="AO59" i="19"/>
  <c r="AC59" i="19"/>
  <c r="AJ58" i="19"/>
  <c r="AL56" i="19"/>
  <c r="Z56" i="19"/>
  <c r="AG55" i="19"/>
  <c r="AN54" i="19"/>
  <c r="AB54" i="19"/>
  <c r="AI53" i="19"/>
  <c r="AD52" i="19"/>
  <c r="AK51" i="19"/>
  <c r="X51" i="19"/>
  <c r="AF50" i="19"/>
  <c r="AM49" i="19"/>
  <c r="AA49" i="19"/>
  <c r="AH48" i="19"/>
  <c r="AO47" i="19"/>
  <c r="AC47" i="19"/>
  <c r="AJ46" i="19"/>
  <c r="AE45" i="19"/>
  <c r="AL169" i="19"/>
  <c r="AL44" i="19"/>
  <c r="Z169" i="19"/>
  <c r="Z44" i="19"/>
  <c r="AG43" i="19"/>
  <c r="AN42" i="19"/>
  <c r="AB42" i="19"/>
  <c r="AI41" i="19"/>
  <c r="AD40" i="19"/>
  <c r="AK39" i="19"/>
  <c r="X39" i="19"/>
  <c r="AF38" i="19"/>
  <c r="AM37" i="19"/>
  <c r="AA37" i="19"/>
  <c r="AH36" i="19"/>
  <c r="AO35" i="19"/>
  <c r="AC35" i="19"/>
  <c r="AJ34" i="19"/>
  <c r="AE33" i="19"/>
  <c r="AL32" i="19"/>
  <c r="Z32" i="19"/>
  <c r="AG31" i="19"/>
  <c r="AN30" i="19"/>
  <c r="AB30" i="19"/>
  <c r="AI29" i="19"/>
  <c r="AD28" i="19"/>
  <c r="AK27" i="19"/>
  <c r="X27" i="19"/>
  <c r="AF26" i="19"/>
  <c r="AM25" i="19"/>
  <c r="AA25" i="19"/>
  <c r="AH24" i="19"/>
  <c r="AO23" i="19"/>
  <c r="AC23" i="19"/>
  <c r="AJ22" i="19"/>
  <c r="AE21" i="19"/>
  <c r="AL20" i="19"/>
  <c r="Z20" i="19"/>
  <c r="AG19" i="19"/>
  <c r="AN18" i="19"/>
  <c r="AB18" i="19"/>
  <c r="AI57" i="19"/>
  <c r="AI17" i="19"/>
  <c r="AD16" i="19"/>
  <c r="AK15" i="19"/>
  <c r="X15" i="19"/>
  <c r="AF14" i="19"/>
  <c r="AM13" i="19"/>
  <c r="AA13" i="19"/>
  <c r="AH12" i="19"/>
  <c r="AO11" i="19"/>
  <c r="AC11" i="19"/>
  <c r="AJ10" i="19"/>
  <c r="AE9" i="19"/>
  <c r="AL8" i="19"/>
  <c r="Z8" i="19"/>
  <c r="AG7" i="19"/>
  <c r="AN6" i="19"/>
  <c r="AB6" i="19"/>
  <c r="AI5" i="19"/>
  <c r="AD4" i="19"/>
  <c r="AK3" i="19"/>
  <c r="X3" i="19"/>
  <c r="Z2" i="19"/>
  <c r="AA2" i="19"/>
  <c r="AB2" i="19"/>
  <c r="AC2" i="19"/>
  <c r="AD2" i="19"/>
  <c r="AE2" i="19"/>
  <c r="AF2" i="19"/>
  <c r="AG2" i="19"/>
  <c r="AH2" i="19"/>
  <c r="AI2" i="19"/>
  <c r="AJ2" i="19"/>
  <c r="AK2" i="19"/>
  <c r="AL2" i="19"/>
  <c r="AM2" i="19"/>
  <c r="AN2" i="19"/>
  <c r="AO2" i="19"/>
  <c r="BT57" i="19"/>
  <c r="BT55" i="19"/>
  <c r="BT62" i="19"/>
  <c r="BT69" i="19"/>
  <c r="BT61" i="19"/>
  <c r="BT68" i="19"/>
  <c r="BT66" i="19"/>
  <c r="BT54" i="19"/>
  <c r="BV69" i="19"/>
  <c r="BT64" i="19"/>
  <c r="BV67" i="19"/>
  <c r="BV62" i="19"/>
  <c r="BT63" i="19"/>
  <c r="BV54" i="19"/>
  <c r="BV61" i="19"/>
  <c r="BT67" i="19"/>
  <c r="BT71" i="19"/>
  <c r="BT73" i="19"/>
  <c r="BM70" i="19"/>
  <c r="BT60" i="19"/>
  <c r="BT72" i="19"/>
  <c r="BT65" i="19"/>
  <c r="BT56" i="19"/>
  <c r="BS64" i="19"/>
  <c r="BV56" i="19"/>
  <c r="BT59" i="19"/>
  <c r="BM58" i="19"/>
  <c r="CT421" i="19" l="1"/>
  <c r="BZ421" i="19"/>
  <c r="CS421" i="19"/>
  <c r="CU421" i="19"/>
  <c r="CV421" i="19"/>
  <c r="CQ421" i="19"/>
  <c r="CR421" i="19"/>
  <c r="BY421" i="19"/>
  <c r="CS400" i="19"/>
  <c r="BZ400" i="19"/>
  <c r="CT400" i="19"/>
  <c r="CQ400" i="19"/>
  <c r="CR400" i="19"/>
  <c r="BY400" i="19"/>
  <c r="CU400" i="19"/>
  <c r="CV400" i="19"/>
  <c r="CT323" i="19"/>
  <c r="CS323" i="19"/>
  <c r="BZ319" i="19"/>
  <c r="BY323" i="19"/>
  <c r="CQ319" i="19"/>
  <c r="CR319" i="19"/>
  <c r="CS319" i="19"/>
  <c r="CT319" i="19"/>
  <c r="CV323" i="19"/>
  <c r="CU323" i="19"/>
  <c r="BZ323" i="19"/>
  <c r="CV319" i="19"/>
  <c r="CU319" i="19"/>
  <c r="CQ323" i="19"/>
  <c r="CR323" i="19"/>
  <c r="BY319" i="19"/>
  <c r="Y502" i="19"/>
  <c r="AV502" i="19"/>
  <c r="AT502" i="19" s="1"/>
  <c r="AV505" i="19"/>
  <c r="AT505" i="19" s="1"/>
  <c r="Y505" i="19"/>
  <c r="AR502" i="19"/>
  <c r="AR505" i="19"/>
  <c r="AR440" i="19"/>
  <c r="Y440" i="19"/>
  <c r="AV440" i="19"/>
  <c r="AT440" i="19" s="1"/>
  <c r="BY291" i="19"/>
  <c r="CQ291" i="19"/>
  <c r="CR291" i="19"/>
  <c r="BZ291" i="19"/>
  <c r="CS291" i="19"/>
  <c r="CV291" i="19"/>
  <c r="CU291" i="19"/>
  <c r="CT291" i="19"/>
  <c r="CT211" i="19"/>
  <c r="BZ251" i="19"/>
  <c r="BZ195" i="19"/>
  <c r="CT251" i="19"/>
  <c r="BY251" i="19"/>
  <c r="CS251" i="19"/>
  <c r="CT250" i="19"/>
  <c r="BY250" i="19"/>
  <c r="CS250" i="19"/>
  <c r="CR264" i="19"/>
  <c r="CQ264" i="19"/>
  <c r="CU250" i="19"/>
  <c r="CV250" i="19"/>
  <c r="BZ264" i="19"/>
  <c r="CS264" i="19"/>
  <c r="CQ251" i="19"/>
  <c r="CR251" i="19"/>
  <c r="CT234" i="19"/>
  <c r="CU264" i="19"/>
  <c r="CV264" i="19"/>
  <c r="CT264" i="19"/>
  <c r="BY264" i="19"/>
  <c r="CU251" i="19"/>
  <c r="CV251" i="19"/>
  <c r="CQ250" i="19"/>
  <c r="CR250" i="19"/>
  <c r="BZ250" i="19"/>
  <c r="BY234" i="19"/>
  <c r="CS234" i="19"/>
  <c r="BZ234" i="19"/>
  <c r="CU234" i="19"/>
  <c r="CV234" i="19"/>
  <c r="CQ234" i="19"/>
  <c r="CR234" i="19"/>
  <c r="AV353" i="19"/>
  <c r="AT353" i="19" s="1"/>
  <c r="Y353" i="19"/>
  <c r="AR353" i="19"/>
  <c r="CT196" i="19"/>
  <c r="CS184" i="19"/>
  <c r="BZ214" i="19"/>
  <c r="CT214" i="19"/>
  <c r="CS222" i="19"/>
  <c r="CT207" i="19"/>
  <c r="CT208" i="19"/>
  <c r="BZ208" i="19"/>
  <c r="CS208" i="19"/>
  <c r="BY217" i="19"/>
  <c r="CT220" i="19"/>
  <c r="BY207" i="19"/>
  <c r="CS196" i="19"/>
  <c r="CS214" i="19"/>
  <c r="BZ217" i="19"/>
  <c r="BY211" i="19"/>
  <c r="BY221" i="19"/>
  <c r="CS216" i="19"/>
  <c r="BY209" i="19"/>
  <c r="BZ216" i="19"/>
  <c r="CS198" i="19"/>
  <c r="BZ209" i="19"/>
  <c r="BY214" i="19"/>
  <c r="BY215" i="19"/>
  <c r="CT217" i="19"/>
  <c r="CT209" i="19"/>
  <c r="CS183" i="19"/>
  <c r="BY204" i="19"/>
  <c r="CT206" i="19"/>
  <c r="CT202" i="19"/>
  <c r="BZ207" i="19"/>
  <c r="CS223" i="19"/>
  <c r="BY222" i="19"/>
  <c r="CS206" i="19"/>
  <c r="BZ218" i="19"/>
  <c r="CS195" i="19"/>
  <c r="CS221" i="19"/>
  <c r="CS215" i="19"/>
  <c r="CT221" i="19"/>
  <c r="BZ211" i="19"/>
  <c r="BZ221" i="19"/>
  <c r="CS217" i="19"/>
  <c r="BY213" i="19"/>
  <c r="BZ194" i="19"/>
  <c r="CT195" i="19"/>
  <c r="CT194" i="19"/>
  <c r="BY216" i="19"/>
  <c r="BY205" i="19"/>
  <c r="CS212" i="19"/>
  <c r="CT205" i="19"/>
  <c r="CS211" i="19"/>
  <c r="BZ185" i="19"/>
  <c r="BZ212" i="19"/>
  <c r="BY206" i="19"/>
  <c r="CT212" i="19"/>
  <c r="CR221" i="19"/>
  <c r="CQ221" i="19"/>
  <c r="CU219" i="19"/>
  <c r="CV219" i="19"/>
  <c r="BY218" i="19"/>
  <c r="CR216" i="19"/>
  <c r="CQ216" i="19"/>
  <c r="CS213" i="19"/>
  <c r="BY210" i="19"/>
  <c r="CR217" i="19"/>
  <c r="CQ217" i="19"/>
  <c r="CU208" i="19"/>
  <c r="CV208" i="19"/>
  <c r="CR220" i="19"/>
  <c r="CQ220" i="19"/>
  <c r="CU214" i="19"/>
  <c r="CV214" i="19"/>
  <c r="CR210" i="19"/>
  <c r="CQ210" i="19"/>
  <c r="CV205" i="19"/>
  <c r="CU205" i="19"/>
  <c r="CU220" i="19"/>
  <c r="CV220" i="19"/>
  <c r="CQ219" i="19"/>
  <c r="CR219" i="19"/>
  <c r="CU210" i="19"/>
  <c r="CV210" i="19"/>
  <c r="CQ212" i="19"/>
  <c r="CR212" i="19"/>
  <c r="CV206" i="19"/>
  <c r="CU206" i="19"/>
  <c r="CV212" i="19"/>
  <c r="CU212" i="19"/>
  <c r="CU223" i="19"/>
  <c r="CV223" i="19"/>
  <c r="CR223" i="19"/>
  <c r="CQ223" i="19"/>
  <c r="BY220" i="19"/>
  <c r="CS207" i="19"/>
  <c r="CQ206" i="19"/>
  <c r="CR206" i="19"/>
  <c r="BZ213" i="19"/>
  <c r="CR208" i="19"/>
  <c r="CQ208" i="19"/>
  <c r="CV222" i="19"/>
  <c r="CU222" i="19"/>
  <c r="CV209" i="19"/>
  <c r="CU209" i="19"/>
  <c r="BZ219" i="19"/>
  <c r="CV207" i="19"/>
  <c r="CU207" i="19"/>
  <c r="CV215" i="19"/>
  <c r="CU215" i="19"/>
  <c r="CV221" i="19"/>
  <c r="CU221" i="19"/>
  <c r="CQ218" i="19"/>
  <c r="CR218" i="19"/>
  <c r="CQ213" i="19"/>
  <c r="CR213" i="19"/>
  <c r="CS219" i="19"/>
  <c r="CR214" i="19"/>
  <c r="CQ214" i="19"/>
  <c r="CS209" i="19"/>
  <c r="CU213" i="19"/>
  <c r="CV213" i="19"/>
  <c r="CU216" i="19"/>
  <c r="CV216" i="19"/>
  <c r="BY212" i="19"/>
  <c r="BZ222" i="19"/>
  <c r="CT210" i="19"/>
  <c r="CS218" i="19"/>
  <c r="CT218" i="19"/>
  <c r="BY199" i="19"/>
  <c r="CQ222" i="19"/>
  <c r="CR222" i="19"/>
  <c r="CS210" i="19"/>
  <c r="CR215" i="19"/>
  <c r="CQ215" i="19"/>
  <c r="CT213" i="19"/>
  <c r="CU217" i="19"/>
  <c r="CV217" i="19"/>
  <c r="BZ210" i="19"/>
  <c r="CR207" i="19"/>
  <c r="CQ207" i="19"/>
  <c r="BY223" i="19"/>
  <c r="CQ209" i="19"/>
  <c r="CR209" i="19"/>
  <c r="CT215" i="19"/>
  <c r="BZ223" i="19"/>
  <c r="CT219" i="19"/>
  <c r="BZ206" i="19"/>
  <c r="CV211" i="19"/>
  <c r="CU211" i="19"/>
  <c r="CT222" i="19"/>
  <c r="BY208" i="19"/>
  <c r="CT223" i="19"/>
  <c r="CR205" i="19"/>
  <c r="CQ205" i="19"/>
  <c r="CT216" i="19"/>
  <c r="BZ215" i="19"/>
  <c r="CR211" i="19"/>
  <c r="CQ211" i="19"/>
  <c r="BZ205" i="19"/>
  <c r="BZ220" i="19"/>
  <c r="BY219" i="19"/>
  <c r="CS205" i="19"/>
  <c r="CS220" i="19"/>
  <c r="CV218" i="19"/>
  <c r="CU218" i="19"/>
  <c r="BZ190" i="19"/>
  <c r="CS197" i="19"/>
  <c r="CT198" i="19"/>
  <c r="BZ186" i="19"/>
  <c r="BY202" i="19"/>
  <c r="BY197" i="19"/>
  <c r="CS186" i="19"/>
  <c r="BY203" i="19"/>
  <c r="CU204" i="19"/>
  <c r="CV204" i="19"/>
  <c r="CT199" i="19"/>
  <c r="CT204" i="19"/>
  <c r="CS191" i="19"/>
  <c r="BY201" i="19"/>
  <c r="BZ204" i="19"/>
  <c r="CT193" i="19"/>
  <c r="BZ198" i="19"/>
  <c r="BZ192" i="19"/>
  <c r="CS190" i="19"/>
  <c r="BZ199" i="19"/>
  <c r="CS204" i="19"/>
  <c r="BY187" i="19"/>
  <c r="CS193" i="19"/>
  <c r="BY185" i="19"/>
  <c r="BY196" i="19"/>
  <c r="BY198" i="19"/>
  <c r="CQ204" i="19"/>
  <c r="CR204" i="19"/>
  <c r="BY194" i="19"/>
  <c r="BY193" i="19"/>
  <c r="BZ188" i="19"/>
  <c r="CT188" i="19"/>
  <c r="CS202" i="19"/>
  <c r="CT191" i="19"/>
  <c r="BZ196" i="19"/>
  <c r="BZ202" i="19"/>
  <c r="CT200" i="19"/>
  <c r="BZ200" i="19"/>
  <c r="CS200" i="19"/>
  <c r="CS188" i="19"/>
  <c r="CT192" i="19"/>
  <c r="CT186" i="19"/>
  <c r="BY186" i="19"/>
  <c r="BZ184" i="19"/>
  <c r="CT184" i="19"/>
  <c r="CS192" i="19"/>
  <c r="CQ192" i="19"/>
  <c r="CR192" i="19"/>
  <c r="CR197" i="19"/>
  <c r="CQ197" i="19"/>
  <c r="CT189" i="19"/>
  <c r="CU199" i="19"/>
  <c r="CV199" i="19"/>
  <c r="CR190" i="19"/>
  <c r="CQ190" i="19"/>
  <c r="CU186" i="19"/>
  <c r="CV186" i="19"/>
  <c r="CR193" i="19"/>
  <c r="CQ193" i="19"/>
  <c r="CV188" i="19"/>
  <c r="CU188" i="19"/>
  <c r="CV202" i="19"/>
  <c r="CU202" i="19"/>
  <c r="CQ194" i="19"/>
  <c r="CR194" i="19"/>
  <c r="CQ195" i="19"/>
  <c r="CR195" i="19"/>
  <c r="CU187" i="19"/>
  <c r="CV187" i="19"/>
  <c r="CS203" i="19"/>
  <c r="CV191" i="19"/>
  <c r="CU191" i="19"/>
  <c r="CR202" i="19"/>
  <c r="CQ202" i="19"/>
  <c r="CV194" i="19"/>
  <c r="CU194" i="19"/>
  <c r="CR184" i="19"/>
  <c r="CQ184" i="19"/>
  <c r="CT187" i="19"/>
  <c r="BZ189" i="19"/>
  <c r="CT185" i="19"/>
  <c r="CV192" i="19"/>
  <c r="CU192" i="19"/>
  <c r="BY191" i="19"/>
  <c r="BY189" i="19"/>
  <c r="CU190" i="19"/>
  <c r="CV190" i="19"/>
  <c r="CQ191" i="19"/>
  <c r="CR191" i="19"/>
  <c r="CU196" i="19"/>
  <c r="CV196" i="19"/>
  <c r="CV197" i="19"/>
  <c r="CU197" i="19"/>
  <c r="CR199" i="19"/>
  <c r="CQ199" i="19"/>
  <c r="CQ203" i="19"/>
  <c r="CR203" i="19"/>
  <c r="CQ200" i="19"/>
  <c r="CR200" i="19"/>
  <c r="CT203" i="19"/>
  <c r="CU201" i="19"/>
  <c r="CV201" i="19"/>
  <c r="BZ187" i="19"/>
  <c r="CS187" i="19"/>
  <c r="CQ189" i="19"/>
  <c r="CR189" i="19"/>
  <c r="CS189" i="19"/>
  <c r="CQ185" i="19"/>
  <c r="CR185" i="19"/>
  <c r="CS185" i="19"/>
  <c r="BY190" i="19"/>
  <c r="CR198" i="19"/>
  <c r="CQ198" i="19"/>
  <c r="BY195" i="19"/>
  <c r="BZ197" i="19"/>
  <c r="BZ203" i="19"/>
  <c r="CT190" i="19"/>
  <c r="CS201" i="19"/>
  <c r="BZ193" i="19"/>
  <c r="CU195" i="19"/>
  <c r="CV195" i="19"/>
  <c r="CT201" i="19"/>
  <c r="CV185" i="19"/>
  <c r="CU185" i="19"/>
  <c r="CU198" i="19"/>
  <c r="CV198" i="19"/>
  <c r="CU184" i="19"/>
  <c r="CV184" i="19"/>
  <c r="BY200" i="19"/>
  <c r="BY184" i="19"/>
  <c r="CQ186" i="19"/>
  <c r="CR186" i="19"/>
  <c r="CU189" i="19"/>
  <c r="CV189" i="19"/>
  <c r="CV193" i="19"/>
  <c r="CU193" i="19"/>
  <c r="BY188" i="19"/>
  <c r="CV203" i="19"/>
  <c r="CU203" i="19"/>
  <c r="CR187" i="19"/>
  <c r="CQ187" i="19"/>
  <c r="CS199" i="19"/>
  <c r="BY192" i="19"/>
  <c r="CS194" i="19"/>
  <c r="CV200" i="19"/>
  <c r="CU200" i="19"/>
  <c r="CQ201" i="19"/>
  <c r="CR201" i="19"/>
  <c r="CR196" i="19"/>
  <c r="CQ196" i="19"/>
  <c r="CQ188" i="19"/>
  <c r="CR188" i="19"/>
  <c r="CT197" i="19"/>
  <c r="BZ191" i="19"/>
  <c r="BZ201" i="19"/>
  <c r="AV300" i="19"/>
  <c r="AT300" i="19" s="1"/>
  <c r="Y326" i="19"/>
  <c r="Y322" i="19"/>
  <c r="AV325" i="19"/>
  <c r="AT325" i="19" s="1"/>
  <c r="CT183" i="19"/>
  <c r="AV323" i="19"/>
  <c r="AT323" i="19" s="1"/>
  <c r="AV318" i="19"/>
  <c r="AT318" i="19" s="1"/>
  <c r="Y319" i="19"/>
  <c r="BY183" i="19"/>
  <c r="AV338" i="19"/>
  <c r="AT338" i="19" s="1"/>
  <c r="CR183" i="19"/>
  <c r="CQ183" i="19"/>
  <c r="AV332" i="19"/>
  <c r="AT332" i="19" s="1"/>
  <c r="BZ183" i="19"/>
  <c r="CU183" i="19"/>
  <c r="CV183" i="19"/>
  <c r="AV328" i="19"/>
  <c r="AT328" i="19" s="1"/>
  <c r="Y324" i="19"/>
  <c r="AV321" i="19"/>
  <c r="AT321" i="19" s="1"/>
  <c r="AV324" i="19"/>
  <c r="AT324" i="19" s="1"/>
  <c r="AV330" i="19"/>
  <c r="AT330" i="19" s="1"/>
  <c r="AV317" i="19"/>
  <c r="AT317" i="19" s="1"/>
  <c r="AR324" i="19"/>
  <c r="Y339" i="19"/>
  <c r="AR333" i="19"/>
  <c r="Y334" i="19"/>
  <c r="Y320" i="19"/>
  <c r="AV331" i="19"/>
  <c r="AT331" i="19" s="1"/>
  <c r="AR320" i="19"/>
  <c r="Y325" i="19"/>
  <c r="AR337" i="19"/>
  <c r="AR316" i="19"/>
  <c r="Y316" i="19"/>
  <c r="AR319" i="19"/>
  <c r="AR325" i="19"/>
  <c r="AV334" i="19"/>
  <c r="AT334" i="19" s="1"/>
  <c r="Y317" i="19"/>
  <c r="Y335" i="19"/>
  <c r="AR338" i="19"/>
  <c r="AV333" i="19"/>
  <c r="AT333" i="19" s="1"/>
  <c r="Y333" i="19"/>
  <c r="AR330" i="19"/>
  <c r="Y323" i="19"/>
  <c r="AV326" i="19"/>
  <c r="AT326" i="19" s="1"/>
  <c r="AV316" i="19"/>
  <c r="AT316" i="19" s="1"/>
  <c r="AV336" i="19"/>
  <c r="AT336" i="19" s="1"/>
  <c r="AR326" i="19"/>
  <c r="AR339" i="19"/>
  <c r="AV320" i="19"/>
  <c r="AT320" i="19" s="1"/>
  <c r="AR318" i="19"/>
  <c r="AR327" i="19"/>
  <c r="Y331" i="19"/>
  <c r="AR321" i="19"/>
  <c r="AR334" i="19"/>
  <c r="Y318" i="19"/>
  <c r="Y336" i="19"/>
  <c r="AR323" i="19"/>
  <c r="Y330" i="19"/>
  <c r="AV335" i="19"/>
  <c r="AT335" i="19" s="1"/>
  <c r="Y327" i="19"/>
  <c r="Y337" i="19"/>
  <c r="AR328" i="19"/>
  <c r="AV319" i="19"/>
  <c r="AT319" i="19" s="1"/>
  <c r="AV322" i="19"/>
  <c r="AT322" i="19" s="1"/>
  <c r="AR336" i="19"/>
  <c r="AR332" i="19"/>
  <c r="AV329" i="19"/>
  <c r="AT329" i="19" s="1"/>
  <c r="AV337" i="19"/>
  <c r="AT337" i="19" s="1"/>
  <c r="Y338" i="19"/>
  <c r="Y328" i="19"/>
  <c r="AR317" i="19"/>
  <c r="Y332" i="19"/>
  <c r="AR335" i="19"/>
  <c r="AR329" i="19"/>
  <c r="AV339" i="19"/>
  <c r="AT339" i="19" s="1"/>
  <c r="AR331" i="19"/>
  <c r="Y329" i="19"/>
  <c r="AV327" i="19"/>
  <c r="AT327" i="19" s="1"/>
  <c r="Y321" i="19"/>
  <c r="AR322" i="19"/>
  <c r="Y288" i="19"/>
  <c r="AV315" i="19"/>
  <c r="AT315" i="19" s="1"/>
  <c r="Y304" i="19"/>
  <c r="AV299" i="19"/>
  <c r="AT299" i="19" s="1"/>
  <c r="Y315" i="19"/>
  <c r="AV309" i="19"/>
  <c r="AT309" i="19" s="1"/>
  <c r="AV310" i="19"/>
  <c r="AT310" i="19" s="1"/>
  <c r="AR315" i="19"/>
  <c r="Y309" i="19"/>
  <c r="AV303" i="19"/>
  <c r="AT303" i="19" s="1"/>
  <c r="Y301" i="19"/>
  <c r="AV291" i="19"/>
  <c r="AT291" i="19" s="1"/>
  <c r="Y303" i="19"/>
  <c r="AV293" i="19"/>
  <c r="AT293" i="19" s="1"/>
  <c r="Y289" i="19"/>
  <c r="AV312" i="19"/>
  <c r="AT312" i="19" s="1"/>
  <c r="AR312" i="19"/>
  <c r="AR295" i="19"/>
  <c r="Y312" i="19"/>
  <c r="AR303" i="19"/>
  <c r="AR290" i="19"/>
  <c r="AR299" i="19"/>
  <c r="Y311" i="19"/>
  <c r="AV314" i="19"/>
  <c r="AT314" i="19" s="1"/>
  <c r="Y290" i="19"/>
  <c r="AR289" i="19"/>
  <c r="AV295" i="19"/>
  <c r="AT295" i="19" s="1"/>
  <c r="AR294" i="19"/>
  <c r="AR305" i="19"/>
  <c r="AV305" i="19"/>
  <c r="AT305" i="19" s="1"/>
  <c r="Y310" i="19"/>
  <c r="AV304" i="19"/>
  <c r="AT304" i="19" s="1"/>
  <c r="Y297" i="19"/>
  <c r="AV306" i="19"/>
  <c r="AT306" i="19" s="1"/>
  <c r="AR293" i="19"/>
  <c r="Y314" i="19"/>
  <c r="AR298" i="19"/>
  <c r="Y305" i="19"/>
  <c r="AV289" i="19"/>
  <c r="AT289" i="19" s="1"/>
  <c r="Y306" i="19"/>
  <c r="AR307" i="19"/>
  <c r="Y299" i="19"/>
  <c r="AV294" i="19"/>
  <c r="AT294" i="19" s="1"/>
  <c r="Y291" i="19"/>
  <c r="AR306" i="19"/>
  <c r="AR292" i="19"/>
  <c r="AR302" i="19"/>
  <c r="Y296" i="19"/>
  <c r="Y298" i="19"/>
  <c r="AR301" i="19"/>
  <c r="AR288" i="19"/>
  <c r="AR297" i="19"/>
  <c r="AR296" i="19"/>
  <c r="AR314" i="19"/>
  <c r="Y293" i="19"/>
  <c r="AV298" i="19"/>
  <c r="AT298" i="19" s="1"/>
  <c r="Y295" i="19"/>
  <c r="AV302" i="19"/>
  <c r="AT302" i="19" s="1"/>
  <c r="AV311" i="19"/>
  <c r="AT311" i="19" s="1"/>
  <c r="AV297" i="19"/>
  <c r="AT297" i="19" s="1"/>
  <c r="AR308" i="19"/>
  <c r="AV307" i="19"/>
  <c r="AT307" i="19" s="1"/>
  <c r="Y300" i="19"/>
  <c r="AR309" i="19"/>
  <c r="AR310" i="19"/>
  <c r="AV301" i="19"/>
  <c r="AT301" i="19" s="1"/>
  <c r="AV292" i="19"/>
  <c r="AT292" i="19" s="1"/>
  <c r="Y292" i="19"/>
  <c r="Y307" i="19"/>
  <c r="AV290" i="19"/>
  <c r="AT290" i="19" s="1"/>
  <c r="AR313" i="19"/>
  <c r="Y302" i="19"/>
  <c r="AR311" i="19"/>
  <c r="AV308" i="19"/>
  <c r="AT308" i="19" s="1"/>
  <c r="Y308" i="19"/>
  <c r="AR304" i="19"/>
  <c r="Y294" i="19"/>
  <c r="AR291" i="19"/>
  <c r="AR300" i="19"/>
  <c r="AV288" i="19"/>
  <c r="AT288" i="19" s="1"/>
  <c r="AV296" i="19"/>
  <c r="AT296" i="19" s="1"/>
  <c r="AV313" i="19"/>
  <c r="AT313" i="19" s="1"/>
  <c r="Y313" i="19"/>
  <c r="Y287" i="19"/>
  <c r="AR287" i="19"/>
  <c r="AV287" i="19"/>
  <c r="AT287" i="19" s="1"/>
  <c r="E3" i="20" a="1"/>
  <c r="E3" i="20" s="1"/>
  <c r="CS143" i="19"/>
  <c r="CS163" i="19"/>
  <c r="CT139" i="19"/>
  <c r="Y29" i="41"/>
  <c r="Y23" i="21"/>
  <c r="Y18" i="41"/>
  <c r="Y4" i="41"/>
  <c r="Y26" i="41"/>
  <c r="Y17" i="41"/>
  <c r="Y28" i="41"/>
  <c r="Y5" i="38"/>
  <c r="Y20" i="41"/>
  <c r="Y27" i="41"/>
  <c r="Y2" i="41"/>
  <c r="Y10" i="41"/>
  <c r="Y11" i="41"/>
  <c r="Y17" i="38"/>
  <c r="Y7" i="41"/>
  <c r="Y24" i="41"/>
  <c r="Y9" i="41"/>
  <c r="Y6" i="41"/>
  <c r="Y14" i="41"/>
  <c r="Y13" i="41"/>
  <c r="CT142" i="19"/>
  <c r="Y15" i="41"/>
  <c r="Y5" i="41"/>
  <c r="Y25" i="41"/>
  <c r="Y23" i="41"/>
  <c r="Y12" i="41"/>
  <c r="Y21" i="41"/>
  <c r="Y22" i="41"/>
  <c r="Y3" i="41"/>
  <c r="Y8" i="41"/>
  <c r="Y16" i="41"/>
  <c r="Y19" i="41"/>
  <c r="Y14" i="38"/>
  <c r="Y10" i="38"/>
  <c r="Y13" i="38"/>
  <c r="Y2" i="38"/>
  <c r="Y19" i="38"/>
  <c r="Y18" i="38"/>
  <c r="Y23" i="38"/>
  <c r="Y11" i="38"/>
  <c r="Y21" i="38"/>
  <c r="Y20" i="38"/>
  <c r="Y3" i="38"/>
  <c r="Y25" i="38"/>
  <c r="Y24" i="38"/>
  <c r="Y8" i="38"/>
  <c r="Y16" i="38"/>
  <c r="Y7" i="38"/>
  <c r="Y26" i="38"/>
  <c r="Y6" i="38"/>
  <c r="Y12" i="38"/>
  <c r="Y15" i="38"/>
  <c r="Y22" i="38"/>
  <c r="Y9" i="38"/>
  <c r="Y4" i="38"/>
  <c r="Y19" i="35"/>
  <c r="BY152" i="19"/>
  <c r="BY133" i="19"/>
  <c r="CT154" i="19"/>
  <c r="CS160" i="19"/>
  <c r="BY166" i="19"/>
  <c r="CT179" i="19"/>
  <c r="CS158" i="19"/>
  <c r="CT170" i="19"/>
  <c r="CS170" i="19"/>
  <c r="CS169" i="19"/>
  <c r="CS144" i="19"/>
  <c r="CT158" i="19"/>
  <c r="CT159" i="19"/>
  <c r="CT166" i="19"/>
  <c r="CT135" i="19"/>
  <c r="CS146" i="19"/>
  <c r="CS141" i="19"/>
  <c r="BY155" i="19"/>
  <c r="CT173" i="19"/>
  <c r="BZ172" i="19"/>
  <c r="CS178" i="19"/>
  <c r="BZ145" i="19"/>
  <c r="CS161" i="19"/>
  <c r="BZ178" i="19"/>
  <c r="CT178" i="19"/>
  <c r="CT156" i="19"/>
  <c r="BZ171" i="19"/>
  <c r="BY172" i="19"/>
  <c r="BY157" i="19"/>
  <c r="CS165" i="19"/>
  <c r="BZ175" i="19"/>
  <c r="CT165" i="19"/>
  <c r="BZ158" i="19"/>
  <c r="BZ179" i="19"/>
  <c r="BZ165" i="19"/>
  <c r="CT169" i="19"/>
  <c r="CT160" i="19"/>
  <c r="BY167" i="19"/>
  <c r="CT155" i="19"/>
  <c r="BY156" i="19"/>
  <c r="CT175" i="19"/>
  <c r="CT163" i="19"/>
  <c r="CT176" i="19"/>
  <c r="BY168" i="19"/>
  <c r="CS159" i="19"/>
  <c r="CS175" i="19"/>
  <c r="BZ159" i="19"/>
  <c r="CS168" i="19"/>
  <c r="BY178" i="19"/>
  <c r="BY175" i="19"/>
  <c r="BY169" i="19"/>
  <c r="CT168" i="19"/>
  <c r="CT171" i="19"/>
  <c r="BZ177" i="19"/>
  <c r="BY164" i="19"/>
  <c r="BY163" i="19"/>
  <c r="CS171" i="19"/>
  <c r="CS177" i="19"/>
  <c r="CT177" i="19"/>
  <c r="BZ156" i="19"/>
  <c r="CU164" i="19"/>
  <c r="CV164" i="19"/>
  <c r="CU172" i="19"/>
  <c r="CV172" i="19"/>
  <c r="CQ175" i="19"/>
  <c r="CR175" i="19"/>
  <c r="CS180" i="19"/>
  <c r="CQ168" i="19"/>
  <c r="CR168" i="19"/>
  <c r="CT167" i="19"/>
  <c r="CQ163" i="19"/>
  <c r="CR163" i="19"/>
  <c r="CQ171" i="19"/>
  <c r="CR171" i="19"/>
  <c r="CU177" i="19"/>
  <c r="CV177" i="19"/>
  <c r="CU163" i="19"/>
  <c r="CV163" i="19"/>
  <c r="CQ174" i="19"/>
  <c r="CR174" i="19"/>
  <c r="CV160" i="19"/>
  <c r="CU160" i="19"/>
  <c r="CQ167" i="19"/>
  <c r="CR167" i="19"/>
  <c r="CT182" i="19"/>
  <c r="BY170" i="19"/>
  <c r="CS164" i="19"/>
  <c r="BY181" i="19"/>
  <c r="CU171" i="19"/>
  <c r="CV171" i="19"/>
  <c r="CS162" i="19"/>
  <c r="BY171" i="19"/>
  <c r="CQ166" i="19"/>
  <c r="CR166" i="19"/>
  <c r="CT174" i="19"/>
  <c r="CT164" i="19"/>
  <c r="CU156" i="19"/>
  <c r="CV156" i="19"/>
  <c r="CQ157" i="19"/>
  <c r="CR157" i="19"/>
  <c r="CU157" i="19"/>
  <c r="CV157" i="19"/>
  <c r="CR165" i="19"/>
  <c r="CQ165" i="19"/>
  <c r="CU176" i="19"/>
  <c r="CV176" i="19"/>
  <c r="CU166" i="19"/>
  <c r="CV166" i="19"/>
  <c r="CQ159" i="19"/>
  <c r="CR159" i="19"/>
  <c r="CU155" i="19"/>
  <c r="CV155" i="19"/>
  <c r="BY173" i="19"/>
  <c r="CS174" i="19"/>
  <c r="CS172" i="19"/>
  <c r="CU165" i="19"/>
  <c r="CV165" i="19"/>
  <c r="BZ164" i="19"/>
  <c r="BZ167" i="19"/>
  <c r="BY158" i="19"/>
  <c r="CU158" i="19"/>
  <c r="CV158" i="19"/>
  <c r="CV169" i="19"/>
  <c r="CU169" i="19"/>
  <c r="CS173" i="19"/>
  <c r="CQ182" i="19"/>
  <c r="CR182" i="19"/>
  <c r="CS166" i="19"/>
  <c r="CS176" i="19"/>
  <c r="BY177" i="19"/>
  <c r="CT172" i="19"/>
  <c r="BZ169" i="19"/>
  <c r="CT157" i="19"/>
  <c r="BY174" i="19"/>
  <c r="BZ168" i="19"/>
  <c r="CR178" i="19"/>
  <c r="CQ178" i="19"/>
  <c r="CU178" i="19"/>
  <c r="CV178" i="19"/>
  <c r="CT181" i="19"/>
  <c r="CQ169" i="19"/>
  <c r="CR169" i="19"/>
  <c r="CR170" i="19"/>
  <c r="CQ170" i="19"/>
  <c r="BZ161" i="19"/>
  <c r="CU180" i="19"/>
  <c r="CV180" i="19"/>
  <c r="CQ155" i="19"/>
  <c r="CR155" i="19"/>
  <c r="BZ155" i="19"/>
  <c r="BY162" i="19"/>
  <c r="CS182" i="19"/>
  <c r="CV162" i="19"/>
  <c r="CU162" i="19"/>
  <c r="BY160" i="19"/>
  <c r="CU173" i="19"/>
  <c r="CV173" i="19"/>
  <c r="BZ166" i="19"/>
  <c r="CU168" i="19"/>
  <c r="CV168" i="19"/>
  <c r="BZ144" i="19"/>
  <c r="CQ160" i="19"/>
  <c r="CR160" i="19"/>
  <c r="BZ162" i="19"/>
  <c r="BZ181" i="19"/>
  <c r="CU167" i="19"/>
  <c r="CV167" i="19"/>
  <c r="BZ176" i="19"/>
  <c r="CU159" i="19"/>
  <c r="CV159" i="19"/>
  <c r="BZ170" i="19"/>
  <c r="BZ180" i="19"/>
  <c r="BZ157" i="19"/>
  <c r="CQ177" i="19"/>
  <c r="CR177" i="19"/>
  <c r="CS155" i="19"/>
  <c r="CR181" i="19"/>
  <c r="CQ181" i="19"/>
  <c r="CS156" i="19"/>
  <c r="BZ173" i="19"/>
  <c r="BY176" i="19"/>
  <c r="CQ164" i="19"/>
  <c r="CR164" i="19"/>
  <c r="CU170" i="19"/>
  <c r="CV170" i="19"/>
  <c r="CR172" i="19"/>
  <c r="CQ172" i="19"/>
  <c r="CU182" i="19"/>
  <c r="CV182" i="19"/>
  <c r="CR156" i="19"/>
  <c r="CQ156" i="19"/>
  <c r="CU175" i="19"/>
  <c r="CV175" i="19"/>
  <c r="CQ161" i="19"/>
  <c r="CR161" i="19"/>
  <c r="CT162" i="19"/>
  <c r="BY161" i="19"/>
  <c r="BZ163" i="19"/>
  <c r="CQ173" i="19"/>
  <c r="CR173" i="19"/>
  <c r="CQ180" i="19"/>
  <c r="CR180" i="19"/>
  <c r="CQ158" i="19"/>
  <c r="CR158" i="19"/>
  <c r="CU181" i="19"/>
  <c r="CV181" i="19"/>
  <c r="BY159" i="19"/>
  <c r="CR176" i="19"/>
  <c r="CQ176" i="19"/>
  <c r="BZ174" i="19"/>
  <c r="CS157" i="19"/>
  <c r="BY165" i="19"/>
  <c r="CU179" i="19"/>
  <c r="CV179" i="19"/>
  <c r="BZ182" i="19"/>
  <c r="CS167" i="19"/>
  <c r="BY179" i="19"/>
  <c r="CV174" i="19"/>
  <c r="CU174" i="19"/>
  <c r="CQ179" i="19"/>
  <c r="CR179" i="19"/>
  <c r="CT161" i="19"/>
  <c r="CS181" i="19"/>
  <c r="CV161" i="19"/>
  <c r="CU161" i="19"/>
  <c r="BY182" i="19"/>
  <c r="BZ160" i="19"/>
  <c r="CS179" i="19"/>
  <c r="CT180" i="19"/>
  <c r="CQ162" i="19"/>
  <c r="CR162" i="19"/>
  <c r="BY180" i="19"/>
  <c r="BZ139" i="19"/>
  <c r="CT141" i="19"/>
  <c r="BZ141" i="19"/>
  <c r="BY134" i="19"/>
  <c r="CS138" i="19"/>
  <c r="BY135" i="19"/>
  <c r="BY154" i="19"/>
  <c r="CT140" i="19"/>
  <c r="BZ147" i="19"/>
  <c r="CT147" i="19"/>
  <c r="BY149" i="19"/>
  <c r="CS145" i="19"/>
  <c r="CS151" i="19"/>
  <c r="BZ154" i="19"/>
  <c r="BZ135" i="19"/>
  <c r="BY141" i="19"/>
  <c r="CQ154" i="19"/>
  <c r="CR154" i="19"/>
  <c r="CU154" i="19"/>
  <c r="CV154" i="19"/>
  <c r="Y262" i="19"/>
  <c r="BZ148" i="19"/>
  <c r="CT153" i="19"/>
  <c r="BZ143" i="19"/>
  <c r="CS135" i="19"/>
  <c r="BY153" i="19"/>
  <c r="CS140" i="19"/>
  <c r="BY150" i="19"/>
  <c r="CS154" i="19"/>
  <c r="CT143" i="19"/>
  <c r="BZ151" i="19"/>
  <c r="BY138" i="19"/>
  <c r="CT145" i="19"/>
  <c r="CS150" i="19"/>
  <c r="CT137" i="19"/>
  <c r="BY147" i="19"/>
  <c r="CS147" i="19"/>
  <c r="CS153" i="19"/>
  <c r="BZ134" i="19"/>
  <c r="BZ137" i="19"/>
  <c r="BZ140" i="19"/>
  <c r="CT134" i="19"/>
  <c r="BY148" i="19"/>
  <c r="BY143" i="19"/>
  <c r="BY145" i="19"/>
  <c r="AV277" i="19"/>
  <c r="AT277" i="19" s="1"/>
  <c r="BZ138" i="19"/>
  <c r="CU147" i="19"/>
  <c r="CV147" i="19"/>
  <c r="CU153" i="19"/>
  <c r="CV153" i="19"/>
  <c r="BZ152" i="19"/>
  <c r="CU138" i="19"/>
  <c r="CV138" i="19"/>
  <c r="CQ142" i="19"/>
  <c r="CR142" i="19"/>
  <c r="CT149" i="19"/>
  <c r="CU140" i="19"/>
  <c r="CV140" i="19"/>
  <c r="CV149" i="19"/>
  <c r="CU149" i="19"/>
  <c r="CS134" i="19"/>
  <c r="CU150" i="19"/>
  <c r="CV150" i="19"/>
  <c r="CS137" i="19"/>
  <c r="CQ143" i="19"/>
  <c r="CR143" i="19"/>
  <c r="CS139" i="19"/>
  <c r="CU144" i="19"/>
  <c r="CV144" i="19"/>
  <c r="CR150" i="19"/>
  <c r="CQ150" i="19"/>
  <c r="CS142" i="19"/>
  <c r="CQ153" i="19"/>
  <c r="CR153" i="19"/>
  <c r="CQ137" i="19"/>
  <c r="CR137" i="19"/>
  <c r="CQ136" i="19"/>
  <c r="CR136" i="19"/>
  <c r="BZ142" i="19"/>
  <c r="CV136" i="19"/>
  <c r="CU136" i="19"/>
  <c r="BZ146" i="19"/>
  <c r="BY142" i="19"/>
  <c r="BY137" i="19"/>
  <c r="CQ151" i="19"/>
  <c r="CR151" i="19"/>
  <c r="CQ146" i="19"/>
  <c r="CR146" i="19"/>
  <c r="CQ144" i="19"/>
  <c r="CR144" i="19"/>
  <c r="CV134" i="19"/>
  <c r="CU134" i="19"/>
  <c r="CV143" i="19"/>
  <c r="CU143" i="19"/>
  <c r="CU152" i="19"/>
  <c r="CV152" i="19"/>
  <c r="CR147" i="19"/>
  <c r="CQ147" i="19"/>
  <c r="CQ138" i="19"/>
  <c r="CR138" i="19"/>
  <c r="CQ135" i="19"/>
  <c r="CR135" i="19"/>
  <c r="CQ145" i="19"/>
  <c r="CR145" i="19"/>
  <c r="CT152" i="19"/>
  <c r="CT148" i="19"/>
  <c r="BY146" i="19"/>
  <c r="BZ136" i="19"/>
  <c r="CU139" i="19"/>
  <c r="CV139" i="19"/>
  <c r="CS148" i="19"/>
  <c r="CQ134" i="19"/>
  <c r="CR134" i="19"/>
  <c r="CU135" i="19"/>
  <c r="CV135" i="19"/>
  <c r="CT138" i="19"/>
  <c r="CS152" i="19"/>
  <c r="BZ149" i="19"/>
  <c r="CR148" i="19"/>
  <c r="CQ148" i="19"/>
  <c r="CU141" i="19"/>
  <c r="CV141" i="19"/>
  <c r="CQ139" i="19"/>
  <c r="CR139" i="19"/>
  <c r="CT146" i="19"/>
  <c r="BZ150" i="19"/>
  <c r="CU148" i="19"/>
  <c r="CV148" i="19"/>
  <c r="CQ149" i="19"/>
  <c r="CR149" i="19"/>
  <c r="BZ153" i="19"/>
  <c r="CQ152" i="19"/>
  <c r="CR152" i="19"/>
  <c r="BY140" i="19"/>
  <c r="CU137" i="19"/>
  <c r="CV137" i="19"/>
  <c r="CU146" i="19"/>
  <c r="CV146" i="19"/>
  <c r="CT144" i="19"/>
  <c r="CU151" i="19"/>
  <c r="CV151" i="19"/>
  <c r="BY151" i="19"/>
  <c r="BY144" i="19"/>
  <c r="BY136" i="19"/>
  <c r="CV142" i="19"/>
  <c r="CU142" i="19"/>
  <c r="CT151" i="19"/>
  <c r="CQ140" i="19"/>
  <c r="CR140" i="19"/>
  <c r="CS136" i="19"/>
  <c r="BY139" i="19"/>
  <c r="CU145" i="19"/>
  <c r="CV145" i="19"/>
  <c r="CT150" i="19"/>
  <c r="CT136" i="19"/>
  <c r="CQ141" i="19"/>
  <c r="CR141" i="19"/>
  <c r="CS149" i="19"/>
  <c r="Y259" i="19"/>
  <c r="Y274" i="19"/>
  <c r="BZ133" i="19"/>
  <c r="AV273" i="19"/>
  <c r="AT273" i="19" s="1"/>
  <c r="CS133" i="19"/>
  <c r="CT133" i="19"/>
  <c r="CQ133" i="19"/>
  <c r="CR133" i="19"/>
  <c r="CU133" i="19"/>
  <c r="CV133" i="19"/>
  <c r="AV269" i="19"/>
  <c r="AT269" i="19" s="1"/>
  <c r="Y285" i="19"/>
  <c r="AV276" i="19"/>
  <c r="AT276" i="19" s="1"/>
  <c r="AV261" i="19"/>
  <c r="AT261" i="19" s="1"/>
  <c r="AV274" i="19"/>
  <c r="AT274" i="19" s="1"/>
  <c r="Y282" i="19"/>
  <c r="AV270" i="19"/>
  <c r="AT270" i="19" s="1"/>
  <c r="AV267" i="19"/>
  <c r="AT267" i="19" s="1"/>
  <c r="Y264" i="19"/>
  <c r="Y275" i="19"/>
  <c r="Y276" i="19"/>
  <c r="Y260" i="19"/>
  <c r="Y286" i="19"/>
  <c r="AR278" i="19"/>
  <c r="AR270" i="19"/>
  <c r="AR284" i="19"/>
  <c r="Y266" i="19"/>
  <c r="AR280" i="19"/>
  <c r="AR281" i="19"/>
  <c r="AR260" i="19"/>
  <c r="Y270" i="19"/>
  <c r="AV264" i="19"/>
  <c r="AT264" i="19" s="1"/>
  <c r="AR283" i="19"/>
  <c r="AR274" i="19"/>
  <c r="AV268" i="19"/>
  <c r="AT268" i="19" s="1"/>
  <c r="AV271" i="19"/>
  <c r="AT271" i="19" s="1"/>
  <c r="Y278" i="19"/>
  <c r="AV263" i="19"/>
  <c r="AT263" i="19" s="1"/>
  <c r="Y268" i="19"/>
  <c r="AV259" i="19"/>
  <c r="AT259" i="19" s="1"/>
  <c r="AV279" i="19"/>
  <c r="AT279" i="19" s="1"/>
  <c r="AR269" i="19"/>
  <c r="AV280" i="19"/>
  <c r="AT280" i="19" s="1"/>
  <c r="AV281" i="19"/>
  <c r="AT281" i="19" s="1"/>
  <c r="AR261" i="19"/>
  <c r="Y269" i="19"/>
  <c r="AR267" i="19"/>
  <c r="Y283" i="19"/>
  <c r="AR279" i="19"/>
  <c r="AV272" i="19"/>
  <c r="AT272" i="19" s="1"/>
  <c r="AR259" i="19"/>
  <c r="AR282" i="19"/>
  <c r="AV282" i="19"/>
  <c r="AT282" i="19" s="1"/>
  <c r="AR264" i="19"/>
  <c r="AR262" i="19"/>
  <c r="Y272" i="19"/>
  <c r="Y281" i="19"/>
  <c r="AV262" i="19"/>
  <c r="AT262" i="19" s="1"/>
  <c r="AR263" i="19"/>
  <c r="Y277" i="19"/>
  <c r="AR285" i="19"/>
  <c r="AV284" i="19"/>
  <c r="AT284" i="19" s="1"/>
  <c r="AR265" i="19"/>
  <c r="AR286" i="19"/>
  <c r="Y279" i="19"/>
  <c r="AR276" i="19"/>
  <c r="AV266" i="19"/>
  <c r="AT266" i="19" s="1"/>
  <c r="Y271" i="19"/>
  <c r="Y273" i="19"/>
  <c r="AR272" i="19"/>
  <c r="AR268" i="19"/>
  <c r="AR271" i="19"/>
  <c r="AV283" i="19"/>
  <c r="AT283" i="19" s="1"/>
  <c r="Y267" i="19"/>
  <c r="Y261" i="19"/>
  <c r="AR273" i="19"/>
  <c r="AV285" i="19"/>
  <c r="AT285" i="19" s="1"/>
  <c r="AR277" i="19"/>
  <c r="AV260" i="19"/>
  <c r="AT260" i="19" s="1"/>
  <c r="AV275" i="19"/>
  <c r="AT275" i="19" s="1"/>
  <c r="Y263" i="19"/>
  <c r="AV286" i="19"/>
  <c r="AT286" i="19" s="1"/>
  <c r="Y265" i="19"/>
  <c r="Y280" i="19"/>
  <c r="AR275" i="19"/>
  <c r="AR266" i="19"/>
  <c r="AV278" i="19"/>
  <c r="AT278" i="19" s="1"/>
  <c r="Y284" i="19"/>
  <c r="AV265" i="19"/>
  <c r="AT265" i="19" s="1"/>
  <c r="AV242" i="19"/>
  <c r="AT242" i="19" s="1"/>
  <c r="AV258" i="19"/>
  <c r="AT258" i="19" s="1"/>
  <c r="Y233" i="19"/>
  <c r="AV246" i="19"/>
  <c r="AT246" i="19" s="1"/>
  <c r="AV243" i="19"/>
  <c r="AT243" i="19" s="1"/>
  <c r="Y238" i="19"/>
  <c r="Y258" i="19"/>
  <c r="AV241" i="19"/>
  <c r="AT241" i="19" s="1"/>
  <c r="AR258" i="19"/>
  <c r="AV236" i="19"/>
  <c r="AT236" i="19" s="1"/>
  <c r="Y249" i="19"/>
  <c r="Y256" i="19"/>
  <c r="Y257" i="19"/>
  <c r="AR235" i="19"/>
  <c r="AR245" i="19"/>
  <c r="AR240" i="19"/>
  <c r="AV247" i="19"/>
  <c r="AT247" i="19" s="1"/>
  <c r="AR255" i="19"/>
  <c r="AR237" i="19"/>
  <c r="AR249" i="19"/>
  <c r="AR243" i="19"/>
  <c r="AV257" i="19"/>
  <c r="AT257" i="19" s="1"/>
  <c r="AR252" i="19"/>
  <c r="Y240" i="19"/>
  <c r="AV240" i="19"/>
  <c r="AT240" i="19" s="1"/>
  <c r="AV256" i="19"/>
  <c r="AT256" i="19" s="1"/>
  <c r="AV234" i="19"/>
  <c r="AT234" i="19" s="1"/>
  <c r="AV249" i="19"/>
  <c r="AT249" i="19" s="1"/>
  <c r="Y236" i="19"/>
  <c r="Y242" i="19"/>
  <c r="AR242" i="19"/>
  <c r="AR246" i="19"/>
  <c r="AR254" i="19"/>
  <c r="Y245" i="19"/>
  <c r="AR238" i="19"/>
  <c r="AR251" i="19"/>
  <c r="AV252" i="19"/>
  <c r="AT252" i="19" s="1"/>
  <c r="AR248" i="19"/>
  <c r="AR253" i="19"/>
  <c r="AV235" i="19"/>
  <c r="AT235" i="19" s="1"/>
  <c r="Y251" i="19"/>
  <c r="AV244" i="19"/>
  <c r="AT244" i="19" s="1"/>
  <c r="AV253" i="19"/>
  <c r="AT253" i="19" s="1"/>
  <c r="AR257" i="19"/>
  <c r="AR239" i="19"/>
  <c r="AV238" i="19"/>
  <c r="AT238" i="19" s="1"/>
  <c r="AV255" i="19"/>
  <c r="AT255" i="19" s="1"/>
  <c r="AR241" i="19"/>
  <c r="AV254" i="19"/>
  <c r="AT254" i="19" s="1"/>
  <c r="AR250" i="19"/>
  <c r="AR236" i="19"/>
  <c r="AV250" i="19"/>
  <c r="AT250" i="19" s="1"/>
  <c r="AV239" i="19"/>
  <c r="AT239" i="19" s="1"/>
  <c r="AV245" i="19"/>
  <c r="AT245" i="19" s="1"/>
  <c r="AR244" i="19"/>
  <c r="Y255" i="19"/>
  <c r="AV248" i="19"/>
  <c r="AT248" i="19" s="1"/>
  <c r="AV237" i="19"/>
  <c r="AT237" i="19" s="1"/>
  <c r="AR234" i="19"/>
  <c r="Y246" i="19"/>
  <c r="Y254" i="19"/>
  <c r="Y248" i="19"/>
  <c r="Y237" i="19"/>
  <c r="AV251" i="19"/>
  <c r="AT251" i="19" s="1"/>
  <c r="Y250" i="19"/>
  <c r="Y234" i="19"/>
  <c r="AR247" i="19"/>
  <c r="Y235" i="19"/>
  <c r="Y239" i="19"/>
  <c r="Y243" i="19"/>
  <c r="Y241" i="19"/>
  <c r="AR256" i="19"/>
  <c r="Y244" i="19"/>
  <c r="Y247" i="19"/>
  <c r="Y253" i="19"/>
  <c r="Y252" i="19"/>
  <c r="AV233" i="19"/>
  <c r="AT233" i="19" s="1"/>
  <c r="AR233" i="19"/>
  <c r="Y7" i="32"/>
  <c r="Y11" i="35"/>
  <c r="Y29" i="32"/>
  <c r="Y13" i="35"/>
  <c r="Y17" i="32"/>
  <c r="Y2" i="32"/>
  <c r="Y8" i="35"/>
  <c r="Y10" i="32"/>
  <c r="Y5" i="32"/>
  <c r="Y23" i="32"/>
  <c r="Y16" i="32"/>
  <c r="Y19" i="32"/>
  <c r="Y26" i="32"/>
  <c r="Y13" i="32"/>
  <c r="Y25" i="32"/>
  <c r="Y4" i="35"/>
  <c r="Y12" i="32"/>
  <c r="Y6" i="35"/>
  <c r="Y25" i="35"/>
  <c r="Y4" i="32"/>
  <c r="Y16" i="35"/>
  <c r="Y22" i="35"/>
  <c r="Y26" i="35"/>
  <c r="Y7" i="35"/>
  <c r="Y20" i="35"/>
  <c r="Y10" i="35"/>
  <c r="Y5" i="35"/>
  <c r="Y2" i="35"/>
  <c r="Y17" i="35"/>
  <c r="Y23" i="35"/>
  <c r="Y12" i="35"/>
  <c r="Y21" i="35"/>
  <c r="Y3" i="35"/>
  <c r="Y9" i="35"/>
  <c r="Y18" i="35"/>
  <c r="Y24" i="35"/>
  <c r="Y14" i="35"/>
  <c r="Y15" i="35"/>
  <c r="Y3" i="32"/>
  <c r="Y6" i="32"/>
  <c r="Y20" i="32"/>
  <c r="Y24" i="32"/>
  <c r="Y28" i="32"/>
  <c r="Y27" i="32"/>
  <c r="Y30" i="32"/>
  <c r="Y11" i="32"/>
  <c r="Y18" i="32"/>
  <c r="Y14" i="32"/>
  <c r="Y8" i="32"/>
  <c r="Y21" i="32"/>
  <c r="Y15" i="32"/>
  <c r="Y22" i="32"/>
  <c r="Y9" i="32"/>
  <c r="Y30" i="24"/>
  <c r="Y8" i="21"/>
  <c r="Y38" i="10"/>
  <c r="Y21" i="10"/>
  <c r="Y5" i="21"/>
  <c r="Y5" i="10"/>
  <c r="Y34" i="13"/>
  <c r="Y16" i="13"/>
  <c r="Y16" i="24"/>
  <c r="Y14" i="10"/>
  <c r="Y9" i="10"/>
  <c r="Y4" i="13"/>
  <c r="Y17" i="24"/>
  <c r="Y32" i="10"/>
  <c r="Y28" i="10"/>
  <c r="Y6" i="24"/>
  <c r="Y3" i="24"/>
  <c r="Y6" i="13"/>
  <c r="Y11" i="21"/>
  <c r="Y23" i="13"/>
  <c r="Y18" i="21"/>
  <c r="Y43" i="10"/>
  <c r="Y10" i="10"/>
  <c r="Y35" i="13"/>
  <c r="Y8" i="10"/>
  <c r="Y7" i="13"/>
  <c r="Y42" i="10"/>
  <c r="Y7" i="21"/>
  <c r="Y21" i="13"/>
  <c r="Y20" i="10"/>
  <c r="Y39" i="10"/>
  <c r="Y14" i="13"/>
  <c r="Y20" i="24"/>
  <c r="Y36" i="10"/>
  <c r="Y35" i="10"/>
  <c r="Y12" i="13"/>
  <c r="Y40" i="10"/>
  <c r="Y18" i="10"/>
  <c r="Y31" i="10"/>
  <c r="Y44" i="10"/>
  <c r="Y20" i="21"/>
  <c r="Y22" i="13"/>
  <c r="Y3" i="10"/>
  <c r="Y2" i="10"/>
  <c r="Y15" i="10"/>
  <c r="Y5" i="24"/>
  <c r="Y12" i="24"/>
  <c r="Y37" i="10"/>
  <c r="Y13" i="13"/>
  <c r="Y26" i="10"/>
  <c r="Y27" i="13"/>
  <c r="Y41" i="10"/>
  <c r="Y3" i="13"/>
  <c r="Y24" i="13"/>
  <c r="Y28" i="13"/>
  <c r="Y13" i="10"/>
  <c r="Y30" i="21"/>
  <c r="Y21" i="21"/>
  <c r="Y19" i="10"/>
  <c r="Y4" i="10"/>
  <c r="Y44" i="13"/>
  <c r="Y14" i="24"/>
  <c r="Y25" i="10"/>
  <c r="Y27" i="21"/>
  <c r="Y8" i="24"/>
  <c r="Y31" i="13"/>
  <c r="Y8" i="13"/>
  <c r="Y16" i="21"/>
  <c r="Y24" i="10"/>
  <c r="Y37" i="13"/>
  <c r="Y30" i="10"/>
  <c r="Y24" i="24"/>
  <c r="Y36" i="13"/>
  <c r="Y25" i="21"/>
  <c r="Y13" i="24"/>
  <c r="Y10" i="21"/>
  <c r="Y5" i="13"/>
  <c r="Y7" i="24"/>
  <c r="Y14" i="21"/>
  <c r="Y9" i="13"/>
  <c r="Y24" i="21"/>
  <c r="Y33" i="10"/>
  <c r="Y22" i="10"/>
  <c r="Y31" i="24"/>
  <c r="Y23" i="10"/>
  <c r="Y17" i="13"/>
  <c r="Y2" i="24"/>
  <c r="Y7" i="10"/>
  <c r="Y18" i="13"/>
  <c r="Y22" i="24"/>
  <c r="Y19" i="13"/>
  <c r="Y18" i="24"/>
  <c r="Y16" i="10"/>
  <c r="Y34" i="10"/>
  <c r="Y15" i="24"/>
  <c r="Y2" i="21"/>
  <c r="Y12" i="21"/>
  <c r="Y6" i="10"/>
  <c r="Y4" i="24"/>
  <c r="Y15" i="21"/>
  <c r="Y29" i="24"/>
  <c r="Y4" i="21"/>
  <c r="Y12" i="10"/>
  <c r="Y17" i="21"/>
  <c r="Y6" i="21"/>
  <c r="Y3" i="21"/>
  <c r="Y11" i="13"/>
  <c r="Y25" i="24"/>
  <c r="Y27" i="24"/>
  <c r="Y15" i="13"/>
  <c r="Y39" i="13"/>
  <c r="Y11" i="10"/>
  <c r="Y19" i="24"/>
  <c r="Y28" i="21"/>
  <c r="Y27" i="10"/>
  <c r="Y33" i="13"/>
  <c r="Y10" i="24"/>
  <c r="Y11" i="24"/>
  <c r="Y40" i="13"/>
  <c r="Y29" i="10"/>
  <c r="Y13" i="21"/>
  <c r="Y29" i="21"/>
  <c r="Y26" i="21"/>
  <c r="Y26" i="13"/>
  <c r="Y9" i="21"/>
  <c r="Y26" i="24"/>
  <c r="Y22" i="21"/>
  <c r="Y31" i="21"/>
  <c r="Y9" i="24"/>
  <c r="Y43" i="13"/>
  <c r="Y38" i="13"/>
  <c r="Y10" i="13"/>
  <c r="Y17" i="10"/>
  <c r="Y41" i="13"/>
  <c r="Y28" i="24"/>
  <c r="Y2" i="13"/>
  <c r="Y25" i="13"/>
  <c r="Y29" i="13"/>
  <c r="Y23" i="24"/>
  <c r="Y21" i="24"/>
  <c r="Y19" i="21"/>
  <c r="BZ126" i="19"/>
  <c r="BY36" i="19"/>
  <c r="BZ95" i="19"/>
  <c r="CS14" i="19"/>
  <c r="BZ84" i="19"/>
  <c r="CT6" i="19"/>
  <c r="CS93" i="19"/>
  <c r="CT7" i="19"/>
  <c r="BY21" i="19"/>
  <c r="BZ128" i="19"/>
  <c r="CS115" i="19"/>
  <c r="BY65" i="19"/>
  <c r="CN63" i="19"/>
  <c r="CG70" i="19"/>
  <c r="CQ70" i="19" s="1"/>
  <c r="CN61" i="19"/>
  <c r="CN129" i="19"/>
  <c r="CN73" i="19"/>
  <c r="CN67" i="19"/>
  <c r="CG58" i="19"/>
  <c r="CR58" i="19" s="1"/>
  <c r="CN64" i="19"/>
  <c r="CN71" i="19"/>
  <c r="CP67" i="19"/>
  <c r="CP69" i="19"/>
  <c r="CP61" i="19"/>
  <c r="CN59" i="19"/>
  <c r="CN72" i="19"/>
  <c r="CP62" i="19"/>
  <c r="CN55" i="19"/>
  <c r="CN69" i="19"/>
  <c r="CN56" i="19"/>
  <c r="CM64" i="19"/>
  <c r="CV64" i="19" s="1"/>
  <c r="CP56" i="19"/>
  <c r="CN68" i="19"/>
  <c r="CN60" i="19"/>
  <c r="CN57" i="19"/>
  <c r="CN62" i="19"/>
  <c r="CN66" i="19"/>
  <c r="CN65" i="19"/>
  <c r="W18" i="15"/>
  <c r="V18" i="15"/>
  <c r="BY8" i="19"/>
  <c r="BZ86" i="19"/>
  <c r="W6" i="15"/>
  <c r="V6" i="15"/>
  <c r="CT3" i="19"/>
  <c r="CT4" i="19"/>
  <c r="CS38" i="19"/>
  <c r="AA12" i="15"/>
  <c r="Z12" i="15"/>
  <c r="CP54" i="19"/>
  <c r="CN54" i="19"/>
  <c r="BZ116" i="19"/>
  <c r="CT116" i="19"/>
  <c r="CS112" i="19"/>
  <c r="BY54" i="19"/>
  <c r="CT99" i="19"/>
  <c r="Y30" i="13"/>
  <c r="Y20" i="13"/>
  <c r="Y42" i="13"/>
  <c r="Y32" i="13"/>
  <c r="BZ107" i="19"/>
  <c r="CT28" i="19"/>
  <c r="CT125" i="19"/>
  <c r="BY101" i="19"/>
  <c r="CT131" i="19"/>
  <c r="BZ117" i="19"/>
  <c r="BZ80" i="19"/>
  <c r="CT123" i="19"/>
  <c r="CS80" i="19"/>
  <c r="CS123" i="19"/>
  <c r="CT48" i="19"/>
  <c r="CT86" i="19"/>
  <c r="BY6" i="19"/>
  <c r="BY87" i="19"/>
  <c r="CT72" i="19"/>
  <c r="BZ81" i="19"/>
  <c r="CT101" i="19"/>
  <c r="CT10" i="19"/>
  <c r="CT16" i="19"/>
  <c r="CS70" i="19"/>
  <c r="CS28" i="19"/>
  <c r="CS125" i="19"/>
  <c r="CT115" i="19"/>
  <c r="CT9" i="19"/>
  <c r="CT31" i="19"/>
  <c r="BZ82" i="19"/>
  <c r="CS101" i="19"/>
  <c r="CT33" i="19"/>
  <c r="BZ58" i="19"/>
  <c r="CS72" i="19"/>
  <c r="BZ74" i="19"/>
  <c r="BZ14" i="19"/>
  <c r="BZ22" i="19"/>
  <c r="N15" i="20" a="1"/>
  <c r="N15" i="20" s="1"/>
  <c r="CS127" i="19"/>
  <c r="N3" i="20" a="1"/>
  <c r="N3" i="20" s="1"/>
  <c r="CT95" i="19"/>
  <c r="R3" i="20" a="1"/>
  <c r="R3" i="20" s="1"/>
  <c r="CS95" i="19"/>
  <c r="CS12" i="19"/>
  <c r="CS113" i="19"/>
  <c r="CS10" i="19"/>
  <c r="CS51" i="19"/>
  <c r="CT75" i="19"/>
  <c r="CT51" i="19"/>
  <c r="BZ75" i="19"/>
  <c r="CS75" i="19"/>
  <c r="BZ31" i="19"/>
  <c r="CS40" i="19"/>
  <c r="CT40" i="19"/>
  <c r="CT30" i="19"/>
  <c r="CS22" i="19"/>
  <c r="BZ41" i="19"/>
  <c r="BY83" i="19"/>
  <c r="BY50" i="19"/>
  <c r="CT121" i="19"/>
  <c r="BY109" i="19"/>
  <c r="BZ113" i="19"/>
  <c r="BY120" i="19"/>
  <c r="CS31" i="19"/>
  <c r="BY80" i="19"/>
  <c r="BZ115" i="19"/>
  <c r="CS122" i="19"/>
  <c r="BZ32" i="19"/>
  <c r="BY126" i="19"/>
  <c r="BY98" i="19"/>
  <c r="BZ72" i="19"/>
  <c r="BZ88" i="19"/>
  <c r="CS60" i="19"/>
  <c r="BZ51" i="19"/>
  <c r="CT15" i="19"/>
  <c r="CT38" i="19"/>
  <c r="BY68" i="19"/>
  <c r="BY104" i="19"/>
  <c r="CS130" i="19"/>
  <c r="BY105" i="19"/>
  <c r="CT130" i="19"/>
  <c r="CS126" i="19"/>
  <c r="BY85" i="19"/>
  <c r="BY9" i="19"/>
  <c r="CS2" i="19"/>
  <c r="CT21" i="19"/>
  <c r="CT27" i="19"/>
  <c r="BY47" i="19"/>
  <c r="CS13" i="19"/>
  <c r="CS42" i="19"/>
  <c r="CS58" i="19"/>
  <c r="BY41" i="19"/>
  <c r="CT58" i="19"/>
  <c r="CT79" i="19"/>
  <c r="CT94" i="19"/>
  <c r="BY113" i="19"/>
  <c r="BY88" i="19"/>
  <c r="BZ121" i="19"/>
  <c r="BZ131" i="19"/>
  <c r="BZ120" i="19"/>
  <c r="CT82" i="19"/>
  <c r="BY107" i="19"/>
  <c r="BY10" i="19"/>
  <c r="BY22" i="19"/>
  <c r="BY28" i="19"/>
  <c r="BZ34" i="19"/>
  <c r="CT105" i="19"/>
  <c r="CS43" i="19"/>
  <c r="CT65" i="19"/>
  <c r="CT122" i="19"/>
  <c r="CT112" i="19"/>
  <c r="CT22" i="19"/>
  <c r="CT34" i="19"/>
  <c r="CS21" i="19"/>
  <c r="BY73" i="19"/>
  <c r="CS84" i="19"/>
  <c r="CS56" i="19"/>
  <c r="CT56" i="19"/>
  <c r="BY121" i="19"/>
  <c r="CS97" i="19"/>
  <c r="CS121" i="19"/>
  <c r="CS30" i="19"/>
  <c r="CS39" i="19"/>
  <c r="BZ7" i="19"/>
  <c r="CS99" i="19"/>
  <c r="CT113" i="19"/>
  <c r="BZ123" i="19"/>
  <c r="BZ112" i="19"/>
  <c r="CR2" i="19"/>
  <c r="BY17" i="19"/>
  <c r="BY23" i="19"/>
  <c r="BZ42" i="19"/>
  <c r="BZ55" i="19"/>
  <c r="BZ114" i="19"/>
  <c r="BY95" i="19"/>
  <c r="BY60" i="19"/>
  <c r="CT39" i="19"/>
  <c r="BZ76" i="19"/>
  <c r="BY56" i="19"/>
  <c r="BY64" i="19"/>
  <c r="CT80" i="19"/>
  <c r="CT5" i="19"/>
  <c r="CT29" i="19"/>
  <c r="BY78" i="19"/>
  <c r="CS7" i="19"/>
  <c r="CS27" i="19"/>
  <c r="CT55" i="19"/>
  <c r="BY58" i="19"/>
  <c r="CT63" i="19"/>
  <c r="BZ101" i="19"/>
  <c r="CT32" i="19"/>
  <c r="CS32" i="19"/>
  <c r="CS81" i="19"/>
  <c r="CT50" i="19"/>
  <c r="CS34" i="19"/>
  <c r="CS66" i="19"/>
  <c r="CS103" i="19"/>
  <c r="CT14" i="19"/>
  <c r="CT103" i="19"/>
  <c r="CT2" i="19"/>
  <c r="CT127" i="19"/>
  <c r="CS26" i="19"/>
  <c r="CT76" i="19"/>
  <c r="CS41" i="19"/>
  <c r="CT42" i="19"/>
  <c r="CS105" i="19"/>
  <c r="CS117" i="19"/>
  <c r="CS131" i="19"/>
  <c r="CT70" i="19"/>
  <c r="CT84" i="19"/>
  <c r="CT102" i="19"/>
  <c r="CS110" i="19"/>
  <c r="CS132" i="19"/>
  <c r="CS76" i="19"/>
  <c r="CT41" i="19"/>
  <c r="BY2" i="19"/>
  <c r="BY12" i="19"/>
  <c r="BZ56" i="19"/>
  <c r="CS59" i="19"/>
  <c r="BZ66" i="19"/>
  <c r="BY67" i="19"/>
  <c r="BZ105" i="19"/>
  <c r="BZ53" i="19"/>
  <c r="CS53" i="19"/>
  <c r="BZ67" i="19"/>
  <c r="BY122" i="19"/>
  <c r="CS63" i="19"/>
  <c r="BY91" i="19"/>
  <c r="CT66" i="19"/>
  <c r="CT71" i="19"/>
  <c r="CS15" i="19"/>
  <c r="CS78" i="19"/>
  <c r="CT60" i="19"/>
  <c r="CT78" i="19"/>
  <c r="CS119" i="19"/>
  <c r="CS57" i="19"/>
  <c r="CS98" i="19"/>
  <c r="CT77" i="19"/>
  <c r="CS104" i="19"/>
  <c r="CT124" i="19"/>
  <c r="CT54" i="19"/>
  <c r="CT57" i="19"/>
  <c r="CS37" i="19"/>
  <c r="CT120" i="19"/>
  <c r="CT97" i="19"/>
  <c r="CT110" i="19"/>
  <c r="CS114" i="19"/>
  <c r="CQ27" i="19"/>
  <c r="CR27" i="19"/>
  <c r="CV16" i="19"/>
  <c r="CU16" i="19"/>
  <c r="CV56" i="19"/>
  <c r="CU56" i="19"/>
  <c r="CV48" i="19"/>
  <c r="CU48" i="19"/>
  <c r="CQ125" i="19"/>
  <c r="CR125" i="19"/>
  <c r="CT90" i="19"/>
  <c r="CQ77" i="19"/>
  <c r="CR77" i="19"/>
  <c r="CU53" i="19"/>
  <c r="CV53" i="19"/>
  <c r="CQ6" i="19"/>
  <c r="CR6" i="19"/>
  <c r="CS107" i="19"/>
  <c r="CS24" i="19"/>
  <c r="CU92" i="19"/>
  <c r="CV92" i="19"/>
  <c r="CQ117" i="19"/>
  <c r="CR117" i="19"/>
  <c r="CU99" i="19"/>
  <c r="CV99" i="19"/>
  <c r="CQ32" i="19"/>
  <c r="CR32" i="19"/>
  <c r="CQ90" i="19"/>
  <c r="CR90" i="19"/>
  <c r="CS128" i="19"/>
  <c r="CV24" i="19"/>
  <c r="CU24" i="19"/>
  <c r="CU114" i="19"/>
  <c r="CV114" i="19"/>
  <c r="CQ89" i="19"/>
  <c r="CR89" i="19"/>
  <c r="CU106" i="19"/>
  <c r="CV106" i="19"/>
  <c r="CU123" i="19"/>
  <c r="CV123" i="19"/>
  <c r="CQ59" i="19"/>
  <c r="CR59" i="19"/>
  <c r="CU52" i="19"/>
  <c r="CV52" i="19"/>
  <c r="CV51" i="19"/>
  <c r="CU51" i="19"/>
  <c r="CV25" i="19"/>
  <c r="CU25" i="19"/>
  <c r="CU46" i="19"/>
  <c r="CV46" i="19"/>
  <c r="CQ35" i="19"/>
  <c r="CR35" i="19"/>
  <c r="CQ53" i="19"/>
  <c r="CR53" i="19"/>
  <c r="CQ112" i="19"/>
  <c r="CR112" i="19"/>
  <c r="CU68" i="19"/>
  <c r="CV68" i="19"/>
  <c r="CV45" i="19"/>
  <c r="CU45" i="19"/>
  <c r="CU67" i="19"/>
  <c r="CV67" i="19"/>
  <c r="CQ108" i="19"/>
  <c r="CR108" i="19"/>
  <c r="CQ69" i="19"/>
  <c r="CR69" i="19"/>
  <c r="CQ30" i="19"/>
  <c r="CR30" i="19"/>
  <c r="CU86" i="19"/>
  <c r="CV86" i="19"/>
  <c r="CQ47" i="19"/>
  <c r="CR47" i="19"/>
  <c r="CS48" i="19"/>
  <c r="CQ9" i="19"/>
  <c r="CR9" i="19"/>
  <c r="CQ120" i="19"/>
  <c r="CR120" i="19"/>
  <c r="CV35" i="19"/>
  <c r="CU35" i="19"/>
  <c r="CQ38" i="19"/>
  <c r="CR38" i="19"/>
  <c r="CU33" i="19"/>
  <c r="CV33" i="19"/>
  <c r="CT62" i="19"/>
  <c r="CT96" i="19"/>
  <c r="CQ107" i="19"/>
  <c r="CR107" i="19"/>
  <c r="CU76" i="19"/>
  <c r="CV76" i="19"/>
  <c r="CQ119" i="19"/>
  <c r="CR119" i="19"/>
  <c r="CQ75" i="19"/>
  <c r="CR75" i="19"/>
  <c r="CT11" i="19"/>
  <c r="CT17" i="19"/>
  <c r="CT23" i="19"/>
  <c r="CT35" i="19"/>
  <c r="CS35" i="19"/>
  <c r="CU9" i="19"/>
  <c r="CV9" i="19"/>
  <c r="CS62" i="19"/>
  <c r="CU71" i="19"/>
  <c r="CV71" i="19"/>
  <c r="CS52" i="19"/>
  <c r="CQ63" i="19"/>
  <c r="CR63" i="19"/>
  <c r="CT83" i="19"/>
  <c r="CU6" i="19"/>
  <c r="CV6" i="19"/>
  <c r="CU70" i="19"/>
  <c r="CV70" i="19"/>
  <c r="CU29" i="19"/>
  <c r="CV29" i="19"/>
  <c r="CQ49" i="19"/>
  <c r="CR49" i="19"/>
  <c r="CU65" i="19"/>
  <c r="CV65" i="19"/>
  <c r="CU95" i="19"/>
  <c r="CV95" i="19"/>
  <c r="CS108" i="19"/>
  <c r="CQ105" i="19"/>
  <c r="CR105" i="19"/>
  <c r="CS106" i="19"/>
  <c r="CS90" i="19"/>
  <c r="CS94" i="19"/>
  <c r="CR132" i="19"/>
  <c r="CQ132" i="19"/>
  <c r="CU107" i="19"/>
  <c r="CV107" i="19"/>
  <c r="CU131" i="19"/>
  <c r="CV131" i="19"/>
  <c r="CQ52" i="19"/>
  <c r="CR52" i="19"/>
  <c r="CT98" i="19"/>
  <c r="CQ41" i="19"/>
  <c r="CR41" i="19"/>
  <c r="CQ72" i="19"/>
  <c r="CR72" i="19"/>
  <c r="CS4" i="19"/>
  <c r="CU78" i="19"/>
  <c r="CV78" i="19"/>
  <c r="CU132" i="19"/>
  <c r="CV132" i="19"/>
  <c r="CQ123" i="19"/>
  <c r="CR123" i="19"/>
  <c r="CQ113" i="19"/>
  <c r="CR113" i="19"/>
  <c r="CQ122" i="19"/>
  <c r="CR122" i="19"/>
  <c r="CV94" i="19"/>
  <c r="CU94" i="19"/>
  <c r="CQ92" i="19"/>
  <c r="CR92" i="19"/>
  <c r="CU91" i="19"/>
  <c r="CV91" i="19"/>
  <c r="CQ7" i="19"/>
  <c r="CR7" i="19"/>
  <c r="CT85" i="19"/>
  <c r="CV3" i="19"/>
  <c r="CU3" i="19"/>
  <c r="CU4" i="19"/>
  <c r="CV4" i="19"/>
  <c r="CU79" i="19"/>
  <c r="CV79" i="19"/>
  <c r="CU74" i="19"/>
  <c r="CV74" i="19"/>
  <c r="CU85" i="19"/>
  <c r="CV85" i="19"/>
  <c r="CT52" i="19"/>
  <c r="CS111" i="19"/>
  <c r="CQ80" i="19"/>
  <c r="CR80" i="19"/>
  <c r="CT18" i="19"/>
  <c r="CQ73" i="19"/>
  <c r="CR73" i="19"/>
  <c r="CT74" i="19"/>
  <c r="CU62" i="19"/>
  <c r="CV62" i="19"/>
  <c r="CS49" i="19"/>
  <c r="CQ31" i="19"/>
  <c r="CR31" i="19"/>
  <c r="CU110" i="19"/>
  <c r="CV110" i="19"/>
  <c r="CT128" i="19"/>
  <c r="CT108" i="19"/>
  <c r="CQ78" i="19"/>
  <c r="CR78" i="19"/>
  <c r="CQ93" i="19"/>
  <c r="CR93" i="19"/>
  <c r="CU36" i="19"/>
  <c r="CV36" i="19"/>
  <c r="CS17" i="19"/>
  <c r="CT106" i="19"/>
  <c r="CT129" i="19"/>
  <c r="CT45" i="19"/>
  <c r="CS87" i="19"/>
  <c r="CQ109" i="19"/>
  <c r="CR109" i="19"/>
  <c r="CQ91" i="19"/>
  <c r="CR91" i="19"/>
  <c r="CQ15" i="19"/>
  <c r="CR15" i="19"/>
  <c r="CQ24" i="19"/>
  <c r="CR24" i="19"/>
  <c r="CU39" i="19"/>
  <c r="CV39" i="19"/>
  <c r="CU37" i="19"/>
  <c r="CV37" i="19"/>
  <c r="CU72" i="19"/>
  <c r="CV72" i="19"/>
  <c r="CQ83" i="19"/>
  <c r="CR83" i="19"/>
  <c r="CQ56" i="19"/>
  <c r="CR56" i="19"/>
  <c r="CU57" i="19"/>
  <c r="CV57" i="19"/>
  <c r="CQ115" i="19"/>
  <c r="CR115" i="19"/>
  <c r="CU116" i="19"/>
  <c r="CV116" i="19"/>
  <c r="CS18" i="19"/>
  <c r="CQ22" i="19"/>
  <c r="CR22" i="19"/>
  <c r="CQ106" i="19"/>
  <c r="CR106" i="19"/>
  <c r="CQ79" i="19"/>
  <c r="CR79" i="19"/>
  <c r="CV19" i="19"/>
  <c r="CU19" i="19"/>
  <c r="CQ29" i="19"/>
  <c r="CR29" i="19"/>
  <c r="CQ61" i="19"/>
  <c r="CR61" i="19"/>
  <c r="CT47" i="19"/>
  <c r="CS109" i="19"/>
  <c r="CT111" i="19"/>
  <c r="CS50" i="19"/>
  <c r="CS85" i="19"/>
  <c r="CQ36" i="19"/>
  <c r="CR36" i="19"/>
  <c r="CU20" i="19"/>
  <c r="CV20" i="19"/>
  <c r="CQ20" i="19"/>
  <c r="CR20" i="19"/>
  <c r="CQ76" i="19"/>
  <c r="CR76" i="19"/>
  <c r="CT64" i="19"/>
  <c r="CV34" i="19"/>
  <c r="CU34" i="19"/>
  <c r="CS9" i="19"/>
  <c r="CV130" i="19"/>
  <c r="CU130" i="19"/>
  <c r="CT24" i="19"/>
  <c r="CU28" i="19"/>
  <c r="CV28" i="19"/>
  <c r="CU42" i="19"/>
  <c r="CV42" i="19"/>
  <c r="CQ60" i="19"/>
  <c r="CR60" i="19"/>
  <c r="CU77" i="19"/>
  <c r="CV77" i="19"/>
  <c r="CQ11" i="19"/>
  <c r="CR11" i="19"/>
  <c r="CT88" i="19"/>
  <c r="CS36" i="19"/>
  <c r="CQ98" i="19"/>
  <c r="CR98" i="19"/>
  <c r="CT81" i="19"/>
  <c r="CQ13" i="19"/>
  <c r="CR13" i="19"/>
  <c r="CS8" i="19"/>
  <c r="CU18" i="19"/>
  <c r="CV18" i="19"/>
  <c r="CQ129" i="19"/>
  <c r="CR129" i="19"/>
  <c r="CQ42" i="19"/>
  <c r="CR42" i="19"/>
  <c r="CQ54" i="19"/>
  <c r="CR54" i="19"/>
  <c r="CS23" i="19"/>
  <c r="CS54" i="19"/>
  <c r="CU127" i="19"/>
  <c r="CV127" i="19"/>
  <c r="CQ51" i="19"/>
  <c r="CR51" i="19"/>
  <c r="CS89" i="19"/>
  <c r="CU13" i="19"/>
  <c r="CV13" i="19"/>
  <c r="CV47" i="19"/>
  <c r="CU47" i="19"/>
  <c r="CU22" i="19"/>
  <c r="CV22" i="19"/>
  <c r="CS55" i="19"/>
  <c r="CS88" i="19"/>
  <c r="CQ39" i="19"/>
  <c r="CR39" i="19"/>
  <c r="CQ99" i="19"/>
  <c r="CR99" i="19"/>
  <c r="CQ131" i="19"/>
  <c r="CR131" i="19"/>
  <c r="CS118" i="19"/>
  <c r="CV5" i="19"/>
  <c r="CU5" i="19"/>
  <c r="CT67" i="19"/>
  <c r="CR110" i="19"/>
  <c r="CQ110" i="19"/>
  <c r="CT73" i="19"/>
  <c r="CS47" i="19"/>
  <c r="CS82" i="19"/>
  <c r="CV17" i="19"/>
  <c r="CU17" i="19"/>
  <c r="CQ88" i="19"/>
  <c r="CR88" i="19"/>
  <c r="CV61" i="19"/>
  <c r="CU61" i="19"/>
  <c r="CU60" i="19"/>
  <c r="CV60" i="19"/>
  <c r="CU128" i="19"/>
  <c r="CV128" i="19"/>
  <c r="CS102" i="19"/>
  <c r="CQ64" i="19"/>
  <c r="CR64" i="19"/>
  <c r="CS92" i="19"/>
  <c r="CU104" i="19"/>
  <c r="CV104" i="19"/>
  <c r="CU120" i="19"/>
  <c r="CV120" i="19"/>
  <c r="CQ67" i="19"/>
  <c r="CR67" i="19"/>
  <c r="CV82" i="19"/>
  <c r="CU82" i="19"/>
  <c r="CQ46" i="19"/>
  <c r="CR46" i="19"/>
  <c r="CU115" i="19"/>
  <c r="CV115" i="19"/>
  <c r="CU88" i="19"/>
  <c r="CV88" i="19"/>
  <c r="CQ57" i="19"/>
  <c r="CR57" i="19"/>
  <c r="CR102" i="19"/>
  <c r="CQ102" i="19"/>
  <c r="CQ17" i="19"/>
  <c r="CR17" i="19"/>
  <c r="CS19" i="19"/>
  <c r="CV32" i="19"/>
  <c r="CU32" i="19"/>
  <c r="CV84" i="19"/>
  <c r="CU84" i="19"/>
  <c r="CU21" i="19"/>
  <c r="CV21" i="19"/>
  <c r="CU49" i="19"/>
  <c r="CV49" i="19"/>
  <c r="CS61" i="19"/>
  <c r="CU73" i="19"/>
  <c r="CV73" i="19"/>
  <c r="CV58" i="19"/>
  <c r="CU58" i="19"/>
  <c r="CQ97" i="19"/>
  <c r="CR97" i="19"/>
  <c r="CQ124" i="19"/>
  <c r="CR124" i="19"/>
  <c r="CQ50" i="19"/>
  <c r="CR50" i="19"/>
  <c r="CQ82" i="19"/>
  <c r="CR82" i="19"/>
  <c r="CU50" i="19"/>
  <c r="CV50" i="19"/>
  <c r="CU12" i="19"/>
  <c r="CV12" i="19"/>
  <c r="CU54" i="19"/>
  <c r="CV54" i="19"/>
  <c r="CU80" i="19"/>
  <c r="CV80" i="19"/>
  <c r="CV100" i="19"/>
  <c r="CU100" i="19"/>
  <c r="CU122" i="19"/>
  <c r="CV122" i="19"/>
  <c r="CT92" i="19"/>
  <c r="CU108" i="19"/>
  <c r="CV108" i="19"/>
  <c r="CQ111" i="19"/>
  <c r="CR111" i="19"/>
  <c r="CQ121" i="19"/>
  <c r="CR121" i="19"/>
  <c r="CU44" i="19"/>
  <c r="CV44" i="19"/>
  <c r="CT12" i="19"/>
  <c r="CT13" i="19"/>
  <c r="CT19" i="19"/>
  <c r="CT25" i="19"/>
  <c r="CT37" i="19"/>
  <c r="CQ33" i="19"/>
  <c r="CR33" i="19"/>
  <c r="CQ19" i="19"/>
  <c r="CR19" i="19"/>
  <c r="CR28" i="19"/>
  <c r="CQ28" i="19"/>
  <c r="CQ65" i="19"/>
  <c r="CR65" i="19"/>
  <c r="CS74" i="19"/>
  <c r="CQ86" i="19"/>
  <c r="CR86" i="19"/>
  <c r="CQ43" i="19"/>
  <c r="CR43" i="19"/>
  <c r="CQ55" i="19"/>
  <c r="CR55" i="19"/>
  <c r="CQ8" i="19"/>
  <c r="CR8" i="19"/>
  <c r="CQ71" i="19"/>
  <c r="CR71" i="19"/>
  <c r="CU38" i="19"/>
  <c r="CV38" i="19"/>
  <c r="CT117" i="19"/>
  <c r="CQ68" i="19"/>
  <c r="CR68" i="19"/>
  <c r="CT89" i="19"/>
  <c r="CS83" i="19"/>
  <c r="CS65" i="19"/>
  <c r="CS79" i="19"/>
  <c r="CQ74" i="19"/>
  <c r="CR74" i="19"/>
  <c r="CT43" i="19"/>
  <c r="CS100" i="19"/>
  <c r="CU112" i="19"/>
  <c r="CV112" i="19"/>
  <c r="CU124" i="19"/>
  <c r="CV124" i="19"/>
  <c r="CS5" i="19"/>
  <c r="CS67" i="19"/>
  <c r="CU55" i="19"/>
  <c r="CV55" i="19"/>
  <c r="CQ40" i="19"/>
  <c r="CR40" i="19"/>
  <c r="CT68" i="19"/>
  <c r="CQ84" i="19"/>
  <c r="CR84" i="19"/>
  <c r="CU98" i="19"/>
  <c r="CV98" i="19"/>
  <c r="CR116" i="19"/>
  <c r="CQ116" i="19"/>
  <c r="CQ96" i="19"/>
  <c r="CR96" i="19"/>
  <c r="CT132" i="19"/>
  <c r="CU14" i="19"/>
  <c r="CV14" i="19"/>
  <c r="CU83" i="19"/>
  <c r="CV83" i="19"/>
  <c r="CU89" i="19"/>
  <c r="CV89" i="19"/>
  <c r="CS71" i="19"/>
  <c r="CS120" i="19"/>
  <c r="CV96" i="19"/>
  <c r="CU96" i="19"/>
  <c r="CU26" i="19"/>
  <c r="CV26" i="19"/>
  <c r="CU93" i="19"/>
  <c r="CV93" i="19"/>
  <c r="CQ95" i="19"/>
  <c r="CR95" i="19"/>
  <c r="CQ23" i="19"/>
  <c r="CR23" i="19"/>
  <c r="CU97" i="19"/>
  <c r="CV97" i="19"/>
  <c r="CQ126" i="19"/>
  <c r="CR126" i="19"/>
  <c r="CQ18" i="19"/>
  <c r="CR18" i="19"/>
  <c r="CT93" i="19"/>
  <c r="CQ48" i="19"/>
  <c r="CR48" i="19"/>
  <c r="CQ45" i="19"/>
  <c r="CR45" i="19"/>
  <c r="CQ103" i="19"/>
  <c r="CR103" i="19"/>
  <c r="CQ37" i="19"/>
  <c r="CR37" i="19"/>
  <c r="CV59" i="19"/>
  <c r="CU59" i="19"/>
  <c r="CQ3" i="19"/>
  <c r="CR3" i="19"/>
  <c r="CU129" i="19"/>
  <c r="CV129" i="19"/>
  <c r="CS3" i="19"/>
  <c r="CT61" i="19"/>
  <c r="CQ118" i="19"/>
  <c r="CR118" i="19"/>
  <c r="CS116" i="19"/>
  <c r="CQ66" i="19"/>
  <c r="CR66" i="19"/>
  <c r="CV11" i="19"/>
  <c r="CU11" i="19"/>
  <c r="CQ94" i="19"/>
  <c r="CR94" i="19"/>
  <c r="CQ62" i="19"/>
  <c r="CR62" i="19"/>
  <c r="CS96" i="19"/>
  <c r="CU121" i="19"/>
  <c r="CV121" i="19"/>
  <c r="CQ21" i="19"/>
  <c r="CR21" i="19"/>
  <c r="CS25" i="19"/>
  <c r="CQ81" i="19"/>
  <c r="CR81" i="19"/>
  <c r="CU109" i="19"/>
  <c r="CV109" i="19"/>
  <c r="CT46" i="19"/>
  <c r="CS124" i="19"/>
  <c r="CV63" i="19"/>
  <c r="CU63" i="19"/>
  <c r="CU7" i="19"/>
  <c r="CV7" i="19"/>
  <c r="CU15" i="19"/>
  <c r="CV15" i="19"/>
  <c r="CV23" i="19"/>
  <c r="CU23" i="19"/>
  <c r="CU31" i="19"/>
  <c r="CV31" i="19"/>
  <c r="CQ5" i="19"/>
  <c r="CR5" i="19"/>
  <c r="CQ16" i="19"/>
  <c r="CR16" i="19"/>
  <c r="CS29" i="19"/>
  <c r="CU66" i="19"/>
  <c r="CV66" i="19"/>
  <c r="CT87" i="19"/>
  <c r="CS91" i="19"/>
  <c r="CT119" i="19"/>
  <c r="CQ87" i="19"/>
  <c r="CR87" i="19"/>
  <c r="CS69" i="19"/>
  <c r="CT49" i="19"/>
  <c r="CT59" i="19"/>
  <c r="CU101" i="19"/>
  <c r="CV101" i="19"/>
  <c r="CU113" i="19"/>
  <c r="CV113" i="19"/>
  <c r="CU125" i="19"/>
  <c r="CV125" i="19"/>
  <c r="CS68" i="19"/>
  <c r="CU69" i="19"/>
  <c r="CV69" i="19"/>
  <c r="CU41" i="19"/>
  <c r="CV41" i="19"/>
  <c r="CS86" i="19"/>
  <c r="CS77" i="19"/>
  <c r="CS45" i="19"/>
  <c r="CU117" i="19"/>
  <c r="CV117" i="19"/>
  <c r="CQ128" i="19"/>
  <c r="CR128" i="19"/>
  <c r="CT118" i="19"/>
  <c r="CV90" i="19"/>
  <c r="CU90" i="19"/>
  <c r="CT104" i="19"/>
  <c r="CS73" i="19"/>
  <c r="CS16" i="19"/>
  <c r="CQ10" i="19"/>
  <c r="CR10" i="19"/>
  <c r="CR44" i="19"/>
  <c r="CQ44" i="19"/>
  <c r="CQ130" i="19"/>
  <c r="CR130" i="19"/>
  <c r="CS11" i="19"/>
  <c r="CV30" i="19"/>
  <c r="CU30" i="19"/>
  <c r="CQ127" i="19"/>
  <c r="CR127" i="19"/>
  <c r="CT107" i="19"/>
  <c r="CS44" i="19"/>
  <c r="CQ26" i="19"/>
  <c r="CR26" i="19"/>
  <c r="CV27" i="19"/>
  <c r="CU27" i="19"/>
  <c r="CQ12" i="19"/>
  <c r="CR12" i="19"/>
  <c r="CT109" i="19"/>
  <c r="CS64" i="19"/>
  <c r="CQ104" i="19"/>
  <c r="CR104" i="19"/>
  <c r="CQ101" i="19"/>
  <c r="CR101" i="19"/>
  <c r="CQ34" i="19"/>
  <c r="CR34" i="19"/>
  <c r="CU126" i="19"/>
  <c r="CV126" i="19"/>
  <c r="CV119" i="19"/>
  <c r="CU119" i="19"/>
  <c r="CT36" i="19"/>
  <c r="CV8" i="19"/>
  <c r="CU8" i="19"/>
  <c r="CT8" i="19"/>
  <c r="CT20" i="19"/>
  <c r="CT26" i="19"/>
  <c r="CS6" i="19"/>
  <c r="CQ25" i="19"/>
  <c r="CR25" i="19"/>
  <c r="CV75" i="19"/>
  <c r="CU75" i="19"/>
  <c r="CS33" i="19"/>
  <c r="CV40" i="19"/>
  <c r="CU40" i="19"/>
  <c r="CQ14" i="19"/>
  <c r="CR14" i="19"/>
  <c r="CT44" i="19"/>
  <c r="CT69" i="19"/>
  <c r="CT91" i="19"/>
  <c r="CQ4" i="19"/>
  <c r="CR4" i="19"/>
  <c r="CS20" i="19"/>
  <c r="CV102" i="19"/>
  <c r="CU102" i="19"/>
  <c r="CT114" i="19"/>
  <c r="CT126" i="19"/>
  <c r="CS46" i="19"/>
  <c r="CT100" i="19"/>
  <c r="CU81" i="19"/>
  <c r="CV81" i="19"/>
  <c r="CU118" i="19"/>
  <c r="CV118" i="19"/>
  <c r="CU103" i="19"/>
  <c r="CV103" i="19"/>
  <c r="CT53" i="19"/>
  <c r="CQ100" i="19"/>
  <c r="CR100" i="19"/>
  <c r="CU87" i="19"/>
  <c r="CV87" i="19"/>
  <c r="CQ85" i="19"/>
  <c r="CR85" i="19"/>
  <c r="CS129" i="19"/>
  <c r="CV43" i="19"/>
  <c r="CU43" i="19"/>
  <c r="CQ114" i="19"/>
  <c r="CR114" i="19"/>
  <c r="CU111" i="19"/>
  <c r="CV111" i="19"/>
  <c r="CV10" i="19"/>
  <c r="CU10" i="19"/>
  <c r="CV105" i="19"/>
  <c r="CU105" i="19"/>
  <c r="BZ110" i="19"/>
  <c r="CU2" i="19"/>
  <c r="BZ65" i="19"/>
  <c r="BY114" i="19"/>
  <c r="BZ59" i="19"/>
  <c r="BZ38" i="19"/>
  <c r="BZ94" i="19"/>
  <c r="BY62" i="19"/>
  <c r="BZ130" i="19"/>
  <c r="BY18" i="19"/>
  <c r="BY30" i="19"/>
  <c r="BZ44" i="19"/>
  <c r="BY132" i="19"/>
  <c r="BZ127" i="19"/>
  <c r="BZ124" i="19"/>
  <c r="BZ2" i="19"/>
  <c r="BY16" i="19"/>
  <c r="BY34" i="19"/>
  <c r="BZ10" i="19"/>
  <c r="BZ26" i="19"/>
  <c r="BZ40" i="19"/>
  <c r="BZ52" i="19"/>
  <c r="BY52" i="19"/>
  <c r="BZ97" i="19"/>
  <c r="BY116" i="19"/>
  <c r="BZ102" i="19"/>
  <c r="BY90" i="19"/>
  <c r="BY76" i="19"/>
  <c r="BZ24" i="19"/>
  <c r="BZ118" i="19"/>
  <c r="BZ19" i="19"/>
  <c r="BZ93" i="19"/>
  <c r="CQ2" i="19"/>
  <c r="BY5" i="19"/>
  <c r="BY57" i="19"/>
  <c r="BY131" i="19"/>
  <c r="BY75" i="19"/>
  <c r="BY124" i="19"/>
  <c r="BZ47" i="19"/>
  <c r="BZ109" i="19"/>
  <c r="BZ122" i="19"/>
  <c r="BZ125" i="19"/>
  <c r="BZ61" i="19"/>
  <c r="BZ96" i="19"/>
  <c r="BY97" i="19"/>
  <c r="BY25" i="19"/>
  <c r="BZ83" i="19"/>
  <c r="BZ28" i="19"/>
  <c r="BZ63" i="19"/>
  <c r="BY40" i="19"/>
  <c r="BY111" i="19"/>
  <c r="BY123" i="19"/>
  <c r="BY110" i="19"/>
  <c r="BY125" i="19"/>
  <c r="BY92" i="19"/>
  <c r="BY66" i="19"/>
  <c r="BZ35" i="19"/>
  <c r="BY74" i="19"/>
  <c r="BY106" i="19"/>
  <c r="BZ73" i="19"/>
  <c r="CV2" i="19"/>
  <c r="BY3" i="19"/>
  <c r="BY15" i="19"/>
  <c r="BY27" i="19"/>
  <c r="BY33" i="19"/>
  <c r="BZ87" i="19"/>
  <c r="BZ50" i="19"/>
  <c r="BY82" i="19"/>
  <c r="BZ12" i="19"/>
  <c r="BY61" i="19"/>
  <c r="BZ21" i="19"/>
  <c r="BY103" i="19"/>
  <c r="BZ104" i="19"/>
  <c r="BY93" i="19"/>
  <c r="BZ108" i="19"/>
  <c r="BZ36" i="19"/>
  <c r="BZ45" i="19"/>
  <c r="BY115" i="19"/>
  <c r="BZ129" i="19"/>
  <c r="BY48" i="19"/>
  <c r="BZ17" i="19"/>
  <c r="BY51" i="19"/>
  <c r="BY71" i="19"/>
  <c r="BZ91" i="19"/>
  <c r="BZ119" i="19"/>
  <c r="BY84" i="19"/>
  <c r="BZ18" i="19"/>
  <c r="BZ92" i="19"/>
  <c r="BY11" i="19"/>
  <c r="BY29" i="19"/>
  <c r="BY35" i="19"/>
  <c r="BZ15" i="19"/>
  <c r="BZ54" i="19"/>
  <c r="BY70" i="19"/>
  <c r="BY129" i="19"/>
  <c r="BY102" i="19"/>
  <c r="BY108" i="19"/>
  <c r="BZ132" i="19"/>
  <c r="BY94" i="19"/>
  <c r="BZ4" i="19"/>
  <c r="BZ103" i="19"/>
  <c r="BY42" i="19"/>
  <c r="BZ5" i="19"/>
  <c r="BZ23" i="19"/>
  <c r="BZ77" i="19"/>
  <c r="BY79" i="19"/>
  <c r="BZ89" i="19"/>
  <c r="BZ100" i="19"/>
  <c r="BY59" i="19"/>
  <c r="BZ49" i="19"/>
  <c r="BY24" i="19"/>
  <c r="BY63" i="19"/>
  <c r="BY7" i="19"/>
  <c r="BY13" i="19"/>
  <c r="BY19" i="19"/>
  <c r="BY31" i="19"/>
  <c r="BY37" i="19"/>
  <c r="BZ6" i="19"/>
  <c r="BZ30" i="19"/>
  <c r="BZ29" i="19"/>
  <c r="BZ46" i="19"/>
  <c r="BZ60" i="19"/>
  <c r="BZ68" i="19"/>
  <c r="BY53" i="19"/>
  <c r="BZ39" i="19"/>
  <c r="BZ98" i="19"/>
  <c r="BY128" i="19"/>
  <c r="BZ9" i="19"/>
  <c r="BZ64" i="19"/>
  <c r="BY130" i="19"/>
  <c r="BY43" i="19"/>
  <c r="BY4" i="19"/>
  <c r="BY96" i="19"/>
  <c r="BY86" i="19"/>
  <c r="BZ11" i="19"/>
  <c r="BZ99" i="19"/>
  <c r="BZ71" i="19"/>
  <c r="BY69" i="19"/>
  <c r="BZ111" i="19"/>
  <c r="BZ20" i="19"/>
  <c r="BZ33" i="19"/>
  <c r="BY14" i="19"/>
  <c r="BY20" i="19"/>
  <c r="BY26" i="19"/>
  <c r="BY32" i="19"/>
  <c r="BY38" i="19"/>
  <c r="BZ85" i="19"/>
  <c r="BZ48" i="19"/>
  <c r="BZ13" i="19"/>
  <c r="BY72" i="19"/>
  <c r="BZ69" i="19"/>
  <c r="BZ43" i="19"/>
  <c r="BZ90" i="19"/>
  <c r="BZ79" i="19"/>
  <c r="BY117" i="19"/>
  <c r="BZ27" i="19"/>
  <c r="BZ25" i="19"/>
  <c r="BY77" i="19"/>
  <c r="BY39" i="19"/>
  <c r="BZ37" i="19"/>
  <c r="BZ62" i="19"/>
  <c r="BY127" i="19"/>
  <c r="BZ8" i="19"/>
  <c r="BZ78" i="19"/>
  <c r="BZ3" i="19"/>
  <c r="BY55" i="19"/>
  <c r="BZ70" i="19"/>
  <c r="BY81" i="19"/>
  <c r="BY44" i="19"/>
  <c r="BY45" i="19"/>
  <c r="BY89" i="19"/>
  <c r="BY112" i="19"/>
  <c r="BY46" i="19"/>
  <c r="BZ106" i="19"/>
  <c r="BY49" i="19"/>
  <c r="BY100" i="19"/>
  <c r="BY118" i="19"/>
  <c r="BZ16" i="19"/>
  <c r="BY119" i="19"/>
  <c r="BY99" i="19"/>
  <c r="BZ57" i="19"/>
  <c r="AV207" i="19"/>
  <c r="AT207" i="19" s="1"/>
  <c r="AV213" i="19"/>
  <c r="AT213" i="19" s="1"/>
  <c r="Y219" i="19"/>
  <c r="Y212" i="19"/>
  <c r="AV211" i="19"/>
  <c r="AT211" i="19" s="1"/>
  <c r="Y213" i="19"/>
  <c r="Y209" i="19"/>
  <c r="Y224" i="19"/>
  <c r="AV225" i="19"/>
  <c r="AT225" i="19" s="1"/>
  <c r="AV223" i="19"/>
  <c r="AT223" i="19" s="1"/>
  <c r="Y228" i="19"/>
  <c r="Y223" i="19"/>
  <c r="Y222" i="19"/>
  <c r="Y205" i="19"/>
  <c r="AR212" i="19"/>
  <c r="AR225" i="19"/>
  <c r="AV205" i="19"/>
  <c r="AT205" i="19" s="1"/>
  <c r="AV209" i="19"/>
  <c r="AT209" i="19" s="1"/>
  <c r="AV214" i="19"/>
  <c r="AT214" i="19" s="1"/>
  <c r="Y207" i="19"/>
  <c r="Y229" i="19"/>
  <c r="AR229" i="19"/>
  <c r="AR232" i="19"/>
  <c r="AR208" i="19"/>
  <c r="AV222" i="19"/>
  <c r="AT222" i="19" s="1"/>
  <c r="AV206" i="19"/>
  <c r="AT206" i="19" s="1"/>
  <c r="Y218" i="19"/>
  <c r="Y215" i="19"/>
  <c r="Y226" i="19"/>
  <c r="AR228" i="19"/>
  <c r="AV210" i="19"/>
  <c r="AT210" i="19" s="1"/>
  <c r="AR223" i="19"/>
  <c r="AV219" i="19"/>
  <c r="AT219" i="19" s="1"/>
  <c r="AV203" i="19"/>
  <c r="AT203" i="19" s="1"/>
  <c r="AR209" i="19"/>
  <c r="AR224" i="19"/>
  <c r="Y231" i="19"/>
  <c r="AV230" i="19"/>
  <c r="AT230" i="19" s="1"/>
  <c r="Y225" i="19"/>
  <c r="Y208" i="19"/>
  <c r="AR214" i="19"/>
  <c r="AR226" i="19"/>
  <c r="AV232" i="19"/>
  <c r="AT232" i="19" s="1"/>
  <c r="Y203" i="19"/>
  <c r="AR217" i="19"/>
  <c r="AR218" i="19"/>
  <c r="AR206" i="19"/>
  <c r="AR219" i="19"/>
  <c r="AR216" i="19"/>
  <c r="Y221" i="19"/>
  <c r="AR221" i="19"/>
  <c r="Y216" i="19"/>
  <c r="AR220" i="19"/>
  <c r="AV208" i="19"/>
  <c r="AT208" i="19" s="1"/>
  <c r="Y211" i="19"/>
  <c r="AR213" i="19"/>
  <c r="AR210" i="19"/>
  <c r="Y214" i="19"/>
  <c r="AR227" i="19"/>
  <c r="AV229" i="19"/>
  <c r="AT229" i="19" s="1"/>
  <c r="AV227" i="19"/>
  <c r="AT227" i="19" s="1"/>
  <c r="AR211" i="19"/>
  <c r="Y206" i="19"/>
  <c r="Y230" i="19"/>
  <c r="AR222" i="19"/>
  <c r="AV224" i="19"/>
  <c r="AT224" i="19" s="1"/>
  <c r="Y232" i="19"/>
  <c r="AR205" i="19"/>
  <c r="AV218" i="19"/>
  <c r="AT218" i="19" s="1"/>
  <c r="AV216" i="19"/>
  <c r="AT216" i="19" s="1"/>
  <c r="AV226" i="19"/>
  <c r="AT226" i="19" s="1"/>
  <c r="Y220" i="19"/>
  <c r="AR230" i="19"/>
  <c r="Y210" i="19"/>
  <c r="AV212" i="19"/>
  <c r="AT212" i="19" s="1"/>
  <c r="AV220" i="19"/>
  <c r="AT220" i="19" s="1"/>
  <c r="Y217" i="19"/>
  <c r="AV228" i="19"/>
  <c r="AT228" i="19" s="1"/>
  <c r="AV231" i="19"/>
  <c r="AT231" i="19" s="1"/>
  <c r="AV217" i="19"/>
  <c r="AT217" i="19" s="1"/>
  <c r="AV215" i="19"/>
  <c r="AT215" i="19" s="1"/>
  <c r="Y227" i="19"/>
  <c r="AR207" i="19"/>
  <c r="AR231" i="19"/>
  <c r="AR215" i="19"/>
  <c r="AV221" i="19"/>
  <c r="AT221" i="19" s="1"/>
  <c r="AR203" i="19"/>
  <c r="AR204" i="19"/>
  <c r="Y204" i="19"/>
  <c r="AV204" i="19"/>
  <c r="AT204" i="19" s="1"/>
  <c r="AV188" i="19"/>
  <c r="AT188" i="19" s="1"/>
  <c r="AV177" i="19"/>
  <c r="AT177" i="19" s="1"/>
  <c r="AV185" i="19"/>
  <c r="AT185" i="19" s="1"/>
  <c r="AV197" i="19"/>
  <c r="AT197" i="19" s="1"/>
  <c r="Y200" i="19"/>
  <c r="AV180" i="19"/>
  <c r="AT180" i="19" s="1"/>
  <c r="AV200" i="19"/>
  <c r="AT200" i="19" s="1"/>
  <c r="Y174" i="19"/>
  <c r="AV192" i="19"/>
  <c r="AT192" i="19" s="1"/>
  <c r="AV202" i="19"/>
  <c r="AT202" i="19" s="1"/>
  <c r="Y195" i="19"/>
  <c r="Y198" i="19"/>
  <c r="AV184" i="19"/>
  <c r="AT184" i="19" s="1"/>
  <c r="AR198" i="19"/>
  <c r="Y199" i="19"/>
  <c r="Y201" i="19"/>
  <c r="AV196" i="19"/>
  <c r="AT196" i="19" s="1"/>
  <c r="AR202" i="19"/>
  <c r="AV198" i="19"/>
  <c r="AT198" i="19" s="1"/>
  <c r="AV201" i="19"/>
  <c r="AT201" i="19" s="1"/>
  <c r="AR199" i="19"/>
  <c r="AR201" i="19"/>
  <c r="AR200" i="19"/>
  <c r="Y194" i="19"/>
  <c r="Y177" i="19"/>
  <c r="AV199" i="19"/>
  <c r="AT199" i="19" s="1"/>
  <c r="Y202" i="19"/>
  <c r="Y196" i="19"/>
  <c r="AR187" i="19"/>
  <c r="AR196" i="19"/>
  <c r="AV195" i="19"/>
  <c r="AT195" i="19" s="1"/>
  <c r="AR182" i="19"/>
  <c r="AV186" i="19"/>
  <c r="AT186" i="19" s="1"/>
  <c r="AR179" i="19"/>
  <c r="AR197" i="19"/>
  <c r="Y191" i="19"/>
  <c r="AR175" i="19"/>
  <c r="AR174" i="19"/>
  <c r="Y176" i="19"/>
  <c r="AV175" i="19"/>
  <c r="AT175" i="19" s="1"/>
  <c r="AV174" i="19"/>
  <c r="AT174" i="19" s="1"/>
  <c r="AR178" i="19"/>
  <c r="Y182" i="19"/>
  <c r="AR192" i="19"/>
  <c r="AV176" i="19"/>
  <c r="AT176" i="19" s="1"/>
  <c r="AR186" i="19"/>
  <c r="AV182" i="19"/>
  <c r="AT182" i="19" s="1"/>
  <c r="AR191" i="19"/>
  <c r="AR188" i="19"/>
  <c r="AV189" i="19"/>
  <c r="AT189" i="19" s="1"/>
  <c r="AV178" i="19"/>
  <c r="AT178" i="19" s="1"/>
  <c r="AR194" i="19"/>
  <c r="Y175" i="19"/>
  <c r="Y189" i="19"/>
  <c r="AR177" i="19"/>
  <c r="Y178" i="19"/>
  <c r="Y193" i="19"/>
  <c r="AR183" i="19"/>
  <c r="AR185" i="19"/>
  <c r="Y187" i="19"/>
  <c r="AR181" i="19"/>
  <c r="AV179" i="19"/>
  <c r="AT179" i="19" s="1"/>
  <c r="AV183" i="19"/>
  <c r="AT183" i="19" s="1"/>
  <c r="Y179" i="19"/>
  <c r="AR189" i="19"/>
  <c r="Y183" i="19"/>
  <c r="AR176" i="19"/>
  <c r="AV193" i="19"/>
  <c r="AT193" i="19" s="1"/>
  <c r="Y180" i="19"/>
  <c r="Y190" i="19"/>
  <c r="Y186" i="19"/>
  <c r="Y197" i="19"/>
  <c r="AV191" i="19"/>
  <c r="AT191" i="19" s="1"/>
  <c r="AR193" i="19"/>
  <c r="AV194" i="19"/>
  <c r="AT194" i="19" s="1"/>
  <c r="AR195" i="19"/>
  <c r="AR180" i="19"/>
  <c r="Y188" i="19"/>
  <c r="Y184" i="19"/>
  <c r="Y192" i="19"/>
  <c r="AV187" i="19"/>
  <c r="AT187" i="19" s="1"/>
  <c r="Y181" i="19"/>
  <c r="AR190" i="19"/>
  <c r="AV181" i="19"/>
  <c r="AT181" i="19" s="1"/>
  <c r="Y185" i="19"/>
  <c r="AV190" i="19"/>
  <c r="AT190" i="19" s="1"/>
  <c r="AR184" i="19"/>
  <c r="AR173" i="19"/>
  <c r="AV173" i="19"/>
  <c r="AT173" i="19" s="1"/>
  <c r="Y173" i="19"/>
  <c r="Y85" i="19"/>
  <c r="AS85" i="19" s="1"/>
  <c r="I15" i="20" a="1"/>
  <c r="I15" i="20" s="1"/>
  <c r="E15" i="20" a="1"/>
  <c r="E15" i="20" s="1"/>
  <c r="I3" i="20" a="1"/>
  <c r="I3" i="20" s="1"/>
  <c r="AV43" i="19"/>
  <c r="AT43" i="19" s="1"/>
  <c r="AV8" i="19"/>
  <c r="AT8" i="19" s="1"/>
  <c r="AV23" i="19"/>
  <c r="AT23" i="19" s="1"/>
  <c r="AV47" i="19"/>
  <c r="AT47" i="19" s="1"/>
  <c r="AV15" i="19"/>
  <c r="AT15" i="19" s="1"/>
  <c r="AV65" i="19"/>
  <c r="AT65" i="19" s="1"/>
  <c r="AV85" i="19"/>
  <c r="AT85" i="19" s="1"/>
  <c r="Y19" i="19"/>
  <c r="Y47" i="19"/>
  <c r="AV44" i="19"/>
  <c r="AT44" i="19" s="1"/>
  <c r="AV120" i="19"/>
  <c r="AT120" i="19" s="1"/>
  <c r="Y32" i="19"/>
  <c r="Y27" i="19"/>
  <c r="AV145" i="19"/>
  <c r="AT145" i="19" s="1"/>
  <c r="AV39" i="19"/>
  <c r="AT39" i="19" s="1"/>
  <c r="AV29" i="19"/>
  <c r="AT29" i="19" s="1"/>
  <c r="Y3" i="19"/>
  <c r="Y154" i="19"/>
  <c r="AV32" i="19"/>
  <c r="AT32" i="19" s="1"/>
  <c r="AV84" i="19"/>
  <c r="AT84" i="19" s="1"/>
  <c r="AV125" i="19"/>
  <c r="AT125" i="19" s="1"/>
  <c r="AV141" i="19"/>
  <c r="AT141" i="19" s="1"/>
  <c r="Y71" i="19"/>
  <c r="AV105" i="19"/>
  <c r="AT105" i="19" s="1"/>
  <c r="AV93" i="19"/>
  <c r="AT93" i="19" s="1"/>
  <c r="Y56" i="19"/>
  <c r="AV140" i="19"/>
  <c r="AT140" i="19" s="1"/>
  <c r="AV82" i="19"/>
  <c r="AT82" i="19" s="1"/>
  <c r="Y118" i="19"/>
  <c r="AV56" i="19"/>
  <c r="AT56" i="19" s="1"/>
  <c r="Y113" i="19"/>
  <c r="AV164" i="19"/>
  <c r="AT164" i="19" s="1"/>
  <c r="AV3" i="19"/>
  <c r="AT3" i="19" s="1"/>
  <c r="AV169" i="19"/>
  <c r="AT169" i="19" s="1"/>
  <c r="AV5" i="19"/>
  <c r="AT5" i="19" s="1"/>
  <c r="AV63" i="19"/>
  <c r="AT63" i="19" s="1"/>
  <c r="AV117" i="19"/>
  <c r="AT117" i="19" s="1"/>
  <c r="Y143" i="19"/>
  <c r="Y134" i="19"/>
  <c r="Y46" i="19"/>
  <c r="Y141" i="19"/>
  <c r="AV90" i="19"/>
  <c r="AT90" i="19" s="1"/>
  <c r="AV127" i="19"/>
  <c r="AT127" i="19" s="1"/>
  <c r="Y117" i="19"/>
  <c r="Y148" i="19"/>
  <c r="AV123" i="19"/>
  <c r="AT123" i="19" s="1"/>
  <c r="AV136" i="19"/>
  <c r="AT136" i="19" s="1"/>
  <c r="AV103" i="19"/>
  <c r="AT103" i="19" s="1"/>
  <c r="Y156" i="19"/>
  <c r="AV154" i="19"/>
  <c r="AT154" i="19" s="1"/>
  <c r="Y45" i="19"/>
  <c r="Y159" i="19"/>
  <c r="AV87" i="19"/>
  <c r="AT87" i="19" s="1"/>
  <c r="AV49" i="19"/>
  <c r="AT49" i="19" s="1"/>
  <c r="Y70" i="19"/>
  <c r="AV31" i="19"/>
  <c r="AT31" i="19" s="1"/>
  <c r="Y59" i="19"/>
  <c r="AV19" i="19"/>
  <c r="AT19" i="19" s="1"/>
  <c r="AV50" i="19"/>
  <c r="AT50" i="19" s="1"/>
  <c r="AV107" i="19"/>
  <c r="AT107" i="19" s="1"/>
  <c r="AV151" i="19"/>
  <c r="AT151" i="19" s="1"/>
  <c r="Y123" i="19"/>
  <c r="AV146" i="19"/>
  <c r="AT146" i="19" s="1"/>
  <c r="AV58" i="19"/>
  <c r="AT58" i="19" s="1"/>
  <c r="Y69" i="19"/>
  <c r="Y89" i="19"/>
  <c r="AV167" i="19"/>
  <c r="AT167" i="19" s="1"/>
  <c r="AV53" i="19"/>
  <c r="AT53" i="19" s="1"/>
  <c r="AV83" i="19"/>
  <c r="AT83" i="19" s="1"/>
  <c r="AV67" i="19"/>
  <c r="AT67" i="19" s="1"/>
  <c r="AV55" i="19"/>
  <c r="AT55" i="19" s="1"/>
  <c r="AV134" i="19"/>
  <c r="AT134" i="19" s="1"/>
  <c r="AV155" i="19"/>
  <c r="AT155" i="19" s="1"/>
  <c r="Y114" i="19"/>
  <c r="AV163" i="19"/>
  <c r="AT163" i="19" s="1"/>
  <c r="Y8" i="19"/>
  <c r="AV78" i="19"/>
  <c r="AT78" i="19" s="1"/>
  <c r="AV12" i="19"/>
  <c r="AT12" i="19" s="1"/>
  <c r="AV116" i="19"/>
  <c r="AT116" i="19" s="1"/>
  <c r="Y110" i="19"/>
  <c r="AV111" i="19"/>
  <c r="AT111" i="19" s="1"/>
  <c r="AV25" i="19"/>
  <c r="AT25" i="19" s="1"/>
  <c r="AV135" i="19"/>
  <c r="AT135" i="19" s="1"/>
  <c r="AV17" i="19"/>
  <c r="AT17" i="19" s="1"/>
  <c r="Y63" i="19"/>
  <c r="AV62" i="19"/>
  <c r="AT62" i="19" s="1"/>
  <c r="AV79" i="19"/>
  <c r="AT79" i="19" s="1"/>
  <c r="Y15" i="19"/>
  <c r="AV158" i="19"/>
  <c r="AT158" i="19" s="1"/>
  <c r="AR72" i="19"/>
  <c r="AR120" i="19"/>
  <c r="AR34" i="19"/>
  <c r="AR59" i="19"/>
  <c r="AR74" i="19"/>
  <c r="AV161" i="19"/>
  <c r="AT161" i="19" s="1"/>
  <c r="AR134" i="19"/>
  <c r="AR124" i="19"/>
  <c r="AV121" i="19"/>
  <c r="AT121" i="19" s="1"/>
  <c r="AR44" i="19"/>
  <c r="AR100" i="19"/>
  <c r="AV162" i="19"/>
  <c r="AT162" i="19" s="1"/>
  <c r="AR13" i="19"/>
  <c r="AR101" i="19"/>
  <c r="AV96" i="19"/>
  <c r="AT96" i="19" s="1"/>
  <c r="AR8" i="19"/>
  <c r="AV69" i="19"/>
  <c r="AT69" i="19" s="1"/>
  <c r="AV115" i="19"/>
  <c r="AT115" i="19" s="1"/>
  <c r="AV24" i="19"/>
  <c r="AT24" i="19" s="1"/>
  <c r="AV70" i="19"/>
  <c r="AT70" i="19" s="1"/>
  <c r="AR125" i="19"/>
  <c r="AV139" i="19"/>
  <c r="AT139" i="19" s="1"/>
  <c r="AR121" i="19"/>
  <c r="AR23" i="19"/>
  <c r="AR149" i="19"/>
  <c r="AR169" i="19"/>
  <c r="AR38" i="19"/>
  <c r="AV150" i="19"/>
  <c r="AT150" i="19" s="1"/>
  <c r="AR22" i="19"/>
  <c r="AR37" i="19"/>
  <c r="AR76" i="19"/>
  <c r="AR80" i="19"/>
  <c r="AR159" i="19"/>
  <c r="AR151" i="19"/>
  <c r="AV99" i="19"/>
  <c r="AT99" i="19" s="1"/>
  <c r="AV30" i="19"/>
  <c r="AT30" i="19" s="1"/>
  <c r="AV72" i="19"/>
  <c r="AT72" i="19" s="1"/>
  <c r="AR33" i="19"/>
  <c r="AR152" i="19"/>
  <c r="AR147" i="19"/>
  <c r="AR96" i="19"/>
  <c r="AR139" i="19"/>
  <c r="AR47" i="19"/>
  <c r="AR143" i="19"/>
  <c r="AV40" i="19"/>
  <c r="AT40" i="19" s="1"/>
  <c r="AR89" i="19"/>
  <c r="AV89" i="19"/>
  <c r="AT89" i="19" s="1"/>
  <c r="AV38" i="19"/>
  <c r="AT38" i="19" s="1"/>
  <c r="AR112" i="19"/>
  <c r="AR170" i="19"/>
  <c r="AR166" i="19"/>
  <c r="AR16" i="19"/>
  <c r="AR66" i="19"/>
  <c r="AR61" i="19"/>
  <c r="AV138" i="19"/>
  <c r="AT138" i="19" s="1"/>
  <c r="AV100" i="19"/>
  <c r="AT100" i="19" s="1"/>
  <c r="AV64" i="19"/>
  <c r="AT64" i="19" s="1"/>
  <c r="AR99" i="19"/>
  <c r="AR98" i="19"/>
  <c r="AV81" i="19"/>
  <c r="AT81" i="19" s="1"/>
  <c r="AR56" i="19"/>
  <c r="AR164" i="19"/>
  <c r="AR48" i="19"/>
  <c r="AV159" i="19"/>
  <c r="AT159" i="19" s="1"/>
  <c r="AR77" i="19"/>
  <c r="AV48" i="19"/>
  <c r="AT48" i="19" s="1"/>
  <c r="AV102" i="19"/>
  <c r="AT102" i="19" s="1"/>
  <c r="AV76" i="19"/>
  <c r="AT76" i="19" s="1"/>
  <c r="AR17" i="19"/>
  <c r="AR63" i="19"/>
  <c r="AR95" i="19"/>
  <c r="AV126" i="19"/>
  <c r="AT126" i="19" s="1"/>
  <c r="AV13" i="19"/>
  <c r="AT13" i="19" s="1"/>
  <c r="AR114" i="19"/>
  <c r="AR107" i="19"/>
  <c r="AV118" i="19"/>
  <c r="AT118" i="19" s="1"/>
  <c r="AV110" i="19"/>
  <c r="AT110" i="19" s="1"/>
  <c r="AV36" i="19"/>
  <c r="AT36" i="19" s="1"/>
  <c r="AV27" i="19"/>
  <c r="AT27" i="19" s="1"/>
  <c r="AR84" i="19"/>
  <c r="AR142" i="19"/>
  <c r="AV51" i="19"/>
  <c r="AT51" i="19" s="1"/>
  <c r="AR113" i="19"/>
  <c r="AR146" i="19"/>
  <c r="AR154" i="19"/>
  <c r="AR127" i="19"/>
  <c r="AV68" i="19"/>
  <c r="AT68" i="19" s="1"/>
  <c r="AR57" i="19"/>
  <c r="AR126" i="19"/>
  <c r="AV94" i="19"/>
  <c r="AT94" i="19" s="1"/>
  <c r="AR43" i="19"/>
  <c r="AR109" i="19"/>
  <c r="AR35" i="19"/>
  <c r="AV18" i="19"/>
  <c r="AT18" i="19" s="1"/>
  <c r="AV113" i="19"/>
  <c r="AT113" i="19" s="1"/>
  <c r="AR108" i="19"/>
  <c r="AR39" i="19"/>
  <c r="AR21" i="19"/>
  <c r="AV131" i="19"/>
  <c r="AT131" i="19" s="1"/>
  <c r="AV75" i="19"/>
  <c r="AT75" i="19" s="1"/>
  <c r="AR46" i="19"/>
  <c r="AR165" i="19"/>
  <c r="AR42" i="19"/>
  <c r="AR130" i="19"/>
  <c r="AR110" i="19"/>
  <c r="AR28" i="19"/>
  <c r="AV52" i="19"/>
  <c r="AT52" i="19" s="1"/>
  <c r="AV35" i="19"/>
  <c r="AT35" i="19" s="1"/>
  <c r="AR90" i="19"/>
  <c r="AV129" i="19"/>
  <c r="AT129" i="19" s="1"/>
  <c r="AR162" i="19"/>
  <c r="AV11" i="19"/>
  <c r="AT11" i="19" s="1"/>
  <c r="AV6" i="19"/>
  <c r="AT6" i="19" s="1"/>
  <c r="AR140" i="19"/>
  <c r="AR135" i="19"/>
  <c r="AR145" i="19"/>
  <c r="AR85" i="19"/>
  <c r="AR10" i="19"/>
  <c r="AR138" i="19"/>
  <c r="AV149" i="19"/>
  <c r="AT149" i="19" s="1"/>
  <c r="AV10" i="19"/>
  <c r="AT10" i="19" s="1"/>
  <c r="AV130" i="19"/>
  <c r="AT130" i="19" s="1"/>
  <c r="AR14" i="19"/>
  <c r="AR131" i="19"/>
  <c r="AV46" i="19"/>
  <c r="AT46" i="19" s="1"/>
  <c r="AV144" i="19"/>
  <c r="AT144" i="19" s="1"/>
  <c r="AR118" i="19"/>
  <c r="AV122" i="19"/>
  <c r="AT122" i="19" s="1"/>
  <c r="AR168" i="19"/>
  <c r="AR78" i="19"/>
  <c r="AR73" i="19"/>
  <c r="AR40" i="19"/>
  <c r="AR4" i="19"/>
  <c r="AV21" i="19"/>
  <c r="AT21" i="19" s="1"/>
  <c r="AR116" i="19"/>
  <c r="AV133" i="19"/>
  <c r="AT133" i="19" s="1"/>
  <c r="AR53" i="19"/>
  <c r="AR111" i="19"/>
  <c r="AV128" i="19"/>
  <c r="AT128" i="19" s="1"/>
  <c r="AR171" i="19"/>
  <c r="AR5" i="19"/>
  <c r="AR167" i="19"/>
  <c r="AV95" i="19"/>
  <c r="AT95" i="19" s="1"/>
  <c r="AV86" i="19"/>
  <c r="AT86" i="19" s="1"/>
  <c r="AV16" i="19"/>
  <c r="AT16" i="19" s="1"/>
  <c r="AR50" i="19"/>
  <c r="AR97" i="19"/>
  <c r="AV108" i="19"/>
  <c r="AT108" i="19" s="1"/>
  <c r="AV119" i="19"/>
  <c r="AT119" i="19" s="1"/>
  <c r="AV60" i="19"/>
  <c r="AT60" i="19" s="1"/>
  <c r="AR19" i="19"/>
  <c r="AV101" i="19"/>
  <c r="AT101" i="19" s="1"/>
  <c r="AR160" i="19"/>
  <c r="AV20" i="19"/>
  <c r="AT20" i="19" s="1"/>
  <c r="AR155" i="19"/>
  <c r="AV106" i="19"/>
  <c r="AT106" i="19" s="1"/>
  <c r="AR103" i="19"/>
  <c r="AV80" i="19"/>
  <c r="AT80" i="19" s="1"/>
  <c r="AR133" i="19"/>
  <c r="AR69" i="19"/>
  <c r="AV124" i="19"/>
  <c r="AT124" i="19" s="1"/>
  <c r="AR137" i="19"/>
  <c r="AV172" i="19"/>
  <c r="AT172" i="19" s="1"/>
  <c r="AR6" i="19"/>
  <c r="AR115" i="19"/>
  <c r="AR51" i="19"/>
  <c r="AR9" i="19"/>
  <c r="AR52" i="19"/>
  <c r="AV41" i="19"/>
  <c r="AT41" i="19" s="1"/>
  <c r="AR123" i="19"/>
  <c r="AR7" i="19"/>
  <c r="AV74" i="19"/>
  <c r="AT74" i="19" s="1"/>
  <c r="AR70" i="19"/>
  <c r="AV114" i="19"/>
  <c r="AT114" i="19" s="1"/>
  <c r="AR11" i="19"/>
  <c r="AR161" i="19"/>
  <c r="AR20" i="19"/>
  <c r="AV14" i="19"/>
  <c r="AT14" i="19" s="1"/>
  <c r="AR36" i="19"/>
  <c r="AR24" i="19"/>
  <c r="AR104" i="19"/>
  <c r="AR31" i="19"/>
  <c r="AV142" i="19"/>
  <c r="AT142" i="19" s="1"/>
  <c r="AV77" i="19"/>
  <c r="AT77" i="19" s="1"/>
  <c r="AV61" i="19"/>
  <c r="AT61" i="19" s="1"/>
  <c r="AR45" i="19"/>
  <c r="AR144" i="19"/>
  <c r="AV59" i="19"/>
  <c r="AT59" i="19" s="1"/>
  <c r="AV37" i="19"/>
  <c r="AT37" i="19" s="1"/>
  <c r="AV9" i="19"/>
  <c r="AT9" i="19" s="1"/>
  <c r="AR71" i="19"/>
  <c r="AR88" i="19"/>
  <c r="AR55" i="19"/>
  <c r="AR32" i="19"/>
  <c r="AV28" i="19"/>
  <c r="AT28" i="19" s="1"/>
  <c r="AR18" i="19"/>
  <c r="AV54" i="19"/>
  <c r="AT54" i="19" s="1"/>
  <c r="AV97" i="19"/>
  <c r="AT97" i="19" s="1"/>
  <c r="AV92" i="19"/>
  <c r="AT92" i="19" s="1"/>
  <c r="AR148" i="19"/>
  <c r="AR156" i="19"/>
  <c r="AR68" i="19"/>
  <c r="AV71" i="19"/>
  <c r="AT71" i="19" s="1"/>
  <c r="AV66" i="19"/>
  <c r="AT66" i="19" s="1"/>
  <c r="AR12" i="19"/>
  <c r="AR62" i="19"/>
  <c r="AR75" i="19"/>
  <c r="AR117" i="19"/>
  <c r="AV73" i="19"/>
  <c r="AT73" i="19" s="1"/>
  <c r="AR136" i="19"/>
  <c r="AV33" i="19"/>
  <c r="AT33" i="19" s="1"/>
  <c r="AR67" i="19"/>
  <c r="AR26" i="19"/>
  <c r="AR129" i="19"/>
  <c r="AV171" i="19"/>
  <c r="AT171" i="19" s="1"/>
  <c r="AR91" i="19"/>
  <c r="AV160" i="19"/>
  <c r="AT160" i="19" s="1"/>
  <c r="AR82" i="19"/>
  <c r="AR15" i="19"/>
  <c r="AV91" i="19"/>
  <c r="AT91" i="19" s="1"/>
  <c r="AV165" i="19"/>
  <c r="AT165" i="19" s="1"/>
  <c r="AR41" i="19"/>
  <c r="AR106" i="19"/>
  <c r="AR79" i="19"/>
  <c r="AR163" i="19"/>
  <c r="AR58" i="19"/>
  <c r="AV45" i="19"/>
  <c r="AT45" i="19" s="1"/>
  <c r="AV153" i="19"/>
  <c r="AT153" i="19" s="1"/>
  <c r="AR29" i="19"/>
  <c r="AV166" i="19"/>
  <c r="AT166" i="19" s="1"/>
  <c r="AR158" i="19"/>
  <c r="AR150" i="19"/>
  <c r="AR60" i="19"/>
  <c r="AR119" i="19"/>
  <c r="AR102" i="19"/>
  <c r="AR128" i="19"/>
  <c r="AR81" i="19"/>
  <c r="AV22" i="19"/>
  <c r="AT22" i="19" s="1"/>
  <c r="AV147" i="19"/>
  <c r="AT147" i="19" s="1"/>
  <c r="AR94" i="19"/>
  <c r="AR27" i="19"/>
  <c r="AR172" i="19"/>
  <c r="AR153" i="19"/>
  <c r="AV143" i="19"/>
  <c r="AT143" i="19" s="1"/>
  <c r="AV57" i="19"/>
  <c r="AT57" i="19" s="1"/>
  <c r="AV157" i="19"/>
  <c r="AT157" i="19" s="1"/>
  <c r="AR3" i="19"/>
  <c r="AV34" i="19"/>
  <c r="AT34" i="19" s="1"/>
  <c r="AV152" i="19"/>
  <c r="AT152" i="19" s="1"/>
  <c r="AR83" i="19"/>
  <c r="AR30" i="19"/>
  <c r="AR54" i="19"/>
  <c r="AR25" i="19"/>
  <c r="AV42" i="19"/>
  <c r="AT42" i="19" s="1"/>
  <c r="AR49" i="19"/>
  <c r="AR92" i="19"/>
  <c r="AV109" i="19"/>
  <c r="AT109" i="19" s="1"/>
  <c r="AR87" i="19"/>
  <c r="AV104" i="19"/>
  <c r="AT104" i="19" s="1"/>
  <c r="AV7" i="19"/>
  <c r="AT7" i="19" s="1"/>
  <c r="AV98" i="19"/>
  <c r="AT98" i="19" s="1"/>
  <c r="AV148" i="19"/>
  <c r="AT148" i="19" s="1"/>
  <c r="AV170" i="19"/>
  <c r="AT170" i="19" s="1"/>
  <c r="AV4" i="19"/>
  <c r="AT4" i="19" s="1"/>
  <c r="AR86" i="19"/>
  <c r="AR157" i="19"/>
  <c r="AV168" i="19"/>
  <c r="AT168" i="19" s="1"/>
  <c r="AR65" i="19"/>
  <c r="AR141" i="19"/>
  <c r="AR132" i="19"/>
  <c r="AV26" i="19"/>
  <c r="AT26" i="19" s="1"/>
  <c r="AV88" i="19"/>
  <c r="AT88" i="19" s="1"/>
  <c r="AR122" i="19"/>
  <c r="AR64" i="19"/>
  <c r="AV112" i="19"/>
  <c r="AT112" i="19" s="1"/>
  <c r="AV156" i="19"/>
  <c r="AT156" i="19" s="1"/>
  <c r="AR93" i="19"/>
  <c r="AV137" i="19"/>
  <c r="AT137" i="19" s="1"/>
  <c r="AV132" i="19"/>
  <c r="AT132" i="19" s="1"/>
  <c r="AR105" i="19"/>
  <c r="AV2" i="19"/>
  <c r="AT2" i="19" s="1"/>
  <c r="AR2" i="19"/>
  <c r="Y26" i="19"/>
  <c r="Y115" i="19"/>
  <c r="Y64" i="19"/>
  <c r="Y51" i="19"/>
  <c r="Y149" i="19"/>
  <c r="Y36" i="19"/>
  <c r="Y4" i="19"/>
  <c r="Y138" i="19"/>
  <c r="Y79" i="19"/>
  <c r="Y16" i="19"/>
  <c r="Y108" i="19"/>
  <c r="Y97" i="19"/>
  <c r="Y43" i="19"/>
  <c r="Y98" i="19"/>
  <c r="Y164" i="19"/>
  <c r="Y120" i="19"/>
  <c r="Y122" i="19"/>
  <c r="Y95" i="19"/>
  <c r="Y6" i="19"/>
  <c r="Y54" i="19"/>
  <c r="Y91" i="19"/>
  <c r="Y92" i="19"/>
  <c r="Y167" i="19"/>
  <c r="Y133" i="19"/>
  <c r="Y152" i="19"/>
  <c r="Y88" i="19"/>
  <c r="Y44" i="19"/>
  <c r="Y39" i="19"/>
  <c r="Y106" i="19"/>
  <c r="Y101" i="19"/>
  <c r="Y90" i="19"/>
  <c r="Y165" i="19"/>
  <c r="Y161" i="19"/>
  <c r="Y24" i="19"/>
  <c r="Y124" i="19"/>
  <c r="Y60" i="19"/>
  <c r="Y150" i="19"/>
  <c r="Y82" i="19"/>
  <c r="Y136" i="19"/>
  <c r="Y158" i="19"/>
  <c r="Y38" i="19"/>
  <c r="Y128" i="19"/>
  <c r="Y12" i="19"/>
  <c r="Y49" i="19"/>
  <c r="Y81" i="19"/>
  <c r="Y111" i="19"/>
  <c r="Y170" i="19"/>
  <c r="Y33" i="19"/>
  <c r="Y139" i="19"/>
  <c r="Y7" i="19"/>
  <c r="Y78" i="19"/>
  <c r="Y125" i="19"/>
  <c r="Y112" i="19"/>
  <c r="Y29" i="19"/>
  <c r="Y52" i="19"/>
  <c r="Y68" i="19"/>
  <c r="Y55" i="19"/>
  <c r="Y48" i="19"/>
  <c r="Y42" i="19"/>
  <c r="Y100" i="19"/>
  <c r="Y147" i="19"/>
  <c r="Y73" i="19"/>
  <c r="Y155" i="19"/>
  <c r="Y160" i="19"/>
  <c r="Y126" i="19"/>
  <c r="Y169" i="19"/>
  <c r="Y166" i="19"/>
  <c r="Y20" i="19"/>
  <c r="Y50" i="19"/>
  <c r="Y72" i="19"/>
  <c r="Y25" i="19"/>
  <c r="Y127" i="19"/>
  <c r="Y14" i="19"/>
  <c r="Y146" i="19"/>
  <c r="Y66" i="19"/>
  <c r="Y119" i="19"/>
  <c r="Y151" i="19"/>
  <c r="Y37" i="19"/>
  <c r="Y61" i="19"/>
  <c r="Y77" i="19"/>
  <c r="Y140" i="19"/>
  <c r="Y86" i="19"/>
  <c r="Y163" i="19"/>
  <c r="Y144" i="19"/>
  <c r="Y17" i="19"/>
  <c r="Y18" i="19"/>
  <c r="Y121" i="19"/>
  <c r="Y40" i="19"/>
  <c r="Y132" i="19"/>
  <c r="Y172" i="19"/>
  <c r="Y145" i="19"/>
  <c r="Y13" i="19"/>
  <c r="Y87" i="19"/>
  <c r="Y67" i="19"/>
  <c r="Y10" i="19"/>
  <c r="Y103" i="19"/>
  <c r="Y104" i="19"/>
  <c r="Y11" i="19"/>
  <c r="Y129" i="19"/>
  <c r="Y22" i="19"/>
  <c r="Y142" i="19"/>
  <c r="Y137" i="19"/>
  <c r="Y96" i="19"/>
  <c r="Y168" i="19"/>
  <c r="Y65" i="19"/>
  <c r="Y84" i="19"/>
  <c r="Y109" i="19"/>
  <c r="Y31" i="19"/>
  <c r="Y162" i="19"/>
  <c r="Y58" i="19"/>
  <c r="Y116" i="19"/>
  <c r="Y107" i="19"/>
  <c r="Y57" i="19"/>
  <c r="Y94" i="19"/>
  <c r="Y41" i="19"/>
  <c r="Y21" i="19"/>
  <c r="Y5" i="19"/>
  <c r="Y130" i="19"/>
  <c r="Y23" i="19"/>
  <c r="Y34" i="19"/>
  <c r="Y9" i="19"/>
  <c r="Y62" i="19"/>
  <c r="Y28" i="19"/>
  <c r="Y83" i="19"/>
  <c r="Y102" i="19"/>
  <c r="Y171" i="19"/>
  <c r="Y153" i="19"/>
  <c r="Y30" i="19"/>
  <c r="Y157" i="19"/>
  <c r="Y105" i="19"/>
  <c r="Y35" i="19"/>
  <c r="Y80" i="19"/>
  <c r="Y75" i="19"/>
  <c r="Y53" i="19"/>
  <c r="Y74" i="19"/>
  <c r="Y99" i="19"/>
  <c r="Y131" i="19"/>
  <c r="Y76" i="19"/>
  <c r="Y93" i="19"/>
  <c r="Y135" i="19"/>
  <c r="Y2" i="19"/>
  <c r="W3" i="4"/>
  <c r="W6" i="4"/>
  <c r="W7" i="4"/>
  <c r="W8" i="4"/>
  <c r="W9" i="4"/>
  <c r="W10" i="4"/>
  <c r="W11" i="4"/>
  <c r="W13" i="4"/>
  <c r="W14" i="4"/>
  <c r="W16" i="4"/>
  <c r="W17" i="4"/>
  <c r="W19" i="4"/>
  <c r="W20" i="4"/>
  <c r="W21" i="4"/>
  <c r="W22" i="4"/>
  <c r="W23" i="4"/>
  <c r="W25" i="4"/>
  <c r="W26" i="4"/>
  <c r="W27" i="4"/>
  <c r="W28" i="4"/>
  <c r="W30" i="4"/>
  <c r="W31" i="4"/>
  <c r="W32" i="4"/>
  <c r="W33" i="4"/>
  <c r="W34" i="4"/>
  <c r="W35" i="4"/>
  <c r="W38" i="4"/>
  <c r="W39" i="4"/>
  <c r="W42" i="4"/>
  <c r="W45" i="4"/>
  <c r="W2" i="4"/>
  <c r="J3" i="1"/>
  <c r="J4" i="1"/>
  <c r="J5" i="1"/>
  <c r="J6" i="1"/>
  <c r="J7" i="1"/>
  <c r="J8" i="1"/>
  <c r="J9" i="1"/>
  <c r="J10" i="1"/>
  <c r="J11" i="1"/>
  <c r="J12" i="1"/>
  <c r="J13" i="1"/>
  <c r="J14" i="1"/>
  <c r="C17" i="2" s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B19" i="2" s="1"/>
  <c r="J31" i="1"/>
  <c r="J32" i="1"/>
  <c r="J33" i="1"/>
  <c r="H6" i="2" s="1"/>
  <c r="J34" i="1"/>
  <c r="H17" i="2" s="1"/>
  <c r="J35" i="1"/>
  <c r="H20" i="2" s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2306" i="1"/>
  <c r="J2307" i="1"/>
  <c r="J2308" i="1"/>
  <c r="J2309" i="1"/>
  <c r="J2310" i="1"/>
  <c r="J2311" i="1"/>
  <c r="J2312" i="1"/>
  <c r="J2313" i="1"/>
  <c r="J2314" i="1"/>
  <c r="J2315" i="1"/>
  <c r="J2316" i="1"/>
  <c r="J2317" i="1"/>
  <c r="J2318" i="1"/>
  <c r="J2319" i="1"/>
  <c r="J2320" i="1"/>
  <c r="J2321" i="1"/>
  <c r="J2322" i="1"/>
  <c r="J2323" i="1"/>
  <c r="J2324" i="1"/>
  <c r="J2325" i="1"/>
  <c r="J2326" i="1"/>
  <c r="J2327" i="1"/>
  <c r="J2328" i="1"/>
  <c r="J2329" i="1"/>
  <c r="J2330" i="1"/>
  <c r="J2331" i="1"/>
  <c r="J2332" i="1"/>
  <c r="J2333" i="1"/>
  <c r="J2334" i="1"/>
  <c r="J2335" i="1"/>
  <c r="J2336" i="1"/>
  <c r="J2337" i="1"/>
  <c r="J2338" i="1"/>
  <c r="J2339" i="1"/>
  <c r="J2340" i="1"/>
  <c r="J2341" i="1"/>
  <c r="J2342" i="1"/>
  <c r="J2343" i="1"/>
  <c r="J2344" i="1"/>
  <c r="J2345" i="1"/>
  <c r="J2346" i="1"/>
  <c r="J2347" i="1"/>
  <c r="J2348" i="1"/>
  <c r="J2349" i="1"/>
  <c r="J2350" i="1"/>
  <c r="J2351" i="1"/>
  <c r="J2352" i="1"/>
  <c r="J2353" i="1"/>
  <c r="J2354" i="1"/>
  <c r="J2355" i="1"/>
  <c r="J2356" i="1"/>
  <c r="J2357" i="1"/>
  <c r="J2358" i="1"/>
  <c r="J2359" i="1"/>
  <c r="J2360" i="1"/>
  <c r="J2361" i="1"/>
  <c r="J2362" i="1"/>
  <c r="J2363" i="1"/>
  <c r="J2364" i="1"/>
  <c r="J2365" i="1"/>
  <c r="J2366" i="1"/>
  <c r="J2367" i="1"/>
  <c r="J2368" i="1"/>
  <c r="J2369" i="1"/>
  <c r="J2370" i="1"/>
  <c r="J2371" i="1"/>
  <c r="J2372" i="1"/>
  <c r="J2373" i="1"/>
  <c r="J2374" i="1"/>
  <c r="J2375" i="1"/>
  <c r="J2376" i="1"/>
  <c r="J2377" i="1"/>
  <c r="J2378" i="1"/>
  <c r="J2379" i="1"/>
  <c r="J2380" i="1"/>
  <c r="J2381" i="1"/>
  <c r="J2382" i="1"/>
  <c r="J2383" i="1"/>
  <c r="J2384" i="1"/>
  <c r="J2385" i="1"/>
  <c r="J2386" i="1"/>
  <c r="J2387" i="1"/>
  <c r="J2388" i="1"/>
  <c r="J2389" i="1"/>
  <c r="J2390" i="1"/>
  <c r="J2391" i="1"/>
  <c r="J2392" i="1"/>
  <c r="J2393" i="1"/>
  <c r="J2394" i="1"/>
  <c r="J2395" i="1"/>
  <c r="J2396" i="1"/>
  <c r="J2397" i="1"/>
  <c r="J2398" i="1"/>
  <c r="J2399" i="1"/>
  <c r="J2400" i="1"/>
  <c r="J2401" i="1"/>
  <c r="J2402" i="1"/>
  <c r="J2403" i="1"/>
  <c r="J2404" i="1"/>
  <c r="J2405" i="1"/>
  <c r="J2406" i="1"/>
  <c r="J2407" i="1"/>
  <c r="J2408" i="1"/>
  <c r="J2409" i="1"/>
  <c r="J2410" i="1"/>
  <c r="J2411" i="1"/>
  <c r="J2412" i="1"/>
  <c r="J2413" i="1"/>
  <c r="J2414" i="1"/>
  <c r="J2415" i="1"/>
  <c r="J2416" i="1"/>
  <c r="J2417" i="1"/>
  <c r="J2418" i="1"/>
  <c r="J2419" i="1"/>
  <c r="J2420" i="1"/>
  <c r="J2421" i="1"/>
  <c r="J2422" i="1"/>
  <c r="J2423" i="1"/>
  <c r="J2424" i="1"/>
  <c r="J2425" i="1"/>
  <c r="J2426" i="1"/>
  <c r="J2427" i="1"/>
  <c r="J2428" i="1"/>
  <c r="J2" i="1"/>
  <c r="V20" i="6"/>
  <c r="W20" i="6"/>
  <c r="X20" i="6"/>
  <c r="Y20" i="6"/>
  <c r="Z20" i="6"/>
  <c r="AA20" i="6"/>
  <c r="V21" i="6"/>
  <c r="W21" i="6"/>
  <c r="X21" i="6"/>
  <c r="Y21" i="6"/>
  <c r="Z21" i="6"/>
  <c r="AA21" i="6"/>
  <c r="AA19" i="6"/>
  <c r="Z19" i="6"/>
  <c r="Y19" i="6"/>
  <c r="X19" i="6"/>
  <c r="W19" i="6"/>
  <c r="V19" i="6"/>
  <c r="AA18" i="6"/>
  <c r="Z18" i="6"/>
  <c r="Y18" i="6"/>
  <c r="X18" i="6"/>
  <c r="W18" i="6"/>
  <c r="V18" i="6"/>
  <c r="AA17" i="6"/>
  <c r="Z17" i="6"/>
  <c r="Y17" i="6"/>
  <c r="X17" i="6"/>
  <c r="W17" i="6"/>
  <c r="V17" i="6"/>
  <c r="AA16" i="6"/>
  <c r="Z16" i="6"/>
  <c r="Y16" i="6"/>
  <c r="X16" i="6"/>
  <c r="W16" i="6"/>
  <c r="V16" i="6"/>
  <c r="AA15" i="6"/>
  <c r="Z15" i="6"/>
  <c r="Y15" i="6"/>
  <c r="X15" i="6"/>
  <c r="W15" i="6"/>
  <c r="V15" i="6"/>
  <c r="AA14" i="6"/>
  <c r="Z14" i="6"/>
  <c r="Y14" i="6"/>
  <c r="X14" i="6"/>
  <c r="W14" i="6"/>
  <c r="V14" i="6"/>
  <c r="AA13" i="6"/>
  <c r="Z13" i="6"/>
  <c r="Y13" i="6"/>
  <c r="X13" i="6"/>
  <c r="W13" i="6"/>
  <c r="V13" i="6"/>
  <c r="AA12" i="6"/>
  <c r="Z12" i="6"/>
  <c r="Y12" i="6"/>
  <c r="X12" i="6"/>
  <c r="W12" i="6"/>
  <c r="V12" i="6"/>
  <c r="AA11" i="6"/>
  <c r="Z11" i="6"/>
  <c r="Y11" i="6"/>
  <c r="X11" i="6"/>
  <c r="W11" i="6"/>
  <c r="V11" i="6"/>
  <c r="AA10" i="6"/>
  <c r="Z10" i="6"/>
  <c r="Y10" i="6"/>
  <c r="X10" i="6"/>
  <c r="W10" i="6"/>
  <c r="V10" i="6"/>
  <c r="AA9" i="6"/>
  <c r="Z9" i="6"/>
  <c r="Y9" i="6"/>
  <c r="X9" i="6"/>
  <c r="W9" i="6"/>
  <c r="V9" i="6"/>
  <c r="AA8" i="6"/>
  <c r="Z8" i="6"/>
  <c r="Y8" i="6"/>
  <c r="X8" i="6"/>
  <c r="W8" i="6"/>
  <c r="V8" i="6"/>
  <c r="AA7" i="6"/>
  <c r="Z7" i="6"/>
  <c r="Y7" i="6"/>
  <c r="X7" i="6"/>
  <c r="W7" i="6"/>
  <c r="V7" i="6"/>
  <c r="AA6" i="6"/>
  <c r="Z6" i="6"/>
  <c r="Y6" i="6"/>
  <c r="X6" i="6"/>
  <c r="W6" i="6"/>
  <c r="V6" i="6"/>
  <c r="AA5" i="6"/>
  <c r="Z5" i="6"/>
  <c r="Y5" i="6"/>
  <c r="X5" i="6"/>
  <c r="W5" i="6"/>
  <c r="V5" i="6"/>
  <c r="AA4" i="6"/>
  <c r="Z4" i="6"/>
  <c r="Y4" i="6"/>
  <c r="X4" i="6"/>
  <c r="W4" i="6"/>
  <c r="V4" i="6"/>
  <c r="AA3" i="6"/>
  <c r="Z3" i="6"/>
  <c r="Y3" i="6"/>
  <c r="X3" i="6"/>
  <c r="W3" i="6"/>
  <c r="V3" i="6"/>
  <c r="AA2" i="6"/>
  <c r="Z2" i="6"/>
  <c r="Y2" i="6"/>
  <c r="X2" i="6"/>
  <c r="W2" i="6"/>
  <c r="V2" i="6"/>
  <c r="AA3" i="5"/>
  <c r="AA4" i="5"/>
  <c r="AA5" i="5"/>
  <c r="AA6" i="5"/>
  <c r="AA7" i="5"/>
  <c r="AA8" i="5"/>
  <c r="AA9" i="5"/>
  <c r="AA10" i="5"/>
  <c r="AA11" i="5"/>
  <c r="AA12" i="5"/>
  <c r="AA13" i="5"/>
  <c r="AA14" i="5"/>
  <c r="AA15" i="5"/>
  <c r="AA16" i="5"/>
  <c r="AA17" i="5"/>
  <c r="AA18" i="5"/>
  <c r="AA19" i="5"/>
  <c r="AA2" i="5"/>
  <c r="Z3" i="5"/>
  <c r="Z4" i="5"/>
  <c r="Z5" i="5"/>
  <c r="Z6" i="5"/>
  <c r="Z7" i="5"/>
  <c r="Z8" i="5"/>
  <c r="Z9" i="5"/>
  <c r="Z10" i="5"/>
  <c r="Z11" i="5"/>
  <c r="Z12" i="5"/>
  <c r="Z13" i="5"/>
  <c r="Z14" i="5"/>
  <c r="Z15" i="5"/>
  <c r="Z16" i="5"/>
  <c r="Z17" i="5"/>
  <c r="Z18" i="5"/>
  <c r="Z19" i="5"/>
  <c r="Z2" i="5"/>
  <c r="Y3" i="5"/>
  <c r="Y4" i="5"/>
  <c r="Y5" i="5"/>
  <c r="Y6" i="5"/>
  <c r="Y7" i="5"/>
  <c r="Y8" i="5"/>
  <c r="Y9" i="5"/>
  <c r="Y10" i="5"/>
  <c r="Y11" i="5"/>
  <c r="Y12" i="5"/>
  <c r="Y13" i="5"/>
  <c r="Y14" i="5"/>
  <c r="Y15" i="5"/>
  <c r="Y16" i="5"/>
  <c r="Y17" i="5"/>
  <c r="Y18" i="5"/>
  <c r="Y19" i="5"/>
  <c r="Y2" i="5"/>
  <c r="X3" i="5"/>
  <c r="X4" i="5"/>
  <c r="X5" i="5"/>
  <c r="X6" i="5"/>
  <c r="X7" i="5"/>
  <c r="X8" i="5"/>
  <c r="X9" i="5"/>
  <c r="X10" i="5"/>
  <c r="X11" i="5"/>
  <c r="X12" i="5"/>
  <c r="X13" i="5"/>
  <c r="X14" i="5"/>
  <c r="X15" i="5"/>
  <c r="X16" i="5"/>
  <c r="X17" i="5"/>
  <c r="X18" i="5"/>
  <c r="X19" i="5"/>
  <c r="X2" i="5"/>
  <c r="W3" i="5"/>
  <c r="W4" i="5"/>
  <c r="W5" i="5"/>
  <c r="W6" i="5"/>
  <c r="W7" i="5"/>
  <c r="W8" i="5"/>
  <c r="W9" i="5"/>
  <c r="W10" i="5"/>
  <c r="W11" i="5"/>
  <c r="W12" i="5"/>
  <c r="W13" i="5"/>
  <c r="W14" i="5"/>
  <c r="W15" i="5"/>
  <c r="W16" i="5"/>
  <c r="W17" i="5"/>
  <c r="W18" i="5"/>
  <c r="W19" i="5"/>
  <c r="W2" i="5"/>
  <c r="V3" i="5"/>
  <c r="V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" i="5"/>
  <c r="V43" i="4"/>
  <c r="W43" i="4"/>
  <c r="X43" i="4"/>
  <c r="V44" i="4"/>
  <c r="W44" i="4"/>
  <c r="X44" i="4"/>
  <c r="V45" i="4"/>
  <c r="X45" i="4"/>
  <c r="X42" i="4"/>
  <c r="V42" i="4"/>
  <c r="X41" i="4"/>
  <c r="V41" i="4"/>
  <c r="W41" i="4"/>
  <c r="X40" i="4"/>
  <c r="V40" i="4"/>
  <c r="W40" i="4"/>
  <c r="X39" i="4"/>
  <c r="V39" i="4"/>
  <c r="X38" i="4"/>
  <c r="V38" i="4"/>
  <c r="X37" i="4"/>
  <c r="V37" i="4"/>
  <c r="W37" i="4"/>
  <c r="X36" i="4"/>
  <c r="V36" i="4"/>
  <c r="W36" i="4"/>
  <c r="X35" i="4"/>
  <c r="V35" i="4"/>
  <c r="X34" i="4"/>
  <c r="V34" i="4"/>
  <c r="X33" i="4"/>
  <c r="V33" i="4"/>
  <c r="X32" i="4"/>
  <c r="V32" i="4"/>
  <c r="X31" i="4"/>
  <c r="V31" i="4"/>
  <c r="X30" i="4"/>
  <c r="V30" i="4"/>
  <c r="X29" i="4"/>
  <c r="V29" i="4"/>
  <c r="W29" i="4"/>
  <c r="X28" i="4"/>
  <c r="V28" i="4"/>
  <c r="X27" i="4"/>
  <c r="V27" i="4"/>
  <c r="X26" i="4"/>
  <c r="V26" i="4"/>
  <c r="X25" i="4"/>
  <c r="V25" i="4"/>
  <c r="X24" i="4"/>
  <c r="V24" i="4"/>
  <c r="W24" i="4"/>
  <c r="X23" i="4"/>
  <c r="V23" i="4"/>
  <c r="X22" i="4"/>
  <c r="V22" i="4"/>
  <c r="X21" i="4"/>
  <c r="V21" i="4"/>
  <c r="X20" i="4"/>
  <c r="V20" i="4"/>
  <c r="X19" i="4"/>
  <c r="V19" i="4"/>
  <c r="X18" i="4"/>
  <c r="V18" i="4"/>
  <c r="W18" i="4"/>
  <c r="X17" i="4"/>
  <c r="V17" i="4"/>
  <c r="X16" i="4"/>
  <c r="V16" i="4"/>
  <c r="X15" i="4"/>
  <c r="V15" i="4"/>
  <c r="W15" i="4"/>
  <c r="X14" i="4"/>
  <c r="V14" i="4"/>
  <c r="X13" i="4"/>
  <c r="V13" i="4"/>
  <c r="X12" i="4"/>
  <c r="V12" i="4"/>
  <c r="W12" i="4"/>
  <c r="X11" i="4"/>
  <c r="V11" i="4"/>
  <c r="X10" i="4"/>
  <c r="V10" i="4"/>
  <c r="X9" i="4"/>
  <c r="V9" i="4"/>
  <c r="X8" i="4"/>
  <c r="V8" i="4"/>
  <c r="X7" i="4"/>
  <c r="V7" i="4"/>
  <c r="X6" i="4"/>
  <c r="V6" i="4"/>
  <c r="X5" i="4"/>
  <c r="V5" i="4"/>
  <c r="W5" i="4"/>
  <c r="X4" i="4"/>
  <c r="V4" i="4"/>
  <c r="W4" i="4"/>
  <c r="X3" i="4"/>
  <c r="V3" i="4"/>
  <c r="X2" i="4"/>
  <c r="V2" i="4"/>
  <c r="X3" i="3"/>
  <c r="X4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8" i="3"/>
  <c r="X29" i="3"/>
  <c r="X30" i="3"/>
  <c r="X31" i="3"/>
  <c r="X32" i="3"/>
  <c r="X33" i="3"/>
  <c r="X34" i="3"/>
  <c r="X35" i="3"/>
  <c r="X36" i="3"/>
  <c r="X37" i="3"/>
  <c r="X38" i="3"/>
  <c r="X42" i="3"/>
  <c r="X2" i="3"/>
  <c r="X5" i="3"/>
  <c r="X6" i="3"/>
  <c r="X27" i="3"/>
  <c r="X39" i="3"/>
  <c r="X40" i="3"/>
  <c r="X41" i="3"/>
  <c r="W28" i="3"/>
  <c r="V3" i="3"/>
  <c r="V4" i="3"/>
  <c r="V5" i="3"/>
  <c r="V6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2" i="3"/>
  <c r="W5" i="3"/>
  <c r="W6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2" i="3"/>
  <c r="W3" i="3"/>
  <c r="W4" i="3"/>
  <c r="I12" i="2"/>
  <c r="I11" i="2"/>
  <c r="I5" i="2"/>
  <c r="I4" i="2"/>
  <c r="I3" i="2"/>
  <c r="I2" i="2"/>
  <c r="C18" i="2"/>
  <c r="C16" i="2"/>
  <c r="C10" i="2"/>
  <c r="C9" i="2"/>
  <c r="C5" i="2"/>
  <c r="C4" i="2"/>
  <c r="C6" i="2"/>
  <c r="H12" i="2"/>
  <c r="H11" i="2"/>
  <c r="H5" i="2"/>
  <c r="H4" i="2"/>
  <c r="H3" i="2"/>
  <c r="H2" i="2"/>
  <c r="B18" i="2"/>
  <c r="B10" i="2"/>
  <c r="B9" i="2"/>
  <c r="B5" i="2"/>
  <c r="BT58" i="19"/>
  <c r="BT70" i="19"/>
  <c r="B3" i="2" l="1"/>
  <c r="C3" i="2"/>
  <c r="D362" i="19" s="1"/>
  <c r="AW362" i="19" s="1"/>
  <c r="I6" i="2"/>
  <c r="BD326" i="19" s="1"/>
  <c r="CW326" i="19" s="1"/>
  <c r="B13" i="2"/>
  <c r="B17" i="2"/>
  <c r="BD179" i="19" s="1"/>
  <c r="CW179" i="19" s="1"/>
  <c r="H13" i="2"/>
  <c r="I10" i="2"/>
  <c r="H10" i="2"/>
  <c r="I13" i="2"/>
  <c r="BD394" i="19" s="1"/>
  <c r="CW394" i="19" s="1"/>
  <c r="I17" i="2"/>
  <c r="D542" i="19" s="1"/>
  <c r="AW542" i="19" s="1"/>
  <c r="H14" i="2"/>
  <c r="I14" i="2"/>
  <c r="I9" i="2"/>
  <c r="H9" i="2"/>
  <c r="BD311" i="19"/>
  <c r="CW311" i="19" s="1"/>
  <c r="D450" i="19"/>
  <c r="AW450" i="19" s="1"/>
  <c r="D462" i="19"/>
  <c r="AW462" i="19" s="1"/>
  <c r="D474" i="19"/>
  <c r="AW474" i="19" s="1"/>
  <c r="D486" i="19"/>
  <c r="AW486" i="19" s="1"/>
  <c r="BD325" i="19"/>
  <c r="CW325" i="19" s="1"/>
  <c r="D452" i="19"/>
  <c r="AW452" i="19" s="1"/>
  <c r="D476" i="19"/>
  <c r="AW476" i="19" s="1"/>
  <c r="BD314" i="19"/>
  <c r="CW314" i="19" s="1"/>
  <c r="D465" i="19"/>
  <c r="AW465" i="19" s="1"/>
  <c r="D489" i="19"/>
  <c r="AW489" i="19" s="1"/>
  <c r="D454" i="19"/>
  <c r="AW454" i="19" s="1"/>
  <c r="D478" i="19"/>
  <c r="AW478" i="19" s="1"/>
  <c r="BD316" i="19"/>
  <c r="CW316" i="19" s="1"/>
  <c r="D467" i="19"/>
  <c r="AW467" i="19" s="1"/>
  <c r="BD312" i="19"/>
  <c r="CW312" i="19" s="1"/>
  <c r="BD324" i="19"/>
  <c r="CW324" i="19" s="1"/>
  <c r="D451" i="19"/>
  <c r="AW451" i="19" s="1"/>
  <c r="D463" i="19"/>
  <c r="AW463" i="19" s="1"/>
  <c r="D487" i="19"/>
  <c r="AW487" i="19" s="1"/>
  <c r="BD313" i="19"/>
  <c r="CW313" i="19" s="1"/>
  <c r="D488" i="19"/>
  <c r="AW488" i="19" s="1"/>
  <c r="D453" i="19"/>
  <c r="AW453" i="19" s="1"/>
  <c r="D477" i="19"/>
  <c r="AW477" i="19" s="1"/>
  <c r="BD315" i="19"/>
  <c r="CW315" i="19" s="1"/>
  <c r="D466" i="19"/>
  <c r="AW466" i="19" s="1"/>
  <c r="BD328" i="19"/>
  <c r="CW328" i="19" s="1"/>
  <c r="D455" i="19"/>
  <c r="AW455" i="19" s="1"/>
  <c r="D479" i="19"/>
  <c r="AW479" i="19" s="1"/>
  <c r="BD329" i="19"/>
  <c r="CW329" i="19" s="1"/>
  <c r="D456" i="19"/>
  <c r="AW456" i="19" s="1"/>
  <c r="D480" i="19"/>
  <c r="AW480" i="19" s="1"/>
  <c r="BD318" i="19"/>
  <c r="CW318" i="19" s="1"/>
  <c r="BD330" i="19"/>
  <c r="CW330" i="19" s="1"/>
  <c r="D457" i="19"/>
  <c r="AW457" i="19" s="1"/>
  <c r="D469" i="19"/>
  <c r="AW469" i="19" s="1"/>
  <c r="D481" i="19"/>
  <c r="AW481" i="19" s="1"/>
  <c r="BD319" i="19"/>
  <c r="CW319" i="19" s="1"/>
  <c r="D458" i="19"/>
  <c r="AW458" i="19" s="1"/>
  <c r="D482" i="19"/>
  <c r="AW482" i="19" s="1"/>
  <c r="BD320" i="19"/>
  <c r="CW320" i="19" s="1"/>
  <c r="D471" i="19"/>
  <c r="AW471" i="19" s="1"/>
  <c r="D483" i="19"/>
  <c r="AW483" i="19" s="1"/>
  <c r="BD321" i="19"/>
  <c r="CW321" i="19" s="1"/>
  <c r="D460" i="19"/>
  <c r="AW460" i="19" s="1"/>
  <c r="D472" i="19"/>
  <c r="AW472" i="19" s="1"/>
  <c r="D484" i="19"/>
  <c r="AW484" i="19" s="1"/>
  <c r="BD310" i="19"/>
  <c r="CW310" i="19" s="1"/>
  <c r="BD322" i="19"/>
  <c r="CW322" i="19" s="1"/>
  <c r="D473" i="19"/>
  <c r="AW473" i="19" s="1"/>
  <c r="D485" i="19"/>
  <c r="AW485" i="19" s="1"/>
  <c r="AS502" i="19"/>
  <c r="AU502" i="19" s="1"/>
  <c r="AS505" i="19"/>
  <c r="AU505" i="19" s="1"/>
  <c r="B4" i="2"/>
  <c r="D421" i="19" s="1"/>
  <c r="AW421" i="19" s="1"/>
  <c r="B6" i="2"/>
  <c r="D391" i="19" s="1"/>
  <c r="AW391" i="19" s="1"/>
  <c r="AS440" i="19"/>
  <c r="AU440" i="19" s="1"/>
  <c r="BD234" i="19"/>
  <c r="CW234" i="19" s="1"/>
  <c r="D344" i="19"/>
  <c r="AW344" i="19" s="1"/>
  <c r="D356" i="19"/>
  <c r="AW356" i="19" s="1"/>
  <c r="BD239" i="19"/>
  <c r="CW239" i="19" s="1"/>
  <c r="D351" i="19"/>
  <c r="AW351" i="19" s="1"/>
  <c r="D340" i="19"/>
  <c r="AW340" i="19" s="1"/>
  <c r="BD235" i="19"/>
  <c r="CW235" i="19" s="1"/>
  <c r="D345" i="19"/>
  <c r="AW345" i="19" s="1"/>
  <c r="D357" i="19"/>
  <c r="AW357" i="19" s="1"/>
  <c r="BD224" i="19"/>
  <c r="CW224" i="19" s="1"/>
  <c r="BD236" i="19"/>
  <c r="CW236" i="19" s="1"/>
  <c r="D346" i="19"/>
  <c r="AW346" i="19" s="1"/>
  <c r="D358" i="19"/>
  <c r="AW358" i="19" s="1"/>
  <c r="BD225" i="19"/>
  <c r="CW225" i="19" s="1"/>
  <c r="D347" i="19"/>
  <c r="AW347" i="19" s="1"/>
  <c r="D359" i="19"/>
  <c r="AW359" i="19" s="1"/>
  <c r="BD238" i="19"/>
  <c r="CW238" i="19" s="1"/>
  <c r="D348" i="19"/>
  <c r="AW348" i="19" s="1"/>
  <c r="D360" i="19"/>
  <c r="AW360" i="19" s="1"/>
  <c r="BD227" i="19"/>
  <c r="CW227" i="19" s="1"/>
  <c r="D349" i="19"/>
  <c r="AW349" i="19" s="1"/>
  <c r="D361" i="19"/>
  <c r="AW361" i="19" s="1"/>
  <c r="BD228" i="19"/>
  <c r="CW228" i="19" s="1"/>
  <c r="BD240" i="19"/>
  <c r="CW240" i="19" s="1"/>
  <c r="BD229" i="19"/>
  <c r="CW229" i="19" s="1"/>
  <c r="BD241" i="19"/>
  <c r="CW241" i="19" s="1"/>
  <c r="BD230" i="19"/>
  <c r="CW230" i="19" s="1"/>
  <c r="D352" i="19"/>
  <c r="AW352" i="19" s="1"/>
  <c r="D364" i="19"/>
  <c r="AW364" i="19" s="1"/>
  <c r="BD231" i="19"/>
  <c r="CW231" i="19" s="1"/>
  <c r="D353" i="19"/>
  <c r="AW353" i="19" s="1"/>
  <c r="D365" i="19"/>
  <c r="AW365" i="19" s="1"/>
  <c r="BD232" i="19"/>
  <c r="CW232" i="19" s="1"/>
  <c r="D342" i="19"/>
  <c r="AW342" i="19" s="1"/>
  <c r="D366" i="19"/>
  <c r="AW366" i="19" s="1"/>
  <c r="BD233" i="19"/>
  <c r="CW233" i="19" s="1"/>
  <c r="D355" i="19"/>
  <c r="AW355" i="19" s="1"/>
  <c r="AS353" i="19"/>
  <c r="AU353" i="19" s="1"/>
  <c r="C19" i="2"/>
  <c r="D386" i="19" s="1"/>
  <c r="AW386" i="19" s="1"/>
  <c r="B16" i="2"/>
  <c r="BD212" i="19" s="1"/>
  <c r="CW212" i="19" s="1"/>
  <c r="J5" i="2"/>
  <c r="AS326" i="19"/>
  <c r="AU326" i="19" s="1"/>
  <c r="AS322" i="19"/>
  <c r="AU322" i="19" s="1"/>
  <c r="AS333" i="19"/>
  <c r="AU333" i="19" s="1"/>
  <c r="AS319" i="19"/>
  <c r="AU319" i="19" s="1"/>
  <c r="AS324" i="19"/>
  <c r="AU324" i="19" s="1"/>
  <c r="AS331" i="19"/>
  <c r="AU331" i="19" s="1"/>
  <c r="AS327" i="19"/>
  <c r="AU327" i="19" s="1"/>
  <c r="AS334" i="19"/>
  <c r="AU334" i="19" s="1"/>
  <c r="AS315" i="19"/>
  <c r="AU315" i="19" s="1"/>
  <c r="AS321" i="19"/>
  <c r="AU321" i="19" s="1"/>
  <c r="AS328" i="19"/>
  <c r="AU328" i="19" s="1"/>
  <c r="AS329" i="19"/>
  <c r="AU329" i="19" s="1"/>
  <c r="AS335" i="19"/>
  <c r="AU335" i="19" s="1"/>
  <c r="AS336" i="19"/>
  <c r="AU336" i="19" s="1"/>
  <c r="AS317" i="19"/>
  <c r="AU317" i="19" s="1"/>
  <c r="AS337" i="19"/>
  <c r="AU337" i="19" s="1"/>
  <c r="AS323" i="19"/>
  <c r="AU323" i="19" s="1"/>
  <c r="AS318" i="19"/>
  <c r="AU318" i="19" s="1"/>
  <c r="AS338" i="19"/>
  <c r="AU338" i="19" s="1"/>
  <c r="AS325" i="19"/>
  <c r="AU325" i="19" s="1"/>
  <c r="AS330" i="19"/>
  <c r="AU330" i="19" s="1"/>
  <c r="AS332" i="19"/>
  <c r="AU332" i="19" s="1"/>
  <c r="AS316" i="19"/>
  <c r="AU316" i="19" s="1"/>
  <c r="AS339" i="19"/>
  <c r="AU339" i="19" s="1"/>
  <c r="AS320" i="19"/>
  <c r="AU320" i="19" s="1"/>
  <c r="AS309" i="19"/>
  <c r="AU309" i="19" s="1"/>
  <c r="AS304" i="19"/>
  <c r="AU304" i="19" s="1"/>
  <c r="AS297" i="19"/>
  <c r="AU297" i="19" s="1"/>
  <c r="AS311" i="19"/>
  <c r="AU311" i="19" s="1"/>
  <c r="AS288" i="19"/>
  <c r="AU288" i="19" s="1"/>
  <c r="AS313" i="19"/>
  <c r="AU313" i="19" s="1"/>
  <c r="AS298" i="19"/>
  <c r="AU298" i="19" s="1"/>
  <c r="AS289" i="19"/>
  <c r="AU289" i="19" s="1"/>
  <c r="AS301" i="19"/>
  <c r="AU301" i="19" s="1"/>
  <c r="AS295" i="19"/>
  <c r="AU295" i="19" s="1"/>
  <c r="AS293" i="19"/>
  <c r="AU293" i="19" s="1"/>
  <c r="AS296" i="19"/>
  <c r="AU296" i="19" s="1"/>
  <c r="AS303" i="19"/>
  <c r="AU303" i="19" s="1"/>
  <c r="AS287" i="19"/>
  <c r="AU287" i="19" s="1"/>
  <c r="AS312" i="19"/>
  <c r="AU312" i="19" s="1"/>
  <c r="AS310" i="19"/>
  <c r="AU310" i="19" s="1"/>
  <c r="AS305" i="19"/>
  <c r="AU305" i="19" s="1"/>
  <c r="AS302" i="19"/>
  <c r="AU302" i="19" s="1"/>
  <c r="AS314" i="19"/>
  <c r="AU314" i="19" s="1"/>
  <c r="AS300" i="19"/>
  <c r="AU300" i="19" s="1"/>
  <c r="AS306" i="19"/>
  <c r="AU306" i="19" s="1"/>
  <c r="AS290" i="19"/>
  <c r="AU290" i="19" s="1"/>
  <c r="AS308" i="19"/>
  <c r="AU308" i="19" s="1"/>
  <c r="AS291" i="19"/>
  <c r="AU291" i="19" s="1"/>
  <c r="AS294" i="19"/>
  <c r="AU294" i="19" s="1"/>
  <c r="AS307" i="19"/>
  <c r="AU307" i="19" s="1"/>
  <c r="AS292" i="19"/>
  <c r="AU292" i="19" s="1"/>
  <c r="AS299" i="19"/>
  <c r="AU299" i="19" s="1"/>
  <c r="C13" i="2"/>
  <c r="D13" i="2" s="1"/>
  <c r="D5" i="2"/>
  <c r="J3" i="2"/>
  <c r="B11" i="2"/>
  <c r="C11" i="2"/>
  <c r="D18" i="2"/>
  <c r="J12" i="2"/>
  <c r="BD155" i="19"/>
  <c r="CW155" i="19" s="1"/>
  <c r="BD167" i="19"/>
  <c r="CW167" i="19" s="1"/>
  <c r="D260" i="19"/>
  <c r="AW260" i="19" s="1"/>
  <c r="D272" i="19"/>
  <c r="AW272" i="19" s="1"/>
  <c r="BD156" i="19"/>
  <c r="CW156" i="19" s="1"/>
  <c r="BD168" i="19"/>
  <c r="CW168" i="19" s="1"/>
  <c r="BD180" i="19"/>
  <c r="CW180" i="19" s="1"/>
  <c r="D261" i="19"/>
  <c r="AW261" i="19" s="1"/>
  <c r="D273" i="19"/>
  <c r="AW273" i="19" s="1"/>
  <c r="D285" i="19"/>
  <c r="AW285" i="19" s="1"/>
  <c r="BD157" i="19"/>
  <c r="CW157" i="19" s="1"/>
  <c r="BD169" i="19"/>
  <c r="CW169" i="19" s="1"/>
  <c r="D262" i="19"/>
  <c r="AW262" i="19" s="1"/>
  <c r="D274" i="19"/>
  <c r="AW274" i="19" s="1"/>
  <c r="BD158" i="19"/>
  <c r="CW158" i="19" s="1"/>
  <c r="BD170" i="19"/>
  <c r="CW170" i="19" s="1"/>
  <c r="BD182" i="19"/>
  <c r="CW182" i="19" s="1"/>
  <c r="D263" i="19"/>
  <c r="AW263" i="19" s="1"/>
  <c r="D275" i="19"/>
  <c r="AW275" i="19" s="1"/>
  <c r="BD159" i="19"/>
  <c r="CW159" i="19" s="1"/>
  <c r="BD171" i="19"/>
  <c r="CW171" i="19" s="1"/>
  <c r="D264" i="19"/>
  <c r="AW264" i="19" s="1"/>
  <c r="BD160" i="19"/>
  <c r="CW160" i="19" s="1"/>
  <c r="BD172" i="19"/>
  <c r="CW172" i="19" s="1"/>
  <c r="D277" i="19"/>
  <c r="AW277" i="19" s="1"/>
  <c r="BD161" i="19"/>
  <c r="CW161" i="19" s="1"/>
  <c r="BD173" i="19"/>
  <c r="CW173" i="19" s="1"/>
  <c r="D266" i="19"/>
  <c r="AW266" i="19" s="1"/>
  <c r="D278" i="19"/>
  <c r="AW278" i="19" s="1"/>
  <c r="BD162" i="19"/>
  <c r="CW162" i="19" s="1"/>
  <c r="BD174" i="19"/>
  <c r="CW174" i="19" s="1"/>
  <c r="D267" i="19"/>
  <c r="AW267" i="19" s="1"/>
  <c r="BD163" i="19"/>
  <c r="CW163" i="19" s="1"/>
  <c r="BD175" i="19"/>
  <c r="CW175" i="19" s="1"/>
  <c r="D280" i="19"/>
  <c r="AW280" i="19" s="1"/>
  <c r="BD164" i="19"/>
  <c r="CW164" i="19" s="1"/>
  <c r="BD176" i="19"/>
  <c r="CW176" i="19" s="1"/>
  <c r="D269" i="19"/>
  <c r="AW269" i="19" s="1"/>
  <c r="D281" i="19"/>
  <c r="AW281" i="19" s="1"/>
  <c r="BD165" i="19"/>
  <c r="CW165" i="19" s="1"/>
  <c r="BD166" i="19"/>
  <c r="CW166" i="19" s="1"/>
  <c r="BD177" i="19"/>
  <c r="CW177" i="19" s="1"/>
  <c r="BD178" i="19"/>
  <c r="CW178" i="19" s="1"/>
  <c r="D258" i="19"/>
  <c r="AW258" i="19" s="1"/>
  <c r="D270" i="19"/>
  <c r="AW270" i="19" s="1"/>
  <c r="D271" i="19"/>
  <c r="AW271" i="19" s="1"/>
  <c r="D282" i="19"/>
  <c r="AW282" i="19" s="1"/>
  <c r="D283" i="19"/>
  <c r="AW283" i="19" s="1"/>
  <c r="J13" i="2"/>
  <c r="AS262" i="19"/>
  <c r="AU262" i="19" s="1"/>
  <c r="AS259" i="19"/>
  <c r="AU259" i="19" s="1"/>
  <c r="AS274" i="19"/>
  <c r="AU274" i="19" s="1"/>
  <c r="AS277" i="19"/>
  <c r="AU277" i="19" s="1"/>
  <c r="AS286" i="19"/>
  <c r="AU286" i="19" s="1"/>
  <c r="AS271" i="19"/>
  <c r="AU271" i="19" s="1"/>
  <c r="AS281" i="19"/>
  <c r="AU281" i="19" s="1"/>
  <c r="AS272" i="19"/>
  <c r="AU272" i="19" s="1"/>
  <c r="AS285" i="19"/>
  <c r="AU285" i="19" s="1"/>
  <c r="AS273" i="19"/>
  <c r="AU273" i="19" s="1"/>
  <c r="AS276" i="19"/>
  <c r="AU276" i="19" s="1"/>
  <c r="AS270" i="19"/>
  <c r="AU270" i="19" s="1"/>
  <c r="AS275" i="19"/>
  <c r="AU275" i="19" s="1"/>
  <c r="AS260" i="19"/>
  <c r="AU260" i="19" s="1"/>
  <c r="AS258" i="19"/>
  <c r="AU258" i="19" s="1"/>
  <c r="AS261" i="19"/>
  <c r="AU261" i="19" s="1"/>
  <c r="AS268" i="19"/>
  <c r="AU268" i="19" s="1"/>
  <c r="AS280" i="19"/>
  <c r="AU280" i="19" s="1"/>
  <c r="AS267" i="19"/>
  <c r="AU267" i="19" s="1"/>
  <c r="AS279" i="19"/>
  <c r="AU279" i="19" s="1"/>
  <c r="AS283" i="19"/>
  <c r="AU283" i="19" s="1"/>
  <c r="AS278" i="19"/>
  <c r="AU278" i="19" s="1"/>
  <c r="AS266" i="19"/>
  <c r="AU266" i="19" s="1"/>
  <c r="AS265" i="19"/>
  <c r="AU265" i="19" s="1"/>
  <c r="AS264" i="19"/>
  <c r="AU264" i="19" s="1"/>
  <c r="AS284" i="19"/>
  <c r="AU284" i="19" s="1"/>
  <c r="AS282" i="19"/>
  <c r="AU282" i="19" s="1"/>
  <c r="AS263" i="19"/>
  <c r="AU263" i="19" s="1"/>
  <c r="AS269" i="19"/>
  <c r="AU269" i="19" s="1"/>
  <c r="AS233" i="19"/>
  <c r="AU233" i="19" s="1"/>
  <c r="AS253" i="19"/>
  <c r="AU253" i="19" s="1"/>
  <c r="AS249" i="19"/>
  <c r="AU249" i="19" s="1"/>
  <c r="AS256" i="19"/>
  <c r="AU256" i="19" s="1"/>
  <c r="AS234" i="19"/>
  <c r="AU234" i="19" s="1"/>
  <c r="AS237" i="19"/>
  <c r="AU237" i="19" s="1"/>
  <c r="AS255" i="19"/>
  <c r="AU255" i="19" s="1"/>
  <c r="AS238" i="19"/>
  <c r="AU238" i="19" s="1"/>
  <c r="AS257" i="19"/>
  <c r="AU257" i="19" s="1"/>
  <c r="AS252" i="19"/>
  <c r="AU252" i="19" s="1"/>
  <c r="AS247" i="19"/>
  <c r="AU247" i="19" s="1"/>
  <c r="AS236" i="19"/>
  <c r="AU236" i="19" s="1"/>
  <c r="AS250" i="19"/>
  <c r="AU250" i="19" s="1"/>
  <c r="AS254" i="19"/>
  <c r="AU254" i="19" s="1"/>
  <c r="AS240" i="19"/>
  <c r="AU240" i="19" s="1"/>
  <c r="AS241" i="19"/>
  <c r="AU241" i="19" s="1"/>
  <c r="AS246" i="19"/>
  <c r="AU246" i="19" s="1"/>
  <c r="AS244" i="19"/>
  <c r="AU244" i="19" s="1"/>
  <c r="AS242" i="19"/>
  <c r="AU242" i="19" s="1"/>
  <c r="AS243" i="19"/>
  <c r="AU243" i="19" s="1"/>
  <c r="AS245" i="19"/>
  <c r="AU245" i="19" s="1"/>
  <c r="AS248" i="19"/>
  <c r="AU248" i="19" s="1"/>
  <c r="AS235" i="19"/>
  <c r="AU235" i="19" s="1"/>
  <c r="AS239" i="19"/>
  <c r="AU239" i="19" s="1"/>
  <c r="AS251" i="19"/>
  <c r="AU251" i="19" s="1"/>
  <c r="J4" i="2"/>
  <c r="J11" i="2"/>
  <c r="D10" i="2"/>
  <c r="D9" i="2"/>
  <c r="J2" i="2"/>
  <c r="D17" i="2"/>
  <c r="D3" i="2"/>
  <c r="Y23" i="4"/>
  <c r="Y42" i="3"/>
  <c r="Y33" i="4"/>
  <c r="Y10" i="4"/>
  <c r="Y42" i="4"/>
  <c r="Y2" i="4"/>
  <c r="Y9" i="4"/>
  <c r="Y4" i="4"/>
  <c r="Y37" i="4"/>
  <c r="Y19" i="4"/>
  <c r="CQ58" i="19"/>
  <c r="CR70" i="19"/>
  <c r="CN58" i="19"/>
  <c r="CN70" i="19"/>
  <c r="R15" i="20" a="1"/>
  <c r="R15" i="20" s="1"/>
  <c r="CU64" i="19"/>
  <c r="I18" i="2"/>
  <c r="H18" i="2"/>
  <c r="I20" i="2"/>
  <c r="D2" i="19" s="1"/>
  <c r="AW2" i="19" s="1"/>
  <c r="H19" i="2"/>
  <c r="C2" i="2"/>
  <c r="B12" i="2"/>
  <c r="B2" i="2"/>
  <c r="AS212" i="19"/>
  <c r="AU212" i="19" s="1"/>
  <c r="AS219" i="19"/>
  <c r="AU219" i="19" s="1"/>
  <c r="AS215" i="19"/>
  <c r="AU215" i="19" s="1"/>
  <c r="AS213" i="19"/>
  <c r="AU213" i="19" s="1"/>
  <c r="AS210" i="19"/>
  <c r="AU210" i="19" s="1"/>
  <c r="AS209" i="19"/>
  <c r="AU209" i="19" s="1"/>
  <c r="AS216" i="19"/>
  <c r="AU216" i="19" s="1"/>
  <c r="AS223" i="19"/>
  <c r="AU223" i="19" s="1"/>
  <c r="AS224" i="19"/>
  <c r="AU224" i="19" s="1"/>
  <c r="AS231" i="19"/>
  <c r="AU231" i="19" s="1"/>
  <c r="AS222" i="19"/>
  <c r="AU222" i="19" s="1"/>
  <c r="AS221" i="19"/>
  <c r="AU221" i="19" s="1"/>
  <c r="AS229" i="19"/>
  <c r="AU229" i="19" s="1"/>
  <c r="AS205" i="19"/>
  <c r="AU205" i="19" s="1"/>
  <c r="AS228" i="19"/>
  <c r="AU228" i="19" s="1"/>
  <c r="AS220" i="19"/>
  <c r="AU220" i="19" s="1"/>
  <c r="AS218" i="19"/>
  <c r="AU218" i="19" s="1"/>
  <c r="AS203" i="19"/>
  <c r="AU203" i="19" s="1"/>
  <c r="AS217" i="19"/>
  <c r="AU217" i="19" s="1"/>
  <c r="AS230" i="19"/>
  <c r="AU230" i="19" s="1"/>
  <c r="AS225" i="19"/>
  <c r="AU225" i="19" s="1"/>
  <c r="AS211" i="19"/>
  <c r="AU211" i="19" s="1"/>
  <c r="AS227" i="19"/>
  <c r="AU227" i="19" s="1"/>
  <c r="AS226" i="19"/>
  <c r="AU226" i="19" s="1"/>
  <c r="AS208" i="19"/>
  <c r="AU208" i="19" s="1"/>
  <c r="AS206" i="19"/>
  <c r="AU206" i="19" s="1"/>
  <c r="AS207" i="19"/>
  <c r="AU207" i="19" s="1"/>
  <c r="AS214" i="19"/>
  <c r="AU214" i="19" s="1"/>
  <c r="AS232" i="19"/>
  <c r="AU232" i="19" s="1"/>
  <c r="AS204" i="19"/>
  <c r="AU204" i="19" s="1"/>
  <c r="AS200" i="19"/>
  <c r="AU200" i="19" s="1"/>
  <c r="AS174" i="19"/>
  <c r="AU174" i="19" s="1"/>
  <c r="AS190" i="19"/>
  <c r="AU190" i="19" s="1"/>
  <c r="AS177" i="19"/>
  <c r="AU177" i="19" s="1"/>
  <c r="AS193" i="19"/>
  <c r="AU193" i="19" s="1"/>
  <c r="AS181" i="19"/>
  <c r="AU181" i="19" s="1"/>
  <c r="AS192" i="19"/>
  <c r="AU192" i="19" s="1"/>
  <c r="AS187" i="19"/>
  <c r="AU187" i="19" s="1"/>
  <c r="AS173" i="19"/>
  <c r="AU173" i="19" s="1"/>
  <c r="AS185" i="19"/>
  <c r="AU185" i="19" s="1"/>
  <c r="AS201" i="19"/>
  <c r="AU201" i="19" s="1"/>
  <c r="AS199" i="19"/>
  <c r="AU199" i="19" s="1"/>
  <c r="AS180" i="19"/>
  <c r="AU180" i="19" s="1"/>
  <c r="AS198" i="19"/>
  <c r="AU198" i="19" s="1"/>
  <c r="AS183" i="19"/>
  <c r="AU183" i="19" s="1"/>
  <c r="AS175" i="19"/>
  <c r="AU175" i="19" s="1"/>
  <c r="AS186" i="19"/>
  <c r="AU186" i="19" s="1"/>
  <c r="AS202" i="19"/>
  <c r="AU202" i="19" s="1"/>
  <c r="AS176" i="19"/>
  <c r="AU176" i="19" s="1"/>
  <c r="AS191" i="19"/>
  <c r="AU191" i="19" s="1"/>
  <c r="AS194" i="19"/>
  <c r="AU194" i="19" s="1"/>
  <c r="AS196" i="19"/>
  <c r="AU196" i="19" s="1"/>
  <c r="AS184" i="19"/>
  <c r="AU184" i="19" s="1"/>
  <c r="AS188" i="19"/>
  <c r="AU188" i="19" s="1"/>
  <c r="AS195" i="19"/>
  <c r="AU195" i="19" s="1"/>
  <c r="AS178" i="19"/>
  <c r="AU178" i="19" s="1"/>
  <c r="AS179" i="19"/>
  <c r="AU179" i="19" s="1"/>
  <c r="AS189" i="19"/>
  <c r="AU189" i="19" s="1"/>
  <c r="AS182" i="19"/>
  <c r="AU182" i="19" s="1"/>
  <c r="AS197" i="19"/>
  <c r="AU197" i="19" s="1"/>
  <c r="C12" i="2"/>
  <c r="AS19" i="19"/>
  <c r="AU19" i="19" s="1"/>
  <c r="AS47" i="19"/>
  <c r="AU47" i="19" s="1"/>
  <c r="AS27" i="19"/>
  <c r="AU27" i="19" s="1"/>
  <c r="AS32" i="19"/>
  <c r="AU32" i="19" s="1"/>
  <c r="AS113" i="19"/>
  <c r="AU113" i="19" s="1"/>
  <c r="AS69" i="19"/>
  <c r="AU69" i="19" s="1"/>
  <c r="AS154" i="19"/>
  <c r="AU154" i="19" s="1"/>
  <c r="AS3" i="19"/>
  <c r="AU3" i="19" s="1"/>
  <c r="AS46" i="19"/>
  <c r="AU46" i="19" s="1"/>
  <c r="AS159" i="19"/>
  <c r="AU159" i="19" s="1"/>
  <c r="AS118" i="19"/>
  <c r="AU118" i="19" s="1"/>
  <c r="AS123" i="19"/>
  <c r="AU123" i="19" s="1"/>
  <c r="AS71" i="19"/>
  <c r="AU71" i="19" s="1"/>
  <c r="AS141" i="19"/>
  <c r="AU141" i="19" s="1"/>
  <c r="AS45" i="19"/>
  <c r="AU45" i="19" s="1"/>
  <c r="AS114" i="19"/>
  <c r="AU114" i="19" s="1"/>
  <c r="AS135" i="19"/>
  <c r="AU135" i="19" s="1"/>
  <c r="AS30" i="19"/>
  <c r="AU30" i="19" s="1"/>
  <c r="AS21" i="19"/>
  <c r="AU21" i="19" s="1"/>
  <c r="AS168" i="19"/>
  <c r="AU168" i="19" s="1"/>
  <c r="AS13" i="19"/>
  <c r="AU13" i="19" s="1"/>
  <c r="AS77" i="19"/>
  <c r="AU77" i="19" s="1"/>
  <c r="AS20" i="19"/>
  <c r="AU20" i="19" s="1"/>
  <c r="AS68" i="19"/>
  <c r="AU68" i="19" s="1"/>
  <c r="AS49" i="19"/>
  <c r="AU49" i="19" s="1"/>
  <c r="AS165" i="19"/>
  <c r="AU165" i="19" s="1"/>
  <c r="AS54" i="19"/>
  <c r="AU54" i="19" s="1"/>
  <c r="AS138" i="19"/>
  <c r="AU138" i="19" s="1"/>
  <c r="AS143" i="19"/>
  <c r="AU143" i="19" s="1"/>
  <c r="AS93" i="19"/>
  <c r="AU93" i="19" s="1"/>
  <c r="AS153" i="19"/>
  <c r="AU153" i="19" s="1"/>
  <c r="AS41" i="19"/>
  <c r="AU41" i="19" s="1"/>
  <c r="AS96" i="19"/>
  <c r="AU96" i="19" s="1"/>
  <c r="AS145" i="19"/>
  <c r="AU145" i="19" s="1"/>
  <c r="AS61" i="19"/>
  <c r="AU61" i="19" s="1"/>
  <c r="AS166" i="19"/>
  <c r="AU166" i="19" s="1"/>
  <c r="AS52" i="19"/>
  <c r="AU52" i="19" s="1"/>
  <c r="AS12" i="19"/>
  <c r="AU12" i="19" s="1"/>
  <c r="AS90" i="19"/>
  <c r="AU90" i="19" s="1"/>
  <c r="AS6" i="19"/>
  <c r="AU6" i="19" s="1"/>
  <c r="AS4" i="19"/>
  <c r="AU4" i="19" s="1"/>
  <c r="AS110" i="19"/>
  <c r="AU110" i="19" s="1"/>
  <c r="AS156" i="19"/>
  <c r="AU156" i="19" s="1"/>
  <c r="AS171" i="19"/>
  <c r="AU171" i="19" s="1"/>
  <c r="AS137" i="19"/>
  <c r="AU137" i="19" s="1"/>
  <c r="AS37" i="19"/>
  <c r="AU37" i="19" s="1"/>
  <c r="AS29" i="19"/>
  <c r="AU29" i="19" s="1"/>
  <c r="AS95" i="19"/>
  <c r="AU95" i="19" s="1"/>
  <c r="AS131" i="19"/>
  <c r="AU131" i="19" s="1"/>
  <c r="AS102" i="19"/>
  <c r="AU102" i="19" s="1"/>
  <c r="AS57" i="19"/>
  <c r="AU57" i="19" s="1"/>
  <c r="AS142" i="19"/>
  <c r="AU142" i="19" s="1"/>
  <c r="AS132" i="19"/>
  <c r="AU132" i="19" s="1"/>
  <c r="AS151" i="19"/>
  <c r="AU151" i="19" s="1"/>
  <c r="AS126" i="19"/>
  <c r="AU126" i="19" s="1"/>
  <c r="AS112" i="19"/>
  <c r="AU112" i="19" s="1"/>
  <c r="AS38" i="19"/>
  <c r="AU38" i="19" s="1"/>
  <c r="AS106" i="19"/>
  <c r="AU106" i="19" s="1"/>
  <c r="AS122" i="19"/>
  <c r="AU122" i="19" s="1"/>
  <c r="AS149" i="19"/>
  <c r="AU149" i="19" s="1"/>
  <c r="AS15" i="19"/>
  <c r="AU15" i="19" s="1"/>
  <c r="AS59" i="19"/>
  <c r="AU59" i="19" s="1"/>
  <c r="AS76" i="19"/>
  <c r="AU76" i="19" s="1"/>
  <c r="AS94" i="19"/>
  <c r="AU94" i="19" s="1"/>
  <c r="AS172" i="19"/>
  <c r="AU172" i="19" s="1"/>
  <c r="AS169" i="19"/>
  <c r="AU169" i="19" s="1"/>
  <c r="AS128" i="19"/>
  <c r="AU128" i="19" s="1"/>
  <c r="AS101" i="19"/>
  <c r="AU101" i="19" s="1"/>
  <c r="AS36" i="19"/>
  <c r="AU36" i="19" s="1"/>
  <c r="AS99" i="19"/>
  <c r="AU99" i="19" s="1"/>
  <c r="AS83" i="19"/>
  <c r="AU83" i="19" s="1"/>
  <c r="AS107" i="19"/>
  <c r="AU107" i="19" s="1"/>
  <c r="AS22" i="19"/>
  <c r="AU22" i="19" s="1"/>
  <c r="AS40" i="19"/>
  <c r="AU40" i="19" s="1"/>
  <c r="AS119" i="19"/>
  <c r="AU119" i="19" s="1"/>
  <c r="AS160" i="19"/>
  <c r="AU160" i="19" s="1"/>
  <c r="AS125" i="19"/>
  <c r="AU125" i="19" s="1"/>
  <c r="AS158" i="19"/>
  <c r="AU158" i="19" s="1"/>
  <c r="AS39" i="19"/>
  <c r="AU39" i="19" s="1"/>
  <c r="AS120" i="19"/>
  <c r="AU120" i="19" s="1"/>
  <c r="AS51" i="19"/>
  <c r="AU51" i="19" s="1"/>
  <c r="AS70" i="19"/>
  <c r="AU70" i="19" s="1"/>
  <c r="AS53" i="19"/>
  <c r="AU53" i="19" s="1"/>
  <c r="AS62" i="19"/>
  <c r="AU62" i="19" s="1"/>
  <c r="AS58" i="19"/>
  <c r="AU58" i="19" s="1"/>
  <c r="AS11" i="19"/>
  <c r="AU11" i="19" s="1"/>
  <c r="AS18" i="19"/>
  <c r="AU18" i="19" s="1"/>
  <c r="AS146" i="19"/>
  <c r="AU146" i="19" s="1"/>
  <c r="AS73" i="19"/>
  <c r="AU73" i="19" s="1"/>
  <c r="AS7" i="19"/>
  <c r="AU7" i="19" s="1"/>
  <c r="AS82" i="19"/>
  <c r="AU82" i="19" s="1"/>
  <c r="AS88" i="19"/>
  <c r="AU88" i="19" s="1"/>
  <c r="AS98" i="19"/>
  <c r="AU98" i="19" s="1"/>
  <c r="AS115" i="19"/>
  <c r="AU115" i="19" s="1"/>
  <c r="AS63" i="19"/>
  <c r="AU63" i="19" s="1"/>
  <c r="AS89" i="19"/>
  <c r="AU89" i="19" s="1"/>
  <c r="AS117" i="19"/>
  <c r="AU117" i="19" s="1"/>
  <c r="AS5" i="19"/>
  <c r="AU5" i="19" s="1"/>
  <c r="AS87" i="19"/>
  <c r="AU87" i="19" s="1"/>
  <c r="AS50" i="19"/>
  <c r="AU50" i="19" s="1"/>
  <c r="AS161" i="19"/>
  <c r="AU161" i="19" s="1"/>
  <c r="AS28" i="19"/>
  <c r="AU28" i="19" s="1"/>
  <c r="AS121" i="19"/>
  <c r="AU121" i="19" s="1"/>
  <c r="AS78" i="19"/>
  <c r="AU78" i="19" s="1"/>
  <c r="AS44" i="19"/>
  <c r="AU44" i="19" s="1"/>
  <c r="AS75" i="19"/>
  <c r="AU75" i="19" s="1"/>
  <c r="AS162" i="19"/>
  <c r="AU162" i="19" s="1"/>
  <c r="AS17" i="19"/>
  <c r="AU17" i="19" s="1"/>
  <c r="AS139" i="19"/>
  <c r="AU139" i="19" s="1"/>
  <c r="AS152" i="19"/>
  <c r="AU152" i="19" s="1"/>
  <c r="AS26" i="19"/>
  <c r="AU26" i="19" s="1"/>
  <c r="AS80" i="19"/>
  <c r="AU80" i="19" s="1"/>
  <c r="AS34" i="19"/>
  <c r="AU34" i="19" s="1"/>
  <c r="AS31" i="19"/>
  <c r="AU31" i="19" s="1"/>
  <c r="AS103" i="19"/>
  <c r="AU103" i="19" s="1"/>
  <c r="AS144" i="19"/>
  <c r="AU144" i="19" s="1"/>
  <c r="AS127" i="19"/>
  <c r="AU127" i="19" s="1"/>
  <c r="AS100" i="19"/>
  <c r="AU100" i="19" s="1"/>
  <c r="AS33" i="19"/>
  <c r="AU33" i="19" s="1"/>
  <c r="AS60" i="19"/>
  <c r="AU60" i="19" s="1"/>
  <c r="AS133" i="19"/>
  <c r="AU133" i="19" s="1"/>
  <c r="AS97" i="19"/>
  <c r="AU97" i="19" s="1"/>
  <c r="AS56" i="19"/>
  <c r="AU56" i="19" s="1"/>
  <c r="AS157" i="19"/>
  <c r="AU157" i="19" s="1"/>
  <c r="AS65" i="19"/>
  <c r="AU65" i="19" s="1"/>
  <c r="AS55" i="19"/>
  <c r="AU55" i="19" s="1"/>
  <c r="AS91" i="19"/>
  <c r="AU91" i="19" s="1"/>
  <c r="AS74" i="19"/>
  <c r="AU74" i="19" s="1"/>
  <c r="AS129" i="19"/>
  <c r="AU129" i="19" s="1"/>
  <c r="AS66" i="19"/>
  <c r="AU66" i="19" s="1"/>
  <c r="AS136" i="19"/>
  <c r="AU136" i="19" s="1"/>
  <c r="AS164" i="19"/>
  <c r="AU164" i="19" s="1"/>
  <c r="AS9" i="19"/>
  <c r="AU9" i="19" s="1"/>
  <c r="AS104" i="19"/>
  <c r="AU104" i="19" s="1"/>
  <c r="AS147" i="19"/>
  <c r="AU147" i="19" s="1"/>
  <c r="AS150" i="19"/>
  <c r="AU150" i="19" s="1"/>
  <c r="AS35" i="19"/>
  <c r="AU35" i="19" s="1"/>
  <c r="AS23" i="19"/>
  <c r="AU23" i="19" s="1"/>
  <c r="AS109" i="19"/>
  <c r="AU109" i="19" s="1"/>
  <c r="AS10" i="19"/>
  <c r="AU10" i="19" s="1"/>
  <c r="AS163" i="19"/>
  <c r="AU163" i="19" s="1"/>
  <c r="AS25" i="19"/>
  <c r="AU25" i="19" s="1"/>
  <c r="AS42" i="19"/>
  <c r="AU42" i="19" s="1"/>
  <c r="AS170" i="19"/>
  <c r="AU170" i="19" s="1"/>
  <c r="AS124" i="19"/>
  <c r="AU124" i="19" s="1"/>
  <c r="AS167" i="19"/>
  <c r="AU167" i="19" s="1"/>
  <c r="AS108" i="19"/>
  <c r="AU108" i="19" s="1"/>
  <c r="AS8" i="19"/>
  <c r="AU8" i="19" s="1"/>
  <c r="AS140" i="19"/>
  <c r="AU140" i="19" s="1"/>
  <c r="AS81" i="19"/>
  <c r="AU81" i="19" s="1"/>
  <c r="AS79" i="19"/>
  <c r="AU79" i="19" s="1"/>
  <c r="AS134" i="19"/>
  <c r="AU134" i="19" s="1"/>
  <c r="AS116" i="19"/>
  <c r="AU116" i="19" s="1"/>
  <c r="AS155" i="19"/>
  <c r="AU155" i="19" s="1"/>
  <c r="AS64" i="19"/>
  <c r="AU64" i="19" s="1"/>
  <c r="AS148" i="19"/>
  <c r="AU148" i="19" s="1"/>
  <c r="AS14" i="19"/>
  <c r="AS43" i="19"/>
  <c r="AU43" i="19" s="1"/>
  <c r="AS105" i="19"/>
  <c r="AU105" i="19" s="1"/>
  <c r="AS130" i="19"/>
  <c r="AU130" i="19" s="1"/>
  <c r="AS84" i="19"/>
  <c r="AU84" i="19" s="1"/>
  <c r="AS67" i="19"/>
  <c r="AU67" i="19" s="1"/>
  <c r="AS86" i="19"/>
  <c r="AU86" i="19" s="1"/>
  <c r="AS72" i="19"/>
  <c r="AU72" i="19" s="1"/>
  <c r="AS48" i="19"/>
  <c r="AU48" i="19" s="1"/>
  <c r="AS111" i="19"/>
  <c r="AU111" i="19" s="1"/>
  <c r="AS24" i="19"/>
  <c r="AU24" i="19" s="1"/>
  <c r="AS92" i="19"/>
  <c r="AU92" i="19" s="1"/>
  <c r="AS16" i="19"/>
  <c r="AU16" i="19" s="1"/>
  <c r="AS2" i="19"/>
  <c r="AU85" i="19"/>
  <c r="I19" i="2"/>
  <c r="Y34" i="4"/>
  <c r="Y39" i="3"/>
  <c r="Y41" i="3"/>
  <c r="Y35" i="4"/>
  <c r="Y28" i="4"/>
  <c r="Y12" i="4"/>
  <c r="Y26" i="4"/>
  <c r="Y31" i="4"/>
  <c r="Y18" i="4"/>
  <c r="Y27" i="4"/>
  <c r="Y13" i="4"/>
  <c r="Y20" i="4"/>
  <c r="Y38" i="4"/>
  <c r="Y36" i="4"/>
  <c r="Y11" i="4"/>
  <c r="H21" i="2"/>
  <c r="I21" i="2"/>
  <c r="Y44" i="4"/>
  <c r="Y7" i="4"/>
  <c r="Y3" i="4"/>
  <c r="Y14" i="4"/>
  <c r="Y45" i="4"/>
  <c r="Y43" i="4"/>
  <c r="Y17" i="4"/>
  <c r="Y41" i="4"/>
  <c r="Y21" i="4"/>
  <c r="Y25" i="4"/>
  <c r="Y15" i="4"/>
  <c r="Y39" i="4"/>
  <c r="Y5" i="4"/>
  <c r="Y29" i="4"/>
  <c r="Y16" i="4"/>
  <c r="Y40" i="4"/>
  <c r="Y6" i="4"/>
  <c r="Y30" i="4"/>
  <c r="Y24" i="4"/>
  <c r="Y8" i="4"/>
  <c r="Y32" i="4"/>
  <c r="Y22" i="4"/>
  <c r="Y4" i="3"/>
  <c r="Y40" i="3"/>
  <c r="Y3" i="3"/>
  <c r="Y26" i="3"/>
  <c r="Y25" i="3"/>
  <c r="Y36" i="3"/>
  <c r="Y11" i="3"/>
  <c r="Y14" i="3"/>
  <c r="Y13" i="3"/>
  <c r="Y12" i="3"/>
  <c r="Y35" i="3"/>
  <c r="Y5" i="3"/>
  <c r="Y38" i="3"/>
  <c r="Y6" i="3"/>
  <c r="Y23" i="3"/>
  <c r="Y37" i="3"/>
  <c r="Y24" i="3"/>
  <c r="Y34" i="3"/>
  <c r="Y10" i="3"/>
  <c r="Y21" i="3"/>
  <c r="Y32" i="3"/>
  <c r="Y20" i="3"/>
  <c r="Y8" i="3"/>
  <c r="Y31" i="3"/>
  <c r="Y19" i="3"/>
  <c r="Y7" i="3"/>
  <c r="Y18" i="3"/>
  <c r="Y17" i="3"/>
  <c r="Y15" i="3"/>
  <c r="Y30" i="3"/>
  <c r="Y16" i="3"/>
  <c r="Y29" i="3"/>
  <c r="Y22" i="3"/>
  <c r="Y33" i="3"/>
  <c r="Y9" i="3"/>
  <c r="Y28" i="3"/>
  <c r="Y27" i="3"/>
  <c r="Y2" i="3"/>
  <c r="D259" i="19" l="1"/>
  <c r="AW259" i="19" s="1"/>
  <c r="D268" i="19"/>
  <c r="AW268" i="19" s="1"/>
  <c r="D265" i="19"/>
  <c r="AW265" i="19" s="1"/>
  <c r="D286" i="19"/>
  <c r="AW286" i="19" s="1"/>
  <c r="D284" i="19"/>
  <c r="AW284" i="19" s="1"/>
  <c r="J6" i="2"/>
  <c r="K4" i="2" s="1"/>
  <c r="D343" i="19"/>
  <c r="AW343" i="19" s="1"/>
  <c r="D363" i="19"/>
  <c r="AW363" i="19" s="1"/>
  <c r="BD226" i="19"/>
  <c r="CW226" i="19" s="1"/>
  <c r="D341" i="19"/>
  <c r="AW341" i="19" s="1"/>
  <c r="D459" i="19"/>
  <c r="AW459" i="19" s="1"/>
  <c r="D468" i="19"/>
  <c r="AW468" i="19" s="1"/>
  <c r="D464" i="19"/>
  <c r="AW464" i="19" s="1"/>
  <c r="BD327" i="19"/>
  <c r="CW327" i="19" s="1"/>
  <c r="BD323" i="19"/>
  <c r="CW323" i="19" s="1"/>
  <c r="BD154" i="19"/>
  <c r="CW154" i="19" s="1"/>
  <c r="D279" i="19"/>
  <c r="AW279" i="19" s="1"/>
  <c r="D276" i="19"/>
  <c r="AW276" i="19" s="1"/>
  <c r="BD181" i="19"/>
  <c r="CW181" i="19" s="1"/>
  <c r="D354" i="19"/>
  <c r="AW354" i="19" s="1"/>
  <c r="D350" i="19"/>
  <c r="AW350" i="19" s="1"/>
  <c r="BD237" i="19"/>
  <c r="CW237" i="19" s="1"/>
  <c r="D461" i="19"/>
  <c r="AW461" i="19" s="1"/>
  <c r="D470" i="19"/>
  <c r="AW470" i="19" s="1"/>
  <c r="BD317" i="19"/>
  <c r="CW317" i="19" s="1"/>
  <c r="D475" i="19"/>
  <c r="AW475" i="19" s="1"/>
  <c r="BD398" i="19"/>
  <c r="CW398" i="19" s="1"/>
  <c r="BD390" i="19"/>
  <c r="CW390" i="19" s="1"/>
  <c r="D597" i="19"/>
  <c r="AW597" i="19" s="1"/>
  <c r="BD386" i="19"/>
  <c r="CW386" i="19" s="1"/>
  <c r="D603" i="19"/>
  <c r="AW603" i="19" s="1"/>
  <c r="BD401" i="19"/>
  <c r="CW401" i="19" s="1"/>
  <c r="D613" i="19"/>
  <c r="AW613" i="19" s="1"/>
  <c r="D612" i="19"/>
  <c r="AW612" i="19" s="1"/>
  <c r="BD393" i="19"/>
  <c r="CW393" i="19" s="1"/>
  <c r="BD392" i="19"/>
  <c r="CW392" i="19" s="1"/>
  <c r="D624" i="19"/>
  <c r="AW624" i="19" s="1"/>
  <c r="D599" i="19"/>
  <c r="AW599" i="19" s="1"/>
  <c r="D596" i="19"/>
  <c r="AW596" i="19" s="1"/>
  <c r="D608" i="19"/>
  <c r="AW608" i="19" s="1"/>
  <c r="D595" i="19"/>
  <c r="AW595" i="19" s="1"/>
  <c r="D605" i="19"/>
  <c r="AW605" i="19" s="1"/>
  <c r="BD391" i="19"/>
  <c r="CW391" i="19" s="1"/>
  <c r="D617" i="19"/>
  <c r="AW617" i="19" s="1"/>
  <c r="D622" i="19"/>
  <c r="AW622" i="19" s="1"/>
  <c r="BD387" i="19"/>
  <c r="CW387" i="19" s="1"/>
  <c r="BD396" i="19"/>
  <c r="CW396" i="19" s="1"/>
  <c r="D610" i="19"/>
  <c r="AW610" i="19" s="1"/>
  <c r="D618" i="19"/>
  <c r="AW618" i="19" s="1"/>
  <c r="D607" i="19"/>
  <c r="AW607" i="19" s="1"/>
  <c r="D598" i="19"/>
  <c r="AW598" i="19" s="1"/>
  <c r="D594" i="19"/>
  <c r="AW594" i="19" s="1"/>
  <c r="D536" i="19"/>
  <c r="AW536" i="19" s="1"/>
  <c r="BD358" i="19"/>
  <c r="CW358" i="19" s="1"/>
  <c r="BD354" i="19"/>
  <c r="CW354" i="19" s="1"/>
  <c r="D621" i="19"/>
  <c r="AW621" i="19" s="1"/>
  <c r="BD400" i="19"/>
  <c r="CW400" i="19" s="1"/>
  <c r="D601" i="19"/>
  <c r="AW601" i="19" s="1"/>
  <c r="BD399" i="19"/>
  <c r="CW399" i="19" s="1"/>
  <c r="D623" i="19"/>
  <c r="AW623" i="19" s="1"/>
  <c r="BD366" i="19"/>
  <c r="CW366" i="19" s="1"/>
  <c r="D559" i="19"/>
  <c r="AW559" i="19" s="1"/>
  <c r="D555" i="19"/>
  <c r="AW555" i="19" s="1"/>
  <c r="D609" i="19"/>
  <c r="AW609" i="19" s="1"/>
  <c r="D619" i="19"/>
  <c r="AW619" i="19" s="1"/>
  <c r="BD405" i="19"/>
  <c r="CW405" i="19" s="1"/>
  <c r="D629" i="19"/>
  <c r="AW629" i="19" s="1"/>
  <c r="D627" i="19"/>
  <c r="AW627" i="19" s="1"/>
  <c r="D553" i="19"/>
  <c r="AW553" i="19" s="1"/>
  <c r="D547" i="19"/>
  <c r="AW547" i="19" s="1"/>
  <c r="BD365" i="19"/>
  <c r="CW365" i="19" s="1"/>
  <c r="D615" i="19"/>
  <c r="AW615" i="19" s="1"/>
  <c r="D540" i="19"/>
  <c r="AW540" i="19" s="1"/>
  <c r="D546" i="19"/>
  <c r="AW546" i="19" s="1"/>
  <c r="BD389" i="19"/>
  <c r="CW389" i="19" s="1"/>
  <c r="D630" i="19"/>
  <c r="AW630" i="19" s="1"/>
  <c r="D600" i="19"/>
  <c r="AW600" i="19" s="1"/>
  <c r="D593" i="19"/>
  <c r="AW593" i="19" s="1"/>
  <c r="BD407" i="19"/>
  <c r="CW407" i="19" s="1"/>
  <c r="BD362" i="19"/>
  <c r="CW362" i="19" s="1"/>
  <c r="BD356" i="19"/>
  <c r="CW356" i="19" s="1"/>
  <c r="BD416" i="19"/>
  <c r="CW416" i="19" s="1"/>
  <c r="BD417" i="19"/>
  <c r="CW417" i="19" s="1"/>
  <c r="BD429" i="19"/>
  <c r="CW429" i="19" s="1"/>
  <c r="D643" i="19"/>
  <c r="AW643" i="19" s="1"/>
  <c r="D655" i="19"/>
  <c r="AW655" i="19" s="1"/>
  <c r="D667" i="19"/>
  <c r="AW667" i="19" s="1"/>
  <c r="BD430" i="19"/>
  <c r="CW430" i="19" s="1"/>
  <c r="D644" i="19"/>
  <c r="AW644" i="19" s="1"/>
  <c r="D656" i="19"/>
  <c r="AW656" i="19" s="1"/>
  <c r="D668" i="19"/>
  <c r="AW668" i="19" s="1"/>
  <c r="D649" i="19"/>
  <c r="AW649" i="19" s="1"/>
  <c r="D666" i="19"/>
  <c r="AW666" i="19" s="1"/>
  <c r="BD418" i="19"/>
  <c r="CW418" i="19" s="1"/>
  <c r="BD419" i="19"/>
  <c r="CW419" i="19" s="1"/>
  <c r="D633" i="19"/>
  <c r="AW633" i="19" s="1"/>
  <c r="D645" i="19"/>
  <c r="AW645" i="19" s="1"/>
  <c r="D657" i="19"/>
  <c r="AW657" i="19" s="1"/>
  <c r="D669" i="19"/>
  <c r="AW669" i="19" s="1"/>
  <c r="D648" i="19"/>
  <c r="AW648" i="19" s="1"/>
  <c r="D654" i="19"/>
  <c r="AW654" i="19" s="1"/>
  <c r="BD420" i="19"/>
  <c r="CW420" i="19" s="1"/>
  <c r="D634" i="19"/>
  <c r="AW634" i="19" s="1"/>
  <c r="D646" i="19"/>
  <c r="AW646" i="19" s="1"/>
  <c r="D658" i="19"/>
  <c r="AW658" i="19" s="1"/>
  <c r="D636" i="19"/>
  <c r="AW636" i="19" s="1"/>
  <c r="D660" i="19"/>
  <c r="AW660" i="19" s="1"/>
  <c r="D637" i="19"/>
  <c r="AW637" i="19" s="1"/>
  <c r="BD426" i="19"/>
  <c r="CW426" i="19" s="1"/>
  <c r="D664" i="19"/>
  <c r="AW664" i="19" s="1"/>
  <c r="BD415" i="19"/>
  <c r="CW415" i="19" s="1"/>
  <c r="D641" i="19"/>
  <c r="AW641" i="19" s="1"/>
  <c r="D665" i="19"/>
  <c r="AW665" i="19" s="1"/>
  <c r="BD428" i="19"/>
  <c r="CW428" i="19" s="1"/>
  <c r="BD409" i="19"/>
  <c r="CW409" i="19" s="1"/>
  <c r="BD421" i="19"/>
  <c r="CW421" i="19" s="1"/>
  <c r="D635" i="19"/>
  <c r="AW635" i="19" s="1"/>
  <c r="D647" i="19"/>
  <c r="AW647" i="19" s="1"/>
  <c r="D659" i="19"/>
  <c r="AW659" i="19" s="1"/>
  <c r="BD422" i="19"/>
  <c r="CW422" i="19" s="1"/>
  <c r="BD423" i="19"/>
  <c r="CW423" i="19" s="1"/>
  <c r="D661" i="19"/>
  <c r="AW661" i="19" s="1"/>
  <c r="BD414" i="19"/>
  <c r="CW414" i="19" s="1"/>
  <c r="D640" i="19"/>
  <c r="AW640" i="19" s="1"/>
  <c r="D652" i="19"/>
  <c r="AW652" i="19" s="1"/>
  <c r="BD427" i="19"/>
  <c r="CW427" i="19" s="1"/>
  <c r="D653" i="19"/>
  <c r="AW653" i="19" s="1"/>
  <c r="D642" i="19"/>
  <c r="AW642" i="19" s="1"/>
  <c r="BD410" i="19"/>
  <c r="CW410" i="19" s="1"/>
  <c r="BD411" i="19"/>
  <c r="CW411" i="19" s="1"/>
  <c r="BD412" i="19"/>
  <c r="CW412" i="19" s="1"/>
  <c r="BD424" i="19"/>
  <c r="CW424" i="19" s="1"/>
  <c r="D638" i="19"/>
  <c r="AW638" i="19" s="1"/>
  <c r="D650" i="19"/>
  <c r="AW650" i="19" s="1"/>
  <c r="D662" i="19"/>
  <c r="AW662" i="19" s="1"/>
  <c r="BD413" i="19"/>
  <c r="CW413" i="19" s="1"/>
  <c r="BD425" i="19"/>
  <c r="CW425" i="19" s="1"/>
  <c r="D639" i="19"/>
  <c r="AW639" i="19" s="1"/>
  <c r="D651" i="19"/>
  <c r="AW651" i="19" s="1"/>
  <c r="D663" i="19"/>
  <c r="AW663" i="19" s="1"/>
  <c r="D611" i="19"/>
  <c r="AW611" i="19" s="1"/>
  <c r="BD397" i="19"/>
  <c r="CW397" i="19" s="1"/>
  <c r="BD395" i="19"/>
  <c r="CW395" i="19" s="1"/>
  <c r="D551" i="19"/>
  <c r="AW551" i="19" s="1"/>
  <c r="D541" i="19"/>
  <c r="AW541" i="19" s="1"/>
  <c r="J10" i="2"/>
  <c r="BD404" i="19"/>
  <c r="CW404" i="19" s="1"/>
  <c r="D606" i="19"/>
  <c r="AW606" i="19" s="1"/>
  <c r="BD403" i="19"/>
  <c r="CW403" i="19" s="1"/>
  <c r="BD385" i="19"/>
  <c r="CW385" i="19" s="1"/>
  <c r="D626" i="19"/>
  <c r="AW626" i="19" s="1"/>
  <c r="D539" i="19"/>
  <c r="AW539" i="19" s="1"/>
  <c r="D552" i="19"/>
  <c r="AW552" i="19" s="1"/>
  <c r="D620" i="19"/>
  <c r="AW620" i="19" s="1"/>
  <c r="D628" i="19"/>
  <c r="AW628" i="19" s="1"/>
  <c r="D614" i="19"/>
  <c r="AW614" i="19" s="1"/>
  <c r="D549" i="19"/>
  <c r="AW549" i="19" s="1"/>
  <c r="D556" i="19"/>
  <c r="AW556" i="19" s="1"/>
  <c r="D616" i="19"/>
  <c r="AW616" i="19" s="1"/>
  <c r="D602" i="19"/>
  <c r="AW602" i="19" s="1"/>
  <c r="D558" i="19"/>
  <c r="AW558" i="19" s="1"/>
  <c r="D560" i="19"/>
  <c r="AW560" i="19" s="1"/>
  <c r="D544" i="19"/>
  <c r="AW544" i="19" s="1"/>
  <c r="BD388" i="19"/>
  <c r="CW388" i="19" s="1"/>
  <c r="D604" i="19"/>
  <c r="AW604" i="19" s="1"/>
  <c r="BD406" i="19"/>
  <c r="CW406" i="19" s="1"/>
  <c r="BD363" i="19"/>
  <c r="CW363" i="19" s="1"/>
  <c r="D548" i="19"/>
  <c r="AW548" i="19" s="1"/>
  <c r="D532" i="19"/>
  <c r="AW532" i="19" s="1"/>
  <c r="BD402" i="19"/>
  <c r="CW402" i="19" s="1"/>
  <c r="D632" i="19"/>
  <c r="AW632" i="19" s="1"/>
  <c r="D625" i="19"/>
  <c r="AW625" i="19" s="1"/>
  <c r="D631" i="19"/>
  <c r="AW631" i="19" s="1"/>
  <c r="BD408" i="19"/>
  <c r="CW408" i="19" s="1"/>
  <c r="D550" i="19"/>
  <c r="AW550" i="19" s="1"/>
  <c r="D557" i="19"/>
  <c r="AW557" i="19" s="1"/>
  <c r="BD360" i="19"/>
  <c r="CW360" i="19" s="1"/>
  <c r="BD364" i="19"/>
  <c r="CW364" i="19" s="1"/>
  <c r="BD361" i="19"/>
  <c r="CW361" i="19" s="1"/>
  <c r="D534" i="19"/>
  <c r="AW534" i="19" s="1"/>
  <c r="D543" i="19"/>
  <c r="AW543" i="19" s="1"/>
  <c r="D530" i="19"/>
  <c r="AW530" i="19" s="1"/>
  <c r="D537" i="19"/>
  <c r="AW537" i="19" s="1"/>
  <c r="D533" i="19"/>
  <c r="AW533" i="19" s="1"/>
  <c r="BD353" i="19"/>
  <c r="CW353" i="19" s="1"/>
  <c r="J17" i="2"/>
  <c r="BD352" i="19"/>
  <c r="CW352" i="19" s="1"/>
  <c r="BD359" i="19"/>
  <c r="CW359" i="19" s="1"/>
  <c r="D545" i="19"/>
  <c r="AW545" i="19" s="1"/>
  <c r="D531" i="19"/>
  <c r="AW531" i="19" s="1"/>
  <c r="D535" i="19"/>
  <c r="AW535" i="19" s="1"/>
  <c r="BD367" i="19"/>
  <c r="CW367" i="19" s="1"/>
  <c r="D554" i="19"/>
  <c r="AW554" i="19" s="1"/>
  <c r="D538" i="19"/>
  <c r="AW538" i="19" s="1"/>
  <c r="BD357" i="19"/>
  <c r="CW357" i="19" s="1"/>
  <c r="BD355" i="19"/>
  <c r="CW355" i="19" s="1"/>
  <c r="D6" i="2"/>
  <c r="D561" i="19"/>
  <c r="AW561" i="19" s="1"/>
  <c r="D573" i="19"/>
  <c r="AW573" i="19" s="1"/>
  <c r="D585" i="19"/>
  <c r="AW585" i="19" s="1"/>
  <c r="BD379" i="19"/>
  <c r="CW379" i="19" s="1"/>
  <c r="D562" i="19"/>
  <c r="AW562" i="19" s="1"/>
  <c r="D574" i="19"/>
  <c r="AW574" i="19" s="1"/>
  <c r="D586" i="19"/>
  <c r="AW586" i="19" s="1"/>
  <c r="BD368" i="19"/>
  <c r="CW368" i="19" s="1"/>
  <c r="BD380" i="19"/>
  <c r="CW380" i="19" s="1"/>
  <c r="D563" i="19"/>
  <c r="AW563" i="19" s="1"/>
  <c r="D575" i="19"/>
  <c r="AW575" i="19" s="1"/>
  <c r="D587" i="19"/>
  <c r="AW587" i="19" s="1"/>
  <c r="BD369" i="19"/>
  <c r="CW369" i="19" s="1"/>
  <c r="BD381" i="19"/>
  <c r="CW381" i="19" s="1"/>
  <c r="BD377" i="19"/>
  <c r="CW377" i="19" s="1"/>
  <c r="D572" i="19"/>
  <c r="AW572" i="19" s="1"/>
  <c r="D564" i="19"/>
  <c r="AW564" i="19" s="1"/>
  <c r="D576" i="19"/>
  <c r="AW576" i="19" s="1"/>
  <c r="D588" i="19"/>
  <c r="AW588" i="19" s="1"/>
  <c r="BD370" i="19"/>
  <c r="CW370" i="19" s="1"/>
  <c r="BD382" i="19"/>
  <c r="CW382" i="19" s="1"/>
  <c r="D565" i="19"/>
  <c r="AW565" i="19" s="1"/>
  <c r="D577" i="19"/>
  <c r="AW577" i="19" s="1"/>
  <c r="D589" i="19"/>
  <c r="AW589" i="19" s="1"/>
  <c r="BD371" i="19"/>
  <c r="CW371" i="19" s="1"/>
  <c r="BD383" i="19"/>
  <c r="CW383" i="19" s="1"/>
  <c r="D566" i="19"/>
  <c r="AW566" i="19" s="1"/>
  <c r="D578" i="19"/>
  <c r="AW578" i="19" s="1"/>
  <c r="D590" i="19"/>
  <c r="AW590" i="19" s="1"/>
  <c r="BD372" i="19"/>
  <c r="CW372" i="19" s="1"/>
  <c r="BD384" i="19"/>
  <c r="CW384" i="19" s="1"/>
  <c r="D567" i="19"/>
  <c r="AW567" i="19" s="1"/>
  <c r="D579" i="19"/>
  <c r="AW579" i="19" s="1"/>
  <c r="D591" i="19"/>
  <c r="AW591" i="19" s="1"/>
  <c r="BD373" i="19"/>
  <c r="CW373" i="19" s="1"/>
  <c r="D568" i="19"/>
  <c r="AW568" i="19" s="1"/>
  <c r="D580" i="19"/>
  <c r="AW580" i="19" s="1"/>
  <c r="D592" i="19"/>
  <c r="AW592" i="19" s="1"/>
  <c r="BD374" i="19"/>
  <c r="CW374" i="19" s="1"/>
  <c r="D569" i="19"/>
  <c r="AW569" i="19" s="1"/>
  <c r="D581" i="19"/>
  <c r="AW581" i="19" s="1"/>
  <c r="BD375" i="19"/>
  <c r="CW375" i="19" s="1"/>
  <c r="D570" i="19"/>
  <c r="AW570" i="19" s="1"/>
  <c r="D582" i="19"/>
  <c r="AW582" i="19" s="1"/>
  <c r="BD376" i="19"/>
  <c r="CW376" i="19" s="1"/>
  <c r="D571" i="19"/>
  <c r="AW571" i="19" s="1"/>
  <c r="D583" i="19"/>
  <c r="AW583" i="19" s="1"/>
  <c r="D584" i="19"/>
  <c r="AW584" i="19" s="1"/>
  <c r="BD378" i="19"/>
  <c r="CW378" i="19" s="1"/>
  <c r="J14" i="2"/>
  <c r="D521" i="19"/>
  <c r="AW521" i="19" s="1"/>
  <c r="BD336" i="19"/>
  <c r="CW336" i="19" s="1"/>
  <c r="D511" i="19"/>
  <c r="AW511" i="19" s="1"/>
  <c r="D503" i="19"/>
  <c r="AW503" i="19" s="1"/>
  <c r="D498" i="19"/>
  <c r="AW498" i="19" s="1"/>
  <c r="BD347" i="19"/>
  <c r="CW347" i="19" s="1"/>
  <c r="D508" i="19"/>
  <c r="AW508" i="19" s="1"/>
  <c r="BD335" i="19"/>
  <c r="CW335" i="19" s="1"/>
  <c r="D519" i="19"/>
  <c r="AW519" i="19" s="1"/>
  <c r="D514" i="19"/>
  <c r="AW514" i="19" s="1"/>
  <c r="D495" i="19"/>
  <c r="AW495" i="19" s="1"/>
  <c r="D529" i="19"/>
  <c r="AW529" i="19" s="1"/>
  <c r="BD334" i="19"/>
  <c r="CW334" i="19" s="1"/>
  <c r="D499" i="19"/>
  <c r="AW499" i="19" s="1"/>
  <c r="D517" i="19"/>
  <c r="AW517" i="19" s="1"/>
  <c r="D513" i="19"/>
  <c r="AW513" i="19" s="1"/>
  <c r="D510" i="19"/>
  <c r="AW510" i="19" s="1"/>
  <c r="BD349" i="19"/>
  <c r="CW349" i="19" s="1"/>
  <c r="D501" i="19"/>
  <c r="AW501" i="19" s="1"/>
  <c r="BD342" i="19"/>
  <c r="CW342" i="19" s="1"/>
  <c r="BD337" i="19"/>
  <c r="CW337" i="19" s="1"/>
  <c r="BD333" i="19"/>
  <c r="CW333" i="19" s="1"/>
  <c r="D497" i="19"/>
  <c r="AW497" i="19" s="1"/>
  <c r="D516" i="19"/>
  <c r="AW516" i="19" s="1"/>
  <c r="D505" i="19"/>
  <c r="AW505" i="19" s="1"/>
  <c r="BD341" i="19"/>
  <c r="CW341" i="19" s="1"/>
  <c r="J9" i="2"/>
  <c r="D504" i="19"/>
  <c r="AW504" i="19" s="1"/>
  <c r="D512" i="19"/>
  <c r="AW512" i="19" s="1"/>
  <c r="D496" i="19"/>
  <c r="AW496" i="19" s="1"/>
  <c r="D515" i="19"/>
  <c r="AW515" i="19" s="1"/>
  <c r="D522" i="19"/>
  <c r="AW522" i="19" s="1"/>
  <c r="D528" i="19"/>
  <c r="AW528" i="19" s="1"/>
  <c r="D526" i="19"/>
  <c r="AW526" i="19" s="1"/>
  <c r="D524" i="19"/>
  <c r="AW524" i="19" s="1"/>
  <c r="D507" i="19"/>
  <c r="AW507" i="19" s="1"/>
  <c r="D520" i="19"/>
  <c r="AW520" i="19" s="1"/>
  <c r="D502" i="19"/>
  <c r="AW502" i="19" s="1"/>
  <c r="D500" i="19"/>
  <c r="AW500" i="19" s="1"/>
  <c r="BD351" i="19"/>
  <c r="CW351" i="19" s="1"/>
  <c r="BD340" i="19"/>
  <c r="CW340" i="19" s="1"/>
  <c r="D492" i="19"/>
  <c r="AW492" i="19" s="1"/>
  <c r="D490" i="19"/>
  <c r="AW490" i="19" s="1"/>
  <c r="BD344" i="19"/>
  <c r="CW344" i="19" s="1"/>
  <c r="BD339" i="19"/>
  <c r="CW339" i="19" s="1"/>
  <c r="D518" i="19"/>
  <c r="AW518" i="19" s="1"/>
  <c r="BD348" i="19"/>
  <c r="CW348" i="19" s="1"/>
  <c r="BD346" i="19"/>
  <c r="CW346" i="19" s="1"/>
  <c r="BD332" i="19"/>
  <c r="CW332" i="19" s="1"/>
  <c r="D523" i="19"/>
  <c r="AW523" i="19" s="1"/>
  <c r="D506" i="19"/>
  <c r="AW506" i="19" s="1"/>
  <c r="D494" i="19"/>
  <c r="AW494" i="19" s="1"/>
  <c r="D527" i="19"/>
  <c r="AW527" i="19" s="1"/>
  <c r="D525" i="19"/>
  <c r="AW525" i="19" s="1"/>
  <c r="BD343" i="19"/>
  <c r="CW343" i="19" s="1"/>
  <c r="BD331" i="19"/>
  <c r="CW331" i="19" s="1"/>
  <c r="BD350" i="19"/>
  <c r="CW350" i="19" s="1"/>
  <c r="BD338" i="19"/>
  <c r="CW338" i="19" s="1"/>
  <c r="D493" i="19"/>
  <c r="AW493" i="19" s="1"/>
  <c r="D491" i="19"/>
  <c r="AW491" i="19" s="1"/>
  <c r="BD345" i="19"/>
  <c r="CW345" i="19" s="1"/>
  <c r="D509" i="19"/>
  <c r="AW509" i="19" s="1"/>
  <c r="BD309" i="19"/>
  <c r="CW309" i="19" s="1"/>
  <c r="D429" i="19"/>
  <c r="AW429" i="19" s="1"/>
  <c r="BD303" i="19"/>
  <c r="CW303" i="19" s="1"/>
  <c r="D435" i="19"/>
  <c r="AW435" i="19" s="1"/>
  <c r="BD289" i="19"/>
  <c r="CW289" i="19" s="1"/>
  <c r="D443" i="19"/>
  <c r="AW443" i="19" s="1"/>
  <c r="BD294" i="19"/>
  <c r="CW294" i="19" s="1"/>
  <c r="D449" i="19"/>
  <c r="AW449" i="19" s="1"/>
  <c r="BD300" i="19"/>
  <c r="CW300" i="19" s="1"/>
  <c r="BD295" i="19"/>
  <c r="CW295" i="19" s="1"/>
  <c r="BD297" i="19"/>
  <c r="CW297" i="19" s="1"/>
  <c r="D440" i="19"/>
  <c r="AW440" i="19" s="1"/>
  <c r="D437" i="19"/>
  <c r="AW437" i="19" s="1"/>
  <c r="D446" i="19"/>
  <c r="AW446" i="19" s="1"/>
  <c r="D426" i="19"/>
  <c r="AW426" i="19" s="1"/>
  <c r="D432" i="19"/>
  <c r="AW432" i="19" s="1"/>
  <c r="D428" i="19"/>
  <c r="AW428" i="19" s="1"/>
  <c r="D425" i="19"/>
  <c r="AW425" i="19" s="1"/>
  <c r="D434" i="19"/>
  <c r="AW434" i="19" s="1"/>
  <c r="BD291" i="19"/>
  <c r="CW291" i="19" s="1"/>
  <c r="D431" i="19"/>
  <c r="AW431" i="19" s="1"/>
  <c r="BD305" i="19"/>
  <c r="CW305" i="19" s="1"/>
  <c r="BD302" i="19"/>
  <c r="CW302" i="19" s="1"/>
  <c r="D422" i="19"/>
  <c r="AW422" i="19" s="1"/>
  <c r="D4" i="2"/>
  <c r="D447" i="19"/>
  <c r="AW447" i="19" s="1"/>
  <c r="BD298" i="19"/>
  <c r="CW298" i="19" s="1"/>
  <c r="BD308" i="19"/>
  <c r="CW308" i="19" s="1"/>
  <c r="BD293" i="19"/>
  <c r="CW293" i="19" s="1"/>
  <c r="BD290" i="19"/>
  <c r="CW290" i="19" s="1"/>
  <c r="BD299" i="19"/>
  <c r="CW299" i="19" s="1"/>
  <c r="BD292" i="19"/>
  <c r="CW292" i="19" s="1"/>
  <c r="D423" i="19"/>
  <c r="AW423" i="19" s="1"/>
  <c r="BD296" i="19"/>
  <c r="CW296" i="19" s="1"/>
  <c r="D439" i="19"/>
  <c r="AW439" i="19" s="1"/>
  <c r="D448" i="19"/>
  <c r="AW448" i="19" s="1"/>
  <c r="D445" i="19"/>
  <c r="AW445" i="19" s="1"/>
  <c r="BD306" i="19"/>
  <c r="CW306" i="19" s="1"/>
  <c r="D442" i="19"/>
  <c r="AW442" i="19" s="1"/>
  <c r="D427" i="19"/>
  <c r="AW427" i="19" s="1"/>
  <c r="D436" i="19"/>
  <c r="AW436" i="19" s="1"/>
  <c r="D433" i="19"/>
  <c r="AW433" i="19" s="1"/>
  <c r="BD307" i="19"/>
  <c r="CW307" i="19" s="1"/>
  <c r="D430" i="19"/>
  <c r="AW430" i="19" s="1"/>
  <c r="BD304" i="19"/>
  <c r="CW304" i="19" s="1"/>
  <c r="D424" i="19"/>
  <c r="AW424" i="19" s="1"/>
  <c r="D444" i="19"/>
  <c r="AW444" i="19" s="1"/>
  <c r="D441" i="19"/>
  <c r="AW441" i="19" s="1"/>
  <c r="D438" i="19"/>
  <c r="AW438" i="19" s="1"/>
  <c r="BD301" i="19"/>
  <c r="CW301" i="19" s="1"/>
  <c r="BD281" i="19"/>
  <c r="CW281" i="19" s="1"/>
  <c r="BD270" i="19"/>
  <c r="CW270" i="19" s="1"/>
  <c r="D397" i="19"/>
  <c r="AW397" i="19" s="1"/>
  <c r="D398" i="19"/>
  <c r="AW398" i="19" s="1"/>
  <c r="BD274" i="19"/>
  <c r="CW274" i="19" s="1"/>
  <c r="BD284" i="19"/>
  <c r="CW284" i="19" s="1"/>
  <c r="D414" i="19"/>
  <c r="AW414" i="19" s="1"/>
  <c r="BD288" i="19"/>
  <c r="CW288" i="19" s="1"/>
  <c r="D413" i="19"/>
  <c r="AW413" i="19" s="1"/>
  <c r="BD276" i="19"/>
  <c r="CW276" i="19" s="1"/>
  <c r="D400" i="19"/>
  <c r="AW400" i="19" s="1"/>
  <c r="D396" i="19"/>
  <c r="AW396" i="19" s="1"/>
  <c r="BD282" i="19"/>
  <c r="CW282" i="19" s="1"/>
  <c r="BD286" i="19"/>
  <c r="CW286" i="19" s="1"/>
  <c r="D406" i="19"/>
  <c r="AW406" i="19" s="1"/>
  <c r="BD269" i="19"/>
  <c r="CW269" i="19" s="1"/>
  <c r="D394" i="19"/>
  <c r="AW394" i="19" s="1"/>
  <c r="BD279" i="19"/>
  <c r="CW279" i="19" s="1"/>
  <c r="BD273" i="19"/>
  <c r="CW273" i="19" s="1"/>
  <c r="D410" i="19"/>
  <c r="AW410" i="19" s="1"/>
  <c r="D405" i="19"/>
  <c r="AW405" i="19" s="1"/>
  <c r="D409" i="19"/>
  <c r="AW409" i="19" s="1"/>
  <c r="BD283" i="19"/>
  <c r="CW283" i="19" s="1"/>
  <c r="D420" i="19"/>
  <c r="AW420" i="19" s="1"/>
  <c r="D393" i="19"/>
  <c r="AW393" i="19" s="1"/>
  <c r="BD267" i="19"/>
  <c r="CW267" i="19" s="1"/>
  <c r="BD275" i="19"/>
  <c r="CW275" i="19" s="1"/>
  <c r="D416" i="19"/>
  <c r="AW416" i="19" s="1"/>
  <c r="D411" i="19"/>
  <c r="AW411" i="19" s="1"/>
  <c r="D419" i="19"/>
  <c r="AW419" i="19" s="1"/>
  <c r="D404" i="19"/>
  <c r="AW404" i="19" s="1"/>
  <c r="BD268" i="19"/>
  <c r="CW268" i="19" s="1"/>
  <c r="BD278" i="19"/>
  <c r="CW278" i="19" s="1"/>
  <c r="D407" i="19"/>
  <c r="AW407" i="19" s="1"/>
  <c r="D392" i="19"/>
  <c r="AW392" i="19" s="1"/>
  <c r="BD271" i="19"/>
  <c r="CW271" i="19" s="1"/>
  <c r="D402" i="19"/>
  <c r="AW402" i="19" s="1"/>
  <c r="BD277" i="19"/>
  <c r="CW277" i="19" s="1"/>
  <c r="D418" i="19"/>
  <c r="AW418" i="19" s="1"/>
  <c r="D403" i="19"/>
  <c r="AW403" i="19" s="1"/>
  <c r="BD280" i="19"/>
  <c r="CW280" i="19" s="1"/>
  <c r="BD265" i="19"/>
  <c r="CW265" i="19" s="1"/>
  <c r="D395" i="19"/>
  <c r="AW395" i="19" s="1"/>
  <c r="BD272" i="19"/>
  <c r="CW272" i="19" s="1"/>
  <c r="D412" i="19"/>
  <c r="AW412" i="19" s="1"/>
  <c r="D399" i="19"/>
  <c r="AW399" i="19" s="1"/>
  <c r="D408" i="19"/>
  <c r="AW408" i="19" s="1"/>
  <c r="BD285" i="19"/>
  <c r="CW285" i="19" s="1"/>
  <c r="D415" i="19"/>
  <c r="AW415" i="19" s="1"/>
  <c r="D401" i="19"/>
  <c r="AW401" i="19" s="1"/>
  <c r="BD266" i="19"/>
  <c r="CW266" i="19" s="1"/>
  <c r="BD287" i="19"/>
  <c r="CW287" i="19" s="1"/>
  <c r="D417" i="19"/>
  <c r="AW417" i="19" s="1"/>
  <c r="D380" i="19"/>
  <c r="AW380" i="19" s="1"/>
  <c r="D374" i="19"/>
  <c r="AW374" i="19" s="1"/>
  <c r="D389" i="19"/>
  <c r="AW389" i="19" s="1"/>
  <c r="D383" i="19"/>
  <c r="AW383" i="19" s="1"/>
  <c r="D371" i="19"/>
  <c r="AW371" i="19" s="1"/>
  <c r="BD249" i="19"/>
  <c r="CW249" i="19" s="1"/>
  <c r="BD246" i="19"/>
  <c r="CW246" i="19" s="1"/>
  <c r="BD243" i="19"/>
  <c r="CW243" i="19" s="1"/>
  <c r="D19" i="2"/>
  <c r="D368" i="19"/>
  <c r="AW368" i="19" s="1"/>
  <c r="BD255" i="19"/>
  <c r="CW255" i="19" s="1"/>
  <c r="D379" i="19"/>
  <c r="AW379" i="19" s="1"/>
  <c r="D373" i="19"/>
  <c r="AW373" i="19" s="1"/>
  <c r="D370" i="19"/>
  <c r="AW370" i="19" s="1"/>
  <c r="D367" i="19"/>
  <c r="AW367" i="19" s="1"/>
  <c r="D376" i="19"/>
  <c r="AW376" i="19" s="1"/>
  <c r="BD252" i="19"/>
  <c r="CW252" i="19" s="1"/>
  <c r="BD257" i="19"/>
  <c r="CW257" i="19" s="1"/>
  <c r="BD251" i="19"/>
  <c r="CW251" i="19" s="1"/>
  <c r="BD248" i="19"/>
  <c r="CW248" i="19" s="1"/>
  <c r="BD245" i="19"/>
  <c r="CW245" i="19" s="1"/>
  <c r="BD242" i="19"/>
  <c r="CW242" i="19" s="1"/>
  <c r="D382" i="19"/>
  <c r="AW382" i="19" s="1"/>
  <c r="BD263" i="19"/>
  <c r="CW263" i="19" s="1"/>
  <c r="BD260" i="19"/>
  <c r="CW260" i="19" s="1"/>
  <c r="BD254" i="19"/>
  <c r="CW254" i="19" s="1"/>
  <c r="D384" i="19"/>
  <c r="AW384" i="19" s="1"/>
  <c r="D381" i="19"/>
  <c r="AW381" i="19" s="1"/>
  <c r="D390" i="19"/>
  <c r="AW390" i="19" s="1"/>
  <c r="D387" i="19"/>
  <c r="AW387" i="19" s="1"/>
  <c r="BD264" i="19"/>
  <c r="CW264" i="19" s="1"/>
  <c r="BD261" i="19"/>
  <c r="CW261" i="19" s="1"/>
  <c r="D372" i="19"/>
  <c r="AW372" i="19" s="1"/>
  <c r="D369" i="19"/>
  <c r="AW369" i="19" s="1"/>
  <c r="D378" i="19"/>
  <c r="AW378" i="19" s="1"/>
  <c r="D375" i="19"/>
  <c r="AW375" i="19" s="1"/>
  <c r="D377" i="19"/>
  <c r="AW377" i="19" s="1"/>
  <c r="BD258" i="19"/>
  <c r="CW258" i="19" s="1"/>
  <c r="D388" i="19"/>
  <c r="AW388" i="19" s="1"/>
  <c r="BD262" i="19"/>
  <c r="CW262" i="19" s="1"/>
  <c r="BD259" i="19"/>
  <c r="CW259" i="19" s="1"/>
  <c r="BD256" i="19"/>
  <c r="CW256" i="19" s="1"/>
  <c r="BD253" i="19"/>
  <c r="CW253" i="19" s="1"/>
  <c r="D385" i="19"/>
  <c r="AW385" i="19" s="1"/>
  <c r="BD250" i="19"/>
  <c r="CW250" i="19" s="1"/>
  <c r="BD247" i="19"/>
  <c r="CW247" i="19" s="1"/>
  <c r="BD244" i="19"/>
  <c r="CW244" i="19" s="1"/>
  <c r="D327" i="19"/>
  <c r="AW327" i="19" s="1"/>
  <c r="D324" i="19"/>
  <c r="AW324" i="19" s="1"/>
  <c r="BD223" i="19"/>
  <c r="CW223" i="19" s="1"/>
  <c r="BD207" i="19"/>
  <c r="CW207" i="19" s="1"/>
  <c r="D315" i="19"/>
  <c r="AW315" i="19" s="1"/>
  <c r="BD215" i="19"/>
  <c r="CW215" i="19" s="1"/>
  <c r="BD211" i="19"/>
  <c r="CW211" i="19" s="1"/>
  <c r="D339" i="19"/>
  <c r="AW339" i="19" s="1"/>
  <c r="BD204" i="19"/>
  <c r="CW204" i="19" s="1"/>
  <c r="BD218" i="19"/>
  <c r="CW218" i="19" s="1"/>
  <c r="D335" i="19"/>
  <c r="AW335" i="19" s="1"/>
  <c r="D331" i="19"/>
  <c r="AW331" i="19" s="1"/>
  <c r="D319" i="19"/>
  <c r="AW319" i="19" s="1"/>
  <c r="BD222" i="19"/>
  <c r="CW222" i="19" s="1"/>
  <c r="BD206" i="19"/>
  <c r="CW206" i="19" s="1"/>
  <c r="D330" i="19"/>
  <c r="AW330" i="19" s="1"/>
  <c r="D326" i="19"/>
  <c r="AW326" i="19" s="1"/>
  <c r="BD210" i="19"/>
  <c r="CW210" i="19" s="1"/>
  <c r="D332" i="19"/>
  <c r="AW332" i="19" s="1"/>
  <c r="D323" i="19"/>
  <c r="AW323" i="19" s="1"/>
  <c r="D338" i="19"/>
  <c r="AW338" i="19" s="1"/>
  <c r="D318" i="19"/>
  <c r="AW318" i="19" s="1"/>
  <c r="D334" i="19"/>
  <c r="AW334" i="19" s="1"/>
  <c r="BD221" i="19"/>
  <c r="CW221" i="19" s="1"/>
  <c r="BD217" i="19"/>
  <c r="CW217" i="19" s="1"/>
  <c r="D322" i="19"/>
  <c r="AW322" i="19" s="1"/>
  <c r="D329" i="19"/>
  <c r="AW329" i="19" s="1"/>
  <c r="D336" i="19"/>
  <c r="AW336" i="19" s="1"/>
  <c r="D320" i="19"/>
  <c r="AW320" i="19" s="1"/>
  <c r="BD214" i="19"/>
  <c r="CW214" i="19" s="1"/>
  <c r="D16" i="2"/>
  <c r="BD209" i="19"/>
  <c r="CW209" i="19" s="1"/>
  <c r="BD205" i="19"/>
  <c r="CW205" i="19" s="1"/>
  <c r="BD213" i="19"/>
  <c r="CW213" i="19" s="1"/>
  <c r="D317" i="19"/>
  <c r="AW317" i="19" s="1"/>
  <c r="D328" i="19"/>
  <c r="AW328" i="19" s="1"/>
  <c r="D337" i="19"/>
  <c r="AW337" i="19" s="1"/>
  <c r="D333" i="19"/>
  <c r="AW333" i="19" s="1"/>
  <c r="BD220" i="19"/>
  <c r="CW220" i="19" s="1"/>
  <c r="D316" i="19"/>
  <c r="AW316" i="19" s="1"/>
  <c r="D325" i="19"/>
  <c r="AW325" i="19" s="1"/>
  <c r="D321" i="19"/>
  <c r="AW321" i="19" s="1"/>
  <c r="BD208" i="19"/>
  <c r="CW208" i="19" s="1"/>
  <c r="BD219" i="19"/>
  <c r="CW219" i="19" s="1"/>
  <c r="BD216" i="19"/>
  <c r="CW216" i="19" s="1"/>
  <c r="BD200" i="19"/>
  <c r="CW200" i="19" s="1"/>
  <c r="D289" i="19"/>
  <c r="AW289" i="19" s="1"/>
  <c r="D311" i="19"/>
  <c r="AW311" i="19" s="1"/>
  <c r="D293" i="19"/>
  <c r="AW293" i="19" s="1"/>
  <c r="D299" i="19"/>
  <c r="AW299" i="19" s="1"/>
  <c r="BD199" i="19"/>
  <c r="CW199" i="19" s="1"/>
  <c r="BD193" i="19"/>
  <c r="CW193" i="19" s="1"/>
  <c r="D304" i="19"/>
  <c r="AW304" i="19" s="1"/>
  <c r="D310" i="19"/>
  <c r="AW310" i="19" s="1"/>
  <c r="D292" i="19"/>
  <c r="AW292" i="19" s="1"/>
  <c r="D298" i="19"/>
  <c r="AW298" i="19" s="1"/>
  <c r="BD198" i="19"/>
  <c r="CW198" i="19" s="1"/>
  <c r="BD197" i="19"/>
  <c r="CW197" i="19" s="1"/>
  <c r="D296" i="19"/>
  <c r="AW296" i="19" s="1"/>
  <c r="D302" i="19"/>
  <c r="AW302" i="19" s="1"/>
  <c r="BD203" i="19"/>
  <c r="CW203" i="19" s="1"/>
  <c r="BD202" i="19"/>
  <c r="CW202" i="19" s="1"/>
  <c r="D290" i="19"/>
  <c r="AW290" i="19" s="1"/>
  <c r="D307" i="19"/>
  <c r="AW307" i="19" s="1"/>
  <c r="BD184" i="19"/>
  <c r="CW184" i="19" s="1"/>
  <c r="D295" i="19"/>
  <c r="AW295" i="19" s="1"/>
  <c r="D312" i="19"/>
  <c r="AW312" i="19" s="1"/>
  <c r="BD201" i="19"/>
  <c r="CW201" i="19" s="1"/>
  <c r="D300" i="19"/>
  <c r="AW300" i="19" s="1"/>
  <c r="D301" i="19"/>
  <c r="AW301" i="19" s="1"/>
  <c r="D297" i="19"/>
  <c r="AW297" i="19" s="1"/>
  <c r="D294" i="19"/>
  <c r="AW294" i="19" s="1"/>
  <c r="D291" i="19"/>
  <c r="AW291" i="19" s="1"/>
  <c r="BD195" i="19"/>
  <c r="CW195" i="19" s="1"/>
  <c r="BD191" i="19"/>
  <c r="CW191" i="19" s="1"/>
  <c r="BD188" i="19"/>
  <c r="CW188" i="19" s="1"/>
  <c r="BD185" i="19"/>
  <c r="CW185" i="19" s="1"/>
  <c r="BD183" i="19"/>
  <c r="CW183" i="19" s="1"/>
  <c r="D308" i="19"/>
  <c r="AW308" i="19" s="1"/>
  <c r="D305" i="19"/>
  <c r="AW305" i="19" s="1"/>
  <c r="D314" i="19"/>
  <c r="AW314" i="19" s="1"/>
  <c r="D287" i="19"/>
  <c r="AW287" i="19" s="1"/>
  <c r="BD190" i="19"/>
  <c r="CW190" i="19" s="1"/>
  <c r="BD187" i="19"/>
  <c r="CW187" i="19" s="1"/>
  <c r="BD196" i="19"/>
  <c r="CW196" i="19" s="1"/>
  <c r="BD192" i="19"/>
  <c r="CW192" i="19" s="1"/>
  <c r="BD189" i="19"/>
  <c r="CW189" i="19" s="1"/>
  <c r="BD186" i="19"/>
  <c r="CW186" i="19" s="1"/>
  <c r="D288" i="19"/>
  <c r="AW288" i="19" s="1"/>
  <c r="D313" i="19"/>
  <c r="AW313" i="19" s="1"/>
  <c r="D309" i="19"/>
  <c r="AW309" i="19" s="1"/>
  <c r="D306" i="19"/>
  <c r="AW306" i="19" s="1"/>
  <c r="D303" i="19"/>
  <c r="AW303" i="19" s="1"/>
  <c r="BD194" i="19"/>
  <c r="CW194" i="19" s="1"/>
  <c r="D243" i="19"/>
  <c r="AW243" i="19" s="1"/>
  <c r="D251" i="19"/>
  <c r="AW251" i="19" s="1"/>
  <c r="D11" i="2"/>
  <c r="BD153" i="19"/>
  <c r="CW153" i="19" s="1"/>
  <c r="D234" i="19"/>
  <c r="AW234" i="19" s="1"/>
  <c r="D248" i="19"/>
  <c r="AW248" i="19" s="1"/>
  <c r="BD143" i="19"/>
  <c r="CW143" i="19" s="1"/>
  <c r="BD151" i="19"/>
  <c r="CW151" i="19" s="1"/>
  <c r="BD150" i="19"/>
  <c r="CW150" i="19" s="1"/>
  <c r="BD148" i="19"/>
  <c r="CW148" i="19" s="1"/>
  <c r="BD135" i="19"/>
  <c r="CW135" i="19" s="1"/>
  <c r="BD144" i="19"/>
  <c r="CW144" i="19" s="1"/>
  <c r="D244" i="19"/>
  <c r="AW244" i="19" s="1"/>
  <c r="D239" i="19"/>
  <c r="AW239" i="19" s="1"/>
  <c r="D236" i="19"/>
  <c r="AW236" i="19" s="1"/>
  <c r="D257" i="19"/>
  <c r="AW257" i="19" s="1"/>
  <c r="D242" i="19"/>
  <c r="AW242" i="19" s="1"/>
  <c r="BD152" i="19"/>
  <c r="CW152" i="19" s="1"/>
  <c r="BD149" i="19"/>
  <c r="CW149" i="19" s="1"/>
  <c r="D245" i="19"/>
  <c r="AW245" i="19" s="1"/>
  <c r="D241" i="19"/>
  <c r="AW241" i="19" s="1"/>
  <c r="BD137" i="19"/>
  <c r="CW137" i="19" s="1"/>
  <c r="BD146" i="19"/>
  <c r="CW146" i="19" s="1"/>
  <c r="BD140" i="19"/>
  <c r="CW140" i="19" s="1"/>
  <c r="D240" i="19"/>
  <c r="AW240" i="19" s="1"/>
  <c r="D250" i="19"/>
  <c r="AW250" i="19" s="1"/>
  <c r="D247" i="19"/>
  <c r="AW247" i="19" s="1"/>
  <c r="BD134" i="19"/>
  <c r="CW134" i="19" s="1"/>
  <c r="D254" i="19"/>
  <c r="AW254" i="19" s="1"/>
  <c r="D238" i="19"/>
  <c r="AW238" i="19" s="1"/>
  <c r="D235" i="19"/>
  <c r="AW235" i="19" s="1"/>
  <c r="D256" i="19"/>
  <c r="AW256" i="19" s="1"/>
  <c r="D253" i="19"/>
  <c r="AW253" i="19" s="1"/>
  <c r="BD139" i="19"/>
  <c r="CW139" i="19" s="1"/>
  <c r="BD136" i="19"/>
  <c r="CW136" i="19" s="1"/>
  <c r="BD145" i="19"/>
  <c r="CW145" i="19" s="1"/>
  <c r="BD142" i="19"/>
  <c r="CW142" i="19" s="1"/>
  <c r="D249" i="19"/>
  <c r="AW249" i="19" s="1"/>
  <c r="D233" i="19"/>
  <c r="AW233" i="19" s="1"/>
  <c r="BD133" i="19"/>
  <c r="CW133" i="19" s="1"/>
  <c r="D252" i="19"/>
  <c r="AW252" i="19" s="1"/>
  <c r="D237" i="19"/>
  <c r="AW237" i="19" s="1"/>
  <c r="D246" i="19"/>
  <c r="AW246" i="19" s="1"/>
  <c r="D255" i="19"/>
  <c r="AW255" i="19" s="1"/>
  <c r="BD141" i="19"/>
  <c r="CW141" i="19" s="1"/>
  <c r="BD138" i="19"/>
  <c r="CW138" i="19" s="1"/>
  <c r="BD147" i="19"/>
  <c r="CW147" i="19" s="1"/>
  <c r="D2" i="2"/>
  <c r="J19" i="2"/>
  <c r="BD75" i="19"/>
  <c r="CW75" i="19" s="1"/>
  <c r="J18" i="2"/>
  <c r="J20" i="2"/>
  <c r="J21" i="2"/>
  <c r="D5" i="19"/>
  <c r="AW5" i="19" s="1"/>
  <c r="D7" i="19"/>
  <c r="AW7" i="19" s="1"/>
  <c r="D18" i="19"/>
  <c r="AW18" i="19" s="1"/>
  <c r="D29" i="19"/>
  <c r="AW29" i="19" s="1"/>
  <c r="BD74" i="19"/>
  <c r="CW74" i="19" s="1"/>
  <c r="D17" i="19"/>
  <c r="AW17" i="19" s="1"/>
  <c r="BD85" i="19"/>
  <c r="CW85" i="19" s="1"/>
  <c r="D78" i="19"/>
  <c r="AW78" i="19" s="1"/>
  <c r="D56" i="19"/>
  <c r="AW56" i="19" s="1"/>
  <c r="D67" i="19"/>
  <c r="AW67" i="19" s="1"/>
  <c r="D84" i="19"/>
  <c r="AW84" i="19" s="1"/>
  <c r="D68" i="19"/>
  <c r="AW68" i="19" s="1"/>
  <c r="D52" i="19"/>
  <c r="AW52" i="19" s="1"/>
  <c r="D86" i="19"/>
  <c r="AW86" i="19" s="1"/>
  <c r="D74" i="19"/>
  <c r="AW74" i="19" s="1"/>
  <c r="D57" i="19"/>
  <c r="AW57" i="19" s="1"/>
  <c r="D49" i="19"/>
  <c r="AW49" i="19" s="1"/>
  <c r="BD83" i="19"/>
  <c r="CW83" i="19" s="1"/>
  <c r="D79" i="19"/>
  <c r="AW79" i="19" s="1"/>
  <c r="D62" i="19"/>
  <c r="AW62" i="19" s="1"/>
  <c r="D53" i="19"/>
  <c r="AW53" i="19" s="1"/>
  <c r="D61" i="19"/>
  <c r="AW61" i="19" s="1"/>
  <c r="D6" i="19"/>
  <c r="AW6" i="19" s="1"/>
  <c r="D19" i="19"/>
  <c r="AW19" i="19" s="1"/>
  <c r="D22" i="19"/>
  <c r="AW22" i="19" s="1"/>
  <c r="D8" i="19"/>
  <c r="AW8" i="19" s="1"/>
  <c r="D9" i="19"/>
  <c r="AW9" i="19" s="1"/>
  <c r="D43" i="19"/>
  <c r="AW43" i="19" s="1"/>
  <c r="D40" i="19"/>
  <c r="AW40" i="19" s="1"/>
  <c r="D46" i="19"/>
  <c r="AW46" i="19" s="1"/>
  <c r="D55" i="19"/>
  <c r="AW55" i="19" s="1"/>
  <c r="D4" i="19"/>
  <c r="AW4" i="19" s="1"/>
  <c r="D80" i="19"/>
  <c r="AW80" i="19" s="1"/>
  <c r="D77" i="19"/>
  <c r="AW77" i="19" s="1"/>
  <c r="D35" i="19"/>
  <c r="AW35" i="19" s="1"/>
  <c r="D26" i="19"/>
  <c r="AW26" i="19" s="1"/>
  <c r="D44" i="19"/>
  <c r="AW44" i="19" s="1"/>
  <c r="D37" i="19"/>
  <c r="AW37" i="19" s="1"/>
  <c r="D20" i="19"/>
  <c r="AW20" i="19" s="1"/>
  <c r="D64" i="19"/>
  <c r="AW64" i="19" s="1"/>
  <c r="D66" i="19"/>
  <c r="AW66" i="19" s="1"/>
  <c r="BD90" i="19"/>
  <c r="CW90" i="19" s="1"/>
  <c r="D85" i="19"/>
  <c r="AW85" i="19" s="1"/>
  <c r="D50" i="19"/>
  <c r="AW50" i="19" s="1"/>
  <c r="D69" i="19"/>
  <c r="AW69" i="19" s="1"/>
  <c r="D60" i="19"/>
  <c r="AW60" i="19" s="1"/>
  <c r="BD68" i="19"/>
  <c r="CW68" i="19" s="1"/>
  <c r="D45" i="19"/>
  <c r="AW45" i="19" s="1"/>
  <c r="D81" i="19"/>
  <c r="AW81" i="19" s="1"/>
  <c r="BD54" i="19"/>
  <c r="CW54" i="19" s="1"/>
  <c r="BD62" i="19"/>
  <c r="CW62" i="19" s="1"/>
  <c r="D25" i="19"/>
  <c r="AW25" i="19" s="1"/>
  <c r="D13" i="19"/>
  <c r="AW13" i="19" s="1"/>
  <c r="D27" i="19"/>
  <c r="AW27" i="19" s="1"/>
  <c r="BD61" i="19"/>
  <c r="CW61" i="19" s="1"/>
  <c r="D12" i="19"/>
  <c r="AW12" i="19" s="1"/>
  <c r="D36" i="19"/>
  <c r="AW36" i="19" s="1"/>
  <c r="D3" i="19"/>
  <c r="AW3" i="19" s="1"/>
  <c r="BD71" i="19"/>
  <c r="CW71" i="19" s="1"/>
  <c r="D10" i="19"/>
  <c r="AW10" i="19" s="1"/>
  <c r="D24" i="19"/>
  <c r="AW24" i="19" s="1"/>
  <c r="BD69" i="19"/>
  <c r="CW69" i="19" s="1"/>
  <c r="D32" i="19"/>
  <c r="AW32" i="19" s="1"/>
  <c r="D34" i="19"/>
  <c r="AW34" i="19" s="1"/>
  <c r="BD70" i="19"/>
  <c r="CW70" i="19" s="1"/>
  <c r="D16" i="19"/>
  <c r="AW16" i="19" s="1"/>
  <c r="D31" i="19"/>
  <c r="AW31" i="19" s="1"/>
  <c r="BD56" i="19"/>
  <c r="CW56" i="19" s="1"/>
  <c r="BD88" i="19"/>
  <c r="CW88" i="19" s="1"/>
  <c r="BD67" i="19"/>
  <c r="CW67" i="19" s="1"/>
  <c r="BD87" i="19"/>
  <c r="CW87" i="19" s="1"/>
  <c r="D14" i="19"/>
  <c r="AW14" i="19" s="1"/>
  <c r="D42" i="19"/>
  <c r="AW42" i="19" s="1"/>
  <c r="BD55" i="19"/>
  <c r="CW55" i="19" s="1"/>
  <c r="BD86" i="19"/>
  <c r="CW86" i="19" s="1"/>
  <c r="BD73" i="19"/>
  <c r="CW73" i="19" s="1"/>
  <c r="BD84" i="19"/>
  <c r="CW84" i="19" s="1"/>
  <c r="BD65" i="19"/>
  <c r="CW65" i="19" s="1"/>
  <c r="BD78" i="19"/>
  <c r="CW78" i="19" s="1"/>
  <c r="BD59" i="19"/>
  <c r="CW59" i="19" s="1"/>
  <c r="BD76" i="19"/>
  <c r="CW76" i="19" s="1"/>
  <c r="D70" i="19"/>
  <c r="AW70" i="19" s="1"/>
  <c r="D73" i="19"/>
  <c r="AW73" i="19" s="1"/>
  <c r="D38" i="19"/>
  <c r="AW38" i="19" s="1"/>
  <c r="D41" i="19"/>
  <c r="AW41" i="19" s="1"/>
  <c r="D33" i="19"/>
  <c r="AW33" i="19" s="1"/>
  <c r="BD58" i="19"/>
  <c r="CW58" i="19" s="1"/>
  <c r="BD79" i="19"/>
  <c r="CW79" i="19" s="1"/>
  <c r="BD81" i="19"/>
  <c r="CW81" i="19" s="1"/>
  <c r="D72" i="19"/>
  <c r="AW72" i="19" s="1"/>
  <c r="D54" i="19"/>
  <c r="AW54" i="19" s="1"/>
  <c r="D83" i="19"/>
  <c r="AW83" i="19" s="1"/>
  <c r="D87" i="19"/>
  <c r="AW87" i="19" s="1"/>
  <c r="BD82" i="19"/>
  <c r="CW82" i="19" s="1"/>
  <c r="BD89" i="19"/>
  <c r="CW89" i="19" s="1"/>
  <c r="D48" i="19"/>
  <c r="AW48" i="19" s="1"/>
  <c r="D65" i="19"/>
  <c r="AW65" i="19" s="1"/>
  <c r="D59" i="19"/>
  <c r="AW59" i="19" s="1"/>
  <c r="D75" i="19"/>
  <c r="AW75" i="19" s="1"/>
  <c r="BD80" i="19"/>
  <c r="CW80" i="19" s="1"/>
  <c r="BD77" i="19"/>
  <c r="CW77" i="19" s="1"/>
  <c r="D71" i="19"/>
  <c r="AW71" i="19" s="1"/>
  <c r="D88" i="19"/>
  <c r="AW88" i="19" s="1"/>
  <c r="D82" i="19"/>
  <c r="AW82" i="19" s="1"/>
  <c r="D63" i="19"/>
  <c r="AW63" i="19" s="1"/>
  <c r="BD91" i="19"/>
  <c r="CW91" i="19" s="1"/>
  <c r="D47" i="19"/>
  <c r="AW47" i="19" s="1"/>
  <c r="D76" i="19"/>
  <c r="AW76" i="19" s="1"/>
  <c r="D58" i="19"/>
  <c r="AW58" i="19" s="1"/>
  <c r="D51" i="19"/>
  <c r="AW51" i="19" s="1"/>
  <c r="D30" i="19"/>
  <c r="AW30" i="19" s="1"/>
  <c r="D23" i="19"/>
  <c r="AW23" i="19" s="1"/>
  <c r="D39" i="19"/>
  <c r="AW39" i="19" s="1"/>
  <c r="BD64" i="19"/>
  <c r="CW64" i="19" s="1"/>
  <c r="BD60" i="19"/>
  <c r="CW60" i="19" s="1"/>
  <c r="BD72" i="19"/>
  <c r="CW72" i="19" s="1"/>
  <c r="BD57" i="19"/>
  <c r="CW57" i="19" s="1"/>
  <c r="BD66" i="19"/>
  <c r="CW66" i="19" s="1"/>
  <c r="D11" i="19"/>
  <c r="AW11" i="19" s="1"/>
  <c r="D28" i="19"/>
  <c r="AW28" i="19" s="1"/>
  <c r="D21" i="19"/>
  <c r="AW21" i="19" s="1"/>
  <c r="D15" i="19"/>
  <c r="AW15" i="19" s="1"/>
  <c r="BD63" i="19"/>
  <c r="CW63" i="19" s="1"/>
  <c r="BD4" i="19"/>
  <c r="CW4" i="19" s="1"/>
  <c r="BD5" i="19"/>
  <c r="CW5" i="19" s="1"/>
  <c r="BD17" i="19"/>
  <c r="CW17" i="19" s="1"/>
  <c r="BD22" i="19"/>
  <c r="CW22" i="19" s="1"/>
  <c r="BD23" i="19"/>
  <c r="CW23" i="19" s="1"/>
  <c r="BD25" i="19"/>
  <c r="CW25" i="19" s="1"/>
  <c r="BD2" i="19"/>
  <c r="CW2" i="19" s="1"/>
  <c r="BD26" i="19"/>
  <c r="CW26" i="19" s="1"/>
  <c r="BD6" i="19"/>
  <c r="CW6" i="19" s="1"/>
  <c r="BD18" i="19"/>
  <c r="CW18" i="19" s="1"/>
  <c r="BD7" i="19"/>
  <c r="CW7" i="19" s="1"/>
  <c r="BD19" i="19"/>
  <c r="CW19" i="19" s="1"/>
  <c r="BD8" i="19"/>
  <c r="CW8" i="19" s="1"/>
  <c r="BD20" i="19"/>
  <c r="CW20" i="19" s="1"/>
  <c r="BD9" i="19"/>
  <c r="CW9" i="19" s="1"/>
  <c r="BD21" i="19"/>
  <c r="CW21" i="19" s="1"/>
  <c r="BD10" i="19"/>
  <c r="CW10" i="19" s="1"/>
  <c r="BD11" i="19"/>
  <c r="CW11" i="19" s="1"/>
  <c r="BD12" i="19"/>
  <c r="CW12" i="19" s="1"/>
  <c r="BD24" i="19"/>
  <c r="CW24" i="19" s="1"/>
  <c r="BD13" i="19"/>
  <c r="CW13" i="19" s="1"/>
  <c r="BD14" i="19"/>
  <c r="CW14" i="19" s="1"/>
  <c r="BD3" i="19"/>
  <c r="CW3" i="19" s="1"/>
  <c r="BD15" i="19"/>
  <c r="CW15" i="19" s="1"/>
  <c r="BD16" i="19"/>
  <c r="CW16" i="19" s="1"/>
  <c r="BD29" i="19"/>
  <c r="CW29" i="19" s="1"/>
  <c r="BD41" i="19"/>
  <c r="CW41" i="19" s="1"/>
  <c r="BD53" i="19"/>
  <c r="CW53" i="19" s="1"/>
  <c r="BD30" i="19"/>
  <c r="CW30" i="19" s="1"/>
  <c r="BD42" i="19"/>
  <c r="CW42" i="19" s="1"/>
  <c r="BD46" i="19"/>
  <c r="CW46" i="19" s="1"/>
  <c r="BD47" i="19"/>
  <c r="CW47" i="19" s="1"/>
  <c r="BD36" i="19"/>
  <c r="CW36" i="19" s="1"/>
  <c r="BD49" i="19"/>
  <c r="CW49" i="19" s="1"/>
  <c r="BD50" i="19"/>
  <c r="CW50" i="19" s="1"/>
  <c r="BD27" i="19"/>
  <c r="CW27" i="19" s="1"/>
  <c r="BD51" i="19"/>
  <c r="CW51" i="19" s="1"/>
  <c r="BD28" i="19"/>
  <c r="CW28" i="19" s="1"/>
  <c r="BD31" i="19"/>
  <c r="CW31" i="19" s="1"/>
  <c r="BD43" i="19"/>
  <c r="CW43" i="19" s="1"/>
  <c r="BD32" i="19"/>
  <c r="CW32" i="19" s="1"/>
  <c r="BD44" i="19"/>
  <c r="CW44" i="19" s="1"/>
  <c r="BD33" i="19"/>
  <c r="CW33" i="19" s="1"/>
  <c r="BD45" i="19"/>
  <c r="CW45" i="19" s="1"/>
  <c r="BD34" i="19"/>
  <c r="CW34" i="19" s="1"/>
  <c r="BD35" i="19"/>
  <c r="CW35" i="19" s="1"/>
  <c r="BD48" i="19"/>
  <c r="CW48" i="19" s="1"/>
  <c r="BD37" i="19"/>
  <c r="CW37" i="19" s="1"/>
  <c r="BD38" i="19"/>
  <c r="CW38" i="19" s="1"/>
  <c r="BD39" i="19"/>
  <c r="CW39" i="19" s="1"/>
  <c r="BD40" i="19"/>
  <c r="CW40" i="19" s="1"/>
  <c r="BD52" i="19"/>
  <c r="CW52" i="19" s="1"/>
  <c r="D192" i="19"/>
  <c r="AW192" i="19" s="1"/>
  <c r="BD101" i="19"/>
  <c r="CW101" i="19" s="1"/>
  <c r="BD102" i="19"/>
  <c r="CW102" i="19" s="1"/>
  <c r="BD105" i="19"/>
  <c r="CW105" i="19" s="1"/>
  <c r="BD94" i="19"/>
  <c r="CW94" i="19" s="1"/>
  <c r="BD107" i="19"/>
  <c r="CW107" i="19" s="1"/>
  <c r="BD109" i="19"/>
  <c r="CW109" i="19" s="1"/>
  <c r="BD110" i="19"/>
  <c r="CW110" i="19" s="1"/>
  <c r="BD112" i="19"/>
  <c r="CW112" i="19" s="1"/>
  <c r="BD103" i="19"/>
  <c r="CW103" i="19" s="1"/>
  <c r="BD92" i="19"/>
  <c r="CW92" i="19" s="1"/>
  <c r="BD104" i="19"/>
  <c r="CW104" i="19" s="1"/>
  <c r="BD93" i="19"/>
  <c r="CW93" i="19" s="1"/>
  <c r="BD106" i="19"/>
  <c r="CW106" i="19" s="1"/>
  <c r="BD95" i="19"/>
  <c r="CW95" i="19" s="1"/>
  <c r="BD96" i="19"/>
  <c r="CW96" i="19" s="1"/>
  <c r="BD108" i="19"/>
  <c r="CW108" i="19" s="1"/>
  <c r="BD97" i="19"/>
  <c r="CW97" i="19" s="1"/>
  <c r="BD98" i="19"/>
  <c r="CW98" i="19" s="1"/>
  <c r="BD99" i="19"/>
  <c r="CW99" i="19" s="1"/>
  <c r="BD111" i="19"/>
  <c r="CW111" i="19" s="1"/>
  <c r="BD100" i="19"/>
  <c r="CW100" i="19" s="1"/>
  <c r="D90" i="19"/>
  <c r="AW90" i="19" s="1"/>
  <c r="BD113" i="19"/>
  <c r="CW113" i="19" s="1"/>
  <c r="BD125" i="19"/>
  <c r="CW125" i="19" s="1"/>
  <c r="BD114" i="19"/>
  <c r="CW114" i="19" s="1"/>
  <c r="BD126" i="19"/>
  <c r="CW126" i="19" s="1"/>
  <c r="BD118" i="19"/>
  <c r="CW118" i="19" s="1"/>
  <c r="BD131" i="19"/>
  <c r="CW131" i="19" s="1"/>
  <c r="BD120" i="19"/>
  <c r="CW120" i="19" s="1"/>
  <c r="BD124" i="19"/>
  <c r="CW124" i="19" s="1"/>
  <c r="BD115" i="19"/>
  <c r="CW115" i="19" s="1"/>
  <c r="BD127" i="19"/>
  <c r="CW127" i="19" s="1"/>
  <c r="BD116" i="19"/>
  <c r="CW116" i="19" s="1"/>
  <c r="BD128" i="19"/>
  <c r="CW128" i="19" s="1"/>
  <c r="BD117" i="19"/>
  <c r="CW117" i="19" s="1"/>
  <c r="BD129" i="19"/>
  <c r="CW129" i="19" s="1"/>
  <c r="BD130" i="19"/>
  <c r="CW130" i="19" s="1"/>
  <c r="BD119" i="19"/>
  <c r="CW119" i="19" s="1"/>
  <c r="BD132" i="19"/>
  <c r="CW132" i="19" s="1"/>
  <c r="BD121" i="19"/>
  <c r="CW121" i="19" s="1"/>
  <c r="BD122" i="19"/>
  <c r="CW122" i="19" s="1"/>
  <c r="BD123" i="19"/>
  <c r="CW123" i="19" s="1"/>
  <c r="AU2" i="19"/>
  <c r="D212" i="19"/>
  <c r="AW212" i="19" s="1"/>
  <c r="D185" i="19"/>
  <c r="AW185" i="19" s="1"/>
  <c r="D200" i="19"/>
  <c r="AW200" i="19" s="1"/>
  <c r="D181" i="19"/>
  <c r="AW181" i="19" s="1"/>
  <c r="D189" i="19"/>
  <c r="AW189" i="19" s="1"/>
  <c r="D188" i="19"/>
  <c r="AW188" i="19" s="1"/>
  <c r="D198" i="19"/>
  <c r="AW198" i="19" s="1"/>
  <c r="D177" i="19"/>
  <c r="AW177" i="19" s="1"/>
  <c r="D173" i="19"/>
  <c r="AW173" i="19" s="1"/>
  <c r="D186" i="19"/>
  <c r="AW186" i="19" s="1"/>
  <c r="D202" i="19"/>
  <c r="AW202" i="19" s="1"/>
  <c r="D194" i="19"/>
  <c r="AW194" i="19" s="1"/>
  <c r="D206" i="19"/>
  <c r="AW206" i="19" s="1"/>
  <c r="D217" i="19"/>
  <c r="AW217" i="19" s="1"/>
  <c r="D182" i="19"/>
  <c r="AW182" i="19" s="1"/>
  <c r="D176" i="19"/>
  <c r="AW176" i="19" s="1"/>
  <c r="D205" i="19"/>
  <c r="AW205" i="19" s="1"/>
  <c r="D199" i="19"/>
  <c r="AW199" i="19" s="1"/>
  <c r="D187" i="19"/>
  <c r="AW187" i="19" s="1"/>
  <c r="D204" i="19"/>
  <c r="AW204" i="19" s="1"/>
  <c r="D226" i="19"/>
  <c r="AW226" i="19" s="1"/>
  <c r="D193" i="19"/>
  <c r="AW193" i="19" s="1"/>
  <c r="D175" i="19"/>
  <c r="AW175" i="19" s="1"/>
  <c r="D222" i="19"/>
  <c r="AW222" i="19" s="1"/>
  <c r="D214" i="19"/>
  <c r="AW214" i="19" s="1"/>
  <c r="D12" i="2"/>
  <c r="D210" i="19"/>
  <c r="AW210" i="19" s="1"/>
  <c r="D225" i="19"/>
  <c r="AW225" i="19" s="1"/>
  <c r="D231" i="19"/>
  <c r="AW231" i="19" s="1"/>
  <c r="D180" i="19"/>
  <c r="AW180" i="19" s="1"/>
  <c r="D196" i="19"/>
  <c r="AW196" i="19" s="1"/>
  <c r="D219" i="19"/>
  <c r="AW219" i="19" s="1"/>
  <c r="D223" i="19"/>
  <c r="AW223" i="19" s="1"/>
  <c r="D221" i="19"/>
  <c r="AW221" i="19" s="1"/>
  <c r="D224" i="19"/>
  <c r="AW224" i="19" s="1"/>
  <c r="D191" i="19"/>
  <c r="AW191" i="19" s="1"/>
  <c r="D184" i="19"/>
  <c r="AW184" i="19" s="1"/>
  <c r="D207" i="19"/>
  <c r="AW207" i="19" s="1"/>
  <c r="D211" i="19"/>
  <c r="AW211" i="19" s="1"/>
  <c r="D178" i="19"/>
  <c r="AW178" i="19" s="1"/>
  <c r="D201" i="19"/>
  <c r="AW201" i="19" s="1"/>
  <c r="D230" i="19"/>
  <c r="AW230" i="19" s="1"/>
  <c r="D213" i="19"/>
  <c r="AW213" i="19" s="1"/>
  <c r="D218" i="19"/>
  <c r="AW218" i="19" s="1"/>
  <c r="D174" i="19"/>
  <c r="AW174" i="19" s="1"/>
  <c r="D209" i="19"/>
  <c r="AW209" i="19" s="1"/>
  <c r="D228" i="19"/>
  <c r="AW228" i="19" s="1"/>
  <c r="D195" i="19"/>
  <c r="AW195" i="19" s="1"/>
  <c r="D179" i="19"/>
  <c r="AW179" i="19" s="1"/>
  <c r="D197" i="19"/>
  <c r="AW197" i="19" s="1"/>
  <c r="D232" i="19"/>
  <c r="AW232" i="19" s="1"/>
  <c r="D216" i="19"/>
  <c r="AW216" i="19" s="1"/>
  <c r="D183" i="19"/>
  <c r="AW183" i="19" s="1"/>
  <c r="D190" i="19"/>
  <c r="AW190" i="19" s="1"/>
  <c r="D220" i="19"/>
  <c r="AW220" i="19" s="1"/>
  <c r="D227" i="19"/>
  <c r="AW227" i="19" s="1"/>
  <c r="D208" i="19"/>
  <c r="AW208" i="19" s="1"/>
  <c r="D215" i="19"/>
  <c r="AW215" i="19" s="1"/>
  <c r="D203" i="19"/>
  <c r="AW203" i="19" s="1"/>
  <c r="D229" i="19"/>
  <c r="AW229" i="19" s="1"/>
  <c r="D120" i="19"/>
  <c r="AW120" i="19" s="1"/>
  <c r="D96" i="19"/>
  <c r="AW96" i="19" s="1"/>
  <c r="D131" i="19"/>
  <c r="AW131" i="19" s="1"/>
  <c r="D125" i="19"/>
  <c r="AW125" i="19" s="1"/>
  <c r="D91" i="19"/>
  <c r="AW91" i="19" s="1"/>
  <c r="D126" i="19"/>
  <c r="AW126" i="19" s="1"/>
  <c r="D108" i="19"/>
  <c r="AW108" i="19" s="1"/>
  <c r="AU14" i="19"/>
  <c r="D119" i="19"/>
  <c r="AW119" i="19" s="1"/>
  <c r="D123" i="19"/>
  <c r="AW123" i="19" s="1"/>
  <c r="D111" i="19"/>
  <c r="AW111" i="19" s="1"/>
  <c r="D107" i="19"/>
  <c r="AW107" i="19" s="1"/>
  <c r="D95" i="19"/>
  <c r="AW95" i="19" s="1"/>
  <c r="D130" i="19"/>
  <c r="AW130" i="19" s="1"/>
  <c r="D106" i="19"/>
  <c r="AW106" i="19" s="1"/>
  <c r="D124" i="19"/>
  <c r="AW124" i="19" s="1"/>
  <c r="D117" i="19"/>
  <c r="AW117" i="19" s="1"/>
  <c r="D105" i="19"/>
  <c r="AW105" i="19" s="1"/>
  <c r="D100" i="19"/>
  <c r="AW100" i="19" s="1"/>
  <c r="D122" i="19"/>
  <c r="AW122" i="19" s="1"/>
  <c r="D104" i="19"/>
  <c r="AW104" i="19" s="1"/>
  <c r="D103" i="19"/>
  <c r="AW103" i="19" s="1"/>
  <c r="D110" i="19"/>
  <c r="AW110" i="19" s="1"/>
  <c r="D127" i="19"/>
  <c r="AW127" i="19" s="1"/>
  <c r="D121" i="19"/>
  <c r="AW121" i="19" s="1"/>
  <c r="D114" i="19"/>
  <c r="AW114" i="19" s="1"/>
  <c r="D101" i="19"/>
  <c r="AW101" i="19" s="1"/>
  <c r="D102" i="19"/>
  <c r="AW102" i="19" s="1"/>
  <c r="D113" i="19"/>
  <c r="AW113" i="19" s="1"/>
  <c r="D118" i="19"/>
  <c r="AW118" i="19" s="1"/>
  <c r="D89" i="19"/>
  <c r="AW89" i="19" s="1"/>
  <c r="D99" i="19"/>
  <c r="AW99" i="19" s="1"/>
  <c r="D94" i="19"/>
  <c r="AW94" i="19" s="1"/>
  <c r="D129" i="19"/>
  <c r="AW129" i="19" s="1"/>
  <c r="D112" i="19"/>
  <c r="AW112" i="19" s="1"/>
  <c r="D93" i="19"/>
  <c r="AW93" i="19" s="1"/>
  <c r="D116" i="19"/>
  <c r="AW116" i="19" s="1"/>
  <c r="D128" i="19"/>
  <c r="AW128" i="19" s="1"/>
  <c r="D92" i="19"/>
  <c r="AW92" i="19" s="1"/>
  <c r="D98" i="19"/>
  <c r="AW98" i="19" s="1"/>
  <c r="D109" i="19"/>
  <c r="AW109" i="19" s="1"/>
  <c r="D115" i="19"/>
  <c r="AW115" i="19" s="1"/>
  <c r="D97" i="19"/>
  <c r="AW97" i="19" s="1"/>
  <c r="D135" i="19"/>
  <c r="AW135" i="19" s="1"/>
  <c r="D147" i="19"/>
  <c r="AW147" i="19" s="1"/>
  <c r="D159" i="19"/>
  <c r="AW159" i="19" s="1"/>
  <c r="D171" i="19"/>
  <c r="AW171" i="19" s="1"/>
  <c r="D149" i="19"/>
  <c r="AW149" i="19" s="1"/>
  <c r="D138" i="19"/>
  <c r="AW138" i="19" s="1"/>
  <c r="D162" i="19"/>
  <c r="AW162" i="19" s="1"/>
  <c r="D139" i="19"/>
  <c r="AW139" i="19" s="1"/>
  <c r="D163" i="19"/>
  <c r="AW163" i="19" s="1"/>
  <c r="D140" i="19"/>
  <c r="AW140" i="19" s="1"/>
  <c r="D164" i="19"/>
  <c r="AW164" i="19" s="1"/>
  <c r="D153" i="19"/>
  <c r="AW153" i="19" s="1"/>
  <c r="D154" i="19"/>
  <c r="AW154" i="19" s="1"/>
  <c r="D155" i="19"/>
  <c r="AW155" i="19" s="1"/>
  <c r="D145" i="19"/>
  <c r="AW145" i="19" s="1"/>
  <c r="D157" i="19"/>
  <c r="AW157" i="19" s="1"/>
  <c r="D146" i="19"/>
  <c r="AW146" i="19" s="1"/>
  <c r="D136" i="19"/>
  <c r="AW136" i="19" s="1"/>
  <c r="D148" i="19"/>
  <c r="AW148" i="19" s="1"/>
  <c r="D160" i="19"/>
  <c r="AW160" i="19" s="1"/>
  <c r="D172" i="19"/>
  <c r="AW172" i="19" s="1"/>
  <c r="D137" i="19"/>
  <c r="AW137" i="19" s="1"/>
  <c r="D161" i="19"/>
  <c r="AW161" i="19" s="1"/>
  <c r="D150" i="19"/>
  <c r="AW150" i="19" s="1"/>
  <c r="D151" i="19"/>
  <c r="AW151" i="19" s="1"/>
  <c r="D152" i="19"/>
  <c r="AW152" i="19" s="1"/>
  <c r="D141" i="19"/>
  <c r="AW141" i="19" s="1"/>
  <c r="D165" i="19"/>
  <c r="AW165" i="19" s="1"/>
  <c r="D142" i="19"/>
  <c r="AW142" i="19" s="1"/>
  <c r="D166" i="19"/>
  <c r="AW166" i="19" s="1"/>
  <c r="D143" i="19"/>
  <c r="AW143" i="19" s="1"/>
  <c r="D167" i="19"/>
  <c r="AW167" i="19" s="1"/>
  <c r="D132" i="19"/>
  <c r="AW132" i="19" s="1"/>
  <c r="D144" i="19"/>
  <c r="AW144" i="19" s="1"/>
  <c r="D156" i="19"/>
  <c r="AW156" i="19" s="1"/>
  <c r="D168" i="19"/>
  <c r="AW168" i="19" s="1"/>
  <c r="D133" i="19"/>
  <c r="AW133" i="19" s="1"/>
  <c r="D169" i="19"/>
  <c r="AW169" i="19" s="1"/>
  <c r="D134" i="19"/>
  <c r="AW134" i="19" s="1"/>
  <c r="D158" i="19"/>
  <c r="AW158" i="19" s="1"/>
  <c r="D170" i="19"/>
  <c r="AW170" i="19" s="1"/>
  <c r="K6" i="2"/>
  <c r="K5" i="2"/>
  <c r="K2" i="2"/>
  <c r="K3" i="2" l="1"/>
  <c r="K14" i="2"/>
  <c r="K10" i="2"/>
  <c r="K9" i="2"/>
  <c r="K11" i="2"/>
  <c r="K13" i="2"/>
  <c r="K12" i="2"/>
  <c r="E5" i="2"/>
  <c r="E17" i="2"/>
  <c r="E16" i="2"/>
  <c r="E18" i="2"/>
  <c r="E10" i="2"/>
  <c r="E19" i="2"/>
  <c r="A3" i="20" a="1"/>
  <c r="A3" i="20" s="1"/>
  <c r="E4" i="2"/>
  <c r="E9" i="2"/>
  <c r="E3" i="2"/>
  <c r="E6" i="2"/>
  <c r="E12" i="2"/>
  <c r="E2" i="2"/>
  <c r="E11" i="2"/>
  <c r="E13" i="2"/>
  <c r="V3" i="20" a="1"/>
  <c r="V3" i="20" s="1"/>
  <c r="V15" i="20" a="1"/>
  <c r="V15" i="20" s="1"/>
  <c r="K18" i="2"/>
  <c r="A15" i="20" a="1"/>
  <c r="A15" i="20" s="1"/>
  <c r="K17" i="2"/>
  <c r="K19" i="2"/>
  <c r="K21" i="2"/>
  <c r="K20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<sst xmlns="http://schemas.openxmlformats.org/spreadsheetml/2006/main" count="15546" uniqueCount="3394">
  <si>
    <t>at SD</t>
  </si>
  <si>
    <t>Colorado 8, San Diego 2 </t>
  </si>
  <si>
    <t>at KC</t>
  </si>
  <si>
    <t>Boston 5, Kansas City 3 </t>
  </si>
  <si>
    <t>at Sea</t>
  </si>
  <si>
    <t>Chi White Sox 8, Seattle 2 </t>
  </si>
  <si>
    <t>at Tex</t>
  </si>
  <si>
    <t>Detroit 11, Texas 5 </t>
  </si>
  <si>
    <t>at Oak</t>
  </si>
  <si>
    <t>Oakland 5, NY Yankees 3 </t>
  </si>
  <si>
    <t>at Bal</t>
  </si>
  <si>
    <t>Baltimore 10, TB Devil Rays 7 </t>
  </si>
  <si>
    <t>at Pit</t>
  </si>
  <si>
    <t>Montreal 9, Pittsburgh 2 </t>
  </si>
  <si>
    <t>at Cin</t>
  </si>
  <si>
    <t>San Francisco 11, Cincinnati 8 </t>
  </si>
  <si>
    <t>at LAD</t>
  </si>
  <si>
    <t>LA Dodgers 8, Arizona 6 (11 ins)</t>
  </si>
  <si>
    <t>at StL</t>
  </si>
  <si>
    <t>Milwaukee 10, St Louis 8 </t>
  </si>
  <si>
    <t>at Fla</t>
  </si>
  <si>
    <t>Florida 6, NY Mets 2 </t>
  </si>
  <si>
    <t>at Atl</t>
  </si>
  <si>
    <t>Philadelphia 7, Atlanta 4 </t>
  </si>
  <si>
    <t>Chi White Sox 11, Seattle 3 </t>
  </si>
  <si>
    <t>at Ana</t>
  </si>
  <si>
    <t>Anaheim 6, Cleveland 5 </t>
  </si>
  <si>
    <t>Texas 6, Detroit 0 </t>
  </si>
  <si>
    <t>NY Yankees 7, Oakland 4 </t>
  </si>
  <si>
    <t>at Min</t>
  </si>
  <si>
    <t>Minnesota 6, Toronto 1 </t>
  </si>
  <si>
    <t>Pittsburgh 8, Montreal 2 </t>
  </si>
  <si>
    <t>San Francisco 7, Cincinnati 6 </t>
  </si>
  <si>
    <t>LA Dodgers 3, Arizona 2 (10 ins)</t>
  </si>
  <si>
    <t>at Hou</t>
  </si>
  <si>
    <t>Houston 4, Chi Cubs 2 </t>
  </si>
  <si>
    <t>San Diego 4, Colorado 3 </t>
  </si>
  <si>
    <t>NY Mets 12, Florida 3 </t>
  </si>
  <si>
    <t>Atlanta 11, Philadelphia 3 </t>
  </si>
  <si>
    <t>Boston 6, Kansas City 0 </t>
  </si>
  <si>
    <t>Seattle 7, Chi White Sox 3 </t>
  </si>
  <si>
    <t>Cleveland 9, Anaheim 1 </t>
  </si>
  <si>
    <t>Texas 10, Detroit 7 </t>
  </si>
  <si>
    <t>NY Yankees 4, Oakland 0 </t>
  </si>
  <si>
    <t>Toronto 9, Minnesota 3 </t>
  </si>
  <si>
    <t>TB Devil Rays 8, Baltimore 5 </t>
  </si>
  <si>
    <t>Montreal 4, Pittsburgh 3 </t>
  </si>
  <si>
    <t>San Francisco 8, Cincinnati 3 </t>
  </si>
  <si>
    <t>LA Dodgers 6, Arizona 4 </t>
  </si>
  <si>
    <t>Chi Cubs 9, Houston 2 </t>
  </si>
  <si>
    <t>San Diego 2, Colorado 1 </t>
  </si>
  <si>
    <t>St Louis 4, Milwaukee 1 </t>
  </si>
  <si>
    <t>NY Mets 6, Florida 0 </t>
  </si>
  <si>
    <t>Atlanta 4, Philadelphia 0 </t>
  </si>
  <si>
    <t>Boston 4, Kansas City 1 </t>
  </si>
  <si>
    <t>Minnesota 11, Toronto 9 </t>
  </si>
  <si>
    <t>TB Devil Rays 6, Baltimore 3 </t>
  </si>
  <si>
    <t>Chi Cubs 2, Houston 1 </t>
  </si>
  <si>
    <t>Colorado 4, LA Dodgers 2 </t>
  </si>
  <si>
    <t>St Louis 9, Milwaukee 4 </t>
  </si>
  <si>
    <t>at Mtl</t>
  </si>
  <si>
    <t>Montreal 5, NY Mets 1 </t>
  </si>
  <si>
    <t>Philadelphia 6, Atlanta 3 </t>
  </si>
  <si>
    <t>at SF</t>
  </si>
  <si>
    <t>San Francisco 12, San Diego 4 </t>
  </si>
  <si>
    <t>at NYY</t>
  </si>
  <si>
    <t>NY Yankees 12, Detroit 3 </t>
  </si>
  <si>
    <t>Anaheim 8, Texas 4 </t>
  </si>
  <si>
    <t>at TBD</t>
  </si>
  <si>
    <t>Boston 4, TB Devil Rays 1 </t>
  </si>
  <si>
    <t>Cleveland 14, Minnesota 5 </t>
  </si>
  <si>
    <t>at ChW</t>
  </si>
  <si>
    <t>Kansas City 10, Chi White Sox 5 </t>
  </si>
  <si>
    <t>Seattle 6, Oakland 1 </t>
  </si>
  <si>
    <t>Toronto 7, Baltimore 4 </t>
  </si>
  <si>
    <t>Atlanta 3, Arizona 2 (10 ins)</t>
  </si>
  <si>
    <t>Pittsburgh 2, Chi Cubs 1 </t>
  </si>
  <si>
    <t>Cincinnati 3, St Louis 0 </t>
  </si>
  <si>
    <t>LA Dodgers 9, Colorado 6 </t>
  </si>
  <si>
    <t>Houston 3, Milwaukee 2 </t>
  </si>
  <si>
    <t>NY Mets 10, Montreal 3 </t>
  </si>
  <si>
    <t>Florida 7, Philadelphia 4 </t>
  </si>
  <si>
    <t>San Francisco 8, San Diego 3 </t>
  </si>
  <si>
    <t>NY Yankees 5, Detroit 0 </t>
  </si>
  <si>
    <t>Anaheim 10, Texas 0 </t>
  </si>
  <si>
    <t>Boston 5, TB Devil Rays 3 </t>
  </si>
  <si>
    <t>Cleveland 12, Minnesota 7 </t>
  </si>
  <si>
    <t>Kansas City 9, Chi White Sox 4 </t>
  </si>
  <si>
    <t>Oakland 11, Seattle 4 </t>
  </si>
  <si>
    <t>Baltimore 1, Toronto 0 </t>
  </si>
  <si>
    <t>Arizona 8, Atlanta 3 </t>
  </si>
  <si>
    <t>Pittsburgh 9, Chi Cubs 3 </t>
  </si>
  <si>
    <t>St Louis 4, Cincinnati 2 </t>
  </si>
  <si>
    <t>LA Dodgers 2, Colorado 0 </t>
  </si>
  <si>
    <t>Milwaukee 8, Houston 2 </t>
  </si>
  <si>
    <t>NY Mets 4, Montreal 3 (11 ins)</t>
  </si>
  <si>
    <t>Philadelphia 5, Florida 2 </t>
  </si>
  <si>
    <t>San Diego 11, San Francisco 1 </t>
  </si>
  <si>
    <t>NY Yankees 11, Detroit 2 </t>
  </si>
  <si>
    <t>Texas 6, Anaheim 3 </t>
  </si>
  <si>
    <t>TB Devil Rays 5, Boston 4 </t>
  </si>
  <si>
    <t>Cleveland 9, Minnesota 8 </t>
  </si>
  <si>
    <t>Kansas City 3, Chi White Sox 1 </t>
  </si>
  <si>
    <t>Seattle 11, Oakland 8 </t>
  </si>
  <si>
    <t>Toronto 9, Baltimore 5 </t>
  </si>
  <si>
    <t>Atlanta 3, Arizona 2 </t>
  </si>
  <si>
    <t>Pittsburgh 9, Chi Cubs 6 </t>
  </si>
  <si>
    <t>Cincinnati 4, St Louis 2 </t>
  </si>
  <si>
    <t>Houston 5, Milwaukee 2 </t>
  </si>
  <si>
    <t>NY Mets 6, Montreal 3 </t>
  </si>
  <si>
    <t>Philadelphia 2, Florida 1 </t>
  </si>
  <si>
    <t>San Francisco 8, San Diego 6 </t>
  </si>
  <si>
    <t>Anaheim 13, Texas 5 </t>
  </si>
  <si>
    <t>at Cle</t>
  </si>
  <si>
    <t>Cleveland 5, Kansas City 2 (10 ins)</t>
  </si>
  <si>
    <t>at Det</t>
  </si>
  <si>
    <t>Minnesota 1, Detroit 0 (12 ins)</t>
  </si>
  <si>
    <t>Seattle 6, Oakland 3 </t>
  </si>
  <si>
    <t>at Tor</t>
  </si>
  <si>
    <t>Toronto 7, TB Devil Rays 1 </t>
  </si>
  <si>
    <t>at Phi</t>
  </si>
  <si>
    <t>Atlanta 8, Philadelphia 6 </t>
  </si>
  <si>
    <t>at ChC</t>
  </si>
  <si>
    <t>Cincinnati 7, Chi Cubs 2 </t>
  </si>
  <si>
    <t>at NYM</t>
  </si>
  <si>
    <t>NY Mets 8, Florida 1 </t>
  </si>
  <si>
    <t>at Ari</t>
  </si>
  <si>
    <t>Arizona 12, LA Dodgers 6 </t>
  </si>
  <si>
    <t>at Col</t>
  </si>
  <si>
    <t>San Diego 8, Colorado 5 (11 ins)</t>
  </si>
  <si>
    <t>at Bos</t>
  </si>
  <si>
    <t>Boston 6, Chi White Sox 0 </t>
  </si>
  <si>
    <t>Oakland 3, Anaheim 2 </t>
  </si>
  <si>
    <t>NY Yankees 6, Baltimore 3 </t>
  </si>
  <si>
    <t>TB Devil Rays 8, Toronto 5 </t>
  </si>
  <si>
    <t>Texas 15, Seattle 6 </t>
  </si>
  <si>
    <t>Houston 7, San Francisco 3 </t>
  </si>
  <si>
    <t>Milwaukee 8, Montreal 4 </t>
  </si>
  <si>
    <t>Arizona 7, LA Dodgers 6 (16 ins)</t>
  </si>
  <si>
    <t>St Louis 4, Pittsburgh 2 </t>
  </si>
  <si>
    <t>Oakland 6, Anaheim 5 </t>
  </si>
  <si>
    <t>NY Yankees 14, Baltimore 7 </t>
  </si>
  <si>
    <t>Cleveland 11, Kansas City 4 </t>
  </si>
  <si>
    <t>Detroit 7, Minnesota 1 </t>
  </si>
  <si>
    <t>Toronto 7, TB Devil Rays 6 (11 ins)</t>
  </si>
  <si>
    <t>Texas 9, Seattle 6 </t>
  </si>
  <si>
    <t>Houston 6, San Francisco 3 </t>
  </si>
  <si>
    <t>Montreal 15, Milwaukee 1 </t>
  </si>
  <si>
    <t>Atlanta 10, Philadelphia 4 </t>
  </si>
  <si>
    <t>Chi Cubs 5, Cincinnati 4 </t>
  </si>
  <si>
    <t>NY Mets 4, Florida 1 </t>
  </si>
  <si>
    <t>Arizona 6, LA Dodgers 2 </t>
  </si>
  <si>
    <t>St Louis 9, Pittsburgh 5 </t>
  </si>
  <si>
    <t>Chi White Sox 4, Boston 0 </t>
  </si>
  <si>
    <t>Anaheim 12, Oakland 1 </t>
  </si>
  <si>
    <t>Baltimore 9, NY Yankees 7 </t>
  </si>
  <si>
    <t>Minnesota 8, Detroit 6 </t>
  </si>
  <si>
    <t>Toronto 11, TB Devil Rays 1 </t>
  </si>
  <si>
    <t>Texas 4, Seattle 3 (10 ins)</t>
  </si>
  <si>
    <t>San Francisco 5, Houston 2 </t>
  </si>
  <si>
    <t>Milwaukee 9, Montreal 4 </t>
  </si>
  <si>
    <t>Florida 11, NY Mets 4 </t>
  </si>
  <si>
    <t>LA Dodgers 8, Arizona 1 </t>
  </si>
  <si>
    <t>Colorado 6, San Diego 4 </t>
  </si>
  <si>
    <t>Detroit 8, NY Yankees 1 </t>
  </si>
  <si>
    <t>Toronto 7, Baltimore 6 </t>
  </si>
  <si>
    <t>Kansas City 7, Chi White Sox 2 </t>
  </si>
  <si>
    <t>Anaheim 9, Seattle 5 </t>
  </si>
  <si>
    <t>TB Devil Rays 6, Boston 2 </t>
  </si>
  <si>
    <t>Oakland 8, Texas 2 </t>
  </si>
  <si>
    <t>at Mil</t>
  </si>
  <si>
    <t>Chi Cubs 9, Milwaukee 4 </t>
  </si>
  <si>
    <t>Philadelphia 17, Florida 3 </t>
  </si>
  <si>
    <t>San Diego 3, LA Dodgers 0 </t>
  </si>
  <si>
    <t>Montreal 6, NY Mets 4 </t>
  </si>
  <si>
    <t>Cincinnati 6, Pittsburgh 5 </t>
  </si>
  <si>
    <t>Arizona 10, San Francisco 4 </t>
  </si>
  <si>
    <t>St Louis 5, Houston 3 </t>
  </si>
  <si>
    <t>Detroit 3, NY Yankees 1 </t>
  </si>
  <si>
    <t>Chi White Sox 6, Kansas City 5 </t>
  </si>
  <si>
    <t>Seattle 4, Anaheim 3 (10 ins)</t>
  </si>
  <si>
    <t>Boston 8, TB Devil Rays 5 </t>
  </si>
  <si>
    <t>Oakland 11, Texas 3 </t>
  </si>
  <si>
    <t>Colorado 5, Atlanta 4 </t>
  </si>
  <si>
    <t>Milwaukee 5, Chi Cubs 4 </t>
  </si>
  <si>
    <t>LA Dodgers 7, San Diego 3 </t>
  </si>
  <si>
    <t>NY Mets 3, Montreal 2 </t>
  </si>
  <si>
    <t>Pittsburgh 7, Cincinnati 6 (10 ins)</t>
  </si>
  <si>
    <t>San Francisco 8, Arizona 5 </t>
  </si>
  <si>
    <t>St Louis 8, Houston 5 </t>
  </si>
  <si>
    <t>Cleveland 5, Minnesota 1 </t>
  </si>
  <si>
    <t>Minnesota 13, Cleveland 8 (11 ins)</t>
  </si>
  <si>
    <t>Detroit 5, NY Yankees 1 </t>
  </si>
  <si>
    <t>Toronto 6, Baltimore 0 </t>
  </si>
  <si>
    <t>Chi White Sox 7, Kansas City 5 </t>
  </si>
  <si>
    <t>Cleveland 3, Minnesota 2 </t>
  </si>
  <si>
    <t>Seattle 8, Anaheim 5 </t>
  </si>
  <si>
    <t>TB Devil Rays 5, Boston 1 </t>
  </si>
  <si>
    <t>Texas 6, Oakland 2 </t>
  </si>
  <si>
    <t>Atlanta 20, Colorado 5 </t>
  </si>
  <si>
    <t>Chi Cubs 6, Milwaukee 5 (10 ins)</t>
  </si>
  <si>
    <t>Philadelphia 7, Florida 2 </t>
  </si>
  <si>
    <t>San Diego 4, LA Dodgers 3 </t>
  </si>
  <si>
    <t>Montreal 4, NY Mets 2 </t>
  </si>
  <si>
    <t>Pittsburgh 4, Cincinnati 2 </t>
  </si>
  <si>
    <t>Arizona 12, San Francisco 3 </t>
  </si>
  <si>
    <t>Houston 8, St Louis 4 </t>
  </si>
  <si>
    <t>Minnesota 6, Kansas City 4 </t>
  </si>
  <si>
    <t>TB Devil Rays 4, Boston 1 </t>
  </si>
  <si>
    <t>Atlanta 11, LA Dodgers 3 </t>
  </si>
  <si>
    <t>San Francisco 5, Florida 4 </t>
  </si>
  <si>
    <t>Colorado 11, Montreal 10 </t>
  </si>
  <si>
    <t>Arizona 3, Philadelphia 2 </t>
  </si>
  <si>
    <t>Pittsburgh 3, San Diego 0 </t>
  </si>
  <si>
    <t>St Louis 6, Milwaukee 2 </t>
  </si>
  <si>
    <t>Toronto 5, Anaheim 1 </t>
  </si>
  <si>
    <t>Boston 1, Detroit 0 </t>
  </si>
  <si>
    <t>Cleveland 5, Oakland 1 </t>
  </si>
  <si>
    <t>Chi White Sox 3, Seattle 1 </t>
  </si>
  <si>
    <t>NY Yankees 4, Texas 0 </t>
  </si>
  <si>
    <t>TB Devil Rays 5, Baltimore 3 </t>
  </si>
  <si>
    <t>Minnesota 8, Kansas City 7 (13 ins)</t>
  </si>
  <si>
    <t>LA Dodgers 5, Atlanta 4 </t>
  </si>
  <si>
    <t>Florida 7, San Francisco 2 </t>
  </si>
  <si>
    <t>NY Mets 3, Cincinnati 2 </t>
  </si>
  <si>
    <t>Arizona 8, Philadelphia 1 </t>
  </si>
  <si>
    <t>Pittsburgh 7, San Diego 3 (10 ins)</t>
  </si>
  <si>
    <t>Houston 10, Chi Cubs 4 </t>
  </si>
  <si>
    <t>St Louis 8, Milwaukee 3 </t>
  </si>
  <si>
    <t>Toronto 3, Anaheim 2 </t>
  </si>
  <si>
    <t>Detroit 9, Boston 2 </t>
  </si>
  <si>
    <t>Cleveland 5, Oakland 4 </t>
  </si>
  <si>
    <t>Chi White Sox 2, Seattle 1 </t>
  </si>
  <si>
    <t>NY Yankees 4, Texas 2 </t>
  </si>
  <si>
    <t>TB Devil Rays 14, Baltimore 8 </t>
  </si>
  <si>
    <t>Kansas City 3, Minnesota 2 (10 ins)</t>
  </si>
  <si>
    <t>Atlanta 11, LA Dodgers 4 (12 ins)</t>
  </si>
  <si>
    <t>San Francisco 4, Florida 0 </t>
  </si>
  <si>
    <t>Cincinnati 7, NY Mets 4 </t>
  </si>
  <si>
    <t>Arizona 4, Philadelphia 2 </t>
  </si>
  <si>
    <t>San Diego 2, Pittsburgh 0 </t>
  </si>
  <si>
    <t>Houston 10, Chi Cubs 3 </t>
  </si>
  <si>
    <t>Milwaukee 2, St Louis 1 </t>
  </si>
  <si>
    <t>Toronto 8, Anaheim 7 </t>
  </si>
  <si>
    <t>Detroit 1, Boston 0 </t>
  </si>
  <si>
    <t>Oakland 4, Cleveland 1 </t>
  </si>
  <si>
    <t>Texas 6, Minnesota 4 </t>
  </si>
  <si>
    <t>TB Devil Rays 1, Baltimore 0 </t>
  </si>
  <si>
    <t>NY Mets 4, Cincinnati 1 </t>
  </si>
  <si>
    <t>Colorado 8, San Francisco 5 </t>
  </si>
  <si>
    <t>Anaheim 4, Kansas City 2 </t>
  </si>
  <si>
    <t>Cleveland 7, Boston 6 </t>
  </si>
  <si>
    <t>Baltimore 7, Oakland 4 </t>
  </si>
  <si>
    <t>TB Devil Rays 5, Seattle 4 </t>
  </si>
  <si>
    <t>Texas 4, Minnesota 2 </t>
  </si>
  <si>
    <t>Chi White Sox 5, Detroit 0 </t>
  </si>
  <si>
    <t>NY Yankees 6, Toronto 4 </t>
  </si>
  <si>
    <t>NY Mets 6, Chi Cubs 5 </t>
  </si>
  <si>
    <t>St Louis 12, LA Dodgers 5 </t>
  </si>
  <si>
    <t>Arizona 10, San Diego 6 </t>
  </si>
  <si>
    <t>Florida 9, Atlanta 1 </t>
  </si>
  <si>
    <t>San Francisco 7, Colorado 2 </t>
  </si>
  <si>
    <t>Cincinnati 7, Houston 5 </t>
  </si>
  <si>
    <t>Milwaukee 9, Pittsburgh 1 </t>
  </si>
  <si>
    <t>Philadelphia 6, Montreal 2 </t>
  </si>
  <si>
    <t>Kansas City 4, Anaheim 3 </t>
  </si>
  <si>
    <t>Boston 9, Cleveland 4 </t>
  </si>
  <si>
    <t>Oakland 3, Baltimore 0 </t>
  </si>
  <si>
    <t>Seattle 9, TB Devil Rays 4 </t>
  </si>
  <si>
    <t>Texas 7, Minnesota 2 </t>
  </si>
  <si>
    <t>Chi White Sox 3, Detroit 1 </t>
  </si>
  <si>
    <t>NY Yankees 7, Toronto 4 </t>
  </si>
  <si>
    <t>Chi Cubs 2, NY Mets 0 </t>
  </si>
  <si>
    <t>LA Dodgers 6, St Louis 1 </t>
  </si>
  <si>
    <t>San Diego 7, Arizona 2 </t>
  </si>
  <si>
    <t>Atlanta 8, Florida 7 </t>
  </si>
  <si>
    <t>San Francisco 8, Colorado 4 </t>
  </si>
  <si>
    <t>Houston 4, Cincinnati 3 </t>
  </si>
  <si>
    <t>Milwaukee 5, Pittsburgh 3 </t>
  </si>
  <si>
    <t>Philadelphia 6, Montreal 5 </t>
  </si>
  <si>
    <t>Boston 3, Cleveland 2 </t>
  </si>
  <si>
    <t>Oakland 11, Baltimore 10 </t>
  </si>
  <si>
    <t>Seattle 6, TB Devil Rays 4 </t>
  </si>
  <si>
    <t>Texas 9, Minnesota 5 </t>
  </si>
  <si>
    <t>Detroit 9, Chi White Sox 4 </t>
  </si>
  <si>
    <t>NY Yankees 4, Toronto 3 (11 ins)</t>
  </si>
  <si>
    <t>Chi Cubs 8, NY Mets 4 </t>
  </si>
  <si>
    <t>St Louis 6, LA Dodgers 4 </t>
  </si>
  <si>
    <t>Arizona 5, San Diego 3 (11 ins)</t>
  </si>
  <si>
    <t>Atlanta 5, Florida 1 </t>
  </si>
  <si>
    <t>San Francisco 7, Colorado 6 </t>
  </si>
  <si>
    <t>Cincinnati 7, Houston 6 </t>
  </si>
  <si>
    <t>Milwaukee 4, Pittsburgh 2 </t>
  </si>
  <si>
    <t>Philadelphia 8, Montreal 6 </t>
  </si>
  <si>
    <t>Minnesota 6, Boston 2 </t>
  </si>
  <si>
    <t>Cleveland 5, Oakland 4 (10 ins)</t>
  </si>
  <si>
    <t>Detroit 7, Seattle 0 </t>
  </si>
  <si>
    <t>Anaheim 4, Toronto 3 (11 ins)</t>
  </si>
  <si>
    <t>Houston 5, Arizona 2 </t>
  </si>
  <si>
    <t>Atlanta 5, Florida 3 </t>
  </si>
  <si>
    <t>Minnesota 6, Boston 5 </t>
  </si>
  <si>
    <t>Cleveland 8, Oakland 5 </t>
  </si>
  <si>
    <t>Detroit 5, Seattle 1 </t>
  </si>
  <si>
    <t>Baltimore 8, Kansas City 4 </t>
  </si>
  <si>
    <t>NY Yankees 7, Texas 6 </t>
  </si>
  <si>
    <t>Toronto 10, Anaheim 1 </t>
  </si>
  <si>
    <t>Houston 11, Arizona 0 </t>
  </si>
  <si>
    <t>Florida 8, Chi Cubs 0 </t>
  </si>
  <si>
    <t>Philadelphia 1, Cincinnati 0 (10 ins)</t>
  </si>
  <si>
    <t>St Louis 7, Colorado 5 </t>
  </si>
  <si>
    <t>LA Dodgers 3, Milwaukee 2 </t>
  </si>
  <si>
    <t>Pittsburgh 5, Atlanta 3 </t>
  </si>
  <si>
    <t>San Diego 6, NY Mets 2 </t>
  </si>
  <si>
    <t>San Francisco 3, Montreal 2 (10 ins)</t>
  </si>
  <si>
    <t>Boston 9, Minnesota 4 </t>
  </si>
  <si>
    <t>Cleveland 4, Oakland 1 </t>
  </si>
  <si>
    <t>Seattle 8, Detroit 6 </t>
  </si>
  <si>
    <t>Kansas City 8, Baltimore 2 </t>
  </si>
  <si>
    <t>Texas 8, NY Yankees 6 </t>
  </si>
  <si>
    <t>Anaheim 12, Toronto 10 </t>
  </si>
  <si>
    <t>Arizona 10, Houston 6 </t>
  </si>
  <si>
    <t>Chi Cubs 6, Florida 1 </t>
  </si>
  <si>
    <t>Cincinnati 12, Philadelphia 8 </t>
  </si>
  <si>
    <t>Colorado 9, St Louis 7 </t>
  </si>
  <si>
    <t>Atlanta 5, Pittsburgh 4 </t>
  </si>
  <si>
    <t>NY Mets 4, San Diego 3 </t>
  </si>
  <si>
    <t>San Francisco 4, Montreal 3 </t>
  </si>
  <si>
    <t>Chi White Sox 10, TB Devil Rays 7 </t>
  </si>
  <si>
    <t>Chi White Sox 9, TB Devil Rays 1 </t>
  </si>
  <si>
    <t>Cleveland 8, Oakland 3 </t>
  </si>
  <si>
    <t>Seattle 22, Detroit 6 </t>
  </si>
  <si>
    <t>Kansas City 15, Baltimore 5 </t>
  </si>
  <si>
    <t>NY Yankees 5, Texas 3 </t>
  </si>
  <si>
    <t>TB Devil Rays 4, Chi White Sox 1 </t>
  </si>
  <si>
    <t>Anaheim 17, Toronto 1 </t>
  </si>
  <si>
    <t>Chi Cubs 5, Florida 2 </t>
  </si>
  <si>
    <t>Cincinnati 7, Philadelphia 3 </t>
  </si>
  <si>
    <t>Colorado 6, St Louis 2 </t>
  </si>
  <si>
    <t>LA Dodgers 10, Milwaukee 4 </t>
  </si>
  <si>
    <t>Atlanta 8, Pittsburgh 1 </t>
  </si>
  <si>
    <t>NY Mets 8, San Diego 5 </t>
  </si>
  <si>
    <t>San Francisco 6, Montreal 5 </t>
  </si>
  <si>
    <t>Oakland 13, Boston 9 </t>
  </si>
  <si>
    <t>Anaheim 3, Chi White Sox 1 </t>
  </si>
  <si>
    <t>Texas 7, Cleveland 5 </t>
  </si>
  <si>
    <t>Detroit 7, TB Devil Rays 5 </t>
  </si>
  <si>
    <t>Baltimore 7, Minnesota 1 </t>
  </si>
  <si>
    <t>Kansas City 13, NY Yankees 6 </t>
  </si>
  <si>
    <t>Seattle 11, Toronto 9 </t>
  </si>
  <si>
    <t>Arizona 3, Milwaukee 2 </t>
  </si>
  <si>
    <t>Atlanta 3, Cincinnati 0 </t>
  </si>
  <si>
    <t>Colorado 7, Pittsburgh 2 </t>
  </si>
  <si>
    <t>Houston 8, Florida 1 </t>
  </si>
  <si>
    <t>LA Dodgers 4, Philadelphia 3 </t>
  </si>
  <si>
    <t>Chi Cubs 6, San Diego 5 </t>
  </si>
  <si>
    <t>NY Mets 7, San Francisco 2 </t>
  </si>
  <si>
    <t>Montreal 3, St Louis 2 </t>
  </si>
  <si>
    <t>Boston 7, Oakland 2 </t>
  </si>
  <si>
    <t>Chi White Sox 8, Anaheim 5 </t>
  </si>
  <si>
    <t>Cleveland 5, Texas 3 </t>
  </si>
  <si>
    <t>TB Devil Rays 4, Detroit 3 </t>
  </si>
  <si>
    <t>Minnesota 7, Baltimore 2 </t>
  </si>
  <si>
    <t>NY Yankees 8, Kansas City 4 </t>
  </si>
  <si>
    <t>Toronto 9, Seattle 3 </t>
  </si>
  <si>
    <t>Arizona 5, Milwaukee 3 </t>
  </si>
  <si>
    <t>Atlanta 5, Cincinnati 1 </t>
  </si>
  <si>
    <t>Pittsburgh 9, Colorado 3 </t>
  </si>
  <si>
    <t>Houston 6, Florida 4 </t>
  </si>
  <si>
    <t>LA Dodgers 12, Philadelphia 6 </t>
  </si>
  <si>
    <t>Chi Cubs 2, San Diego 1 </t>
  </si>
  <si>
    <t>NY Mets 9, San Francisco 4 </t>
  </si>
  <si>
    <t>St Louis 16, Montreal 5 </t>
  </si>
  <si>
    <t>Oakland 7, Boston 5 </t>
  </si>
  <si>
    <t>Anaheim 6, Chi White Sox 3 </t>
  </si>
  <si>
    <t>Texas 8, Cleveland 6 </t>
  </si>
  <si>
    <t>Detroit 8, TB Devil Rays 2 </t>
  </si>
  <si>
    <t>Baltimore 6, Minnesota 0 </t>
  </si>
  <si>
    <t>NY Yankees 9, Kansas City 8 </t>
  </si>
  <si>
    <t>Seattle 3, Toronto 2 </t>
  </si>
  <si>
    <t>Milwaukee 6, Arizona 5 </t>
  </si>
  <si>
    <t>Atlanta 5, Cincinnati 3 </t>
  </si>
  <si>
    <t>Pittsburgh 8, Colorado 5 </t>
  </si>
  <si>
    <t>Houston 3, Florida 2 </t>
  </si>
  <si>
    <t>Philadelphia 12, LA Dodgers 3 </t>
  </si>
  <si>
    <t>Chi Cubs 3, San Diego 2 </t>
  </si>
  <si>
    <t>NY Mets 2, San Francisco 0 </t>
  </si>
  <si>
    <t>St Louis 8, Montreal 7 (10 ins)</t>
  </si>
  <si>
    <t>Oakland 12, Boston 11 (10 ins)</t>
  </si>
  <si>
    <t>Chi White Sox 8, Anaheim 1 </t>
  </si>
  <si>
    <t>Cleveland 10, Texas 4 </t>
  </si>
  <si>
    <t>TB Devil Rays 14, Detroit 6 </t>
  </si>
  <si>
    <t>Kansas City 9, NY Yankees 3 </t>
  </si>
  <si>
    <t>Toronto 16, Seattle 10 </t>
  </si>
  <si>
    <t>Cincinnati 4, Arizona 3 </t>
  </si>
  <si>
    <t>Colorado 6, Chi Cubs 1 </t>
  </si>
  <si>
    <t>NY Mets 5, Houston 3 </t>
  </si>
  <si>
    <t>LA Dodgers 7, Montreal 0 </t>
  </si>
  <si>
    <t>Milwaukee 6, Florida 4 (13 ins)</t>
  </si>
  <si>
    <t>San Diego 9, Philadelphia 3 </t>
  </si>
  <si>
    <t>Pittsburgh 9, San Francisco 8 </t>
  </si>
  <si>
    <t>Atlanta 4, St Louis 2 </t>
  </si>
  <si>
    <t>Detroit 3, Anaheim 1 </t>
  </si>
  <si>
    <t>Baltimore 9, Chi White Sox 5 (10 ins)</t>
  </si>
  <si>
    <t>Kansas City 5, TB Devil Rays 3 </t>
  </si>
  <si>
    <t>Minnesota 8, NY Yankees 5 </t>
  </si>
  <si>
    <t>Oakland 13, Toronto 4 </t>
  </si>
  <si>
    <t>Cincinnati 6, Arizona 4 </t>
  </si>
  <si>
    <t>Chi Cubs 13, Colorado 12 </t>
  </si>
  <si>
    <t>Houston 6, NY Mets 1 </t>
  </si>
  <si>
    <t>Montreal 2, LA Dodgers 1 </t>
  </si>
  <si>
    <t>Milwaukee 8, Florida 1 </t>
  </si>
  <si>
    <t>Philadelphia 3, San Diego 0 </t>
  </si>
  <si>
    <t>San Francisco 7, Pittsburgh 4 </t>
  </si>
  <si>
    <t>St Louis 9, Atlanta 1 </t>
  </si>
  <si>
    <t>Anaheim 4, Detroit 1 </t>
  </si>
  <si>
    <t>Baltimore 8, Chi White Sox 0 </t>
  </si>
  <si>
    <t>TB Devil Rays 10, Kansas City 7 </t>
  </si>
  <si>
    <t>NY Yankees 5, Minnesota 3 </t>
  </si>
  <si>
    <t>Oakland 8, Toronto 2 </t>
  </si>
  <si>
    <t>Seattle 6, Cleveland 5 </t>
  </si>
  <si>
    <t>Texas 8, Boston 3 </t>
  </si>
  <si>
    <t>Arizona 5, Cincinnati 1 </t>
  </si>
  <si>
    <t>Colorado 13, Chi Cubs 6 </t>
  </si>
  <si>
    <t>Houston 5, NY Mets 4 </t>
  </si>
  <si>
    <t>LA Dodgers 8, Montreal 2 </t>
  </si>
  <si>
    <t>Milwaukee 2, Florida 0 </t>
  </si>
  <si>
    <t>Philadelphia 11, San Diego 1 </t>
  </si>
  <si>
    <t>Pittsburgh 4, San Francisco 3 (12 ins)</t>
  </si>
  <si>
    <t>Atlanta 12, St Louis 3 </t>
  </si>
  <si>
    <t>Detroit 4, Anaheim 2 </t>
  </si>
  <si>
    <t>Baltimore 4, Chi White Sox 2 </t>
  </si>
  <si>
    <t>TB Devil Rays 5, Kansas City 4 </t>
  </si>
  <si>
    <t>NY Yankees 4, Minnesota 3 (10 ins)</t>
  </si>
  <si>
    <t>Oakland 3, Toronto 2 </t>
  </si>
  <si>
    <t>Cleveland 8, Seattle 4 </t>
  </si>
  <si>
    <t>Boston 3, Texas 2 </t>
  </si>
  <si>
    <t>Pittsburgh 13, St Louis 3 </t>
  </si>
  <si>
    <t>Boston 6, Anaheim 0 </t>
  </si>
  <si>
    <t>Baltimore 9, Detroit 4 </t>
  </si>
  <si>
    <t>Chi White Sox 7, Oakland 1 </t>
  </si>
  <si>
    <t>NY Yankees 10, Seattle 1 </t>
  </si>
  <si>
    <t>Cleveland 20, TB Devil Rays 11 </t>
  </si>
  <si>
    <t>Toronto 9, Texas 6 </t>
  </si>
  <si>
    <t>Kansas City 5, Minnesota 1 </t>
  </si>
  <si>
    <t>San Diego 4, Atlanta 3 </t>
  </si>
  <si>
    <t>Florida 6, LA Dodgers 3 </t>
  </si>
  <si>
    <t>San Francisco 4, Milwaukee 3 </t>
  </si>
  <si>
    <t>Houston 5, Montreal 2 </t>
  </si>
  <si>
    <t>Arizona 14, NY Mets 7 </t>
  </si>
  <si>
    <t>Philadelphia 8, Colorado 1 </t>
  </si>
  <si>
    <t>Cincinnati 3, Chi Cubs 2 </t>
  </si>
  <si>
    <t>Boston 6, Anaheim 1 </t>
  </si>
  <si>
    <t>Detroit 7, Baltimore 6 </t>
  </si>
  <si>
    <t>Chi White Sox 5, Oakland 3 </t>
  </si>
  <si>
    <t>Seattle 14, NY Yankees 5 </t>
  </si>
  <si>
    <t>TB Devil Rays 7, Cleveland 6 </t>
  </si>
  <si>
    <t>Texas 4, Toronto 3 </t>
  </si>
  <si>
    <t>Kansas City 6, Minnesota 2 </t>
  </si>
  <si>
    <t>Atlanta 11, San Diego 1 </t>
  </si>
  <si>
    <t>LA Dodgers 8, Florida 1 </t>
  </si>
  <si>
    <t>San Francisco 6, Milwaukee 4 </t>
  </si>
  <si>
    <t>Montreal 6, Houston 5 </t>
  </si>
  <si>
    <t>NY Mets 4, Arizona 2 </t>
  </si>
  <si>
    <t>Philadelphia 7, Colorado 2 </t>
  </si>
  <si>
    <t>Chi Cubs 7, Cincinnati 4 </t>
  </si>
  <si>
    <t>Pittsburgh 7, St Louis 0 </t>
  </si>
  <si>
    <t>Boston 4, Anaheim 2 </t>
  </si>
  <si>
    <t>Baltimore 5, Detroit 0 </t>
  </si>
  <si>
    <t>Oakland 3, Chi White Sox 0 </t>
  </si>
  <si>
    <t>NY Yankees 6, Seattle 1 </t>
  </si>
  <si>
    <t>Cleveland 5, TB Devil Rays 4 </t>
  </si>
  <si>
    <t>Texas 11, Toronto 6 </t>
  </si>
  <si>
    <t>Kansas City 7, Minnesota 2 </t>
  </si>
  <si>
    <t>San Diego 5, Atlanta 0 </t>
  </si>
  <si>
    <t>Florida 6, LA Dodgers 4 </t>
  </si>
  <si>
    <t>Milwaukee 3, San Francisco 2 </t>
  </si>
  <si>
    <t>Montreal 4, Houston 2 </t>
  </si>
  <si>
    <t>Arizona 11, NY Mets 6 </t>
  </si>
  <si>
    <t>Philadelphia 10, Colorado 8 </t>
  </si>
  <si>
    <t>Cincinnati 8, Chi Cubs 5 </t>
  </si>
  <si>
    <t>Pittsburgh 12, St Louis 9 </t>
  </si>
  <si>
    <t>Cleveland 6, Baltimore 4 </t>
  </si>
  <si>
    <t>Boston 12, Seattle 4 </t>
  </si>
  <si>
    <t>Chi White Sox 5, Texas 2 </t>
  </si>
  <si>
    <t>Kansas City 8, Minnesota 4 </t>
  </si>
  <si>
    <t>San Francisco 4, Atlanta 1 </t>
  </si>
  <si>
    <t>LA Dodgers 4, Chi Cubs 3 </t>
  </si>
  <si>
    <t>San Diego 7, Florida 5 </t>
  </si>
  <si>
    <t>Arizona 7, Montreal 6 </t>
  </si>
  <si>
    <t>Colorado 10, NY Mets 3 </t>
  </si>
  <si>
    <t>St Louis 5, Philadelphia 2 </t>
  </si>
  <si>
    <t>Houston 6, Pittsburgh 0 </t>
  </si>
  <si>
    <t>Anaheim 9, NY Yankees 7 </t>
  </si>
  <si>
    <t>Cleveland 11, Baltimore 6 </t>
  </si>
  <si>
    <t>Minnesota 2, TB Devil Rays 1 </t>
  </si>
  <si>
    <t>Oakland 6, Detroit 2 </t>
  </si>
  <si>
    <t>Seattle 8, Boston 5 </t>
  </si>
  <si>
    <t>Texas 11, Chi White Sox 5 </t>
  </si>
  <si>
    <t>Toronto 8, Kansas City 2 </t>
  </si>
  <si>
    <t>Atlanta 9, San Francisco 8 (12 ins)</t>
  </si>
  <si>
    <t>Chi Cubs 10, LA Dodgers 5 </t>
  </si>
  <si>
    <t>Florida 5, San Diego 4 </t>
  </si>
  <si>
    <t>Arizona 4, Montreal 3 (10 ins)</t>
  </si>
  <si>
    <t>Colorado 8, NY Mets 5 </t>
  </si>
  <si>
    <t>Philadelphia 9, St Louis 4 </t>
  </si>
  <si>
    <t>Cincinnati 9, Milwaukee 1 </t>
  </si>
  <si>
    <t>Houston 19, Pittsburgh 8 </t>
  </si>
  <si>
    <t>Anaheim 1, NY Yankees 0 </t>
  </si>
  <si>
    <t>Cleveland 6, Baltimore 5 </t>
  </si>
  <si>
    <t>Minnesota 9, TB Devil Rays 4 </t>
  </si>
  <si>
    <t>Oakland 2, Detroit 1 </t>
  </si>
  <si>
    <t>Boston 9, Seattle 2 </t>
  </si>
  <si>
    <t>Kansas City 7, Toronto 1 </t>
  </si>
  <si>
    <t>San Francisco 5, Atlanta 1 </t>
  </si>
  <si>
    <t>LA Dodgers 3, Chi Cubs 2 </t>
  </si>
  <si>
    <t>San Diego 8, Florida 7 </t>
  </si>
  <si>
    <t>Arizona 8, Montreal 6 </t>
  </si>
  <si>
    <t>NY Mets 10, Colorado 5 </t>
  </si>
  <si>
    <t>Philadelphia 8, St Louis 4 </t>
  </si>
  <si>
    <t>Milwaukee 8, Cincinnati 7 </t>
  </si>
  <si>
    <t>Houston 6, Pittsburgh 2 </t>
  </si>
  <si>
    <t>Anaheim 2, NY Yankees 0 </t>
  </si>
  <si>
    <t>Texas 15, Baltimore 7 </t>
  </si>
  <si>
    <t>Texas 7, Baltimore 6 </t>
  </si>
  <si>
    <t>Chi White Sox 8, NY Yankees 2 </t>
  </si>
  <si>
    <t>Kansas City 12, Seattle 7 </t>
  </si>
  <si>
    <t>Oakland 7, Minnesota 5 </t>
  </si>
  <si>
    <t>Anaheim 8, TB Devil Rays 3 </t>
  </si>
  <si>
    <t>Boston 5, Toronto 0 </t>
  </si>
  <si>
    <t>Cleveland 4, Detroit 2 </t>
  </si>
  <si>
    <t>Chi Cubs 9, Atlanta 0 </t>
  </si>
  <si>
    <t>Florida 14, Milwaukee 6 </t>
  </si>
  <si>
    <t>LA Dodgers 7, St Louis 3 </t>
  </si>
  <si>
    <t>Pittsburgh 5, Montreal 3 </t>
  </si>
  <si>
    <t>San Diego 7, Cincinnati 3 </t>
  </si>
  <si>
    <t>Houston 7, San Francisco 4 </t>
  </si>
  <si>
    <t>Colorado 4, Arizona 1 </t>
  </si>
  <si>
    <t>NY Mets 7, Philadelphia 3 </t>
  </si>
  <si>
    <t>Texas 8, Baltimore 1 </t>
  </si>
  <si>
    <t>Chi White Sox 12, NY Yankees 4 </t>
  </si>
  <si>
    <t>Kansas City 11, Seattle 10 </t>
  </si>
  <si>
    <t>Oakland 6, Minnesota 5 </t>
  </si>
  <si>
    <t>TB Devil Rays 3, Anaheim 1 </t>
  </si>
  <si>
    <t>Boston 6, Toronto 5 </t>
  </si>
  <si>
    <t>Cleveland 12, Detroit 7 </t>
  </si>
  <si>
    <t>Chi Cubs 5, Atlanta 1 </t>
  </si>
  <si>
    <t>Milwaukee 7, Florida 2 </t>
  </si>
  <si>
    <t>St Louis 8, LA Dodgers 5 </t>
  </si>
  <si>
    <t>Pittsburgh 17, Montreal 6 </t>
  </si>
  <si>
    <t>Cincinnati 6, San Diego 2 </t>
  </si>
  <si>
    <t>Houston 10, San Francisco 5 </t>
  </si>
  <si>
    <t>Arizona 9, Colorado 2 </t>
  </si>
  <si>
    <t>NY Mets 9, Philadelphia 7 </t>
  </si>
  <si>
    <t>Baltimore 16, Texas 5 </t>
  </si>
  <si>
    <t>NY Yankees 2, Chi White Sox 1 </t>
  </si>
  <si>
    <t>Seattle 5, Kansas City 1 </t>
  </si>
  <si>
    <t>Oakland 4, Minnesota 2 </t>
  </si>
  <si>
    <t>TB Devil Rays 7, Anaheim 4 </t>
  </si>
  <si>
    <t>Toronto 9, Boston 6 </t>
  </si>
  <si>
    <t>Detroit 9, Cleveland 3 </t>
  </si>
  <si>
    <t>Atlanta 8, Chi Cubs 5 </t>
  </si>
  <si>
    <t>Florida 3, Milwaukee 2 </t>
  </si>
  <si>
    <t>St Louis 5, LA Dodgers 4 </t>
  </si>
  <si>
    <t>Pittsburgh 9, Montreal 4 </t>
  </si>
  <si>
    <t>Cincinnati 3, San Diego 0 </t>
  </si>
  <si>
    <t>San Francisco 5, Houston 4 (11 ins)</t>
  </si>
  <si>
    <t>Colorado 5, Arizona 1 </t>
  </si>
  <si>
    <t>Philadelphia 5, NY Mets 2 </t>
  </si>
  <si>
    <t>Seattle 15, Minnesota 5 </t>
  </si>
  <si>
    <t>TB Devil Rays 13, Texas 3 </t>
  </si>
  <si>
    <t>Boston 8, Toronto 7 </t>
  </si>
  <si>
    <t>Cleveland 13, Chi White Sox 9 </t>
  </si>
  <si>
    <t>Chi Cubs 8, Florida 1 </t>
  </si>
  <si>
    <t>Cincinnati 7, Colorado 2 </t>
  </si>
  <si>
    <t>Milwaukee 7, NY Mets 6 </t>
  </si>
  <si>
    <t>Atlanta 2, Pittsburgh 1 </t>
  </si>
  <si>
    <t>Arizona 12, San Francisco 1 </t>
  </si>
  <si>
    <t>Philadelphia 4, Montreal 3 </t>
  </si>
  <si>
    <t>Baltimore 5, Anaheim 3 </t>
  </si>
  <si>
    <t>Toronto 7, Detroit 5 </t>
  </si>
  <si>
    <t>Seattle 10, Minnesota 1 </t>
  </si>
  <si>
    <t>Kansas City 13, Oakland 3 </t>
  </si>
  <si>
    <t>TB Devil Rays 5, Texas 4 </t>
  </si>
  <si>
    <t>Cleveland 13, Chi White Sox 0 </t>
  </si>
  <si>
    <t>Boston 6, NY Yankees 3 </t>
  </si>
  <si>
    <t>Chi Cubs 4, Florida 1 (11 ins)</t>
  </si>
  <si>
    <t>Cincinnati 5, Colorado 3 </t>
  </si>
  <si>
    <t>Houston 11, LA Dodgers 3 </t>
  </si>
  <si>
    <t>Milwaukee 4, NY Mets 2 </t>
  </si>
  <si>
    <t>Atlanta 12, Pittsburgh 4 </t>
  </si>
  <si>
    <t>St Louis 5, San Diego 2 </t>
  </si>
  <si>
    <t>Arizona 7, San Francisco 3 </t>
  </si>
  <si>
    <t>Montreal 7, Philadelphia 4 </t>
  </si>
  <si>
    <t>Anaheim 5, Baltimore 4 </t>
  </si>
  <si>
    <t>Detroit 7, Toronto 3 </t>
  </si>
  <si>
    <t>Seattle 7, Minnesota 0 </t>
  </si>
  <si>
    <t>Kansas City 14, Oakland 3 </t>
  </si>
  <si>
    <t>Texas 7, TB Devil Rays 6 </t>
  </si>
  <si>
    <t>Cleveland 13, Chi White Sox 7 </t>
  </si>
  <si>
    <t>Boston 6, NY Yankees 0 </t>
  </si>
  <si>
    <t>Chi Cubs 8, Florida 7 </t>
  </si>
  <si>
    <t>Cincinnati 24, Colorado 12 </t>
  </si>
  <si>
    <t>LA Dodgers 5, Houston 2 </t>
  </si>
  <si>
    <t>Atlanta 7, Pittsburgh 3 </t>
  </si>
  <si>
    <t>San Diego 7, St Louis 6 </t>
  </si>
  <si>
    <t>San Francisco 8, Arizona 3 </t>
  </si>
  <si>
    <t>Montreal 10, Philadelphia 9 </t>
  </si>
  <si>
    <t>Anaheim 6, Baltimore 4 </t>
  </si>
  <si>
    <t>Toronto 7, Detroit 0 </t>
  </si>
  <si>
    <t>Kansas City 7, Oakland 1 </t>
  </si>
  <si>
    <t>NY Yankees 3, Boston 1 </t>
  </si>
  <si>
    <t>Chi Cubs 6, Atlanta 5 (12 ins)</t>
  </si>
  <si>
    <t>Houston 4, LA Dodgers 3 (10 ins)</t>
  </si>
  <si>
    <t>Florida 4, Pittsburgh 3 (14 ins)</t>
  </si>
  <si>
    <t>St Louis 6, San Diego 4 </t>
  </si>
  <si>
    <t>Colorado 8, Arizona 4 </t>
  </si>
  <si>
    <t>NY Mets 11, Milwaukee 10 </t>
  </si>
  <si>
    <t>NY Mets 10, Milwaukee 1 </t>
  </si>
  <si>
    <t>TB Devil Rays 10, Anaheim 9 </t>
  </si>
  <si>
    <t>Minnesota 2, Oakland 1 (15 ins)</t>
  </si>
  <si>
    <t>Seattle 5, Kansas City 2 </t>
  </si>
  <si>
    <t>Baltimore 3, Texas 2 </t>
  </si>
  <si>
    <t>Detroit 9, Cleveland 6 </t>
  </si>
  <si>
    <t>Boston 5, Toronto 2 </t>
  </si>
  <si>
    <t>Chi Cubs 8, Atlanta 4 </t>
  </si>
  <si>
    <t>San Diego 5, Cincinnati 4 </t>
  </si>
  <si>
    <t>San Francisco 4, Houston 3 </t>
  </si>
  <si>
    <t>Milwaukee 5, Montreal 3 (11 ins)</t>
  </si>
  <si>
    <t>Florida 8, Pittsburgh 1 </t>
  </si>
  <si>
    <t>St Louis 10, LA Dodgers 6 </t>
  </si>
  <si>
    <t>Colorado 8, Arizona 7 (11 ins)</t>
  </si>
  <si>
    <t>NY Mets 7, Philadelphia 5 </t>
  </si>
  <si>
    <t>Anaheim 8, TB Devil Rays 6 </t>
  </si>
  <si>
    <t>Minnesota 2, Oakland 1 (10 ins)</t>
  </si>
  <si>
    <t>Seattle 7, Kansas City 4 </t>
  </si>
  <si>
    <t>Texas 8, Baltimore 7 </t>
  </si>
  <si>
    <t>Detroit 6, Cleveland 2 </t>
  </si>
  <si>
    <t>Boston 6, Toronto 4 </t>
  </si>
  <si>
    <t>Atlanta 4, Chi Cubs 2 </t>
  </si>
  <si>
    <t>San Francisco 3, Houston 1 </t>
  </si>
  <si>
    <t>Montreal 12, Milwaukee 4 </t>
  </si>
  <si>
    <t>Pittsburgh 11, Florida 4 </t>
  </si>
  <si>
    <t>LA Dodgers 10, St Louis 7 </t>
  </si>
  <si>
    <t>Arizona 8, Colorado 3 </t>
  </si>
  <si>
    <t>Philadelphia 9, NY Mets 3 </t>
  </si>
  <si>
    <t>NY Yankees 10, Chi White Sox 2 </t>
  </si>
  <si>
    <t>Chi White Sox 2, NY Yankees 1 </t>
  </si>
  <si>
    <t>Anaheim 4, TB Devil Rays 0 (10 ins)</t>
  </si>
  <si>
    <t>NY Yankees 8, Chi White Sox 7 (10 ins)</t>
  </si>
  <si>
    <t>Minnesota 8, Oakland 3 </t>
  </si>
  <si>
    <t>Kansas City 5, Seattle 4 </t>
  </si>
  <si>
    <t>Baltimore 15, Texas 6 </t>
  </si>
  <si>
    <t>Cleveland 7, Detroit 4 </t>
  </si>
  <si>
    <t>Boston 10, Toronto 8 </t>
  </si>
  <si>
    <t>Houston 4, San Francisco 1 </t>
  </si>
  <si>
    <t>Milwaukee 13, Montreal 4 </t>
  </si>
  <si>
    <t>Pittsburgh 6, Florida 5 </t>
  </si>
  <si>
    <t>St Louis 8, LA Dodgers 3 </t>
  </si>
  <si>
    <t>Colorado 7, Arizona 6 </t>
  </si>
  <si>
    <t>NY Mets 5, Philadelphia 4 </t>
  </si>
  <si>
    <t>Minnesota 10, Seattle 5 </t>
  </si>
  <si>
    <t>Texas 12, TB Devil Rays 3 </t>
  </si>
  <si>
    <t>Toronto 12, Detroit 6 </t>
  </si>
  <si>
    <t>Chi White Sox 10, Cleveland 3 </t>
  </si>
  <si>
    <t>Milwaukee 10, Atlanta 7 </t>
  </si>
  <si>
    <t>Houston 5, Colorado 2 </t>
  </si>
  <si>
    <t>Florida 7, Chi Cubs 5 </t>
  </si>
  <si>
    <t>Pittsburgh 7, NY Mets 4 </t>
  </si>
  <si>
    <t>Philadelphia 5, Montreal 4 </t>
  </si>
  <si>
    <t>Arizona 6, San Diego 5 </t>
  </si>
  <si>
    <t>Anaheim 4, Baltimore 1 </t>
  </si>
  <si>
    <t>Oakland 5, Kansas City 3 </t>
  </si>
  <si>
    <t>Texas 7, TB Devil Rays 2 </t>
  </si>
  <si>
    <t>Toronto 5, Detroit 3 </t>
  </si>
  <si>
    <t>Boston 5, NY Yankees 2 </t>
  </si>
  <si>
    <t>Cleveland 3, Chi White Sox 1 </t>
  </si>
  <si>
    <t>Atlanta 5, Milwaukee 2 </t>
  </si>
  <si>
    <t>Houston 2, Colorado 1 (12 ins)</t>
  </si>
  <si>
    <t>Florida 6, Chi Cubs 3 </t>
  </si>
  <si>
    <t>Cincinnati 3, LA Dodgers 2 </t>
  </si>
  <si>
    <t>NY Mets 8, Pittsburgh 3 </t>
  </si>
  <si>
    <t>San Francisco 17, St Louis 1 </t>
  </si>
  <si>
    <t>Montreal 4, Philadelphia 2 (11 ins)</t>
  </si>
  <si>
    <t>Arizona 4, San Diego 0 </t>
  </si>
  <si>
    <t>Baltimore 3, Anaheim 2 </t>
  </si>
  <si>
    <t>Oakland 3, Kansas City 1 </t>
  </si>
  <si>
    <t>Seattle 11, Minnesota 3 </t>
  </si>
  <si>
    <t>Texas 8, TB Devil Rays 6 </t>
  </si>
  <si>
    <t>Toronto 9, Detroit 5 </t>
  </si>
  <si>
    <t>NY Yankees 8, Boston 3 </t>
  </si>
  <si>
    <t>Cleveland 6, Chi White Sox 2 </t>
  </si>
  <si>
    <t>Atlanta 3, Milwaukee 2 (10 ins)</t>
  </si>
  <si>
    <t>Houston 3, Colorado 2 </t>
  </si>
  <si>
    <t>Chi Cubs 6, Florida 4 </t>
  </si>
  <si>
    <t>LA Dodgers 9, Cincinnati 3 </t>
  </si>
  <si>
    <t>NY Mets 5, Pittsburgh 2 </t>
  </si>
  <si>
    <t>San Francisco 7, St Louis 6 </t>
  </si>
  <si>
    <t>Montreal 5, Philadelphia 2 </t>
  </si>
  <si>
    <t>Arizona 3, San Diego 2 (11 ins)</t>
  </si>
  <si>
    <t>Baltimore 6, Anaheim 3 </t>
  </si>
  <si>
    <t>Oakland 6, Kansas City 1 </t>
  </si>
  <si>
    <t>NY Yankees 4, Boston 1 </t>
  </si>
  <si>
    <t>Detroit 10, Chi White Sox 5 </t>
  </si>
  <si>
    <t>Atlanta 8, Milwaukee 7 </t>
  </si>
  <si>
    <t>Colorado 4, Houston 3 </t>
  </si>
  <si>
    <t>LA Dodgers 4, Cincinnati 3 </t>
  </si>
  <si>
    <t>St Louis 3, San Francisco 2 (12 ins)</t>
  </si>
  <si>
    <t>Oakland 2, Baltimore 1 </t>
  </si>
  <si>
    <t>Boston 12, Cleveland 5 </t>
  </si>
  <si>
    <t>Kansas City 11, Anaheim 4 </t>
  </si>
  <si>
    <t>Seattle 6, TB Devil Rays 1 </t>
  </si>
  <si>
    <t>Chi White Sox 9, Detroit 1 </t>
  </si>
  <si>
    <t>NY Yankees 10, Toronto 6 </t>
  </si>
  <si>
    <t>Arizona 2, NY Mets 1 </t>
  </si>
  <si>
    <t>Florida 8, Cincinnati 1 </t>
  </si>
  <si>
    <t>Colorado 5, Philadelphia 3 </t>
  </si>
  <si>
    <t>Atlanta 4, LA Dodgers 2 </t>
  </si>
  <si>
    <t>San Diego 10, Milwaukee 8 </t>
  </si>
  <si>
    <t>Montreal 4, San Francisco 2 </t>
  </si>
  <si>
    <t>Pittsburgh 6, Houston 5 </t>
  </si>
  <si>
    <t>Chi Cubs 6, St Louis 3 </t>
  </si>
  <si>
    <t>Baltimore 7, Oakland 5 </t>
  </si>
  <si>
    <t>Boston 4, Cleveland 2 </t>
  </si>
  <si>
    <t>Anaheim 4, Kansas City 3 </t>
  </si>
  <si>
    <t>Texas 4, Minnesota 3 (10 ins)</t>
  </si>
  <si>
    <t>Seattle 11, TB Devil Rays 5 </t>
  </si>
  <si>
    <t>Chi White Sox 7, Detroit 1 </t>
  </si>
  <si>
    <t>NY Yankees 8, Toronto 3 </t>
  </si>
  <si>
    <t>Arizona 8, NY Mets 7 </t>
  </si>
  <si>
    <t>Cincinnati 8, Florida 1 </t>
  </si>
  <si>
    <t>Philadelphia 2, Colorado 0 </t>
  </si>
  <si>
    <t>LA Dodgers 2, Atlanta 1 </t>
  </si>
  <si>
    <t>San Diego 12, Milwaukee 3 </t>
  </si>
  <si>
    <t>Montreal 7, San Francisco 4 </t>
  </si>
  <si>
    <t>Pittsburgh 5, Houston 1 </t>
  </si>
  <si>
    <t>Chi Cubs 4, St Louis 3 </t>
  </si>
  <si>
    <t>Oakland 11, Baltimore 5 </t>
  </si>
  <si>
    <t>Texas 3, Minnesota 2 </t>
  </si>
  <si>
    <t>TB Devil Rays 15, Seattle 7 </t>
  </si>
  <si>
    <t>Detroit 3, Chi White Sox 2 </t>
  </si>
  <si>
    <t>Arizona 10, NY Mets 1 </t>
  </si>
  <si>
    <t>Cincinnati 6, Florida 4 </t>
  </si>
  <si>
    <t>Colorado 1, Philadelphia 0 </t>
  </si>
  <si>
    <t>LA Dodgers 5, Atlanta 4 (11 ins)</t>
  </si>
  <si>
    <t>Milwaukee 10, San Diego 3 </t>
  </si>
  <si>
    <t>Montreal 6, San Francisco 4 </t>
  </si>
  <si>
    <t>Pittsburgh 7, Houston 3 </t>
  </si>
  <si>
    <t>Chi Cubs 7, St Louis 4 </t>
  </si>
  <si>
    <t>Seattle 10, Baltimore 6 </t>
  </si>
  <si>
    <t>Cleveland 7, NY Yankees 1 </t>
  </si>
  <si>
    <t>Boston 8, Detroit 7 </t>
  </si>
  <si>
    <t>Texas 4, Kansas City 3 (10 ins)</t>
  </si>
  <si>
    <t>Minnesota 3, Anaheim 2 </t>
  </si>
  <si>
    <t>Oakland 10, TB Devil Rays 7 </t>
  </si>
  <si>
    <t>Arizona 8, Montreal 5 (10 ins)</t>
  </si>
  <si>
    <t>Cincinnati 5, NY Mets 3 </t>
  </si>
  <si>
    <t>Atlanta 3, Colorado 1 </t>
  </si>
  <si>
    <t>Pittsburgh 5, LA Dodgers 4 </t>
  </si>
  <si>
    <t>Milwaukee 8, San Diego 2 </t>
  </si>
  <si>
    <t>Philadelphia 4, San Francisco 3 </t>
  </si>
  <si>
    <t>St Louis 5, Florida 2 </t>
  </si>
  <si>
    <t>Baltimore 14, Seattle 11 </t>
  </si>
  <si>
    <t>Chi White Sox 6, Toronto 2 </t>
  </si>
  <si>
    <t>NY Yankees 11, Cleveland 5 </t>
  </si>
  <si>
    <t>Boston 5, Detroit 4 </t>
  </si>
  <si>
    <t>Texas 3, Kansas City 1 </t>
  </si>
  <si>
    <t>Anaheim 5, Minnesota 1 </t>
  </si>
  <si>
    <t>Oakland 5, TB Devil Rays 2 </t>
  </si>
  <si>
    <t>Montreal 10, Arizona 8 </t>
  </si>
  <si>
    <t>Cincinnati 4, NY Mets 0 </t>
  </si>
  <si>
    <t>Atlanta 7, Colorado 2 </t>
  </si>
  <si>
    <t>Pittsburgh 4, LA Dodgers 2 </t>
  </si>
  <si>
    <t>San Diego 1, Chi Cubs 0 </t>
  </si>
  <si>
    <t>San Francisco 6, Philadelphia 5 (12 ins)</t>
  </si>
  <si>
    <t>St Louis 8, Florida 4 </t>
  </si>
  <si>
    <t>Houston 3, Milwaukee 0 </t>
  </si>
  <si>
    <t>Seattle 4, Baltimore 2 </t>
  </si>
  <si>
    <t>Toronto 9, Chi White Sox 7 </t>
  </si>
  <si>
    <t>Cleveland 10, NY Yankees 7 </t>
  </si>
  <si>
    <t>Detroit 4, Boston 2 </t>
  </si>
  <si>
    <t>Texas 7, Kansas City 4 </t>
  </si>
  <si>
    <t>Anaheim 2, Minnesota 1 </t>
  </si>
  <si>
    <t>TB Devil Rays 7, Oakland 6 </t>
  </si>
  <si>
    <t>Arizona 15, Montreal 2 </t>
  </si>
  <si>
    <t>Cincinnati 8, NY Mets 7 </t>
  </si>
  <si>
    <t>Colorado 3, Atlanta 2 (11 ins)</t>
  </si>
  <si>
    <t>Pittsburgh 8, LA Dodgers 4 </t>
  </si>
  <si>
    <t>Chi Cubs 9, San Diego 8 </t>
  </si>
  <si>
    <t>Philadelphia 7, San Francisco 6 </t>
  </si>
  <si>
    <t>Florida 10, St Louis 2 </t>
  </si>
  <si>
    <t>Houston 9, Milwaukee 1 </t>
  </si>
  <si>
    <t>Chi White Sox 10, Toronto 3 </t>
  </si>
  <si>
    <t>Chi Cubs 7, San Diego 2 </t>
  </si>
  <si>
    <t>San Francisco 7, Philadelphia 4 </t>
  </si>
  <si>
    <t>Florida 4, St Louis 2 </t>
  </si>
  <si>
    <t>Milwaukee 4, Houston 1 </t>
  </si>
  <si>
    <t>Colorado 9, Milwaukee 8 (10 ins)</t>
  </si>
  <si>
    <t>LA Dodgers 5, Anaheim 4 </t>
  </si>
  <si>
    <t>Boston 5, Atlanta 1 </t>
  </si>
  <si>
    <t>Chi Cubs 5, Cleveland 4 </t>
  </si>
  <si>
    <t>Florida 10, TB Devil Rays 0 </t>
  </si>
  <si>
    <t>Houston 7, Minnesota 6 </t>
  </si>
  <si>
    <t>Toronto 6, Montreal 2 </t>
  </si>
  <si>
    <t>NY Yankees 4, NY Mets 3 </t>
  </si>
  <si>
    <t>San Francisco 4, Oakland 3 (15 ins)</t>
  </si>
  <si>
    <t>Philadelphia 9, Baltimore 5 </t>
  </si>
  <si>
    <t>Pittsburgh 6, Chi White Sox 3 (11 ins)</t>
  </si>
  <si>
    <t>San Diego 3, Seattle 2 </t>
  </si>
  <si>
    <t>Detroit 4, St Louis 1 </t>
  </si>
  <si>
    <t>Arizona 11, Texas 3 </t>
  </si>
  <si>
    <t>Colorado 12, Milwaukee 11 </t>
  </si>
  <si>
    <t>LA Dodgers 7, Anaheim 4 </t>
  </si>
  <si>
    <t>Atlanta 6, Boston 5 </t>
  </si>
  <si>
    <t>Cleveland 8, Chi Cubs 7 (11 ins)</t>
  </si>
  <si>
    <t>Florida 9, TB Devil Rays 7 </t>
  </si>
  <si>
    <t>Houston 6, Minnesota 5 </t>
  </si>
  <si>
    <t>Montreal 5, Toronto 0 </t>
  </si>
  <si>
    <t>NY Yankees 6, NY Mets 3 </t>
  </si>
  <si>
    <t>San Francisco 8, Oakland 0 </t>
  </si>
  <si>
    <t>Baltimore 7, Philadelphia 6 (10 ins)</t>
  </si>
  <si>
    <t>Chi White Sox 6, Pittsburgh 5 </t>
  </si>
  <si>
    <t>San Diego 3, Seattle 2 (10 ins)</t>
  </si>
  <si>
    <t>St Louis 7, Detroit 2 </t>
  </si>
  <si>
    <t>Texas 9, Arizona 8 </t>
  </si>
  <si>
    <t>Cincinnati 9, Kansas City 4 </t>
  </si>
  <si>
    <t>Cincinnati 7, Kansas City 4 (10 ins)</t>
  </si>
  <si>
    <t>Colorado 10, Milwaukee 5 </t>
  </si>
  <si>
    <t>Anaheim 7, LA Dodgers 5 </t>
  </si>
  <si>
    <t>Atlanta 3, Boston 2 (10 ins)</t>
  </si>
  <si>
    <t>Cleveland 4, Chi Cubs 2 </t>
  </si>
  <si>
    <t>Cincinnati 14, Kansas City 3 </t>
  </si>
  <si>
    <t>Florida 11, TB Devil Rays 6 </t>
  </si>
  <si>
    <t>Minnesota 13, Houston 6 </t>
  </si>
  <si>
    <t>Toronto 9, Montreal 2 </t>
  </si>
  <si>
    <t>NY Mets 7, NY Yankees 2 </t>
  </si>
  <si>
    <t>Oakland 7, San Francisco 6 </t>
  </si>
  <si>
    <t>Philadelphia 11, Baltimore 7 </t>
  </si>
  <si>
    <t>Chi White Sox 4, Pittsburgh 3 </t>
  </si>
  <si>
    <t>Seattle 4, San Diego 1 </t>
  </si>
  <si>
    <t>St Louis 8, Detroit 4 </t>
  </si>
  <si>
    <t>Arizona 4, Texas 2 </t>
  </si>
  <si>
    <t>Chi Cubs 7, Arizona 6 </t>
  </si>
  <si>
    <t>San Francisco 5, Anaheim 2 </t>
  </si>
  <si>
    <t>Montreal 8, Boston 2 </t>
  </si>
  <si>
    <t>Minnesota 8, Cincinnati 6 </t>
  </si>
  <si>
    <t>Houston 8, Chi White Sox 2 </t>
  </si>
  <si>
    <t>Philadelphia 6, NY Yankees 5 </t>
  </si>
  <si>
    <t>Detroit 9, Pittsburgh 4 </t>
  </si>
  <si>
    <t>Seattle 4, Colorado 2 </t>
  </si>
  <si>
    <t>St Louis 7, Kansas City 5 </t>
  </si>
  <si>
    <t>Atlanta 9, TB Devil Rays 5 </t>
  </si>
  <si>
    <t>Texas 3, LA Dodgers 2 </t>
  </si>
  <si>
    <t>NY Mets 8, Toronto 2 </t>
  </si>
  <si>
    <t>Chi Cubs 5, Arizona 3 </t>
  </si>
  <si>
    <t>San Francisco 6, Anaheim 2 </t>
  </si>
  <si>
    <t>Montreal 5, Boston 1 </t>
  </si>
  <si>
    <t>Minnesota 5, Cincinnati 2 </t>
  </si>
  <si>
    <t>Chi White Sox 4, Houston 3 </t>
  </si>
  <si>
    <t>Milwaukee 2, Cleveland 1 (10 ins)</t>
  </si>
  <si>
    <t>Philadelphia 11, NY Yankees 5 </t>
  </si>
  <si>
    <t>San Diego 5, Oakland 3 </t>
  </si>
  <si>
    <t>Detroit 11, Pittsburgh 4 </t>
  </si>
  <si>
    <t>Seattle 10, Colorado 5 </t>
  </si>
  <si>
    <t>Kansas City 11, St Louis 10 </t>
  </si>
  <si>
    <t>Atlanta 11, TB Devil Rays 2 </t>
  </si>
  <si>
    <t>Texas 7, LA Dodgers 6 (13 ins)</t>
  </si>
  <si>
    <t>NY Mets 11, Toronto 3 </t>
  </si>
  <si>
    <t>Florida 2, Baltimore 1 </t>
  </si>
  <si>
    <t>Florida 5, Baltimore 3 </t>
  </si>
  <si>
    <t>Arizona 8, Chi Cubs 7 </t>
  </si>
  <si>
    <t>Anaheim 2, San Francisco 1 </t>
  </si>
  <si>
    <t>Baltimore 4, Florida 2 </t>
  </si>
  <si>
    <t>Montreal 13, Boston 1 </t>
  </si>
  <si>
    <t>Cincinnati 3, Minnesota 1 </t>
  </si>
  <si>
    <t>Houston 13, Chi White Sox 4 </t>
  </si>
  <si>
    <t>Cleveland 6, Milwaukee 5 (10 ins)</t>
  </si>
  <si>
    <t>NY Yankees 11, Philadelphia 5 </t>
  </si>
  <si>
    <t>Oakland 3, San Diego 0 </t>
  </si>
  <si>
    <t>Pittsburgh 15, Detroit 3 </t>
  </si>
  <si>
    <t>Colorado 16, Seattle 11 </t>
  </si>
  <si>
    <t>Kansas City 17, St Louis 13 </t>
  </si>
  <si>
    <t>Atlanta 4, TB Devil Rays 3 (12 ins)</t>
  </si>
  <si>
    <t>LA Dodgers 7, Texas 2 </t>
  </si>
  <si>
    <t>NY Mets 4, Toronto 3 (14 ins)</t>
  </si>
  <si>
    <t>Milwaukee 15, Cleveland 9 </t>
  </si>
  <si>
    <t>San Diego 2, Oakland 1 </t>
  </si>
  <si>
    <t>Houston 2, San Diego 1 </t>
  </si>
  <si>
    <t>Arizona 12, Anaheim 2 </t>
  </si>
  <si>
    <t>Baltimore 6, Atlanta 2 </t>
  </si>
  <si>
    <t>Boston 3, NY Mets 2 (12 ins)</t>
  </si>
  <si>
    <t>Chi White Sox 5, Chi Cubs 3 </t>
  </si>
  <si>
    <t>Cleveland 8, Cincinnati 6 </t>
  </si>
  <si>
    <t>Texas 3, Colorado 2 </t>
  </si>
  <si>
    <t>Detroit 8, St Louis 2 </t>
  </si>
  <si>
    <t>Kansas City 10, Pittsburgh 3 </t>
  </si>
  <si>
    <t>Oakland 12, LA Dodgers 6 </t>
  </si>
  <si>
    <t>Minnesota 9, Milwaukee 7 </t>
  </si>
  <si>
    <t>NY Yankees 8, Florida 4 </t>
  </si>
  <si>
    <t>Seattle 7, San Francisco 3 </t>
  </si>
  <si>
    <t>Montreal 5, TB Devil Rays 4 </t>
  </si>
  <si>
    <t>Philadelphia 8, Toronto 4 </t>
  </si>
  <si>
    <t>Houston 3, San Diego 2 </t>
  </si>
  <si>
    <t>Anaheim 4, Arizona 3 </t>
  </si>
  <si>
    <t>Baltimore 5, Atlanta 0 </t>
  </si>
  <si>
    <t>NY Mets 4, Boston 2 </t>
  </si>
  <si>
    <t>Chi White Sox 8, Chi Cubs 2 </t>
  </si>
  <si>
    <t>Cleveland 4, Cincinnati 3 </t>
  </si>
  <si>
    <t>Colorado 8, Texas 7 </t>
  </si>
  <si>
    <t>St Louis 8, Detroit 7 (14 ins)</t>
  </si>
  <si>
    <t>Pittsburgh 9, Kansas City 8 </t>
  </si>
  <si>
    <t>Oakland 4, LA Dodgers 3 </t>
  </si>
  <si>
    <t>Minnesota 8, Milwaukee 6 </t>
  </si>
  <si>
    <t>NY Yankees 5, Florida 4 </t>
  </si>
  <si>
    <t>San Francisco 15, Seattle 11 </t>
  </si>
  <si>
    <t>TB Devil Rays 5, Montreal 3 </t>
  </si>
  <si>
    <t>Philadelphia 7, Toronto 2 </t>
  </si>
  <si>
    <t>Arizona 3, Anaheim 1 (13 ins)</t>
  </si>
  <si>
    <t>Baltimore 22, Atlanta 1 </t>
  </si>
  <si>
    <t>NY Mets 5, Boston 4 </t>
  </si>
  <si>
    <t>Houston 4, San Diego 3 </t>
  </si>
  <si>
    <t>Chi White Sox 6, Chi Cubs 4 </t>
  </si>
  <si>
    <t>Cleveland 7, Cincinnati 3 </t>
  </si>
  <si>
    <t>Colorado 4, Texas 2 </t>
  </si>
  <si>
    <t>Detroit 3, St Louis 1 (10 ins)</t>
  </si>
  <si>
    <t>Pittsburgh 8, Kansas City 4 </t>
  </si>
  <si>
    <t>Oakland 9, LA Dodgers 3 </t>
  </si>
  <si>
    <t>Florida 8, NY Yankees 2 </t>
  </si>
  <si>
    <t>San Francisco 8, Seattle 4 </t>
  </si>
  <si>
    <t>Montreal 4, TB Devil Rays 0 </t>
  </si>
  <si>
    <t>Toronto 7, Philadelphia 2 </t>
  </si>
  <si>
    <t>Baltimore 7, Kansas City 1 </t>
  </si>
  <si>
    <t>Boston 4, Minnesota 3 </t>
  </si>
  <si>
    <t>Detroit 8, Seattle 7 </t>
  </si>
  <si>
    <t>Chi White Sox 9, TB Devil Rays 7 </t>
  </si>
  <si>
    <t>NY Yankees 8, Texas 2 </t>
  </si>
  <si>
    <t>Houston 10, Atlanta 4 </t>
  </si>
  <si>
    <t>Arizona 2, Florida 0 </t>
  </si>
  <si>
    <t>Montreal 7, St Louis 5 </t>
  </si>
  <si>
    <t>Cincinnati 8, NY Mets 4 </t>
  </si>
  <si>
    <t>Milwaukee 5, Chi Cubs 1 </t>
  </si>
  <si>
    <t>Colorado 5, San Francisco 4 </t>
  </si>
  <si>
    <t>Toronto 13, Anaheim 2 </t>
  </si>
  <si>
    <t>Baltimore 6, Kansas City 5 (10 ins)</t>
  </si>
  <si>
    <t>Boston 4, Minnesota 2 </t>
  </si>
  <si>
    <t>Seattle 5, Detroit 4 </t>
  </si>
  <si>
    <t>TB Devil Rays 3, Chi White Sox 2 </t>
  </si>
  <si>
    <t>NY Yankees 6, Texas 2 </t>
  </si>
  <si>
    <t>Atlanta 4, Houston 3 </t>
  </si>
  <si>
    <t>Arizona 4, Florida 3 </t>
  </si>
  <si>
    <t>St Louis 3, Montreal 2 </t>
  </si>
  <si>
    <t>NY Mets 11, Cincinnati 3 </t>
  </si>
  <si>
    <t>San Diego 6, Philadelphia 1 </t>
  </si>
  <si>
    <t>Pittsburgh 11, LA Dodgers 1 </t>
  </si>
  <si>
    <t>Chi Cubs 7, Milwaukee 4 </t>
  </si>
  <si>
    <t>Colorado 15, San Francisco 6 </t>
  </si>
  <si>
    <t>Baltimore 2, Kansas City 1 </t>
  </si>
  <si>
    <t>Boston 5, Minnesota 1 </t>
  </si>
  <si>
    <t>Cleveland 9, Oakland 8 </t>
  </si>
  <si>
    <t>Seattle 7, Detroit 1 </t>
  </si>
  <si>
    <t>Chi White Sox 3, TB Devil Rays 2 (11 ins)</t>
  </si>
  <si>
    <t>Texas 3, NY Yankees 0 </t>
  </si>
  <si>
    <t>Atlanta 3, Houston 1 </t>
  </si>
  <si>
    <t>Arizona 12, Florida 6 </t>
  </si>
  <si>
    <t>St Louis 5, Montreal 4 </t>
  </si>
  <si>
    <t>NY Mets 5, Cincinnati 2 </t>
  </si>
  <si>
    <t>Philadelphia 4, San Diego 2 </t>
  </si>
  <si>
    <t>LA Dodgers 6, Pittsburgh 5 </t>
  </si>
  <si>
    <t>Milwaukee 11, Chi Cubs 4 </t>
  </si>
  <si>
    <t>San Francisco 15, Colorado 2 </t>
  </si>
  <si>
    <t>Toronto 3, Anaheim 0 </t>
  </si>
  <si>
    <t>Chi White Sox 9, Baltimore 3 </t>
  </si>
  <si>
    <t>Minnesota 8, Boston 7 </t>
  </si>
  <si>
    <t>Cleveland 10, Oakland 6 </t>
  </si>
  <si>
    <t>Seattle 4, Detroit 3 </t>
  </si>
  <si>
    <t>Texas 4, NY Yankees 2 </t>
  </si>
  <si>
    <t>Atlanta 8, Houston 5 </t>
  </si>
  <si>
    <t>San Francisco 3, Chi Cubs 2 </t>
  </si>
  <si>
    <t>NY Mets 4, St Louis 3 </t>
  </si>
  <si>
    <t>Philadelphia 7, San Diego 5 </t>
  </si>
  <si>
    <t>Pittsburgh 8, LA Dodgers 3 </t>
  </si>
  <si>
    <t>Cincinnati 2, Milwaukee 0 </t>
  </si>
  <si>
    <t>NY Yankees 4, Anaheim 1 </t>
  </si>
  <si>
    <t>Baltimore 3, Chi White Sox 2 </t>
  </si>
  <si>
    <t>Kansas City 6, Toronto 5 </t>
  </si>
  <si>
    <t>Detroit 8, Oakland 3 </t>
  </si>
  <si>
    <t>Seattle 9, Cleveland 4 </t>
  </si>
  <si>
    <t>Minnesota 8, TB Devil Rays 5 </t>
  </si>
  <si>
    <t>Texas 4, Boston 1 </t>
  </si>
  <si>
    <t>Atlanta 6, Arizona 0 </t>
  </si>
  <si>
    <t>San Francisco 8, Chi Cubs 5 </t>
  </si>
  <si>
    <t>Colorado 11, Florida 10 </t>
  </si>
  <si>
    <t>Houston 5, Montreal 0 </t>
  </si>
  <si>
    <t>NY Mets 6, St Louis 2 </t>
  </si>
  <si>
    <t>Philadelphia 2, LA Dodgers 1 </t>
  </si>
  <si>
    <t>San Diego 4, Pittsburgh 2 </t>
  </si>
  <si>
    <t>Cincinnati 7, Milwaukee 1 </t>
  </si>
  <si>
    <t>NY Yankees 6, Anaheim 2 </t>
  </si>
  <si>
    <t>Baltimore 11, Chi White Sox 9 (11 ins)</t>
  </si>
  <si>
    <t>Toronto 7, Kansas City 0 </t>
  </si>
  <si>
    <t>Oakland 13, Detroit 1 </t>
  </si>
  <si>
    <t>Cleveland 10, Seattle 6 </t>
  </si>
  <si>
    <t>TB Devil Rays 4, Minnesota 3 </t>
  </si>
  <si>
    <t>Boston 7, Texas 4 </t>
  </si>
  <si>
    <t>Arizona 7, Atlanta 3 </t>
  </si>
  <si>
    <t>San Francisco 11, Chi Cubs 5 </t>
  </si>
  <si>
    <t>Colorado 10, Florida 2 </t>
  </si>
  <si>
    <t>St Louis 7, NY Mets 6 </t>
  </si>
  <si>
    <t>LA Dodgers 8, Philadelphia 1 </t>
  </si>
  <si>
    <t>San Diego 5, Pittsburgh 4 </t>
  </si>
  <si>
    <t>Milwaukee 10, Cincinnati 1 </t>
  </si>
  <si>
    <t>Anaheim 4, NY Yankees 2 </t>
  </si>
  <si>
    <t>Baltimore 8, Chi White Sox 4 </t>
  </si>
  <si>
    <t>Toronto 2, Kansas City 1 </t>
  </si>
  <si>
    <t>Oakland 6, Detroit 5 </t>
  </si>
  <si>
    <t>Cleveland 13, Seattle 5 </t>
  </si>
  <si>
    <t>TB Devil Rays 6, Minnesota 5 (11 ins)</t>
  </si>
  <si>
    <t>Boston 5, Texas 2 </t>
  </si>
  <si>
    <t>Atlanta 10, Arizona 4 </t>
  </si>
  <si>
    <t>San Francisco 7, Chi Cubs 6 </t>
  </si>
  <si>
    <t>Colorado 8, Florida 7 </t>
  </si>
  <si>
    <t>Houston 11, Montreal 3 </t>
  </si>
  <si>
    <t>NY Mets 9, St Louis 6 </t>
  </si>
  <si>
    <t>LA Dodgers 3, Philadelphia 2 </t>
  </si>
  <si>
    <t>San Diego 6, Pittsburgh 3 </t>
  </si>
  <si>
    <t>Milwaukee 7, Cincinnati 4 </t>
  </si>
  <si>
    <t>Toronto 11, Kansas City 4 </t>
  </si>
  <si>
    <t>Detroit 13, Oakland 11 </t>
  </si>
  <si>
    <t>Cleveland 4, Seattle 3 (12 ins)</t>
  </si>
  <si>
    <t>TB Devil Rays 3, Minnesota 2 </t>
  </si>
  <si>
    <t>Boston 5, Texas 4 </t>
  </si>
  <si>
    <t>Cincinnati 7, Arizona 4 (10 ins)</t>
  </si>
  <si>
    <t>Milwaukee 8, San Francisco 1 </t>
  </si>
  <si>
    <t>Toronto 4, Cleveland 3 </t>
  </si>
  <si>
    <t>Anaheim 4, Seattle 2 </t>
  </si>
  <si>
    <t>Baltimore 5, Boston 3 </t>
  </si>
  <si>
    <t>Kansas City 4, Detroit 2 </t>
  </si>
  <si>
    <t>Chi White Sox 6, Minnesota 1 </t>
  </si>
  <si>
    <t>NY Yankees 7, TB Devil Rays 0 </t>
  </si>
  <si>
    <t>Oakland 5, Texas 3 </t>
  </si>
  <si>
    <t>Cincinnati 8, Arizona 7 </t>
  </si>
  <si>
    <t>Milwaukee 5, San Francisco 1 </t>
  </si>
  <si>
    <t>Philadelphia 3, Pittsburgh 2 </t>
  </si>
  <si>
    <t>NY Mets 8, Florida 2 </t>
  </si>
  <si>
    <t>St Louis 4, Houston 3 (14 ins)</t>
  </si>
  <si>
    <t>Montreal 2, Atlanta 1 </t>
  </si>
  <si>
    <t>San Diego 4, LA Dodgers 1 </t>
  </si>
  <si>
    <t>Cleveland 9, Toronto 6 </t>
  </si>
  <si>
    <t>Seattle 8, Anaheim 3 </t>
  </si>
  <si>
    <t>Boston 5, Baltimore 0 </t>
  </si>
  <si>
    <t>Kansas City 10, Detroit 1 </t>
  </si>
  <si>
    <t>Minnesota 12, Chi White Sox 10 </t>
  </si>
  <si>
    <t>NY Yankees 12, TB Devil Rays 4 </t>
  </si>
  <si>
    <t>Texas 7, Oakland 6 </t>
  </si>
  <si>
    <t>Colorado 10, Chi Cubs 1 </t>
  </si>
  <si>
    <t>Cincinnati 9, Arizona 7 </t>
  </si>
  <si>
    <t>Milwaukee 9, San Francisco 6 </t>
  </si>
  <si>
    <t>Pittsburgh 8, Philadelphia 6 </t>
  </si>
  <si>
    <t>NY Mets 6, Florida 3 </t>
  </si>
  <si>
    <t>Atlanta 7, Montreal 3 </t>
  </si>
  <si>
    <t>San Diego 6, LA Dodgers 2 </t>
  </si>
  <si>
    <t>Toronto 3, Cleveland 0 </t>
  </si>
  <si>
    <t>Anaheim 12, Seattle 7 </t>
  </si>
  <si>
    <t>Boston 2, Baltimore 1 </t>
  </si>
  <si>
    <t>Detroit 6, Kansas City 4 </t>
  </si>
  <si>
    <t>Chi White Sox 5, Minnesota 3 </t>
  </si>
  <si>
    <t>NY Yankees 7, TB Devil Rays 3 </t>
  </si>
  <si>
    <t>Texas 5, Oakland 2 </t>
  </si>
  <si>
    <t>Chi Cubs 12, Colorado 10 </t>
  </si>
  <si>
    <t>Philadelphia 7, Pittsburgh 5 </t>
  </si>
  <si>
    <t>Arizona 8, St Louis 7 </t>
  </si>
  <si>
    <t>Cincinnati 3, Houston 0 </t>
  </si>
  <si>
    <t>NY Mets 3, Florida 2 </t>
  </si>
  <si>
    <t>Atlanta 3, Montreal 2 (11 ins)</t>
  </si>
  <si>
    <t>San Diego 2, LA Dodgers 1 </t>
  </si>
  <si>
    <t>Boston 6, Chi White Sox 1 </t>
  </si>
  <si>
    <t>Kansas City 8, Cleveland 2 </t>
  </si>
  <si>
    <t>Detroit 2, Minnesota 0 </t>
  </si>
  <si>
    <t>NY Yankees 9, Baltimore 8 </t>
  </si>
  <si>
    <t>Anaheim 4, Oakland 3 </t>
  </si>
  <si>
    <t>Texas 14, Seattle 4 </t>
  </si>
  <si>
    <t>TB Devil Rays 11, Toronto 4 </t>
  </si>
  <si>
    <t>Philadelphia 3, Chi Cubs 2 </t>
  </si>
  <si>
    <t>St Louis 1, Arizona 0 </t>
  </si>
  <si>
    <t>Cincinnati 10, Houston 7 </t>
  </si>
  <si>
    <t>San Diego 10, Colorado 1 </t>
  </si>
  <si>
    <t>Montreal 4, Florida 3 </t>
  </si>
  <si>
    <t>LA Dodgers 4, San Francisco 2 </t>
  </si>
  <si>
    <t>NY Mets 10, Atlanta 2 </t>
  </si>
  <si>
    <t>Pittsburgh 5, Milwaukee 3 </t>
  </si>
  <si>
    <t>Boston 17, Chi White Sox 1 </t>
  </si>
  <si>
    <t>Kansas City 11, Cleveland 7 </t>
  </si>
  <si>
    <t>Minnesota 1, Detroit 0 </t>
  </si>
  <si>
    <t>NY Yankees 7, Baltimore 4 </t>
  </si>
  <si>
    <t>Anaheim 5, Oakland 4 </t>
  </si>
  <si>
    <t>Seattle 5, Texas 4 </t>
  </si>
  <si>
    <t>TB Devil Rays 5, Toronto 2 </t>
  </si>
  <si>
    <t>Philadelphia 6, Chi Cubs 2 </t>
  </si>
  <si>
    <t>St Louis 2, Arizona 1 (10 ins)</t>
  </si>
  <si>
    <t>Cincinnati 8, Houston 1 </t>
  </si>
  <si>
    <t>San Diego 13, Colorado 6 </t>
  </si>
  <si>
    <t>Florida 9, Montreal 3 </t>
  </si>
  <si>
    <t>LA Dodgers 7, San Francisco 6 </t>
  </si>
  <si>
    <t>Atlanta 7, NY Mets 2 </t>
  </si>
  <si>
    <t>Milwaukee 7, Pittsburgh 4 </t>
  </si>
  <si>
    <t>Chi White Sox 7, Boston 6 </t>
  </si>
  <si>
    <t>Cleveland 6, Kansas City 5 </t>
  </si>
  <si>
    <t>Minnesota 12, Detroit 7 </t>
  </si>
  <si>
    <t>NY Yankees 6, Baltimore 2 </t>
  </si>
  <si>
    <t>Seattle 5, Texas 2 </t>
  </si>
  <si>
    <t>TB Devil Rays 8, Toronto 0 </t>
  </si>
  <si>
    <t>Chi Cubs 13, Philadelphia 7 </t>
  </si>
  <si>
    <t>Arizona 3, St Louis 2 (10 ins)</t>
  </si>
  <si>
    <t>Cincinnati 5, Houston 2 </t>
  </si>
  <si>
    <t>San Diego 5, Colorado 3 </t>
  </si>
  <si>
    <t>Florida 4, Montreal 3 </t>
  </si>
  <si>
    <t>San Francisco 8, LA Dodgers 7 </t>
  </si>
  <si>
    <t>Atlanta 1, NY Mets 0 </t>
  </si>
  <si>
    <t>Pittsburgh 6, Milwaukee 5 </t>
  </si>
  <si>
    <t>Boston 14, Chi White Sox 1 </t>
  </si>
  <si>
    <t>Cleveland 6, Kansas City 1 </t>
  </si>
  <si>
    <t>Texas 9, Anaheim 1 </t>
  </si>
  <si>
    <t>Toronto 3, TB Devil Rays 2 </t>
  </si>
  <si>
    <t>Pittsburgh 3, Philadelphia 2 (10 ins)</t>
  </si>
  <si>
    <t>Atlanta 13, Montreal 5 </t>
  </si>
  <si>
    <t>San Diego 8, Colorado 7 </t>
  </si>
  <si>
    <t>NY Mets 10, Florida 4 </t>
  </si>
  <si>
    <t>NY Yankees 3, Detroit 0 </t>
  </si>
  <si>
    <t>Toronto 6, Baltimore 5 (10 ins)</t>
  </si>
  <si>
    <t>Kansas City 7, Chi White Sox 4 </t>
  </si>
  <si>
    <t>Cleveland 5, Minnesota 4 </t>
  </si>
  <si>
    <t>Seattle 2, Oakland 1 (12 ins)</t>
  </si>
  <si>
    <t>Texas 5, Anaheim 0 </t>
  </si>
  <si>
    <t>Cincinnati 5, Arizona 4 </t>
  </si>
  <si>
    <t>Philadelphia 7, Pittsburgh 4 </t>
  </si>
  <si>
    <t>Montreal 6, Atlanta 5 </t>
  </si>
  <si>
    <t>San Francisco 10, Colorado 1 </t>
  </si>
  <si>
    <t>San Diego 4, LA Dodgers 3 (12 ins)</t>
  </si>
  <si>
    <t>Milwaukee 17, Chi Cubs 6 </t>
  </si>
  <si>
    <t>NY Mets 5, Florida 1 </t>
  </si>
  <si>
    <t>Houston 5, St Louis 4 </t>
  </si>
  <si>
    <t>Detroit 8, NY Yankees 2 </t>
  </si>
  <si>
    <t>Toronto 10, Baltimore 9 (10 ins)</t>
  </si>
  <si>
    <t>Chi White Sox 10, Kansas City 9 (10 ins)</t>
  </si>
  <si>
    <t>Minnesota 5, Cleveland 3 </t>
  </si>
  <si>
    <t>Oakland 14, Seattle 5 </t>
  </si>
  <si>
    <t>TB Devil Rays 11, Boston 10 (10 ins)</t>
  </si>
  <si>
    <t>Texas 18, Anaheim 4 </t>
  </si>
  <si>
    <t>Cincinnati 2, Arizona 0 </t>
  </si>
  <si>
    <t>Pittsburgh 9, Philadelphia 1 </t>
  </si>
  <si>
    <t>Montreal 7, Atlanta 5 </t>
  </si>
  <si>
    <t>San Francisco 4, Colorado 1 </t>
  </si>
  <si>
    <t>San Diego 11, LA Dodgers 2 </t>
  </si>
  <si>
    <t>Chi Cubs 5, Milwaukee 4 </t>
  </si>
  <si>
    <t>Florida 4, NY Mets 3 (10 ins)</t>
  </si>
  <si>
    <t>Houston 11, St Louis 3 </t>
  </si>
  <si>
    <t>NY Yankees 6, Detroit 0 </t>
  </si>
  <si>
    <t>Toronto 8, Baltimore 6 </t>
  </si>
  <si>
    <t>Chi White Sox 6, Kansas City 2 </t>
  </si>
  <si>
    <t>Cleveland 7, Minnesota 5 </t>
  </si>
  <si>
    <t>Oakland 5, Seattle 4 </t>
  </si>
  <si>
    <t>TB Devil Rays 12, Boston 3 </t>
  </si>
  <si>
    <t>Cincinnati 2, Arizona 1 (10 ins)</t>
  </si>
  <si>
    <t>Pittsburgh 12, Philadelphia 7 </t>
  </si>
  <si>
    <t>Atlanta 4, Montreal 1 </t>
  </si>
  <si>
    <t>San Francisco 7, Colorado 1 </t>
  </si>
  <si>
    <t>San Diego 6, LA Dodgers 3 </t>
  </si>
  <si>
    <t>Milwaukee 19, Chi Cubs 12 </t>
  </si>
  <si>
    <t>NY Mets 12, Florida 8 </t>
  </si>
  <si>
    <t>St Louis 10, Houston 4 </t>
  </si>
  <si>
    <t>Anaheim 10, Oakland 6 </t>
  </si>
  <si>
    <t>NY Yankees 2, Baltimore 1 </t>
  </si>
  <si>
    <t>Minnesota 11, Detroit 4 </t>
  </si>
  <si>
    <t>Kansas City 9, Cleveland 7 (10 ins)</t>
  </si>
  <si>
    <t>Texas 7, Seattle 6 </t>
  </si>
  <si>
    <t>TB Devil Rays 8, Toronto 7 </t>
  </si>
  <si>
    <t>Arizona 9, St Louis 5 </t>
  </si>
  <si>
    <t>Philadelphia 14, Chi Cubs 1 </t>
  </si>
  <si>
    <t>Atlanta 16, NY Mets 0 </t>
  </si>
  <si>
    <t>Houston 7, Cincinnati 5 </t>
  </si>
  <si>
    <t>Milwaukee 5, Pittsburgh 2 </t>
  </si>
  <si>
    <t>San Diego 15, Colorado 3 </t>
  </si>
  <si>
    <t>San Francisco 6, LA Dodgers 3 </t>
  </si>
  <si>
    <t>Chi White Sox 11, Boston 2 </t>
  </si>
  <si>
    <t>Oakland 9, Anaheim 7 </t>
  </si>
  <si>
    <t>NY Yankees 6, Baltimore 5 </t>
  </si>
  <si>
    <t>Minnesota 7, Detroit 2 </t>
  </si>
  <si>
    <t>Seattle 13, Texas 12 </t>
  </si>
  <si>
    <t>Toronto 5, TB Devil Rays 0 </t>
  </si>
  <si>
    <t>Philadelphia 21, Chi Cubs 8 </t>
  </si>
  <si>
    <t>Atlanta 3, NY Mets 0 </t>
  </si>
  <si>
    <t>Cincinnati 10, Houston 0 </t>
  </si>
  <si>
    <t>Milwaukee 9, Pittsburgh 4 </t>
  </si>
  <si>
    <t>Florida 6, Montreal 1 </t>
  </si>
  <si>
    <t>San Francisco 9, LA Dodgers 1 </t>
  </si>
  <si>
    <t>Cleveland 9, Kansas City 8 </t>
  </si>
  <si>
    <t>Colorado 12, San Diego 10 </t>
  </si>
  <si>
    <t>Cleveland 9, Kansas City 5 </t>
  </si>
  <si>
    <t>Colorado 8, San Diego 6 </t>
  </si>
  <si>
    <t>Boston 5, Chi White Sox 2 </t>
  </si>
  <si>
    <t>Anaheim 5, Oakland 2 </t>
  </si>
  <si>
    <t>Baltimore 7, NY Yankees 3 </t>
  </si>
  <si>
    <t>Detroit 15, Minnesota 5 </t>
  </si>
  <si>
    <t>Kansas City 10, Cleveland 9 </t>
  </si>
  <si>
    <t>Seattle 6, Texas 0 </t>
  </si>
  <si>
    <t>Toronto 6, TB Devil Rays 3 </t>
  </si>
  <si>
    <t>Arizona 17, St Louis 5 </t>
  </si>
  <si>
    <t>NY Mets 7, Atlanta 6 </t>
  </si>
  <si>
    <t>Houston 5, Cincinnati 3 </t>
  </si>
  <si>
    <t>Milwaukee 4, Pittsburgh 3 </t>
  </si>
  <si>
    <t>Florida 5, Montreal 1 </t>
  </si>
  <si>
    <t>San Diego 11, Colorado 0 </t>
  </si>
  <si>
    <t>LA Dodgers 7, San Francisco 1 </t>
  </si>
  <si>
    <t>Baltimore 9, NY Yankees 1 </t>
  </si>
  <si>
    <t>Boston 4, TB Devil Rays 2 </t>
  </si>
  <si>
    <t>Seattle 10, Anaheim 0 </t>
  </si>
  <si>
    <t>Oakland 4, Texas 2 </t>
  </si>
  <si>
    <t>Milwaukee 5, Philadelphia 0 </t>
  </si>
  <si>
    <t>Chi Cubs 5, Pittsburgh 2 </t>
  </si>
  <si>
    <t>Atlanta 6, Florida 5 </t>
  </si>
  <si>
    <t>Colorado 8, LA Dodgers 4 </t>
  </si>
  <si>
    <t>NY Mets 2, Montreal 1 </t>
  </si>
  <si>
    <t>San Francisco 4, San Diego 1 </t>
  </si>
  <si>
    <t>NY Yankees 9, Detroit 8 (10 ins)</t>
  </si>
  <si>
    <t>TB Devil Rays 6, Boston 4 </t>
  </si>
  <si>
    <t>Cleveland 3, Minnesota 1 </t>
  </si>
  <si>
    <t>Kansas City 8, Chi White Sox 7 (10 ins)</t>
  </si>
  <si>
    <t>Anaheim 8, Seattle 2 </t>
  </si>
  <si>
    <t>Oakland 4, Texas 0 </t>
  </si>
  <si>
    <t>Toronto 4, Baltimore 3 (10 ins)</t>
  </si>
  <si>
    <t>Houston 3, Arizona 1 </t>
  </si>
  <si>
    <t>Philadelphia 1, Milwaukee 0 </t>
  </si>
  <si>
    <t>Pittsburgh 6, Chi Cubs 1 </t>
  </si>
  <si>
    <t>St Louis 6, Cincinnati 5 </t>
  </si>
  <si>
    <t>Florida 5, Atlanta 2 </t>
  </si>
  <si>
    <t>Colorado 5, LA Dodgers 2 </t>
  </si>
  <si>
    <t>NY Mets 10, Montreal 0 </t>
  </si>
  <si>
    <t>San Francisco 10, San Diego 9 </t>
  </si>
  <si>
    <t>Detroit 6, NY Yankees 4 </t>
  </si>
  <si>
    <t>TB Devil Rays 3, Boston 2 </t>
  </si>
  <si>
    <t>Minnesota 4, Cleveland 3 </t>
  </si>
  <si>
    <t>Chi White Sox 7, Kansas City 1 </t>
  </si>
  <si>
    <t>Anaheim 10, Seattle 3 </t>
  </si>
  <si>
    <t>Texas 7, Oakland 4 </t>
  </si>
  <si>
    <t>Arizona 13, Houston 7 </t>
  </si>
  <si>
    <t>Philadelphia 5, Milwaukee 4 </t>
  </si>
  <si>
    <t>Pittsburgh 4, Chi Cubs 1 </t>
  </si>
  <si>
    <t>St Louis 2, Cincinnati 1 </t>
  </si>
  <si>
    <t>Atlanta 7, Florida 3 </t>
  </si>
  <si>
    <t>Colorado 7, LA Dodgers 5 </t>
  </si>
  <si>
    <t>Montreal 3, NY Mets 1 </t>
  </si>
  <si>
    <t>San Diego 5, San Francisco 2 </t>
  </si>
  <si>
    <t>NY Yankees 3, Detroit 2 </t>
  </si>
  <si>
    <t>Cleveland 9, Minnesota 2 </t>
  </si>
  <si>
    <t>Toronto 11, Baltimore 6 </t>
  </si>
  <si>
    <t>Arizona 8, Houston 7 (11 ins)</t>
  </si>
  <si>
    <t>Chi Cubs 9, Pittsburgh 4 </t>
  </si>
  <si>
    <t>Cincinnati 8, St Louis 5 </t>
  </si>
  <si>
    <t>Atlanta 5, Florida 2 </t>
  </si>
  <si>
    <t>LA Dodgers 11, Colorado 8 </t>
  </si>
  <si>
    <t>Montreal 4, NY Mets 3 </t>
  </si>
  <si>
    <t>San Francisco 5, St Louis 4 (11 ins)</t>
  </si>
  <si>
    <t>Anaheim 9, Colorado 6 </t>
  </si>
  <si>
    <t>Philadelphia 4, Baltimore 2 </t>
  </si>
  <si>
    <t>Boston 5, Atlanta 4 </t>
  </si>
  <si>
    <t>Chi White Sox 3, Chi Cubs 2 </t>
  </si>
  <si>
    <t>Cincinnati 3, Cleveland 2 </t>
  </si>
  <si>
    <t>Houston 6, Kansas City 5 </t>
  </si>
  <si>
    <t>Milwaukee 4, Detroit 1 </t>
  </si>
  <si>
    <t>NY Mets 5, NY Yankees 2 </t>
  </si>
  <si>
    <t>Oakland 5, Arizona 2 </t>
  </si>
  <si>
    <t>Minnesota 5, Pittsburgh 4 </t>
  </si>
  <si>
    <t>LA Dodgers 5, Seattle 0 </t>
  </si>
  <si>
    <t>Florida 11, TB Devil Rays 4 </t>
  </si>
  <si>
    <t>Texas 7, San Diego 2 </t>
  </si>
  <si>
    <t>Montreal 4, Toronto 3 </t>
  </si>
  <si>
    <t>San Francisco 4, St Louis 2 </t>
  </si>
  <si>
    <t>Anaheim 9, Colorado 3 </t>
  </si>
  <si>
    <t>Baltimore 8, Philadelphia 4 </t>
  </si>
  <si>
    <t>Atlanta 2, Boston 1 (11 ins)</t>
  </si>
  <si>
    <t>Chi Cubs 10, Chi White Sox 2 </t>
  </si>
  <si>
    <t>Cleveland 11, Cincinnati 10 </t>
  </si>
  <si>
    <t>Houston 3, Kansas City 2 </t>
  </si>
  <si>
    <t>Detroit 9, Milwaukee 3 </t>
  </si>
  <si>
    <t>NY Mets 9, NY Yankees 8 </t>
  </si>
  <si>
    <t>Oakland 2, Arizona 0 </t>
  </si>
  <si>
    <t>LA Dodgers 2, Seattle 1 </t>
  </si>
  <si>
    <t>TB Devil Rays 9, Florida 8 </t>
  </si>
  <si>
    <t>San Diego 5, Texas 4 </t>
  </si>
  <si>
    <t>Toronto 7, Montreal 6 </t>
  </si>
  <si>
    <t>St Louis 5, San Francisco 4 </t>
  </si>
  <si>
    <t>Colorado 8, Anaheim 2 </t>
  </si>
  <si>
    <t>Baltimore 6, Philadelphia 2 </t>
  </si>
  <si>
    <t>Atlanta 8, Boston 1 </t>
  </si>
  <si>
    <t>Chi Cubs 6, Chi White Sox 3 </t>
  </si>
  <si>
    <t>Cincinnati 9, Cleveland 4 </t>
  </si>
  <si>
    <t>Houston 7, Kansas City 3 </t>
  </si>
  <si>
    <t>Milwaukee 3, Detroit 2 </t>
  </si>
  <si>
    <t>Arizona 7, Oakland 4 </t>
  </si>
  <si>
    <t>Pittsburgh 10, Minnesota 2 </t>
  </si>
  <si>
    <t>LA Dodgers 14, Seattle 3 </t>
  </si>
  <si>
    <t>Florida 3, TB Devil Rays 2 </t>
  </si>
  <si>
    <t>San Diego 6, Texas 2 </t>
  </si>
  <si>
    <t>Toronto 1, Montreal 0 </t>
  </si>
  <si>
    <t>Cincinnati 10, Colorado 7 </t>
  </si>
  <si>
    <t>Texas 3, Arizona 2 </t>
  </si>
  <si>
    <t>Atlanta 6, NY Yankees 2 </t>
  </si>
  <si>
    <t>St Louis 3, Chi White Sox 2 (13 ins)</t>
  </si>
  <si>
    <t>Cleveland 2, Pittsburgh 0 </t>
  </si>
  <si>
    <t>Houston 8, Detroit 6 </t>
  </si>
  <si>
    <t>Florida 8, Toronto 6 </t>
  </si>
  <si>
    <t>Anaheim 7, LA Dodgers 6 (10 ins)</t>
  </si>
  <si>
    <t>Chi Cubs 9, Minnesota 3 </t>
  </si>
  <si>
    <t>Baltimore 8, Montreal 2 </t>
  </si>
  <si>
    <t>NY Mets 8, TB Devil Rays 7 (10 ins)</t>
  </si>
  <si>
    <t>Boston 6, Philadelphia 4 </t>
  </si>
  <si>
    <t>Oakland 11, San Francisco 9 </t>
  </si>
  <si>
    <t>Colorado 6, Cincinnati 2 </t>
  </si>
  <si>
    <t>Atlanta 10, NY Yankees 7 </t>
  </si>
  <si>
    <t>Chi White Sox 9, St Louis 8 </t>
  </si>
  <si>
    <t>Pittsburgh 11, Cleveland 3 </t>
  </si>
  <si>
    <t>Houston 2, Detroit 1 </t>
  </si>
  <si>
    <t>Florida 4, Toronto 2 </t>
  </si>
  <si>
    <t>LA Dodgers 3, Anaheim 1 </t>
  </si>
  <si>
    <t>Chi Cubs 11, Minnesota 10 </t>
  </si>
  <si>
    <t>Baltimore 9, Montreal 4 </t>
  </si>
  <si>
    <t>NY Mets 9, TB Devil Rays 7 </t>
  </si>
  <si>
    <t>Philadelphia 5, Boston 4 </t>
  </si>
  <si>
    <t>San Diego 2, Seattle 1 </t>
  </si>
  <si>
    <t>Oakland 4, San Francisco 2 </t>
  </si>
  <si>
    <t>Milwaukee 2, Kansas City 0 </t>
  </si>
  <si>
    <t>Kansas City 12, Milwaukee 10 </t>
  </si>
  <si>
    <t>Cincinnati 3, Colorado 2 </t>
  </si>
  <si>
    <t>Arizona 8, Texas 6 (10 ins)</t>
  </si>
  <si>
    <t>NY Yankees 11, Atlanta 4 </t>
  </si>
  <si>
    <t>St Louis 8, Chi White Sox 6 </t>
  </si>
  <si>
    <t>Pittsburgh 13, Cleveland 10 </t>
  </si>
  <si>
    <t>Houston 3, Detroit 2 (10 ins)</t>
  </si>
  <si>
    <t>Toronto 6, Florida 1 </t>
  </si>
  <si>
    <t>Milwaukee 11, Kansas City 3 </t>
  </si>
  <si>
    <t>LA Dodgers 13, Anaheim 3 </t>
  </si>
  <si>
    <t>Minnesota 8, Chi Cubs 0 </t>
  </si>
  <si>
    <t>Baltimore 2, Montreal 1 </t>
  </si>
  <si>
    <t>TB Devil Rays 3, NY Mets 2 </t>
  </si>
  <si>
    <t>Philadelphia 11, Boston 3 </t>
  </si>
  <si>
    <t>Seattle 9, San Diego 1 </t>
  </si>
  <si>
    <t>San Francisco 7, Oakland 2 </t>
  </si>
  <si>
    <t>Pittsburgh 6, LA Dodgers 5 (10 ins)</t>
  </si>
  <si>
    <t>Seattle 8, Arizona 7 (10 ins)</t>
  </si>
  <si>
    <t>Toronto 3, Atlanta 2 </t>
  </si>
  <si>
    <t>Milwaukee 5, Chi White Sox 4 </t>
  </si>
  <si>
    <t>Houston 2, Cleveland 0 </t>
  </si>
  <si>
    <t>Oakland 3, Colorado 2 </t>
  </si>
  <si>
    <t>Detroit 9, Cincinnati 8 (10 ins)</t>
  </si>
  <si>
    <t>Boston 11, Florida 9 </t>
  </si>
  <si>
    <t>Kansas City 5, Chi Cubs 4 </t>
  </si>
  <si>
    <t>Minnesota 5, St Louis 2 </t>
  </si>
  <si>
    <t>NY Yankees 6, Montreal 0 </t>
  </si>
  <si>
    <t>NY Mets 8, Baltimore 6 </t>
  </si>
  <si>
    <t>Philadelphia 3, TB Devil Rays 2 </t>
  </si>
  <si>
    <t>San Diego 6, Anaheim 3 </t>
  </si>
  <si>
    <t>Texas 5, San Francisco 4 </t>
  </si>
  <si>
    <t>LA Dodgers 12, Pittsburgh 7 </t>
  </si>
  <si>
    <t>Seattle 7, Arizona 5 </t>
  </si>
  <si>
    <t>Toronto 8, Atlanta 7 (10 ins)</t>
  </si>
  <si>
    <t>Chi White Sox 10, Milwaukee 8 (12 ins)</t>
  </si>
  <si>
    <t>Houston 3, Cleveland 2 (11 ins)</t>
  </si>
  <si>
    <t>Oakland 10, Colorado 5 </t>
  </si>
  <si>
    <t>Detroit 7, Cincinnati 6 </t>
  </si>
  <si>
    <t>Florida 10, Boston 7 </t>
  </si>
  <si>
    <t>Kansas City 10, Chi Cubs 2 </t>
  </si>
  <si>
    <t>St Louis 8, Minnesota 4 </t>
  </si>
  <si>
    <t>Montreal 6, NY Yankees 4 </t>
  </si>
  <si>
    <t>NY Mets 4, Baltimore 1 </t>
  </si>
  <si>
    <t>Philadelphia 16, TB Devil Rays 3 </t>
  </si>
  <si>
    <t>San Diego 4, Anaheim 1 (10 ins)</t>
  </si>
  <si>
    <t>Texas 14, San Francisco 7 </t>
  </si>
  <si>
    <t>LA Dodgers 8, Pittsburgh 4 </t>
  </si>
  <si>
    <t>Arizona 6, Seattle 0 </t>
  </si>
  <si>
    <t>Toronto 11, Atlanta 6 </t>
  </si>
  <si>
    <t>Cleveland 7, Houston 1 </t>
  </si>
  <si>
    <t>Oakland 4, Colorado 3 </t>
  </si>
  <si>
    <t>Cincinnati 5, Detroit 2 </t>
  </si>
  <si>
    <t>Boston 7, Florida 1 </t>
  </si>
  <si>
    <t>Chi Cubs 8, Kansas City 7 </t>
  </si>
  <si>
    <t>Minnesota 4, St Louis 2 </t>
  </si>
  <si>
    <t>NY Yankees 7, Montreal 4 </t>
  </si>
  <si>
    <t>Baltimore 4, NY Mets 1 </t>
  </si>
  <si>
    <t>TB Devil Rays 5, Philadelphia 4 (13 ins)</t>
  </si>
  <si>
    <t>San Diego 2, Anaheim 1 </t>
  </si>
  <si>
    <t>Texas 6, San Francisco 3 </t>
  </si>
  <si>
    <t>Texas 9, Anaheim 5 </t>
  </si>
  <si>
    <t>Baltimore 6, Boston 1 </t>
  </si>
  <si>
    <t>Chi White Sox 6, Minnesota 3 (10 ins)</t>
  </si>
  <si>
    <t>Detroit 10, Kansas City 5 </t>
  </si>
  <si>
    <t>Oakland 13, Seattle 3 </t>
  </si>
  <si>
    <t>NY Yankees 4, TB Devil Rays 3 </t>
  </si>
  <si>
    <t>Arizona 7, Houston 4 </t>
  </si>
  <si>
    <t>Philadelphia 7, Milwaukee 0 </t>
  </si>
  <si>
    <t>Florida 2, Atlanta 0 </t>
  </si>
  <si>
    <t>Colorado 5, LA Dodgers 4 </t>
  </si>
  <si>
    <t>NY Mets 7, Montreal 3 </t>
  </si>
  <si>
    <t>Chi Cubs 2, Pittsburgh 1 </t>
  </si>
  <si>
    <t>San Francisco 10, San Diego 2 </t>
  </si>
  <si>
    <t>Cincinnati 1, St Louis 0 </t>
  </si>
  <si>
    <t>Texas 9, Anaheim 7 </t>
  </si>
  <si>
    <t>Baltimore 5, Boston 2 </t>
  </si>
  <si>
    <t>Minnesota 3, Chi White Sox 0 </t>
  </si>
  <si>
    <t>Detroit 9, Kansas City 8 </t>
  </si>
  <si>
    <t>Seattle 5, Oakland 4 (10 ins)</t>
  </si>
  <si>
    <t>NY Yankees 5, TB Devil Rays 4 </t>
  </si>
  <si>
    <t>Arizona 2, Houston 1 </t>
  </si>
  <si>
    <t>Atlanta 6, Florida 3 </t>
  </si>
  <si>
    <t>NY Mets 7, Montreal 4 </t>
  </si>
  <si>
    <t>Chi Cubs 5, Pittsburgh 3 </t>
  </si>
  <si>
    <t>San Diego 8, San Francisco 7 </t>
  </si>
  <si>
    <t>Colorado 4, LA Dodgers 1 </t>
  </si>
  <si>
    <t>Colorado 12, LA Dodgers 11 </t>
  </si>
  <si>
    <t>Baltimore 1, Anaheim 0 </t>
  </si>
  <si>
    <t>Detroit 14, Boston 5 </t>
  </si>
  <si>
    <t>NY Yankees 9, Cleveland 8 (10 ins)</t>
  </si>
  <si>
    <t>Kansas City 12, Oakland 7 </t>
  </si>
  <si>
    <t>Minnesota 5, Seattle 4 </t>
  </si>
  <si>
    <t>Texas 11, TB Devil Rays 8 </t>
  </si>
  <si>
    <t>Toronto 2, Chi White Sox 1 </t>
  </si>
  <si>
    <t>NY Mets 5, Chi Cubs 4 </t>
  </si>
  <si>
    <t>San Francisco 6, Cincinnati 5 </t>
  </si>
  <si>
    <t>Florida 5, Milwaukee 4 </t>
  </si>
  <si>
    <t>Montreal 5, Pittsburgh 1 </t>
  </si>
  <si>
    <t>St Louis 6, Colorado 4 </t>
  </si>
  <si>
    <t>Arizona 10, LA Dodgers 1 </t>
  </si>
  <si>
    <t>Houston 7, San Diego 4 </t>
  </si>
  <si>
    <t>Philadelphia 6, Atlanta 5 </t>
  </si>
  <si>
    <t>Atlanta 3, Philadelphia 1 </t>
  </si>
  <si>
    <t>Baltimore 8, Anaheim 4 </t>
  </si>
  <si>
    <t>Boston 11, Detroit 4 </t>
  </si>
  <si>
    <t>NY Yankees 21, Cleveland 1 </t>
  </si>
  <si>
    <t>Oakland 12, Kansas City 2 </t>
  </si>
  <si>
    <t>Minnesota 10, Seattle 3 </t>
  </si>
  <si>
    <t>Texas 5, TB Devil Rays 3 </t>
  </si>
  <si>
    <t>Chi White Sox 6, Toronto 5 </t>
  </si>
  <si>
    <t>NY Mets 2, Chi Cubs 1 </t>
  </si>
  <si>
    <t>Cincinnati 7, San Francisco 6 </t>
  </si>
  <si>
    <t>Florida 4, Milwaukee 1 </t>
  </si>
  <si>
    <t>Pittsburgh 7, Montreal 2 </t>
  </si>
  <si>
    <t>Houston 5, San Diego 2 </t>
  </si>
  <si>
    <t>St Louis 10, Colorado 2 </t>
  </si>
  <si>
    <t>Philadelphia 4, Atlanta 3 </t>
  </si>
  <si>
    <t>Arizona 3, LA Dodgers 0 </t>
  </si>
  <si>
    <t>Baltimore 8, Anaheim 7 (11 ins)</t>
  </si>
  <si>
    <t>Detroit 9, Boston 1 </t>
  </si>
  <si>
    <t>NY Yankees 2, Cleveland 1 </t>
  </si>
  <si>
    <t>Kansas City 13, Oakland 11 (10 ins)</t>
  </si>
  <si>
    <t>Seattle 4, Minnesota 3 </t>
  </si>
  <si>
    <t>Texas 4, TB Devil Rays 3 </t>
  </si>
  <si>
    <t>Toronto 11, Chi White Sox 3 </t>
  </si>
  <si>
    <t>NY Mets 5, Chi Cubs 1 </t>
  </si>
  <si>
    <t>Cincinnati 2, San Francisco 1 (14 ins)</t>
  </si>
  <si>
    <t>Florida 4, Milwaukee 3 </t>
  </si>
  <si>
    <t>Pittsburgh 6, Montreal 1 </t>
  </si>
  <si>
    <t>Atlanta 5, Philadelphia 4 (10 ins)</t>
  </si>
  <si>
    <t>LA Dodgers 2, Arizona 1 </t>
  </si>
  <si>
    <t>TB Devil Rays 7, Anaheim 0 </t>
  </si>
  <si>
    <t>Oakland 14, Minnesota 7 </t>
  </si>
  <si>
    <t>Toronto 4, Chi White Sox 3 (11 ins)</t>
  </si>
  <si>
    <t>Cleveland 6, Detroit 3 </t>
  </si>
  <si>
    <t>Montreal 6, Chi Cubs 1 </t>
  </si>
  <si>
    <t>Cincinnati 5, LA Dodgers 3 (10 ins)</t>
  </si>
  <si>
    <t>Houston 8, Colorado 5 </t>
  </si>
  <si>
    <t>Atlanta 6, Milwaukee 1 </t>
  </si>
  <si>
    <t>NY Mets 7, Pittsburgh 5 </t>
  </si>
  <si>
    <t>San Francisco 10, St Louis 8 </t>
  </si>
  <si>
    <t>Arizona 2, San Diego 0 </t>
  </si>
  <si>
    <t>Philadelphia 9, Florida 1 </t>
  </si>
  <si>
    <t>Anaheim 10, TB Devil Rays 5 </t>
  </si>
  <si>
    <t>NY Yankees 5, Chi White Sox 3 </t>
  </si>
  <si>
    <t>Minnesota 3, Oakland 2 </t>
  </si>
  <si>
    <t>Kansas City 9, Seattle 7 </t>
  </si>
  <si>
    <t>Texas 8, Baltimore 6 </t>
  </si>
  <si>
    <t>Boston 11, Toronto 9 </t>
  </si>
  <si>
    <t>Cleveland 14, Detroit 5 </t>
  </si>
  <si>
    <t>Chi Cubs 4, Montreal 2 </t>
  </si>
  <si>
    <t>Houston 6, Colorado 3 </t>
  </si>
  <si>
    <t>Atlanta 10, Milwaukee 2 </t>
  </si>
  <si>
    <t>Pittsburgh 5, NY Mets 1 </t>
  </si>
  <si>
    <t>San Francisco 2, St Louis 1 </t>
  </si>
  <si>
    <t>Arizona 4, San Diego 3 </t>
  </si>
  <si>
    <t>Florida 6, Philadelphia 2 </t>
  </si>
  <si>
    <t>TB Devil Rays 4, Anaheim 1 </t>
  </si>
  <si>
    <t>Chi White Sox 11, NY Yankees 3 </t>
  </si>
  <si>
    <t>Minnesota 5, Oakland 3 </t>
  </si>
  <si>
    <t>Kansas City 5, Seattle 3 </t>
  </si>
  <si>
    <t>Baltimore 8, Texas 6 </t>
  </si>
  <si>
    <t>Boston 8, Toronto 0 </t>
  </si>
  <si>
    <t>Cleveland 7, Detroit 2 </t>
  </si>
  <si>
    <t>Montreal 8, Chi Cubs 2 </t>
  </si>
  <si>
    <t>LA Dodgers 9, Cincinnati 1 </t>
  </si>
  <si>
    <t>Houston 16, Colorado 8 </t>
  </si>
  <si>
    <t>Milwaukee 10, Atlanta 4 </t>
  </si>
  <si>
    <t>NY Mets 9, Pittsburgh 2 </t>
  </si>
  <si>
    <t>St Louis 6, San Francisco 3 </t>
  </si>
  <si>
    <t>Arizona 7, San Diego 4 </t>
  </si>
  <si>
    <t>Philadelphia 9, Florida 4 </t>
  </si>
  <si>
    <t>Chi White Sox 5, NY Yankees 1 </t>
  </si>
  <si>
    <t>Seattle 8, Kansas City 4 </t>
  </si>
  <si>
    <t>Texas 3, Baltimore 1 </t>
  </si>
  <si>
    <t>Cincinnati 7, LA Dodgers 5 </t>
  </si>
  <si>
    <t>Colorado 4, Houston 2 </t>
  </si>
  <si>
    <t>Philadelphia 12, Florida 1 </t>
  </si>
  <si>
    <t>Seattle 7, Baltimore 4 </t>
  </si>
  <si>
    <t>Toronto 8, Detroit 2 </t>
  </si>
  <si>
    <t>Texas 9, Kansas City 2 </t>
  </si>
  <si>
    <t>Minnesota 3, Anaheim 1 </t>
  </si>
  <si>
    <t>Oakland 4, TB Devil Rays 1 </t>
  </si>
  <si>
    <t>Cleveland 10, Chi White Sox 2 </t>
  </si>
  <si>
    <t>NY Yankees 13, Boston 3 </t>
  </si>
  <si>
    <t>Colorado 5, St Louis 4 </t>
  </si>
  <si>
    <t>Florida 8, Pittsburgh 7 </t>
  </si>
  <si>
    <t>Houston 5, San Diego 1 </t>
  </si>
  <si>
    <t>Milwaukee 1, Montreal 0 </t>
  </si>
  <si>
    <t>NY Mets 10, Chi Cubs 9 </t>
  </si>
  <si>
    <t>Cincinnati 7, San Francisco 4 </t>
  </si>
  <si>
    <t>Arizona 6, LA Dodgers 5 </t>
  </si>
  <si>
    <t>Philadelphia 9, Atlanta 2 </t>
  </si>
  <si>
    <t>Seattle 5, Baltimore 2 </t>
  </si>
  <si>
    <t>Toronto 7, Detroit 6 </t>
  </si>
  <si>
    <t>Kansas City 12, Texas 8 </t>
  </si>
  <si>
    <t>Minnesota 8, Anaheim 0 </t>
  </si>
  <si>
    <t>Oakland 5, TB Devil Rays 1 </t>
  </si>
  <si>
    <t>Cleveland 13, Chi White Sox 10 </t>
  </si>
  <si>
    <t>Boston 6, NY Yankees 5 </t>
  </si>
  <si>
    <t>St Louis 6, Colorado 5 </t>
  </si>
  <si>
    <t>Pittsburgh 4, Florida 2 </t>
  </si>
  <si>
    <t>Houston 8, San Diego 5 </t>
  </si>
  <si>
    <t>Montreal 4, Milwaukee 2 </t>
  </si>
  <si>
    <t>Chi Cubs 17, NY Mets 10 </t>
  </si>
  <si>
    <t>San Francisco 11, Cincinnati 1 </t>
  </si>
  <si>
    <t>Arizona 4, LA Dodgers 2 </t>
  </si>
  <si>
    <t>Seattle 3, Baltimore 1 </t>
  </si>
  <si>
    <t>Toronto 8, Detroit 5 </t>
  </si>
  <si>
    <t>Texas 12, Kansas City 5 </t>
  </si>
  <si>
    <t>Oakland 10, TB Devil Rays 6 </t>
  </si>
  <si>
    <t>Chi White Sox 6, Cleveland 3 </t>
  </si>
  <si>
    <t>Boston 5, NY Yankees 4 </t>
  </si>
  <si>
    <t>Pittsburgh 2, Florida 1 </t>
  </si>
  <si>
    <t>San Diego 10, Houston 3 </t>
  </si>
  <si>
    <t>Montreal 10, Milwaukee 4 </t>
  </si>
  <si>
    <t>NY Mets 5, Chi Cubs 4 (13 ins)</t>
  </si>
  <si>
    <t>Cincinnati 9, San Francisco 1 </t>
  </si>
  <si>
    <t>LA Dodgers 4, Arizona 2 </t>
  </si>
  <si>
    <t>Atlanta 12, Philadelphia 4 </t>
  </si>
  <si>
    <t>Oakland 7, Baltimore 1 </t>
  </si>
  <si>
    <t>Cleveland 7, Boston 5 </t>
  </si>
  <si>
    <t>Kansas City 12, Anaheim 4 </t>
  </si>
  <si>
    <t>Texas 5, Minnesota 4 </t>
  </si>
  <si>
    <t>Seattle 4, TB Devil Rays 0 </t>
  </si>
  <si>
    <t>Chi White Sox 6, Detroit 2 </t>
  </si>
  <si>
    <t>NY Yankees 3, Toronto 1 </t>
  </si>
  <si>
    <t>Montreal 5, Chi Cubs 1 </t>
  </si>
  <si>
    <t>NY Mets 7, Milwaukee 2 </t>
  </si>
  <si>
    <t>St Louis 6, San Diego 5 </t>
  </si>
  <si>
    <t>Arizona 16, San Francisco 6 </t>
  </si>
  <si>
    <t>Oakland 12, Baltimore 2 </t>
  </si>
  <si>
    <t>Cleveland 5, Boston 4 </t>
  </si>
  <si>
    <t>Kansas City 7, Anaheim 0 </t>
  </si>
  <si>
    <t>Seattle 5, TB Devil Rays 2 </t>
  </si>
  <si>
    <t>Chi White Sox 9, Detroit 6 </t>
  </si>
  <si>
    <t>Toronto 3, NY Yankees 1 </t>
  </si>
  <si>
    <t>Pittsburgh 7, Atlanta 1 </t>
  </si>
  <si>
    <t>Cincinnati 2, Colorado 1 </t>
  </si>
  <si>
    <t>Houston 7, LA Dodgers 2 </t>
  </si>
  <si>
    <t>Montreal 9, Chi Cubs 4 </t>
  </si>
  <si>
    <t>NY Mets 10, Milwaukee 3 </t>
  </si>
  <si>
    <t>St Louis 6, San Diego 0 </t>
  </si>
  <si>
    <t>Philadelphia 6, Florida 5 </t>
  </si>
  <si>
    <t>San Francisco 3, Arizona 1 </t>
  </si>
  <si>
    <t>Baltimore 9, Oakland 5 </t>
  </si>
  <si>
    <t>Boston 7, Cleveland 2 </t>
  </si>
  <si>
    <t>Texas 3, Minnesota 1 </t>
  </si>
  <si>
    <t>TB Devil Rays 7, Seattle 1 </t>
  </si>
  <si>
    <t>Pittsburgh 3, Atlanta 2 </t>
  </si>
  <si>
    <t>Cincinnati 6, Colorado 3 </t>
  </si>
  <si>
    <t>LA Dodgers 2, Houston 1 </t>
  </si>
  <si>
    <t>Chi Cubs 5, Montreal 1 </t>
  </si>
  <si>
    <t>NY Mets 9, Milwaukee 5 </t>
  </si>
  <si>
    <t>St Louis 7, San Diego 6 </t>
  </si>
  <si>
    <t>Philadelphia 4, Florida 1 </t>
  </si>
  <si>
    <t>Arizona 8, San Francisco 4 </t>
  </si>
  <si>
    <t>Anaheim 8, Boston 0 </t>
  </si>
  <si>
    <t>Oakland 7, Chi White Sox 6 (11 ins)</t>
  </si>
  <si>
    <t>Baltimore 6, Detroit 3 </t>
  </si>
  <si>
    <t>NY Yankees 7, Seattle 4 </t>
  </si>
  <si>
    <t>Atlanta 6, Pittsburgh 3 </t>
  </si>
  <si>
    <t>Colorado 2, Cincinnati 1 </t>
  </si>
  <si>
    <t>Houston 7, LA Dodgers 0 </t>
  </si>
  <si>
    <t>Montreal 5, Chi Cubs 2 </t>
  </si>
  <si>
    <t>San Diego 10, St Louis 3 </t>
  </si>
  <si>
    <t>Philadelphia 9, Florida 3 </t>
  </si>
  <si>
    <t>Boston 5, Anaheim 1 </t>
  </si>
  <si>
    <t>Oakland 9, Chi White Sox 1 </t>
  </si>
  <si>
    <t>TB Devil Rays 4, Cleveland 2 </t>
  </si>
  <si>
    <t>Detroit 4, Baltimore 3 </t>
  </si>
  <si>
    <t>NY Yankees 11, Seattle 8 </t>
  </si>
  <si>
    <t>Toronto 5, Texas 4 </t>
  </si>
  <si>
    <t>Minnesota 9, Kansas City 8 </t>
  </si>
  <si>
    <t>Philadelphia 4, Arizona 2 (11 ins)</t>
  </si>
  <si>
    <t>Florida 9, Colorado 1 </t>
  </si>
  <si>
    <t>NY Mets 2, LA Dodgers 1 </t>
  </si>
  <si>
    <t>San Diego 12, Montreal 10 </t>
  </si>
  <si>
    <t>Atlanta 7, San Francisco 3 </t>
  </si>
  <si>
    <t>Cincinnati 9, Milwaukee 2 </t>
  </si>
  <si>
    <t>Houston 6, Chi Cubs 1 </t>
  </si>
  <si>
    <t>Pittsburgh 5, St Louis 1 </t>
  </si>
  <si>
    <t>Chi Cubs 6, Houston 0 </t>
  </si>
  <si>
    <t>St Louis 5, Pittsburgh 1 </t>
  </si>
  <si>
    <t>Boston 14, Anaheim 3 </t>
  </si>
  <si>
    <t>Oakland 11, Chi White Sox 1 </t>
  </si>
  <si>
    <t>Cleveland 15, TB Devil Rays 10 </t>
  </si>
  <si>
    <t>Baltimore 5, Detroit 4 </t>
  </si>
  <si>
    <t>NY Yankees 1, Seattle 0 </t>
  </si>
  <si>
    <t>Texas 6, Toronto 0 </t>
  </si>
  <si>
    <t>Minnesota 6, Kansas City 5 </t>
  </si>
  <si>
    <t>Arizona 8, Philadelphia 2 </t>
  </si>
  <si>
    <t>Florida 4, Colorado 1 </t>
  </si>
  <si>
    <t>LA Dodgers 7, NY Mets 6 </t>
  </si>
  <si>
    <t>Montreal 3, San Diego 1 </t>
  </si>
  <si>
    <t>Atlanta 15, San Francisco 4 </t>
  </si>
  <si>
    <t>Milwaukee 6, Cincinnati 4 </t>
  </si>
  <si>
    <t>Pittsburgh 3, St Louis 1 </t>
  </si>
  <si>
    <t>Boston 9, Anaheim 3 </t>
  </si>
  <si>
    <t>Oakland 7, Chi White Sox 5 </t>
  </si>
  <si>
    <t>TB Devil Rays 5, Cleveland 3 </t>
  </si>
  <si>
    <t>Detroit 5, Baltimore 2 (11 ins)</t>
  </si>
  <si>
    <t>NY Yankees 9, Seattle 3 </t>
  </si>
  <si>
    <t>Toronto 8, Texas 7 </t>
  </si>
  <si>
    <t>Minnesota 7, Kansas City 3 </t>
  </si>
  <si>
    <t>Arizona 7, Philadelphia 4 </t>
  </si>
  <si>
    <t>Florida 2, Colorado 1 </t>
  </si>
  <si>
    <t>LA Dodgers 14, NY Mets 3 </t>
  </si>
  <si>
    <t>Montreal 4, San Diego 2 </t>
  </si>
  <si>
    <t>San Francisco 5, Atlanta 2 </t>
  </si>
  <si>
    <t>Cincinnati 8, Milwaukee 2 </t>
  </si>
  <si>
    <t>Houston 6, Chi Cubs 2 </t>
  </si>
  <si>
    <t>Kansas City 5, Boston 2 </t>
  </si>
  <si>
    <t>Seattle 6, Chi White Sox 4 </t>
  </si>
  <si>
    <t>Cleveland 4, Anaheim 0 </t>
  </si>
  <si>
    <t>NY Yankees 12, Oakland 8 </t>
  </si>
  <si>
    <t>Toronto 19, Texas 4 </t>
  </si>
  <si>
    <t>TB Devil Rays 10, Baltimore 9 </t>
  </si>
  <si>
    <t>Arizona 10, Chi Cubs 7 </t>
  </si>
  <si>
    <t>Milwaukee 7, Colorado 6 </t>
  </si>
  <si>
    <t>Atlanta 5, Houston 3 </t>
  </si>
  <si>
    <t>LA Dodgers 9, NY Mets 2 </t>
  </si>
  <si>
    <t>Montreal 8, San Diego 0 </t>
  </si>
  <si>
    <t>Florida 5, San Francisco 4 </t>
  </si>
  <si>
    <t>St Louis 12, Philadelphia 6 </t>
  </si>
  <si>
    <t>Cincinnati 4, Pittsburgh 2 </t>
  </si>
  <si>
    <t>Boston 9, Kansas City 6 (10 ins)</t>
  </si>
  <si>
    <t>Seattle 4, Chi White Sox 3 </t>
  </si>
  <si>
    <t>Cleveland 2, Anaheim 1 (10 ins)</t>
  </si>
  <si>
    <t>Texas 4, Detroit 3 (12 ins)</t>
  </si>
  <si>
    <t>Oakland 6, NY Yankees 1 </t>
  </si>
  <si>
    <t>Toronto 10, Minnesota 6 </t>
  </si>
  <si>
    <t>Baltimore 17, TB Devil Rays 1 </t>
  </si>
  <si>
    <t>Arizona 3, Chi Cubs 1 </t>
  </si>
  <si>
    <t>Milwaukee 2, Colorado 1 (10 ins)</t>
  </si>
  <si>
    <t>Atlanta 6, Houston 4 </t>
  </si>
  <si>
    <t>Montreal 6, LA Dodgers 4 </t>
  </si>
  <si>
    <t>Florida 8, San Francisco 7 (12 ins)</t>
  </si>
  <si>
    <t>Philadelphia 7, St Louis 5 </t>
  </si>
  <si>
    <t>Cincinnati 6, Pittsburgh 1 </t>
  </si>
  <si>
    <t>Boston 9, Kansas City 3 </t>
  </si>
  <si>
    <t>Seattle 11, Chi White Sox 2 </t>
  </si>
  <si>
    <t>Cleveland 4, Anaheim 3 </t>
  </si>
  <si>
    <t>Texas 8, Detroit 2 </t>
  </si>
  <si>
    <t>NY Yankees 5, Oakland 3 </t>
  </si>
  <si>
    <t>Toronto 6, Minnesota 3 </t>
  </si>
  <si>
    <t>Baltimore 4, TB Devil Rays 2 </t>
  </si>
  <si>
    <t>Arizona 7, Chi Cubs 5 (11 ins)</t>
  </si>
  <si>
    <t>Colorado 8, Milwaukee 5 </t>
  </si>
  <si>
    <t>LA Dodgers 9, Montreal 7 </t>
  </si>
  <si>
    <t>NY Mets 12, San Diego 5 </t>
  </si>
  <si>
    <t>Florida 6, San Francisco 5 (10 ins)</t>
  </si>
  <si>
    <t>St Louis 5, Philadelphia 1 </t>
  </si>
  <si>
    <t>Pittsburgh 5, Cincinnati 4 </t>
  </si>
  <si>
    <t>Detroit 3, Texas 1 </t>
  </si>
  <si>
    <t>TB Devil Rays 7, Kansas City 6 </t>
  </si>
  <si>
    <t>Minnesota 3, Toronto 0 </t>
  </si>
  <si>
    <t>LA Dodgers 10, Montreal 5 </t>
  </si>
  <si>
    <t>NY Mets 9, San Diego 3 </t>
  </si>
  <si>
    <t>Detroit 8, Anaheim 7 (10 ins)</t>
  </si>
  <si>
    <t>Cleveland 6, Baltimore 3 </t>
  </si>
  <si>
    <t>NY Yankees 14, Minnesota 2 </t>
  </si>
  <si>
    <t>Oakland 9, Toronto 8 </t>
  </si>
  <si>
    <t>Boston 11, Seattle 6 </t>
  </si>
  <si>
    <t>Kansas City 2, TB Devil Rays 1 </t>
  </si>
  <si>
    <t>Atlanta 7, LA Dodgers 3 </t>
  </si>
  <si>
    <t>Florida 4, San Diego 3 </t>
  </si>
  <si>
    <t>Milwaukee 3, Arizona 1 </t>
  </si>
  <si>
    <t>San Francisco 3, NY Mets 2 </t>
  </si>
  <si>
    <t>Cincinnati 5, Philadelphia 4 </t>
  </si>
  <si>
    <t>St Louis 7, Chi Cubs 1 </t>
  </si>
  <si>
    <t>Pittsburgh 6, Houston 5 (13 ins)</t>
  </si>
  <si>
    <t>Chi White Sox 4, Texas 2 </t>
  </si>
  <si>
    <t>Montreal 14, Colorado 13 (10 ins)</t>
  </si>
  <si>
    <t>Chi White Sox 7, Texas 4 </t>
  </si>
  <si>
    <t>Montreal 8, Colorado 6 </t>
  </si>
  <si>
    <t>Anaheim 7, Detroit 4 </t>
  </si>
  <si>
    <t>Cleveland 7, Baltimore 1 </t>
  </si>
  <si>
    <t>Minnesota 6, NY Yankees 3 </t>
  </si>
  <si>
    <t>Oakland 13, Toronto 5 </t>
  </si>
  <si>
    <t>Boston 13, Seattle 2 </t>
  </si>
  <si>
    <t>TB Devil Rays 11, Kansas City 4 </t>
  </si>
  <si>
    <t>Chi White Sox 8, Texas 7 </t>
  </si>
  <si>
    <t>LA Dodgers 8, Atlanta 1 </t>
  </si>
  <si>
    <t>San Diego 6, Florida 4 </t>
  </si>
  <si>
    <t>Milwaukee 4, Arizona 2 </t>
  </si>
  <si>
    <t>Colorado 11, Montreal 8 </t>
  </si>
  <si>
    <t>NY Mets 6, San Francisco 1 </t>
  </si>
  <si>
    <t>Cincinnati 4, Philadelphia 1 </t>
  </si>
  <si>
    <t>Chi Cubs 9, St Louis 7 </t>
  </si>
  <si>
    <t>Houston 7, Pittsburgh 1 </t>
  </si>
  <si>
    <t>Anaheim 10, Detroit 2 </t>
  </si>
  <si>
    <t>Cleveland 5, Baltimore 1 </t>
  </si>
  <si>
    <t>Minnesota 5, NY Yankees 3 </t>
  </si>
  <si>
    <t>Oakland 9, Toronto 5 </t>
  </si>
  <si>
    <t>Seattle 4, Boston 3 </t>
  </si>
  <si>
    <t>TB Devil Rays 5, Kansas City 3 </t>
  </si>
  <si>
    <t>Texas 10, Chi White Sox 0 </t>
  </si>
  <si>
    <t>Atlanta 5, LA Dodgers 4 (11 ins)</t>
  </si>
  <si>
    <t>San Diego 7, Florida 6 </t>
  </si>
  <si>
    <t>Arizona 4, Milwaukee 0 </t>
  </si>
  <si>
    <t>NY Mets 12, San Francisco 5 </t>
  </si>
  <si>
    <t>Philadelphia 9, Cincinnati 3 </t>
  </si>
  <si>
    <t>St Louis 6, Chi Cubs 5 </t>
  </si>
  <si>
    <t>Pittsburgh 2, Houston 0 </t>
  </si>
  <si>
    <t>Colorado 8, Montreal 2 </t>
  </si>
  <si>
    <t>Colorado 12, Montreal 4 </t>
  </si>
  <si>
    <t>Chi White Sox 6, Anaheim 1 </t>
  </si>
  <si>
    <t>NY Yankees 2, Minnesota 0 </t>
  </si>
  <si>
    <t>Boston 6, Oakland 5 </t>
  </si>
  <si>
    <t>Seattle 7, Toronto 5 </t>
  </si>
  <si>
    <t>TB Devil Rays 9, Detroit 1 </t>
  </si>
  <si>
    <t>Texas 13, Cleveland 5 </t>
  </si>
  <si>
    <t>Atlanta 14, Colorado 6 </t>
  </si>
  <si>
    <t>Arizona 10, Chi Cubs 3 </t>
  </si>
  <si>
    <t>Florida 7, LA Dodgers 5 </t>
  </si>
  <si>
    <t>San Francisco 7, Montreal 4 </t>
  </si>
  <si>
    <t>NY Mets 4, San Diego 3 (10 ins)</t>
  </si>
  <si>
    <t>St Louis 4, Philadelphia 3 </t>
  </si>
  <si>
    <t>Houston 2, Milwaukee 0 </t>
  </si>
  <si>
    <t>Cincinnati 9, Pittsburgh 2 </t>
  </si>
  <si>
    <t>Chi White Sox 4, Anaheim 3 (12 ins)</t>
  </si>
  <si>
    <t>NY Yankees 5, Kansas City 2 </t>
  </si>
  <si>
    <t>Baltimore 8, Minnesota 3 </t>
  </si>
  <si>
    <t>Oakland 12, Boston 1 </t>
  </si>
  <si>
    <t>Seattle 8, Toronto 5 </t>
  </si>
  <si>
    <t>Detroit 3, TB Devil Rays 1 </t>
  </si>
  <si>
    <t>Texas 15, Cleveland 4 </t>
  </si>
  <si>
    <t>Colorado 3, Atlanta 2 </t>
  </si>
  <si>
    <t>Arizona 4, Chi Cubs 0 </t>
  </si>
  <si>
    <t>Florida 6, LA Dodgers 1 </t>
  </si>
  <si>
    <t>Montreal 2, San Francisco 1 (12 ins)</t>
  </si>
  <si>
    <t>San Diego 3, NY Mets 2 </t>
  </si>
  <si>
    <t>St Louis 6, Philadelphia 5 </t>
  </si>
  <si>
    <t>Houston 8, Milwaukee 6 </t>
  </si>
  <si>
    <t>Cincinnati 7, Pittsburgh 4 (12 ins)</t>
  </si>
  <si>
    <t>Chi White Sox 4, Anaheim 3 </t>
  </si>
  <si>
    <t>Kansas City 3, NY Yankees 0 </t>
  </si>
  <si>
    <t>Baltimore 2, Minnesota 0 </t>
  </si>
  <si>
    <t>Boston 7, Oakland 4 </t>
  </si>
  <si>
    <t>Seattle 5, Toronto 1 </t>
  </si>
  <si>
    <t>TB Devil Rays 4, Detroit 0 </t>
  </si>
  <si>
    <t>Texas 6, Cleveland 1 </t>
  </si>
  <si>
    <t>Colorado 4, Atlanta 1 </t>
  </si>
  <si>
    <t>LA Dodgers 7, Florida 0 </t>
  </si>
  <si>
    <t>San Francisco 5, Montreal 4 </t>
  </si>
  <si>
    <t>NY Mets 9, San Diego 1 </t>
  </si>
  <si>
    <t>Philadelphia 6, St Louis 5 </t>
  </si>
  <si>
    <t>Houston 6, Milwaukee 4 </t>
  </si>
  <si>
    <t>Pittsburgh 12, Cincinnati 6 </t>
  </si>
  <si>
    <t>Anaheim 9, Chi White Sox 2 </t>
  </si>
  <si>
    <t>Kansas City 4, NY Yankees 1 (11 ins)</t>
  </si>
  <si>
    <t>Baltimore 9, Minnesota 3 </t>
  </si>
  <si>
    <t>Oakland 6, Boston 2 </t>
  </si>
  <si>
    <t>Cleveland 8, Texas 0 </t>
  </si>
  <si>
    <t>Atlanta 9, Colorado 7 (14 ins)</t>
  </si>
  <si>
    <t>Milwaukee 6, Houston 5 </t>
  </si>
  <si>
    <t>Cincinnati 1, Pittsburgh 0 </t>
  </si>
  <si>
    <t>Texas 4, Boston 3 </t>
  </si>
  <si>
    <t>Cleveland 7, Seattle 4 </t>
  </si>
  <si>
    <t>Anaheim 5, Detroit 1 </t>
  </si>
  <si>
    <t>NY Yankees 9, Minnesota 3 </t>
  </si>
  <si>
    <t>Toronto 11, Oakland 0 </t>
  </si>
  <si>
    <t>Pittsburgh 5, Arizona 4 </t>
  </si>
  <si>
    <t>Colorado 11, Chi Cubs 3 </t>
  </si>
  <si>
    <t>Houston 6, Florida 4 (16 ins)</t>
  </si>
  <si>
    <t>LA Dodgers 8, Philadelphia 5 (10 ins)</t>
  </si>
  <si>
    <t>Montreal 5, Cincinnati 3 </t>
  </si>
  <si>
    <t>Atlanta 4, San Diego 3 (11 ins)</t>
  </si>
  <si>
    <t>San Francisco 10, Milwaukee 3 </t>
  </si>
  <si>
    <t>Texas 9, Boston 2 </t>
  </si>
  <si>
    <t>Cleveland 6, Seattle 0 </t>
  </si>
  <si>
    <t>Detroit 5, Anaheim 0 </t>
  </si>
  <si>
    <t>TB Devil Rays 8, Kansas City 2 </t>
  </si>
  <si>
    <t>Minnesota 6, NY Yankees 1 </t>
  </si>
  <si>
    <t>Oakland 8, Toronto 4 </t>
  </si>
  <si>
    <t>Arizona 4, Pittsburgh 2 </t>
  </si>
  <si>
    <t>Chi Cubs 8, Colorado 6 </t>
  </si>
  <si>
    <t>Houston 5, Florida 4 </t>
  </si>
  <si>
    <t>Philadelphia 6, LA Dodgers 5 (11 ins)</t>
  </si>
  <si>
    <t>Cincinnati 9, Montreal 3 </t>
  </si>
  <si>
    <t>Atlanta 6, San Diego 2 </t>
  </si>
  <si>
    <t>San Francisco 5, Milwaukee 1 </t>
  </si>
  <si>
    <t>NY Mets 7, St Louis 4 </t>
  </si>
  <si>
    <t>Chi White Sox 4, Baltimore 3 </t>
  </si>
  <si>
    <t>Chi White Sox 8, Baltimore 5 (10 ins)</t>
  </si>
  <si>
    <t>Texas 6, Boston 0 </t>
  </si>
  <si>
    <t>Baltimore 9, Chi White Sox 4 </t>
  </si>
  <si>
    <t>Cleveland 7, Seattle 4 (10 ins)</t>
  </si>
  <si>
    <t>Detroit 12, Anaheim 3 </t>
  </si>
  <si>
    <t>TB Devil Rays 2, Kansas City 1 </t>
  </si>
  <si>
    <t>Oakland 4, Toronto 3 </t>
  </si>
  <si>
    <t>Arizona 7, Pittsburgh 5 </t>
  </si>
  <si>
    <t>Colorado 3, Chi Cubs 2 </t>
  </si>
  <si>
    <t>LA Dodgers 9, Philadelphia 7 </t>
  </si>
  <si>
    <t>Cincinnati 4, Montreal 3 (11 ins)</t>
  </si>
  <si>
    <t>Atlanta 3, San Diego 2 </t>
  </si>
  <si>
    <t>San Francisco 7, Milwaukee 3 </t>
  </si>
  <si>
    <t>NY Mets 8, St Louis 7 </t>
  </si>
  <si>
    <t>St Louis 7, NY Mets 5 </t>
  </si>
  <si>
    <t>Baltimore 4, Kansas City 2 </t>
  </si>
  <si>
    <t>Boston 4, Minnesota 1 </t>
  </si>
  <si>
    <t>Chi White Sox 10, TB Devil Rays 2 </t>
  </si>
  <si>
    <t>Seattle 4, Cleveland 1 </t>
  </si>
  <si>
    <t>Anaheim 6, Detroit 5 </t>
  </si>
  <si>
    <t>NY Yankees 21, Texas 3 </t>
  </si>
  <si>
    <t>Toronto 9, Oakland 4 </t>
  </si>
  <si>
    <t>Arizona 2, Pittsburgh 1 </t>
  </si>
  <si>
    <t>Atlanta 6, Cincinnati 2 </t>
  </si>
  <si>
    <t>NY Mets 3, Houston 2 </t>
  </si>
  <si>
    <t>LA Dodgers 8, Milwaukee 4 </t>
  </si>
  <si>
    <t>San Diego 7, Philadelphia 6 </t>
  </si>
  <si>
    <t>Montreal 11, St Louis 7 </t>
  </si>
  <si>
    <t>Baltimore 5, Kansas City 3 (10 ins)</t>
  </si>
  <si>
    <t>Boston 7, Minnesota 1 </t>
  </si>
  <si>
    <t>TB Devil Rays 6, Chi White Sox 5 </t>
  </si>
  <si>
    <t>Oakland 11, Cleveland 10 </t>
  </si>
  <si>
    <t>Seattle 5, Detroit 0 </t>
  </si>
  <si>
    <t>NY Yankees 10, Texas 7 (11 ins)</t>
  </si>
  <si>
    <t>Arizona 5, Florida 4 </t>
  </si>
  <si>
    <t>Atlanta 6, Cincinnati 4 </t>
  </si>
  <si>
    <t>Colorado 3, Pittsburgh 2 </t>
  </si>
  <si>
    <t>Houston 5, NY Mets 1 (10 ins)</t>
  </si>
  <si>
    <t>LA Dodgers 5, Milwaukee 2 </t>
  </si>
  <si>
    <t>Philadelphia 18, San Diego 2 </t>
  </si>
  <si>
    <t>San Francisco 12, Chi Cubs 4 </t>
  </si>
  <si>
    <t>Montreal 8, St Louis 4 </t>
  </si>
  <si>
    <t>Kansas City 8, Baltimore 6 </t>
  </si>
  <si>
    <t>Minnesota 6, Boston 3 </t>
  </si>
  <si>
    <t>Chi White Sox 6, TB Devil Rays 1 </t>
  </si>
  <si>
    <t>Cleveland 12, Oakland 4 </t>
  </si>
  <si>
    <t>Seattle 3, Detroit 2 </t>
  </si>
  <si>
    <t>Texas 7, NY Yankees 3 </t>
  </si>
  <si>
    <t>Toronto 7, Anaheim 2 </t>
  </si>
  <si>
    <t>Arizona 7, Florida 2 </t>
  </si>
  <si>
    <t>Atlanta 5, Cincinnati 2 </t>
  </si>
  <si>
    <t>NY Mets 4, Houston 0 </t>
  </si>
  <si>
    <t>Milwaukee 9, LA Dodgers 7 </t>
  </si>
  <si>
    <t>Philadelphia 15, San Diego 1 </t>
  </si>
  <si>
    <t>Montreal 4, St Louis 1 </t>
  </si>
  <si>
    <t>San Francisco 6, Chi Cubs 5 </t>
  </si>
  <si>
    <t>Kansas City 6, Baltimore 0 </t>
  </si>
  <si>
    <t>TB Devil Rays 9, Chi White Sox 7 </t>
  </si>
  <si>
    <t>Arizona 12, Florida 2 </t>
  </si>
  <si>
    <t>Cincinnati 10, Montreal 4 </t>
  </si>
  <si>
    <t>Pittsburgh 8, Colorado 4 </t>
  </si>
  <si>
    <t>San Diego 4, Milwaukee 3 </t>
  </si>
  <si>
    <t>Chi Cubs 11, San Francisco 10 </t>
  </si>
  <si>
    <t>Boston 4, Anaheim 3 </t>
  </si>
  <si>
    <t>Detroit 5, Baltimore 4 </t>
  </si>
  <si>
    <t>Oakland 9, Chi White Sox 6 </t>
  </si>
  <si>
    <t>NY Yankees 8, Seattle 0 </t>
  </si>
  <si>
    <t>Cleveland 2, TB Devil Rays 1 </t>
  </si>
  <si>
    <t>Texas 8, Toronto 2 </t>
  </si>
  <si>
    <t>Minnesota 4, Kansas City 1 </t>
  </si>
  <si>
    <t>Atlanta 2, St Louis 1 </t>
  </si>
  <si>
    <t>LA Dodgers 9, Chi Cubs 0 </t>
  </si>
  <si>
    <t>Cincinnati 4, Montreal 1 </t>
  </si>
  <si>
    <t>San Diego 8, Milwaukee 7 </t>
  </si>
  <si>
    <t>NY Mets 6, Arizona 3 </t>
  </si>
  <si>
    <t>Pittsburgh 4, San Francisco 1 </t>
  </si>
  <si>
    <t>Florida 3, Houston 1 </t>
  </si>
  <si>
    <t>Boston 7, Anaheim 6 </t>
  </si>
  <si>
    <t>NY Yankees 2, Seattle 1 </t>
  </si>
  <si>
    <t>Cleveland 3, TB Devil Rays 0 </t>
  </si>
  <si>
    <t>Texas 9, Toronto 7 </t>
  </si>
  <si>
    <t>Minnesota 4, Kansas City 3 (10 ins)</t>
  </si>
  <si>
    <t>Atlanta 3, St Louis 0 (13 ins)</t>
  </si>
  <si>
    <t>Montreal 8, Cincinnati 6 </t>
  </si>
  <si>
    <t>Florida 5, Houston 2 </t>
  </si>
  <si>
    <t>Milwaukee 6, San Diego 4 </t>
  </si>
  <si>
    <t>Arizona 5, NY Mets 3 </t>
  </si>
  <si>
    <t>San Francisco 6, Pittsburgh 2 </t>
  </si>
  <si>
    <t>Colorado 11, Philadelphia 6 </t>
  </si>
  <si>
    <t>Colorado 4, Philadelphia 0 </t>
  </si>
  <si>
    <t>Boston 7, Anaheim 4 </t>
  </si>
  <si>
    <t>Baltimore 11, Detroit 4 </t>
  </si>
  <si>
    <t>Chi White Sox 7, Oakland 2 </t>
  </si>
  <si>
    <t>NY Yankees 11, Seattle 5 </t>
  </si>
  <si>
    <t>TB Devil Rays 6, Cleveland 4 </t>
  </si>
  <si>
    <t>Texas 4, Toronto 2 </t>
  </si>
  <si>
    <t>Minnesota 6, Kansas City 2 </t>
  </si>
  <si>
    <t>Atlanta 4, St Louis 3 (12 ins)</t>
  </si>
  <si>
    <t>Chi Cubs 6, LA Dodgers 0 </t>
  </si>
  <si>
    <t>Houston 10, Florida 4 </t>
  </si>
  <si>
    <t>San Diego 5, Milwaukee 4 (10 ins)</t>
  </si>
  <si>
    <t>Arizona 8, NY Mets 4 </t>
  </si>
  <si>
    <t>Colorado 6, Philadelphia 5 </t>
  </si>
  <si>
    <t>San Francisco 5, Pittsburgh 3 </t>
  </si>
  <si>
    <t>Cleveland 7, Anaheim 5 </t>
  </si>
  <si>
    <t>Boston 9, Kansas City 1 </t>
  </si>
  <si>
    <t>Toronto 2, Minnesota 1 </t>
  </si>
  <si>
    <t>Detroit 1, Texas 0 </t>
  </si>
  <si>
    <t>Cincinnati 11, Atlanta 3 </t>
  </si>
  <si>
    <t>San Diego 8, Chi Cubs 4 </t>
  </si>
  <si>
    <t>LA Dodgers 6, Milwaukee 1 </t>
  </si>
  <si>
    <t>Arizona 5, Montreal 4 </t>
  </si>
  <si>
    <t>NY Mets 17, Houston 1 </t>
  </si>
  <si>
    <t>San Francisco 6, Philadelphia 4 (10 ins)</t>
  </si>
  <si>
    <t>Pittsburgh 11, Colorado 8 </t>
  </si>
  <si>
    <t>Seattle 5, Chi White Sox 2 </t>
  </si>
  <si>
    <t>Seattle 14, Chi White Sox 6 </t>
  </si>
  <si>
    <t>Cleveland 14, Anaheim 12 </t>
  </si>
  <si>
    <t>Boston 6, Kansas City 3 </t>
  </si>
  <si>
    <t>Minnesota 14, Toronto 3 </t>
  </si>
  <si>
    <t>Oakland 3, NY Yankees 2 (11 ins)</t>
  </si>
  <si>
    <t>Seattle 11, Chi White Sox 4 </t>
  </si>
  <si>
    <t>Detroit 14, Texas 6 </t>
  </si>
  <si>
    <t>TB Devil Rays 3, Baltimore 0 </t>
  </si>
  <si>
    <t>Atlanta 8, Cincinnati 2 </t>
  </si>
  <si>
    <t>San Diego 7, Chi Cubs 3 </t>
  </si>
  <si>
    <t>St Louis 8, Florida 1 </t>
  </si>
  <si>
    <t>LA Dodgers 5, Milwaukee 3 </t>
  </si>
  <si>
    <t>Montreal 2, Arizona 1 </t>
  </si>
  <si>
    <t>Houston 6, NY Mets 2 </t>
  </si>
  <si>
    <t>San Francisco 8, Philadelphia 1 </t>
  </si>
  <si>
    <t>Pittsburgh 9, Colorado 8 (10 ins)</t>
  </si>
  <si>
    <t>Cleveland 8, Anaheim 1 </t>
  </si>
  <si>
    <t>Boston 4, Kansas City 3 </t>
  </si>
  <si>
    <t>Toronto 4, Minnesota 0 </t>
  </si>
  <si>
    <t>Oakland 7, NY Yankees 1 </t>
  </si>
  <si>
    <t>Seattle 3, Chi White Sox 2 </t>
  </si>
  <si>
    <t>Texas 14, Detroit 7 </t>
  </si>
  <si>
    <t>Baltimore 3, TB Devil Rays 1 </t>
  </si>
  <si>
    <t>Atlanta 8, Cincinnati 7 </t>
  </si>
  <si>
    <t>Chi Cubs 1, San Diego 0 </t>
  </si>
  <si>
    <t>St Louis 9, Florida 3 </t>
  </si>
  <si>
    <t>Milwaukee 5, LA Dodgers 4 </t>
  </si>
  <si>
    <t>Montreal 8, Arizona 1 </t>
  </si>
  <si>
    <t>NY Mets 9, Houston 5 </t>
  </si>
  <si>
    <t>San Francisco 5, Philadelphia 3 (11 ins)</t>
  </si>
  <si>
    <t>Pittsburgh 9, Colorado 8 </t>
  </si>
  <si>
    <t>Cleveland 6, Anaheim 5 </t>
  </si>
  <si>
    <t>Kansas City 4, Boston 2 </t>
  </si>
  <si>
    <t>Toronto 6, Minnesota 1 </t>
  </si>
  <si>
    <t>NY Yankees 9, Oakland 3 </t>
  </si>
  <si>
    <t>Detroit 8, Texas 7 </t>
  </si>
  <si>
    <t>Baltimore 11, TB Devil Rays 6 </t>
  </si>
  <si>
    <t>San Francisco 3, Philadelphia 2 </t>
  </si>
  <si>
    <t>St Louis 4, Milwaukee 3 </t>
  </si>
  <si>
    <t>Seattle 2, Boston 1 </t>
  </si>
  <si>
    <t>Texas 10, Chi White Sox 4 </t>
  </si>
  <si>
    <t>Cleveland 7, Baltimore 6 </t>
  </si>
  <si>
    <t>Oakland 7, Detroit 4 </t>
  </si>
  <si>
    <t>TB Devil Rays 4, Minnesota 2 </t>
  </si>
  <si>
    <t>Anaheim 8, NY Yankees 2 </t>
  </si>
  <si>
    <t>Toronto 5, Kansas City 4 </t>
  </si>
  <si>
    <t>Atlanta 7, Arizona 3 </t>
  </si>
  <si>
    <t>Philadelphia 10, Cincinnati 2 </t>
  </si>
  <si>
    <t>Colorado 5, NY Mets 2 (10 ins)</t>
  </si>
  <si>
    <t>Houston 8, Montreal 1 </t>
  </si>
  <si>
    <t>LA Dodgers 8, Chi Cubs 6 </t>
  </si>
  <si>
    <t>San Diego 6, Florida 3 </t>
  </si>
  <si>
    <t>San Francisco 12, Pittsburgh 2 </t>
  </si>
  <si>
    <t>Milwaukee 5, St Louis 4 (11 ins)</t>
  </si>
  <si>
    <t>Boston 4, Seattle 0 </t>
  </si>
  <si>
    <t>Chi White Sox 12, Texas 3 </t>
  </si>
  <si>
    <t>Baltimore 3, Cleveland 1 </t>
  </si>
  <si>
    <t>TB Devil Rays 11, Minnesota 3 </t>
  </si>
  <si>
    <t>NY Yankees 9, Anaheim 6 </t>
  </si>
  <si>
    <t>Toronto 6, Kansas City 3 </t>
  </si>
  <si>
    <t>Arizona 5, Atlanta 4 </t>
  </si>
  <si>
    <t>Cincinnati 22, Philadelphia 3 </t>
  </si>
  <si>
    <t>NY Mets 4, Colorado 2 </t>
  </si>
  <si>
    <t>Houston 5, Montreal 2 (10 ins)</t>
  </si>
  <si>
    <t>LA Dodgers 6, Chi Cubs 0 </t>
  </si>
  <si>
    <t>Florida 6, San Diego 4 </t>
  </si>
  <si>
    <t>San Francisco 9, Pittsburgh 2 </t>
  </si>
  <si>
    <t>Milwaukee 4, St Louis 2 </t>
  </si>
  <si>
    <t>Boston 9, Seattle 7 </t>
  </si>
  <si>
    <t>Cleveland 15, Baltimore 7 </t>
  </si>
  <si>
    <t>Detroit 5, Oakland 4 </t>
  </si>
  <si>
    <t>Minnesota 4, TB Devil Rays 1 </t>
  </si>
  <si>
    <t>NY Yankees 8, Anaheim 3 </t>
  </si>
  <si>
    <t>Kansas City 6, Toronto 3 </t>
  </si>
  <si>
    <t>Arizona 7, Atlanta 5 </t>
  </si>
  <si>
    <t>Cincinnati 9, Philadelphia 7 </t>
  </si>
  <si>
    <t>NY Mets 6, Colorado 2 </t>
  </si>
  <si>
    <t>Houston 6, Montreal 2 </t>
  </si>
  <si>
    <t>LA Dodgers 4, Chi Cubs 1 </t>
  </si>
  <si>
    <t>San Diego 5, Florida 2 </t>
  </si>
  <si>
    <t>Pittsburgh 8, San Francisco 4 </t>
  </si>
  <si>
    <t>St Louis 13, Milwaukee 9 (10 ins)</t>
  </si>
  <si>
    <t>Boston 3, Seattle 2 </t>
  </si>
  <si>
    <t>Detroit 9, Oakland 7 </t>
  </si>
  <si>
    <t>Minnesota 13, TB Devil Rays 7 </t>
  </si>
  <si>
    <t>Anaheim 5, NY Yankees 3 </t>
  </si>
  <si>
    <t>Colorado 5, Montreal 3 </t>
  </si>
  <si>
    <t>Houston 6, Philadelphia 5 </t>
  </si>
  <si>
    <t>Florida 8, LA Dodgers 6 </t>
  </si>
  <si>
    <t>San Diego 4, Pittsburgh 3 </t>
  </si>
  <si>
    <t>NY Mets 3, San Francisco 0 </t>
  </si>
  <si>
    <t>Atlanta 4, St Louis 1 </t>
  </si>
  <si>
    <t>Cincinnati 6, Chi Cubs 3 </t>
  </si>
  <si>
    <t>Texas 8, Chi White Sox 6 </t>
  </si>
  <si>
    <t>Texas 6, Chi White Sox 3 </t>
  </si>
  <si>
    <t>Baltimore 5, Minnesota 0 </t>
  </si>
  <si>
    <t>Boston 5, Oakland 3 </t>
  </si>
  <si>
    <t>Anaheim 14, Chi White Sox 1 </t>
  </si>
  <si>
    <t>Texas 4, Cleveland 3 </t>
  </si>
  <si>
    <t>Kansas City 6, NY Yankees 3 </t>
  </si>
  <si>
    <t>Seattle 7, Toronto 4 </t>
  </si>
  <si>
    <t>Arizona 11, Milwaukee 9 </t>
  </si>
  <si>
    <t>Montreal 4, Colorado 1 </t>
  </si>
  <si>
    <t>Houston 8, Philadelphia 6 </t>
  </si>
  <si>
    <t>Florida 2, LA Dodgers 1 </t>
  </si>
  <si>
    <t>Pittsburgh 3, San Diego 1 </t>
  </si>
  <si>
    <t>San Francisco 7, NY Mets 4 </t>
  </si>
  <si>
    <t>Atlanta 3, St Louis 2 </t>
  </si>
  <si>
    <t>Chi Cubs 2, Cincinnati 1 </t>
  </si>
  <si>
    <t>Cincinnati 10, Chi Cubs 3 </t>
  </si>
  <si>
    <t>Baltimore 10, Minnesota 0 </t>
  </si>
  <si>
    <t>Anaheim 6, Chi White Sox 5 (10 ins)</t>
  </si>
  <si>
    <t>Texas 3, Cleveland 0 </t>
  </si>
  <si>
    <t>Detroit 5, TB Devil Rays 1 </t>
  </si>
  <si>
    <t>NY Yankees 9, Kansas City 5 </t>
  </si>
  <si>
    <t>Seattle 4, Toronto 3 </t>
  </si>
  <si>
    <t>Arizona 9, Milwaukee 1 </t>
  </si>
  <si>
    <t>Colorado 5, Montreal 1 </t>
  </si>
  <si>
    <t>Houston 10, Philadelphia 2 </t>
  </si>
  <si>
    <t>Florida 5, LA Dodgers 4 (13 ins)</t>
  </si>
  <si>
    <t>San Diego 7, Pittsburgh 4 (10 ins)</t>
  </si>
  <si>
    <t>NY Mets 7, San Francisco 5 </t>
  </si>
  <si>
    <t>Atlanta 5, St Louis 4 </t>
  </si>
  <si>
    <t>Cincinnati 6, Chi Cubs 4 </t>
  </si>
  <si>
    <t>Baltimore 6, Minnesota 5 </t>
  </si>
  <si>
    <t>TB Devil Rays 5, Detroit 3 </t>
  </si>
  <si>
    <t>Milwaukee 9, Arizona 8 </t>
  </si>
  <si>
    <t>Houston 3, Philadelphia 1 </t>
  </si>
  <si>
    <t>San Diego 10, Montreal 3 </t>
  </si>
  <si>
    <t>NY Mets 3, LA Dodgers 1 </t>
  </si>
  <si>
    <t>Cincinnati 5, Chi Cubs 3 </t>
  </si>
  <si>
    <t>Anaheim 4, Minnesota 2 </t>
  </si>
  <si>
    <t>Oakland 7, TB Devil Rays 2 </t>
  </si>
  <si>
    <t>Baltimore 5, Seattle 4 (12 ins)</t>
  </si>
  <si>
    <t>Kansas City 7, Texas 3 </t>
  </si>
  <si>
    <t>Detroit 7, Toronto 6 </t>
  </si>
  <si>
    <t>Boston 3, NY Yankees 1 </t>
  </si>
  <si>
    <t>Cleveland 14, Chi White Sox 6 </t>
  </si>
  <si>
    <t>Atlanta 4, San Francisco 2 </t>
  </si>
  <si>
    <t>Cincinnati 4, Florida 2 </t>
  </si>
  <si>
    <t>Colorado 15, Milwaukee 3 </t>
  </si>
  <si>
    <t>LA Dodgers 3, NY Mets 1 </t>
  </si>
  <si>
    <t>Arizona 3, Philadelphia 1 </t>
  </si>
  <si>
    <t>Houston 6, Chi Cubs 4 (13 ins)</t>
  </si>
  <si>
    <t>St Louis 11, Pittsburgh 5 </t>
  </si>
  <si>
    <t>Minnesota 7, Anaheim 0 </t>
  </si>
  <si>
    <t>Oakland 5, TB Devil Rays 4 </t>
  </si>
  <si>
    <t>Baltimore 4, Seattle 2 </t>
  </si>
  <si>
    <t>Kansas City 9, Texas 6 </t>
  </si>
  <si>
    <t>Boston 11, NY Yankees 10 </t>
  </si>
  <si>
    <t>Cleveland 4, Chi White Sox 3 </t>
  </si>
  <si>
    <t>San Francisco 3, Atlanta 2 </t>
  </si>
  <si>
    <t>Cincinnati 12, Florida 4 </t>
  </si>
  <si>
    <t>Colorado 7, Milwaukee 6 </t>
  </si>
  <si>
    <t>Montreal 5, San Diego 4 </t>
  </si>
  <si>
    <t>NY Mets 6, LA Dodgers 2 </t>
  </si>
  <si>
    <t>Arizona 4, Philadelphia 0 </t>
  </si>
  <si>
    <t>Houston 5, Chi Cubs 3 </t>
  </si>
  <si>
    <t>Pittsburgh 8, St Louis 5 </t>
  </si>
  <si>
    <t>Anaheim 6, Minnesota 3 </t>
  </si>
  <si>
    <t>Oakland 4, TB Devil Rays 3 </t>
  </si>
  <si>
    <t>Baltimore 4, Seattle 1 </t>
  </si>
  <si>
    <t>Kansas City 6, Texas 3 </t>
  </si>
  <si>
    <t>Boston 4, NY Yankees 1 </t>
  </si>
  <si>
    <t>Chi White Sox 4, Cleveland 3 </t>
  </si>
  <si>
    <t>San Francisco 8, Atlanta 4 </t>
  </si>
  <si>
    <t>Cincinnati 11, Florida 5 </t>
  </si>
  <si>
    <t>Milwaukee 12, Colorado 9 </t>
  </si>
  <si>
    <t>Montreal 8, San Diego 4 </t>
  </si>
  <si>
    <t>NY Mets 10, LA Dodgers 3 </t>
  </si>
  <si>
    <t>Arizona 5, Philadelphia 0 </t>
  </si>
  <si>
    <t>Houston 7, Chi Cubs 1 </t>
  </si>
  <si>
    <t>Anaheim 6, Minnesota 5 </t>
  </si>
  <si>
    <t>Cleveland 11, Boston 7 </t>
  </si>
  <si>
    <t>Oakland 8, TB Devil Rays 3 </t>
  </si>
  <si>
    <t>Baltimore 5, Seattle 4 (10 ins)</t>
  </si>
  <si>
    <t>Texas 8, Kansas City 4 (10 ins)</t>
  </si>
  <si>
    <t>Toronto 2, NY Yankees 1 </t>
  </si>
  <si>
    <t>San Diego 3, Atlanta 0 </t>
  </si>
  <si>
    <t>Cincinnati 7, Florida 4 </t>
  </si>
  <si>
    <t>LA Dodgers 12, Montreal 4 </t>
  </si>
  <si>
    <t>NY Mets 6, Colorado 5 </t>
  </si>
  <si>
    <t>Houston 13, Philadelphia 2 </t>
  </si>
  <si>
    <t>Arizona 5, Pittsburgh 1 </t>
  </si>
  <si>
    <t>Milwaukee 4, St Louis 3 </t>
  </si>
  <si>
    <t>Boston 12, Cleveland 3 </t>
  </si>
  <si>
    <t>Baltimore 13, Oakland 6 </t>
  </si>
  <si>
    <t>Seattle 5, TB Devil Rays 1 </t>
  </si>
  <si>
    <t>Detroit 7, Chi White Sox 0 </t>
  </si>
  <si>
    <t>Atlanta 11, San Diego 4 </t>
  </si>
  <si>
    <t>San Francisco 3, Florida 0 </t>
  </si>
  <si>
    <t>Montreal 3, LA Dodgers 0 </t>
  </si>
  <si>
    <t>Colorado 7, NY Mets 2 </t>
  </si>
  <si>
    <t>Houston 12, Philadelphia 2 </t>
  </si>
  <si>
    <t>Chi Cubs 4, Cincinnati 3 </t>
  </si>
  <si>
    <t>Milwaukee 4, St Louis 1 </t>
  </si>
  <si>
    <t>Anaheim 8, Kansas City 6 </t>
  </si>
  <si>
    <t>Anaheim 6, Kansas City 5 </t>
  </si>
  <si>
    <t>Anaheim 1, Kansas City 0 </t>
  </si>
  <si>
    <t>Boston 6, Cleveland 4 (13 ins)</t>
  </si>
  <si>
    <t>TB Devil Rays 8, Seattle 4 </t>
  </si>
  <si>
    <t>Texas 8, Minnesota 3 </t>
  </si>
  <si>
    <t>San Diego 4, Atlanta 1 </t>
  </si>
  <si>
    <t>San Francisco 4, Florida 3 </t>
  </si>
  <si>
    <t>Montreal 10, LA Dodgers 7 </t>
  </si>
  <si>
    <t>Philadelphia 8, Houston 6 (10 ins)</t>
  </si>
  <si>
    <t>Pittsburgh 5, Arizona 1 </t>
  </si>
  <si>
    <t>Cincinnati 5, Chi Cubs 4 </t>
  </si>
  <si>
    <t>Milwaukee 10, St Louis 8 (12 ins)</t>
  </si>
  <si>
    <t>Kansas City 7, Anaheim 1 </t>
  </si>
  <si>
    <t>NY Yankees 9, Cleveland 5 </t>
  </si>
  <si>
    <t>Seattle 5, TB Devil Rays 3 </t>
  </si>
  <si>
    <t>San Francisco 6, Florida 5 </t>
  </si>
  <si>
    <t>Chi Cubs 7, Cincinnati 6 </t>
  </si>
  <si>
    <t>Baltimore 4, Anaheim 2 </t>
  </si>
  <si>
    <t>Chi White Sox 7, Toronto 3 </t>
  </si>
  <si>
    <t>Boston 14, Detroit 3 </t>
  </si>
  <si>
    <t>Kansas City 9, Oakland 3 </t>
  </si>
  <si>
    <t>NY Yankees 9, Cleveland 4 </t>
  </si>
  <si>
    <t>TB Devil Rays 7, Texas 5 </t>
  </si>
  <si>
    <t>Florida 10, Arizona 6 </t>
  </si>
  <si>
    <t>Pittsburgh 3, Cincinnati 1 </t>
  </si>
  <si>
    <t>St Louis 11, Houston 8 </t>
  </si>
  <si>
    <t>Colorado 18, LA Dodgers 10 </t>
  </si>
  <si>
    <t>Atlanta 6, Montreal 5 (10 ins)</t>
  </si>
  <si>
    <t>Philadelphia 8, NY Mets 5 </t>
  </si>
  <si>
    <t>San Francisco 4, San Diego 2 </t>
  </si>
  <si>
    <t>Chi White Sox 7, Toronto 4 </t>
  </si>
  <si>
    <t>Boston 9, Detroit 1 </t>
  </si>
  <si>
    <t>Oakland 8, Kansas City 4 </t>
  </si>
  <si>
    <t>Seattle 5, Minnesota 0 </t>
  </si>
  <si>
    <t>Cleveland 5, NY Yankees 4 </t>
  </si>
  <si>
    <t>Texas 6, TB Devil Rays 1 </t>
  </si>
  <si>
    <t>Arizona 8, Florida 6 (10 ins)</t>
  </si>
  <si>
    <t>Cincinnati 3, Pittsburgh 0 </t>
  </si>
  <si>
    <t>St Louis 13, Houston 6 </t>
  </si>
  <si>
    <t>LA Dodgers 5, Colorado 4 </t>
  </si>
  <si>
    <t>Milwaukee 7, Chi Cubs 4 (14 ins)</t>
  </si>
  <si>
    <t>Montreal 4, Atlanta 3 </t>
  </si>
  <si>
    <t>NY Mets 11, Philadelphia 1 </t>
  </si>
  <si>
    <t>San Diego 11, San Francisco 5 </t>
  </si>
  <si>
    <t>Baltimore 5, Anaheim 4 </t>
  </si>
  <si>
    <t>Chi White Sox 3, Toronto 2 </t>
  </si>
  <si>
    <t>Boston 7, Detroit 3 </t>
  </si>
  <si>
    <t>Oakland 12, Kansas City 3 </t>
  </si>
  <si>
    <t>Minnesota 2, Seattle 1 </t>
  </si>
  <si>
    <t>NY Yankees 11, Cleveland 7 </t>
  </si>
  <si>
    <t>TB Devil Rays 15, Texas 2 </t>
  </si>
  <si>
    <t>Arizona 8, Florida 7 </t>
  </si>
  <si>
    <t>Pittsburgh 8, Cincinnati 5 </t>
  </si>
  <si>
    <t>Houston 4, St Louis 3 </t>
  </si>
  <si>
    <t>LA Dodgers 5, Colorado 2 </t>
  </si>
  <si>
    <t>Chi Cubs 8, Milwaukee 7 (10 ins)</t>
  </si>
  <si>
    <t>Atlanta 5, Montreal 1 </t>
  </si>
  <si>
    <t>NY Mets 8, Philadelphia 6 </t>
  </si>
  <si>
    <t>San Diego 6, San Francisco 3 </t>
  </si>
  <si>
    <t>Kansas City 10, Seattle 9 </t>
  </si>
  <si>
    <t>Minnesota 4, Oakland 0 </t>
  </si>
  <si>
    <t>Detroit 4, Cleveland 3 (10 ins)</t>
  </si>
  <si>
    <t>Cincinnati 12, San Diego 1 </t>
  </si>
  <si>
    <t>Milwaukee 5, Philadelphia 4 </t>
  </si>
  <si>
    <t>Colorado 12, Arizona 7 </t>
  </si>
  <si>
    <t>Pittsburgh 11, Houston 5 </t>
  </si>
  <si>
    <t>LA Dodgers 6, San Francisco 5 </t>
  </si>
  <si>
    <t>St Louis 7, Chi Cubs 2 </t>
  </si>
  <si>
    <t>Baltimore 4, Texas 2 </t>
  </si>
  <si>
    <t>NY Yankees 3, Chi White Sox 1 </t>
  </si>
  <si>
    <t>Seattle 13, Kansas City 3 </t>
  </si>
  <si>
    <t>Oakland 5, Minnesota 3 </t>
  </si>
  <si>
    <t>Anaheim 7, TB Devil Rays 5 </t>
  </si>
  <si>
    <t>Cleveland 6, Detroit 1 </t>
  </si>
  <si>
    <t>Boston 3, Toronto 0 </t>
  </si>
  <si>
    <t>San Diego 6, Cincinnati 2 </t>
  </si>
  <si>
    <t>Milwaukee 8, Philadelphia 6 </t>
  </si>
  <si>
    <t>Arizona 7, Colorado 6 </t>
  </si>
  <si>
    <t>Houston 6, Pittsburgh 3 </t>
  </si>
  <si>
    <t>Atlanta 2, NY Mets 1 </t>
  </si>
  <si>
    <t>LA Dodgers 9, San Francisco 4 </t>
  </si>
  <si>
    <t>Florida 5, Montreal 3 </t>
  </si>
  <si>
    <t>Florida 4, Montreal 0 </t>
  </si>
  <si>
    <t>Baltimore 7, Texas 4 </t>
  </si>
  <si>
    <t>NY Yankees 5, Chi White Sox 4 </t>
  </si>
  <si>
    <t>Kansas City 12, Seattle 6 </t>
  </si>
  <si>
    <t>Minnesota 5, Oakland 4 </t>
  </si>
  <si>
    <t>Anaheim 8, TB Devil Rays 5 </t>
  </si>
  <si>
    <t>Cleveland 9, Detroit 1 </t>
  </si>
  <si>
    <t>Toronto 14, Boston 9 </t>
  </si>
  <si>
    <t>Cincinnati 4, San Diego 3 </t>
  </si>
  <si>
    <t>Philadelphia 12, Milwaukee 3 </t>
  </si>
  <si>
    <t>Arizona 11, Colorado 3 </t>
  </si>
  <si>
    <t>Pittsburgh 3, Houston 2 </t>
  </si>
  <si>
    <t>Montreal 5, Florida 3 </t>
  </si>
  <si>
    <t>Atlanta 5, NY Mets 2 </t>
  </si>
  <si>
    <t>San Francisco 5, LA Dodgers 4 </t>
  </si>
  <si>
    <t>Chi Cubs 5, St Louis 3 </t>
  </si>
  <si>
    <t>NY Yankees 5, Chi White Sox 2 </t>
  </si>
  <si>
    <t>Detroit 7, Cleveland 5 </t>
  </si>
  <si>
    <t>Toronto 7, Boston 5 </t>
  </si>
  <si>
    <t>Milwaukee 11, Philadelphia 6 </t>
  </si>
  <si>
    <t>Florida 2, Montreal 1 </t>
  </si>
  <si>
    <t>Atlanta 6, NY Mets 3 </t>
  </si>
  <si>
    <t>Chi Cubs 8, Pittsburgh 5 </t>
  </si>
  <si>
    <t>LA Dodgers 5, San Francisco 3 </t>
  </si>
  <si>
    <t>Oakland 9, Baltimore 6 </t>
  </si>
  <si>
    <t>Baltimore 12, Oakland 4 </t>
  </si>
  <si>
    <t>Cleveland 18, Toronto 4 </t>
  </si>
  <si>
    <t>Baltimore 1, Boston 0 </t>
  </si>
  <si>
    <t>Minnesota 6, Chi White Sox 2 </t>
  </si>
  <si>
    <t>Kansas City 7, Detroit 3 </t>
  </si>
  <si>
    <t>Texas 12, Oakland 4 </t>
  </si>
  <si>
    <t>NY Yankees 4, TB Devil Rays 3 (11 ins)</t>
  </si>
  <si>
    <t>Colorado 5, Florida 3 </t>
  </si>
  <si>
    <t>Arizona 11, San Francisco 3 </t>
  </si>
  <si>
    <t>Atlanta 4, Montreal 3 (10 ins)</t>
  </si>
  <si>
    <t>Houston 9, Milwaukee 4 </t>
  </si>
  <si>
    <t>Philadelphia 3, NY Mets 2 </t>
  </si>
  <si>
    <t>Chi Cubs 9, Pittsburgh 0 </t>
  </si>
  <si>
    <t>LA Dodgers 5, San Diego 1 </t>
  </si>
  <si>
    <t>Cincinnati 5, St Louis 4 </t>
  </si>
  <si>
    <t>Anaheim 7, Seattle 3 </t>
  </si>
  <si>
    <t>Boston 4, Baltimore 1 </t>
  </si>
  <si>
    <t>Chi White Sox 13, Minnesota 4 </t>
  </si>
  <si>
    <t>Detroit 11, Kansas City 3 </t>
  </si>
  <si>
    <t>Texas 10, Oakland 4 </t>
  </si>
  <si>
    <t>TB Devil Rays 2, NY Yankees 1 </t>
  </si>
  <si>
    <t>Florida 8, Colorado 2 </t>
  </si>
  <si>
    <t>Atlanta 5, Montreal 3 </t>
  </si>
  <si>
    <t>Milwaukee 3, Houston 2 </t>
  </si>
  <si>
    <t>Philadelphia 4, NY Mets 2 </t>
  </si>
  <si>
    <t>Chi Cubs 3, Pittsburgh 1 </t>
  </si>
  <si>
    <t>San Diego 3, LA Dodgers 2 </t>
  </si>
  <si>
    <t>Cincinnati 6, St Louis 1 </t>
  </si>
  <si>
    <t>Cleveland 11, Toronto 7 </t>
  </si>
  <si>
    <t>Seattle 3, Anaheim 2 </t>
  </si>
  <si>
    <t>Baltimore 8, Boston 5 </t>
  </si>
  <si>
    <t>Chi White Sox 3, Minnesota 0 </t>
  </si>
  <si>
    <t>Detroit 6, Kansas City 1 </t>
  </si>
  <si>
    <t>Texas 10, Oakland 3 </t>
  </si>
  <si>
    <t>TB Devil Rays 6, NY Yankees 5 </t>
  </si>
  <si>
    <t>Colorado 8, Florida 6 </t>
  </si>
  <si>
    <t>Arizona 7, San Francisco 1 </t>
  </si>
  <si>
    <t>Atlanta 10, Montreal 0 </t>
  </si>
  <si>
    <t>Milwaukee 11, Houston 3 </t>
  </si>
  <si>
    <t>Pittsburgh 8, Chi Cubs 4 (11 ins)</t>
  </si>
  <si>
    <t>LA Dodgers 10, San Diego 7 </t>
  </si>
  <si>
    <t>Cincinnati 7, St Louis 5 (12 ins)</t>
  </si>
  <si>
    <t>Boston 5, Baltimore 3 </t>
  </si>
  <si>
    <t>Chi White Sox 3, Minnesota 1 </t>
  </si>
  <si>
    <t>Detroit 8, Kansas City 2 </t>
  </si>
  <si>
    <t>Texas 3, Seattle 2 </t>
  </si>
  <si>
    <t>TB Devil Rays 10, NY Yankees 6 </t>
  </si>
  <si>
    <t>Arizona 10, Colorado 3 </t>
  </si>
  <si>
    <t>Montreal 8, Florida 4 </t>
  </si>
  <si>
    <t>Cincinnati 9, St Louis 7 </t>
  </si>
  <si>
    <t>Cleveland 2, Kansas City 1 </t>
  </si>
  <si>
    <t>Detroit 7, Minnesota 4 </t>
  </si>
  <si>
    <t>NY Yankees 9, Baltimore 5 </t>
  </si>
  <si>
    <t>Oakland 9, Anaheim 3 </t>
  </si>
  <si>
    <t>Texas 10, Seattle 0 </t>
  </si>
  <si>
    <t>Toronto 8, TB Devil Rays 2 </t>
  </si>
  <si>
    <t>Chi Cubs 8, Philadelphia 2 </t>
  </si>
  <si>
    <t>Atlanta 9, NY Mets 3 </t>
  </si>
  <si>
    <t>Cincinnati 4, Houston 1 </t>
  </si>
  <si>
    <t>Arizona 9, Colorado 3 </t>
  </si>
  <si>
    <t>LA Dodgers 6, San Francisco 3 </t>
  </si>
  <si>
    <t>Kansas City 5, Cleveland 2 </t>
  </si>
  <si>
    <t>Detroit 6, Minnesota 3 </t>
  </si>
  <si>
    <t>Anaheim 7, Oakland 4 </t>
  </si>
  <si>
    <t>Seattle 7, Texas 3 </t>
  </si>
  <si>
    <t>Toronto 6, TB Devil Rays 2 </t>
  </si>
  <si>
    <t>Philadelphia 5, Chi Cubs 0 </t>
  </si>
  <si>
    <t>NY Mets 9, Atlanta 2 </t>
  </si>
  <si>
    <t>Houston 4, Cincinnati 1 </t>
  </si>
  <si>
    <t>San Francisco 5, LA Dodgers 1 </t>
  </si>
  <si>
    <t>Boston 6, Chi White Sox 2 </t>
  </si>
  <si>
    <t>St Louis 4, San Diego 3 </t>
  </si>
  <si>
    <t>Pittsburgh 7, Milwaukee 5 </t>
  </si>
  <si>
    <t>Chi White Sox 4, Boston 2 </t>
  </si>
  <si>
    <t>St Louis 6, San Diego 5 (10 ins)</t>
  </si>
  <si>
    <t>Chi White Sox 5, Boston 2 </t>
  </si>
  <si>
    <t>Cleveland 9, Toronto 2 </t>
  </si>
  <si>
    <t>Detroit 6, Minnesota 5 </t>
  </si>
  <si>
    <t>Texas 7, Seattle 0 </t>
  </si>
  <si>
    <t>Philadelphia 2, Chi Cubs 1 </t>
  </si>
  <si>
    <t>Atlanta 4, NY Mets 3 (11 ins)</t>
  </si>
  <si>
    <t>Pittsburgh 3, Milwaukee 2 </t>
  </si>
  <si>
    <t>Arizona 5, San Diego 3 </t>
  </si>
  <si>
    <t>Baltimore 5, NY Yankees 0 </t>
  </si>
  <si>
    <t>NY Yankees 12, Baltimore 5 </t>
  </si>
  <si>
    <t>Toronto 8, Cleveland 6 </t>
  </si>
  <si>
    <t>Boston 6, Baltimore 2 </t>
  </si>
  <si>
    <t>Kansas City 9, Detroit 5 </t>
  </si>
  <si>
    <t>Chi White Sox 9, Minnesota 8 </t>
  </si>
  <si>
    <t>NY Yankees 11, TB Devil Rays 7 </t>
  </si>
  <si>
    <t>Oakland 5, Seattle 1 </t>
  </si>
  <si>
    <t>Anaheim 7, Texas 6 </t>
  </si>
  <si>
    <t>LA Dodgers 5, Houston 1 </t>
  </si>
  <si>
    <t>NY Mets 3, Pittsburgh 2 (11 ins)</t>
  </si>
  <si>
    <t>Chi Cubs 3, St Louis 2 </t>
  </si>
  <si>
    <t>Milwaukee 4, Cincinnati 3 (10 ins)</t>
  </si>
  <si>
    <t>Atlanta 4, Florida 1 </t>
  </si>
  <si>
    <t>San Diego 6, Arizona 1 </t>
  </si>
  <si>
    <t>San Francisco 9, Colorado 4 </t>
  </si>
  <si>
    <t>Toronto 7, Cleveland 3 </t>
  </si>
  <si>
    <t>Boston 8, Baltimore 0 </t>
  </si>
  <si>
    <t>Detroit 4, Kansas City 3 </t>
  </si>
  <si>
    <t>NY Yankees 3, TB Devil Rays 2 </t>
  </si>
  <si>
    <t>Seattle 10, Oakland 2 </t>
  </si>
  <si>
    <t>Anaheim 15, Texas 3 </t>
  </si>
  <si>
    <t>Houston 3, LA Dodgers 0 </t>
  </si>
  <si>
    <t>NY Mets 7, Pittsburgh 0 </t>
  </si>
  <si>
    <t>Milwaukee 10, Cincinnati 6 </t>
  </si>
  <si>
    <t>Florida 1, Atlanta 0 (10 ins)</t>
  </si>
  <si>
    <t>Montreal 13, Philadelphia 3 </t>
  </si>
  <si>
    <t>Arizona 7, San Diego 5 </t>
  </si>
  <si>
    <t>San Francisco 16, Colorado 7 </t>
  </si>
  <si>
    <t>Toronto 9, Cleveland 2 </t>
  </si>
  <si>
    <t>Boston 1, Baltimore 0 (10 ins)</t>
  </si>
  <si>
    <t>TB Devil Rays 6, NY Yankees 2 </t>
  </si>
  <si>
    <t>Oakland 3, Seattle 1 </t>
  </si>
  <si>
    <t>Anaheim 1, Texas 0 </t>
  </si>
  <si>
    <t>Houston 9, LA Dodgers 4 </t>
  </si>
  <si>
    <t>NY Mets 2, Pittsburgh 1 </t>
  </si>
  <si>
    <t>St Louis 9, Chi Cubs 5 </t>
  </si>
  <si>
    <t>Atlanta 18, Florida 0 </t>
  </si>
  <si>
    <t>Arizona 10, San Diego 3 </t>
  </si>
  <si>
    <t>Colorado 9, San Francisco 8 </t>
  </si>
  <si>
    <t>NY Mets 5, Cincinnati 0 </t>
  </si>
  <si>
    <t>Date</t>
  </si>
  <si>
    <t>HOME</t>
  </si>
  <si>
    <t>ACTUAL</t>
  </si>
  <si>
    <t>ROAD</t>
  </si>
  <si>
    <t>Score</t>
  </si>
  <si>
    <t>HOME W/L</t>
  </si>
  <si>
    <t>W</t>
  </si>
  <si>
    <t>L</t>
  </si>
  <si>
    <t>W-L%</t>
  </si>
  <si>
    <t>GB</t>
  </si>
  <si>
    <t>AL East</t>
  </si>
  <si>
    <t>AL Central</t>
  </si>
  <si>
    <t>Rockies</t>
  </si>
  <si>
    <t>Padres</t>
  </si>
  <si>
    <t>Yankees</t>
  </si>
  <si>
    <t>Red Sox</t>
  </si>
  <si>
    <t>Blue Jays</t>
  </si>
  <si>
    <t>Orioles</t>
  </si>
  <si>
    <t>Devil Rays</t>
  </si>
  <si>
    <t>Indians</t>
  </si>
  <si>
    <t>White Sox</t>
  </si>
  <si>
    <t>Tigers</t>
  </si>
  <si>
    <t>Royals</t>
  </si>
  <si>
    <t>Twins</t>
  </si>
  <si>
    <t>AL West</t>
  </si>
  <si>
    <t>Rangers</t>
  </si>
  <si>
    <t>Athletics</t>
  </si>
  <si>
    <t>Mariners</t>
  </si>
  <si>
    <t>Angels</t>
  </si>
  <si>
    <t>NL East</t>
  </si>
  <si>
    <t>NL Central</t>
  </si>
  <si>
    <t>NL West</t>
  </si>
  <si>
    <t>Braves</t>
  </si>
  <si>
    <t>Mets</t>
  </si>
  <si>
    <t>Phillies</t>
  </si>
  <si>
    <t>Expos</t>
  </si>
  <si>
    <t>Marlins</t>
  </si>
  <si>
    <t>Astros</t>
  </si>
  <si>
    <t>Reds</t>
  </si>
  <si>
    <t>Pirates</t>
  </si>
  <si>
    <t>Cardinals</t>
  </si>
  <si>
    <t>Brewers</t>
  </si>
  <si>
    <t>Cubs</t>
  </si>
  <si>
    <t>Diamondbacks</t>
  </si>
  <si>
    <t>Giants</t>
  </si>
  <si>
    <t>Dodgers</t>
  </si>
  <si>
    <t>Player</t>
  </si>
  <si>
    <t>G</t>
  </si>
  <si>
    <t>PA</t>
  </si>
  <si>
    <t>AB</t>
  </si>
  <si>
    <t>R</t>
  </si>
  <si>
    <t>H</t>
  </si>
  <si>
    <t>2B</t>
  </si>
  <si>
    <t>3B</t>
  </si>
  <si>
    <t>HR</t>
  </si>
  <si>
    <t>RBI</t>
  </si>
  <si>
    <t>SB</t>
  </si>
  <si>
    <t>CS</t>
  </si>
  <si>
    <t>BB</t>
  </si>
  <si>
    <t>SO</t>
  </si>
  <si>
    <t>BA</t>
  </si>
  <si>
    <t>OBP</t>
  </si>
  <si>
    <t>SLG</t>
  </si>
  <si>
    <t>OPS</t>
  </si>
  <si>
    <t>TB</t>
  </si>
  <si>
    <t>GIDP</t>
  </si>
  <si>
    <t>HBP</t>
  </si>
  <si>
    <t>SH</t>
  </si>
  <si>
    <t>SF</t>
  </si>
  <si>
    <t>IBB</t>
  </si>
  <si>
    <t>C</t>
  </si>
  <si>
    <t>1B</t>
  </si>
  <si>
    <t>Damian Jackson</t>
  </si>
  <si>
    <t>SS</t>
  </si>
  <si>
    <t>Phil Nevin</t>
  </si>
  <si>
    <t>Reggie Sanders</t>
  </si>
  <si>
    <t>LF</t>
  </si>
  <si>
    <t>CF</t>
  </si>
  <si>
    <t>RF</t>
  </si>
  <si>
    <t>Eric Owens</t>
  </si>
  <si>
    <t>Chris Gomez</t>
  </si>
  <si>
    <t>George Arias</t>
  </si>
  <si>
    <t>Jim Leyritz</t>
  </si>
  <si>
    <t>Woody Williams</t>
  </si>
  <si>
    <t>P</t>
  </si>
  <si>
    <t>Andy Ashby</t>
  </si>
  <si>
    <t>Matt Clement</t>
  </si>
  <si>
    <t>Stan Spencer</t>
  </si>
  <si>
    <t>Trevor Hoffman</t>
  </si>
  <si>
    <t>Will Cunnane</t>
  </si>
  <si>
    <t>Carlos Reyes</t>
  </si>
  <si>
    <t>Donne Wall</t>
  </si>
  <si>
    <t>Dan Miceli</t>
  </si>
  <si>
    <t>Matt Whisenant</t>
  </si>
  <si>
    <t>Matt Whiteside</t>
  </si>
  <si>
    <t>CHS</t>
  </si>
  <si>
    <t>LHS</t>
  </si>
  <si>
    <t>Henry Blanco</t>
  </si>
  <si>
    <t>Kurt Abbott</t>
  </si>
  <si>
    <t>Vinny Castilla</t>
  </si>
  <si>
    <t>Dante Bichette</t>
  </si>
  <si>
    <t>Terry Shumpert</t>
  </si>
  <si>
    <t>Angel Echevarria</t>
  </si>
  <si>
    <t>Edgard Clemente</t>
  </si>
  <si>
    <t>Kirt Manwaring</t>
  </si>
  <si>
    <t>Mike Lansing</t>
  </si>
  <si>
    <t>Ben Petrick</t>
  </si>
  <si>
    <t>Chris Sexton</t>
  </si>
  <si>
    <t>Derrick Gibson</t>
  </si>
  <si>
    <t>Pat Watkins</t>
  </si>
  <si>
    <t>Chris Petersen</t>
  </si>
  <si>
    <t>Juan Sosa</t>
  </si>
  <si>
    <t>Mike Kelly</t>
  </si>
  <si>
    <t>Pedro Astacio</t>
  </si>
  <si>
    <t>Darryl Kile</t>
  </si>
  <si>
    <t>Jamey Wright</t>
  </si>
  <si>
    <t>John Thomson</t>
  </si>
  <si>
    <t>Jerry Dipoto</t>
  </si>
  <si>
    <t>Luther Hackman</t>
  </si>
  <si>
    <t>David Lee</t>
  </si>
  <si>
    <t>Curt Leskanic</t>
  </si>
  <si>
    <t>Mike DeJean</t>
  </si>
  <si>
    <t>Dave Veres</t>
  </si>
  <si>
    <t>ERA</t>
  </si>
  <si>
    <t>GS</t>
  </si>
  <si>
    <t>CG</t>
  </si>
  <si>
    <t>SHO</t>
  </si>
  <si>
    <t>SV</t>
  </si>
  <si>
    <t>IP</t>
  </si>
  <si>
    <t>ER</t>
  </si>
  <si>
    <t>BK</t>
  </si>
  <si>
    <t>WP</t>
  </si>
  <si>
    <t>WHIP</t>
  </si>
  <si>
    <t>H9</t>
  </si>
  <si>
    <t>HR9</t>
  </si>
  <si>
    <t>BB9</t>
  </si>
  <si>
    <t>SO9</t>
  </si>
  <si>
    <t>SO/BB</t>
  </si>
  <si>
    <t>Mark Brownson</t>
  </si>
  <si>
    <t>Dave Wainhouse</t>
  </si>
  <si>
    <t>Brian Boehringer</t>
  </si>
  <si>
    <t>Buddy Carlyle</t>
  </si>
  <si>
    <t>Ed Giovanola</t>
  </si>
  <si>
    <t>POS</t>
  </si>
  <si>
    <t>INN</t>
  </si>
  <si>
    <t>PO</t>
  </si>
  <si>
    <t>A</t>
  </si>
  <si>
    <t>ERR</t>
  </si>
  <si>
    <t>DP</t>
  </si>
  <si>
    <t>TP</t>
  </si>
  <si>
    <t>PB</t>
  </si>
  <si>
    <t>PkO</t>
  </si>
  <si>
    <t>Rigo Beltran</t>
  </si>
  <si>
    <t>Brian Bohanon</t>
  </si>
  <si>
    <t>Jerry DiPoto</t>
  </si>
  <si>
    <t>Chuck McElroy</t>
  </si>
  <si>
    <t>Mike Porzio</t>
  </si>
  <si>
    <t>Roberto Ramirez</t>
  </si>
  <si>
    <t>Jeff Reed</t>
  </si>
  <si>
    <t>Todd Helton</t>
  </si>
  <si>
    <t>J.R. Phillips</t>
  </si>
  <si>
    <t>Lenny Harris</t>
  </si>
  <si>
    <t>Neifi Perez</t>
  </si>
  <si>
    <t>Jeff Barry</t>
  </si>
  <si>
    <t>John Cangelosi</t>
  </si>
  <si>
    <t>Darryl Hamilton</t>
  </si>
  <si>
    <t>Brian McRae</t>
  </si>
  <si>
    <t>Larry Walker</t>
  </si>
  <si>
    <t>PCT</t>
  </si>
  <si>
    <t>Carlos Almanzar</t>
  </si>
  <si>
    <t>Domingo Guzman</t>
  </si>
  <si>
    <t>Heath Murray</t>
  </si>
  <si>
    <t>Roberto Rivera</t>
  </si>
  <si>
    <t>Ed Vosberg</t>
  </si>
  <si>
    <t>Ben Davis</t>
  </si>
  <si>
    <t>Wiki Gonzalez</t>
  </si>
  <si>
    <t>Greg Myers</t>
  </si>
  <si>
    <t>Carlos Baerga</t>
  </si>
  <si>
    <t>Carlos Garcia</t>
  </si>
  <si>
    <t>Wally Joyner</t>
  </si>
  <si>
    <t>Dave Magadan</t>
  </si>
  <si>
    <t>John Vander Wal</t>
  </si>
  <si>
    <t>David Newhan</t>
  </si>
  <si>
    <t>Quilvio Veras</t>
  </si>
  <si>
    <t>Gary Matthews</t>
  </si>
  <si>
    <t>Mike Darr</t>
  </si>
  <si>
    <t>Ruben Rivera</t>
  </si>
  <si>
    <t>Tony Gwynn</t>
  </si>
  <si>
    <t>Bat</t>
  </si>
  <si>
    <t>Field</t>
  </si>
  <si>
    <t>Pitch</t>
  </si>
  <si>
    <t>BAL</t>
  </si>
  <si>
    <t>BOS</t>
  </si>
  <si>
    <t>NYY</t>
  </si>
  <si>
    <t>TOR</t>
  </si>
  <si>
    <t>CHW</t>
  </si>
  <si>
    <t>CLE</t>
  </si>
  <si>
    <t>DET</t>
  </si>
  <si>
    <t>KC</t>
  </si>
  <si>
    <t>MIN</t>
  </si>
  <si>
    <t>ANA</t>
  </si>
  <si>
    <t>OAK</t>
  </si>
  <si>
    <t>SEA</t>
  </si>
  <si>
    <t>TEX</t>
  </si>
  <si>
    <t>ATL</t>
  </si>
  <si>
    <t>FLA</t>
  </si>
  <si>
    <t>MON</t>
  </si>
  <si>
    <t>NYM</t>
  </si>
  <si>
    <t>PHI</t>
  </si>
  <si>
    <t>CHC</t>
  </si>
  <si>
    <t>CIN</t>
  </si>
  <si>
    <t>HOU</t>
  </si>
  <si>
    <t>MIL</t>
  </si>
  <si>
    <t>PIT</t>
  </si>
  <si>
    <t>STL</t>
  </si>
  <si>
    <t>ARI</t>
  </si>
  <si>
    <t>COL</t>
  </si>
  <si>
    <t>LA</t>
  </si>
  <si>
    <t>SD</t>
  </si>
  <si>
    <t>Bobby M. Jones</t>
  </si>
  <si>
    <t>Sterling Hitchcock</t>
  </si>
  <si>
    <t>Todd Hundley</t>
  </si>
  <si>
    <t>Eric Karros</t>
  </si>
  <si>
    <t>Eric Young</t>
  </si>
  <si>
    <t>Adrian Beltre</t>
  </si>
  <si>
    <t>Gary Sheffield</t>
  </si>
  <si>
    <t>Devon White</t>
  </si>
  <si>
    <t>Raul Mondesi</t>
  </si>
  <si>
    <t>Jose Vizcaino</t>
  </si>
  <si>
    <t>Angel Pena</t>
  </si>
  <si>
    <t>Craig Counsell</t>
  </si>
  <si>
    <t>Dave Hansen</t>
  </si>
  <si>
    <t>Trent Hubbard</t>
  </si>
  <si>
    <t>Paul Lo Duca</t>
  </si>
  <si>
    <t>Tripp Cromer</t>
  </si>
  <si>
    <t>Alex Cora</t>
  </si>
  <si>
    <t>Jacob Brumfield</t>
  </si>
  <si>
    <t>Chance Sanford</t>
  </si>
  <si>
    <t>Brent Cookson</t>
  </si>
  <si>
    <t>Rick Wilkins</t>
  </si>
  <si>
    <t>Juan Castro</t>
  </si>
  <si>
    <t>Kevin Brown</t>
  </si>
  <si>
    <t>Darren Dreifort</t>
  </si>
  <si>
    <t>Chan Ho Park</t>
  </si>
  <si>
    <t>Ismael Valdez</t>
  </si>
  <si>
    <t>Carlos Perez</t>
  </si>
  <si>
    <t>Jamie Arnold</t>
  </si>
  <si>
    <t>Eric Gagne</t>
  </si>
  <si>
    <t>Mike Judd</t>
  </si>
  <si>
    <t>Jeff Williams</t>
  </si>
  <si>
    <t>Onan Masaoka</t>
  </si>
  <si>
    <t>Robinson Checo</t>
  </si>
  <si>
    <t>Alan Mills</t>
  </si>
  <si>
    <t>Pedro Borbon</t>
  </si>
  <si>
    <t>Matt Herges</t>
  </si>
  <si>
    <t>Jeff Kubenka</t>
  </si>
  <si>
    <t>Dave Mlicki</t>
  </si>
  <si>
    <t>Jeff Shaw</t>
  </si>
  <si>
    <t>Mike Maddux</t>
  </si>
  <si>
    <t>Doug Bochtler</t>
  </si>
  <si>
    <t>Mel Rojas</t>
  </si>
  <si>
    <t>Antonio Osuna</t>
  </si>
  <si>
    <t>Todd Hollandsworth</t>
  </si>
  <si>
    <t>Mark Grudzielanek</t>
  </si>
  <si>
    <t>Damian Miller</t>
  </si>
  <si>
    <t>Travis Lee</t>
  </si>
  <si>
    <t>Jay Bell</t>
  </si>
  <si>
    <t>Matt Williams</t>
  </si>
  <si>
    <t>Andy Fox</t>
  </si>
  <si>
    <t>Luis Gonzalez</t>
  </si>
  <si>
    <t>Steve Finley</t>
  </si>
  <si>
    <t>Tony Womack</t>
  </si>
  <si>
    <t>Kelly Stinnett</t>
  </si>
  <si>
    <t>Bernard Gilkey</t>
  </si>
  <si>
    <t>Erubiel Durazo</t>
  </si>
  <si>
    <t>Hanley Frias</t>
  </si>
  <si>
    <t>Tony Batista</t>
  </si>
  <si>
    <t>Greg Colbrunn</t>
  </si>
  <si>
    <t>David Dellucci</t>
  </si>
  <si>
    <t>Rob Ryan</t>
  </si>
  <si>
    <t>Dante Powell</t>
  </si>
  <si>
    <t>Turner Ward</t>
  </si>
  <si>
    <t>Rod Barajas</t>
  </si>
  <si>
    <t>Ernie Young</t>
  </si>
  <si>
    <t>Edwin Diaz</t>
  </si>
  <si>
    <t>Danny Klassen</t>
  </si>
  <si>
    <t>Randy Johnson</t>
  </si>
  <si>
    <t>Omar Daal</t>
  </si>
  <si>
    <t>Andy Benes</t>
  </si>
  <si>
    <t>Armando Reynoso</t>
  </si>
  <si>
    <t>Brian Anderson</t>
  </si>
  <si>
    <t>Todd Stottlemyre</t>
  </si>
  <si>
    <t>Greg Swindell</t>
  </si>
  <si>
    <t>Bobby Chouinard</t>
  </si>
  <si>
    <t>Vladimir Nunez</t>
  </si>
  <si>
    <t>Darren Holmes</t>
  </si>
  <si>
    <t>Erik Sabel</t>
  </si>
  <si>
    <t>Byung-Hyun Kim</t>
  </si>
  <si>
    <t>Dan Plesac</t>
  </si>
  <si>
    <t>Gregg Olson</t>
  </si>
  <si>
    <t>John Frascatore</t>
  </si>
  <si>
    <t>Matt Mantei</t>
  </si>
  <si>
    <t>Amaury Telemaco</t>
  </si>
  <si>
    <t>Dan Carlson</t>
  </si>
  <si>
    <t>Vicente Padilla</t>
  </si>
  <si>
    <t>CS%</t>
  </si>
  <si>
    <t>C Hits</t>
  </si>
  <si>
    <t>P/S</t>
  </si>
  <si>
    <t>Max</t>
  </si>
  <si>
    <t>Inn</t>
  </si>
  <si>
    <t>AVG</t>
  </si>
  <si>
    <t>Players</t>
  </si>
  <si>
    <t>Team</t>
  </si>
  <si>
    <t>AL</t>
  </si>
  <si>
    <t>LG</t>
  </si>
  <si>
    <t>NL</t>
  </si>
  <si>
    <t>Full</t>
  </si>
  <si>
    <t>Team Games</t>
  </si>
  <si>
    <t>TOT G</t>
  </si>
  <si>
    <t>TOT AB</t>
  </si>
  <si>
    <t>TOT R</t>
  </si>
  <si>
    <t>TOT H</t>
  </si>
  <si>
    <t>TOT 2B</t>
  </si>
  <si>
    <t>TOT 3B</t>
  </si>
  <si>
    <t>TOT HR</t>
  </si>
  <si>
    <t>TOT RBI</t>
  </si>
  <si>
    <t>TOT SB</t>
  </si>
  <si>
    <t>TOT CS</t>
  </si>
  <si>
    <t>TOT BB</t>
  </si>
  <si>
    <t>TOT SO</t>
  </si>
  <si>
    <t>TOT GIDP</t>
  </si>
  <si>
    <t>TOT HBP</t>
  </si>
  <si>
    <t>TOT SH</t>
  </si>
  <si>
    <t>TOT SF</t>
  </si>
  <si>
    <t>TOT IBB</t>
  </si>
  <si>
    <t>TOT PA</t>
  </si>
  <si>
    <t>QUAL</t>
  </si>
  <si>
    <t>HITS</t>
  </si>
  <si>
    <t>1999 MLB BATTING LEADERS</t>
  </si>
  <si>
    <t>Jason Varitek</t>
  </si>
  <si>
    <t>Mike Stanley</t>
  </si>
  <si>
    <t>Jose Offerman</t>
  </si>
  <si>
    <t>John Valentin</t>
  </si>
  <si>
    <t>Troy O'Leary</t>
  </si>
  <si>
    <t>Darren Lewis</t>
  </si>
  <si>
    <t>Trot Nixon</t>
  </si>
  <si>
    <t>Brian Daubach</t>
  </si>
  <si>
    <t>Damon Buford</t>
  </si>
  <si>
    <t>Reggie Jefferson</t>
  </si>
  <si>
    <t>Lou Merloni</t>
  </si>
  <si>
    <t>Butch Huskey</t>
  </si>
  <si>
    <t>Wilton Veras</t>
  </si>
  <si>
    <t>Jeff Frye</t>
  </si>
  <si>
    <t>Donnie Sadler</t>
  </si>
  <si>
    <t>Scott Hatteberg</t>
  </si>
  <si>
    <t>Jon Nunnally</t>
  </si>
  <si>
    <t>Lenny Webster</t>
  </si>
  <si>
    <t>Michael Coleman</t>
  </si>
  <si>
    <t>Chad Fonville</t>
  </si>
  <si>
    <t>Steve Lomasney</t>
  </si>
  <si>
    <t>Bret Saberhagen</t>
  </si>
  <si>
    <t>Mark Portugal</t>
  </si>
  <si>
    <t>Tim Wakefield</t>
  </si>
  <si>
    <t>Pedro Martinez</t>
  </si>
  <si>
    <t>Pat Rapp</t>
  </si>
  <si>
    <t>Brian Rose</t>
  </si>
  <si>
    <t>Jin Ho Cho</t>
  </si>
  <si>
    <t>Nomar Garciaparra</t>
  </si>
  <si>
    <t>Creighton Gubanich</t>
  </si>
  <si>
    <t>Rod Beck</t>
  </si>
  <si>
    <t>Kirk Bullinger</t>
  </si>
  <si>
    <t>Rheal Cormier</t>
  </si>
  <si>
    <t>Jim Corsi</t>
  </si>
  <si>
    <t>Bryce Florie</t>
  </si>
  <si>
    <t>Rich Garces</t>
  </si>
  <si>
    <t>Tom Gordon</t>
  </si>
  <si>
    <t>Kip Gross</t>
  </si>
  <si>
    <t>Mark Guthrie</t>
  </si>
  <si>
    <t>Tim Harikkala</t>
  </si>
  <si>
    <t>Derek Lowe</t>
  </si>
  <si>
    <t>Ramon Martinez</t>
  </si>
  <si>
    <t>Kent Mercker</t>
  </si>
  <si>
    <t>Tomo Ohka</t>
  </si>
  <si>
    <t>Juan Pena</t>
  </si>
  <si>
    <t>Marino Santana</t>
  </si>
  <si>
    <t>John Wasdin</t>
  </si>
  <si>
    <t>Bob Wolcott</t>
  </si>
  <si>
    <t>Chad Kreuter</t>
  </si>
  <si>
    <t>Mike Sweeney</t>
  </si>
  <si>
    <t>Carlos Febles</t>
  </si>
  <si>
    <t>Joe Randa</t>
  </si>
  <si>
    <t>Rey Sanchez</t>
  </si>
  <si>
    <t>Johnny Damon</t>
  </si>
  <si>
    <t>Carlos Beltran</t>
  </si>
  <si>
    <t>Jermaine Dye</t>
  </si>
  <si>
    <t>Jeremy Giambi</t>
  </si>
  <si>
    <t>Tim Spehr</t>
  </si>
  <si>
    <t>Scott Pose</t>
  </si>
  <si>
    <t>Larry Sutton</t>
  </si>
  <si>
    <t>Ray Holbert</t>
  </si>
  <si>
    <t>Jed Hansen</t>
  </si>
  <si>
    <t>Scott Leius</t>
  </si>
  <si>
    <t>Jeff King</t>
  </si>
  <si>
    <t>Steve Scarsone</t>
  </si>
  <si>
    <t>Sal Fasano</t>
  </si>
  <si>
    <t>Mark Quinn</t>
  </si>
  <si>
    <t>Joe Vitiello</t>
  </si>
  <si>
    <t>Dee Brown</t>
  </si>
  <si>
    <t>Mendy Lopez</t>
  </si>
  <si>
    <t>Felix Martinez</t>
  </si>
  <si>
    <t>Jeff Suppan</t>
  </si>
  <si>
    <t>Jose Rosado</t>
  </si>
  <si>
    <t>Jay Witasick</t>
  </si>
  <si>
    <t>Dan Reichert</t>
  </si>
  <si>
    <t>Kevin Appier</t>
  </si>
  <si>
    <t>Tim Byrdak</t>
  </si>
  <si>
    <t>Terry Mathews</t>
  </si>
  <si>
    <t>Brian Barber</t>
  </si>
  <si>
    <t>Lance Carter</t>
  </si>
  <si>
    <t>Chad Durbin</t>
  </si>
  <si>
    <t>Chris Fussell</t>
  </si>
  <si>
    <t>Jeff Montgomery</t>
  </si>
  <si>
    <t>Orber Moreno</t>
  </si>
  <si>
    <t>Alvin Morman</t>
  </si>
  <si>
    <t>Dan Murray</t>
  </si>
  <si>
    <t>Marc Pisciotta</t>
  </si>
  <si>
    <t>Jim Pittsley</t>
  </si>
  <si>
    <t>Ken Ray</t>
  </si>
  <si>
    <t>Brad Rigby</t>
  </si>
  <si>
    <t>Glendon Rusch</t>
  </si>
  <si>
    <t>Jose Santiago</t>
  </si>
  <si>
    <t>Scott Service</t>
  </si>
  <si>
    <t>Blake Stein</t>
  </si>
  <si>
    <t>Mac Suzuki</t>
  </si>
  <si>
    <t>Derek Wallace</t>
  </si>
  <si>
    <t>Don Wengert</t>
  </si>
  <si>
    <t>TOT W</t>
  </si>
  <si>
    <t>TOT L</t>
  </si>
  <si>
    <t>TOT GS</t>
  </si>
  <si>
    <t>TOT CG</t>
  </si>
  <si>
    <t>TOT SHO</t>
  </si>
  <si>
    <t>TOT SV</t>
  </si>
  <si>
    <t>TOT IP</t>
  </si>
  <si>
    <t>TOT ER</t>
  </si>
  <si>
    <t>TOT BK</t>
  </si>
  <si>
    <t>TOT WP</t>
  </si>
  <si>
    <t>K</t>
  </si>
  <si>
    <t>DUP</t>
  </si>
  <si>
    <t>1999 MLB PITCHING LEADERS</t>
  </si>
  <si>
    <t>GameID</t>
  </si>
  <si>
    <t>Game ID</t>
  </si>
  <si>
    <t>PH</t>
  </si>
  <si>
    <t>Current Streak</t>
  </si>
  <si>
    <t>Longest Streak</t>
  </si>
  <si>
    <t>PR</t>
  </si>
  <si>
    <t>DH</t>
  </si>
  <si>
    <t>Dan Wilson</t>
  </si>
  <si>
    <t>David Segui</t>
  </si>
  <si>
    <t>David Bell</t>
  </si>
  <si>
    <t>Russ Davis</t>
  </si>
  <si>
    <t>Alex Rodriguez</t>
  </si>
  <si>
    <t>Brian Hunter</t>
  </si>
  <si>
    <t>Ken Griffey</t>
  </si>
  <si>
    <t>Jay Buhner</t>
  </si>
  <si>
    <t>Edgar Martinez</t>
  </si>
  <si>
    <t>John Mabry</t>
  </si>
  <si>
    <t>Raul Ibanez</t>
  </si>
  <si>
    <t>Tom Lampkin</t>
  </si>
  <si>
    <t>Rafael Bournigal</t>
  </si>
  <si>
    <t>Charles Gipson</t>
  </si>
  <si>
    <t>Ryan Jackson</t>
  </si>
  <si>
    <t>Mike Blowers</t>
  </si>
  <si>
    <t>Ozzie Timmons</t>
  </si>
  <si>
    <t>Domingo Cedeno</t>
  </si>
  <si>
    <t>Matt Mieske</t>
  </si>
  <si>
    <t>Carlos Guillen</t>
  </si>
  <si>
    <t>Shane Monahan</t>
  </si>
  <si>
    <t>Giomar Guevara</t>
  </si>
  <si>
    <t>Jeff Fassero</t>
  </si>
  <si>
    <t>John Halama</t>
  </si>
  <si>
    <t>Freddy Garcia</t>
  </si>
  <si>
    <t>Jamie Moyer</t>
  </si>
  <si>
    <t>Ken Cloude</t>
  </si>
  <si>
    <t>Frankie Rodriguez</t>
  </si>
  <si>
    <t>Paul Abbott</t>
  </si>
  <si>
    <t>Melvin Bunch</t>
  </si>
  <si>
    <t>Rafael Carmona</t>
  </si>
  <si>
    <t>Tom Davey</t>
  </si>
  <si>
    <t>Ryan Franklin</t>
  </si>
  <si>
    <t>Butch Henry</t>
  </si>
  <si>
    <t>Brett Hinchliffe</t>
  </si>
  <si>
    <t>Mark Leiter</t>
  </si>
  <si>
    <t>Damaso Marte</t>
  </si>
  <si>
    <t>Gil Meche</t>
  </si>
  <si>
    <t>Jose Mesa</t>
  </si>
  <si>
    <t>Jose Paniagua</t>
  </si>
  <si>
    <t>Robert Ramsay</t>
  </si>
  <si>
    <t>Aaron Scheffer</t>
  </si>
  <si>
    <t>Steve Sinclair</t>
  </si>
  <si>
    <t>Sean Spencer</t>
  </si>
  <si>
    <t>Denny Stark</t>
  </si>
  <si>
    <t>Allen Watson</t>
  </si>
  <si>
    <t>Eric Weaver</t>
  </si>
  <si>
    <t>Todd Williams</t>
  </si>
  <si>
    <t>Jordan Zimmerman</t>
  </si>
  <si>
    <t>Brook Fordyce</t>
  </si>
  <si>
    <t>Paul Konerko</t>
  </si>
  <si>
    <t>Ray Durham</t>
  </si>
  <si>
    <t>Greg Norton</t>
  </si>
  <si>
    <t>Mike Caruso</t>
  </si>
  <si>
    <t>Carlos Lee</t>
  </si>
  <si>
    <t>Chris Singleton</t>
  </si>
  <si>
    <t>Magglio Ordonez</t>
  </si>
  <si>
    <t>Frank Thomas</t>
  </si>
  <si>
    <t>Craig Wilson</t>
  </si>
  <si>
    <t>Mark Johnson</t>
  </si>
  <si>
    <t>Darrin Jackson</t>
  </si>
  <si>
    <t>Brian Simmons</t>
  </si>
  <si>
    <t>Jeff Liefer</t>
  </si>
  <si>
    <t>Liu Rodriguez</t>
  </si>
  <si>
    <t>Jeff Abbott</t>
  </si>
  <si>
    <t>Jason Dellaero</t>
  </si>
  <si>
    <t>Josh Paul</t>
  </si>
  <si>
    <t>Mike Sirotka</t>
  </si>
  <si>
    <t>Jim Parque</t>
  </si>
  <si>
    <t>Jaime Navarro</t>
  </si>
  <si>
    <t>James Baldwin</t>
  </si>
  <si>
    <t>Keith Foulke</t>
  </si>
  <si>
    <t>Pat Daneker</t>
  </si>
  <si>
    <t>McKay Christensen</t>
  </si>
  <si>
    <t>Chad Bradford</t>
  </si>
  <si>
    <t>Carlos Castillo</t>
  </si>
  <si>
    <t>Joe Davenport</t>
  </si>
  <si>
    <t>Scott Eyre</t>
  </si>
  <si>
    <t>Bob Howry</t>
  </si>
  <si>
    <t>Sean Lowe</t>
  </si>
  <si>
    <t>David Lundquist</t>
  </si>
  <si>
    <t>Aaron Myette</t>
  </si>
  <si>
    <t>Jesus Pena</t>
  </si>
  <si>
    <t>Todd Rizzo</t>
  </si>
  <si>
    <t>Bill Simas</t>
  </si>
  <si>
    <t>John Snyder</t>
  </si>
  <si>
    <t>Tanyon Sturtze</t>
  </si>
  <si>
    <t>Bryan Ward</t>
  </si>
  <si>
    <t>Kip Wells</t>
  </si>
  <si>
    <t>Ivan Rodriguez</t>
  </si>
  <si>
    <t>Lee Stevens</t>
  </si>
  <si>
    <t>Mark McLemore</t>
  </si>
  <si>
    <t>Todd Zeile</t>
  </si>
  <si>
    <t>Royce Clayton</t>
  </si>
  <si>
    <t>Rusty Greer</t>
  </si>
  <si>
    <t>Tom Goodwin</t>
  </si>
  <si>
    <t>Juan Gonzalez</t>
  </si>
  <si>
    <t>Rafael Palmeiro</t>
  </si>
  <si>
    <t>Roberto Kelly</t>
  </si>
  <si>
    <t>Luis Alicea</t>
  </si>
  <si>
    <t>Ruben Mateo</t>
  </si>
  <si>
    <t>Gregg Zaun</t>
  </si>
  <si>
    <t>Jon Shave</t>
  </si>
  <si>
    <t>Kelly Dransfeldt</t>
  </si>
  <si>
    <t>Mike Simms</t>
  </si>
  <si>
    <t>Scott Sheldon</t>
  </si>
  <si>
    <t>Aaron Sele</t>
  </si>
  <si>
    <t>Mike Morgan</t>
  </si>
  <si>
    <t>Rick Helling</t>
  </si>
  <si>
    <t>John Burkett</t>
  </si>
  <si>
    <t>Mark Clark</t>
  </si>
  <si>
    <t>Danny Patterson</t>
  </si>
  <si>
    <t>Ryan Glynn</t>
  </si>
  <si>
    <t>Scarborough Green</t>
  </si>
  <si>
    <t>Tim Crabtree</t>
  </si>
  <si>
    <t>Doug Davis</t>
  </si>
  <si>
    <t>Eric Gunderson</t>
  </si>
  <si>
    <t>Jonathan Johnson</t>
  </si>
  <si>
    <t>Danny Kolb</t>
  </si>
  <si>
    <t>Corey Lee</t>
  </si>
  <si>
    <t>Esteban Loaiza</t>
  </si>
  <si>
    <t>Mike Munoz</t>
  </si>
  <si>
    <t>Matt Perisho</t>
  </si>
  <si>
    <t>Mike Venafro</t>
  </si>
  <si>
    <t>John Wetteland</t>
  </si>
  <si>
    <t>Jeff Zimmerman</t>
  </si>
  <si>
    <t>Brad Ausmus</t>
  </si>
  <si>
    <t>Tony Clark</t>
  </si>
  <si>
    <t>Damion Easley</t>
  </si>
  <si>
    <t>Dean Palmer</t>
  </si>
  <si>
    <t>Deivi Cruz</t>
  </si>
  <si>
    <t>Juan Encarnacion</t>
  </si>
  <si>
    <t>Gabe Kapler</t>
  </si>
  <si>
    <t>Bobby Higginson</t>
  </si>
  <si>
    <t>Luis Polonia</t>
  </si>
  <si>
    <t>Karim Garcia</t>
  </si>
  <si>
    <t>Gregg Jefferies</t>
  </si>
  <si>
    <t>Bill Haselman</t>
  </si>
  <si>
    <t>Kimera Bartee</t>
  </si>
  <si>
    <t>Gabe Alvarez</t>
  </si>
  <si>
    <t>Jason Wood</t>
  </si>
  <si>
    <t>Robert Fick</t>
  </si>
  <si>
    <t>Luis Garcia</t>
  </si>
  <si>
    <t>Jose Macias</t>
  </si>
  <si>
    <t>Justin Thompson</t>
  </si>
  <si>
    <t>Jeff Weaver</t>
  </si>
  <si>
    <t>Dave Borkowski</t>
  </si>
  <si>
    <t>Brian Moehler</t>
  </si>
  <si>
    <t>Willie Blair</t>
  </si>
  <si>
    <t>C.J. Nitkowski</t>
  </si>
  <si>
    <t>Frank Catalanotto</t>
  </si>
  <si>
    <t>Matt Anderson</t>
  </si>
  <si>
    <t>Doug Brocail</t>
  </si>
  <si>
    <t>Will Brunson</t>
  </si>
  <si>
    <t>Nelson Cruz</t>
  </si>
  <si>
    <t>Beiker Graterol</t>
  </si>
  <si>
    <t>Erik Hiljus</t>
  </si>
  <si>
    <t>Todd Jones</t>
  </si>
  <si>
    <t>Masao Kida</t>
  </si>
  <si>
    <t>Felipe Lira</t>
  </si>
  <si>
    <t>Willis Roberts</t>
  </si>
  <si>
    <t>Sean Runyan</t>
  </si>
  <si>
    <t>Francisco Cordero</t>
  </si>
  <si>
    <t>Jorge Posada</t>
  </si>
  <si>
    <t>Tino Martinez</t>
  </si>
  <si>
    <t>Chuck Knoblauch</t>
  </si>
  <si>
    <t>Scott Brosius</t>
  </si>
  <si>
    <t>Derek Jeter</t>
  </si>
  <si>
    <t>Chad Curtis</t>
  </si>
  <si>
    <t>Bernie Williams</t>
  </si>
  <si>
    <t>Paul O'Neill</t>
  </si>
  <si>
    <t>Chili Davis</t>
  </si>
  <si>
    <t>Ricky Ledee</t>
  </si>
  <si>
    <t>Joe Girardi</t>
  </si>
  <si>
    <t>Shane Spencer</t>
  </si>
  <si>
    <t>Luis Sojo</t>
  </si>
  <si>
    <t>Clay Bellinger</t>
  </si>
  <si>
    <t>Tony Tarasco</t>
  </si>
  <si>
    <t>D'Angelo Jimenez</t>
  </si>
  <si>
    <t>Jeff Manto</t>
  </si>
  <si>
    <t>Alfonso Soriano</t>
  </si>
  <si>
    <t>Mike Figga</t>
  </si>
  <si>
    <t>Andy Pettitte</t>
  </si>
  <si>
    <t>Roger Clemens</t>
  </si>
  <si>
    <t>Hideki Irabu</t>
  </si>
  <si>
    <t>David Cone</t>
  </si>
  <si>
    <t>Mike Stanton</t>
  </si>
  <si>
    <t>Mike Buddie</t>
  </si>
  <si>
    <t>Todd Erdos</t>
  </si>
  <si>
    <t>Tony Fossas</t>
  </si>
  <si>
    <t>Jason Grimsley</t>
  </si>
  <si>
    <t>Jeff Juden</t>
  </si>
  <si>
    <t>Ramiro Mendoza</t>
  </si>
  <si>
    <t>Dan Naulty</t>
  </si>
  <si>
    <t>Jeff Nelson</t>
  </si>
  <si>
    <t>Mariano Rivera</t>
  </si>
  <si>
    <t>Jay Tessmer</t>
  </si>
  <si>
    <t>Ed Yarnall</t>
  </si>
  <si>
    <t>Orlando Hernandez</t>
  </si>
  <si>
    <t>Darryl Strawberry</t>
  </si>
  <si>
    <t>Mike Macfarlane</t>
  </si>
  <si>
    <t>Jason Giambi</t>
  </si>
  <si>
    <t>Tony Phillips</t>
  </si>
  <si>
    <t>Eric Chavez</t>
  </si>
  <si>
    <t>Miguel Tejada</t>
  </si>
  <si>
    <t>Ben Grieve</t>
  </si>
  <si>
    <t>Ryan Christenson</t>
  </si>
  <si>
    <t>Matt Stairs</t>
  </si>
  <si>
    <t>John Jaha</t>
  </si>
  <si>
    <t>Olmedo Saenz</t>
  </si>
  <si>
    <t>Randy Velarde</t>
  </si>
  <si>
    <t>Scott Spiezio</t>
  </si>
  <si>
    <t>A.J. Hinch</t>
  </si>
  <si>
    <t>Jason McDonald</t>
  </si>
  <si>
    <t>Ramon Hernandez</t>
  </si>
  <si>
    <t>Tim Raines</t>
  </si>
  <si>
    <t>Rich Becker</t>
  </si>
  <si>
    <t>Jorge Velandia</t>
  </si>
  <si>
    <t>Frank Menechino</t>
  </si>
  <si>
    <t>Gil Heredia</t>
  </si>
  <si>
    <t>Jimmy Haynes</t>
  </si>
  <si>
    <t>Tim Hudson</t>
  </si>
  <si>
    <t>Kenny Rogers</t>
  </si>
  <si>
    <t>Mike Oquist</t>
  </si>
  <si>
    <t>Tom Candiotti</t>
  </si>
  <si>
    <t>Buddy Groom</t>
  </si>
  <si>
    <t>Chad Harville</t>
  </si>
  <si>
    <t>Kevin Jarvis</t>
  </si>
  <si>
    <t>Doug Jones</t>
  </si>
  <si>
    <t>Tim Kubinski</t>
  </si>
  <si>
    <t>Brett Laxton</t>
  </si>
  <si>
    <t>Ron Mahay</t>
  </si>
  <si>
    <t>T.J. Mathews</t>
  </si>
  <si>
    <t>Greg McMichael</t>
  </si>
  <si>
    <t>Omar Olivares</t>
  </si>
  <si>
    <t>Billy Taylor</t>
  </si>
  <si>
    <t>Luis Vizcaino</t>
  </si>
  <si>
    <t>Tim Worrell</t>
  </si>
  <si>
    <t>Jason Isringhausen</t>
  </si>
  <si>
    <t>John Flaherty</t>
  </si>
  <si>
    <t>Fred McGriff</t>
  </si>
  <si>
    <t>Miguel Cairo</t>
  </si>
  <si>
    <t>Wade Boggs</t>
  </si>
  <si>
    <t>Kevin Stocker</t>
  </si>
  <si>
    <t>Bubba Trammell</t>
  </si>
  <si>
    <t>Randy Winn</t>
  </si>
  <si>
    <t>Dave Martinez</t>
  </si>
  <si>
    <t>Jose Canseco</t>
  </si>
  <si>
    <t>Aaron Ledesma</t>
  </si>
  <si>
    <t>Paul Sorrento</t>
  </si>
  <si>
    <t>Herbert Perry</t>
  </si>
  <si>
    <t>Bob Smith</t>
  </si>
  <si>
    <t>Terrell Lowery</t>
  </si>
  <si>
    <t>Mike Difelice</t>
  </si>
  <si>
    <t>Jose Guillen</t>
  </si>
  <si>
    <t>Tony Graffanino</t>
  </si>
  <si>
    <t>David Lamb</t>
  </si>
  <si>
    <t>Danny Clyburn</t>
  </si>
  <si>
    <t>Rich Butler</t>
  </si>
  <si>
    <t>Steve Cox</t>
  </si>
  <si>
    <t>Julio Franco</t>
  </si>
  <si>
    <t>Bryan Rekar</t>
  </si>
  <si>
    <t>Ryan Rupe</t>
  </si>
  <si>
    <t>Wilson Alvarez</t>
  </si>
  <si>
    <t>Mickey Callaway</t>
  </si>
  <si>
    <t>Bobby Witt</t>
  </si>
  <si>
    <t>Dave Eiland</t>
  </si>
  <si>
    <t>Julio Santana</t>
  </si>
  <si>
    <t>Quinton McCracken</t>
  </si>
  <si>
    <t>Scott Aldred</t>
  </si>
  <si>
    <t>Rolando Arrojo</t>
  </si>
  <si>
    <t>Norm Charlton</t>
  </si>
  <si>
    <t>Mike Duvall</t>
  </si>
  <si>
    <t>Eddie Gaillard</t>
  </si>
  <si>
    <t>Cory Lidle</t>
  </si>
  <si>
    <t>Albie Lopez</t>
  </si>
  <si>
    <t>Jim Mecir</t>
  </si>
  <si>
    <t>Jim Morris</t>
  </si>
  <si>
    <t>Alan Newman</t>
  </si>
  <si>
    <t>Tony Saunders</t>
  </si>
  <si>
    <t>Jeff Sparks</t>
  </si>
  <si>
    <t>Dan Wheeler</t>
  </si>
  <si>
    <t>Rick White</t>
  </si>
  <si>
    <t>Esteban Yan</t>
  </si>
  <si>
    <t>Roberto Hernandez</t>
  </si>
  <si>
    <t>Charles Johnson</t>
  </si>
  <si>
    <t>Jeff Conine</t>
  </si>
  <si>
    <t>Delino DeShields</t>
  </si>
  <si>
    <t>Cal Ripken</t>
  </si>
  <si>
    <t>Mike Bordick</t>
  </si>
  <si>
    <t>B.J. Surhoff</t>
  </si>
  <si>
    <t>Brady Anderson</t>
  </si>
  <si>
    <t>Albert Belle</t>
  </si>
  <si>
    <t>Harold Baines</t>
  </si>
  <si>
    <t>Will Clark</t>
  </si>
  <si>
    <t>Jerry Hairston</t>
  </si>
  <si>
    <t>Jeff Reboulet</t>
  </si>
  <si>
    <t>Rich Amaral</t>
  </si>
  <si>
    <t>Ryan Minor</t>
  </si>
  <si>
    <t>Gene Kingsale</t>
  </si>
  <si>
    <t>Willis Otanez</t>
  </si>
  <si>
    <t>Derrick May</t>
  </si>
  <si>
    <t>Calvin Pickering</t>
  </si>
  <si>
    <t>Jesse Garcia</t>
  </si>
  <si>
    <t>Tommy Davis</t>
  </si>
  <si>
    <t>Mike Mussina</t>
  </si>
  <si>
    <t>Scott Erickson</t>
  </si>
  <si>
    <t>Juan Guzman</t>
  </si>
  <si>
    <t>Sidney Ponson</t>
  </si>
  <si>
    <t>Jason Johnson</t>
  </si>
  <si>
    <t>Doug Johns</t>
  </si>
  <si>
    <t>Rocky Coppinger</t>
  </si>
  <si>
    <t>Ricky Bones</t>
  </si>
  <si>
    <t>Brian Falkenborg</t>
  </si>
  <si>
    <t>Mike Fetters</t>
  </si>
  <si>
    <t>Doug Linton</t>
  </si>
  <si>
    <t>Gabe Molina</t>
  </si>
  <si>
    <t>Jesse Orosco</t>
  </si>
  <si>
    <t>Alberto Reyes</t>
  </si>
  <si>
    <t>Arthur Rhodes</t>
  </si>
  <si>
    <t>Matt Riley</t>
  </si>
  <si>
    <t>B.J. Ryan</t>
  </si>
  <si>
    <t>Mike Timlin</t>
  </si>
  <si>
    <t>Heathcliff Slocumb</t>
  </si>
  <si>
    <t>Scott Kamieniecki</t>
  </si>
  <si>
    <t>Chris Widger</t>
  </si>
  <si>
    <t>Brad Fullmer</t>
  </si>
  <si>
    <t>Jose Vidro</t>
  </si>
  <si>
    <t>Shane Andrews</t>
  </si>
  <si>
    <t>Orlando Cabrera</t>
  </si>
  <si>
    <t>Rondell White</t>
  </si>
  <si>
    <t>Manny Martinez</t>
  </si>
  <si>
    <t>Michael Barrett</t>
  </si>
  <si>
    <t>Wilton Guerrero</t>
  </si>
  <si>
    <t>Mike Mordecai</t>
  </si>
  <si>
    <t>Orlando Merced</t>
  </si>
  <si>
    <t>Ryan McGuire</t>
  </si>
  <si>
    <t>Geoff Blum</t>
  </si>
  <si>
    <t>James Mouton</t>
  </si>
  <si>
    <t>Terry Jones</t>
  </si>
  <si>
    <t>Peter Bergeron</t>
  </si>
  <si>
    <t>Darron Cox</t>
  </si>
  <si>
    <t>Jose Fernandez</t>
  </si>
  <si>
    <t>Robert Machado</t>
  </si>
  <si>
    <t>Chris Stowers</t>
  </si>
  <si>
    <t>Dustin Hermanson</t>
  </si>
  <si>
    <t>Javier Vazquez</t>
  </si>
  <si>
    <t>Mike Thurman</t>
  </si>
  <si>
    <t>Miguel Batista</t>
  </si>
  <si>
    <t>Carl Pavano</t>
  </si>
  <si>
    <t>Jeremy Powell</t>
  </si>
  <si>
    <t>Dan Smith</t>
  </si>
  <si>
    <t>Ugueth Urbina</t>
  </si>
  <si>
    <t>Ted Lilly</t>
  </si>
  <si>
    <t>Mike Johnson</t>
  </si>
  <si>
    <t>J.D. Smart</t>
  </si>
  <si>
    <t>Anthony Telford</t>
  </si>
  <si>
    <t>Shayne Bennett</t>
  </si>
  <si>
    <t>Tony Armas</t>
  </si>
  <si>
    <t>Steve Kline</t>
  </si>
  <si>
    <t>Bobby Ayala</t>
  </si>
  <si>
    <t>Guillermo Mota</t>
  </si>
  <si>
    <t>Vladimir Guerrero</t>
  </si>
  <si>
    <t>Fernando Seguignol</t>
  </si>
  <si>
    <t>Trace Coquillette</t>
  </si>
  <si>
    <t>Rick DeHart</t>
  </si>
  <si>
    <t>Scott Strickland</t>
  </si>
  <si>
    <t>Jason Kendall</t>
  </si>
  <si>
    <t>Kevin Young</t>
  </si>
  <si>
    <t>Warren Morris</t>
  </si>
  <si>
    <t>Ed Sprague</t>
  </si>
  <si>
    <t>Mike Benjamin</t>
  </si>
  <si>
    <t>Al Martin</t>
  </si>
  <si>
    <t>Brian Giles</t>
  </si>
  <si>
    <t>Adrian Brown</t>
  </si>
  <si>
    <t>Brant Brown</t>
  </si>
  <si>
    <t>Abraham Nunez</t>
  </si>
  <si>
    <t>Keith Osik</t>
  </si>
  <si>
    <t>Joe Oliver</t>
  </si>
  <si>
    <t>Pat Meares</t>
  </si>
  <si>
    <t>Dale Sveum</t>
  </si>
  <si>
    <t>John Wehner</t>
  </si>
  <si>
    <t>Chad Hermansen</t>
  </si>
  <si>
    <t>Aramis Ramirez</t>
  </si>
  <si>
    <t>Emil Brown</t>
  </si>
  <si>
    <t>Chris Tremie</t>
  </si>
  <si>
    <t>Ivan Cruz</t>
  </si>
  <si>
    <t>Tim Laker</t>
  </si>
  <si>
    <t>Yamid Haad</t>
  </si>
  <si>
    <t>Kris Benson</t>
  </si>
  <si>
    <t>Jason Schmidt</t>
  </si>
  <si>
    <t>Todd Ritchie</t>
  </si>
  <si>
    <t>Pete Schourek</t>
  </si>
  <si>
    <t>Chris Peters</t>
  </si>
  <si>
    <t>Jose Silva</t>
  </si>
  <si>
    <t>Jimmy Anderson</t>
  </si>
  <si>
    <t>Brad Clontz</t>
  </si>
  <si>
    <t>Mike Williams</t>
  </si>
  <si>
    <t>Greg Hansell</t>
  </si>
  <si>
    <t>Scott Sauerbeck</t>
  </si>
  <si>
    <t>Marc Wilkins</t>
  </si>
  <si>
    <t>Jason Boyd</t>
  </si>
  <si>
    <t>Francisco Cordova</t>
  </si>
  <si>
    <t>Jason Christiansen</t>
  </si>
  <si>
    <t>Jim Dougherty</t>
  </si>
  <si>
    <t>Mike Garcia</t>
  </si>
  <si>
    <t>Rich Loiselle</t>
  </si>
  <si>
    <t>Jason Phillips</t>
  </si>
  <si>
    <t>Jeff Wallace</t>
  </si>
  <si>
    <t>Brent Mayne</t>
  </si>
  <si>
    <t>J.T. Snow</t>
  </si>
  <si>
    <t>Jeff Kent</t>
  </si>
  <si>
    <t>Bill Mueller</t>
  </si>
  <si>
    <t>Rich Aurilia</t>
  </si>
  <si>
    <t>Barry Bonds</t>
  </si>
  <si>
    <t>Marvin Benard</t>
  </si>
  <si>
    <t>Ellis Burks</t>
  </si>
  <si>
    <t>Stan Javier</t>
  </si>
  <si>
    <t>Charlie Hayes</t>
  </si>
  <si>
    <t>F.P. Santangelo</t>
  </si>
  <si>
    <t>Scott Servais</t>
  </si>
  <si>
    <t>Armando Rios</t>
  </si>
  <si>
    <t>Doug Mirabelli</t>
  </si>
  <si>
    <t>Wilson Delgado</t>
  </si>
  <si>
    <t>Calvin Murray</t>
  </si>
  <si>
    <t>Jay Canizaro</t>
  </si>
  <si>
    <t>Edwards Guzman</t>
  </si>
  <si>
    <t>Russ Ortiz</t>
  </si>
  <si>
    <t>Shawn Estes</t>
  </si>
  <si>
    <t>Kirk Rueter</t>
  </si>
  <si>
    <t>Mark Gardner</t>
  </si>
  <si>
    <t>Chris Brock</t>
  </si>
  <si>
    <t>Joe Nathan</t>
  </si>
  <si>
    <t>Livan Hernandez</t>
  </si>
  <si>
    <t>Felix Rodriguez</t>
  </si>
  <si>
    <t>Julian Tavarez</t>
  </si>
  <si>
    <t>Miguel Del Toro</t>
  </si>
  <si>
    <t>Jerry Spradlin</t>
  </si>
  <si>
    <t>Rich Rodriguez</t>
  </si>
  <si>
    <t>Alan Embree</t>
  </si>
  <si>
    <t>John Johnstone</t>
  </si>
  <si>
    <t>Robb Nen</t>
  </si>
  <si>
    <t>Bronswell Patrick</t>
  </si>
  <si>
    <t>Ed Taubensee</t>
  </si>
  <si>
    <t>Sean Casey</t>
  </si>
  <si>
    <t>Pokey Reese</t>
  </si>
  <si>
    <t>Aaron Boone</t>
  </si>
  <si>
    <t>Barry Larkin</t>
  </si>
  <si>
    <t>Greg Vaughn</t>
  </si>
  <si>
    <t>Mike Cameron</t>
  </si>
  <si>
    <t>Michael Tucker</t>
  </si>
  <si>
    <t>Dmitri Young</t>
  </si>
  <si>
    <t>Jeffrey Hammonds</t>
  </si>
  <si>
    <t>Mark Lewis</t>
  </si>
  <si>
    <t>Brian Johnson</t>
  </si>
  <si>
    <t>Chris Stynes</t>
  </si>
  <si>
    <t>Hal Morris</t>
  </si>
  <si>
    <t>Jason LaRue</t>
  </si>
  <si>
    <t>Mark Sweeney</t>
  </si>
  <si>
    <t>Travis Dawkins</t>
  </si>
  <si>
    <t>Kerry Robinson</t>
  </si>
  <si>
    <t>Pete Harnisch</t>
  </si>
  <si>
    <t>Brett Tomko</t>
  </si>
  <si>
    <t>Ron Villone</t>
  </si>
  <si>
    <t>Steve Parris</t>
  </si>
  <si>
    <t>Denny Neagle</t>
  </si>
  <si>
    <t>Steve Avery</t>
  </si>
  <si>
    <t>Scott Sullivan</t>
  </si>
  <si>
    <t>Jason Bere</t>
  </si>
  <si>
    <t>Scott Williamson</t>
  </si>
  <si>
    <t>Danny Graves</t>
  </si>
  <si>
    <t>Dennys Reyes</t>
  </si>
  <si>
    <t>Stan Belinda</t>
  </si>
  <si>
    <t>Rick Greene</t>
  </si>
  <si>
    <t>John Hudek</t>
  </si>
  <si>
    <t>Gabe White</t>
  </si>
  <si>
    <t>Dave Nilsson</t>
  </si>
  <si>
    <t>Mark Loretta</t>
  </si>
  <si>
    <t>Ronnie Belliard</t>
  </si>
  <si>
    <t>Jeff Cirillo</t>
  </si>
  <si>
    <t>Jose Valentin</t>
  </si>
  <si>
    <t>Geoff Jenkins</t>
  </si>
  <si>
    <t>Marquis Grissom</t>
  </si>
  <si>
    <t>Jeromy Burnitz</t>
  </si>
  <si>
    <t>Alex Ochoa</t>
  </si>
  <si>
    <t>Sean Berry</t>
  </si>
  <si>
    <t>Brian Banks</t>
  </si>
  <si>
    <t>Fernando Vina</t>
  </si>
  <si>
    <t>Lou Collier</t>
  </si>
  <si>
    <t>Kevin Barker</t>
  </si>
  <si>
    <t>Bobby Hughes</t>
  </si>
  <si>
    <t>Robinson Cancel</t>
  </si>
  <si>
    <t>Charlie Greene</t>
  </si>
  <si>
    <t>Lyle Mouton</t>
  </si>
  <si>
    <t>Eddie Zosky</t>
  </si>
  <si>
    <t>Scott Karl</t>
  </si>
  <si>
    <t>Hideo Nomo</t>
  </si>
  <si>
    <t>Steve Woodard</t>
  </si>
  <si>
    <t>Cal Eldred</t>
  </si>
  <si>
    <t>Kyle Peterson</t>
  </si>
  <si>
    <t>Bill Pulsipher</t>
  </si>
  <si>
    <t>Jim Abbott</t>
  </si>
  <si>
    <t>Rafael Roque</t>
  </si>
  <si>
    <t>David Weathers</t>
  </si>
  <si>
    <t>Hector Ramirez</t>
  </si>
  <si>
    <t>Horacio Estrada</t>
  </si>
  <si>
    <t>Bob Wickman</t>
  </si>
  <si>
    <t>Mike Myers</t>
  </si>
  <si>
    <t>Steve Falteisek</t>
  </si>
  <si>
    <t>Reggie Harris</t>
  </si>
  <si>
    <t>Chad Fox</t>
  </si>
  <si>
    <t>Carl Dale</t>
  </si>
  <si>
    <t>Jeff D'Amico</t>
  </si>
  <si>
    <t>Eric Plunk</t>
  </si>
  <si>
    <t>Valerio de los Santos</t>
  </si>
  <si>
    <t>Eli Marrero</t>
  </si>
  <si>
    <t>Mark McGwire</t>
  </si>
  <si>
    <t>Joe McEwing</t>
  </si>
  <si>
    <t>Fernando Tatis</t>
  </si>
  <si>
    <t>Edgar Renteria</t>
  </si>
  <si>
    <t>Ray Lankford</t>
  </si>
  <si>
    <t>J.D. Drew</t>
  </si>
  <si>
    <t>Eric Davis</t>
  </si>
  <si>
    <t>Darren Bragg</t>
  </si>
  <si>
    <t>Willie McGee</t>
  </si>
  <si>
    <t>Alberto Castillo</t>
  </si>
  <si>
    <t>Placido Polanco</t>
  </si>
  <si>
    <t>Thomas Howard</t>
  </si>
  <si>
    <t>Craig Paquette</t>
  </si>
  <si>
    <t>Shawon Dunston</t>
  </si>
  <si>
    <t>Adam Kennedy</t>
  </si>
  <si>
    <t>David Howard</t>
  </si>
  <si>
    <t>Marcus Jensen</t>
  </si>
  <si>
    <t>Eduardo Perez</t>
  </si>
  <si>
    <t>Luis Ordaz</t>
  </si>
  <si>
    <t>Darren Oliver</t>
  </si>
  <si>
    <t>Kent Bottenfield</t>
  </si>
  <si>
    <t>Jose Jimenez</t>
  </si>
  <si>
    <t>Juan Acevedo</t>
  </si>
  <si>
    <t>Larry Luebbers</t>
  </si>
  <si>
    <t>Manny Aybar</t>
  </si>
  <si>
    <t>Rick Ankiel</t>
  </si>
  <si>
    <t>Donovan Osborne</t>
  </si>
  <si>
    <t>Mark Thompson</t>
  </si>
  <si>
    <t>Lance Painter</t>
  </si>
  <si>
    <t>Ricky Bottalico</t>
  </si>
  <si>
    <t>Rich Croushore</t>
  </si>
  <si>
    <t>Mike Mohler</t>
  </si>
  <si>
    <t>Clint Sodowsky</t>
  </si>
  <si>
    <t>Rick Heiserman</t>
  </si>
  <si>
    <t>Garrett Stephenson</t>
  </si>
  <si>
    <t>Alan Benes</t>
  </si>
  <si>
    <t>Mike Busby</t>
  </si>
  <si>
    <t>Curtis King</t>
  </si>
  <si>
    <t>Scott Radinsky</t>
  </si>
  <si>
    <t>Away Team</t>
  </si>
  <si>
    <t>Home Team</t>
  </si>
  <si>
    <t>Inning</t>
  </si>
  <si>
    <t>Batting Team</t>
  </si>
  <si>
    <t>Outs</t>
  </si>
  <si>
    <t>Vis Score</t>
  </si>
  <si>
    <t>Home Score</t>
  </si>
  <si>
    <t>Batter</t>
  </si>
  <si>
    <t>Pitcher</t>
  </si>
  <si>
    <t>catcher</t>
  </si>
  <si>
    <t>first base</t>
  </si>
  <si>
    <t>second base</t>
  </si>
  <si>
    <t>third base</t>
  </si>
  <si>
    <t>shortstop</t>
  </si>
  <si>
    <t>left field</t>
  </si>
  <si>
    <t>centerfield</t>
  </si>
  <si>
    <t>right field</t>
  </si>
  <si>
    <t>first runner</t>
  </si>
  <si>
    <t>second runner</t>
  </si>
  <si>
    <t>third runner</t>
  </si>
  <si>
    <t>PH flag</t>
  </si>
  <si>
    <t>vinafe01</t>
  </si>
  <si>
    <t>Road Team</t>
  </si>
  <si>
    <t>Game 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</si>
</sst>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.000"/>
    <numFmt numFmtId="165" formatCode="0.0"/>
  </numFmts>
  <fonts count="9">
    <font>
      <sz val="10"/>
      <color theme="1"/>
      <name val="arial"/>
      <family val="2"/>
    </font>
    <font>
      <b/>
      <sz val="7.85"/>
      <color rgb="FF990000"/>
      <name val="Verdana"/>
      <family val="2"/>
    </font>
    <font>
      <sz val="7.85"/>
      <color theme="1"/>
      <name val="Verdana"/>
      <family val="2"/>
    </font>
    <font>
      <sz val="8"/>
      <color rgb="FF000000"/>
      <name val="Arial Unicode MS"/>
    </font>
    <font>
      <u/>
      <sz val="10"/>
      <color theme="10"/>
      <name val="arial"/>
      <family val="2"/>
    </font>
    <font>
      <b/>
      <sz val="10"/>
      <color theme="1"/>
      <name val="arial"/>
      <family val="2"/>
    </font>
    <font>
      <sz val="10"/>
      <color rgb="FF000000"/>
      <name val="Arial Unicode MS"/>
    </font>
    <font>
      <b/>
      <sz val="10"/>
      <color theme="0"/>
      <name val="arial"/>
      <family val="2"/>
    </font>
    <font>
      <sz val="11"/>
      <color theme="1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EEEEE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CD7F3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medium">
        <color rgb="FFDDDDDD"/>
      </left>
      <right/>
      <top/>
      <bottom style="dotted">
        <color rgb="FFDDDDDD"/>
      </bottom>
      <diagonal/>
    </border>
    <border>
      <left/>
      <right/>
      <top style="medium">
        <color rgb="FF747678"/>
      </top>
      <bottom style="medium">
        <color rgb="FF747678"/>
      </bottom>
      <diagonal/>
    </border>
    <border>
      <left style="medium">
        <color rgb="FFDDDDDD"/>
      </left>
      <right/>
      <top style="medium">
        <color rgb="FF747678"/>
      </top>
      <bottom style="medium">
        <color rgb="FF747678"/>
      </bottom>
      <diagonal/>
    </border>
    <border>
      <left style="medium">
        <color rgb="FFDDDDDD"/>
      </left>
      <right style="medium">
        <color rgb="FF747678"/>
      </right>
      <top style="medium">
        <color rgb="FF747678"/>
      </top>
      <bottom style="medium">
        <color rgb="FF747678"/>
      </bottom>
      <diagonal/>
    </border>
    <border>
      <left style="medium">
        <color rgb="FFDDDDDD"/>
      </left>
      <right style="medium">
        <color rgb="FF747678"/>
      </right>
      <top/>
      <bottom style="dotted">
        <color rgb="FFDDDDDD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0" fontId="8" fillId="0" borderId="0"/>
  </cellStyleXfs>
  <cellXfs count="46">
    <xf numFmtId="0" fontId="0" fillId="0" borderId="0" xfId="0"/>
    <xf numFmtId="0" fontId="2" fillId="3" borderId="1" xfId="0" applyFont="1" applyFill="1" applyBorder="1" applyAlignment="1">
      <alignment horizontal="righ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right" vertical="center"/>
    </xf>
    <xf numFmtId="164" fontId="1" fillId="2" borderId="3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right" vertical="center"/>
    </xf>
    <xf numFmtId="164" fontId="0" fillId="0" borderId="0" xfId="0" applyNumberFormat="1"/>
    <xf numFmtId="0" fontId="3" fillId="0" borderId="0" xfId="0" applyFont="1" applyAlignment="1">
      <alignment vertical="center"/>
    </xf>
    <xf numFmtId="2" fontId="0" fillId="0" borderId="0" xfId="0" applyNumberFormat="1"/>
    <xf numFmtId="165" fontId="0" fillId="0" borderId="0" xfId="0" applyNumberFormat="1"/>
    <xf numFmtId="12" fontId="0" fillId="0" borderId="0" xfId="0" applyNumberFormat="1"/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4" fillId="0" borderId="0" xfId="1" applyAlignment="1">
      <alignment vertical="center"/>
    </xf>
    <xf numFmtId="0" fontId="5" fillId="0" borderId="0" xfId="0" applyFont="1"/>
    <xf numFmtId="0" fontId="4" fillId="0" borderId="0" xfId="1"/>
    <xf numFmtId="9" fontId="0" fillId="0" borderId="0" xfId="0" applyNumberFormat="1"/>
    <xf numFmtId="0" fontId="0" fillId="4" borderId="0" xfId="0" applyFill="1"/>
    <xf numFmtId="164" fontId="0" fillId="4" borderId="0" xfId="0" applyNumberFormat="1" applyFill="1"/>
    <xf numFmtId="0" fontId="0" fillId="5" borderId="0" xfId="0" applyFill="1"/>
    <xf numFmtId="164" fontId="0" fillId="5" borderId="0" xfId="0" applyNumberFormat="1" applyFill="1"/>
    <xf numFmtId="0" fontId="0" fillId="6" borderId="0" xfId="0" applyFill="1"/>
    <xf numFmtId="164" fontId="0" fillId="6" borderId="0" xfId="0" applyNumberFormat="1" applyFill="1"/>
    <xf numFmtId="1" fontId="0" fillId="4" borderId="0" xfId="0" applyNumberFormat="1" applyFill="1"/>
    <xf numFmtId="1" fontId="0" fillId="5" borderId="0" xfId="0" applyNumberFormat="1" applyFill="1"/>
    <xf numFmtId="1" fontId="0" fillId="6" borderId="0" xfId="0" applyNumberFormat="1" applyFill="1"/>
    <xf numFmtId="1" fontId="0" fillId="0" borderId="0" xfId="0" applyNumberFormat="1"/>
    <xf numFmtId="0" fontId="0" fillId="8" borderId="0" xfId="0" applyFill="1"/>
    <xf numFmtId="164" fontId="0" fillId="8" borderId="0" xfId="0" applyNumberFormat="1" applyFill="1"/>
    <xf numFmtId="0" fontId="5" fillId="8" borderId="0" xfId="0" applyFont="1" applyFill="1" applyAlignment="1">
      <alignment horizontal="center"/>
    </xf>
    <xf numFmtId="0" fontId="5" fillId="8" borderId="0" xfId="0" applyFont="1" applyFill="1"/>
    <xf numFmtId="164" fontId="5" fillId="8" borderId="0" xfId="0" applyNumberFormat="1" applyFont="1" applyFill="1"/>
    <xf numFmtId="0" fontId="7" fillId="8" borderId="0" xfId="0" applyFont="1" applyFill="1" applyAlignment="1">
      <alignment horizontal="center"/>
    </xf>
    <xf numFmtId="2" fontId="0" fillId="4" borderId="0" xfId="0" applyNumberFormat="1" applyFill="1"/>
    <xf numFmtId="2" fontId="0" fillId="5" borderId="0" xfId="0" applyNumberFormat="1" applyFill="1"/>
    <xf numFmtId="2" fontId="0" fillId="6" borderId="0" xfId="0" applyNumberFormat="1" applyFill="1"/>
    <xf numFmtId="14" fontId="0" fillId="0" borderId="0" xfId="0" applyNumberFormat="1"/>
    <xf numFmtId="0" fontId="0" fillId="9" borderId="0" xfId="0" applyFill="1"/>
    <xf numFmtId="12" fontId="0" fillId="5" borderId="0" xfId="0" applyNumberFormat="1" applyFill="1"/>
    <xf numFmtId="0" fontId="0" fillId="5" borderId="6" xfId="0" applyFill="1" applyBorder="1"/>
    <xf numFmtId="0" fontId="0" fillId="0" borderId="6" xfId="0" applyBorder="1"/>
    <xf numFmtId="0" fontId="0" fillId="9" borderId="6" xfId="0" applyFill="1" applyBorder="1"/>
    <xf numFmtId="12" fontId="0" fillId="0" borderId="6" xfId="0" applyNumberFormat="1" applyBorder="1"/>
    <xf numFmtId="0" fontId="5" fillId="7" borderId="0" xfId="0" applyFont="1" applyFill="1" applyAlignment="1">
      <alignment horizontal="center"/>
    </xf>
  </cellXfs>
  <cellStyles count="3">
    <cellStyle name="Hyperlink" xfId="1" builtinId="8"/>
    <cellStyle name="Normal" xfId="0" builtinId="0"/>
    <cellStyle name="Normal 2" xfId="2" xr:uid="{6B99748C-ABA7-40D2-A60D-90532E295EF6}"/>
  </cellStyles>
  <dxfs count="0"/>
  <tableStyles count="0" defaultTableStyle="TableStyleMedium2" defaultPivotStyle="PivotStyleLight16"/>
  <colors>
    <mruColors>
      <color rgb="FFC0C0C0"/>
      <color rgb="FFCD7F32"/>
      <color rgb="FFFFD7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eetMetadata" Target="metadata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styles" Target="styles.xml"/><Relationship Id="rId75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71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9E36D-64AE-433A-86E0-85C21448BEB4}">
  <sheetPr codeName="Sheet1"/>
  <dimension ref="A1:M2428"/>
  <sheetViews>
    <sheetView workbookViewId="0">
      <pane ySplit="1" topLeftCell="A2" activePane="bottomLeft" state="frozen"/>
      <selection pane="bottomLeft" activeCell="F12" sqref="F12"/>
    </sheetView>
  </sheetViews>
  <sheetFormatPr defaultRowHeight="13.2"/>
  <cols>
    <col min="1" max="1" width="7.33203125" bestFit="1" customWidth="1"/>
    <col min="2" max="2" width="20.21875" bestFit="1" customWidth="1"/>
    <col min="3" max="3" width="9.109375" style="38" bestFit="1" customWidth="1"/>
    <col min="4" max="4" width="7.21875" bestFit="1" customWidth="1"/>
    <col min="5" max="5" width="35.6640625" customWidth="1"/>
    <col min="6" max="6" width="13.109375" bestFit="1" customWidth="1"/>
    <col min="7" max="7" width="5.88671875" bestFit="1" customWidth="1"/>
    <col min="8" max="8" width="7.88671875" bestFit="1" customWidth="1"/>
    <col min="9" max="9" width="5.88671875" bestFit="1" customWidth="1"/>
    <col min="10" max="10" width="10.21875" bestFit="1" customWidth="1"/>
    <col min="11" max="11" width="3.5546875" bestFit="1" customWidth="1"/>
    <col min="12" max="12" width="13.77734375" bestFit="1" customWidth="1"/>
    <col min="13" max="13" width="15.77734375" bestFit="1" customWidth="1"/>
    <col min="14" max="14" width="13.5546875" bestFit="1" customWidth="1"/>
  </cols>
  <sheetData>
    <row r="1" spans="1:13">
      <c r="A1" t="s">
        <v>3393</v>
      </c>
      <c r="B1" t="s">
        <v>2808</v>
      </c>
      <c r="C1" s="38" t="s">
        <v>2359</v>
      </c>
      <c r="D1" t="s">
        <v>2360</v>
      </c>
      <c r="E1" t="s">
        <v>2361</v>
      </c>
      <c r="F1" t="s">
        <v>2362</v>
      </c>
      <c r="G1" t="s">
        <v>2363</v>
      </c>
      <c r="H1" t="s">
        <v>2360</v>
      </c>
      <c r="I1" t="s">
        <v>2363</v>
      </c>
      <c r="J1" t="s">
        <v>2364</v>
      </c>
      <c r="K1" t="s">
        <v>2668</v>
      </c>
      <c r="L1" t="s">
        <v>3392</v>
      </c>
      <c r="M1" t="s">
        <v>3371</v>
      </c>
    </row>
    <row r="2" spans="1:13">
      <c r="A2">
        <v>1</v>
      </c>
      <c r="B2" t="str">
        <f>TEXT(C2,"yyyymmdd")&amp;"_"&amp;L2&amp;"@"&amp;M2</f>
        <v>19990404_COL@SD</v>
      </c>
      <c r="C2" s="38">
        <v>36254</v>
      </c>
      <c r="D2" t="s">
        <v>0</v>
      </c>
      <c r="E2" t="s">
        <v>1</v>
      </c>
      <c r="F2" t="s">
        <v>2371</v>
      </c>
      <c r="G2">
        <v>2</v>
      </c>
      <c r="H2" t="s">
        <v>2372</v>
      </c>
      <c r="I2">
        <v>5</v>
      </c>
      <c r="J2" t="str">
        <f>IF(I2&gt;G2,"W",IF(I2=G2,"","L"))</f>
        <v>W</v>
      </c>
      <c r="L2" t="str">
        <f>IFERROR(INDEX(Teams!A:E,MATCH(Schedule!F2,Teams!E:E,0),1),INDEX(Teams!G:K,MATCH(Schedule!F2,Teams!K:K,0),1))</f>
        <v>COL</v>
      </c>
      <c r="M2" t="str">
        <f>IFERROR(INDEX(Teams!A:E,MATCH(Schedule!H2,Teams!E:E,0),1),INDEX(Teams!G:K,MATCH(Schedule!H2,Teams!K:K,0),1))</f>
        <v>SD</v>
      </c>
    </row>
    <row r="3" spans="1:13">
      <c r="A3">
        <v>2</v>
      </c>
      <c r="B3" t="str">
        <f t="shared" ref="B3:B66" si="0">TEXT(C3,"yyyymmdd")&amp;"_"&amp;L3&amp;"@"&amp;M3</f>
        <v>19990405_BOS@KC</v>
      </c>
      <c r="C3" s="38">
        <v>36255</v>
      </c>
      <c r="D3" t="s">
        <v>2</v>
      </c>
      <c r="E3" t="s">
        <v>3</v>
      </c>
      <c r="F3" t="s">
        <v>2374</v>
      </c>
      <c r="G3">
        <v>5</v>
      </c>
      <c r="H3" t="s">
        <v>2381</v>
      </c>
      <c r="I3">
        <v>2</v>
      </c>
      <c r="J3" t="str">
        <f t="shared" ref="J3:J66" si="1">IF(I3&gt;G3,"W",IF(I3=G3,"","L"))</f>
        <v>L</v>
      </c>
      <c r="L3" t="str">
        <f>IFERROR(INDEX(Teams!A:E,MATCH(Schedule!F3,Teams!E:E,0),1),INDEX(Teams!G:K,MATCH(Schedule!F3,Teams!K:K,0),1))</f>
        <v>BOS</v>
      </c>
      <c r="M3" t="str">
        <f>IFERROR(INDEX(Teams!A:E,MATCH(Schedule!H3,Teams!E:E,0),1),INDEX(Teams!G:K,MATCH(Schedule!H3,Teams!K:K,0),1))</f>
        <v>KC</v>
      </c>
    </row>
    <row r="4" spans="1:13">
      <c r="A4">
        <v>3</v>
      </c>
      <c r="B4" t="str">
        <f t="shared" si="0"/>
        <v>19990405_CHW@SEA</v>
      </c>
      <c r="C4" s="38">
        <v>36255</v>
      </c>
      <c r="D4" t="s">
        <v>4</v>
      </c>
      <c r="E4" t="s">
        <v>5</v>
      </c>
      <c r="F4" t="s">
        <v>2379</v>
      </c>
      <c r="G4">
        <v>17</v>
      </c>
      <c r="H4" t="s">
        <v>2386</v>
      </c>
      <c r="I4">
        <v>4</v>
      </c>
      <c r="J4" t="str">
        <f t="shared" si="1"/>
        <v>L</v>
      </c>
      <c r="L4" t="str">
        <f>IFERROR(INDEX(Teams!A:E,MATCH(Schedule!F4,Teams!E:E,0),1),INDEX(Teams!G:K,MATCH(Schedule!F4,Teams!K:K,0),1))</f>
        <v>CHW</v>
      </c>
      <c r="M4" t="str">
        <f>IFERROR(INDEX(Teams!A:E,MATCH(Schedule!H4,Teams!E:E,0),1),INDEX(Teams!G:K,MATCH(Schedule!H4,Teams!K:K,0),1))</f>
        <v>SEA</v>
      </c>
    </row>
    <row r="5" spans="1:13">
      <c r="A5">
        <v>4</v>
      </c>
      <c r="B5" t="str">
        <f t="shared" si="0"/>
        <v>19990405_DET@TEX</v>
      </c>
      <c r="C5" s="38">
        <v>36255</v>
      </c>
      <c r="D5" t="s">
        <v>6</v>
      </c>
      <c r="E5" t="s">
        <v>7</v>
      </c>
      <c r="F5" t="s">
        <v>2380</v>
      </c>
      <c r="G5">
        <v>1</v>
      </c>
      <c r="H5" t="s">
        <v>2384</v>
      </c>
      <c r="I5">
        <v>6</v>
      </c>
      <c r="J5" t="str">
        <f t="shared" si="1"/>
        <v>W</v>
      </c>
      <c r="L5" t="str">
        <f>IFERROR(INDEX(Teams!A:E,MATCH(Schedule!F5,Teams!E:E,0),1),INDEX(Teams!G:K,MATCH(Schedule!F5,Teams!K:K,0),1))</f>
        <v>DET</v>
      </c>
      <c r="M5" t="str">
        <f>IFERROR(INDEX(Teams!A:E,MATCH(Schedule!H5,Teams!E:E,0),1),INDEX(Teams!G:K,MATCH(Schedule!H5,Teams!K:K,0),1))</f>
        <v>TEX</v>
      </c>
    </row>
    <row r="6" spans="1:13">
      <c r="A6">
        <v>5</v>
      </c>
      <c r="B6" t="str">
        <f t="shared" si="0"/>
        <v>19990405_NYY@OAK</v>
      </c>
      <c r="C6" s="38">
        <v>36255</v>
      </c>
      <c r="D6" t="s">
        <v>8</v>
      </c>
      <c r="E6" t="s">
        <v>9</v>
      </c>
      <c r="F6" t="s">
        <v>2373</v>
      </c>
      <c r="G6">
        <v>5</v>
      </c>
      <c r="H6" t="s">
        <v>2385</v>
      </c>
      <c r="I6">
        <v>1</v>
      </c>
      <c r="J6" t="str">
        <f t="shared" si="1"/>
        <v>L</v>
      </c>
      <c r="K6">
        <v>8</v>
      </c>
      <c r="L6" t="str">
        <f>IFERROR(INDEX(Teams!A:E,MATCH(Schedule!F6,Teams!E:E,0),1),INDEX(Teams!G:K,MATCH(Schedule!F6,Teams!K:K,0),1))</f>
        <v>NYY</v>
      </c>
      <c r="M6" t="str">
        <f>IFERROR(INDEX(Teams!A:E,MATCH(Schedule!H6,Teams!E:E,0),1),INDEX(Teams!G:K,MATCH(Schedule!H6,Teams!K:K,0),1))</f>
        <v>OAK</v>
      </c>
    </row>
    <row r="7" spans="1:13">
      <c r="A7">
        <v>6</v>
      </c>
      <c r="B7" t="str">
        <f t="shared" si="0"/>
        <v>19990405_TB@BAL</v>
      </c>
      <c r="C7" s="38">
        <v>36255</v>
      </c>
      <c r="D7" t="s">
        <v>10</v>
      </c>
      <c r="E7" t="s">
        <v>11</v>
      </c>
      <c r="F7" t="s">
        <v>2377</v>
      </c>
      <c r="G7">
        <v>9</v>
      </c>
      <c r="H7" t="s">
        <v>2376</v>
      </c>
      <c r="I7">
        <v>5</v>
      </c>
      <c r="J7" t="str">
        <f t="shared" si="1"/>
        <v>L</v>
      </c>
      <c r="L7" t="str">
        <f>IFERROR(INDEX(Teams!A:E,MATCH(Schedule!F7,Teams!E:E,0),1),INDEX(Teams!G:K,MATCH(Schedule!F7,Teams!K:K,0),1))</f>
        <v>TB</v>
      </c>
      <c r="M7" t="str">
        <f>IFERROR(INDEX(Teams!A:E,MATCH(Schedule!H7,Teams!E:E,0),1),INDEX(Teams!G:K,MATCH(Schedule!H7,Teams!K:K,0),1))</f>
        <v>BAL</v>
      </c>
    </row>
    <row r="8" spans="1:13">
      <c r="A8">
        <v>7</v>
      </c>
      <c r="B8" t="str">
        <f t="shared" si="0"/>
        <v>19990405_MON@PIT</v>
      </c>
      <c r="C8" s="38">
        <v>36255</v>
      </c>
      <c r="D8" t="s">
        <v>12</v>
      </c>
      <c r="E8" t="s">
        <v>13</v>
      </c>
      <c r="F8" t="s">
        <v>2394</v>
      </c>
      <c r="G8">
        <v>9</v>
      </c>
      <c r="H8" t="s">
        <v>2398</v>
      </c>
      <c r="I8">
        <v>10</v>
      </c>
      <c r="J8" t="str">
        <f t="shared" si="1"/>
        <v>W</v>
      </c>
      <c r="L8" t="str">
        <f>IFERROR(INDEX(Teams!A:E,MATCH(Schedule!F8,Teams!E:E,0),1),INDEX(Teams!G:K,MATCH(Schedule!F8,Teams!K:K,0),1))</f>
        <v>MON</v>
      </c>
      <c r="M8" t="str">
        <f>IFERROR(INDEX(Teams!A:E,MATCH(Schedule!H8,Teams!E:E,0),1),INDEX(Teams!G:K,MATCH(Schedule!H8,Teams!K:K,0),1))</f>
        <v>PIT</v>
      </c>
    </row>
    <row r="9" spans="1:13">
      <c r="A9">
        <v>8</v>
      </c>
      <c r="B9" t="str">
        <f t="shared" si="0"/>
        <v>19990405_SF@CIN</v>
      </c>
      <c r="C9" s="38">
        <v>36255</v>
      </c>
      <c r="D9" t="s">
        <v>14</v>
      </c>
      <c r="E9" t="s">
        <v>15</v>
      </c>
      <c r="F9" t="s">
        <v>2403</v>
      </c>
      <c r="G9">
        <v>5</v>
      </c>
      <c r="H9" t="s">
        <v>2397</v>
      </c>
      <c r="I9">
        <v>1</v>
      </c>
      <c r="J9" t="str">
        <f t="shared" si="1"/>
        <v>L</v>
      </c>
      <c r="L9" t="str">
        <f>IFERROR(INDEX(Teams!A:E,MATCH(Schedule!F9,Teams!E:E,0),1),INDEX(Teams!G:K,MATCH(Schedule!F9,Teams!K:K,0),1))</f>
        <v>SF</v>
      </c>
      <c r="M9" t="str">
        <f>IFERROR(INDEX(Teams!A:E,MATCH(Schedule!H9,Teams!E:E,0),1),INDEX(Teams!G:K,MATCH(Schedule!H9,Teams!K:K,0),1))</f>
        <v>CIN</v>
      </c>
    </row>
    <row r="10" spans="1:13">
      <c r="A10">
        <v>9</v>
      </c>
      <c r="B10" t="str">
        <f t="shared" si="0"/>
        <v>19990405_ARI@LA</v>
      </c>
      <c r="C10" s="38">
        <v>36255</v>
      </c>
      <c r="D10" t="s">
        <v>16</v>
      </c>
      <c r="E10" t="s">
        <v>17</v>
      </c>
      <c r="F10" t="s">
        <v>2402</v>
      </c>
      <c r="G10">
        <v>7</v>
      </c>
      <c r="H10" t="s">
        <v>2404</v>
      </c>
      <c r="I10">
        <v>0</v>
      </c>
      <c r="J10" t="str">
        <f t="shared" si="1"/>
        <v>L</v>
      </c>
      <c r="L10" t="str">
        <f>IFERROR(INDEX(Teams!A:E,MATCH(Schedule!F10,Teams!E:E,0),1),INDEX(Teams!G:K,MATCH(Schedule!F10,Teams!K:K,0),1))</f>
        <v>ARI</v>
      </c>
      <c r="M10" t="str">
        <f>IFERROR(INDEX(Teams!A:E,MATCH(Schedule!H10,Teams!E:E,0),1),INDEX(Teams!G:K,MATCH(Schedule!H10,Teams!K:K,0),1))</f>
        <v>LA</v>
      </c>
    </row>
    <row r="11" spans="1:13">
      <c r="A11">
        <v>10</v>
      </c>
      <c r="B11" t="str">
        <f t="shared" si="0"/>
        <v>19990405_MIL@STL</v>
      </c>
      <c r="C11" s="38">
        <v>36255</v>
      </c>
      <c r="D11" t="s">
        <v>18</v>
      </c>
      <c r="E11" t="s">
        <v>19</v>
      </c>
      <c r="F11" t="s">
        <v>2400</v>
      </c>
      <c r="G11">
        <v>0</v>
      </c>
      <c r="H11" t="s">
        <v>2399</v>
      </c>
      <c r="I11">
        <v>12</v>
      </c>
      <c r="J11" t="str">
        <f t="shared" si="1"/>
        <v>W</v>
      </c>
      <c r="L11" t="str">
        <f>IFERROR(INDEX(Teams!A:E,MATCH(Schedule!F11,Teams!E:E,0),1),INDEX(Teams!G:K,MATCH(Schedule!F11,Teams!K:K,0),1))</f>
        <v>MIL</v>
      </c>
      <c r="M11" t="str">
        <f>IFERROR(INDEX(Teams!A:E,MATCH(Schedule!H11,Teams!E:E,0),1),INDEX(Teams!G:K,MATCH(Schedule!H11,Teams!K:K,0),1))</f>
        <v>STL</v>
      </c>
    </row>
    <row r="12" spans="1:13">
      <c r="A12">
        <v>11</v>
      </c>
      <c r="B12" t="e">
        <f t="shared" si="0"/>
        <v>#N/A</v>
      </c>
      <c r="C12" s="38">
        <v>36255</v>
      </c>
      <c r="D12" t="s">
        <v>20</v>
      </c>
      <c r="E12" t="s">
        <v>21</v>
      </c>
      <c r="J12" t="str">
        <f t="shared" si="1"/>
        <v/>
      </c>
      <c r="L12" t="e">
        <f>IFERROR(INDEX(Teams!A:E,MATCH(Schedule!F12,Teams!E:E,0),1),INDEX(Teams!G:K,MATCH(Schedule!F12,Teams!K:K,0),1))</f>
        <v>#N/A</v>
      </c>
      <c r="M12" t="e">
        <f>IFERROR(INDEX(Teams!A:E,MATCH(Schedule!H12,Teams!E:E,0),1),INDEX(Teams!G:K,MATCH(Schedule!H12,Teams!K:K,0),1))</f>
        <v>#N/A</v>
      </c>
    </row>
    <row r="13" spans="1:13">
      <c r="A13">
        <v>12</v>
      </c>
      <c r="B13" t="e">
        <f t="shared" si="0"/>
        <v>#N/A</v>
      </c>
      <c r="C13" s="38">
        <v>36255</v>
      </c>
      <c r="D13" t="s">
        <v>22</v>
      </c>
      <c r="E13" t="s">
        <v>23</v>
      </c>
      <c r="J13" t="str">
        <f t="shared" si="1"/>
        <v/>
      </c>
      <c r="L13" t="e">
        <f>IFERROR(INDEX(Teams!A:E,MATCH(Schedule!F13,Teams!E:E,0),1),INDEX(Teams!G:K,MATCH(Schedule!F13,Teams!K:K,0),1))</f>
        <v>#N/A</v>
      </c>
      <c r="M13" t="e">
        <f>IFERROR(INDEX(Teams!A:E,MATCH(Schedule!H13,Teams!E:E,0),1),INDEX(Teams!G:K,MATCH(Schedule!H13,Teams!K:K,0),1))</f>
        <v>#N/A</v>
      </c>
    </row>
    <row r="14" spans="1:13">
      <c r="A14">
        <v>13</v>
      </c>
      <c r="B14" t="str">
        <f t="shared" si="0"/>
        <v>19990406_CHW@SEA</v>
      </c>
      <c r="C14" s="38">
        <v>36256</v>
      </c>
      <c r="D14" t="s">
        <v>4</v>
      </c>
      <c r="E14" t="s">
        <v>24</v>
      </c>
      <c r="F14" t="s">
        <v>2379</v>
      </c>
      <c r="G14">
        <v>2</v>
      </c>
      <c r="H14" t="s">
        <v>2386</v>
      </c>
      <c r="I14">
        <v>9</v>
      </c>
      <c r="J14" t="str">
        <f t="shared" si="1"/>
        <v>W</v>
      </c>
      <c r="L14" t="str">
        <f>IFERROR(INDEX(Teams!A:E,MATCH(Schedule!F14,Teams!E:E,0),1),INDEX(Teams!G:K,MATCH(Schedule!F14,Teams!K:K,0),1))</f>
        <v>CHW</v>
      </c>
      <c r="M14" t="str">
        <f>IFERROR(INDEX(Teams!A:E,MATCH(Schedule!H14,Teams!E:E,0),1),INDEX(Teams!G:K,MATCH(Schedule!H14,Teams!K:K,0),1))</f>
        <v>SEA</v>
      </c>
    </row>
    <row r="15" spans="1:13">
      <c r="A15">
        <v>14</v>
      </c>
      <c r="B15" t="e">
        <f t="shared" si="0"/>
        <v>#N/A</v>
      </c>
      <c r="C15" s="38">
        <v>36256</v>
      </c>
      <c r="D15" t="s">
        <v>25</v>
      </c>
      <c r="E15" t="s">
        <v>26</v>
      </c>
      <c r="J15" t="str">
        <f t="shared" si="1"/>
        <v/>
      </c>
      <c r="L15" t="e">
        <f>IFERROR(INDEX(Teams!A:E,MATCH(Schedule!F15,Teams!E:E,0),1),INDEX(Teams!G:K,MATCH(Schedule!F15,Teams!K:K,0),1))</f>
        <v>#N/A</v>
      </c>
      <c r="M15" t="e">
        <f>IFERROR(INDEX(Teams!A:E,MATCH(Schedule!H15,Teams!E:E,0),1),INDEX(Teams!G:K,MATCH(Schedule!H15,Teams!K:K,0),1))</f>
        <v>#N/A</v>
      </c>
    </row>
    <row r="16" spans="1:13">
      <c r="A16">
        <v>15</v>
      </c>
      <c r="B16" t="str">
        <f t="shared" si="0"/>
        <v>19990406_DET@TEX</v>
      </c>
      <c r="C16" s="38">
        <v>36256</v>
      </c>
      <c r="D16" t="s">
        <v>6</v>
      </c>
      <c r="E16" t="s">
        <v>27</v>
      </c>
      <c r="F16" t="s">
        <v>2380</v>
      </c>
      <c r="G16">
        <v>6</v>
      </c>
      <c r="H16" t="s">
        <v>2384</v>
      </c>
      <c r="I16">
        <v>11</v>
      </c>
      <c r="J16" t="str">
        <f t="shared" si="1"/>
        <v>W</v>
      </c>
      <c r="L16" t="str">
        <f>IFERROR(INDEX(Teams!A:E,MATCH(Schedule!F16,Teams!E:E,0),1),INDEX(Teams!G:K,MATCH(Schedule!F16,Teams!K:K,0),1))</f>
        <v>DET</v>
      </c>
      <c r="M16" t="str">
        <f>IFERROR(INDEX(Teams!A:E,MATCH(Schedule!H16,Teams!E:E,0),1),INDEX(Teams!G:K,MATCH(Schedule!H16,Teams!K:K,0),1))</f>
        <v>TEX</v>
      </c>
    </row>
    <row r="17" spans="1:13">
      <c r="A17">
        <v>16</v>
      </c>
      <c r="B17" t="str">
        <f t="shared" si="0"/>
        <v>19990406_NYY@OAK</v>
      </c>
      <c r="C17" s="38">
        <v>36256</v>
      </c>
      <c r="D17" t="s">
        <v>8</v>
      </c>
      <c r="E17" t="s">
        <v>28</v>
      </c>
      <c r="F17" t="s">
        <v>2373</v>
      </c>
      <c r="G17">
        <v>1</v>
      </c>
      <c r="H17" t="s">
        <v>2385</v>
      </c>
      <c r="I17">
        <v>3</v>
      </c>
      <c r="J17" t="str">
        <f t="shared" si="1"/>
        <v>W</v>
      </c>
      <c r="L17" t="str">
        <f>IFERROR(INDEX(Teams!A:E,MATCH(Schedule!F17,Teams!E:E,0),1),INDEX(Teams!G:K,MATCH(Schedule!F17,Teams!K:K,0),1))</f>
        <v>NYY</v>
      </c>
      <c r="M17" t="str">
        <f>IFERROR(INDEX(Teams!A:E,MATCH(Schedule!H17,Teams!E:E,0),1),INDEX(Teams!G:K,MATCH(Schedule!H17,Teams!K:K,0),1))</f>
        <v>OAK</v>
      </c>
    </row>
    <row r="18" spans="1:13">
      <c r="A18">
        <v>17</v>
      </c>
      <c r="B18" t="e">
        <f t="shared" si="0"/>
        <v>#N/A</v>
      </c>
      <c r="C18" s="38">
        <v>36256</v>
      </c>
      <c r="D18" t="s">
        <v>29</v>
      </c>
      <c r="E18" t="s">
        <v>30</v>
      </c>
      <c r="J18" t="str">
        <f t="shared" si="1"/>
        <v/>
      </c>
      <c r="L18" t="e">
        <f>IFERROR(INDEX(Teams!A:E,MATCH(Schedule!F18,Teams!E:E,0),1),INDEX(Teams!G:K,MATCH(Schedule!F18,Teams!K:K,0),1))</f>
        <v>#N/A</v>
      </c>
      <c r="M18" t="e">
        <f>IFERROR(INDEX(Teams!A:E,MATCH(Schedule!H18,Teams!E:E,0),1),INDEX(Teams!G:K,MATCH(Schedule!H18,Teams!K:K,0),1))</f>
        <v>#N/A</v>
      </c>
    </row>
    <row r="19" spans="1:13">
      <c r="A19">
        <v>18</v>
      </c>
      <c r="B19" t="str">
        <f t="shared" si="0"/>
        <v>19990406_MON@PIT</v>
      </c>
      <c r="C19" s="38">
        <v>36256</v>
      </c>
      <c r="D19" t="s">
        <v>12</v>
      </c>
      <c r="E19" t="s">
        <v>31</v>
      </c>
      <c r="F19" t="s">
        <v>2394</v>
      </c>
      <c r="G19">
        <v>3</v>
      </c>
      <c r="H19" t="s">
        <v>2398</v>
      </c>
      <c r="I19">
        <v>5</v>
      </c>
      <c r="J19" t="str">
        <f t="shared" si="1"/>
        <v>W</v>
      </c>
      <c r="L19" t="str">
        <f>IFERROR(INDEX(Teams!A:E,MATCH(Schedule!F19,Teams!E:E,0),1),INDEX(Teams!G:K,MATCH(Schedule!F19,Teams!K:K,0),1))</f>
        <v>MON</v>
      </c>
      <c r="M19" t="str">
        <f>IFERROR(INDEX(Teams!A:E,MATCH(Schedule!H19,Teams!E:E,0),1),INDEX(Teams!G:K,MATCH(Schedule!H19,Teams!K:K,0),1))</f>
        <v>PIT</v>
      </c>
    </row>
    <row r="20" spans="1:13">
      <c r="A20">
        <v>19</v>
      </c>
      <c r="B20" t="str">
        <f t="shared" si="0"/>
        <v>19990406_SF@CIN</v>
      </c>
      <c r="C20" s="38">
        <v>36256</v>
      </c>
      <c r="D20" t="s">
        <v>14</v>
      </c>
      <c r="E20" t="s">
        <v>32</v>
      </c>
      <c r="F20" t="s">
        <v>2403</v>
      </c>
      <c r="G20">
        <v>9</v>
      </c>
      <c r="H20" t="s">
        <v>2397</v>
      </c>
      <c r="I20">
        <v>1</v>
      </c>
      <c r="J20" t="str">
        <f t="shared" si="1"/>
        <v>L</v>
      </c>
      <c r="L20" t="str">
        <f>IFERROR(INDEX(Teams!A:E,MATCH(Schedule!F20,Teams!E:E,0),1),INDEX(Teams!G:K,MATCH(Schedule!F20,Teams!K:K,0),1))</f>
        <v>SF</v>
      </c>
      <c r="M20" t="str">
        <f>IFERROR(INDEX(Teams!A:E,MATCH(Schedule!H20,Teams!E:E,0),1),INDEX(Teams!G:K,MATCH(Schedule!H20,Teams!K:K,0),1))</f>
        <v>CIN</v>
      </c>
    </row>
    <row r="21" spans="1:13">
      <c r="A21">
        <v>20</v>
      </c>
      <c r="B21" t="str">
        <f t="shared" si="0"/>
        <v>19990406_ARI@LA</v>
      </c>
      <c r="C21" s="38">
        <v>36256</v>
      </c>
      <c r="D21" t="s">
        <v>16</v>
      </c>
      <c r="E21" t="s">
        <v>33</v>
      </c>
      <c r="F21" t="s">
        <v>2402</v>
      </c>
      <c r="G21">
        <v>3</v>
      </c>
      <c r="H21" t="s">
        <v>2404</v>
      </c>
      <c r="I21">
        <v>4</v>
      </c>
      <c r="J21" t="str">
        <f t="shared" si="1"/>
        <v>W</v>
      </c>
      <c r="K21">
        <v>10</v>
      </c>
      <c r="L21" t="str">
        <f>IFERROR(INDEX(Teams!A:E,MATCH(Schedule!F21,Teams!E:E,0),1),INDEX(Teams!G:K,MATCH(Schedule!F21,Teams!K:K,0),1))</f>
        <v>ARI</v>
      </c>
      <c r="M21" t="str">
        <f>IFERROR(INDEX(Teams!A:E,MATCH(Schedule!H21,Teams!E:E,0),1),INDEX(Teams!G:K,MATCH(Schedule!H21,Teams!K:K,0),1))</f>
        <v>LA</v>
      </c>
    </row>
    <row r="22" spans="1:13">
      <c r="A22">
        <v>21</v>
      </c>
      <c r="B22" t="e">
        <f t="shared" si="0"/>
        <v>#N/A</v>
      </c>
      <c r="C22" s="38">
        <v>36256</v>
      </c>
      <c r="D22" t="s">
        <v>34</v>
      </c>
      <c r="E22" t="s">
        <v>35</v>
      </c>
      <c r="J22" t="str">
        <f t="shared" si="1"/>
        <v/>
      </c>
      <c r="L22" t="e">
        <f>IFERROR(INDEX(Teams!A:E,MATCH(Schedule!F22,Teams!E:E,0),1),INDEX(Teams!G:K,MATCH(Schedule!F22,Teams!K:K,0),1))</f>
        <v>#N/A</v>
      </c>
      <c r="M22" t="e">
        <f>IFERROR(INDEX(Teams!A:E,MATCH(Schedule!H22,Teams!E:E,0),1),INDEX(Teams!G:K,MATCH(Schedule!H22,Teams!K:K,0),1))</f>
        <v>#N/A</v>
      </c>
    </row>
    <row r="23" spans="1:13">
      <c r="A23">
        <v>22</v>
      </c>
      <c r="B23" t="str">
        <f t="shared" si="0"/>
        <v>19990406_COL@SD</v>
      </c>
      <c r="C23" s="38">
        <v>36256</v>
      </c>
      <c r="D23" t="s">
        <v>0</v>
      </c>
      <c r="E23" t="s">
        <v>36</v>
      </c>
      <c r="F23" t="s">
        <v>2371</v>
      </c>
      <c r="G23">
        <v>4</v>
      </c>
      <c r="H23" t="s">
        <v>2372</v>
      </c>
      <c r="I23">
        <v>2</v>
      </c>
      <c r="J23" t="str">
        <f t="shared" si="1"/>
        <v>L</v>
      </c>
      <c r="L23" t="str">
        <f>IFERROR(INDEX(Teams!A:E,MATCH(Schedule!F23,Teams!E:E,0),1),INDEX(Teams!G:K,MATCH(Schedule!F23,Teams!K:K,0),1))</f>
        <v>COL</v>
      </c>
      <c r="M23" t="str">
        <f>IFERROR(INDEX(Teams!A:E,MATCH(Schedule!H23,Teams!E:E,0),1),INDEX(Teams!G:K,MATCH(Schedule!H23,Teams!K:K,0),1))</f>
        <v>SD</v>
      </c>
    </row>
    <row r="24" spans="1:13">
      <c r="A24">
        <v>23</v>
      </c>
      <c r="B24" t="e">
        <f t="shared" si="0"/>
        <v>#N/A</v>
      </c>
      <c r="C24" s="38">
        <v>36256</v>
      </c>
      <c r="D24" t="s">
        <v>20</v>
      </c>
      <c r="E24" t="s">
        <v>37</v>
      </c>
      <c r="J24" t="str">
        <f t="shared" si="1"/>
        <v/>
      </c>
      <c r="L24" t="e">
        <f>IFERROR(INDEX(Teams!A:E,MATCH(Schedule!F24,Teams!E:E,0),1),INDEX(Teams!G:K,MATCH(Schedule!F24,Teams!K:K,0),1))</f>
        <v>#N/A</v>
      </c>
      <c r="M24" t="e">
        <f>IFERROR(INDEX(Teams!A:E,MATCH(Schedule!H24,Teams!E:E,0),1),INDEX(Teams!G:K,MATCH(Schedule!H24,Teams!K:K,0),1))</f>
        <v>#N/A</v>
      </c>
    </row>
    <row r="25" spans="1:13">
      <c r="A25">
        <v>24</v>
      </c>
      <c r="B25" t="e">
        <f t="shared" si="0"/>
        <v>#N/A</v>
      </c>
      <c r="C25" s="38">
        <v>36256</v>
      </c>
      <c r="D25" t="s">
        <v>22</v>
      </c>
      <c r="E25" t="s">
        <v>38</v>
      </c>
      <c r="J25" t="str">
        <f t="shared" si="1"/>
        <v/>
      </c>
      <c r="L25" t="e">
        <f>IFERROR(INDEX(Teams!A:E,MATCH(Schedule!F25,Teams!E:E,0),1),INDEX(Teams!G:K,MATCH(Schedule!F25,Teams!K:K,0),1))</f>
        <v>#N/A</v>
      </c>
      <c r="M25" t="e">
        <f>IFERROR(INDEX(Teams!A:E,MATCH(Schedule!H25,Teams!E:E,0),1),INDEX(Teams!G:K,MATCH(Schedule!H25,Teams!K:K,0),1))</f>
        <v>#N/A</v>
      </c>
    </row>
    <row r="26" spans="1:13">
      <c r="A26">
        <v>25</v>
      </c>
      <c r="B26" t="str">
        <f t="shared" si="0"/>
        <v>19990407_BOS@KC</v>
      </c>
      <c r="C26" s="38">
        <v>36257</v>
      </c>
      <c r="D26" t="s">
        <v>2</v>
      </c>
      <c r="E26" t="s">
        <v>39</v>
      </c>
      <c r="F26" t="s">
        <v>2374</v>
      </c>
      <c r="G26">
        <v>3</v>
      </c>
      <c r="H26" t="s">
        <v>2381</v>
      </c>
      <c r="I26">
        <v>4</v>
      </c>
      <c r="J26" t="str">
        <f t="shared" si="1"/>
        <v>W</v>
      </c>
      <c r="K26">
        <v>10</v>
      </c>
      <c r="L26" t="str">
        <f>IFERROR(INDEX(Teams!A:E,MATCH(Schedule!F26,Teams!E:E,0),1),INDEX(Teams!G:K,MATCH(Schedule!F26,Teams!K:K,0),1))</f>
        <v>BOS</v>
      </c>
      <c r="M26" t="str">
        <f>IFERROR(INDEX(Teams!A:E,MATCH(Schedule!H26,Teams!E:E,0),1),INDEX(Teams!G:K,MATCH(Schedule!H26,Teams!K:K,0),1))</f>
        <v>KC</v>
      </c>
    </row>
    <row r="27" spans="1:13">
      <c r="A27">
        <v>26</v>
      </c>
      <c r="B27" t="str">
        <f t="shared" si="0"/>
        <v>19990407_CHW@SEA</v>
      </c>
      <c r="C27" s="38">
        <v>36257</v>
      </c>
      <c r="D27" t="s">
        <v>4</v>
      </c>
      <c r="E27" t="s">
        <v>40</v>
      </c>
      <c r="F27" t="s">
        <v>2379</v>
      </c>
      <c r="G27">
        <v>2</v>
      </c>
      <c r="H27" t="s">
        <v>2386</v>
      </c>
      <c r="I27">
        <v>7</v>
      </c>
      <c r="J27" t="str">
        <f t="shared" si="1"/>
        <v>W</v>
      </c>
      <c r="L27" t="str">
        <f>IFERROR(INDEX(Teams!A:E,MATCH(Schedule!F27,Teams!E:E,0),1),INDEX(Teams!G:K,MATCH(Schedule!F27,Teams!K:K,0),1))</f>
        <v>CHW</v>
      </c>
      <c r="M27" t="str">
        <f>IFERROR(INDEX(Teams!A:E,MATCH(Schedule!H27,Teams!E:E,0),1),INDEX(Teams!G:K,MATCH(Schedule!H27,Teams!K:K,0),1))</f>
        <v>SEA</v>
      </c>
    </row>
    <row r="28" spans="1:13">
      <c r="A28">
        <v>27</v>
      </c>
      <c r="B28" t="e">
        <f t="shared" si="0"/>
        <v>#N/A</v>
      </c>
      <c r="C28" s="38">
        <v>36257</v>
      </c>
      <c r="D28" t="s">
        <v>25</v>
      </c>
      <c r="E28" t="s">
        <v>41</v>
      </c>
      <c r="J28" t="str">
        <f t="shared" si="1"/>
        <v/>
      </c>
      <c r="L28" t="e">
        <f>IFERROR(INDEX(Teams!A:E,MATCH(Schedule!F28,Teams!E:E,0),1),INDEX(Teams!G:K,MATCH(Schedule!F28,Teams!K:K,0),1))</f>
        <v>#N/A</v>
      </c>
      <c r="M28" t="e">
        <f>IFERROR(INDEX(Teams!A:E,MATCH(Schedule!H28,Teams!E:E,0),1),INDEX(Teams!G:K,MATCH(Schedule!H28,Teams!K:K,0),1))</f>
        <v>#N/A</v>
      </c>
    </row>
    <row r="29" spans="1:13">
      <c r="A29">
        <v>28</v>
      </c>
      <c r="B29" t="str">
        <f t="shared" si="0"/>
        <v>19990407_DET@TEX</v>
      </c>
      <c r="C29" s="38">
        <v>36257</v>
      </c>
      <c r="D29" t="s">
        <v>6</v>
      </c>
      <c r="E29" t="s">
        <v>42</v>
      </c>
      <c r="F29" t="s">
        <v>2380</v>
      </c>
      <c r="G29">
        <v>7</v>
      </c>
      <c r="H29" t="s">
        <v>2384</v>
      </c>
      <c r="I29">
        <v>17</v>
      </c>
      <c r="J29" t="str">
        <f t="shared" si="1"/>
        <v>W</v>
      </c>
      <c r="L29" t="str">
        <f>IFERROR(INDEX(Teams!A:E,MATCH(Schedule!F29,Teams!E:E,0),1),INDEX(Teams!G:K,MATCH(Schedule!F29,Teams!K:K,0),1))</f>
        <v>DET</v>
      </c>
      <c r="M29" t="str">
        <f>IFERROR(INDEX(Teams!A:E,MATCH(Schedule!H29,Teams!E:E,0),1),INDEX(Teams!G:K,MATCH(Schedule!H29,Teams!K:K,0),1))</f>
        <v>TEX</v>
      </c>
    </row>
    <row r="30" spans="1:13">
      <c r="A30">
        <v>29</v>
      </c>
      <c r="B30" t="str">
        <f t="shared" si="0"/>
        <v>19990407_NYY@OAK</v>
      </c>
      <c r="C30" s="38">
        <v>36257</v>
      </c>
      <c r="D30" t="s">
        <v>8</v>
      </c>
      <c r="E30" t="s">
        <v>43</v>
      </c>
      <c r="F30" t="s">
        <v>2373</v>
      </c>
      <c r="G30">
        <v>10</v>
      </c>
      <c r="H30" t="s">
        <v>2385</v>
      </c>
      <c r="I30">
        <v>9</v>
      </c>
      <c r="J30" t="str">
        <f t="shared" si="1"/>
        <v>L</v>
      </c>
      <c r="L30" t="str">
        <f>IFERROR(INDEX(Teams!A:E,MATCH(Schedule!F30,Teams!E:E,0),1),INDEX(Teams!G:K,MATCH(Schedule!F30,Teams!K:K,0),1))</f>
        <v>NYY</v>
      </c>
      <c r="M30" t="str">
        <f>IFERROR(INDEX(Teams!A:E,MATCH(Schedule!H30,Teams!E:E,0),1),INDEX(Teams!G:K,MATCH(Schedule!H30,Teams!K:K,0),1))</f>
        <v>OAK</v>
      </c>
    </row>
    <row r="31" spans="1:13">
      <c r="A31">
        <v>30</v>
      </c>
      <c r="B31" t="e">
        <f t="shared" si="0"/>
        <v>#N/A</v>
      </c>
      <c r="C31" s="38">
        <v>36257</v>
      </c>
      <c r="D31" t="s">
        <v>29</v>
      </c>
      <c r="E31" t="s">
        <v>44</v>
      </c>
      <c r="J31" t="str">
        <f t="shared" si="1"/>
        <v/>
      </c>
      <c r="L31" t="e">
        <f>IFERROR(INDEX(Teams!A:E,MATCH(Schedule!F31,Teams!E:E,0),1),INDEX(Teams!G:K,MATCH(Schedule!F31,Teams!K:K,0),1))</f>
        <v>#N/A</v>
      </c>
      <c r="M31" t="e">
        <f>IFERROR(INDEX(Teams!A:E,MATCH(Schedule!H31,Teams!E:E,0),1),INDEX(Teams!G:K,MATCH(Schedule!H31,Teams!K:K,0),1))</f>
        <v>#N/A</v>
      </c>
    </row>
    <row r="32" spans="1:13">
      <c r="A32">
        <v>31</v>
      </c>
      <c r="B32" t="str">
        <f t="shared" si="0"/>
        <v>19990407_TB@BAL</v>
      </c>
      <c r="C32" s="38">
        <v>36257</v>
      </c>
      <c r="D32" t="s">
        <v>10</v>
      </c>
      <c r="E32" t="s">
        <v>45</v>
      </c>
      <c r="F32" t="s">
        <v>2377</v>
      </c>
      <c r="G32">
        <v>4</v>
      </c>
      <c r="H32" t="s">
        <v>2376</v>
      </c>
      <c r="I32">
        <v>5</v>
      </c>
      <c r="J32" t="str">
        <f t="shared" si="1"/>
        <v>W</v>
      </c>
      <c r="L32" t="str">
        <f>IFERROR(INDEX(Teams!A:E,MATCH(Schedule!F32,Teams!E:E,0),1),INDEX(Teams!G:K,MATCH(Schedule!F32,Teams!K:K,0),1))</f>
        <v>TB</v>
      </c>
      <c r="M32" t="str">
        <f>IFERROR(INDEX(Teams!A:E,MATCH(Schedule!H32,Teams!E:E,0),1),INDEX(Teams!G:K,MATCH(Schedule!H32,Teams!K:K,0),1))</f>
        <v>BAL</v>
      </c>
    </row>
    <row r="33" spans="1:13">
      <c r="A33">
        <v>32</v>
      </c>
      <c r="B33" t="str">
        <f t="shared" si="0"/>
        <v>19990407_MON@PIT</v>
      </c>
      <c r="C33" s="38">
        <v>36257</v>
      </c>
      <c r="D33" t="s">
        <v>12</v>
      </c>
      <c r="E33" t="s">
        <v>46</v>
      </c>
      <c r="F33" t="s">
        <v>2394</v>
      </c>
      <c r="G33">
        <v>4</v>
      </c>
      <c r="H33" t="s">
        <v>2398</v>
      </c>
      <c r="I33">
        <v>5</v>
      </c>
      <c r="J33" t="str">
        <f t="shared" si="1"/>
        <v>W</v>
      </c>
      <c r="L33" t="str">
        <f>IFERROR(INDEX(Teams!A:E,MATCH(Schedule!F33,Teams!E:E,0),1),INDEX(Teams!G:K,MATCH(Schedule!F33,Teams!K:K,0),1))</f>
        <v>MON</v>
      </c>
      <c r="M33" t="str">
        <f>IFERROR(INDEX(Teams!A:E,MATCH(Schedule!H33,Teams!E:E,0),1),INDEX(Teams!G:K,MATCH(Schedule!H33,Teams!K:K,0),1))</f>
        <v>PIT</v>
      </c>
    </row>
    <row r="34" spans="1:13">
      <c r="A34">
        <v>33</v>
      </c>
      <c r="B34" t="str">
        <f t="shared" si="0"/>
        <v>19990407_SF@CIN</v>
      </c>
      <c r="C34" s="38">
        <v>36257</v>
      </c>
      <c r="D34" t="s">
        <v>14</v>
      </c>
      <c r="E34" t="s">
        <v>47</v>
      </c>
      <c r="F34" t="s">
        <v>2403</v>
      </c>
      <c r="G34">
        <v>6</v>
      </c>
      <c r="H34" t="s">
        <v>2397</v>
      </c>
      <c r="I34">
        <v>1</v>
      </c>
      <c r="J34" t="str">
        <f t="shared" si="1"/>
        <v>L</v>
      </c>
      <c r="L34" t="str">
        <f>IFERROR(INDEX(Teams!A:E,MATCH(Schedule!F34,Teams!E:E,0),1),INDEX(Teams!G:K,MATCH(Schedule!F34,Teams!K:K,0),1))</f>
        <v>SF</v>
      </c>
      <c r="M34" t="str">
        <f>IFERROR(INDEX(Teams!A:E,MATCH(Schedule!H34,Teams!E:E,0),1),INDEX(Teams!G:K,MATCH(Schedule!H34,Teams!K:K,0),1))</f>
        <v>CIN</v>
      </c>
    </row>
    <row r="35" spans="1:13">
      <c r="A35">
        <v>34</v>
      </c>
      <c r="B35" t="str">
        <f t="shared" si="0"/>
        <v>19990407_ARI@LA</v>
      </c>
      <c r="C35" s="38">
        <v>36257</v>
      </c>
      <c r="D35" t="s">
        <v>16</v>
      </c>
      <c r="E35" t="s">
        <v>48</v>
      </c>
      <c r="F35" t="s">
        <v>2402</v>
      </c>
      <c r="G35">
        <v>4</v>
      </c>
      <c r="H35" t="s">
        <v>2404</v>
      </c>
      <c r="I35">
        <v>9</v>
      </c>
      <c r="J35" t="str">
        <f t="shared" si="1"/>
        <v>W</v>
      </c>
      <c r="L35" t="str">
        <f>IFERROR(INDEX(Teams!A:E,MATCH(Schedule!F35,Teams!E:E,0),1),INDEX(Teams!G:K,MATCH(Schedule!F35,Teams!K:K,0),1))</f>
        <v>ARI</v>
      </c>
      <c r="M35" t="str">
        <f>IFERROR(INDEX(Teams!A:E,MATCH(Schedule!H35,Teams!E:E,0),1),INDEX(Teams!G:K,MATCH(Schedule!H35,Teams!K:K,0),1))</f>
        <v>LA</v>
      </c>
    </row>
    <row r="36" spans="1:13">
      <c r="A36">
        <v>35</v>
      </c>
      <c r="B36" t="e">
        <f t="shared" si="0"/>
        <v>#N/A</v>
      </c>
      <c r="C36" s="38">
        <v>36257</v>
      </c>
      <c r="D36" t="s">
        <v>34</v>
      </c>
      <c r="E36" t="s">
        <v>49</v>
      </c>
      <c r="J36" t="str">
        <f t="shared" si="1"/>
        <v/>
      </c>
      <c r="L36" t="e">
        <f>IFERROR(INDEX(Teams!A:E,MATCH(Schedule!F36,Teams!E:E,0),1),INDEX(Teams!G:K,MATCH(Schedule!F36,Teams!K:K,0),1))</f>
        <v>#N/A</v>
      </c>
      <c r="M36" t="e">
        <f>IFERROR(INDEX(Teams!A:E,MATCH(Schedule!H36,Teams!E:E,0),1),INDEX(Teams!G:K,MATCH(Schedule!H36,Teams!K:K,0),1))</f>
        <v>#N/A</v>
      </c>
    </row>
    <row r="37" spans="1:13">
      <c r="A37">
        <v>36</v>
      </c>
      <c r="B37" t="str">
        <f t="shared" si="0"/>
        <v>19990407_COL@SD</v>
      </c>
      <c r="C37" s="38">
        <v>36257</v>
      </c>
      <c r="D37" t="s">
        <v>0</v>
      </c>
      <c r="E37" t="s">
        <v>50</v>
      </c>
      <c r="F37" t="s">
        <v>2371</v>
      </c>
      <c r="G37">
        <v>8</v>
      </c>
      <c r="H37" t="s">
        <v>2372</v>
      </c>
      <c r="I37">
        <v>2</v>
      </c>
      <c r="J37" t="str">
        <f t="shared" si="1"/>
        <v>L</v>
      </c>
      <c r="L37" t="str">
        <f>IFERROR(INDEX(Teams!A:E,MATCH(Schedule!F37,Teams!E:E,0),1),INDEX(Teams!G:K,MATCH(Schedule!F37,Teams!K:K,0),1))</f>
        <v>COL</v>
      </c>
      <c r="M37" t="str">
        <f>IFERROR(INDEX(Teams!A:E,MATCH(Schedule!H37,Teams!E:E,0),1),INDEX(Teams!G:K,MATCH(Schedule!H37,Teams!K:K,0),1))</f>
        <v>SD</v>
      </c>
    </row>
    <row r="38" spans="1:13">
      <c r="A38">
        <v>37</v>
      </c>
      <c r="B38" t="str">
        <f t="shared" si="0"/>
        <v>19990407_MIL@STL</v>
      </c>
      <c r="C38" s="38">
        <v>36257</v>
      </c>
      <c r="D38" t="s">
        <v>18</v>
      </c>
      <c r="E38" t="s">
        <v>51</v>
      </c>
      <c r="F38" t="s">
        <v>2400</v>
      </c>
      <c r="G38">
        <v>5</v>
      </c>
      <c r="H38" t="s">
        <v>2399</v>
      </c>
      <c r="I38">
        <v>6</v>
      </c>
      <c r="J38" t="str">
        <f t="shared" si="1"/>
        <v>W</v>
      </c>
      <c r="L38" t="str">
        <f>IFERROR(INDEX(Teams!A:E,MATCH(Schedule!F38,Teams!E:E,0),1),INDEX(Teams!G:K,MATCH(Schedule!F38,Teams!K:K,0),1))</f>
        <v>MIL</v>
      </c>
      <c r="M38" t="str">
        <f>IFERROR(INDEX(Teams!A:E,MATCH(Schedule!H38,Teams!E:E,0),1),INDEX(Teams!G:K,MATCH(Schedule!H38,Teams!K:K,0),1))</f>
        <v>STL</v>
      </c>
    </row>
    <row r="39" spans="1:13">
      <c r="A39">
        <v>38</v>
      </c>
      <c r="B39" t="e">
        <f t="shared" si="0"/>
        <v>#N/A</v>
      </c>
      <c r="C39" s="38">
        <v>36257</v>
      </c>
      <c r="D39" t="s">
        <v>20</v>
      </c>
      <c r="E39" t="s">
        <v>52</v>
      </c>
      <c r="J39" t="str">
        <f t="shared" si="1"/>
        <v/>
      </c>
      <c r="L39" t="e">
        <f>IFERROR(INDEX(Teams!A:E,MATCH(Schedule!F39,Teams!E:E,0),1),INDEX(Teams!G:K,MATCH(Schedule!F39,Teams!K:K,0),1))</f>
        <v>#N/A</v>
      </c>
      <c r="M39" t="e">
        <f>IFERROR(INDEX(Teams!A:E,MATCH(Schedule!H39,Teams!E:E,0),1),INDEX(Teams!G:K,MATCH(Schedule!H39,Teams!K:K,0),1))</f>
        <v>#N/A</v>
      </c>
    </row>
    <row r="40" spans="1:13">
      <c r="A40">
        <v>39</v>
      </c>
      <c r="B40" t="e">
        <f t="shared" si="0"/>
        <v>#N/A</v>
      </c>
      <c r="C40" s="38">
        <v>36257</v>
      </c>
      <c r="D40" t="s">
        <v>22</v>
      </c>
      <c r="E40" t="s">
        <v>53</v>
      </c>
      <c r="J40" t="str">
        <f t="shared" si="1"/>
        <v/>
      </c>
      <c r="L40" t="e">
        <f>IFERROR(INDEX(Teams!A:E,MATCH(Schedule!F40,Teams!E:E,0),1),INDEX(Teams!G:K,MATCH(Schedule!F40,Teams!K:K,0),1))</f>
        <v>#N/A</v>
      </c>
      <c r="M40" t="e">
        <f>IFERROR(INDEX(Teams!A:E,MATCH(Schedule!H40,Teams!E:E,0),1),INDEX(Teams!G:K,MATCH(Schedule!H40,Teams!K:K,0),1))</f>
        <v>#N/A</v>
      </c>
    </row>
    <row r="41" spans="1:13">
      <c r="A41">
        <v>40</v>
      </c>
      <c r="B41" t="str">
        <f t="shared" si="0"/>
        <v>19990408_BOS@KC</v>
      </c>
      <c r="C41" s="38">
        <v>36258</v>
      </c>
      <c r="D41" t="s">
        <v>2</v>
      </c>
      <c r="E41" t="s">
        <v>54</v>
      </c>
      <c r="F41" t="s">
        <v>2374</v>
      </c>
      <c r="G41">
        <v>7</v>
      </c>
      <c r="H41" t="s">
        <v>2381</v>
      </c>
      <c r="I41">
        <v>3</v>
      </c>
      <c r="J41" t="str">
        <f t="shared" si="1"/>
        <v>L</v>
      </c>
      <c r="L41" t="str">
        <f>IFERROR(INDEX(Teams!A:E,MATCH(Schedule!F41,Teams!E:E,0),1),INDEX(Teams!G:K,MATCH(Schedule!F41,Teams!K:K,0),1))</f>
        <v>BOS</v>
      </c>
      <c r="M41" t="str">
        <f>IFERROR(INDEX(Teams!A:E,MATCH(Schedule!H41,Teams!E:E,0),1),INDEX(Teams!G:K,MATCH(Schedule!H41,Teams!K:K,0),1))</f>
        <v>KC</v>
      </c>
    </row>
    <row r="42" spans="1:13">
      <c r="A42">
        <v>41</v>
      </c>
      <c r="B42" t="e">
        <f t="shared" si="0"/>
        <v>#N/A</v>
      </c>
      <c r="C42" s="38">
        <v>36258</v>
      </c>
      <c r="D42" t="s">
        <v>25</v>
      </c>
      <c r="E42" t="s">
        <v>41</v>
      </c>
      <c r="J42" t="str">
        <f t="shared" si="1"/>
        <v/>
      </c>
      <c r="L42" t="e">
        <f>IFERROR(INDEX(Teams!A:E,MATCH(Schedule!F42,Teams!E:E,0),1),INDEX(Teams!G:K,MATCH(Schedule!F42,Teams!K:K,0),1))</f>
        <v>#N/A</v>
      </c>
      <c r="M42" t="e">
        <f>IFERROR(INDEX(Teams!A:E,MATCH(Schedule!H42,Teams!E:E,0),1),INDEX(Teams!G:K,MATCH(Schedule!H42,Teams!K:K,0),1))</f>
        <v>#N/A</v>
      </c>
    </row>
    <row r="43" spans="1:13">
      <c r="A43">
        <v>42</v>
      </c>
      <c r="B43" t="e">
        <f t="shared" si="0"/>
        <v>#N/A</v>
      </c>
      <c r="C43" s="38">
        <v>36258</v>
      </c>
      <c r="D43" t="s">
        <v>29</v>
      </c>
      <c r="E43" t="s">
        <v>55</v>
      </c>
      <c r="J43" t="str">
        <f t="shared" si="1"/>
        <v/>
      </c>
      <c r="L43" t="e">
        <f>IFERROR(INDEX(Teams!A:E,MATCH(Schedule!F43,Teams!E:E,0),1),INDEX(Teams!G:K,MATCH(Schedule!F43,Teams!K:K,0),1))</f>
        <v>#N/A</v>
      </c>
      <c r="M43" t="e">
        <f>IFERROR(INDEX(Teams!A:E,MATCH(Schedule!H43,Teams!E:E,0),1),INDEX(Teams!G:K,MATCH(Schedule!H43,Teams!K:K,0),1))</f>
        <v>#N/A</v>
      </c>
    </row>
    <row r="44" spans="1:13">
      <c r="A44">
        <v>43</v>
      </c>
      <c r="B44" t="str">
        <f t="shared" si="0"/>
        <v>19990408_TB@BAL</v>
      </c>
      <c r="C44" s="38">
        <v>36258</v>
      </c>
      <c r="D44" t="s">
        <v>10</v>
      </c>
      <c r="E44" t="s">
        <v>56</v>
      </c>
      <c r="F44" t="s">
        <v>2377</v>
      </c>
      <c r="G44">
        <v>0</v>
      </c>
      <c r="H44" t="s">
        <v>2376</v>
      </c>
      <c r="I44">
        <v>4</v>
      </c>
      <c r="J44" t="str">
        <f t="shared" si="1"/>
        <v>W</v>
      </c>
      <c r="L44" t="str">
        <f>IFERROR(INDEX(Teams!A:E,MATCH(Schedule!F44,Teams!E:E,0),1),INDEX(Teams!G:K,MATCH(Schedule!F44,Teams!K:K,0),1))</f>
        <v>TB</v>
      </c>
      <c r="M44" t="str">
        <f>IFERROR(INDEX(Teams!A:E,MATCH(Schedule!H44,Teams!E:E,0),1),INDEX(Teams!G:K,MATCH(Schedule!H44,Teams!K:K,0),1))</f>
        <v>BAL</v>
      </c>
    </row>
    <row r="45" spans="1:13">
      <c r="A45">
        <v>44</v>
      </c>
      <c r="B45" t="e">
        <f t="shared" si="0"/>
        <v>#N/A</v>
      </c>
      <c r="C45" s="38">
        <v>36258</v>
      </c>
      <c r="D45" t="s">
        <v>34</v>
      </c>
      <c r="E45" t="s">
        <v>57</v>
      </c>
      <c r="J45" t="str">
        <f t="shared" si="1"/>
        <v/>
      </c>
      <c r="L45" t="e">
        <f>IFERROR(INDEX(Teams!A:E,MATCH(Schedule!F45,Teams!E:E,0),1),INDEX(Teams!G:K,MATCH(Schedule!F45,Teams!K:K,0),1))</f>
        <v>#N/A</v>
      </c>
      <c r="M45" t="e">
        <f>IFERROR(INDEX(Teams!A:E,MATCH(Schedule!H45,Teams!E:E,0),1),INDEX(Teams!G:K,MATCH(Schedule!H45,Teams!K:K,0),1))</f>
        <v>#N/A</v>
      </c>
    </row>
    <row r="46" spans="1:13">
      <c r="A46">
        <v>45</v>
      </c>
      <c r="B46" t="e">
        <f t="shared" si="0"/>
        <v>#N/A</v>
      </c>
      <c r="C46" s="38">
        <v>36258</v>
      </c>
      <c r="D46" t="s">
        <v>16</v>
      </c>
      <c r="E46" t="s">
        <v>58</v>
      </c>
      <c r="J46" t="str">
        <f t="shared" si="1"/>
        <v/>
      </c>
      <c r="L46" t="e">
        <f>IFERROR(INDEX(Teams!A:E,MATCH(Schedule!F46,Teams!E:E,0),1),INDEX(Teams!G:K,MATCH(Schedule!F46,Teams!K:K,0),1))</f>
        <v>#N/A</v>
      </c>
      <c r="M46" t="e">
        <f>IFERROR(INDEX(Teams!A:E,MATCH(Schedule!H46,Teams!E:E,0),1),INDEX(Teams!G:K,MATCH(Schedule!H46,Teams!K:K,0),1))</f>
        <v>#N/A</v>
      </c>
    </row>
    <row r="47" spans="1:13">
      <c r="A47">
        <v>46</v>
      </c>
      <c r="B47" t="str">
        <f t="shared" si="0"/>
        <v>19990408_MIL@STL</v>
      </c>
      <c r="C47" s="38">
        <v>36258</v>
      </c>
      <c r="D47" t="s">
        <v>18</v>
      </c>
      <c r="E47" t="s">
        <v>59</v>
      </c>
      <c r="F47" t="s">
        <v>2400</v>
      </c>
      <c r="G47">
        <v>5</v>
      </c>
      <c r="H47" t="s">
        <v>2399</v>
      </c>
      <c r="I47">
        <v>4</v>
      </c>
      <c r="J47" t="str">
        <f t="shared" si="1"/>
        <v>L</v>
      </c>
      <c r="K47">
        <v>11</v>
      </c>
      <c r="L47" t="str">
        <f>IFERROR(INDEX(Teams!A:E,MATCH(Schedule!F47,Teams!E:E,0),1),INDEX(Teams!G:K,MATCH(Schedule!F47,Teams!K:K,0),1))</f>
        <v>MIL</v>
      </c>
      <c r="M47" t="str">
        <f>IFERROR(INDEX(Teams!A:E,MATCH(Schedule!H47,Teams!E:E,0),1),INDEX(Teams!G:K,MATCH(Schedule!H47,Teams!K:K,0),1))</f>
        <v>STL</v>
      </c>
    </row>
    <row r="48" spans="1:13">
      <c r="A48">
        <v>47</v>
      </c>
      <c r="B48" t="e">
        <f t="shared" si="0"/>
        <v>#N/A</v>
      </c>
      <c r="C48" s="38">
        <v>36258</v>
      </c>
      <c r="D48" t="s">
        <v>60</v>
      </c>
      <c r="E48" t="s">
        <v>61</v>
      </c>
      <c r="J48" t="str">
        <f t="shared" si="1"/>
        <v/>
      </c>
      <c r="L48" t="e">
        <f>IFERROR(INDEX(Teams!A:E,MATCH(Schedule!F48,Teams!E:E,0),1),INDEX(Teams!G:K,MATCH(Schedule!F48,Teams!K:K,0),1))</f>
        <v>#N/A</v>
      </c>
      <c r="M48" t="e">
        <f>IFERROR(INDEX(Teams!A:E,MATCH(Schedule!H48,Teams!E:E,0),1),INDEX(Teams!G:K,MATCH(Schedule!H48,Teams!K:K,0),1))</f>
        <v>#N/A</v>
      </c>
    </row>
    <row r="49" spans="1:13">
      <c r="A49">
        <v>48</v>
      </c>
      <c r="B49" t="e">
        <f t="shared" si="0"/>
        <v>#N/A</v>
      </c>
      <c r="C49" s="38">
        <v>36258</v>
      </c>
      <c r="D49" t="s">
        <v>22</v>
      </c>
      <c r="E49" t="s">
        <v>62</v>
      </c>
      <c r="J49" t="str">
        <f t="shared" si="1"/>
        <v/>
      </c>
      <c r="L49" t="e">
        <f>IFERROR(INDEX(Teams!A:E,MATCH(Schedule!F49,Teams!E:E,0),1),INDEX(Teams!G:K,MATCH(Schedule!F49,Teams!K:K,0),1))</f>
        <v>#N/A</v>
      </c>
      <c r="M49" t="e">
        <f>IFERROR(INDEX(Teams!A:E,MATCH(Schedule!H49,Teams!E:E,0),1),INDEX(Teams!G:K,MATCH(Schedule!H49,Teams!K:K,0),1))</f>
        <v>#N/A</v>
      </c>
    </row>
    <row r="50" spans="1:13">
      <c r="A50">
        <v>49</v>
      </c>
      <c r="B50" t="e">
        <f t="shared" si="0"/>
        <v>#N/A</v>
      </c>
      <c r="C50" s="38">
        <v>36258</v>
      </c>
      <c r="D50" t="s">
        <v>63</v>
      </c>
      <c r="E50" t="s">
        <v>64</v>
      </c>
      <c r="J50" t="str">
        <f t="shared" si="1"/>
        <v/>
      </c>
      <c r="L50" t="e">
        <f>IFERROR(INDEX(Teams!A:E,MATCH(Schedule!F50,Teams!E:E,0),1),INDEX(Teams!G:K,MATCH(Schedule!F50,Teams!K:K,0),1))</f>
        <v>#N/A</v>
      </c>
      <c r="M50" t="e">
        <f>IFERROR(INDEX(Teams!A:E,MATCH(Schedule!H50,Teams!E:E,0),1),INDEX(Teams!G:K,MATCH(Schedule!H50,Teams!K:K,0),1))</f>
        <v>#N/A</v>
      </c>
    </row>
    <row r="51" spans="1:13">
      <c r="A51">
        <v>50</v>
      </c>
      <c r="B51" t="e">
        <f t="shared" si="0"/>
        <v>#N/A</v>
      </c>
      <c r="C51" s="38">
        <v>36259</v>
      </c>
      <c r="D51" t="s">
        <v>65</v>
      </c>
      <c r="E51" t="s">
        <v>66</v>
      </c>
      <c r="J51" t="str">
        <f t="shared" si="1"/>
        <v/>
      </c>
      <c r="L51" t="e">
        <f>IFERROR(INDEX(Teams!A:E,MATCH(Schedule!F51,Teams!E:E,0),1),INDEX(Teams!G:K,MATCH(Schedule!F51,Teams!K:K,0),1))</f>
        <v>#N/A</v>
      </c>
      <c r="M51" t="e">
        <f>IFERROR(INDEX(Teams!A:E,MATCH(Schedule!H51,Teams!E:E,0),1),INDEX(Teams!G:K,MATCH(Schedule!H51,Teams!K:K,0),1))</f>
        <v>#N/A</v>
      </c>
    </row>
    <row r="52" spans="1:13">
      <c r="A52">
        <v>51</v>
      </c>
      <c r="B52" t="e">
        <f t="shared" si="0"/>
        <v>#N/A</v>
      </c>
      <c r="C52" s="38">
        <v>36259</v>
      </c>
      <c r="D52" t="s">
        <v>6</v>
      </c>
      <c r="E52" t="s">
        <v>67</v>
      </c>
      <c r="J52" t="str">
        <f t="shared" si="1"/>
        <v/>
      </c>
      <c r="L52" t="e">
        <f>IFERROR(INDEX(Teams!A:E,MATCH(Schedule!F52,Teams!E:E,0),1),INDEX(Teams!G:K,MATCH(Schedule!F52,Teams!K:K,0),1))</f>
        <v>#N/A</v>
      </c>
      <c r="M52" t="e">
        <f>IFERROR(INDEX(Teams!A:E,MATCH(Schedule!H52,Teams!E:E,0),1),INDEX(Teams!G:K,MATCH(Schedule!H52,Teams!K:K,0),1))</f>
        <v>#N/A</v>
      </c>
    </row>
    <row r="53" spans="1:13">
      <c r="A53">
        <v>52</v>
      </c>
      <c r="B53" t="e">
        <f t="shared" si="0"/>
        <v>#N/A</v>
      </c>
      <c r="C53" s="38">
        <v>36259</v>
      </c>
      <c r="D53" t="s">
        <v>68</v>
      </c>
      <c r="E53" t="s">
        <v>69</v>
      </c>
      <c r="J53" t="str">
        <f t="shared" si="1"/>
        <v/>
      </c>
      <c r="L53" t="e">
        <f>IFERROR(INDEX(Teams!A:E,MATCH(Schedule!F53,Teams!E:E,0),1),INDEX(Teams!G:K,MATCH(Schedule!F53,Teams!K:K,0),1))</f>
        <v>#N/A</v>
      </c>
      <c r="M53" t="e">
        <f>IFERROR(INDEX(Teams!A:E,MATCH(Schedule!H53,Teams!E:E,0),1),INDEX(Teams!G:K,MATCH(Schedule!H53,Teams!K:K,0),1))</f>
        <v>#N/A</v>
      </c>
    </row>
    <row r="54" spans="1:13">
      <c r="A54">
        <v>53</v>
      </c>
      <c r="B54" t="e">
        <f t="shared" si="0"/>
        <v>#N/A</v>
      </c>
      <c r="C54" s="38">
        <v>36259</v>
      </c>
      <c r="D54" t="s">
        <v>29</v>
      </c>
      <c r="E54" t="s">
        <v>70</v>
      </c>
      <c r="J54" t="str">
        <f t="shared" si="1"/>
        <v/>
      </c>
      <c r="L54" t="e">
        <f>IFERROR(INDEX(Teams!A:E,MATCH(Schedule!F54,Teams!E:E,0),1),INDEX(Teams!G:K,MATCH(Schedule!F54,Teams!K:K,0),1))</f>
        <v>#N/A</v>
      </c>
      <c r="M54" t="e">
        <f>IFERROR(INDEX(Teams!A:E,MATCH(Schedule!H54,Teams!E:E,0),1),INDEX(Teams!G:K,MATCH(Schedule!H54,Teams!K:K,0),1))</f>
        <v>#N/A</v>
      </c>
    </row>
    <row r="55" spans="1:13">
      <c r="A55">
        <v>54</v>
      </c>
      <c r="B55" t="e">
        <f t="shared" si="0"/>
        <v>#N/A</v>
      </c>
      <c r="C55" s="38">
        <v>36259</v>
      </c>
      <c r="D55" t="s">
        <v>71</v>
      </c>
      <c r="E55" t="s">
        <v>72</v>
      </c>
      <c r="J55" t="str">
        <f t="shared" si="1"/>
        <v/>
      </c>
      <c r="L55" t="e">
        <f>IFERROR(INDEX(Teams!A:E,MATCH(Schedule!F55,Teams!E:E,0),1),INDEX(Teams!G:K,MATCH(Schedule!F55,Teams!K:K,0),1))</f>
        <v>#N/A</v>
      </c>
      <c r="M55" t="e">
        <f>IFERROR(INDEX(Teams!A:E,MATCH(Schedule!H55,Teams!E:E,0),1),INDEX(Teams!G:K,MATCH(Schedule!H55,Teams!K:K,0),1))</f>
        <v>#N/A</v>
      </c>
    </row>
    <row r="56" spans="1:13">
      <c r="A56">
        <v>55</v>
      </c>
      <c r="B56" t="e">
        <f t="shared" si="0"/>
        <v>#N/A</v>
      </c>
      <c r="C56" s="38">
        <v>36259</v>
      </c>
      <c r="D56" t="s">
        <v>4</v>
      </c>
      <c r="E56" t="s">
        <v>73</v>
      </c>
      <c r="J56" t="str">
        <f t="shared" si="1"/>
        <v/>
      </c>
      <c r="L56" t="e">
        <f>IFERROR(INDEX(Teams!A:E,MATCH(Schedule!F56,Teams!E:E,0),1),INDEX(Teams!G:K,MATCH(Schedule!F56,Teams!K:K,0),1))</f>
        <v>#N/A</v>
      </c>
      <c r="M56" t="e">
        <f>IFERROR(INDEX(Teams!A:E,MATCH(Schedule!H56,Teams!E:E,0),1),INDEX(Teams!G:K,MATCH(Schedule!H56,Teams!K:K,0),1))</f>
        <v>#N/A</v>
      </c>
    </row>
    <row r="57" spans="1:13">
      <c r="A57">
        <v>56</v>
      </c>
      <c r="B57" t="e">
        <f t="shared" si="0"/>
        <v>#N/A</v>
      </c>
      <c r="C57" s="38">
        <v>36259</v>
      </c>
      <c r="D57" t="s">
        <v>10</v>
      </c>
      <c r="E57" t="s">
        <v>74</v>
      </c>
      <c r="J57" t="str">
        <f t="shared" si="1"/>
        <v/>
      </c>
      <c r="L57" t="e">
        <f>IFERROR(INDEX(Teams!A:E,MATCH(Schedule!F57,Teams!E:E,0),1),INDEX(Teams!G:K,MATCH(Schedule!F57,Teams!K:K,0),1))</f>
        <v>#N/A</v>
      </c>
      <c r="M57" t="e">
        <f>IFERROR(INDEX(Teams!A:E,MATCH(Schedule!H57,Teams!E:E,0),1),INDEX(Teams!G:K,MATCH(Schedule!H57,Teams!K:K,0),1))</f>
        <v>#N/A</v>
      </c>
    </row>
    <row r="58" spans="1:13">
      <c r="A58">
        <v>57</v>
      </c>
      <c r="B58" t="e">
        <f t="shared" si="0"/>
        <v>#N/A</v>
      </c>
      <c r="C58" s="38">
        <v>36259</v>
      </c>
      <c r="D58" t="s">
        <v>22</v>
      </c>
      <c r="E58" t="s">
        <v>75</v>
      </c>
      <c r="J58" t="str">
        <f t="shared" si="1"/>
        <v/>
      </c>
      <c r="L58" t="e">
        <f>IFERROR(INDEX(Teams!A:E,MATCH(Schedule!F58,Teams!E:E,0),1),INDEX(Teams!G:K,MATCH(Schedule!F58,Teams!K:K,0),1))</f>
        <v>#N/A</v>
      </c>
      <c r="M58" t="e">
        <f>IFERROR(INDEX(Teams!A:E,MATCH(Schedule!H58,Teams!E:E,0),1),INDEX(Teams!G:K,MATCH(Schedule!H58,Teams!K:K,0),1))</f>
        <v>#N/A</v>
      </c>
    </row>
    <row r="59" spans="1:13">
      <c r="A59">
        <v>58</v>
      </c>
      <c r="B59" t="e">
        <f t="shared" si="0"/>
        <v>#N/A</v>
      </c>
      <c r="C59" s="38">
        <v>36259</v>
      </c>
      <c r="D59" t="s">
        <v>12</v>
      </c>
      <c r="E59" t="s">
        <v>76</v>
      </c>
      <c r="J59" t="str">
        <f t="shared" si="1"/>
        <v/>
      </c>
      <c r="L59" t="e">
        <f>IFERROR(INDEX(Teams!A:E,MATCH(Schedule!F59,Teams!E:E,0),1),INDEX(Teams!G:K,MATCH(Schedule!F59,Teams!K:K,0),1))</f>
        <v>#N/A</v>
      </c>
      <c r="M59" t="e">
        <f>IFERROR(INDEX(Teams!A:E,MATCH(Schedule!H59,Teams!E:E,0),1),INDEX(Teams!G:K,MATCH(Schedule!H59,Teams!K:K,0),1))</f>
        <v>#N/A</v>
      </c>
    </row>
    <row r="60" spans="1:13">
      <c r="A60">
        <v>59</v>
      </c>
      <c r="B60" t="e">
        <f t="shared" si="0"/>
        <v>#N/A</v>
      </c>
      <c r="C60" s="38">
        <v>36259</v>
      </c>
      <c r="D60" t="s">
        <v>18</v>
      </c>
      <c r="E60" t="s">
        <v>77</v>
      </c>
      <c r="J60" t="str">
        <f t="shared" si="1"/>
        <v/>
      </c>
      <c r="L60" t="e">
        <f>IFERROR(INDEX(Teams!A:E,MATCH(Schedule!F60,Teams!E:E,0),1),INDEX(Teams!G:K,MATCH(Schedule!F60,Teams!K:K,0),1))</f>
        <v>#N/A</v>
      </c>
      <c r="M60" t="e">
        <f>IFERROR(INDEX(Teams!A:E,MATCH(Schedule!H60,Teams!E:E,0),1),INDEX(Teams!G:K,MATCH(Schedule!H60,Teams!K:K,0),1))</f>
        <v>#N/A</v>
      </c>
    </row>
    <row r="61" spans="1:13">
      <c r="A61">
        <v>60</v>
      </c>
      <c r="B61" t="e">
        <f t="shared" si="0"/>
        <v>#N/A</v>
      </c>
      <c r="C61" s="38">
        <v>36259</v>
      </c>
      <c r="D61" t="s">
        <v>16</v>
      </c>
      <c r="E61" t="s">
        <v>78</v>
      </c>
      <c r="J61" t="str">
        <f t="shared" si="1"/>
        <v/>
      </c>
      <c r="L61" t="e">
        <f>IFERROR(INDEX(Teams!A:E,MATCH(Schedule!F61,Teams!E:E,0),1),INDEX(Teams!G:K,MATCH(Schedule!F61,Teams!K:K,0),1))</f>
        <v>#N/A</v>
      </c>
      <c r="M61" t="e">
        <f>IFERROR(INDEX(Teams!A:E,MATCH(Schedule!H61,Teams!E:E,0),1),INDEX(Teams!G:K,MATCH(Schedule!H61,Teams!K:K,0),1))</f>
        <v>#N/A</v>
      </c>
    </row>
    <row r="62" spans="1:13">
      <c r="A62">
        <v>61</v>
      </c>
      <c r="B62" t="e">
        <f t="shared" si="0"/>
        <v>#N/A</v>
      </c>
      <c r="C62" s="38">
        <v>36259</v>
      </c>
      <c r="D62" t="s">
        <v>34</v>
      </c>
      <c r="E62" t="s">
        <v>79</v>
      </c>
      <c r="J62" t="str">
        <f t="shared" si="1"/>
        <v/>
      </c>
      <c r="L62" t="e">
        <f>IFERROR(INDEX(Teams!A:E,MATCH(Schedule!F62,Teams!E:E,0),1),INDEX(Teams!G:K,MATCH(Schedule!F62,Teams!K:K,0),1))</f>
        <v>#N/A</v>
      </c>
      <c r="M62" t="e">
        <f>IFERROR(INDEX(Teams!A:E,MATCH(Schedule!H62,Teams!E:E,0),1),INDEX(Teams!G:K,MATCH(Schedule!H62,Teams!K:K,0),1))</f>
        <v>#N/A</v>
      </c>
    </row>
    <row r="63" spans="1:13">
      <c r="A63">
        <v>62</v>
      </c>
      <c r="B63" t="e">
        <f t="shared" si="0"/>
        <v>#N/A</v>
      </c>
      <c r="C63" s="38">
        <v>36259</v>
      </c>
      <c r="D63" t="s">
        <v>60</v>
      </c>
      <c r="E63" t="s">
        <v>80</v>
      </c>
      <c r="J63" t="str">
        <f t="shared" si="1"/>
        <v/>
      </c>
      <c r="L63" t="e">
        <f>IFERROR(INDEX(Teams!A:E,MATCH(Schedule!F63,Teams!E:E,0),1),INDEX(Teams!G:K,MATCH(Schedule!F63,Teams!K:K,0),1))</f>
        <v>#N/A</v>
      </c>
      <c r="M63" t="e">
        <f>IFERROR(INDEX(Teams!A:E,MATCH(Schedule!H63,Teams!E:E,0),1),INDEX(Teams!G:K,MATCH(Schedule!H63,Teams!K:K,0),1))</f>
        <v>#N/A</v>
      </c>
    </row>
    <row r="64" spans="1:13">
      <c r="A64">
        <v>63</v>
      </c>
      <c r="B64" t="e">
        <f t="shared" si="0"/>
        <v>#N/A</v>
      </c>
      <c r="C64" s="38">
        <v>36259</v>
      </c>
      <c r="D64" t="s">
        <v>20</v>
      </c>
      <c r="E64" t="s">
        <v>81</v>
      </c>
      <c r="J64" t="str">
        <f t="shared" si="1"/>
        <v/>
      </c>
      <c r="L64" t="e">
        <f>IFERROR(INDEX(Teams!A:E,MATCH(Schedule!F64,Teams!E:E,0),1),INDEX(Teams!G:K,MATCH(Schedule!F64,Teams!K:K,0),1))</f>
        <v>#N/A</v>
      </c>
      <c r="M64" t="e">
        <f>IFERROR(INDEX(Teams!A:E,MATCH(Schedule!H64,Teams!E:E,0),1),INDEX(Teams!G:K,MATCH(Schedule!H64,Teams!K:K,0),1))</f>
        <v>#N/A</v>
      </c>
    </row>
    <row r="65" spans="1:13">
      <c r="A65">
        <v>64</v>
      </c>
      <c r="B65" t="e">
        <f t="shared" si="0"/>
        <v>#N/A</v>
      </c>
      <c r="C65" s="38">
        <v>36259</v>
      </c>
      <c r="D65" t="s">
        <v>63</v>
      </c>
      <c r="E65" t="s">
        <v>82</v>
      </c>
      <c r="J65" t="str">
        <f t="shared" si="1"/>
        <v/>
      </c>
      <c r="L65" t="e">
        <f>IFERROR(INDEX(Teams!A:E,MATCH(Schedule!F65,Teams!E:E,0),1),INDEX(Teams!G:K,MATCH(Schedule!F65,Teams!K:K,0),1))</f>
        <v>#N/A</v>
      </c>
      <c r="M65" t="e">
        <f>IFERROR(INDEX(Teams!A:E,MATCH(Schedule!H65,Teams!E:E,0),1),INDEX(Teams!G:K,MATCH(Schedule!H65,Teams!K:K,0),1))</f>
        <v>#N/A</v>
      </c>
    </row>
    <row r="66" spans="1:13">
      <c r="A66">
        <v>65</v>
      </c>
      <c r="B66" t="e">
        <f t="shared" si="0"/>
        <v>#N/A</v>
      </c>
      <c r="C66" s="38">
        <v>36260</v>
      </c>
      <c r="D66" t="s">
        <v>65</v>
      </c>
      <c r="E66" t="s">
        <v>83</v>
      </c>
      <c r="J66" t="str">
        <f t="shared" si="1"/>
        <v/>
      </c>
      <c r="L66" t="e">
        <f>IFERROR(INDEX(Teams!A:E,MATCH(Schedule!F66,Teams!E:E,0),1),INDEX(Teams!G:K,MATCH(Schedule!F66,Teams!K:K,0),1))</f>
        <v>#N/A</v>
      </c>
      <c r="M66" t="e">
        <f>IFERROR(INDEX(Teams!A:E,MATCH(Schedule!H66,Teams!E:E,0),1),INDEX(Teams!G:K,MATCH(Schedule!H66,Teams!K:K,0),1))</f>
        <v>#N/A</v>
      </c>
    </row>
    <row r="67" spans="1:13">
      <c r="A67">
        <v>66</v>
      </c>
      <c r="B67" t="e">
        <f t="shared" ref="B67:B130" si="2">TEXT(C67,"yyyymmdd")&amp;"_"&amp;L67&amp;"@"&amp;M67</f>
        <v>#N/A</v>
      </c>
      <c r="C67" s="38">
        <v>36260</v>
      </c>
      <c r="D67" t="s">
        <v>6</v>
      </c>
      <c r="E67" t="s">
        <v>84</v>
      </c>
      <c r="J67" t="str">
        <f t="shared" ref="J67:J130" si="3">IF(I67&gt;G67,"W",IF(I67=G67,"","L"))</f>
        <v/>
      </c>
      <c r="L67" t="e">
        <f>IFERROR(INDEX(Teams!A:E,MATCH(Schedule!F67,Teams!E:E,0),1),INDEX(Teams!G:K,MATCH(Schedule!F67,Teams!K:K,0),1))</f>
        <v>#N/A</v>
      </c>
      <c r="M67" t="e">
        <f>IFERROR(INDEX(Teams!A:E,MATCH(Schedule!H67,Teams!E:E,0),1),INDEX(Teams!G:K,MATCH(Schedule!H67,Teams!K:K,0),1))</f>
        <v>#N/A</v>
      </c>
    </row>
    <row r="68" spans="1:13">
      <c r="A68">
        <v>67</v>
      </c>
      <c r="B68" t="e">
        <f t="shared" si="2"/>
        <v>#N/A</v>
      </c>
      <c r="C68" s="38">
        <v>36260</v>
      </c>
      <c r="D68" t="s">
        <v>68</v>
      </c>
      <c r="E68" t="s">
        <v>85</v>
      </c>
      <c r="J68" t="str">
        <f t="shared" si="3"/>
        <v/>
      </c>
      <c r="L68" t="e">
        <f>IFERROR(INDEX(Teams!A:E,MATCH(Schedule!F68,Teams!E:E,0),1),INDEX(Teams!G:K,MATCH(Schedule!F68,Teams!K:K,0),1))</f>
        <v>#N/A</v>
      </c>
      <c r="M68" t="e">
        <f>IFERROR(INDEX(Teams!A:E,MATCH(Schedule!H68,Teams!E:E,0),1),INDEX(Teams!G:K,MATCH(Schedule!H68,Teams!K:K,0),1))</f>
        <v>#N/A</v>
      </c>
    </row>
    <row r="69" spans="1:13">
      <c r="A69">
        <v>68</v>
      </c>
      <c r="B69" t="e">
        <f t="shared" si="2"/>
        <v>#N/A</v>
      </c>
      <c r="C69" s="38">
        <v>36260</v>
      </c>
      <c r="D69" t="s">
        <v>29</v>
      </c>
      <c r="E69" t="s">
        <v>86</v>
      </c>
      <c r="J69" t="str">
        <f t="shared" si="3"/>
        <v/>
      </c>
      <c r="L69" t="e">
        <f>IFERROR(INDEX(Teams!A:E,MATCH(Schedule!F69,Teams!E:E,0),1),INDEX(Teams!G:K,MATCH(Schedule!F69,Teams!K:K,0),1))</f>
        <v>#N/A</v>
      </c>
      <c r="M69" t="e">
        <f>IFERROR(INDEX(Teams!A:E,MATCH(Schedule!H69,Teams!E:E,0),1),INDEX(Teams!G:K,MATCH(Schedule!H69,Teams!K:K,0),1))</f>
        <v>#N/A</v>
      </c>
    </row>
    <row r="70" spans="1:13">
      <c r="A70">
        <v>69</v>
      </c>
      <c r="B70" t="e">
        <f t="shared" si="2"/>
        <v>#N/A</v>
      </c>
      <c r="C70" s="38">
        <v>36260</v>
      </c>
      <c r="D70" t="s">
        <v>71</v>
      </c>
      <c r="E70" t="s">
        <v>87</v>
      </c>
      <c r="J70" t="str">
        <f t="shared" si="3"/>
        <v/>
      </c>
      <c r="L70" t="e">
        <f>IFERROR(INDEX(Teams!A:E,MATCH(Schedule!F70,Teams!E:E,0),1),INDEX(Teams!G:K,MATCH(Schedule!F70,Teams!K:K,0),1))</f>
        <v>#N/A</v>
      </c>
      <c r="M70" t="e">
        <f>IFERROR(INDEX(Teams!A:E,MATCH(Schedule!H70,Teams!E:E,0),1),INDEX(Teams!G:K,MATCH(Schedule!H70,Teams!K:K,0),1))</f>
        <v>#N/A</v>
      </c>
    </row>
    <row r="71" spans="1:13">
      <c r="A71">
        <v>70</v>
      </c>
      <c r="B71" t="e">
        <f t="shared" si="2"/>
        <v>#N/A</v>
      </c>
      <c r="C71" s="38">
        <v>36260</v>
      </c>
      <c r="D71" t="s">
        <v>4</v>
      </c>
      <c r="E71" t="s">
        <v>88</v>
      </c>
      <c r="J71" t="str">
        <f t="shared" si="3"/>
        <v/>
      </c>
      <c r="L71" t="e">
        <f>IFERROR(INDEX(Teams!A:E,MATCH(Schedule!F71,Teams!E:E,0),1),INDEX(Teams!G:K,MATCH(Schedule!F71,Teams!K:K,0),1))</f>
        <v>#N/A</v>
      </c>
      <c r="M71" t="e">
        <f>IFERROR(INDEX(Teams!A:E,MATCH(Schedule!H71,Teams!E:E,0),1),INDEX(Teams!G:K,MATCH(Schedule!H71,Teams!K:K,0),1))</f>
        <v>#N/A</v>
      </c>
    </row>
    <row r="72" spans="1:13">
      <c r="A72">
        <v>71</v>
      </c>
      <c r="B72" t="e">
        <f t="shared" si="2"/>
        <v>#N/A</v>
      </c>
      <c r="C72" s="38">
        <v>36260</v>
      </c>
      <c r="D72" t="s">
        <v>10</v>
      </c>
      <c r="E72" t="s">
        <v>89</v>
      </c>
      <c r="J72" t="str">
        <f t="shared" si="3"/>
        <v/>
      </c>
      <c r="L72" t="e">
        <f>IFERROR(INDEX(Teams!A:E,MATCH(Schedule!F72,Teams!E:E,0),1),INDEX(Teams!G:K,MATCH(Schedule!F72,Teams!K:K,0),1))</f>
        <v>#N/A</v>
      </c>
      <c r="M72" t="e">
        <f>IFERROR(INDEX(Teams!A:E,MATCH(Schedule!H72,Teams!E:E,0),1),INDEX(Teams!G:K,MATCH(Schedule!H72,Teams!K:K,0),1))</f>
        <v>#N/A</v>
      </c>
    </row>
    <row r="73" spans="1:13">
      <c r="A73">
        <v>72</v>
      </c>
      <c r="B73" t="e">
        <f t="shared" si="2"/>
        <v>#N/A</v>
      </c>
      <c r="C73" s="38">
        <v>36260</v>
      </c>
      <c r="D73" t="s">
        <v>22</v>
      </c>
      <c r="E73" t="s">
        <v>90</v>
      </c>
      <c r="J73" t="str">
        <f t="shared" si="3"/>
        <v/>
      </c>
      <c r="L73" t="e">
        <f>IFERROR(INDEX(Teams!A:E,MATCH(Schedule!F73,Teams!E:E,0),1),INDEX(Teams!G:K,MATCH(Schedule!F73,Teams!K:K,0),1))</f>
        <v>#N/A</v>
      </c>
      <c r="M73" t="e">
        <f>IFERROR(INDEX(Teams!A:E,MATCH(Schedule!H73,Teams!E:E,0),1),INDEX(Teams!G:K,MATCH(Schedule!H73,Teams!K:K,0),1))</f>
        <v>#N/A</v>
      </c>
    </row>
    <row r="74" spans="1:13">
      <c r="A74">
        <v>73</v>
      </c>
      <c r="B74" t="e">
        <f t="shared" si="2"/>
        <v>#N/A</v>
      </c>
      <c r="C74" s="38">
        <v>36260</v>
      </c>
      <c r="D74" t="s">
        <v>12</v>
      </c>
      <c r="E74" t="s">
        <v>91</v>
      </c>
      <c r="J74" t="str">
        <f t="shared" si="3"/>
        <v/>
      </c>
      <c r="L74" t="e">
        <f>IFERROR(INDEX(Teams!A:E,MATCH(Schedule!F74,Teams!E:E,0),1),INDEX(Teams!G:K,MATCH(Schedule!F74,Teams!K:K,0),1))</f>
        <v>#N/A</v>
      </c>
      <c r="M74" t="e">
        <f>IFERROR(INDEX(Teams!A:E,MATCH(Schedule!H74,Teams!E:E,0),1),INDEX(Teams!G:K,MATCH(Schedule!H74,Teams!K:K,0),1))</f>
        <v>#N/A</v>
      </c>
    </row>
    <row r="75" spans="1:13">
      <c r="A75">
        <v>74</v>
      </c>
      <c r="B75" t="e">
        <f t="shared" si="2"/>
        <v>#N/A</v>
      </c>
      <c r="C75" s="38">
        <v>36260</v>
      </c>
      <c r="D75" t="s">
        <v>18</v>
      </c>
      <c r="E75" t="s">
        <v>92</v>
      </c>
      <c r="J75" t="str">
        <f t="shared" si="3"/>
        <v/>
      </c>
      <c r="L75" t="e">
        <f>IFERROR(INDEX(Teams!A:E,MATCH(Schedule!F75,Teams!E:E,0),1),INDEX(Teams!G:K,MATCH(Schedule!F75,Teams!K:K,0),1))</f>
        <v>#N/A</v>
      </c>
      <c r="M75" t="e">
        <f>IFERROR(INDEX(Teams!A:E,MATCH(Schedule!H75,Teams!E:E,0),1),INDEX(Teams!G:K,MATCH(Schedule!H75,Teams!K:K,0),1))</f>
        <v>#N/A</v>
      </c>
    </row>
    <row r="76" spans="1:13">
      <c r="A76">
        <v>75</v>
      </c>
      <c r="B76" t="e">
        <f t="shared" si="2"/>
        <v>#N/A</v>
      </c>
      <c r="C76" s="38">
        <v>36260</v>
      </c>
      <c r="D76" t="s">
        <v>16</v>
      </c>
      <c r="E76" t="s">
        <v>93</v>
      </c>
      <c r="J76" t="str">
        <f t="shared" si="3"/>
        <v/>
      </c>
      <c r="L76" t="e">
        <f>IFERROR(INDEX(Teams!A:E,MATCH(Schedule!F76,Teams!E:E,0),1),INDEX(Teams!G:K,MATCH(Schedule!F76,Teams!K:K,0),1))</f>
        <v>#N/A</v>
      </c>
      <c r="M76" t="e">
        <f>IFERROR(INDEX(Teams!A:E,MATCH(Schedule!H76,Teams!E:E,0),1),INDEX(Teams!G:K,MATCH(Schedule!H76,Teams!K:K,0),1))</f>
        <v>#N/A</v>
      </c>
    </row>
    <row r="77" spans="1:13">
      <c r="A77">
        <v>76</v>
      </c>
      <c r="B77" t="e">
        <f t="shared" si="2"/>
        <v>#N/A</v>
      </c>
      <c r="C77" s="38">
        <v>36260</v>
      </c>
      <c r="D77" t="s">
        <v>34</v>
      </c>
      <c r="E77" t="s">
        <v>94</v>
      </c>
      <c r="J77" t="str">
        <f t="shared" si="3"/>
        <v/>
      </c>
      <c r="L77" t="e">
        <f>IFERROR(INDEX(Teams!A:E,MATCH(Schedule!F77,Teams!E:E,0),1),INDEX(Teams!G:K,MATCH(Schedule!F77,Teams!K:K,0),1))</f>
        <v>#N/A</v>
      </c>
      <c r="M77" t="e">
        <f>IFERROR(INDEX(Teams!A:E,MATCH(Schedule!H77,Teams!E:E,0),1),INDEX(Teams!G:K,MATCH(Schedule!H77,Teams!K:K,0),1))</f>
        <v>#N/A</v>
      </c>
    </row>
    <row r="78" spans="1:13">
      <c r="A78">
        <v>77</v>
      </c>
      <c r="B78" t="e">
        <f t="shared" si="2"/>
        <v>#N/A</v>
      </c>
      <c r="C78" s="38">
        <v>36260</v>
      </c>
      <c r="D78" t="s">
        <v>60</v>
      </c>
      <c r="E78" t="s">
        <v>95</v>
      </c>
      <c r="J78" t="str">
        <f t="shared" si="3"/>
        <v/>
      </c>
      <c r="L78" t="e">
        <f>IFERROR(INDEX(Teams!A:E,MATCH(Schedule!F78,Teams!E:E,0),1),INDEX(Teams!G:K,MATCH(Schedule!F78,Teams!K:K,0),1))</f>
        <v>#N/A</v>
      </c>
      <c r="M78" t="e">
        <f>IFERROR(INDEX(Teams!A:E,MATCH(Schedule!H78,Teams!E:E,0),1),INDEX(Teams!G:K,MATCH(Schedule!H78,Teams!K:K,0),1))</f>
        <v>#N/A</v>
      </c>
    </row>
    <row r="79" spans="1:13">
      <c r="A79">
        <v>78</v>
      </c>
      <c r="B79" t="e">
        <f t="shared" si="2"/>
        <v>#N/A</v>
      </c>
      <c r="C79" s="38">
        <v>36260</v>
      </c>
      <c r="D79" t="s">
        <v>20</v>
      </c>
      <c r="E79" t="s">
        <v>96</v>
      </c>
      <c r="J79" t="str">
        <f t="shared" si="3"/>
        <v/>
      </c>
      <c r="L79" t="e">
        <f>IFERROR(INDEX(Teams!A:E,MATCH(Schedule!F79,Teams!E:E,0),1),INDEX(Teams!G:K,MATCH(Schedule!F79,Teams!K:K,0),1))</f>
        <v>#N/A</v>
      </c>
      <c r="M79" t="e">
        <f>IFERROR(INDEX(Teams!A:E,MATCH(Schedule!H79,Teams!E:E,0),1),INDEX(Teams!G:K,MATCH(Schedule!H79,Teams!K:K,0),1))</f>
        <v>#N/A</v>
      </c>
    </row>
    <row r="80" spans="1:13">
      <c r="A80">
        <v>79</v>
      </c>
      <c r="B80" t="e">
        <f t="shared" si="2"/>
        <v>#N/A</v>
      </c>
      <c r="C80" s="38">
        <v>36260</v>
      </c>
      <c r="D80" t="s">
        <v>63</v>
      </c>
      <c r="E80" t="s">
        <v>97</v>
      </c>
      <c r="J80" t="str">
        <f t="shared" si="3"/>
        <v/>
      </c>
      <c r="L80" t="e">
        <f>IFERROR(INDEX(Teams!A:E,MATCH(Schedule!F80,Teams!E:E,0),1),INDEX(Teams!G:K,MATCH(Schedule!F80,Teams!K:K,0),1))</f>
        <v>#N/A</v>
      </c>
      <c r="M80" t="e">
        <f>IFERROR(INDEX(Teams!A:E,MATCH(Schedule!H80,Teams!E:E,0),1),INDEX(Teams!G:K,MATCH(Schedule!H80,Teams!K:K,0),1))</f>
        <v>#N/A</v>
      </c>
    </row>
    <row r="81" spans="1:13">
      <c r="A81">
        <v>80</v>
      </c>
      <c r="B81" t="e">
        <f t="shared" si="2"/>
        <v>#N/A</v>
      </c>
      <c r="C81" s="38">
        <v>36261</v>
      </c>
      <c r="D81" t="s">
        <v>65</v>
      </c>
      <c r="E81" t="s">
        <v>98</v>
      </c>
      <c r="J81" t="str">
        <f t="shared" si="3"/>
        <v/>
      </c>
      <c r="L81" t="e">
        <f>IFERROR(INDEX(Teams!A:E,MATCH(Schedule!F81,Teams!E:E,0),1),INDEX(Teams!G:K,MATCH(Schedule!F81,Teams!K:K,0),1))</f>
        <v>#N/A</v>
      </c>
      <c r="M81" t="e">
        <f>IFERROR(INDEX(Teams!A:E,MATCH(Schedule!H81,Teams!E:E,0),1),INDEX(Teams!G:K,MATCH(Schedule!H81,Teams!K:K,0),1))</f>
        <v>#N/A</v>
      </c>
    </row>
    <row r="82" spans="1:13">
      <c r="A82">
        <v>81</v>
      </c>
      <c r="B82" t="e">
        <f t="shared" si="2"/>
        <v>#N/A</v>
      </c>
      <c r="C82" s="38">
        <v>36261</v>
      </c>
      <c r="D82" t="s">
        <v>6</v>
      </c>
      <c r="E82" t="s">
        <v>99</v>
      </c>
      <c r="J82" t="str">
        <f t="shared" si="3"/>
        <v/>
      </c>
      <c r="L82" t="e">
        <f>IFERROR(INDEX(Teams!A:E,MATCH(Schedule!F82,Teams!E:E,0),1),INDEX(Teams!G:K,MATCH(Schedule!F82,Teams!K:K,0),1))</f>
        <v>#N/A</v>
      </c>
      <c r="M82" t="e">
        <f>IFERROR(INDEX(Teams!A:E,MATCH(Schedule!H82,Teams!E:E,0),1),INDEX(Teams!G:K,MATCH(Schedule!H82,Teams!K:K,0),1))</f>
        <v>#N/A</v>
      </c>
    </row>
    <row r="83" spans="1:13">
      <c r="A83">
        <v>82</v>
      </c>
      <c r="B83" t="e">
        <f t="shared" si="2"/>
        <v>#N/A</v>
      </c>
      <c r="C83" s="38">
        <v>36261</v>
      </c>
      <c r="D83" t="s">
        <v>68</v>
      </c>
      <c r="E83" t="s">
        <v>100</v>
      </c>
      <c r="J83" t="str">
        <f t="shared" si="3"/>
        <v/>
      </c>
      <c r="L83" t="e">
        <f>IFERROR(INDEX(Teams!A:E,MATCH(Schedule!F83,Teams!E:E,0),1),INDEX(Teams!G:K,MATCH(Schedule!F83,Teams!K:K,0),1))</f>
        <v>#N/A</v>
      </c>
      <c r="M83" t="e">
        <f>IFERROR(INDEX(Teams!A:E,MATCH(Schedule!H83,Teams!E:E,0),1),INDEX(Teams!G:K,MATCH(Schedule!H83,Teams!K:K,0),1))</f>
        <v>#N/A</v>
      </c>
    </row>
    <row r="84" spans="1:13">
      <c r="A84">
        <v>83</v>
      </c>
      <c r="B84" t="e">
        <f t="shared" si="2"/>
        <v>#N/A</v>
      </c>
      <c r="C84" s="38">
        <v>36261</v>
      </c>
      <c r="D84" t="s">
        <v>29</v>
      </c>
      <c r="E84" t="s">
        <v>101</v>
      </c>
      <c r="J84" t="str">
        <f t="shared" si="3"/>
        <v/>
      </c>
      <c r="L84" t="e">
        <f>IFERROR(INDEX(Teams!A:E,MATCH(Schedule!F84,Teams!E:E,0),1),INDEX(Teams!G:K,MATCH(Schedule!F84,Teams!K:K,0),1))</f>
        <v>#N/A</v>
      </c>
      <c r="M84" t="e">
        <f>IFERROR(INDEX(Teams!A:E,MATCH(Schedule!H84,Teams!E:E,0),1),INDEX(Teams!G:K,MATCH(Schedule!H84,Teams!K:K,0),1))</f>
        <v>#N/A</v>
      </c>
    </row>
    <row r="85" spans="1:13">
      <c r="A85">
        <v>84</v>
      </c>
      <c r="B85" t="e">
        <f t="shared" si="2"/>
        <v>#N/A</v>
      </c>
      <c r="C85" s="38">
        <v>36261</v>
      </c>
      <c r="D85" t="s">
        <v>71</v>
      </c>
      <c r="E85" t="s">
        <v>102</v>
      </c>
      <c r="J85" t="str">
        <f t="shared" si="3"/>
        <v/>
      </c>
      <c r="L85" t="e">
        <f>IFERROR(INDEX(Teams!A:E,MATCH(Schedule!F85,Teams!E:E,0),1),INDEX(Teams!G:K,MATCH(Schedule!F85,Teams!K:K,0),1))</f>
        <v>#N/A</v>
      </c>
      <c r="M85" t="e">
        <f>IFERROR(INDEX(Teams!A:E,MATCH(Schedule!H85,Teams!E:E,0),1),INDEX(Teams!G:K,MATCH(Schedule!H85,Teams!K:K,0),1))</f>
        <v>#N/A</v>
      </c>
    </row>
    <row r="86" spans="1:13">
      <c r="A86">
        <v>85</v>
      </c>
      <c r="B86" t="e">
        <f t="shared" si="2"/>
        <v>#N/A</v>
      </c>
      <c r="C86" s="38">
        <v>36261</v>
      </c>
      <c r="D86" t="s">
        <v>4</v>
      </c>
      <c r="E86" t="s">
        <v>103</v>
      </c>
      <c r="J86" t="str">
        <f t="shared" si="3"/>
        <v/>
      </c>
      <c r="L86" t="e">
        <f>IFERROR(INDEX(Teams!A:E,MATCH(Schedule!F86,Teams!E:E,0),1),INDEX(Teams!G:K,MATCH(Schedule!F86,Teams!K:K,0),1))</f>
        <v>#N/A</v>
      </c>
      <c r="M86" t="e">
        <f>IFERROR(INDEX(Teams!A:E,MATCH(Schedule!H86,Teams!E:E,0),1),INDEX(Teams!G:K,MATCH(Schedule!H86,Teams!K:K,0),1))</f>
        <v>#N/A</v>
      </c>
    </row>
    <row r="87" spans="1:13">
      <c r="A87">
        <v>86</v>
      </c>
      <c r="B87" t="e">
        <f t="shared" si="2"/>
        <v>#N/A</v>
      </c>
      <c r="C87" s="38">
        <v>36261</v>
      </c>
      <c r="D87" t="s">
        <v>10</v>
      </c>
      <c r="E87" t="s">
        <v>104</v>
      </c>
      <c r="J87" t="str">
        <f t="shared" si="3"/>
        <v/>
      </c>
      <c r="L87" t="e">
        <f>IFERROR(INDEX(Teams!A:E,MATCH(Schedule!F87,Teams!E:E,0),1),INDEX(Teams!G:K,MATCH(Schedule!F87,Teams!K:K,0),1))</f>
        <v>#N/A</v>
      </c>
      <c r="M87" t="e">
        <f>IFERROR(INDEX(Teams!A:E,MATCH(Schedule!H87,Teams!E:E,0),1),INDEX(Teams!G:K,MATCH(Schedule!H87,Teams!K:K,0),1))</f>
        <v>#N/A</v>
      </c>
    </row>
    <row r="88" spans="1:13">
      <c r="A88">
        <v>87</v>
      </c>
      <c r="B88" t="e">
        <f t="shared" si="2"/>
        <v>#N/A</v>
      </c>
      <c r="C88" s="38">
        <v>36261</v>
      </c>
      <c r="D88" t="s">
        <v>22</v>
      </c>
      <c r="E88" t="s">
        <v>105</v>
      </c>
      <c r="J88" t="str">
        <f t="shared" si="3"/>
        <v/>
      </c>
      <c r="L88" t="e">
        <f>IFERROR(INDEX(Teams!A:E,MATCH(Schedule!F88,Teams!E:E,0),1),INDEX(Teams!G:K,MATCH(Schedule!F88,Teams!K:K,0),1))</f>
        <v>#N/A</v>
      </c>
      <c r="M88" t="e">
        <f>IFERROR(INDEX(Teams!A:E,MATCH(Schedule!H88,Teams!E:E,0),1),INDEX(Teams!G:K,MATCH(Schedule!H88,Teams!K:K,0),1))</f>
        <v>#N/A</v>
      </c>
    </row>
    <row r="89" spans="1:13">
      <c r="A89">
        <v>88</v>
      </c>
      <c r="B89" t="e">
        <f t="shared" si="2"/>
        <v>#N/A</v>
      </c>
      <c r="C89" s="38">
        <v>36261</v>
      </c>
      <c r="D89" t="s">
        <v>12</v>
      </c>
      <c r="E89" t="s">
        <v>106</v>
      </c>
      <c r="J89" t="str">
        <f t="shared" si="3"/>
        <v/>
      </c>
      <c r="L89" t="e">
        <f>IFERROR(INDEX(Teams!A:E,MATCH(Schedule!F89,Teams!E:E,0),1),INDEX(Teams!G:K,MATCH(Schedule!F89,Teams!K:K,0),1))</f>
        <v>#N/A</v>
      </c>
      <c r="M89" t="e">
        <f>IFERROR(INDEX(Teams!A:E,MATCH(Schedule!H89,Teams!E:E,0),1),INDEX(Teams!G:K,MATCH(Schedule!H89,Teams!K:K,0),1))</f>
        <v>#N/A</v>
      </c>
    </row>
    <row r="90" spans="1:13">
      <c r="A90">
        <v>89</v>
      </c>
      <c r="B90" t="e">
        <f t="shared" si="2"/>
        <v>#N/A</v>
      </c>
      <c r="C90" s="38">
        <v>36261</v>
      </c>
      <c r="D90" t="s">
        <v>18</v>
      </c>
      <c r="E90" t="s">
        <v>107</v>
      </c>
      <c r="J90" t="str">
        <f t="shared" si="3"/>
        <v/>
      </c>
      <c r="L90" t="e">
        <f>IFERROR(INDEX(Teams!A:E,MATCH(Schedule!F90,Teams!E:E,0),1),INDEX(Teams!G:K,MATCH(Schedule!F90,Teams!K:K,0),1))</f>
        <v>#N/A</v>
      </c>
      <c r="M90" t="e">
        <f>IFERROR(INDEX(Teams!A:E,MATCH(Schedule!H90,Teams!E:E,0),1),INDEX(Teams!G:K,MATCH(Schedule!H90,Teams!K:K,0),1))</f>
        <v>#N/A</v>
      </c>
    </row>
    <row r="91" spans="1:13">
      <c r="A91">
        <v>90</v>
      </c>
      <c r="B91" t="e">
        <f t="shared" si="2"/>
        <v>#N/A</v>
      </c>
      <c r="C91" s="38">
        <v>36261</v>
      </c>
      <c r="D91" t="s">
        <v>34</v>
      </c>
      <c r="E91" t="s">
        <v>108</v>
      </c>
      <c r="J91" t="str">
        <f t="shared" si="3"/>
        <v/>
      </c>
      <c r="L91" t="e">
        <f>IFERROR(INDEX(Teams!A:E,MATCH(Schedule!F91,Teams!E:E,0),1),INDEX(Teams!G:K,MATCH(Schedule!F91,Teams!K:K,0),1))</f>
        <v>#N/A</v>
      </c>
      <c r="M91" t="e">
        <f>IFERROR(INDEX(Teams!A:E,MATCH(Schedule!H91,Teams!E:E,0),1),INDEX(Teams!G:K,MATCH(Schedule!H91,Teams!K:K,0),1))</f>
        <v>#N/A</v>
      </c>
    </row>
    <row r="92" spans="1:13">
      <c r="A92">
        <v>91</v>
      </c>
      <c r="B92" t="e">
        <f t="shared" si="2"/>
        <v>#N/A</v>
      </c>
      <c r="C92" s="38">
        <v>36261</v>
      </c>
      <c r="D92" t="s">
        <v>60</v>
      </c>
      <c r="E92" t="s">
        <v>109</v>
      </c>
      <c r="J92" t="str">
        <f t="shared" si="3"/>
        <v/>
      </c>
      <c r="L92" t="e">
        <f>IFERROR(INDEX(Teams!A:E,MATCH(Schedule!F92,Teams!E:E,0),1),INDEX(Teams!G:K,MATCH(Schedule!F92,Teams!K:K,0),1))</f>
        <v>#N/A</v>
      </c>
      <c r="M92" t="e">
        <f>IFERROR(INDEX(Teams!A:E,MATCH(Schedule!H92,Teams!E:E,0),1),INDEX(Teams!G:K,MATCH(Schedule!H92,Teams!K:K,0),1))</f>
        <v>#N/A</v>
      </c>
    </row>
    <row r="93" spans="1:13">
      <c r="A93">
        <v>92</v>
      </c>
      <c r="B93" t="e">
        <f t="shared" si="2"/>
        <v>#N/A</v>
      </c>
      <c r="C93" s="38">
        <v>36261</v>
      </c>
      <c r="D93" t="s">
        <v>20</v>
      </c>
      <c r="E93" t="s">
        <v>110</v>
      </c>
      <c r="J93" t="str">
        <f t="shared" si="3"/>
        <v/>
      </c>
      <c r="L93" t="e">
        <f>IFERROR(INDEX(Teams!A:E,MATCH(Schedule!F93,Teams!E:E,0),1),INDEX(Teams!G:K,MATCH(Schedule!F93,Teams!K:K,0),1))</f>
        <v>#N/A</v>
      </c>
      <c r="M93" t="e">
        <f>IFERROR(INDEX(Teams!A:E,MATCH(Schedule!H93,Teams!E:E,0),1),INDEX(Teams!G:K,MATCH(Schedule!H93,Teams!K:K,0),1))</f>
        <v>#N/A</v>
      </c>
    </row>
    <row r="94" spans="1:13">
      <c r="A94">
        <v>93</v>
      </c>
      <c r="B94" t="e">
        <f t="shared" si="2"/>
        <v>#N/A</v>
      </c>
      <c r="C94" s="38">
        <v>36261</v>
      </c>
      <c r="D94" t="s">
        <v>63</v>
      </c>
      <c r="E94" t="s">
        <v>111</v>
      </c>
      <c r="J94" t="str">
        <f t="shared" si="3"/>
        <v/>
      </c>
      <c r="L94" t="e">
        <f>IFERROR(INDEX(Teams!A:E,MATCH(Schedule!F94,Teams!E:E,0),1),INDEX(Teams!G:K,MATCH(Schedule!F94,Teams!K:K,0),1))</f>
        <v>#N/A</v>
      </c>
      <c r="M94" t="e">
        <f>IFERROR(INDEX(Teams!A:E,MATCH(Schedule!H94,Teams!E:E,0),1),INDEX(Teams!G:K,MATCH(Schedule!H94,Teams!K:K,0),1))</f>
        <v>#N/A</v>
      </c>
    </row>
    <row r="95" spans="1:13">
      <c r="A95">
        <v>94</v>
      </c>
      <c r="B95" t="e">
        <f t="shared" si="2"/>
        <v>#N/A</v>
      </c>
      <c r="C95" s="38">
        <v>36262</v>
      </c>
      <c r="D95" t="s">
        <v>6</v>
      </c>
      <c r="E95" t="s">
        <v>112</v>
      </c>
      <c r="J95" t="str">
        <f t="shared" si="3"/>
        <v/>
      </c>
      <c r="L95" t="e">
        <f>IFERROR(INDEX(Teams!A:E,MATCH(Schedule!F95,Teams!E:E,0),1),INDEX(Teams!G:K,MATCH(Schedule!F95,Teams!K:K,0),1))</f>
        <v>#N/A</v>
      </c>
      <c r="M95" t="e">
        <f>IFERROR(INDEX(Teams!A:E,MATCH(Schedule!H95,Teams!E:E,0),1),INDEX(Teams!G:K,MATCH(Schedule!H95,Teams!K:K,0),1))</f>
        <v>#N/A</v>
      </c>
    </row>
    <row r="96" spans="1:13">
      <c r="A96">
        <v>95</v>
      </c>
      <c r="B96" t="e">
        <f t="shared" si="2"/>
        <v>#N/A</v>
      </c>
      <c r="C96" s="38">
        <v>36262</v>
      </c>
      <c r="D96" t="s">
        <v>113</v>
      </c>
      <c r="E96" t="s">
        <v>114</v>
      </c>
      <c r="J96" t="str">
        <f t="shared" si="3"/>
        <v/>
      </c>
      <c r="L96" t="e">
        <f>IFERROR(INDEX(Teams!A:E,MATCH(Schedule!F96,Teams!E:E,0),1),INDEX(Teams!G:K,MATCH(Schedule!F96,Teams!K:K,0),1))</f>
        <v>#N/A</v>
      </c>
      <c r="M96" t="e">
        <f>IFERROR(INDEX(Teams!A:E,MATCH(Schedule!H96,Teams!E:E,0),1),INDEX(Teams!G:K,MATCH(Schedule!H96,Teams!K:K,0),1))</f>
        <v>#N/A</v>
      </c>
    </row>
    <row r="97" spans="1:13">
      <c r="A97">
        <v>96</v>
      </c>
      <c r="B97" t="e">
        <f t="shared" si="2"/>
        <v>#N/A</v>
      </c>
      <c r="C97" s="38">
        <v>36262</v>
      </c>
      <c r="D97" t="s">
        <v>115</v>
      </c>
      <c r="E97" t="s">
        <v>116</v>
      </c>
      <c r="J97" t="str">
        <f t="shared" si="3"/>
        <v/>
      </c>
      <c r="L97" t="e">
        <f>IFERROR(INDEX(Teams!A:E,MATCH(Schedule!F97,Teams!E:E,0),1),INDEX(Teams!G:K,MATCH(Schedule!F97,Teams!K:K,0),1))</f>
        <v>#N/A</v>
      </c>
      <c r="M97" t="e">
        <f>IFERROR(INDEX(Teams!A:E,MATCH(Schedule!H97,Teams!E:E,0),1),INDEX(Teams!G:K,MATCH(Schedule!H97,Teams!K:K,0),1))</f>
        <v>#N/A</v>
      </c>
    </row>
    <row r="98" spans="1:13">
      <c r="A98">
        <v>97</v>
      </c>
      <c r="B98" t="e">
        <f t="shared" si="2"/>
        <v>#N/A</v>
      </c>
      <c r="C98" s="38">
        <v>36262</v>
      </c>
      <c r="D98" t="s">
        <v>4</v>
      </c>
      <c r="E98" t="s">
        <v>117</v>
      </c>
      <c r="J98" t="str">
        <f t="shared" si="3"/>
        <v/>
      </c>
      <c r="L98" t="e">
        <f>IFERROR(INDEX(Teams!A:E,MATCH(Schedule!F98,Teams!E:E,0),1),INDEX(Teams!G:K,MATCH(Schedule!F98,Teams!K:K,0),1))</f>
        <v>#N/A</v>
      </c>
      <c r="M98" t="e">
        <f>IFERROR(INDEX(Teams!A:E,MATCH(Schedule!H98,Teams!E:E,0),1),INDEX(Teams!G:K,MATCH(Schedule!H98,Teams!K:K,0),1))</f>
        <v>#N/A</v>
      </c>
    </row>
    <row r="99" spans="1:13">
      <c r="A99">
        <v>98</v>
      </c>
      <c r="B99" t="e">
        <f t="shared" si="2"/>
        <v>#N/A</v>
      </c>
      <c r="C99" s="38">
        <v>36262</v>
      </c>
      <c r="D99" t="s">
        <v>118</v>
      </c>
      <c r="E99" t="s">
        <v>119</v>
      </c>
      <c r="J99" t="str">
        <f t="shared" si="3"/>
        <v/>
      </c>
      <c r="L99" t="e">
        <f>IFERROR(INDEX(Teams!A:E,MATCH(Schedule!F99,Teams!E:E,0),1),INDEX(Teams!G:K,MATCH(Schedule!F99,Teams!K:K,0),1))</f>
        <v>#N/A</v>
      </c>
      <c r="M99" t="e">
        <f>IFERROR(INDEX(Teams!A:E,MATCH(Schedule!H99,Teams!E:E,0),1),INDEX(Teams!G:K,MATCH(Schedule!H99,Teams!K:K,0),1))</f>
        <v>#N/A</v>
      </c>
    </row>
    <row r="100" spans="1:13">
      <c r="A100">
        <v>99</v>
      </c>
      <c r="B100" t="e">
        <f t="shared" si="2"/>
        <v>#N/A</v>
      </c>
      <c r="C100" s="38">
        <v>36262</v>
      </c>
      <c r="D100" t="s">
        <v>120</v>
      </c>
      <c r="E100" t="s">
        <v>121</v>
      </c>
      <c r="J100" t="str">
        <f t="shared" si="3"/>
        <v/>
      </c>
      <c r="L100" t="e">
        <f>IFERROR(INDEX(Teams!A:E,MATCH(Schedule!F100,Teams!E:E,0),1),INDEX(Teams!G:K,MATCH(Schedule!F100,Teams!K:K,0),1))</f>
        <v>#N/A</v>
      </c>
      <c r="M100" t="e">
        <f>IFERROR(INDEX(Teams!A:E,MATCH(Schedule!H100,Teams!E:E,0),1),INDEX(Teams!G:K,MATCH(Schedule!H100,Teams!K:K,0),1))</f>
        <v>#N/A</v>
      </c>
    </row>
    <row r="101" spans="1:13">
      <c r="A101">
        <v>100</v>
      </c>
      <c r="B101" t="e">
        <f t="shared" si="2"/>
        <v>#N/A</v>
      </c>
      <c r="C101" s="38">
        <v>36262</v>
      </c>
      <c r="D101" t="s">
        <v>122</v>
      </c>
      <c r="E101" t="s">
        <v>123</v>
      </c>
      <c r="J101" t="str">
        <f t="shared" si="3"/>
        <v/>
      </c>
      <c r="L101" t="e">
        <f>IFERROR(INDEX(Teams!A:E,MATCH(Schedule!F101,Teams!E:E,0),1),INDEX(Teams!G:K,MATCH(Schedule!F101,Teams!K:K,0),1))</f>
        <v>#N/A</v>
      </c>
      <c r="M101" t="e">
        <f>IFERROR(INDEX(Teams!A:E,MATCH(Schedule!H101,Teams!E:E,0),1),INDEX(Teams!G:K,MATCH(Schedule!H101,Teams!K:K,0),1))</f>
        <v>#N/A</v>
      </c>
    </row>
    <row r="102" spans="1:13">
      <c r="A102">
        <v>101</v>
      </c>
      <c r="B102" t="e">
        <f t="shared" si="2"/>
        <v>#N/A</v>
      </c>
      <c r="C102" s="38">
        <v>36262</v>
      </c>
      <c r="D102" t="s">
        <v>124</v>
      </c>
      <c r="E102" t="s">
        <v>125</v>
      </c>
      <c r="J102" t="str">
        <f t="shared" si="3"/>
        <v/>
      </c>
      <c r="L102" t="e">
        <f>IFERROR(INDEX(Teams!A:E,MATCH(Schedule!F102,Teams!E:E,0),1),INDEX(Teams!G:K,MATCH(Schedule!F102,Teams!K:K,0),1))</f>
        <v>#N/A</v>
      </c>
      <c r="M102" t="e">
        <f>IFERROR(INDEX(Teams!A:E,MATCH(Schedule!H102,Teams!E:E,0),1),INDEX(Teams!G:K,MATCH(Schedule!H102,Teams!K:K,0),1))</f>
        <v>#N/A</v>
      </c>
    </row>
    <row r="103" spans="1:13">
      <c r="A103">
        <v>102</v>
      </c>
      <c r="B103" t="e">
        <f t="shared" si="2"/>
        <v>#N/A</v>
      </c>
      <c r="C103" s="38">
        <v>36262</v>
      </c>
      <c r="D103" t="s">
        <v>126</v>
      </c>
      <c r="E103" t="s">
        <v>127</v>
      </c>
      <c r="J103" t="str">
        <f t="shared" si="3"/>
        <v/>
      </c>
      <c r="L103" t="e">
        <f>IFERROR(INDEX(Teams!A:E,MATCH(Schedule!F103,Teams!E:E,0),1),INDEX(Teams!G:K,MATCH(Schedule!F103,Teams!K:K,0),1))</f>
        <v>#N/A</v>
      </c>
      <c r="M103" t="e">
        <f>IFERROR(INDEX(Teams!A:E,MATCH(Schedule!H103,Teams!E:E,0),1),INDEX(Teams!G:K,MATCH(Schedule!H103,Teams!K:K,0),1))</f>
        <v>#N/A</v>
      </c>
    </row>
    <row r="104" spans="1:13">
      <c r="A104">
        <v>103</v>
      </c>
      <c r="B104" t="e">
        <f t="shared" si="2"/>
        <v>#N/A</v>
      </c>
      <c r="C104" s="38">
        <v>36262</v>
      </c>
      <c r="D104" t="s">
        <v>128</v>
      </c>
      <c r="E104" t="s">
        <v>129</v>
      </c>
      <c r="J104" t="str">
        <f t="shared" si="3"/>
        <v/>
      </c>
      <c r="L104" t="e">
        <f>IFERROR(INDEX(Teams!A:E,MATCH(Schedule!F104,Teams!E:E,0),1),INDEX(Teams!G:K,MATCH(Schedule!F104,Teams!K:K,0),1))</f>
        <v>#N/A</v>
      </c>
      <c r="M104" t="e">
        <f>IFERROR(INDEX(Teams!A:E,MATCH(Schedule!H104,Teams!E:E,0),1),INDEX(Teams!G:K,MATCH(Schedule!H104,Teams!K:K,0),1))</f>
        <v>#N/A</v>
      </c>
    </row>
    <row r="105" spans="1:13">
      <c r="A105">
        <v>104</v>
      </c>
      <c r="B105" t="e">
        <f t="shared" si="2"/>
        <v>#N/A</v>
      </c>
      <c r="C105" s="38">
        <v>36263</v>
      </c>
      <c r="D105" t="s">
        <v>130</v>
      </c>
      <c r="E105" t="s">
        <v>131</v>
      </c>
      <c r="J105" t="str">
        <f t="shared" si="3"/>
        <v/>
      </c>
      <c r="L105" t="e">
        <f>IFERROR(INDEX(Teams!A:E,MATCH(Schedule!F105,Teams!E:E,0),1),INDEX(Teams!G:K,MATCH(Schedule!F105,Teams!K:K,0),1))</f>
        <v>#N/A</v>
      </c>
      <c r="M105" t="e">
        <f>IFERROR(INDEX(Teams!A:E,MATCH(Schedule!H105,Teams!E:E,0),1),INDEX(Teams!G:K,MATCH(Schedule!H105,Teams!K:K,0),1))</f>
        <v>#N/A</v>
      </c>
    </row>
    <row r="106" spans="1:13">
      <c r="A106">
        <v>105</v>
      </c>
      <c r="B106" t="e">
        <f t="shared" si="2"/>
        <v>#N/A</v>
      </c>
      <c r="C106" s="38">
        <v>36263</v>
      </c>
      <c r="D106" t="s">
        <v>8</v>
      </c>
      <c r="E106" t="s">
        <v>132</v>
      </c>
      <c r="J106" t="str">
        <f t="shared" si="3"/>
        <v/>
      </c>
      <c r="L106" t="e">
        <f>IFERROR(INDEX(Teams!A:E,MATCH(Schedule!F106,Teams!E:E,0),1),INDEX(Teams!G:K,MATCH(Schedule!F106,Teams!K:K,0),1))</f>
        <v>#N/A</v>
      </c>
      <c r="M106" t="e">
        <f>IFERROR(INDEX(Teams!A:E,MATCH(Schedule!H106,Teams!E:E,0),1),INDEX(Teams!G:K,MATCH(Schedule!H106,Teams!K:K,0),1))</f>
        <v>#N/A</v>
      </c>
    </row>
    <row r="107" spans="1:13">
      <c r="A107">
        <v>106</v>
      </c>
      <c r="B107" t="e">
        <f t="shared" si="2"/>
        <v>#N/A</v>
      </c>
      <c r="C107" s="38">
        <v>36263</v>
      </c>
      <c r="D107" t="s">
        <v>65</v>
      </c>
      <c r="E107" t="s">
        <v>133</v>
      </c>
      <c r="J107" t="str">
        <f t="shared" si="3"/>
        <v/>
      </c>
      <c r="L107" t="e">
        <f>IFERROR(INDEX(Teams!A:E,MATCH(Schedule!F107,Teams!E:E,0),1),INDEX(Teams!G:K,MATCH(Schedule!F107,Teams!K:K,0),1))</f>
        <v>#N/A</v>
      </c>
      <c r="M107" t="e">
        <f>IFERROR(INDEX(Teams!A:E,MATCH(Schedule!H107,Teams!E:E,0),1),INDEX(Teams!G:K,MATCH(Schedule!H107,Teams!K:K,0),1))</f>
        <v>#N/A</v>
      </c>
    </row>
    <row r="108" spans="1:13">
      <c r="A108">
        <v>107</v>
      </c>
      <c r="B108" t="e">
        <f t="shared" si="2"/>
        <v>#N/A</v>
      </c>
      <c r="C108" s="38">
        <v>36263</v>
      </c>
      <c r="D108" t="s">
        <v>118</v>
      </c>
      <c r="E108" t="s">
        <v>134</v>
      </c>
      <c r="J108" t="str">
        <f t="shared" si="3"/>
        <v/>
      </c>
      <c r="L108" t="e">
        <f>IFERROR(INDEX(Teams!A:E,MATCH(Schedule!F108,Teams!E:E,0),1),INDEX(Teams!G:K,MATCH(Schedule!F108,Teams!K:K,0),1))</f>
        <v>#N/A</v>
      </c>
      <c r="M108" t="e">
        <f>IFERROR(INDEX(Teams!A:E,MATCH(Schedule!H108,Teams!E:E,0),1),INDEX(Teams!G:K,MATCH(Schedule!H108,Teams!K:K,0),1))</f>
        <v>#N/A</v>
      </c>
    </row>
    <row r="109" spans="1:13">
      <c r="A109">
        <v>108</v>
      </c>
      <c r="B109" t="e">
        <f t="shared" si="2"/>
        <v>#N/A</v>
      </c>
      <c r="C109" s="38">
        <v>36263</v>
      </c>
      <c r="D109" t="s">
        <v>4</v>
      </c>
      <c r="E109" t="s">
        <v>135</v>
      </c>
      <c r="J109" t="str">
        <f t="shared" si="3"/>
        <v/>
      </c>
      <c r="L109" t="e">
        <f>IFERROR(INDEX(Teams!A:E,MATCH(Schedule!F109,Teams!E:E,0),1),INDEX(Teams!G:K,MATCH(Schedule!F109,Teams!K:K,0),1))</f>
        <v>#N/A</v>
      </c>
      <c r="M109" t="e">
        <f>IFERROR(INDEX(Teams!A:E,MATCH(Schedule!H109,Teams!E:E,0),1),INDEX(Teams!G:K,MATCH(Schedule!H109,Teams!K:K,0),1))</f>
        <v>#N/A</v>
      </c>
    </row>
    <row r="110" spans="1:13">
      <c r="A110">
        <v>109</v>
      </c>
      <c r="B110" t="e">
        <f t="shared" si="2"/>
        <v>#N/A</v>
      </c>
      <c r="C110" s="38">
        <v>36263</v>
      </c>
      <c r="D110" t="s">
        <v>63</v>
      </c>
      <c r="E110" t="s">
        <v>136</v>
      </c>
      <c r="J110" t="str">
        <f t="shared" si="3"/>
        <v/>
      </c>
      <c r="L110" t="e">
        <f>IFERROR(INDEX(Teams!A:E,MATCH(Schedule!F110,Teams!E:E,0),1),INDEX(Teams!G:K,MATCH(Schedule!F110,Teams!K:K,0),1))</f>
        <v>#N/A</v>
      </c>
      <c r="M110" t="e">
        <f>IFERROR(INDEX(Teams!A:E,MATCH(Schedule!H110,Teams!E:E,0),1),INDEX(Teams!G:K,MATCH(Schedule!H110,Teams!K:K,0),1))</f>
        <v>#N/A</v>
      </c>
    </row>
    <row r="111" spans="1:13">
      <c r="A111">
        <v>110</v>
      </c>
      <c r="B111" t="e">
        <f t="shared" si="2"/>
        <v>#N/A</v>
      </c>
      <c r="C111" s="38">
        <v>36263</v>
      </c>
      <c r="D111" t="s">
        <v>60</v>
      </c>
      <c r="E111" t="s">
        <v>137</v>
      </c>
      <c r="J111" t="str">
        <f t="shared" si="3"/>
        <v/>
      </c>
      <c r="L111" t="e">
        <f>IFERROR(INDEX(Teams!A:E,MATCH(Schedule!F111,Teams!E:E,0),1),INDEX(Teams!G:K,MATCH(Schedule!F111,Teams!K:K,0),1))</f>
        <v>#N/A</v>
      </c>
      <c r="M111" t="e">
        <f>IFERROR(INDEX(Teams!A:E,MATCH(Schedule!H111,Teams!E:E,0),1),INDEX(Teams!G:K,MATCH(Schedule!H111,Teams!K:K,0),1))</f>
        <v>#N/A</v>
      </c>
    </row>
    <row r="112" spans="1:13">
      <c r="A112">
        <v>111</v>
      </c>
      <c r="B112" t="e">
        <f t="shared" si="2"/>
        <v>#N/A</v>
      </c>
      <c r="C112" s="38">
        <v>36263</v>
      </c>
      <c r="D112" t="s">
        <v>126</v>
      </c>
      <c r="E112" t="s">
        <v>138</v>
      </c>
      <c r="J112" t="str">
        <f t="shared" si="3"/>
        <v/>
      </c>
      <c r="L112" t="e">
        <f>IFERROR(INDEX(Teams!A:E,MATCH(Schedule!F112,Teams!E:E,0),1),INDEX(Teams!G:K,MATCH(Schedule!F112,Teams!K:K,0),1))</f>
        <v>#N/A</v>
      </c>
      <c r="M112" t="e">
        <f>IFERROR(INDEX(Teams!A:E,MATCH(Schedule!H112,Teams!E:E,0),1),INDEX(Teams!G:K,MATCH(Schedule!H112,Teams!K:K,0),1))</f>
        <v>#N/A</v>
      </c>
    </row>
    <row r="113" spans="1:13">
      <c r="A113">
        <v>112</v>
      </c>
      <c r="B113" t="e">
        <f t="shared" si="2"/>
        <v>#N/A</v>
      </c>
      <c r="C113" s="38">
        <v>36263</v>
      </c>
      <c r="D113" t="s">
        <v>12</v>
      </c>
      <c r="E113" t="s">
        <v>139</v>
      </c>
      <c r="J113" t="str">
        <f t="shared" si="3"/>
        <v/>
      </c>
      <c r="L113" t="e">
        <f>IFERROR(INDEX(Teams!A:E,MATCH(Schedule!F113,Teams!E:E,0),1),INDEX(Teams!G:K,MATCH(Schedule!F113,Teams!K:K,0),1))</f>
        <v>#N/A</v>
      </c>
      <c r="M113" t="e">
        <f>IFERROR(INDEX(Teams!A:E,MATCH(Schedule!H113,Teams!E:E,0),1),INDEX(Teams!G:K,MATCH(Schedule!H113,Teams!K:K,0),1))</f>
        <v>#N/A</v>
      </c>
    </row>
    <row r="114" spans="1:13">
      <c r="A114">
        <v>113</v>
      </c>
      <c r="B114" t="e">
        <f t="shared" si="2"/>
        <v>#N/A</v>
      </c>
      <c r="C114" s="38">
        <v>36264</v>
      </c>
      <c r="D114" t="s">
        <v>8</v>
      </c>
      <c r="E114" t="s">
        <v>140</v>
      </c>
      <c r="J114" t="str">
        <f t="shared" si="3"/>
        <v/>
      </c>
      <c r="L114" t="e">
        <f>IFERROR(INDEX(Teams!A:E,MATCH(Schedule!F114,Teams!E:E,0),1),INDEX(Teams!G:K,MATCH(Schedule!F114,Teams!K:K,0),1))</f>
        <v>#N/A</v>
      </c>
      <c r="M114" t="e">
        <f>IFERROR(INDEX(Teams!A:E,MATCH(Schedule!H114,Teams!E:E,0),1),INDEX(Teams!G:K,MATCH(Schedule!H114,Teams!K:K,0),1))</f>
        <v>#N/A</v>
      </c>
    </row>
    <row r="115" spans="1:13">
      <c r="A115">
        <v>114</v>
      </c>
      <c r="B115" t="e">
        <f t="shared" si="2"/>
        <v>#N/A</v>
      </c>
      <c r="C115" s="38">
        <v>36264</v>
      </c>
      <c r="D115" t="s">
        <v>65</v>
      </c>
      <c r="E115" t="s">
        <v>141</v>
      </c>
      <c r="J115" t="str">
        <f t="shared" si="3"/>
        <v/>
      </c>
      <c r="L115" t="e">
        <f>IFERROR(INDEX(Teams!A:E,MATCH(Schedule!F115,Teams!E:E,0),1),INDEX(Teams!G:K,MATCH(Schedule!F115,Teams!K:K,0),1))</f>
        <v>#N/A</v>
      </c>
      <c r="M115" t="e">
        <f>IFERROR(INDEX(Teams!A:E,MATCH(Schedule!H115,Teams!E:E,0),1),INDEX(Teams!G:K,MATCH(Schedule!H115,Teams!K:K,0),1))</f>
        <v>#N/A</v>
      </c>
    </row>
    <row r="116" spans="1:13">
      <c r="A116">
        <v>115</v>
      </c>
      <c r="B116" t="e">
        <f t="shared" si="2"/>
        <v>#N/A</v>
      </c>
      <c r="C116" s="38">
        <v>36264</v>
      </c>
      <c r="D116" t="s">
        <v>113</v>
      </c>
      <c r="E116" t="s">
        <v>142</v>
      </c>
      <c r="J116" t="str">
        <f t="shared" si="3"/>
        <v/>
      </c>
      <c r="L116" t="e">
        <f>IFERROR(INDEX(Teams!A:E,MATCH(Schedule!F116,Teams!E:E,0),1),INDEX(Teams!G:K,MATCH(Schedule!F116,Teams!K:K,0),1))</f>
        <v>#N/A</v>
      </c>
      <c r="M116" t="e">
        <f>IFERROR(INDEX(Teams!A:E,MATCH(Schedule!H116,Teams!E:E,0),1),INDEX(Teams!G:K,MATCH(Schedule!H116,Teams!K:K,0),1))</f>
        <v>#N/A</v>
      </c>
    </row>
    <row r="117" spans="1:13">
      <c r="A117">
        <v>116</v>
      </c>
      <c r="B117" t="e">
        <f t="shared" si="2"/>
        <v>#N/A</v>
      </c>
      <c r="C117" s="38">
        <v>36264</v>
      </c>
      <c r="D117" t="s">
        <v>115</v>
      </c>
      <c r="E117" t="s">
        <v>143</v>
      </c>
      <c r="J117" t="str">
        <f t="shared" si="3"/>
        <v/>
      </c>
      <c r="L117" t="e">
        <f>IFERROR(INDEX(Teams!A:E,MATCH(Schedule!F117,Teams!E:E,0),1),INDEX(Teams!G:K,MATCH(Schedule!F117,Teams!K:K,0),1))</f>
        <v>#N/A</v>
      </c>
      <c r="M117" t="e">
        <f>IFERROR(INDEX(Teams!A:E,MATCH(Schedule!H117,Teams!E:E,0),1),INDEX(Teams!G:K,MATCH(Schedule!H117,Teams!K:K,0),1))</f>
        <v>#N/A</v>
      </c>
    </row>
    <row r="118" spans="1:13">
      <c r="A118">
        <v>117</v>
      </c>
      <c r="B118" t="e">
        <f t="shared" si="2"/>
        <v>#N/A</v>
      </c>
      <c r="C118" s="38">
        <v>36264</v>
      </c>
      <c r="D118" t="s">
        <v>118</v>
      </c>
      <c r="E118" t="s">
        <v>144</v>
      </c>
      <c r="J118" t="str">
        <f t="shared" si="3"/>
        <v/>
      </c>
      <c r="L118" t="e">
        <f>IFERROR(INDEX(Teams!A:E,MATCH(Schedule!F118,Teams!E:E,0),1),INDEX(Teams!G:K,MATCH(Schedule!F118,Teams!K:K,0),1))</f>
        <v>#N/A</v>
      </c>
      <c r="M118" t="e">
        <f>IFERROR(INDEX(Teams!A:E,MATCH(Schedule!H118,Teams!E:E,0),1),INDEX(Teams!G:K,MATCH(Schedule!H118,Teams!K:K,0),1))</f>
        <v>#N/A</v>
      </c>
    </row>
    <row r="119" spans="1:13">
      <c r="A119">
        <v>118</v>
      </c>
      <c r="B119" t="e">
        <f t="shared" si="2"/>
        <v>#N/A</v>
      </c>
      <c r="C119" s="38">
        <v>36264</v>
      </c>
      <c r="D119" t="s">
        <v>4</v>
      </c>
      <c r="E119" t="s">
        <v>145</v>
      </c>
      <c r="J119" t="str">
        <f t="shared" si="3"/>
        <v/>
      </c>
      <c r="L119" t="e">
        <f>IFERROR(INDEX(Teams!A:E,MATCH(Schedule!F119,Teams!E:E,0),1),INDEX(Teams!G:K,MATCH(Schedule!F119,Teams!K:K,0),1))</f>
        <v>#N/A</v>
      </c>
      <c r="M119" t="e">
        <f>IFERROR(INDEX(Teams!A:E,MATCH(Schedule!H119,Teams!E:E,0),1),INDEX(Teams!G:K,MATCH(Schedule!H119,Teams!K:K,0),1))</f>
        <v>#N/A</v>
      </c>
    </row>
    <row r="120" spans="1:13">
      <c r="A120">
        <v>119</v>
      </c>
      <c r="B120" t="e">
        <f t="shared" si="2"/>
        <v>#N/A</v>
      </c>
      <c r="C120" s="38">
        <v>36264</v>
      </c>
      <c r="D120" t="s">
        <v>63</v>
      </c>
      <c r="E120" t="s">
        <v>146</v>
      </c>
      <c r="J120" t="str">
        <f t="shared" si="3"/>
        <v/>
      </c>
      <c r="L120" t="e">
        <f>IFERROR(INDEX(Teams!A:E,MATCH(Schedule!F120,Teams!E:E,0),1),INDEX(Teams!G:K,MATCH(Schedule!F120,Teams!K:K,0),1))</f>
        <v>#N/A</v>
      </c>
      <c r="M120" t="e">
        <f>IFERROR(INDEX(Teams!A:E,MATCH(Schedule!H120,Teams!E:E,0),1),INDEX(Teams!G:K,MATCH(Schedule!H120,Teams!K:K,0),1))</f>
        <v>#N/A</v>
      </c>
    </row>
    <row r="121" spans="1:13">
      <c r="A121">
        <v>120</v>
      </c>
      <c r="B121" t="e">
        <f t="shared" si="2"/>
        <v>#N/A</v>
      </c>
      <c r="C121" s="38">
        <v>36264</v>
      </c>
      <c r="D121" t="s">
        <v>60</v>
      </c>
      <c r="E121" t="s">
        <v>147</v>
      </c>
      <c r="J121" t="str">
        <f t="shared" si="3"/>
        <v/>
      </c>
      <c r="L121" t="e">
        <f>IFERROR(INDEX(Teams!A:E,MATCH(Schedule!F121,Teams!E:E,0),1),INDEX(Teams!G:K,MATCH(Schedule!F121,Teams!K:K,0),1))</f>
        <v>#N/A</v>
      </c>
      <c r="M121" t="e">
        <f>IFERROR(INDEX(Teams!A:E,MATCH(Schedule!H121,Teams!E:E,0),1),INDEX(Teams!G:K,MATCH(Schedule!H121,Teams!K:K,0),1))</f>
        <v>#N/A</v>
      </c>
    </row>
    <row r="122" spans="1:13">
      <c r="A122">
        <v>121</v>
      </c>
      <c r="B122" t="e">
        <f t="shared" si="2"/>
        <v>#N/A</v>
      </c>
      <c r="C122" s="38">
        <v>36264</v>
      </c>
      <c r="D122" t="s">
        <v>120</v>
      </c>
      <c r="E122" t="s">
        <v>148</v>
      </c>
      <c r="J122" t="str">
        <f t="shared" si="3"/>
        <v/>
      </c>
      <c r="L122" t="e">
        <f>IFERROR(INDEX(Teams!A:E,MATCH(Schedule!F122,Teams!E:E,0),1),INDEX(Teams!G:K,MATCH(Schedule!F122,Teams!K:K,0),1))</f>
        <v>#N/A</v>
      </c>
      <c r="M122" t="e">
        <f>IFERROR(INDEX(Teams!A:E,MATCH(Schedule!H122,Teams!E:E,0),1),INDEX(Teams!G:K,MATCH(Schedule!H122,Teams!K:K,0),1))</f>
        <v>#N/A</v>
      </c>
    </row>
    <row r="123" spans="1:13">
      <c r="A123">
        <v>122</v>
      </c>
      <c r="B123" t="e">
        <f t="shared" si="2"/>
        <v>#N/A</v>
      </c>
      <c r="C123" s="38">
        <v>36264</v>
      </c>
      <c r="D123" t="s">
        <v>122</v>
      </c>
      <c r="E123" t="s">
        <v>149</v>
      </c>
      <c r="J123" t="str">
        <f t="shared" si="3"/>
        <v/>
      </c>
      <c r="L123" t="e">
        <f>IFERROR(INDEX(Teams!A:E,MATCH(Schedule!F123,Teams!E:E,0),1),INDEX(Teams!G:K,MATCH(Schedule!F123,Teams!K:K,0),1))</f>
        <v>#N/A</v>
      </c>
      <c r="M123" t="e">
        <f>IFERROR(INDEX(Teams!A:E,MATCH(Schedule!H123,Teams!E:E,0),1),INDEX(Teams!G:K,MATCH(Schedule!H123,Teams!K:K,0),1))</f>
        <v>#N/A</v>
      </c>
    </row>
    <row r="124" spans="1:13">
      <c r="A124">
        <v>123</v>
      </c>
      <c r="B124" t="e">
        <f t="shared" si="2"/>
        <v>#N/A</v>
      </c>
      <c r="C124" s="38">
        <v>36264</v>
      </c>
      <c r="D124" t="s">
        <v>124</v>
      </c>
      <c r="E124" t="s">
        <v>150</v>
      </c>
      <c r="J124" t="str">
        <f t="shared" si="3"/>
        <v/>
      </c>
      <c r="L124" t="e">
        <f>IFERROR(INDEX(Teams!A:E,MATCH(Schedule!F124,Teams!E:E,0),1),INDEX(Teams!G:K,MATCH(Schedule!F124,Teams!K:K,0),1))</f>
        <v>#N/A</v>
      </c>
      <c r="M124" t="e">
        <f>IFERROR(INDEX(Teams!A:E,MATCH(Schedule!H124,Teams!E:E,0),1),INDEX(Teams!G:K,MATCH(Schedule!H124,Teams!K:K,0),1))</f>
        <v>#N/A</v>
      </c>
    </row>
    <row r="125" spans="1:13">
      <c r="A125">
        <v>124</v>
      </c>
      <c r="B125" t="e">
        <f t="shared" si="2"/>
        <v>#N/A</v>
      </c>
      <c r="C125" s="38">
        <v>36264</v>
      </c>
      <c r="D125" t="s">
        <v>126</v>
      </c>
      <c r="E125" t="s">
        <v>151</v>
      </c>
      <c r="J125" t="str">
        <f t="shared" si="3"/>
        <v/>
      </c>
      <c r="L125" t="e">
        <f>IFERROR(INDEX(Teams!A:E,MATCH(Schedule!F125,Teams!E:E,0),1),INDEX(Teams!G:K,MATCH(Schedule!F125,Teams!K:K,0),1))</f>
        <v>#N/A</v>
      </c>
      <c r="M125" t="e">
        <f>IFERROR(INDEX(Teams!A:E,MATCH(Schedule!H125,Teams!E:E,0),1),INDEX(Teams!G:K,MATCH(Schedule!H125,Teams!K:K,0),1))</f>
        <v>#N/A</v>
      </c>
    </row>
    <row r="126" spans="1:13">
      <c r="A126">
        <v>125</v>
      </c>
      <c r="B126" t="e">
        <f t="shared" si="2"/>
        <v>#N/A</v>
      </c>
      <c r="C126" s="38">
        <v>36264</v>
      </c>
      <c r="D126" t="s">
        <v>12</v>
      </c>
      <c r="E126" t="s">
        <v>152</v>
      </c>
      <c r="J126" t="str">
        <f t="shared" si="3"/>
        <v/>
      </c>
      <c r="L126" t="e">
        <f>IFERROR(INDEX(Teams!A:E,MATCH(Schedule!F126,Teams!E:E,0),1),INDEX(Teams!G:K,MATCH(Schedule!F126,Teams!K:K,0),1))</f>
        <v>#N/A</v>
      </c>
      <c r="M126" t="e">
        <f>IFERROR(INDEX(Teams!A:E,MATCH(Schedule!H126,Teams!E:E,0),1),INDEX(Teams!G:K,MATCH(Schedule!H126,Teams!K:K,0),1))</f>
        <v>#N/A</v>
      </c>
    </row>
    <row r="127" spans="1:13">
      <c r="A127">
        <v>126</v>
      </c>
      <c r="B127" t="e">
        <f t="shared" si="2"/>
        <v>#N/A</v>
      </c>
      <c r="C127" s="38">
        <v>36265</v>
      </c>
      <c r="D127" t="s">
        <v>130</v>
      </c>
      <c r="E127" t="s">
        <v>153</v>
      </c>
      <c r="J127" t="str">
        <f t="shared" si="3"/>
        <v/>
      </c>
      <c r="L127" t="e">
        <f>IFERROR(INDEX(Teams!A:E,MATCH(Schedule!F127,Teams!E:E,0),1),INDEX(Teams!G:K,MATCH(Schedule!F127,Teams!K:K,0),1))</f>
        <v>#N/A</v>
      </c>
      <c r="M127" t="e">
        <f>IFERROR(INDEX(Teams!A:E,MATCH(Schedule!H127,Teams!E:E,0),1),INDEX(Teams!G:K,MATCH(Schedule!H127,Teams!K:K,0),1))</f>
        <v>#N/A</v>
      </c>
    </row>
    <row r="128" spans="1:13">
      <c r="A128">
        <v>127</v>
      </c>
      <c r="B128" t="e">
        <f t="shared" si="2"/>
        <v>#N/A</v>
      </c>
      <c r="C128" s="38">
        <v>36265</v>
      </c>
      <c r="D128" t="s">
        <v>8</v>
      </c>
      <c r="E128" t="s">
        <v>154</v>
      </c>
      <c r="J128" t="str">
        <f t="shared" si="3"/>
        <v/>
      </c>
      <c r="L128" t="e">
        <f>IFERROR(INDEX(Teams!A:E,MATCH(Schedule!F128,Teams!E:E,0),1),INDEX(Teams!G:K,MATCH(Schedule!F128,Teams!K:K,0),1))</f>
        <v>#N/A</v>
      </c>
      <c r="M128" t="e">
        <f>IFERROR(INDEX(Teams!A:E,MATCH(Schedule!H128,Teams!E:E,0),1),INDEX(Teams!G:K,MATCH(Schedule!H128,Teams!K:K,0),1))</f>
        <v>#N/A</v>
      </c>
    </row>
    <row r="129" spans="1:13">
      <c r="A129">
        <v>128</v>
      </c>
      <c r="B129" t="e">
        <f t="shared" si="2"/>
        <v>#N/A</v>
      </c>
      <c r="C129" s="38">
        <v>36265</v>
      </c>
      <c r="D129" t="s">
        <v>65</v>
      </c>
      <c r="E129" t="s">
        <v>155</v>
      </c>
      <c r="J129" t="str">
        <f t="shared" si="3"/>
        <v/>
      </c>
      <c r="L129" t="e">
        <f>IFERROR(INDEX(Teams!A:E,MATCH(Schedule!F129,Teams!E:E,0),1),INDEX(Teams!G:K,MATCH(Schedule!F129,Teams!K:K,0),1))</f>
        <v>#N/A</v>
      </c>
      <c r="M129" t="e">
        <f>IFERROR(INDEX(Teams!A:E,MATCH(Schedule!H129,Teams!E:E,0),1),INDEX(Teams!G:K,MATCH(Schedule!H129,Teams!K:K,0),1))</f>
        <v>#N/A</v>
      </c>
    </row>
    <row r="130" spans="1:13">
      <c r="A130">
        <v>129</v>
      </c>
      <c r="B130" t="e">
        <f t="shared" si="2"/>
        <v>#N/A</v>
      </c>
      <c r="C130" s="38">
        <v>36265</v>
      </c>
      <c r="D130" t="s">
        <v>115</v>
      </c>
      <c r="E130" t="s">
        <v>156</v>
      </c>
      <c r="J130" t="str">
        <f t="shared" si="3"/>
        <v/>
      </c>
      <c r="L130" t="e">
        <f>IFERROR(INDEX(Teams!A:E,MATCH(Schedule!F130,Teams!E:E,0),1),INDEX(Teams!G:K,MATCH(Schedule!F130,Teams!K:K,0),1))</f>
        <v>#N/A</v>
      </c>
      <c r="M130" t="e">
        <f>IFERROR(INDEX(Teams!A:E,MATCH(Schedule!H130,Teams!E:E,0),1),INDEX(Teams!G:K,MATCH(Schedule!H130,Teams!K:K,0),1))</f>
        <v>#N/A</v>
      </c>
    </row>
    <row r="131" spans="1:13">
      <c r="A131">
        <v>130</v>
      </c>
      <c r="B131" t="e">
        <f t="shared" ref="B131:B194" si="4">TEXT(C131,"yyyymmdd")&amp;"_"&amp;L131&amp;"@"&amp;M131</f>
        <v>#N/A</v>
      </c>
      <c r="C131" s="38">
        <v>36265</v>
      </c>
      <c r="D131" t="s">
        <v>118</v>
      </c>
      <c r="E131" t="s">
        <v>157</v>
      </c>
      <c r="J131" t="str">
        <f t="shared" ref="J131:J194" si="5">IF(I131&gt;G131,"W",IF(I131=G131,"","L"))</f>
        <v/>
      </c>
      <c r="L131" t="e">
        <f>IFERROR(INDEX(Teams!A:E,MATCH(Schedule!F131,Teams!E:E,0),1),INDEX(Teams!G:K,MATCH(Schedule!F131,Teams!K:K,0),1))</f>
        <v>#N/A</v>
      </c>
      <c r="M131" t="e">
        <f>IFERROR(INDEX(Teams!A:E,MATCH(Schedule!H131,Teams!E:E,0),1),INDEX(Teams!G:K,MATCH(Schedule!H131,Teams!K:K,0),1))</f>
        <v>#N/A</v>
      </c>
    </row>
    <row r="132" spans="1:13">
      <c r="A132">
        <v>131</v>
      </c>
      <c r="B132" t="e">
        <f t="shared" si="4"/>
        <v>#N/A</v>
      </c>
      <c r="C132" s="38">
        <v>36265</v>
      </c>
      <c r="D132" t="s">
        <v>4</v>
      </c>
      <c r="E132" t="s">
        <v>158</v>
      </c>
      <c r="J132" t="str">
        <f t="shared" si="5"/>
        <v/>
      </c>
      <c r="L132" t="e">
        <f>IFERROR(INDEX(Teams!A:E,MATCH(Schedule!F132,Teams!E:E,0),1),INDEX(Teams!G:K,MATCH(Schedule!F132,Teams!K:K,0),1))</f>
        <v>#N/A</v>
      </c>
      <c r="M132" t="e">
        <f>IFERROR(INDEX(Teams!A:E,MATCH(Schedule!H132,Teams!E:E,0),1),INDEX(Teams!G:K,MATCH(Schedule!H132,Teams!K:K,0),1))</f>
        <v>#N/A</v>
      </c>
    </row>
    <row r="133" spans="1:13">
      <c r="A133">
        <v>132</v>
      </c>
      <c r="B133" t="e">
        <f t="shared" si="4"/>
        <v>#N/A</v>
      </c>
      <c r="C133" s="38">
        <v>36265</v>
      </c>
      <c r="D133" t="s">
        <v>63</v>
      </c>
      <c r="E133" t="s">
        <v>159</v>
      </c>
      <c r="J133" t="str">
        <f t="shared" si="5"/>
        <v/>
      </c>
      <c r="L133" t="e">
        <f>IFERROR(INDEX(Teams!A:E,MATCH(Schedule!F133,Teams!E:E,0),1),INDEX(Teams!G:K,MATCH(Schedule!F133,Teams!K:K,0),1))</f>
        <v>#N/A</v>
      </c>
      <c r="M133" t="e">
        <f>IFERROR(INDEX(Teams!A:E,MATCH(Schedule!H133,Teams!E:E,0),1),INDEX(Teams!G:K,MATCH(Schedule!H133,Teams!K:K,0),1))</f>
        <v>#N/A</v>
      </c>
    </row>
    <row r="134" spans="1:13">
      <c r="A134">
        <v>133</v>
      </c>
      <c r="B134" t="e">
        <f t="shared" si="4"/>
        <v>#N/A</v>
      </c>
      <c r="C134" s="38">
        <v>36265</v>
      </c>
      <c r="D134" t="s">
        <v>60</v>
      </c>
      <c r="E134" t="s">
        <v>160</v>
      </c>
      <c r="J134" t="str">
        <f t="shared" si="5"/>
        <v/>
      </c>
      <c r="L134" t="e">
        <f>IFERROR(INDEX(Teams!A:E,MATCH(Schedule!F134,Teams!E:E,0),1),INDEX(Teams!G:K,MATCH(Schedule!F134,Teams!K:K,0),1))</f>
        <v>#N/A</v>
      </c>
      <c r="M134" t="e">
        <f>IFERROR(INDEX(Teams!A:E,MATCH(Schedule!H134,Teams!E:E,0),1),INDEX(Teams!G:K,MATCH(Schedule!H134,Teams!K:K,0),1))</f>
        <v>#N/A</v>
      </c>
    </row>
    <row r="135" spans="1:13">
      <c r="A135">
        <v>134</v>
      </c>
      <c r="B135" t="e">
        <f t="shared" si="4"/>
        <v>#N/A</v>
      </c>
      <c r="C135" s="38">
        <v>36265</v>
      </c>
      <c r="D135" t="s">
        <v>124</v>
      </c>
      <c r="E135" t="s">
        <v>161</v>
      </c>
      <c r="J135" t="str">
        <f t="shared" si="5"/>
        <v/>
      </c>
      <c r="L135" t="e">
        <f>IFERROR(INDEX(Teams!A:E,MATCH(Schedule!F135,Teams!E:E,0),1),INDEX(Teams!G:K,MATCH(Schedule!F135,Teams!K:K,0),1))</f>
        <v>#N/A</v>
      </c>
      <c r="M135" t="e">
        <f>IFERROR(INDEX(Teams!A:E,MATCH(Schedule!H135,Teams!E:E,0),1),INDEX(Teams!G:K,MATCH(Schedule!H135,Teams!K:K,0),1))</f>
        <v>#N/A</v>
      </c>
    </row>
    <row r="136" spans="1:13">
      <c r="A136">
        <v>135</v>
      </c>
      <c r="B136" t="e">
        <f t="shared" si="4"/>
        <v>#N/A</v>
      </c>
      <c r="C136" s="38">
        <v>36265</v>
      </c>
      <c r="D136" t="s">
        <v>126</v>
      </c>
      <c r="E136" t="s">
        <v>162</v>
      </c>
      <c r="J136" t="str">
        <f t="shared" si="5"/>
        <v/>
      </c>
      <c r="L136" t="e">
        <f>IFERROR(INDEX(Teams!A:E,MATCH(Schedule!F136,Teams!E:E,0),1),INDEX(Teams!G:K,MATCH(Schedule!F136,Teams!K:K,0),1))</f>
        <v>#N/A</v>
      </c>
      <c r="M136" t="e">
        <f>IFERROR(INDEX(Teams!A:E,MATCH(Schedule!H136,Teams!E:E,0),1),INDEX(Teams!G:K,MATCH(Schedule!H136,Teams!K:K,0),1))</f>
        <v>#N/A</v>
      </c>
    </row>
    <row r="137" spans="1:13">
      <c r="A137">
        <v>136</v>
      </c>
      <c r="B137" t="e">
        <f t="shared" si="4"/>
        <v>#N/A</v>
      </c>
      <c r="C137" s="38">
        <v>36265</v>
      </c>
      <c r="D137" t="s">
        <v>128</v>
      </c>
      <c r="E137" t="s">
        <v>163</v>
      </c>
      <c r="J137" t="str">
        <f t="shared" si="5"/>
        <v/>
      </c>
      <c r="L137" t="e">
        <f>IFERROR(INDEX(Teams!A:E,MATCH(Schedule!F137,Teams!E:E,0),1),INDEX(Teams!G:K,MATCH(Schedule!F137,Teams!K:K,0),1))</f>
        <v>#N/A</v>
      </c>
      <c r="M137" t="e">
        <f>IFERROR(INDEX(Teams!A:E,MATCH(Schedule!H137,Teams!E:E,0),1),INDEX(Teams!G:K,MATCH(Schedule!H137,Teams!K:K,0),1))</f>
        <v>#N/A</v>
      </c>
    </row>
    <row r="138" spans="1:13">
      <c r="A138">
        <v>137</v>
      </c>
      <c r="B138" t="e">
        <f t="shared" si="4"/>
        <v>#N/A</v>
      </c>
      <c r="C138" s="38">
        <v>36266</v>
      </c>
      <c r="D138" t="s">
        <v>115</v>
      </c>
      <c r="E138" t="s">
        <v>164</v>
      </c>
      <c r="J138" t="str">
        <f t="shared" si="5"/>
        <v/>
      </c>
      <c r="L138" t="e">
        <f>IFERROR(INDEX(Teams!A:E,MATCH(Schedule!F138,Teams!E:E,0),1),INDEX(Teams!G:K,MATCH(Schedule!F138,Teams!K:K,0),1))</f>
        <v>#N/A</v>
      </c>
      <c r="M138" t="e">
        <f>IFERROR(INDEX(Teams!A:E,MATCH(Schedule!H138,Teams!E:E,0),1),INDEX(Teams!G:K,MATCH(Schedule!H138,Teams!K:K,0),1))</f>
        <v>#N/A</v>
      </c>
    </row>
    <row r="139" spans="1:13">
      <c r="A139">
        <v>138</v>
      </c>
      <c r="B139" t="e">
        <f t="shared" si="4"/>
        <v>#N/A</v>
      </c>
      <c r="C139" s="38">
        <v>36266</v>
      </c>
      <c r="D139" t="s">
        <v>118</v>
      </c>
      <c r="E139" t="s">
        <v>165</v>
      </c>
      <c r="J139" t="str">
        <f t="shared" si="5"/>
        <v/>
      </c>
      <c r="L139" t="e">
        <f>IFERROR(INDEX(Teams!A:E,MATCH(Schedule!F139,Teams!E:E,0),1),INDEX(Teams!G:K,MATCH(Schedule!F139,Teams!K:K,0),1))</f>
        <v>#N/A</v>
      </c>
      <c r="M139" t="e">
        <f>IFERROR(INDEX(Teams!A:E,MATCH(Schedule!H139,Teams!E:E,0),1),INDEX(Teams!G:K,MATCH(Schedule!H139,Teams!K:K,0),1))</f>
        <v>#N/A</v>
      </c>
    </row>
    <row r="140" spans="1:13">
      <c r="A140">
        <v>139</v>
      </c>
      <c r="B140" t="e">
        <f t="shared" si="4"/>
        <v>#N/A</v>
      </c>
      <c r="C140" s="38">
        <v>36266</v>
      </c>
      <c r="D140" t="s">
        <v>2</v>
      </c>
      <c r="E140" t="s">
        <v>166</v>
      </c>
      <c r="J140" t="str">
        <f t="shared" si="5"/>
        <v/>
      </c>
      <c r="L140" t="e">
        <f>IFERROR(INDEX(Teams!A:E,MATCH(Schedule!F140,Teams!E:E,0),1),INDEX(Teams!G:K,MATCH(Schedule!F140,Teams!K:K,0),1))</f>
        <v>#N/A</v>
      </c>
      <c r="M140" t="e">
        <f>IFERROR(INDEX(Teams!A:E,MATCH(Schedule!H140,Teams!E:E,0),1),INDEX(Teams!G:K,MATCH(Schedule!H140,Teams!K:K,0),1))</f>
        <v>#N/A</v>
      </c>
    </row>
    <row r="141" spans="1:13">
      <c r="A141">
        <v>140</v>
      </c>
      <c r="B141" t="e">
        <f t="shared" si="4"/>
        <v>#N/A</v>
      </c>
      <c r="C141" s="38">
        <v>36266</v>
      </c>
      <c r="D141" t="s">
        <v>25</v>
      </c>
      <c r="E141" t="s">
        <v>167</v>
      </c>
      <c r="J141" t="str">
        <f t="shared" si="5"/>
        <v/>
      </c>
      <c r="L141" t="e">
        <f>IFERROR(INDEX(Teams!A:E,MATCH(Schedule!F141,Teams!E:E,0),1),INDEX(Teams!G:K,MATCH(Schedule!F141,Teams!K:K,0),1))</f>
        <v>#N/A</v>
      </c>
      <c r="M141" t="e">
        <f>IFERROR(INDEX(Teams!A:E,MATCH(Schedule!H141,Teams!E:E,0),1),INDEX(Teams!G:K,MATCH(Schedule!H141,Teams!K:K,0),1))</f>
        <v>#N/A</v>
      </c>
    </row>
    <row r="142" spans="1:13">
      <c r="A142">
        <v>141</v>
      </c>
      <c r="B142" t="e">
        <f t="shared" si="4"/>
        <v>#N/A</v>
      </c>
      <c r="C142" s="38">
        <v>36266</v>
      </c>
      <c r="D142" t="s">
        <v>130</v>
      </c>
      <c r="E142" t="s">
        <v>168</v>
      </c>
      <c r="J142" t="str">
        <f t="shared" si="5"/>
        <v/>
      </c>
      <c r="L142" t="e">
        <f>IFERROR(INDEX(Teams!A:E,MATCH(Schedule!F142,Teams!E:E,0),1),INDEX(Teams!G:K,MATCH(Schedule!F142,Teams!K:K,0),1))</f>
        <v>#N/A</v>
      </c>
      <c r="M142" t="e">
        <f>IFERROR(INDEX(Teams!A:E,MATCH(Schedule!H142,Teams!E:E,0),1),INDEX(Teams!G:K,MATCH(Schedule!H142,Teams!K:K,0),1))</f>
        <v>#N/A</v>
      </c>
    </row>
    <row r="143" spans="1:13">
      <c r="A143">
        <v>142</v>
      </c>
      <c r="B143" t="e">
        <f t="shared" si="4"/>
        <v>#N/A</v>
      </c>
      <c r="C143" s="38">
        <v>36266</v>
      </c>
      <c r="D143" t="s">
        <v>8</v>
      </c>
      <c r="E143" t="s">
        <v>169</v>
      </c>
      <c r="J143" t="str">
        <f t="shared" si="5"/>
        <v/>
      </c>
      <c r="L143" t="e">
        <f>IFERROR(INDEX(Teams!A:E,MATCH(Schedule!F143,Teams!E:E,0),1),INDEX(Teams!G:K,MATCH(Schedule!F143,Teams!K:K,0),1))</f>
        <v>#N/A</v>
      </c>
      <c r="M143" t="e">
        <f>IFERROR(INDEX(Teams!A:E,MATCH(Schedule!H143,Teams!E:E,0),1),INDEX(Teams!G:K,MATCH(Schedule!H143,Teams!K:K,0),1))</f>
        <v>#N/A</v>
      </c>
    </row>
    <row r="144" spans="1:13">
      <c r="A144">
        <v>143</v>
      </c>
      <c r="B144" t="e">
        <f t="shared" si="4"/>
        <v>#N/A</v>
      </c>
      <c r="C144" s="38">
        <v>36266</v>
      </c>
      <c r="D144" t="s">
        <v>170</v>
      </c>
      <c r="E144" t="s">
        <v>171</v>
      </c>
      <c r="J144" t="str">
        <f t="shared" si="5"/>
        <v/>
      </c>
      <c r="L144" t="e">
        <f>IFERROR(INDEX(Teams!A:E,MATCH(Schedule!F144,Teams!E:E,0),1),INDEX(Teams!G:K,MATCH(Schedule!F144,Teams!K:K,0),1))</f>
        <v>#N/A</v>
      </c>
      <c r="M144" t="e">
        <f>IFERROR(INDEX(Teams!A:E,MATCH(Schedule!H144,Teams!E:E,0),1),INDEX(Teams!G:K,MATCH(Schedule!H144,Teams!K:K,0),1))</f>
        <v>#N/A</v>
      </c>
    </row>
    <row r="145" spans="1:13">
      <c r="A145">
        <v>144</v>
      </c>
      <c r="B145" t="e">
        <f t="shared" si="4"/>
        <v>#N/A</v>
      </c>
      <c r="C145" s="38">
        <v>36266</v>
      </c>
      <c r="D145" t="s">
        <v>120</v>
      </c>
      <c r="E145" t="s">
        <v>172</v>
      </c>
      <c r="J145" t="str">
        <f t="shared" si="5"/>
        <v/>
      </c>
      <c r="L145" t="e">
        <f>IFERROR(INDEX(Teams!A:E,MATCH(Schedule!F145,Teams!E:E,0),1),INDEX(Teams!G:K,MATCH(Schedule!F145,Teams!K:K,0),1))</f>
        <v>#N/A</v>
      </c>
      <c r="M145" t="e">
        <f>IFERROR(INDEX(Teams!A:E,MATCH(Schedule!H145,Teams!E:E,0),1),INDEX(Teams!G:K,MATCH(Schedule!H145,Teams!K:K,0),1))</f>
        <v>#N/A</v>
      </c>
    </row>
    <row r="146" spans="1:13">
      <c r="A146">
        <v>145</v>
      </c>
      <c r="B146" t="e">
        <f t="shared" si="4"/>
        <v>#N/A</v>
      </c>
      <c r="C146" s="38">
        <v>36266</v>
      </c>
      <c r="D146" t="s">
        <v>0</v>
      </c>
      <c r="E146" t="s">
        <v>173</v>
      </c>
      <c r="J146" t="str">
        <f t="shared" si="5"/>
        <v/>
      </c>
      <c r="L146" t="e">
        <f>IFERROR(INDEX(Teams!A:E,MATCH(Schedule!F146,Teams!E:E,0),1),INDEX(Teams!G:K,MATCH(Schedule!F146,Teams!K:K,0),1))</f>
        <v>#N/A</v>
      </c>
      <c r="M146" t="e">
        <f>IFERROR(INDEX(Teams!A:E,MATCH(Schedule!H146,Teams!E:E,0),1),INDEX(Teams!G:K,MATCH(Schedule!H146,Teams!K:K,0),1))</f>
        <v>#N/A</v>
      </c>
    </row>
    <row r="147" spans="1:13">
      <c r="A147">
        <v>146</v>
      </c>
      <c r="B147" t="e">
        <f t="shared" si="4"/>
        <v>#N/A</v>
      </c>
      <c r="C147" s="38">
        <v>36266</v>
      </c>
      <c r="D147" t="s">
        <v>124</v>
      </c>
      <c r="E147" t="s">
        <v>174</v>
      </c>
      <c r="J147" t="str">
        <f t="shared" si="5"/>
        <v/>
      </c>
      <c r="L147" t="e">
        <f>IFERROR(INDEX(Teams!A:E,MATCH(Schedule!F147,Teams!E:E,0),1),INDEX(Teams!G:K,MATCH(Schedule!F147,Teams!K:K,0),1))</f>
        <v>#N/A</v>
      </c>
      <c r="M147" t="e">
        <f>IFERROR(INDEX(Teams!A:E,MATCH(Schedule!H147,Teams!E:E,0),1),INDEX(Teams!G:K,MATCH(Schedule!H147,Teams!K:K,0),1))</f>
        <v>#N/A</v>
      </c>
    </row>
    <row r="148" spans="1:13">
      <c r="A148">
        <v>147</v>
      </c>
      <c r="B148" t="e">
        <f t="shared" si="4"/>
        <v>#N/A</v>
      </c>
      <c r="C148" s="38">
        <v>36266</v>
      </c>
      <c r="D148" t="s">
        <v>14</v>
      </c>
      <c r="E148" t="s">
        <v>175</v>
      </c>
      <c r="J148" t="str">
        <f t="shared" si="5"/>
        <v/>
      </c>
      <c r="L148" t="e">
        <f>IFERROR(INDEX(Teams!A:E,MATCH(Schedule!F148,Teams!E:E,0),1),INDEX(Teams!G:K,MATCH(Schedule!F148,Teams!K:K,0),1))</f>
        <v>#N/A</v>
      </c>
      <c r="M148" t="e">
        <f>IFERROR(INDEX(Teams!A:E,MATCH(Schedule!H148,Teams!E:E,0),1),INDEX(Teams!G:K,MATCH(Schedule!H148,Teams!K:K,0),1))</f>
        <v>#N/A</v>
      </c>
    </row>
    <row r="149" spans="1:13">
      <c r="A149">
        <v>148</v>
      </c>
      <c r="B149" t="e">
        <f t="shared" si="4"/>
        <v>#N/A</v>
      </c>
      <c r="C149" s="38">
        <v>36266</v>
      </c>
      <c r="D149" t="s">
        <v>126</v>
      </c>
      <c r="E149" t="s">
        <v>176</v>
      </c>
      <c r="J149" t="str">
        <f t="shared" si="5"/>
        <v/>
      </c>
      <c r="L149" t="e">
        <f>IFERROR(INDEX(Teams!A:E,MATCH(Schedule!F149,Teams!E:E,0),1),INDEX(Teams!G:K,MATCH(Schedule!F149,Teams!K:K,0),1))</f>
        <v>#N/A</v>
      </c>
      <c r="M149" t="e">
        <f>IFERROR(INDEX(Teams!A:E,MATCH(Schedule!H149,Teams!E:E,0),1),INDEX(Teams!G:K,MATCH(Schedule!H149,Teams!K:K,0),1))</f>
        <v>#N/A</v>
      </c>
    </row>
    <row r="150" spans="1:13">
      <c r="A150">
        <v>149</v>
      </c>
      <c r="B150" t="e">
        <f t="shared" si="4"/>
        <v>#N/A</v>
      </c>
      <c r="C150" s="38">
        <v>36266</v>
      </c>
      <c r="D150" t="s">
        <v>34</v>
      </c>
      <c r="E150" t="s">
        <v>177</v>
      </c>
      <c r="J150" t="str">
        <f t="shared" si="5"/>
        <v/>
      </c>
      <c r="L150" t="e">
        <f>IFERROR(INDEX(Teams!A:E,MATCH(Schedule!F150,Teams!E:E,0),1),INDEX(Teams!G:K,MATCH(Schedule!F150,Teams!K:K,0),1))</f>
        <v>#N/A</v>
      </c>
      <c r="M150" t="e">
        <f>IFERROR(INDEX(Teams!A:E,MATCH(Schedule!H150,Teams!E:E,0),1),INDEX(Teams!G:K,MATCH(Schedule!H150,Teams!K:K,0),1))</f>
        <v>#N/A</v>
      </c>
    </row>
    <row r="151" spans="1:13">
      <c r="A151">
        <v>150</v>
      </c>
      <c r="B151" t="e">
        <f t="shared" si="4"/>
        <v>#N/A</v>
      </c>
      <c r="C151" s="38">
        <v>36267</v>
      </c>
      <c r="D151" t="s">
        <v>115</v>
      </c>
      <c r="E151" t="s">
        <v>178</v>
      </c>
      <c r="J151" t="str">
        <f t="shared" si="5"/>
        <v/>
      </c>
      <c r="L151" t="e">
        <f>IFERROR(INDEX(Teams!A:E,MATCH(Schedule!F151,Teams!E:E,0),1),INDEX(Teams!G:K,MATCH(Schedule!F151,Teams!K:K,0),1))</f>
        <v>#N/A</v>
      </c>
      <c r="M151" t="e">
        <f>IFERROR(INDEX(Teams!A:E,MATCH(Schedule!H151,Teams!E:E,0),1),INDEX(Teams!G:K,MATCH(Schedule!H151,Teams!K:K,0),1))</f>
        <v>#N/A</v>
      </c>
    </row>
    <row r="152" spans="1:13">
      <c r="A152">
        <v>151</v>
      </c>
      <c r="B152" t="e">
        <f t="shared" si="4"/>
        <v>#N/A</v>
      </c>
      <c r="C152" s="38">
        <v>36267</v>
      </c>
      <c r="D152" t="s">
        <v>118</v>
      </c>
      <c r="E152" t="s">
        <v>74</v>
      </c>
      <c r="J152" t="str">
        <f t="shared" si="5"/>
        <v/>
      </c>
      <c r="L152" t="e">
        <f>IFERROR(INDEX(Teams!A:E,MATCH(Schedule!F152,Teams!E:E,0),1),INDEX(Teams!G:K,MATCH(Schedule!F152,Teams!K:K,0),1))</f>
        <v>#N/A</v>
      </c>
      <c r="M152" t="e">
        <f>IFERROR(INDEX(Teams!A:E,MATCH(Schedule!H152,Teams!E:E,0),1),INDEX(Teams!G:K,MATCH(Schedule!H152,Teams!K:K,0),1))</f>
        <v>#N/A</v>
      </c>
    </row>
    <row r="153" spans="1:13">
      <c r="A153">
        <v>152</v>
      </c>
      <c r="B153" t="e">
        <f t="shared" si="4"/>
        <v>#N/A</v>
      </c>
      <c r="C153" s="38">
        <v>36267</v>
      </c>
      <c r="D153" t="s">
        <v>2</v>
      </c>
      <c r="E153" t="s">
        <v>179</v>
      </c>
      <c r="J153" t="str">
        <f t="shared" si="5"/>
        <v/>
      </c>
      <c r="L153" t="e">
        <f>IFERROR(INDEX(Teams!A:E,MATCH(Schedule!F153,Teams!E:E,0),1),INDEX(Teams!G:K,MATCH(Schedule!F153,Teams!K:K,0),1))</f>
        <v>#N/A</v>
      </c>
      <c r="M153" t="e">
        <f>IFERROR(INDEX(Teams!A:E,MATCH(Schedule!H153,Teams!E:E,0),1),INDEX(Teams!G:K,MATCH(Schedule!H153,Teams!K:K,0),1))</f>
        <v>#N/A</v>
      </c>
    </row>
    <row r="154" spans="1:13">
      <c r="A154">
        <v>153</v>
      </c>
      <c r="B154" t="e">
        <f t="shared" si="4"/>
        <v>#N/A</v>
      </c>
      <c r="C154" s="38">
        <v>36267</v>
      </c>
      <c r="D154" t="s">
        <v>25</v>
      </c>
      <c r="E154" t="s">
        <v>180</v>
      </c>
      <c r="J154" t="str">
        <f t="shared" si="5"/>
        <v/>
      </c>
      <c r="L154" t="e">
        <f>IFERROR(INDEX(Teams!A:E,MATCH(Schedule!F154,Teams!E:E,0),1),INDEX(Teams!G:K,MATCH(Schedule!F154,Teams!K:K,0),1))</f>
        <v>#N/A</v>
      </c>
      <c r="M154" t="e">
        <f>IFERROR(INDEX(Teams!A:E,MATCH(Schedule!H154,Teams!E:E,0),1),INDEX(Teams!G:K,MATCH(Schedule!H154,Teams!K:K,0),1))</f>
        <v>#N/A</v>
      </c>
    </row>
    <row r="155" spans="1:13">
      <c r="A155">
        <v>154</v>
      </c>
      <c r="B155" t="e">
        <f t="shared" si="4"/>
        <v>#N/A</v>
      </c>
      <c r="C155" s="38">
        <v>36267</v>
      </c>
      <c r="D155" t="s">
        <v>130</v>
      </c>
      <c r="E155" t="s">
        <v>181</v>
      </c>
      <c r="J155" t="str">
        <f t="shared" si="5"/>
        <v/>
      </c>
      <c r="L155" t="e">
        <f>IFERROR(INDEX(Teams!A:E,MATCH(Schedule!F155,Teams!E:E,0),1),INDEX(Teams!G:K,MATCH(Schedule!F155,Teams!K:K,0),1))</f>
        <v>#N/A</v>
      </c>
      <c r="M155" t="e">
        <f>IFERROR(INDEX(Teams!A:E,MATCH(Schedule!H155,Teams!E:E,0),1),INDEX(Teams!G:K,MATCH(Schedule!H155,Teams!K:K,0),1))</f>
        <v>#N/A</v>
      </c>
    </row>
    <row r="156" spans="1:13">
      <c r="A156">
        <v>155</v>
      </c>
      <c r="B156" t="e">
        <f t="shared" si="4"/>
        <v>#N/A</v>
      </c>
      <c r="C156" s="38">
        <v>36267</v>
      </c>
      <c r="D156" t="s">
        <v>8</v>
      </c>
      <c r="E156" t="s">
        <v>182</v>
      </c>
      <c r="J156" t="str">
        <f t="shared" si="5"/>
        <v/>
      </c>
      <c r="L156" t="e">
        <f>IFERROR(INDEX(Teams!A:E,MATCH(Schedule!F156,Teams!E:E,0),1),INDEX(Teams!G:K,MATCH(Schedule!F156,Teams!K:K,0),1))</f>
        <v>#N/A</v>
      </c>
      <c r="M156" t="e">
        <f>IFERROR(INDEX(Teams!A:E,MATCH(Schedule!H156,Teams!E:E,0),1),INDEX(Teams!G:K,MATCH(Schedule!H156,Teams!K:K,0),1))</f>
        <v>#N/A</v>
      </c>
    </row>
    <row r="157" spans="1:13">
      <c r="A157">
        <v>156</v>
      </c>
      <c r="B157" t="e">
        <f t="shared" si="4"/>
        <v>#N/A</v>
      </c>
      <c r="C157" s="38">
        <v>36267</v>
      </c>
      <c r="D157" t="s">
        <v>128</v>
      </c>
      <c r="E157" t="s">
        <v>183</v>
      </c>
      <c r="J157" t="str">
        <f t="shared" si="5"/>
        <v/>
      </c>
      <c r="L157" t="e">
        <f>IFERROR(INDEX(Teams!A:E,MATCH(Schedule!F157,Teams!E:E,0),1),INDEX(Teams!G:K,MATCH(Schedule!F157,Teams!K:K,0),1))</f>
        <v>#N/A</v>
      </c>
      <c r="M157" t="e">
        <f>IFERROR(INDEX(Teams!A:E,MATCH(Schedule!H157,Teams!E:E,0),1),INDEX(Teams!G:K,MATCH(Schedule!H157,Teams!K:K,0),1))</f>
        <v>#N/A</v>
      </c>
    </row>
    <row r="158" spans="1:13">
      <c r="A158">
        <v>157</v>
      </c>
      <c r="B158" t="e">
        <f t="shared" si="4"/>
        <v>#N/A</v>
      </c>
      <c r="C158" s="38">
        <v>36267</v>
      </c>
      <c r="D158" t="s">
        <v>170</v>
      </c>
      <c r="E158" t="s">
        <v>184</v>
      </c>
      <c r="J158" t="str">
        <f t="shared" si="5"/>
        <v/>
      </c>
      <c r="L158" t="e">
        <f>IFERROR(INDEX(Teams!A:E,MATCH(Schedule!F158,Teams!E:E,0),1),INDEX(Teams!G:K,MATCH(Schedule!F158,Teams!K:K,0),1))</f>
        <v>#N/A</v>
      </c>
      <c r="M158" t="e">
        <f>IFERROR(INDEX(Teams!A:E,MATCH(Schedule!H158,Teams!E:E,0),1),INDEX(Teams!G:K,MATCH(Schedule!H158,Teams!K:K,0),1))</f>
        <v>#N/A</v>
      </c>
    </row>
    <row r="159" spans="1:13">
      <c r="A159">
        <v>158</v>
      </c>
      <c r="B159" t="e">
        <f t="shared" si="4"/>
        <v>#N/A</v>
      </c>
      <c r="C159" s="38">
        <v>36267</v>
      </c>
      <c r="D159" t="s">
        <v>120</v>
      </c>
      <c r="E159" t="s">
        <v>110</v>
      </c>
      <c r="J159" t="str">
        <f t="shared" si="5"/>
        <v/>
      </c>
      <c r="L159" t="e">
        <f>IFERROR(INDEX(Teams!A:E,MATCH(Schedule!F159,Teams!E:E,0),1),INDEX(Teams!G:K,MATCH(Schedule!F159,Teams!K:K,0),1))</f>
        <v>#N/A</v>
      </c>
      <c r="M159" t="e">
        <f>IFERROR(INDEX(Teams!A:E,MATCH(Schedule!H159,Teams!E:E,0),1),INDEX(Teams!G:K,MATCH(Schedule!H159,Teams!K:K,0),1))</f>
        <v>#N/A</v>
      </c>
    </row>
    <row r="160" spans="1:13">
      <c r="A160">
        <v>159</v>
      </c>
      <c r="B160" t="e">
        <f t="shared" si="4"/>
        <v>#N/A</v>
      </c>
      <c r="C160" s="38">
        <v>36267</v>
      </c>
      <c r="D160" t="s">
        <v>0</v>
      </c>
      <c r="E160" t="s">
        <v>185</v>
      </c>
      <c r="J160" t="str">
        <f t="shared" si="5"/>
        <v/>
      </c>
      <c r="L160" t="e">
        <f>IFERROR(INDEX(Teams!A:E,MATCH(Schedule!F160,Teams!E:E,0),1),INDEX(Teams!G:K,MATCH(Schedule!F160,Teams!K:K,0),1))</f>
        <v>#N/A</v>
      </c>
      <c r="M160" t="e">
        <f>IFERROR(INDEX(Teams!A:E,MATCH(Schedule!H160,Teams!E:E,0),1),INDEX(Teams!G:K,MATCH(Schedule!H160,Teams!K:K,0),1))</f>
        <v>#N/A</v>
      </c>
    </row>
    <row r="161" spans="1:13">
      <c r="A161">
        <v>160</v>
      </c>
      <c r="B161" t="e">
        <f t="shared" si="4"/>
        <v>#N/A</v>
      </c>
      <c r="C161" s="38">
        <v>36267</v>
      </c>
      <c r="D161" t="s">
        <v>124</v>
      </c>
      <c r="E161" t="s">
        <v>186</v>
      </c>
      <c r="J161" t="str">
        <f t="shared" si="5"/>
        <v/>
      </c>
      <c r="L161" t="e">
        <f>IFERROR(INDEX(Teams!A:E,MATCH(Schedule!F161,Teams!E:E,0),1),INDEX(Teams!G:K,MATCH(Schedule!F161,Teams!K:K,0),1))</f>
        <v>#N/A</v>
      </c>
      <c r="M161" t="e">
        <f>IFERROR(INDEX(Teams!A:E,MATCH(Schedule!H161,Teams!E:E,0),1),INDEX(Teams!G:K,MATCH(Schedule!H161,Teams!K:K,0),1))</f>
        <v>#N/A</v>
      </c>
    </row>
    <row r="162" spans="1:13">
      <c r="A162">
        <v>161</v>
      </c>
      <c r="B162" t="e">
        <f t="shared" si="4"/>
        <v>#N/A</v>
      </c>
      <c r="C162" s="38">
        <v>36267</v>
      </c>
      <c r="D162" t="s">
        <v>14</v>
      </c>
      <c r="E162" t="s">
        <v>187</v>
      </c>
      <c r="J162" t="str">
        <f t="shared" si="5"/>
        <v/>
      </c>
      <c r="L162" t="e">
        <f>IFERROR(INDEX(Teams!A:E,MATCH(Schedule!F162,Teams!E:E,0),1),INDEX(Teams!G:K,MATCH(Schedule!F162,Teams!K:K,0),1))</f>
        <v>#N/A</v>
      </c>
      <c r="M162" t="e">
        <f>IFERROR(INDEX(Teams!A:E,MATCH(Schedule!H162,Teams!E:E,0),1),INDEX(Teams!G:K,MATCH(Schedule!H162,Teams!K:K,0),1))</f>
        <v>#N/A</v>
      </c>
    </row>
    <row r="163" spans="1:13">
      <c r="A163">
        <v>162</v>
      </c>
      <c r="B163" t="e">
        <f t="shared" si="4"/>
        <v>#N/A</v>
      </c>
      <c r="C163" s="38">
        <v>36267</v>
      </c>
      <c r="D163" t="s">
        <v>126</v>
      </c>
      <c r="E163" t="s">
        <v>188</v>
      </c>
      <c r="J163" t="str">
        <f t="shared" si="5"/>
        <v/>
      </c>
      <c r="L163" t="e">
        <f>IFERROR(INDEX(Teams!A:E,MATCH(Schedule!F163,Teams!E:E,0),1),INDEX(Teams!G:K,MATCH(Schedule!F163,Teams!K:K,0),1))</f>
        <v>#N/A</v>
      </c>
      <c r="M163" t="e">
        <f>IFERROR(INDEX(Teams!A:E,MATCH(Schedule!H163,Teams!E:E,0),1),INDEX(Teams!G:K,MATCH(Schedule!H163,Teams!K:K,0),1))</f>
        <v>#N/A</v>
      </c>
    </row>
    <row r="164" spans="1:13">
      <c r="A164">
        <v>163</v>
      </c>
      <c r="B164" t="e">
        <f t="shared" si="4"/>
        <v>#N/A</v>
      </c>
      <c r="C164" s="38">
        <v>36267</v>
      </c>
      <c r="D164" t="s">
        <v>34</v>
      </c>
      <c r="E164" t="s">
        <v>189</v>
      </c>
      <c r="J164" t="str">
        <f t="shared" si="5"/>
        <v/>
      </c>
      <c r="L164" t="e">
        <f>IFERROR(INDEX(Teams!A:E,MATCH(Schedule!F164,Teams!E:E,0),1),INDEX(Teams!G:K,MATCH(Schedule!F164,Teams!K:K,0),1))</f>
        <v>#N/A</v>
      </c>
      <c r="M164" t="e">
        <f>IFERROR(INDEX(Teams!A:E,MATCH(Schedule!H164,Teams!E:E,0),1),INDEX(Teams!G:K,MATCH(Schedule!H164,Teams!K:K,0),1))</f>
        <v>#N/A</v>
      </c>
    </row>
    <row r="165" spans="1:13">
      <c r="A165">
        <v>164</v>
      </c>
      <c r="B165" t="e">
        <f t="shared" si="4"/>
        <v>#N/A</v>
      </c>
      <c r="C165" s="38">
        <v>36267</v>
      </c>
      <c r="D165" t="s">
        <v>113</v>
      </c>
      <c r="E165" t="s">
        <v>190</v>
      </c>
      <c r="J165" t="str">
        <f t="shared" si="5"/>
        <v/>
      </c>
      <c r="L165" t="e">
        <f>IFERROR(INDEX(Teams!A:E,MATCH(Schedule!F165,Teams!E:E,0),1),INDEX(Teams!G:K,MATCH(Schedule!F165,Teams!K:K,0),1))</f>
        <v>#N/A</v>
      </c>
      <c r="M165" t="e">
        <f>IFERROR(INDEX(Teams!A:E,MATCH(Schedule!H165,Teams!E:E,0),1),INDEX(Teams!G:K,MATCH(Schedule!H165,Teams!K:K,0),1))</f>
        <v>#N/A</v>
      </c>
    </row>
    <row r="166" spans="1:13">
      <c r="A166">
        <v>165</v>
      </c>
      <c r="B166" t="e">
        <f t="shared" si="4"/>
        <v>#N/A</v>
      </c>
      <c r="C166" s="38">
        <v>36267</v>
      </c>
      <c r="D166" t="s">
        <v>113</v>
      </c>
      <c r="E166" t="s">
        <v>191</v>
      </c>
      <c r="J166" t="str">
        <f t="shared" si="5"/>
        <v/>
      </c>
      <c r="L166" t="e">
        <f>IFERROR(INDEX(Teams!A:E,MATCH(Schedule!F166,Teams!E:E,0),1),INDEX(Teams!G:K,MATCH(Schedule!F166,Teams!K:K,0),1))</f>
        <v>#N/A</v>
      </c>
      <c r="M166" t="e">
        <f>IFERROR(INDEX(Teams!A:E,MATCH(Schedule!H166,Teams!E:E,0),1),INDEX(Teams!G:K,MATCH(Schedule!H166,Teams!K:K,0),1))</f>
        <v>#N/A</v>
      </c>
    </row>
    <row r="167" spans="1:13">
      <c r="A167">
        <v>166</v>
      </c>
      <c r="B167" t="e">
        <f t="shared" si="4"/>
        <v>#N/A</v>
      </c>
      <c r="C167" s="38">
        <v>36268</v>
      </c>
      <c r="D167" t="s">
        <v>115</v>
      </c>
      <c r="E167" t="s">
        <v>192</v>
      </c>
      <c r="J167" t="str">
        <f t="shared" si="5"/>
        <v/>
      </c>
      <c r="L167" t="e">
        <f>IFERROR(INDEX(Teams!A:E,MATCH(Schedule!F167,Teams!E:E,0),1),INDEX(Teams!G:K,MATCH(Schedule!F167,Teams!K:K,0),1))</f>
        <v>#N/A</v>
      </c>
      <c r="M167" t="e">
        <f>IFERROR(INDEX(Teams!A:E,MATCH(Schedule!H167,Teams!E:E,0),1),INDEX(Teams!G:K,MATCH(Schedule!H167,Teams!K:K,0),1))</f>
        <v>#N/A</v>
      </c>
    </row>
    <row r="168" spans="1:13">
      <c r="A168">
        <v>167</v>
      </c>
      <c r="B168" t="e">
        <f t="shared" si="4"/>
        <v>#N/A</v>
      </c>
      <c r="C168" s="38">
        <v>36268</v>
      </c>
      <c r="D168" t="s">
        <v>118</v>
      </c>
      <c r="E168" t="s">
        <v>193</v>
      </c>
      <c r="J168" t="str">
        <f t="shared" si="5"/>
        <v/>
      </c>
      <c r="L168" t="e">
        <f>IFERROR(INDEX(Teams!A:E,MATCH(Schedule!F168,Teams!E:E,0),1),INDEX(Teams!G:K,MATCH(Schedule!F168,Teams!K:K,0),1))</f>
        <v>#N/A</v>
      </c>
      <c r="M168" t="e">
        <f>IFERROR(INDEX(Teams!A:E,MATCH(Schedule!H168,Teams!E:E,0),1),INDEX(Teams!G:K,MATCH(Schedule!H168,Teams!K:K,0),1))</f>
        <v>#N/A</v>
      </c>
    </row>
    <row r="169" spans="1:13">
      <c r="A169">
        <v>168</v>
      </c>
      <c r="B169" t="e">
        <f t="shared" si="4"/>
        <v>#N/A</v>
      </c>
      <c r="C169" s="38">
        <v>36268</v>
      </c>
      <c r="D169" t="s">
        <v>2</v>
      </c>
      <c r="E169" t="s">
        <v>194</v>
      </c>
      <c r="J169" t="str">
        <f t="shared" si="5"/>
        <v/>
      </c>
      <c r="L169" t="e">
        <f>IFERROR(INDEX(Teams!A:E,MATCH(Schedule!F169,Teams!E:E,0),1),INDEX(Teams!G:K,MATCH(Schedule!F169,Teams!K:K,0),1))</f>
        <v>#N/A</v>
      </c>
      <c r="M169" t="e">
        <f>IFERROR(INDEX(Teams!A:E,MATCH(Schedule!H169,Teams!E:E,0),1),INDEX(Teams!G:K,MATCH(Schedule!H169,Teams!K:K,0),1))</f>
        <v>#N/A</v>
      </c>
    </row>
    <row r="170" spans="1:13">
      <c r="A170">
        <v>169</v>
      </c>
      <c r="B170" t="e">
        <f t="shared" si="4"/>
        <v>#N/A</v>
      </c>
      <c r="C170" s="38">
        <v>36268</v>
      </c>
      <c r="D170" t="s">
        <v>113</v>
      </c>
      <c r="E170" t="s">
        <v>195</v>
      </c>
      <c r="J170" t="str">
        <f t="shared" si="5"/>
        <v/>
      </c>
      <c r="L170" t="e">
        <f>IFERROR(INDEX(Teams!A:E,MATCH(Schedule!F170,Teams!E:E,0),1),INDEX(Teams!G:K,MATCH(Schedule!F170,Teams!K:K,0),1))</f>
        <v>#N/A</v>
      </c>
      <c r="M170" t="e">
        <f>IFERROR(INDEX(Teams!A:E,MATCH(Schedule!H170,Teams!E:E,0),1),INDEX(Teams!G:K,MATCH(Schedule!H170,Teams!K:K,0),1))</f>
        <v>#N/A</v>
      </c>
    </row>
    <row r="171" spans="1:13">
      <c r="A171">
        <v>170</v>
      </c>
      <c r="B171" t="e">
        <f t="shared" si="4"/>
        <v>#N/A</v>
      </c>
      <c r="C171" s="38">
        <v>36268</v>
      </c>
      <c r="D171" t="s">
        <v>25</v>
      </c>
      <c r="E171" t="s">
        <v>196</v>
      </c>
      <c r="J171" t="str">
        <f t="shared" si="5"/>
        <v/>
      </c>
      <c r="L171" t="e">
        <f>IFERROR(INDEX(Teams!A:E,MATCH(Schedule!F171,Teams!E:E,0),1),INDEX(Teams!G:K,MATCH(Schedule!F171,Teams!K:K,0),1))</f>
        <v>#N/A</v>
      </c>
      <c r="M171" t="e">
        <f>IFERROR(INDEX(Teams!A:E,MATCH(Schedule!H171,Teams!E:E,0),1),INDEX(Teams!G:K,MATCH(Schedule!H171,Teams!K:K,0),1))</f>
        <v>#N/A</v>
      </c>
    </row>
    <row r="172" spans="1:13">
      <c r="A172">
        <v>171</v>
      </c>
      <c r="B172" t="e">
        <f t="shared" si="4"/>
        <v>#N/A</v>
      </c>
      <c r="C172" s="38">
        <v>36268</v>
      </c>
      <c r="D172" t="s">
        <v>130</v>
      </c>
      <c r="E172" t="s">
        <v>197</v>
      </c>
      <c r="J172" t="str">
        <f t="shared" si="5"/>
        <v/>
      </c>
      <c r="L172" t="e">
        <f>IFERROR(INDEX(Teams!A:E,MATCH(Schedule!F172,Teams!E:E,0),1),INDEX(Teams!G:K,MATCH(Schedule!F172,Teams!K:K,0),1))</f>
        <v>#N/A</v>
      </c>
      <c r="M172" t="e">
        <f>IFERROR(INDEX(Teams!A:E,MATCH(Schedule!H172,Teams!E:E,0),1),INDEX(Teams!G:K,MATCH(Schedule!H172,Teams!K:K,0),1))</f>
        <v>#N/A</v>
      </c>
    </row>
    <row r="173" spans="1:13">
      <c r="A173">
        <v>172</v>
      </c>
      <c r="B173" t="e">
        <f t="shared" si="4"/>
        <v>#N/A</v>
      </c>
      <c r="C173" s="38">
        <v>36268</v>
      </c>
      <c r="D173" t="s">
        <v>8</v>
      </c>
      <c r="E173" t="s">
        <v>198</v>
      </c>
      <c r="J173" t="str">
        <f t="shared" si="5"/>
        <v/>
      </c>
      <c r="L173" t="e">
        <f>IFERROR(INDEX(Teams!A:E,MATCH(Schedule!F173,Teams!E:E,0),1),INDEX(Teams!G:K,MATCH(Schedule!F173,Teams!K:K,0),1))</f>
        <v>#N/A</v>
      </c>
      <c r="M173" t="e">
        <f>IFERROR(INDEX(Teams!A:E,MATCH(Schedule!H173,Teams!E:E,0),1),INDEX(Teams!G:K,MATCH(Schedule!H173,Teams!K:K,0),1))</f>
        <v>#N/A</v>
      </c>
    </row>
    <row r="174" spans="1:13">
      <c r="A174">
        <v>173</v>
      </c>
      <c r="B174" t="e">
        <f t="shared" si="4"/>
        <v>#N/A</v>
      </c>
      <c r="C174" s="38">
        <v>36268</v>
      </c>
      <c r="D174" t="s">
        <v>128</v>
      </c>
      <c r="E174" t="s">
        <v>199</v>
      </c>
      <c r="J174" t="str">
        <f t="shared" si="5"/>
        <v/>
      </c>
      <c r="L174" t="e">
        <f>IFERROR(INDEX(Teams!A:E,MATCH(Schedule!F174,Teams!E:E,0),1),INDEX(Teams!G:K,MATCH(Schedule!F174,Teams!K:K,0),1))</f>
        <v>#N/A</v>
      </c>
      <c r="M174" t="e">
        <f>IFERROR(INDEX(Teams!A:E,MATCH(Schedule!H174,Teams!E:E,0),1),INDEX(Teams!G:K,MATCH(Schedule!H174,Teams!K:K,0),1))</f>
        <v>#N/A</v>
      </c>
    </row>
    <row r="175" spans="1:13">
      <c r="A175">
        <v>174</v>
      </c>
      <c r="B175" t="e">
        <f t="shared" si="4"/>
        <v>#N/A</v>
      </c>
      <c r="C175" s="38">
        <v>36268</v>
      </c>
      <c r="D175" t="s">
        <v>170</v>
      </c>
      <c r="E175" t="s">
        <v>200</v>
      </c>
      <c r="J175" t="str">
        <f t="shared" si="5"/>
        <v/>
      </c>
      <c r="L175" t="e">
        <f>IFERROR(INDEX(Teams!A:E,MATCH(Schedule!F175,Teams!E:E,0),1),INDEX(Teams!G:K,MATCH(Schedule!F175,Teams!K:K,0),1))</f>
        <v>#N/A</v>
      </c>
      <c r="M175" t="e">
        <f>IFERROR(INDEX(Teams!A:E,MATCH(Schedule!H175,Teams!E:E,0),1),INDEX(Teams!G:K,MATCH(Schedule!H175,Teams!K:K,0),1))</f>
        <v>#N/A</v>
      </c>
    </row>
    <row r="176" spans="1:13">
      <c r="A176">
        <v>175</v>
      </c>
      <c r="B176" t="e">
        <f t="shared" si="4"/>
        <v>#N/A</v>
      </c>
      <c r="C176" s="38">
        <v>36268</v>
      </c>
      <c r="D176" t="s">
        <v>120</v>
      </c>
      <c r="E176" t="s">
        <v>201</v>
      </c>
      <c r="J176" t="str">
        <f t="shared" si="5"/>
        <v/>
      </c>
      <c r="L176" t="e">
        <f>IFERROR(INDEX(Teams!A:E,MATCH(Schedule!F176,Teams!E:E,0),1),INDEX(Teams!G:K,MATCH(Schedule!F176,Teams!K:K,0),1))</f>
        <v>#N/A</v>
      </c>
      <c r="M176" t="e">
        <f>IFERROR(INDEX(Teams!A:E,MATCH(Schedule!H176,Teams!E:E,0),1),INDEX(Teams!G:K,MATCH(Schedule!H176,Teams!K:K,0),1))</f>
        <v>#N/A</v>
      </c>
    </row>
    <row r="177" spans="1:13">
      <c r="A177">
        <v>176</v>
      </c>
      <c r="B177" t="e">
        <f t="shared" si="4"/>
        <v>#N/A</v>
      </c>
      <c r="C177" s="38">
        <v>36268</v>
      </c>
      <c r="D177" t="s">
        <v>0</v>
      </c>
      <c r="E177" t="s">
        <v>202</v>
      </c>
      <c r="J177" t="str">
        <f t="shared" si="5"/>
        <v/>
      </c>
      <c r="L177" t="e">
        <f>IFERROR(INDEX(Teams!A:E,MATCH(Schedule!F177,Teams!E:E,0),1),INDEX(Teams!G:K,MATCH(Schedule!F177,Teams!K:K,0),1))</f>
        <v>#N/A</v>
      </c>
      <c r="M177" t="e">
        <f>IFERROR(INDEX(Teams!A:E,MATCH(Schedule!H177,Teams!E:E,0),1),INDEX(Teams!G:K,MATCH(Schedule!H177,Teams!K:K,0),1))</f>
        <v>#N/A</v>
      </c>
    </row>
    <row r="178" spans="1:13">
      <c r="A178">
        <v>177</v>
      </c>
      <c r="B178" t="e">
        <f t="shared" si="4"/>
        <v>#N/A</v>
      </c>
      <c r="C178" s="38">
        <v>36268</v>
      </c>
      <c r="D178" t="s">
        <v>124</v>
      </c>
      <c r="E178" t="s">
        <v>203</v>
      </c>
      <c r="J178" t="str">
        <f t="shared" si="5"/>
        <v/>
      </c>
      <c r="L178" t="e">
        <f>IFERROR(INDEX(Teams!A:E,MATCH(Schedule!F178,Teams!E:E,0),1),INDEX(Teams!G:K,MATCH(Schedule!F178,Teams!K:K,0),1))</f>
        <v>#N/A</v>
      </c>
      <c r="M178" t="e">
        <f>IFERROR(INDEX(Teams!A:E,MATCH(Schedule!H178,Teams!E:E,0),1),INDEX(Teams!G:K,MATCH(Schedule!H178,Teams!K:K,0),1))</f>
        <v>#N/A</v>
      </c>
    </row>
    <row r="179" spans="1:13">
      <c r="A179">
        <v>178</v>
      </c>
      <c r="B179" t="e">
        <f t="shared" si="4"/>
        <v>#N/A</v>
      </c>
      <c r="C179" s="38">
        <v>36268</v>
      </c>
      <c r="D179" t="s">
        <v>14</v>
      </c>
      <c r="E179" t="s">
        <v>204</v>
      </c>
      <c r="J179" t="str">
        <f t="shared" si="5"/>
        <v/>
      </c>
      <c r="L179" t="e">
        <f>IFERROR(INDEX(Teams!A:E,MATCH(Schedule!F179,Teams!E:E,0),1),INDEX(Teams!G:K,MATCH(Schedule!F179,Teams!K:K,0),1))</f>
        <v>#N/A</v>
      </c>
      <c r="M179" t="e">
        <f>IFERROR(INDEX(Teams!A:E,MATCH(Schedule!H179,Teams!E:E,0),1),INDEX(Teams!G:K,MATCH(Schedule!H179,Teams!K:K,0),1))</f>
        <v>#N/A</v>
      </c>
    </row>
    <row r="180" spans="1:13">
      <c r="A180">
        <v>179</v>
      </c>
      <c r="B180" t="e">
        <f t="shared" si="4"/>
        <v>#N/A</v>
      </c>
      <c r="C180" s="38">
        <v>36268</v>
      </c>
      <c r="D180" t="s">
        <v>126</v>
      </c>
      <c r="E180" t="s">
        <v>205</v>
      </c>
      <c r="J180" t="str">
        <f t="shared" si="5"/>
        <v/>
      </c>
      <c r="L180" t="e">
        <f>IFERROR(INDEX(Teams!A:E,MATCH(Schedule!F180,Teams!E:E,0),1),INDEX(Teams!G:K,MATCH(Schedule!F180,Teams!K:K,0),1))</f>
        <v>#N/A</v>
      </c>
      <c r="M180" t="e">
        <f>IFERROR(INDEX(Teams!A:E,MATCH(Schedule!H180,Teams!E:E,0),1),INDEX(Teams!G:K,MATCH(Schedule!H180,Teams!K:K,0),1))</f>
        <v>#N/A</v>
      </c>
    </row>
    <row r="181" spans="1:13">
      <c r="A181">
        <v>180</v>
      </c>
      <c r="B181" t="e">
        <f t="shared" si="4"/>
        <v>#N/A</v>
      </c>
      <c r="C181" s="38">
        <v>36268</v>
      </c>
      <c r="D181" t="s">
        <v>34</v>
      </c>
      <c r="E181" t="s">
        <v>206</v>
      </c>
      <c r="J181" t="str">
        <f t="shared" si="5"/>
        <v/>
      </c>
      <c r="L181" t="e">
        <f>IFERROR(INDEX(Teams!A:E,MATCH(Schedule!F181,Teams!E:E,0),1),INDEX(Teams!G:K,MATCH(Schedule!F181,Teams!K:K,0),1))</f>
        <v>#N/A</v>
      </c>
      <c r="M181" t="e">
        <f>IFERROR(INDEX(Teams!A:E,MATCH(Schedule!H181,Teams!E:E,0),1),INDEX(Teams!G:K,MATCH(Schedule!H181,Teams!K:K,0),1))</f>
        <v>#N/A</v>
      </c>
    </row>
    <row r="182" spans="1:13">
      <c r="A182">
        <v>181</v>
      </c>
      <c r="B182" t="e">
        <f t="shared" si="4"/>
        <v>#N/A</v>
      </c>
      <c r="C182" s="38">
        <v>36269</v>
      </c>
      <c r="D182" t="s">
        <v>2</v>
      </c>
      <c r="E182" t="s">
        <v>207</v>
      </c>
      <c r="J182" t="str">
        <f t="shared" si="5"/>
        <v/>
      </c>
      <c r="L182" t="e">
        <f>IFERROR(INDEX(Teams!A:E,MATCH(Schedule!F182,Teams!E:E,0),1),INDEX(Teams!G:K,MATCH(Schedule!F182,Teams!K:K,0),1))</f>
        <v>#N/A</v>
      </c>
      <c r="M182" t="e">
        <f>IFERROR(INDEX(Teams!A:E,MATCH(Schedule!H182,Teams!E:E,0),1),INDEX(Teams!G:K,MATCH(Schedule!H182,Teams!K:K,0),1))</f>
        <v>#N/A</v>
      </c>
    </row>
    <row r="183" spans="1:13">
      <c r="A183">
        <v>182</v>
      </c>
      <c r="B183" t="e">
        <f t="shared" si="4"/>
        <v>#N/A</v>
      </c>
      <c r="C183" s="38">
        <v>36269</v>
      </c>
      <c r="D183" t="s">
        <v>130</v>
      </c>
      <c r="E183" t="s">
        <v>208</v>
      </c>
      <c r="J183" t="str">
        <f t="shared" si="5"/>
        <v/>
      </c>
      <c r="L183" t="e">
        <f>IFERROR(INDEX(Teams!A:E,MATCH(Schedule!F183,Teams!E:E,0),1),INDEX(Teams!G:K,MATCH(Schedule!F183,Teams!K:K,0),1))</f>
        <v>#N/A</v>
      </c>
      <c r="M183" t="e">
        <f>IFERROR(INDEX(Teams!A:E,MATCH(Schedule!H183,Teams!E:E,0),1),INDEX(Teams!G:K,MATCH(Schedule!H183,Teams!K:K,0),1))</f>
        <v>#N/A</v>
      </c>
    </row>
    <row r="184" spans="1:13">
      <c r="A184">
        <v>183</v>
      </c>
      <c r="B184" t="e">
        <f t="shared" si="4"/>
        <v>#N/A</v>
      </c>
      <c r="C184" s="38">
        <v>36269</v>
      </c>
      <c r="D184" t="s">
        <v>16</v>
      </c>
      <c r="E184" t="s">
        <v>209</v>
      </c>
      <c r="J184" t="str">
        <f t="shared" si="5"/>
        <v/>
      </c>
      <c r="L184" t="e">
        <f>IFERROR(INDEX(Teams!A:E,MATCH(Schedule!F184,Teams!E:E,0),1),INDEX(Teams!G:K,MATCH(Schedule!F184,Teams!K:K,0),1))</f>
        <v>#N/A</v>
      </c>
      <c r="M184" t="e">
        <f>IFERROR(INDEX(Teams!A:E,MATCH(Schedule!H184,Teams!E:E,0),1),INDEX(Teams!G:K,MATCH(Schedule!H184,Teams!K:K,0),1))</f>
        <v>#N/A</v>
      </c>
    </row>
    <row r="185" spans="1:13">
      <c r="A185">
        <v>184</v>
      </c>
      <c r="B185" t="e">
        <f t="shared" si="4"/>
        <v>#N/A</v>
      </c>
      <c r="C185" s="38">
        <v>36269</v>
      </c>
      <c r="D185" t="s">
        <v>63</v>
      </c>
      <c r="E185" t="s">
        <v>210</v>
      </c>
      <c r="J185" t="str">
        <f t="shared" si="5"/>
        <v/>
      </c>
      <c r="L185" t="e">
        <f>IFERROR(INDEX(Teams!A:E,MATCH(Schedule!F185,Teams!E:E,0),1),INDEX(Teams!G:K,MATCH(Schedule!F185,Teams!K:K,0),1))</f>
        <v>#N/A</v>
      </c>
      <c r="M185" t="e">
        <f>IFERROR(INDEX(Teams!A:E,MATCH(Schedule!H185,Teams!E:E,0),1),INDEX(Teams!G:K,MATCH(Schedule!H185,Teams!K:K,0),1))</f>
        <v>#N/A</v>
      </c>
    </row>
    <row r="186" spans="1:13">
      <c r="A186">
        <v>185</v>
      </c>
      <c r="B186" t="e">
        <f t="shared" si="4"/>
        <v>#N/A</v>
      </c>
      <c r="C186" s="38">
        <v>36269</v>
      </c>
      <c r="D186" t="s">
        <v>128</v>
      </c>
      <c r="E186" t="s">
        <v>211</v>
      </c>
      <c r="J186" t="str">
        <f t="shared" si="5"/>
        <v/>
      </c>
      <c r="L186" t="e">
        <f>IFERROR(INDEX(Teams!A:E,MATCH(Schedule!F186,Teams!E:E,0),1),INDEX(Teams!G:K,MATCH(Schedule!F186,Teams!K:K,0),1))</f>
        <v>#N/A</v>
      </c>
      <c r="M186" t="e">
        <f>IFERROR(INDEX(Teams!A:E,MATCH(Schedule!H186,Teams!E:E,0),1),INDEX(Teams!G:K,MATCH(Schedule!H186,Teams!K:K,0),1))</f>
        <v>#N/A</v>
      </c>
    </row>
    <row r="187" spans="1:13">
      <c r="A187">
        <v>186</v>
      </c>
      <c r="B187" t="e">
        <f t="shared" si="4"/>
        <v>#N/A</v>
      </c>
      <c r="C187" s="38">
        <v>36269</v>
      </c>
      <c r="D187" t="s">
        <v>126</v>
      </c>
      <c r="E187" t="s">
        <v>212</v>
      </c>
      <c r="J187" t="str">
        <f t="shared" si="5"/>
        <v/>
      </c>
      <c r="L187" t="e">
        <f>IFERROR(INDEX(Teams!A:E,MATCH(Schedule!F187,Teams!E:E,0),1),INDEX(Teams!G:K,MATCH(Schedule!F187,Teams!K:K,0),1))</f>
        <v>#N/A</v>
      </c>
      <c r="M187" t="e">
        <f>IFERROR(INDEX(Teams!A:E,MATCH(Schedule!H187,Teams!E:E,0),1),INDEX(Teams!G:K,MATCH(Schedule!H187,Teams!K:K,0),1))</f>
        <v>#N/A</v>
      </c>
    </row>
    <row r="188" spans="1:13">
      <c r="A188">
        <v>187</v>
      </c>
      <c r="B188" t="e">
        <f t="shared" si="4"/>
        <v>#N/A</v>
      </c>
      <c r="C188" s="38">
        <v>36269</v>
      </c>
      <c r="D188" t="s">
        <v>0</v>
      </c>
      <c r="E188" t="s">
        <v>213</v>
      </c>
      <c r="J188" t="str">
        <f t="shared" si="5"/>
        <v/>
      </c>
      <c r="L188" t="e">
        <f>IFERROR(INDEX(Teams!A:E,MATCH(Schedule!F188,Teams!E:E,0),1),INDEX(Teams!G:K,MATCH(Schedule!F188,Teams!K:K,0),1))</f>
        <v>#N/A</v>
      </c>
      <c r="M188" t="e">
        <f>IFERROR(INDEX(Teams!A:E,MATCH(Schedule!H188,Teams!E:E,0),1),INDEX(Teams!G:K,MATCH(Schedule!H188,Teams!K:K,0),1))</f>
        <v>#N/A</v>
      </c>
    </row>
    <row r="189" spans="1:13">
      <c r="A189">
        <v>188</v>
      </c>
      <c r="B189" t="e">
        <f t="shared" si="4"/>
        <v>#N/A</v>
      </c>
      <c r="C189" s="38">
        <v>36269</v>
      </c>
      <c r="D189" t="s">
        <v>170</v>
      </c>
      <c r="E189" t="s">
        <v>214</v>
      </c>
      <c r="J189" t="str">
        <f t="shared" si="5"/>
        <v/>
      </c>
      <c r="L189" t="e">
        <f>IFERROR(INDEX(Teams!A:E,MATCH(Schedule!F189,Teams!E:E,0),1),INDEX(Teams!G:K,MATCH(Schedule!F189,Teams!K:K,0),1))</f>
        <v>#N/A</v>
      </c>
      <c r="M189" t="e">
        <f>IFERROR(INDEX(Teams!A:E,MATCH(Schedule!H189,Teams!E:E,0),1),INDEX(Teams!G:K,MATCH(Schedule!H189,Teams!K:K,0),1))</f>
        <v>#N/A</v>
      </c>
    </row>
    <row r="190" spans="1:13">
      <c r="A190">
        <v>189</v>
      </c>
      <c r="B190" t="e">
        <f t="shared" si="4"/>
        <v>#N/A</v>
      </c>
      <c r="C190" s="38">
        <v>36270</v>
      </c>
      <c r="D190" t="s">
        <v>118</v>
      </c>
      <c r="E190" t="s">
        <v>215</v>
      </c>
      <c r="J190" t="str">
        <f t="shared" si="5"/>
        <v/>
      </c>
      <c r="L190" t="e">
        <f>IFERROR(INDEX(Teams!A:E,MATCH(Schedule!F190,Teams!E:E,0),1),INDEX(Teams!G:K,MATCH(Schedule!F190,Teams!K:K,0),1))</f>
        <v>#N/A</v>
      </c>
      <c r="M190" t="e">
        <f>IFERROR(INDEX(Teams!A:E,MATCH(Schedule!H190,Teams!E:E,0),1),INDEX(Teams!G:K,MATCH(Schedule!H190,Teams!K:K,0),1))</f>
        <v>#N/A</v>
      </c>
    </row>
    <row r="191" spans="1:13">
      <c r="A191">
        <v>190</v>
      </c>
      <c r="B191" t="e">
        <f t="shared" si="4"/>
        <v>#N/A</v>
      </c>
      <c r="C191" s="38">
        <v>36270</v>
      </c>
      <c r="D191" t="s">
        <v>115</v>
      </c>
      <c r="E191" t="s">
        <v>216</v>
      </c>
      <c r="J191" t="str">
        <f t="shared" si="5"/>
        <v/>
      </c>
      <c r="L191" t="e">
        <f>IFERROR(INDEX(Teams!A:E,MATCH(Schedule!F191,Teams!E:E,0),1),INDEX(Teams!G:K,MATCH(Schedule!F191,Teams!K:K,0),1))</f>
        <v>#N/A</v>
      </c>
      <c r="M191" t="e">
        <f>IFERROR(INDEX(Teams!A:E,MATCH(Schedule!H191,Teams!E:E,0),1),INDEX(Teams!G:K,MATCH(Schedule!H191,Teams!K:K,0),1))</f>
        <v>#N/A</v>
      </c>
    </row>
    <row r="192" spans="1:13">
      <c r="A192">
        <v>191</v>
      </c>
      <c r="B192" t="e">
        <f t="shared" si="4"/>
        <v>#N/A</v>
      </c>
      <c r="C192" s="38">
        <v>36270</v>
      </c>
      <c r="D192" t="s">
        <v>113</v>
      </c>
      <c r="E192" t="s">
        <v>217</v>
      </c>
      <c r="J192" t="str">
        <f t="shared" si="5"/>
        <v/>
      </c>
      <c r="L192" t="e">
        <f>IFERROR(INDEX(Teams!A:E,MATCH(Schedule!F192,Teams!E:E,0),1),INDEX(Teams!G:K,MATCH(Schedule!F192,Teams!K:K,0),1))</f>
        <v>#N/A</v>
      </c>
      <c r="M192" t="e">
        <f>IFERROR(INDEX(Teams!A:E,MATCH(Schedule!H192,Teams!E:E,0),1),INDEX(Teams!G:K,MATCH(Schedule!H192,Teams!K:K,0),1))</f>
        <v>#N/A</v>
      </c>
    </row>
    <row r="193" spans="1:13">
      <c r="A193">
        <v>192</v>
      </c>
      <c r="B193" t="e">
        <f t="shared" si="4"/>
        <v>#N/A</v>
      </c>
      <c r="C193" s="38">
        <v>36270</v>
      </c>
      <c r="D193" t="s">
        <v>71</v>
      </c>
      <c r="E193" t="s">
        <v>218</v>
      </c>
      <c r="J193" t="str">
        <f t="shared" si="5"/>
        <v/>
      </c>
      <c r="L193" t="e">
        <f>IFERROR(INDEX(Teams!A:E,MATCH(Schedule!F193,Teams!E:E,0),1),INDEX(Teams!G:K,MATCH(Schedule!F193,Teams!K:K,0),1))</f>
        <v>#N/A</v>
      </c>
      <c r="M193" t="e">
        <f>IFERROR(INDEX(Teams!A:E,MATCH(Schedule!H193,Teams!E:E,0),1),INDEX(Teams!G:K,MATCH(Schedule!H193,Teams!K:K,0),1))</f>
        <v>#N/A</v>
      </c>
    </row>
    <row r="194" spans="1:13">
      <c r="A194">
        <v>193</v>
      </c>
      <c r="B194" t="e">
        <f t="shared" si="4"/>
        <v>#N/A</v>
      </c>
      <c r="C194" s="38">
        <v>36270</v>
      </c>
      <c r="D194" t="s">
        <v>65</v>
      </c>
      <c r="E194" t="s">
        <v>219</v>
      </c>
      <c r="J194" t="str">
        <f t="shared" si="5"/>
        <v/>
      </c>
      <c r="L194" t="e">
        <f>IFERROR(INDEX(Teams!A:E,MATCH(Schedule!F194,Teams!E:E,0),1),INDEX(Teams!G:K,MATCH(Schedule!F194,Teams!K:K,0),1))</f>
        <v>#N/A</v>
      </c>
      <c r="M194" t="e">
        <f>IFERROR(INDEX(Teams!A:E,MATCH(Schedule!H194,Teams!E:E,0),1),INDEX(Teams!G:K,MATCH(Schedule!H194,Teams!K:K,0),1))</f>
        <v>#N/A</v>
      </c>
    </row>
    <row r="195" spans="1:13">
      <c r="A195">
        <v>194</v>
      </c>
      <c r="B195" t="e">
        <f t="shared" ref="B195:B258" si="6">TEXT(C195,"yyyymmdd")&amp;"_"&amp;L195&amp;"@"&amp;M195</f>
        <v>#N/A</v>
      </c>
      <c r="C195" s="38">
        <v>36270</v>
      </c>
      <c r="D195" t="s">
        <v>68</v>
      </c>
      <c r="E195" t="s">
        <v>220</v>
      </c>
      <c r="J195" t="str">
        <f t="shared" ref="J195:J258" si="7">IF(I195&gt;G195,"W",IF(I195=G195,"","L"))</f>
        <v/>
      </c>
      <c r="L195" t="e">
        <f>IFERROR(INDEX(Teams!A:E,MATCH(Schedule!F195,Teams!E:E,0),1),INDEX(Teams!G:K,MATCH(Schedule!F195,Teams!K:K,0),1))</f>
        <v>#N/A</v>
      </c>
      <c r="M195" t="e">
        <f>IFERROR(INDEX(Teams!A:E,MATCH(Schedule!H195,Teams!E:E,0),1),INDEX(Teams!G:K,MATCH(Schedule!H195,Teams!K:K,0),1))</f>
        <v>#N/A</v>
      </c>
    </row>
    <row r="196" spans="1:13">
      <c r="A196">
        <v>195</v>
      </c>
      <c r="B196" t="e">
        <f t="shared" si="6"/>
        <v>#N/A</v>
      </c>
      <c r="C196" s="38">
        <v>36270</v>
      </c>
      <c r="D196" t="s">
        <v>2</v>
      </c>
      <c r="E196" t="s">
        <v>221</v>
      </c>
      <c r="J196" t="str">
        <f t="shared" si="7"/>
        <v/>
      </c>
      <c r="L196" t="e">
        <f>IFERROR(INDEX(Teams!A:E,MATCH(Schedule!F196,Teams!E:E,0),1),INDEX(Teams!G:K,MATCH(Schedule!F196,Teams!K:K,0),1))</f>
        <v>#N/A</v>
      </c>
      <c r="M196" t="e">
        <f>IFERROR(INDEX(Teams!A:E,MATCH(Schedule!H196,Teams!E:E,0),1),INDEX(Teams!G:K,MATCH(Schedule!H196,Teams!K:K,0),1))</f>
        <v>#N/A</v>
      </c>
    </row>
    <row r="197" spans="1:13">
      <c r="A197">
        <v>196</v>
      </c>
      <c r="B197" t="e">
        <f t="shared" si="6"/>
        <v>#N/A</v>
      </c>
      <c r="C197" s="38">
        <v>36270</v>
      </c>
      <c r="D197" t="s">
        <v>16</v>
      </c>
      <c r="E197" t="s">
        <v>222</v>
      </c>
      <c r="J197" t="str">
        <f t="shared" si="7"/>
        <v/>
      </c>
      <c r="L197" t="e">
        <f>IFERROR(INDEX(Teams!A:E,MATCH(Schedule!F197,Teams!E:E,0),1),INDEX(Teams!G:K,MATCH(Schedule!F197,Teams!K:K,0),1))</f>
        <v>#N/A</v>
      </c>
      <c r="M197" t="e">
        <f>IFERROR(INDEX(Teams!A:E,MATCH(Schedule!H197,Teams!E:E,0),1),INDEX(Teams!G:K,MATCH(Schedule!H197,Teams!K:K,0),1))</f>
        <v>#N/A</v>
      </c>
    </row>
    <row r="198" spans="1:13">
      <c r="A198">
        <v>197</v>
      </c>
      <c r="B198" t="e">
        <f t="shared" si="6"/>
        <v>#N/A</v>
      </c>
      <c r="C198" s="38">
        <v>36270</v>
      </c>
      <c r="D198" t="s">
        <v>63</v>
      </c>
      <c r="E198" t="s">
        <v>223</v>
      </c>
      <c r="J198" t="str">
        <f t="shared" si="7"/>
        <v/>
      </c>
      <c r="L198" t="e">
        <f>IFERROR(INDEX(Teams!A:E,MATCH(Schedule!F198,Teams!E:E,0),1),INDEX(Teams!G:K,MATCH(Schedule!F198,Teams!K:K,0),1))</f>
        <v>#N/A</v>
      </c>
      <c r="M198" t="e">
        <f>IFERROR(INDEX(Teams!A:E,MATCH(Schedule!H198,Teams!E:E,0),1),INDEX(Teams!G:K,MATCH(Schedule!H198,Teams!K:K,0),1))</f>
        <v>#N/A</v>
      </c>
    </row>
    <row r="199" spans="1:13">
      <c r="A199">
        <v>198</v>
      </c>
      <c r="B199" t="e">
        <f t="shared" si="6"/>
        <v>#N/A</v>
      </c>
      <c r="C199" s="38">
        <v>36270</v>
      </c>
      <c r="D199" t="s">
        <v>14</v>
      </c>
      <c r="E199" t="s">
        <v>224</v>
      </c>
      <c r="J199" t="str">
        <f t="shared" si="7"/>
        <v/>
      </c>
      <c r="L199" t="e">
        <f>IFERROR(INDEX(Teams!A:E,MATCH(Schedule!F199,Teams!E:E,0),1),INDEX(Teams!G:K,MATCH(Schedule!F199,Teams!K:K,0),1))</f>
        <v>#N/A</v>
      </c>
      <c r="M199" t="e">
        <f>IFERROR(INDEX(Teams!A:E,MATCH(Schedule!H199,Teams!E:E,0),1),INDEX(Teams!G:K,MATCH(Schedule!H199,Teams!K:K,0),1))</f>
        <v>#N/A</v>
      </c>
    </row>
    <row r="200" spans="1:13">
      <c r="A200">
        <v>199</v>
      </c>
      <c r="B200" t="e">
        <f t="shared" si="6"/>
        <v>#N/A</v>
      </c>
      <c r="C200" s="38">
        <v>36270</v>
      </c>
      <c r="D200" t="s">
        <v>126</v>
      </c>
      <c r="E200" t="s">
        <v>225</v>
      </c>
      <c r="J200" t="str">
        <f t="shared" si="7"/>
        <v/>
      </c>
      <c r="L200" t="e">
        <f>IFERROR(INDEX(Teams!A:E,MATCH(Schedule!F200,Teams!E:E,0),1),INDEX(Teams!G:K,MATCH(Schedule!F200,Teams!K:K,0),1))</f>
        <v>#N/A</v>
      </c>
      <c r="M200" t="e">
        <f>IFERROR(INDEX(Teams!A:E,MATCH(Schedule!H200,Teams!E:E,0),1),INDEX(Teams!G:K,MATCH(Schedule!H200,Teams!K:K,0),1))</f>
        <v>#N/A</v>
      </c>
    </row>
    <row r="201" spans="1:13">
      <c r="A201">
        <v>200</v>
      </c>
      <c r="B201" t="e">
        <f t="shared" si="6"/>
        <v>#N/A</v>
      </c>
      <c r="C201" s="38">
        <v>36270</v>
      </c>
      <c r="D201" t="s">
        <v>0</v>
      </c>
      <c r="E201" t="s">
        <v>226</v>
      </c>
      <c r="J201" t="str">
        <f t="shared" si="7"/>
        <v/>
      </c>
      <c r="L201" t="e">
        <f>IFERROR(INDEX(Teams!A:E,MATCH(Schedule!F201,Teams!E:E,0),1),INDEX(Teams!G:K,MATCH(Schedule!F201,Teams!K:K,0),1))</f>
        <v>#N/A</v>
      </c>
      <c r="M201" t="e">
        <f>IFERROR(INDEX(Teams!A:E,MATCH(Schedule!H201,Teams!E:E,0),1),INDEX(Teams!G:K,MATCH(Schedule!H201,Teams!K:K,0),1))</f>
        <v>#N/A</v>
      </c>
    </row>
    <row r="202" spans="1:13">
      <c r="A202">
        <v>201</v>
      </c>
      <c r="B202" t="e">
        <f t="shared" si="6"/>
        <v>#N/A</v>
      </c>
      <c r="C202" s="38">
        <v>36270</v>
      </c>
      <c r="D202" t="s">
        <v>122</v>
      </c>
      <c r="E202" t="s">
        <v>227</v>
      </c>
      <c r="J202" t="str">
        <f t="shared" si="7"/>
        <v/>
      </c>
      <c r="L202" t="e">
        <f>IFERROR(INDEX(Teams!A:E,MATCH(Schedule!F202,Teams!E:E,0),1),INDEX(Teams!G:K,MATCH(Schedule!F202,Teams!K:K,0),1))</f>
        <v>#N/A</v>
      </c>
      <c r="M202" t="e">
        <f>IFERROR(INDEX(Teams!A:E,MATCH(Schedule!H202,Teams!E:E,0),1),INDEX(Teams!G:K,MATCH(Schedule!H202,Teams!K:K,0),1))</f>
        <v>#N/A</v>
      </c>
    </row>
    <row r="203" spans="1:13">
      <c r="A203">
        <v>202</v>
      </c>
      <c r="B203" t="e">
        <f t="shared" si="6"/>
        <v>#N/A</v>
      </c>
      <c r="C203" s="38">
        <v>36270</v>
      </c>
      <c r="D203" t="s">
        <v>170</v>
      </c>
      <c r="E203" t="s">
        <v>228</v>
      </c>
      <c r="J203" t="str">
        <f t="shared" si="7"/>
        <v/>
      </c>
      <c r="L203" t="e">
        <f>IFERROR(INDEX(Teams!A:E,MATCH(Schedule!F203,Teams!E:E,0),1),INDEX(Teams!G:K,MATCH(Schedule!F203,Teams!K:K,0),1))</f>
        <v>#N/A</v>
      </c>
      <c r="M203" t="e">
        <f>IFERROR(INDEX(Teams!A:E,MATCH(Schedule!H203,Teams!E:E,0),1),INDEX(Teams!G:K,MATCH(Schedule!H203,Teams!K:K,0),1))</f>
        <v>#N/A</v>
      </c>
    </row>
    <row r="204" spans="1:13">
      <c r="A204">
        <v>203</v>
      </c>
      <c r="B204" t="e">
        <f t="shared" si="6"/>
        <v>#N/A</v>
      </c>
      <c r="C204" s="38">
        <v>36271</v>
      </c>
      <c r="D204" t="s">
        <v>118</v>
      </c>
      <c r="E204" t="s">
        <v>229</v>
      </c>
      <c r="J204" t="str">
        <f t="shared" si="7"/>
        <v/>
      </c>
      <c r="L204" t="e">
        <f>IFERROR(INDEX(Teams!A:E,MATCH(Schedule!F204,Teams!E:E,0),1),INDEX(Teams!G:K,MATCH(Schedule!F204,Teams!K:K,0),1))</f>
        <v>#N/A</v>
      </c>
      <c r="M204" t="e">
        <f>IFERROR(INDEX(Teams!A:E,MATCH(Schedule!H204,Teams!E:E,0),1),INDEX(Teams!G:K,MATCH(Schedule!H204,Teams!K:K,0),1))</f>
        <v>#N/A</v>
      </c>
    </row>
    <row r="205" spans="1:13">
      <c r="A205">
        <v>204</v>
      </c>
      <c r="B205" t="e">
        <f t="shared" si="6"/>
        <v>#N/A</v>
      </c>
      <c r="C205" s="38">
        <v>36271</v>
      </c>
      <c r="D205" t="s">
        <v>115</v>
      </c>
      <c r="E205" t="s">
        <v>230</v>
      </c>
      <c r="J205" t="str">
        <f t="shared" si="7"/>
        <v/>
      </c>
      <c r="L205" t="e">
        <f>IFERROR(INDEX(Teams!A:E,MATCH(Schedule!F205,Teams!E:E,0),1),INDEX(Teams!G:K,MATCH(Schedule!F205,Teams!K:K,0),1))</f>
        <v>#N/A</v>
      </c>
      <c r="M205" t="e">
        <f>IFERROR(INDEX(Teams!A:E,MATCH(Schedule!H205,Teams!E:E,0),1),INDEX(Teams!G:K,MATCH(Schedule!H205,Teams!K:K,0),1))</f>
        <v>#N/A</v>
      </c>
    </row>
    <row r="206" spans="1:13">
      <c r="A206">
        <v>205</v>
      </c>
      <c r="B206" t="e">
        <f t="shared" si="6"/>
        <v>#N/A</v>
      </c>
      <c r="C206" s="38">
        <v>36271</v>
      </c>
      <c r="D206" t="s">
        <v>113</v>
      </c>
      <c r="E206" t="s">
        <v>231</v>
      </c>
      <c r="J206" t="str">
        <f t="shared" si="7"/>
        <v/>
      </c>
      <c r="L206" t="e">
        <f>IFERROR(INDEX(Teams!A:E,MATCH(Schedule!F206,Teams!E:E,0),1),INDEX(Teams!G:K,MATCH(Schedule!F206,Teams!K:K,0),1))</f>
        <v>#N/A</v>
      </c>
      <c r="M206" t="e">
        <f>IFERROR(INDEX(Teams!A:E,MATCH(Schedule!H206,Teams!E:E,0),1),INDEX(Teams!G:K,MATCH(Schedule!H206,Teams!K:K,0),1))</f>
        <v>#N/A</v>
      </c>
    </row>
    <row r="207" spans="1:13">
      <c r="A207">
        <v>206</v>
      </c>
      <c r="B207" t="e">
        <f t="shared" si="6"/>
        <v>#N/A</v>
      </c>
      <c r="C207" s="38">
        <v>36271</v>
      </c>
      <c r="D207" t="s">
        <v>71</v>
      </c>
      <c r="E207" t="s">
        <v>232</v>
      </c>
      <c r="J207" t="str">
        <f t="shared" si="7"/>
        <v/>
      </c>
      <c r="L207" t="e">
        <f>IFERROR(INDEX(Teams!A:E,MATCH(Schedule!F207,Teams!E:E,0),1),INDEX(Teams!G:K,MATCH(Schedule!F207,Teams!K:K,0),1))</f>
        <v>#N/A</v>
      </c>
      <c r="M207" t="e">
        <f>IFERROR(INDEX(Teams!A:E,MATCH(Schedule!H207,Teams!E:E,0),1),INDEX(Teams!G:K,MATCH(Schedule!H207,Teams!K:K,0),1))</f>
        <v>#N/A</v>
      </c>
    </row>
    <row r="208" spans="1:13">
      <c r="A208">
        <v>207</v>
      </c>
      <c r="B208" t="e">
        <f t="shared" si="6"/>
        <v>#N/A</v>
      </c>
      <c r="C208" s="38">
        <v>36271</v>
      </c>
      <c r="D208" t="s">
        <v>65</v>
      </c>
      <c r="E208" t="s">
        <v>233</v>
      </c>
      <c r="J208" t="str">
        <f t="shared" si="7"/>
        <v/>
      </c>
      <c r="L208" t="e">
        <f>IFERROR(INDEX(Teams!A:E,MATCH(Schedule!F208,Teams!E:E,0),1),INDEX(Teams!G:K,MATCH(Schedule!F208,Teams!K:K,0),1))</f>
        <v>#N/A</v>
      </c>
      <c r="M208" t="e">
        <f>IFERROR(INDEX(Teams!A:E,MATCH(Schedule!H208,Teams!E:E,0),1),INDEX(Teams!G:K,MATCH(Schedule!H208,Teams!K:K,0),1))</f>
        <v>#N/A</v>
      </c>
    </row>
    <row r="209" spans="1:13">
      <c r="A209">
        <v>208</v>
      </c>
      <c r="B209" t="e">
        <f t="shared" si="6"/>
        <v>#N/A</v>
      </c>
      <c r="C209" s="38">
        <v>36271</v>
      </c>
      <c r="D209" t="s">
        <v>68</v>
      </c>
      <c r="E209" t="s">
        <v>234</v>
      </c>
      <c r="J209" t="str">
        <f t="shared" si="7"/>
        <v/>
      </c>
      <c r="L209" t="e">
        <f>IFERROR(INDEX(Teams!A:E,MATCH(Schedule!F209,Teams!E:E,0),1),INDEX(Teams!G:K,MATCH(Schedule!F209,Teams!K:K,0),1))</f>
        <v>#N/A</v>
      </c>
      <c r="M209" t="e">
        <f>IFERROR(INDEX(Teams!A:E,MATCH(Schedule!H209,Teams!E:E,0),1),INDEX(Teams!G:K,MATCH(Schedule!H209,Teams!K:K,0),1))</f>
        <v>#N/A</v>
      </c>
    </row>
    <row r="210" spans="1:13">
      <c r="A210">
        <v>209</v>
      </c>
      <c r="B210" t="e">
        <f t="shared" si="6"/>
        <v>#N/A</v>
      </c>
      <c r="C210" s="38">
        <v>36271</v>
      </c>
      <c r="D210" t="s">
        <v>2</v>
      </c>
      <c r="E210" t="s">
        <v>235</v>
      </c>
      <c r="J210" t="str">
        <f t="shared" si="7"/>
        <v/>
      </c>
      <c r="L210" t="e">
        <f>IFERROR(INDEX(Teams!A:E,MATCH(Schedule!F210,Teams!E:E,0),1),INDEX(Teams!G:K,MATCH(Schedule!F210,Teams!K:K,0),1))</f>
        <v>#N/A</v>
      </c>
      <c r="M210" t="e">
        <f>IFERROR(INDEX(Teams!A:E,MATCH(Schedule!H210,Teams!E:E,0),1),INDEX(Teams!G:K,MATCH(Schedule!H210,Teams!K:K,0),1))</f>
        <v>#N/A</v>
      </c>
    </row>
    <row r="211" spans="1:13">
      <c r="A211">
        <v>210</v>
      </c>
      <c r="B211" t="e">
        <f t="shared" si="6"/>
        <v>#N/A</v>
      </c>
      <c r="C211" s="38">
        <v>36271</v>
      </c>
      <c r="D211" t="s">
        <v>16</v>
      </c>
      <c r="E211" t="s">
        <v>236</v>
      </c>
      <c r="J211" t="str">
        <f t="shared" si="7"/>
        <v/>
      </c>
      <c r="L211" t="e">
        <f>IFERROR(INDEX(Teams!A:E,MATCH(Schedule!F211,Teams!E:E,0),1),INDEX(Teams!G:K,MATCH(Schedule!F211,Teams!K:K,0),1))</f>
        <v>#N/A</v>
      </c>
      <c r="M211" t="e">
        <f>IFERROR(INDEX(Teams!A:E,MATCH(Schedule!H211,Teams!E:E,0),1),INDEX(Teams!G:K,MATCH(Schedule!H211,Teams!K:K,0),1))</f>
        <v>#N/A</v>
      </c>
    </row>
    <row r="212" spans="1:13">
      <c r="A212">
        <v>211</v>
      </c>
      <c r="B212" t="e">
        <f t="shared" si="6"/>
        <v>#N/A</v>
      </c>
      <c r="C212" s="38">
        <v>36271</v>
      </c>
      <c r="D212" t="s">
        <v>63</v>
      </c>
      <c r="E212" t="s">
        <v>237</v>
      </c>
      <c r="J212" t="str">
        <f t="shared" si="7"/>
        <v/>
      </c>
      <c r="L212" t="e">
        <f>IFERROR(INDEX(Teams!A:E,MATCH(Schedule!F212,Teams!E:E,0),1),INDEX(Teams!G:K,MATCH(Schedule!F212,Teams!K:K,0),1))</f>
        <v>#N/A</v>
      </c>
      <c r="M212" t="e">
        <f>IFERROR(INDEX(Teams!A:E,MATCH(Schedule!H212,Teams!E:E,0),1),INDEX(Teams!G:K,MATCH(Schedule!H212,Teams!K:K,0),1))</f>
        <v>#N/A</v>
      </c>
    </row>
    <row r="213" spans="1:13">
      <c r="A213">
        <v>212</v>
      </c>
      <c r="B213" t="e">
        <f t="shared" si="6"/>
        <v>#N/A</v>
      </c>
      <c r="C213" s="38">
        <v>36271</v>
      </c>
      <c r="D213" t="s">
        <v>14</v>
      </c>
      <c r="E213" t="s">
        <v>238</v>
      </c>
      <c r="J213" t="str">
        <f t="shared" si="7"/>
        <v/>
      </c>
      <c r="L213" t="e">
        <f>IFERROR(INDEX(Teams!A:E,MATCH(Schedule!F213,Teams!E:E,0),1),INDEX(Teams!G:K,MATCH(Schedule!F213,Teams!K:K,0),1))</f>
        <v>#N/A</v>
      </c>
      <c r="M213" t="e">
        <f>IFERROR(INDEX(Teams!A:E,MATCH(Schedule!H213,Teams!E:E,0),1),INDEX(Teams!G:K,MATCH(Schedule!H213,Teams!K:K,0),1))</f>
        <v>#N/A</v>
      </c>
    </row>
    <row r="214" spans="1:13">
      <c r="A214">
        <v>213</v>
      </c>
      <c r="B214" t="e">
        <f t="shared" si="6"/>
        <v>#N/A</v>
      </c>
      <c r="C214" s="38">
        <v>36271</v>
      </c>
      <c r="D214" t="s">
        <v>126</v>
      </c>
      <c r="E214" t="s">
        <v>239</v>
      </c>
      <c r="J214" t="str">
        <f t="shared" si="7"/>
        <v/>
      </c>
      <c r="L214" t="e">
        <f>IFERROR(INDEX(Teams!A:E,MATCH(Schedule!F214,Teams!E:E,0),1),INDEX(Teams!G:K,MATCH(Schedule!F214,Teams!K:K,0),1))</f>
        <v>#N/A</v>
      </c>
      <c r="M214" t="e">
        <f>IFERROR(INDEX(Teams!A:E,MATCH(Schedule!H214,Teams!E:E,0),1),INDEX(Teams!G:K,MATCH(Schedule!H214,Teams!K:K,0),1))</f>
        <v>#N/A</v>
      </c>
    </row>
    <row r="215" spans="1:13">
      <c r="A215">
        <v>214</v>
      </c>
      <c r="B215" t="e">
        <f t="shared" si="6"/>
        <v>#N/A</v>
      </c>
      <c r="C215" s="38">
        <v>36271</v>
      </c>
      <c r="D215" t="s">
        <v>0</v>
      </c>
      <c r="E215" t="s">
        <v>240</v>
      </c>
      <c r="J215" t="str">
        <f t="shared" si="7"/>
        <v/>
      </c>
      <c r="L215" t="e">
        <f>IFERROR(INDEX(Teams!A:E,MATCH(Schedule!F215,Teams!E:E,0),1),INDEX(Teams!G:K,MATCH(Schedule!F215,Teams!K:K,0),1))</f>
        <v>#N/A</v>
      </c>
      <c r="M215" t="e">
        <f>IFERROR(INDEX(Teams!A:E,MATCH(Schedule!H215,Teams!E:E,0),1),INDEX(Teams!G:K,MATCH(Schedule!H215,Teams!K:K,0),1))</f>
        <v>#N/A</v>
      </c>
    </row>
    <row r="216" spans="1:13">
      <c r="A216">
        <v>215</v>
      </c>
      <c r="B216" t="e">
        <f t="shared" si="6"/>
        <v>#N/A</v>
      </c>
      <c r="C216" s="38">
        <v>36271</v>
      </c>
      <c r="D216" t="s">
        <v>122</v>
      </c>
      <c r="E216" t="s">
        <v>241</v>
      </c>
      <c r="J216" t="str">
        <f t="shared" si="7"/>
        <v/>
      </c>
      <c r="L216" t="e">
        <f>IFERROR(INDEX(Teams!A:E,MATCH(Schedule!F216,Teams!E:E,0),1),INDEX(Teams!G:K,MATCH(Schedule!F216,Teams!K:K,0),1))</f>
        <v>#N/A</v>
      </c>
      <c r="M216" t="e">
        <f>IFERROR(INDEX(Teams!A:E,MATCH(Schedule!H216,Teams!E:E,0),1),INDEX(Teams!G:K,MATCH(Schedule!H216,Teams!K:K,0),1))</f>
        <v>#N/A</v>
      </c>
    </row>
    <row r="217" spans="1:13">
      <c r="A217">
        <v>216</v>
      </c>
      <c r="B217" t="e">
        <f t="shared" si="6"/>
        <v>#N/A</v>
      </c>
      <c r="C217" s="38">
        <v>36271</v>
      </c>
      <c r="D217" t="s">
        <v>170</v>
      </c>
      <c r="E217" t="s">
        <v>242</v>
      </c>
      <c r="J217" t="str">
        <f t="shared" si="7"/>
        <v/>
      </c>
      <c r="L217" t="e">
        <f>IFERROR(INDEX(Teams!A:E,MATCH(Schedule!F217,Teams!E:E,0),1),INDEX(Teams!G:K,MATCH(Schedule!F217,Teams!K:K,0),1))</f>
        <v>#N/A</v>
      </c>
      <c r="M217" t="e">
        <f>IFERROR(INDEX(Teams!A:E,MATCH(Schedule!H217,Teams!E:E,0),1),INDEX(Teams!G:K,MATCH(Schedule!H217,Teams!K:K,0),1))</f>
        <v>#N/A</v>
      </c>
    </row>
    <row r="218" spans="1:13">
      <c r="A218">
        <v>217</v>
      </c>
      <c r="B218" t="e">
        <f t="shared" si="6"/>
        <v>#N/A</v>
      </c>
      <c r="C218" s="38">
        <v>36272</v>
      </c>
      <c r="D218" t="s">
        <v>118</v>
      </c>
      <c r="E218" t="s">
        <v>243</v>
      </c>
      <c r="J218" t="str">
        <f t="shared" si="7"/>
        <v/>
      </c>
      <c r="L218" t="e">
        <f>IFERROR(INDEX(Teams!A:E,MATCH(Schedule!F218,Teams!E:E,0),1),INDEX(Teams!G:K,MATCH(Schedule!F218,Teams!K:K,0),1))</f>
        <v>#N/A</v>
      </c>
      <c r="M218" t="e">
        <f>IFERROR(INDEX(Teams!A:E,MATCH(Schedule!H218,Teams!E:E,0),1),INDEX(Teams!G:K,MATCH(Schedule!H218,Teams!K:K,0),1))</f>
        <v>#N/A</v>
      </c>
    </row>
    <row r="219" spans="1:13">
      <c r="A219">
        <v>218</v>
      </c>
      <c r="B219" t="e">
        <f t="shared" si="6"/>
        <v>#N/A</v>
      </c>
      <c r="C219" s="38">
        <v>36272</v>
      </c>
      <c r="D219" t="s">
        <v>115</v>
      </c>
      <c r="E219" t="s">
        <v>244</v>
      </c>
      <c r="J219" t="str">
        <f t="shared" si="7"/>
        <v/>
      </c>
      <c r="L219" t="e">
        <f>IFERROR(INDEX(Teams!A:E,MATCH(Schedule!F219,Teams!E:E,0),1),INDEX(Teams!G:K,MATCH(Schedule!F219,Teams!K:K,0),1))</f>
        <v>#N/A</v>
      </c>
      <c r="M219" t="e">
        <f>IFERROR(INDEX(Teams!A:E,MATCH(Schedule!H219,Teams!E:E,0),1),INDEX(Teams!G:K,MATCH(Schedule!H219,Teams!K:K,0),1))</f>
        <v>#N/A</v>
      </c>
    </row>
    <row r="220" spans="1:13">
      <c r="A220">
        <v>219</v>
      </c>
      <c r="B220" t="e">
        <f t="shared" si="6"/>
        <v>#N/A</v>
      </c>
      <c r="C220" s="38">
        <v>36272</v>
      </c>
      <c r="D220" t="s">
        <v>113</v>
      </c>
      <c r="E220" t="s">
        <v>245</v>
      </c>
      <c r="J220" t="str">
        <f t="shared" si="7"/>
        <v/>
      </c>
      <c r="L220" t="e">
        <f>IFERROR(INDEX(Teams!A:E,MATCH(Schedule!F220,Teams!E:E,0),1),INDEX(Teams!G:K,MATCH(Schedule!F220,Teams!K:K,0),1))</f>
        <v>#N/A</v>
      </c>
      <c r="M220" t="e">
        <f>IFERROR(INDEX(Teams!A:E,MATCH(Schedule!H220,Teams!E:E,0),1),INDEX(Teams!G:K,MATCH(Schedule!H220,Teams!K:K,0),1))</f>
        <v>#N/A</v>
      </c>
    </row>
    <row r="221" spans="1:13">
      <c r="A221">
        <v>220</v>
      </c>
      <c r="B221" t="e">
        <f t="shared" si="6"/>
        <v>#N/A</v>
      </c>
      <c r="C221" s="38">
        <v>36272</v>
      </c>
      <c r="D221" t="s">
        <v>29</v>
      </c>
      <c r="E221" t="s">
        <v>246</v>
      </c>
      <c r="J221" t="str">
        <f t="shared" si="7"/>
        <v/>
      </c>
      <c r="L221" t="e">
        <f>IFERROR(INDEX(Teams!A:E,MATCH(Schedule!F221,Teams!E:E,0),1),INDEX(Teams!G:K,MATCH(Schedule!F221,Teams!K:K,0),1))</f>
        <v>#N/A</v>
      </c>
      <c r="M221" t="e">
        <f>IFERROR(INDEX(Teams!A:E,MATCH(Schedule!H221,Teams!E:E,0),1),INDEX(Teams!G:K,MATCH(Schedule!H221,Teams!K:K,0),1))</f>
        <v>#N/A</v>
      </c>
    </row>
    <row r="222" spans="1:13">
      <c r="A222">
        <v>221</v>
      </c>
      <c r="B222" t="e">
        <f t="shared" si="6"/>
        <v>#N/A</v>
      </c>
      <c r="C222" s="38">
        <v>36272</v>
      </c>
      <c r="D222" t="s">
        <v>68</v>
      </c>
      <c r="E222" t="s">
        <v>247</v>
      </c>
      <c r="J222" t="str">
        <f t="shared" si="7"/>
        <v/>
      </c>
      <c r="L222" t="e">
        <f>IFERROR(INDEX(Teams!A:E,MATCH(Schedule!F222,Teams!E:E,0),1),INDEX(Teams!G:K,MATCH(Schedule!F222,Teams!K:K,0),1))</f>
        <v>#N/A</v>
      </c>
      <c r="M222" t="e">
        <f>IFERROR(INDEX(Teams!A:E,MATCH(Schedule!H222,Teams!E:E,0),1),INDEX(Teams!G:K,MATCH(Schedule!H222,Teams!K:K,0),1))</f>
        <v>#N/A</v>
      </c>
    </row>
    <row r="223" spans="1:13">
      <c r="A223">
        <v>222</v>
      </c>
      <c r="B223" t="e">
        <f t="shared" si="6"/>
        <v>#N/A</v>
      </c>
      <c r="C223" s="38">
        <v>36272</v>
      </c>
      <c r="D223" t="s">
        <v>14</v>
      </c>
      <c r="E223" t="s">
        <v>248</v>
      </c>
      <c r="J223" t="str">
        <f t="shared" si="7"/>
        <v/>
      </c>
      <c r="L223" t="e">
        <f>IFERROR(INDEX(Teams!A:E,MATCH(Schedule!F223,Teams!E:E,0),1),INDEX(Teams!G:K,MATCH(Schedule!F223,Teams!K:K,0),1))</f>
        <v>#N/A</v>
      </c>
      <c r="M223" t="e">
        <f>IFERROR(INDEX(Teams!A:E,MATCH(Schedule!H223,Teams!E:E,0),1),INDEX(Teams!G:K,MATCH(Schedule!H223,Teams!K:K,0),1))</f>
        <v>#N/A</v>
      </c>
    </row>
    <row r="224" spans="1:13">
      <c r="A224">
        <v>223</v>
      </c>
      <c r="B224" t="e">
        <f t="shared" si="6"/>
        <v>#N/A</v>
      </c>
      <c r="C224" s="38">
        <v>36272</v>
      </c>
      <c r="D224" t="s">
        <v>63</v>
      </c>
      <c r="E224" t="s">
        <v>249</v>
      </c>
      <c r="J224" t="str">
        <f t="shared" si="7"/>
        <v/>
      </c>
      <c r="L224" t="e">
        <f>IFERROR(INDEX(Teams!A:E,MATCH(Schedule!F224,Teams!E:E,0),1),INDEX(Teams!G:K,MATCH(Schedule!F224,Teams!K:K,0),1))</f>
        <v>#N/A</v>
      </c>
      <c r="M224" t="e">
        <f>IFERROR(INDEX(Teams!A:E,MATCH(Schedule!H224,Teams!E:E,0),1),INDEX(Teams!G:K,MATCH(Schedule!H224,Teams!K:K,0),1))</f>
        <v>#N/A</v>
      </c>
    </row>
    <row r="225" spans="1:13">
      <c r="A225">
        <v>224</v>
      </c>
      <c r="B225" t="e">
        <f t="shared" si="6"/>
        <v>#N/A</v>
      </c>
      <c r="C225" s="38">
        <v>36273</v>
      </c>
      <c r="D225" t="s">
        <v>2</v>
      </c>
      <c r="E225" t="s">
        <v>250</v>
      </c>
      <c r="J225" t="str">
        <f t="shared" si="7"/>
        <v/>
      </c>
      <c r="L225" t="e">
        <f>IFERROR(INDEX(Teams!A:E,MATCH(Schedule!F225,Teams!E:E,0),1),INDEX(Teams!G:K,MATCH(Schedule!F225,Teams!K:K,0),1))</f>
        <v>#N/A</v>
      </c>
      <c r="M225" t="e">
        <f>IFERROR(INDEX(Teams!A:E,MATCH(Schedule!H225,Teams!E:E,0),1),INDEX(Teams!G:K,MATCH(Schedule!H225,Teams!K:K,0),1))</f>
        <v>#N/A</v>
      </c>
    </row>
    <row r="226" spans="1:13">
      <c r="A226">
        <v>225</v>
      </c>
      <c r="B226" t="e">
        <f t="shared" si="6"/>
        <v>#N/A</v>
      </c>
      <c r="C226" s="38">
        <v>36273</v>
      </c>
      <c r="D226" t="s">
        <v>130</v>
      </c>
      <c r="E226" t="s">
        <v>251</v>
      </c>
      <c r="J226" t="str">
        <f t="shared" si="7"/>
        <v/>
      </c>
      <c r="L226" t="e">
        <f>IFERROR(INDEX(Teams!A:E,MATCH(Schedule!F226,Teams!E:E,0),1),INDEX(Teams!G:K,MATCH(Schedule!F226,Teams!K:K,0),1))</f>
        <v>#N/A</v>
      </c>
      <c r="M226" t="e">
        <f>IFERROR(INDEX(Teams!A:E,MATCH(Schedule!H226,Teams!E:E,0),1),INDEX(Teams!G:K,MATCH(Schedule!H226,Teams!K:K,0),1))</f>
        <v>#N/A</v>
      </c>
    </row>
    <row r="227" spans="1:13">
      <c r="A227">
        <v>226</v>
      </c>
      <c r="B227" t="e">
        <f t="shared" si="6"/>
        <v>#N/A</v>
      </c>
      <c r="C227" s="38">
        <v>36273</v>
      </c>
      <c r="D227" t="s">
        <v>10</v>
      </c>
      <c r="E227" t="s">
        <v>252</v>
      </c>
      <c r="J227" t="str">
        <f t="shared" si="7"/>
        <v/>
      </c>
      <c r="L227" t="e">
        <f>IFERROR(INDEX(Teams!A:E,MATCH(Schedule!F227,Teams!E:E,0),1),INDEX(Teams!G:K,MATCH(Schedule!F227,Teams!K:K,0),1))</f>
        <v>#N/A</v>
      </c>
      <c r="M227" t="e">
        <f>IFERROR(INDEX(Teams!A:E,MATCH(Schedule!H227,Teams!E:E,0),1),INDEX(Teams!G:K,MATCH(Schedule!H227,Teams!K:K,0),1))</f>
        <v>#N/A</v>
      </c>
    </row>
    <row r="228" spans="1:13">
      <c r="A228">
        <v>227</v>
      </c>
      <c r="B228" t="e">
        <f t="shared" si="6"/>
        <v>#N/A</v>
      </c>
      <c r="C228" s="38">
        <v>36273</v>
      </c>
      <c r="D228" t="s">
        <v>68</v>
      </c>
      <c r="E228" t="s">
        <v>253</v>
      </c>
      <c r="J228" t="str">
        <f t="shared" si="7"/>
        <v/>
      </c>
      <c r="L228" t="e">
        <f>IFERROR(INDEX(Teams!A:E,MATCH(Schedule!F228,Teams!E:E,0),1),INDEX(Teams!G:K,MATCH(Schedule!F228,Teams!K:K,0),1))</f>
        <v>#N/A</v>
      </c>
      <c r="M228" t="e">
        <f>IFERROR(INDEX(Teams!A:E,MATCH(Schedule!H228,Teams!E:E,0),1),INDEX(Teams!G:K,MATCH(Schedule!H228,Teams!K:K,0),1))</f>
        <v>#N/A</v>
      </c>
    </row>
    <row r="229" spans="1:13">
      <c r="A229">
        <v>228</v>
      </c>
      <c r="B229" t="e">
        <f t="shared" si="6"/>
        <v>#N/A</v>
      </c>
      <c r="C229" s="38">
        <v>36273</v>
      </c>
      <c r="D229" t="s">
        <v>29</v>
      </c>
      <c r="E229" t="s">
        <v>254</v>
      </c>
      <c r="J229" t="str">
        <f t="shared" si="7"/>
        <v/>
      </c>
      <c r="L229" t="e">
        <f>IFERROR(INDEX(Teams!A:E,MATCH(Schedule!F229,Teams!E:E,0),1),INDEX(Teams!G:K,MATCH(Schedule!F229,Teams!K:K,0),1))</f>
        <v>#N/A</v>
      </c>
      <c r="M229" t="e">
        <f>IFERROR(INDEX(Teams!A:E,MATCH(Schedule!H229,Teams!E:E,0),1),INDEX(Teams!G:K,MATCH(Schedule!H229,Teams!K:K,0),1))</f>
        <v>#N/A</v>
      </c>
    </row>
    <row r="230" spans="1:13">
      <c r="A230">
        <v>229</v>
      </c>
      <c r="B230" t="e">
        <f t="shared" si="6"/>
        <v>#N/A</v>
      </c>
      <c r="C230" s="38">
        <v>36273</v>
      </c>
      <c r="D230" t="s">
        <v>71</v>
      </c>
      <c r="E230" t="s">
        <v>255</v>
      </c>
      <c r="J230" t="str">
        <f t="shared" si="7"/>
        <v/>
      </c>
      <c r="L230" t="e">
        <f>IFERROR(INDEX(Teams!A:E,MATCH(Schedule!F230,Teams!E:E,0),1),INDEX(Teams!G:K,MATCH(Schedule!F230,Teams!K:K,0),1))</f>
        <v>#N/A</v>
      </c>
      <c r="M230" t="e">
        <f>IFERROR(INDEX(Teams!A:E,MATCH(Schedule!H230,Teams!E:E,0),1),INDEX(Teams!G:K,MATCH(Schedule!H230,Teams!K:K,0),1))</f>
        <v>#N/A</v>
      </c>
    </row>
    <row r="231" spans="1:13">
      <c r="A231">
        <v>230</v>
      </c>
      <c r="B231" t="e">
        <f t="shared" si="6"/>
        <v>#N/A</v>
      </c>
      <c r="C231" s="38">
        <v>36273</v>
      </c>
      <c r="D231" t="s">
        <v>65</v>
      </c>
      <c r="E231" t="s">
        <v>256</v>
      </c>
      <c r="J231" t="str">
        <f t="shared" si="7"/>
        <v/>
      </c>
      <c r="L231" t="e">
        <f>IFERROR(INDEX(Teams!A:E,MATCH(Schedule!F231,Teams!E:E,0),1),INDEX(Teams!G:K,MATCH(Schedule!F231,Teams!K:K,0),1))</f>
        <v>#N/A</v>
      </c>
      <c r="M231" t="e">
        <f>IFERROR(INDEX(Teams!A:E,MATCH(Schedule!H231,Teams!E:E,0),1),INDEX(Teams!G:K,MATCH(Schedule!H231,Teams!K:K,0),1))</f>
        <v>#N/A</v>
      </c>
    </row>
    <row r="232" spans="1:13">
      <c r="A232">
        <v>231</v>
      </c>
      <c r="B232" t="e">
        <f t="shared" si="6"/>
        <v>#N/A</v>
      </c>
      <c r="C232" s="38">
        <v>36273</v>
      </c>
      <c r="D232" t="s">
        <v>122</v>
      </c>
      <c r="E232" t="s">
        <v>257</v>
      </c>
      <c r="J232" t="str">
        <f t="shared" si="7"/>
        <v/>
      </c>
      <c r="L232" t="e">
        <f>IFERROR(INDEX(Teams!A:E,MATCH(Schedule!F232,Teams!E:E,0),1),INDEX(Teams!G:K,MATCH(Schedule!F232,Teams!K:K,0),1))</f>
        <v>#N/A</v>
      </c>
      <c r="M232" t="e">
        <f>IFERROR(INDEX(Teams!A:E,MATCH(Schedule!H232,Teams!E:E,0),1),INDEX(Teams!G:K,MATCH(Schedule!H232,Teams!K:K,0),1))</f>
        <v>#N/A</v>
      </c>
    </row>
    <row r="233" spans="1:13">
      <c r="A233">
        <v>232</v>
      </c>
      <c r="B233" t="e">
        <f t="shared" si="6"/>
        <v>#N/A</v>
      </c>
      <c r="C233" s="38">
        <v>36273</v>
      </c>
      <c r="D233" t="s">
        <v>16</v>
      </c>
      <c r="E233" t="s">
        <v>258</v>
      </c>
      <c r="J233" t="str">
        <f t="shared" si="7"/>
        <v/>
      </c>
      <c r="L233" t="e">
        <f>IFERROR(INDEX(Teams!A:E,MATCH(Schedule!F233,Teams!E:E,0),1),INDEX(Teams!G:K,MATCH(Schedule!F233,Teams!K:K,0),1))</f>
        <v>#N/A</v>
      </c>
      <c r="M233" t="e">
        <f>IFERROR(INDEX(Teams!A:E,MATCH(Schedule!H233,Teams!E:E,0),1),INDEX(Teams!G:K,MATCH(Schedule!H233,Teams!K:K,0),1))</f>
        <v>#N/A</v>
      </c>
    </row>
    <row r="234" spans="1:13">
      <c r="A234">
        <v>233</v>
      </c>
      <c r="B234" t="e">
        <f t="shared" si="6"/>
        <v>#N/A</v>
      </c>
      <c r="C234" s="38">
        <v>36273</v>
      </c>
      <c r="D234" t="s">
        <v>0</v>
      </c>
      <c r="E234" t="s">
        <v>259</v>
      </c>
      <c r="J234" t="str">
        <f t="shared" si="7"/>
        <v/>
      </c>
      <c r="L234" t="e">
        <f>IFERROR(INDEX(Teams!A:E,MATCH(Schedule!F234,Teams!E:E,0),1),INDEX(Teams!G:K,MATCH(Schedule!F234,Teams!K:K,0),1))</f>
        <v>#N/A</v>
      </c>
      <c r="M234" t="e">
        <f>IFERROR(INDEX(Teams!A:E,MATCH(Schedule!H234,Teams!E:E,0),1),INDEX(Teams!G:K,MATCH(Schedule!H234,Teams!K:K,0),1))</f>
        <v>#N/A</v>
      </c>
    </row>
    <row r="235" spans="1:13">
      <c r="A235">
        <v>234</v>
      </c>
      <c r="B235" t="e">
        <f t="shared" si="6"/>
        <v>#N/A</v>
      </c>
      <c r="C235" s="38">
        <v>36273</v>
      </c>
      <c r="D235" t="s">
        <v>20</v>
      </c>
      <c r="E235" t="s">
        <v>260</v>
      </c>
      <c r="J235" t="str">
        <f t="shared" si="7"/>
        <v/>
      </c>
      <c r="L235" t="e">
        <f>IFERROR(INDEX(Teams!A:E,MATCH(Schedule!F235,Teams!E:E,0),1),INDEX(Teams!G:K,MATCH(Schedule!F235,Teams!K:K,0),1))</f>
        <v>#N/A</v>
      </c>
      <c r="M235" t="e">
        <f>IFERROR(INDEX(Teams!A:E,MATCH(Schedule!H235,Teams!E:E,0),1),INDEX(Teams!G:K,MATCH(Schedule!H235,Teams!K:K,0),1))</f>
        <v>#N/A</v>
      </c>
    </row>
    <row r="236" spans="1:13">
      <c r="A236">
        <v>235</v>
      </c>
      <c r="B236" t="e">
        <f t="shared" si="6"/>
        <v>#N/A</v>
      </c>
      <c r="C236" s="38">
        <v>36273</v>
      </c>
      <c r="D236" t="s">
        <v>63</v>
      </c>
      <c r="E236" t="s">
        <v>261</v>
      </c>
      <c r="J236" t="str">
        <f t="shared" si="7"/>
        <v/>
      </c>
      <c r="L236" t="e">
        <f>IFERROR(INDEX(Teams!A:E,MATCH(Schedule!F236,Teams!E:E,0),1),INDEX(Teams!G:K,MATCH(Schedule!F236,Teams!K:K,0),1))</f>
        <v>#N/A</v>
      </c>
      <c r="M236" t="e">
        <f>IFERROR(INDEX(Teams!A:E,MATCH(Schedule!H236,Teams!E:E,0),1),INDEX(Teams!G:K,MATCH(Schedule!H236,Teams!K:K,0),1))</f>
        <v>#N/A</v>
      </c>
    </row>
    <row r="237" spans="1:13">
      <c r="A237">
        <v>236</v>
      </c>
      <c r="B237" t="e">
        <f t="shared" si="6"/>
        <v>#N/A</v>
      </c>
      <c r="C237" s="38">
        <v>36273</v>
      </c>
      <c r="D237" t="s">
        <v>14</v>
      </c>
      <c r="E237" t="s">
        <v>262</v>
      </c>
      <c r="J237" t="str">
        <f t="shared" si="7"/>
        <v/>
      </c>
      <c r="L237" t="e">
        <f>IFERROR(INDEX(Teams!A:E,MATCH(Schedule!F237,Teams!E:E,0),1),INDEX(Teams!G:K,MATCH(Schedule!F237,Teams!K:K,0),1))</f>
        <v>#N/A</v>
      </c>
      <c r="M237" t="e">
        <f>IFERROR(INDEX(Teams!A:E,MATCH(Schedule!H237,Teams!E:E,0),1),INDEX(Teams!G:K,MATCH(Schedule!H237,Teams!K:K,0),1))</f>
        <v>#N/A</v>
      </c>
    </row>
    <row r="238" spans="1:13">
      <c r="A238">
        <v>237</v>
      </c>
      <c r="B238" t="e">
        <f t="shared" si="6"/>
        <v>#N/A</v>
      </c>
      <c r="C238" s="38">
        <v>36273</v>
      </c>
      <c r="D238" t="s">
        <v>12</v>
      </c>
      <c r="E238" t="s">
        <v>263</v>
      </c>
      <c r="J238" t="str">
        <f t="shared" si="7"/>
        <v/>
      </c>
      <c r="L238" t="e">
        <f>IFERROR(INDEX(Teams!A:E,MATCH(Schedule!F238,Teams!E:E,0),1),INDEX(Teams!G:K,MATCH(Schedule!F238,Teams!K:K,0),1))</f>
        <v>#N/A</v>
      </c>
      <c r="M238" t="e">
        <f>IFERROR(INDEX(Teams!A:E,MATCH(Schedule!H238,Teams!E:E,0),1),INDEX(Teams!G:K,MATCH(Schedule!H238,Teams!K:K,0),1))</f>
        <v>#N/A</v>
      </c>
    </row>
    <row r="239" spans="1:13">
      <c r="A239">
        <v>238</v>
      </c>
      <c r="B239" t="e">
        <f t="shared" si="6"/>
        <v>#N/A</v>
      </c>
      <c r="C239" s="38">
        <v>36273</v>
      </c>
      <c r="D239" t="s">
        <v>60</v>
      </c>
      <c r="E239" t="s">
        <v>264</v>
      </c>
      <c r="J239" t="str">
        <f t="shared" si="7"/>
        <v/>
      </c>
      <c r="L239" t="e">
        <f>IFERROR(INDEX(Teams!A:E,MATCH(Schedule!F239,Teams!E:E,0),1),INDEX(Teams!G:K,MATCH(Schedule!F239,Teams!K:K,0),1))</f>
        <v>#N/A</v>
      </c>
      <c r="M239" t="e">
        <f>IFERROR(INDEX(Teams!A:E,MATCH(Schedule!H239,Teams!E:E,0),1),INDEX(Teams!G:K,MATCH(Schedule!H239,Teams!K:K,0),1))</f>
        <v>#N/A</v>
      </c>
    </row>
    <row r="240" spans="1:13">
      <c r="A240">
        <v>239</v>
      </c>
      <c r="B240" t="e">
        <f t="shared" si="6"/>
        <v>#N/A</v>
      </c>
      <c r="C240" s="38">
        <v>36274</v>
      </c>
      <c r="D240" t="s">
        <v>2</v>
      </c>
      <c r="E240" t="s">
        <v>265</v>
      </c>
      <c r="J240" t="str">
        <f t="shared" si="7"/>
        <v/>
      </c>
      <c r="L240" t="e">
        <f>IFERROR(INDEX(Teams!A:E,MATCH(Schedule!F240,Teams!E:E,0),1),INDEX(Teams!G:K,MATCH(Schedule!F240,Teams!K:K,0),1))</f>
        <v>#N/A</v>
      </c>
      <c r="M240" t="e">
        <f>IFERROR(INDEX(Teams!A:E,MATCH(Schedule!H240,Teams!E:E,0),1),INDEX(Teams!G:K,MATCH(Schedule!H240,Teams!K:K,0),1))</f>
        <v>#N/A</v>
      </c>
    </row>
    <row r="241" spans="1:13">
      <c r="A241">
        <v>240</v>
      </c>
      <c r="B241" t="e">
        <f t="shared" si="6"/>
        <v>#N/A</v>
      </c>
      <c r="C241" s="38">
        <v>36274</v>
      </c>
      <c r="D241" t="s">
        <v>130</v>
      </c>
      <c r="E241" t="s">
        <v>266</v>
      </c>
      <c r="J241" t="str">
        <f t="shared" si="7"/>
        <v/>
      </c>
      <c r="L241" t="e">
        <f>IFERROR(INDEX(Teams!A:E,MATCH(Schedule!F241,Teams!E:E,0),1),INDEX(Teams!G:K,MATCH(Schedule!F241,Teams!K:K,0),1))</f>
        <v>#N/A</v>
      </c>
      <c r="M241" t="e">
        <f>IFERROR(INDEX(Teams!A:E,MATCH(Schedule!H241,Teams!E:E,0),1),INDEX(Teams!G:K,MATCH(Schedule!H241,Teams!K:K,0),1))</f>
        <v>#N/A</v>
      </c>
    </row>
    <row r="242" spans="1:13">
      <c r="A242">
        <v>241</v>
      </c>
      <c r="B242" t="e">
        <f t="shared" si="6"/>
        <v>#N/A</v>
      </c>
      <c r="C242" s="38">
        <v>36274</v>
      </c>
      <c r="D242" t="s">
        <v>10</v>
      </c>
      <c r="E242" t="s">
        <v>267</v>
      </c>
      <c r="J242" t="str">
        <f t="shared" si="7"/>
        <v/>
      </c>
      <c r="L242" t="e">
        <f>IFERROR(INDEX(Teams!A:E,MATCH(Schedule!F242,Teams!E:E,0),1),INDEX(Teams!G:K,MATCH(Schedule!F242,Teams!K:K,0),1))</f>
        <v>#N/A</v>
      </c>
      <c r="M242" t="e">
        <f>IFERROR(INDEX(Teams!A:E,MATCH(Schedule!H242,Teams!E:E,0),1),INDEX(Teams!G:K,MATCH(Schedule!H242,Teams!K:K,0),1))</f>
        <v>#N/A</v>
      </c>
    </row>
    <row r="243" spans="1:13">
      <c r="A243">
        <v>242</v>
      </c>
      <c r="B243" t="e">
        <f t="shared" si="6"/>
        <v>#N/A</v>
      </c>
      <c r="C243" s="38">
        <v>36274</v>
      </c>
      <c r="D243" t="s">
        <v>68</v>
      </c>
      <c r="E243" t="s">
        <v>268</v>
      </c>
      <c r="J243" t="str">
        <f t="shared" si="7"/>
        <v/>
      </c>
      <c r="L243" t="e">
        <f>IFERROR(INDEX(Teams!A:E,MATCH(Schedule!F243,Teams!E:E,0),1),INDEX(Teams!G:K,MATCH(Schedule!F243,Teams!K:K,0),1))</f>
        <v>#N/A</v>
      </c>
      <c r="M243" t="e">
        <f>IFERROR(INDEX(Teams!A:E,MATCH(Schedule!H243,Teams!E:E,0),1),INDEX(Teams!G:K,MATCH(Schedule!H243,Teams!K:K,0),1))</f>
        <v>#N/A</v>
      </c>
    </row>
    <row r="244" spans="1:13">
      <c r="A244">
        <v>243</v>
      </c>
      <c r="B244" t="e">
        <f t="shared" si="6"/>
        <v>#N/A</v>
      </c>
      <c r="C244" s="38">
        <v>36274</v>
      </c>
      <c r="D244" t="s">
        <v>29</v>
      </c>
      <c r="E244" t="s">
        <v>269</v>
      </c>
      <c r="J244" t="str">
        <f t="shared" si="7"/>
        <v/>
      </c>
      <c r="L244" t="e">
        <f>IFERROR(INDEX(Teams!A:E,MATCH(Schedule!F244,Teams!E:E,0),1),INDEX(Teams!G:K,MATCH(Schedule!F244,Teams!K:K,0),1))</f>
        <v>#N/A</v>
      </c>
      <c r="M244" t="e">
        <f>IFERROR(INDEX(Teams!A:E,MATCH(Schedule!H244,Teams!E:E,0),1),INDEX(Teams!G:K,MATCH(Schedule!H244,Teams!K:K,0),1))</f>
        <v>#N/A</v>
      </c>
    </row>
    <row r="245" spans="1:13">
      <c r="A245">
        <v>244</v>
      </c>
      <c r="B245" t="e">
        <f t="shared" si="6"/>
        <v>#N/A</v>
      </c>
      <c r="C245" s="38">
        <v>36274</v>
      </c>
      <c r="D245" t="s">
        <v>71</v>
      </c>
      <c r="E245" t="s">
        <v>270</v>
      </c>
      <c r="J245" t="str">
        <f t="shared" si="7"/>
        <v/>
      </c>
      <c r="L245" t="e">
        <f>IFERROR(INDEX(Teams!A:E,MATCH(Schedule!F245,Teams!E:E,0),1),INDEX(Teams!G:K,MATCH(Schedule!F245,Teams!K:K,0),1))</f>
        <v>#N/A</v>
      </c>
      <c r="M245" t="e">
        <f>IFERROR(INDEX(Teams!A:E,MATCH(Schedule!H245,Teams!E:E,0),1),INDEX(Teams!G:K,MATCH(Schedule!H245,Teams!K:K,0),1))</f>
        <v>#N/A</v>
      </c>
    </row>
    <row r="246" spans="1:13">
      <c r="A246">
        <v>245</v>
      </c>
      <c r="B246" t="e">
        <f t="shared" si="6"/>
        <v>#N/A</v>
      </c>
      <c r="C246" s="38">
        <v>36274</v>
      </c>
      <c r="D246" t="s">
        <v>65</v>
      </c>
      <c r="E246" t="s">
        <v>271</v>
      </c>
      <c r="J246" t="str">
        <f t="shared" si="7"/>
        <v/>
      </c>
      <c r="L246" t="e">
        <f>IFERROR(INDEX(Teams!A:E,MATCH(Schedule!F246,Teams!E:E,0),1),INDEX(Teams!G:K,MATCH(Schedule!F246,Teams!K:K,0),1))</f>
        <v>#N/A</v>
      </c>
      <c r="M246" t="e">
        <f>IFERROR(INDEX(Teams!A:E,MATCH(Schedule!H246,Teams!E:E,0),1),INDEX(Teams!G:K,MATCH(Schedule!H246,Teams!K:K,0),1))</f>
        <v>#N/A</v>
      </c>
    </row>
    <row r="247" spans="1:13">
      <c r="A247">
        <v>246</v>
      </c>
      <c r="B247" t="e">
        <f t="shared" si="6"/>
        <v>#N/A</v>
      </c>
      <c r="C247" s="38">
        <v>36274</v>
      </c>
      <c r="D247" t="s">
        <v>122</v>
      </c>
      <c r="E247" t="s">
        <v>272</v>
      </c>
      <c r="J247" t="str">
        <f t="shared" si="7"/>
        <v/>
      </c>
      <c r="L247" t="e">
        <f>IFERROR(INDEX(Teams!A:E,MATCH(Schedule!F247,Teams!E:E,0),1),INDEX(Teams!G:K,MATCH(Schedule!F247,Teams!K:K,0),1))</f>
        <v>#N/A</v>
      </c>
      <c r="M247" t="e">
        <f>IFERROR(INDEX(Teams!A:E,MATCH(Schedule!H247,Teams!E:E,0),1),INDEX(Teams!G:K,MATCH(Schedule!H247,Teams!K:K,0),1))</f>
        <v>#N/A</v>
      </c>
    </row>
    <row r="248" spans="1:13">
      <c r="A248">
        <v>247</v>
      </c>
      <c r="B248" t="e">
        <f t="shared" si="6"/>
        <v>#N/A</v>
      </c>
      <c r="C248" s="38">
        <v>36274</v>
      </c>
      <c r="D248" t="s">
        <v>16</v>
      </c>
      <c r="E248" t="s">
        <v>273</v>
      </c>
      <c r="J248" t="str">
        <f t="shared" si="7"/>
        <v/>
      </c>
      <c r="L248" t="e">
        <f>IFERROR(INDEX(Teams!A:E,MATCH(Schedule!F248,Teams!E:E,0),1),INDEX(Teams!G:K,MATCH(Schedule!F248,Teams!K:K,0),1))</f>
        <v>#N/A</v>
      </c>
      <c r="M248" t="e">
        <f>IFERROR(INDEX(Teams!A:E,MATCH(Schedule!H248,Teams!E:E,0),1),INDEX(Teams!G:K,MATCH(Schedule!H248,Teams!K:K,0),1))</f>
        <v>#N/A</v>
      </c>
    </row>
    <row r="249" spans="1:13">
      <c r="A249">
        <v>248</v>
      </c>
      <c r="B249" t="e">
        <f t="shared" si="6"/>
        <v>#N/A</v>
      </c>
      <c r="C249" s="38">
        <v>36274</v>
      </c>
      <c r="D249" t="s">
        <v>0</v>
      </c>
      <c r="E249" t="s">
        <v>274</v>
      </c>
      <c r="J249" t="str">
        <f t="shared" si="7"/>
        <v/>
      </c>
      <c r="L249" t="e">
        <f>IFERROR(INDEX(Teams!A:E,MATCH(Schedule!F249,Teams!E:E,0),1),INDEX(Teams!G:K,MATCH(Schedule!F249,Teams!K:K,0),1))</f>
        <v>#N/A</v>
      </c>
      <c r="M249" t="e">
        <f>IFERROR(INDEX(Teams!A:E,MATCH(Schedule!H249,Teams!E:E,0),1),INDEX(Teams!G:K,MATCH(Schedule!H249,Teams!K:K,0),1))</f>
        <v>#N/A</v>
      </c>
    </row>
    <row r="250" spans="1:13">
      <c r="A250">
        <v>249</v>
      </c>
      <c r="B250" t="e">
        <f t="shared" si="6"/>
        <v>#N/A</v>
      </c>
      <c r="C250" s="38">
        <v>36274</v>
      </c>
      <c r="D250" t="s">
        <v>20</v>
      </c>
      <c r="E250" t="s">
        <v>275</v>
      </c>
      <c r="J250" t="str">
        <f t="shared" si="7"/>
        <v/>
      </c>
      <c r="L250" t="e">
        <f>IFERROR(INDEX(Teams!A:E,MATCH(Schedule!F250,Teams!E:E,0),1),INDEX(Teams!G:K,MATCH(Schedule!F250,Teams!K:K,0),1))</f>
        <v>#N/A</v>
      </c>
      <c r="M250" t="e">
        <f>IFERROR(INDEX(Teams!A:E,MATCH(Schedule!H250,Teams!E:E,0),1),INDEX(Teams!G:K,MATCH(Schedule!H250,Teams!K:K,0),1))</f>
        <v>#N/A</v>
      </c>
    </row>
    <row r="251" spans="1:13">
      <c r="A251">
        <v>250</v>
      </c>
      <c r="B251" t="e">
        <f t="shared" si="6"/>
        <v>#N/A</v>
      </c>
      <c r="C251" s="38">
        <v>36274</v>
      </c>
      <c r="D251" t="s">
        <v>63</v>
      </c>
      <c r="E251" t="s">
        <v>276</v>
      </c>
      <c r="J251" t="str">
        <f t="shared" si="7"/>
        <v/>
      </c>
      <c r="L251" t="e">
        <f>IFERROR(INDEX(Teams!A:E,MATCH(Schedule!F251,Teams!E:E,0),1),INDEX(Teams!G:K,MATCH(Schedule!F251,Teams!K:K,0),1))</f>
        <v>#N/A</v>
      </c>
      <c r="M251" t="e">
        <f>IFERROR(INDEX(Teams!A:E,MATCH(Schedule!H251,Teams!E:E,0),1),INDEX(Teams!G:K,MATCH(Schedule!H251,Teams!K:K,0),1))</f>
        <v>#N/A</v>
      </c>
    </row>
    <row r="252" spans="1:13">
      <c r="A252">
        <v>251</v>
      </c>
      <c r="B252" t="e">
        <f t="shared" si="6"/>
        <v>#N/A</v>
      </c>
      <c r="C252" s="38">
        <v>36274</v>
      </c>
      <c r="D252" t="s">
        <v>14</v>
      </c>
      <c r="E252" t="s">
        <v>277</v>
      </c>
      <c r="J252" t="str">
        <f t="shared" si="7"/>
        <v/>
      </c>
      <c r="L252" t="e">
        <f>IFERROR(INDEX(Teams!A:E,MATCH(Schedule!F252,Teams!E:E,0),1),INDEX(Teams!G:K,MATCH(Schedule!F252,Teams!K:K,0),1))</f>
        <v>#N/A</v>
      </c>
      <c r="M252" t="e">
        <f>IFERROR(INDEX(Teams!A:E,MATCH(Schedule!H252,Teams!E:E,0),1),INDEX(Teams!G:K,MATCH(Schedule!H252,Teams!K:K,0),1))</f>
        <v>#N/A</v>
      </c>
    </row>
    <row r="253" spans="1:13">
      <c r="A253">
        <v>252</v>
      </c>
      <c r="B253" t="e">
        <f t="shared" si="6"/>
        <v>#N/A</v>
      </c>
      <c r="C253" s="38">
        <v>36274</v>
      </c>
      <c r="D253" t="s">
        <v>12</v>
      </c>
      <c r="E253" t="s">
        <v>278</v>
      </c>
      <c r="J253" t="str">
        <f t="shared" si="7"/>
        <v/>
      </c>
      <c r="L253" t="e">
        <f>IFERROR(INDEX(Teams!A:E,MATCH(Schedule!F253,Teams!E:E,0),1),INDEX(Teams!G:K,MATCH(Schedule!F253,Teams!K:K,0),1))</f>
        <v>#N/A</v>
      </c>
      <c r="M253" t="e">
        <f>IFERROR(INDEX(Teams!A:E,MATCH(Schedule!H253,Teams!E:E,0),1),INDEX(Teams!G:K,MATCH(Schedule!H253,Teams!K:K,0),1))</f>
        <v>#N/A</v>
      </c>
    </row>
    <row r="254" spans="1:13">
      <c r="A254">
        <v>253</v>
      </c>
      <c r="B254" t="e">
        <f t="shared" si="6"/>
        <v>#N/A</v>
      </c>
      <c r="C254" s="38">
        <v>36274</v>
      </c>
      <c r="D254" t="s">
        <v>60</v>
      </c>
      <c r="E254" t="s">
        <v>279</v>
      </c>
      <c r="J254" t="str">
        <f t="shared" si="7"/>
        <v/>
      </c>
      <c r="L254" t="e">
        <f>IFERROR(INDEX(Teams!A:E,MATCH(Schedule!F254,Teams!E:E,0),1),INDEX(Teams!G:K,MATCH(Schedule!F254,Teams!K:K,0),1))</f>
        <v>#N/A</v>
      </c>
      <c r="M254" t="e">
        <f>IFERROR(INDEX(Teams!A:E,MATCH(Schedule!H254,Teams!E:E,0),1),INDEX(Teams!G:K,MATCH(Schedule!H254,Teams!K:K,0),1))</f>
        <v>#N/A</v>
      </c>
    </row>
    <row r="255" spans="1:13">
      <c r="A255">
        <v>254</v>
      </c>
      <c r="B255" t="e">
        <f t="shared" si="6"/>
        <v>#N/A</v>
      </c>
      <c r="C255" s="38">
        <v>36275</v>
      </c>
      <c r="D255" t="s">
        <v>130</v>
      </c>
      <c r="E255" t="s">
        <v>280</v>
      </c>
      <c r="J255" t="str">
        <f t="shared" si="7"/>
        <v/>
      </c>
      <c r="L255" t="e">
        <f>IFERROR(INDEX(Teams!A:E,MATCH(Schedule!F255,Teams!E:E,0),1),INDEX(Teams!G:K,MATCH(Schedule!F255,Teams!K:K,0),1))</f>
        <v>#N/A</v>
      </c>
      <c r="M255" t="e">
        <f>IFERROR(INDEX(Teams!A:E,MATCH(Schedule!H255,Teams!E:E,0),1),INDEX(Teams!G:K,MATCH(Schedule!H255,Teams!K:K,0),1))</f>
        <v>#N/A</v>
      </c>
    </row>
    <row r="256" spans="1:13">
      <c r="A256">
        <v>255</v>
      </c>
      <c r="B256" t="e">
        <f t="shared" si="6"/>
        <v>#N/A</v>
      </c>
      <c r="C256" s="38">
        <v>36275</v>
      </c>
      <c r="D256" t="s">
        <v>10</v>
      </c>
      <c r="E256" t="s">
        <v>281</v>
      </c>
      <c r="J256" t="str">
        <f t="shared" si="7"/>
        <v/>
      </c>
      <c r="L256" t="e">
        <f>IFERROR(INDEX(Teams!A:E,MATCH(Schedule!F256,Teams!E:E,0),1),INDEX(Teams!G:K,MATCH(Schedule!F256,Teams!K:K,0),1))</f>
        <v>#N/A</v>
      </c>
      <c r="M256" t="e">
        <f>IFERROR(INDEX(Teams!A:E,MATCH(Schedule!H256,Teams!E:E,0),1),INDEX(Teams!G:K,MATCH(Schedule!H256,Teams!K:K,0),1))</f>
        <v>#N/A</v>
      </c>
    </row>
    <row r="257" spans="1:13">
      <c r="A257">
        <v>256</v>
      </c>
      <c r="B257" t="e">
        <f t="shared" si="6"/>
        <v>#N/A</v>
      </c>
      <c r="C257" s="38">
        <v>36275</v>
      </c>
      <c r="D257" t="s">
        <v>68</v>
      </c>
      <c r="E257" t="s">
        <v>282</v>
      </c>
      <c r="J257" t="str">
        <f t="shared" si="7"/>
        <v/>
      </c>
      <c r="L257" t="e">
        <f>IFERROR(INDEX(Teams!A:E,MATCH(Schedule!F257,Teams!E:E,0),1),INDEX(Teams!G:K,MATCH(Schedule!F257,Teams!K:K,0),1))</f>
        <v>#N/A</v>
      </c>
      <c r="M257" t="e">
        <f>IFERROR(INDEX(Teams!A:E,MATCH(Schedule!H257,Teams!E:E,0),1),INDEX(Teams!G:K,MATCH(Schedule!H257,Teams!K:K,0),1))</f>
        <v>#N/A</v>
      </c>
    </row>
    <row r="258" spans="1:13">
      <c r="A258">
        <v>257</v>
      </c>
      <c r="B258" t="e">
        <f t="shared" si="6"/>
        <v>#N/A</v>
      </c>
      <c r="C258" s="38">
        <v>36275</v>
      </c>
      <c r="D258" t="s">
        <v>29</v>
      </c>
      <c r="E258" t="s">
        <v>283</v>
      </c>
      <c r="J258" t="str">
        <f t="shared" si="7"/>
        <v/>
      </c>
      <c r="L258" t="e">
        <f>IFERROR(INDEX(Teams!A:E,MATCH(Schedule!F258,Teams!E:E,0),1),INDEX(Teams!G:K,MATCH(Schedule!F258,Teams!K:K,0),1))</f>
        <v>#N/A</v>
      </c>
      <c r="M258" t="e">
        <f>IFERROR(INDEX(Teams!A:E,MATCH(Schedule!H258,Teams!E:E,0),1),INDEX(Teams!G:K,MATCH(Schedule!H258,Teams!K:K,0),1))</f>
        <v>#N/A</v>
      </c>
    </row>
    <row r="259" spans="1:13">
      <c r="A259">
        <v>258</v>
      </c>
      <c r="B259" t="e">
        <f t="shared" ref="B259:B322" si="8">TEXT(C259,"yyyymmdd")&amp;"_"&amp;L259&amp;"@"&amp;M259</f>
        <v>#N/A</v>
      </c>
      <c r="C259" s="38">
        <v>36275</v>
      </c>
      <c r="D259" t="s">
        <v>71</v>
      </c>
      <c r="E259" t="s">
        <v>284</v>
      </c>
      <c r="J259" t="str">
        <f t="shared" ref="J259:J322" si="9">IF(I259&gt;G259,"W",IF(I259=G259,"","L"))</f>
        <v/>
      </c>
      <c r="L259" t="e">
        <f>IFERROR(INDEX(Teams!A:E,MATCH(Schedule!F259,Teams!E:E,0),1),INDEX(Teams!G:K,MATCH(Schedule!F259,Teams!K:K,0),1))</f>
        <v>#N/A</v>
      </c>
      <c r="M259" t="e">
        <f>IFERROR(INDEX(Teams!A:E,MATCH(Schedule!H259,Teams!E:E,0),1),INDEX(Teams!G:K,MATCH(Schedule!H259,Teams!K:K,0),1))</f>
        <v>#N/A</v>
      </c>
    </row>
    <row r="260" spans="1:13">
      <c r="A260">
        <v>259</v>
      </c>
      <c r="B260" t="e">
        <f t="shared" si="8"/>
        <v>#N/A</v>
      </c>
      <c r="C260" s="38">
        <v>36275</v>
      </c>
      <c r="D260" t="s">
        <v>65</v>
      </c>
      <c r="E260" t="s">
        <v>285</v>
      </c>
      <c r="J260" t="str">
        <f t="shared" si="9"/>
        <v/>
      </c>
      <c r="L260" t="e">
        <f>IFERROR(INDEX(Teams!A:E,MATCH(Schedule!F260,Teams!E:E,0),1),INDEX(Teams!G:K,MATCH(Schedule!F260,Teams!K:K,0),1))</f>
        <v>#N/A</v>
      </c>
      <c r="M260" t="e">
        <f>IFERROR(INDEX(Teams!A:E,MATCH(Schedule!H260,Teams!E:E,0),1),INDEX(Teams!G:K,MATCH(Schedule!H260,Teams!K:K,0),1))</f>
        <v>#N/A</v>
      </c>
    </row>
    <row r="261" spans="1:13">
      <c r="A261">
        <v>260</v>
      </c>
      <c r="B261" t="e">
        <f t="shared" si="8"/>
        <v>#N/A</v>
      </c>
      <c r="C261" s="38">
        <v>36275</v>
      </c>
      <c r="D261" t="s">
        <v>122</v>
      </c>
      <c r="E261" t="s">
        <v>286</v>
      </c>
      <c r="J261" t="str">
        <f t="shared" si="9"/>
        <v/>
      </c>
      <c r="L261" t="e">
        <f>IFERROR(INDEX(Teams!A:E,MATCH(Schedule!F261,Teams!E:E,0),1),INDEX(Teams!G:K,MATCH(Schedule!F261,Teams!K:K,0),1))</f>
        <v>#N/A</v>
      </c>
      <c r="M261" t="e">
        <f>IFERROR(INDEX(Teams!A:E,MATCH(Schedule!H261,Teams!E:E,0),1),INDEX(Teams!G:K,MATCH(Schedule!H261,Teams!K:K,0),1))</f>
        <v>#N/A</v>
      </c>
    </row>
    <row r="262" spans="1:13">
      <c r="A262">
        <v>261</v>
      </c>
      <c r="B262" t="e">
        <f t="shared" si="8"/>
        <v>#N/A</v>
      </c>
      <c r="C262" s="38">
        <v>36275</v>
      </c>
      <c r="D262" t="s">
        <v>16</v>
      </c>
      <c r="E262" t="s">
        <v>287</v>
      </c>
      <c r="J262" t="str">
        <f t="shared" si="9"/>
        <v/>
      </c>
      <c r="L262" t="e">
        <f>IFERROR(INDEX(Teams!A:E,MATCH(Schedule!F262,Teams!E:E,0),1),INDEX(Teams!G:K,MATCH(Schedule!F262,Teams!K:K,0),1))</f>
        <v>#N/A</v>
      </c>
      <c r="M262" t="e">
        <f>IFERROR(INDEX(Teams!A:E,MATCH(Schedule!H262,Teams!E:E,0),1),INDEX(Teams!G:K,MATCH(Schedule!H262,Teams!K:K,0),1))</f>
        <v>#N/A</v>
      </c>
    </row>
    <row r="263" spans="1:13">
      <c r="A263">
        <v>262</v>
      </c>
      <c r="B263" t="e">
        <f t="shared" si="8"/>
        <v>#N/A</v>
      </c>
      <c r="C263" s="38">
        <v>36275</v>
      </c>
      <c r="D263" t="s">
        <v>0</v>
      </c>
      <c r="E263" t="s">
        <v>288</v>
      </c>
      <c r="J263" t="str">
        <f t="shared" si="9"/>
        <v/>
      </c>
      <c r="L263" t="e">
        <f>IFERROR(INDEX(Teams!A:E,MATCH(Schedule!F263,Teams!E:E,0),1),INDEX(Teams!G:K,MATCH(Schedule!F263,Teams!K:K,0),1))</f>
        <v>#N/A</v>
      </c>
      <c r="M263" t="e">
        <f>IFERROR(INDEX(Teams!A:E,MATCH(Schedule!H263,Teams!E:E,0),1),INDEX(Teams!G:K,MATCH(Schedule!H263,Teams!K:K,0),1))</f>
        <v>#N/A</v>
      </c>
    </row>
    <row r="264" spans="1:13">
      <c r="A264">
        <v>263</v>
      </c>
      <c r="B264" t="e">
        <f t="shared" si="8"/>
        <v>#N/A</v>
      </c>
      <c r="C264" s="38">
        <v>36275</v>
      </c>
      <c r="D264" t="s">
        <v>20</v>
      </c>
      <c r="E264" t="s">
        <v>289</v>
      </c>
      <c r="J264" t="str">
        <f t="shared" si="9"/>
        <v/>
      </c>
      <c r="L264" t="e">
        <f>IFERROR(INDEX(Teams!A:E,MATCH(Schedule!F264,Teams!E:E,0),1),INDEX(Teams!G:K,MATCH(Schedule!F264,Teams!K:K,0),1))</f>
        <v>#N/A</v>
      </c>
      <c r="M264" t="e">
        <f>IFERROR(INDEX(Teams!A:E,MATCH(Schedule!H264,Teams!E:E,0),1),INDEX(Teams!G:K,MATCH(Schedule!H264,Teams!K:K,0),1))</f>
        <v>#N/A</v>
      </c>
    </row>
    <row r="265" spans="1:13">
      <c r="A265">
        <v>264</v>
      </c>
      <c r="B265" t="e">
        <f t="shared" si="8"/>
        <v>#N/A</v>
      </c>
      <c r="C265" s="38">
        <v>36275</v>
      </c>
      <c r="D265" t="s">
        <v>63</v>
      </c>
      <c r="E265" t="s">
        <v>290</v>
      </c>
      <c r="J265" t="str">
        <f t="shared" si="9"/>
        <v/>
      </c>
      <c r="L265" t="e">
        <f>IFERROR(INDEX(Teams!A:E,MATCH(Schedule!F265,Teams!E:E,0),1),INDEX(Teams!G:K,MATCH(Schedule!F265,Teams!K:K,0),1))</f>
        <v>#N/A</v>
      </c>
      <c r="M265" t="e">
        <f>IFERROR(INDEX(Teams!A:E,MATCH(Schedule!H265,Teams!E:E,0),1),INDEX(Teams!G:K,MATCH(Schedule!H265,Teams!K:K,0),1))</f>
        <v>#N/A</v>
      </c>
    </row>
    <row r="266" spans="1:13">
      <c r="A266">
        <v>265</v>
      </c>
      <c r="B266" t="e">
        <f t="shared" si="8"/>
        <v>#N/A</v>
      </c>
      <c r="C266" s="38">
        <v>36275</v>
      </c>
      <c r="D266" t="s">
        <v>14</v>
      </c>
      <c r="E266" t="s">
        <v>291</v>
      </c>
      <c r="J266" t="str">
        <f t="shared" si="9"/>
        <v/>
      </c>
      <c r="L266" t="e">
        <f>IFERROR(INDEX(Teams!A:E,MATCH(Schedule!F266,Teams!E:E,0),1),INDEX(Teams!G:K,MATCH(Schedule!F266,Teams!K:K,0),1))</f>
        <v>#N/A</v>
      </c>
      <c r="M266" t="e">
        <f>IFERROR(INDEX(Teams!A:E,MATCH(Schedule!H266,Teams!E:E,0),1),INDEX(Teams!G:K,MATCH(Schedule!H266,Teams!K:K,0),1))</f>
        <v>#N/A</v>
      </c>
    </row>
    <row r="267" spans="1:13">
      <c r="A267">
        <v>266</v>
      </c>
      <c r="B267" t="e">
        <f t="shared" si="8"/>
        <v>#N/A</v>
      </c>
      <c r="C267" s="38">
        <v>36275</v>
      </c>
      <c r="D267" t="s">
        <v>12</v>
      </c>
      <c r="E267" t="s">
        <v>292</v>
      </c>
      <c r="J267" t="str">
        <f t="shared" si="9"/>
        <v/>
      </c>
      <c r="L267" t="e">
        <f>IFERROR(INDEX(Teams!A:E,MATCH(Schedule!F267,Teams!E:E,0),1),INDEX(Teams!G:K,MATCH(Schedule!F267,Teams!K:K,0),1))</f>
        <v>#N/A</v>
      </c>
      <c r="M267" t="e">
        <f>IFERROR(INDEX(Teams!A:E,MATCH(Schedule!H267,Teams!E:E,0),1),INDEX(Teams!G:K,MATCH(Schedule!H267,Teams!K:K,0),1))</f>
        <v>#N/A</v>
      </c>
    </row>
    <row r="268" spans="1:13">
      <c r="A268">
        <v>267</v>
      </c>
      <c r="B268" t="e">
        <f t="shared" si="8"/>
        <v>#N/A</v>
      </c>
      <c r="C268" s="38">
        <v>36275</v>
      </c>
      <c r="D268" t="s">
        <v>60</v>
      </c>
      <c r="E268" t="s">
        <v>293</v>
      </c>
      <c r="J268" t="str">
        <f t="shared" si="9"/>
        <v/>
      </c>
      <c r="L268" t="e">
        <f>IFERROR(INDEX(Teams!A:E,MATCH(Schedule!F268,Teams!E:E,0),1),INDEX(Teams!G:K,MATCH(Schedule!F268,Teams!K:K,0),1))</f>
        <v>#N/A</v>
      </c>
      <c r="M268" t="e">
        <f>IFERROR(INDEX(Teams!A:E,MATCH(Schedule!H268,Teams!E:E,0),1),INDEX(Teams!G:K,MATCH(Schedule!H268,Teams!K:K,0),1))</f>
        <v>#N/A</v>
      </c>
    </row>
    <row r="269" spans="1:13">
      <c r="A269">
        <v>268</v>
      </c>
      <c r="B269" t="e">
        <f t="shared" si="8"/>
        <v>#N/A</v>
      </c>
      <c r="C269" s="38">
        <v>36276</v>
      </c>
      <c r="D269" t="s">
        <v>29</v>
      </c>
      <c r="E269" t="s">
        <v>294</v>
      </c>
      <c r="J269" t="str">
        <f t="shared" si="9"/>
        <v/>
      </c>
      <c r="L269" t="e">
        <f>IFERROR(INDEX(Teams!A:E,MATCH(Schedule!F269,Teams!E:E,0),1),INDEX(Teams!G:K,MATCH(Schedule!F269,Teams!K:K,0),1))</f>
        <v>#N/A</v>
      </c>
      <c r="M269" t="e">
        <f>IFERROR(INDEX(Teams!A:E,MATCH(Schedule!H269,Teams!E:E,0),1),INDEX(Teams!G:K,MATCH(Schedule!H269,Teams!K:K,0),1))</f>
        <v>#N/A</v>
      </c>
    </row>
    <row r="270" spans="1:13">
      <c r="A270">
        <v>269</v>
      </c>
      <c r="B270" t="e">
        <f t="shared" si="8"/>
        <v>#N/A</v>
      </c>
      <c r="C270" s="38">
        <v>36276</v>
      </c>
      <c r="D270" t="s">
        <v>8</v>
      </c>
      <c r="E270" t="s">
        <v>295</v>
      </c>
      <c r="J270" t="str">
        <f t="shared" si="9"/>
        <v/>
      </c>
      <c r="L270" t="e">
        <f>IFERROR(INDEX(Teams!A:E,MATCH(Schedule!F270,Teams!E:E,0),1),INDEX(Teams!G:K,MATCH(Schedule!F270,Teams!K:K,0),1))</f>
        <v>#N/A</v>
      </c>
      <c r="M270" t="e">
        <f>IFERROR(INDEX(Teams!A:E,MATCH(Schedule!H270,Teams!E:E,0),1),INDEX(Teams!G:K,MATCH(Schedule!H270,Teams!K:K,0),1))</f>
        <v>#N/A</v>
      </c>
    </row>
    <row r="271" spans="1:13">
      <c r="A271">
        <v>270</v>
      </c>
      <c r="B271" t="e">
        <f t="shared" si="8"/>
        <v>#N/A</v>
      </c>
      <c r="C271" s="38">
        <v>36276</v>
      </c>
      <c r="D271" t="s">
        <v>4</v>
      </c>
      <c r="E271" t="s">
        <v>296</v>
      </c>
      <c r="J271" t="str">
        <f t="shared" si="9"/>
        <v/>
      </c>
      <c r="L271" t="e">
        <f>IFERROR(INDEX(Teams!A:E,MATCH(Schedule!F271,Teams!E:E,0),1),INDEX(Teams!G:K,MATCH(Schedule!F271,Teams!K:K,0),1))</f>
        <v>#N/A</v>
      </c>
      <c r="M271" t="e">
        <f>IFERROR(INDEX(Teams!A:E,MATCH(Schedule!H271,Teams!E:E,0),1),INDEX(Teams!G:K,MATCH(Schedule!H271,Teams!K:K,0),1))</f>
        <v>#N/A</v>
      </c>
    </row>
    <row r="272" spans="1:13">
      <c r="A272">
        <v>271</v>
      </c>
      <c r="B272" t="e">
        <f t="shared" si="8"/>
        <v>#N/A</v>
      </c>
      <c r="C272" s="38">
        <v>36276</v>
      </c>
      <c r="D272" t="s">
        <v>25</v>
      </c>
      <c r="E272" t="s">
        <v>297</v>
      </c>
      <c r="J272" t="str">
        <f t="shared" si="9"/>
        <v/>
      </c>
      <c r="L272" t="e">
        <f>IFERROR(INDEX(Teams!A:E,MATCH(Schedule!F272,Teams!E:E,0),1),INDEX(Teams!G:K,MATCH(Schedule!F272,Teams!K:K,0),1))</f>
        <v>#N/A</v>
      </c>
      <c r="M272" t="e">
        <f>IFERROR(INDEX(Teams!A:E,MATCH(Schedule!H272,Teams!E:E,0),1),INDEX(Teams!G:K,MATCH(Schedule!H272,Teams!K:K,0),1))</f>
        <v>#N/A</v>
      </c>
    </row>
    <row r="273" spans="1:13">
      <c r="A273">
        <v>272</v>
      </c>
      <c r="B273" t="e">
        <f t="shared" si="8"/>
        <v>#N/A</v>
      </c>
      <c r="C273" s="38">
        <v>36276</v>
      </c>
      <c r="D273" t="s">
        <v>34</v>
      </c>
      <c r="E273" t="s">
        <v>298</v>
      </c>
      <c r="J273" t="str">
        <f t="shared" si="9"/>
        <v/>
      </c>
      <c r="L273" t="e">
        <f>IFERROR(INDEX(Teams!A:E,MATCH(Schedule!F273,Teams!E:E,0),1),INDEX(Teams!G:K,MATCH(Schedule!F273,Teams!K:K,0),1))</f>
        <v>#N/A</v>
      </c>
      <c r="M273" t="e">
        <f>IFERROR(INDEX(Teams!A:E,MATCH(Schedule!H273,Teams!E:E,0),1),INDEX(Teams!G:K,MATCH(Schedule!H273,Teams!K:K,0),1))</f>
        <v>#N/A</v>
      </c>
    </row>
    <row r="274" spans="1:13">
      <c r="A274">
        <v>273</v>
      </c>
      <c r="B274" t="e">
        <f t="shared" si="8"/>
        <v>#N/A</v>
      </c>
      <c r="C274" s="38">
        <v>36276</v>
      </c>
      <c r="D274" t="s">
        <v>20</v>
      </c>
      <c r="E274" t="s">
        <v>299</v>
      </c>
      <c r="J274" t="str">
        <f t="shared" si="9"/>
        <v/>
      </c>
      <c r="L274" t="e">
        <f>IFERROR(INDEX(Teams!A:E,MATCH(Schedule!F274,Teams!E:E,0),1),INDEX(Teams!G:K,MATCH(Schedule!F274,Teams!K:K,0),1))</f>
        <v>#N/A</v>
      </c>
      <c r="M274" t="e">
        <f>IFERROR(INDEX(Teams!A:E,MATCH(Schedule!H274,Teams!E:E,0),1),INDEX(Teams!G:K,MATCH(Schedule!H274,Teams!K:K,0),1))</f>
        <v>#N/A</v>
      </c>
    </row>
    <row r="275" spans="1:13">
      <c r="A275">
        <v>274</v>
      </c>
      <c r="B275" t="e">
        <f t="shared" si="8"/>
        <v>#N/A</v>
      </c>
      <c r="C275" s="38">
        <v>36277</v>
      </c>
      <c r="D275" t="s">
        <v>29</v>
      </c>
      <c r="E275" t="s">
        <v>300</v>
      </c>
      <c r="J275" t="str">
        <f t="shared" si="9"/>
        <v/>
      </c>
      <c r="L275" t="e">
        <f>IFERROR(INDEX(Teams!A:E,MATCH(Schedule!F275,Teams!E:E,0),1),INDEX(Teams!G:K,MATCH(Schedule!F275,Teams!K:K,0),1))</f>
        <v>#N/A</v>
      </c>
      <c r="M275" t="e">
        <f>IFERROR(INDEX(Teams!A:E,MATCH(Schedule!H275,Teams!E:E,0),1),INDEX(Teams!G:K,MATCH(Schedule!H275,Teams!K:K,0),1))</f>
        <v>#N/A</v>
      </c>
    </row>
    <row r="276" spans="1:13">
      <c r="A276">
        <v>275</v>
      </c>
      <c r="B276" t="e">
        <f t="shared" si="8"/>
        <v>#N/A</v>
      </c>
      <c r="C276" s="38">
        <v>36277</v>
      </c>
      <c r="D276" t="s">
        <v>8</v>
      </c>
      <c r="E276" t="s">
        <v>301</v>
      </c>
      <c r="J276" t="str">
        <f t="shared" si="9"/>
        <v/>
      </c>
      <c r="L276" t="e">
        <f>IFERROR(INDEX(Teams!A:E,MATCH(Schedule!F276,Teams!E:E,0),1),INDEX(Teams!G:K,MATCH(Schedule!F276,Teams!K:K,0),1))</f>
        <v>#N/A</v>
      </c>
      <c r="M276" t="e">
        <f>IFERROR(INDEX(Teams!A:E,MATCH(Schedule!H276,Teams!E:E,0),1),INDEX(Teams!G:K,MATCH(Schedule!H276,Teams!K:K,0),1))</f>
        <v>#N/A</v>
      </c>
    </row>
    <row r="277" spans="1:13">
      <c r="A277">
        <v>276</v>
      </c>
      <c r="B277" t="e">
        <f t="shared" si="8"/>
        <v>#N/A</v>
      </c>
      <c r="C277" s="38">
        <v>36277</v>
      </c>
      <c r="D277" t="s">
        <v>4</v>
      </c>
      <c r="E277" t="s">
        <v>302</v>
      </c>
      <c r="J277" t="str">
        <f t="shared" si="9"/>
        <v/>
      </c>
      <c r="L277" t="e">
        <f>IFERROR(INDEX(Teams!A:E,MATCH(Schedule!F277,Teams!E:E,0),1),INDEX(Teams!G:K,MATCH(Schedule!F277,Teams!K:K,0),1))</f>
        <v>#N/A</v>
      </c>
      <c r="M277" t="e">
        <f>IFERROR(INDEX(Teams!A:E,MATCH(Schedule!H277,Teams!E:E,0),1),INDEX(Teams!G:K,MATCH(Schedule!H277,Teams!K:K,0),1))</f>
        <v>#N/A</v>
      </c>
    </row>
    <row r="278" spans="1:13">
      <c r="A278">
        <v>277</v>
      </c>
      <c r="B278" t="e">
        <f t="shared" si="8"/>
        <v>#N/A</v>
      </c>
      <c r="C278" s="38">
        <v>36277</v>
      </c>
      <c r="D278" t="s">
        <v>10</v>
      </c>
      <c r="E278" t="s">
        <v>303</v>
      </c>
      <c r="J278" t="str">
        <f t="shared" si="9"/>
        <v/>
      </c>
      <c r="L278" t="e">
        <f>IFERROR(INDEX(Teams!A:E,MATCH(Schedule!F278,Teams!E:E,0),1),INDEX(Teams!G:K,MATCH(Schedule!F278,Teams!K:K,0),1))</f>
        <v>#N/A</v>
      </c>
      <c r="M278" t="e">
        <f>IFERROR(INDEX(Teams!A:E,MATCH(Schedule!H278,Teams!E:E,0),1),INDEX(Teams!G:K,MATCH(Schedule!H278,Teams!K:K,0),1))</f>
        <v>#N/A</v>
      </c>
    </row>
    <row r="279" spans="1:13">
      <c r="A279">
        <v>278</v>
      </c>
      <c r="B279" t="e">
        <f t="shared" si="8"/>
        <v>#N/A</v>
      </c>
      <c r="C279" s="38">
        <v>36277</v>
      </c>
      <c r="D279" t="s">
        <v>6</v>
      </c>
      <c r="E279" t="s">
        <v>304</v>
      </c>
      <c r="J279" t="str">
        <f t="shared" si="9"/>
        <v/>
      </c>
      <c r="L279" t="e">
        <f>IFERROR(INDEX(Teams!A:E,MATCH(Schedule!F279,Teams!E:E,0),1),INDEX(Teams!G:K,MATCH(Schedule!F279,Teams!K:K,0),1))</f>
        <v>#N/A</v>
      </c>
      <c r="M279" t="e">
        <f>IFERROR(INDEX(Teams!A:E,MATCH(Schedule!H279,Teams!E:E,0),1),INDEX(Teams!G:K,MATCH(Schedule!H279,Teams!K:K,0),1))</f>
        <v>#N/A</v>
      </c>
    </row>
    <row r="280" spans="1:13">
      <c r="A280">
        <v>279</v>
      </c>
      <c r="B280" t="e">
        <f t="shared" si="8"/>
        <v>#N/A</v>
      </c>
      <c r="C280" s="38">
        <v>36277</v>
      </c>
      <c r="D280" t="s">
        <v>25</v>
      </c>
      <c r="E280" t="s">
        <v>305</v>
      </c>
      <c r="J280" t="str">
        <f t="shared" si="9"/>
        <v/>
      </c>
      <c r="L280" t="e">
        <f>IFERROR(INDEX(Teams!A:E,MATCH(Schedule!F280,Teams!E:E,0),1),INDEX(Teams!G:K,MATCH(Schedule!F280,Teams!K:K,0),1))</f>
        <v>#N/A</v>
      </c>
      <c r="M280" t="e">
        <f>IFERROR(INDEX(Teams!A:E,MATCH(Schedule!H280,Teams!E:E,0),1),INDEX(Teams!G:K,MATCH(Schedule!H280,Teams!K:K,0),1))</f>
        <v>#N/A</v>
      </c>
    </row>
    <row r="281" spans="1:13">
      <c r="A281">
        <v>280</v>
      </c>
      <c r="B281" t="e">
        <f t="shared" si="8"/>
        <v>#N/A</v>
      </c>
      <c r="C281" s="38">
        <v>36277</v>
      </c>
      <c r="D281" t="s">
        <v>34</v>
      </c>
      <c r="E281" t="s">
        <v>306</v>
      </c>
      <c r="J281" t="str">
        <f t="shared" si="9"/>
        <v/>
      </c>
      <c r="L281" t="e">
        <f>IFERROR(INDEX(Teams!A:E,MATCH(Schedule!F281,Teams!E:E,0),1),INDEX(Teams!G:K,MATCH(Schedule!F281,Teams!K:K,0),1))</f>
        <v>#N/A</v>
      </c>
      <c r="M281" t="e">
        <f>IFERROR(INDEX(Teams!A:E,MATCH(Schedule!H281,Teams!E:E,0),1),INDEX(Teams!G:K,MATCH(Schedule!H281,Teams!K:K,0),1))</f>
        <v>#N/A</v>
      </c>
    </row>
    <row r="282" spans="1:13">
      <c r="A282">
        <v>281</v>
      </c>
      <c r="B282" t="e">
        <f t="shared" si="8"/>
        <v>#N/A</v>
      </c>
      <c r="C282" s="38">
        <v>36277</v>
      </c>
      <c r="D282" t="s">
        <v>20</v>
      </c>
      <c r="E282" t="s">
        <v>307</v>
      </c>
      <c r="J282" t="str">
        <f t="shared" si="9"/>
        <v/>
      </c>
      <c r="L282" t="e">
        <f>IFERROR(INDEX(Teams!A:E,MATCH(Schedule!F282,Teams!E:E,0),1),INDEX(Teams!G:K,MATCH(Schedule!F282,Teams!K:K,0),1))</f>
        <v>#N/A</v>
      </c>
      <c r="M282" t="e">
        <f>IFERROR(INDEX(Teams!A:E,MATCH(Schedule!H282,Teams!E:E,0),1),INDEX(Teams!G:K,MATCH(Schedule!H282,Teams!K:K,0),1))</f>
        <v>#N/A</v>
      </c>
    </row>
    <row r="283" spans="1:13">
      <c r="A283">
        <v>282</v>
      </c>
      <c r="B283" t="e">
        <f t="shared" si="8"/>
        <v>#N/A</v>
      </c>
      <c r="C283" s="38">
        <v>36277</v>
      </c>
      <c r="D283" t="s">
        <v>120</v>
      </c>
      <c r="E283" t="s">
        <v>308</v>
      </c>
      <c r="J283" t="str">
        <f t="shared" si="9"/>
        <v/>
      </c>
      <c r="L283" t="e">
        <f>IFERROR(INDEX(Teams!A:E,MATCH(Schedule!F283,Teams!E:E,0),1),INDEX(Teams!G:K,MATCH(Schedule!F283,Teams!K:K,0),1))</f>
        <v>#N/A</v>
      </c>
      <c r="M283" t="e">
        <f>IFERROR(INDEX(Teams!A:E,MATCH(Schedule!H283,Teams!E:E,0),1),INDEX(Teams!G:K,MATCH(Schedule!H283,Teams!K:K,0),1))</f>
        <v>#N/A</v>
      </c>
    </row>
    <row r="284" spans="1:13">
      <c r="A284">
        <v>283</v>
      </c>
      <c r="B284" t="e">
        <f t="shared" si="8"/>
        <v>#N/A</v>
      </c>
      <c r="C284" s="38">
        <v>36277</v>
      </c>
      <c r="D284" t="s">
        <v>18</v>
      </c>
      <c r="E284" t="s">
        <v>309</v>
      </c>
      <c r="J284" t="str">
        <f t="shared" si="9"/>
        <v/>
      </c>
      <c r="L284" t="e">
        <f>IFERROR(INDEX(Teams!A:E,MATCH(Schedule!F284,Teams!E:E,0),1),INDEX(Teams!G:K,MATCH(Schedule!F284,Teams!K:K,0),1))</f>
        <v>#N/A</v>
      </c>
      <c r="M284" t="e">
        <f>IFERROR(INDEX(Teams!A:E,MATCH(Schedule!H284,Teams!E:E,0),1),INDEX(Teams!G:K,MATCH(Schedule!H284,Teams!K:K,0),1))</f>
        <v>#N/A</v>
      </c>
    </row>
    <row r="285" spans="1:13">
      <c r="A285">
        <v>284</v>
      </c>
      <c r="B285" t="e">
        <f t="shared" si="8"/>
        <v>#N/A</v>
      </c>
      <c r="C285" s="38">
        <v>36277</v>
      </c>
      <c r="D285" t="s">
        <v>170</v>
      </c>
      <c r="E285" t="s">
        <v>310</v>
      </c>
      <c r="J285" t="str">
        <f t="shared" si="9"/>
        <v/>
      </c>
      <c r="L285" t="e">
        <f>IFERROR(INDEX(Teams!A:E,MATCH(Schedule!F285,Teams!E:E,0),1),INDEX(Teams!G:K,MATCH(Schedule!F285,Teams!K:K,0),1))</f>
        <v>#N/A</v>
      </c>
      <c r="M285" t="e">
        <f>IFERROR(INDEX(Teams!A:E,MATCH(Schedule!H285,Teams!E:E,0),1),INDEX(Teams!G:K,MATCH(Schedule!H285,Teams!K:K,0),1))</f>
        <v>#N/A</v>
      </c>
    </row>
    <row r="286" spans="1:13">
      <c r="A286">
        <v>285</v>
      </c>
      <c r="B286" t="e">
        <f t="shared" si="8"/>
        <v>#N/A</v>
      </c>
      <c r="C286" s="38">
        <v>36277</v>
      </c>
      <c r="D286" t="s">
        <v>22</v>
      </c>
      <c r="E286" t="s">
        <v>311</v>
      </c>
      <c r="J286" t="str">
        <f t="shared" si="9"/>
        <v/>
      </c>
      <c r="L286" t="e">
        <f>IFERROR(INDEX(Teams!A:E,MATCH(Schedule!F286,Teams!E:E,0),1),INDEX(Teams!G:K,MATCH(Schedule!F286,Teams!K:K,0),1))</f>
        <v>#N/A</v>
      </c>
      <c r="M286" t="e">
        <f>IFERROR(INDEX(Teams!A:E,MATCH(Schedule!H286,Teams!E:E,0),1),INDEX(Teams!G:K,MATCH(Schedule!H286,Teams!K:K,0),1))</f>
        <v>#N/A</v>
      </c>
    </row>
    <row r="287" spans="1:13">
      <c r="A287">
        <v>286</v>
      </c>
      <c r="B287" t="e">
        <f t="shared" si="8"/>
        <v>#N/A</v>
      </c>
      <c r="C287" s="38">
        <v>36277</v>
      </c>
      <c r="D287" t="s">
        <v>124</v>
      </c>
      <c r="E287" t="s">
        <v>312</v>
      </c>
      <c r="J287" t="str">
        <f t="shared" si="9"/>
        <v/>
      </c>
      <c r="L287" t="e">
        <f>IFERROR(INDEX(Teams!A:E,MATCH(Schedule!F287,Teams!E:E,0),1),INDEX(Teams!G:K,MATCH(Schedule!F287,Teams!K:K,0),1))</f>
        <v>#N/A</v>
      </c>
      <c r="M287" t="e">
        <f>IFERROR(INDEX(Teams!A:E,MATCH(Schedule!H287,Teams!E:E,0),1),INDEX(Teams!G:K,MATCH(Schedule!H287,Teams!K:K,0),1))</f>
        <v>#N/A</v>
      </c>
    </row>
    <row r="288" spans="1:13">
      <c r="A288">
        <v>287</v>
      </c>
      <c r="B288" t="e">
        <f t="shared" si="8"/>
        <v>#N/A</v>
      </c>
      <c r="C288" s="38">
        <v>36277</v>
      </c>
      <c r="D288" t="s">
        <v>60</v>
      </c>
      <c r="E288" t="s">
        <v>313</v>
      </c>
      <c r="J288" t="str">
        <f t="shared" si="9"/>
        <v/>
      </c>
      <c r="L288" t="e">
        <f>IFERROR(INDEX(Teams!A:E,MATCH(Schedule!F288,Teams!E:E,0),1),INDEX(Teams!G:K,MATCH(Schedule!F288,Teams!K:K,0),1))</f>
        <v>#N/A</v>
      </c>
      <c r="M288" t="e">
        <f>IFERROR(INDEX(Teams!A:E,MATCH(Schedule!H288,Teams!E:E,0),1),INDEX(Teams!G:K,MATCH(Schedule!H288,Teams!K:K,0),1))</f>
        <v>#N/A</v>
      </c>
    </row>
    <row r="289" spans="1:13">
      <c r="A289">
        <v>288</v>
      </c>
      <c r="B289" t="e">
        <f t="shared" si="8"/>
        <v>#N/A</v>
      </c>
      <c r="C289" s="38">
        <v>36278</v>
      </c>
      <c r="D289" t="s">
        <v>29</v>
      </c>
      <c r="E289" t="s">
        <v>314</v>
      </c>
      <c r="J289" t="str">
        <f t="shared" si="9"/>
        <v/>
      </c>
      <c r="L289" t="e">
        <f>IFERROR(INDEX(Teams!A:E,MATCH(Schedule!F289,Teams!E:E,0),1),INDEX(Teams!G:K,MATCH(Schedule!F289,Teams!K:K,0),1))</f>
        <v>#N/A</v>
      </c>
      <c r="M289" t="e">
        <f>IFERROR(INDEX(Teams!A:E,MATCH(Schedule!H289,Teams!E:E,0),1),INDEX(Teams!G:K,MATCH(Schedule!H289,Teams!K:K,0),1))</f>
        <v>#N/A</v>
      </c>
    </row>
    <row r="290" spans="1:13">
      <c r="A290">
        <v>289</v>
      </c>
      <c r="B290" t="e">
        <f t="shared" si="8"/>
        <v>#N/A</v>
      </c>
      <c r="C290" s="38">
        <v>36278</v>
      </c>
      <c r="D290" t="s">
        <v>8</v>
      </c>
      <c r="E290" t="s">
        <v>315</v>
      </c>
      <c r="J290" t="str">
        <f t="shared" si="9"/>
        <v/>
      </c>
      <c r="L290" t="e">
        <f>IFERROR(INDEX(Teams!A:E,MATCH(Schedule!F290,Teams!E:E,0),1),INDEX(Teams!G:K,MATCH(Schedule!F290,Teams!K:K,0),1))</f>
        <v>#N/A</v>
      </c>
      <c r="M290" t="e">
        <f>IFERROR(INDEX(Teams!A:E,MATCH(Schedule!H290,Teams!E:E,0),1),INDEX(Teams!G:K,MATCH(Schedule!H290,Teams!K:K,0),1))</f>
        <v>#N/A</v>
      </c>
    </row>
    <row r="291" spans="1:13">
      <c r="A291">
        <v>290</v>
      </c>
      <c r="B291" t="e">
        <f t="shared" si="8"/>
        <v>#N/A</v>
      </c>
      <c r="C291" s="38">
        <v>36278</v>
      </c>
      <c r="D291" t="s">
        <v>4</v>
      </c>
      <c r="E291" t="s">
        <v>316</v>
      </c>
      <c r="J291" t="str">
        <f t="shared" si="9"/>
        <v/>
      </c>
      <c r="L291" t="e">
        <f>IFERROR(INDEX(Teams!A:E,MATCH(Schedule!F291,Teams!E:E,0),1),INDEX(Teams!G:K,MATCH(Schedule!F291,Teams!K:K,0),1))</f>
        <v>#N/A</v>
      </c>
      <c r="M291" t="e">
        <f>IFERROR(INDEX(Teams!A:E,MATCH(Schedule!H291,Teams!E:E,0),1),INDEX(Teams!G:K,MATCH(Schedule!H291,Teams!K:K,0),1))</f>
        <v>#N/A</v>
      </c>
    </row>
    <row r="292" spans="1:13">
      <c r="A292">
        <v>291</v>
      </c>
      <c r="B292" t="e">
        <f t="shared" si="8"/>
        <v>#N/A</v>
      </c>
      <c r="C292" s="38">
        <v>36278</v>
      </c>
      <c r="D292" t="s">
        <v>10</v>
      </c>
      <c r="E292" t="s">
        <v>317</v>
      </c>
      <c r="J292" t="str">
        <f t="shared" si="9"/>
        <v/>
      </c>
      <c r="L292" t="e">
        <f>IFERROR(INDEX(Teams!A:E,MATCH(Schedule!F292,Teams!E:E,0),1),INDEX(Teams!G:K,MATCH(Schedule!F292,Teams!K:K,0),1))</f>
        <v>#N/A</v>
      </c>
      <c r="M292" t="e">
        <f>IFERROR(INDEX(Teams!A:E,MATCH(Schedule!H292,Teams!E:E,0),1),INDEX(Teams!G:K,MATCH(Schedule!H292,Teams!K:K,0),1))</f>
        <v>#N/A</v>
      </c>
    </row>
    <row r="293" spans="1:13">
      <c r="A293">
        <v>292</v>
      </c>
      <c r="B293" t="e">
        <f t="shared" si="8"/>
        <v>#N/A</v>
      </c>
      <c r="C293" s="38">
        <v>36278</v>
      </c>
      <c r="D293" t="s">
        <v>6</v>
      </c>
      <c r="E293" t="s">
        <v>318</v>
      </c>
      <c r="J293" t="str">
        <f t="shared" si="9"/>
        <v/>
      </c>
      <c r="L293" t="e">
        <f>IFERROR(INDEX(Teams!A:E,MATCH(Schedule!F293,Teams!E:E,0),1),INDEX(Teams!G:K,MATCH(Schedule!F293,Teams!K:K,0),1))</f>
        <v>#N/A</v>
      </c>
      <c r="M293" t="e">
        <f>IFERROR(INDEX(Teams!A:E,MATCH(Schedule!H293,Teams!E:E,0),1),INDEX(Teams!G:K,MATCH(Schedule!H293,Teams!K:K,0),1))</f>
        <v>#N/A</v>
      </c>
    </row>
    <row r="294" spans="1:13">
      <c r="A294">
        <v>293</v>
      </c>
      <c r="B294" t="e">
        <f t="shared" si="8"/>
        <v>#N/A</v>
      </c>
      <c r="C294" s="38">
        <v>36278</v>
      </c>
      <c r="D294" t="s">
        <v>25</v>
      </c>
      <c r="E294" t="s">
        <v>319</v>
      </c>
      <c r="J294" t="str">
        <f t="shared" si="9"/>
        <v/>
      </c>
      <c r="L294" t="e">
        <f>IFERROR(INDEX(Teams!A:E,MATCH(Schedule!F294,Teams!E:E,0),1),INDEX(Teams!G:K,MATCH(Schedule!F294,Teams!K:K,0),1))</f>
        <v>#N/A</v>
      </c>
      <c r="M294" t="e">
        <f>IFERROR(INDEX(Teams!A:E,MATCH(Schedule!H294,Teams!E:E,0),1),INDEX(Teams!G:K,MATCH(Schedule!H294,Teams!K:K,0),1))</f>
        <v>#N/A</v>
      </c>
    </row>
    <row r="295" spans="1:13">
      <c r="A295">
        <v>294</v>
      </c>
      <c r="B295" t="e">
        <f t="shared" si="8"/>
        <v>#N/A</v>
      </c>
      <c r="C295" s="38">
        <v>36278</v>
      </c>
      <c r="D295" t="s">
        <v>34</v>
      </c>
      <c r="E295" t="s">
        <v>320</v>
      </c>
      <c r="J295" t="str">
        <f t="shared" si="9"/>
        <v/>
      </c>
      <c r="L295" t="e">
        <f>IFERROR(INDEX(Teams!A:E,MATCH(Schedule!F295,Teams!E:E,0),1),INDEX(Teams!G:K,MATCH(Schedule!F295,Teams!K:K,0),1))</f>
        <v>#N/A</v>
      </c>
      <c r="M295" t="e">
        <f>IFERROR(INDEX(Teams!A:E,MATCH(Schedule!H295,Teams!E:E,0),1),INDEX(Teams!G:K,MATCH(Schedule!H295,Teams!K:K,0),1))</f>
        <v>#N/A</v>
      </c>
    </row>
    <row r="296" spans="1:13">
      <c r="A296">
        <v>295</v>
      </c>
      <c r="B296" t="e">
        <f t="shared" si="8"/>
        <v>#N/A</v>
      </c>
      <c r="C296" s="38">
        <v>36278</v>
      </c>
      <c r="D296" t="s">
        <v>20</v>
      </c>
      <c r="E296" t="s">
        <v>321</v>
      </c>
      <c r="J296" t="str">
        <f t="shared" si="9"/>
        <v/>
      </c>
      <c r="L296" t="e">
        <f>IFERROR(INDEX(Teams!A:E,MATCH(Schedule!F296,Teams!E:E,0),1),INDEX(Teams!G:K,MATCH(Schedule!F296,Teams!K:K,0),1))</f>
        <v>#N/A</v>
      </c>
      <c r="M296" t="e">
        <f>IFERROR(INDEX(Teams!A:E,MATCH(Schedule!H296,Teams!E:E,0),1),INDEX(Teams!G:K,MATCH(Schedule!H296,Teams!K:K,0),1))</f>
        <v>#N/A</v>
      </c>
    </row>
    <row r="297" spans="1:13">
      <c r="A297">
        <v>296</v>
      </c>
      <c r="B297" t="e">
        <f t="shared" si="8"/>
        <v>#N/A</v>
      </c>
      <c r="C297" s="38">
        <v>36278</v>
      </c>
      <c r="D297" t="s">
        <v>120</v>
      </c>
      <c r="E297" t="s">
        <v>322</v>
      </c>
      <c r="J297" t="str">
        <f t="shared" si="9"/>
        <v/>
      </c>
      <c r="L297" t="e">
        <f>IFERROR(INDEX(Teams!A:E,MATCH(Schedule!F297,Teams!E:E,0),1),INDEX(Teams!G:K,MATCH(Schedule!F297,Teams!K:K,0),1))</f>
        <v>#N/A</v>
      </c>
      <c r="M297" t="e">
        <f>IFERROR(INDEX(Teams!A:E,MATCH(Schedule!H297,Teams!E:E,0),1),INDEX(Teams!G:K,MATCH(Schedule!H297,Teams!K:K,0),1))</f>
        <v>#N/A</v>
      </c>
    </row>
    <row r="298" spans="1:13">
      <c r="A298">
        <v>297</v>
      </c>
      <c r="B298" t="e">
        <f t="shared" si="8"/>
        <v>#N/A</v>
      </c>
      <c r="C298" s="38">
        <v>36278</v>
      </c>
      <c r="D298" t="s">
        <v>18</v>
      </c>
      <c r="E298" t="s">
        <v>323</v>
      </c>
      <c r="J298" t="str">
        <f t="shared" si="9"/>
        <v/>
      </c>
      <c r="L298" t="e">
        <f>IFERROR(INDEX(Teams!A:E,MATCH(Schedule!F298,Teams!E:E,0),1),INDEX(Teams!G:K,MATCH(Schedule!F298,Teams!K:K,0),1))</f>
        <v>#N/A</v>
      </c>
      <c r="M298" t="e">
        <f>IFERROR(INDEX(Teams!A:E,MATCH(Schedule!H298,Teams!E:E,0),1),INDEX(Teams!G:K,MATCH(Schedule!H298,Teams!K:K,0),1))</f>
        <v>#N/A</v>
      </c>
    </row>
    <row r="299" spans="1:13">
      <c r="A299">
        <v>298</v>
      </c>
      <c r="B299" t="e">
        <f t="shared" si="8"/>
        <v>#N/A</v>
      </c>
      <c r="C299" s="38">
        <v>36278</v>
      </c>
      <c r="D299" t="s">
        <v>170</v>
      </c>
      <c r="E299" t="s">
        <v>310</v>
      </c>
      <c r="J299" t="str">
        <f t="shared" si="9"/>
        <v/>
      </c>
      <c r="L299" t="e">
        <f>IFERROR(INDEX(Teams!A:E,MATCH(Schedule!F299,Teams!E:E,0),1),INDEX(Teams!G:K,MATCH(Schedule!F299,Teams!K:K,0),1))</f>
        <v>#N/A</v>
      </c>
      <c r="M299" t="e">
        <f>IFERROR(INDEX(Teams!A:E,MATCH(Schedule!H299,Teams!E:E,0),1),INDEX(Teams!G:K,MATCH(Schedule!H299,Teams!K:K,0),1))</f>
        <v>#N/A</v>
      </c>
    </row>
    <row r="300" spans="1:13">
      <c r="A300">
        <v>299</v>
      </c>
      <c r="B300" t="e">
        <f t="shared" si="8"/>
        <v>#N/A</v>
      </c>
      <c r="C300" s="38">
        <v>36278</v>
      </c>
      <c r="D300" t="s">
        <v>22</v>
      </c>
      <c r="E300" t="s">
        <v>324</v>
      </c>
      <c r="J300" t="str">
        <f t="shared" si="9"/>
        <v/>
      </c>
      <c r="L300" t="e">
        <f>IFERROR(INDEX(Teams!A:E,MATCH(Schedule!F300,Teams!E:E,0),1),INDEX(Teams!G:K,MATCH(Schedule!F300,Teams!K:K,0),1))</f>
        <v>#N/A</v>
      </c>
      <c r="M300" t="e">
        <f>IFERROR(INDEX(Teams!A:E,MATCH(Schedule!H300,Teams!E:E,0),1),INDEX(Teams!G:K,MATCH(Schedule!H300,Teams!K:K,0),1))</f>
        <v>#N/A</v>
      </c>
    </row>
    <row r="301" spans="1:13">
      <c r="A301">
        <v>300</v>
      </c>
      <c r="B301" t="e">
        <f t="shared" si="8"/>
        <v>#N/A</v>
      </c>
      <c r="C301" s="38">
        <v>36278</v>
      </c>
      <c r="D301" t="s">
        <v>124</v>
      </c>
      <c r="E301" t="s">
        <v>325</v>
      </c>
      <c r="J301" t="str">
        <f t="shared" si="9"/>
        <v/>
      </c>
      <c r="L301" t="e">
        <f>IFERROR(INDEX(Teams!A:E,MATCH(Schedule!F301,Teams!E:E,0),1),INDEX(Teams!G:K,MATCH(Schedule!F301,Teams!K:K,0),1))</f>
        <v>#N/A</v>
      </c>
      <c r="M301" t="e">
        <f>IFERROR(INDEX(Teams!A:E,MATCH(Schedule!H301,Teams!E:E,0),1),INDEX(Teams!G:K,MATCH(Schedule!H301,Teams!K:K,0),1))</f>
        <v>#N/A</v>
      </c>
    </row>
    <row r="302" spans="1:13">
      <c r="A302">
        <v>301</v>
      </c>
      <c r="B302" t="e">
        <f t="shared" si="8"/>
        <v>#N/A</v>
      </c>
      <c r="C302" s="38">
        <v>36278</v>
      </c>
      <c r="D302" t="s">
        <v>60</v>
      </c>
      <c r="E302" t="s">
        <v>326</v>
      </c>
      <c r="J302" t="str">
        <f t="shared" si="9"/>
        <v/>
      </c>
      <c r="L302" t="e">
        <f>IFERROR(INDEX(Teams!A:E,MATCH(Schedule!F302,Teams!E:E,0),1),INDEX(Teams!G:K,MATCH(Schedule!F302,Teams!K:K,0),1))</f>
        <v>#N/A</v>
      </c>
      <c r="M302" t="e">
        <f>IFERROR(INDEX(Teams!A:E,MATCH(Schedule!H302,Teams!E:E,0),1),INDEX(Teams!G:K,MATCH(Schedule!H302,Teams!K:K,0),1))</f>
        <v>#N/A</v>
      </c>
    </row>
    <row r="303" spans="1:13">
      <c r="A303">
        <v>302</v>
      </c>
      <c r="B303" t="e">
        <f t="shared" si="8"/>
        <v>#N/A</v>
      </c>
      <c r="C303" s="38">
        <v>36278</v>
      </c>
      <c r="D303" t="s">
        <v>71</v>
      </c>
      <c r="E303" t="s">
        <v>327</v>
      </c>
      <c r="J303" t="str">
        <f t="shared" si="9"/>
        <v/>
      </c>
      <c r="L303" t="e">
        <f>IFERROR(INDEX(Teams!A:E,MATCH(Schedule!F303,Teams!E:E,0),1),INDEX(Teams!G:K,MATCH(Schedule!F303,Teams!K:K,0),1))</f>
        <v>#N/A</v>
      </c>
      <c r="M303" t="e">
        <f>IFERROR(INDEX(Teams!A:E,MATCH(Schedule!H303,Teams!E:E,0),1),INDEX(Teams!G:K,MATCH(Schedule!H303,Teams!K:K,0),1))</f>
        <v>#N/A</v>
      </c>
    </row>
    <row r="304" spans="1:13">
      <c r="A304">
        <v>303</v>
      </c>
      <c r="B304" t="e">
        <f t="shared" si="8"/>
        <v>#N/A</v>
      </c>
      <c r="C304" s="38">
        <v>36278</v>
      </c>
      <c r="D304" t="s">
        <v>71</v>
      </c>
      <c r="E304" t="s">
        <v>328</v>
      </c>
      <c r="J304" t="str">
        <f t="shared" si="9"/>
        <v/>
      </c>
      <c r="L304" t="e">
        <f>IFERROR(INDEX(Teams!A:E,MATCH(Schedule!F304,Teams!E:E,0),1),INDEX(Teams!G:K,MATCH(Schedule!F304,Teams!K:K,0),1))</f>
        <v>#N/A</v>
      </c>
      <c r="M304" t="e">
        <f>IFERROR(INDEX(Teams!A:E,MATCH(Schedule!H304,Teams!E:E,0),1),INDEX(Teams!G:K,MATCH(Schedule!H304,Teams!K:K,0),1))</f>
        <v>#N/A</v>
      </c>
    </row>
    <row r="305" spans="1:13">
      <c r="A305">
        <v>304</v>
      </c>
      <c r="B305" t="e">
        <f t="shared" si="8"/>
        <v>#N/A</v>
      </c>
      <c r="C305" s="38">
        <v>36279</v>
      </c>
      <c r="D305" t="s">
        <v>8</v>
      </c>
      <c r="E305" t="s">
        <v>329</v>
      </c>
      <c r="J305" t="str">
        <f t="shared" si="9"/>
        <v/>
      </c>
      <c r="L305" t="e">
        <f>IFERROR(INDEX(Teams!A:E,MATCH(Schedule!F305,Teams!E:E,0),1),INDEX(Teams!G:K,MATCH(Schedule!F305,Teams!K:K,0),1))</f>
        <v>#N/A</v>
      </c>
      <c r="M305" t="e">
        <f>IFERROR(INDEX(Teams!A:E,MATCH(Schedule!H305,Teams!E:E,0),1),INDEX(Teams!G:K,MATCH(Schedule!H305,Teams!K:K,0),1))</f>
        <v>#N/A</v>
      </c>
    </row>
    <row r="306" spans="1:13">
      <c r="A306">
        <v>305</v>
      </c>
      <c r="B306" t="e">
        <f t="shared" si="8"/>
        <v>#N/A</v>
      </c>
      <c r="C306" s="38">
        <v>36279</v>
      </c>
      <c r="D306" t="s">
        <v>4</v>
      </c>
      <c r="E306" t="s">
        <v>330</v>
      </c>
      <c r="J306" t="str">
        <f t="shared" si="9"/>
        <v/>
      </c>
      <c r="L306" t="e">
        <f>IFERROR(INDEX(Teams!A:E,MATCH(Schedule!F306,Teams!E:E,0),1),INDEX(Teams!G:K,MATCH(Schedule!F306,Teams!K:K,0),1))</f>
        <v>#N/A</v>
      </c>
      <c r="M306" t="e">
        <f>IFERROR(INDEX(Teams!A:E,MATCH(Schedule!H306,Teams!E:E,0),1),INDEX(Teams!G:K,MATCH(Schedule!H306,Teams!K:K,0),1))</f>
        <v>#N/A</v>
      </c>
    </row>
    <row r="307" spans="1:13">
      <c r="A307">
        <v>306</v>
      </c>
      <c r="B307" t="e">
        <f t="shared" si="8"/>
        <v>#N/A</v>
      </c>
      <c r="C307" s="38">
        <v>36279</v>
      </c>
      <c r="D307" t="s">
        <v>10</v>
      </c>
      <c r="E307" t="s">
        <v>331</v>
      </c>
      <c r="J307" t="str">
        <f t="shared" si="9"/>
        <v/>
      </c>
      <c r="L307" t="e">
        <f>IFERROR(INDEX(Teams!A:E,MATCH(Schedule!F307,Teams!E:E,0),1),INDEX(Teams!G:K,MATCH(Schedule!F307,Teams!K:K,0),1))</f>
        <v>#N/A</v>
      </c>
      <c r="M307" t="e">
        <f>IFERROR(INDEX(Teams!A:E,MATCH(Schedule!H307,Teams!E:E,0),1),INDEX(Teams!G:K,MATCH(Schedule!H307,Teams!K:K,0),1))</f>
        <v>#N/A</v>
      </c>
    </row>
    <row r="308" spans="1:13">
      <c r="A308">
        <v>307</v>
      </c>
      <c r="B308" t="e">
        <f t="shared" si="8"/>
        <v>#N/A</v>
      </c>
      <c r="C308" s="38">
        <v>36279</v>
      </c>
      <c r="D308" t="s">
        <v>6</v>
      </c>
      <c r="E308" t="s">
        <v>332</v>
      </c>
      <c r="J308" t="str">
        <f t="shared" si="9"/>
        <v/>
      </c>
      <c r="L308" t="e">
        <f>IFERROR(INDEX(Teams!A:E,MATCH(Schedule!F308,Teams!E:E,0),1),INDEX(Teams!G:K,MATCH(Schedule!F308,Teams!K:K,0),1))</f>
        <v>#N/A</v>
      </c>
      <c r="M308" t="e">
        <f>IFERROR(INDEX(Teams!A:E,MATCH(Schedule!H308,Teams!E:E,0),1),INDEX(Teams!G:K,MATCH(Schedule!H308,Teams!K:K,0),1))</f>
        <v>#N/A</v>
      </c>
    </row>
    <row r="309" spans="1:13">
      <c r="A309">
        <v>308</v>
      </c>
      <c r="B309" t="e">
        <f t="shared" si="8"/>
        <v>#N/A</v>
      </c>
      <c r="C309" s="38">
        <v>36279</v>
      </c>
      <c r="D309" t="s">
        <v>71</v>
      </c>
      <c r="E309" t="s">
        <v>333</v>
      </c>
      <c r="J309" t="str">
        <f t="shared" si="9"/>
        <v/>
      </c>
      <c r="L309" t="e">
        <f>IFERROR(INDEX(Teams!A:E,MATCH(Schedule!F309,Teams!E:E,0),1),INDEX(Teams!G:K,MATCH(Schedule!F309,Teams!K:K,0),1))</f>
        <v>#N/A</v>
      </c>
      <c r="M309" t="e">
        <f>IFERROR(INDEX(Teams!A:E,MATCH(Schedule!H309,Teams!E:E,0),1),INDEX(Teams!G:K,MATCH(Schedule!H309,Teams!K:K,0),1))</f>
        <v>#N/A</v>
      </c>
    </row>
    <row r="310" spans="1:13">
      <c r="A310">
        <v>309</v>
      </c>
      <c r="B310" t="e">
        <f t="shared" si="8"/>
        <v>#N/A</v>
      </c>
      <c r="C310" s="38">
        <v>36279</v>
      </c>
      <c r="D310" t="s">
        <v>25</v>
      </c>
      <c r="E310" t="s">
        <v>334</v>
      </c>
      <c r="J310" t="str">
        <f t="shared" si="9"/>
        <v/>
      </c>
      <c r="L310" t="e">
        <f>IFERROR(INDEX(Teams!A:E,MATCH(Schedule!F310,Teams!E:E,0),1),INDEX(Teams!G:K,MATCH(Schedule!F310,Teams!K:K,0),1))</f>
        <v>#N/A</v>
      </c>
      <c r="M310" t="e">
        <f>IFERROR(INDEX(Teams!A:E,MATCH(Schedule!H310,Teams!E:E,0),1),INDEX(Teams!G:K,MATCH(Schedule!H310,Teams!K:K,0),1))</f>
        <v>#N/A</v>
      </c>
    </row>
    <row r="311" spans="1:13">
      <c r="A311">
        <v>310</v>
      </c>
      <c r="B311" t="e">
        <f t="shared" si="8"/>
        <v>#N/A</v>
      </c>
      <c r="C311" s="38">
        <v>36279</v>
      </c>
      <c r="D311" t="s">
        <v>34</v>
      </c>
      <c r="E311" t="s">
        <v>298</v>
      </c>
      <c r="J311" t="str">
        <f t="shared" si="9"/>
        <v/>
      </c>
      <c r="L311" t="e">
        <f>IFERROR(INDEX(Teams!A:E,MATCH(Schedule!F311,Teams!E:E,0),1),INDEX(Teams!G:K,MATCH(Schedule!F311,Teams!K:K,0),1))</f>
        <v>#N/A</v>
      </c>
      <c r="M311" t="e">
        <f>IFERROR(INDEX(Teams!A:E,MATCH(Schedule!H311,Teams!E:E,0),1),INDEX(Teams!G:K,MATCH(Schedule!H311,Teams!K:K,0),1))</f>
        <v>#N/A</v>
      </c>
    </row>
    <row r="312" spans="1:13">
      <c r="A312">
        <v>311</v>
      </c>
      <c r="B312" t="e">
        <f t="shared" si="8"/>
        <v>#N/A</v>
      </c>
      <c r="C312" s="38">
        <v>36279</v>
      </c>
      <c r="D312" t="s">
        <v>20</v>
      </c>
      <c r="E312" t="s">
        <v>335</v>
      </c>
      <c r="J312" t="str">
        <f t="shared" si="9"/>
        <v/>
      </c>
      <c r="L312" t="e">
        <f>IFERROR(INDEX(Teams!A:E,MATCH(Schedule!F312,Teams!E:E,0),1),INDEX(Teams!G:K,MATCH(Schedule!F312,Teams!K:K,0),1))</f>
        <v>#N/A</v>
      </c>
      <c r="M312" t="e">
        <f>IFERROR(INDEX(Teams!A:E,MATCH(Schedule!H312,Teams!E:E,0),1),INDEX(Teams!G:K,MATCH(Schedule!H312,Teams!K:K,0),1))</f>
        <v>#N/A</v>
      </c>
    </row>
    <row r="313" spans="1:13">
      <c r="A313">
        <v>312</v>
      </c>
      <c r="B313" t="e">
        <f t="shared" si="8"/>
        <v>#N/A</v>
      </c>
      <c r="C313" s="38">
        <v>36279</v>
      </c>
      <c r="D313" t="s">
        <v>120</v>
      </c>
      <c r="E313" t="s">
        <v>336</v>
      </c>
      <c r="J313" t="str">
        <f t="shared" si="9"/>
        <v/>
      </c>
      <c r="L313" t="e">
        <f>IFERROR(INDEX(Teams!A:E,MATCH(Schedule!F313,Teams!E:E,0),1),INDEX(Teams!G:K,MATCH(Schedule!F313,Teams!K:K,0),1))</f>
        <v>#N/A</v>
      </c>
      <c r="M313" t="e">
        <f>IFERROR(INDEX(Teams!A:E,MATCH(Schedule!H313,Teams!E:E,0),1),INDEX(Teams!G:K,MATCH(Schedule!H313,Teams!K:K,0),1))</f>
        <v>#N/A</v>
      </c>
    </row>
    <row r="314" spans="1:13">
      <c r="A314">
        <v>313</v>
      </c>
      <c r="B314" t="e">
        <f t="shared" si="8"/>
        <v>#N/A</v>
      </c>
      <c r="C314" s="38">
        <v>36279</v>
      </c>
      <c r="D314" t="s">
        <v>18</v>
      </c>
      <c r="E314" t="s">
        <v>337</v>
      </c>
      <c r="J314" t="str">
        <f t="shared" si="9"/>
        <v/>
      </c>
      <c r="L314" t="e">
        <f>IFERROR(INDEX(Teams!A:E,MATCH(Schedule!F314,Teams!E:E,0),1),INDEX(Teams!G:K,MATCH(Schedule!F314,Teams!K:K,0),1))</f>
        <v>#N/A</v>
      </c>
      <c r="M314" t="e">
        <f>IFERROR(INDEX(Teams!A:E,MATCH(Schedule!H314,Teams!E:E,0),1),INDEX(Teams!G:K,MATCH(Schedule!H314,Teams!K:K,0),1))</f>
        <v>#N/A</v>
      </c>
    </row>
    <row r="315" spans="1:13">
      <c r="A315">
        <v>314</v>
      </c>
      <c r="B315" t="e">
        <f t="shared" si="8"/>
        <v>#N/A</v>
      </c>
      <c r="C315" s="38">
        <v>36279</v>
      </c>
      <c r="D315" t="s">
        <v>170</v>
      </c>
      <c r="E315" t="s">
        <v>338</v>
      </c>
      <c r="J315" t="str">
        <f t="shared" si="9"/>
        <v/>
      </c>
      <c r="L315" t="e">
        <f>IFERROR(INDEX(Teams!A:E,MATCH(Schedule!F315,Teams!E:E,0),1),INDEX(Teams!G:K,MATCH(Schedule!F315,Teams!K:K,0),1))</f>
        <v>#N/A</v>
      </c>
      <c r="M315" t="e">
        <f>IFERROR(INDEX(Teams!A:E,MATCH(Schedule!H315,Teams!E:E,0),1),INDEX(Teams!G:K,MATCH(Schedule!H315,Teams!K:K,0),1))</f>
        <v>#N/A</v>
      </c>
    </row>
    <row r="316" spans="1:13">
      <c r="A316">
        <v>315</v>
      </c>
      <c r="B316" t="e">
        <f t="shared" si="8"/>
        <v>#N/A</v>
      </c>
      <c r="C316" s="38">
        <v>36279</v>
      </c>
      <c r="D316" t="s">
        <v>22</v>
      </c>
      <c r="E316" t="s">
        <v>339</v>
      </c>
      <c r="J316" t="str">
        <f t="shared" si="9"/>
        <v/>
      </c>
      <c r="L316" t="e">
        <f>IFERROR(INDEX(Teams!A:E,MATCH(Schedule!F316,Teams!E:E,0),1),INDEX(Teams!G:K,MATCH(Schedule!F316,Teams!K:K,0),1))</f>
        <v>#N/A</v>
      </c>
      <c r="M316" t="e">
        <f>IFERROR(INDEX(Teams!A:E,MATCH(Schedule!H316,Teams!E:E,0),1),INDEX(Teams!G:K,MATCH(Schedule!H316,Teams!K:K,0),1))</f>
        <v>#N/A</v>
      </c>
    </row>
    <row r="317" spans="1:13">
      <c r="A317">
        <v>316</v>
      </c>
      <c r="B317" t="e">
        <f t="shared" si="8"/>
        <v>#N/A</v>
      </c>
      <c r="C317" s="38">
        <v>36279</v>
      </c>
      <c r="D317" t="s">
        <v>124</v>
      </c>
      <c r="E317" t="s">
        <v>340</v>
      </c>
      <c r="J317" t="str">
        <f t="shared" si="9"/>
        <v/>
      </c>
      <c r="L317" t="e">
        <f>IFERROR(INDEX(Teams!A:E,MATCH(Schedule!F317,Teams!E:E,0),1),INDEX(Teams!G:K,MATCH(Schedule!F317,Teams!K:K,0),1))</f>
        <v>#N/A</v>
      </c>
      <c r="M317" t="e">
        <f>IFERROR(INDEX(Teams!A:E,MATCH(Schedule!H317,Teams!E:E,0),1),INDEX(Teams!G:K,MATCH(Schedule!H317,Teams!K:K,0),1))</f>
        <v>#N/A</v>
      </c>
    </row>
    <row r="318" spans="1:13">
      <c r="A318">
        <v>317</v>
      </c>
      <c r="B318" t="e">
        <f t="shared" si="8"/>
        <v>#N/A</v>
      </c>
      <c r="C318" s="38">
        <v>36279</v>
      </c>
      <c r="D318" t="s">
        <v>60</v>
      </c>
      <c r="E318" t="s">
        <v>341</v>
      </c>
      <c r="J318" t="str">
        <f t="shared" si="9"/>
        <v/>
      </c>
      <c r="L318" t="e">
        <f>IFERROR(INDEX(Teams!A:E,MATCH(Schedule!F318,Teams!E:E,0),1),INDEX(Teams!G:K,MATCH(Schedule!F318,Teams!K:K,0),1))</f>
        <v>#N/A</v>
      </c>
      <c r="M318" t="e">
        <f>IFERROR(INDEX(Teams!A:E,MATCH(Schedule!H318,Teams!E:E,0),1),INDEX(Teams!G:K,MATCH(Schedule!H318,Teams!K:K,0),1))</f>
        <v>#N/A</v>
      </c>
    </row>
    <row r="319" spans="1:13">
      <c r="A319">
        <v>318</v>
      </c>
      <c r="B319" t="e">
        <f t="shared" si="8"/>
        <v>#N/A</v>
      </c>
      <c r="C319" s="38">
        <v>36280</v>
      </c>
      <c r="D319" t="s">
        <v>8</v>
      </c>
      <c r="E319" t="s">
        <v>342</v>
      </c>
      <c r="J319" t="str">
        <f t="shared" si="9"/>
        <v/>
      </c>
      <c r="L319" t="e">
        <f>IFERROR(INDEX(Teams!A:E,MATCH(Schedule!F319,Teams!E:E,0),1),INDEX(Teams!G:K,MATCH(Schedule!F319,Teams!K:K,0),1))</f>
        <v>#N/A</v>
      </c>
      <c r="M319" t="e">
        <f>IFERROR(INDEX(Teams!A:E,MATCH(Schedule!H319,Teams!E:E,0),1),INDEX(Teams!G:K,MATCH(Schedule!H319,Teams!K:K,0),1))</f>
        <v>#N/A</v>
      </c>
    </row>
    <row r="320" spans="1:13">
      <c r="A320">
        <v>319</v>
      </c>
      <c r="B320" t="e">
        <f t="shared" si="8"/>
        <v>#N/A</v>
      </c>
      <c r="C320" s="38">
        <v>36280</v>
      </c>
      <c r="D320" t="s">
        <v>25</v>
      </c>
      <c r="E320" t="s">
        <v>343</v>
      </c>
      <c r="J320" t="str">
        <f t="shared" si="9"/>
        <v/>
      </c>
      <c r="L320" t="e">
        <f>IFERROR(INDEX(Teams!A:E,MATCH(Schedule!F320,Teams!E:E,0),1),INDEX(Teams!G:K,MATCH(Schedule!F320,Teams!K:K,0),1))</f>
        <v>#N/A</v>
      </c>
      <c r="M320" t="e">
        <f>IFERROR(INDEX(Teams!A:E,MATCH(Schedule!H320,Teams!E:E,0),1),INDEX(Teams!G:K,MATCH(Schedule!H320,Teams!K:K,0),1))</f>
        <v>#N/A</v>
      </c>
    </row>
    <row r="321" spans="1:13">
      <c r="A321">
        <v>320</v>
      </c>
      <c r="B321" t="e">
        <f t="shared" si="8"/>
        <v>#N/A</v>
      </c>
      <c r="C321" s="38">
        <v>36280</v>
      </c>
      <c r="D321" t="s">
        <v>6</v>
      </c>
      <c r="E321" t="s">
        <v>344</v>
      </c>
      <c r="J321" t="str">
        <f t="shared" si="9"/>
        <v/>
      </c>
      <c r="L321" t="e">
        <f>IFERROR(INDEX(Teams!A:E,MATCH(Schedule!F321,Teams!E:E,0),1),INDEX(Teams!G:K,MATCH(Schedule!F321,Teams!K:K,0),1))</f>
        <v>#N/A</v>
      </c>
      <c r="M321" t="e">
        <f>IFERROR(INDEX(Teams!A:E,MATCH(Schedule!H321,Teams!E:E,0),1),INDEX(Teams!G:K,MATCH(Schedule!H321,Teams!K:K,0),1))</f>
        <v>#N/A</v>
      </c>
    </row>
    <row r="322" spans="1:13">
      <c r="A322">
        <v>321</v>
      </c>
      <c r="B322" t="e">
        <f t="shared" si="8"/>
        <v>#N/A</v>
      </c>
      <c r="C322" s="38">
        <v>36280</v>
      </c>
      <c r="D322" t="s">
        <v>68</v>
      </c>
      <c r="E322" t="s">
        <v>345</v>
      </c>
      <c r="J322" t="str">
        <f t="shared" si="9"/>
        <v/>
      </c>
      <c r="L322" t="e">
        <f>IFERROR(INDEX(Teams!A:E,MATCH(Schedule!F322,Teams!E:E,0),1),INDEX(Teams!G:K,MATCH(Schedule!F322,Teams!K:K,0),1))</f>
        <v>#N/A</v>
      </c>
      <c r="M322" t="e">
        <f>IFERROR(INDEX(Teams!A:E,MATCH(Schedule!H322,Teams!E:E,0),1),INDEX(Teams!G:K,MATCH(Schedule!H322,Teams!K:K,0),1))</f>
        <v>#N/A</v>
      </c>
    </row>
    <row r="323" spans="1:13">
      <c r="A323">
        <v>322</v>
      </c>
      <c r="B323" t="e">
        <f t="shared" ref="B323:B386" si="10">TEXT(C323,"yyyymmdd")&amp;"_"&amp;L323&amp;"@"&amp;M323</f>
        <v>#N/A</v>
      </c>
      <c r="C323" s="38">
        <v>36280</v>
      </c>
      <c r="D323" t="s">
        <v>10</v>
      </c>
      <c r="E323" t="s">
        <v>346</v>
      </c>
      <c r="J323" t="str">
        <f t="shared" ref="J323:J386" si="11">IF(I323&gt;G323,"W",IF(I323=G323,"","L"))</f>
        <v/>
      </c>
      <c r="L323" t="e">
        <f>IFERROR(INDEX(Teams!A:E,MATCH(Schedule!F323,Teams!E:E,0),1),INDEX(Teams!G:K,MATCH(Schedule!F323,Teams!K:K,0),1))</f>
        <v>#N/A</v>
      </c>
      <c r="M323" t="e">
        <f>IFERROR(INDEX(Teams!A:E,MATCH(Schedule!H323,Teams!E:E,0),1),INDEX(Teams!G:K,MATCH(Schedule!H323,Teams!K:K,0),1))</f>
        <v>#N/A</v>
      </c>
    </row>
    <row r="324" spans="1:13">
      <c r="A324">
        <v>323</v>
      </c>
      <c r="B324" t="e">
        <f t="shared" si="10"/>
        <v>#N/A</v>
      </c>
      <c r="C324" s="38">
        <v>36280</v>
      </c>
      <c r="D324" t="s">
        <v>2</v>
      </c>
      <c r="E324" t="s">
        <v>347</v>
      </c>
      <c r="J324" t="str">
        <f t="shared" si="11"/>
        <v/>
      </c>
      <c r="L324" t="e">
        <f>IFERROR(INDEX(Teams!A:E,MATCH(Schedule!F324,Teams!E:E,0),1),INDEX(Teams!G:K,MATCH(Schedule!F324,Teams!K:K,0),1))</f>
        <v>#N/A</v>
      </c>
      <c r="M324" t="e">
        <f>IFERROR(INDEX(Teams!A:E,MATCH(Schedule!H324,Teams!E:E,0),1),INDEX(Teams!G:K,MATCH(Schedule!H324,Teams!K:K,0),1))</f>
        <v>#N/A</v>
      </c>
    </row>
    <row r="325" spans="1:13">
      <c r="A325">
        <v>324</v>
      </c>
      <c r="B325" t="e">
        <f t="shared" si="10"/>
        <v>#N/A</v>
      </c>
      <c r="C325" s="38">
        <v>36280</v>
      </c>
      <c r="D325" t="s">
        <v>4</v>
      </c>
      <c r="E325" t="s">
        <v>348</v>
      </c>
      <c r="J325" t="str">
        <f t="shared" si="11"/>
        <v/>
      </c>
      <c r="L325" t="e">
        <f>IFERROR(INDEX(Teams!A:E,MATCH(Schedule!F325,Teams!E:E,0),1),INDEX(Teams!G:K,MATCH(Schedule!F325,Teams!K:K,0),1))</f>
        <v>#N/A</v>
      </c>
      <c r="M325" t="e">
        <f>IFERROR(INDEX(Teams!A:E,MATCH(Schedule!H325,Teams!E:E,0),1),INDEX(Teams!G:K,MATCH(Schedule!H325,Teams!K:K,0),1))</f>
        <v>#N/A</v>
      </c>
    </row>
    <row r="326" spans="1:13">
      <c r="A326">
        <v>325</v>
      </c>
      <c r="B326" t="e">
        <f t="shared" si="10"/>
        <v>#N/A</v>
      </c>
      <c r="C326" s="38">
        <v>36280</v>
      </c>
      <c r="D326" t="s">
        <v>170</v>
      </c>
      <c r="E326" t="s">
        <v>349</v>
      </c>
      <c r="J326" t="str">
        <f t="shared" si="11"/>
        <v/>
      </c>
      <c r="L326" t="e">
        <f>IFERROR(INDEX(Teams!A:E,MATCH(Schedule!F326,Teams!E:E,0),1),INDEX(Teams!G:K,MATCH(Schedule!F326,Teams!K:K,0),1))</f>
        <v>#N/A</v>
      </c>
      <c r="M326" t="e">
        <f>IFERROR(INDEX(Teams!A:E,MATCH(Schedule!H326,Teams!E:E,0),1),INDEX(Teams!G:K,MATCH(Schedule!H326,Teams!K:K,0),1))</f>
        <v>#N/A</v>
      </c>
    </row>
    <row r="327" spans="1:13">
      <c r="A327">
        <v>326</v>
      </c>
      <c r="B327" t="e">
        <f t="shared" si="10"/>
        <v>#N/A</v>
      </c>
      <c r="C327" s="38">
        <v>36280</v>
      </c>
      <c r="D327" t="s">
        <v>22</v>
      </c>
      <c r="E327" t="s">
        <v>350</v>
      </c>
      <c r="J327" t="str">
        <f t="shared" si="11"/>
        <v/>
      </c>
      <c r="L327" t="e">
        <f>IFERROR(INDEX(Teams!A:E,MATCH(Schedule!F327,Teams!E:E,0),1),INDEX(Teams!G:K,MATCH(Schedule!F327,Teams!K:K,0),1))</f>
        <v>#N/A</v>
      </c>
      <c r="M327" t="e">
        <f>IFERROR(INDEX(Teams!A:E,MATCH(Schedule!H327,Teams!E:E,0),1),INDEX(Teams!G:K,MATCH(Schedule!H327,Teams!K:K,0),1))</f>
        <v>#N/A</v>
      </c>
    </row>
    <row r="328" spans="1:13">
      <c r="A328">
        <v>327</v>
      </c>
      <c r="B328" t="e">
        <f t="shared" si="10"/>
        <v>#N/A</v>
      </c>
      <c r="C328" s="38">
        <v>36280</v>
      </c>
      <c r="D328" t="s">
        <v>12</v>
      </c>
      <c r="E328" t="s">
        <v>351</v>
      </c>
      <c r="J328" t="str">
        <f t="shared" si="11"/>
        <v/>
      </c>
      <c r="L328" t="e">
        <f>IFERROR(INDEX(Teams!A:E,MATCH(Schedule!F328,Teams!E:E,0),1),INDEX(Teams!G:K,MATCH(Schedule!F328,Teams!K:K,0),1))</f>
        <v>#N/A</v>
      </c>
      <c r="M328" t="e">
        <f>IFERROR(INDEX(Teams!A:E,MATCH(Schedule!H328,Teams!E:E,0),1),INDEX(Teams!G:K,MATCH(Schedule!H328,Teams!K:K,0),1))</f>
        <v>#N/A</v>
      </c>
    </row>
    <row r="329" spans="1:13">
      <c r="A329">
        <v>328</v>
      </c>
      <c r="B329" t="e">
        <f t="shared" si="10"/>
        <v>#N/A</v>
      </c>
      <c r="C329" s="38">
        <v>36280</v>
      </c>
      <c r="D329" t="s">
        <v>20</v>
      </c>
      <c r="E329" t="s">
        <v>352</v>
      </c>
      <c r="J329" t="str">
        <f t="shared" si="11"/>
        <v/>
      </c>
      <c r="L329" t="e">
        <f>IFERROR(INDEX(Teams!A:E,MATCH(Schedule!F329,Teams!E:E,0),1),INDEX(Teams!G:K,MATCH(Schedule!F329,Teams!K:K,0),1))</f>
        <v>#N/A</v>
      </c>
      <c r="M329" t="e">
        <f>IFERROR(INDEX(Teams!A:E,MATCH(Schedule!H329,Teams!E:E,0),1),INDEX(Teams!G:K,MATCH(Schedule!H329,Teams!K:K,0),1))</f>
        <v>#N/A</v>
      </c>
    </row>
    <row r="330" spans="1:13">
      <c r="A330">
        <v>329</v>
      </c>
      <c r="B330" t="e">
        <f t="shared" si="10"/>
        <v>#N/A</v>
      </c>
      <c r="C330" s="38">
        <v>36280</v>
      </c>
      <c r="D330" t="s">
        <v>120</v>
      </c>
      <c r="E330" t="s">
        <v>353</v>
      </c>
      <c r="J330" t="str">
        <f t="shared" si="11"/>
        <v/>
      </c>
      <c r="L330" t="e">
        <f>IFERROR(INDEX(Teams!A:E,MATCH(Schedule!F330,Teams!E:E,0),1),INDEX(Teams!G:K,MATCH(Schedule!F330,Teams!K:K,0),1))</f>
        <v>#N/A</v>
      </c>
      <c r="M330" t="e">
        <f>IFERROR(INDEX(Teams!A:E,MATCH(Schedule!H330,Teams!E:E,0),1),INDEX(Teams!G:K,MATCH(Schedule!H330,Teams!K:K,0),1))</f>
        <v>#N/A</v>
      </c>
    </row>
    <row r="331" spans="1:13">
      <c r="A331">
        <v>330</v>
      </c>
      <c r="B331" t="e">
        <f t="shared" si="10"/>
        <v>#N/A</v>
      </c>
      <c r="C331" s="38">
        <v>36280</v>
      </c>
      <c r="D331" t="s">
        <v>122</v>
      </c>
      <c r="E331" t="s">
        <v>354</v>
      </c>
      <c r="J331" t="str">
        <f t="shared" si="11"/>
        <v/>
      </c>
      <c r="L331" t="e">
        <f>IFERROR(INDEX(Teams!A:E,MATCH(Schedule!F331,Teams!E:E,0),1),INDEX(Teams!G:K,MATCH(Schedule!F331,Teams!K:K,0),1))</f>
        <v>#N/A</v>
      </c>
      <c r="M331" t="e">
        <f>IFERROR(INDEX(Teams!A:E,MATCH(Schedule!H331,Teams!E:E,0),1),INDEX(Teams!G:K,MATCH(Schedule!H331,Teams!K:K,0),1))</f>
        <v>#N/A</v>
      </c>
    </row>
    <row r="332" spans="1:13">
      <c r="A332">
        <v>331</v>
      </c>
      <c r="B332" t="e">
        <f t="shared" si="10"/>
        <v>#N/A</v>
      </c>
      <c r="C332" s="38">
        <v>36280</v>
      </c>
      <c r="D332" t="s">
        <v>124</v>
      </c>
      <c r="E332" t="s">
        <v>355</v>
      </c>
      <c r="J332" t="str">
        <f t="shared" si="11"/>
        <v/>
      </c>
      <c r="L332" t="e">
        <f>IFERROR(INDEX(Teams!A:E,MATCH(Schedule!F332,Teams!E:E,0),1),INDEX(Teams!G:K,MATCH(Schedule!F332,Teams!K:K,0),1))</f>
        <v>#N/A</v>
      </c>
      <c r="M332" t="e">
        <f>IFERROR(INDEX(Teams!A:E,MATCH(Schedule!H332,Teams!E:E,0),1),INDEX(Teams!G:K,MATCH(Schedule!H332,Teams!K:K,0),1))</f>
        <v>#N/A</v>
      </c>
    </row>
    <row r="333" spans="1:13">
      <c r="A333">
        <v>332</v>
      </c>
      <c r="B333" t="e">
        <f t="shared" si="10"/>
        <v>#N/A</v>
      </c>
      <c r="C333" s="38">
        <v>36280</v>
      </c>
      <c r="D333" t="s">
        <v>60</v>
      </c>
      <c r="E333" t="s">
        <v>356</v>
      </c>
      <c r="J333" t="str">
        <f t="shared" si="11"/>
        <v/>
      </c>
      <c r="L333" t="e">
        <f>IFERROR(INDEX(Teams!A:E,MATCH(Schedule!F333,Teams!E:E,0),1),INDEX(Teams!G:K,MATCH(Schedule!F333,Teams!K:K,0),1))</f>
        <v>#N/A</v>
      </c>
      <c r="M333" t="e">
        <f>IFERROR(INDEX(Teams!A:E,MATCH(Schedule!H333,Teams!E:E,0),1),INDEX(Teams!G:K,MATCH(Schedule!H333,Teams!K:K,0),1))</f>
        <v>#N/A</v>
      </c>
    </row>
    <row r="334" spans="1:13">
      <c r="A334">
        <v>333</v>
      </c>
      <c r="B334" t="e">
        <f t="shared" si="10"/>
        <v>#N/A</v>
      </c>
      <c r="C334" s="38">
        <v>36281</v>
      </c>
      <c r="D334" t="s">
        <v>8</v>
      </c>
      <c r="E334" t="s">
        <v>357</v>
      </c>
      <c r="J334" t="str">
        <f t="shared" si="11"/>
        <v/>
      </c>
      <c r="L334" t="e">
        <f>IFERROR(INDEX(Teams!A:E,MATCH(Schedule!F334,Teams!E:E,0),1),INDEX(Teams!G:K,MATCH(Schedule!F334,Teams!K:K,0),1))</f>
        <v>#N/A</v>
      </c>
      <c r="M334" t="e">
        <f>IFERROR(INDEX(Teams!A:E,MATCH(Schedule!H334,Teams!E:E,0),1),INDEX(Teams!G:K,MATCH(Schedule!H334,Teams!K:K,0),1))</f>
        <v>#N/A</v>
      </c>
    </row>
    <row r="335" spans="1:13">
      <c r="A335">
        <v>334</v>
      </c>
      <c r="B335" t="e">
        <f t="shared" si="10"/>
        <v>#N/A</v>
      </c>
      <c r="C335" s="38">
        <v>36281</v>
      </c>
      <c r="D335" t="s">
        <v>25</v>
      </c>
      <c r="E335" t="s">
        <v>358</v>
      </c>
      <c r="J335" t="str">
        <f t="shared" si="11"/>
        <v/>
      </c>
      <c r="L335" t="e">
        <f>IFERROR(INDEX(Teams!A:E,MATCH(Schedule!F335,Teams!E:E,0),1),INDEX(Teams!G:K,MATCH(Schedule!F335,Teams!K:K,0),1))</f>
        <v>#N/A</v>
      </c>
      <c r="M335" t="e">
        <f>IFERROR(INDEX(Teams!A:E,MATCH(Schedule!H335,Teams!E:E,0),1),INDEX(Teams!G:K,MATCH(Schedule!H335,Teams!K:K,0),1))</f>
        <v>#N/A</v>
      </c>
    </row>
    <row r="336" spans="1:13">
      <c r="A336">
        <v>335</v>
      </c>
      <c r="B336" t="e">
        <f t="shared" si="10"/>
        <v>#N/A</v>
      </c>
      <c r="C336" s="38">
        <v>36281</v>
      </c>
      <c r="D336" t="s">
        <v>6</v>
      </c>
      <c r="E336" t="s">
        <v>359</v>
      </c>
      <c r="J336" t="str">
        <f t="shared" si="11"/>
        <v/>
      </c>
      <c r="L336" t="e">
        <f>IFERROR(INDEX(Teams!A:E,MATCH(Schedule!F336,Teams!E:E,0),1),INDEX(Teams!G:K,MATCH(Schedule!F336,Teams!K:K,0),1))</f>
        <v>#N/A</v>
      </c>
      <c r="M336" t="e">
        <f>IFERROR(INDEX(Teams!A:E,MATCH(Schedule!H336,Teams!E:E,0),1),INDEX(Teams!G:K,MATCH(Schedule!H336,Teams!K:K,0),1))</f>
        <v>#N/A</v>
      </c>
    </row>
    <row r="337" spans="1:13">
      <c r="A337">
        <v>336</v>
      </c>
      <c r="B337" t="e">
        <f t="shared" si="10"/>
        <v>#N/A</v>
      </c>
      <c r="C337" s="38">
        <v>36281</v>
      </c>
      <c r="D337" t="s">
        <v>68</v>
      </c>
      <c r="E337" t="s">
        <v>360</v>
      </c>
      <c r="J337" t="str">
        <f t="shared" si="11"/>
        <v/>
      </c>
      <c r="L337" t="e">
        <f>IFERROR(INDEX(Teams!A:E,MATCH(Schedule!F337,Teams!E:E,0),1),INDEX(Teams!G:K,MATCH(Schedule!F337,Teams!K:K,0),1))</f>
        <v>#N/A</v>
      </c>
      <c r="M337" t="e">
        <f>IFERROR(INDEX(Teams!A:E,MATCH(Schedule!H337,Teams!E:E,0),1),INDEX(Teams!G:K,MATCH(Schedule!H337,Teams!K:K,0),1))</f>
        <v>#N/A</v>
      </c>
    </row>
    <row r="338" spans="1:13">
      <c r="A338">
        <v>337</v>
      </c>
      <c r="B338" t="e">
        <f t="shared" si="10"/>
        <v>#N/A</v>
      </c>
      <c r="C338" s="38">
        <v>36281</v>
      </c>
      <c r="D338" t="s">
        <v>10</v>
      </c>
      <c r="E338" t="s">
        <v>361</v>
      </c>
      <c r="J338" t="str">
        <f t="shared" si="11"/>
        <v/>
      </c>
      <c r="L338" t="e">
        <f>IFERROR(INDEX(Teams!A:E,MATCH(Schedule!F338,Teams!E:E,0),1),INDEX(Teams!G:K,MATCH(Schedule!F338,Teams!K:K,0),1))</f>
        <v>#N/A</v>
      </c>
      <c r="M338" t="e">
        <f>IFERROR(INDEX(Teams!A:E,MATCH(Schedule!H338,Teams!E:E,0),1),INDEX(Teams!G:K,MATCH(Schedule!H338,Teams!K:K,0),1))</f>
        <v>#N/A</v>
      </c>
    </row>
    <row r="339" spans="1:13">
      <c r="A339">
        <v>338</v>
      </c>
      <c r="B339" t="e">
        <f t="shared" si="10"/>
        <v>#N/A</v>
      </c>
      <c r="C339" s="38">
        <v>36281</v>
      </c>
      <c r="D339" t="s">
        <v>2</v>
      </c>
      <c r="E339" t="s">
        <v>362</v>
      </c>
      <c r="J339" t="str">
        <f t="shared" si="11"/>
        <v/>
      </c>
      <c r="L339" t="e">
        <f>IFERROR(INDEX(Teams!A:E,MATCH(Schedule!F339,Teams!E:E,0),1),INDEX(Teams!G:K,MATCH(Schedule!F339,Teams!K:K,0),1))</f>
        <v>#N/A</v>
      </c>
      <c r="M339" t="e">
        <f>IFERROR(INDEX(Teams!A:E,MATCH(Schedule!H339,Teams!E:E,0),1),INDEX(Teams!G:K,MATCH(Schedule!H339,Teams!K:K,0),1))</f>
        <v>#N/A</v>
      </c>
    </row>
    <row r="340" spans="1:13">
      <c r="A340">
        <v>339</v>
      </c>
      <c r="B340" t="e">
        <f t="shared" si="10"/>
        <v>#N/A</v>
      </c>
      <c r="C340" s="38">
        <v>36281</v>
      </c>
      <c r="D340" t="s">
        <v>4</v>
      </c>
      <c r="E340" t="s">
        <v>363</v>
      </c>
      <c r="J340" t="str">
        <f t="shared" si="11"/>
        <v/>
      </c>
      <c r="L340" t="e">
        <f>IFERROR(INDEX(Teams!A:E,MATCH(Schedule!F340,Teams!E:E,0),1),INDEX(Teams!G:K,MATCH(Schedule!F340,Teams!K:K,0),1))</f>
        <v>#N/A</v>
      </c>
      <c r="M340" t="e">
        <f>IFERROR(INDEX(Teams!A:E,MATCH(Schedule!H340,Teams!E:E,0),1),INDEX(Teams!G:K,MATCH(Schedule!H340,Teams!K:K,0),1))</f>
        <v>#N/A</v>
      </c>
    </row>
    <row r="341" spans="1:13">
      <c r="A341">
        <v>340</v>
      </c>
      <c r="B341" t="e">
        <f t="shared" si="10"/>
        <v>#N/A</v>
      </c>
      <c r="C341" s="38">
        <v>36281</v>
      </c>
      <c r="D341" t="s">
        <v>170</v>
      </c>
      <c r="E341" t="s">
        <v>364</v>
      </c>
      <c r="J341" t="str">
        <f t="shared" si="11"/>
        <v/>
      </c>
      <c r="L341" t="e">
        <f>IFERROR(INDEX(Teams!A:E,MATCH(Schedule!F341,Teams!E:E,0),1),INDEX(Teams!G:K,MATCH(Schedule!F341,Teams!K:K,0),1))</f>
        <v>#N/A</v>
      </c>
      <c r="M341" t="e">
        <f>IFERROR(INDEX(Teams!A:E,MATCH(Schedule!H341,Teams!E:E,0),1),INDEX(Teams!G:K,MATCH(Schedule!H341,Teams!K:K,0),1))</f>
        <v>#N/A</v>
      </c>
    </row>
    <row r="342" spans="1:13">
      <c r="A342">
        <v>341</v>
      </c>
      <c r="B342" t="e">
        <f t="shared" si="10"/>
        <v>#N/A</v>
      </c>
      <c r="C342" s="38">
        <v>36281</v>
      </c>
      <c r="D342" t="s">
        <v>22</v>
      </c>
      <c r="E342" t="s">
        <v>365</v>
      </c>
      <c r="J342" t="str">
        <f t="shared" si="11"/>
        <v/>
      </c>
      <c r="L342" t="e">
        <f>IFERROR(INDEX(Teams!A:E,MATCH(Schedule!F342,Teams!E:E,0),1),INDEX(Teams!G:K,MATCH(Schedule!F342,Teams!K:K,0),1))</f>
        <v>#N/A</v>
      </c>
      <c r="M342" t="e">
        <f>IFERROR(INDEX(Teams!A:E,MATCH(Schedule!H342,Teams!E:E,0),1),INDEX(Teams!G:K,MATCH(Schedule!H342,Teams!K:K,0),1))</f>
        <v>#N/A</v>
      </c>
    </row>
    <row r="343" spans="1:13">
      <c r="A343">
        <v>342</v>
      </c>
      <c r="B343" t="e">
        <f t="shared" si="10"/>
        <v>#N/A</v>
      </c>
      <c r="C343" s="38">
        <v>36281</v>
      </c>
      <c r="D343" t="s">
        <v>12</v>
      </c>
      <c r="E343" t="s">
        <v>366</v>
      </c>
      <c r="J343" t="str">
        <f t="shared" si="11"/>
        <v/>
      </c>
      <c r="L343" t="e">
        <f>IFERROR(INDEX(Teams!A:E,MATCH(Schedule!F343,Teams!E:E,0),1),INDEX(Teams!G:K,MATCH(Schedule!F343,Teams!K:K,0),1))</f>
        <v>#N/A</v>
      </c>
      <c r="M343" t="e">
        <f>IFERROR(INDEX(Teams!A:E,MATCH(Schedule!H343,Teams!E:E,0),1),INDEX(Teams!G:K,MATCH(Schedule!H343,Teams!K:K,0),1))</f>
        <v>#N/A</v>
      </c>
    </row>
    <row r="344" spans="1:13">
      <c r="A344">
        <v>343</v>
      </c>
      <c r="B344" t="e">
        <f t="shared" si="10"/>
        <v>#N/A</v>
      </c>
      <c r="C344" s="38">
        <v>36281</v>
      </c>
      <c r="D344" t="s">
        <v>20</v>
      </c>
      <c r="E344" t="s">
        <v>367</v>
      </c>
      <c r="J344" t="str">
        <f t="shared" si="11"/>
        <v/>
      </c>
      <c r="L344" t="e">
        <f>IFERROR(INDEX(Teams!A:E,MATCH(Schedule!F344,Teams!E:E,0),1),INDEX(Teams!G:K,MATCH(Schedule!F344,Teams!K:K,0),1))</f>
        <v>#N/A</v>
      </c>
      <c r="M344" t="e">
        <f>IFERROR(INDEX(Teams!A:E,MATCH(Schedule!H344,Teams!E:E,0),1),INDEX(Teams!G:K,MATCH(Schedule!H344,Teams!K:K,0),1))</f>
        <v>#N/A</v>
      </c>
    </row>
    <row r="345" spans="1:13">
      <c r="A345">
        <v>344</v>
      </c>
      <c r="B345" t="e">
        <f t="shared" si="10"/>
        <v>#N/A</v>
      </c>
      <c r="C345" s="38">
        <v>36281</v>
      </c>
      <c r="D345" t="s">
        <v>120</v>
      </c>
      <c r="E345" t="s">
        <v>368</v>
      </c>
      <c r="J345" t="str">
        <f t="shared" si="11"/>
        <v/>
      </c>
      <c r="L345" t="e">
        <f>IFERROR(INDEX(Teams!A:E,MATCH(Schedule!F345,Teams!E:E,0),1),INDEX(Teams!G:K,MATCH(Schedule!F345,Teams!K:K,0),1))</f>
        <v>#N/A</v>
      </c>
      <c r="M345" t="e">
        <f>IFERROR(INDEX(Teams!A:E,MATCH(Schedule!H345,Teams!E:E,0),1),INDEX(Teams!G:K,MATCH(Schedule!H345,Teams!K:K,0),1))</f>
        <v>#N/A</v>
      </c>
    </row>
    <row r="346" spans="1:13">
      <c r="A346">
        <v>345</v>
      </c>
      <c r="B346" t="e">
        <f t="shared" si="10"/>
        <v>#N/A</v>
      </c>
      <c r="C346" s="38">
        <v>36281</v>
      </c>
      <c r="D346" t="s">
        <v>122</v>
      </c>
      <c r="E346" t="s">
        <v>369</v>
      </c>
      <c r="J346" t="str">
        <f t="shared" si="11"/>
        <v/>
      </c>
      <c r="L346" t="e">
        <f>IFERROR(INDEX(Teams!A:E,MATCH(Schedule!F346,Teams!E:E,0),1),INDEX(Teams!G:K,MATCH(Schedule!F346,Teams!K:K,0),1))</f>
        <v>#N/A</v>
      </c>
      <c r="M346" t="e">
        <f>IFERROR(INDEX(Teams!A:E,MATCH(Schedule!H346,Teams!E:E,0),1),INDEX(Teams!G:K,MATCH(Schedule!H346,Teams!K:K,0),1))</f>
        <v>#N/A</v>
      </c>
    </row>
    <row r="347" spans="1:13">
      <c r="A347">
        <v>346</v>
      </c>
      <c r="B347" t="e">
        <f t="shared" si="10"/>
        <v>#N/A</v>
      </c>
      <c r="C347" s="38">
        <v>36281</v>
      </c>
      <c r="D347" t="s">
        <v>124</v>
      </c>
      <c r="E347" t="s">
        <v>370</v>
      </c>
      <c r="J347" t="str">
        <f t="shared" si="11"/>
        <v/>
      </c>
      <c r="L347" t="e">
        <f>IFERROR(INDEX(Teams!A:E,MATCH(Schedule!F347,Teams!E:E,0),1),INDEX(Teams!G:K,MATCH(Schedule!F347,Teams!K:K,0),1))</f>
        <v>#N/A</v>
      </c>
      <c r="M347" t="e">
        <f>IFERROR(INDEX(Teams!A:E,MATCH(Schedule!H347,Teams!E:E,0),1),INDEX(Teams!G:K,MATCH(Schedule!H347,Teams!K:K,0),1))</f>
        <v>#N/A</v>
      </c>
    </row>
    <row r="348" spans="1:13">
      <c r="A348">
        <v>347</v>
      </c>
      <c r="B348" t="e">
        <f t="shared" si="10"/>
        <v>#N/A</v>
      </c>
      <c r="C348" s="38">
        <v>36281</v>
      </c>
      <c r="D348" t="s">
        <v>60</v>
      </c>
      <c r="E348" t="s">
        <v>371</v>
      </c>
      <c r="J348" t="str">
        <f t="shared" si="11"/>
        <v/>
      </c>
      <c r="L348" t="e">
        <f>IFERROR(INDEX(Teams!A:E,MATCH(Schedule!F348,Teams!E:E,0),1),INDEX(Teams!G:K,MATCH(Schedule!F348,Teams!K:K,0),1))</f>
        <v>#N/A</v>
      </c>
      <c r="M348" t="e">
        <f>IFERROR(INDEX(Teams!A:E,MATCH(Schedule!H348,Teams!E:E,0),1),INDEX(Teams!G:K,MATCH(Schedule!H348,Teams!K:K,0),1))</f>
        <v>#N/A</v>
      </c>
    </row>
    <row r="349" spans="1:13">
      <c r="A349">
        <v>348</v>
      </c>
      <c r="B349" t="e">
        <f t="shared" si="10"/>
        <v>#N/A</v>
      </c>
      <c r="C349" s="38">
        <v>36282</v>
      </c>
      <c r="D349" t="s">
        <v>8</v>
      </c>
      <c r="E349" t="s">
        <v>372</v>
      </c>
      <c r="J349" t="str">
        <f t="shared" si="11"/>
        <v/>
      </c>
      <c r="L349" t="e">
        <f>IFERROR(INDEX(Teams!A:E,MATCH(Schedule!F349,Teams!E:E,0),1),INDEX(Teams!G:K,MATCH(Schedule!F349,Teams!K:K,0),1))</f>
        <v>#N/A</v>
      </c>
      <c r="M349" t="e">
        <f>IFERROR(INDEX(Teams!A:E,MATCH(Schedule!H349,Teams!E:E,0),1),INDEX(Teams!G:K,MATCH(Schedule!H349,Teams!K:K,0),1))</f>
        <v>#N/A</v>
      </c>
    </row>
    <row r="350" spans="1:13">
      <c r="A350">
        <v>349</v>
      </c>
      <c r="B350" t="e">
        <f t="shared" si="10"/>
        <v>#N/A</v>
      </c>
      <c r="C350" s="38">
        <v>36282</v>
      </c>
      <c r="D350" t="s">
        <v>25</v>
      </c>
      <c r="E350" t="s">
        <v>373</v>
      </c>
      <c r="J350" t="str">
        <f t="shared" si="11"/>
        <v/>
      </c>
      <c r="L350" t="e">
        <f>IFERROR(INDEX(Teams!A:E,MATCH(Schedule!F350,Teams!E:E,0),1),INDEX(Teams!G:K,MATCH(Schedule!F350,Teams!K:K,0),1))</f>
        <v>#N/A</v>
      </c>
      <c r="M350" t="e">
        <f>IFERROR(INDEX(Teams!A:E,MATCH(Schedule!H350,Teams!E:E,0),1),INDEX(Teams!G:K,MATCH(Schedule!H350,Teams!K:K,0),1))</f>
        <v>#N/A</v>
      </c>
    </row>
    <row r="351" spans="1:13">
      <c r="A351">
        <v>350</v>
      </c>
      <c r="B351" t="e">
        <f t="shared" si="10"/>
        <v>#N/A</v>
      </c>
      <c r="C351" s="38">
        <v>36282</v>
      </c>
      <c r="D351" t="s">
        <v>6</v>
      </c>
      <c r="E351" t="s">
        <v>374</v>
      </c>
      <c r="J351" t="str">
        <f t="shared" si="11"/>
        <v/>
      </c>
      <c r="L351" t="e">
        <f>IFERROR(INDEX(Teams!A:E,MATCH(Schedule!F351,Teams!E:E,0),1),INDEX(Teams!G:K,MATCH(Schedule!F351,Teams!K:K,0),1))</f>
        <v>#N/A</v>
      </c>
      <c r="M351" t="e">
        <f>IFERROR(INDEX(Teams!A:E,MATCH(Schedule!H351,Teams!E:E,0),1),INDEX(Teams!G:K,MATCH(Schedule!H351,Teams!K:K,0),1))</f>
        <v>#N/A</v>
      </c>
    </row>
    <row r="352" spans="1:13">
      <c r="A352">
        <v>351</v>
      </c>
      <c r="B352" t="e">
        <f t="shared" si="10"/>
        <v>#N/A</v>
      </c>
      <c r="C352" s="38">
        <v>36282</v>
      </c>
      <c r="D352" t="s">
        <v>68</v>
      </c>
      <c r="E352" t="s">
        <v>375</v>
      </c>
      <c r="J352" t="str">
        <f t="shared" si="11"/>
        <v/>
      </c>
      <c r="L352" t="e">
        <f>IFERROR(INDEX(Teams!A:E,MATCH(Schedule!F352,Teams!E:E,0),1),INDEX(Teams!G:K,MATCH(Schedule!F352,Teams!K:K,0),1))</f>
        <v>#N/A</v>
      </c>
      <c r="M352" t="e">
        <f>IFERROR(INDEX(Teams!A:E,MATCH(Schedule!H352,Teams!E:E,0),1),INDEX(Teams!G:K,MATCH(Schedule!H352,Teams!K:K,0),1))</f>
        <v>#N/A</v>
      </c>
    </row>
    <row r="353" spans="1:13">
      <c r="A353">
        <v>352</v>
      </c>
      <c r="B353" t="e">
        <f t="shared" si="10"/>
        <v>#N/A</v>
      </c>
      <c r="C353" s="38">
        <v>36282</v>
      </c>
      <c r="D353" t="s">
        <v>10</v>
      </c>
      <c r="E353" t="s">
        <v>376</v>
      </c>
      <c r="J353" t="str">
        <f t="shared" si="11"/>
        <v/>
      </c>
      <c r="L353" t="e">
        <f>IFERROR(INDEX(Teams!A:E,MATCH(Schedule!F353,Teams!E:E,0),1),INDEX(Teams!G:K,MATCH(Schedule!F353,Teams!K:K,0),1))</f>
        <v>#N/A</v>
      </c>
      <c r="M353" t="e">
        <f>IFERROR(INDEX(Teams!A:E,MATCH(Schedule!H353,Teams!E:E,0),1),INDEX(Teams!G:K,MATCH(Schedule!H353,Teams!K:K,0),1))</f>
        <v>#N/A</v>
      </c>
    </row>
    <row r="354" spans="1:13">
      <c r="A354">
        <v>353</v>
      </c>
      <c r="B354" t="e">
        <f t="shared" si="10"/>
        <v>#N/A</v>
      </c>
      <c r="C354" s="38">
        <v>36282</v>
      </c>
      <c r="D354" t="s">
        <v>2</v>
      </c>
      <c r="E354" t="s">
        <v>377</v>
      </c>
      <c r="J354" t="str">
        <f t="shared" si="11"/>
        <v/>
      </c>
      <c r="L354" t="e">
        <f>IFERROR(INDEX(Teams!A:E,MATCH(Schedule!F354,Teams!E:E,0),1),INDEX(Teams!G:K,MATCH(Schedule!F354,Teams!K:K,0),1))</f>
        <v>#N/A</v>
      </c>
      <c r="M354" t="e">
        <f>IFERROR(INDEX(Teams!A:E,MATCH(Schedule!H354,Teams!E:E,0),1),INDEX(Teams!G:K,MATCH(Schedule!H354,Teams!K:K,0),1))</f>
        <v>#N/A</v>
      </c>
    </row>
    <row r="355" spans="1:13">
      <c r="A355">
        <v>354</v>
      </c>
      <c r="B355" t="e">
        <f t="shared" si="10"/>
        <v>#N/A</v>
      </c>
      <c r="C355" s="38">
        <v>36282</v>
      </c>
      <c r="D355" t="s">
        <v>4</v>
      </c>
      <c r="E355" t="s">
        <v>378</v>
      </c>
      <c r="J355" t="str">
        <f t="shared" si="11"/>
        <v/>
      </c>
      <c r="L355" t="e">
        <f>IFERROR(INDEX(Teams!A:E,MATCH(Schedule!F355,Teams!E:E,0),1),INDEX(Teams!G:K,MATCH(Schedule!F355,Teams!K:K,0),1))</f>
        <v>#N/A</v>
      </c>
      <c r="M355" t="e">
        <f>IFERROR(INDEX(Teams!A:E,MATCH(Schedule!H355,Teams!E:E,0),1),INDEX(Teams!G:K,MATCH(Schedule!H355,Teams!K:K,0),1))</f>
        <v>#N/A</v>
      </c>
    </row>
    <row r="356" spans="1:13">
      <c r="A356">
        <v>355</v>
      </c>
      <c r="B356" t="e">
        <f t="shared" si="10"/>
        <v>#N/A</v>
      </c>
      <c r="C356" s="38">
        <v>36282</v>
      </c>
      <c r="D356" t="s">
        <v>170</v>
      </c>
      <c r="E356" t="s">
        <v>379</v>
      </c>
      <c r="J356" t="str">
        <f t="shared" si="11"/>
        <v/>
      </c>
      <c r="L356" t="e">
        <f>IFERROR(INDEX(Teams!A:E,MATCH(Schedule!F356,Teams!E:E,0),1),INDEX(Teams!G:K,MATCH(Schedule!F356,Teams!K:K,0),1))</f>
        <v>#N/A</v>
      </c>
      <c r="M356" t="e">
        <f>IFERROR(INDEX(Teams!A:E,MATCH(Schedule!H356,Teams!E:E,0),1),INDEX(Teams!G:K,MATCH(Schedule!H356,Teams!K:K,0),1))</f>
        <v>#N/A</v>
      </c>
    </row>
    <row r="357" spans="1:13">
      <c r="A357">
        <v>356</v>
      </c>
      <c r="B357" t="e">
        <f t="shared" si="10"/>
        <v>#N/A</v>
      </c>
      <c r="C357" s="38">
        <v>36282</v>
      </c>
      <c r="D357" t="s">
        <v>22</v>
      </c>
      <c r="E357" t="s">
        <v>380</v>
      </c>
      <c r="J357" t="str">
        <f t="shared" si="11"/>
        <v/>
      </c>
      <c r="L357" t="e">
        <f>IFERROR(INDEX(Teams!A:E,MATCH(Schedule!F357,Teams!E:E,0),1),INDEX(Teams!G:K,MATCH(Schedule!F357,Teams!K:K,0),1))</f>
        <v>#N/A</v>
      </c>
      <c r="M357" t="e">
        <f>IFERROR(INDEX(Teams!A:E,MATCH(Schedule!H357,Teams!E:E,0),1),INDEX(Teams!G:K,MATCH(Schedule!H357,Teams!K:K,0),1))</f>
        <v>#N/A</v>
      </c>
    </row>
    <row r="358" spans="1:13">
      <c r="A358">
        <v>357</v>
      </c>
      <c r="B358" t="e">
        <f t="shared" si="10"/>
        <v>#N/A</v>
      </c>
      <c r="C358" s="38">
        <v>36282</v>
      </c>
      <c r="D358" t="s">
        <v>12</v>
      </c>
      <c r="E358" t="s">
        <v>381</v>
      </c>
      <c r="J358" t="str">
        <f t="shared" si="11"/>
        <v/>
      </c>
      <c r="L358" t="e">
        <f>IFERROR(INDEX(Teams!A:E,MATCH(Schedule!F358,Teams!E:E,0),1),INDEX(Teams!G:K,MATCH(Schedule!F358,Teams!K:K,0),1))</f>
        <v>#N/A</v>
      </c>
      <c r="M358" t="e">
        <f>IFERROR(INDEX(Teams!A:E,MATCH(Schedule!H358,Teams!E:E,0),1),INDEX(Teams!G:K,MATCH(Schedule!H358,Teams!K:K,0),1))</f>
        <v>#N/A</v>
      </c>
    </row>
    <row r="359" spans="1:13">
      <c r="A359">
        <v>358</v>
      </c>
      <c r="B359" t="e">
        <f t="shared" si="10"/>
        <v>#N/A</v>
      </c>
      <c r="C359" s="38">
        <v>36282</v>
      </c>
      <c r="D359" t="s">
        <v>20</v>
      </c>
      <c r="E359" t="s">
        <v>382</v>
      </c>
      <c r="J359" t="str">
        <f t="shared" si="11"/>
        <v/>
      </c>
      <c r="L359" t="e">
        <f>IFERROR(INDEX(Teams!A:E,MATCH(Schedule!F359,Teams!E:E,0),1),INDEX(Teams!G:K,MATCH(Schedule!F359,Teams!K:K,0),1))</f>
        <v>#N/A</v>
      </c>
      <c r="M359" t="e">
        <f>IFERROR(INDEX(Teams!A:E,MATCH(Schedule!H359,Teams!E:E,0),1),INDEX(Teams!G:K,MATCH(Schedule!H359,Teams!K:K,0),1))</f>
        <v>#N/A</v>
      </c>
    </row>
    <row r="360" spans="1:13">
      <c r="A360">
        <v>359</v>
      </c>
      <c r="B360" t="e">
        <f t="shared" si="10"/>
        <v>#N/A</v>
      </c>
      <c r="C360" s="38">
        <v>36282</v>
      </c>
      <c r="D360" t="s">
        <v>120</v>
      </c>
      <c r="E360" t="s">
        <v>383</v>
      </c>
      <c r="J360" t="str">
        <f t="shared" si="11"/>
        <v/>
      </c>
      <c r="L360" t="e">
        <f>IFERROR(INDEX(Teams!A:E,MATCH(Schedule!F360,Teams!E:E,0),1),INDEX(Teams!G:K,MATCH(Schedule!F360,Teams!K:K,0),1))</f>
        <v>#N/A</v>
      </c>
      <c r="M360" t="e">
        <f>IFERROR(INDEX(Teams!A:E,MATCH(Schedule!H360,Teams!E:E,0),1),INDEX(Teams!G:K,MATCH(Schedule!H360,Teams!K:K,0),1))</f>
        <v>#N/A</v>
      </c>
    </row>
    <row r="361" spans="1:13">
      <c r="A361">
        <v>360</v>
      </c>
      <c r="B361" t="e">
        <f t="shared" si="10"/>
        <v>#N/A</v>
      </c>
      <c r="C361" s="38">
        <v>36282</v>
      </c>
      <c r="D361" t="s">
        <v>122</v>
      </c>
      <c r="E361" t="s">
        <v>384</v>
      </c>
      <c r="J361" t="str">
        <f t="shared" si="11"/>
        <v/>
      </c>
      <c r="L361" t="e">
        <f>IFERROR(INDEX(Teams!A:E,MATCH(Schedule!F361,Teams!E:E,0),1),INDEX(Teams!G:K,MATCH(Schedule!F361,Teams!K:K,0),1))</f>
        <v>#N/A</v>
      </c>
      <c r="M361" t="e">
        <f>IFERROR(INDEX(Teams!A:E,MATCH(Schedule!H361,Teams!E:E,0),1),INDEX(Teams!G:K,MATCH(Schedule!H361,Teams!K:K,0),1))</f>
        <v>#N/A</v>
      </c>
    </row>
    <row r="362" spans="1:13">
      <c r="A362">
        <v>361</v>
      </c>
      <c r="B362" t="e">
        <f t="shared" si="10"/>
        <v>#N/A</v>
      </c>
      <c r="C362" s="38">
        <v>36282</v>
      </c>
      <c r="D362" t="s">
        <v>124</v>
      </c>
      <c r="E362" t="s">
        <v>385</v>
      </c>
      <c r="J362" t="str">
        <f t="shared" si="11"/>
        <v/>
      </c>
      <c r="L362" t="e">
        <f>IFERROR(INDEX(Teams!A:E,MATCH(Schedule!F362,Teams!E:E,0),1),INDEX(Teams!G:K,MATCH(Schedule!F362,Teams!K:K,0),1))</f>
        <v>#N/A</v>
      </c>
      <c r="M362" t="e">
        <f>IFERROR(INDEX(Teams!A:E,MATCH(Schedule!H362,Teams!E:E,0),1),INDEX(Teams!G:K,MATCH(Schedule!H362,Teams!K:K,0),1))</f>
        <v>#N/A</v>
      </c>
    </row>
    <row r="363" spans="1:13">
      <c r="A363">
        <v>362</v>
      </c>
      <c r="B363" t="e">
        <f t="shared" si="10"/>
        <v>#N/A</v>
      </c>
      <c r="C363" s="38">
        <v>36282</v>
      </c>
      <c r="D363" t="s">
        <v>60</v>
      </c>
      <c r="E363" t="s">
        <v>386</v>
      </c>
      <c r="J363" t="str">
        <f t="shared" si="11"/>
        <v/>
      </c>
      <c r="L363" t="e">
        <f>IFERROR(INDEX(Teams!A:E,MATCH(Schedule!F363,Teams!E:E,0),1),INDEX(Teams!G:K,MATCH(Schedule!F363,Teams!K:K,0),1))</f>
        <v>#N/A</v>
      </c>
      <c r="M363" t="e">
        <f>IFERROR(INDEX(Teams!A:E,MATCH(Schedule!H363,Teams!E:E,0),1),INDEX(Teams!G:K,MATCH(Schedule!H363,Teams!K:K,0),1))</f>
        <v>#N/A</v>
      </c>
    </row>
    <row r="364" spans="1:13">
      <c r="A364">
        <v>363</v>
      </c>
      <c r="B364" t="e">
        <f t="shared" si="10"/>
        <v>#N/A</v>
      </c>
      <c r="C364" s="38">
        <v>36283</v>
      </c>
      <c r="D364" t="s">
        <v>8</v>
      </c>
      <c r="E364" t="s">
        <v>387</v>
      </c>
      <c r="J364" t="str">
        <f t="shared" si="11"/>
        <v/>
      </c>
      <c r="L364" t="e">
        <f>IFERROR(INDEX(Teams!A:E,MATCH(Schedule!F364,Teams!E:E,0),1),INDEX(Teams!G:K,MATCH(Schedule!F364,Teams!K:K,0),1))</f>
        <v>#N/A</v>
      </c>
      <c r="M364" t="e">
        <f>IFERROR(INDEX(Teams!A:E,MATCH(Schedule!H364,Teams!E:E,0),1),INDEX(Teams!G:K,MATCH(Schedule!H364,Teams!K:K,0),1))</f>
        <v>#N/A</v>
      </c>
    </row>
    <row r="365" spans="1:13">
      <c r="A365">
        <v>364</v>
      </c>
      <c r="B365" t="e">
        <f t="shared" si="10"/>
        <v>#N/A</v>
      </c>
      <c r="C365" s="38">
        <v>36283</v>
      </c>
      <c r="D365" t="s">
        <v>25</v>
      </c>
      <c r="E365" t="s">
        <v>388</v>
      </c>
      <c r="J365" t="str">
        <f t="shared" si="11"/>
        <v/>
      </c>
      <c r="L365" t="e">
        <f>IFERROR(INDEX(Teams!A:E,MATCH(Schedule!F365,Teams!E:E,0),1),INDEX(Teams!G:K,MATCH(Schedule!F365,Teams!K:K,0),1))</f>
        <v>#N/A</v>
      </c>
      <c r="M365" t="e">
        <f>IFERROR(INDEX(Teams!A:E,MATCH(Schedule!H365,Teams!E:E,0),1),INDEX(Teams!G:K,MATCH(Schedule!H365,Teams!K:K,0),1))</f>
        <v>#N/A</v>
      </c>
    </row>
    <row r="366" spans="1:13">
      <c r="A366">
        <v>365</v>
      </c>
      <c r="B366" t="e">
        <f t="shared" si="10"/>
        <v>#N/A</v>
      </c>
      <c r="C366" s="38">
        <v>36283</v>
      </c>
      <c r="D366" t="s">
        <v>6</v>
      </c>
      <c r="E366" t="s">
        <v>389</v>
      </c>
      <c r="J366" t="str">
        <f t="shared" si="11"/>
        <v/>
      </c>
      <c r="L366" t="e">
        <f>IFERROR(INDEX(Teams!A:E,MATCH(Schedule!F366,Teams!E:E,0),1),INDEX(Teams!G:K,MATCH(Schedule!F366,Teams!K:K,0),1))</f>
        <v>#N/A</v>
      </c>
      <c r="M366" t="e">
        <f>IFERROR(INDEX(Teams!A:E,MATCH(Schedule!H366,Teams!E:E,0),1),INDEX(Teams!G:K,MATCH(Schedule!H366,Teams!K:K,0),1))</f>
        <v>#N/A</v>
      </c>
    </row>
    <row r="367" spans="1:13">
      <c r="A367">
        <v>366</v>
      </c>
      <c r="B367" t="e">
        <f t="shared" si="10"/>
        <v>#N/A</v>
      </c>
      <c r="C367" s="38">
        <v>36283</v>
      </c>
      <c r="D367" t="s">
        <v>68</v>
      </c>
      <c r="E367" t="s">
        <v>390</v>
      </c>
      <c r="J367" t="str">
        <f t="shared" si="11"/>
        <v/>
      </c>
      <c r="L367" t="e">
        <f>IFERROR(INDEX(Teams!A:E,MATCH(Schedule!F367,Teams!E:E,0),1),INDEX(Teams!G:K,MATCH(Schedule!F367,Teams!K:K,0),1))</f>
        <v>#N/A</v>
      </c>
      <c r="M367" t="e">
        <f>IFERROR(INDEX(Teams!A:E,MATCH(Schedule!H367,Teams!E:E,0),1),INDEX(Teams!G:K,MATCH(Schedule!H367,Teams!K:K,0),1))</f>
        <v>#N/A</v>
      </c>
    </row>
    <row r="368" spans="1:13">
      <c r="A368">
        <v>367</v>
      </c>
      <c r="B368" t="e">
        <f t="shared" si="10"/>
        <v>#N/A</v>
      </c>
      <c r="C368" s="38">
        <v>36283</v>
      </c>
      <c r="D368" t="s">
        <v>2</v>
      </c>
      <c r="E368" t="s">
        <v>391</v>
      </c>
      <c r="J368" t="str">
        <f t="shared" si="11"/>
        <v/>
      </c>
      <c r="L368" t="e">
        <f>IFERROR(INDEX(Teams!A:E,MATCH(Schedule!F368,Teams!E:E,0),1),INDEX(Teams!G:K,MATCH(Schedule!F368,Teams!K:K,0),1))</f>
        <v>#N/A</v>
      </c>
      <c r="M368" t="e">
        <f>IFERROR(INDEX(Teams!A:E,MATCH(Schedule!H368,Teams!E:E,0),1),INDEX(Teams!G:K,MATCH(Schedule!H368,Teams!K:K,0),1))</f>
        <v>#N/A</v>
      </c>
    </row>
    <row r="369" spans="1:13">
      <c r="A369">
        <v>368</v>
      </c>
      <c r="B369" t="e">
        <f t="shared" si="10"/>
        <v>#N/A</v>
      </c>
      <c r="C369" s="38">
        <v>36283</v>
      </c>
      <c r="D369" t="s">
        <v>4</v>
      </c>
      <c r="E369" t="s">
        <v>392</v>
      </c>
      <c r="J369" t="str">
        <f t="shared" si="11"/>
        <v/>
      </c>
      <c r="L369" t="e">
        <f>IFERROR(INDEX(Teams!A:E,MATCH(Schedule!F369,Teams!E:E,0),1),INDEX(Teams!G:K,MATCH(Schedule!F369,Teams!K:K,0),1))</f>
        <v>#N/A</v>
      </c>
      <c r="M369" t="e">
        <f>IFERROR(INDEX(Teams!A:E,MATCH(Schedule!H369,Teams!E:E,0),1),INDEX(Teams!G:K,MATCH(Schedule!H369,Teams!K:K,0),1))</f>
        <v>#N/A</v>
      </c>
    </row>
    <row r="370" spans="1:13">
      <c r="A370">
        <v>369</v>
      </c>
      <c r="B370" t="e">
        <f t="shared" si="10"/>
        <v>#N/A</v>
      </c>
      <c r="C370" s="38">
        <v>36283</v>
      </c>
      <c r="D370" t="s">
        <v>14</v>
      </c>
      <c r="E370" t="s">
        <v>393</v>
      </c>
      <c r="J370" t="str">
        <f t="shared" si="11"/>
        <v/>
      </c>
      <c r="L370" t="e">
        <f>IFERROR(INDEX(Teams!A:E,MATCH(Schedule!F370,Teams!E:E,0),1),INDEX(Teams!G:K,MATCH(Schedule!F370,Teams!K:K,0),1))</f>
        <v>#N/A</v>
      </c>
      <c r="M370" t="e">
        <f>IFERROR(INDEX(Teams!A:E,MATCH(Schedule!H370,Teams!E:E,0),1),INDEX(Teams!G:K,MATCH(Schedule!H370,Teams!K:K,0),1))</f>
        <v>#N/A</v>
      </c>
    </row>
    <row r="371" spans="1:13">
      <c r="A371">
        <v>370</v>
      </c>
      <c r="B371" t="e">
        <f t="shared" si="10"/>
        <v>#N/A</v>
      </c>
      <c r="C371" s="38">
        <v>36283</v>
      </c>
      <c r="D371" t="s">
        <v>122</v>
      </c>
      <c r="E371" t="s">
        <v>394</v>
      </c>
      <c r="J371" t="str">
        <f t="shared" si="11"/>
        <v/>
      </c>
      <c r="L371" t="e">
        <f>IFERROR(INDEX(Teams!A:E,MATCH(Schedule!F371,Teams!E:E,0),1),INDEX(Teams!G:K,MATCH(Schedule!F371,Teams!K:K,0),1))</f>
        <v>#N/A</v>
      </c>
      <c r="M371" t="e">
        <f>IFERROR(INDEX(Teams!A:E,MATCH(Schedule!H371,Teams!E:E,0),1),INDEX(Teams!G:K,MATCH(Schedule!H371,Teams!K:K,0),1))</f>
        <v>#N/A</v>
      </c>
    </row>
    <row r="372" spans="1:13">
      <c r="A372">
        <v>371</v>
      </c>
      <c r="B372" t="e">
        <f t="shared" si="10"/>
        <v>#N/A</v>
      </c>
      <c r="C372" s="38">
        <v>36283</v>
      </c>
      <c r="D372" t="s">
        <v>124</v>
      </c>
      <c r="E372" t="s">
        <v>395</v>
      </c>
      <c r="J372" t="str">
        <f t="shared" si="11"/>
        <v/>
      </c>
      <c r="L372" t="e">
        <f>IFERROR(INDEX(Teams!A:E,MATCH(Schedule!F372,Teams!E:E,0),1),INDEX(Teams!G:K,MATCH(Schedule!F372,Teams!K:K,0),1))</f>
        <v>#N/A</v>
      </c>
      <c r="M372" t="e">
        <f>IFERROR(INDEX(Teams!A:E,MATCH(Schedule!H372,Teams!E:E,0),1),INDEX(Teams!G:K,MATCH(Schedule!H372,Teams!K:K,0),1))</f>
        <v>#N/A</v>
      </c>
    </row>
    <row r="373" spans="1:13">
      <c r="A373">
        <v>372</v>
      </c>
      <c r="B373" t="e">
        <f t="shared" si="10"/>
        <v>#N/A</v>
      </c>
      <c r="C373" s="38">
        <v>36283</v>
      </c>
      <c r="D373" t="s">
        <v>60</v>
      </c>
      <c r="E373" t="s">
        <v>396</v>
      </c>
      <c r="J373" t="str">
        <f t="shared" si="11"/>
        <v/>
      </c>
      <c r="L373" t="e">
        <f>IFERROR(INDEX(Teams!A:E,MATCH(Schedule!F373,Teams!E:E,0),1),INDEX(Teams!G:K,MATCH(Schedule!F373,Teams!K:K,0),1))</f>
        <v>#N/A</v>
      </c>
      <c r="M373" t="e">
        <f>IFERROR(INDEX(Teams!A:E,MATCH(Schedule!H373,Teams!E:E,0),1),INDEX(Teams!G:K,MATCH(Schedule!H373,Teams!K:K,0),1))</f>
        <v>#N/A</v>
      </c>
    </row>
    <row r="374" spans="1:13">
      <c r="A374">
        <v>373</v>
      </c>
      <c r="B374" t="e">
        <f t="shared" si="10"/>
        <v>#N/A</v>
      </c>
      <c r="C374" s="38">
        <v>36283</v>
      </c>
      <c r="D374" t="s">
        <v>20</v>
      </c>
      <c r="E374" t="s">
        <v>397</v>
      </c>
      <c r="J374" t="str">
        <f t="shared" si="11"/>
        <v/>
      </c>
      <c r="L374" t="e">
        <f>IFERROR(INDEX(Teams!A:E,MATCH(Schedule!F374,Teams!E:E,0),1),INDEX(Teams!G:K,MATCH(Schedule!F374,Teams!K:K,0),1))</f>
        <v>#N/A</v>
      </c>
      <c r="M374" t="e">
        <f>IFERROR(INDEX(Teams!A:E,MATCH(Schedule!H374,Teams!E:E,0),1),INDEX(Teams!G:K,MATCH(Schedule!H374,Teams!K:K,0),1))</f>
        <v>#N/A</v>
      </c>
    </row>
    <row r="375" spans="1:13">
      <c r="A375">
        <v>374</v>
      </c>
      <c r="B375" t="e">
        <f t="shared" si="10"/>
        <v>#N/A</v>
      </c>
      <c r="C375" s="38">
        <v>36283</v>
      </c>
      <c r="D375" t="s">
        <v>120</v>
      </c>
      <c r="E375" t="s">
        <v>398</v>
      </c>
      <c r="J375" t="str">
        <f t="shared" si="11"/>
        <v/>
      </c>
      <c r="L375" t="e">
        <f>IFERROR(INDEX(Teams!A:E,MATCH(Schedule!F375,Teams!E:E,0),1),INDEX(Teams!G:K,MATCH(Schedule!F375,Teams!K:K,0),1))</f>
        <v>#N/A</v>
      </c>
      <c r="M375" t="e">
        <f>IFERROR(INDEX(Teams!A:E,MATCH(Schedule!H375,Teams!E:E,0),1),INDEX(Teams!G:K,MATCH(Schedule!H375,Teams!K:K,0),1))</f>
        <v>#N/A</v>
      </c>
    </row>
    <row r="376" spans="1:13">
      <c r="A376">
        <v>375</v>
      </c>
      <c r="B376" t="e">
        <f t="shared" si="10"/>
        <v>#N/A</v>
      </c>
      <c r="C376" s="38">
        <v>36283</v>
      </c>
      <c r="D376" t="s">
        <v>12</v>
      </c>
      <c r="E376" t="s">
        <v>399</v>
      </c>
      <c r="J376" t="str">
        <f t="shared" si="11"/>
        <v/>
      </c>
      <c r="L376" t="e">
        <f>IFERROR(INDEX(Teams!A:E,MATCH(Schedule!F376,Teams!E:E,0),1),INDEX(Teams!G:K,MATCH(Schedule!F376,Teams!K:K,0),1))</f>
        <v>#N/A</v>
      </c>
      <c r="M376" t="e">
        <f>IFERROR(INDEX(Teams!A:E,MATCH(Schedule!H376,Teams!E:E,0),1),INDEX(Teams!G:K,MATCH(Schedule!H376,Teams!K:K,0),1))</f>
        <v>#N/A</v>
      </c>
    </row>
    <row r="377" spans="1:13">
      <c r="A377">
        <v>376</v>
      </c>
      <c r="B377" t="e">
        <f t="shared" si="10"/>
        <v>#N/A</v>
      </c>
      <c r="C377" s="38">
        <v>36283</v>
      </c>
      <c r="D377" t="s">
        <v>22</v>
      </c>
      <c r="E377" t="s">
        <v>400</v>
      </c>
      <c r="J377" t="str">
        <f t="shared" si="11"/>
        <v/>
      </c>
      <c r="L377" t="e">
        <f>IFERROR(INDEX(Teams!A:E,MATCH(Schedule!F377,Teams!E:E,0),1),INDEX(Teams!G:K,MATCH(Schedule!F377,Teams!K:K,0),1))</f>
        <v>#N/A</v>
      </c>
      <c r="M377" t="e">
        <f>IFERROR(INDEX(Teams!A:E,MATCH(Schedule!H377,Teams!E:E,0),1),INDEX(Teams!G:K,MATCH(Schedule!H377,Teams!K:K,0),1))</f>
        <v>#N/A</v>
      </c>
    </row>
    <row r="378" spans="1:13">
      <c r="A378">
        <v>377</v>
      </c>
      <c r="B378" t="e">
        <f t="shared" si="10"/>
        <v>#N/A</v>
      </c>
      <c r="C378" s="38">
        <v>36284</v>
      </c>
      <c r="D378" t="s">
        <v>115</v>
      </c>
      <c r="E378" t="s">
        <v>401</v>
      </c>
      <c r="J378" t="str">
        <f t="shared" si="11"/>
        <v/>
      </c>
      <c r="L378" t="e">
        <f>IFERROR(INDEX(Teams!A:E,MATCH(Schedule!F378,Teams!E:E,0),1),INDEX(Teams!G:K,MATCH(Schedule!F378,Teams!K:K,0),1))</f>
        <v>#N/A</v>
      </c>
      <c r="M378" t="e">
        <f>IFERROR(INDEX(Teams!A:E,MATCH(Schedule!H378,Teams!E:E,0),1),INDEX(Teams!G:K,MATCH(Schedule!H378,Teams!K:K,0),1))</f>
        <v>#N/A</v>
      </c>
    </row>
    <row r="379" spans="1:13">
      <c r="A379">
        <v>378</v>
      </c>
      <c r="B379" t="e">
        <f t="shared" si="10"/>
        <v>#N/A</v>
      </c>
      <c r="C379" s="38">
        <v>36284</v>
      </c>
      <c r="D379" t="s">
        <v>10</v>
      </c>
      <c r="E379" t="s">
        <v>402</v>
      </c>
      <c r="J379" t="str">
        <f t="shared" si="11"/>
        <v/>
      </c>
      <c r="L379" t="e">
        <f>IFERROR(INDEX(Teams!A:E,MATCH(Schedule!F379,Teams!E:E,0),1),INDEX(Teams!G:K,MATCH(Schedule!F379,Teams!K:K,0),1))</f>
        <v>#N/A</v>
      </c>
      <c r="M379" t="e">
        <f>IFERROR(INDEX(Teams!A:E,MATCH(Schedule!H379,Teams!E:E,0),1),INDEX(Teams!G:K,MATCH(Schedule!H379,Teams!K:K,0),1))</f>
        <v>#N/A</v>
      </c>
    </row>
    <row r="380" spans="1:13">
      <c r="A380">
        <v>379</v>
      </c>
      <c r="B380" t="e">
        <f t="shared" si="10"/>
        <v>#N/A</v>
      </c>
      <c r="C380" s="38">
        <v>36284</v>
      </c>
      <c r="D380" t="s">
        <v>68</v>
      </c>
      <c r="E380" t="s">
        <v>403</v>
      </c>
      <c r="J380" t="str">
        <f t="shared" si="11"/>
        <v/>
      </c>
      <c r="L380" t="e">
        <f>IFERROR(INDEX(Teams!A:E,MATCH(Schedule!F380,Teams!E:E,0),1),INDEX(Teams!G:K,MATCH(Schedule!F380,Teams!K:K,0),1))</f>
        <v>#N/A</v>
      </c>
      <c r="M380" t="e">
        <f>IFERROR(INDEX(Teams!A:E,MATCH(Schedule!H380,Teams!E:E,0),1),INDEX(Teams!G:K,MATCH(Schedule!H380,Teams!K:K,0),1))</f>
        <v>#N/A</v>
      </c>
    </row>
    <row r="381" spans="1:13">
      <c r="A381">
        <v>380</v>
      </c>
      <c r="B381" t="e">
        <f t="shared" si="10"/>
        <v>#N/A</v>
      </c>
      <c r="C381" s="38">
        <v>36284</v>
      </c>
      <c r="D381" t="s">
        <v>29</v>
      </c>
      <c r="E381" t="s">
        <v>404</v>
      </c>
      <c r="J381" t="str">
        <f t="shared" si="11"/>
        <v/>
      </c>
      <c r="L381" t="e">
        <f>IFERROR(INDEX(Teams!A:E,MATCH(Schedule!F381,Teams!E:E,0),1),INDEX(Teams!G:K,MATCH(Schedule!F381,Teams!K:K,0),1))</f>
        <v>#N/A</v>
      </c>
      <c r="M381" t="e">
        <f>IFERROR(INDEX(Teams!A:E,MATCH(Schedule!H381,Teams!E:E,0),1),INDEX(Teams!G:K,MATCH(Schedule!H381,Teams!K:K,0),1))</f>
        <v>#N/A</v>
      </c>
    </row>
    <row r="382" spans="1:13">
      <c r="A382">
        <v>381</v>
      </c>
      <c r="B382" t="e">
        <f t="shared" si="10"/>
        <v>#N/A</v>
      </c>
      <c r="C382" s="38">
        <v>36284</v>
      </c>
      <c r="D382" t="s">
        <v>118</v>
      </c>
      <c r="E382" t="s">
        <v>405</v>
      </c>
      <c r="J382" t="str">
        <f t="shared" si="11"/>
        <v/>
      </c>
      <c r="L382" t="e">
        <f>IFERROR(INDEX(Teams!A:E,MATCH(Schedule!F382,Teams!E:E,0),1),INDEX(Teams!G:K,MATCH(Schedule!F382,Teams!K:K,0),1))</f>
        <v>#N/A</v>
      </c>
      <c r="M382" t="e">
        <f>IFERROR(INDEX(Teams!A:E,MATCH(Schedule!H382,Teams!E:E,0),1),INDEX(Teams!G:K,MATCH(Schedule!H382,Teams!K:K,0),1))</f>
        <v>#N/A</v>
      </c>
    </row>
    <row r="383" spans="1:13">
      <c r="A383">
        <v>382</v>
      </c>
      <c r="B383" t="e">
        <f t="shared" si="10"/>
        <v>#N/A</v>
      </c>
      <c r="C383" s="38">
        <v>36284</v>
      </c>
      <c r="D383" t="s">
        <v>14</v>
      </c>
      <c r="E383" t="s">
        <v>406</v>
      </c>
      <c r="J383" t="str">
        <f t="shared" si="11"/>
        <v/>
      </c>
      <c r="L383" t="e">
        <f>IFERROR(INDEX(Teams!A:E,MATCH(Schedule!F383,Teams!E:E,0),1),INDEX(Teams!G:K,MATCH(Schedule!F383,Teams!K:K,0),1))</f>
        <v>#N/A</v>
      </c>
      <c r="M383" t="e">
        <f>IFERROR(INDEX(Teams!A:E,MATCH(Schedule!H383,Teams!E:E,0),1),INDEX(Teams!G:K,MATCH(Schedule!H383,Teams!K:K,0),1))</f>
        <v>#N/A</v>
      </c>
    </row>
    <row r="384" spans="1:13">
      <c r="A384">
        <v>383</v>
      </c>
      <c r="B384" t="e">
        <f t="shared" si="10"/>
        <v>#N/A</v>
      </c>
      <c r="C384" s="38">
        <v>36284</v>
      </c>
      <c r="D384" t="s">
        <v>122</v>
      </c>
      <c r="E384" t="s">
        <v>407</v>
      </c>
      <c r="J384" t="str">
        <f t="shared" si="11"/>
        <v/>
      </c>
      <c r="L384" t="e">
        <f>IFERROR(INDEX(Teams!A:E,MATCH(Schedule!F384,Teams!E:E,0),1),INDEX(Teams!G:K,MATCH(Schedule!F384,Teams!K:K,0),1))</f>
        <v>#N/A</v>
      </c>
      <c r="M384" t="e">
        <f>IFERROR(INDEX(Teams!A:E,MATCH(Schedule!H384,Teams!E:E,0),1),INDEX(Teams!G:K,MATCH(Schedule!H384,Teams!K:K,0),1))</f>
        <v>#N/A</v>
      </c>
    </row>
    <row r="385" spans="1:13">
      <c r="A385">
        <v>384</v>
      </c>
      <c r="B385" t="e">
        <f t="shared" si="10"/>
        <v>#N/A</v>
      </c>
      <c r="C385" s="38">
        <v>36284</v>
      </c>
      <c r="D385" t="s">
        <v>124</v>
      </c>
      <c r="E385" t="s">
        <v>408</v>
      </c>
      <c r="J385" t="str">
        <f t="shared" si="11"/>
        <v/>
      </c>
      <c r="L385" t="e">
        <f>IFERROR(INDEX(Teams!A:E,MATCH(Schedule!F385,Teams!E:E,0),1),INDEX(Teams!G:K,MATCH(Schedule!F385,Teams!K:K,0),1))</f>
        <v>#N/A</v>
      </c>
      <c r="M385" t="e">
        <f>IFERROR(INDEX(Teams!A:E,MATCH(Schedule!H385,Teams!E:E,0),1),INDEX(Teams!G:K,MATCH(Schedule!H385,Teams!K:K,0),1))</f>
        <v>#N/A</v>
      </c>
    </row>
    <row r="386" spans="1:13">
      <c r="A386">
        <v>385</v>
      </c>
      <c r="B386" t="e">
        <f t="shared" si="10"/>
        <v>#N/A</v>
      </c>
      <c r="C386" s="38">
        <v>36284</v>
      </c>
      <c r="D386" t="s">
        <v>60</v>
      </c>
      <c r="E386" t="s">
        <v>409</v>
      </c>
      <c r="J386" t="str">
        <f t="shared" si="11"/>
        <v/>
      </c>
      <c r="L386" t="e">
        <f>IFERROR(INDEX(Teams!A:E,MATCH(Schedule!F386,Teams!E:E,0),1),INDEX(Teams!G:K,MATCH(Schedule!F386,Teams!K:K,0),1))</f>
        <v>#N/A</v>
      </c>
      <c r="M386" t="e">
        <f>IFERROR(INDEX(Teams!A:E,MATCH(Schedule!H386,Teams!E:E,0),1),INDEX(Teams!G:K,MATCH(Schedule!H386,Teams!K:K,0),1))</f>
        <v>#N/A</v>
      </c>
    </row>
    <row r="387" spans="1:13">
      <c r="A387">
        <v>386</v>
      </c>
      <c r="B387" t="e">
        <f t="shared" ref="B387:B450" si="12">TEXT(C387,"yyyymmdd")&amp;"_"&amp;L387&amp;"@"&amp;M387</f>
        <v>#N/A</v>
      </c>
      <c r="C387" s="38">
        <v>36284</v>
      </c>
      <c r="D387" t="s">
        <v>20</v>
      </c>
      <c r="E387" t="s">
        <v>410</v>
      </c>
      <c r="J387" t="str">
        <f t="shared" ref="J387:J450" si="13">IF(I387&gt;G387,"W",IF(I387=G387,"","L"))</f>
        <v/>
      </c>
      <c r="L387" t="e">
        <f>IFERROR(INDEX(Teams!A:E,MATCH(Schedule!F387,Teams!E:E,0),1),INDEX(Teams!G:K,MATCH(Schedule!F387,Teams!K:K,0),1))</f>
        <v>#N/A</v>
      </c>
      <c r="M387" t="e">
        <f>IFERROR(INDEX(Teams!A:E,MATCH(Schedule!H387,Teams!E:E,0),1),INDEX(Teams!G:K,MATCH(Schedule!H387,Teams!K:K,0),1))</f>
        <v>#N/A</v>
      </c>
    </row>
    <row r="388" spans="1:13">
      <c r="A388">
        <v>387</v>
      </c>
      <c r="B388" t="e">
        <f t="shared" si="12"/>
        <v>#N/A</v>
      </c>
      <c r="C388" s="38">
        <v>36284</v>
      </c>
      <c r="D388" t="s">
        <v>120</v>
      </c>
      <c r="E388" t="s">
        <v>411</v>
      </c>
      <c r="J388" t="str">
        <f t="shared" si="13"/>
        <v/>
      </c>
      <c r="L388" t="e">
        <f>IFERROR(INDEX(Teams!A:E,MATCH(Schedule!F388,Teams!E:E,0),1),INDEX(Teams!G:K,MATCH(Schedule!F388,Teams!K:K,0),1))</f>
        <v>#N/A</v>
      </c>
      <c r="M388" t="e">
        <f>IFERROR(INDEX(Teams!A:E,MATCH(Schedule!H388,Teams!E:E,0),1),INDEX(Teams!G:K,MATCH(Schedule!H388,Teams!K:K,0),1))</f>
        <v>#N/A</v>
      </c>
    </row>
    <row r="389" spans="1:13">
      <c r="A389">
        <v>388</v>
      </c>
      <c r="B389" t="e">
        <f t="shared" si="12"/>
        <v>#N/A</v>
      </c>
      <c r="C389" s="38">
        <v>36284</v>
      </c>
      <c r="D389" t="s">
        <v>12</v>
      </c>
      <c r="E389" t="s">
        <v>412</v>
      </c>
      <c r="J389" t="str">
        <f t="shared" si="13"/>
        <v/>
      </c>
      <c r="L389" t="e">
        <f>IFERROR(INDEX(Teams!A:E,MATCH(Schedule!F389,Teams!E:E,0),1),INDEX(Teams!G:K,MATCH(Schedule!F389,Teams!K:K,0),1))</f>
        <v>#N/A</v>
      </c>
      <c r="M389" t="e">
        <f>IFERROR(INDEX(Teams!A:E,MATCH(Schedule!H389,Teams!E:E,0),1),INDEX(Teams!G:K,MATCH(Schedule!H389,Teams!K:K,0),1))</f>
        <v>#N/A</v>
      </c>
    </row>
    <row r="390" spans="1:13">
      <c r="A390">
        <v>389</v>
      </c>
      <c r="B390" t="e">
        <f t="shared" si="12"/>
        <v>#N/A</v>
      </c>
      <c r="C390" s="38">
        <v>36284</v>
      </c>
      <c r="D390" t="s">
        <v>22</v>
      </c>
      <c r="E390" t="s">
        <v>413</v>
      </c>
      <c r="J390" t="str">
        <f t="shared" si="13"/>
        <v/>
      </c>
      <c r="L390" t="e">
        <f>IFERROR(INDEX(Teams!A:E,MATCH(Schedule!F390,Teams!E:E,0),1),INDEX(Teams!G:K,MATCH(Schedule!F390,Teams!K:K,0),1))</f>
        <v>#N/A</v>
      </c>
      <c r="M390" t="e">
        <f>IFERROR(INDEX(Teams!A:E,MATCH(Schedule!H390,Teams!E:E,0),1),INDEX(Teams!G:K,MATCH(Schedule!H390,Teams!K:K,0),1))</f>
        <v>#N/A</v>
      </c>
    </row>
    <row r="391" spans="1:13">
      <c r="A391">
        <v>390</v>
      </c>
      <c r="B391" t="e">
        <f t="shared" si="12"/>
        <v>#N/A</v>
      </c>
      <c r="C391" s="38">
        <v>36285</v>
      </c>
      <c r="D391" t="s">
        <v>115</v>
      </c>
      <c r="E391" t="s">
        <v>414</v>
      </c>
      <c r="J391" t="str">
        <f t="shared" si="13"/>
        <v/>
      </c>
      <c r="L391" t="e">
        <f>IFERROR(INDEX(Teams!A:E,MATCH(Schedule!F391,Teams!E:E,0),1),INDEX(Teams!G:K,MATCH(Schedule!F391,Teams!K:K,0),1))</f>
        <v>#N/A</v>
      </c>
      <c r="M391" t="e">
        <f>IFERROR(INDEX(Teams!A:E,MATCH(Schedule!H391,Teams!E:E,0),1),INDEX(Teams!G:K,MATCH(Schedule!H391,Teams!K:K,0),1))</f>
        <v>#N/A</v>
      </c>
    </row>
    <row r="392" spans="1:13">
      <c r="A392">
        <v>391</v>
      </c>
      <c r="B392" t="e">
        <f t="shared" si="12"/>
        <v>#N/A</v>
      </c>
      <c r="C392" s="38">
        <v>36285</v>
      </c>
      <c r="D392" t="s">
        <v>10</v>
      </c>
      <c r="E392" t="s">
        <v>415</v>
      </c>
      <c r="J392" t="str">
        <f t="shared" si="13"/>
        <v/>
      </c>
      <c r="L392" t="e">
        <f>IFERROR(INDEX(Teams!A:E,MATCH(Schedule!F392,Teams!E:E,0),1),INDEX(Teams!G:K,MATCH(Schedule!F392,Teams!K:K,0),1))</f>
        <v>#N/A</v>
      </c>
      <c r="M392" t="e">
        <f>IFERROR(INDEX(Teams!A:E,MATCH(Schedule!H392,Teams!E:E,0),1),INDEX(Teams!G:K,MATCH(Schedule!H392,Teams!K:K,0),1))</f>
        <v>#N/A</v>
      </c>
    </row>
    <row r="393" spans="1:13">
      <c r="A393">
        <v>392</v>
      </c>
      <c r="B393" t="e">
        <f t="shared" si="12"/>
        <v>#N/A</v>
      </c>
      <c r="C393" s="38">
        <v>36285</v>
      </c>
      <c r="D393" t="s">
        <v>68</v>
      </c>
      <c r="E393" t="s">
        <v>416</v>
      </c>
      <c r="J393" t="str">
        <f t="shared" si="13"/>
        <v/>
      </c>
      <c r="L393" t="e">
        <f>IFERROR(INDEX(Teams!A:E,MATCH(Schedule!F393,Teams!E:E,0),1),INDEX(Teams!G:K,MATCH(Schedule!F393,Teams!K:K,0),1))</f>
        <v>#N/A</v>
      </c>
      <c r="M393" t="e">
        <f>IFERROR(INDEX(Teams!A:E,MATCH(Schedule!H393,Teams!E:E,0),1),INDEX(Teams!G:K,MATCH(Schedule!H393,Teams!K:K,0),1))</f>
        <v>#N/A</v>
      </c>
    </row>
    <row r="394" spans="1:13">
      <c r="A394">
        <v>393</v>
      </c>
      <c r="B394" t="e">
        <f t="shared" si="12"/>
        <v>#N/A</v>
      </c>
      <c r="C394" s="38">
        <v>36285</v>
      </c>
      <c r="D394" t="s">
        <v>29</v>
      </c>
      <c r="E394" t="s">
        <v>417</v>
      </c>
      <c r="J394" t="str">
        <f t="shared" si="13"/>
        <v/>
      </c>
      <c r="L394" t="e">
        <f>IFERROR(INDEX(Teams!A:E,MATCH(Schedule!F394,Teams!E:E,0),1),INDEX(Teams!G:K,MATCH(Schedule!F394,Teams!K:K,0),1))</f>
        <v>#N/A</v>
      </c>
      <c r="M394" t="e">
        <f>IFERROR(INDEX(Teams!A:E,MATCH(Schedule!H394,Teams!E:E,0),1),INDEX(Teams!G:K,MATCH(Schedule!H394,Teams!K:K,0),1))</f>
        <v>#N/A</v>
      </c>
    </row>
    <row r="395" spans="1:13">
      <c r="A395">
        <v>394</v>
      </c>
      <c r="B395" t="e">
        <f t="shared" si="12"/>
        <v>#N/A</v>
      </c>
      <c r="C395" s="38">
        <v>36285</v>
      </c>
      <c r="D395" t="s">
        <v>118</v>
      </c>
      <c r="E395" t="s">
        <v>418</v>
      </c>
      <c r="J395" t="str">
        <f t="shared" si="13"/>
        <v/>
      </c>
      <c r="L395" t="e">
        <f>IFERROR(INDEX(Teams!A:E,MATCH(Schedule!F395,Teams!E:E,0),1),INDEX(Teams!G:K,MATCH(Schedule!F395,Teams!K:K,0),1))</f>
        <v>#N/A</v>
      </c>
      <c r="M395" t="e">
        <f>IFERROR(INDEX(Teams!A:E,MATCH(Schedule!H395,Teams!E:E,0),1),INDEX(Teams!G:K,MATCH(Schedule!H395,Teams!K:K,0),1))</f>
        <v>#N/A</v>
      </c>
    </row>
    <row r="396" spans="1:13">
      <c r="A396">
        <v>395</v>
      </c>
      <c r="B396" t="e">
        <f t="shared" si="12"/>
        <v>#N/A</v>
      </c>
      <c r="C396" s="38">
        <v>36285</v>
      </c>
      <c r="D396" t="s">
        <v>113</v>
      </c>
      <c r="E396" t="s">
        <v>419</v>
      </c>
      <c r="J396" t="str">
        <f t="shared" si="13"/>
        <v/>
      </c>
      <c r="L396" t="e">
        <f>IFERROR(INDEX(Teams!A:E,MATCH(Schedule!F396,Teams!E:E,0),1),INDEX(Teams!G:K,MATCH(Schedule!F396,Teams!K:K,0),1))</f>
        <v>#N/A</v>
      </c>
      <c r="M396" t="e">
        <f>IFERROR(INDEX(Teams!A:E,MATCH(Schedule!H396,Teams!E:E,0),1),INDEX(Teams!G:K,MATCH(Schedule!H396,Teams!K:K,0),1))</f>
        <v>#N/A</v>
      </c>
    </row>
    <row r="397" spans="1:13">
      <c r="A397">
        <v>396</v>
      </c>
      <c r="B397" t="e">
        <f t="shared" si="12"/>
        <v>#N/A</v>
      </c>
      <c r="C397" s="38">
        <v>36285</v>
      </c>
      <c r="D397" t="s">
        <v>130</v>
      </c>
      <c r="E397" t="s">
        <v>420</v>
      </c>
      <c r="J397" t="str">
        <f t="shared" si="13"/>
        <v/>
      </c>
      <c r="L397" t="e">
        <f>IFERROR(INDEX(Teams!A:E,MATCH(Schedule!F397,Teams!E:E,0),1),INDEX(Teams!G:K,MATCH(Schedule!F397,Teams!K:K,0),1))</f>
        <v>#N/A</v>
      </c>
      <c r="M397" t="e">
        <f>IFERROR(INDEX(Teams!A:E,MATCH(Schedule!H397,Teams!E:E,0),1),INDEX(Teams!G:K,MATCH(Schedule!H397,Teams!K:K,0),1))</f>
        <v>#N/A</v>
      </c>
    </row>
    <row r="398" spans="1:13">
      <c r="A398">
        <v>397</v>
      </c>
      <c r="B398" t="e">
        <f t="shared" si="12"/>
        <v>#N/A</v>
      </c>
      <c r="C398" s="38">
        <v>36285</v>
      </c>
      <c r="D398" t="s">
        <v>14</v>
      </c>
      <c r="E398" t="s">
        <v>421</v>
      </c>
      <c r="J398" t="str">
        <f t="shared" si="13"/>
        <v/>
      </c>
      <c r="L398" t="e">
        <f>IFERROR(INDEX(Teams!A:E,MATCH(Schedule!F398,Teams!E:E,0),1),INDEX(Teams!G:K,MATCH(Schedule!F398,Teams!K:K,0),1))</f>
        <v>#N/A</v>
      </c>
      <c r="M398" t="e">
        <f>IFERROR(INDEX(Teams!A:E,MATCH(Schedule!H398,Teams!E:E,0),1),INDEX(Teams!G:K,MATCH(Schedule!H398,Teams!K:K,0),1))</f>
        <v>#N/A</v>
      </c>
    </row>
    <row r="399" spans="1:13">
      <c r="A399">
        <v>398</v>
      </c>
      <c r="B399" t="e">
        <f t="shared" si="12"/>
        <v>#N/A</v>
      </c>
      <c r="C399" s="38">
        <v>36285</v>
      </c>
      <c r="D399" t="s">
        <v>122</v>
      </c>
      <c r="E399" t="s">
        <v>422</v>
      </c>
      <c r="J399" t="str">
        <f t="shared" si="13"/>
        <v/>
      </c>
      <c r="L399" t="e">
        <f>IFERROR(INDEX(Teams!A:E,MATCH(Schedule!F399,Teams!E:E,0),1),INDEX(Teams!G:K,MATCH(Schedule!F399,Teams!K:K,0),1))</f>
        <v>#N/A</v>
      </c>
      <c r="M399" t="e">
        <f>IFERROR(INDEX(Teams!A:E,MATCH(Schedule!H399,Teams!E:E,0),1),INDEX(Teams!G:K,MATCH(Schedule!H399,Teams!K:K,0),1))</f>
        <v>#N/A</v>
      </c>
    </row>
    <row r="400" spans="1:13">
      <c r="A400">
        <v>399</v>
      </c>
      <c r="B400" t="e">
        <f t="shared" si="12"/>
        <v>#N/A</v>
      </c>
      <c r="C400" s="38">
        <v>36285</v>
      </c>
      <c r="D400" t="s">
        <v>124</v>
      </c>
      <c r="E400" t="s">
        <v>423</v>
      </c>
      <c r="J400" t="str">
        <f t="shared" si="13"/>
        <v/>
      </c>
      <c r="L400" t="e">
        <f>IFERROR(INDEX(Teams!A:E,MATCH(Schedule!F400,Teams!E:E,0),1),INDEX(Teams!G:K,MATCH(Schedule!F400,Teams!K:K,0),1))</f>
        <v>#N/A</v>
      </c>
      <c r="M400" t="e">
        <f>IFERROR(INDEX(Teams!A:E,MATCH(Schedule!H400,Teams!E:E,0),1),INDEX(Teams!G:K,MATCH(Schedule!H400,Teams!K:K,0),1))</f>
        <v>#N/A</v>
      </c>
    </row>
    <row r="401" spans="1:13">
      <c r="A401">
        <v>400</v>
      </c>
      <c r="B401" t="e">
        <f t="shared" si="12"/>
        <v>#N/A</v>
      </c>
      <c r="C401" s="38">
        <v>36285</v>
      </c>
      <c r="D401" t="s">
        <v>60</v>
      </c>
      <c r="E401" t="s">
        <v>424</v>
      </c>
      <c r="J401" t="str">
        <f t="shared" si="13"/>
        <v/>
      </c>
      <c r="L401" t="e">
        <f>IFERROR(INDEX(Teams!A:E,MATCH(Schedule!F401,Teams!E:E,0),1),INDEX(Teams!G:K,MATCH(Schedule!F401,Teams!K:K,0),1))</f>
        <v>#N/A</v>
      </c>
      <c r="M401" t="e">
        <f>IFERROR(INDEX(Teams!A:E,MATCH(Schedule!H401,Teams!E:E,0),1),INDEX(Teams!G:K,MATCH(Schedule!H401,Teams!K:K,0),1))</f>
        <v>#N/A</v>
      </c>
    </row>
    <row r="402" spans="1:13">
      <c r="A402">
        <v>401</v>
      </c>
      <c r="B402" t="e">
        <f t="shared" si="12"/>
        <v>#N/A</v>
      </c>
      <c r="C402" s="38">
        <v>36285</v>
      </c>
      <c r="D402" t="s">
        <v>20</v>
      </c>
      <c r="E402" t="s">
        <v>425</v>
      </c>
      <c r="J402" t="str">
        <f t="shared" si="13"/>
        <v/>
      </c>
      <c r="L402" t="e">
        <f>IFERROR(INDEX(Teams!A:E,MATCH(Schedule!F402,Teams!E:E,0),1),INDEX(Teams!G:K,MATCH(Schedule!F402,Teams!K:K,0),1))</f>
        <v>#N/A</v>
      </c>
      <c r="M402" t="e">
        <f>IFERROR(INDEX(Teams!A:E,MATCH(Schedule!H402,Teams!E:E,0),1),INDEX(Teams!G:K,MATCH(Schedule!H402,Teams!K:K,0),1))</f>
        <v>#N/A</v>
      </c>
    </row>
    <row r="403" spans="1:13">
      <c r="A403">
        <v>402</v>
      </c>
      <c r="B403" t="e">
        <f t="shared" si="12"/>
        <v>#N/A</v>
      </c>
      <c r="C403" s="38">
        <v>36285</v>
      </c>
      <c r="D403" t="s">
        <v>120</v>
      </c>
      <c r="E403" t="s">
        <v>426</v>
      </c>
      <c r="J403" t="str">
        <f t="shared" si="13"/>
        <v/>
      </c>
      <c r="L403" t="e">
        <f>IFERROR(INDEX(Teams!A:E,MATCH(Schedule!F403,Teams!E:E,0),1),INDEX(Teams!G:K,MATCH(Schedule!F403,Teams!K:K,0),1))</f>
        <v>#N/A</v>
      </c>
      <c r="M403" t="e">
        <f>IFERROR(INDEX(Teams!A:E,MATCH(Schedule!H403,Teams!E:E,0),1),INDEX(Teams!G:K,MATCH(Schedule!H403,Teams!K:K,0),1))</f>
        <v>#N/A</v>
      </c>
    </row>
    <row r="404" spans="1:13">
      <c r="A404">
        <v>403</v>
      </c>
      <c r="B404" t="e">
        <f t="shared" si="12"/>
        <v>#N/A</v>
      </c>
      <c r="C404" s="38">
        <v>36285</v>
      </c>
      <c r="D404" t="s">
        <v>12</v>
      </c>
      <c r="E404" t="s">
        <v>427</v>
      </c>
      <c r="J404" t="str">
        <f t="shared" si="13"/>
        <v/>
      </c>
      <c r="L404" t="e">
        <f>IFERROR(INDEX(Teams!A:E,MATCH(Schedule!F404,Teams!E:E,0),1),INDEX(Teams!G:K,MATCH(Schedule!F404,Teams!K:K,0),1))</f>
        <v>#N/A</v>
      </c>
      <c r="M404" t="e">
        <f>IFERROR(INDEX(Teams!A:E,MATCH(Schedule!H404,Teams!E:E,0),1),INDEX(Teams!G:K,MATCH(Schedule!H404,Teams!K:K,0),1))</f>
        <v>#N/A</v>
      </c>
    </row>
    <row r="405" spans="1:13">
      <c r="A405">
        <v>404</v>
      </c>
      <c r="B405" t="e">
        <f t="shared" si="12"/>
        <v>#N/A</v>
      </c>
      <c r="C405" s="38">
        <v>36285</v>
      </c>
      <c r="D405" t="s">
        <v>22</v>
      </c>
      <c r="E405" t="s">
        <v>428</v>
      </c>
      <c r="J405" t="str">
        <f t="shared" si="13"/>
        <v/>
      </c>
      <c r="L405" t="e">
        <f>IFERROR(INDEX(Teams!A:E,MATCH(Schedule!F405,Teams!E:E,0),1),INDEX(Teams!G:K,MATCH(Schedule!F405,Teams!K:K,0),1))</f>
        <v>#N/A</v>
      </c>
      <c r="M405" t="e">
        <f>IFERROR(INDEX(Teams!A:E,MATCH(Schedule!H405,Teams!E:E,0),1),INDEX(Teams!G:K,MATCH(Schedule!H405,Teams!K:K,0),1))</f>
        <v>#N/A</v>
      </c>
    </row>
    <row r="406" spans="1:13">
      <c r="A406">
        <v>405</v>
      </c>
      <c r="B406" t="e">
        <f t="shared" si="12"/>
        <v>#N/A</v>
      </c>
      <c r="C406" s="38">
        <v>36286</v>
      </c>
      <c r="D406" t="s">
        <v>115</v>
      </c>
      <c r="E406" t="s">
        <v>429</v>
      </c>
      <c r="J406" t="str">
        <f t="shared" si="13"/>
        <v/>
      </c>
      <c r="L406" t="e">
        <f>IFERROR(INDEX(Teams!A:E,MATCH(Schedule!F406,Teams!E:E,0),1),INDEX(Teams!G:K,MATCH(Schedule!F406,Teams!K:K,0),1))</f>
        <v>#N/A</v>
      </c>
      <c r="M406" t="e">
        <f>IFERROR(INDEX(Teams!A:E,MATCH(Schedule!H406,Teams!E:E,0),1),INDEX(Teams!G:K,MATCH(Schedule!H406,Teams!K:K,0),1))</f>
        <v>#N/A</v>
      </c>
    </row>
    <row r="407" spans="1:13">
      <c r="A407">
        <v>406</v>
      </c>
      <c r="B407" t="e">
        <f t="shared" si="12"/>
        <v>#N/A</v>
      </c>
      <c r="C407" s="38">
        <v>36286</v>
      </c>
      <c r="D407" t="s">
        <v>10</v>
      </c>
      <c r="E407" t="s">
        <v>430</v>
      </c>
      <c r="J407" t="str">
        <f t="shared" si="13"/>
        <v/>
      </c>
      <c r="L407" t="e">
        <f>IFERROR(INDEX(Teams!A:E,MATCH(Schedule!F407,Teams!E:E,0),1),INDEX(Teams!G:K,MATCH(Schedule!F407,Teams!K:K,0),1))</f>
        <v>#N/A</v>
      </c>
      <c r="M407" t="e">
        <f>IFERROR(INDEX(Teams!A:E,MATCH(Schedule!H407,Teams!E:E,0),1),INDEX(Teams!G:K,MATCH(Schedule!H407,Teams!K:K,0),1))</f>
        <v>#N/A</v>
      </c>
    </row>
    <row r="408" spans="1:13">
      <c r="A408">
        <v>407</v>
      </c>
      <c r="B408" t="e">
        <f t="shared" si="12"/>
        <v>#N/A</v>
      </c>
      <c r="C408" s="38">
        <v>36286</v>
      </c>
      <c r="D408" t="s">
        <v>68</v>
      </c>
      <c r="E408" t="s">
        <v>431</v>
      </c>
      <c r="J408" t="str">
        <f t="shared" si="13"/>
        <v/>
      </c>
      <c r="L408" t="e">
        <f>IFERROR(INDEX(Teams!A:E,MATCH(Schedule!F408,Teams!E:E,0),1),INDEX(Teams!G:K,MATCH(Schedule!F408,Teams!K:K,0),1))</f>
        <v>#N/A</v>
      </c>
      <c r="M408" t="e">
        <f>IFERROR(INDEX(Teams!A:E,MATCH(Schedule!H408,Teams!E:E,0),1),INDEX(Teams!G:K,MATCH(Schedule!H408,Teams!K:K,0),1))</f>
        <v>#N/A</v>
      </c>
    </row>
    <row r="409" spans="1:13">
      <c r="A409">
        <v>408</v>
      </c>
      <c r="B409" t="e">
        <f t="shared" si="12"/>
        <v>#N/A</v>
      </c>
      <c r="C409" s="38">
        <v>36286</v>
      </c>
      <c r="D409" t="s">
        <v>29</v>
      </c>
      <c r="E409" t="s">
        <v>432</v>
      </c>
      <c r="J409" t="str">
        <f t="shared" si="13"/>
        <v/>
      </c>
      <c r="L409" t="e">
        <f>IFERROR(INDEX(Teams!A:E,MATCH(Schedule!F409,Teams!E:E,0),1),INDEX(Teams!G:K,MATCH(Schedule!F409,Teams!K:K,0),1))</f>
        <v>#N/A</v>
      </c>
      <c r="M409" t="e">
        <f>IFERROR(INDEX(Teams!A:E,MATCH(Schedule!H409,Teams!E:E,0),1),INDEX(Teams!G:K,MATCH(Schedule!H409,Teams!K:K,0),1))</f>
        <v>#N/A</v>
      </c>
    </row>
    <row r="410" spans="1:13">
      <c r="A410">
        <v>409</v>
      </c>
      <c r="B410" t="e">
        <f t="shared" si="12"/>
        <v>#N/A</v>
      </c>
      <c r="C410" s="38">
        <v>36286</v>
      </c>
      <c r="D410" t="s">
        <v>118</v>
      </c>
      <c r="E410" t="s">
        <v>433</v>
      </c>
      <c r="J410" t="str">
        <f t="shared" si="13"/>
        <v/>
      </c>
      <c r="L410" t="e">
        <f>IFERROR(INDEX(Teams!A:E,MATCH(Schedule!F410,Teams!E:E,0),1),INDEX(Teams!G:K,MATCH(Schedule!F410,Teams!K:K,0),1))</f>
        <v>#N/A</v>
      </c>
      <c r="M410" t="e">
        <f>IFERROR(INDEX(Teams!A:E,MATCH(Schedule!H410,Teams!E:E,0),1),INDEX(Teams!G:K,MATCH(Schedule!H410,Teams!K:K,0),1))</f>
        <v>#N/A</v>
      </c>
    </row>
    <row r="411" spans="1:13">
      <c r="A411">
        <v>410</v>
      </c>
      <c r="B411" t="e">
        <f t="shared" si="12"/>
        <v>#N/A</v>
      </c>
      <c r="C411" s="38">
        <v>36286</v>
      </c>
      <c r="D411" t="s">
        <v>113</v>
      </c>
      <c r="E411" t="s">
        <v>434</v>
      </c>
      <c r="J411" t="str">
        <f t="shared" si="13"/>
        <v/>
      </c>
      <c r="L411" t="e">
        <f>IFERROR(INDEX(Teams!A:E,MATCH(Schedule!F411,Teams!E:E,0),1),INDEX(Teams!G:K,MATCH(Schedule!F411,Teams!K:K,0),1))</f>
        <v>#N/A</v>
      </c>
      <c r="M411" t="e">
        <f>IFERROR(INDEX(Teams!A:E,MATCH(Schedule!H411,Teams!E:E,0),1),INDEX(Teams!G:K,MATCH(Schedule!H411,Teams!K:K,0),1))</f>
        <v>#N/A</v>
      </c>
    </row>
    <row r="412" spans="1:13">
      <c r="A412">
        <v>411</v>
      </c>
      <c r="B412" t="e">
        <f t="shared" si="12"/>
        <v>#N/A</v>
      </c>
      <c r="C412" s="38">
        <v>36286</v>
      </c>
      <c r="D412" t="s">
        <v>130</v>
      </c>
      <c r="E412" t="s">
        <v>435</v>
      </c>
      <c r="J412" t="str">
        <f t="shared" si="13"/>
        <v/>
      </c>
      <c r="L412" t="e">
        <f>IFERROR(INDEX(Teams!A:E,MATCH(Schedule!F412,Teams!E:E,0),1),INDEX(Teams!G:K,MATCH(Schedule!F412,Teams!K:K,0),1))</f>
        <v>#N/A</v>
      </c>
      <c r="M412" t="e">
        <f>IFERROR(INDEX(Teams!A:E,MATCH(Schedule!H412,Teams!E:E,0),1),INDEX(Teams!G:K,MATCH(Schedule!H412,Teams!K:K,0),1))</f>
        <v>#N/A</v>
      </c>
    </row>
    <row r="413" spans="1:13">
      <c r="A413">
        <v>412</v>
      </c>
      <c r="B413" t="e">
        <f t="shared" si="12"/>
        <v>#N/A</v>
      </c>
      <c r="C413" s="38">
        <v>36286</v>
      </c>
      <c r="D413" t="s">
        <v>18</v>
      </c>
      <c r="E413" t="s">
        <v>436</v>
      </c>
      <c r="J413" t="str">
        <f t="shared" si="13"/>
        <v/>
      </c>
      <c r="L413" t="e">
        <f>IFERROR(INDEX(Teams!A:E,MATCH(Schedule!F413,Teams!E:E,0),1),INDEX(Teams!G:K,MATCH(Schedule!F413,Teams!K:K,0),1))</f>
        <v>#N/A</v>
      </c>
      <c r="M413" t="e">
        <f>IFERROR(INDEX(Teams!A:E,MATCH(Schedule!H413,Teams!E:E,0),1),INDEX(Teams!G:K,MATCH(Schedule!H413,Teams!K:K,0),1))</f>
        <v>#N/A</v>
      </c>
    </row>
    <row r="414" spans="1:13">
      <c r="A414">
        <v>413</v>
      </c>
      <c r="B414" t="e">
        <f t="shared" si="12"/>
        <v>#N/A</v>
      </c>
      <c r="C414" s="38">
        <v>36287</v>
      </c>
      <c r="D414" t="s">
        <v>130</v>
      </c>
      <c r="E414" t="s">
        <v>437</v>
      </c>
      <c r="J414" t="str">
        <f t="shared" si="13"/>
        <v/>
      </c>
      <c r="L414" t="e">
        <f>IFERROR(INDEX(Teams!A:E,MATCH(Schedule!F414,Teams!E:E,0),1),INDEX(Teams!G:K,MATCH(Schedule!F414,Teams!K:K,0),1))</f>
        <v>#N/A</v>
      </c>
      <c r="M414" t="e">
        <f>IFERROR(INDEX(Teams!A:E,MATCH(Schedule!H414,Teams!E:E,0),1),INDEX(Teams!G:K,MATCH(Schedule!H414,Teams!K:K,0),1))</f>
        <v>#N/A</v>
      </c>
    </row>
    <row r="415" spans="1:13">
      <c r="A415">
        <v>414</v>
      </c>
      <c r="B415" t="e">
        <f t="shared" si="12"/>
        <v>#N/A</v>
      </c>
      <c r="C415" s="38">
        <v>36287</v>
      </c>
      <c r="D415" t="s">
        <v>115</v>
      </c>
      <c r="E415" t="s">
        <v>438</v>
      </c>
      <c r="J415" t="str">
        <f t="shared" si="13"/>
        <v/>
      </c>
      <c r="L415" t="e">
        <f>IFERROR(INDEX(Teams!A:E,MATCH(Schedule!F415,Teams!E:E,0),1),INDEX(Teams!G:K,MATCH(Schedule!F415,Teams!K:K,0),1))</f>
        <v>#N/A</v>
      </c>
      <c r="M415" t="e">
        <f>IFERROR(INDEX(Teams!A:E,MATCH(Schedule!H415,Teams!E:E,0),1),INDEX(Teams!G:K,MATCH(Schedule!H415,Teams!K:K,0),1))</f>
        <v>#N/A</v>
      </c>
    </row>
    <row r="416" spans="1:13">
      <c r="A416">
        <v>415</v>
      </c>
      <c r="B416" t="e">
        <f t="shared" si="12"/>
        <v>#N/A</v>
      </c>
      <c r="C416" s="38">
        <v>36287</v>
      </c>
      <c r="D416" t="s">
        <v>71</v>
      </c>
      <c r="E416" t="s">
        <v>439</v>
      </c>
      <c r="J416" t="str">
        <f t="shared" si="13"/>
        <v/>
      </c>
      <c r="L416" t="e">
        <f>IFERROR(INDEX(Teams!A:E,MATCH(Schedule!F416,Teams!E:E,0),1),INDEX(Teams!G:K,MATCH(Schedule!F416,Teams!K:K,0),1))</f>
        <v>#N/A</v>
      </c>
      <c r="M416" t="e">
        <f>IFERROR(INDEX(Teams!A:E,MATCH(Schedule!H416,Teams!E:E,0),1),INDEX(Teams!G:K,MATCH(Schedule!H416,Teams!K:K,0),1))</f>
        <v>#N/A</v>
      </c>
    </row>
    <row r="417" spans="1:13">
      <c r="A417">
        <v>416</v>
      </c>
      <c r="B417" t="e">
        <f t="shared" si="12"/>
        <v>#N/A</v>
      </c>
      <c r="C417" s="38">
        <v>36287</v>
      </c>
      <c r="D417" t="s">
        <v>65</v>
      </c>
      <c r="E417" t="s">
        <v>440</v>
      </c>
      <c r="J417" t="str">
        <f t="shared" si="13"/>
        <v/>
      </c>
      <c r="L417" t="e">
        <f>IFERROR(INDEX(Teams!A:E,MATCH(Schedule!F417,Teams!E:E,0),1),INDEX(Teams!G:K,MATCH(Schedule!F417,Teams!K:K,0),1))</f>
        <v>#N/A</v>
      </c>
      <c r="M417" t="e">
        <f>IFERROR(INDEX(Teams!A:E,MATCH(Schedule!H417,Teams!E:E,0),1),INDEX(Teams!G:K,MATCH(Schedule!H417,Teams!K:K,0),1))</f>
        <v>#N/A</v>
      </c>
    </row>
    <row r="418" spans="1:13">
      <c r="A418">
        <v>417</v>
      </c>
      <c r="B418" t="e">
        <f t="shared" si="12"/>
        <v>#N/A</v>
      </c>
      <c r="C418" s="38">
        <v>36287</v>
      </c>
      <c r="D418" t="s">
        <v>113</v>
      </c>
      <c r="E418" t="s">
        <v>441</v>
      </c>
      <c r="J418" t="str">
        <f t="shared" si="13"/>
        <v/>
      </c>
      <c r="L418" t="e">
        <f>IFERROR(INDEX(Teams!A:E,MATCH(Schedule!F418,Teams!E:E,0),1),INDEX(Teams!G:K,MATCH(Schedule!F418,Teams!K:K,0),1))</f>
        <v>#N/A</v>
      </c>
      <c r="M418" t="e">
        <f>IFERROR(INDEX(Teams!A:E,MATCH(Schedule!H418,Teams!E:E,0),1),INDEX(Teams!G:K,MATCH(Schedule!H418,Teams!K:K,0),1))</f>
        <v>#N/A</v>
      </c>
    </row>
    <row r="419" spans="1:13">
      <c r="A419">
        <v>418</v>
      </c>
      <c r="B419" t="e">
        <f t="shared" si="12"/>
        <v>#N/A</v>
      </c>
      <c r="C419" s="38">
        <v>36287</v>
      </c>
      <c r="D419" t="s">
        <v>118</v>
      </c>
      <c r="E419" t="s">
        <v>442</v>
      </c>
      <c r="J419" t="str">
        <f t="shared" si="13"/>
        <v/>
      </c>
      <c r="L419" t="e">
        <f>IFERROR(INDEX(Teams!A:E,MATCH(Schedule!F419,Teams!E:E,0),1),INDEX(Teams!G:K,MATCH(Schedule!F419,Teams!K:K,0),1))</f>
        <v>#N/A</v>
      </c>
      <c r="M419" t="e">
        <f>IFERROR(INDEX(Teams!A:E,MATCH(Schedule!H419,Teams!E:E,0),1),INDEX(Teams!G:K,MATCH(Schedule!H419,Teams!K:K,0),1))</f>
        <v>#N/A</v>
      </c>
    </row>
    <row r="420" spans="1:13">
      <c r="A420">
        <v>419</v>
      </c>
      <c r="B420" t="e">
        <f t="shared" si="12"/>
        <v>#N/A</v>
      </c>
      <c r="C420" s="38">
        <v>36287</v>
      </c>
      <c r="D420" t="s">
        <v>29</v>
      </c>
      <c r="E420" t="s">
        <v>443</v>
      </c>
      <c r="J420" t="str">
        <f t="shared" si="13"/>
        <v/>
      </c>
      <c r="L420" t="e">
        <f>IFERROR(INDEX(Teams!A:E,MATCH(Schedule!F420,Teams!E:E,0),1),INDEX(Teams!G:K,MATCH(Schedule!F420,Teams!K:K,0),1))</f>
        <v>#N/A</v>
      </c>
      <c r="M420" t="e">
        <f>IFERROR(INDEX(Teams!A:E,MATCH(Schedule!H420,Teams!E:E,0),1),INDEX(Teams!G:K,MATCH(Schedule!H420,Teams!K:K,0),1))</f>
        <v>#N/A</v>
      </c>
    </row>
    <row r="421" spans="1:13">
      <c r="A421">
        <v>420</v>
      </c>
      <c r="B421" t="e">
        <f t="shared" si="12"/>
        <v>#N/A</v>
      </c>
      <c r="C421" s="38">
        <v>36287</v>
      </c>
      <c r="D421" t="s">
        <v>0</v>
      </c>
      <c r="E421" t="s">
        <v>444</v>
      </c>
      <c r="J421" t="str">
        <f t="shared" si="13"/>
        <v/>
      </c>
      <c r="L421" t="e">
        <f>IFERROR(INDEX(Teams!A:E,MATCH(Schedule!F421,Teams!E:E,0),1),INDEX(Teams!G:K,MATCH(Schedule!F421,Teams!K:K,0),1))</f>
        <v>#N/A</v>
      </c>
      <c r="M421" t="e">
        <f>IFERROR(INDEX(Teams!A:E,MATCH(Schedule!H421,Teams!E:E,0),1),INDEX(Teams!G:K,MATCH(Schedule!H421,Teams!K:K,0),1))</f>
        <v>#N/A</v>
      </c>
    </row>
    <row r="422" spans="1:13">
      <c r="A422">
        <v>421</v>
      </c>
      <c r="B422" t="e">
        <f t="shared" si="12"/>
        <v>#N/A</v>
      </c>
      <c r="C422" s="38">
        <v>36287</v>
      </c>
      <c r="D422" t="s">
        <v>16</v>
      </c>
      <c r="E422" t="s">
        <v>445</v>
      </c>
      <c r="J422" t="str">
        <f t="shared" si="13"/>
        <v/>
      </c>
      <c r="L422" t="e">
        <f>IFERROR(INDEX(Teams!A:E,MATCH(Schedule!F422,Teams!E:E,0),1),INDEX(Teams!G:K,MATCH(Schedule!F422,Teams!K:K,0),1))</f>
        <v>#N/A</v>
      </c>
      <c r="M422" t="e">
        <f>IFERROR(INDEX(Teams!A:E,MATCH(Schedule!H422,Teams!E:E,0),1),INDEX(Teams!G:K,MATCH(Schedule!H422,Teams!K:K,0),1))</f>
        <v>#N/A</v>
      </c>
    </row>
    <row r="423" spans="1:13">
      <c r="A423">
        <v>422</v>
      </c>
      <c r="B423" t="e">
        <f t="shared" si="12"/>
        <v>#N/A</v>
      </c>
      <c r="C423" s="38">
        <v>36287</v>
      </c>
      <c r="D423" t="s">
        <v>63</v>
      </c>
      <c r="E423" t="s">
        <v>446</v>
      </c>
      <c r="J423" t="str">
        <f t="shared" si="13"/>
        <v/>
      </c>
      <c r="L423" t="e">
        <f>IFERROR(INDEX(Teams!A:E,MATCH(Schedule!F423,Teams!E:E,0),1),INDEX(Teams!G:K,MATCH(Schedule!F423,Teams!K:K,0),1))</f>
        <v>#N/A</v>
      </c>
      <c r="M423" t="e">
        <f>IFERROR(INDEX(Teams!A:E,MATCH(Schedule!H423,Teams!E:E,0),1),INDEX(Teams!G:K,MATCH(Schedule!H423,Teams!K:K,0),1))</f>
        <v>#N/A</v>
      </c>
    </row>
    <row r="424" spans="1:13">
      <c r="A424">
        <v>423</v>
      </c>
      <c r="B424" t="e">
        <f t="shared" si="12"/>
        <v>#N/A</v>
      </c>
      <c r="C424" s="38">
        <v>36287</v>
      </c>
      <c r="D424" t="s">
        <v>34</v>
      </c>
      <c r="E424" t="s">
        <v>447</v>
      </c>
      <c r="J424" t="str">
        <f t="shared" si="13"/>
        <v/>
      </c>
      <c r="L424" t="e">
        <f>IFERROR(INDEX(Teams!A:E,MATCH(Schedule!F424,Teams!E:E,0),1),INDEX(Teams!G:K,MATCH(Schedule!F424,Teams!K:K,0),1))</f>
        <v>#N/A</v>
      </c>
      <c r="M424" t="e">
        <f>IFERROR(INDEX(Teams!A:E,MATCH(Schedule!H424,Teams!E:E,0),1),INDEX(Teams!G:K,MATCH(Schedule!H424,Teams!K:K,0),1))</f>
        <v>#N/A</v>
      </c>
    </row>
    <row r="425" spans="1:13">
      <c r="A425">
        <v>424</v>
      </c>
      <c r="B425" t="e">
        <f t="shared" si="12"/>
        <v>#N/A</v>
      </c>
      <c r="C425" s="38">
        <v>36287</v>
      </c>
      <c r="D425" t="s">
        <v>126</v>
      </c>
      <c r="E425" t="s">
        <v>448</v>
      </c>
      <c r="J425" t="str">
        <f t="shared" si="13"/>
        <v/>
      </c>
      <c r="L425" t="e">
        <f>IFERROR(INDEX(Teams!A:E,MATCH(Schedule!F425,Teams!E:E,0),1),INDEX(Teams!G:K,MATCH(Schedule!F425,Teams!K:K,0),1))</f>
        <v>#N/A</v>
      </c>
      <c r="M425" t="e">
        <f>IFERROR(INDEX(Teams!A:E,MATCH(Schedule!H425,Teams!E:E,0),1),INDEX(Teams!G:K,MATCH(Schedule!H425,Teams!K:K,0),1))</f>
        <v>#N/A</v>
      </c>
    </row>
    <row r="426" spans="1:13">
      <c r="A426">
        <v>425</v>
      </c>
      <c r="B426" t="e">
        <f t="shared" si="12"/>
        <v>#N/A</v>
      </c>
      <c r="C426" s="38">
        <v>36287</v>
      </c>
      <c r="D426" t="s">
        <v>128</v>
      </c>
      <c r="E426" t="s">
        <v>449</v>
      </c>
      <c r="J426" t="str">
        <f t="shared" si="13"/>
        <v/>
      </c>
      <c r="L426" t="e">
        <f>IFERROR(INDEX(Teams!A:E,MATCH(Schedule!F426,Teams!E:E,0),1),INDEX(Teams!G:K,MATCH(Schedule!F426,Teams!K:K,0),1))</f>
        <v>#N/A</v>
      </c>
      <c r="M426" t="e">
        <f>IFERROR(INDEX(Teams!A:E,MATCH(Schedule!H426,Teams!E:E,0),1),INDEX(Teams!G:K,MATCH(Schedule!H426,Teams!K:K,0),1))</f>
        <v>#N/A</v>
      </c>
    </row>
    <row r="427" spans="1:13">
      <c r="A427">
        <v>426</v>
      </c>
      <c r="B427" t="e">
        <f t="shared" si="12"/>
        <v>#N/A</v>
      </c>
      <c r="C427" s="38">
        <v>36287</v>
      </c>
      <c r="D427" t="s">
        <v>14</v>
      </c>
      <c r="E427" t="s">
        <v>450</v>
      </c>
      <c r="J427" t="str">
        <f t="shared" si="13"/>
        <v/>
      </c>
      <c r="L427" t="e">
        <f>IFERROR(INDEX(Teams!A:E,MATCH(Schedule!F427,Teams!E:E,0),1),INDEX(Teams!G:K,MATCH(Schedule!F427,Teams!K:K,0),1))</f>
        <v>#N/A</v>
      </c>
      <c r="M427" t="e">
        <f>IFERROR(INDEX(Teams!A:E,MATCH(Schedule!H427,Teams!E:E,0),1),INDEX(Teams!G:K,MATCH(Schedule!H427,Teams!K:K,0),1))</f>
        <v>#N/A</v>
      </c>
    </row>
    <row r="428" spans="1:13">
      <c r="A428">
        <v>427</v>
      </c>
      <c r="B428" t="e">
        <f t="shared" si="12"/>
        <v>#N/A</v>
      </c>
      <c r="C428" s="38">
        <v>36287</v>
      </c>
      <c r="D428" t="s">
        <v>18</v>
      </c>
      <c r="E428" t="s">
        <v>139</v>
      </c>
      <c r="J428" t="str">
        <f t="shared" si="13"/>
        <v/>
      </c>
      <c r="L428" t="e">
        <f>IFERROR(INDEX(Teams!A:E,MATCH(Schedule!F428,Teams!E:E,0),1),INDEX(Teams!G:K,MATCH(Schedule!F428,Teams!K:K,0),1))</f>
        <v>#N/A</v>
      </c>
      <c r="M428" t="e">
        <f>IFERROR(INDEX(Teams!A:E,MATCH(Schedule!H428,Teams!E:E,0),1),INDEX(Teams!G:K,MATCH(Schedule!H428,Teams!K:K,0),1))</f>
        <v>#N/A</v>
      </c>
    </row>
    <row r="429" spans="1:13">
      <c r="A429">
        <v>428</v>
      </c>
      <c r="B429" t="e">
        <f t="shared" si="12"/>
        <v>#N/A</v>
      </c>
      <c r="C429" s="38">
        <v>36288</v>
      </c>
      <c r="D429" t="s">
        <v>130</v>
      </c>
      <c r="E429" t="s">
        <v>451</v>
      </c>
      <c r="J429" t="str">
        <f t="shared" si="13"/>
        <v/>
      </c>
      <c r="L429" t="e">
        <f>IFERROR(INDEX(Teams!A:E,MATCH(Schedule!F429,Teams!E:E,0),1),INDEX(Teams!G:K,MATCH(Schedule!F429,Teams!K:K,0),1))</f>
        <v>#N/A</v>
      </c>
      <c r="M429" t="e">
        <f>IFERROR(INDEX(Teams!A:E,MATCH(Schedule!H429,Teams!E:E,0),1),INDEX(Teams!G:K,MATCH(Schedule!H429,Teams!K:K,0),1))</f>
        <v>#N/A</v>
      </c>
    </row>
    <row r="430" spans="1:13">
      <c r="A430">
        <v>429</v>
      </c>
      <c r="B430" t="e">
        <f t="shared" si="12"/>
        <v>#N/A</v>
      </c>
      <c r="C430" s="38">
        <v>36288</v>
      </c>
      <c r="D430" t="s">
        <v>115</v>
      </c>
      <c r="E430" t="s">
        <v>452</v>
      </c>
      <c r="J430" t="str">
        <f t="shared" si="13"/>
        <v/>
      </c>
      <c r="L430" t="e">
        <f>IFERROR(INDEX(Teams!A:E,MATCH(Schedule!F430,Teams!E:E,0),1),INDEX(Teams!G:K,MATCH(Schedule!F430,Teams!K:K,0),1))</f>
        <v>#N/A</v>
      </c>
      <c r="M430" t="e">
        <f>IFERROR(INDEX(Teams!A:E,MATCH(Schedule!H430,Teams!E:E,0),1),INDEX(Teams!G:K,MATCH(Schedule!H430,Teams!K:K,0),1))</f>
        <v>#N/A</v>
      </c>
    </row>
    <row r="431" spans="1:13">
      <c r="A431">
        <v>430</v>
      </c>
      <c r="B431" t="e">
        <f t="shared" si="12"/>
        <v>#N/A</v>
      </c>
      <c r="C431" s="38">
        <v>36288</v>
      </c>
      <c r="D431" t="s">
        <v>71</v>
      </c>
      <c r="E431" t="s">
        <v>453</v>
      </c>
      <c r="J431" t="str">
        <f t="shared" si="13"/>
        <v/>
      </c>
      <c r="L431" t="e">
        <f>IFERROR(INDEX(Teams!A:E,MATCH(Schedule!F431,Teams!E:E,0),1),INDEX(Teams!G:K,MATCH(Schedule!F431,Teams!K:K,0),1))</f>
        <v>#N/A</v>
      </c>
      <c r="M431" t="e">
        <f>IFERROR(INDEX(Teams!A:E,MATCH(Schedule!H431,Teams!E:E,0),1),INDEX(Teams!G:K,MATCH(Schedule!H431,Teams!K:K,0),1))</f>
        <v>#N/A</v>
      </c>
    </row>
    <row r="432" spans="1:13">
      <c r="A432">
        <v>431</v>
      </c>
      <c r="B432" t="e">
        <f t="shared" si="12"/>
        <v>#N/A</v>
      </c>
      <c r="C432" s="38">
        <v>36288</v>
      </c>
      <c r="D432" t="s">
        <v>65</v>
      </c>
      <c r="E432" t="s">
        <v>454</v>
      </c>
      <c r="J432" t="str">
        <f t="shared" si="13"/>
        <v/>
      </c>
      <c r="L432" t="e">
        <f>IFERROR(INDEX(Teams!A:E,MATCH(Schedule!F432,Teams!E:E,0),1),INDEX(Teams!G:K,MATCH(Schedule!F432,Teams!K:K,0),1))</f>
        <v>#N/A</v>
      </c>
      <c r="M432" t="e">
        <f>IFERROR(INDEX(Teams!A:E,MATCH(Schedule!H432,Teams!E:E,0),1),INDEX(Teams!G:K,MATCH(Schedule!H432,Teams!K:K,0),1))</f>
        <v>#N/A</v>
      </c>
    </row>
    <row r="433" spans="1:13">
      <c r="A433">
        <v>432</v>
      </c>
      <c r="B433" t="e">
        <f t="shared" si="12"/>
        <v>#N/A</v>
      </c>
      <c r="C433" s="38">
        <v>36288</v>
      </c>
      <c r="D433" t="s">
        <v>113</v>
      </c>
      <c r="E433" t="s">
        <v>455</v>
      </c>
      <c r="J433" t="str">
        <f t="shared" si="13"/>
        <v/>
      </c>
      <c r="L433" t="e">
        <f>IFERROR(INDEX(Teams!A:E,MATCH(Schedule!F433,Teams!E:E,0),1),INDEX(Teams!G:K,MATCH(Schedule!F433,Teams!K:K,0),1))</f>
        <v>#N/A</v>
      </c>
      <c r="M433" t="e">
        <f>IFERROR(INDEX(Teams!A:E,MATCH(Schedule!H433,Teams!E:E,0),1),INDEX(Teams!G:K,MATCH(Schedule!H433,Teams!K:K,0),1))</f>
        <v>#N/A</v>
      </c>
    </row>
    <row r="434" spans="1:13">
      <c r="A434">
        <v>433</v>
      </c>
      <c r="B434" t="e">
        <f t="shared" si="12"/>
        <v>#N/A</v>
      </c>
      <c r="C434" s="38">
        <v>36288</v>
      </c>
      <c r="D434" t="s">
        <v>118</v>
      </c>
      <c r="E434" t="s">
        <v>456</v>
      </c>
      <c r="J434" t="str">
        <f t="shared" si="13"/>
        <v/>
      </c>
      <c r="L434" t="e">
        <f>IFERROR(INDEX(Teams!A:E,MATCH(Schedule!F434,Teams!E:E,0),1),INDEX(Teams!G:K,MATCH(Schedule!F434,Teams!K:K,0),1))</f>
        <v>#N/A</v>
      </c>
      <c r="M434" t="e">
        <f>IFERROR(INDEX(Teams!A:E,MATCH(Schedule!H434,Teams!E:E,0),1),INDEX(Teams!G:K,MATCH(Schedule!H434,Teams!K:K,0),1))</f>
        <v>#N/A</v>
      </c>
    </row>
    <row r="435" spans="1:13">
      <c r="A435">
        <v>434</v>
      </c>
      <c r="B435" t="e">
        <f t="shared" si="12"/>
        <v>#N/A</v>
      </c>
      <c r="C435" s="38">
        <v>36288</v>
      </c>
      <c r="D435" t="s">
        <v>29</v>
      </c>
      <c r="E435" t="s">
        <v>457</v>
      </c>
      <c r="J435" t="str">
        <f t="shared" si="13"/>
        <v/>
      </c>
      <c r="L435" t="e">
        <f>IFERROR(INDEX(Teams!A:E,MATCH(Schedule!F435,Teams!E:E,0),1),INDEX(Teams!G:K,MATCH(Schedule!F435,Teams!K:K,0),1))</f>
        <v>#N/A</v>
      </c>
      <c r="M435" t="e">
        <f>IFERROR(INDEX(Teams!A:E,MATCH(Schedule!H435,Teams!E:E,0),1),INDEX(Teams!G:K,MATCH(Schedule!H435,Teams!K:K,0),1))</f>
        <v>#N/A</v>
      </c>
    </row>
    <row r="436" spans="1:13">
      <c r="A436">
        <v>435</v>
      </c>
      <c r="B436" t="e">
        <f t="shared" si="12"/>
        <v>#N/A</v>
      </c>
      <c r="C436" s="38">
        <v>36288</v>
      </c>
      <c r="D436" t="s">
        <v>0</v>
      </c>
      <c r="E436" t="s">
        <v>458</v>
      </c>
      <c r="J436" t="str">
        <f t="shared" si="13"/>
        <v/>
      </c>
      <c r="L436" t="e">
        <f>IFERROR(INDEX(Teams!A:E,MATCH(Schedule!F436,Teams!E:E,0),1),INDEX(Teams!G:K,MATCH(Schedule!F436,Teams!K:K,0),1))</f>
        <v>#N/A</v>
      </c>
      <c r="M436" t="e">
        <f>IFERROR(INDEX(Teams!A:E,MATCH(Schedule!H436,Teams!E:E,0),1),INDEX(Teams!G:K,MATCH(Schedule!H436,Teams!K:K,0),1))</f>
        <v>#N/A</v>
      </c>
    </row>
    <row r="437" spans="1:13">
      <c r="A437">
        <v>436</v>
      </c>
      <c r="B437" t="e">
        <f t="shared" si="12"/>
        <v>#N/A</v>
      </c>
      <c r="C437" s="38">
        <v>36288</v>
      </c>
      <c r="D437" t="s">
        <v>16</v>
      </c>
      <c r="E437" t="s">
        <v>459</v>
      </c>
      <c r="J437" t="str">
        <f t="shared" si="13"/>
        <v/>
      </c>
      <c r="L437" t="e">
        <f>IFERROR(INDEX(Teams!A:E,MATCH(Schedule!F437,Teams!E:E,0),1),INDEX(Teams!G:K,MATCH(Schedule!F437,Teams!K:K,0),1))</f>
        <v>#N/A</v>
      </c>
      <c r="M437" t="e">
        <f>IFERROR(INDEX(Teams!A:E,MATCH(Schedule!H437,Teams!E:E,0),1),INDEX(Teams!G:K,MATCH(Schedule!H437,Teams!K:K,0),1))</f>
        <v>#N/A</v>
      </c>
    </row>
    <row r="438" spans="1:13">
      <c r="A438">
        <v>437</v>
      </c>
      <c r="B438" t="e">
        <f t="shared" si="12"/>
        <v>#N/A</v>
      </c>
      <c r="C438" s="38">
        <v>36288</v>
      </c>
      <c r="D438" t="s">
        <v>63</v>
      </c>
      <c r="E438" t="s">
        <v>460</v>
      </c>
      <c r="J438" t="str">
        <f t="shared" si="13"/>
        <v/>
      </c>
      <c r="L438" t="e">
        <f>IFERROR(INDEX(Teams!A:E,MATCH(Schedule!F438,Teams!E:E,0),1),INDEX(Teams!G:K,MATCH(Schedule!F438,Teams!K:K,0),1))</f>
        <v>#N/A</v>
      </c>
      <c r="M438" t="e">
        <f>IFERROR(INDEX(Teams!A:E,MATCH(Schedule!H438,Teams!E:E,0),1),INDEX(Teams!G:K,MATCH(Schedule!H438,Teams!K:K,0),1))</f>
        <v>#N/A</v>
      </c>
    </row>
    <row r="439" spans="1:13">
      <c r="A439">
        <v>438</v>
      </c>
      <c r="B439" t="e">
        <f t="shared" si="12"/>
        <v>#N/A</v>
      </c>
      <c r="C439" s="38">
        <v>36288</v>
      </c>
      <c r="D439" t="s">
        <v>34</v>
      </c>
      <c r="E439" t="s">
        <v>461</v>
      </c>
      <c r="J439" t="str">
        <f t="shared" si="13"/>
        <v/>
      </c>
      <c r="L439" t="e">
        <f>IFERROR(INDEX(Teams!A:E,MATCH(Schedule!F439,Teams!E:E,0),1),INDEX(Teams!G:K,MATCH(Schedule!F439,Teams!K:K,0),1))</f>
        <v>#N/A</v>
      </c>
      <c r="M439" t="e">
        <f>IFERROR(INDEX(Teams!A:E,MATCH(Schedule!H439,Teams!E:E,0),1),INDEX(Teams!G:K,MATCH(Schedule!H439,Teams!K:K,0),1))</f>
        <v>#N/A</v>
      </c>
    </row>
    <row r="440" spans="1:13">
      <c r="A440">
        <v>439</v>
      </c>
      <c r="B440" t="e">
        <f t="shared" si="12"/>
        <v>#N/A</v>
      </c>
      <c r="C440" s="38">
        <v>36288</v>
      </c>
      <c r="D440" t="s">
        <v>126</v>
      </c>
      <c r="E440" t="s">
        <v>462</v>
      </c>
      <c r="J440" t="str">
        <f t="shared" si="13"/>
        <v/>
      </c>
      <c r="L440" t="e">
        <f>IFERROR(INDEX(Teams!A:E,MATCH(Schedule!F440,Teams!E:E,0),1),INDEX(Teams!G:K,MATCH(Schedule!F440,Teams!K:K,0),1))</f>
        <v>#N/A</v>
      </c>
      <c r="M440" t="e">
        <f>IFERROR(INDEX(Teams!A:E,MATCH(Schedule!H440,Teams!E:E,0),1),INDEX(Teams!G:K,MATCH(Schedule!H440,Teams!K:K,0),1))</f>
        <v>#N/A</v>
      </c>
    </row>
    <row r="441" spans="1:13">
      <c r="A441">
        <v>440</v>
      </c>
      <c r="B441" t="e">
        <f t="shared" si="12"/>
        <v>#N/A</v>
      </c>
      <c r="C441" s="38">
        <v>36288</v>
      </c>
      <c r="D441" t="s">
        <v>128</v>
      </c>
      <c r="E441" t="s">
        <v>463</v>
      </c>
      <c r="J441" t="str">
        <f t="shared" si="13"/>
        <v/>
      </c>
      <c r="L441" t="e">
        <f>IFERROR(INDEX(Teams!A:E,MATCH(Schedule!F441,Teams!E:E,0),1),INDEX(Teams!G:K,MATCH(Schedule!F441,Teams!K:K,0),1))</f>
        <v>#N/A</v>
      </c>
      <c r="M441" t="e">
        <f>IFERROR(INDEX(Teams!A:E,MATCH(Schedule!H441,Teams!E:E,0),1),INDEX(Teams!G:K,MATCH(Schedule!H441,Teams!K:K,0),1))</f>
        <v>#N/A</v>
      </c>
    </row>
    <row r="442" spans="1:13">
      <c r="A442">
        <v>441</v>
      </c>
      <c r="B442" t="e">
        <f t="shared" si="12"/>
        <v>#N/A</v>
      </c>
      <c r="C442" s="38">
        <v>36288</v>
      </c>
      <c r="D442" t="s">
        <v>14</v>
      </c>
      <c r="E442" t="s">
        <v>464</v>
      </c>
      <c r="J442" t="str">
        <f t="shared" si="13"/>
        <v/>
      </c>
      <c r="L442" t="e">
        <f>IFERROR(INDEX(Teams!A:E,MATCH(Schedule!F442,Teams!E:E,0),1),INDEX(Teams!G:K,MATCH(Schedule!F442,Teams!K:K,0),1))</f>
        <v>#N/A</v>
      </c>
      <c r="M442" t="e">
        <f>IFERROR(INDEX(Teams!A:E,MATCH(Schedule!H442,Teams!E:E,0),1),INDEX(Teams!G:K,MATCH(Schedule!H442,Teams!K:K,0),1))</f>
        <v>#N/A</v>
      </c>
    </row>
    <row r="443" spans="1:13">
      <c r="A443">
        <v>442</v>
      </c>
      <c r="B443" t="e">
        <f t="shared" si="12"/>
        <v>#N/A</v>
      </c>
      <c r="C443" s="38">
        <v>36288</v>
      </c>
      <c r="D443" t="s">
        <v>18</v>
      </c>
      <c r="E443" t="s">
        <v>465</v>
      </c>
      <c r="J443" t="str">
        <f t="shared" si="13"/>
        <v/>
      </c>
      <c r="L443" t="e">
        <f>IFERROR(INDEX(Teams!A:E,MATCH(Schedule!F443,Teams!E:E,0),1),INDEX(Teams!G:K,MATCH(Schedule!F443,Teams!K:K,0),1))</f>
        <v>#N/A</v>
      </c>
      <c r="M443" t="e">
        <f>IFERROR(INDEX(Teams!A:E,MATCH(Schedule!H443,Teams!E:E,0),1),INDEX(Teams!G:K,MATCH(Schedule!H443,Teams!K:K,0),1))</f>
        <v>#N/A</v>
      </c>
    </row>
    <row r="444" spans="1:13">
      <c r="A444">
        <v>443</v>
      </c>
      <c r="B444" t="e">
        <f t="shared" si="12"/>
        <v>#N/A</v>
      </c>
      <c r="C444" s="38">
        <v>36289</v>
      </c>
      <c r="D444" t="s">
        <v>130</v>
      </c>
      <c r="E444" t="s">
        <v>466</v>
      </c>
      <c r="J444" t="str">
        <f t="shared" si="13"/>
        <v/>
      </c>
      <c r="L444" t="e">
        <f>IFERROR(INDEX(Teams!A:E,MATCH(Schedule!F444,Teams!E:E,0),1),INDEX(Teams!G:K,MATCH(Schedule!F444,Teams!K:K,0),1))</f>
        <v>#N/A</v>
      </c>
      <c r="M444" t="e">
        <f>IFERROR(INDEX(Teams!A:E,MATCH(Schedule!H444,Teams!E:E,0),1),INDEX(Teams!G:K,MATCH(Schedule!H444,Teams!K:K,0),1))</f>
        <v>#N/A</v>
      </c>
    </row>
    <row r="445" spans="1:13">
      <c r="A445">
        <v>444</v>
      </c>
      <c r="B445" t="e">
        <f t="shared" si="12"/>
        <v>#N/A</v>
      </c>
      <c r="C445" s="38">
        <v>36289</v>
      </c>
      <c r="D445" t="s">
        <v>115</v>
      </c>
      <c r="E445" t="s">
        <v>467</v>
      </c>
      <c r="J445" t="str">
        <f t="shared" si="13"/>
        <v/>
      </c>
      <c r="L445" t="e">
        <f>IFERROR(INDEX(Teams!A:E,MATCH(Schedule!F445,Teams!E:E,0),1),INDEX(Teams!G:K,MATCH(Schedule!F445,Teams!K:K,0),1))</f>
        <v>#N/A</v>
      </c>
      <c r="M445" t="e">
        <f>IFERROR(INDEX(Teams!A:E,MATCH(Schedule!H445,Teams!E:E,0),1),INDEX(Teams!G:K,MATCH(Schedule!H445,Teams!K:K,0),1))</f>
        <v>#N/A</v>
      </c>
    </row>
    <row r="446" spans="1:13">
      <c r="A446">
        <v>445</v>
      </c>
      <c r="B446" t="e">
        <f t="shared" si="12"/>
        <v>#N/A</v>
      </c>
      <c r="C446" s="38">
        <v>36289</v>
      </c>
      <c r="D446" t="s">
        <v>71</v>
      </c>
      <c r="E446" t="s">
        <v>468</v>
      </c>
      <c r="J446" t="str">
        <f t="shared" si="13"/>
        <v/>
      </c>
      <c r="L446" t="e">
        <f>IFERROR(INDEX(Teams!A:E,MATCH(Schedule!F446,Teams!E:E,0),1),INDEX(Teams!G:K,MATCH(Schedule!F446,Teams!K:K,0),1))</f>
        <v>#N/A</v>
      </c>
      <c r="M446" t="e">
        <f>IFERROR(INDEX(Teams!A:E,MATCH(Schedule!H446,Teams!E:E,0),1),INDEX(Teams!G:K,MATCH(Schedule!H446,Teams!K:K,0),1))</f>
        <v>#N/A</v>
      </c>
    </row>
    <row r="447" spans="1:13">
      <c r="A447">
        <v>446</v>
      </c>
      <c r="B447" t="e">
        <f t="shared" si="12"/>
        <v>#N/A</v>
      </c>
      <c r="C447" s="38">
        <v>36289</v>
      </c>
      <c r="D447" t="s">
        <v>65</v>
      </c>
      <c r="E447" t="s">
        <v>469</v>
      </c>
      <c r="J447" t="str">
        <f t="shared" si="13"/>
        <v/>
      </c>
      <c r="L447" t="e">
        <f>IFERROR(INDEX(Teams!A:E,MATCH(Schedule!F447,Teams!E:E,0),1),INDEX(Teams!G:K,MATCH(Schedule!F447,Teams!K:K,0),1))</f>
        <v>#N/A</v>
      </c>
      <c r="M447" t="e">
        <f>IFERROR(INDEX(Teams!A:E,MATCH(Schedule!H447,Teams!E:E,0),1),INDEX(Teams!G:K,MATCH(Schedule!H447,Teams!K:K,0),1))</f>
        <v>#N/A</v>
      </c>
    </row>
    <row r="448" spans="1:13">
      <c r="A448">
        <v>447</v>
      </c>
      <c r="B448" t="e">
        <f t="shared" si="12"/>
        <v>#N/A</v>
      </c>
      <c r="C448" s="38">
        <v>36289</v>
      </c>
      <c r="D448" t="s">
        <v>113</v>
      </c>
      <c r="E448" t="s">
        <v>470</v>
      </c>
      <c r="J448" t="str">
        <f t="shared" si="13"/>
        <v/>
      </c>
      <c r="L448" t="e">
        <f>IFERROR(INDEX(Teams!A:E,MATCH(Schedule!F448,Teams!E:E,0),1),INDEX(Teams!G:K,MATCH(Schedule!F448,Teams!K:K,0),1))</f>
        <v>#N/A</v>
      </c>
      <c r="M448" t="e">
        <f>IFERROR(INDEX(Teams!A:E,MATCH(Schedule!H448,Teams!E:E,0),1),INDEX(Teams!G:K,MATCH(Schedule!H448,Teams!K:K,0),1))</f>
        <v>#N/A</v>
      </c>
    </row>
    <row r="449" spans="1:13">
      <c r="A449">
        <v>448</v>
      </c>
      <c r="B449" t="e">
        <f t="shared" si="12"/>
        <v>#N/A</v>
      </c>
      <c r="C449" s="38">
        <v>36289</v>
      </c>
      <c r="D449" t="s">
        <v>118</v>
      </c>
      <c r="E449" t="s">
        <v>471</v>
      </c>
      <c r="J449" t="str">
        <f t="shared" si="13"/>
        <v/>
      </c>
      <c r="L449" t="e">
        <f>IFERROR(INDEX(Teams!A:E,MATCH(Schedule!F449,Teams!E:E,0),1),INDEX(Teams!G:K,MATCH(Schedule!F449,Teams!K:K,0),1))</f>
        <v>#N/A</v>
      </c>
      <c r="M449" t="e">
        <f>IFERROR(INDEX(Teams!A:E,MATCH(Schedule!H449,Teams!E:E,0),1),INDEX(Teams!G:K,MATCH(Schedule!H449,Teams!K:K,0),1))</f>
        <v>#N/A</v>
      </c>
    </row>
    <row r="450" spans="1:13">
      <c r="A450">
        <v>449</v>
      </c>
      <c r="B450" t="e">
        <f t="shared" si="12"/>
        <v>#N/A</v>
      </c>
      <c r="C450" s="38">
        <v>36289</v>
      </c>
      <c r="D450" t="s">
        <v>29</v>
      </c>
      <c r="E450" t="s">
        <v>472</v>
      </c>
      <c r="J450" t="str">
        <f t="shared" si="13"/>
        <v/>
      </c>
      <c r="L450" t="e">
        <f>IFERROR(INDEX(Teams!A:E,MATCH(Schedule!F450,Teams!E:E,0),1),INDEX(Teams!G:K,MATCH(Schedule!F450,Teams!K:K,0),1))</f>
        <v>#N/A</v>
      </c>
      <c r="M450" t="e">
        <f>IFERROR(INDEX(Teams!A:E,MATCH(Schedule!H450,Teams!E:E,0),1),INDEX(Teams!G:K,MATCH(Schedule!H450,Teams!K:K,0),1))</f>
        <v>#N/A</v>
      </c>
    </row>
    <row r="451" spans="1:13">
      <c r="A451">
        <v>450</v>
      </c>
      <c r="B451" t="e">
        <f t="shared" ref="B451:B514" si="14">TEXT(C451,"yyyymmdd")&amp;"_"&amp;L451&amp;"@"&amp;M451</f>
        <v>#N/A</v>
      </c>
      <c r="C451" s="38">
        <v>36289</v>
      </c>
      <c r="D451" t="s">
        <v>0</v>
      </c>
      <c r="E451" t="s">
        <v>473</v>
      </c>
      <c r="J451" t="str">
        <f t="shared" ref="J451:J514" si="15">IF(I451&gt;G451,"W",IF(I451=G451,"","L"))</f>
        <v/>
      </c>
      <c r="L451" t="e">
        <f>IFERROR(INDEX(Teams!A:E,MATCH(Schedule!F451,Teams!E:E,0),1),INDEX(Teams!G:K,MATCH(Schedule!F451,Teams!K:K,0),1))</f>
        <v>#N/A</v>
      </c>
      <c r="M451" t="e">
        <f>IFERROR(INDEX(Teams!A:E,MATCH(Schedule!H451,Teams!E:E,0),1),INDEX(Teams!G:K,MATCH(Schedule!H451,Teams!K:K,0),1))</f>
        <v>#N/A</v>
      </c>
    </row>
    <row r="452" spans="1:13">
      <c r="A452">
        <v>451</v>
      </c>
      <c r="B452" t="e">
        <f t="shared" si="14"/>
        <v>#N/A</v>
      </c>
      <c r="C452" s="38">
        <v>36289</v>
      </c>
      <c r="D452" t="s">
        <v>16</v>
      </c>
      <c r="E452" t="s">
        <v>474</v>
      </c>
      <c r="J452" t="str">
        <f t="shared" si="15"/>
        <v/>
      </c>
      <c r="L452" t="e">
        <f>IFERROR(INDEX(Teams!A:E,MATCH(Schedule!F452,Teams!E:E,0),1),INDEX(Teams!G:K,MATCH(Schedule!F452,Teams!K:K,0),1))</f>
        <v>#N/A</v>
      </c>
      <c r="M452" t="e">
        <f>IFERROR(INDEX(Teams!A:E,MATCH(Schedule!H452,Teams!E:E,0),1),INDEX(Teams!G:K,MATCH(Schedule!H452,Teams!K:K,0),1))</f>
        <v>#N/A</v>
      </c>
    </row>
    <row r="453" spans="1:13">
      <c r="A453">
        <v>452</v>
      </c>
      <c r="B453" t="e">
        <f t="shared" si="14"/>
        <v>#N/A</v>
      </c>
      <c r="C453" s="38">
        <v>36289</v>
      </c>
      <c r="D453" t="s">
        <v>63</v>
      </c>
      <c r="E453" t="s">
        <v>475</v>
      </c>
      <c r="J453" t="str">
        <f t="shared" si="15"/>
        <v/>
      </c>
      <c r="L453" t="e">
        <f>IFERROR(INDEX(Teams!A:E,MATCH(Schedule!F453,Teams!E:E,0),1),INDEX(Teams!G:K,MATCH(Schedule!F453,Teams!K:K,0),1))</f>
        <v>#N/A</v>
      </c>
      <c r="M453" t="e">
        <f>IFERROR(INDEX(Teams!A:E,MATCH(Schedule!H453,Teams!E:E,0),1),INDEX(Teams!G:K,MATCH(Schedule!H453,Teams!K:K,0),1))</f>
        <v>#N/A</v>
      </c>
    </row>
    <row r="454" spans="1:13">
      <c r="A454">
        <v>453</v>
      </c>
      <c r="B454" t="e">
        <f t="shared" si="14"/>
        <v>#N/A</v>
      </c>
      <c r="C454" s="38">
        <v>36289</v>
      </c>
      <c r="D454" t="s">
        <v>34</v>
      </c>
      <c r="E454" t="s">
        <v>476</v>
      </c>
      <c r="J454" t="str">
        <f t="shared" si="15"/>
        <v/>
      </c>
      <c r="L454" t="e">
        <f>IFERROR(INDEX(Teams!A:E,MATCH(Schedule!F454,Teams!E:E,0),1),INDEX(Teams!G:K,MATCH(Schedule!F454,Teams!K:K,0),1))</f>
        <v>#N/A</v>
      </c>
      <c r="M454" t="e">
        <f>IFERROR(INDEX(Teams!A:E,MATCH(Schedule!H454,Teams!E:E,0),1),INDEX(Teams!G:K,MATCH(Schedule!H454,Teams!K:K,0),1))</f>
        <v>#N/A</v>
      </c>
    </row>
    <row r="455" spans="1:13">
      <c r="A455">
        <v>454</v>
      </c>
      <c r="B455" t="e">
        <f t="shared" si="14"/>
        <v>#N/A</v>
      </c>
      <c r="C455" s="38">
        <v>36289</v>
      </c>
      <c r="D455" t="s">
        <v>126</v>
      </c>
      <c r="E455" t="s">
        <v>477</v>
      </c>
      <c r="J455" t="str">
        <f t="shared" si="15"/>
        <v/>
      </c>
      <c r="L455" t="e">
        <f>IFERROR(INDEX(Teams!A:E,MATCH(Schedule!F455,Teams!E:E,0),1),INDEX(Teams!G:K,MATCH(Schedule!F455,Teams!K:K,0),1))</f>
        <v>#N/A</v>
      </c>
      <c r="M455" t="e">
        <f>IFERROR(INDEX(Teams!A:E,MATCH(Schedule!H455,Teams!E:E,0),1),INDEX(Teams!G:K,MATCH(Schedule!H455,Teams!K:K,0),1))</f>
        <v>#N/A</v>
      </c>
    </row>
    <row r="456" spans="1:13">
      <c r="A456">
        <v>455</v>
      </c>
      <c r="B456" t="e">
        <f t="shared" si="14"/>
        <v>#N/A</v>
      </c>
      <c r="C456" s="38">
        <v>36289</v>
      </c>
      <c r="D456" t="s">
        <v>128</v>
      </c>
      <c r="E456" t="s">
        <v>478</v>
      </c>
      <c r="J456" t="str">
        <f t="shared" si="15"/>
        <v/>
      </c>
      <c r="L456" t="e">
        <f>IFERROR(INDEX(Teams!A:E,MATCH(Schedule!F456,Teams!E:E,0),1),INDEX(Teams!G:K,MATCH(Schedule!F456,Teams!K:K,0),1))</f>
        <v>#N/A</v>
      </c>
      <c r="M456" t="e">
        <f>IFERROR(INDEX(Teams!A:E,MATCH(Schedule!H456,Teams!E:E,0),1),INDEX(Teams!G:K,MATCH(Schedule!H456,Teams!K:K,0),1))</f>
        <v>#N/A</v>
      </c>
    </row>
    <row r="457" spans="1:13">
      <c r="A457">
        <v>456</v>
      </c>
      <c r="B457" t="e">
        <f t="shared" si="14"/>
        <v>#N/A</v>
      </c>
      <c r="C457" s="38">
        <v>36289</v>
      </c>
      <c r="D457" t="s">
        <v>14</v>
      </c>
      <c r="E457" t="s">
        <v>479</v>
      </c>
      <c r="J457" t="str">
        <f t="shared" si="15"/>
        <v/>
      </c>
      <c r="L457" t="e">
        <f>IFERROR(INDEX(Teams!A:E,MATCH(Schedule!F457,Teams!E:E,0),1),INDEX(Teams!G:K,MATCH(Schedule!F457,Teams!K:K,0),1))</f>
        <v>#N/A</v>
      </c>
      <c r="M457" t="e">
        <f>IFERROR(INDEX(Teams!A:E,MATCH(Schedule!H457,Teams!E:E,0),1),INDEX(Teams!G:K,MATCH(Schedule!H457,Teams!K:K,0),1))</f>
        <v>#N/A</v>
      </c>
    </row>
    <row r="458" spans="1:13">
      <c r="A458">
        <v>457</v>
      </c>
      <c r="B458" t="e">
        <f t="shared" si="14"/>
        <v>#N/A</v>
      </c>
      <c r="C458" s="38">
        <v>36289</v>
      </c>
      <c r="D458" t="s">
        <v>18</v>
      </c>
      <c r="E458" t="s">
        <v>480</v>
      </c>
      <c r="J458" t="str">
        <f t="shared" si="15"/>
        <v/>
      </c>
      <c r="L458" t="e">
        <f>IFERROR(INDEX(Teams!A:E,MATCH(Schedule!F458,Teams!E:E,0),1),INDEX(Teams!G:K,MATCH(Schedule!F458,Teams!K:K,0),1))</f>
        <v>#N/A</v>
      </c>
      <c r="M458" t="e">
        <f>IFERROR(INDEX(Teams!A:E,MATCH(Schedule!H458,Teams!E:E,0),1),INDEX(Teams!G:K,MATCH(Schedule!H458,Teams!K:K,0),1))</f>
        <v>#N/A</v>
      </c>
    </row>
    <row r="459" spans="1:13">
      <c r="A459">
        <v>458</v>
      </c>
      <c r="B459" t="e">
        <f t="shared" si="14"/>
        <v>#N/A</v>
      </c>
      <c r="C459" s="38">
        <v>36290</v>
      </c>
      <c r="D459" t="s">
        <v>113</v>
      </c>
      <c r="E459" t="s">
        <v>481</v>
      </c>
      <c r="J459" t="str">
        <f t="shared" si="15"/>
        <v/>
      </c>
      <c r="L459" t="e">
        <f>IFERROR(INDEX(Teams!A:E,MATCH(Schedule!F459,Teams!E:E,0),1),INDEX(Teams!G:K,MATCH(Schedule!F459,Teams!K:K,0),1))</f>
        <v>#N/A</v>
      </c>
      <c r="M459" t="e">
        <f>IFERROR(INDEX(Teams!A:E,MATCH(Schedule!H459,Teams!E:E,0),1),INDEX(Teams!G:K,MATCH(Schedule!H459,Teams!K:K,0),1))</f>
        <v>#N/A</v>
      </c>
    </row>
    <row r="460" spans="1:13">
      <c r="A460">
        <v>459</v>
      </c>
      <c r="B460" t="e">
        <f t="shared" si="14"/>
        <v>#N/A</v>
      </c>
      <c r="C460" s="38">
        <v>36290</v>
      </c>
      <c r="D460" t="s">
        <v>130</v>
      </c>
      <c r="E460" t="s">
        <v>482</v>
      </c>
      <c r="J460" t="str">
        <f t="shared" si="15"/>
        <v/>
      </c>
      <c r="L460" t="e">
        <f>IFERROR(INDEX(Teams!A:E,MATCH(Schedule!F460,Teams!E:E,0),1),INDEX(Teams!G:K,MATCH(Schedule!F460,Teams!K:K,0),1))</f>
        <v>#N/A</v>
      </c>
      <c r="M460" t="e">
        <f>IFERROR(INDEX(Teams!A:E,MATCH(Schedule!H460,Teams!E:E,0),1),INDEX(Teams!G:K,MATCH(Schedule!H460,Teams!K:K,0),1))</f>
        <v>#N/A</v>
      </c>
    </row>
    <row r="461" spans="1:13">
      <c r="A461">
        <v>460</v>
      </c>
      <c r="B461" t="e">
        <f t="shared" si="14"/>
        <v>#N/A</v>
      </c>
      <c r="C461" s="38">
        <v>36290</v>
      </c>
      <c r="D461" t="s">
        <v>71</v>
      </c>
      <c r="E461" t="s">
        <v>483</v>
      </c>
      <c r="J461" t="str">
        <f t="shared" si="15"/>
        <v/>
      </c>
      <c r="L461" t="e">
        <f>IFERROR(INDEX(Teams!A:E,MATCH(Schedule!F461,Teams!E:E,0),1),INDEX(Teams!G:K,MATCH(Schedule!F461,Teams!K:K,0),1))</f>
        <v>#N/A</v>
      </c>
      <c r="M461" t="e">
        <f>IFERROR(INDEX(Teams!A:E,MATCH(Schedule!H461,Teams!E:E,0),1),INDEX(Teams!G:K,MATCH(Schedule!H461,Teams!K:K,0),1))</f>
        <v>#N/A</v>
      </c>
    </row>
    <row r="462" spans="1:13">
      <c r="A462">
        <v>461</v>
      </c>
      <c r="B462" t="e">
        <f t="shared" si="14"/>
        <v>#N/A</v>
      </c>
      <c r="C462" s="38">
        <v>36290</v>
      </c>
      <c r="D462" t="s">
        <v>29</v>
      </c>
      <c r="E462" t="s">
        <v>484</v>
      </c>
      <c r="J462" t="str">
        <f t="shared" si="15"/>
        <v/>
      </c>
      <c r="L462" t="e">
        <f>IFERROR(INDEX(Teams!A:E,MATCH(Schedule!F462,Teams!E:E,0),1),INDEX(Teams!G:K,MATCH(Schedule!F462,Teams!K:K,0),1))</f>
        <v>#N/A</v>
      </c>
      <c r="M462" t="e">
        <f>IFERROR(INDEX(Teams!A:E,MATCH(Schedule!H462,Teams!E:E,0),1),INDEX(Teams!G:K,MATCH(Schedule!H462,Teams!K:K,0),1))</f>
        <v>#N/A</v>
      </c>
    </row>
    <row r="463" spans="1:13">
      <c r="A463">
        <v>462</v>
      </c>
      <c r="B463" t="e">
        <f t="shared" si="14"/>
        <v>#N/A</v>
      </c>
      <c r="C463" s="38">
        <v>36290</v>
      </c>
      <c r="D463" t="s">
        <v>63</v>
      </c>
      <c r="E463" t="s">
        <v>485</v>
      </c>
      <c r="J463" t="str">
        <f t="shared" si="15"/>
        <v/>
      </c>
      <c r="L463" t="e">
        <f>IFERROR(INDEX(Teams!A:E,MATCH(Schedule!F463,Teams!E:E,0),1),INDEX(Teams!G:K,MATCH(Schedule!F463,Teams!K:K,0),1))</f>
        <v>#N/A</v>
      </c>
      <c r="M463" t="e">
        <f>IFERROR(INDEX(Teams!A:E,MATCH(Schedule!H463,Teams!E:E,0),1),INDEX(Teams!G:K,MATCH(Schedule!H463,Teams!K:K,0),1))</f>
        <v>#N/A</v>
      </c>
    </row>
    <row r="464" spans="1:13">
      <c r="A464">
        <v>463</v>
      </c>
      <c r="B464" t="e">
        <f t="shared" si="14"/>
        <v>#N/A</v>
      </c>
      <c r="C464" s="38">
        <v>36290</v>
      </c>
      <c r="D464" t="s">
        <v>16</v>
      </c>
      <c r="E464" t="s">
        <v>486</v>
      </c>
      <c r="J464" t="str">
        <f t="shared" si="15"/>
        <v/>
      </c>
      <c r="L464" t="e">
        <f>IFERROR(INDEX(Teams!A:E,MATCH(Schedule!F464,Teams!E:E,0),1),INDEX(Teams!G:K,MATCH(Schedule!F464,Teams!K:K,0),1))</f>
        <v>#N/A</v>
      </c>
      <c r="M464" t="e">
        <f>IFERROR(INDEX(Teams!A:E,MATCH(Schedule!H464,Teams!E:E,0),1),INDEX(Teams!G:K,MATCH(Schedule!H464,Teams!K:K,0),1))</f>
        <v>#N/A</v>
      </c>
    </row>
    <row r="465" spans="1:13">
      <c r="A465">
        <v>464</v>
      </c>
      <c r="B465" t="e">
        <f t="shared" si="14"/>
        <v>#N/A</v>
      </c>
      <c r="C465" s="38">
        <v>36290</v>
      </c>
      <c r="D465" t="s">
        <v>0</v>
      </c>
      <c r="E465" t="s">
        <v>487</v>
      </c>
      <c r="J465" t="str">
        <f t="shared" si="15"/>
        <v/>
      </c>
      <c r="L465" t="e">
        <f>IFERROR(INDEX(Teams!A:E,MATCH(Schedule!F465,Teams!E:E,0),1),INDEX(Teams!G:K,MATCH(Schedule!F465,Teams!K:K,0),1))</f>
        <v>#N/A</v>
      </c>
      <c r="M465" t="e">
        <f>IFERROR(INDEX(Teams!A:E,MATCH(Schedule!H465,Teams!E:E,0),1),INDEX(Teams!G:K,MATCH(Schedule!H465,Teams!K:K,0),1))</f>
        <v>#N/A</v>
      </c>
    </row>
    <row r="466" spans="1:13">
      <c r="A466">
        <v>465</v>
      </c>
      <c r="B466" t="e">
        <f t="shared" si="14"/>
        <v>#N/A</v>
      </c>
      <c r="C466" s="38">
        <v>36290</v>
      </c>
      <c r="D466" t="s">
        <v>126</v>
      </c>
      <c r="E466" t="s">
        <v>488</v>
      </c>
      <c r="J466" t="str">
        <f t="shared" si="15"/>
        <v/>
      </c>
      <c r="L466" t="e">
        <f>IFERROR(INDEX(Teams!A:E,MATCH(Schedule!F466,Teams!E:E,0),1),INDEX(Teams!G:K,MATCH(Schedule!F466,Teams!K:K,0),1))</f>
        <v>#N/A</v>
      </c>
      <c r="M466" t="e">
        <f>IFERROR(INDEX(Teams!A:E,MATCH(Schedule!H466,Teams!E:E,0),1),INDEX(Teams!G:K,MATCH(Schedule!H466,Teams!K:K,0),1))</f>
        <v>#N/A</v>
      </c>
    </row>
    <row r="467" spans="1:13">
      <c r="A467">
        <v>466</v>
      </c>
      <c r="B467" t="e">
        <f t="shared" si="14"/>
        <v>#N/A</v>
      </c>
      <c r="C467" s="38">
        <v>36290</v>
      </c>
      <c r="D467" t="s">
        <v>128</v>
      </c>
      <c r="E467" t="s">
        <v>489</v>
      </c>
      <c r="J467" t="str">
        <f t="shared" si="15"/>
        <v/>
      </c>
      <c r="L467" t="e">
        <f>IFERROR(INDEX(Teams!A:E,MATCH(Schedule!F467,Teams!E:E,0),1),INDEX(Teams!G:K,MATCH(Schedule!F467,Teams!K:K,0),1))</f>
        <v>#N/A</v>
      </c>
      <c r="M467" t="e">
        <f>IFERROR(INDEX(Teams!A:E,MATCH(Schedule!H467,Teams!E:E,0),1),INDEX(Teams!G:K,MATCH(Schedule!H467,Teams!K:K,0),1))</f>
        <v>#N/A</v>
      </c>
    </row>
    <row r="468" spans="1:13">
      <c r="A468">
        <v>467</v>
      </c>
      <c r="B468" t="e">
        <f t="shared" si="14"/>
        <v>#N/A</v>
      </c>
      <c r="C468" s="38">
        <v>36290</v>
      </c>
      <c r="D468" t="s">
        <v>18</v>
      </c>
      <c r="E468" t="s">
        <v>490</v>
      </c>
      <c r="J468" t="str">
        <f t="shared" si="15"/>
        <v/>
      </c>
      <c r="L468" t="e">
        <f>IFERROR(INDEX(Teams!A:E,MATCH(Schedule!F468,Teams!E:E,0),1),INDEX(Teams!G:K,MATCH(Schedule!F468,Teams!K:K,0),1))</f>
        <v>#N/A</v>
      </c>
      <c r="M468" t="e">
        <f>IFERROR(INDEX(Teams!A:E,MATCH(Schedule!H468,Teams!E:E,0),1),INDEX(Teams!G:K,MATCH(Schedule!H468,Teams!K:K,0),1))</f>
        <v>#N/A</v>
      </c>
    </row>
    <row r="469" spans="1:13">
      <c r="A469">
        <v>468</v>
      </c>
      <c r="B469" t="e">
        <f t="shared" si="14"/>
        <v>#N/A</v>
      </c>
      <c r="C469" s="38">
        <v>36290</v>
      </c>
      <c r="D469" t="s">
        <v>34</v>
      </c>
      <c r="E469" t="s">
        <v>491</v>
      </c>
      <c r="J469" t="str">
        <f t="shared" si="15"/>
        <v/>
      </c>
      <c r="L469" t="e">
        <f>IFERROR(INDEX(Teams!A:E,MATCH(Schedule!F469,Teams!E:E,0),1),INDEX(Teams!G:K,MATCH(Schedule!F469,Teams!K:K,0),1))</f>
        <v>#N/A</v>
      </c>
      <c r="M469" t="e">
        <f>IFERROR(INDEX(Teams!A:E,MATCH(Schedule!H469,Teams!E:E,0),1),INDEX(Teams!G:K,MATCH(Schedule!H469,Teams!K:K,0),1))</f>
        <v>#N/A</v>
      </c>
    </row>
    <row r="470" spans="1:13">
      <c r="A470">
        <v>469</v>
      </c>
      <c r="B470" t="e">
        <f t="shared" si="14"/>
        <v>#N/A</v>
      </c>
      <c r="C470" s="38">
        <v>36291</v>
      </c>
      <c r="D470" t="s">
        <v>65</v>
      </c>
      <c r="E470" t="s">
        <v>492</v>
      </c>
      <c r="J470" t="str">
        <f t="shared" si="15"/>
        <v/>
      </c>
      <c r="L470" t="e">
        <f>IFERROR(INDEX(Teams!A:E,MATCH(Schedule!F470,Teams!E:E,0),1),INDEX(Teams!G:K,MATCH(Schedule!F470,Teams!K:K,0),1))</f>
        <v>#N/A</v>
      </c>
      <c r="M470" t="e">
        <f>IFERROR(INDEX(Teams!A:E,MATCH(Schedule!H470,Teams!E:E,0),1),INDEX(Teams!G:K,MATCH(Schedule!H470,Teams!K:K,0),1))</f>
        <v>#N/A</v>
      </c>
    </row>
    <row r="471" spans="1:13">
      <c r="A471">
        <v>470</v>
      </c>
      <c r="B471" t="e">
        <f t="shared" si="14"/>
        <v>#N/A</v>
      </c>
      <c r="C471" s="38">
        <v>36291</v>
      </c>
      <c r="D471" t="s">
        <v>113</v>
      </c>
      <c r="E471" t="s">
        <v>493</v>
      </c>
      <c r="J471" t="str">
        <f t="shared" si="15"/>
        <v/>
      </c>
      <c r="L471" t="e">
        <f>IFERROR(INDEX(Teams!A:E,MATCH(Schedule!F471,Teams!E:E,0),1),INDEX(Teams!G:K,MATCH(Schedule!F471,Teams!K:K,0),1))</f>
        <v>#N/A</v>
      </c>
      <c r="M471" t="e">
        <f>IFERROR(INDEX(Teams!A:E,MATCH(Schedule!H471,Teams!E:E,0),1),INDEX(Teams!G:K,MATCH(Schedule!H471,Teams!K:K,0),1))</f>
        <v>#N/A</v>
      </c>
    </row>
    <row r="472" spans="1:13">
      <c r="A472">
        <v>471</v>
      </c>
      <c r="B472" t="e">
        <f t="shared" si="14"/>
        <v>#N/A</v>
      </c>
      <c r="C472" s="38">
        <v>36291</v>
      </c>
      <c r="D472" t="s">
        <v>68</v>
      </c>
      <c r="E472" t="s">
        <v>494</v>
      </c>
      <c r="J472" t="str">
        <f t="shared" si="15"/>
        <v/>
      </c>
      <c r="L472" t="e">
        <f>IFERROR(INDEX(Teams!A:E,MATCH(Schedule!F472,Teams!E:E,0),1),INDEX(Teams!G:K,MATCH(Schedule!F472,Teams!K:K,0),1))</f>
        <v>#N/A</v>
      </c>
      <c r="M472" t="e">
        <f>IFERROR(INDEX(Teams!A:E,MATCH(Schedule!H472,Teams!E:E,0),1),INDEX(Teams!G:K,MATCH(Schedule!H472,Teams!K:K,0),1))</f>
        <v>#N/A</v>
      </c>
    </row>
    <row r="473" spans="1:13">
      <c r="A473">
        <v>472</v>
      </c>
      <c r="B473" t="e">
        <f t="shared" si="14"/>
        <v>#N/A</v>
      </c>
      <c r="C473" s="38">
        <v>36291</v>
      </c>
      <c r="D473" t="s">
        <v>115</v>
      </c>
      <c r="E473" t="s">
        <v>495</v>
      </c>
      <c r="J473" t="str">
        <f t="shared" si="15"/>
        <v/>
      </c>
      <c r="L473" t="e">
        <f>IFERROR(INDEX(Teams!A:E,MATCH(Schedule!F473,Teams!E:E,0),1),INDEX(Teams!G:K,MATCH(Schedule!F473,Teams!K:K,0),1))</f>
        <v>#N/A</v>
      </c>
      <c r="M473" t="e">
        <f>IFERROR(INDEX(Teams!A:E,MATCH(Schedule!H473,Teams!E:E,0),1),INDEX(Teams!G:K,MATCH(Schedule!H473,Teams!K:K,0),1))</f>
        <v>#N/A</v>
      </c>
    </row>
    <row r="474" spans="1:13">
      <c r="A474">
        <v>473</v>
      </c>
      <c r="B474" t="e">
        <f t="shared" si="14"/>
        <v>#N/A</v>
      </c>
      <c r="C474" s="38">
        <v>36291</v>
      </c>
      <c r="D474" t="s">
        <v>130</v>
      </c>
      <c r="E474" t="s">
        <v>496</v>
      </c>
      <c r="J474" t="str">
        <f t="shared" si="15"/>
        <v/>
      </c>
      <c r="L474" t="e">
        <f>IFERROR(INDEX(Teams!A:E,MATCH(Schedule!F474,Teams!E:E,0),1),INDEX(Teams!G:K,MATCH(Schedule!F474,Teams!K:K,0),1))</f>
        <v>#N/A</v>
      </c>
      <c r="M474" t="e">
        <f>IFERROR(INDEX(Teams!A:E,MATCH(Schedule!H474,Teams!E:E,0),1),INDEX(Teams!G:K,MATCH(Schedule!H474,Teams!K:K,0),1))</f>
        <v>#N/A</v>
      </c>
    </row>
    <row r="475" spans="1:13">
      <c r="A475">
        <v>474</v>
      </c>
      <c r="B475" t="e">
        <f t="shared" si="14"/>
        <v>#N/A</v>
      </c>
      <c r="C475" s="38">
        <v>36291</v>
      </c>
      <c r="D475" t="s">
        <v>71</v>
      </c>
      <c r="E475" t="s">
        <v>497</v>
      </c>
      <c r="J475" t="str">
        <f t="shared" si="15"/>
        <v/>
      </c>
      <c r="L475" t="e">
        <f>IFERROR(INDEX(Teams!A:E,MATCH(Schedule!F475,Teams!E:E,0),1),INDEX(Teams!G:K,MATCH(Schedule!F475,Teams!K:K,0),1))</f>
        <v>#N/A</v>
      </c>
      <c r="M475" t="e">
        <f>IFERROR(INDEX(Teams!A:E,MATCH(Schedule!H475,Teams!E:E,0),1),INDEX(Teams!G:K,MATCH(Schedule!H475,Teams!K:K,0),1))</f>
        <v>#N/A</v>
      </c>
    </row>
    <row r="476" spans="1:13">
      <c r="A476">
        <v>475</v>
      </c>
      <c r="B476" t="e">
        <f t="shared" si="14"/>
        <v>#N/A</v>
      </c>
      <c r="C476" s="38">
        <v>36291</v>
      </c>
      <c r="D476" t="s">
        <v>2</v>
      </c>
      <c r="E476" t="s">
        <v>498</v>
      </c>
      <c r="J476" t="str">
        <f t="shared" si="15"/>
        <v/>
      </c>
      <c r="L476" t="e">
        <f>IFERROR(INDEX(Teams!A:E,MATCH(Schedule!F476,Teams!E:E,0),1),INDEX(Teams!G:K,MATCH(Schedule!F476,Teams!K:K,0),1))</f>
        <v>#N/A</v>
      </c>
      <c r="M476" t="e">
        <f>IFERROR(INDEX(Teams!A:E,MATCH(Schedule!H476,Teams!E:E,0),1),INDEX(Teams!G:K,MATCH(Schedule!H476,Teams!K:K,0),1))</f>
        <v>#N/A</v>
      </c>
    </row>
    <row r="477" spans="1:13">
      <c r="A477">
        <v>476</v>
      </c>
      <c r="B477" t="e">
        <f t="shared" si="14"/>
        <v>#N/A</v>
      </c>
      <c r="C477" s="38">
        <v>36291</v>
      </c>
      <c r="D477" t="s">
        <v>63</v>
      </c>
      <c r="E477" t="s">
        <v>499</v>
      </c>
      <c r="J477" t="str">
        <f t="shared" si="15"/>
        <v/>
      </c>
      <c r="L477" t="e">
        <f>IFERROR(INDEX(Teams!A:E,MATCH(Schedule!F477,Teams!E:E,0),1),INDEX(Teams!G:K,MATCH(Schedule!F477,Teams!K:K,0),1))</f>
        <v>#N/A</v>
      </c>
      <c r="M477" t="e">
        <f>IFERROR(INDEX(Teams!A:E,MATCH(Schedule!H477,Teams!E:E,0),1),INDEX(Teams!G:K,MATCH(Schedule!H477,Teams!K:K,0),1))</f>
        <v>#N/A</v>
      </c>
    </row>
    <row r="478" spans="1:13">
      <c r="A478">
        <v>477</v>
      </c>
      <c r="B478" t="e">
        <f t="shared" si="14"/>
        <v>#N/A</v>
      </c>
      <c r="C478" s="38">
        <v>36291</v>
      </c>
      <c r="D478" t="s">
        <v>16</v>
      </c>
      <c r="E478" t="s">
        <v>500</v>
      </c>
      <c r="J478" t="str">
        <f t="shared" si="15"/>
        <v/>
      </c>
      <c r="L478" t="e">
        <f>IFERROR(INDEX(Teams!A:E,MATCH(Schedule!F478,Teams!E:E,0),1),INDEX(Teams!G:K,MATCH(Schedule!F478,Teams!K:K,0),1))</f>
        <v>#N/A</v>
      </c>
      <c r="M478" t="e">
        <f>IFERROR(INDEX(Teams!A:E,MATCH(Schedule!H478,Teams!E:E,0),1),INDEX(Teams!G:K,MATCH(Schedule!H478,Teams!K:K,0),1))</f>
        <v>#N/A</v>
      </c>
    </row>
    <row r="479" spans="1:13">
      <c r="A479">
        <v>478</v>
      </c>
      <c r="B479" t="e">
        <f t="shared" si="14"/>
        <v>#N/A</v>
      </c>
      <c r="C479" s="38">
        <v>36291</v>
      </c>
      <c r="D479" t="s">
        <v>0</v>
      </c>
      <c r="E479" t="s">
        <v>501</v>
      </c>
      <c r="J479" t="str">
        <f t="shared" si="15"/>
        <v/>
      </c>
      <c r="L479" t="e">
        <f>IFERROR(INDEX(Teams!A:E,MATCH(Schedule!F479,Teams!E:E,0),1),INDEX(Teams!G:K,MATCH(Schedule!F479,Teams!K:K,0),1))</f>
        <v>#N/A</v>
      </c>
      <c r="M479" t="e">
        <f>IFERROR(INDEX(Teams!A:E,MATCH(Schedule!H479,Teams!E:E,0),1),INDEX(Teams!G:K,MATCH(Schedule!H479,Teams!K:K,0),1))</f>
        <v>#N/A</v>
      </c>
    </row>
    <row r="480" spans="1:13">
      <c r="A480">
        <v>479</v>
      </c>
      <c r="B480" t="e">
        <f t="shared" si="14"/>
        <v>#N/A</v>
      </c>
      <c r="C480" s="38">
        <v>36291</v>
      </c>
      <c r="D480" t="s">
        <v>126</v>
      </c>
      <c r="E480" t="s">
        <v>502</v>
      </c>
      <c r="J480" t="str">
        <f t="shared" si="15"/>
        <v/>
      </c>
      <c r="L480" t="e">
        <f>IFERROR(INDEX(Teams!A:E,MATCH(Schedule!F480,Teams!E:E,0),1),INDEX(Teams!G:K,MATCH(Schedule!F480,Teams!K:K,0),1))</f>
        <v>#N/A</v>
      </c>
      <c r="M480" t="e">
        <f>IFERROR(INDEX(Teams!A:E,MATCH(Schedule!H480,Teams!E:E,0),1),INDEX(Teams!G:K,MATCH(Schedule!H480,Teams!K:K,0),1))</f>
        <v>#N/A</v>
      </c>
    </row>
    <row r="481" spans="1:13">
      <c r="A481">
        <v>480</v>
      </c>
      <c r="B481" t="e">
        <f t="shared" si="14"/>
        <v>#N/A</v>
      </c>
      <c r="C481" s="38">
        <v>36291</v>
      </c>
      <c r="D481" t="s">
        <v>128</v>
      </c>
      <c r="E481" t="s">
        <v>503</v>
      </c>
      <c r="J481" t="str">
        <f t="shared" si="15"/>
        <v/>
      </c>
      <c r="L481" t="e">
        <f>IFERROR(INDEX(Teams!A:E,MATCH(Schedule!F481,Teams!E:E,0),1),INDEX(Teams!G:K,MATCH(Schedule!F481,Teams!K:K,0),1))</f>
        <v>#N/A</v>
      </c>
      <c r="M481" t="e">
        <f>IFERROR(INDEX(Teams!A:E,MATCH(Schedule!H481,Teams!E:E,0),1),INDEX(Teams!G:K,MATCH(Schedule!H481,Teams!K:K,0),1))</f>
        <v>#N/A</v>
      </c>
    </row>
    <row r="482" spans="1:13">
      <c r="A482">
        <v>481</v>
      </c>
      <c r="B482" t="e">
        <f t="shared" si="14"/>
        <v>#N/A</v>
      </c>
      <c r="C482" s="38">
        <v>36291</v>
      </c>
      <c r="D482" t="s">
        <v>18</v>
      </c>
      <c r="E482" t="s">
        <v>504</v>
      </c>
      <c r="J482" t="str">
        <f t="shared" si="15"/>
        <v/>
      </c>
      <c r="L482" t="e">
        <f>IFERROR(INDEX(Teams!A:E,MATCH(Schedule!F482,Teams!E:E,0),1),INDEX(Teams!G:K,MATCH(Schedule!F482,Teams!K:K,0),1))</f>
        <v>#N/A</v>
      </c>
      <c r="M482" t="e">
        <f>IFERROR(INDEX(Teams!A:E,MATCH(Schedule!H482,Teams!E:E,0),1),INDEX(Teams!G:K,MATCH(Schedule!H482,Teams!K:K,0),1))</f>
        <v>#N/A</v>
      </c>
    </row>
    <row r="483" spans="1:13">
      <c r="A483">
        <v>482</v>
      </c>
      <c r="B483" t="e">
        <f t="shared" si="14"/>
        <v>#N/A</v>
      </c>
      <c r="C483" s="38">
        <v>36291</v>
      </c>
      <c r="D483" t="s">
        <v>14</v>
      </c>
      <c r="E483" t="s">
        <v>505</v>
      </c>
      <c r="J483" t="str">
        <f t="shared" si="15"/>
        <v/>
      </c>
      <c r="L483" t="e">
        <f>IFERROR(INDEX(Teams!A:E,MATCH(Schedule!F483,Teams!E:E,0),1),INDEX(Teams!G:K,MATCH(Schedule!F483,Teams!K:K,0),1))</f>
        <v>#N/A</v>
      </c>
      <c r="M483" t="e">
        <f>IFERROR(INDEX(Teams!A:E,MATCH(Schedule!H483,Teams!E:E,0),1),INDEX(Teams!G:K,MATCH(Schedule!H483,Teams!K:K,0),1))</f>
        <v>#N/A</v>
      </c>
    </row>
    <row r="484" spans="1:13">
      <c r="A484">
        <v>483</v>
      </c>
      <c r="B484" t="e">
        <f t="shared" si="14"/>
        <v>#N/A</v>
      </c>
      <c r="C484" s="38">
        <v>36291</v>
      </c>
      <c r="D484" t="s">
        <v>34</v>
      </c>
      <c r="E484" t="s">
        <v>506</v>
      </c>
      <c r="J484" t="str">
        <f t="shared" si="15"/>
        <v/>
      </c>
      <c r="L484" t="e">
        <f>IFERROR(INDEX(Teams!A:E,MATCH(Schedule!F484,Teams!E:E,0),1),INDEX(Teams!G:K,MATCH(Schedule!F484,Teams!K:K,0),1))</f>
        <v>#N/A</v>
      </c>
      <c r="M484" t="e">
        <f>IFERROR(INDEX(Teams!A:E,MATCH(Schedule!H484,Teams!E:E,0),1),INDEX(Teams!G:K,MATCH(Schedule!H484,Teams!K:K,0),1))</f>
        <v>#N/A</v>
      </c>
    </row>
    <row r="485" spans="1:13">
      <c r="A485">
        <v>484</v>
      </c>
      <c r="B485" t="e">
        <f t="shared" si="14"/>
        <v>#N/A</v>
      </c>
      <c r="C485" s="38">
        <v>36292</v>
      </c>
      <c r="D485" t="s">
        <v>65</v>
      </c>
      <c r="E485" t="s">
        <v>507</v>
      </c>
      <c r="J485" t="str">
        <f t="shared" si="15"/>
        <v/>
      </c>
      <c r="L485" t="e">
        <f>IFERROR(INDEX(Teams!A:E,MATCH(Schedule!F485,Teams!E:E,0),1),INDEX(Teams!G:K,MATCH(Schedule!F485,Teams!K:K,0),1))</f>
        <v>#N/A</v>
      </c>
      <c r="M485" t="e">
        <f>IFERROR(INDEX(Teams!A:E,MATCH(Schedule!H485,Teams!E:E,0),1),INDEX(Teams!G:K,MATCH(Schedule!H485,Teams!K:K,0),1))</f>
        <v>#N/A</v>
      </c>
    </row>
    <row r="486" spans="1:13">
      <c r="A486">
        <v>485</v>
      </c>
      <c r="B486" t="e">
        <f t="shared" si="14"/>
        <v>#N/A</v>
      </c>
      <c r="C486" s="38">
        <v>36292</v>
      </c>
      <c r="D486" t="s">
        <v>113</v>
      </c>
      <c r="E486" t="s">
        <v>508</v>
      </c>
      <c r="J486" t="str">
        <f t="shared" si="15"/>
        <v/>
      </c>
      <c r="L486" t="e">
        <f>IFERROR(INDEX(Teams!A:E,MATCH(Schedule!F486,Teams!E:E,0),1),INDEX(Teams!G:K,MATCH(Schedule!F486,Teams!K:K,0),1))</f>
        <v>#N/A</v>
      </c>
      <c r="M486" t="e">
        <f>IFERROR(INDEX(Teams!A:E,MATCH(Schedule!H486,Teams!E:E,0),1),INDEX(Teams!G:K,MATCH(Schedule!H486,Teams!K:K,0),1))</f>
        <v>#N/A</v>
      </c>
    </row>
    <row r="487" spans="1:13">
      <c r="A487">
        <v>486</v>
      </c>
      <c r="B487" t="e">
        <f t="shared" si="14"/>
        <v>#N/A</v>
      </c>
      <c r="C487" s="38">
        <v>36292</v>
      </c>
      <c r="D487" t="s">
        <v>68</v>
      </c>
      <c r="E487" t="s">
        <v>509</v>
      </c>
      <c r="J487" t="str">
        <f t="shared" si="15"/>
        <v/>
      </c>
      <c r="L487" t="e">
        <f>IFERROR(INDEX(Teams!A:E,MATCH(Schedule!F487,Teams!E:E,0),1),INDEX(Teams!G:K,MATCH(Schedule!F487,Teams!K:K,0),1))</f>
        <v>#N/A</v>
      </c>
      <c r="M487" t="e">
        <f>IFERROR(INDEX(Teams!A:E,MATCH(Schedule!H487,Teams!E:E,0),1),INDEX(Teams!G:K,MATCH(Schedule!H487,Teams!K:K,0),1))</f>
        <v>#N/A</v>
      </c>
    </row>
    <row r="488" spans="1:13">
      <c r="A488">
        <v>487</v>
      </c>
      <c r="B488" t="e">
        <f t="shared" si="14"/>
        <v>#N/A</v>
      </c>
      <c r="C488" s="38">
        <v>36292</v>
      </c>
      <c r="D488" t="s">
        <v>115</v>
      </c>
      <c r="E488" t="s">
        <v>510</v>
      </c>
      <c r="J488" t="str">
        <f t="shared" si="15"/>
        <v/>
      </c>
      <c r="L488" t="e">
        <f>IFERROR(INDEX(Teams!A:E,MATCH(Schedule!F488,Teams!E:E,0),1),INDEX(Teams!G:K,MATCH(Schedule!F488,Teams!K:K,0),1))</f>
        <v>#N/A</v>
      </c>
      <c r="M488" t="e">
        <f>IFERROR(INDEX(Teams!A:E,MATCH(Schedule!H488,Teams!E:E,0),1),INDEX(Teams!G:K,MATCH(Schedule!H488,Teams!K:K,0),1))</f>
        <v>#N/A</v>
      </c>
    </row>
    <row r="489" spans="1:13">
      <c r="A489">
        <v>488</v>
      </c>
      <c r="B489" t="e">
        <f t="shared" si="14"/>
        <v>#N/A</v>
      </c>
      <c r="C489" s="38">
        <v>36292</v>
      </c>
      <c r="D489" t="s">
        <v>130</v>
      </c>
      <c r="E489" t="s">
        <v>511</v>
      </c>
      <c r="J489" t="str">
        <f t="shared" si="15"/>
        <v/>
      </c>
      <c r="L489" t="e">
        <f>IFERROR(INDEX(Teams!A:E,MATCH(Schedule!F489,Teams!E:E,0),1),INDEX(Teams!G:K,MATCH(Schedule!F489,Teams!K:K,0),1))</f>
        <v>#N/A</v>
      </c>
      <c r="M489" t="e">
        <f>IFERROR(INDEX(Teams!A:E,MATCH(Schedule!H489,Teams!E:E,0),1),INDEX(Teams!G:K,MATCH(Schedule!H489,Teams!K:K,0),1))</f>
        <v>#N/A</v>
      </c>
    </row>
    <row r="490" spans="1:13">
      <c r="A490">
        <v>489</v>
      </c>
      <c r="B490" t="e">
        <f t="shared" si="14"/>
        <v>#N/A</v>
      </c>
      <c r="C490" s="38">
        <v>36292</v>
      </c>
      <c r="D490" t="s">
        <v>2</v>
      </c>
      <c r="E490" t="s">
        <v>512</v>
      </c>
      <c r="J490" t="str">
        <f t="shared" si="15"/>
        <v/>
      </c>
      <c r="L490" t="e">
        <f>IFERROR(INDEX(Teams!A:E,MATCH(Schedule!F490,Teams!E:E,0),1),INDEX(Teams!G:K,MATCH(Schedule!F490,Teams!K:K,0),1))</f>
        <v>#N/A</v>
      </c>
      <c r="M490" t="e">
        <f>IFERROR(INDEX(Teams!A:E,MATCH(Schedule!H490,Teams!E:E,0),1),INDEX(Teams!G:K,MATCH(Schedule!H490,Teams!K:K,0),1))</f>
        <v>#N/A</v>
      </c>
    </row>
    <row r="491" spans="1:13">
      <c r="A491">
        <v>490</v>
      </c>
      <c r="B491" t="e">
        <f t="shared" si="14"/>
        <v>#N/A</v>
      </c>
      <c r="C491" s="38">
        <v>36292</v>
      </c>
      <c r="D491" t="s">
        <v>63</v>
      </c>
      <c r="E491" t="s">
        <v>513</v>
      </c>
      <c r="J491" t="str">
        <f t="shared" si="15"/>
        <v/>
      </c>
      <c r="L491" t="e">
        <f>IFERROR(INDEX(Teams!A:E,MATCH(Schedule!F491,Teams!E:E,0),1),INDEX(Teams!G:K,MATCH(Schedule!F491,Teams!K:K,0),1))</f>
        <v>#N/A</v>
      </c>
      <c r="M491" t="e">
        <f>IFERROR(INDEX(Teams!A:E,MATCH(Schedule!H491,Teams!E:E,0),1),INDEX(Teams!G:K,MATCH(Schedule!H491,Teams!K:K,0),1))</f>
        <v>#N/A</v>
      </c>
    </row>
    <row r="492" spans="1:13">
      <c r="A492">
        <v>491</v>
      </c>
      <c r="B492" t="e">
        <f t="shared" si="14"/>
        <v>#N/A</v>
      </c>
      <c r="C492" s="38">
        <v>36292</v>
      </c>
      <c r="D492" t="s">
        <v>16</v>
      </c>
      <c r="E492" t="s">
        <v>514</v>
      </c>
      <c r="J492" t="str">
        <f t="shared" si="15"/>
        <v/>
      </c>
      <c r="L492" t="e">
        <f>IFERROR(INDEX(Teams!A:E,MATCH(Schedule!F492,Teams!E:E,0),1),INDEX(Teams!G:K,MATCH(Schedule!F492,Teams!K:K,0),1))</f>
        <v>#N/A</v>
      </c>
      <c r="M492" t="e">
        <f>IFERROR(INDEX(Teams!A:E,MATCH(Schedule!H492,Teams!E:E,0),1),INDEX(Teams!G:K,MATCH(Schedule!H492,Teams!K:K,0),1))</f>
        <v>#N/A</v>
      </c>
    </row>
    <row r="493" spans="1:13">
      <c r="A493">
        <v>492</v>
      </c>
      <c r="B493" t="e">
        <f t="shared" si="14"/>
        <v>#N/A</v>
      </c>
      <c r="C493" s="38">
        <v>36292</v>
      </c>
      <c r="D493" t="s">
        <v>0</v>
      </c>
      <c r="E493" t="s">
        <v>515</v>
      </c>
      <c r="J493" t="str">
        <f t="shared" si="15"/>
        <v/>
      </c>
      <c r="L493" t="e">
        <f>IFERROR(INDEX(Teams!A:E,MATCH(Schedule!F493,Teams!E:E,0),1),INDEX(Teams!G:K,MATCH(Schedule!F493,Teams!K:K,0),1))</f>
        <v>#N/A</v>
      </c>
      <c r="M493" t="e">
        <f>IFERROR(INDEX(Teams!A:E,MATCH(Schedule!H493,Teams!E:E,0),1),INDEX(Teams!G:K,MATCH(Schedule!H493,Teams!K:K,0),1))</f>
        <v>#N/A</v>
      </c>
    </row>
    <row r="494" spans="1:13">
      <c r="A494">
        <v>493</v>
      </c>
      <c r="B494" t="e">
        <f t="shared" si="14"/>
        <v>#N/A</v>
      </c>
      <c r="C494" s="38">
        <v>36292</v>
      </c>
      <c r="D494" t="s">
        <v>126</v>
      </c>
      <c r="E494" t="s">
        <v>516</v>
      </c>
      <c r="J494" t="str">
        <f t="shared" si="15"/>
        <v/>
      </c>
      <c r="L494" t="e">
        <f>IFERROR(INDEX(Teams!A:E,MATCH(Schedule!F494,Teams!E:E,0),1),INDEX(Teams!G:K,MATCH(Schedule!F494,Teams!K:K,0),1))</f>
        <v>#N/A</v>
      </c>
      <c r="M494" t="e">
        <f>IFERROR(INDEX(Teams!A:E,MATCH(Schedule!H494,Teams!E:E,0),1),INDEX(Teams!G:K,MATCH(Schedule!H494,Teams!K:K,0),1))</f>
        <v>#N/A</v>
      </c>
    </row>
    <row r="495" spans="1:13">
      <c r="A495">
        <v>494</v>
      </c>
      <c r="B495" t="e">
        <f t="shared" si="14"/>
        <v>#N/A</v>
      </c>
      <c r="C495" s="38">
        <v>36292</v>
      </c>
      <c r="D495" t="s">
        <v>128</v>
      </c>
      <c r="E495" t="s">
        <v>517</v>
      </c>
      <c r="J495" t="str">
        <f t="shared" si="15"/>
        <v/>
      </c>
      <c r="L495" t="e">
        <f>IFERROR(INDEX(Teams!A:E,MATCH(Schedule!F495,Teams!E:E,0),1),INDEX(Teams!G:K,MATCH(Schedule!F495,Teams!K:K,0),1))</f>
        <v>#N/A</v>
      </c>
      <c r="M495" t="e">
        <f>IFERROR(INDEX(Teams!A:E,MATCH(Schedule!H495,Teams!E:E,0),1),INDEX(Teams!G:K,MATCH(Schedule!H495,Teams!K:K,0),1))</f>
        <v>#N/A</v>
      </c>
    </row>
    <row r="496" spans="1:13">
      <c r="A496">
        <v>495</v>
      </c>
      <c r="B496" t="e">
        <f t="shared" si="14"/>
        <v>#N/A</v>
      </c>
      <c r="C496" s="38">
        <v>36292</v>
      </c>
      <c r="D496" t="s">
        <v>18</v>
      </c>
      <c r="E496" t="s">
        <v>518</v>
      </c>
      <c r="J496" t="str">
        <f t="shared" si="15"/>
        <v/>
      </c>
      <c r="L496" t="e">
        <f>IFERROR(INDEX(Teams!A:E,MATCH(Schedule!F496,Teams!E:E,0),1),INDEX(Teams!G:K,MATCH(Schedule!F496,Teams!K:K,0),1))</f>
        <v>#N/A</v>
      </c>
      <c r="M496" t="e">
        <f>IFERROR(INDEX(Teams!A:E,MATCH(Schedule!H496,Teams!E:E,0),1),INDEX(Teams!G:K,MATCH(Schedule!H496,Teams!K:K,0),1))</f>
        <v>#N/A</v>
      </c>
    </row>
    <row r="497" spans="1:13">
      <c r="A497">
        <v>496</v>
      </c>
      <c r="B497" t="e">
        <f t="shared" si="14"/>
        <v>#N/A</v>
      </c>
      <c r="C497" s="38">
        <v>36292</v>
      </c>
      <c r="D497" t="s">
        <v>14</v>
      </c>
      <c r="E497" t="s">
        <v>519</v>
      </c>
      <c r="J497" t="str">
        <f t="shared" si="15"/>
        <v/>
      </c>
      <c r="L497" t="e">
        <f>IFERROR(INDEX(Teams!A:E,MATCH(Schedule!F497,Teams!E:E,0),1),INDEX(Teams!G:K,MATCH(Schedule!F497,Teams!K:K,0),1))</f>
        <v>#N/A</v>
      </c>
      <c r="M497" t="e">
        <f>IFERROR(INDEX(Teams!A:E,MATCH(Schedule!H497,Teams!E:E,0),1),INDEX(Teams!G:K,MATCH(Schedule!H497,Teams!K:K,0),1))</f>
        <v>#N/A</v>
      </c>
    </row>
    <row r="498" spans="1:13">
      <c r="A498">
        <v>497</v>
      </c>
      <c r="B498" t="e">
        <f t="shared" si="14"/>
        <v>#N/A</v>
      </c>
      <c r="C498" s="38">
        <v>36292</v>
      </c>
      <c r="D498" t="s">
        <v>34</v>
      </c>
      <c r="E498" t="s">
        <v>520</v>
      </c>
      <c r="J498" t="str">
        <f t="shared" si="15"/>
        <v/>
      </c>
      <c r="L498" t="e">
        <f>IFERROR(INDEX(Teams!A:E,MATCH(Schedule!F498,Teams!E:E,0),1),INDEX(Teams!G:K,MATCH(Schedule!F498,Teams!K:K,0),1))</f>
        <v>#N/A</v>
      </c>
      <c r="M498" t="e">
        <f>IFERROR(INDEX(Teams!A:E,MATCH(Schedule!H498,Teams!E:E,0),1),INDEX(Teams!G:K,MATCH(Schedule!H498,Teams!K:K,0),1))</f>
        <v>#N/A</v>
      </c>
    </row>
    <row r="499" spans="1:13">
      <c r="A499">
        <v>498</v>
      </c>
      <c r="B499" t="e">
        <f t="shared" si="14"/>
        <v>#N/A</v>
      </c>
      <c r="C499" s="38">
        <v>36293</v>
      </c>
      <c r="D499" t="s">
        <v>65</v>
      </c>
      <c r="E499" t="s">
        <v>521</v>
      </c>
      <c r="J499" t="str">
        <f t="shared" si="15"/>
        <v/>
      </c>
      <c r="L499" t="e">
        <f>IFERROR(INDEX(Teams!A:E,MATCH(Schedule!F499,Teams!E:E,0),1),INDEX(Teams!G:K,MATCH(Schedule!F499,Teams!K:K,0),1))</f>
        <v>#N/A</v>
      </c>
      <c r="M499" t="e">
        <f>IFERROR(INDEX(Teams!A:E,MATCH(Schedule!H499,Teams!E:E,0),1),INDEX(Teams!G:K,MATCH(Schedule!H499,Teams!K:K,0),1))</f>
        <v>#N/A</v>
      </c>
    </row>
    <row r="500" spans="1:13">
      <c r="A500">
        <v>499</v>
      </c>
      <c r="B500" t="e">
        <f t="shared" si="14"/>
        <v>#N/A</v>
      </c>
      <c r="C500" s="38">
        <v>36293</v>
      </c>
      <c r="D500" t="s">
        <v>6</v>
      </c>
      <c r="E500" t="s">
        <v>522</v>
      </c>
      <c r="J500" t="str">
        <f t="shared" si="15"/>
        <v/>
      </c>
      <c r="L500" t="e">
        <f>IFERROR(INDEX(Teams!A:E,MATCH(Schedule!F500,Teams!E:E,0),1),INDEX(Teams!G:K,MATCH(Schedule!F500,Teams!K:K,0),1))</f>
        <v>#N/A</v>
      </c>
      <c r="M500" t="e">
        <f>IFERROR(INDEX(Teams!A:E,MATCH(Schedule!H500,Teams!E:E,0),1),INDEX(Teams!G:K,MATCH(Schedule!H500,Teams!K:K,0),1))</f>
        <v>#N/A</v>
      </c>
    </row>
    <row r="501" spans="1:13">
      <c r="A501">
        <v>500</v>
      </c>
      <c r="B501" t="e">
        <f t="shared" si="14"/>
        <v>#N/A</v>
      </c>
      <c r="C501" s="38">
        <v>36293</v>
      </c>
      <c r="D501" t="s">
        <v>2</v>
      </c>
      <c r="E501" t="s">
        <v>498</v>
      </c>
      <c r="J501" t="str">
        <f t="shared" si="15"/>
        <v/>
      </c>
      <c r="L501" t="e">
        <f>IFERROR(INDEX(Teams!A:E,MATCH(Schedule!F501,Teams!E:E,0),1),INDEX(Teams!G:K,MATCH(Schedule!F501,Teams!K:K,0),1))</f>
        <v>#N/A</v>
      </c>
      <c r="M501" t="e">
        <f>IFERROR(INDEX(Teams!A:E,MATCH(Schedule!H501,Teams!E:E,0),1),INDEX(Teams!G:K,MATCH(Schedule!H501,Teams!K:K,0),1))</f>
        <v>#N/A</v>
      </c>
    </row>
    <row r="502" spans="1:13">
      <c r="A502">
        <v>501</v>
      </c>
      <c r="B502" t="e">
        <f t="shared" si="14"/>
        <v>#N/A</v>
      </c>
      <c r="C502" s="38">
        <v>36294</v>
      </c>
      <c r="D502" t="s">
        <v>6</v>
      </c>
      <c r="E502" t="s">
        <v>523</v>
      </c>
      <c r="J502" t="str">
        <f t="shared" si="15"/>
        <v/>
      </c>
      <c r="L502" t="e">
        <f>IFERROR(INDEX(Teams!A:E,MATCH(Schedule!F502,Teams!E:E,0),1),INDEX(Teams!G:K,MATCH(Schedule!F502,Teams!K:K,0),1))</f>
        <v>#N/A</v>
      </c>
      <c r="M502" t="e">
        <f>IFERROR(INDEX(Teams!A:E,MATCH(Schedule!H502,Teams!E:E,0),1),INDEX(Teams!G:K,MATCH(Schedule!H502,Teams!K:K,0),1))</f>
        <v>#N/A</v>
      </c>
    </row>
    <row r="503" spans="1:13">
      <c r="A503">
        <v>502</v>
      </c>
      <c r="B503" t="e">
        <f t="shared" si="14"/>
        <v>#N/A</v>
      </c>
      <c r="C503" s="38">
        <v>36294</v>
      </c>
      <c r="D503" t="s">
        <v>65</v>
      </c>
      <c r="E503" t="s">
        <v>524</v>
      </c>
      <c r="J503" t="str">
        <f t="shared" si="15"/>
        <v/>
      </c>
      <c r="L503" t="e">
        <f>IFERROR(INDEX(Teams!A:E,MATCH(Schedule!F503,Teams!E:E,0),1),INDEX(Teams!G:K,MATCH(Schedule!F503,Teams!K:K,0),1))</f>
        <v>#N/A</v>
      </c>
      <c r="M503" t="e">
        <f>IFERROR(INDEX(Teams!A:E,MATCH(Schedule!H503,Teams!E:E,0),1),INDEX(Teams!G:K,MATCH(Schedule!H503,Teams!K:K,0),1))</f>
        <v>#N/A</v>
      </c>
    </row>
    <row r="504" spans="1:13">
      <c r="A504">
        <v>503</v>
      </c>
      <c r="B504" t="e">
        <f t="shared" si="14"/>
        <v>#N/A</v>
      </c>
      <c r="C504" s="38">
        <v>36294</v>
      </c>
      <c r="D504" t="s">
        <v>4</v>
      </c>
      <c r="E504" t="s">
        <v>525</v>
      </c>
      <c r="J504" t="str">
        <f t="shared" si="15"/>
        <v/>
      </c>
      <c r="L504" t="e">
        <f>IFERROR(INDEX(Teams!A:E,MATCH(Schedule!F504,Teams!E:E,0),1),INDEX(Teams!G:K,MATCH(Schedule!F504,Teams!K:K,0),1))</f>
        <v>#N/A</v>
      </c>
      <c r="M504" t="e">
        <f>IFERROR(INDEX(Teams!A:E,MATCH(Schedule!H504,Teams!E:E,0),1),INDEX(Teams!G:K,MATCH(Schedule!H504,Teams!K:K,0),1))</f>
        <v>#N/A</v>
      </c>
    </row>
    <row r="505" spans="1:13">
      <c r="A505">
        <v>504</v>
      </c>
      <c r="B505" t="e">
        <f t="shared" si="14"/>
        <v>#N/A</v>
      </c>
      <c r="C505" s="38">
        <v>36294</v>
      </c>
      <c r="D505" t="s">
        <v>8</v>
      </c>
      <c r="E505" t="s">
        <v>526</v>
      </c>
      <c r="J505" t="str">
        <f t="shared" si="15"/>
        <v/>
      </c>
      <c r="L505" t="e">
        <f>IFERROR(INDEX(Teams!A:E,MATCH(Schedule!F505,Teams!E:E,0),1),INDEX(Teams!G:K,MATCH(Schedule!F505,Teams!K:K,0),1))</f>
        <v>#N/A</v>
      </c>
      <c r="M505" t="e">
        <f>IFERROR(INDEX(Teams!A:E,MATCH(Schedule!H505,Teams!E:E,0),1),INDEX(Teams!G:K,MATCH(Schedule!H505,Teams!K:K,0),1))</f>
        <v>#N/A</v>
      </c>
    </row>
    <row r="506" spans="1:13">
      <c r="A506">
        <v>505</v>
      </c>
      <c r="B506" t="e">
        <f t="shared" si="14"/>
        <v>#N/A</v>
      </c>
      <c r="C506" s="38">
        <v>36294</v>
      </c>
      <c r="D506" t="s">
        <v>25</v>
      </c>
      <c r="E506" t="s">
        <v>527</v>
      </c>
      <c r="J506" t="str">
        <f t="shared" si="15"/>
        <v/>
      </c>
      <c r="L506" t="e">
        <f>IFERROR(INDEX(Teams!A:E,MATCH(Schedule!F506,Teams!E:E,0),1),INDEX(Teams!G:K,MATCH(Schedule!F506,Teams!K:K,0),1))</f>
        <v>#N/A</v>
      </c>
      <c r="M506" t="e">
        <f>IFERROR(INDEX(Teams!A:E,MATCH(Schedule!H506,Teams!E:E,0),1),INDEX(Teams!G:K,MATCH(Schedule!H506,Teams!K:K,0),1))</f>
        <v>#N/A</v>
      </c>
    </row>
    <row r="507" spans="1:13">
      <c r="A507">
        <v>506</v>
      </c>
      <c r="B507" t="e">
        <f t="shared" si="14"/>
        <v>#N/A</v>
      </c>
      <c r="C507" s="38">
        <v>36294</v>
      </c>
      <c r="D507" t="s">
        <v>118</v>
      </c>
      <c r="E507" t="s">
        <v>528</v>
      </c>
      <c r="J507" t="str">
        <f t="shared" si="15"/>
        <v/>
      </c>
      <c r="L507" t="e">
        <f>IFERROR(INDEX(Teams!A:E,MATCH(Schedule!F507,Teams!E:E,0),1),INDEX(Teams!G:K,MATCH(Schedule!F507,Teams!K:K,0),1))</f>
        <v>#N/A</v>
      </c>
      <c r="M507" t="e">
        <f>IFERROR(INDEX(Teams!A:E,MATCH(Schedule!H507,Teams!E:E,0),1),INDEX(Teams!G:K,MATCH(Schedule!H507,Teams!K:K,0),1))</f>
        <v>#N/A</v>
      </c>
    </row>
    <row r="508" spans="1:13">
      <c r="A508">
        <v>507</v>
      </c>
      <c r="B508" t="e">
        <f t="shared" si="14"/>
        <v>#N/A</v>
      </c>
      <c r="C508" s="38">
        <v>36294</v>
      </c>
      <c r="D508" t="s">
        <v>115</v>
      </c>
      <c r="E508" t="s">
        <v>529</v>
      </c>
      <c r="J508" t="str">
        <f t="shared" si="15"/>
        <v/>
      </c>
      <c r="L508" t="e">
        <f>IFERROR(INDEX(Teams!A:E,MATCH(Schedule!F508,Teams!E:E,0),1),INDEX(Teams!G:K,MATCH(Schedule!F508,Teams!K:K,0),1))</f>
        <v>#N/A</v>
      </c>
      <c r="M508" t="e">
        <f>IFERROR(INDEX(Teams!A:E,MATCH(Schedule!H508,Teams!E:E,0),1),INDEX(Teams!G:K,MATCH(Schedule!H508,Teams!K:K,0),1))</f>
        <v>#N/A</v>
      </c>
    </row>
    <row r="509" spans="1:13">
      <c r="A509">
        <v>508</v>
      </c>
      <c r="B509" t="e">
        <f t="shared" si="14"/>
        <v>#N/A</v>
      </c>
      <c r="C509" s="38">
        <v>36294</v>
      </c>
      <c r="D509" t="s">
        <v>122</v>
      </c>
      <c r="E509" t="s">
        <v>530</v>
      </c>
      <c r="J509" t="str">
        <f t="shared" si="15"/>
        <v/>
      </c>
      <c r="L509" t="e">
        <f>IFERROR(INDEX(Teams!A:E,MATCH(Schedule!F509,Teams!E:E,0),1),INDEX(Teams!G:K,MATCH(Schedule!F509,Teams!K:K,0),1))</f>
        <v>#N/A</v>
      </c>
      <c r="M509" t="e">
        <f>IFERROR(INDEX(Teams!A:E,MATCH(Schedule!H509,Teams!E:E,0),1),INDEX(Teams!G:K,MATCH(Schedule!H509,Teams!K:K,0),1))</f>
        <v>#N/A</v>
      </c>
    </row>
    <row r="510" spans="1:13">
      <c r="A510">
        <v>509</v>
      </c>
      <c r="B510" t="e">
        <f t="shared" si="14"/>
        <v>#N/A</v>
      </c>
      <c r="C510" s="38">
        <v>36294</v>
      </c>
      <c r="D510" t="s">
        <v>170</v>
      </c>
      <c r="E510" t="s">
        <v>531</v>
      </c>
      <c r="J510" t="str">
        <f t="shared" si="15"/>
        <v/>
      </c>
      <c r="L510" t="e">
        <f>IFERROR(INDEX(Teams!A:E,MATCH(Schedule!F510,Teams!E:E,0),1),INDEX(Teams!G:K,MATCH(Schedule!F510,Teams!K:K,0),1))</f>
        <v>#N/A</v>
      </c>
      <c r="M510" t="e">
        <f>IFERROR(INDEX(Teams!A:E,MATCH(Schedule!H510,Teams!E:E,0),1),INDEX(Teams!G:K,MATCH(Schedule!H510,Teams!K:K,0),1))</f>
        <v>#N/A</v>
      </c>
    </row>
    <row r="511" spans="1:13">
      <c r="A511">
        <v>510</v>
      </c>
      <c r="B511" t="e">
        <f t="shared" si="14"/>
        <v>#N/A</v>
      </c>
      <c r="C511" s="38">
        <v>36294</v>
      </c>
      <c r="D511" t="s">
        <v>18</v>
      </c>
      <c r="E511" t="s">
        <v>532</v>
      </c>
      <c r="J511" t="str">
        <f t="shared" si="15"/>
        <v/>
      </c>
      <c r="L511" t="e">
        <f>IFERROR(INDEX(Teams!A:E,MATCH(Schedule!F511,Teams!E:E,0),1),INDEX(Teams!G:K,MATCH(Schedule!F511,Teams!K:K,0),1))</f>
        <v>#N/A</v>
      </c>
      <c r="M511" t="e">
        <f>IFERROR(INDEX(Teams!A:E,MATCH(Schedule!H511,Teams!E:E,0),1),INDEX(Teams!G:K,MATCH(Schedule!H511,Teams!K:K,0),1))</f>
        <v>#N/A</v>
      </c>
    </row>
    <row r="512" spans="1:13">
      <c r="A512">
        <v>511</v>
      </c>
      <c r="B512" t="e">
        <f t="shared" si="14"/>
        <v>#N/A</v>
      </c>
      <c r="C512" s="38">
        <v>36294</v>
      </c>
      <c r="D512" t="s">
        <v>12</v>
      </c>
      <c r="E512" t="s">
        <v>533</v>
      </c>
      <c r="J512" t="str">
        <f t="shared" si="15"/>
        <v/>
      </c>
      <c r="L512" t="e">
        <f>IFERROR(INDEX(Teams!A:E,MATCH(Schedule!F512,Teams!E:E,0),1),INDEX(Teams!G:K,MATCH(Schedule!F512,Teams!K:K,0),1))</f>
        <v>#N/A</v>
      </c>
      <c r="M512" t="e">
        <f>IFERROR(INDEX(Teams!A:E,MATCH(Schedule!H512,Teams!E:E,0),1),INDEX(Teams!G:K,MATCH(Schedule!H512,Teams!K:K,0),1))</f>
        <v>#N/A</v>
      </c>
    </row>
    <row r="513" spans="1:13">
      <c r="A513">
        <v>512</v>
      </c>
      <c r="B513" t="e">
        <f t="shared" si="14"/>
        <v>#N/A</v>
      </c>
      <c r="C513" s="38">
        <v>36294</v>
      </c>
      <c r="D513" t="s">
        <v>14</v>
      </c>
      <c r="E513" t="s">
        <v>534</v>
      </c>
      <c r="J513" t="str">
        <f t="shared" si="15"/>
        <v/>
      </c>
      <c r="L513" t="e">
        <f>IFERROR(INDEX(Teams!A:E,MATCH(Schedule!F513,Teams!E:E,0),1),INDEX(Teams!G:K,MATCH(Schedule!F513,Teams!K:K,0),1))</f>
        <v>#N/A</v>
      </c>
      <c r="M513" t="e">
        <f>IFERROR(INDEX(Teams!A:E,MATCH(Schedule!H513,Teams!E:E,0),1),INDEX(Teams!G:K,MATCH(Schedule!H513,Teams!K:K,0),1))</f>
        <v>#N/A</v>
      </c>
    </row>
    <row r="514" spans="1:13">
      <c r="A514">
        <v>513</v>
      </c>
      <c r="B514" t="e">
        <f t="shared" si="14"/>
        <v>#N/A</v>
      </c>
      <c r="C514" s="38">
        <v>36294</v>
      </c>
      <c r="D514" t="s">
        <v>34</v>
      </c>
      <c r="E514" t="s">
        <v>535</v>
      </c>
      <c r="J514" t="str">
        <f t="shared" si="15"/>
        <v/>
      </c>
      <c r="L514" t="e">
        <f>IFERROR(INDEX(Teams!A:E,MATCH(Schedule!F514,Teams!E:E,0),1),INDEX(Teams!G:K,MATCH(Schedule!F514,Teams!K:K,0),1))</f>
        <v>#N/A</v>
      </c>
      <c r="M514" t="e">
        <f>IFERROR(INDEX(Teams!A:E,MATCH(Schedule!H514,Teams!E:E,0),1),INDEX(Teams!G:K,MATCH(Schedule!H514,Teams!K:K,0),1))</f>
        <v>#N/A</v>
      </c>
    </row>
    <row r="515" spans="1:13">
      <c r="A515">
        <v>514</v>
      </c>
      <c r="B515" t="e">
        <f t="shared" ref="B515:B578" si="16">TEXT(C515,"yyyymmdd")&amp;"_"&amp;L515&amp;"@"&amp;M515</f>
        <v>#N/A</v>
      </c>
      <c r="C515" s="38">
        <v>36294</v>
      </c>
      <c r="D515" t="s">
        <v>126</v>
      </c>
      <c r="E515" t="s">
        <v>536</v>
      </c>
      <c r="J515" t="str">
        <f t="shared" ref="J515:J578" si="17">IF(I515&gt;G515,"W",IF(I515=G515,"","L"))</f>
        <v/>
      </c>
      <c r="L515" t="e">
        <f>IFERROR(INDEX(Teams!A:E,MATCH(Schedule!F515,Teams!E:E,0),1),INDEX(Teams!G:K,MATCH(Schedule!F515,Teams!K:K,0),1))</f>
        <v>#N/A</v>
      </c>
      <c r="M515" t="e">
        <f>IFERROR(INDEX(Teams!A:E,MATCH(Schedule!H515,Teams!E:E,0),1),INDEX(Teams!G:K,MATCH(Schedule!H515,Teams!K:K,0),1))</f>
        <v>#N/A</v>
      </c>
    </row>
    <row r="516" spans="1:13">
      <c r="A516">
        <v>515</v>
      </c>
      <c r="B516" t="e">
        <f t="shared" si="16"/>
        <v>#N/A</v>
      </c>
      <c r="C516" s="38">
        <v>36294</v>
      </c>
      <c r="D516" t="s">
        <v>120</v>
      </c>
      <c r="E516" t="s">
        <v>537</v>
      </c>
      <c r="J516" t="str">
        <f t="shared" si="17"/>
        <v/>
      </c>
      <c r="L516" t="e">
        <f>IFERROR(INDEX(Teams!A:E,MATCH(Schedule!F516,Teams!E:E,0),1),INDEX(Teams!G:K,MATCH(Schedule!F516,Teams!K:K,0),1))</f>
        <v>#N/A</v>
      </c>
      <c r="M516" t="e">
        <f>IFERROR(INDEX(Teams!A:E,MATCH(Schedule!H516,Teams!E:E,0),1),INDEX(Teams!G:K,MATCH(Schedule!H516,Teams!K:K,0),1))</f>
        <v>#N/A</v>
      </c>
    </row>
    <row r="517" spans="1:13">
      <c r="A517">
        <v>516</v>
      </c>
      <c r="B517" t="e">
        <f t="shared" si="16"/>
        <v>#N/A</v>
      </c>
      <c r="C517" s="38">
        <v>36295</v>
      </c>
      <c r="D517" t="s">
        <v>6</v>
      </c>
      <c r="E517" t="s">
        <v>538</v>
      </c>
      <c r="J517" t="str">
        <f t="shared" si="17"/>
        <v/>
      </c>
      <c r="L517" t="e">
        <f>IFERROR(INDEX(Teams!A:E,MATCH(Schedule!F517,Teams!E:E,0),1),INDEX(Teams!G:K,MATCH(Schedule!F517,Teams!K:K,0),1))</f>
        <v>#N/A</v>
      </c>
      <c r="M517" t="e">
        <f>IFERROR(INDEX(Teams!A:E,MATCH(Schedule!H517,Teams!E:E,0),1),INDEX(Teams!G:K,MATCH(Schedule!H517,Teams!K:K,0),1))</f>
        <v>#N/A</v>
      </c>
    </row>
    <row r="518" spans="1:13">
      <c r="A518">
        <v>517</v>
      </c>
      <c r="B518" t="e">
        <f t="shared" si="16"/>
        <v>#N/A</v>
      </c>
      <c r="C518" s="38">
        <v>36295</v>
      </c>
      <c r="D518" t="s">
        <v>65</v>
      </c>
      <c r="E518" t="s">
        <v>539</v>
      </c>
      <c r="J518" t="str">
        <f t="shared" si="17"/>
        <v/>
      </c>
      <c r="L518" t="e">
        <f>IFERROR(INDEX(Teams!A:E,MATCH(Schedule!F518,Teams!E:E,0),1),INDEX(Teams!G:K,MATCH(Schedule!F518,Teams!K:K,0),1))</f>
        <v>#N/A</v>
      </c>
      <c r="M518" t="e">
        <f>IFERROR(INDEX(Teams!A:E,MATCH(Schedule!H518,Teams!E:E,0),1),INDEX(Teams!G:K,MATCH(Schedule!H518,Teams!K:K,0),1))</f>
        <v>#N/A</v>
      </c>
    </row>
    <row r="519" spans="1:13">
      <c r="A519">
        <v>518</v>
      </c>
      <c r="B519" t="e">
        <f t="shared" si="16"/>
        <v>#N/A</v>
      </c>
      <c r="C519" s="38">
        <v>36295</v>
      </c>
      <c r="D519" t="s">
        <v>4</v>
      </c>
      <c r="E519" t="s">
        <v>540</v>
      </c>
      <c r="J519" t="str">
        <f t="shared" si="17"/>
        <v/>
      </c>
      <c r="L519" t="e">
        <f>IFERROR(INDEX(Teams!A:E,MATCH(Schedule!F519,Teams!E:E,0),1),INDEX(Teams!G:K,MATCH(Schedule!F519,Teams!K:K,0),1))</f>
        <v>#N/A</v>
      </c>
      <c r="M519" t="e">
        <f>IFERROR(INDEX(Teams!A:E,MATCH(Schedule!H519,Teams!E:E,0),1),INDEX(Teams!G:K,MATCH(Schedule!H519,Teams!K:K,0),1))</f>
        <v>#N/A</v>
      </c>
    </row>
    <row r="520" spans="1:13">
      <c r="A520">
        <v>519</v>
      </c>
      <c r="B520" t="e">
        <f t="shared" si="16"/>
        <v>#N/A</v>
      </c>
      <c r="C520" s="38">
        <v>36295</v>
      </c>
      <c r="D520" t="s">
        <v>8</v>
      </c>
      <c r="E520" t="s">
        <v>541</v>
      </c>
      <c r="J520" t="str">
        <f t="shared" si="17"/>
        <v/>
      </c>
      <c r="L520" t="e">
        <f>IFERROR(INDEX(Teams!A:E,MATCH(Schedule!F520,Teams!E:E,0),1),INDEX(Teams!G:K,MATCH(Schedule!F520,Teams!K:K,0),1))</f>
        <v>#N/A</v>
      </c>
      <c r="M520" t="e">
        <f>IFERROR(INDEX(Teams!A:E,MATCH(Schedule!H520,Teams!E:E,0),1),INDEX(Teams!G:K,MATCH(Schedule!H520,Teams!K:K,0),1))</f>
        <v>#N/A</v>
      </c>
    </row>
    <row r="521" spans="1:13">
      <c r="A521">
        <v>520</v>
      </c>
      <c r="B521" t="e">
        <f t="shared" si="16"/>
        <v>#N/A</v>
      </c>
      <c r="C521" s="38">
        <v>36295</v>
      </c>
      <c r="D521" t="s">
        <v>25</v>
      </c>
      <c r="E521" t="s">
        <v>542</v>
      </c>
      <c r="J521" t="str">
        <f t="shared" si="17"/>
        <v/>
      </c>
      <c r="L521" t="e">
        <f>IFERROR(INDEX(Teams!A:E,MATCH(Schedule!F521,Teams!E:E,0),1),INDEX(Teams!G:K,MATCH(Schedule!F521,Teams!K:K,0),1))</f>
        <v>#N/A</v>
      </c>
      <c r="M521" t="e">
        <f>IFERROR(INDEX(Teams!A:E,MATCH(Schedule!H521,Teams!E:E,0),1),INDEX(Teams!G:K,MATCH(Schedule!H521,Teams!K:K,0),1))</f>
        <v>#N/A</v>
      </c>
    </row>
    <row r="522" spans="1:13">
      <c r="A522">
        <v>521</v>
      </c>
      <c r="B522" t="e">
        <f t="shared" si="16"/>
        <v>#N/A</v>
      </c>
      <c r="C522" s="38">
        <v>36295</v>
      </c>
      <c r="D522" t="s">
        <v>118</v>
      </c>
      <c r="E522" t="s">
        <v>543</v>
      </c>
      <c r="J522" t="str">
        <f t="shared" si="17"/>
        <v/>
      </c>
      <c r="L522" t="e">
        <f>IFERROR(INDEX(Teams!A:E,MATCH(Schedule!F522,Teams!E:E,0),1),INDEX(Teams!G:K,MATCH(Schedule!F522,Teams!K:K,0),1))</f>
        <v>#N/A</v>
      </c>
      <c r="M522" t="e">
        <f>IFERROR(INDEX(Teams!A:E,MATCH(Schedule!H522,Teams!E:E,0),1),INDEX(Teams!G:K,MATCH(Schedule!H522,Teams!K:K,0),1))</f>
        <v>#N/A</v>
      </c>
    </row>
    <row r="523" spans="1:13">
      <c r="A523">
        <v>522</v>
      </c>
      <c r="B523" t="e">
        <f t="shared" si="16"/>
        <v>#N/A</v>
      </c>
      <c r="C523" s="38">
        <v>36295</v>
      </c>
      <c r="D523" t="s">
        <v>115</v>
      </c>
      <c r="E523" t="s">
        <v>544</v>
      </c>
      <c r="J523" t="str">
        <f t="shared" si="17"/>
        <v/>
      </c>
      <c r="L523" t="e">
        <f>IFERROR(INDEX(Teams!A:E,MATCH(Schedule!F523,Teams!E:E,0),1),INDEX(Teams!G:K,MATCH(Schedule!F523,Teams!K:K,0),1))</f>
        <v>#N/A</v>
      </c>
      <c r="M523" t="e">
        <f>IFERROR(INDEX(Teams!A:E,MATCH(Schedule!H523,Teams!E:E,0),1),INDEX(Teams!G:K,MATCH(Schedule!H523,Teams!K:K,0),1))</f>
        <v>#N/A</v>
      </c>
    </row>
    <row r="524" spans="1:13">
      <c r="A524">
        <v>523</v>
      </c>
      <c r="B524" t="e">
        <f t="shared" si="16"/>
        <v>#N/A</v>
      </c>
      <c r="C524" s="38">
        <v>36295</v>
      </c>
      <c r="D524" t="s">
        <v>122</v>
      </c>
      <c r="E524" t="s">
        <v>545</v>
      </c>
      <c r="J524" t="str">
        <f t="shared" si="17"/>
        <v/>
      </c>
      <c r="L524" t="e">
        <f>IFERROR(INDEX(Teams!A:E,MATCH(Schedule!F524,Teams!E:E,0),1),INDEX(Teams!G:K,MATCH(Schedule!F524,Teams!K:K,0),1))</f>
        <v>#N/A</v>
      </c>
      <c r="M524" t="e">
        <f>IFERROR(INDEX(Teams!A:E,MATCH(Schedule!H524,Teams!E:E,0),1),INDEX(Teams!G:K,MATCH(Schedule!H524,Teams!K:K,0),1))</f>
        <v>#N/A</v>
      </c>
    </row>
    <row r="525" spans="1:13">
      <c r="A525">
        <v>524</v>
      </c>
      <c r="B525" t="e">
        <f t="shared" si="16"/>
        <v>#N/A</v>
      </c>
      <c r="C525" s="38">
        <v>36295</v>
      </c>
      <c r="D525" t="s">
        <v>170</v>
      </c>
      <c r="E525" t="s">
        <v>546</v>
      </c>
      <c r="J525" t="str">
        <f t="shared" si="17"/>
        <v/>
      </c>
      <c r="L525" t="e">
        <f>IFERROR(INDEX(Teams!A:E,MATCH(Schedule!F525,Teams!E:E,0),1),INDEX(Teams!G:K,MATCH(Schedule!F525,Teams!K:K,0),1))</f>
        <v>#N/A</v>
      </c>
      <c r="M525" t="e">
        <f>IFERROR(INDEX(Teams!A:E,MATCH(Schedule!H525,Teams!E:E,0),1),INDEX(Teams!G:K,MATCH(Schedule!H525,Teams!K:K,0),1))</f>
        <v>#N/A</v>
      </c>
    </row>
    <row r="526" spans="1:13">
      <c r="A526">
        <v>525</v>
      </c>
      <c r="B526" t="e">
        <f t="shared" si="16"/>
        <v>#N/A</v>
      </c>
      <c r="C526" s="38">
        <v>36295</v>
      </c>
      <c r="D526" t="s">
        <v>18</v>
      </c>
      <c r="E526" t="s">
        <v>547</v>
      </c>
      <c r="J526" t="str">
        <f t="shared" si="17"/>
        <v/>
      </c>
      <c r="L526" t="e">
        <f>IFERROR(INDEX(Teams!A:E,MATCH(Schedule!F526,Teams!E:E,0),1),INDEX(Teams!G:K,MATCH(Schedule!F526,Teams!K:K,0),1))</f>
        <v>#N/A</v>
      </c>
      <c r="M526" t="e">
        <f>IFERROR(INDEX(Teams!A:E,MATCH(Schedule!H526,Teams!E:E,0),1),INDEX(Teams!G:K,MATCH(Schedule!H526,Teams!K:K,0),1))</f>
        <v>#N/A</v>
      </c>
    </row>
    <row r="527" spans="1:13">
      <c r="A527">
        <v>526</v>
      </c>
      <c r="B527" t="e">
        <f t="shared" si="16"/>
        <v>#N/A</v>
      </c>
      <c r="C527" s="38">
        <v>36295</v>
      </c>
      <c r="D527" t="s">
        <v>12</v>
      </c>
      <c r="E527" t="s">
        <v>548</v>
      </c>
      <c r="J527" t="str">
        <f t="shared" si="17"/>
        <v/>
      </c>
      <c r="L527" t="e">
        <f>IFERROR(INDEX(Teams!A:E,MATCH(Schedule!F527,Teams!E:E,0),1),INDEX(Teams!G:K,MATCH(Schedule!F527,Teams!K:K,0),1))</f>
        <v>#N/A</v>
      </c>
      <c r="M527" t="e">
        <f>IFERROR(INDEX(Teams!A:E,MATCH(Schedule!H527,Teams!E:E,0),1),INDEX(Teams!G:K,MATCH(Schedule!H527,Teams!K:K,0),1))</f>
        <v>#N/A</v>
      </c>
    </row>
    <row r="528" spans="1:13">
      <c r="A528">
        <v>527</v>
      </c>
      <c r="B528" t="e">
        <f t="shared" si="16"/>
        <v>#N/A</v>
      </c>
      <c r="C528" s="38">
        <v>36295</v>
      </c>
      <c r="D528" t="s">
        <v>14</v>
      </c>
      <c r="E528" t="s">
        <v>549</v>
      </c>
      <c r="J528" t="str">
        <f t="shared" si="17"/>
        <v/>
      </c>
      <c r="L528" t="e">
        <f>IFERROR(INDEX(Teams!A:E,MATCH(Schedule!F528,Teams!E:E,0),1),INDEX(Teams!G:K,MATCH(Schedule!F528,Teams!K:K,0),1))</f>
        <v>#N/A</v>
      </c>
      <c r="M528" t="e">
        <f>IFERROR(INDEX(Teams!A:E,MATCH(Schedule!H528,Teams!E:E,0),1),INDEX(Teams!G:K,MATCH(Schedule!H528,Teams!K:K,0),1))</f>
        <v>#N/A</v>
      </c>
    </row>
    <row r="529" spans="1:13">
      <c r="A529">
        <v>528</v>
      </c>
      <c r="B529" t="e">
        <f t="shared" si="16"/>
        <v>#N/A</v>
      </c>
      <c r="C529" s="38">
        <v>36295</v>
      </c>
      <c r="D529" t="s">
        <v>34</v>
      </c>
      <c r="E529" t="s">
        <v>550</v>
      </c>
      <c r="J529" t="str">
        <f t="shared" si="17"/>
        <v/>
      </c>
      <c r="L529" t="e">
        <f>IFERROR(INDEX(Teams!A:E,MATCH(Schedule!F529,Teams!E:E,0),1),INDEX(Teams!G:K,MATCH(Schedule!F529,Teams!K:K,0),1))</f>
        <v>#N/A</v>
      </c>
      <c r="M529" t="e">
        <f>IFERROR(INDEX(Teams!A:E,MATCH(Schedule!H529,Teams!E:E,0),1),INDEX(Teams!G:K,MATCH(Schedule!H529,Teams!K:K,0),1))</f>
        <v>#N/A</v>
      </c>
    </row>
    <row r="530" spans="1:13">
      <c r="A530">
        <v>529</v>
      </c>
      <c r="B530" t="e">
        <f t="shared" si="16"/>
        <v>#N/A</v>
      </c>
      <c r="C530" s="38">
        <v>36295</v>
      </c>
      <c r="D530" t="s">
        <v>126</v>
      </c>
      <c r="E530" t="s">
        <v>551</v>
      </c>
      <c r="J530" t="str">
        <f t="shared" si="17"/>
        <v/>
      </c>
      <c r="L530" t="e">
        <f>IFERROR(INDEX(Teams!A:E,MATCH(Schedule!F530,Teams!E:E,0),1),INDEX(Teams!G:K,MATCH(Schedule!F530,Teams!K:K,0),1))</f>
        <v>#N/A</v>
      </c>
      <c r="M530" t="e">
        <f>IFERROR(INDEX(Teams!A:E,MATCH(Schedule!H530,Teams!E:E,0),1),INDEX(Teams!G:K,MATCH(Schedule!H530,Teams!K:K,0),1))</f>
        <v>#N/A</v>
      </c>
    </row>
    <row r="531" spans="1:13">
      <c r="A531">
        <v>530</v>
      </c>
      <c r="B531" t="e">
        <f t="shared" si="16"/>
        <v>#N/A</v>
      </c>
      <c r="C531" s="38">
        <v>36295</v>
      </c>
      <c r="D531" t="s">
        <v>120</v>
      </c>
      <c r="E531" t="s">
        <v>552</v>
      </c>
      <c r="J531" t="str">
        <f t="shared" si="17"/>
        <v/>
      </c>
      <c r="L531" t="e">
        <f>IFERROR(INDEX(Teams!A:E,MATCH(Schedule!F531,Teams!E:E,0),1),INDEX(Teams!G:K,MATCH(Schedule!F531,Teams!K:K,0),1))</f>
        <v>#N/A</v>
      </c>
      <c r="M531" t="e">
        <f>IFERROR(INDEX(Teams!A:E,MATCH(Schedule!H531,Teams!E:E,0),1),INDEX(Teams!G:K,MATCH(Schedule!H531,Teams!K:K,0),1))</f>
        <v>#N/A</v>
      </c>
    </row>
    <row r="532" spans="1:13">
      <c r="A532">
        <v>531</v>
      </c>
      <c r="B532" t="e">
        <f t="shared" si="16"/>
        <v>#N/A</v>
      </c>
      <c r="C532" s="38">
        <v>36296</v>
      </c>
      <c r="D532" t="s">
        <v>6</v>
      </c>
      <c r="E532" t="s">
        <v>553</v>
      </c>
      <c r="J532" t="str">
        <f t="shared" si="17"/>
        <v/>
      </c>
      <c r="L532" t="e">
        <f>IFERROR(INDEX(Teams!A:E,MATCH(Schedule!F532,Teams!E:E,0),1),INDEX(Teams!G:K,MATCH(Schedule!F532,Teams!K:K,0),1))</f>
        <v>#N/A</v>
      </c>
      <c r="M532" t="e">
        <f>IFERROR(INDEX(Teams!A:E,MATCH(Schedule!H532,Teams!E:E,0),1),INDEX(Teams!G:K,MATCH(Schedule!H532,Teams!K:K,0),1))</f>
        <v>#N/A</v>
      </c>
    </row>
    <row r="533" spans="1:13">
      <c r="A533">
        <v>532</v>
      </c>
      <c r="B533" t="e">
        <f t="shared" si="16"/>
        <v>#N/A</v>
      </c>
      <c r="C533" s="38">
        <v>36296</v>
      </c>
      <c r="D533" t="s">
        <v>65</v>
      </c>
      <c r="E533" t="s">
        <v>554</v>
      </c>
      <c r="J533" t="str">
        <f t="shared" si="17"/>
        <v/>
      </c>
      <c r="L533" t="e">
        <f>IFERROR(INDEX(Teams!A:E,MATCH(Schedule!F533,Teams!E:E,0),1),INDEX(Teams!G:K,MATCH(Schedule!F533,Teams!K:K,0),1))</f>
        <v>#N/A</v>
      </c>
      <c r="M533" t="e">
        <f>IFERROR(INDEX(Teams!A:E,MATCH(Schedule!H533,Teams!E:E,0),1),INDEX(Teams!G:K,MATCH(Schedule!H533,Teams!K:K,0),1))</f>
        <v>#N/A</v>
      </c>
    </row>
    <row r="534" spans="1:13">
      <c r="A534">
        <v>533</v>
      </c>
      <c r="B534" t="e">
        <f t="shared" si="16"/>
        <v>#N/A</v>
      </c>
      <c r="C534" s="38">
        <v>36296</v>
      </c>
      <c r="D534" t="s">
        <v>4</v>
      </c>
      <c r="E534" t="s">
        <v>555</v>
      </c>
      <c r="J534" t="str">
        <f t="shared" si="17"/>
        <v/>
      </c>
      <c r="L534" t="e">
        <f>IFERROR(INDEX(Teams!A:E,MATCH(Schedule!F534,Teams!E:E,0),1),INDEX(Teams!G:K,MATCH(Schedule!F534,Teams!K:K,0),1))</f>
        <v>#N/A</v>
      </c>
      <c r="M534" t="e">
        <f>IFERROR(INDEX(Teams!A:E,MATCH(Schedule!H534,Teams!E:E,0),1),INDEX(Teams!G:K,MATCH(Schedule!H534,Teams!K:K,0),1))</f>
        <v>#N/A</v>
      </c>
    </row>
    <row r="535" spans="1:13">
      <c r="A535">
        <v>534</v>
      </c>
      <c r="B535" t="e">
        <f t="shared" si="16"/>
        <v>#N/A</v>
      </c>
      <c r="C535" s="38">
        <v>36296</v>
      </c>
      <c r="D535" t="s">
        <v>8</v>
      </c>
      <c r="E535" t="s">
        <v>556</v>
      </c>
      <c r="J535" t="str">
        <f t="shared" si="17"/>
        <v/>
      </c>
      <c r="L535" t="e">
        <f>IFERROR(INDEX(Teams!A:E,MATCH(Schedule!F535,Teams!E:E,0),1),INDEX(Teams!G:K,MATCH(Schedule!F535,Teams!K:K,0),1))</f>
        <v>#N/A</v>
      </c>
      <c r="M535" t="e">
        <f>IFERROR(INDEX(Teams!A:E,MATCH(Schedule!H535,Teams!E:E,0),1),INDEX(Teams!G:K,MATCH(Schedule!H535,Teams!K:K,0),1))</f>
        <v>#N/A</v>
      </c>
    </row>
    <row r="536" spans="1:13">
      <c r="A536">
        <v>535</v>
      </c>
      <c r="B536" t="e">
        <f t="shared" si="16"/>
        <v>#N/A</v>
      </c>
      <c r="C536" s="38">
        <v>36296</v>
      </c>
      <c r="D536" t="s">
        <v>25</v>
      </c>
      <c r="E536" t="s">
        <v>557</v>
      </c>
      <c r="J536" t="str">
        <f t="shared" si="17"/>
        <v/>
      </c>
      <c r="L536" t="e">
        <f>IFERROR(INDEX(Teams!A:E,MATCH(Schedule!F536,Teams!E:E,0),1),INDEX(Teams!G:K,MATCH(Schedule!F536,Teams!K:K,0),1))</f>
        <v>#N/A</v>
      </c>
      <c r="M536" t="e">
        <f>IFERROR(INDEX(Teams!A:E,MATCH(Schedule!H536,Teams!E:E,0),1),INDEX(Teams!G:K,MATCH(Schedule!H536,Teams!K:K,0),1))</f>
        <v>#N/A</v>
      </c>
    </row>
    <row r="537" spans="1:13">
      <c r="A537">
        <v>536</v>
      </c>
      <c r="B537" t="e">
        <f t="shared" si="16"/>
        <v>#N/A</v>
      </c>
      <c r="C537" s="38">
        <v>36296</v>
      </c>
      <c r="D537" t="s">
        <v>118</v>
      </c>
      <c r="E537" t="s">
        <v>558</v>
      </c>
      <c r="J537" t="str">
        <f t="shared" si="17"/>
        <v/>
      </c>
      <c r="L537" t="e">
        <f>IFERROR(INDEX(Teams!A:E,MATCH(Schedule!F537,Teams!E:E,0),1),INDEX(Teams!G:K,MATCH(Schedule!F537,Teams!K:K,0),1))</f>
        <v>#N/A</v>
      </c>
      <c r="M537" t="e">
        <f>IFERROR(INDEX(Teams!A:E,MATCH(Schedule!H537,Teams!E:E,0),1),INDEX(Teams!G:K,MATCH(Schedule!H537,Teams!K:K,0),1))</f>
        <v>#N/A</v>
      </c>
    </row>
    <row r="538" spans="1:13">
      <c r="A538">
        <v>537</v>
      </c>
      <c r="B538" t="e">
        <f t="shared" si="16"/>
        <v>#N/A</v>
      </c>
      <c r="C538" s="38">
        <v>36296</v>
      </c>
      <c r="D538" t="s">
        <v>115</v>
      </c>
      <c r="E538" t="s">
        <v>559</v>
      </c>
      <c r="J538" t="str">
        <f t="shared" si="17"/>
        <v/>
      </c>
      <c r="L538" t="e">
        <f>IFERROR(INDEX(Teams!A:E,MATCH(Schedule!F538,Teams!E:E,0),1),INDEX(Teams!G:K,MATCH(Schedule!F538,Teams!K:K,0),1))</f>
        <v>#N/A</v>
      </c>
      <c r="M538" t="e">
        <f>IFERROR(INDEX(Teams!A:E,MATCH(Schedule!H538,Teams!E:E,0),1),INDEX(Teams!G:K,MATCH(Schedule!H538,Teams!K:K,0),1))</f>
        <v>#N/A</v>
      </c>
    </row>
    <row r="539" spans="1:13">
      <c r="A539">
        <v>538</v>
      </c>
      <c r="B539" t="e">
        <f t="shared" si="16"/>
        <v>#N/A</v>
      </c>
      <c r="C539" s="38">
        <v>36296</v>
      </c>
      <c r="D539" t="s">
        <v>122</v>
      </c>
      <c r="E539" t="s">
        <v>560</v>
      </c>
      <c r="J539" t="str">
        <f t="shared" si="17"/>
        <v/>
      </c>
      <c r="L539" t="e">
        <f>IFERROR(INDEX(Teams!A:E,MATCH(Schedule!F539,Teams!E:E,0),1),INDEX(Teams!G:K,MATCH(Schedule!F539,Teams!K:K,0),1))</f>
        <v>#N/A</v>
      </c>
      <c r="M539" t="e">
        <f>IFERROR(INDEX(Teams!A:E,MATCH(Schedule!H539,Teams!E:E,0),1),INDEX(Teams!G:K,MATCH(Schedule!H539,Teams!K:K,0),1))</f>
        <v>#N/A</v>
      </c>
    </row>
    <row r="540" spans="1:13">
      <c r="A540">
        <v>539</v>
      </c>
      <c r="B540" t="e">
        <f t="shared" si="16"/>
        <v>#N/A</v>
      </c>
      <c r="C540" s="38">
        <v>36296</v>
      </c>
      <c r="D540" t="s">
        <v>170</v>
      </c>
      <c r="E540" t="s">
        <v>561</v>
      </c>
      <c r="J540" t="str">
        <f t="shared" si="17"/>
        <v/>
      </c>
      <c r="L540" t="e">
        <f>IFERROR(INDEX(Teams!A:E,MATCH(Schedule!F540,Teams!E:E,0),1),INDEX(Teams!G:K,MATCH(Schedule!F540,Teams!K:K,0),1))</f>
        <v>#N/A</v>
      </c>
      <c r="M540" t="e">
        <f>IFERROR(INDEX(Teams!A:E,MATCH(Schedule!H540,Teams!E:E,0),1),INDEX(Teams!G:K,MATCH(Schedule!H540,Teams!K:K,0),1))</f>
        <v>#N/A</v>
      </c>
    </row>
    <row r="541" spans="1:13">
      <c r="A541">
        <v>540</v>
      </c>
      <c r="B541" t="e">
        <f t="shared" si="16"/>
        <v>#N/A</v>
      </c>
      <c r="C541" s="38">
        <v>36296</v>
      </c>
      <c r="D541" t="s">
        <v>18</v>
      </c>
      <c r="E541" t="s">
        <v>562</v>
      </c>
      <c r="J541" t="str">
        <f t="shared" si="17"/>
        <v/>
      </c>
      <c r="L541" t="e">
        <f>IFERROR(INDEX(Teams!A:E,MATCH(Schedule!F541,Teams!E:E,0),1),INDEX(Teams!G:K,MATCH(Schedule!F541,Teams!K:K,0),1))</f>
        <v>#N/A</v>
      </c>
      <c r="M541" t="e">
        <f>IFERROR(INDEX(Teams!A:E,MATCH(Schedule!H541,Teams!E:E,0),1),INDEX(Teams!G:K,MATCH(Schedule!H541,Teams!K:K,0),1))</f>
        <v>#N/A</v>
      </c>
    </row>
    <row r="542" spans="1:13">
      <c r="A542">
        <v>541</v>
      </c>
      <c r="B542" t="e">
        <f t="shared" si="16"/>
        <v>#N/A</v>
      </c>
      <c r="C542" s="38">
        <v>36296</v>
      </c>
      <c r="D542" t="s">
        <v>12</v>
      </c>
      <c r="E542" t="s">
        <v>563</v>
      </c>
      <c r="J542" t="str">
        <f t="shared" si="17"/>
        <v/>
      </c>
      <c r="L542" t="e">
        <f>IFERROR(INDEX(Teams!A:E,MATCH(Schedule!F542,Teams!E:E,0),1),INDEX(Teams!G:K,MATCH(Schedule!F542,Teams!K:K,0),1))</f>
        <v>#N/A</v>
      </c>
      <c r="M542" t="e">
        <f>IFERROR(INDEX(Teams!A:E,MATCH(Schedule!H542,Teams!E:E,0),1),INDEX(Teams!G:K,MATCH(Schedule!H542,Teams!K:K,0),1))</f>
        <v>#N/A</v>
      </c>
    </row>
    <row r="543" spans="1:13">
      <c r="A543">
        <v>542</v>
      </c>
      <c r="B543" t="e">
        <f t="shared" si="16"/>
        <v>#N/A</v>
      </c>
      <c r="C543" s="38">
        <v>36296</v>
      </c>
      <c r="D543" t="s">
        <v>14</v>
      </c>
      <c r="E543" t="s">
        <v>564</v>
      </c>
      <c r="J543" t="str">
        <f t="shared" si="17"/>
        <v/>
      </c>
      <c r="L543" t="e">
        <f>IFERROR(INDEX(Teams!A:E,MATCH(Schedule!F543,Teams!E:E,0),1),INDEX(Teams!G:K,MATCH(Schedule!F543,Teams!K:K,0),1))</f>
        <v>#N/A</v>
      </c>
      <c r="M543" t="e">
        <f>IFERROR(INDEX(Teams!A:E,MATCH(Schedule!H543,Teams!E:E,0),1),INDEX(Teams!G:K,MATCH(Schedule!H543,Teams!K:K,0),1))</f>
        <v>#N/A</v>
      </c>
    </row>
    <row r="544" spans="1:13">
      <c r="A544">
        <v>543</v>
      </c>
      <c r="B544" t="e">
        <f t="shared" si="16"/>
        <v>#N/A</v>
      </c>
      <c r="C544" s="38">
        <v>36296</v>
      </c>
      <c r="D544" t="s">
        <v>34</v>
      </c>
      <c r="E544" t="s">
        <v>565</v>
      </c>
      <c r="J544" t="str">
        <f t="shared" si="17"/>
        <v/>
      </c>
      <c r="L544" t="e">
        <f>IFERROR(INDEX(Teams!A:E,MATCH(Schedule!F544,Teams!E:E,0),1),INDEX(Teams!G:K,MATCH(Schedule!F544,Teams!K:K,0),1))</f>
        <v>#N/A</v>
      </c>
      <c r="M544" t="e">
        <f>IFERROR(INDEX(Teams!A:E,MATCH(Schedule!H544,Teams!E:E,0),1),INDEX(Teams!G:K,MATCH(Schedule!H544,Teams!K:K,0),1))</f>
        <v>#N/A</v>
      </c>
    </row>
    <row r="545" spans="1:13">
      <c r="A545">
        <v>544</v>
      </c>
      <c r="B545" t="e">
        <f t="shared" si="16"/>
        <v>#N/A</v>
      </c>
      <c r="C545" s="38">
        <v>36296</v>
      </c>
      <c r="D545" t="s">
        <v>126</v>
      </c>
      <c r="E545" t="s">
        <v>566</v>
      </c>
      <c r="J545" t="str">
        <f t="shared" si="17"/>
        <v/>
      </c>
      <c r="L545" t="e">
        <f>IFERROR(INDEX(Teams!A:E,MATCH(Schedule!F545,Teams!E:E,0),1),INDEX(Teams!G:K,MATCH(Schedule!F545,Teams!K:K,0),1))</f>
        <v>#N/A</v>
      </c>
      <c r="M545" t="e">
        <f>IFERROR(INDEX(Teams!A:E,MATCH(Schedule!H545,Teams!E:E,0),1),INDEX(Teams!G:K,MATCH(Schedule!H545,Teams!K:K,0),1))</f>
        <v>#N/A</v>
      </c>
    </row>
    <row r="546" spans="1:13">
      <c r="A546">
        <v>545</v>
      </c>
      <c r="B546" t="e">
        <f t="shared" si="16"/>
        <v>#N/A</v>
      </c>
      <c r="C546" s="38">
        <v>36296</v>
      </c>
      <c r="D546" t="s">
        <v>120</v>
      </c>
      <c r="E546" t="s">
        <v>567</v>
      </c>
      <c r="J546" t="str">
        <f t="shared" si="17"/>
        <v/>
      </c>
      <c r="L546" t="e">
        <f>IFERROR(INDEX(Teams!A:E,MATCH(Schedule!F546,Teams!E:E,0),1),INDEX(Teams!G:K,MATCH(Schedule!F546,Teams!K:K,0),1))</f>
        <v>#N/A</v>
      </c>
      <c r="M546" t="e">
        <f>IFERROR(INDEX(Teams!A:E,MATCH(Schedule!H546,Teams!E:E,0),1),INDEX(Teams!G:K,MATCH(Schedule!H546,Teams!K:K,0),1))</f>
        <v>#N/A</v>
      </c>
    </row>
    <row r="547" spans="1:13">
      <c r="A547">
        <v>546</v>
      </c>
      <c r="B547" t="e">
        <f t="shared" si="16"/>
        <v>#N/A</v>
      </c>
      <c r="C547" s="38">
        <v>36297</v>
      </c>
      <c r="D547" t="s">
        <v>4</v>
      </c>
      <c r="E547" t="s">
        <v>568</v>
      </c>
      <c r="J547" t="str">
        <f t="shared" si="17"/>
        <v/>
      </c>
      <c r="L547" t="e">
        <f>IFERROR(INDEX(Teams!A:E,MATCH(Schedule!F547,Teams!E:E,0),1),INDEX(Teams!G:K,MATCH(Schedule!F547,Teams!K:K,0),1))</f>
        <v>#N/A</v>
      </c>
      <c r="M547" t="e">
        <f>IFERROR(INDEX(Teams!A:E,MATCH(Schedule!H547,Teams!E:E,0),1),INDEX(Teams!G:K,MATCH(Schedule!H547,Teams!K:K,0),1))</f>
        <v>#N/A</v>
      </c>
    </row>
    <row r="548" spans="1:13">
      <c r="A548">
        <v>547</v>
      </c>
      <c r="B548" t="e">
        <f t="shared" si="16"/>
        <v>#N/A</v>
      </c>
      <c r="C548" s="38">
        <v>36297</v>
      </c>
      <c r="D548" t="s">
        <v>6</v>
      </c>
      <c r="E548" t="s">
        <v>569</v>
      </c>
      <c r="J548" t="str">
        <f t="shared" si="17"/>
        <v/>
      </c>
      <c r="L548" t="e">
        <f>IFERROR(INDEX(Teams!A:E,MATCH(Schedule!F548,Teams!E:E,0),1),INDEX(Teams!G:K,MATCH(Schedule!F548,Teams!K:K,0),1))</f>
        <v>#N/A</v>
      </c>
      <c r="M548" t="e">
        <f>IFERROR(INDEX(Teams!A:E,MATCH(Schedule!H548,Teams!E:E,0),1),INDEX(Teams!G:K,MATCH(Schedule!H548,Teams!K:K,0),1))</f>
        <v>#N/A</v>
      </c>
    </row>
    <row r="549" spans="1:13">
      <c r="A549">
        <v>548</v>
      </c>
      <c r="B549" t="e">
        <f t="shared" si="16"/>
        <v>#N/A</v>
      </c>
      <c r="C549" s="38">
        <v>36297</v>
      </c>
      <c r="D549" t="s">
        <v>118</v>
      </c>
      <c r="E549" t="s">
        <v>570</v>
      </c>
      <c r="J549" t="str">
        <f t="shared" si="17"/>
        <v/>
      </c>
      <c r="L549" t="e">
        <f>IFERROR(INDEX(Teams!A:E,MATCH(Schedule!F549,Teams!E:E,0),1),INDEX(Teams!G:K,MATCH(Schedule!F549,Teams!K:K,0),1))</f>
        <v>#N/A</v>
      </c>
      <c r="M549" t="e">
        <f>IFERROR(INDEX(Teams!A:E,MATCH(Schedule!H549,Teams!E:E,0),1),INDEX(Teams!G:K,MATCH(Schedule!H549,Teams!K:K,0),1))</f>
        <v>#N/A</v>
      </c>
    </row>
    <row r="550" spans="1:13">
      <c r="A550">
        <v>549</v>
      </c>
      <c r="B550" t="e">
        <f t="shared" si="16"/>
        <v>#N/A</v>
      </c>
      <c r="C550" s="38">
        <v>36297</v>
      </c>
      <c r="D550" t="s">
        <v>71</v>
      </c>
      <c r="E550" t="s">
        <v>571</v>
      </c>
      <c r="J550" t="str">
        <f t="shared" si="17"/>
        <v/>
      </c>
      <c r="L550" t="e">
        <f>IFERROR(INDEX(Teams!A:E,MATCH(Schedule!F550,Teams!E:E,0),1),INDEX(Teams!G:K,MATCH(Schedule!F550,Teams!K:K,0),1))</f>
        <v>#N/A</v>
      </c>
      <c r="M550" t="e">
        <f>IFERROR(INDEX(Teams!A:E,MATCH(Schedule!H550,Teams!E:E,0),1),INDEX(Teams!G:K,MATCH(Schedule!H550,Teams!K:K,0),1))</f>
        <v>#N/A</v>
      </c>
    </row>
    <row r="551" spans="1:13">
      <c r="A551">
        <v>550</v>
      </c>
      <c r="B551" t="e">
        <f t="shared" si="16"/>
        <v>#N/A</v>
      </c>
      <c r="C551" s="38">
        <v>36297</v>
      </c>
      <c r="D551" t="s">
        <v>20</v>
      </c>
      <c r="E551" t="s">
        <v>572</v>
      </c>
      <c r="J551" t="str">
        <f t="shared" si="17"/>
        <v/>
      </c>
      <c r="L551" t="e">
        <f>IFERROR(INDEX(Teams!A:E,MATCH(Schedule!F551,Teams!E:E,0),1),INDEX(Teams!G:K,MATCH(Schedule!F551,Teams!K:K,0),1))</f>
        <v>#N/A</v>
      </c>
      <c r="M551" t="e">
        <f>IFERROR(INDEX(Teams!A:E,MATCH(Schedule!H551,Teams!E:E,0),1),INDEX(Teams!G:K,MATCH(Schedule!H551,Teams!K:K,0),1))</f>
        <v>#N/A</v>
      </c>
    </row>
    <row r="552" spans="1:13">
      <c r="A552">
        <v>551</v>
      </c>
      <c r="B552" t="e">
        <f t="shared" si="16"/>
        <v>#N/A</v>
      </c>
      <c r="C552" s="38">
        <v>36297</v>
      </c>
      <c r="D552" t="s">
        <v>128</v>
      </c>
      <c r="E552" t="s">
        <v>573</v>
      </c>
      <c r="J552" t="str">
        <f t="shared" si="17"/>
        <v/>
      </c>
      <c r="L552" t="e">
        <f>IFERROR(INDEX(Teams!A:E,MATCH(Schedule!F552,Teams!E:E,0),1),INDEX(Teams!G:K,MATCH(Schedule!F552,Teams!K:K,0),1))</f>
        <v>#N/A</v>
      </c>
      <c r="M552" t="e">
        <f>IFERROR(INDEX(Teams!A:E,MATCH(Schedule!H552,Teams!E:E,0),1),INDEX(Teams!G:K,MATCH(Schedule!H552,Teams!K:K,0),1))</f>
        <v>#N/A</v>
      </c>
    </row>
    <row r="553" spans="1:13">
      <c r="A553">
        <v>552</v>
      </c>
      <c r="B553" t="e">
        <f t="shared" si="16"/>
        <v>#N/A</v>
      </c>
      <c r="C553" s="38">
        <v>36297</v>
      </c>
      <c r="D553" t="s">
        <v>124</v>
      </c>
      <c r="E553" t="s">
        <v>574</v>
      </c>
      <c r="J553" t="str">
        <f t="shared" si="17"/>
        <v/>
      </c>
      <c r="L553" t="e">
        <f>IFERROR(INDEX(Teams!A:E,MATCH(Schedule!F553,Teams!E:E,0),1),INDEX(Teams!G:K,MATCH(Schedule!F553,Teams!K:K,0),1))</f>
        <v>#N/A</v>
      </c>
      <c r="M553" t="e">
        <f>IFERROR(INDEX(Teams!A:E,MATCH(Schedule!H553,Teams!E:E,0),1),INDEX(Teams!G:K,MATCH(Schedule!H553,Teams!K:K,0),1))</f>
        <v>#N/A</v>
      </c>
    </row>
    <row r="554" spans="1:13">
      <c r="A554">
        <v>553</v>
      </c>
      <c r="B554" t="e">
        <f t="shared" si="16"/>
        <v>#N/A</v>
      </c>
      <c r="C554" s="38">
        <v>36297</v>
      </c>
      <c r="D554" t="s">
        <v>22</v>
      </c>
      <c r="E554" t="s">
        <v>575</v>
      </c>
      <c r="J554" t="str">
        <f t="shared" si="17"/>
        <v/>
      </c>
      <c r="L554" t="e">
        <f>IFERROR(INDEX(Teams!A:E,MATCH(Schedule!F554,Teams!E:E,0),1),INDEX(Teams!G:K,MATCH(Schedule!F554,Teams!K:K,0),1))</f>
        <v>#N/A</v>
      </c>
      <c r="M554" t="e">
        <f>IFERROR(INDEX(Teams!A:E,MATCH(Schedule!H554,Teams!E:E,0),1),INDEX(Teams!G:K,MATCH(Schedule!H554,Teams!K:K,0),1))</f>
        <v>#N/A</v>
      </c>
    </row>
    <row r="555" spans="1:13">
      <c r="A555">
        <v>554</v>
      </c>
      <c r="B555" t="e">
        <f t="shared" si="16"/>
        <v>#N/A</v>
      </c>
      <c r="C555" s="38">
        <v>36297</v>
      </c>
      <c r="D555" t="s">
        <v>63</v>
      </c>
      <c r="E555" t="s">
        <v>576</v>
      </c>
      <c r="J555" t="str">
        <f t="shared" si="17"/>
        <v/>
      </c>
      <c r="L555" t="e">
        <f>IFERROR(INDEX(Teams!A:E,MATCH(Schedule!F555,Teams!E:E,0),1),INDEX(Teams!G:K,MATCH(Schedule!F555,Teams!K:K,0),1))</f>
        <v>#N/A</v>
      </c>
      <c r="M555" t="e">
        <f>IFERROR(INDEX(Teams!A:E,MATCH(Schedule!H555,Teams!E:E,0),1),INDEX(Teams!G:K,MATCH(Schedule!H555,Teams!K:K,0),1))</f>
        <v>#N/A</v>
      </c>
    </row>
    <row r="556" spans="1:13">
      <c r="A556">
        <v>555</v>
      </c>
      <c r="B556" t="e">
        <f t="shared" si="16"/>
        <v>#N/A</v>
      </c>
      <c r="C556" s="38">
        <v>36297</v>
      </c>
      <c r="D556" t="s">
        <v>60</v>
      </c>
      <c r="E556" t="s">
        <v>577</v>
      </c>
      <c r="J556" t="str">
        <f t="shared" si="17"/>
        <v/>
      </c>
      <c r="L556" t="e">
        <f>IFERROR(INDEX(Teams!A:E,MATCH(Schedule!F556,Teams!E:E,0),1),INDEX(Teams!G:K,MATCH(Schedule!F556,Teams!K:K,0),1))</f>
        <v>#N/A</v>
      </c>
      <c r="M556" t="e">
        <f>IFERROR(INDEX(Teams!A:E,MATCH(Schedule!H556,Teams!E:E,0),1),INDEX(Teams!G:K,MATCH(Schedule!H556,Teams!K:K,0),1))</f>
        <v>#N/A</v>
      </c>
    </row>
    <row r="557" spans="1:13">
      <c r="A557">
        <v>556</v>
      </c>
      <c r="B557" t="e">
        <f t="shared" si="16"/>
        <v>#N/A</v>
      </c>
      <c r="C557" s="38">
        <v>36298</v>
      </c>
      <c r="D557" t="s">
        <v>10</v>
      </c>
      <c r="E557" t="s">
        <v>578</v>
      </c>
      <c r="J557" t="str">
        <f t="shared" si="17"/>
        <v/>
      </c>
      <c r="L557" t="e">
        <f>IFERROR(INDEX(Teams!A:E,MATCH(Schedule!F557,Teams!E:E,0),1),INDEX(Teams!G:K,MATCH(Schedule!F557,Teams!K:K,0),1))</f>
        <v>#N/A</v>
      </c>
      <c r="M557" t="e">
        <f>IFERROR(INDEX(Teams!A:E,MATCH(Schedule!H557,Teams!E:E,0),1),INDEX(Teams!G:K,MATCH(Schedule!H557,Teams!K:K,0),1))</f>
        <v>#N/A</v>
      </c>
    </row>
    <row r="558" spans="1:13">
      <c r="A558">
        <v>557</v>
      </c>
      <c r="B558" t="e">
        <f t="shared" si="16"/>
        <v>#N/A</v>
      </c>
      <c r="C558" s="38">
        <v>36298</v>
      </c>
      <c r="D558" t="s">
        <v>118</v>
      </c>
      <c r="E558" t="s">
        <v>579</v>
      </c>
      <c r="J558" t="str">
        <f t="shared" si="17"/>
        <v/>
      </c>
      <c r="L558" t="e">
        <f>IFERROR(INDEX(Teams!A:E,MATCH(Schedule!F558,Teams!E:E,0),1),INDEX(Teams!G:K,MATCH(Schedule!F558,Teams!K:K,0),1))</f>
        <v>#N/A</v>
      </c>
      <c r="M558" t="e">
        <f>IFERROR(INDEX(Teams!A:E,MATCH(Schedule!H558,Teams!E:E,0),1),INDEX(Teams!G:K,MATCH(Schedule!H558,Teams!K:K,0),1))</f>
        <v>#N/A</v>
      </c>
    </row>
    <row r="559" spans="1:13">
      <c r="A559">
        <v>558</v>
      </c>
      <c r="B559" t="e">
        <f t="shared" si="16"/>
        <v>#N/A</v>
      </c>
      <c r="C559" s="38">
        <v>36298</v>
      </c>
      <c r="D559" t="s">
        <v>4</v>
      </c>
      <c r="E559" t="s">
        <v>580</v>
      </c>
      <c r="J559" t="str">
        <f t="shared" si="17"/>
        <v/>
      </c>
      <c r="L559" t="e">
        <f>IFERROR(INDEX(Teams!A:E,MATCH(Schedule!F559,Teams!E:E,0),1),INDEX(Teams!G:K,MATCH(Schedule!F559,Teams!K:K,0),1))</f>
        <v>#N/A</v>
      </c>
      <c r="M559" t="e">
        <f>IFERROR(INDEX(Teams!A:E,MATCH(Schedule!H559,Teams!E:E,0),1),INDEX(Teams!G:K,MATCH(Schedule!H559,Teams!K:K,0),1))</f>
        <v>#N/A</v>
      </c>
    </row>
    <row r="560" spans="1:13">
      <c r="A560">
        <v>559</v>
      </c>
      <c r="B560" t="e">
        <f t="shared" si="16"/>
        <v>#N/A</v>
      </c>
      <c r="C560" s="38">
        <v>36298</v>
      </c>
      <c r="D560" t="s">
        <v>2</v>
      </c>
      <c r="E560" t="s">
        <v>581</v>
      </c>
      <c r="J560" t="str">
        <f t="shared" si="17"/>
        <v/>
      </c>
      <c r="L560" t="e">
        <f>IFERROR(INDEX(Teams!A:E,MATCH(Schedule!F560,Teams!E:E,0),1),INDEX(Teams!G:K,MATCH(Schedule!F560,Teams!K:K,0),1))</f>
        <v>#N/A</v>
      </c>
      <c r="M560" t="e">
        <f>IFERROR(INDEX(Teams!A:E,MATCH(Schedule!H560,Teams!E:E,0),1),INDEX(Teams!G:K,MATCH(Schedule!H560,Teams!K:K,0),1))</f>
        <v>#N/A</v>
      </c>
    </row>
    <row r="561" spans="1:13">
      <c r="A561">
        <v>560</v>
      </c>
      <c r="B561" t="e">
        <f t="shared" si="16"/>
        <v>#N/A</v>
      </c>
      <c r="C561" s="38">
        <v>36298</v>
      </c>
      <c r="D561" t="s">
        <v>6</v>
      </c>
      <c r="E561" t="s">
        <v>582</v>
      </c>
      <c r="J561" t="str">
        <f t="shared" si="17"/>
        <v/>
      </c>
      <c r="L561" t="e">
        <f>IFERROR(INDEX(Teams!A:E,MATCH(Schedule!F561,Teams!E:E,0),1),INDEX(Teams!G:K,MATCH(Schedule!F561,Teams!K:K,0),1))</f>
        <v>#N/A</v>
      </c>
      <c r="M561" t="e">
        <f>IFERROR(INDEX(Teams!A:E,MATCH(Schedule!H561,Teams!E:E,0),1),INDEX(Teams!G:K,MATCH(Schedule!H561,Teams!K:K,0),1))</f>
        <v>#N/A</v>
      </c>
    </row>
    <row r="562" spans="1:13">
      <c r="A562">
        <v>561</v>
      </c>
      <c r="B562" t="e">
        <f t="shared" si="16"/>
        <v>#N/A</v>
      </c>
      <c r="C562" s="38">
        <v>36298</v>
      </c>
      <c r="D562" t="s">
        <v>71</v>
      </c>
      <c r="E562" t="s">
        <v>583</v>
      </c>
      <c r="J562" t="str">
        <f t="shared" si="17"/>
        <v/>
      </c>
      <c r="L562" t="e">
        <f>IFERROR(INDEX(Teams!A:E,MATCH(Schedule!F562,Teams!E:E,0),1),INDEX(Teams!G:K,MATCH(Schedule!F562,Teams!K:K,0),1))</f>
        <v>#N/A</v>
      </c>
      <c r="M562" t="e">
        <f>IFERROR(INDEX(Teams!A:E,MATCH(Schedule!H562,Teams!E:E,0),1),INDEX(Teams!G:K,MATCH(Schedule!H562,Teams!K:K,0),1))</f>
        <v>#N/A</v>
      </c>
    </row>
    <row r="563" spans="1:13">
      <c r="A563">
        <v>562</v>
      </c>
      <c r="B563" t="e">
        <f t="shared" si="16"/>
        <v>#N/A</v>
      </c>
      <c r="C563" s="38">
        <v>36298</v>
      </c>
      <c r="D563" t="s">
        <v>130</v>
      </c>
      <c r="E563" t="s">
        <v>584</v>
      </c>
      <c r="J563" t="str">
        <f t="shared" si="17"/>
        <v/>
      </c>
      <c r="L563" t="e">
        <f>IFERROR(INDEX(Teams!A:E,MATCH(Schedule!F563,Teams!E:E,0),1),INDEX(Teams!G:K,MATCH(Schedule!F563,Teams!K:K,0),1))</f>
        <v>#N/A</v>
      </c>
      <c r="M563" t="e">
        <f>IFERROR(INDEX(Teams!A:E,MATCH(Schedule!H563,Teams!E:E,0),1),INDEX(Teams!G:K,MATCH(Schedule!H563,Teams!K:K,0),1))</f>
        <v>#N/A</v>
      </c>
    </row>
    <row r="564" spans="1:13">
      <c r="A564">
        <v>563</v>
      </c>
      <c r="B564" t="e">
        <f t="shared" si="16"/>
        <v>#N/A</v>
      </c>
      <c r="C564" s="38">
        <v>36298</v>
      </c>
      <c r="D564" t="s">
        <v>20</v>
      </c>
      <c r="E564" t="s">
        <v>585</v>
      </c>
      <c r="J564" t="str">
        <f t="shared" si="17"/>
        <v/>
      </c>
      <c r="L564" t="e">
        <f>IFERROR(INDEX(Teams!A:E,MATCH(Schedule!F564,Teams!E:E,0),1),INDEX(Teams!G:K,MATCH(Schedule!F564,Teams!K:K,0),1))</f>
        <v>#N/A</v>
      </c>
      <c r="M564" t="e">
        <f>IFERROR(INDEX(Teams!A:E,MATCH(Schedule!H564,Teams!E:E,0),1),INDEX(Teams!G:K,MATCH(Schedule!H564,Teams!K:K,0),1))</f>
        <v>#N/A</v>
      </c>
    </row>
    <row r="565" spans="1:13">
      <c r="A565">
        <v>564</v>
      </c>
      <c r="B565" t="e">
        <f t="shared" si="16"/>
        <v>#N/A</v>
      </c>
      <c r="C565" s="38">
        <v>36298</v>
      </c>
      <c r="D565" t="s">
        <v>128</v>
      </c>
      <c r="E565" t="s">
        <v>586</v>
      </c>
      <c r="J565" t="str">
        <f t="shared" si="17"/>
        <v/>
      </c>
      <c r="L565" t="e">
        <f>IFERROR(INDEX(Teams!A:E,MATCH(Schedule!F565,Teams!E:E,0),1),INDEX(Teams!G:K,MATCH(Schedule!F565,Teams!K:K,0),1))</f>
        <v>#N/A</v>
      </c>
      <c r="M565" t="e">
        <f>IFERROR(INDEX(Teams!A:E,MATCH(Schedule!H565,Teams!E:E,0),1),INDEX(Teams!G:K,MATCH(Schedule!H565,Teams!K:K,0),1))</f>
        <v>#N/A</v>
      </c>
    </row>
    <row r="566" spans="1:13">
      <c r="A566">
        <v>565</v>
      </c>
      <c r="B566" t="e">
        <f t="shared" si="16"/>
        <v>#N/A</v>
      </c>
      <c r="C566" s="38">
        <v>36298</v>
      </c>
      <c r="D566" t="s">
        <v>16</v>
      </c>
      <c r="E566" t="s">
        <v>587</v>
      </c>
      <c r="J566" t="str">
        <f t="shared" si="17"/>
        <v/>
      </c>
      <c r="L566" t="e">
        <f>IFERROR(INDEX(Teams!A:E,MATCH(Schedule!F566,Teams!E:E,0),1),INDEX(Teams!G:K,MATCH(Schedule!F566,Teams!K:K,0),1))</f>
        <v>#N/A</v>
      </c>
      <c r="M566" t="e">
        <f>IFERROR(INDEX(Teams!A:E,MATCH(Schedule!H566,Teams!E:E,0),1),INDEX(Teams!G:K,MATCH(Schedule!H566,Teams!K:K,0),1))</f>
        <v>#N/A</v>
      </c>
    </row>
    <row r="567" spans="1:13">
      <c r="A567">
        <v>566</v>
      </c>
      <c r="B567" t="e">
        <f t="shared" si="16"/>
        <v>#N/A</v>
      </c>
      <c r="C567" s="38">
        <v>36298</v>
      </c>
      <c r="D567" t="s">
        <v>124</v>
      </c>
      <c r="E567" t="s">
        <v>588</v>
      </c>
      <c r="J567" t="str">
        <f t="shared" si="17"/>
        <v/>
      </c>
      <c r="L567" t="e">
        <f>IFERROR(INDEX(Teams!A:E,MATCH(Schedule!F567,Teams!E:E,0),1),INDEX(Teams!G:K,MATCH(Schedule!F567,Teams!K:K,0),1))</f>
        <v>#N/A</v>
      </c>
      <c r="M567" t="e">
        <f>IFERROR(INDEX(Teams!A:E,MATCH(Schedule!H567,Teams!E:E,0),1),INDEX(Teams!G:K,MATCH(Schedule!H567,Teams!K:K,0),1))</f>
        <v>#N/A</v>
      </c>
    </row>
    <row r="568" spans="1:13">
      <c r="A568">
        <v>567</v>
      </c>
      <c r="B568" t="e">
        <f t="shared" si="16"/>
        <v>#N/A</v>
      </c>
      <c r="C568" s="38">
        <v>36298</v>
      </c>
      <c r="D568" t="s">
        <v>22</v>
      </c>
      <c r="E568" t="s">
        <v>589</v>
      </c>
      <c r="J568" t="str">
        <f t="shared" si="17"/>
        <v/>
      </c>
      <c r="L568" t="e">
        <f>IFERROR(INDEX(Teams!A:E,MATCH(Schedule!F568,Teams!E:E,0),1),INDEX(Teams!G:K,MATCH(Schedule!F568,Teams!K:K,0),1))</f>
        <v>#N/A</v>
      </c>
      <c r="M568" t="e">
        <f>IFERROR(INDEX(Teams!A:E,MATCH(Schedule!H568,Teams!E:E,0),1),INDEX(Teams!G:K,MATCH(Schedule!H568,Teams!K:K,0),1))</f>
        <v>#N/A</v>
      </c>
    </row>
    <row r="569" spans="1:13">
      <c r="A569">
        <v>568</v>
      </c>
      <c r="B569" t="e">
        <f t="shared" si="16"/>
        <v>#N/A</v>
      </c>
      <c r="C569" s="38">
        <v>36298</v>
      </c>
      <c r="D569" t="s">
        <v>0</v>
      </c>
      <c r="E569" t="s">
        <v>590</v>
      </c>
      <c r="J569" t="str">
        <f t="shared" si="17"/>
        <v/>
      </c>
      <c r="L569" t="e">
        <f>IFERROR(INDEX(Teams!A:E,MATCH(Schedule!F569,Teams!E:E,0),1),INDEX(Teams!G:K,MATCH(Schedule!F569,Teams!K:K,0),1))</f>
        <v>#N/A</v>
      </c>
      <c r="M569" t="e">
        <f>IFERROR(INDEX(Teams!A:E,MATCH(Schedule!H569,Teams!E:E,0),1),INDEX(Teams!G:K,MATCH(Schedule!H569,Teams!K:K,0),1))</f>
        <v>#N/A</v>
      </c>
    </row>
    <row r="570" spans="1:13">
      <c r="A570">
        <v>569</v>
      </c>
      <c r="B570" t="e">
        <f t="shared" si="16"/>
        <v>#N/A</v>
      </c>
      <c r="C570" s="38">
        <v>36298</v>
      </c>
      <c r="D570" t="s">
        <v>63</v>
      </c>
      <c r="E570" t="s">
        <v>591</v>
      </c>
      <c r="J570" t="str">
        <f t="shared" si="17"/>
        <v/>
      </c>
      <c r="L570" t="e">
        <f>IFERROR(INDEX(Teams!A:E,MATCH(Schedule!F570,Teams!E:E,0),1),INDEX(Teams!G:K,MATCH(Schedule!F570,Teams!K:K,0),1))</f>
        <v>#N/A</v>
      </c>
      <c r="M570" t="e">
        <f>IFERROR(INDEX(Teams!A:E,MATCH(Schedule!H570,Teams!E:E,0),1),INDEX(Teams!G:K,MATCH(Schedule!H570,Teams!K:K,0),1))</f>
        <v>#N/A</v>
      </c>
    </row>
    <row r="571" spans="1:13">
      <c r="A571">
        <v>570</v>
      </c>
      <c r="B571" t="e">
        <f t="shared" si="16"/>
        <v>#N/A</v>
      </c>
      <c r="C571" s="38">
        <v>36298</v>
      </c>
      <c r="D571" t="s">
        <v>60</v>
      </c>
      <c r="E571" t="s">
        <v>592</v>
      </c>
      <c r="J571" t="str">
        <f t="shared" si="17"/>
        <v/>
      </c>
      <c r="L571" t="e">
        <f>IFERROR(INDEX(Teams!A:E,MATCH(Schedule!F571,Teams!E:E,0),1),INDEX(Teams!G:K,MATCH(Schedule!F571,Teams!K:K,0),1))</f>
        <v>#N/A</v>
      </c>
      <c r="M571" t="e">
        <f>IFERROR(INDEX(Teams!A:E,MATCH(Schedule!H571,Teams!E:E,0),1),INDEX(Teams!G:K,MATCH(Schedule!H571,Teams!K:K,0),1))</f>
        <v>#N/A</v>
      </c>
    </row>
    <row r="572" spans="1:13">
      <c r="A572">
        <v>571</v>
      </c>
      <c r="B572" t="e">
        <f t="shared" si="16"/>
        <v>#N/A</v>
      </c>
      <c r="C572" s="38">
        <v>36299</v>
      </c>
      <c r="D572" t="s">
        <v>10</v>
      </c>
      <c r="E572" t="s">
        <v>593</v>
      </c>
      <c r="J572" t="str">
        <f t="shared" si="17"/>
        <v/>
      </c>
      <c r="L572" t="e">
        <f>IFERROR(INDEX(Teams!A:E,MATCH(Schedule!F572,Teams!E:E,0),1),INDEX(Teams!G:K,MATCH(Schedule!F572,Teams!K:K,0),1))</f>
        <v>#N/A</v>
      </c>
      <c r="M572" t="e">
        <f>IFERROR(INDEX(Teams!A:E,MATCH(Schedule!H572,Teams!E:E,0),1),INDEX(Teams!G:K,MATCH(Schedule!H572,Teams!K:K,0),1))</f>
        <v>#N/A</v>
      </c>
    </row>
    <row r="573" spans="1:13">
      <c r="A573">
        <v>572</v>
      </c>
      <c r="B573" t="e">
        <f t="shared" si="16"/>
        <v>#N/A</v>
      </c>
      <c r="C573" s="38">
        <v>36299</v>
      </c>
      <c r="D573" t="s">
        <v>118</v>
      </c>
      <c r="E573" t="s">
        <v>594</v>
      </c>
      <c r="J573" t="str">
        <f t="shared" si="17"/>
        <v/>
      </c>
      <c r="L573" t="e">
        <f>IFERROR(INDEX(Teams!A:E,MATCH(Schedule!F573,Teams!E:E,0),1),INDEX(Teams!G:K,MATCH(Schedule!F573,Teams!K:K,0),1))</f>
        <v>#N/A</v>
      </c>
      <c r="M573" t="e">
        <f>IFERROR(INDEX(Teams!A:E,MATCH(Schedule!H573,Teams!E:E,0),1),INDEX(Teams!G:K,MATCH(Schedule!H573,Teams!K:K,0),1))</f>
        <v>#N/A</v>
      </c>
    </row>
    <row r="574" spans="1:13">
      <c r="A574">
        <v>573</v>
      </c>
      <c r="B574" t="e">
        <f t="shared" si="16"/>
        <v>#N/A</v>
      </c>
      <c r="C574" s="38">
        <v>36299</v>
      </c>
      <c r="D574" t="s">
        <v>4</v>
      </c>
      <c r="E574" t="s">
        <v>595</v>
      </c>
      <c r="J574" t="str">
        <f t="shared" si="17"/>
        <v/>
      </c>
      <c r="L574" t="e">
        <f>IFERROR(INDEX(Teams!A:E,MATCH(Schedule!F574,Teams!E:E,0),1),INDEX(Teams!G:K,MATCH(Schedule!F574,Teams!K:K,0),1))</f>
        <v>#N/A</v>
      </c>
      <c r="M574" t="e">
        <f>IFERROR(INDEX(Teams!A:E,MATCH(Schedule!H574,Teams!E:E,0),1),INDEX(Teams!G:K,MATCH(Schedule!H574,Teams!K:K,0),1))</f>
        <v>#N/A</v>
      </c>
    </row>
    <row r="575" spans="1:13">
      <c r="A575">
        <v>574</v>
      </c>
      <c r="B575" t="e">
        <f t="shared" si="16"/>
        <v>#N/A</v>
      </c>
      <c r="C575" s="38">
        <v>36299</v>
      </c>
      <c r="D575" t="s">
        <v>2</v>
      </c>
      <c r="E575" t="s">
        <v>596</v>
      </c>
      <c r="J575" t="str">
        <f t="shared" si="17"/>
        <v/>
      </c>
      <c r="L575" t="e">
        <f>IFERROR(INDEX(Teams!A:E,MATCH(Schedule!F575,Teams!E:E,0),1),INDEX(Teams!G:K,MATCH(Schedule!F575,Teams!K:K,0),1))</f>
        <v>#N/A</v>
      </c>
      <c r="M575" t="e">
        <f>IFERROR(INDEX(Teams!A:E,MATCH(Schedule!H575,Teams!E:E,0),1),INDEX(Teams!G:K,MATCH(Schedule!H575,Teams!K:K,0),1))</f>
        <v>#N/A</v>
      </c>
    </row>
    <row r="576" spans="1:13">
      <c r="A576">
        <v>575</v>
      </c>
      <c r="B576" t="e">
        <f t="shared" si="16"/>
        <v>#N/A</v>
      </c>
      <c r="C576" s="38">
        <v>36299</v>
      </c>
      <c r="D576" t="s">
        <v>6</v>
      </c>
      <c r="E576" t="s">
        <v>597</v>
      </c>
      <c r="J576" t="str">
        <f t="shared" si="17"/>
        <v/>
      </c>
      <c r="L576" t="e">
        <f>IFERROR(INDEX(Teams!A:E,MATCH(Schedule!F576,Teams!E:E,0),1),INDEX(Teams!G:K,MATCH(Schedule!F576,Teams!K:K,0),1))</f>
        <v>#N/A</v>
      </c>
      <c r="M576" t="e">
        <f>IFERROR(INDEX(Teams!A:E,MATCH(Schedule!H576,Teams!E:E,0),1),INDEX(Teams!G:K,MATCH(Schedule!H576,Teams!K:K,0),1))</f>
        <v>#N/A</v>
      </c>
    </row>
    <row r="577" spans="1:13">
      <c r="A577">
        <v>576</v>
      </c>
      <c r="B577" t="e">
        <f t="shared" si="16"/>
        <v>#N/A</v>
      </c>
      <c r="C577" s="38">
        <v>36299</v>
      </c>
      <c r="D577" t="s">
        <v>71</v>
      </c>
      <c r="E577" t="s">
        <v>598</v>
      </c>
      <c r="J577" t="str">
        <f t="shared" si="17"/>
        <v/>
      </c>
      <c r="L577" t="e">
        <f>IFERROR(INDEX(Teams!A:E,MATCH(Schedule!F577,Teams!E:E,0),1),INDEX(Teams!G:K,MATCH(Schedule!F577,Teams!K:K,0),1))</f>
        <v>#N/A</v>
      </c>
      <c r="M577" t="e">
        <f>IFERROR(INDEX(Teams!A:E,MATCH(Schedule!H577,Teams!E:E,0),1),INDEX(Teams!G:K,MATCH(Schedule!H577,Teams!K:K,0),1))</f>
        <v>#N/A</v>
      </c>
    </row>
    <row r="578" spans="1:13">
      <c r="A578">
        <v>577</v>
      </c>
      <c r="B578" t="e">
        <f t="shared" si="16"/>
        <v>#N/A</v>
      </c>
      <c r="C578" s="38">
        <v>36299</v>
      </c>
      <c r="D578" t="s">
        <v>130</v>
      </c>
      <c r="E578" t="s">
        <v>599</v>
      </c>
      <c r="J578" t="str">
        <f t="shared" si="17"/>
        <v/>
      </c>
      <c r="L578" t="e">
        <f>IFERROR(INDEX(Teams!A:E,MATCH(Schedule!F578,Teams!E:E,0),1),INDEX(Teams!G:K,MATCH(Schedule!F578,Teams!K:K,0),1))</f>
        <v>#N/A</v>
      </c>
      <c r="M578" t="e">
        <f>IFERROR(INDEX(Teams!A:E,MATCH(Schedule!H578,Teams!E:E,0),1),INDEX(Teams!G:K,MATCH(Schedule!H578,Teams!K:K,0),1))</f>
        <v>#N/A</v>
      </c>
    </row>
    <row r="579" spans="1:13">
      <c r="A579">
        <v>578</v>
      </c>
      <c r="B579" t="e">
        <f t="shared" ref="B579:B642" si="18">TEXT(C579,"yyyymmdd")&amp;"_"&amp;L579&amp;"@"&amp;M579</f>
        <v>#N/A</v>
      </c>
      <c r="C579" s="38">
        <v>36299</v>
      </c>
      <c r="D579" t="s">
        <v>20</v>
      </c>
      <c r="E579" t="s">
        <v>600</v>
      </c>
      <c r="J579" t="str">
        <f t="shared" ref="J579:J642" si="19">IF(I579&gt;G579,"W",IF(I579=G579,"","L"))</f>
        <v/>
      </c>
      <c r="L579" t="e">
        <f>IFERROR(INDEX(Teams!A:E,MATCH(Schedule!F579,Teams!E:E,0),1),INDEX(Teams!G:K,MATCH(Schedule!F579,Teams!K:K,0),1))</f>
        <v>#N/A</v>
      </c>
      <c r="M579" t="e">
        <f>IFERROR(INDEX(Teams!A:E,MATCH(Schedule!H579,Teams!E:E,0),1),INDEX(Teams!G:K,MATCH(Schedule!H579,Teams!K:K,0),1))</f>
        <v>#N/A</v>
      </c>
    </row>
    <row r="580" spans="1:13">
      <c r="A580">
        <v>579</v>
      </c>
      <c r="B580" t="e">
        <f t="shared" si="18"/>
        <v>#N/A</v>
      </c>
      <c r="C580" s="38">
        <v>36299</v>
      </c>
      <c r="D580" t="s">
        <v>128</v>
      </c>
      <c r="E580" t="s">
        <v>601</v>
      </c>
      <c r="J580" t="str">
        <f t="shared" si="19"/>
        <v/>
      </c>
      <c r="L580" t="e">
        <f>IFERROR(INDEX(Teams!A:E,MATCH(Schedule!F580,Teams!E:E,0),1),INDEX(Teams!G:K,MATCH(Schedule!F580,Teams!K:K,0),1))</f>
        <v>#N/A</v>
      </c>
      <c r="M580" t="e">
        <f>IFERROR(INDEX(Teams!A:E,MATCH(Schedule!H580,Teams!E:E,0),1),INDEX(Teams!G:K,MATCH(Schedule!H580,Teams!K:K,0),1))</f>
        <v>#N/A</v>
      </c>
    </row>
    <row r="581" spans="1:13">
      <c r="A581">
        <v>580</v>
      </c>
      <c r="B581" t="e">
        <f t="shared" si="18"/>
        <v>#N/A</v>
      </c>
      <c r="C581" s="38">
        <v>36299</v>
      </c>
      <c r="D581" t="s">
        <v>16</v>
      </c>
      <c r="E581" t="s">
        <v>602</v>
      </c>
      <c r="J581" t="str">
        <f t="shared" si="19"/>
        <v/>
      </c>
      <c r="L581" t="e">
        <f>IFERROR(INDEX(Teams!A:E,MATCH(Schedule!F581,Teams!E:E,0),1),INDEX(Teams!G:K,MATCH(Schedule!F581,Teams!K:K,0),1))</f>
        <v>#N/A</v>
      </c>
      <c r="M581" t="e">
        <f>IFERROR(INDEX(Teams!A:E,MATCH(Schedule!H581,Teams!E:E,0),1),INDEX(Teams!G:K,MATCH(Schedule!H581,Teams!K:K,0),1))</f>
        <v>#N/A</v>
      </c>
    </row>
    <row r="582" spans="1:13">
      <c r="A582">
        <v>581</v>
      </c>
      <c r="B582" t="e">
        <f t="shared" si="18"/>
        <v>#N/A</v>
      </c>
      <c r="C582" s="38">
        <v>36299</v>
      </c>
      <c r="D582" t="s">
        <v>22</v>
      </c>
      <c r="E582" t="s">
        <v>603</v>
      </c>
      <c r="J582" t="str">
        <f t="shared" si="19"/>
        <v/>
      </c>
      <c r="L582" t="e">
        <f>IFERROR(INDEX(Teams!A:E,MATCH(Schedule!F582,Teams!E:E,0),1),INDEX(Teams!G:K,MATCH(Schedule!F582,Teams!K:K,0),1))</f>
        <v>#N/A</v>
      </c>
      <c r="M582" t="e">
        <f>IFERROR(INDEX(Teams!A:E,MATCH(Schedule!H582,Teams!E:E,0),1),INDEX(Teams!G:K,MATCH(Schedule!H582,Teams!K:K,0),1))</f>
        <v>#N/A</v>
      </c>
    </row>
    <row r="583" spans="1:13">
      <c r="A583">
        <v>582</v>
      </c>
      <c r="B583" t="e">
        <f t="shared" si="18"/>
        <v>#N/A</v>
      </c>
      <c r="C583" s="38">
        <v>36299</v>
      </c>
      <c r="D583" t="s">
        <v>0</v>
      </c>
      <c r="E583" t="s">
        <v>604</v>
      </c>
      <c r="J583" t="str">
        <f t="shared" si="19"/>
        <v/>
      </c>
      <c r="L583" t="e">
        <f>IFERROR(INDEX(Teams!A:E,MATCH(Schedule!F583,Teams!E:E,0),1),INDEX(Teams!G:K,MATCH(Schedule!F583,Teams!K:K,0),1))</f>
        <v>#N/A</v>
      </c>
      <c r="M583" t="e">
        <f>IFERROR(INDEX(Teams!A:E,MATCH(Schedule!H583,Teams!E:E,0),1),INDEX(Teams!G:K,MATCH(Schedule!H583,Teams!K:K,0),1))</f>
        <v>#N/A</v>
      </c>
    </row>
    <row r="584" spans="1:13">
      <c r="A584">
        <v>583</v>
      </c>
      <c r="B584" t="e">
        <f t="shared" si="18"/>
        <v>#N/A</v>
      </c>
      <c r="C584" s="38">
        <v>36299</v>
      </c>
      <c r="D584" t="s">
        <v>63</v>
      </c>
      <c r="E584" t="s">
        <v>605</v>
      </c>
      <c r="J584" t="str">
        <f t="shared" si="19"/>
        <v/>
      </c>
      <c r="L584" t="e">
        <f>IFERROR(INDEX(Teams!A:E,MATCH(Schedule!F584,Teams!E:E,0),1),INDEX(Teams!G:K,MATCH(Schedule!F584,Teams!K:K,0),1))</f>
        <v>#N/A</v>
      </c>
      <c r="M584" t="e">
        <f>IFERROR(INDEX(Teams!A:E,MATCH(Schedule!H584,Teams!E:E,0),1),INDEX(Teams!G:K,MATCH(Schedule!H584,Teams!K:K,0),1))</f>
        <v>#N/A</v>
      </c>
    </row>
    <row r="585" spans="1:13">
      <c r="A585">
        <v>584</v>
      </c>
      <c r="B585" t="e">
        <f t="shared" si="18"/>
        <v>#N/A</v>
      </c>
      <c r="C585" s="38">
        <v>36299</v>
      </c>
      <c r="D585" t="s">
        <v>60</v>
      </c>
      <c r="E585" t="s">
        <v>606</v>
      </c>
      <c r="J585" t="str">
        <f t="shared" si="19"/>
        <v/>
      </c>
      <c r="L585" t="e">
        <f>IFERROR(INDEX(Teams!A:E,MATCH(Schedule!F585,Teams!E:E,0),1),INDEX(Teams!G:K,MATCH(Schedule!F585,Teams!K:K,0),1))</f>
        <v>#N/A</v>
      </c>
      <c r="M585" t="e">
        <f>IFERROR(INDEX(Teams!A:E,MATCH(Schedule!H585,Teams!E:E,0),1),INDEX(Teams!G:K,MATCH(Schedule!H585,Teams!K:K,0),1))</f>
        <v>#N/A</v>
      </c>
    </row>
    <row r="586" spans="1:13">
      <c r="A586">
        <v>585</v>
      </c>
      <c r="B586" t="e">
        <f t="shared" si="18"/>
        <v>#N/A</v>
      </c>
      <c r="C586" s="38">
        <v>36300</v>
      </c>
      <c r="D586" t="s">
        <v>10</v>
      </c>
      <c r="E586" t="s">
        <v>607</v>
      </c>
      <c r="J586" t="str">
        <f t="shared" si="19"/>
        <v/>
      </c>
      <c r="L586" t="e">
        <f>IFERROR(INDEX(Teams!A:E,MATCH(Schedule!F586,Teams!E:E,0),1),INDEX(Teams!G:K,MATCH(Schedule!F586,Teams!K:K,0),1))</f>
        <v>#N/A</v>
      </c>
      <c r="M586" t="e">
        <f>IFERROR(INDEX(Teams!A:E,MATCH(Schedule!H586,Teams!E:E,0),1),INDEX(Teams!G:K,MATCH(Schedule!H586,Teams!K:K,0),1))</f>
        <v>#N/A</v>
      </c>
    </row>
    <row r="587" spans="1:13">
      <c r="A587">
        <v>586</v>
      </c>
      <c r="B587" t="e">
        <f t="shared" si="18"/>
        <v>#N/A</v>
      </c>
      <c r="C587" s="38">
        <v>36300</v>
      </c>
      <c r="D587" t="s">
        <v>118</v>
      </c>
      <c r="E587" t="s">
        <v>608</v>
      </c>
      <c r="J587" t="str">
        <f t="shared" si="19"/>
        <v/>
      </c>
      <c r="L587" t="e">
        <f>IFERROR(INDEX(Teams!A:E,MATCH(Schedule!F587,Teams!E:E,0),1),INDEX(Teams!G:K,MATCH(Schedule!F587,Teams!K:K,0),1))</f>
        <v>#N/A</v>
      </c>
      <c r="M587" t="e">
        <f>IFERROR(INDEX(Teams!A:E,MATCH(Schedule!H587,Teams!E:E,0),1),INDEX(Teams!G:K,MATCH(Schedule!H587,Teams!K:K,0),1))</f>
        <v>#N/A</v>
      </c>
    </row>
    <row r="588" spans="1:13">
      <c r="A588">
        <v>587</v>
      </c>
      <c r="B588" t="e">
        <f t="shared" si="18"/>
        <v>#N/A</v>
      </c>
      <c r="C588" s="38">
        <v>36300</v>
      </c>
      <c r="D588" t="s">
        <v>2</v>
      </c>
      <c r="E588" t="s">
        <v>609</v>
      </c>
      <c r="J588" t="str">
        <f t="shared" si="19"/>
        <v/>
      </c>
      <c r="L588" t="e">
        <f>IFERROR(INDEX(Teams!A:E,MATCH(Schedule!F588,Teams!E:E,0),1),INDEX(Teams!G:K,MATCH(Schedule!F588,Teams!K:K,0),1))</f>
        <v>#N/A</v>
      </c>
      <c r="M588" t="e">
        <f>IFERROR(INDEX(Teams!A:E,MATCH(Schedule!H588,Teams!E:E,0),1),INDEX(Teams!G:K,MATCH(Schedule!H588,Teams!K:K,0),1))</f>
        <v>#N/A</v>
      </c>
    </row>
    <row r="589" spans="1:13">
      <c r="A589">
        <v>588</v>
      </c>
      <c r="B589" t="e">
        <f t="shared" si="18"/>
        <v>#N/A</v>
      </c>
      <c r="C589" s="38">
        <v>36300</v>
      </c>
      <c r="D589" t="s">
        <v>130</v>
      </c>
      <c r="E589" t="s">
        <v>610</v>
      </c>
      <c r="J589" t="str">
        <f t="shared" si="19"/>
        <v/>
      </c>
      <c r="L589" t="e">
        <f>IFERROR(INDEX(Teams!A:E,MATCH(Schedule!F589,Teams!E:E,0),1),INDEX(Teams!G:K,MATCH(Schedule!F589,Teams!K:K,0),1))</f>
        <v>#N/A</v>
      </c>
      <c r="M589" t="e">
        <f>IFERROR(INDEX(Teams!A:E,MATCH(Schedule!H589,Teams!E:E,0),1),INDEX(Teams!G:K,MATCH(Schedule!H589,Teams!K:K,0),1))</f>
        <v>#N/A</v>
      </c>
    </row>
    <row r="590" spans="1:13">
      <c r="A590">
        <v>589</v>
      </c>
      <c r="B590" t="e">
        <f t="shared" si="18"/>
        <v>#N/A</v>
      </c>
      <c r="C590" s="38">
        <v>36300</v>
      </c>
      <c r="D590" t="s">
        <v>22</v>
      </c>
      <c r="E590" t="s">
        <v>611</v>
      </c>
      <c r="J590" t="str">
        <f t="shared" si="19"/>
        <v/>
      </c>
      <c r="L590" t="e">
        <f>IFERROR(INDEX(Teams!A:E,MATCH(Schedule!F590,Teams!E:E,0),1),INDEX(Teams!G:K,MATCH(Schedule!F590,Teams!K:K,0),1))</f>
        <v>#N/A</v>
      </c>
      <c r="M590" t="e">
        <f>IFERROR(INDEX(Teams!A:E,MATCH(Schedule!H590,Teams!E:E,0),1),INDEX(Teams!G:K,MATCH(Schedule!H590,Teams!K:K,0),1))</f>
        <v>#N/A</v>
      </c>
    </row>
    <row r="591" spans="1:13">
      <c r="A591">
        <v>590</v>
      </c>
      <c r="B591" t="e">
        <f t="shared" si="18"/>
        <v>#N/A</v>
      </c>
      <c r="C591" s="38">
        <v>36300</v>
      </c>
      <c r="D591" t="s">
        <v>16</v>
      </c>
      <c r="E591" t="s">
        <v>612</v>
      </c>
      <c r="J591" t="str">
        <f t="shared" si="19"/>
        <v/>
      </c>
      <c r="L591" t="e">
        <f>IFERROR(INDEX(Teams!A:E,MATCH(Schedule!F591,Teams!E:E,0),1),INDEX(Teams!G:K,MATCH(Schedule!F591,Teams!K:K,0),1))</f>
        <v>#N/A</v>
      </c>
      <c r="M591" t="e">
        <f>IFERROR(INDEX(Teams!A:E,MATCH(Schedule!H591,Teams!E:E,0),1),INDEX(Teams!G:K,MATCH(Schedule!H591,Teams!K:K,0),1))</f>
        <v>#N/A</v>
      </c>
    </row>
    <row r="592" spans="1:13">
      <c r="A592">
        <v>591</v>
      </c>
      <c r="B592" t="e">
        <f t="shared" si="18"/>
        <v>#N/A</v>
      </c>
      <c r="C592" s="38">
        <v>36300</v>
      </c>
      <c r="D592" t="s">
        <v>20</v>
      </c>
      <c r="E592" t="s">
        <v>613</v>
      </c>
      <c r="J592" t="str">
        <f t="shared" si="19"/>
        <v/>
      </c>
      <c r="L592" t="e">
        <f>IFERROR(INDEX(Teams!A:E,MATCH(Schedule!F592,Teams!E:E,0),1),INDEX(Teams!G:K,MATCH(Schedule!F592,Teams!K:K,0),1))</f>
        <v>#N/A</v>
      </c>
      <c r="M592" t="e">
        <f>IFERROR(INDEX(Teams!A:E,MATCH(Schedule!H592,Teams!E:E,0),1),INDEX(Teams!G:K,MATCH(Schedule!H592,Teams!K:K,0),1))</f>
        <v>#N/A</v>
      </c>
    </row>
    <row r="593" spans="1:13">
      <c r="A593">
        <v>592</v>
      </c>
      <c r="B593" t="e">
        <f t="shared" si="18"/>
        <v>#N/A</v>
      </c>
      <c r="C593" s="38">
        <v>36300</v>
      </c>
      <c r="D593" t="s">
        <v>0</v>
      </c>
      <c r="E593" t="s">
        <v>614</v>
      </c>
      <c r="J593" t="str">
        <f t="shared" si="19"/>
        <v/>
      </c>
      <c r="L593" t="e">
        <f>IFERROR(INDEX(Teams!A:E,MATCH(Schedule!F593,Teams!E:E,0),1),INDEX(Teams!G:K,MATCH(Schedule!F593,Teams!K:K,0),1))</f>
        <v>#N/A</v>
      </c>
      <c r="M593" t="e">
        <f>IFERROR(INDEX(Teams!A:E,MATCH(Schedule!H593,Teams!E:E,0),1),INDEX(Teams!G:K,MATCH(Schedule!H593,Teams!K:K,0),1))</f>
        <v>#N/A</v>
      </c>
    </row>
    <row r="594" spans="1:13">
      <c r="A594">
        <v>593</v>
      </c>
      <c r="B594" t="e">
        <f t="shared" si="18"/>
        <v>#N/A</v>
      </c>
      <c r="C594" s="38">
        <v>36300</v>
      </c>
      <c r="D594" t="s">
        <v>128</v>
      </c>
      <c r="E594" t="s">
        <v>615</v>
      </c>
      <c r="J594" t="str">
        <f t="shared" si="19"/>
        <v/>
      </c>
      <c r="L594" t="e">
        <f>IFERROR(INDEX(Teams!A:E,MATCH(Schedule!F594,Teams!E:E,0),1),INDEX(Teams!G:K,MATCH(Schedule!F594,Teams!K:K,0),1))</f>
        <v>#N/A</v>
      </c>
      <c r="M594" t="e">
        <f>IFERROR(INDEX(Teams!A:E,MATCH(Schedule!H594,Teams!E:E,0),1),INDEX(Teams!G:K,MATCH(Schedule!H594,Teams!K:K,0),1))</f>
        <v>#N/A</v>
      </c>
    </row>
    <row r="595" spans="1:13">
      <c r="A595">
        <v>594</v>
      </c>
      <c r="B595" t="e">
        <f t="shared" si="18"/>
        <v>#N/A</v>
      </c>
      <c r="C595" s="38">
        <v>36300</v>
      </c>
      <c r="D595" t="s">
        <v>124</v>
      </c>
      <c r="E595" t="s">
        <v>616</v>
      </c>
      <c r="J595" t="str">
        <f t="shared" si="19"/>
        <v/>
      </c>
      <c r="L595" t="e">
        <f>IFERROR(INDEX(Teams!A:E,MATCH(Schedule!F595,Teams!E:E,0),1),INDEX(Teams!G:K,MATCH(Schedule!F595,Teams!K:K,0),1))</f>
        <v>#N/A</v>
      </c>
      <c r="M595" t="e">
        <f>IFERROR(INDEX(Teams!A:E,MATCH(Schedule!H595,Teams!E:E,0),1),INDEX(Teams!G:K,MATCH(Schedule!H595,Teams!K:K,0),1))</f>
        <v>#N/A</v>
      </c>
    </row>
    <row r="596" spans="1:13">
      <c r="A596">
        <v>595</v>
      </c>
      <c r="B596" t="e">
        <f t="shared" si="18"/>
        <v>#N/A</v>
      </c>
      <c r="C596" s="38">
        <v>36300</v>
      </c>
      <c r="D596" t="s">
        <v>124</v>
      </c>
      <c r="E596" t="s">
        <v>617</v>
      </c>
      <c r="J596" t="str">
        <f t="shared" si="19"/>
        <v/>
      </c>
      <c r="L596" t="e">
        <f>IFERROR(INDEX(Teams!A:E,MATCH(Schedule!F596,Teams!E:E,0),1),INDEX(Teams!G:K,MATCH(Schedule!F596,Teams!K:K,0),1))</f>
        <v>#N/A</v>
      </c>
      <c r="M596" t="e">
        <f>IFERROR(INDEX(Teams!A:E,MATCH(Schedule!H596,Teams!E:E,0),1),INDEX(Teams!G:K,MATCH(Schedule!H596,Teams!K:K,0),1))</f>
        <v>#N/A</v>
      </c>
    </row>
    <row r="597" spans="1:13">
      <c r="A597">
        <v>596</v>
      </c>
      <c r="B597" t="e">
        <f t="shared" si="18"/>
        <v>#N/A</v>
      </c>
      <c r="C597" s="38">
        <v>36301</v>
      </c>
      <c r="D597" t="s">
        <v>68</v>
      </c>
      <c r="E597" t="s">
        <v>618</v>
      </c>
      <c r="J597" t="str">
        <f t="shared" si="19"/>
        <v/>
      </c>
      <c r="L597" t="e">
        <f>IFERROR(INDEX(Teams!A:E,MATCH(Schedule!F597,Teams!E:E,0),1),INDEX(Teams!G:K,MATCH(Schedule!F597,Teams!K:K,0),1))</f>
        <v>#N/A</v>
      </c>
      <c r="M597" t="e">
        <f>IFERROR(INDEX(Teams!A:E,MATCH(Schedule!H597,Teams!E:E,0),1),INDEX(Teams!G:K,MATCH(Schedule!H597,Teams!K:K,0),1))</f>
        <v>#N/A</v>
      </c>
    </row>
    <row r="598" spans="1:13">
      <c r="A598">
        <v>597</v>
      </c>
      <c r="B598" t="e">
        <f t="shared" si="18"/>
        <v>#N/A</v>
      </c>
      <c r="C598" s="38">
        <v>36301</v>
      </c>
      <c r="D598" t="s">
        <v>29</v>
      </c>
      <c r="E598" t="s">
        <v>619</v>
      </c>
      <c r="J598" t="str">
        <f t="shared" si="19"/>
        <v/>
      </c>
      <c r="L598" t="e">
        <f>IFERROR(INDEX(Teams!A:E,MATCH(Schedule!F598,Teams!E:E,0),1),INDEX(Teams!G:K,MATCH(Schedule!F598,Teams!K:K,0),1))</f>
        <v>#N/A</v>
      </c>
      <c r="M598" t="e">
        <f>IFERROR(INDEX(Teams!A:E,MATCH(Schedule!H598,Teams!E:E,0),1),INDEX(Teams!G:K,MATCH(Schedule!H598,Teams!K:K,0),1))</f>
        <v>#N/A</v>
      </c>
    </row>
    <row r="599" spans="1:13">
      <c r="A599">
        <v>598</v>
      </c>
      <c r="B599" t="e">
        <f t="shared" si="18"/>
        <v>#N/A</v>
      </c>
      <c r="C599" s="38">
        <v>36301</v>
      </c>
      <c r="D599" t="s">
        <v>2</v>
      </c>
      <c r="E599" t="s">
        <v>620</v>
      </c>
      <c r="J599" t="str">
        <f t="shared" si="19"/>
        <v/>
      </c>
      <c r="L599" t="e">
        <f>IFERROR(INDEX(Teams!A:E,MATCH(Schedule!F599,Teams!E:E,0),1),INDEX(Teams!G:K,MATCH(Schedule!F599,Teams!K:K,0),1))</f>
        <v>#N/A</v>
      </c>
      <c r="M599" t="e">
        <f>IFERROR(INDEX(Teams!A:E,MATCH(Schedule!H599,Teams!E:E,0),1),INDEX(Teams!G:K,MATCH(Schedule!H599,Teams!K:K,0),1))</f>
        <v>#N/A</v>
      </c>
    </row>
    <row r="600" spans="1:13">
      <c r="A600">
        <v>599</v>
      </c>
      <c r="B600" t="e">
        <f t="shared" si="18"/>
        <v>#N/A</v>
      </c>
      <c r="C600" s="38">
        <v>36301</v>
      </c>
      <c r="D600" t="s">
        <v>10</v>
      </c>
      <c r="E600" t="s">
        <v>621</v>
      </c>
      <c r="J600" t="str">
        <f t="shared" si="19"/>
        <v/>
      </c>
      <c r="L600" t="e">
        <f>IFERROR(INDEX(Teams!A:E,MATCH(Schedule!F600,Teams!E:E,0),1),INDEX(Teams!G:K,MATCH(Schedule!F600,Teams!K:K,0),1))</f>
        <v>#N/A</v>
      </c>
      <c r="M600" t="e">
        <f>IFERROR(INDEX(Teams!A:E,MATCH(Schedule!H600,Teams!E:E,0),1),INDEX(Teams!G:K,MATCH(Schedule!H600,Teams!K:K,0),1))</f>
        <v>#N/A</v>
      </c>
    </row>
    <row r="601" spans="1:13">
      <c r="A601">
        <v>600</v>
      </c>
      <c r="B601" t="e">
        <f t="shared" si="18"/>
        <v>#N/A</v>
      </c>
      <c r="C601" s="38">
        <v>36301</v>
      </c>
      <c r="D601" t="s">
        <v>113</v>
      </c>
      <c r="E601" t="s">
        <v>622</v>
      </c>
      <c r="J601" t="str">
        <f t="shared" si="19"/>
        <v/>
      </c>
      <c r="L601" t="e">
        <f>IFERROR(INDEX(Teams!A:E,MATCH(Schedule!F601,Teams!E:E,0),1),INDEX(Teams!G:K,MATCH(Schedule!F601,Teams!K:K,0),1))</f>
        <v>#N/A</v>
      </c>
      <c r="M601" t="e">
        <f>IFERROR(INDEX(Teams!A:E,MATCH(Schedule!H601,Teams!E:E,0),1),INDEX(Teams!G:K,MATCH(Schedule!H601,Teams!K:K,0),1))</f>
        <v>#N/A</v>
      </c>
    </row>
    <row r="602" spans="1:13">
      <c r="A602">
        <v>601</v>
      </c>
      <c r="B602" t="e">
        <f t="shared" si="18"/>
        <v>#N/A</v>
      </c>
      <c r="C602" s="38">
        <v>36301</v>
      </c>
      <c r="D602" t="s">
        <v>130</v>
      </c>
      <c r="E602" t="s">
        <v>623</v>
      </c>
      <c r="J602" t="str">
        <f t="shared" si="19"/>
        <v/>
      </c>
      <c r="L602" t="e">
        <f>IFERROR(INDEX(Teams!A:E,MATCH(Schedule!F602,Teams!E:E,0),1),INDEX(Teams!G:K,MATCH(Schedule!F602,Teams!K:K,0),1))</f>
        <v>#N/A</v>
      </c>
      <c r="M602" t="e">
        <f>IFERROR(INDEX(Teams!A:E,MATCH(Schedule!H602,Teams!E:E,0),1),INDEX(Teams!G:K,MATCH(Schedule!H602,Teams!K:K,0),1))</f>
        <v>#N/A</v>
      </c>
    </row>
    <row r="603" spans="1:13">
      <c r="A603">
        <v>602</v>
      </c>
      <c r="B603" t="e">
        <f t="shared" si="18"/>
        <v>#N/A</v>
      </c>
      <c r="C603" s="38">
        <v>36301</v>
      </c>
      <c r="D603" t="s">
        <v>22</v>
      </c>
      <c r="E603" t="s">
        <v>624</v>
      </c>
      <c r="J603" t="str">
        <f t="shared" si="19"/>
        <v/>
      </c>
      <c r="L603" t="e">
        <f>IFERROR(INDEX(Teams!A:E,MATCH(Schedule!F603,Teams!E:E,0),1),INDEX(Teams!G:K,MATCH(Schedule!F603,Teams!K:K,0),1))</f>
        <v>#N/A</v>
      </c>
      <c r="M603" t="e">
        <f>IFERROR(INDEX(Teams!A:E,MATCH(Schedule!H603,Teams!E:E,0),1),INDEX(Teams!G:K,MATCH(Schedule!H603,Teams!K:K,0),1))</f>
        <v>#N/A</v>
      </c>
    </row>
    <row r="604" spans="1:13">
      <c r="A604">
        <v>603</v>
      </c>
      <c r="B604" t="e">
        <f t="shared" si="18"/>
        <v>#N/A</v>
      </c>
      <c r="C604" s="38">
        <v>36301</v>
      </c>
      <c r="D604" t="s">
        <v>0</v>
      </c>
      <c r="E604" t="s">
        <v>625</v>
      </c>
      <c r="J604" t="str">
        <f t="shared" si="19"/>
        <v/>
      </c>
      <c r="L604" t="e">
        <f>IFERROR(INDEX(Teams!A:E,MATCH(Schedule!F604,Teams!E:E,0),1),INDEX(Teams!G:K,MATCH(Schedule!F604,Teams!K:K,0),1))</f>
        <v>#N/A</v>
      </c>
      <c r="M604" t="e">
        <f>IFERROR(INDEX(Teams!A:E,MATCH(Schedule!H604,Teams!E:E,0),1),INDEX(Teams!G:K,MATCH(Schedule!H604,Teams!K:K,0),1))</f>
        <v>#N/A</v>
      </c>
    </row>
    <row r="605" spans="1:13">
      <c r="A605">
        <v>604</v>
      </c>
      <c r="B605" t="e">
        <f t="shared" si="18"/>
        <v>#N/A</v>
      </c>
      <c r="C605" s="38">
        <v>36301</v>
      </c>
      <c r="D605" t="s">
        <v>63</v>
      </c>
      <c r="E605" t="s">
        <v>626</v>
      </c>
      <c r="J605" t="str">
        <f t="shared" si="19"/>
        <v/>
      </c>
      <c r="L605" t="e">
        <f>IFERROR(INDEX(Teams!A:E,MATCH(Schedule!F605,Teams!E:E,0),1),INDEX(Teams!G:K,MATCH(Schedule!F605,Teams!K:K,0),1))</f>
        <v>#N/A</v>
      </c>
      <c r="M605" t="e">
        <f>IFERROR(INDEX(Teams!A:E,MATCH(Schedule!H605,Teams!E:E,0),1),INDEX(Teams!G:K,MATCH(Schedule!H605,Teams!K:K,0),1))</f>
        <v>#N/A</v>
      </c>
    </row>
    <row r="606" spans="1:13">
      <c r="A606">
        <v>605</v>
      </c>
      <c r="B606" t="e">
        <f t="shared" si="18"/>
        <v>#N/A</v>
      </c>
      <c r="C606" s="38">
        <v>36301</v>
      </c>
      <c r="D606" t="s">
        <v>60</v>
      </c>
      <c r="E606" t="s">
        <v>627</v>
      </c>
      <c r="J606" t="str">
        <f t="shared" si="19"/>
        <v/>
      </c>
      <c r="L606" t="e">
        <f>IFERROR(INDEX(Teams!A:E,MATCH(Schedule!F606,Teams!E:E,0),1),INDEX(Teams!G:K,MATCH(Schedule!F606,Teams!K:K,0),1))</f>
        <v>#N/A</v>
      </c>
      <c r="M606" t="e">
        <f>IFERROR(INDEX(Teams!A:E,MATCH(Schedule!H606,Teams!E:E,0),1),INDEX(Teams!G:K,MATCH(Schedule!H606,Teams!K:K,0),1))</f>
        <v>#N/A</v>
      </c>
    </row>
    <row r="607" spans="1:13">
      <c r="A607">
        <v>606</v>
      </c>
      <c r="B607" t="e">
        <f t="shared" si="18"/>
        <v>#N/A</v>
      </c>
      <c r="C607" s="38">
        <v>36301</v>
      </c>
      <c r="D607" t="s">
        <v>20</v>
      </c>
      <c r="E607" t="s">
        <v>628</v>
      </c>
      <c r="J607" t="str">
        <f t="shared" si="19"/>
        <v/>
      </c>
      <c r="L607" t="e">
        <f>IFERROR(INDEX(Teams!A:E,MATCH(Schedule!F607,Teams!E:E,0),1),INDEX(Teams!G:K,MATCH(Schedule!F607,Teams!K:K,0),1))</f>
        <v>#N/A</v>
      </c>
      <c r="M607" t="e">
        <f>IFERROR(INDEX(Teams!A:E,MATCH(Schedule!H607,Teams!E:E,0),1),INDEX(Teams!G:K,MATCH(Schedule!H607,Teams!K:K,0),1))</f>
        <v>#N/A</v>
      </c>
    </row>
    <row r="608" spans="1:13">
      <c r="A608">
        <v>607</v>
      </c>
      <c r="B608" t="e">
        <f t="shared" si="18"/>
        <v>#N/A</v>
      </c>
      <c r="C608" s="38">
        <v>36301</v>
      </c>
      <c r="D608" t="s">
        <v>16</v>
      </c>
      <c r="E608" t="s">
        <v>629</v>
      </c>
      <c r="J608" t="str">
        <f t="shared" si="19"/>
        <v/>
      </c>
      <c r="L608" t="e">
        <f>IFERROR(INDEX(Teams!A:E,MATCH(Schedule!F608,Teams!E:E,0),1),INDEX(Teams!G:K,MATCH(Schedule!F608,Teams!K:K,0),1))</f>
        <v>#N/A</v>
      </c>
      <c r="M608" t="e">
        <f>IFERROR(INDEX(Teams!A:E,MATCH(Schedule!H608,Teams!E:E,0),1),INDEX(Teams!G:K,MATCH(Schedule!H608,Teams!K:K,0),1))</f>
        <v>#N/A</v>
      </c>
    </row>
    <row r="609" spans="1:13">
      <c r="A609">
        <v>608</v>
      </c>
      <c r="B609" t="e">
        <f t="shared" si="18"/>
        <v>#N/A</v>
      </c>
      <c r="C609" s="38">
        <v>36301</v>
      </c>
      <c r="D609" t="s">
        <v>128</v>
      </c>
      <c r="E609" t="s">
        <v>630</v>
      </c>
      <c r="J609" t="str">
        <f t="shared" si="19"/>
        <v/>
      </c>
      <c r="L609" t="e">
        <f>IFERROR(INDEX(Teams!A:E,MATCH(Schedule!F609,Teams!E:E,0),1),INDEX(Teams!G:K,MATCH(Schedule!F609,Teams!K:K,0),1))</f>
        <v>#N/A</v>
      </c>
      <c r="M609" t="e">
        <f>IFERROR(INDEX(Teams!A:E,MATCH(Schedule!H609,Teams!E:E,0),1),INDEX(Teams!G:K,MATCH(Schedule!H609,Teams!K:K,0),1))</f>
        <v>#N/A</v>
      </c>
    </row>
    <row r="610" spans="1:13">
      <c r="A610">
        <v>609</v>
      </c>
      <c r="B610" t="e">
        <f t="shared" si="18"/>
        <v>#N/A</v>
      </c>
      <c r="C610" s="38">
        <v>36301</v>
      </c>
      <c r="D610" t="s">
        <v>124</v>
      </c>
      <c r="E610" t="s">
        <v>631</v>
      </c>
      <c r="J610" t="str">
        <f t="shared" si="19"/>
        <v/>
      </c>
      <c r="L610" t="e">
        <f>IFERROR(INDEX(Teams!A:E,MATCH(Schedule!F610,Teams!E:E,0),1),INDEX(Teams!G:K,MATCH(Schedule!F610,Teams!K:K,0),1))</f>
        <v>#N/A</v>
      </c>
      <c r="M610" t="e">
        <f>IFERROR(INDEX(Teams!A:E,MATCH(Schedule!H610,Teams!E:E,0),1),INDEX(Teams!G:K,MATCH(Schedule!H610,Teams!K:K,0),1))</f>
        <v>#N/A</v>
      </c>
    </row>
    <row r="611" spans="1:13">
      <c r="A611">
        <v>610</v>
      </c>
      <c r="B611" t="e">
        <f t="shared" si="18"/>
        <v>#N/A</v>
      </c>
      <c r="C611" s="38">
        <v>36302</v>
      </c>
      <c r="D611" t="s">
        <v>68</v>
      </c>
      <c r="E611" t="s">
        <v>632</v>
      </c>
      <c r="J611" t="str">
        <f t="shared" si="19"/>
        <v/>
      </c>
      <c r="L611" t="e">
        <f>IFERROR(INDEX(Teams!A:E,MATCH(Schedule!F611,Teams!E:E,0),1),INDEX(Teams!G:K,MATCH(Schedule!F611,Teams!K:K,0),1))</f>
        <v>#N/A</v>
      </c>
      <c r="M611" t="e">
        <f>IFERROR(INDEX(Teams!A:E,MATCH(Schedule!H611,Teams!E:E,0),1),INDEX(Teams!G:K,MATCH(Schedule!H611,Teams!K:K,0),1))</f>
        <v>#N/A</v>
      </c>
    </row>
    <row r="612" spans="1:13">
      <c r="A612">
        <v>611</v>
      </c>
      <c r="B612" t="e">
        <f t="shared" si="18"/>
        <v>#N/A</v>
      </c>
      <c r="C612" s="38">
        <v>36302</v>
      </c>
      <c r="D612" t="s">
        <v>29</v>
      </c>
      <c r="E612" t="s">
        <v>633</v>
      </c>
      <c r="J612" t="str">
        <f t="shared" si="19"/>
        <v/>
      </c>
      <c r="L612" t="e">
        <f>IFERROR(INDEX(Teams!A:E,MATCH(Schedule!F612,Teams!E:E,0),1),INDEX(Teams!G:K,MATCH(Schedule!F612,Teams!K:K,0),1))</f>
        <v>#N/A</v>
      </c>
      <c r="M612" t="e">
        <f>IFERROR(INDEX(Teams!A:E,MATCH(Schedule!H612,Teams!E:E,0),1),INDEX(Teams!G:K,MATCH(Schedule!H612,Teams!K:K,0),1))</f>
        <v>#N/A</v>
      </c>
    </row>
    <row r="613" spans="1:13">
      <c r="A613">
        <v>612</v>
      </c>
      <c r="B613" t="e">
        <f t="shared" si="18"/>
        <v>#N/A</v>
      </c>
      <c r="C613" s="38">
        <v>36302</v>
      </c>
      <c r="D613" t="s">
        <v>2</v>
      </c>
      <c r="E613" t="s">
        <v>634</v>
      </c>
      <c r="J613" t="str">
        <f t="shared" si="19"/>
        <v/>
      </c>
      <c r="L613" t="e">
        <f>IFERROR(INDEX(Teams!A:E,MATCH(Schedule!F613,Teams!E:E,0),1),INDEX(Teams!G:K,MATCH(Schedule!F613,Teams!K:K,0),1))</f>
        <v>#N/A</v>
      </c>
      <c r="M613" t="e">
        <f>IFERROR(INDEX(Teams!A:E,MATCH(Schedule!H613,Teams!E:E,0),1),INDEX(Teams!G:K,MATCH(Schedule!H613,Teams!K:K,0),1))</f>
        <v>#N/A</v>
      </c>
    </row>
    <row r="614" spans="1:13">
      <c r="A614">
        <v>613</v>
      </c>
      <c r="B614" t="e">
        <f t="shared" si="18"/>
        <v>#N/A</v>
      </c>
      <c r="C614" s="38">
        <v>36302</v>
      </c>
      <c r="D614" t="s">
        <v>10</v>
      </c>
      <c r="E614" t="s">
        <v>635</v>
      </c>
      <c r="J614" t="str">
        <f t="shared" si="19"/>
        <v/>
      </c>
      <c r="L614" t="e">
        <f>IFERROR(INDEX(Teams!A:E,MATCH(Schedule!F614,Teams!E:E,0),1),INDEX(Teams!G:K,MATCH(Schedule!F614,Teams!K:K,0),1))</f>
        <v>#N/A</v>
      </c>
      <c r="M614" t="e">
        <f>IFERROR(INDEX(Teams!A:E,MATCH(Schedule!H614,Teams!E:E,0),1),INDEX(Teams!G:K,MATCH(Schedule!H614,Teams!K:K,0),1))</f>
        <v>#N/A</v>
      </c>
    </row>
    <row r="615" spans="1:13">
      <c r="A615">
        <v>614</v>
      </c>
      <c r="B615" t="e">
        <f t="shared" si="18"/>
        <v>#N/A</v>
      </c>
      <c r="C615" s="38">
        <v>36302</v>
      </c>
      <c r="D615" t="s">
        <v>113</v>
      </c>
      <c r="E615" t="s">
        <v>636</v>
      </c>
      <c r="J615" t="str">
        <f t="shared" si="19"/>
        <v/>
      </c>
      <c r="L615" t="e">
        <f>IFERROR(INDEX(Teams!A:E,MATCH(Schedule!F615,Teams!E:E,0),1),INDEX(Teams!G:K,MATCH(Schedule!F615,Teams!K:K,0),1))</f>
        <v>#N/A</v>
      </c>
      <c r="M615" t="e">
        <f>IFERROR(INDEX(Teams!A:E,MATCH(Schedule!H615,Teams!E:E,0),1),INDEX(Teams!G:K,MATCH(Schedule!H615,Teams!K:K,0),1))</f>
        <v>#N/A</v>
      </c>
    </row>
    <row r="616" spans="1:13">
      <c r="A616">
        <v>615</v>
      </c>
      <c r="B616" t="e">
        <f t="shared" si="18"/>
        <v>#N/A</v>
      </c>
      <c r="C616" s="38">
        <v>36302</v>
      </c>
      <c r="D616" t="s">
        <v>130</v>
      </c>
      <c r="E616" t="s">
        <v>637</v>
      </c>
      <c r="J616" t="str">
        <f t="shared" si="19"/>
        <v/>
      </c>
      <c r="L616" t="e">
        <f>IFERROR(INDEX(Teams!A:E,MATCH(Schedule!F616,Teams!E:E,0),1),INDEX(Teams!G:K,MATCH(Schedule!F616,Teams!K:K,0),1))</f>
        <v>#N/A</v>
      </c>
      <c r="M616" t="e">
        <f>IFERROR(INDEX(Teams!A:E,MATCH(Schedule!H616,Teams!E:E,0),1),INDEX(Teams!G:K,MATCH(Schedule!H616,Teams!K:K,0),1))</f>
        <v>#N/A</v>
      </c>
    </row>
    <row r="617" spans="1:13">
      <c r="A617">
        <v>616</v>
      </c>
      <c r="B617" t="e">
        <f t="shared" si="18"/>
        <v>#N/A</v>
      </c>
      <c r="C617" s="38">
        <v>36302</v>
      </c>
      <c r="D617" t="s">
        <v>22</v>
      </c>
      <c r="E617" t="s">
        <v>638</v>
      </c>
      <c r="J617" t="str">
        <f t="shared" si="19"/>
        <v/>
      </c>
      <c r="L617" t="e">
        <f>IFERROR(INDEX(Teams!A:E,MATCH(Schedule!F617,Teams!E:E,0),1),INDEX(Teams!G:K,MATCH(Schedule!F617,Teams!K:K,0),1))</f>
        <v>#N/A</v>
      </c>
      <c r="M617" t="e">
        <f>IFERROR(INDEX(Teams!A:E,MATCH(Schedule!H617,Teams!E:E,0),1),INDEX(Teams!G:K,MATCH(Schedule!H617,Teams!K:K,0),1))</f>
        <v>#N/A</v>
      </c>
    </row>
    <row r="618" spans="1:13">
      <c r="A618">
        <v>617</v>
      </c>
      <c r="B618" t="e">
        <f t="shared" si="18"/>
        <v>#N/A</v>
      </c>
      <c r="C618" s="38">
        <v>36302</v>
      </c>
      <c r="D618" t="s">
        <v>0</v>
      </c>
      <c r="E618" t="s">
        <v>564</v>
      </c>
      <c r="J618" t="str">
        <f t="shared" si="19"/>
        <v/>
      </c>
      <c r="L618" t="e">
        <f>IFERROR(INDEX(Teams!A:E,MATCH(Schedule!F618,Teams!E:E,0),1),INDEX(Teams!G:K,MATCH(Schedule!F618,Teams!K:K,0),1))</f>
        <v>#N/A</v>
      </c>
      <c r="M618" t="e">
        <f>IFERROR(INDEX(Teams!A:E,MATCH(Schedule!H618,Teams!E:E,0),1),INDEX(Teams!G:K,MATCH(Schedule!H618,Teams!K:K,0),1))</f>
        <v>#N/A</v>
      </c>
    </row>
    <row r="619" spans="1:13">
      <c r="A619">
        <v>618</v>
      </c>
      <c r="B619" t="e">
        <f t="shared" si="18"/>
        <v>#N/A</v>
      </c>
      <c r="C619" s="38">
        <v>36302</v>
      </c>
      <c r="D619" t="s">
        <v>63</v>
      </c>
      <c r="E619" t="s">
        <v>639</v>
      </c>
      <c r="J619" t="str">
        <f t="shared" si="19"/>
        <v/>
      </c>
      <c r="L619" t="e">
        <f>IFERROR(INDEX(Teams!A:E,MATCH(Schedule!F619,Teams!E:E,0),1),INDEX(Teams!G:K,MATCH(Schedule!F619,Teams!K:K,0),1))</f>
        <v>#N/A</v>
      </c>
      <c r="M619" t="e">
        <f>IFERROR(INDEX(Teams!A:E,MATCH(Schedule!H619,Teams!E:E,0),1),INDEX(Teams!G:K,MATCH(Schedule!H619,Teams!K:K,0),1))</f>
        <v>#N/A</v>
      </c>
    </row>
    <row r="620" spans="1:13">
      <c r="A620">
        <v>619</v>
      </c>
      <c r="B620" t="e">
        <f t="shared" si="18"/>
        <v>#N/A</v>
      </c>
      <c r="C620" s="38">
        <v>36302</v>
      </c>
      <c r="D620" t="s">
        <v>60</v>
      </c>
      <c r="E620" t="s">
        <v>640</v>
      </c>
      <c r="J620" t="str">
        <f t="shared" si="19"/>
        <v/>
      </c>
      <c r="L620" t="e">
        <f>IFERROR(INDEX(Teams!A:E,MATCH(Schedule!F620,Teams!E:E,0),1),INDEX(Teams!G:K,MATCH(Schedule!F620,Teams!K:K,0),1))</f>
        <v>#N/A</v>
      </c>
      <c r="M620" t="e">
        <f>IFERROR(INDEX(Teams!A:E,MATCH(Schedule!H620,Teams!E:E,0),1),INDEX(Teams!G:K,MATCH(Schedule!H620,Teams!K:K,0),1))</f>
        <v>#N/A</v>
      </c>
    </row>
    <row r="621" spans="1:13">
      <c r="A621">
        <v>620</v>
      </c>
      <c r="B621" t="e">
        <f t="shared" si="18"/>
        <v>#N/A</v>
      </c>
      <c r="C621" s="38">
        <v>36302</v>
      </c>
      <c r="D621" t="s">
        <v>20</v>
      </c>
      <c r="E621" t="s">
        <v>641</v>
      </c>
      <c r="J621" t="str">
        <f t="shared" si="19"/>
        <v/>
      </c>
      <c r="L621" t="e">
        <f>IFERROR(INDEX(Teams!A:E,MATCH(Schedule!F621,Teams!E:E,0),1),INDEX(Teams!G:K,MATCH(Schedule!F621,Teams!K:K,0),1))</f>
        <v>#N/A</v>
      </c>
      <c r="M621" t="e">
        <f>IFERROR(INDEX(Teams!A:E,MATCH(Schedule!H621,Teams!E:E,0),1),INDEX(Teams!G:K,MATCH(Schedule!H621,Teams!K:K,0),1))</f>
        <v>#N/A</v>
      </c>
    </row>
    <row r="622" spans="1:13">
      <c r="A622">
        <v>621</v>
      </c>
      <c r="B622" t="e">
        <f t="shared" si="18"/>
        <v>#N/A</v>
      </c>
      <c r="C622" s="38">
        <v>36302</v>
      </c>
      <c r="D622" t="s">
        <v>16</v>
      </c>
      <c r="E622" t="s">
        <v>642</v>
      </c>
      <c r="J622" t="str">
        <f t="shared" si="19"/>
        <v/>
      </c>
      <c r="L622" t="e">
        <f>IFERROR(INDEX(Teams!A:E,MATCH(Schedule!F622,Teams!E:E,0),1),INDEX(Teams!G:K,MATCH(Schedule!F622,Teams!K:K,0),1))</f>
        <v>#N/A</v>
      </c>
      <c r="M622" t="e">
        <f>IFERROR(INDEX(Teams!A:E,MATCH(Schedule!H622,Teams!E:E,0),1),INDEX(Teams!G:K,MATCH(Schedule!H622,Teams!K:K,0),1))</f>
        <v>#N/A</v>
      </c>
    </row>
    <row r="623" spans="1:13">
      <c r="A623">
        <v>622</v>
      </c>
      <c r="B623" t="e">
        <f t="shared" si="18"/>
        <v>#N/A</v>
      </c>
      <c r="C623" s="38">
        <v>36302</v>
      </c>
      <c r="D623" t="s">
        <v>128</v>
      </c>
      <c r="E623" t="s">
        <v>643</v>
      </c>
      <c r="J623" t="str">
        <f t="shared" si="19"/>
        <v/>
      </c>
      <c r="L623" t="e">
        <f>IFERROR(INDEX(Teams!A:E,MATCH(Schedule!F623,Teams!E:E,0),1),INDEX(Teams!G:K,MATCH(Schedule!F623,Teams!K:K,0),1))</f>
        <v>#N/A</v>
      </c>
      <c r="M623" t="e">
        <f>IFERROR(INDEX(Teams!A:E,MATCH(Schedule!H623,Teams!E:E,0),1),INDEX(Teams!G:K,MATCH(Schedule!H623,Teams!K:K,0),1))</f>
        <v>#N/A</v>
      </c>
    </row>
    <row r="624" spans="1:13">
      <c r="A624">
        <v>623</v>
      </c>
      <c r="B624" t="e">
        <f t="shared" si="18"/>
        <v>#N/A</v>
      </c>
      <c r="C624" s="38">
        <v>36302</v>
      </c>
      <c r="D624" t="s">
        <v>124</v>
      </c>
      <c r="E624" t="s">
        <v>644</v>
      </c>
      <c r="J624" t="str">
        <f t="shared" si="19"/>
        <v/>
      </c>
      <c r="L624" t="e">
        <f>IFERROR(INDEX(Teams!A:E,MATCH(Schedule!F624,Teams!E:E,0),1),INDEX(Teams!G:K,MATCH(Schedule!F624,Teams!K:K,0),1))</f>
        <v>#N/A</v>
      </c>
      <c r="M624" t="e">
        <f>IFERROR(INDEX(Teams!A:E,MATCH(Schedule!H624,Teams!E:E,0),1),INDEX(Teams!G:K,MATCH(Schedule!H624,Teams!K:K,0),1))</f>
        <v>#N/A</v>
      </c>
    </row>
    <row r="625" spans="1:13">
      <c r="A625">
        <v>624</v>
      </c>
      <c r="B625" t="e">
        <f t="shared" si="18"/>
        <v>#N/A</v>
      </c>
      <c r="C625" s="38">
        <v>36302</v>
      </c>
      <c r="D625" t="s">
        <v>71</v>
      </c>
      <c r="E625" t="s">
        <v>645</v>
      </c>
      <c r="J625" t="str">
        <f t="shared" si="19"/>
        <v/>
      </c>
      <c r="L625" t="e">
        <f>IFERROR(INDEX(Teams!A:E,MATCH(Schedule!F625,Teams!E:E,0),1),INDEX(Teams!G:K,MATCH(Schedule!F625,Teams!K:K,0),1))</f>
        <v>#N/A</v>
      </c>
      <c r="M625" t="e">
        <f>IFERROR(INDEX(Teams!A:E,MATCH(Schedule!H625,Teams!E:E,0),1),INDEX(Teams!G:K,MATCH(Schedule!H625,Teams!K:K,0),1))</f>
        <v>#N/A</v>
      </c>
    </row>
    <row r="626" spans="1:13">
      <c r="A626">
        <v>625</v>
      </c>
      <c r="B626" t="e">
        <f t="shared" si="18"/>
        <v>#N/A</v>
      </c>
      <c r="C626" s="38">
        <v>36302</v>
      </c>
      <c r="D626" t="s">
        <v>71</v>
      </c>
      <c r="E626" t="s">
        <v>646</v>
      </c>
      <c r="J626" t="str">
        <f t="shared" si="19"/>
        <v/>
      </c>
      <c r="L626" t="e">
        <f>IFERROR(INDEX(Teams!A:E,MATCH(Schedule!F626,Teams!E:E,0),1),INDEX(Teams!G:K,MATCH(Schedule!F626,Teams!K:K,0),1))</f>
        <v>#N/A</v>
      </c>
      <c r="M626" t="e">
        <f>IFERROR(INDEX(Teams!A:E,MATCH(Schedule!H626,Teams!E:E,0),1),INDEX(Teams!G:K,MATCH(Schedule!H626,Teams!K:K,0),1))</f>
        <v>#N/A</v>
      </c>
    </row>
    <row r="627" spans="1:13">
      <c r="A627">
        <v>626</v>
      </c>
      <c r="B627" t="e">
        <f t="shared" si="18"/>
        <v>#N/A</v>
      </c>
      <c r="C627" s="38">
        <v>36303</v>
      </c>
      <c r="D627" t="s">
        <v>68</v>
      </c>
      <c r="E627" t="s">
        <v>647</v>
      </c>
      <c r="J627" t="str">
        <f t="shared" si="19"/>
        <v/>
      </c>
      <c r="L627" t="e">
        <f>IFERROR(INDEX(Teams!A:E,MATCH(Schedule!F627,Teams!E:E,0),1),INDEX(Teams!G:K,MATCH(Schedule!F627,Teams!K:K,0),1))</f>
        <v>#N/A</v>
      </c>
      <c r="M627" t="e">
        <f>IFERROR(INDEX(Teams!A:E,MATCH(Schedule!H627,Teams!E:E,0),1),INDEX(Teams!G:K,MATCH(Schedule!H627,Teams!K:K,0),1))</f>
        <v>#N/A</v>
      </c>
    </row>
    <row r="628" spans="1:13">
      <c r="A628">
        <v>627</v>
      </c>
      <c r="B628" t="e">
        <f t="shared" si="18"/>
        <v>#N/A</v>
      </c>
      <c r="C628" s="38">
        <v>36303</v>
      </c>
      <c r="D628" t="s">
        <v>71</v>
      </c>
      <c r="E628" t="s">
        <v>648</v>
      </c>
      <c r="J628" t="str">
        <f t="shared" si="19"/>
        <v/>
      </c>
      <c r="L628" t="e">
        <f>IFERROR(INDEX(Teams!A:E,MATCH(Schedule!F628,Teams!E:E,0),1),INDEX(Teams!G:K,MATCH(Schedule!F628,Teams!K:K,0),1))</f>
        <v>#N/A</v>
      </c>
      <c r="M628" t="e">
        <f>IFERROR(INDEX(Teams!A:E,MATCH(Schedule!H628,Teams!E:E,0),1),INDEX(Teams!G:K,MATCH(Schedule!H628,Teams!K:K,0),1))</f>
        <v>#N/A</v>
      </c>
    </row>
    <row r="629" spans="1:13">
      <c r="A629">
        <v>628</v>
      </c>
      <c r="B629" t="e">
        <f t="shared" si="18"/>
        <v>#N/A</v>
      </c>
      <c r="C629" s="38">
        <v>36303</v>
      </c>
      <c r="D629" t="s">
        <v>29</v>
      </c>
      <c r="E629" t="s">
        <v>649</v>
      </c>
      <c r="J629" t="str">
        <f t="shared" si="19"/>
        <v/>
      </c>
      <c r="L629" t="e">
        <f>IFERROR(INDEX(Teams!A:E,MATCH(Schedule!F629,Teams!E:E,0),1),INDEX(Teams!G:K,MATCH(Schedule!F629,Teams!K:K,0),1))</f>
        <v>#N/A</v>
      </c>
      <c r="M629" t="e">
        <f>IFERROR(INDEX(Teams!A:E,MATCH(Schedule!H629,Teams!E:E,0),1),INDEX(Teams!G:K,MATCH(Schedule!H629,Teams!K:K,0),1))</f>
        <v>#N/A</v>
      </c>
    </row>
    <row r="630" spans="1:13">
      <c r="A630">
        <v>629</v>
      </c>
      <c r="B630" t="e">
        <f t="shared" si="18"/>
        <v>#N/A</v>
      </c>
      <c r="C630" s="38">
        <v>36303</v>
      </c>
      <c r="D630" t="s">
        <v>2</v>
      </c>
      <c r="E630" t="s">
        <v>650</v>
      </c>
      <c r="J630" t="str">
        <f t="shared" si="19"/>
        <v/>
      </c>
      <c r="L630" t="e">
        <f>IFERROR(INDEX(Teams!A:E,MATCH(Schedule!F630,Teams!E:E,0),1),INDEX(Teams!G:K,MATCH(Schedule!F630,Teams!K:K,0),1))</f>
        <v>#N/A</v>
      </c>
      <c r="M630" t="e">
        <f>IFERROR(INDEX(Teams!A:E,MATCH(Schedule!H630,Teams!E:E,0),1),INDEX(Teams!G:K,MATCH(Schedule!H630,Teams!K:K,0),1))</f>
        <v>#N/A</v>
      </c>
    </row>
    <row r="631" spans="1:13">
      <c r="A631">
        <v>630</v>
      </c>
      <c r="B631" t="e">
        <f t="shared" si="18"/>
        <v>#N/A</v>
      </c>
      <c r="C631" s="38">
        <v>36303</v>
      </c>
      <c r="D631" t="s">
        <v>10</v>
      </c>
      <c r="E631" t="s">
        <v>651</v>
      </c>
      <c r="J631" t="str">
        <f t="shared" si="19"/>
        <v/>
      </c>
      <c r="L631" t="e">
        <f>IFERROR(INDEX(Teams!A:E,MATCH(Schedule!F631,Teams!E:E,0),1),INDEX(Teams!G:K,MATCH(Schedule!F631,Teams!K:K,0),1))</f>
        <v>#N/A</v>
      </c>
      <c r="M631" t="e">
        <f>IFERROR(INDEX(Teams!A:E,MATCH(Schedule!H631,Teams!E:E,0),1),INDEX(Teams!G:K,MATCH(Schedule!H631,Teams!K:K,0),1))</f>
        <v>#N/A</v>
      </c>
    </row>
    <row r="632" spans="1:13">
      <c r="A632">
        <v>631</v>
      </c>
      <c r="B632" t="e">
        <f t="shared" si="18"/>
        <v>#N/A</v>
      </c>
      <c r="C632" s="38">
        <v>36303</v>
      </c>
      <c r="D632" t="s">
        <v>113</v>
      </c>
      <c r="E632" t="s">
        <v>652</v>
      </c>
      <c r="J632" t="str">
        <f t="shared" si="19"/>
        <v/>
      </c>
      <c r="L632" t="e">
        <f>IFERROR(INDEX(Teams!A:E,MATCH(Schedule!F632,Teams!E:E,0),1),INDEX(Teams!G:K,MATCH(Schedule!F632,Teams!K:K,0),1))</f>
        <v>#N/A</v>
      </c>
      <c r="M632" t="e">
        <f>IFERROR(INDEX(Teams!A:E,MATCH(Schedule!H632,Teams!E:E,0),1),INDEX(Teams!G:K,MATCH(Schedule!H632,Teams!K:K,0),1))</f>
        <v>#N/A</v>
      </c>
    </row>
    <row r="633" spans="1:13">
      <c r="A633">
        <v>632</v>
      </c>
      <c r="B633" t="e">
        <f t="shared" si="18"/>
        <v>#N/A</v>
      </c>
      <c r="C633" s="38">
        <v>36303</v>
      </c>
      <c r="D633" t="s">
        <v>130</v>
      </c>
      <c r="E633" t="s">
        <v>653</v>
      </c>
      <c r="J633" t="str">
        <f t="shared" si="19"/>
        <v/>
      </c>
      <c r="L633" t="e">
        <f>IFERROR(INDEX(Teams!A:E,MATCH(Schedule!F633,Teams!E:E,0),1),INDEX(Teams!G:K,MATCH(Schedule!F633,Teams!K:K,0),1))</f>
        <v>#N/A</v>
      </c>
      <c r="M633" t="e">
        <f>IFERROR(INDEX(Teams!A:E,MATCH(Schedule!H633,Teams!E:E,0),1),INDEX(Teams!G:K,MATCH(Schedule!H633,Teams!K:K,0),1))</f>
        <v>#N/A</v>
      </c>
    </row>
    <row r="634" spans="1:13">
      <c r="A634">
        <v>633</v>
      </c>
      <c r="B634" t="e">
        <f t="shared" si="18"/>
        <v>#N/A</v>
      </c>
      <c r="C634" s="38">
        <v>36303</v>
      </c>
      <c r="D634" t="s">
        <v>22</v>
      </c>
      <c r="E634" t="s">
        <v>545</v>
      </c>
      <c r="J634" t="str">
        <f t="shared" si="19"/>
        <v/>
      </c>
      <c r="L634" t="e">
        <f>IFERROR(INDEX(Teams!A:E,MATCH(Schedule!F634,Teams!E:E,0),1),INDEX(Teams!G:K,MATCH(Schedule!F634,Teams!K:K,0),1))</f>
        <v>#N/A</v>
      </c>
      <c r="M634" t="e">
        <f>IFERROR(INDEX(Teams!A:E,MATCH(Schedule!H634,Teams!E:E,0),1),INDEX(Teams!G:K,MATCH(Schedule!H634,Teams!K:K,0),1))</f>
        <v>#N/A</v>
      </c>
    </row>
    <row r="635" spans="1:13">
      <c r="A635">
        <v>634</v>
      </c>
      <c r="B635" t="e">
        <f t="shared" si="18"/>
        <v>#N/A</v>
      </c>
      <c r="C635" s="38">
        <v>36303</v>
      </c>
      <c r="D635" t="s">
        <v>0</v>
      </c>
      <c r="E635" t="s">
        <v>549</v>
      </c>
      <c r="J635" t="str">
        <f t="shared" si="19"/>
        <v/>
      </c>
      <c r="L635" t="e">
        <f>IFERROR(INDEX(Teams!A:E,MATCH(Schedule!F635,Teams!E:E,0),1),INDEX(Teams!G:K,MATCH(Schedule!F635,Teams!K:K,0),1))</f>
        <v>#N/A</v>
      </c>
      <c r="M635" t="e">
        <f>IFERROR(INDEX(Teams!A:E,MATCH(Schedule!H635,Teams!E:E,0),1),INDEX(Teams!G:K,MATCH(Schedule!H635,Teams!K:K,0),1))</f>
        <v>#N/A</v>
      </c>
    </row>
    <row r="636" spans="1:13">
      <c r="A636">
        <v>635</v>
      </c>
      <c r="B636" t="e">
        <f t="shared" si="18"/>
        <v>#N/A</v>
      </c>
      <c r="C636" s="38">
        <v>36303</v>
      </c>
      <c r="D636" t="s">
        <v>63</v>
      </c>
      <c r="E636" t="s">
        <v>654</v>
      </c>
      <c r="J636" t="str">
        <f t="shared" si="19"/>
        <v/>
      </c>
      <c r="L636" t="e">
        <f>IFERROR(INDEX(Teams!A:E,MATCH(Schedule!F636,Teams!E:E,0),1),INDEX(Teams!G:K,MATCH(Schedule!F636,Teams!K:K,0),1))</f>
        <v>#N/A</v>
      </c>
      <c r="M636" t="e">
        <f>IFERROR(INDEX(Teams!A:E,MATCH(Schedule!H636,Teams!E:E,0),1),INDEX(Teams!G:K,MATCH(Schedule!H636,Teams!K:K,0),1))</f>
        <v>#N/A</v>
      </c>
    </row>
    <row r="637" spans="1:13">
      <c r="A637">
        <v>636</v>
      </c>
      <c r="B637" t="e">
        <f t="shared" si="18"/>
        <v>#N/A</v>
      </c>
      <c r="C637" s="38">
        <v>36303</v>
      </c>
      <c r="D637" t="s">
        <v>60</v>
      </c>
      <c r="E637" t="s">
        <v>655</v>
      </c>
      <c r="J637" t="str">
        <f t="shared" si="19"/>
        <v/>
      </c>
      <c r="L637" t="e">
        <f>IFERROR(INDEX(Teams!A:E,MATCH(Schedule!F637,Teams!E:E,0),1),INDEX(Teams!G:K,MATCH(Schedule!F637,Teams!K:K,0),1))</f>
        <v>#N/A</v>
      </c>
      <c r="M637" t="e">
        <f>IFERROR(INDEX(Teams!A:E,MATCH(Schedule!H637,Teams!E:E,0),1),INDEX(Teams!G:K,MATCH(Schedule!H637,Teams!K:K,0),1))</f>
        <v>#N/A</v>
      </c>
    </row>
    <row r="638" spans="1:13">
      <c r="A638">
        <v>637</v>
      </c>
      <c r="B638" t="e">
        <f t="shared" si="18"/>
        <v>#N/A</v>
      </c>
      <c r="C638" s="38">
        <v>36303</v>
      </c>
      <c r="D638" t="s">
        <v>20</v>
      </c>
      <c r="E638" t="s">
        <v>656</v>
      </c>
      <c r="J638" t="str">
        <f t="shared" si="19"/>
        <v/>
      </c>
      <c r="L638" t="e">
        <f>IFERROR(INDEX(Teams!A:E,MATCH(Schedule!F638,Teams!E:E,0),1),INDEX(Teams!G:K,MATCH(Schedule!F638,Teams!K:K,0),1))</f>
        <v>#N/A</v>
      </c>
      <c r="M638" t="e">
        <f>IFERROR(INDEX(Teams!A:E,MATCH(Schedule!H638,Teams!E:E,0),1),INDEX(Teams!G:K,MATCH(Schedule!H638,Teams!K:K,0),1))</f>
        <v>#N/A</v>
      </c>
    </row>
    <row r="639" spans="1:13">
      <c r="A639">
        <v>638</v>
      </c>
      <c r="B639" t="e">
        <f t="shared" si="18"/>
        <v>#N/A</v>
      </c>
      <c r="C639" s="38">
        <v>36303</v>
      </c>
      <c r="D639" t="s">
        <v>16</v>
      </c>
      <c r="E639" t="s">
        <v>657</v>
      </c>
      <c r="J639" t="str">
        <f t="shared" si="19"/>
        <v/>
      </c>
      <c r="L639" t="e">
        <f>IFERROR(INDEX(Teams!A:E,MATCH(Schedule!F639,Teams!E:E,0),1),INDEX(Teams!G:K,MATCH(Schedule!F639,Teams!K:K,0),1))</f>
        <v>#N/A</v>
      </c>
      <c r="M639" t="e">
        <f>IFERROR(INDEX(Teams!A:E,MATCH(Schedule!H639,Teams!E:E,0),1),INDEX(Teams!G:K,MATCH(Schedule!H639,Teams!K:K,0),1))</f>
        <v>#N/A</v>
      </c>
    </row>
    <row r="640" spans="1:13">
      <c r="A640">
        <v>639</v>
      </c>
      <c r="B640" t="e">
        <f t="shared" si="18"/>
        <v>#N/A</v>
      </c>
      <c r="C640" s="38">
        <v>36303</v>
      </c>
      <c r="D640" t="s">
        <v>128</v>
      </c>
      <c r="E640" t="s">
        <v>658</v>
      </c>
      <c r="J640" t="str">
        <f t="shared" si="19"/>
        <v/>
      </c>
      <c r="L640" t="e">
        <f>IFERROR(INDEX(Teams!A:E,MATCH(Schedule!F640,Teams!E:E,0),1),INDEX(Teams!G:K,MATCH(Schedule!F640,Teams!K:K,0),1))</f>
        <v>#N/A</v>
      </c>
      <c r="M640" t="e">
        <f>IFERROR(INDEX(Teams!A:E,MATCH(Schedule!H640,Teams!E:E,0),1),INDEX(Teams!G:K,MATCH(Schedule!H640,Teams!K:K,0),1))</f>
        <v>#N/A</v>
      </c>
    </row>
    <row r="641" spans="1:13">
      <c r="A641">
        <v>640</v>
      </c>
      <c r="B641" t="e">
        <f t="shared" si="18"/>
        <v>#N/A</v>
      </c>
      <c r="C641" s="38">
        <v>36303</v>
      </c>
      <c r="D641" t="s">
        <v>124</v>
      </c>
      <c r="E641" t="s">
        <v>659</v>
      </c>
      <c r="J641" t="str">
        <f t="shared" si="19"/>
        <v/>
      </c>
      <c r="L641" t="e">
        <f>IFERROR(INDEX(Teams!A:E,MATCH(Schedule!F641,Teams!E:E,0),1),INDEX(Teams!G:K,MATCH(Schedule!F641,Teams!K:K,0),1))</f>
        <v>#N/A</v>
      </c>
      <c r="M641" t="e">
        <f>IFERROR(INDEX(Teams!A:E,MATCH(Schedule!H641,Teams!E:E,0),1),INDEX(Teams!G:K,MATCH(Schedule!H641,Teams!K:K,0),1))</f>
        <v>#N/A</v>
      </c>
    </row>
    <row r="642" spans="1:13">
      <c r="A642">
        <v>641</v>
      </c>
      <c r="B642" t="e">
        <f t="shared" si="18"/>
        <v>#N/A</v>
      </c>
      <c r="C642" s="38">
        <v>36304</v>
      </c>
      <c r="D642" t="s">
        <v>29</v>
      </c>
      <c r="E642" t="s">
        <v>660</v>
      </c>
      <c r="J642" t="str">
        <f t="shared" si="19"/>
        <v/>
      </c>
      <c r="L642" t="e">
        <f>IFERROR(INDEX(Teams!A:E,MATCH(Schedule!F642,Teams!E:E,0),1),INDEX(Teams!G:K,MATCH(Schedule!F642,Teams!K:K,0),1))</f>
        <v>#N/A</v>
      </c>
      <c r="M642" t="e">
        <f>IFERROR(INDEX(Teams!A:E,MATCH(Schedule!H642,Teams!E:E,0),1),INDEX(Teams!G:K,MATCH(Schedule!H642,Teams!K:K,0),1))</f>
        <v>#N/A</v>
      </c>
    </row>
    <row r="643" spans="1:13">
      <c r="A643">
        <v>642</v>
      </c>
      <c r="B643" t="e">
        <f t="shared" ref="B643:B706" si="20">TEXT(C643,"yyyymmdd")&amp;"_"&amp;L643&amp;"@"&amp;M643</f>
        <v>#N/A</v>
      </c>
      <c r="C643" s="38">
        <v>36304</v>
      </c>
      <c r="D643" t="s">
        <v>68</v>
      </c>
      <c r="E643" t="s">
        <v>661</v>
      </c>
      <c r="J643" t="str">
        <f t="shared" ref="J643:J706" si="21">IF(I643&gt;G643,"W",IF(I643=G643,"","L"))</f>
        <v/>
      </c>
      <c r="L643" t="e">
        <f>IFERROR(INDEX(Teams!A:E,MATCH(Schedule!F643,Teams!E:E,0),1),INDEX(Teams!G:K,MATCH(Schedule!F643,Teams!K:K,0),1))</f>
        <v>#N/A</v>
      </c>
      <c r="M643" t="e">
        <f>IFERROR(INDEX(Teams!A:E,MATCH(Schedule!H643,Teams!E:E,0),1),INDEX(Teams!G:K,MATCH(Schedule!H643,Teams!K:K,0),1))</f>
        <v>#N/A</v>
      </c>
    </row>
    <row r="644" spans="1:13">
      <c r="A644">
        <v>643</v>
      </c>
      <c r="B644" t="e">
        <f t="shared" si="20"/>
        <v>#N/A</v>
      </c>
      <c r="C644" s="38">
        <v>36304</v>
      </c>
      <c r="D644" t="s">
        <v>115</v>
      </c>
      <c r="E644" t="s">
        <v>662</v>
      </c>
      <c r="J644" t="str">
        <f t="shared" si="21"/>
        <v/>
      </c>
      <c r="L644" t="e">
        <f>IFERROR(INDEX(Teams!A:E,MATCH(Schedule!F644,Teams!E:E,0),1),INDEX(Teams!G:K,MATCH(Schedule!F644,Teams!K:K,0),1))</f>
        <v>#N/A</v>
      </c>
      <c r="M644" t="e">
        <f>IFERROR(INDEX(Teams!A:E,MATCH(Schedule!H644,Teams!E:E,0),1),INDEX(Teams!G:K,MATCH(Schedule!H644,Teams!K:K,0),1))</f>
        <v>#N/A</v>
      </c>
    </row>
    <row r="645" spans="1:13">
      <c r="A645">
        <v>644</v>
      </c>
      <c r="B645" t="e">
        <f t="shared" si="20"/>
        <v>#N/A</v>
      </c>
      <c r="C645" s="38">
        <v>36304</v>
      </c>
      <c r="D645" t="s">
        <v>113</v>
      </c>
      <c r="E645" t="s">
        <v>663</v>
      </c>
      <c r="J645" t="str">
        <f t="shared" si="21"/>
        <v/>
      </c>
      <c r="L645" t="e">
        <f>IFERROR(INDEX(Teams!A:E,MATCH(Schedule!F645,Teams!E:E,0),1),INDEX(Teams!G:K,MATCH(Schedule!F645,Teams!K:K,0),1))</f>
        <v>#N/A</v>
      </c>
      <c r="M645" t="e">
        <f>IFERROR(INDEX(Teams!A:E,MATCH(Schedule!H645,Teams!E:E,0),1),INDEX(Teams!G:K,MATCH(Schedule!H645,Teams!K:K,0),1))</f>
        <v>#N/A</v>
      </c>
    </row>
    <row r="646" spans="1:13">
      <c r="A646">
        <v>645</v>
      </c>
      <c r="B646" t="e">
        <f t="shared" si="20"/>
        <v>#N/A</v>
      </c>
      <c r="C646" s="38">
        <v>36304</v>
      </c>
      <c r="D646" t="s">
        <v>170</v>
      </c>
      <c r="E646" t="s">
        <v>664</v>
      </c>
      <c r="J646" t="str">
        <f t="shared" si="21"/>
        <v/>
      </c>
      <c r="L646" t="e">
        <f>IFERROR(INDEX(Teams!A:E,MATCH(Schedule!F646,Teams!E:E,0),1),INDEX(Teams!G:K,MATCH(Schedule!F646,Teams!K:K,0),1))</f>
        <v>#N/A</v>
      </c>
      <c r="M646" t="e">
        <f>IFERROR(INDEX(Teams!A:E,MATCH(Schedule!H646,Teams!E:E,0),1),INDEX(Teams!G:K,MATCH(Schedule!H646,Teams!K:K,0),1))</f>
        <v>#N/A</v>
      </c>
    </row>
    <row r="647" spans="1:13">
      <c r="A647">
        <v>646</v>
      </c>
      <c r="B647" t="e">
        <f t="shared" si="20"/>
        <v>#N/A</v>
      </c>
      <c r="C647" s="38">
        <v>36304</v>
      </c>
      <c r="D647" t="s">
        <v>34</v>
      </c>
      <c r="E647" t="s">
        <v>665</v>
      </c>
      <c r="J647" t="str">
        <f t="shared" si="21"/>
        <v/>
      </c>
      <c r="L647" t="e">
        <f>IFERROR(INDEX(Teams!A:E,MATCH(Schedule!F647,Teams!E:E,0),1),INDEX(Teams!G:K,MATCH(Schedule!F647,Teams!K:K,0),1))</f>
        <v>#N/A</v>
      </c>
      <c r="M647" t="e">
        <f>IFERROR(INDEX(Teams!A:E,MATCH(Schedule!H647,Teams!E:E,0),1),INDEX(Teams!G:K,MATCH(Schedule!H647,Teams!K:K,0),1))</f>
        <v>#N/A</v>
      </c>
    </row>
    <row r="648" spans="1:13">
      <c r="A648">
        <v>647</v>
      </c>
      <c r="B648" t="e">
        <f t="shared" si="20"/>
        <v>#N/A</v>
      </c>
      <c r="C648" s="38">
        <v>36304</v>
      </c>
      <c r="D648" t="s">
        <v>122</v>
      </c>
      <c r="E648" t="s">
        <v>666</v>
      </c>
      <c r="J648" t="str">
        <f t="shared" si="21"/>
        <v/>
      </c>
      <c r="L648" t="e">
        <f>IFERROR(INDEX(Teams!A:E,MATCH(Schedule!F648,Teams!E:E,0),1),INDEX(Teams!G:K,MATCH(Schedule!F648,Teams!K:K,0),1))</f>
        <v>#N/A</v>
      </c>
      <c r="M648" t="e">
        <f>IFERROR(INDEX(Teams!A:E,MATCH(Schedule!H648,Teams!E:E,0),1),INDEX(Teams!G:K,MATCH(Schedule!H648,Teams!K:K,0),1))</f>
        <v>#N/A</v>
      </c>
    </row>
    <row r="649" spans="1:13">
      <c r="A649">
        <v>648</v>
      </c>
      <c r="B649" t="e">
        <f t="shared" si="20"/>
        <v>#N/A</v>
      </c>
      <c r="C649" s="38">
        <v>36304</v>
      </c>
      <c r="D649" t="s">
        <v>12</v>
      </c>
      <c r="E649" t="s">
        <v>667</v>
      </c>
      <c r="J649" t="str">
        <f t="shared" si="21"/>
        <v/>
      </c>
      <c r="L649" t="e">
        <f>IFERROR(INDEX(Teams!A:E,MATCH(Schedule!F649,Teams!E:E,0),1),INDEX(Teams!G:K,MATCH(Schedule!F649,Teams!K:K,0),1))</f>
        <v>#N/A</v>
      </c>
      <c r="M649" t="e">
        <f>IFERROR(INDEX(Teams!A:E,MATCH(Schedule!H649,Teams!E:E,0),1),INDEX(Teams!G:K,MATCH(Schedule!H649,Teams!K:K,0),1))</f>
        <v>#N/A</v>
      </c>
    </row>
    <row r="650" spans="1:13">
      <c r="A650">
        <v>649</v>
      </c>
      <c r="B650" t="e">
        <f t="shared" si="20"/>
        <v>#N/A</v>
      </c>
      <c r="C650" s="38">
        <v>36304</v>
      </c>
      <c r="D650" t="s">
        <v>120</v>
      </c>
      <c r="E650" t="s">
        <v>668</v>
      </c>
      <c r="J650" t="str">
        <f t="shared" si="21"/>
        <v/>
      </c>
      <c r="L650" t="e">
        <f>IFERROR(INDEX(Teams!A:E,MATCH(Schedule!F650,Teams!E:E,0),1),INDEX(Teams!G:K,MATCH(Schedule!F650,Teams!K:K,0),1))</f>
        <v>#N/A</v>
      </c>
      <c r="M650" t="e">
        <f>IFERROR(INDEX(Teams!A:E,MATCH(Schedule!H650,Teams!E:E,0),1),INDEX(Teams!G:K,MATCH(Schedule!H650,Teams!K:K,0),1))</f>
        <v>#N/A</v>
      </c>
    </row>
    <row r="651" spans="1:13">
      <c r="A651">
        <v>650</v>
      </c>
      <c r="B651" t="e">
        <f t="shared" si="20"/>
        <v>#N/A</v>
      </c>
      <c r="C651" s="38">
        <v>36304</v>
      </c>
      <c r="D651" t="s">
        <v>126</v>
      </c>
      <c r="E651" t="s">
        <v>669</v>
      </c>
      <c r="J651" t="str">
        <f t="shared" si="21"/>
        <v/>
      </c>
      <c r="L651" t="e">
        <f>IFERROR(INDEX(Teams!A:E,MATCH(Schedule!F651,Teams!E:E,0),1),INDEX(Teams!G:K,MATCH(Schedule!F651,Teams!K:K,0),1))</f>
        <v>#N/A</v>
      </c>
      <c r="M651" t="e">
        <f>IFERROR(INDEX(Teams!A:E,MATCH(Schedule!H651,Teams!E:E,0),1),INDEX(Teams!G:K,MATCH(Schedule!H651,Teams!K:K,0),1))</f>
        <v>#N/A</v>
      </c>
    </row>
    <row r="652" spans="1:13">
      <c r="A652">
        <v>651</v>
      </c>
      <c r="B652" t="e">
        <f t="shared" si="20"/>
        <v>#N/A</v>
      </c>
      <c r="C652" s="38">
        <v>36305</v>
      </c>
      <c r="D652" t="s">
        <v>25</v>
      </c>
      <c r="E652" t="s">
        <v>670</v>
      </c>
      <c r="J652" t="str">
        <f t="shared" si="21"/>
        <v/>
      </c>
      <c r="L652" t="e">
        <f>IFERROR(INDEX(Teams!A:E,MATCH(Schedule!F652,Teams!E:E,0),1),INDEX(Teams!G:K,MATCH(Schedule!F652,Teams!K:K,0),1))</f>
        <v>#N/A</v>
      </c>
      <c r="M652" t="e">
        <f>IFERROR(INDEX(Teams!A:E,MATCH(Schedule!H652,Teams!E:E,0),1),INDEX(Teams!G:K,MATCH(Schedule!H652,Teams!K:K,0),1))</f>
        <v>#N/A</v>
      </c>
    </row>
    <row r="653" spans="1:13">
      <c r="A653">
        <v>652</v>
      </c>
      <c r="B653" t="e">
        <f t="shared" si="20"/>
        <v>#N/A</v>
      </c>
      <c r="C653" s="38">
        <v>36305</v>
      </c>
      <c r="D653" t="s">
        <v>8</v>
      </c>
      <c r="E653" t="s">
        <v>671</v>
      </c>
      <c r="J653" t="str">
        <f t="shared" si="21"/>
        <v/>
      </c>
      <c r="L653" t="e">
        <f>IFERROR(INDEX(Teams!A:E,MATCH(Schedule!F653,Teams!E:E,0),1),INDEX(Teams!G:K,MATCH(Schedule!F653,Teams!K:K,0),1))</f>
        <v>#N/A</v>
      </c>
      <c r="M653" t="e">
        <f>IFERROR(INDEX(Teams!A:E,MATCH(Schedule!H653,Teams!E:E,0),1),INDEX(Teams!G:K,MATCH(Schedule!H653,Teams!K:K,0),1))</f>
        <v>#N/A</v>
      </c>
    </row>
    <row r="654" spans="1:13">
      <c r="A654">
        <v>653</v>
      </c>
      <c r="B654" t="e">
        <f t="shared" si="20"/>
        <v>#N/A</v>
      </c>
      <c r="C654" s="38">
        <v>36305</v>
      </c>
      <c r="D654" t="s">
        <v>29</v>
      </c>
      <c r="E654" t="s">
        <v>568</v>
      </c>
      <c r="J654" t="str">
        <f t="shared" si="21"/>
        <v/>
      </c>
      <c r="L654" t="e">
        <f>IFERROR(INDEX(Teams!A:E,MATCH(Schedule!F654,Teams!E:E,0),1),INDEX(Teams!G:K,MATCH(Schedule!F654,Teams!K:K,0),1))</f>
        <v>#N/A</v>
      </c>
      <c r="M654" t="e">
        <f>IFERROR(INDEX(Teams!A:E,MATCH(Schedule!H654,Teams!E:E,0),1),INDEX(Teams!G:K,MATCH(Schedule!H654,Teams!K:K,0),1))</f>
        <v>#N/A</v>
      </c>
    </row>
    <row r="655" spans="1:13">
      <c r="A655">
        <v>654</v>
      </c>
      <c r="B655" t="e">
        <f t="shared" si="20"/>
        <v>#N/A</v>
      </c>
      <c r="C655" s="38">
        <v>36305</v>
      </c>
      <c r="D655" t="s">
        <v>68</v>
      </c>
      <c r="E655" t="s">
        <v>672</v>
      </c>
      <c r="J655" t="str">
        <f t="shared" si="21"/>
        <v/>
      </c>
      <c r="L655" t="e">
        <f>IFERROR(INDEX(Teams!A:E,MATCH(Schedule!F655,Teams!E:E,0),1),INDEX(Teams!G:K,MATCH(Schedule!F655,Teams!K:K,0),1))</f>
        <v>#N/A</v>
      </c>
      <c r="M655" t="e">
        <f>IFERROR(INDEX(Teams!A:E,MATCH(Schedule!H655,Teams!E:E,0),1),INDEX(Teams!G:K,MATCH(Schedule!H655,Teams!K:K,0),1))</f>
        <v>#N/A</v>
      </c>
    </row>
    <row r="656" spans="1:13">
      <c r="A656">
        <v>655</v>
      </c>
      <c r="B656" t="e">
        <f t="shared" si="20"/>
        <v>#N/A</v>
      </c>
      <c r="C656" s="38">
        <v>36305</v>
      </c>
      <c r="D656" t="s">
        <v>115</v>
      </c>
      <c r="E656" t="s">
        <v>673</v>
      </c>
      <c r="J656" t="str">
        <f t="shared" si="21"/>
        <v/>
      </c>
      <c r="L656" t="e">
        <f>IFERROR(INDEX(Teams!A:E,MATCH(Schedule!F656,Teams!E:E,0),1),INDEX(Teams!G:K,MATCH(Schedule!F656,Teams!K:K,0),1))</f>
        <v>#N/A</v>
      </c>
      <c r="M656" t="e">
        <f>IFERROR(INDEX(Teams!A:E,MATCH(Schedule!H656,Teams!E:E,0),1),INDEX(Teams!G:K,MATCH(Schedule!H656,Teams!K:K,0),1))</f>
        <v>#N/A</v>
      </c>
    </row>
    <row r="657" spans="1:13">
      <c r="A657">
        <v>656</v>
      </c>
      <c r="B657" t="e">
        <f t="shared" si="20"/>
        <v>#N/A</v>
      </c>
      <c r="C657" s="38">
        <v>36305</v>
      </c>
      <c r="D657" t="s">
        <v>65</v>
      </c>
      <c r="E657" t="s">
        <v>674</v>
      </c>
      <c r="J657" t="str">
        <f t="shared" si="21"/>
        <v/>
      </c>
      <c r="L657" t="e">
        <f>IFERROR(INDEX(Teams!A:E,MATCH(Schedule!F657,Teams!E:E,0),1),INDEX(Teams!G:K,MATCH(Schedule!F657,Teams!K:K,0),1))</f>
        <v>#N/A</v>
      </c>
      <c r="M657" t="e">
        <f>IFERROR(INDEX(Teams!A:E,MATCH(Schedule!H657,Teams!E:E,0),1),INDEX(Teams!G:K,MATCH(Schedule!H657,Teams!K:K,0),1))</f>
        <v>#N/A</v>
      </c>
    </row>
    <row r="658" spans="1:13">
      <c r="A658">
        <v>657</v>
      </c>
      <c r="B658" t="e">
        <f t="shared" si="20"/>
        <v>#N/A</v>
      </c>
      <c r="C658" s="38">
        <v>36305</v>
      </c>
      <c r="D658" t="s">
        <v>113</v>
      </c>
      <c r="E658" t="s">
        <v>675</v>
      </c>
      <c r="J658" t="str">
        <f t="shared" si="21"/>
        <v/>
      </c>
      <c r="L658" t="e">
        <f>IFERROR(INDEX(Teams!A:E,MATCH(Schedule!F658,Teams!E:E,0),1),INDEX(Teams!G:K,MATCH(Schedule!F658,Teams!K:K,0),1))</f>
        <v>#N/A</v>
      </c>
      <c r="M658" t="e">
        <f>IFERROR(INDEX(Teams!A:E,MATCH(Schedule!H658,Teams!E:E,0),1),INDEX(Teams!G:K,MATCH(Schedule!H658,Teams!K:K,0),1))</f>
        <v>#N/A</v>
      </c>
    </row>
    <row r="659" spans="1:13">
      <c r="A659">
        <v>658</v>
      </c>
      <c r="B659" t="e">
        <f t="shared" si="20"/>
        <v>#N/A</v>
      </c>
      <c r="C659" s="38">
        <v>36305</v>
      </c>
      <c r="D659" t="s">
        <v>170</v>
      </c>
      <c r="E659" t="s">
        <v>676</v>
      </c>
      <c r="J659" t="str">
        <f t="shared" si="21"/>
        <v/>
      </c>
      <c r="L659" t="e">
        <f>IFERROR(INDEX(Teams!A:E,MATCH(Schedule!F659,Teams!E:E,0),1),INDEX(Teams!G:K,MATCH(Schedule!F659,Teams!K:K,0),1))</f>
        <v>#N/A</v>
      </c>
      <c r="M659" t="e">
        <f>IFERROR(INDEX(Teams!A:E,MATCH(Schedule!H659,Teams!E:E,0),1),INDEX(Teams!G:K,MATCH(Schedule!H659,Teams!K:K,0),1))</f>
        <v>#N/A</v>
      </c>
    </row>
    <row r="660" spans="1:13">
      <c r="A660">
        <v>659</v>
      </c>
      <c r="B660" t="e">
        <f t="shared" si="20"/>
        <v>#N/A</v>
      </c>
      <c r="C660" s="38">
        <v>36305</v>
      </c>
      <c r="D660" t="s">
        <v>34</v>
      </c>
      <c r="E660" t="s">
        <v>677</v>
      </c>
      <c r="J660" t="str">
        <f t="shared" si="21"/>
        <v/>
      </c>
      <c r="L660" t="e">
        <f>IFERROR(INDEX(Teams!A:E,MATCH(Schedule!F660,Teams!E:E,0),1),INDEX(Teams!G:K,MATCH(Schedule!F660,Teams!K:K,0),1))</f>
        <v>#N/A</v>
      </c>
      <c r="M660" t="e">
        <f>IFERROR(INDEX(Teams!A:E,MATCH(Schedule!H660,Teams!E:E,0),1),INDEX(Teams!G:K,MATCH(Schedule!H660,Teams!K:K,0),1))</f>
        <v>#N/A</v>
      </c>
    </row>
    <row r="661" spans="1:13">
      <c r="A661">
        <v>660</v>
      </c>
      <c r="B661" t="e">
        <f t="shared" si="20"/>
        <v>#N/A</v>
      </c>
      <c r="C661" s="38">
        <v>36305</v>
      </c>
      <c r="D661" t="s">
        <v>122</v>
      </c>
      <c r="E661" t="s">
        <v>678</v>
      </c>
      <c r="J661" t="str">
        <f t="shared" si="21"/>
        <v/>
      </c>
      <c r="L661" t="e">
        <f>IFERROR(INDEX(Teams!A:E,MATCH(Schedule!F661,Teams!E:E,0),1),INDEX(Teams!G:K,MATCH(Schedule!F661,Teams!K:K,0),1))</f>
        <v>#N/A</v>
      </c>
      <c r="M661" t="e">
        <f>IFERROR(INDEX(Teams!A:E,MATCH(Schedule!H661,Teams!E:E,0),1),INDEX(Teams!G:K,MATCH(Schedule!H661,Teams!K:K,0),1))</f>
        <v>#N/A</v>
      </c>
    </row>
    <row r="662" spans="1:13">
      <c r="A662">
        <v>661</v>
      </c>
      <c r="B662" t="e">
        <f t="shared" si="20"/>
        <v>#N/A</v>
      </c>
      <c r="C662" s="38">
        <v>36305</v>
      </c>
      <c r="D662" t="s">
        <v>14</v>
      </c>
      <c r="E662" t="s">
        <v>679</v>
      </c>
      <c r="J662" t="str">
        <f t="shared" si="21"/>
        <v/>
      </c>
      <c r="L662" t="e">
        <f>IFERROR(INDEX(Teams!A:E,MATCH(Schedule!F662,Teams!E:E,0),1),INDEX(Teams!G:K,MATCH(Schedule!F662,Teams!K:K,0),1))</f>
        <v>#N/A</v>
      </c>
      <c r="M662" t="e">
        <f>IFERROR(INDEX(Teams!A:E,MATCH(Schedule!H662,Teams!E:E,0),1),INDEX(Teams!G:K,MATCH(Schedule!H662,Teams!K:K,0),1))</f>
        <v>#N/A</v>
      </c>
    </row>
    <row r="663" spans="1:13">
      <c r="A663">
        <v>662</v>
      </c>
      <c r="B663" t="e">
        <f t="shared" si="20"/>
        <v>#N/A</v>
      </c>
      <c r="C663" s="38">
        <v>36305</v>
      </c>
      <c r="D663" t="s">
        <v>12</v>
      </c>
      <c r="E663" t="s">
        <v>680</v>
      </c>
      <c r="J663" t="str">
        <f t="shared" si="21"/>
        <v/>
      </c>
      <c r="L663" t="e">
        <f>IFERROR(INDEX(Teams!A:E,MATCH(Schedule!F663,Teams!E:E,0),1),INDEX(Teams!G:K,MATCH(Schedule!F663,Teams!K:K,0),1))</f>
        <v>#N/A</v>
      </c>
      <c r="M663" t="e">
        <f>IFERROR(INDEX(Teams!A:E,MATCH(Schedule!H663,Teams!E:E,0),1),INDEX(Teams!G:K,MATCH(Schedule!H663,Teams!K:K,0),1))</f>
        <v>#N/A</v>
      </c>
    </row>
    <row r="664" spans="1:13">
      <c r="A664">
        <v>663</v>
      </c>
      <c r="B664" t="e">
        <f t="shared" si="20"/>
        <v>#N/A</v>
      </c>
      <c r="C664" s="38">
        <v>36305</v>
      </c>
      <c r="D664" t="s">
        <v>18</v>
      </c>
      <c r="E664" t="s">
        <v>681</v>
      </c>
      <c r="J664" t="str">
        <f t="shared" si="21"/>
        <v/>
      </c>
      <c r="L664" t="e">
        <f>IFERROR(INDEX(Teams!A:E,MATCH(Schedule!F664,Teams!E:E,0),1),INDEX(Teams!G:K,MATCH(Schedule!F664,Teams!K:K,0),1))</f>
        <v>#N/A</v>
      </c>
      <c r="M664" t="e">
        <f>IFERROR(INDEX(Teams!A:E,MATCH(Schedule!H664,Teams!E:E,0),1),INDEX(Teams!G:K,MATCH(Schedule!H664,Teams!K:K,0),1))</f>
        <v>#N/A</v>
      </c>
    </row>
    <row r="665" spans="1:13">
      <c r="A665">
        <v>664</v>
      </c>
      <c r="B665" t="e">
        <f t="shared" si="20"/>
        <v>#N/A</v>
      </c>
      <c r="C665" s="38">
        <v>36305</v>
      </c>
      <c r="D665" t="s">
        <v>120</v>
      </c>
      <c r="E665" t="s">
        <v>682</v>
      </c>
      <c r="J665" t="str">
        <f t="shared" si="21"/>
        <v/>
      </c>
      <c r="L665" t="e">
        <f>IFERROR(INDEX(Teams!A:E,MATCH(Schedule!F665,Teams!E:E,0),1),INDEX(Teams!G:K,MATCH(Schedule!F665,Teams!K:K,0),1))</f>
        <v>#N/A</v>
      </c>
      <c r="M665" t="e">
        <f>IFERROR(INDEX(Teams!A:E,MATCH(Schedule!H665,Teams!E:E,0),1),INDEX(Teams!G:K,MATCH(Schedule!H665,Teams!K:K,0),1))</f>
        <v>#N/A</v>
      </c>
    </row>
    <row r="666" spans="1:13">
      <c r="A666">
        <v>665</v>
      </c>
      <c r="B666" t="e">
        <f t="shared" si="20"/>
        <v>#N/A</v>
      </c>
      <c r="C666" s="38">
        <v>36305</v>
      </c>
      <c r="D666" t="s">
        <v>126</v>
      </c>
      <c r="E666" t="s">
        <v>683</v>
      </c>
      <c r="J666" t="str">
        <f t="shared" si="21"/>
        <v/>
      </c>
      <c r="L666" t="e">
        <f>IFERROR(INDEX(Teams!A:E,MATCH(Schedule!F666,Teams!E:E,0),1),INDEX(Teams!G:K,MATCH(Schedule!F666,Teams!K:K,0),1))</f>
        <v>#N/A</v>
      </c>
      <c r="M666" t="e">
        <f>IFERROR(INDEX(Teams!A:E,MATCH(Schedule!H666,Teams!E:E,0),1),INDEX(Teams!G:K,MATCH(Schedule!H666,Teams!K:K,0),1))</f>
        <v>#N/A</v>
      </c>
    </row>
    <row r="667" spans="1:13">
      <c r="A667">
        <v>666</v>
      </c>
      <c r="B667" t="e">
        <f t="shared" si="20"/>
        <v>#N/A</v>
      </c>
      <c r="C667" s="38">
        <v>36306</v>
      </c>
      <c r="D667" t="s">
        <v>25</v>
      </c>
      <c r="E667" t="s">
        <v>684</v>
      </c>
      <c r="J667" t="str">
        <f t="shared" si="21"/>
        <v/>
      </c>
      <c r="L667" t="e">
        <f>IFERROR(INDEX(Teams!A:E,MATCH(Schedule!F667,Teams!E:E,0),1),INDEX(Teams!G:K,MATCH(Schedule!F667,Teams!K:K,0),1))</f>
        <v>#N/A</v>
      </c>
      <c r="M667" t="e">
        <f>IFERROR(INDEX(Teams!A:E,MATCH(Schedule!H667,Teams!E:E,0),1),INDEX(Teams!G:K,MATCH(Schedule!H667,Teams!K:K,0),1))</f>
        <v>#N/A</v>
      </c>
    </row>
    <row r="668" spans="1:13">
      <c r="A668">
        <v>667</v>
      </c>
      <c r="B668" t="e">
        <f t="shared" si="20"/>
        <v>#N/A</v>
      </c>
      <c r="C668" s="38">
        <v>36306</v>
      </c>
      <c r="D668" t="s">
        <v>8</v>
      </c>
      <c r="E668" t="s">
        <v>685</v>
      </c>
      <c r="J668" t="str">
        <f t="shared" si="21"/>
        <v/>
      </c>
      <c r="L668" t="e">
        <f>IFERROR(INDEX(Teams!A:E,MATCH(Schedule!F668,Teams!E:E,0),1),INDEX(Teams!G:K,MATCH(Schedule!F668,Teams!K:K,0),1))</f>
        <v>#N/A</v>
      </c>
      <c r="M668" t="e">
        <f>IFERROR(INDEX(Teams!A:E,MATCH(Schedule!H668,Teams!E:E,0),1),INDEX(Teams!G:K,MATCH(Schedule!H668,Teams!K:K,0),1))</f>
        <v>#N/A</v>
      </c>
    </row>
    <row r="669" spans="1:13">
      <c r="A669">
        <v>668</v>
      </c>
      <c r="B669" t="e">
        <f t="shared" si="20"/>
        <v>#N/A</v>
      </c>
      <c r="C669" s="38">
        <v>36306</v>
      </c>
      <c r="D669" t="s">
        <v>29</v>
      </c>
      <c r="E669" t="s">
        <v>686</v>
      </c>
      <c r="J669" t="str">
        <f t="shared" si="21"/>
        <v/>
      </c>
      <c r="L669" t="e">
        <f>IFERROR(INDEX(Teams!A:E,MATCH(Schedule!F669,Teams!E:E,0),1),INDEX(Teams!G:K,MATCH(Schedule!F669,Teams!K:K,0),1))</f>
        <v>#N/A</v>
      </c>
      <c r="M669" t="e">
        <f>IFERROR(INDEX(Teams!A:E,MATCH(Schedule!H669,Teams!E:E,0),1),INDEX(Teams!G:K,MATCH(Schedule!H669,Teams!K:K,0),1))</f>
        <v>#N/A</v>
      </c>
    </row>
    <row r="670" spans="1:13">
      <c r="A670">
        <v>669</v>
      </c>
      <c r="B670" t="e">
        <f t="shared" si="20"/>
        <v>#N/A</v>
      </c>
      <c r="C670" s="38">
        <v>36306</v>
      </c>
      <c r="D670" t="s">
        <v>68</v>
      </c>
      <c r="E670" t="s">
        <v>687</v>
      </c>
      <c r="J670" t="str">
        <f t="shared" si="21"/>
        <v/>
      </c>
      <c r="L670" t="e">
        <f>IFERROR(INDEX(Teams!A:E,MATCH(Schedule!F670,Teams!E:E,0),1),INDEX(Teams!G:K,MATCH(Schedule!F670,Teams!K:K,0),1))</f>
        <v>#N/A</v>
      </c>
      <c r="M670" t="e">
        <f>IFERROR(INDEX(Teams!A:E,MATCH(Schedule!H670,Teams!E:E,0),1),INDEX(Teams!G:K,MATCH(Schedule!H670,Teams!K:K,0),1))</f>
        <v>#N/A</v>
      </c>
    </row>
    <row r="671" spans="1:13">
      <c r="A671">
        <v>670</v>
      </c>
      <c r="B671" t="e">
        <f t="shared" si="20"/>
        <v>#N/A</v>
      </c>
      <c r="C671" s="38">
        <v>36306</v>
      </c>
      <c r="D671" t="s">
        <v>115</v>
      </c>
      <c r="E671" t="s">
        <v>688</v>
      </c>
      <c r="J671" t="str">
        <f t="shared" si="21"/>
        <v/>
      </c>
      <c r="L671" t="e">
        <f>IFERROR(INDEX(Teams!A:E,MATCH(Schedule!F671,Teams!E:E,0),1),INDEX(Teams!G:K,MATCH(Schedule!F671,Teams!K:K,0),1))</f>
        <v>#N/A</v>
      </c>
      <c r="M671" t="e">
        <f>IFERROR(INDEX(Teams!A:E,MATCH(Schedule!H671,Teams!E:E,0),1),INDEX(Teams!G:K,MATCH(Schedule!H671,Teams!K:K,0),1))</f>
        <v>#N/A</v>
      </c>
    </row>
    <row r="672" spans="1:13">
      <c r="A672">
        <v>671</v>
      </c>
      <c r="B672" t="e">
        <f t="shared" si="20"/>
        <v>#N/A</v>
      </c>
      <c r="C672" s="38">
        <v>36306</v>
      </c>
      <c r="D672" t="s">
        <v>65</v>
      </c>
      <c r="E672" t="s">
        <v>689</v>
      </c>
      <c r="J672" t="str">
        <f t="shared" si="21"/>
        <v/>
      </c>
      <c r="L672" t="e">
        <f>IFERROR(INDEX(Teams!A:E,MATCH(Schedule!F672,Teams!E:E,0),1),INDEX(Teams!G:K,MATCH(Schedule!F672,Teams!K:K,0),1))</f>
        <v>#N/A</v>
      </c>
      <c r="M672" t="e">
        <f>IFERROR(INDEX(Teams!A:E,MATCH(Schedule!H672,Teams!E:E,0),1),INDEX(Teams!G:K,MATCH(Schedule!H672,Teams!K:K,0),1))</f>
        <v>#N/A</v>
      </c>
    </row>
    <row r="673" spans="1:13">
      <c r="A673">
        <v>672</v>
      </c>
      <c r="B673" t="e">
        <f t="shared" si="20"/>
        <v>#N/A</v>
      </c>
      <c r="C673" s="38">
        <v>36306</v>
      </c>
      <c r="D673" t="s">
        <v>113</v>
      </c>
      <c r="E673" t="s">
        <v>690</v>
      </c>
      <c r="J673" t="str">
        <f t="shared" si="21"/>
        <v/>
      </c>
      <c r="L673" t="e">
        <f>IFERROR(INDEX(Teams!A:E,MATCH(Schedule!F673,Teams!E:E,0),1),INDEX(Teams!G:K,MATCH(Schedule!F673,Teams!K:K,0),1))</f>
        <v>#N/A</v>
      </c>
      <c r="M673" t="e">
        <f>IFERROR(INDEX(Teams!A:E,MATCH(Schedule!H673,Teams!E:E,0),1),INDEX(Teams!G:K,MATCH(Schedule!H673,Teams!K:K,0),1))</f>
        <v>#N/A</v>
      </c>
    </row>
    <row r="674" spans="1:13">
      <c r="A674">
        <v>673</v>
      </c>
      <c r="B674" t="e">
        <f t="shared" si="20"/>
        <v>#N/A</v>
      </c>
      <c r="C674" s="38">
        <v>36306</v>
      </c>
      <c r="D674" t="s">
        <v>170</v>
      </c>
      <c r="E674" t="s">
        <v>691</v>
      </c>
      <c r="J674" t="str">
        <f t="shared" si="21"/>
        <v/>
      </c>
      <c r="L674" t="e">
        <f>IFERROR(INDEX(Teams!A:E,MATCH(Schedule!F674,Teams!E:E,0),1),INDEX(Teams!G:K,MATCH(Schedule!F674,Teams!K:K,0),1))</f>
        <v>#N/A</v>
      </c>
      <c r="M674" t="e">
        <f>IFERROR(INDEX(Teams!A:E,MATCH(Schedule!H674,Teams!E:E,0),1),INDEX(Teams!G:K,MATCH(Schedule!H674,Teams!K:K,0),1))</f>
        <v>#N/A</v>
      </c>
    </row>
    <row r="675" spans="1:13">
      <c r="A675">
        <v>674</v>
      </c>
      <c r="B675" t="e">
        <f t="shared" si="20"/>
        <v>#N/A</v>
      </c>
      <c r="C675" s="38">
        <v>36306</v>
      </c>
      <c r="D675" t="s">
        <v>34</v>
      </c>
      <c r="E675" t="s">
        <v>692</v>
      </c>
      <c r="J675" t="str">
        <f t="shared" si="21"/>
        <v/>
      </c>
      <c r="L675" t="e">
        <f>IFERROR(INDEX(Teams!A:E,MATCH(Schedule!F675,Teams!E:E,0),1),INDEX(Teams!G:K,MATCH(Schedule!F675,Teams!K:K,0),1))</f>
        <v>#N/A</v>
      </c>
      <c r="M675" t="e">
        <f>IFERROR(INDEX(Teams!A:E,MATCH(Schedule!H675,Teams!E:E,0),1),INDEX(Teams!G:K,MATCH(Schedule!H675,Teams!K:K,0),1))</f>
        <v>#N/A</v>
      </c>
    </row>
    <row r="676" spans="1:13">
      <c r="A676">
        <v>675</v>
      </c>
      <c r="B676" t="e">
        <f t="shared" si="20"/>
        <v>#N/A</v>
      </c>
      <c r="C676" s="38">
        <v>36306</v>
      </c>
      <c r="D676" t="s">
        <v>122</v>
      </c>
      <c r="E676" t="s">
        <v>693</v>
      </c>
      <c r="J676" t="str">
        <f t="shared" si="21"/>
        <v/>
      </c>
      <c r="L676" t="e">
        <f>IFERROR(INDEX(Teams!A:E,MATCH(Schedule!F676,Teams!E:E,0),1),INDEX(Teams!G:K,MATCH(Schedule!F676,Teams!K:K,0),1))</f>
        <v>#N/A</v>
      </c>
      <c r="M676" t="e">
        <f>IFERROR(INDEX(Teams!A:E,MATCH(Schedule!H676,Teams!E:E,0),1),INDEX(Teams!G:K,MATCH(Schedule!H676,Teams!K:K,0),1))</f>
        <v>#N/A</v>
      </c>
    </row>
    <row r="677" spans="1:13">
      <c r="A677">
        <v>676</v>
      </c>
      <c r="B677" t="e">
        <f t="shared" si="20"/>
        <v>#N/A</v>
      </c>
      <c r="C677" s="38">
        <v>36306</v>
      </c>
      <c r="D677" t="s">
        <v>14</v>
      </c>
      <c r="E677" t="s">
        <v>694</v>
      </c>
      <c r="J677" t="str">
        <f t="shared" si="21"/>
        <v/>
      </c>
      <c r="L677" t="e">
        <f>IFERROR(INDEX(Teams!A:E,MATCH(Schedule!F677,Teams!E:E,0),1),INDEX(Teams!G:K,MATCH(Schedule!F677,Teams!K:K,0),1))</f>
        <v>#N/A</v>
      </c>
      <c r="M677" t="e">
        <f>IFERROR(INDEX(Teams!A:E,MATCH(Schedule!H677,Teams!E:E,0),1),INDEX(Teams!G:K,MATCH(Schedule!H677,Teams!K:K,0),1))</f>
        <v>#N/A</v>
      </c>
    </row>
    <row r="678" spans="1:13">
      <c r="A678">
        <v>677</v>
      </c>
      <c r="B678" t="e">
        <f t="shared" si="20"/>
        <v>#N/A</v>
      </c>
      <c r="C678" s="38">
        <v>36306</v>
      </c>
      <c r="D678" t="s">
        <v>12</v>
      </c>
      <c r="E678" t="s">
        <v>695</v>
      </c>
      <c r="J678" t="str">
        <f t="shared" si="21"/>
        <v/>
      </c>
      <c r="L678" t="e">
        <f>IFERROR(INDEX(Teams!A:E,MATCH(Schedule!F678,Teams!E:E,0),1),INDEX(Teams!G:K,MATCH(Schedule!F678,Teams!K:K,0),1))</f>
        <v>#N/A</v>
      </c>
      <c r="M678" t="e">
        <f>IFERROR(INDEX(Teams!A:E,MATCH(Schedule!H678,Teams!E:E,0),1),INDEX(Teams!G:K,MATCH(Schedule!H678,Teams!K:K,0),1))</f>
        <v>#N/A</v>
      </c>
    </row>
    <row r="679" spans="1:13">
      <c r="A679">
        <v>678</v>
      </c>
      <c r="B679" t="e">
        <f t="shared" si="20"/>
        <v>#N/A</v>
      </c>
      <c r="C679" s="38">
        <v>36306</v>
      </c>
      <c r="D679" t="s">
        <v>18</v>
      </c>
      <c r="E679" t="s">
        <v>696</v>
      </c>
      <c r="J679" t="str">
        <f t="shared" si="21"/>
        <v/>
      </c>
      <c r="L679" t="e">
        <f>IFERROR(INDEX(Teams!A:E,MATCH(Schedule!F679,Teams!E:E,0),1),INDEX(Teams!G:K,MATCH(Schedule!F679,Teams!K:K,0),1))</f>
        <v>#N/A</v>
      </c>
      <c r="M679" t="e">
        <f>IFERROR(INDEX(Teams!A:E,MATCH(Schedule!H679,Teams!E:E,0),1),INDEX(Teams!G:K,MATCH(Schedule!H679,Teams!K:K,0),1))</f>
        <v>#N/A</v>
      </c>
    </row>
    <row r="680" spans="1:13">
      <c r="A680">
        <v>679</v>
      </c>
      <c r="B680" t="e">
        <f t="shared" si="20"/>
        <v>#N/A</v>
      </c>
      <c r="C680" s="38">
        <v>36306</v>
      </c>
      <c r="D680" t="s">
        <v>120</v>
      </c>
      <c r="E680" t="s">
        <v>697</v>
      </c>
      <c r="J680" t="str">
        <f t="shared" si="21"/>
        <v/>
      </c>
      <c r="L680" t="e">
        <f>IFERROR(INDEX(Teams!A:E,MATCH(Schedule!F680,Teams!E:E,0),1),INDEX(Teams!G:K,MATCH(Schedule!F680,Teams!K:K,0),1))</f>
        <v>#N/A</v>
      </c>
      <c r="M680" t="e">
        <f>IFERROR(INDEX(Teams!A:E,MATCH(Schedule!H680,Teams!E:E,0),1),INDEX(Teams!G:K,MATCH(Schedule!H680,Teams!K:K,0),1))</f>
        <v>#N/A</v>
      </c>
    </row>
    <row r="681" spans="1:13">
      <c r="A681">
        <v>680</v>
      </c>
      <c r="B681" t="e">
        <f t="shared" si="20"/>
        <v>#N/A</v>
      </c>
      <c r="C681" s="38">
        <v>36306</v>
      </c>
      <c r="D681" t="s">
        <v>126</v>
      </c>
      <c r="E681" t="s">
        <v>698</v>
      </c>
      <c r="J681" t="str">
        <f t="shared" si="21"/>
        <v/>
      </c>
      <c r="L681" t="e">
        <f>IFERROR(INDEX(Teams!A:E,MATCH(Schedule!F681,Teams!E:E,0),1),INDEX(Teams!G:K,MATCH(Schedule!F681,Teams!K:K,0),1))</f>
        <v>#N/A</v>
      </c>
      <c r="M681" t="e">
        <f>IFERROR(INDEX(Teams!A:E,MATCH(Schedule!H681,Teams!E:E,0),1),INDEX(Teams!G:K,MATCH(Schedule!H681,Teams!K:K,0),1))</f>
        <v>#N/A</v>
      </c>
    </row>
    <row r="682" spans="1:13">
      <c r="A682">
        <v>681</v>
      </c>
      <c r="B682" t="e">
        <f t="shared" si="20"/>
        <v>#N/A</v>
      </c>
      <c r="C682" s="38">
        <v>36307</v>
      </c>
      <c r="D682" t="s">
        <v>25</v>
      </c>
      <c r="E682" t="s">
        <v>699</v>
      </c>
      <c r="J682" t="str">
        <f t="shared" si="21"/>
        <v/>
      </c>
      <c r="L682" t="e">
        <f>IFERROR(INDEX(Teams!A:E,MATCH(Schedule!F682,Teams!E:E,0),1),INDEX(Teams!G:K,MATCH(Schedule!F682,Teams!K:K,0),1))</f>
        <v>#N/A</v>
      </c>
      <c r="M682" t="e">
        <f>IFERROR(INDEX(Teams!A:E,MATCH(Schedule!H682,Teams!E:E,0),1),INDEX(Teams!G:K,MATCH(Schedule!H682,Teams!K:K,0),1))</f>
        <v>#N/A</v>
      </c>
    </row>
    <row r="683" spans="1:13">
      <c r="A683">
        <v>682</v>
      </c>
      <c r="B683" t="e">
        <f t="shared" si="20"/>
        <v>#N/A</v>
      </c>
      <c r="C683" s="38">
        <v>36307</v>
      </c>
      <c r="D683" t="s">
        <v>8</v>
      </c>
      <c r="E683" t="s">
        <v>700</v>
      </c>
      <c r="J683" t="str">
        <f t="shared" si="21"/>
        <v/>
      </c>
      <c r="L683" t="e">
        <f>IFERROR(INDEX(Teams!A:E,MATCH(Schedule!F683,Teams!E:E,0),1),INDEX(Teams!G:K,MATCH(Schedule!F683,Teams!K:K,0),1))</f>
        <v>#N/A</v>
      </c>
      <c r="M683" t="e">
        <f>IFERROR(INDEX(Teams!A:E,MATCH(Schedule!H683,Teams!E:E,0),1),INDEX(Teams!G:K,MATCH(Schedule!H683,Teams!K:K,0),1))</f>
        <v>#N/A</v>
      </c>
    </row>
    <row r="684" spans="1:13">
      <c r="A684">
        <v>683</v>
      </c>
      <c r="B684" t="e">
        <f t="shared" si="20"/>
        <v>#N/A</v>
      </c>
      <c r="C684" s="38">
        <v>36307</v>
      </c>
      <c r="D684" t="s">
        <v>65</v>
      </c>
      <c r="E684" t="s">
        <v>701</v>
      </c>
      <c r="J684" t="str">
        <f t="shared" si="21"/>
        <v/>
      </c>
      <c r="L684" t="e">
        <f>IFERROR(INDEX(Teams!A:E,MATCH(Schedule!F684,Teams!E:E,0),1),INDEX(Teams!G:K,MATCH(Schedule!F684,Teams!K:K,0),1))</f>
        <v>#N/A</v>
      </c>
      <c r="M684" t="e">
        <f>IFERROR(INDEX(Teams!A:E,MATCH(Schedule!H684,Teams!E:E,0),1),INDEX(Teams!G:K,MATCH(Schedule!H684,Teams!K:K,0),1))</f>
        <v>#N/A</v>
      </c>
    </row>
    <row r="685" spans="1:13">
      <c r="A685">
        <v>684</v>
      </c>
      <c r="B685" t="e">
        <f t="shared" si="20"/>
        <v>#N/A</v>
      </c>
      <c r="C685" s="38">
        <v>36307</v>
      </c>
      <c r="D685" t="s">
        <v>115</v>
      </c>
      <c r="E685" t="s">
        <v>702</v>
      </c>
      <c r="J685" t="str">
        <f t="shared" si="21"/>
        <v/>
      </c>
      <c r="L685" t="e">
        <f>IFERROR(INDEX(Teams!A:E,MATCH(Schedule!F685,Teams!E:E,0),1),INDEX(Teams!G:K,MATCH(Schedule!F685,Teams!K:K,0),1))</f>
        <v>#N/A</v>
      </c>
      <c r="M685" t="e">
        <f>IFERROR(INDEX(Teams!A:E,MATCH(Schedule!H685,Teams!E:E,0),1),INDEX(Teams!G:K,MATCH(Schedule!H685,Teams!K:K,0),1))</f>
        <v>#N/A</v>
      </c>
    </row>
    <row r="686" spans="1:13">
      <c r="A686">
        <v>685</v>
      </c>
      <c r="B686" t="e">
        <f t="shared" si="20"/>
        <v>#N/A</v>
      </c>
      <c r="C686" s="38">
        <v>36307</v>
      </c>
      <c r="D686" t="s">
        <v>170</v>
      </c>
      <c r="E686" t="s">
        <v>703</v>
      </c>
      <c r="J686" t="str">
        <f t="shared" si="21"/>
        <v/>
      </c>
      <c r="L686" t="e">
        <f>IFERROR(INDEX(Teams!A:E,MATCH(Schedule!F686,Teams!E:E,0),1),INDEX(Teams!G:K,MATCH(Schedule!F686,Teams!K:K,0),1))</f>
        <v>#N/A</v>
      </c>
      <c r="M686" t="e">
        <f>IFERROR(INDEX(Teams!A:E,MATCH(Schedule!H686,Teams!E:E,0),1),INDEX(Teams!G:K,MATCH(Schedule!H686,Teams!K:K,0),1))</f>
        <v>#N/A</v>
      </c>
    </row>
    <row r="687" spans="1:13">
      <c r="A687">
        <v>686</v>
      </c>
      <c r="B687" t="e">
        <f t="shared" si="20"/>
        <v>#N/A</v>
      </c>
      <c r="C687" s="38">
        <v>36307</v>
      </c>
      <c r="D687" t="s">
        <v>34</v>
      </c>
      <c r="E687" t="s">
        <v>704</v>
      </c>
      <c r="J687" t="str">
        <f t="shared" si="21"/>
        <v/>
      </c>
      <c r="L687" t="e">
        <f>IFERROR(INDEX(Teams!A:E,MATCH(Schedule!F687,Teams!E:E,0),1),INDEX(Teams!G:K,MATCH(Schedule!F687,Teams!K:K,0),1))</f>
        <v>#N/A</v>
      </c>
      <c r="M687" t="e">
        <f>IFERROR(INDEX(Teams!A:E,MATCH(Schedule!H687,Teams!E:E,0),1),INDEX(Teams!G:K,MATCH(Schedule!H687,Teams!K:K,0),1))</f>
        <v>#N/A</v>
      </c>
    </row>
    <row r="688" spans="1:13">
      <c r="A688">
        <v>687</v>
      </c>
      <c r="B688" t="e">
        <f t="shared" si="20"/>
        <v>#N/A</v>
      </c>
      <c r="C688" s="38">
        <v>36307</v>
      </c>
      <c r="D688" t="s">
        <v>14</v>
      </c>
      <c r="E688" t="s">
        <v>705</v>
      </c>
      <c r="J688" t="str">
        <f t="shared" si="21"/>
        <v/>
      </c>
      <c r="L688" t="e">
        <f>IFERROR(INDEX(Teams!A:E,MATCH(Schedule!F688,Teams!E:E,0),1),INDEX(Teams!G:K,MATCH(Schedule!F688,Teams!K:K,0),1))</f>
        <v>#N/A</v>
      </c>
      <c r="M688" t="e">
        <f>IFERROR(INDEX(Teams!A:E,MATCH(Schedule!H688,Teams!E:E,0),1),INDEX(Teams!G:K,MATCH(Schedule!H688,Teams!K:K,0),1))</f>
        <v>#N/A</v>
      </c>
    </row>
    <row r="689" spans="1:13">
      <c r="A689">
        <v>688</v>
      </c>
      <c r="B689" t="e">
        <f t="shared" si="20"/>
        <v>#N/A</v>
      </c>
      <c r="C689" s="38">
        <v>36307</v>
      </c>
      <c r="D689" t="s">
        <v>18</v>
      </c>
      <c r="E689" t="s">
        <v>706</v>
      </c>
      <c r="J689" t="str">
        <f t="shared" si="21"/>
        <v/>
      </c>
      <c r="L689" t="e">
        <f>IFERROR(INDEX(Teams!A:E,MATCH(Schedule!F689,Teams!E:E,0),1),INDEX(Teams!G:K,MATCH(Schedule!F689,Teams!K:K,0),1))</f>
        <v>#N/A</v>
      </c>
      <c r="M689" t="e">
        <f>IFERROR(INDEX(Teams!A:E,MATCH(Schedule!H689,Teams!E:E,0),1),INDEX(Teams!G:K,MATCH(Schedule!H689,Teams!K:K,0),1))</f>
        <v>#N/A</v>
      </c>
    </row>
    <row r="690" spans="1:13">
      <c r="A690">
        <v>689</v>
      </c>
      <c r="B690" t="e">
        <f t="shared" si="20"/>
        <v>#N/A</v>
      </c>
      <c r="C690" s="38">
        <v>36308</v>
      </c>
      <c r="D690" t="s">
        <v>8</v>
      </c>
      <c r="E690" t="s">
        <v>707</v>
      </c>
      <c r="J690" t="str">
        <f t="shared" si="21"/>
        <v/>
      </c>
      <c r="L690" t="e">
        <f>IFERROR(INDEX(Teams!A:E,MATCH(Schedule!F690,Teams!E:E,0),1),INDEX(Teams!G:K,MATCH(Schedule!F690,Teams!K:K,0),1))</f>
        <v>#N/A</v>
      </c>
      <c r="M690" t="e">
        <f>IFERROR(INDEX(Teams!A:E,MATCH(Schedule!H690,Teams!E:E,0),1),INDEX(Teams!G:K,MATCH(Schedule!H690,Teams!K:K,0),1))</f>
        <v>#N/A</v>
      </c>
    </row>
    <row r="691" spans="1:13">
      <c r="A691">
        <v>690</v>
      </c>
      <c r="B691" t="e">
        <f t="shared" si="20"/>
        <v>#N/A</v>
      </c>
      <c r="C691" s="38">
        <v>36308</v>
      </c>
      <c r="D691" t="s">
        <v>113</v>
      </c>
      <c r="E691" t="s">
        <v>708</v>
      </c>
      <c r="J691" t="str">
        <f t="shared" si="21"/>
        <v/>
      </c>
      <c r="L691" t="e">
        <f>IFERROR(INDEX(Teams!A:E,MATCH(Schedule!F691,Teams!E:E,0),1),INDEX(Teams!G:K,MATCH(Schedule!F691,Teams!K:K,0),1))</f>
        <v>#N/A</v>
      </c>
      <c r="M691" t="e">
        <f>IFERROR(INDEX(Teams!A:E,MATCH(Schedule!H691,Teams!E:E,0),1),INDEX(Teams!G:K,MATCH(Schedule!H691,Teams!K:K,0),1))</f>
        <v>#N/A</v>
      </c>
    </row>
    <row r="692" spans="1:13">
      <c r="A692">
        <v>691</v>
      </c>
      <c r="B692" t="e">
        <f t="shared" si="20"/>
        <v>#N/A</v>
      </c>
      <c r="C692" s="38">
        <v>36308</v>
      </c>
      <c r="D692" t="s">
        <v>25</v>
      </c>
      <c r="E692" t="s">
        <v>709</v>
      </c>
      <c r="J692" t="str">
        <f t="shared" si="21"/>
        <v/>
      </c>
      <c r="L692" t="e">
        <f>IFERROR(INDEX(Teams!A:E,MATCH(Schedule!F692,Teams!E:E,0),1),INDEX(Teams!G:K,MATCH(Schedule!F692,Teams!K:K,0),1))</f>
        <v>#N/A</v>
      </c>
      <c r="M692" t="e">
        <f>IFERROR(INDEX(Teams!A:E,MATCH(Schedule!H692,Teams!E:E,0),1),INDEX(Teams!G:K,MATCH(Schedule!H692,Teams!K:K,0),1))</f>
        <v>#N/A</v>
      </c>
    </row>
    <row r="693" spans="1:13">
      <c r="A693">
        <v>692</v>
      </c>
      <c r="B693" t="e">
        <f t="shared" si="20"/>
        <v>#N/A</v>
      </c>
      <c r="C693" s="38">
        <v>36308</v>
      </c>
      <c r="D693" t="s">
        <v>6</v>
      </c>
      <c r="E693" t="s">
        <v>246</v>
      </c>
      <c r="J693" t="str">
        <f t="shared" si="21"/>
        <v/>
      </c>
      <c r="L693" t="e">
        <f>IFERROR(INDEX(Teams!A:E,MATCH(Schedule!F693,Teams!E:E,0),1),INDEX(Teams!G:K,MATCH(Schedule!F693,Teams!K:K,0),1))</f>
        <v>#N/A</v>
      </c>
      <c r="M693" t="e">
        <f>IFERROR(INDEX(Teams!A:E,MATCH(Schedule!H693,Teams!E:E,0),1),INDEX(Teams!G:K,MATCH(Schedule!H693,Teams!K:K,0),1))</f>
        <v>#N/A</v>
      </c>
    </row>
    <row r="694" spans="1:13">
      <c r="A694">
        <v>693</v>
      </c>
      <c r="B694" t="e">
        <f t="shared" si="20"/>
        <v>#N/A</v>
      </c>
      <c r="C694" s="38">
        <v>36308</v>
      </c>
      <c r="D694" t="s">
        <v>4</v>
      </c>
      <c r="E694" t="s">
        <v>710</v>
      </c>
      <c r="J694" t="str">
        <f t="shared" si="21"/>
        <v/>
      </c>
      <c r="L694" t="e">
        <f>IFERROR(INDEX(Teams!A:E,MATCH(Schedule!F694,Teams!E:E,0),1),INDEX(Teams!G:K,MATCH(Schedule!F694,Teams!K:K,0),1))</f>
        <v>#N/A</v>
      </c>
      <c r="M694" t="e">
        <f>IFERROR(INDEX(Teams!A:E,MATCH(Schedule!H694,Teams!E:E,0),1),INDEX(Teams!G:K,MATCH(Schedule!H694,Teams!K:K,0),1))</f>
        <v>#N/A</v>
      </c>
    </row>
    <row r="695" spans="1:13">
      <c r="A695">
        <v>694</v>
      </c>
      <c r="B695" t="e">
        <f t="shared" si="20"/>
        <v>#N/A</v>
      </c>
      <c r="C695" s="38">
        <v>36308</v>
      </c>
      <c r="D695" t="s">
        <v>115</v>
      </c>
      <c r="E695" t="s">
        <v>711</v>
      </c>
      <c r="J695" t="str">
        <f t="shared" si="21"/>
        <v/>
      </c>
      <c r="L695" t="e">
        <f>IFERROR(INDEX(Teams!A:E,MATCH(Schedule!F695,Teams!E:E,0),1),INDEX(Teams!G:K,MATCH(Schedule!F695,Teams!K:K,0),1))</f>
        <v>#N/A</v>
      </c>
      <c r="M695" t="e">
        <f>IFERROR(INDEX(Teams!A:E,MATCH(Schedule!H695,Teams!E:E,0),1),INDEX(Teams!G:K,MATCH(Schedule!H695,Teams!K:K,0),1))</f>
        <v>#N/A</v>
      </c>
    </row>
    <row r="696" spans="1:13">
      <c r="A696">
        <v>695</v>
      </c>
      <c r="B696" t="e">
        <f t="shared" si="20"/>
        <v>#N/A</v>
      </c>
      <c r="C696" s="38">
        <v>36308</v>
      </c>
      <c r="D696" t="s">
        <v>118</v>
      </c>
      <c r="E696" t="s">
        <v>712</v>
      </c>
      <c r="J696" t="str">
        <f t="shared" si="21"/>
        <v/>
      </c>
      <c r="L696" t="e">
        <f>IFERROR(INDEX(Teams!A:E,MATCH(Schedule!F696,Teams!E:E,0),1),INDEX(Teams!G:K,MATCH(Schedule!F696,Teams!K:K,0),1))</f>
        <v>#N/A</v>
      </c>
      <c r="M696" t="e">
        <f>IFERROR(INDEX(Teams!A:E,MATCH(Schedule!H696,Teams!E:E,0),1),INDEX(Teams!G:K,MATCH(Schedule!H696,Teams!K:K,0),1))</f>
        <v>#N/A</v>
      </c>
    </row>
    <row r="697" spans="1:13">
      <c r="A697">
        <v>696</v>
      </c>
      <c r="B697" t="e">
        <f t="shared" si="20"/>
        <v>#N/A</v>
      </c>
      <c r="C697" s="38">
        <v>36308</v>
      </c>
      <c r="D697" t="s">
        <v>124</v>
      </c>
      <c r="E697" t="s">
        <v>713</v>
      </c>
      <c r="J697" t="str">
        <f t="shared" si="21"/>
        <v/>
      </c>
      <c r="L697" t="e">
        <f>IFERROR(INDEX(Teams!A:E,MATCH(Schedule!F697,Teams!E:E,0),1),INDEX(Teams!G:K,MATCH(Schedule!F697,Teams!K:K,0),1))</f>
        <v>#N/A</v>
      </c>
      <c r="M697" t="e">
        <f>IFERROR(INDEX(Teams!A:E,MATCH(Schedule!H697,Teams!E:E,0),1),INDEX(Teams!G:K,MATCH(Schedule!H697,Teams!K:K,0),1))</f>
        <v>#N/A</v>
      </c>
    </row>
    <row r="698" spans="1:13">
      <c r="A698">
        <v>697</v>
      </c>
      <c r="B698" t="e">
        <f t="shared" si="20"/>
        <v>#N/A</v>
      </c>
      <c r="C698" s="38">
        <v>36308</v>
      </c>
      <c r="D698" t="s">
        <v>20</v>
      </c>
      <c r="E698" t="s">
        <v>714</v>
      </c>
      <c r="J698" t="str">
        <f t="shared" si="21"/>
        <v/>
      </c>
      <c r="L698" t="e">
        <f>IFERROR(INDEX(Teams!A:E,MATCH(Schedule!F698,Teams!E:E,0),1),INDEX(Teams!G:K,MATCH(Schedule!F698,Teams!K:K,0),1))</f>
        <v>#N/A</v>
      </c>
      <c r="M698" t="e">
        <f>IFERROR(INDEX(Teams!A:E,MATCH(Schedule!H698,Teams!E:E,0),1),INDEX(Teams!G:K,MATCH(Schedule!H698,Teams!K:K,0),1))</f>
        <v>#N/A</v>
      </c>
    </row>
    <row r="699" spans="1:13">
      <c r="A699">
        <v>698</v>
      </c>
      <c r="B699" t="e">
        <f t="shared" si="20"/>
        <v>#N/A</v>
      </c>
      <c r="C699" s="38">
        <v>36308</v>
      </c>
      <c r="D699" t="s">
        <v>120</v>
      </c>
      <c r="E699" t="s">
        <v>715</v>
      </c>
      <c r="J699" t="str">
        <f t="shared" si="21"/>
        <v/>
      </c>
      <c r="L699" t="e">
        <f>IFERROR(INDEX(Teams!A:E,MATCH(Schedule!F699,Teams!E:E,0),1),INDEX(Teams!G:K,MATCH(Schedule!F699,Teams!K:K,0),1))</f>
        <v>#N/A</v>
      </c>
      <c r="M699" t="e">
        <f>IFERROR(INDEX(Teams!A:E,MATCH(Schedule!H699,Teams!E:E,0),1),INDEX(Teams!G:K,MATCH(Schedule!H699,Teams!K:K,0),1))</f>
        <v>#N/A</v>
      </c>
    </row>
    <row r="700" spans="1:13">
      <c r="A700">
        <v>699</v>
      </c>
      <c r="B700" t="e">
        <f t="shared" si="20"/>
        <v>#N/A</v>
      </c>
      <c r="C700" s="38">
        <v>36308</v>
      </c>
      <c r="D700" t="s">
        <v>22</v>
      </c>
      <c r="E700" t="s">
        <v>716</v>
      </c>
      <c r="J700" t="str">
        <f t="shared" si="21"/>
        <v/>
      </c>
      <c r="L700" t="e">
        <f>IFERROR(INDEX(Teams!A:E,MATCH(Schedule!F700,Teams!E:E,0),1),INDEX(Teams!G:K,MATCH(Schedule!F700,Teams!K:K,0),1))</f>
        <v>#N/A</v>
      </c>
      <c r="M700" t="e">
        <f>IFERROR(INDEX(Teams!A:E,MATCH(Schedule!H700,Teams!E:E,0),1),INDEX(Teams!G:K,MATCH(Schedule!H700,Teams!K:K,0),1))</f>
        <v>#N/A</v>
      </c>
    </row>
    <row r="701" spans="1:13">
      <c r="A701">
        <v>700</v>
      </c>
      <c r="B701" t="e">
        <f t="shared" si="20"/>
        <v>#N/A</v>
      </c>
      <c r="C701" s="38">
        <v>36308</v>
      </c>
      <c r="D701" t="s">
        <v>170</v>
      </c>
      <c r="E701" t="s">
        <v>717</v>
      </c>
      <c r="J701" t="str">
        <f t="shared" si="21"/>
        <v/>
      </c>
      <c r="L701" t="e">
        <f>IFERROR(INDEX(Teams!A:E,MATCH(Schedule!F701,Teams!E:E,0),1),INDEX(Teams!G:K,MATCH(Schedule!F701,Teams!K:K,0),1))</f>
        <v>#N/A</v>
      </c>
      <c r="M701" t="e">
        <f>IFERROR(INDEX(Teams!A:E,MATCH(Schedule!H701,Teams!E:E,0),1),INDEX(Teams!G:K,MATCH(Schedule!H701,Teams!K:K,0),1))</f>
        <v>#N/A</v>
      </c>
    </row>
    <row r="702" spans="1:13">
      <c r="A702">
        <v>701</v>
      </c>
      <c r="B702" t="e">
        <f t="shared" si="20"/>
        <v>#N/A</v>
      </c>
      <c r="C702" s="38">
        <v>36308</v>
      </c>
      <c r="D702" t="s">
        <v>60</v>
      </c>
      <c r="E702" t="s">
        <v>718</v>
      </c>
      <c r="J702" t="str">
        <f t="shared" si="21"/>
        <v/>
      </c>
      <c r="L702" t="e">
        <f>IFERROR(INDEX(Teams!A:E,MATCH(Schedule!F702,Teams!E:E,0),1),INDEX(Teams!G:K,MATCH(Schedule!F702,Teams!K:K,0),1))</f>
        <v>#N/A</v>
      </c>
      <c r="M702" t="e">
        <f>IFERROR(INDEX(Teams!A:E,MATCH(Schedule!H702,Teams!E:E,0),1),INDEX(Teams!G:K,MATCH(Schedule!H702,Teams!K:K,0),1))</f>
        <v>#N/A</v>
      </c>
    </row>
    <row r="703" spans="1:13">
      <c r="A703">
        <v>702</v>
      </c>
      <c r="B703" t="e">
        <f t="shared" si="20"/>
        <v>#N/A</v>
      </c>
      <c r="C703" s="38">
        <v>36308</v>
      </c>
      <c r="D703" t="s">
        <v>12</v>
      </c>
      <c r="E703" t="s">
        <v>719</v>
      </c>
      <c r="J703" t="str">
        <f t="shared" si="21"/>
        <v/>
      </c>
      <c r="L703" t="e">
        <f>IFERROR(INDEX(Teams!A:E,MATCH(Schedule!F703,Teams!E:E,0),1),INDEX(Teams!G:K,MATCH(Schedule!F703,Teams!K:K,0),1))</f>
        <v>#N/A</v>
      </c>
      <c r="M703" t="e">
        <f>IFERROR(INDEX(Teams!A:E,MATCH(Schedule!H703,Teams!E:E,0),1),INDEX(Teams!G:K,MATCH(Schedule!H703,Teams!K:K,0),1))</f>
        <v>#N/A</v>
      </c>
    </row>
    <row r="704" spans="1:13">
      <c r="A704">
        <v>703</v>
      </c>
      <c r="B704" t="e">
        <f t="shared" si="20"/>
        <v>#N/A</v>
      </c>
      <c r="C704" s="38">
        <v>36308</v>
      </c>
      <c r="D704" t="s">
        <v>122</v>
      </c>
      <c r="E704" t="s">
        <v>720</v>
      </c>
      <c r="J704" t="str">
        <f t="shared" si="21"/>
        <v/>
      </c>
      <c r="L704" t="e">
        <f>IFERROR(INDEX(Teams!A:E,MATCH(Schedule!F704,Teams!E:E,0),1),INDEX(Teams!G:K,MATCH(Schedule!F704,Teams!K:K,0),1))</f>
        <v>#N/A</v>
      </c>
      <c r="M704" t="e">
        <f>IFERROR(INDEX(Teams!A:E,MATCH(Schedule!H704,Teams!E:E,0),1),INDEX(Teams!G:K,MATCH(Schedule!H704,Teams!K:K,0),1))</f>
        <v>#N/A</v>
      </c>
    </row>
    <row r="705" spans="1:13">
      <c r="A705">
        <v>704</v>
      </c>
      <c r="B705" t="e">
        <f t="shared" si="20"/>
        <v>#N/A</v>
      </c>
      <c r="C705" s="38">
        <v>36309</v>
      </c>
      <c r="D705" t="s">
        <v>8</v>
      </c>
      <c r="E705" t="s">
        <v>721</v>
      </c>
      <c r="J705" t="str">
        <f t="shared" si="21"/>
        <v/>
      </c>
      <c r="L705" t="e">
        <f>IFERROR(INDEX(Teams!A:E,MATCH(Schedule!F705,Teams!E:E,0),1),INDEX(Teams!G:K,MATCH(Schedule!F705,Teams!K:K,0),1))</f>
        <v>#N/A</v>
      </c>
      <c r="M705" t="e">
        <f>IFERROR(INDEX(Teams!A:E,MATCH(Schedule!H705,Teams!E:E,0),1),INDEX(Teams!G:K,MATCH(Schedule!H705,Teams!K:K,0),1))</f>
        <v>#N/A</v>
      </c>
    </row>
    <row r="706" spans="1:13">
      <c r="A706">
        <v>705</v>
      </c>
      <c r="B706" t="e">
        <f t="shared" si="20"/>
        <v>#N/A</v>
      </c>
      <c r="C706" s="38">
        <v>36309</v>
      </c>
      <c r="D706" t="s">
        <v>113</v>
      </c>
      <c r="E706" t="s">
        <v>722</v>
      </c>
      <c r="J706" t="str">
        <f t="shared" si="21"/>
        <v/>
      </c>
      <c r="L706" t="e">
        <f>IFERROR(INDEX(Teams!A:E,MATCH(Schedule!F706,Teams!E:E,0),1),INDEX(Teams!G:K,MATCH(Schedule!F706,Teams!K:K,0),1))</f>
        <v>#N/A</v>
      </c>
      <c r="M706" t="e">
        <f>IFERROR(INDEX(Teams!A:E,MATCH(Schedule!H706,Teams!E:E,0),1),INDEX(Teams!G:K,MATCH(Schedule!H706,Teams!K:K,0),1))</f>
        <v>#N/A</v>
      </c>
    </row>
    <row r="707" spans="1:13">
      <c r="A707">
        <v>706</v>
      </c>
      <c r="B707" t="e">
        <f t="shared" ref="B707:B770" si="22">TEXT(C707,"yyyymmdd")&amp;"_"&amp;L707&amp;"@"&amp;M707</f>
        <v>#N/A</v>
      </c>
      <c r="C707" s="38">
        <v>36309</v>
      </c>
      <c r="D707" t="s">
        <v>25</v>
      </c>
      <c r="E707" t="s">
        <v>723</v>
      </c>
      <c r="J707" t="str">
        <f t="shared" ref="J707:J770" si="23">IF(I707&gt;G707,"W",IF(I707=G707,"","L"))</f>
        <v/>
      </c>
      <c r="L707" t="e">
        <f>IFERROR(INDEX(Teams!A:E,MATCH(Schedule!F707,Teams!E:E,0),1),INDEX(Teams!G:K,MATCH(Schedule!F707,Teams!K:K,0),1))</f>
        <v>#N/A</v>
      </c>
      <c r="M707" t="e">
        <f>IFERROR(INDEX(Teams!A:E,MATCH(Schedule!H707,Teams!E:E,0),1),INDEX(Teams!G:K,MATCH(Schedule!H707,Teams!K:K,0),1))</f>
        <v>#N/A</v>
      </c>
    </row>
    <row r="708" spans="1:13">
      <c r="A708">
        <v>707</v>
      </c>
      <c r="B708" t="e">
        <f t="shared" si="22"/>
        <v>#N/A</v>
      </c>
      <c r="C708" s="38">
        <v>36309</v>
      </c>
      <c r="D708" t="s">
        <v>6</v>
      </c>
      <c r="E708" t="s">
        <v>724</v>
      </c>
      <c r="J708" t="str">
        <f t="shared" si="23"/>
        <v/>
      </c>
      <c r="L708" t="e">
        <f>IFERROR(INDEX(Teams!A:E,MATCH(Schedule!F708,Teams!E:E,0),1),INDEX(Teams!G:K,MATCH(Schedule!F708,Teams!K:K,0),1))</f>
        <v>#N/A</v>
      </c>
      <c r="M708" t="e">
        <f>IFERROR(INDEX(Teams!A:E,MATCH(Schedule!H708,Teams!E:E,0),1),INDEX(Teams!G:K,MATCH(Schedule!H708,Teams!K:K,0),1))</f>
        <v>#N/A</v>
      </c>
    </row>
    <row r="709" spans="1:13">
      <c r="A709">
        <v>708</v>
      </c>
      <c r="B709" t="e">
        <f t="shared" si="22"/>
        <v>#N/A</v>
      </c>
      <c r="C709" s="38">
        <v>36309</v>
      </c>
      <c r="D709" t="s">
        <v>4</v>
      </c>
      <c r="E709" t="s">
        <v>725</v>
      </c>
      <c r="J709" t="str">
        <f t="shared" si="23"/>
        <v/>
      </c>
      <c r="L709" t="e">
        <f>IFERROR(INDEX(Teams!A:E,MATCH(Schedule!F709,Teams!E:E,0),1),INDEX(Teams!G:K,MATCH(Schedule!F709,Teams!K:K,0),1))</f>
        <v>#N/A</v>
      </c>
      <c r="M709" t="e">
        <f>IFERROR(INDEX(Teams!A:E,MATCH(Schedule!H709,Teams!E:E,0),1),INDEX(Teams!G:K,MATCH(Schedule!H709,Teams!K:K,0),1))</f>
        <v>#N/A</v>
      </c>
    </row>
    <row r="710" spans="1:13">
      <c r="A710">
        <v>709</v>
      </c>
      <c r="B710" t="e">
        <f t="shared" si="22"/>
        <v>#N/A</v>
      </c>
      <c r="C710" s="38">
        <v>36309</v>
      </c>
      <c r="D710" t="s">
        <v>115</v>
      </c>
      <c r="E710" t="s">
        <v>726</v>
      </c>
      <c r="J710" t="str">
        <f t="shared" si="23"/>
        <v/>
      </c>
      <c r="L710" t="e">
        <f>IFERROR(INDEX(Teams!A:E,MATCH(Schedule!F710,Teams!E:E,0),1),INDEX(Teams!G:K,MATCH(Schedule!F710,Teams!K:K,0),1))</f>
        <v>#N/A</v>
      </c>
      <c r="M710" t="e">
        <f>IFERROR(INDEX(Teams!A:E,MATCH(Schedule!H710,Teams!E:E,0),1),INDEX(Teams!G:K,MATCH(Schedule!H710,Teams!K:K,0),1))</f>
        <v>#N/A</v>
      </c>
    </row>
    <row r="711" spans="1:13">
      <c r="A711">
        <v>710</v>
      </c>
      <c r="B711" t="e">
        <f t="shared" si="22"/>
        <v>#N/A</v>
      </c>
      <c r="C711" s="38">
        <v>36309</v>
      </c>
      <c r="D711" t="s">
        <v>118</v>
      </c>
      <c r="E711" t="s">
        <v>727</v>
      </c>
      <c r="J711" t="str">
        <f t="shared" si="23"/>
        <v/>
      </c>
      <c r="L711" t="e">
        <f>IFERROR(INDEX(Teams!A:E,MATCH(Schedule!F711,Teams!E:E,0),1),INDEX(Teams!G:K,MATCH(Schedule!F711,Teams!K:K,0),1))</f>
        <v>#N/A</v>
      </c>
      <c r="M711" t="e">
        <f>IFERROR(INDEX(Teams!A:E,MATCH(Schedule!H711,Teams!E:E,0),1),INDEX(Teams!G:K,MATCH(Schedule!H711,Teams!K:K,0),1))</f>
        <v>#N/A</v>
      </c>
    </row>
    <row r="712" spans="1:13">
      <c r="A712">
        <v>711</v>
      </c>
      <c r="B712" t="e">
        <f t="shared" si="22"/>
        <v>#N/A</v>
      </c>
      <c r="C712" s="38">
        <v>36309</v>
      </c>
      <c r="D712" t="s">
        <v>124</v>
      </c>
      <c r="E712" t="s">
        <v>728</v>
      </c>
      <c r="J712" t="str">
        <f t="shared" si="23"/>
        <v/>
      </c>
      <c r="L712" t="e">
        <f>IFERROR(INDEX(Teams!A:E,MATCH(Schedule!F712,Teams!E:E,0),1),INDEX(Teams!G:K,MATCH(Schedule!F712,Teams!K:K,0),1))</f>
        <v>#N/A</v>
      </c>
      <c r="M712" t="e">
        <f>IFERROR(INDEX(Teams!A:E,MATCH(Schedule!H712,Teams!E:E,0),1),INDEX(Teams!G:K,MATCH(Schedule!H712,Teams!K:K,0),1))</f>
        <v>#N/A</v>
      </c>
    </row>
    <row r="713" spans="1:13">
      <c r="A713">
        <v>712</v>
      </c>
      <c r="B713" t="e">
        <f t="shared" si="22"/>
        <v>#N/A</v>
      </c>
      <c r="C713" s="38">
        <v>36309</v>
      </c>
      <c r="D713" t="s">
        <v>20</v>
      </c>
      <c r="E713" t="s">
        <v>729</v>
      </c>
      <c r="J713" t="str">
        <f t="shared" si="23"/>
        <v/>
      </c>
      <c r="L713" t="e">
        <f>IFERROR(INDEX(Teams!A:E,MATCH(Schedule!F713,Teams!E:E,0),1),INDEX(Teams!G:K,MATCH(Schedule!F713,Teams!K:K,0),1))</f>
        <v>#N/A</v>
      </c>
      <c r="M713" t="e">
        <f>IFERROR(INDEX(Teams!A:E,MATCH(Schedule!H713,Teams!E:E,0),1),INDEX(Teams!G:K,MATCH(Schedule!H713,Teams!K:K,0),1))</f>
        <v>#N/A</v>
      </c>
    </row>
    <row r="714" spans="1:13">
      <c r="A714">
        <v>713</v>
      </c>
      <c r="B714" t="e">
        <f t="shared" si="22"/>
        <v>#N/A</v>
      </c>
      <c r="C714" s="38">
        <v>36309</v>
      </c>
      <c r="D714" t="s">
        <v>120</v>
      </c>
      <c r="E714" t="s">
        <v>730</v>
      </c>
      <c r="J714" t="str">
        <f t="shared" si="23"/>
        <v/>
      </c>
      <c r="L714" t="e">
        <f>IFERROR(INDEX(Teams!A:E,MATCH(Schedule!F714,Teams!E:E,0),1),INDEX(Teams!G:K,MATCH(Schedule!F714,Teams!K:K,0),1))</f>
        <v>#N/A</v>
      </c>
      <c r="M714" t="e">
        <f>IFERROR(INDEX(Teams!A:E,MATCH(Schedule!H714,Teams!E:E,0),1),INDEX(Teams!G:K,MATCH(Schedule!H714,Teams!K:K,0),1))</f>
        <v>#N/A</v>
      </c>
    </row>
    <row r="715" spans="1:13">
      <c r="A715">
        <v>714</v>
      </c>
      <c r="B715" t="e">
        <f t="shared" si="22"/>
        <v>#N/A</v>
      </c>
      <c r="C715" s="38">
        <v>36309</v>
      </c>
      <c r="D715" t="s">
        <v>22</v>
      </c>
      <c r="E715" t="s">
        <v>731</v>
      </c>
      <c r="J715" t="str">
        <f t="shared" si="23"/>
        <v/>
      </c>
      <c r="L715" t="e">
        <f>IFERROR(INDEX(Teams!A:E,MATCH(Schedule!F715,Teams!E:E,0),1),INDEX(Teams!G:K,MATCH(Schedule!F715,Teams!K:K,0),1))</f>
        <v>#N/A</v>
      </c>
      <c r="M715" t="e">
        <f>IFERROR(INDEX(Teams!A:E,MATCH(Schedule!H715,Teams!E:E,0),1),INDEX(Teams!G:K,MATCH(Schedule!H715,Teams!K:K,0),1))</f>
        <v>#N/A</v>
      </c>
    </row>
    <row r="716" spans="1:13">
      <c r="A716">
        <v>715</v>
      </c>
      <c r="B716" t="e">
        <f t="shared" si="22"/>
        <v>#N/A</v>
      </c>
      <c r="C716" s="38">
        <v>36309</v>
      </c>
      <c r="D716" t="s">
        <v>170</v>
      </c>
      <c r="E716" t="s">
        <v>732</v>
      </c>
      <c r="J716" t="str">
        <f t="shared" si="23"/>
        <v/>
      </c>
      <c r="L716" t="e">
        <f>IFERROR(INDEX(Teams!A:E,MATCH(Schedule!F716,Teams!E:E,0),1),INDEX(Teams!G:K,MATCH(Schedule!F716,Teams!K:K,0),1))</f>
        <v>#N/A</v>
      </c>
      <c r="M716" t="e">
        <f>IFERROR(INDEX(Teams!A:E,MATCH(Schedule!H716,Teams!E:E,0),1),INDEX(Teams!G:K,MATCH(Schedule!H716,Teams!K:K,0),1))</f>
        <v>#N/A</v>
      </c>
    </row>
    <row r="717" spans="1:13">
      <c r="A717">
        <v>716</v>
      </c>
      <c r="B717" t="e">
        <f t="shared" si="22"/>
        <v>#N/A</v>
      </c>
      <c r="C717" s="38">
        <v>36309</v>
      </c>
      <c r="D717" t="s">
        <v>60</v>
      </c>
      <c r="E717" t="s">
        <v>733</v>
      </c>
      <c r="J717" t="str">
        <f t="shared" si="23"/>
        <v/>
      </c>
      <c r="L717" t="e">
        <f>IFERROR(INDEX(Teams!A:E,MATCH(Schedule!F717,Teams!E:E,0),1),INDEX(Teams!G:K,MATCH(Schedule!F717,Teams!K:K,0),1))</f>
        <v>#N/A</v>
      </c>
      <c r="M717" t="e">
        <f>IFERROR(INDEX(Teams!A:E,MATCH(Schedule!H717,Teams!E:E,0),1),INDEX(Teams!G:K,MATCH(Schedule!H717,Teams!K:K,0),1))</f>
        <v>#N/A</v>
      </c>
    </row>
    <row r="718" spans="1:13">
      <c r="A718">
        <v>717</v>
      </c>
      <c r="B718" t="e">
        <f t="shared" si="22"/>
        <v>#N/A</v>
      </c>
      <c r="C718" s="38">
        <v>36309</v>
      </c>
      <c r="D718" t="s">
        <v>12</v>
      </c>
      <c r="E718" t="s">
        <v>734</v>
      </c>
      <c r="J718" t="str">
        <f t="shared" si="23"/>
        <v/>
      </c>
      <c r="L718" t="e">
        <f>IFERROR(INDEX(Teams!A:E,MATCH(Schedule!F718,Teams!E:E,0),1),INDEX(Teams!G:K,MATCH(Schedule!F718,Teams!K:K,0),1))</f>
        <v>#N/A</v>
      </c>
      <c r="M718" t="e">
        <f>IFERROR(INDEX(Teams!A:E,MATCH(Schedule!H718,Teams!E:E,0),1),INDEX(Teams!G:K,MATCH(Schedule!H718,Teams!K:K,0),1))</f>
        <v>#N/A</v>
      </c>
    </row>
    <row r="719" spans="1:13">
      <c r="A719">
        <v>718</v>
      </c>
      <c r="B719" t="e">
        <f t="shared" si="22"/>
        <v>#N/A</v>
      </c>
      <c r="C719" s="38">
        <v>36309</v>
      </c>
      <c r="D719" t="s">
        <v>122</v>
      </c>
      <c r="E719" t="s">
        <v>735</v>
      </c>
      <c r="J719" t="str">
        <f t="shared" si="23"/>
        <v/>
      </c>
      <c r="L719" t="e">
        <f>IFERROR(INDEX(Teams!A:E,MATCH(Schedule!F719,Teams!E:E,0),1),INDEX(Teams!G:K,MATCH(Schedule!F719,Teams!K:K,0),1))</f>
        <v>#N/A</v>
      </c>
      <c r="M719" t="e">
        <f>IFERROR(INDEX(Teams!A:E,MATCH(Schedule!H719,Teams!E:E,0),1),INDEX(Teams!G:K,MATCH(Schedule!H719,Teams!K:K,0),1))</f>
        <v>#N/A</v>
      </c>
    </row>
    <row r="720" spans="1:13">
      <c r="A720">
        <v>719</v>
      </c>
      <c r="B720" t="e">
        <f t="shared" si="22"/>
        <v>#N/A</v>
      </c>
      <c r="C720" s="38">
        <v>36310</v>
      </c>
      <c r="D720" t="s">
        <v>8</v>
      </c>
      <c r="E720" t="s">
        <v>736</v>
      </c>
      <c r="J720" t="str">
        <f t="shared" si="23"/>
        <v/>
      </c>
      <c r="L720" t="e">
        <f>IFERROR(INDEX(Teams!A:E,MATCH(Schedule!F720,Teams!E:E,0),1),INDEX(Teams!G:K,MATCH(Schedule!F720,Teams!K:K,0),1))</f>
        <v>#N/A</v>
      </c>
      <c r="M720" t="e">
        <f>IFERROR(INDEX(Teams!A:E,MATCH(Schedule!H720,Teams!E:E,0),1),INDEX(Teams!G:K,MATCH(Schedule!H720,Teams!K:K,0),1))</f>
        <v>#N/A</v>
      </c>
    </row>
    <row r="721" spans="1:13">
      <c r="A721">
        <v>720</v>
      </c>
      <c r="B721" t="e">
        <f t="shared" si="22"/>
        <v>#N/A</v>
      </c>
      <c r="C721" s="38">
        <v>36310</v>
      </c>
      <c r="D721" t="s">
        <v>113</v>
      </c>
      <c r="E721" t="s">
        <v>722</v>
      </c>
      <c r="J721" t="str">
        <f t="shared" si="23"/>
        <v/>
      </c>
      <c r="L721" t="e">
        <f>IFERROR(INDEX(Teams!A:E,MATCH(Schedule!F721,Teams!E:E,0),1),INDEX(Teams!G:K,MATCH(Schedule!F721,Teams!K:K,0),1))</f>
        <v>#N/A</v>
      </c>
      <c r="M721" t="e">
        <f>IFERROR(INDEX(Teams!A:E,MATCH(Schedule!H721,Teams!E:E,0),1),INDEX(Teams!G:K,MATCH(Schedule!H721,Teams!K:K,0),1))</f>
        <v>#N/A</v>
      </c>
    </row>
    <row r="722" spans="1:13">
      <c r="A722">
        <v>721</v>
      </c>
      <c r="B722" t="e">
        <f t="shared" si="22"/>
        <v>#N/A</v>
      </c>
      <c r="C722" s="38">
        <v>36310</v>
      </c>
      <c r="D722" t="s">
        <v>25</v>
      </c>
      <c r="E722" t="s">
        <v>723</v>
      </c>
      <c r="J722" t="str">
        <f t="shared" si="23"/>
        <v/>
      </c>
      <c r="L722" t="e">
        <f>IFERROR(INDEX(Teams!A:E,MATCH(Schedule!F722,Teams!E:E,0),1),INDEX(Teams!G:K,MATCH(Schedule!F722,Teams!K:K,0),1))</f>
        <v>#N/A</v>
      </c>
      <c r="M722" t="e">
        <f>IFERROR(INDEX(Teams!A:E,MATCH(Schedule!H722,Teams!E:E,0),1),INDEX(Teams!G:K,MATCH(Schedule!H722,Teams!K:K,0),1))</f>
        <v>#N/A</v>
      </c>
    </row>
    <row r="723" spans="1:13">
      <c r="A723">
        <v>722</v>
      </c>
      <c r="B723" t="e">
        <f t="shared" si="22"/>
        <v>#N/A</v>
      </c>
      <c r="C723" s="38">
        <v>36310</v>
      </c>
      <c r="D723" t="s">
        <v>6</v>
      </c>
      <c r="E723" t="s">
        <v>737</v>
      </c>
      <c r="J723" t="str">
        <f t="shared" si="23"/>
        <v/>
      </c>
      <c r="L723" t="e">
        <f>IFERROR(INDEX(Teams!A:E,MATCH(Schedule!F723,Teams!E:E,0),1),INDEX(Teams!G:K,MATCH(Schedule!F723,Teams!K:K,0),1))</f>
        <v>#N/A</v>
      </c>
      <c r="M723" t="e">
        <f>IFERROR(INDEX(Teams!A:E,MATCH(Schedule!H723,Teams!E:E,0),1),INDEX(Teams!G:K,MATCH(Schedule!H723,Teams!K:K,0),1))</f>
        <v>#N/A</v>
      </c>
    </row>
    <row r="724" spans="1:13">
      <c r="A724">
        <v>723</v>
      </c>
      <c r="B724" t="e">
        <f t="shared" si="22"/>
        <v>#N/A</v>
      </c>
      <c r="C724" s="38">
        <v>36310</v>
      </c>
      <c r="D724" t="s">
        <v>4</v>
      </c>
      <c r="E724" t="s">
        <v>738</v>
      </c>
      <c r="J724" t="str">
        <f t="shared" si="23"/>
        <v/>
      </c>
      <c r="L724" t="e">
        <f>IFERROR(INDEX(Teams!A:E,MATCH(Schedule!F724,Teams!E:E,0),1),INDEX(Teams!G:K,MATCH(Schedule!F724,Teams!K:K,0),1))</f>
        <v>#N/A</v>
      </c>
      <c r="M724" t="e">
        <f>IFERROR(INDEX(Teams!A:E,MATCH(Schedule!H724,Teams!E:E,0),1),INDEX(Teams!G:K,MATCH(Schedule!H724,Teams!K:K,0),1))</f>
        <v>#N/A</v>
      </c>
    </row>
    <row r="725" spans="1:13">
      <c r="A725">
        <v>724</v>
      </c>
      <c r="B725" t="e">
        <f t="shared" si="22"/>
        <v>#N/A</v>
      </c>
      <c r="C725" s="38">
        <v>36310</v>
      </c>
      <c r="D725" t="s">
        <v>115</v>
      </c>
      <c r="E725" t="s">
        <v>739</v>
      </c>
      <c r="J725" t="str">
        <f t="shared" si="23"/>
        <v/>
      </c>
      <c r="L725" t="e">
        <f>IFERROR(INDEX(Teams!A:E,MATCH(Schedule!F725,Teams!E:E,0),1),INDEX(Teams!G:K,MATCH(Schedule!F725,Teams!K:K,0),1))</f>
        <v>#N/A</v>
      </c>
      <c r="M725" t="e">
        <f>IFERROR(INDEX(Teams!A:E,MATCH(Schedule!H725,Teams!E:E,0),1),INDEX(Teams!G:K,MATCH(Schedule!H725,Teams!K:K,0),1))</f>
        <v>#N/A</v>
      </c>
    </row>
    <row r="726" spans="1:13">
      <c r="A726">
        <v>725</v>
      </c>
      <c r="B726" t="e">
        <f t="shared" si="22"/>
        <v>#N/A</v>
      </c>
      <c r="C726" s="38">
        <v>36310</v>
      </c>
      <c r="D726" t="s">
        <v>118</v>
      </c>
      <c r="E726" t="s">
        <v>727</v>
      </c>
      <c r="J726" t="str">
        <f t="shared" si="23"/>
        <v/>
      </c>
      <c r="L726" t="e">
        <f>IFERROR(INDEX(Teams!A:E,MATCH(Schedule!F726,Teams!E:E,0),1),INDEX(Teams!G:K,MATCH(Schedule!F726,Teams!K:K,0),1))</f>
        <v>#N/A</v>
      </c>
      <c r="M726" t="e">
        <f>IFERROR(INDEX(Teams!A:E,MATCH(Schedule!H726,Teams!E:E,0),1),INDEX(Teams!G:K,MATCH(Schedule!H726,Teams!K:K,0),1))</f>
        <v>#N/A</v>
      </c>
    </row>
    <row r="727" spans="1:13">
      <c r="A727">
        <v>726</v>
      </c>
      <c r="B727" t="e">
        <f t="shared" si="22"/>
        <v>#N/A</v>
      </c>
      <c r="C727" s="38">
        <v>36310</v>
      </c>
      <c r="D727" t="s">
        <v>124</v>
      </c>
      <c r="E727" t="s">
        <v>740</v>
      </c>
      <c r="J727" t="str">
        <f t="shared" si="23"/>
        <v/>
      </c>
      <c r="L727" t="e">
        <f>IFERROR(INDEX(Teams!A:E,MATCH(Schedule!F727,Teams!E:E,0),1),INDEX(Teams!G:K,MATCH(Schedule!F727,Teams!K:K,0),1))</f>
        <v>#N/A</v>
      </c>
      <c r="M727" t="e">
        <f>IFERROR(INDEX(Teams!A:E,MATCH(Schedule!H727,Teams!E:E,0),1),INDEX(Teams!G:K,MATCH(Schedule!H727,Teams!K:K,0),1))</f>
        <v>#N/A</v>
      </c>
    </row>
    <row r="728" spans="1:13">
      <c r="A728">
        <v>727</v>
      </c>
      <c r="B728" t="e">
        <f t="shared" si="22"/>
        <v>#N/A</v>
      </c>
      <c r="C728" s="38">
        <v>36310</v>
      </c>
      <c r="D728" t="s">
        <v>20</v>
      </c>
      <c r="E728" t="s">
        <v>741</v>
      </c>
      <c r="J728" t="str">
        <f t="shared" si="23"/>
        <v/>
      </c>
      <c r="L728" t="e">
        <f>IFERROR(INDEX(Teams!A:E,MATCH(Schedule!F728,Teams!E:E,0),1),INDEX(Teams!G:K,MATCH(Schedule!F728,Teams!K:K,0),1))</f>
        <v>#N/A</v>
      </c>
      <c r="M728" t="e">
        <f>IFERROR(INDEX(Teams!A:E,MATCH(Schedule!H728,Teams!E:E,0),1),INDEX(Teams!G:K,MATCH(Schedule!H728,Teams!K:K,0),1))</f>
        <v>#N/A</v>
      </c>
    </row>
    <row r="729" spans="1:13">
      <c r="A729">
        <v>728</v>
      </c>
      <c r="B729" t="e">
        <f t="shared" si="22"/>
        <v>#N/A</v>
      </c>
      <c r="C729" s="38">
        <v>36310</v>
      </c>
      <c r="D729" t="s">
        <v>120</v>
      </c>
      <c r="E729" t="s">
        <v>742</v>
      </c>
      <c r="J729" t="str">
        <f t="shared" si="23"/>
        <v/>
      </c>
      <c r="L729" t="e">
        <f>IFERROR(INDEX(Teams!A:E,MATCH(Schedule!F729,Teams!E:E,0),1),INDEX(Teams!G:K,MATCH(Schedule!F729,Teams!K:K,0),1))</f>
        <v>#N/A</v>
      </c>
      <c r="M729" t="e">
        <f>IFERROR(INDEX(Teams!A:E,MATCH(Schedule!H729,Teams!E:E,0),1),INDEX(Teams!G:K,MATCH(Schedule!H729,Teams!K:K,0),1))</f>
        <v>#N/A</v>
      </c>
    </row>
    <row r="730" spans="1:13">
      <c r="A730">
        <v>729</v>
      </c>
      <c r="B730" t="e">
        <f t="shared" si="22"/>
        <v>#N/A</v>
      </c>
      <c r="C730" s="38">
        <v>36310</v>
      </c>
      <c r="D730" t="s">
        <v>22</v>
      </c>
      <c r="E730" t="s">
        <v>743</v>
      </c>
      <c r="J730" t="str">
        <f t="shared" si="23"/>
        <v/>
      </c>
      <c r="L730" t="e">
        <f>IFERROR(INDEX(Teams!A:E,MATCH(Schedule!F730,Teams!E:E,0),1),INDEX(Teams!G:K,MATCH(Schedule!F730,Teams!K:K,0),1))</f>
        <v>#N/A</v>
      </c>
      <c r="M730" t="e">
        <f>IFERROR(INDEX(Teams!A:E,MATCH(Schedule!H730,Teams!E:E,0),1),INDEX(Teams!G:K,MATCH(Schedule!H730,Teams!K:K,0),1))</f>
        <v>#N/A</v>
      </c>
    </row>
    <row r="731" spans="1:13">
      <c r="A731">
        <v>730</v>
      </c>
      <c r="B731" t="e">
        <f t="shared" si="22"/>
        <v>#N/A</v>
      </c>
      <c r="C731" s="38">
        <v>36310</v>
      </c>
      <c r="D731" t="s">
        <v>170</v>
      </c>
      <c r="E731" t="s">
        <v>744</v>
      </c>
      <c r="J731" t="str">
        <f t="shared" si="23"/>
        <v/>
      </c>
      <c r="L731" t="e">
        <f>IFERROR(INDEX(Teams!A:E,MATCH(Schedule!F731,Teams!E:E,0),1),INDEX(Teams!G:K,MATCH(Schedule!F731,Teams!K:K,0),1))</f>
        <v>#N/A</v>
      </c>
      <c r="M731" t="e">
        <f>IFERROR(INDEX(Teams!A:E,MATCH(Schedule!H731,Teams!E:E,0),1),INDEX(Teams!G:K,MATCH(Schedule!H731,Teams!K:K,0),1))</f>
        <v>#N/A</v>
      </c>
    </row>
    <row r="732" spans="1:13">
      <c r="A732">
        <v>731</v>
      </c>
      <c r="B732" t="e">
        <f t="shared" si="22"/>
        <v>#N/A</v>
      </c>
      <c r="C732" s="38">
        <v>36310</v>
      </c>
      <c r="D732" t="s">
        <v>60</v>
      </c>
      <c r="E732" t="s">
        <v>745</v>
      </c>
      <c r="J732" t="str">
        <f t="shared" si="23"/>
        <v/>
      </c>
      <c r="L732" t="e">
        <f>IFERROR(INDEX(Teams!A:E,MATCH(Schedule!F732,Teams!E:E,0),1),INDEX(Teams!G:K,MATCH(Schedule!F732,Teams!K:K,0),1))</f>
        <v>#N/A</v>
      </c>
      <c r="M732" t="e">
        <f>IFERROR(INDEX(Teams!A:E,MATCH(Schedule!H732,Teams!E:E,0),1),INDEX(Teams!G:K,MATCH(Schedule!H732,Teams!K:K,0),1))</f>
        <v>#N/A</v>
      </c>
    </row>
    <row r="733" spans="1:13">
      <c r="A733">
        <v>732</v>
      </c>
      <c r="B733" t="e">
        <f t="shared" si="22"/>
        <v>#N/A</v>
      </c>
      <c r="C733" s="38">
        <v>36310</v>
      </c>
      <c r="D733" t="s">
        <v>12</v>
      </c>
      <c r="E733" t="s">
        <v>746</v>
      </c>
      <c r="J733" t="str">
        <f t="shared" si="23"/>
        <v/>
      </c>
      <c r="L733" t="e">
        <f>IFERROR(INDEX(Teams!A:E,MATCH(Schedule!F733,Teams!E:E,0),1),INDEX(Teams!G:K,MATCH(Schedule!F733,Teams!K:K,0),1))</f>
        <v>#N/A</v>
      </c>
      <c r="M733" t="e">
        <f>IFERROR(INDEX(Teams!A:E,MATCH(Schedule!H733,Teams!E:E,0),1),INDEX(Teams!G:K,MATCH(Schedule!H733,Teams!K:K,0),1))</f>
        <v>#N/A</v>
      </c>
    </row>
    <row r="734" spans="1:13">
      <c r="A734">
        <v>733</v>
      </c>
      <c r="B734" t="e">
        <f t="shared" si="22"/>
        <v>#N/A</v>
      </c>
      <c r="C734" s="38">
        <v>36310</v>
      </c>
      <c r="D734" t="s">
        <v>122</v>
      </c>
      <c r="E734" t="s">
        <v>747</v>
      </c>
      <c r="J734" t="str">
        <f t="shared" si="23"/>
        <v/>
      </c>
      <c r="L734" t="e">
        <f>IFERROR(INDEX(Teams!A:E,MATCH(Schedule!F734,Teams!E:E,0),1),INDEX(Teams!G:K,MATCH(Schedule!F734,Teams!K:K,0),1))</f>
        <v>#N/A</v>
      </c>
      <c r="M734" t="e">
        <f>IFERROR(INDEX(Teams!A:E,MATCH(Schedule!H734,Teams!E:E,0),1),INDEX(Teams!G:K,MATCH(Schedule!H734,Teams!K:K,0),1))</f>
        <v>#N/A</v>
      </c>
    </row>
    <row r="735" spans="1:13">
      <c r="A735">
        <v>734</v>
      </c>
      <c r="B735" t="e">
        <f t="shared" si="22"/>
        <v>#N/A</v>
      </c>
      <c r="C735" s="38">
        <v>36311</v>
      </c>
      <c r="D735" t="s">
        <v>4</v>
      </c>
      <c r="E735" t="s">
        <v>748</v>
      </c>
      <c r="J735" t="str">
        <f t="shared" si="23"/>
        <v/>
      </c>
      <c r="L735" t="e">
        <f>IFERROR(INDEX(Teams!A:E,MATCH(Schedule!F735,Teams!E:E,0),1),INDEX(Teams!G:K,MATCH(Schedule!F735,Teams!K:K,0),1))</f>
        <v>#N/A</v>
      </c>
      <c r="M735" t="e">
        <f>IFERROR(INDEX(Teams!A:E,MATCH(Schedule!H735,Teams!E:E,0),1),INDEX(Teams!G:K,MATCH(Schedule!H735,Teams!K:K,0),1))</f>
        <v>#N/A</v>
      </c>
    </row>
    <row r="736" spans="1:13">
      <c r="A736">
        <v>735</v>
      </c>
      <c r="B736" t="e">
        <f t="shared" si="22"/>
        <v>#N/A</v>
      </c>
      <c r="C736" s="38">
        <v>36311</v>
      </c>
      <c r="D736" t="s">
        <v>65</v>
      </c>
      <c r="E736" t="s">
        <v>749</v>
      </c>
      <c r="J736" t="str">
        <f t="shared" si="23"/>
        <v/>
      </c>
      <c r="L736" t="e">
        <f>IFERROR(INDEX(Teams!A:E,MATCH(Schedule!F736,Teams!E:E,0),1),INDEX(Teams!G:K,MATCH(Schedule!F736,Teams!K:K,0),1))</f>
        <v>#N/A</v>
      </c>
      <c r="M736" t="e">
        <f>IFERROR(INDEX(Teams!A:E,MATCH(Schedule!H736,Teams!E:E,0),1),INDEX(Teams!G:K,MATCH(Schedule!H736,Teams!K:K,0),1))</f>
        <v>#N/A</v>
      </c>
    </row>
    <row r="737" spans="1:13">
      <c r="A737">
        <v>736</v>
      </c>
      <c r="B737" t="e">
        <f t="shared" si="22"/>
        <v>#N/A</v>
      </c>
      <c r="C737" s="38">
        <v>36311</v>
      </c>
      <c r="D737" t="s">
        <v>130</v>
      </c>
      <c r="E737" t="s">
        <v>750</v>
      </c>
      <c r="J737" t="str">
        <f t="shared" si="23"/>
        <v/>
      </c>
      <c r="L737" t="e">
        <f>IFERROR(INDEX(Teams!A:E,MATCH(Schedule!F737,Teams!E:E,0),1),INDEX(Teams!G:K,MATCH(Schedule!F737,Teams!K:K,0),1))</f>
        <v>#N/A</v>
      </c>
      <c r="M737" t="e">
        <f>IFERROR(INDEX(Teams!A:E,MATCH(Schedule!H737,Teams!E:E,0),1),INDEX(Teams!G:K,MATCH(Schedule!H737,Teams!K:K,0),1))</f>
        <v>#N/A</v>
      </c>
    </row>
    <row r="738" spans="1:13">
      <c r="A738">
        <v>737</v>
      </c>
      <c r="B738" t="e">
        <f t="shared" si="22"/>
        <v>#N/A</v>
      </c>
      <c r="C738" s="38">
        <v>36311</v>
      </c>
      <c r="D738" t="s">
        <v>6</v>
      </c>
      <c r="E738" t="s">
        <v>751</v>
      </c>
      <c r="J738" t="str">
        <f t="shared" si="23"/>
        <v/>
      </c>
      <c r="L738" t="e">
        <f>IFERROR(INDEX(Teams!A:E,MATCH(Schedule!F738,Teams!E:E,0),1),INDEX(Teams!G:K,MATCH(Schedule!F738,Teams!K:K,0),1))</f>
        <v>#N/A</v>
      </c>
      <c r="M738" t="e">
        <f>IFERROR(INDEX(Teams!A:E,MATCH(Schedule!H738,Teams!E:E,0),1),INDEX(Teams!G:K,MATCH(Schedule!H738,Teams!K:K,0),1))</f>
        <v>#N/A</v>
      </c>
    </row>
    <row r="739" spans="1:13">
      <c r="A739">
        <v>738</v>
      </c>
      <c r="B739" t="e">
        <f t="shared" si="22"/>
        <v>#N/A</v>
      </c>
      <c r="C739" s="38">
        <v>36311</v>
      </c>
      <c r="D739" t="s">
        <v>25</v>
      </c>
      <c r="E739" t="s">
        <v>752</v>
      </c>
      <c r="J739" t="str">
        <f t="shared" si="23"/>
        <v/>
      </c>
      <c r="L739" t="e">
        <f>IFERROR(INDEX(Teams!A:E,MATCH(Schedule!F739,Teams!E:E,0),1),INDEX(Teams!G:K,MATCH(Schedule!F739,Teams!K:K,0),1))</f>
        <v>#N/A</v>
      </c>
      <c r="M739" t="e">
        <f>IFERROR(INDEX(Teams!A:E,MATCH(Schedule!H739,Teams!E:E,0),1),INDEX(Teams!G:K,MATCH(Schedule!H739,Teams!K:K,0),1))</f>
        <v>#N/A</v>
      </c>
    </row>
    <row r="740" spans="1:13">
      <c r="A740">
        <v>739</v>
      </c>
      <c r="B740" t="e">
        <f t="shared" si="22"/>
        <v>#N/A</v>
      </c>
      <c r="C740" s="38">
        <v>36311</v>
      </c>
      <c r="D740" t="s">
        <v>8</v>
      </c>
      <c r="E740" t="s">
        <v>753</v>
      </c>
      <c r="J740" t="str">
        <f t="shared" si="23"/>
        <v/>
      </c>
      <c r="L740" t="e">
        <f>IFERROR(INDEX(Teams!A:E,MATCH(Schedule!F740,Teams!E:E,0),1),INDEX(Teams!G:K,MATCH(Schedule!F740,Teams!K:K,0),1))</f>
        <v>#N/A</v>
      </c>
      <c r="M740" t="e">
        <f>IFERROR(INDEX(Teams!A:E,MATCH(Schedule!H740,Teams!E:E,0),1),INDEX(Teams!G:K,MATCH(Schedule!H740,Teams!K:K,0),1))</f>
        <v>#N/A</v>
      </c>
    </row>
    <row r="741" spans="1:13">
      <c r="A741">
        <v>740</v>
      </c>
      <c r="B741" t="e">
        <f t="shared" si="22"/>
        <v>#N/A</v>
      </c>
      <c r="C741" s="38">
        <v>36311</v>
      </c>
      <c r="D741" t="s">
        <v>60</v>
      </c>
      <c r="E741" t="s">
        <v>754</v>
      </c>
      <c r="J741" t="str">
        <f t="shared" si="23"/>
        <v/>
      </c>
      <c r="L741" t="e">
        <f>IFERROR(INDEX(Teams!A:E,MATCH(Schedule!F741,Teams!E:E,0),1),INDEX(Teams!G:K,MATCH(Schedule!F741,Teams!K:K,0),1))</f>
        <v>#N/A</v>
      </c>
      <c r="M741" t="e">
        <f>IFERROR(INDEX(Teams!A:E,MATCH(Schedule!H741,Teams!E:E,0),1),INDEX(Teams!G:K,MATCH(Schedule!H741,Teams!K:K,0),1))</f>
        <v>#N/A</v>
      </c>
    </row>
    <row r="742" spans="1:13">
      <c r="A742">
        <v>741</v>
      </c>
      <c r="B742" t="e">
        <f t="shared" si="22"/>
        <v>#N/A</v>
      </c>
      <c r="C742" s="38">
        <v>36311</v>
      </c>
      <c r="D742" t="s">
        <v>124</v>
      </c>
      <c r="E742" t="s">
        <v>755</v>
      </c>
      <c r="J742" t="str">
        <f t="shared" si="23"/>
        <v/>
      </c>
      <c r="L742" t="e">
        <f>IFERROR(INDEX(Teams!A:E,MATCH(Schedule!F742,Teams!E:E,0),1),INDEX(Teams!G:K,MATCH(Schedule!F742,Teams!K:K,0),1))</f>
        <v>#N/A</v>
      </c>
      <c r="M742" t="e">
        <f>IFERROR(INDEX(Teams!A:E,MATCH(Schedule!H742,Teams!E:E,0),1),INDEX(Teams!G:K,MATCH(Schedule!H742,Teams!K:K,0),1))</f>
        <v>#N/A</v>
      </c>
    </row>
    <row r="743" spans="1:13">
      <c r="A743">
        <v>742</v>
      </c>
      <c r="B743" t="e">
        <f t="shared" si="22"/>
        <v>#N/A</v>
      </c>
      <c r="C743" s="38">
        <v>36311</v>
      </c>
      <c r="D743" t="s">
        <v>22</v>
      </c>
      <c r="E743" t="s">
        <v>756</v>
      </c>
      <c r="J743" t="str">
        <f t="shared" si="23"/>
        <v/>
      </c>
      <c r="L743" t="e">
        <f>IFERROR(INDEX(Teams!A:E,MATCH(Schedule!F743,Teams!E:E,0),1),INDEX(Teams!G:K,MATCH(Schedule!F743,Teams!K:K,0),1))</f>
        <v>#N/A</v>
      </c>
      <c r="M743" t="e">
        <f>IFERROR(INDEX(Teams!A:E,MATCH(Schedule!H743,Teams!E:E,0),1),INDEX(Teams!G:K,MATCH(Schedule!H743,Teams!K:K,0),1))</f>
        <v>#N/A</v>
      </c>
    </row>
    <row r="744" spans="1:13">
      <c r="A744">
        <v>743</v>
      </c>
      <c r="B744" t="e">
        <f t="shared" si="22"/>
        <v>#N/A</v>
      </c>
      <c r="C744" s="38">
        <v>36311</v>
      </c>
      <c r="D744" t="s">
        <v>12</v>
      </c>
      <c r="E744" t="s">
        <v>757</v>
      </c>
      <c r="J744" t="str">
        <f t="shared" si="23"/>
        <v/>
      </c>
      <c r="L744" t="e">
        <f>IFERROR(INDEX(Teams!A:E,MATCH(Schedule!F744,Teams!E:E,0),1),INDEX(Teams!G:K,MATCH(Schedule!F744,Teams!K:K,0),1))</f>
        <v>#N/A</v>
      </c>
      <c r="M744" t="e">
        <f>IFERROR(INDEX(Teams!A:E,MATCH(Schedule!H744,Teams!E:E,0),1),INDEX(Teams!G:K,MATCH(Schedule!H744,Teams!K:K,0),1))</f>
        <v>#N/A</v>
      </c>
    </row>
    <row r="745" spans="1:13">
      <c r="A745">
        <v>744</v>
      </c>
      <c r="B745" t="e">
        <f t="shared" si="22"/>
        <v>#N/A</v>
      </c>
      <c r="C745" s="38">
        <v>36311</v>
      </c>
      <c r="D745" t="s">
        <v>170</v>
      </c>
      <c r="E745" t="s">
        <v>758</v>
      </c>
      <c r="J745" t="str">
        <f t="shared" si="23"/>
        <v/>
      </c>
      <c r="L745" t="e">
        <f>IFERROR(INDEX(Teams!A:E,MATCH(Schedule!F745,Teams!E:E,0),1),INDEX(Teams!G:K,MATCH(Schedule!F745,Teams!K:K,0),1))</f>
        <v>#N/A</v>
      </c>
      <c r="M745" t="e">
        <f>IFERROR(INDEX(Teams!A:E,MATCH(Schedule!H745,Teams!E:E,0),1),INDEX(Teams!G:K,MATCH(Schedule!H745,Teams!K:K,0),1))</f>
        <v>#N/A</v>
      </c>
    </row>
    <row r="746" spans="1:13">
      <c r="A746">
        <v>745</v>
      </c>
      <c r="B746" t="e">
        <f t="shared" si="22"/>
        <v>#N/A</v>
      </c>
      <c r="C746" s="38">
        <v>36311</v>
      </c>
      <c r="D746" t="s">
        <v>120</v>
      </c>
      <c r="E746" t="s">
        <v>759</v>
      </c>
      <c r="J746" t="str">
        <f t="shared" si="23"/>
        <v/>
      </c>
      <c r="L746" t="e">
        <f>IFERROR(INDEX(Teams!A:E,MATCH(Schedule!F746,Teams!E:E,0),1),INDEX(Teams!G:K,MATCH(Schedule!F746,Teams!K:K,0),1))</f>
        <v>#N/A</v>
      </c>
      <c r="M746" t="e">
        <f>IFERROR(INDEX(Teams!A:E,MATCH(Schedule!H746,Teams!E:E,0),1),INDEX(Teams!G:K,MATCH(Schedule!H746,Teams!K:K,0),1))</f>
        <v>#N/A</v>
      </c>
    </row>
    <row r="747" spans="1:13">
      <c r="A747">
        <v>746</v>
      </c>
      <c r="B747" t="e">
        <f t="shared" si="22"/>
        <v>#N/A</v>
      </c>
      <c r="C747" s="38">
        <v>36311</v>
      </c>
      <c r="D747" t="s">
        <v>20</v>
      </c>
      <c r="E747" t="s">
        <v>760</v>
      </c>
      <c r="J747" t="str">
        <f t="shared" si="23"/>
        <v/>
      </c>
      <c r="L747" t="e">
        <f>IFERROR(INDEX(Teams!A:E,MATCH(Schedule!F747,Teams!E:E,0),1),INDEX(Teams!G:K,MATCH(Schedule!F747,Teams!K:K,0),1))</f>
        <v>#N/A</v>
      </c>
      <c r="M747" t="e">
        <f>IFERROR(INDEX(Teams!A:E,MATCH(Schedule!H747,Teams!E:E,0),1),INDEX(Teams!G:K,MATCH(Schedule!H747,Teams!K:K,0),1))</f>
        <v>#N/A</v>
      </c>
    </row>
    <row r="748" spans="1:13">
      <c r="A748">
        <v>747</v>
      </c>
      <c r="B748" t="e">
        <f t="shared" si="22"/>
        <v>#N/A</v>
      </c>
      <c r="C748" s="38">
        <v>36312</v>
      </c>
      <c r="D748" t="s">
        <v>4</v>
      </c>
      <c r="E748" t="s">
        <v>761</v>
      </c>
      <c r="J748" t="str">
        <f t="shared" si="23"/>
        <v/>
      </c>
      <c r="L748" t="e">
        <f>IFERROR(INDEX(Teams!A:E,MATCH(Schedule!F748,Teams!E:E,0),1),INDEX(Teams!G:K,MATCH(Schedule!F748,Teams!K:K,0),1))</f>
        <v>#N/A</v>
      </c>
      <c r="M748" t="e">
        <f>IFERROR(INDEX(Teams!A:E,MATCH(Schedule!H748,Teams!E:E,0),1),INDEX(Teams!G:K,MATCH(Schedule!H748,Teams!K:K,0),1))</f>
        <v>#N/A</v>
      </c>
    </row>
    <row r="749" spans="1:13">
      <c r="A749">
        <v>748</v>
      </c>
      <c r="B749" t="e">
        <f t="shared" si="22"/>
        <v>#N/A</v>
      </c>
      <c r="C749" s="38">
        <v>36312</v>
      </c>
      <c r="D749" t="s">
        <v>118</v>
      </c>
      <c r="E749" t="s">
        <v>762</v>
      </c>
      <c r="J749" t="str">
        <f t="shared" si="23"/>
        <v/>
      </c>
      <c r="L749" t="e">
        <f>IFERROR(INDEX(Teams!A:E,MATCH(Schedule!F749,Teams!E:E,0),1),INDEX(Teams!G:K,MATCH(Schedule!F749,Teams!K:K,0),1))</f>
        <v>#N/A</v>
      </c>
      <c r="M749" t="e">
        <f>IFERROR(INDEX(Teams!A:E,MATCH(Schedule!H749,Teams!E:E,0),1),INDEX(Teams!G:K,MATCH(Schedule!H749,Teams!K:K,0),1))</f>
        <v>#N/A</v>
      </c>
    </row>
    <row r="750" spans="1:13">
      <c r="A750">
        <v>749</v>
      </c>
      <c r="B750" t="e">
        <f t="shared" si="22"/>
        <v>#N/A</v>
      </c>
      <c r="C750" s="38">
        <v>36312</v>
      </c>
      <c r="D750" t="s">
        <v>65</v>
      </c>
      <c r="E750" t="s">
        <v>763</v>
      </c>
      <c r="J750" t="str">
        <f t="shared" si="23"/>
        <v/>
      </c>
      <c r="L750" t="e">
        <f>IFERROR(INDEX(Teams!A:E,MATCH(Schedule!F750,Teams!E:E,0),1),INDEX(Teams!G:K,MATCH(Schedule!F750,Teams!K:K,0),1))</f>
        <v>#N/A</v>
      </c>
      <c r="M750" t="e">
        <f>IFERROR(INDEX(Teams!A:E,MATCH(Schedule!H750,Teams!E:E,0),1),INDEX(Teams!G:K,MATCH(Schedule!H750,Teams!K:K,0),1))</f>
        <v>#N/A</v>
      </c>
    </row>
    <row r="751" spans="1:13">
      <c r="A751">
        <v>750</v>
      </c>
      <c r="B751" t="e">
        <f t="shared" si="22"/>
        <v>#N/A</v>
      </c>
      <c r="C751" s="38">
        <v>36312</v>
      </c>
      <c r="D751" t="s">
        <v>130</v>
      </c>
      <c r="E751" t="s">
        <v>764</v>
      </c>
      <c r="J751" t="str">
        <f t="shared" si="23"/>
        <v/>
      </c>
      <c r="L751" t="e">
        <f>IFERROR(INDEX(Teams!A:E,MATCH(Schedule!F751,Teams!E:E,0),1),INDEX(Teams!G:K,MATCH(Schedule!F751,Teams!K:K,0),1))</f>
        <v>#N/A</v>
      </c>
      <c r="M751" t="e">
        <f>IFERROR(INDEX(Teams!A:E,MATCH(Schedule!H751,Teams!E:E,0),1),INDEX(Teams!G:K,MATCH(Schedule!H751,Teams!K:K,0),1))</f>
        <v>#N/A</v>
      </c>
    </row>
    <row r="752" spans="1:13">
      <c r="A752">
        <v>751</v>
      </c>
      <c r="B752" t="e">
        <f t="shared" si="22"/>
        <v>#N/A</v>
      </c>
      <c r="C752" s="38">
        <v>36312</v>
      </c>
      <c r="D752" t="s">
        <v>6</v>
      </c>
      <c r="E752" t="s">
        <v>765</v>
      </c>
      <c r="J752" t="str">
        <f t="shared" si="23"/>
        <v/>
      </c>
      <c r="L752" t="e">
        <f>IFERROR(INDEX(Teams!A:E,MATCH(Schedule!F752,Teams!E:E,0),1),INDEX(Teams!G:K,MATCH(Schedule!F752,Teams!K:K,0),1))</f>
        <v>#N/A</v>
      </c>
      <c r="M752" t="e">
        <f>IFERROR(INDEX(Teams!A:E,MATCH(Schedule!H752,Teams!E:E,0),1),INDEX(Teams!G:K,MATCH(Schedule!H752,Teams!K:K,0),1))</f>
        <v>#N/A</v>
      </c>
    </row>
    <row r="753" spans="1:13">
      <c r="A753">
        <v>752</v>
      </c>
      <c r="B753" t="e">
        <f t="shared" si="22"/>
        <v>#N/A</v>
      </c>
      <c r="C753" s="38">
        <v>36312</v>
      </c>
      <c r="D753" t="s">
        <v>25</v>
      </c>
      <c r="E753" t="s">
        <v>766</v>
      </c>
      <c r="J753" t="str">
        <f t="shared" si="23"/>
        <v/>
      </c>
      <c r="L753" t="e">
        <f>IFERROR(INDEX(Teams!A:E,MATCH(Schedule!F753,Teams!E:E,0),1),INDEX(Teams!G:K,MATCH(Schedule!F753,Teams!K:K,0),1))</f>
        <v>#N/A</v>
      </c>
      <c r="M753" t="e">
        <f>IFERROR(INDEX(Teams!A:E,MATCH(Schedule!H753,Teams!E:E,0),1),INDEX(Teams!G:K,MATCH(Schedule!H753,Teams!K:K,0),1))</f>
        <v>#N/A</v>
      </c>
    </row>
    <row r="754" spans="1:13">
      <c r="A754">
        <v>753</v>
      </c>
      <c r="B754" t="e">
        <f t="shared" si="22"/>
        <v>#N/A</v>
      </c>
      <c r="C754" s="38">
        <v>36312</v>
      </c>
      <c r="D754" t="s">
        <v>8</v>
      </c>
      <c r="E754" t="s">
        <v>767</v>
      </c>
      <c r="J754" t="str">
        <f t="shared" si="23"/>
        <v/>
      </c>
      <c r="L754" t="e">
        <f>IFERROR(INDEX(Teams!A:E,MATCH(Schedule!F754,Teams!E:E,0),1),INDEX(Teams!G:K,MATCH(Schedule!F754,Teams!K:K,0),1))</f>
        <v>#N/A</v>
      </c>
      <c r="M754" t="e">
        <f>IFERROR(INDEX(Teams!A:E,MATCH(Schedule!H754,Teams!E:E,0),1),INDEX(Teams!G:K,MATCH(Schedule!H754,Teams!K:K,0),1))</f>
        <v>#N/A</v>
      </c>
    </row>
    <row r="755" spans="1:13">
      <c r="A755">
        <v>754</v>
      </c>
      <c r="B755" t="e">
        <f t="shared" si="22"/>
        <v>#N/A</v>
      </c>
      <c r="C755" s="38">
        <v>36312</v>
      </c>
      <c r="D755" t="s">
        <v>60</v>
      </c>
      <c r="E755" t="s">
        <v>768</v>
      </c>
      <c r="J755" t="str">
        <f t="shared" si="23"/>
        <v/>
      </c>
      <c r="L755" t="e">
        <f>IFERROR(INDEX(Teams!A:E,MATCH(Schedule!F755,Teams!E:E,0),1),INDEX(Teams!G:K,MATCH(Schedule!F755,Teams!K:K,0),1))</f>
        <v>#N/A</v>
      </c>
      <c r="M755" t="e">
        <f>IFERROR(INDEX(Teams!A:E,MATCH(Schedule!H755,Teams!E:E,0),1),INDEX(Teams!G:K,MATCH(Schedule!H755,Teams!K:K,0),1))</f>
        <v>#N/A</v>
      </c>
    </row>
    <row r="756" spans="1:13">
      <c r="A756">
        <v>755</v>
      </c>
      <c r="B756" t="e">
        <f t="shared" si="22"/>
        <v>#N/A</v>
      </c>
      <c r="C756" s="38">
        <v>36312</v>
      </c>
      <c r="D756" t="s">
        <v>124</v>
      </c>
      <c r="E756" t="s">
        <v>769</v>
      </c>
      <c r="J756" t="str">
        <f t="shared" si="23"/>
        <v/>
      </c>
      <c r="L756" t="e">
        <f>IFERROR(INDEX(Teams!A:E,MATCH(Schedule!F756,Teams!E:E,0),1),INDEX(Teams!G:K,MATCH(Schedule!F756,Teams!K:K,0),1))</f>
        <v>#N/A</v>
      </c>
      <c r="M756" t="e">
        <f>IFERROR(INDEX(Teams!A:E,MATCH(Schedule!H756,Teams!E:E,0),1),INDEX(Teams!G:K,MATCH(Schedule!H756,Teams!K:K,0),1))</f>
        <v>#N/A</v>
      </c>
    </row>
    <row r="757" spans="1:13">
      <c r="A757">
        <v>756</v>
      </c>
      <c r="B757" t="e">
        <f t="shared" si="22"/>
        <v>#N/A</v>
      </c>
      <c r="C757" s="38">
        <v>36312</v>
      </c>
      <c r="D757" t="s">
        <v>22</v>
      </c>
      <c r="E757" t="s">
        <v>770</v>
      </c>
      <c r="J757" t="str">
        <f t="shared" si="23"/>
        <v/>
      </c>
      <c r="L757" t="e">
        <f>IFERROR(INDEX(Teams!A:E,MATCH(Schedule!F757,Teams!E:E,0),1),INDEX(Teams!G:K,MATCH(Schedule!F757,Teams!K:K,0),1))</f>
        <v>#N/A</v>
      </c>
      <c r="M757" t="e">
        <f>IFERROR(INDEX(Teams!A:E,MATCH(Schedule!H757,Teams!E:E,0),1),INDEX(Teams!G:K,MATCH(Schedule!H757,Teams!K:K,0),1))</f>
        <v>#N/A</v>
      </c>
    </row>
    <row r="758" spans="1:13">
      <c r="A758">
        <v>757</v>
      </c>
      <c r="B758" t="e">
        <f t="shared" si="22"/>
        <v>#N/A</v>
      </c>
      <c r="C758" s="38">
        <v>36312</v>
      </c>
      <c r="D758" t="s">
        <v>12</v>
      </c>
      <c r="E758" t="s">
        <v>771</v>
      </c>
      <c r="J758" t="str">
        <f t="shared" si="23"/>
        <v/>
      </c>
      <c r="L758" t="e">
        <f>IFERROR(INDEX(Teams!A:E,MATCH(Schedule!F758,Teams!E:E,0),1),INDEX(Teams!G:K,MATCH(Schedule!F758,Teams!K:K,0),1))</f>
        <v>#N/A</v>
      </c>
      <c r="M758" t="e">
        <f>IFERROR(INDEX(Teams!A:E,MATCH(Schedule!H758,Teams!E:E,0),1),INDEX(Teams!G:K,MATCH(Schedule!H758,Teams!K:K,0),1))</f>
        <v>#N/A</v>
      </c>
    </row>
    <row r="759" spans="1:13">
      <c r="A759">
        <v>758</v>
      </c>
      <c r="B759" t="e">
        <f t="shared" si="22"/>
        <v>#N/A</v>
      </c>
      <c r="C759" s="38">
        <v>36312</v>
      </c>
      <c r="D759" t="s">
        <v>122</v>
      </c>
      <c r="E759" t="s">
        <v>772</v>
      </c>
      <c r="J759" t="str">
        <f t="shared" si="23"/>
        <v/>
      </c>
      <c r="L759" t="e">
        <f>IFERROR(INDEX(Teams!A:E,MATCH(Schedule!F759,Teams!E:E,0),1),INDEX(Teams!G:K,MATCH(Schedule!F759,Teams!K:K,0),1))</f>
        <v>#N/A</v>
      </c>
      <c r="M759" t="e">
        <f>IFERROR(INDEX(Teams!A:E,MATCH(Schedule!H759,Teams!E:E,0),1),INDEX(Teams!G:K,MATCH(Schedule!H759,Teams!K:K,0),1))</f>
        <v>#N/A</v>
      </c>
    </row>
    <row r="760" spans="1:13">
      <c r="A760">
        <v>759</v>
      </c>
      <c r="B760" t="e">
        <f t="shared" si="22"/>
        <v>#N/A</v>
      </c>
      <c r="C760" s="38">
        <v>36312</v>
      </c>
      <c r="D760" t="s">
        <v>120</v>
      </c>
      <c r="E760" t="s">
        <v>773</v>
      </c>
      <c r="J760" t="str">
        <f t="shared" si="23"/>
        <v/>
      </c>
      <c r="L760" t="e">
        <f>IFERROR(INDEX(Teams!A:E,MATCH(Schedule!F760,Teams!E:E,0),1),INDEX(Teams!G:K,MATCH(Schedule!F760,Teams!K:K,0),1))</f>
        <v>#N/A</v>
      </c>
      <c r="M760" t="e">
        <f>IFERROR(INDEX(Teams!A:E,MATCH(Schedule!H760,Teams!E:E,0),1),INDEX(Teams!G:K,MATCH(Schedule!H760,Teams!K:K,0),1))</f>
        <v>#N/A</v>
      </c>
    </row>
    <row r="761" spans="1:13">
      <c r="A761">
        <v>760</v>
      </c>
      <c r="B761" t="e">
        <f t="shared" si="22"/>
        <v>#N/A</v>
      </c>
      <c r="C761" s="38">
        <v>36312</v>
      </c>
      <c r="D761" t="s">
        <v>20</v>
      </c>
      <c r="E761" t="s">
        <v>774</v>
      </c>
      <c r="J761" t="str">
        <f t="shared" si="23"/>
        <v/>
      </c>
      <c r="L761" t="e">
        <f>IFERROR(INDEX(Teams!A:E,MATCH(Schedule!F761,Teams!E:E,0),1),INDEX(Teams!G:K,MATCH(Schedule!F761,Teams!K:K,0),1))</f>
        <v>#N/A</v>
      </c>
      <c r="M761" t="e">
        <f>IFERROR(INDEX(Teams!A:E,MATCH(Schedule!H761,Teams!E:E,0),1),INDEX(Teams!G:K,MATCH(Schedule!H761,Teams!K:K,0),1))</f>
        <v>#N/A</v>
      </c>
    </row>
    <row r="762" spans="1:13">
      <c r="A762">
        <v>761</v>
      </c>
      <c r="B762" t="e">
        <f t="shared" si="22"/>
        <v>#N/A</v>
      </c>
      <c r="C762" s="38">
        <v>36312</v>
      </c>
      <c r="D762" t="s">
        <v>170</v>
      </c>
      <c r="E762" t="s">
        <v>775</v>
      </c>
      <c r="J762" t="str">
        <f t="shared" si="23"/>
        <v/>
      </c>
      <c r="L762" t="e">
        <f>IFERROR(INDEX(Teams!A:E,MATCH(Schedule!F762,Teams!E:E,0),1),INDEX(Teams!G:K,MATCH(Schedule!F762,Teams!K:K,0),1))</f>
        <v>#N/A</v>
      </c>
      <c r="M762" t="e">
        <f>IFERROR(INDEX(Teams!A:E,MATCH(Schedule!H762,Teams!E:E,0),1),INDEX(Teams!G:K,MATCH(Schedule!H762,Teams!K:K,0),1))</f>
        <v>#N/A</v>
      </c>
    </row>
    <row r="763" spans="1:13">
      <c r="A763">
        <v>762</v>
      </c>
      <c r="B763" t="e">
        <f t="shared" si="22"/>
        <v>#N/A</v>
      </c>
      <c r="C763" s="38">
        <v>36313</v>
      </c>
      <c r="D763" t="s">
        <v>4</v>
      </c>
      <c r="E763" t="s">
        <v>776</v>
      </c>
      <c r="J763" t="str">
        <f t="shared" si="23"/>
        <v/>
      </c>
      <c r="L763" t="e">
        <f>IFERROR(INDEX(Teams!A:E,MATCH(Schedule!F763,Teams!E:E,0),1),INDEX(Teams!G:K,MATCH(Schedule!F763,Teams!K:K,0),1))</f>
        <v>#N/A</v>
      </c>
      <c r="M763" t="e">
        <f>IFERROR(INDEX(Teams!A:E,MATCH(Schedule!H763,Teams!E:E,0),1),INDEX(Teams!G:K,MATCH(Schedule!H763,Teams!K:K,0),1))</f>
        <v>#N/A</v>
      </c>
    </row>
    <row r="764" spans="1:13">
      <c r="A764">
        <v>763</v>
      </c>
      <c r="B764" t="e">
        <f t="shared" si="22"/>
        <v>#N/A</v>
      </c>
      <c r="C764" s="38">
        <v>36313</v>
      </c>
      <c r="D764" t="s">
        <v>118</v>
      </c>
      <c r="E764" t="s">
        <v>777</v>
      </c>
      <c r="J764" t="str">
        <f t="shared" si="23"/>
        <v/>
      </c>
      <c r="L764" t="e">
        <f>IFERROR(INDEX(Teams!A:E,MATCH(Schedule!F764,Teams!E:E,0),1),INDEX(Teams!G:K,MATCH(Schedule!F764,Teams!K:K,0),1))</f>
        <v>#N/A</v>
      </c>
      <c r="M764" t="e">
        <f>IFERROR(INDEX(Teams!A:E,MATCH(Schedule!H764,Teams!E:E,0),1),INDEX(Teams!G:K,MATCH(Schedule!H764,Teams!K:K,0),1))</f>
        <v>#N/A</v>
      </c>
    </row>
    <row r="765" spans="1:13">
      <c r="A765">
        <v>764</v>
      </c>
      <c r="B765" t="e">
        <f t="shared" si="22"/>
        <v>#N/A</v>
      </c>
      <c r="C765" s="38">
        <v>36313</v>
      </c>
      <c r="D765" t="s">
        <v>65</v>
      </c>
      <c r="E765" t="s">
        <v>778</v>
      </c>
      <c r="J765" t="str">
        <f t="shared" si="23"/>
        <v/>
      </c>
      <c r="L765" t="e">
        <f>IFERROR(INDEX(Teams!A:E,MATCH(Schedule!F765,Teams!E:E,0),1),INDEX(Teams!G:K,MATCH(Schedule!F765,Teams!K:K,0),1))</f>
        <v>#N/A</v>
      </c>
      <c r="M765" t="e">
        <f>IFERROR(INDEX(Teams!A:E,MATCH(Schedule!H765,Teams!E:E,0),1),INDEX(Teams!G:K,MATCH(Schedule!H765,Teams!K:K,0),1))</f>
        <v>#N/A</v>
      </c>
    </row>
    <row r="766" spans="1:13">
      <c r="A766">
        <v>765</v>
      </c>
      <c r="B766" t="e">
        <f t="shared" si="22"/>
        <v>#N/A</v>
      </c>
      <c r="C766" s="38">
        <v>36313</v>
      </c>
      <c r="D766" t="s">
        <v>130</v>
      </c>
      <c r="E766" t="s">
        <v>779</v>
      </c>
      <c r="J766" t="str">
        <f t="shared" si="23"/>
        <v/>
      </c>
      <c r="L766" t="e">
        <f>IFERROR(INDEX(Teams!A:E,MATCH(Schedule!F766,Teams!E:E,0),1),INDEX(Teams!G:K,MATCH(Schedule!F766,Teams!K:K,0),1))</f>
        <v>#N/A</v>
      </c>
      <c r="M766" t="e">
        <f>IFERROR(INDEX(Teams!A:E,MATCH(Schedule!H766,Teams!E:E,0),1),INDEX(Teams!G:K,MATCH(Schedule!H766,Teams!K:K,0),1))</f>
        <v>#N/A</v>
      </c>
    </row>
    <row r="767" spans="1:13">
      <c r="A767">
        <v>766</v>
      </c>
      <c r="B767" t="e">
        <f t="shared" si="22"/>
        <v>#N/A</v>
      </c>
      <c r="C767" s="38">
        <v>36313</v>
      </c>
      <c r="D767" t="s">
        <v>6</v>
      </c>
      <c r="E767" t="s">
        <v>780</v>
      </c>
      <c r="J767" t="str">
        <f t="shared" si="23"/>
        <v/>
      </c>
      <c r="L767" t="e">
        <f>IFERROR(INDEX(Teams!A:E,MATCH(Schedule!F767,Teams!E:E,0),1),INDEX(Teams!G:K,MATCH(Schedule!F767,Teams!K:K,0),1))</f>
        <v>#N/A</v>
      </c>
      <c r="M767" t="e">
        <f>IFERROR(INDEX(Teams!A:E,MATCH(Schedule!H767,Teams!E:E,0),1),INDEX(Teams!G:K,MATCH(Schedule!H767,Teams!K:K,0),1))</f>
        <v>#N/A</v>
      </c>
    </row>
    <row r="768" spans="1:13">
      <c r="A768">
        <v>767</v>
      </c>
      <c r="B768" t="e">
        <f t="shared" si="22"/>
        <v>#N/A</v>
      </c>
      <c r="C768" s="38">
        <v>36313</v>
      </c>
      <c r="D768" t="s">
        <v>25</v>
      </c>
      <c r="E768" t="s">
        <v>781</v>
      </c>
      <c r="J768" t="str">
        <f t="shared" si="23"/>
        <v/>
      </c>
      <c r="L768" t="e">
        <f>IFERROR(INDEX(Teams!A:E,MATCH(Schedule!F768,Teams!E:E,0),1),INDEX(Teams!G:K,MATCH(Schedule!F768,Teams!K:K,0),1))</f>
        <v>#N/A</v>
      </c>
      <c r="M768" t="e">
        <f>IFERROR(INDEX(Teams!A:E,MATCH(Schedule!H768,Teams!E:E,0),1),INDEX(Teams!G:K,MATCH(Schedule!H768,Teams!K:K,0),1))</f>
        <v>#N/A</v>
      </c>
    </row>
    <row r="769" spans="1:13">
      <c r="A769">
        <v>768</v>
      </c>
      <c r="B769" t="e">
        <f t="shared" si="22"/>
        <v>#N/A</v>
      </c>
      <c r="C769" s="38">
        <v>36313</v>
      </c>
      <c r="D769" t="s">
        <v>8</v>
      </c>
      <c r="E769" t="s">
        <v>782</v>
      </c>
      <c r="J769" t="str">
        <f t="shared" si="23"/>
        <v/>
      </c>
      <c r="L769" t="e">
        <f>IFERROR(INDEX(Teams!A:E,MATCH(Schedule!F769,Teams!E:E,0),1),INDEX(Teams!G:K,MATCH(Schedule!F769,Teams!K:K,0),1))</f>
        <v>#N/A</v>
      </c>
      <c r="M769" t="e">
        <f>IFERROR(INDEX(Teams!A:E,MATCH(Schedule!H769,Teams!E:E,0),1),INDEX(Teams!G:K,MATCH(Schedule!H769,Teams!K:K,0),1))</f>
        <v>#N/A</v>
      </c>
    </row>
    <row r="770" spans="1:13">
      <c r="A770">
        <v>769</v>
      </c>
      <c r="B770" t="e">
        <f t="shared" si="22"/>
        <v>#N/A</v>
      </c>
      <c r="C770" s="38">
        <v>36313</v>
      </c>
      <c r="D770" t="s">
        <v>60</v>
      </c>
      <c r="E770" t="s">
        <v>783</v>
      </c>
      <c r="J770" t="str">
        <f t="shared" si="23"/>
        <v/>
      </c>
      <c r="L770" t="e">
        <f>IFERROR(INDEX(Teams!A:E,MATCH(Schedule!F770,Teams!E:E,0),1),INDEX(Teams!G:K,MATCH(Schedule!F770,Teams!K:K,0),1))</f>
        <v>#N/A</v>
      </c>
      <c r="M770" t="e">
        <f>IFERROR(INDEX(Teams!A:E,MATCH(Schedule!H770,Teams!E:E,0),1),INDEX(Teams!G:K,MATCH(Schedule!H770,Teams!K:K,0),1))</f>
        <v>#N/A</v>
      </c>
    </row>
    <row r="771" spans="1:13">
      <c r="A771">
        <v>770</v>
      </c>
      <c r="B771" t="e">
        <f t="shared" ref="B771:B834" si="24">TEXT(C771,"yyyymmdd")&amp;"_"&amp;L771&amp;"@"&amp;M771</f>
        <v>#N/A</v>
      </c>
      <c r="C771" s="38">
        <v>36313</v>
      </c>
      <c r="D771" t="s">
        <v>124</v>
      </c>
      <c r="E771" t="s">
        <v>784</v>
      </c>
      <c r="J771" t="str">
        <f t="shared" ref="J771:J834" si="25">IF(I771&gt;G771,"W",IF(I771=G771,"","L"))</f>
        <v/>
      </c>
      <c r="L771" t="e">
        <f>IFERROR(INDEX(Teams!A:E,MATCH(Schedule!F771,Teams!E:E,0),1),INDEX(Teams!G:K,MATCH(Schedule!F771,Teams!K:K,0),1))</f>
        <v>#N/A</v>
      </c>
      <c r="M771" t="e">
        <f>IFERROR(INDEX(Teams!A:E,MATCH(Schedule!H771,Teams!E:E,0),1),INDEX(Teams!G:K,MATCH(Schedule!H771,Teams!K:K,0),1))</f>
        <v>#N/A</v>
      </c>
    </row>
    <row r="772" spans="1:13">
      <c r="A772">
        <v>771</v>
      </c>
      <c r="B772" t="e">
        <f t="shared" si="24"/>
        <v>#N/A</v>
      </c>
      <c r="C772" s="38">
        <v>36313</v>
      </c>
      <c r="D772" t="s">
        <v>22</v>
      </c>
      <c r="E772" t="s">
        <v>785</v>
      </c>
      <c r="J772" t="str">
        <f t="shared" si="25"/>
        <v/>
      </c>
      <c r="L772" t="e">
        <f>IFERROR(INDEX(Teams!A:E,MATCH(Schedule!F772,Teams!E:E,0),1),INDEX(Teams!G:K,MATCH(Schedule!F772,Teams!K:K,0),1))</f>
        <v>#N/A</v>
      </c>
      <c r="M772" t="e">
        <f>IFERROR(INDEX(Teams!A:E,MATCH(Schedule!H772,Teams!E:E,0),1),INDEX(Teams!G:K,MATCH(Schedule!H772,Teams!K:K,0),1))</f>
        <v>#N/A</v>
      </c>
    </row>
    <row r="773" spans="1:13">
      <c r="A773">
        <v>772</v>
      </c>
      <c r="B773" t="e">
        <f t="shared" si="24"/>
        <v>#N/A</v>
      </c>
      <c r="C773" s="38">
        <v>36313</v>
      </c>
      <c r="D773" t="s">
        <v>12</v>
      </c>
      <c r="E773" t="s">
        <v>786</v>
      </c>
      <c r="J773" t="str">
        <f t="shared" si="25"/>
        <v/>
      </c>
      <c r="L773" t="e">
        <f>IFERROR(INDEX(Teams!A:E,MATCH(Schedule!F773,Teams!E:E,0),1),INDEX(Teams!G:K,MATCH(Schedule!F773,Teams!K:K,0),1))</f>
        <v>#N/A</v>
      </c>
      <c r="M773" t="e">
        <f>IFERROR(INDEX(Teams!A:E,MATCH(Schedule!H773,Teams!E:E,0),1),INDEX(Teams!G:K,MATCH(Schedule!H773,Teams!K:K,0),1))</f>
        <v>#N/A</v>
      </c>
    </row>
    <row r="774" spans="1:13">
      <c r="A774">
        <v>773</v>
      </c>
      <c r="B774" t="e">
        <f t="shared" si="24"/>
        <v>#N/A</v>
      </c>
      <c r="C774" s="38">
        <v>36313</v>
      </c>
      <c r="D774" t="s">
        <v>122</v>
      </c>
      <c r="E774" t="s">
        <v>787</v>
      </c>
      <c r="J774" t="str">
        <f t="shared" si="25"/>
        <v/>
      </c>
      <c r="L774" t="e">
        <f>IFERROR(INDEX(Teams!A:E,MATCH(Schedule!F774,Teams!E:E,0),1),INDEX(Teams!G:K,MATCH(Schedule!F774,Teams!K:K,0),1))</f>
        <v>#N/A</v>
      </c>
      <c r="M774" t="e">
        <f>IFERROR(INDEX(Teams!A:E,MATCH(Schedule!H774,Teams!E:E,0),1),INDEX(Teams!G:K,MATCH(Schedule!H774,Teams!K:K,0),1))</f>
        <v>#N/A</v>
      </c>
    </row>
    <row r="775" spans="1:13">
      <c r="A775">
        <v>774</v>
      </c>
      <c r="B775" t="e">
        <f t="shared" si="24"/>
        <v>#N/A</v>
      </c>
      <c r="C775" s="38">
        <v>36313</v>
      </c>
      <c r="D775" t="s">
        <v>120</v>
      </c>
      <c r="E775" t="s">
        <v>788</v>
      </c>
      <c r="J775" t="str">
        <f t="shared" si="25"/>
        <v/>
      </c>
      <c r="L775" t="e">
        <f>IFERROR(INDEX(Teams!A:E,MATCH(Schedule!F775,Teams!E:E,0),1),INDEX(Teams!G:K,MATCH(Schedule!F775,Teams!K:K,0),1))</f>
        <v>#N/A</v>
      </c>
      <c r="M775" t="e">
        <f>IFERROR(INDEX(Teams!A:E,MATCH(Schedule!H775,Teams!E:E,0),1),INDEX(Teams!G:K,MATCH(Schedule!H775,Teams!K:K,0),1))</f>
        <v>#N/A</v>
      </c>
    </row>
    <row r="776" spans="1:13">
      <c r="A776">
        <v>775</v>
      </c>
      <c r="B776" t="e">
        <f t="shared" si="24"/>
        <v>#N/A</v>
      </c>
      <c r="C776" s="38">
        <v>36313</v>
      </c>
      <c r="D776" t="s">
        <v>20</v>
      </c>
      <c r="E776" t="s">
        <v>789</v>
      </c>
      <c r="J776" t="str">
        <f t="shared" si="25"/>
        <v/>
      </c>
      <c r="L776" t="e">
        <f>IFERROR(INDEX(Teams!A:E,MATCH(Schedule!F776,Teams!E:E,0),1),INDEX(Teams!G:K,MATCH(Schedule!F776,Teams!K:K,0),1))</f>
        <v>#N/A</v>
      </c>
      <c r="M776" t="e">
        <f>IFERROR(INDEX(Teams!A:E,MATCH(Schedule!H776,Teams!E:E,0),1),INDEX(Teams!G:K,MATCH(Schedule!H776,Teams!K:K,0),1))</f>
        <v>#N/A</v>
      </c>
    </row>
    <row r="777" spans="1:13">
      <c r="A777">
        <v>776</v>
      </c>
      <c r="B777" t="e">
        <f t="shared" si="24"/>
        <v>#N/A</v>
      </c>
      <c r="C777" s="38">
        <v>36313</v>
      </c>
      <c r="D777" t="s">
        <v>170</v>
      </c>
      <c r="E777" t="s">
        <v>790</v>
      </c>
      <c r="J777" t="str">
        <f t="shared" si="25"/>
        <v/>
      </c>
      <c r="L777" t="e">
        <f>IFERROR(INDEX(Teams!A:E,MATCH(Schedule!F777,Teams!E:E,0),1),INDEX(Teams!G:K,MATCH(Schedule!F777,Teams!K:K,0),1))</f>
        <v>#N/A</v>
      </c>
      <c r="M777" t="e">
        <f>IFERROR(INDEX(Teams!A:E,MATCH(Schedule!H777,Teams!E:E,0),1),INDEX(Teams!G:K,MATCH(Schedule!H777,Teams!K:K,0),1))</f>
        <v>#N/A</v>
      </c>
    </row>
    <row r="778" spans="1:13">
      <c r="A778">
        <v>777</v>
      </c>
      <c r="B778" t="e">
        <f t="shared" si="24"/>
        <v>#N/A</v>
      </c>
      <c r="C778" s="38">
        <v>36314</v>
      </c>
      <c r="D778" t="s">
        <v>118</v>
      </c>
      <c r="E778" t="s">
        <v>791</v>
      </c>
      <c r="J778" t="str">
        <f t="shared" si="25"/>
        <v/>
      </c>
      <c r="L778" t="e">
        <f>IFERROR(INDEX(Teams!A:E,MATCH(Schedule!F778,Teams!E:E,0),1),INDEX(Teams!G:K,MATCH(Schedule!F778,Teams!K:K,0),1))</f>
        <v>#N/A</v>
      </c>
      <c r="M778" t="e">
        <f>IFERROR(INDEX(Teams!A:E,MATCH(Schedule!H778,Teams!E:E,0),1),INDEX(Teams!G:K,MATCH(Schedule!H778,Teams!K:K,0),1))</f>
        <v>#N/A</v>
      </c>
    </row>
    <row r="779" spans="1:13">
      <c r="A779">
        <v>778</v>
      </c>
      <c r="B779" t="e">
        <f t="shared" si="24"/>
        <v>#N/A</v>
      </c>
      <c r="C779" s="38">
        <v>36314</v>
      </c>
      <c r="D779" t="s">
        <v>122</v>
      </c>
      <c r="E779" t="s">
        <v>792</v>
      </c>
      <c r="J779" t="str">
        <f t="shared" si="25"/>
        <v/>
      </c>
      <c r="L779" t="e">
        <f>IFERROR(INDEX(Teams!A:E,MATCH(Schedule!F779,Teams!E:E,0),1),INDEX(Teams!G:K,MATCH(Schedule!F779,Teams!K:K,0),1))</f>
        <v>#N/A</v>
      </c>
      <c r="M779" t="e">
        <f>IFERROR(INDEX(Teams!A:E,MATCH(Schedule!H779,Teams!E:E,0),1),INDEX(Teams!G:K,MATCH(Schedule!H779,Teams!K:K,0),1))</f>
        <v>#N/A</v>
      </c>
    </row>
    <row r="780" spans="1:13">
      <c r="A780">
        <v>779</v>
      </c>
      <c r="B780" t="e">
        <f t="shared" si="24"/>
        <v>#N/A</v>
      </c>
      <c r="C780" s="38">
        <v>36314</v>
      </c>
      <c r="D780" t="s">
        <v>120</v>
      </c>
      <c r="E780" t="s">
        <v>793</v>
      </c>
      <c r="J780" t="str">
        <f t="shared" si="25"/>
        <v/>
      </c>
      <c r="L780" t="e">
        <f>IFERROR(INDEX(Teams!A:E,MATCH(Schedule!F780,Teams!E:E,0),1),INDEX(Teams!G:K,MATCH(Schedule!F780,Teams!K:K,0),1))</f>
        <v>#N/A</v>
      </c>
      <c r="M780" t="e">
        <f>IFERROR(INDEX(Teams!A:E,MATCH(Schedule!H780,Teams!E:E,0),1),INDEX(Teams!G:K,MATCH(Schedule!H780,Teams!K:K,0),1))</f>
        <v>#N/A</v>
      </c>
    </row>
    <row r="781" spans="1:13">
      <c r="A781">
        <v>780</v>
      </c>
      <c r="B781" t="e">
        <f t="shared" si="24"/>
        <v>#N/A</v>
      </c>
      <c r="C781" s="38">
        <v>36314</v>
      </c>
      <c r="D781" t="s">
        <v>20</v>
      </c>
      <c r="E781" t="s">
        <v>794</v>
      </c>
      <c r="J781" t="str">
        <f t="shared" si="25"/>
        <v/>
      </c>
      <c r="L781" t="e">
        <f>IFERROR(INDEX(Teams!A:E,MATCH(Schedule!F781,Teams!E:E,0),1),INDEX(Teams!G:K,MATCH(Schedule!F781,Teams!K:K,0),1))</f>
        <v>#N/A</v>
      </c>
      <c r="M781" t="e">
        <f>IFERROR(INDEX(Teams!A:E,MATCH(Schedule!H781,Teams!E:E,0),1),INDEX(Teams!G:K,MATCH(Schedule!H781,Teams!K:K,0),1))</f>
        <v>#N/A</v>
      </c>
    </row>
    <row r="782" spans="1:13">
      <c r="A782">
        <v>781</v>
      </c>
      <c r="B782" t="e">
        <f t="shared" si="24"/>
        <v>#N/A</v>
      </c>
      <c r="C782" s="38">
        <v>36314</v>
      </c>
      <c r="D782" t="s">
        <v>170</v>
      </c>
      <c r="E782" t="s">
        <v>795</v>
      </c>
      <c r="J782" t="str">
        <f t="shared" si="25"/>
        <v/>
      </c>
      <c r="L782" t="e">
        <f>IFERROR(INDEX(Teams!A:E,MATCH(Schedule!F782,Teams!E:E,0),1),INDEX(Teams!G:K,MATCH(Schedule!F782,Teams!K:K,0),1))</f>
        <v>#N/A</v>
      </c>
      <c r="M782" t="e">
        <f>IFERROR(INDEX(Teams!A:E,MATCH(Schedule!H782,Teams!E:E,0),1),INDEX(Teams!G:K,MATCH(Schedule!H782,Teams!K:K,0),1))</f>
        <v>#N/A</v>
      </c>
    </row>
    <row r="783" spans="1:13">
      <c r="A783">
        <v>782</v>
      </c>
      <c r="B783" t="e">
        <f t="shared" si="24"/>
        <v>#N/A</v>
      </c>
      <c r="C783" s="38">
        <v>36315</v>
      </c>
      <c r="D783" t="s">
        <v>128</v>
      </c>
      <c r="E783" t="s">
        <v>796</v>
      </c>
      <c r="J783" t="str">
        <f t="shared" si="25"/>
        <v/>
      </c>
      <c r="L783" t="e">
        <f>IFERROR(INDEX(Teams!A:E,MATCH(Schedule!F783,Teams!E:E,0),1),INDEX(Teams!G:K,MATCH(Schedule!F783,Teams!K:K,0),1))</f>
        <v>#N/A</v>
      </c>
      <c r="M783" t="e">
        <f>IFERROR(INDEX(Teams!A:E,MATCH(Schedule!H783,Teams!E:E,0),1),INDEX(Teams!G:K,MATCH(Schedule!H783,Teams!K:K,0),1))</f>
        <v>#N/A</v>
      </c>
    </row>
    <row r="784" spans="1:13">
      <c r="A784">
        <v>783</v>
      </c>
      <c r="B784" t="e">
        <f t="shared" si="24"/>
        <v>#N/A</v>
      </c>
      <c r="C784" s="38">
        <v>36315</v>
      </c>
      <c r="D784" t="s">
        <v>16</v>
      </c>
      <c r="E784" t="s">
        <v>797</v>
      </c>
      <c r="J784" t="str">
        <f t="shared" si="25"/>
        <v/>
      </c>
      <c r="L784" t="e">
        <f>IFERROR(INDEX(Teams!A:E,MATCH(Schedule!F784,Teams!E:E,0),1),INDEX(Teams!G:K,MATCH(Schedule!F784,Teams!K:K,0),1))</f>
        <v>#N/A</v>
      </c>
      <c r="M784" t="e">
        <f>IFERROR(INDEX(Teams!A:E,MATCH(Schedule!H784,Teams!E:E,0),1),INDEX(Teams!G:K,MATCH(Schedule!H784,Teams!K:K,0),1))</f>
        <v>#N/A</v>
      </c>
    </row>
    <row r="785" spans="1:13">
      <c r="A785">
        <v>784</v>
      </c>
      <c r="B785" t="e">
        <f t="shared" si="24"/>
        <v>#N/A</v>
      </c>
      <c r="C785" s="38">
        <v>36315</v>
      </c>
      <c r="D785" t="s">
        <v>130</v>
      </c>
      <c r="E785" t="s">
        <v>798</v>
      </c>
      <c r="J785" t="str">
        <f t="shared" si="25"/>
        <v/>
      </c>
      <c r="L785" t="e">
        <f>IFERROR(INDEX(Teams!A:E,MATCH(Schedule!F785,Teams!E:E,0),1),INDEX(Teams!G:K,MATCH(Schedule!F785,Teams!K:K,0),1))</f>
        <v>#N/A</v>
      </c>
      <c r="M785" t="e">
        <f>IFERROR(INDEX(Teams!A:E,MATCH(Schedule!H785,Teams!E:E,0),1),INDEX(Teams!G:K,MATCH(Schedule!H785,Teams!K:K,0),1))</f>
        <v>#N/A</v>
      </c>
    </row>
    <row r="786" spans="1:13">
      <c r="A786">
        <v>785</v>
      </c>
      <c r="B786" t="e">
        <f t="shared" si="24"/>
        <v>#N/A</v>
      </c>
      <c r="C786" s="38">
        <v>36315</v>
      </c>
      <c r="D786" t="s">
        <v>113</v>
      </c>
      <c r="E786" t="s">
        <v>799</v>
      </c>
      <c r="J786" t="str">
        <f t="shared" si="25"/>
        <v/>
      </c>
      <c r="L786" t="e">
        <f>IFERROR(INDEX(Teams!A:E,MATCH(Schedule!F786,Teams!E:E,0),1),INDEX(Teams!G:K,MATCH(Schedule!F786,Teams!K:K,0),1))</f>
        <v>#N/A</v>
      </c>
      <c r="M786" t="e">
        <f>IFERROR(INDEX(Teams!A:E,MATCH(Schedule!H786,Teams!E:E,0),1),INDEX(Teams!G:K,MATCH(Schedule!H786,Teams!K:K,0),1))</f>
        <v>#N/A</v>
      </c>
    </row>
    <row r="787" spans="1:13">
      <c r="A787">
        <v>786</v>
      </c>
      <c r="B787" t="e">
        <f t="shared" si="24"/>
        <v>#N/A</v>
      </c>
      <c r="C787" s="38">
        <v>36315</v>
      </c>
      <c r="D787" t="s">
        <v>68</v>
      </c>
      <c r="E787" t="s">
        <v>800</v>
      </c>
      <c r="J787" t="str">
        <f t="shared" si="25"/>
        <v/>
      </c>
      <c r="L787" t="e">
        <f>IFERROR(INDEX(Teams!A:E,MATCH(Schedule!F787,Teams!E:E,0),1),INDEX(Teams!G:K,MATCH(Schedule!F787,Teams!K:K,0),1))</f>
        <v>#N/A</v>
      </c>
      <c r="M787" t="e">
        <f>IFERROR(INDEX(Teams!A:E,MATCH(Schedule!H787,Teams!E:E,0),1),INDEX(Teams!G:K,MATCH(Schedule!H787,Teams!K:K,0),1))</f>
        <v>#N/A</v>
      </c>
    </row>
    <row r="788" spans="1:13">
      <c r="A788">
        <v>787</v>
      </c>
      <c r="B788" t="e">
        <f t="shared" si="24"/>
        <v>#N/A</v>
      </c>
      <c r="C788" s="38">
        <v>36315</v>
      </c>
      <c r="D788" t="s">
        <v>29</v>
      </c>
      <c r="E788" t="s">
        <v>801</v>
      </c>
      <c r="J788" t="str">
        <f t="shared" si="25"/>
        <v/>
      </c>
      <c r="L788" t="e">
        <f>IFERROR(INDEX(Teams!A:E,MATCH(Schedule!F788,Teams!E:E,0),1),INDEX(Teams!G:K,MATCH(Schedule!F788,Teams!K:K,0),1))</f>
        <v>#N/A</v>
      </c>
      <c r="M788" t="e">
        <f>IFERROR(INDEX(Teams!A:E,MATCH(Schedule!H788,Teams!E:E,0),1),INDEX(Teams!G:K,MATCH(Schedule!H788,Teams!K:K,0),1))</f>
        <v>#N/A</v>
      </c>
    </row>
    <row r="789" spans="1:13">
      <c r="A789">
        <v>788</v>
      </c>
      <c r="B789" t="e">
        <f t="shared" si="24"/>
        <v>#N/A</v>
      </c>
      <c r="C789" s="38">
        <v>36315</v>
      </c>
      <c r="D789" t="s">
        <v>118</v>
      </c>
      <c r="E789" t="s">
        <v>802</v>
      </c>
      <c r="J789" t="str">
        <f t="shared" si="25"/>
        <v/>
      </c>
      <c r="L789" t="e">
        <f>IFERROR(INDEX(Teams!A:E,MATCH(Schedule!F789,Teams!E:E,0),1),INDEX(Teams!G:K,MATCH(Schedule!F789,Teams!K:K,0),1))</f>
        <v>#N/A</v>
      </c>
      <c r="M789" t="e">
        <f>IFERROR(INDEX(Teams!A:E,MATCH(Schedule!H789,Teams!E:E,0),1),INDEX(Teams!G:K,MATCH(Schedule!H789,Teams!K:K,0),1))</f>
        <v>#N/A</v>
      </c>
    </row>
    <row r="790" spans="1:13">
      <c r="A790">
        <v>789</v>
      </c>
      <c r="B790" t="e">
        <f t="shared" si="24"/>
        <v>#N/A</v>
      </c>
      <c r="C790" s="38">
        <v>36315</v>
      </c>
      <c r="D790" t="s">
        <v>65</v>
      </c>
      <c r="E790" t="s">
        <v>803</v>
      </c>
      <c r="J790" t="str">
        <f t="shared" si="25"/>
        <v/>
      </c>
      <c r="L790" t="e">
        <f>IFERROR(INDEX(Teams!A:E,MATCH(Schedule!F790,Teams!E:E,0),1),INDEX(Teams!G:K,MATCH(Schedule!F790,Teams!K:K,0),1))</f>
        <v>#N/A</v>
      </c>
      <c r="M790" t="e">
        <f>IFERROR(INDEX(Teams!A:E,MATCH(Schedule!H790,Teams!E:E,0),1),INDEX(Teams!G:K,MATCH(Schedule!H790,Teams!K:K,0),1))</f>
        <v>#N/A</v>
      </c>
    </row>
    <row r="791" spans="1:13">
      <c r="A791">
        <v>790</v>
      </c>
      <c r="B791" t="e">
        <f t="shared" si="24"/>
        <v>#N/A</v>
      </c>
      <c r="C791" s="38">
        <v>36315</v>
      </c>
      <c r="D791" t="s">
        <v>63</v>
      </c>
      <c r="E791" t="s">
        <v>804</v>
      </c>
      <c r="J791" t="str">
        <f t="shared" si="25"/>
        <v/>
      </c>
      <c r="L791" t="e">
        <f>IFERROR(INDEX(Teams!A:E,MATCH(Schedule!F791,Teams!E:E,0),1),INDEX(Teams!G:K,MATCH(Schedule!F791,Teams!K:K,0),1))</f>
        <v>#N/A</v>
      </c>
      <c r="M791" t="e">
        <f>IFERROR(INDEX(Teams!A:E,MATCH(Schedule!H791,Teams!E:E,0),1),INDEX(Teams!G:K,MATCH(Schedule!H791,Teams!K:K,0),1))</f>
        <v>#N/A</v>
      </c>
    </row>
    <row r="792" spans="1:13">
      <c r="A792">
        <v>791</v>
      </c>
      <c r="B792" t="e">
        <f t="shared" si="24"/>
        <v>#N/A</v>
      </c>
      <c r="C792" s="38">
        <v>36315</v>
      </c>
      <c r="D792" t="s">
        <v>10</v>
      </c>
      <c r="E792" t="s">
        <v>805</v>
      </c>
      <c r="J792" t="str">
        <f t="shared" si="25"/>
        <v/>
      </c>
      <c r="L792" t="e">
        <f>IFERROR(INDEX(Teams!A:E,MATCH(Schedule!F792,Teams!E:E,0),1),INDEX(Teams!G:K,MATCH(Schedule!F792,Teams!K:K,0),1))</f>
        <v>#N/A</v>
      </c>
      <c r="M792" t="e">
        <f>IFERROR(INDEX(Teams!A:E,MATCH(Schedule!H792,Teams!E:E,0),1),INDEX(Teams!G:K,MATCH(Schedule!H792,Teams!K:K,0),1))</f>
        <v>#N/A</v>
      </c>
    </row>
    <row r="793" spans="1:13">
      <c r="A793">
        <v>792</v>
      </c>
      <c r="B793" t="e">
        <f t="shared" si="24"/>
        <v>#N/A</v>
      </c>
      <c r="C793" s="38">
        <v>36315</v>
      </c>
      <c r="D793" t="s">
        <v>71</v>
      </c>
      <c r="E793" t="s">
        <v>806</v>
      </c>
      <c r="J793" t="str">
        <f t="shared" si="25"/>
        <v/>
      </c>
      <c r="L793" t="e">
        <f>IFERROR(INDEX(Teams!A:E,MATCH(Schedule!F793,Teams!E:E,0),1),INDEX(Teams!G:K,MATCH(Schedule!F793,Teams!K:K,0),1))</f>
        <v>#N/A</v>
      </c>
      <c r="M793" t="e">
        <f>IFERROR(INDEX(Teams!A:E,MATCH(Schedule!H793,Teams!E:E,0),1),INDEX(Teams!G:K,MATCH(Schedule!H793,Teams!K:K,0),1))</f>
        <v>#N/A</v>
      </c>
    </row>
    <row r="794" spans="1:13">
      <c r="A794">
        <v>793</v>
      </c>
      <c r="B794" t="e">
        <f t="shared" si="24"/>
        <v>#N/A</v>
      </c>
      <c r="C794" s="38">
        <v>36315</v>
      </c>
      <c r="D794" t="s">
        <v>0</v>
      </c>
      <c r="E794" t="s">
        <v>807</v>
      </c>
      <c r="J794" t="str">
        <f t="shared" si="25"/>
        <v/>
      </c>
      <c r="L794" t="e">
        <f>IFERROR(INDEX(Teams!A:E,MATCH(Schedule!F794,Teams!E:E,0),1),INDEX(Teams!G:K,MATCH(Schedule!F794,Teams!K:K,0),1))</f>
        <v>#N/A</v>
      </c>
      <c r="M794" t="e">
        <f>IFERROR(INDEX(Teams!A:E,MATCH(Schedule!H794,Teams!E:E,0),1),INDEX(Teams!G:K,MATCH(Schedule!H794,Teams!K:K,0),1))</f>
        <v>#N/A</v>
      </c>
    </row>
    <row r="795" spans="1:13">
      <c r="A795">
        <v>794</v>
      </c>
      <c r="B795" t="e">
        <f t="shared" si="24"/>
        <v>#N/A</v>
      </c>
      <c r="C795" s="38">
        <v>36315</v>
      </c>
      <c r="D795" t="s">
        <v>115</v>
      </c>
      <c r="E795" t="s">
        <v>808</v>
      </c>
      <c r="J795" t="str">
        <f t="shared" si="25"/>
        <v/>
      </c>
      <c r="L795" t="e">
        <f>IFERROR(INDEX(Teams!A:E,MATCH(Schedule!F795,Teams!E:E,0),1),INDEX(Teams!G:K,MATCH(Schedule!F795,Teams!K:K,0),1))</f>
        <v>#N/A</v>
      </c>
      <c r="M795" t="e">
        <f>IFERROR(INDEX(Teams!A:E,MATCH(Schedule!H795,Teams!E:E,0),1),INDEX(Teams!G:K,MATCH(Schedule!H795,Teams!K:K,0),1))</f>
        <v>#N/A</v>
      </c>
    </row>
    <row r="796" spans="1:13">
      <c r="A796">
        <v>795</v>
      </c>
      <c r="B796" t="e">
        <f t="shared" si="24"/>
        <v>#N/A</v>
      </c>
      <c r="C796" s="38">
        <v>36315</v>
      </c>
      <c r="D796" t="s">
        <v>126</v>
      </c>
      <c r="E796" t="s">
        <v>809</v>
      </c>
      <c r="J796" t="str">
        <f t="shared" si="25"/>
        <v/>
      </c>
      <c r="L796" t="e">
        <f>IFERROR(INDEX(Teams!A:E,MATCH(Schedule!F796,Teams!E:E,0),1),INDEX(Teams!G:K,MATCH(Schedule!F796,Teams!K:K,0),1))</f>
        <v>#N/A</v>
      </c>
      <c r="M796" t="e">
        <f>IFERROR(INDEX(Teams!A:E,MATCH(Schedule!H796,Teams!E:E,0),1),INDEX(Teams!G:K,MATCH(Schedule!H796,Teams!K:K,0),1))</f>
        <v>#N/A</v>
      </c>
    </row>
    <row r="797" spans="1:13">
      <c r="A797">
        <v>796</v>
      </c>
      <c r="B797" t="e">
        <f t="shared" si="24"/>
        <v>#N/A</v>
      </c>
      <c r="C797" s="38">
        <v>36316</v>
      </c>
      <c r="D797" t="s">
        <v>128</v>
      </c>
      <c r="E797" t="s">
        <v>810</v>
      </c>
      <c r="J797" t="str">
        <f t="shared" si="25"/>
        <v/>
      </c>
      <c r="L797" t="e">
        <f>IFERROR(INDEX(Teams!A:E,MATCH(Schedule!F797,Teams!E:E,0),1),INDEX(Teams!G:K,MATCH(Schedule!F797,Teams!K:K,0),1))</f>
        <v>#N/A</v>
      </c>
      <c r="M797" t="e">
        <f>IFERROR(INDEX(Teams!A:E,MATCH(Schedule!H797,Teams!E:E,0),1),INDEX(Teams!G:K,MATCH(Schedule!H797,Teams!K:K,0),1))</f>
        <v>#N/A</v>
      </c>
    </row>
    <row r="798" spans="1:13">
      <c r="A798">
        <v>797</v>
      </c>
      <c r="B798" t="e">
        <f t="shared" si="24"/>
        <v>#N/A</v>
      </c>
      <c r="C798" s="38">
        <v>36316</v>
      </c>
      <c r="D798" t="s">
        <v>16</v>
      </c>
      <c r="E798" t="s">
        <v>811</v>
      </c>
      <c r="J798" t="str">
        <f t="shared" si="25"/>
        <v/>
      </c>
      <c r="L798" t="e">
        <f>IFERROR(INDEX(Teams!A:E,MATCH(Schedule!F798,Teams!E:E,0),1),INDEX(Teams!G:K,MATCH(Schedule!F798,Teams!K:K,0),1))</f>
        <v>#N/A</v>
      </c>
      <c r="M798" t="e">
        <f>IFERROR(INDEX(Teams!A:E,MATCH(Schedule!H798,Teams!E:E,0),1),INDEX(Teams!G:K,MATCH(Schedule!H798,Teams!K:K,0),1))</f>
        <v>#N/A</v>
      </c>
    </row>
    <row r="799" spans="1:13">
      <c r="A799">
        <v>798</v>
      </c>
      <c r="B799" t="e">
        <f t="shared" si="24"/>
        <v>#N/A</v>
      </c>
      <c r="C799" s="38">
        <v>36316</v>
      </c>
      <c r="D799" t="s">
        <v>130</v>
      </c>
      <c r="E799" t="s">
        <v>812</v>
      </c>
      <c r="J799" t="str">
        <f t="shared" si="25"/>
        <v/>
      </c>
      <c r="L799" t="e">
        <f>IFERROR(INDEX(Teams!A:E,MATCH(Schedule!F799,Teams!E:E,0),1),INDEX(Teams!G:K,MATCH(Schedule!F799,Teams!K:K,0),1))</f>
        <v>#N/A</v>
      </c>
      <c r="M799" t="e">
        <f>IFERROR(INDEX(Teams!A:E,MATCH(Schedule!H799,Teams!E:E,0),1),INDEX(Teams!G:K,MATCH(Schedule!H799,Teams!K:K,0),1))</f>
        <v>#N/A</v>
      </c>
    </row>
    <row r="800" spans="1:13">
      <c r="A800">
        <v>799</v>
      </c>
      <c r="B800" t="e">
        <f t="shared" si="24"/>
        <v>#N/A</v>
      </c>
      <c r="C800" s="38">
        <v>36316</v>
      </c>
      <c r="D800" t="s">
        <v>113</v>
      </c>
      <c r="E800" t="s">
        <v>813</v>
      </c>
      <c r="J800" t="str">
        <f t="shared" si="25"/>
        <v/>
      </c>
      <c r="L800" t="e">
        <f>IFERROR(INDEX(Teams!A:E,MATCH(Schedule!F800,Teams!E:E,0),1),INDEX(Teams!G:K,MATCH(Schedule!F800,Teams!K:K,0),1))</f>
        <v>#N/A</v>
      </c>
      <c r="M800" t="e">
        <f>IFERROR(INDEX(Teams!A:E,MATCH(Schedule!H800,Teams!E:E,0),1),INDEX(Teams!G:K,MATCH(Schedule!H800,Teams!K:K,0),1))</f>
        <v>#N/A</v>
      </c>
    </row>
    <row r="801" spans="1:13">
      <c r="A801">
        <v>800</v>
      </c>
      <c r="B801" t="e">
        <f t="shared" si="24"/>
        <v>#N/A</v>
      </c>
      <c r="C801" s="38">
        <v>36316</v>
      </c>
      <c r="D801" t="s">
        <v>68</v>
      </c>
      <c r="E801" t="s">
        <v>814</v>
      </c>
      <c r="J801" t="str">
        <f t="shared" si="25"/>
        <v/>
      </c>
      <c r="L801" t="e">
        <f>IFERROR(INDEX(Teams!A:E,MATCH(Schedule!F801,Teams!E:E,0),1),INDEX(Teams!G:K,MATCH(Schedule!F801,Teams!K:K,0),1))</f>
        <v>#N/A</v>
      </c>
      <c r="M801" t="e">
        <f>IFERROR(INDEX(Teams!A:E,MATCH(Schedule!H801,Teams!E:E,0),1),INDEX(Teams!G:K,MATCH(Schedule!H801,Teams!K:K,0),1))</f>
        <v>#N/A</v>
      </c>
    </row>
    <row r="802" spans="1:13">
      <c r="A802">
        <v>801</v>
      </c>
      <c r="B802" t="e">
        <f t="shared" si="24"/>
        <v>#N/A</v>
      </c>
      <c r="C802" s="38">
        <v>36316</v>
      </c>
      <c r="D802" t="s">
        <v>29</v>
      </c>
      <c r="E802" t="s">
        <v>815</v>
      </c>
      <c r="J802" t="str">
        <f t="shared" si="25"/>
        <v/>
      </c>
      <c r="L802" t="e">
        <f>IFERROR(INDEX(Teams!A:E,MATCH(Schedule!F802,Teams!E:E,0),1),INDEX(Teams!G:K,MATCH(Schedule!F802,Teams!K:K,0),1))</f>
        <v>#N/A</v>
      </c>
      <c r="M802" t="e">
        <f>IFERROR(INDEX(Teams!A:E,MATCH(Schedule!H802,Teams!E:E,0),1),INDEX(Teams!G:K,MATCH(Schedule!H802,Teams!K:K,0),1))</f>
        <v>#N/A</v>
      </c>
    </row>
    <row r="803" spans="1:13">
      <c r="A803">
        <v>802</v>
      </c>
      <c r="B803" t="e">
        <f t="shared" si="24"/>
        <v>#N/A</v>
      </c>
      <c r="C803" s="38">
        <v>36316</v>
      </c>
      <c r="D803" t="s">
        <v>118</v>
      </c>
      <c r="E803" t="s">
        <v>816</v>
      </c>
      <c r="J803" t="str">
        <f t="shared" si="25"/>
        <v/>
      </c>
      <c r="L803" t="e">
        <f>IFERROR(INDEX(Teams!A:E,MATCH(Schedule!F803,Teams!E:E,0),1),INDEX(Teams!G:K,MATCH(Schedule!F803,Teams!K:K,0),1))</f>
        <v>#N/A</v>
      </c>
      <c r="M803" t="e">
        <f>IFERROR(INDEX(Teams!A:E,MATCH(Schedule!H803,Teams!E:E,0),1),INDEX(Teams!G:K,MATCH(Schedule!H803,Teams!K:K,0),1))</f>
        <v>#N/A</v>
      </c>
    </row>
    <row r="804" spans="1:13">
      <c r="A804">
        <v>803</v>
      </c>
      <c r="B804" t="e">
        <f t="shared" si="24"/>
        <v>#N/A</v>
      </c>
      <c r="C804" s="38">
        <v>36316</v>
      </c>
      <c r="D804" t="s">
        <v>65</v>
      </c>
      <c r="E804" t="s">
        <v>817</v>
      </c>
      <c r="J804" t="str">
        <f t="shared" si="25"/>
        <v/>
      </c>
      <c r="L804" t="e">
        <f>IFERROR(INDEX(Teams!A:E,MATCH(Schedule!F804,Teams!E:E,0),1),INDEX(Teams!G:K,MATCH(Schedule!F804,Teams!K:K,0),1))</f>
        <v>#N/A</v>
      </c>
      <c r="M804" t="e">
        <f>IFERROR(INDEX(Teams!A:E,MATCH(Schedule!H804,Teams!E:E,0),1),INDEX(Teams!G:K,MATCH(Schedule!H804,Teams!K:K,0),1))</f>
        <v>#N/A</v>
      </c>
    </row>
    <row r="805" spans="1:13">
      <c r="A805">
        <v>804</v>
      </c>
      <c r="B805" t="e">
        <f t="shared" si="24"/>
        <v>#N/A</v>
      </c>
      <c r="C805" s="38">
        <v>36316</v>
      </c>
      <c r="D805" t="s">
        <v>63</v>
      </c>
      <c r="E805" t="s">
        <v>818</v>
      </c>
      <c r="J805" t="str">
        <f t="shared" si="25"/>
        <v/>
      </c>
      <c r="L805" t="e">
        <f>IFERROR(INDEX(Teams!A:E,MATCH(Schedule!F805,Teams!E:E,0),1),INDEX(Teams!G:K,MATCH(Schedule!F805,Teams!K:K,0),1))</f>
        <v>#N/A</v>
      </c>
      <c r="M805" t="e">
        <f>IFERROR(INDEX(Teams!A:E,MATCH(Schedule!H805,Teams!E:E,0),1),INDEX(Teams!G:K,MATCH(Schedule!H805,Teams!K:K,0),1))</f>
        <v>#N/A</v>
      </c>
    </row>
    <row r="806" spans="1:13">
      <c r="A806">
        <v>805</v>
      </c>
      <c r="B806" t="e">
        <f t="shared" si="24"/>
        <v>#N/A</v>
      </c>
      <c r="C806" s="38">
        <v>36316</v>
      </c>
      <c r="D806" t="s">
        <v>10</v>
      </c>
      <c r="E806" t="s">
        <v>819</v>
      </c>
      <c r="J806" t="str">
        <f t="shared" si="25"/>
        <v/>
      </c>
      <c r="L806" t="e">
        <f>IFERROR(INDEX(Teams!A:E,MATCH(Schedule!F806,Teams!E:E,0),1),INDEX(Teams!G:K,MATCH(Schedule!F806,Teams!K:K,0),1))</f>
        <v>#N/A</v>
      </c>
      <c r="M806" t="e">
        <f>IFERROR(INDEX(Teams!A:E,MATCH(Schedule!H806,Teams!E:E,0),1),INDEX(Teams!G:K,MATCH(Schedule!H806,Teams!K:K,0),1))</f>
        <v>#N/A</v>
      </c>
    </row>
    <row r="807" spans="1:13">
      <c r="A807">
        <v>806</v>
      </c>
      <c r="B807" t="e">
        <f t="shared" si="24"/>
        <v>#N/A</v>
      </c>
      <c r="C807" s="38">
        <v>36316</v>
      </c>
      <c r="D807" t="s">
        <v>71</v>
      </c>
      <c r="E807" t="s">
        <v>820</v>
      </c>
      <c r="J807" t="str">
        <f t="shared" si="25"/>
        <v/>
      </c>
      <c r="L807" t="e">
        <f>IFERROR(INDEX(Teams!A:E,MATCH(Schedule!F807,Teams!E:E,0),1),INDEX(Teams!G:K,MATCH(Schedule!F807,Teams!K:K,0),1))</f>
        <v>#N/A</v>
      </c>
      <c r="M807" t="e">
        <f>IFERROR(INDEX(Teams!A:E,MATCH(Schedule!H807,Teams!E:E,0),1),INDEX(Teams!G:K,MATCH(Schedule!H807,Teams!K:K,0),1))</f>
        <v>#N/A</v>
      </c>
    </row>
    <row r="808" spans="1:13">
      <c r="A808">
        <v>807</v>
      </c>
      <c r="B808" t="e">
        <f t="shared" si="24"/>
        <v>#N/A</v>
      </c>
      <c r="C808" s="38">
        <v>36316</v>
      </c>
      <c r="D808" t="s">
        <v>0</v>
      </c>
      <c r="E808" t="s">
        <v>821</v>
      </c>
      <c r="J808" t="str">
        <f t="shared" si="25"/>
        <v/>
      </c>
      <c r="L808" t="e">
        <f>IFERROR(INDEX(Teams!A:E,MATCH(Schedule!F808,Teams!E:E,0),1),INDEX(Teams!G:K,MATCH(Schedule!F808,Teams!K:K,0),1))</f>
        <v>#N/A</v>
      </c>
      <c r="M808" t="e">
        <f>IFERROR(INDEX(Teams!A:E,MATCH(Schedule!H808,Teams!E:E,0),1),INDEX(Teams!G:K,MATCH(Schedule!H808,Teams!K:K,0),1))</f>
        <v>#N/A</v>
      </c>
    </row>
    <row r="809" spans="1:13">
      <c r="A809">
        <v>808</v>
      </c>
      <c r="B809" t="e">
        <f t="shared" si="24"/>
        <v>#N/A</v>
      </c>
      <c r="C809" s="38">
        <v>36316</v>
      </c>
      <c r="D809" t="s">
        <v>115</v>
      </c>
      <c r="E809" t="s">
        <v>822</v>
      </c>
      <c r="J809" t="str">
        <f t="shared" si="25"/>
        <v/>
      </c>
      <c r="L809" t="e">
        <f>IFERROR(INDEX(Teams!A:E,MATCH(Schedule!F809,Teams!E:E,0),1),INDEX(Teams!G:K,MATCH(Schedule!F809,Teams!K:K,0),1))</f>
        <v>#N/A</v>
      </c>
      <c r="M809" t="e">
        <f>IFERROR(INDEX(Teams!A:E,MATCH(Schedule!H809,Teams!E:E,0),1),INDEX(Teams!G:K,MATCH(Schedule!H809,Teams!K:K,0),1))</f>
        <v>#N/A</v>
      </c>
    </row>
    <row r="810" spans="1:13">
      <c r="A810">
        <v>809</v>
      </c>
      <c r="B810" t="e">
        <f t="shared" si="24"/>
        <v>#N/A</v>
      </c>
      <c r="C810" s="38">
        <v>36316</v>
      </c>
      <c r="D810" t="s">
        <v>126</v>
      </c>
      <c r="E810" t="s">
        <v>823</v>
      </c>
      <c r="J810" t="str">
        <f t="shared" si="25"/>
        <v/>
      </c>
      <c r="L810" t="e">
        <f>IFERROR(INDEX(Teams!A:E,MATCH(Schedule!F810,Teams!E:E,0),1),INDEX(Teams!G:K,MATCH(Schedule!F810,Teams!K:K,0),1))</f>
        <v>#N/A</v>
      </c>
      <c r="M810" t="e">
        <f>IFERROR(INDEX(Teams!A:E,MATCH(Schedule!H810,Teams!E:E,0),1),INDEX(Teams!G:K,MATCH(Schedule!H810,Teams!K:K,0),1))</f>
        <v>#N/A</v>
      </c>
    </row>
    <row r="811" spans="1:13">
      <c r="A811">
        <v>810</v>
      </c>
      <c r="B811" t="e">
        <f t="shared" si="24"/>
        <v>#N/A</v>
      </c>
      <c r="C811" s="38">
        <v>36316</v>
      </c>
      <c r="D811" t="s">
        <v>2</v>
      </c>
      <c r="E811" t="s">
        <v>824</v>
      </c>
      <c r="J811" t="str">
        <f t="shared" si="25"/>
        <v/>
      </c>
      <c r="L811" t="e">
        <f>IFERROR(INDEX(Teams!A:E,MATCH(Schedule!F811,Teams!E:E,0),1),INDEX(Teams!G:K,MATCH(Schedule!F811,Teams!K:K,0),1))</f>
        <v>#N/A</v>
      </c>
      <c r="M811" t="e">
        <f>IFERROR(INDEX(Teams!A:E,MATCH(Schedule!H811,Teams!E:E,0),1),INDEX(Teams!G:K,MATCH(Schedule!H811,Teams!K:K,0),1))</f>
        <v>#N/A</v>
      </c>
    </row>
    <row r="812" spans="1:13">
      <c r="A812">
        <v>811</v>
      </c>
      <c r="B812" t="e">
        <f t="shared" si="24"/>
        <v>#N/A</v>
      </c>
      <c r="C812" s="38">
        <v>36316</v>
      </c>
      <c r="D812" t="s">
        <v>2</v>
      </c>
      <c r="E812" t="s">
        <v>825</v>
      </c>
      <c r="J812" t="str">
        <f t="shared" si="25"/>
        <v/>
      </c>
      <c r="L812" t="e">
        <f>IFERROR(INDEX(Teams!A:E,MATCH(Schedule!F812,Teams!E:E,0),1),INDEX(Teams!G:K,MATCH(Schedule!F812,Teams!K:K,0),1))</f>
        <v>#N/A</v>
      </c>
      <c r="M812" t="e">
        <f>IFERROR(INDEX(Teams!A:E,MATCH(Schedule!H812,Teams!E:E,0),1),INDEX(Teams!G:K,MATCH(Schedule!H812,Teams!K:K,0),1))</f>
        <v>#N/A</v>
      </c>
    </row>
    <row r="813" spans="1:13">
      <c r="A813">
        <v>812</v>
      </c>
      <c r="B813" t="e">
        <f t="shared" si="24"/>
        <v>#N/A</v>
      </c>
      <c r="C813" s="38">
        <v>36317</v>
      </c>
      <c r="D813" t="s">
        <v>128</v>
      </c>
      <c r="E813" t="s">
        <v>826</v>
      </c>
      <c r="J813" t="str">
        <f t="shared" si="25"/>
        <v/>
      </c>
      <c r="L813" t="e">
        <f>IFERROR(INDEX(Teams!A:E,MATCH(Schedule!F813,Teams!E:E,0),1),INDEX(Teams!G:K,MATCH(Schedule!F813,Teams!K:K,0),1))</f>
        <v>#N/A</v>
      </c>
      <c r="M813" t="e">
        <f>IFERROR(INDEX(Teams!A:E,MATCH(Schedule!H813,Teams!E:E,0),1),INDEX(Teams!G:K,MATCH(Schedule!H813,Teams!K:K,0),1))</f>
        <v>#N/A</v>
      </c>
    </row>
    <row r="814" spans="1:13">
      <c r="A814">
        <v>813</v>
      </c>
      <c r="B814" t="e">
        <f t="shared" si="24"/>
        <v>#N/A</v>
      </c>
      <c r="C814" s="38">
        <v>36317</v>
      </c>
      <c r="D814" t="s">
        <v>16</v>
      </c>
      <c r="E814" t="s">
        <v>827</v>
      </c>
      <c r="J814" t="str">
        <f t="shared" si="25"/>
        <v/>
      </c>
      <c r="L814" t="e">
        <f>IFERROR(INDEX(Teams!A:E,MATCH(Schedule!F814,Teams!E:E,0),1),INDEX(Teams!G:K,MATCH(Schedule!F814,Teams!K:K,0),1))</f>
        <v>#N/A</v>
      </c>
      <c r="M814" t="e">
        <f>IFERROR(INDEX(Teams!A:E,MATCH(Schedule!H814,Teams!E:E,0),1),INDEX(Teams!G:K,MATCH(Schedule!H814,Teams!K:K,0),1))</f>
        <v>#N/A</v>
      </c>
    </row>
    <row r="815" spans="1:13">
      <c r="A815">
        <v>814</v>
      </c>
      <c r="B815" t="e">
        <f t="shared" si="24"/>
        <v>#N/A</v>
      </c>
      <c r="C815" s="38">
        <v>36317</v>
      </c>
      <c r="D815" t="s">
        <v>130</v>
      </c>
      <c r="E815" t="s">
        <v>828</v>
      </c>
      <c r="J815" t="str">
        <f t="shared" si="25"/>
        <v/>
      </c>
      <c r="L815" t="e">
        <f>IFERROR(INDEX(Teams!A:E,MATCH(Schedule!F815,Teams!E:E,0),1),INDEX(Teams!G:K,MATCH(Schedule!F815,Teams!K:K,0),1))</f>
        <v>#N/A</v>
      </c>
      <c r="M815" t="e">
        <f>IFERROR(INDEX(Teams!A:E,MATCH(Schedule!H815,Teams!E:E,0),1),INDEX(Teams!G:K,MATCH(Schedule!H815,Teams!K:K,0),1))</f>
        <v>#N/A</v>
      </c>
    </row>
    <row r="816" spans="1:13">
      <c r="A816">
        <v>815</v>
      </c>
      <c r="B816" t="e">
        <f t="shared" si="24"/>
        <v>#N/A</v>
      </c>
      <c r="C816" s="38">
        <v>36317</v>
      </c>
      <c r="D816" t="s">
        <v>113</v>
      </c>
      <c r="E816" t="s">
        <v>829</v>
      </c>
      <c r="J816" t="str">
        <f t="shared" si="25"/>
        <v/>
      </c>
      <c r="L816" t="e">
        <f>IFERROR(INDEX(Teams!A:E,MATCH(Schedule!F816,Teams!E:E,0),1),INDEX(Teams!G:K,MATCH(Schedule!F816,Teams!K:K,0),1))</f>
        <v>#N/A</v>
      </c>
      <c r="M816" t="e">
        <f>IFERROR(INDEX(Teams!A:E,MATCH(Schedule!H816,Teams!E:E,0),1),INDEX(Teams!G:K,MATCH(Schedule!H816,Teams!K:K,0),1))</f>
        <v>#N/A</v>
      </c>
    </row>
    <row r="817" spans="1:13">
      <c r="A817">
        <v>816</v>
      </c>
      <c r="B817" t="e">
        <f t="shared" si="24"/>
        <v>#N/A</v>
      </c>
      <c r="C817" s="38">
        <v>36317</v>
      </c>
      <c r="D817" t="s">
        <v>2</v>
      </c>
      <c r="E817" t="s">
        <v>830</v>
      </c>
      <c r="J817" t="str">
        <f t="shared" si="25"/>
        <v/>
      </c>
      <c r="L817" t="e">
        <f>IFERROR(INDEX(Teams!A:E,MATCH(Schedule!F817,Teams!E:E,0),1),INDEX(Teams!G:K,MATCH(Schedule!F817,Teams!K:K,0),1))</f>
        <v>#N/A</v>
      </c>
      <c r="M817" t="e">
        <f>IFERROR(INDEX(Teams!A:E,MATCH(Schedule!H817,Teams!E:E,0),1),INDEX(Teams!G:K,MATCH(Schedule!H817,Teams!K:K,0),1))</f>
        <v>#N/A</v>
      </c>
    </row>
    <row r="818" spans="1:13">
      <c r="A818">
        <v>817</v>
      </c>
      <c r="B818" t="e">
        <f t="shared" si="24"/>
        <v>#N/A</v>
      </c>
      <c r="C818" s="38">
        <v>36317</v>
      </c>
      <c r="D818" t="s">
        <v>68</v>
      </c>
      <c r="E818" t="s">
        <v>831</v>
      </c>
      <c r="J818" t="str">
        <f t="shared" si="25"/>
        <v/>
      </c>
      <c r="L818" t="e">
        <f>IFERROR(INDEX(Teams!A:E,MATCH(Schedule!F818,Teams!E:E,0),1),INDEX(Teams!G:K,MATCH(Schedule!F818,Teams!K:K,0),1))</f>
        <v>#N/A</v>
      </c>
      <c r="M818" t="e">
        <f>IFERROR(INDEX(Teams!A:E,MATCH(Schedule!H818,Teams!E:E,0),1),INDEX(Teams!G:K,MATCH(Schedule!H818,Teams!K:K,0),1))</f>
        <v>#N/A</v>
      </c>
    </row>
    <row r="819" spans="1:13">
      <c r="A819">
        <v>818</v>
      </c>
      <c r="B819" t="e">
        <f t="shared" si="24"/>
        <v>#N/A</v>
      </c>
      <c r="C819" s="38">
        <v>36317</v>
      </c>
      <c r="D819" t="s">
        <v>29</v>
      </c>
      <c r="E819" t="s">
        <v>832</v>
      </c>
      <c r="J819" t="str">
        <f t="shared" si="25"/>
        <v/>
      </c>
      <c r="L819" t="e">
        <f>IFERROR(INDEX(Teams!A:E,MATCH(Schedule!F819,Teams!E:E,0),1),INDEX(Teams!G:K,MATCH(Schedule!F819,Teams!K:K,0),1))</f>
        <v>#N/A</v>
      </c>
      <c r="M819" t="e">
        <f>IFERROR(INDEX(Teams!A:E,MATCH(Schedule!H819,Teams!E:E,0),1),INDEX(Teams!G:K,MATCH(Schedule!H819,Teams!K:K,0),1))</f>
        <v>#N/A</v>
      </c>
    </row>
    <row r="820" spans="1:13">
      <c r="A820">
        <v>819</v>
      </c>
      <c r="B820" t="e">
        <f t="shared" si="24"/>
        <v>#N/A</v>
      </c>
      <c r="C820" s="38">
        <v>36317</v>
      </c>
      <c r="D820" t="s">
        <v>118</v>
      </c>
      <c r="E820" t="s">
        <v>833</v>
      </c>
      <c r="J820" t="str">
        <f t="shared" si="25"/>
        <v/>
      </c>
      <c r="L820" t="e">
        <f>IFERROR(INDEX(Teams!A:E,MATCH(Schedule!F820,Teams!E:E,0),1),INDEX(Teams!G:K,MATCH(Schedule!F820,Teams!K:K,0),1))</f>
        <v>#N/A</v>
      </c>
      <c r="M820" t="e">
        <f>IFERROR(INDEX(Teams!A:E,MATCH(Schedule!H820,Teams!E:E,0),1),INDEX(Teams!G:K,MATCH(Schedule!H820,Teams!K:K,0),1))</f>
        <v>#N/A</v>
      </c>
    </row>
    <row r="821" spans="1:13">
      <c r="A821">
        <v>820</v>
      </c>
      <c r="B821" t="e">
        <f t="shared" si="24"/>
        <v>#N/A</v>
      </c>
      <c r="C821" s="38">
        <v>36317</v>
      </c>
      <c r="D821" t="s">
        <v>65</v>
      </c>
      <c r="E821" t="s">
        <v>834</v>
      </c>
      <c r="J821" t="str">
        <f t="shared" si="25"/>
        <v/>
      </c>
      <c r="L821" t="e">
        <f>IFERROR(INDEX(Teams!A:E,MATCH(Schedule!F821,Teams!E:E,0),1),INDEX(Teams!G:K,MATCH(Schedule!F821,Teams!K:K,0),1))</f>
        <v>#N/A</v>
      </c>
      <c r="M821" t="e">
        <f>IFERROR(INDEX(Teams!A:E,MATCH(Schedule!H821,Teams!E:E,0),1),INDEX(Teams!G:K,MATCH(Schedule!H821,Teams!K:K,0),1))</f>
        <v>#N/A</v>
      </c>
    </row>
    <row r="822" spans="1:13">
      <c r="A822">
        <v>821</v>
      </c>
      <c r="B822" t="e">
        <f t="shared" si="24"/>
        <v>#N/A</v>
      </c>
      <c r="C822" s="38">
        <v>36317</v>
      </c>
      <c r="D822" t="s">
        <v>63</v>
      </c>
      <c r="E822" t="s">
        <v>835</v>
      </c>
      <c r="J822" t="str">
        <f t="shared" si="25"/>
        <v/>
      </c>
      <c r="L822" t="e">
        <f>IFERROR(INDEX(Teams!A:E,MATCH(Schedule!F822,Teams!E:E,0),1),INDEX(Teams!G:K,MATCH(Schedule!F822,Teams!K:K,0),1))</f>
        <v>#N/A</v>
      </c>
      <c r="M822" t="e">
        <f>IFERROR(INDEX(Teams!A:E,MATCH(Schedule!H822,Teams!E:E,0),1),INDEX(Teams!G:K,MATCH(Schedule!H822,Teams!K:K,0),1))</f>
        <v>#N/A</v>
      </c>
    </row>
    <row r="823" spans="1:13">
      <c r="A823">
        <v>822</v>
      </c>
      <c r="B823" t="e">
        <f t="shared" si="24"/>
        <v>#N/A</v>
      </c>
      <c r="C823" s="38">
        <v>36317</v>
      </c>
      <c r="D823" t="s">
        <v>10</v>
      </c>
      <c r="E823" t="s">
        <v>836</v>
      </c>
      <c r="J823" t="str">
        <f t="shared" si="25"/>
        <v/>
      </c>
      <c r="L823" t="e">
        <f>IFERROR(INDEX(Teams!A:E,MATCH(Schedule!F823,Teams!E:E,0),1),INDEX(Teams!G:K,MATCH(Schedule!F823,Teams!K:K,0),1))</f>
        <v>#N/A</v>
      </c>
      <c r="M823" t="e">
        <f>IFERROR(INDEX(Teams!A:E,MATCH(Schedule!H823,Teams!E:E,0),1),INDEX(Teams!G:K,MATCH(Schedule!H823,Teams!K:K,0),1))</f>
        <v>#N/A</v>
      </c>
    </row>
    <row r="824" spans="1:13">
      <c r="A824">
        <v>823</v>
      </c>
      <c r="B824" t="e">
        <f t="shared" si="24"/>
        <v>#N/A</v>
      </c>
      <c r="C824" s="38">
        <v>36317</v>
      </c>
      <c r="D824" t="s">
        <v>71</v>
      </c>
      <c r="E824" t="s">
        <v>837</v>
      </c>
      <c r="J824" t="str">
        <f t="shared" si="25"/>
        <v/>
      </c>
      <c r="L824" t="e">
        <f>IFERROR(INDEX(Teams!A:E,MATCH(Schedule!F824,Teams!E:E,0),1),INDEX(Teams!G:K,MATCH(Schedule!F824,Teams!K:K,0),1))</f>
        <v>#N/A</v>
      </c>
      <c r="M824" t="e">
        <f>IFERROR(INDEX(Teams!A:E,MATCH(Schedule!H824,Teams!E:E,0),1),INDEX(Teams!G:K,MATCH(Schedule!H824,Teams!K:K,0),1))</f>
        <v>#N/A</v>
      </c>
    </row>
    <row r="825" spans="1:13">
      <c r="A825">
        <v>824</v>
      </c>
      <c r="B825" t="e">
        <f t="shared" si="24"/>
        <v>#N/A</v>
      </c>
      <c r="C825" s="38">
        <v>36317</v>
      </c>
      <c r="D825" t="s">
        <v>0</v>
      </c>
      <c r="E825" t="s">
        <v>838</v>
      </c>
      <c r="J825" t="str">
        <f t="shared" si="25"/>
        <v/>
      </c>
      <c r="L825" t="e">
        <f>IFERROR(INDEX(Teams!A:E,MATCH(Schedule!F825,Teams!E:E,0),1),INDEX(Teams!G:K,MATCH(Schedule!F825,Teams!K:K,0),1))</f>
        <v>#N/A</v>
      </c>
      <c r="M825" t="e">
        <f>IFERROR(INDEX(Teams!A:E,MATCH(Schedule!H825,Teams!E:E,0),1),INDEX(Teams!G:K,MATCH(Schedule!H825,Teams!K:K,0),1))</f>
        <v>#N/A</v>
      </c>
    </row>
    <row r="826" spans="1:13">
      <c r="A826">
        <v>825</v>
      </c>
      <c r="B826" t="e">
        <f t="shared" si="24"/>
        <v>#N/A</v>
      </c>
      <c r="C826" s="38">
        <v>36317</v>
      </c>
      <c r="D826" t="s">
        <v>115</v>
      </c>
      <c r="E826" t="s">
        <v>839</v>
      </c>
      <c r="J826" t="str">
        <f t="shared" si="25"/>
        <v/>
      </c>
      <c r="L826" t="e">
        <f>IFERROR(INDEX(Teams!A:E,MATCH(Schedule!F826,Teams!E:E,0),1),INDEX(Teams!G:K,MATCH(Schedule!F826,Teams!K:K,0),1))</f>
        <v>#N/A</v>
      </c>
      <c r="M826" t="e">
        <f>IFERROR(INDEX(Teams!A:E,MATCH(Schedule!H826,Teams!E:E,0),1),INDEX(Teams!G:K,MATCH(Schedule!H826,Teams!K:K,0),1))</f>
        <v>#N/A</v>
      </c>
    </row>
    <row r="827" spans="1:13">
      <c r="A827">
        <v>826</v>
      </c>
      <c r="B827" t="e">
        <f t="shared" si="24"/>
        <v>#N/A</v>
      </c>
      <c r="C827" s="38">
        <v>36317</v>
      </c>
      <c r="D827" t="s">
        <v>126</v>
      </c>
      <c r="E827" t="s">
        <v>840</v>
      </c>
      <c r="J827" t="str">
        <f t="shared" si="25"/>
        <v/>
      </c>
      <c r="L827" t="e">
        <f>IFERROR(INDEX(Teams!A:E,MATCH(Schedule!F827,Teams!E:E,0),1),INDEX(Teams!G:K,MATCH(Schedule!F827,Teams!K:K,0),1))</f>
        <v>#N/A</v>
      </c>
      <c r="M827" t="e">
        <f>IFERROR(INDEX(Teams!A:E,MATCH(Schedule!H827,Teams!E:E,0),1),INDEX(Teams!G:K,MATCH(Schedule!H827,Teams!K:K,0),1))</f>
        <v>#N/A</v>
      </c>
    </row>
    <row r="828" spans="1:13">
      <c r="A828">
        <v>827</v>
      </c>
      <c r="B828" t="e">
        <f t="shared" si="24"/>
        <v>#N/A</v>
      </c>
      <c r="C828" s="38">
        <v>36318</v>
      </c>
      <c r="D828" t="s">
        <v>126</v>
      </c>
      <c r="E828" t="s">
        <v>841</v>
      </c>
      <c r="J828" t="str">
        <f t="shared" si="25"/>
        <v/>
      </c>
      <c r="L828" t="e">
        <f>IFERROR(INDEX(Teams!A:E,MATCH(Schedule!F828,Teams!E:E,0),1),INDEX(Teams!G:K,MATCH(Schedule!F828,Teams!K:K,0),1))</f>
        <v>#N/A</v>
      </c>
      <c r="M828" t="e">
        <f>IFERROR(INDEX(Teams!A:E,MATCH(Schedule!H828,Teams!E:E,0),1),INDEX(Teams!G:K,MATCH(Schedule!H828,Teams!K:K,0),1))</f>
        <v>#N/A</v>
      </c>
    </row>
    <row r="829" spans="1:13">
      <c r="A829">
        <v>828</v>
      </c>
      <c r="B829" t="e">
        <f t="shared" si="24"/>
        <v>#N/A</v>
      </c>
      <c r="C829" s="38">
        <v>36318</v>
      </c>
      <c r="D829" t="s">
        <v>63</v>
      </c>
      <c r="E829" t="s">
        <v>842</v>
      </c>
      <c r="J829" t="str">
        <f t="shared" si="25"/>
        <v/>
      </c>
      <c r="L829" t="e">
        <f>IFERROR(INDEX(Teams!A:E,MATCH(Schedule!F829,Teams!E:E,0),1),INDEX(Teams!G:K,MATCH(Schedule!F829,Teams!K:K,0),1))</f>
        <v>#N/A</v>
      </c>
      <c r="M829" t="e">
        <f>IFERROR(INDEX(Teams!A:E,MATCH(Schedule!H829,Teams!E:E,0),1),INDEX(Teams!G:K,MATCH(Schedule!H829,Teams!K:K,0),1))</f>
        <v>#N/A</v>
      </c>
    </row>
    <row r="830" spans="1:13">
      <c r="A830">
        <v>829</v>
      </c>
      <c r="B830" t="e">
        <f t="shared" si="24"/>
        <v>#N/A</v>
      </c>
      <c r="C830" s="38">
        <v>36318</v>
      </c>
      <c r="D830" t="s">
        <v>60</v>
      </c>
      <c r="E830" t="s">
        <v>843</v>
      </c>
      <c r="J830" t="str">
        <f t="shared" si="25"/>
        <v/>
      </c>
      <c r="L830" t="e">
        <f>IFERROR(INDEX(Teams!A:E,MATCH(Schedule!F830,Teams!E:E,0),1),INDEX(Teams!G:K,MATCH(Schedule!F830,Teams!K:K,0),1))</f>
        <v>#N/A</v>
      </c>
      <c r="M830" t="e">
        <f>IFERROR(INDEX(Teams!A:E,MATCH(Schedule!H830,Teams!E:E,0),1),INDEX(Teams!G:K,MATCH(Schedule!H830,Teams!K:K,0),1))</f>
        <v>#N/A</v>
      </c>
    </row>
    <row r="831" spans="1:13">
      <c r="A831">
        <v>830</v>
      </c>
      <c r="B831" t="e">
        <f t="shared" si="24"/>
        <v>#N/A</v>
      </c>
      <c r="C831" s="38">
        <v>36318</v>
      </c>
      <c r="D831" t="s">
        <v>29</v>
      </c>
      <c r="E831" t="s">
        <v>844</v>
      </c>
      <c r="J831" t="str">
        <f t="shared" si="25"/>
        <v/>
      </c>
      <c r="L831" t="e">
        <f>IFERROR(INDEX(Teams!A:E,MATCH(Schedule!F831,Teams!E:E,0),1),INDEX(Teams!G:K,MATCH(Schedule!F831,Teams!K:K,0),1))</f>
        <v>#N/A</v>
      </c>
      <c r="M831" t="e">
        <f>IFERROR(INDEX(Teams!A:E,MATCH(Schedule!H831,Teams!E:E,0),1),INDEX(Teams!G:K,MATCH(Schedule!H831,Teams!K:K,0),1))</f>
        <v>#N/A</v>
      </c>
    </row>
    <row r="832" spans="1:13">
      <c r="A832">
        <v>831</v>
      </c>
      <c r="B832" t="e">
        <f t="shared" si="24"/>
        <v>#N/A</v>
      </c>
      <c r="C832" s="38">
        <v>36318</v>
      </c>
      <c r="D832" t="s">
        <v>71</v>
      </c>
      <c r="E832" t="s">
        <v>845</v>
      </c>
      <c r="J832" t="str">
        <f t="shared" si="25"/>
        <v/>
      </c>
      <c r="L832" t="e">
        <f>IFERROR(INDEX(Teams!A:E,MATCH(Schedule!F832,Teams!E:E,0),1),INDEX(Teams!G:K,MATCH(Schedule!F832,Teams!K:K,0),1))</f>
        <v>#N/A</v>
      </c>
      <c r="M832" t="e">
        <f>IFERROR(INDEX(Teams!A:E,MATCH(Schedule!H832,Teams!E:E,0),1),INDEX(Teams!G:K,MATCH(Schedule!H832,Teams!K:K,0),1))</f>
        <v>#N/A</v>
      </c>
    </row>
    <row r="833" spans="1:13">
      <c r="A833">
        <v>832</v>
      </c>
      <c r="B833" t="e">
        <f t="shared" si="24"/>
        <v>#N/A</v>
      </c>
      <c r="C833" s="38">
        <v>36318</v>
      </c>
      <c r="D833" t="s">
        <v>120</v>
      </c>
      <c r="E833" t="s">
        <v>846</v>
      </c>
      <c r="J833" t="str">
        <f t="shared" si="25"/>
        <v/>
      </c>
      <c r="L833" t="e">
        <f>IFERROR(INDEX(Teams!A:E,MATCH(Schedule!F833,Teams!E:E,0),1),INDEX(Teams!G:K,MATCH(Schedule!F833,Teams!K:K,0),1))</f>
        <v>#N/A</v>
      </c>
      <c r="M833" t="e">
        <f>IFERROR(INDEX(Teams!A:E,MATCH(Schedule!H833,Teams!E:E,0),1),INDEX(Teams!G:K,MATCH(Schedule!H833,Teams!K:K,0),1))</f>
        <v>#N/A</v>
      </c>
    </row>
    <row r="834" spans="1:13">
      <c r="A834">
        <v>833</v>
      </c>
      <c r="B834" t="e">
        <f t="shared" si="24"/>
        <v>#N/A</v>
      </c>
      <c r="C834" s="38">
        <v>36318</v>
      </c>
      <c r="D834" t="s">
        <v>115</v>
      </c>
      <c r="E834" t="s">
        <v>847</v>
      </c>
      <c r="J834" t="str">
        <f t="shared" si="25"/>
        <v/>
      </c>
      <c r="L834" t="e">
        <f>IFERROR(INDEX(Teams!A:E,MATCH(Schedule!F834,Teams!E:E,0),1),INDEX(Teams!G:K,MATCH(Schedule!F834,Teams!K:K,0),1))</f>
        <v>#N/A</v>
      </c>
      <c r="M834" t="e">
        <f>IFERROR(INDEX(Teams!A:E,MATCH(Schedule!H834,Teams!E:E,0),1),INDEX(Teams!G:K,MATCH(Schedule!H834,Teams!K:K,0),1))</f>
        <v>#N/A</v>
      </c>
    </row>
    <row r="835" spans="1:13">
      <c r="A835">
        <v>834</v>
      </c>
      <c r="B835" t="e">
        <f t="shared" ref="B835:B898" si="26">TEXT(C835,"yyyymmdd")&amp;"_"&amp;L835&amp;"@"&amp;M835</f>
        <v>#N/A</v>
      </c>
      <c r="C835" s="38">
        <v>36318</v>
      </c>
      <c r="D835" t="s">
        <v>128</v>
      </c>
      <c r="E835" t="s">
        <v>848</v>
      </c>
      <c r="J835" t="str">
        <f t="shared" ref="J835:J898" si="27">IF(I835&gt;G835,"W",IF(I835=G835,"","L"))</f>
        <v/>
      </c>
      <c r="L835" t="e">
        <f>IFERROR(INDEX(Teams!A:E,MATCH(Schedule!F835,Teams!E:E,0),1),INDEX(Teams!G:K,MATCH(Schedule!F835,Teams!K:K,0),1))</f>
        <v>#N/A</v>
      </c>
      <c r="M835" t="e">
        <f>IFERROR(INDEX(Teams!A:E,MATCH(Schedule!H835,Teams!E:E,0),1),INDEX(Teams!G:K,MATCH(Schedule!H835,Teams!K:K,0),1))</f>
        <v>#N/A</v>
      </c>
    </row>
    <row r="836" spans="1:13">
      <c r="A836">
        <v>835</v>
      </c>
      <c r="B836" t="e">
        <f t="shared" si="26"/>
        <v>#N/A</v>
      </c>
      <c r="C836" s="38">
        <v>36318</v>
      </c>
      <c r="D836" t="s">
        <v>2</v>
      </c>
      <c r="E836" t="s">
        <v>849</v>
      </c>
      <c r="J836" t="str">
        <f t="shared" si="27"/>
        <v/>
      </c>
      <c r="L836" t="e">
        <f>IFERROR(INDEX(Teams!A:E,MATCH(Schedule!F836,Teams!E:E,0),1),INDEX(Teams!G:K,MATCH(Schedule!F836,Teams!K:K,0),1))</f>
        <v>#N/A</v>
      </c>
      <c r="M836" t="e">
        <f>IFERROR(INDEX(Teams!A:E,MATCH(Schedule!H836,Teams!E:E,0),1),INDEX(Teams!G:K,MATCH(Schedule!H836,Teams!K:K,0),1))</f>
        <v>#N/A</v>
      </c>
    </row>
    <row r="837" spans="1:13">
      <c r="A837">
        <v>836</v>
      </c>
      <c r="B837" t="e">
        <f t="shared" si="26"/>
        <v>#N/A</v>
      </c>
      <c r="C837" s="38">
        <v>36318</v>
      </c>
      <c r="D837" t="s">
        <v>22</v>
      </c>
      <c r="E837" t="s">
        <v>850</v>
      </c>
      <c r="J837" t="str">
        <f t="shared" si="27"/>
        <v/>
      </c>
      <c r="L837" t="e">
        <f>IFERROR(INDEX(Teams!A:E,MATCH(Schedule!F837,Teams!E:E,0),1),INDEX(Teams!G:K,MATCH(Schedule!F837,Teams!K:K,0),1))</f>
        <v>#N/A</v>
      </c>
      <c r="M837" t="e">
        <f>IFERROR(INDEX(Teams!A:E,MATCH(Schedule!H837,Teams!E:E,0),1),INDEX(Teams!G:K,MATCH(Schedule!H837,Teams!K:K,0),1))</f>
        <v>#N/A</v>
      </c>
    </row>
    <row r="838" spans="1:13">
      <c r="A838">
        <v>837</v>
      </c>
      <c r="B838" t="e">
        <f t="shared" si="26"/>
        <v>#N/A</v>
      </c>
      <c r="C838" s="38">
        <v>36318</v>
      </c>
      <c r="D838" t="s">
        <v>16</v>
      </c>
      <c r="E838" t="s">
        <v>851</v>
      </c>
      <c r="J838" t="str">
        <f t="shared" si="27"/>
        <v/>
      </c>
      <c r="L838" t="e">
        <f>IFERROR(INDEX(Teams!A:E,MATCH(Schedule!F838,Teams!E:E,0),1),INDEX(Teams!G:K,MATCH(Schedule!F838,Teams!K:K,0),1))</f>
        <v>#N/A</v>
      </c>
      <c r="M838" t="e">
        <f>IFERROR(INDEX(Teams!A:E,MATCH(Schedule!H838,Teams!E:E,0),1),INDEX(Teams!G:K,MATCH(Schedule!H838,Teams!K:K,0),1))</f>
        <v>#N/A</v>
      </c>
    </row>
    <row r="839" spans="1:13">
      <c r="A839">
        <v>838</v>
      </c>
      <c r="B839" t="e">
        <f t="shared" si="26"/>
        <v>#N/A</v>
      </c>
      <c r="C839" s="38">
        <v>36318</v>
      </c>
      <c r="D839" t="s">
        <v>124</v>
      </c>
      <c r="E839" t="s">
        <v>852</v>
      </c>
      <c r="J839" t="str">
        <f t="shared" si="27"/>
        <v/>
      </c>
      <c r="L839" t="e">
        <f>IFERROR(INDEX(Teams!A:E,MATCH(Schedule!F839,Teams!E:E,0),1),INDEX(Teams!G:K,MATCH(Schedule!F839,Teams!K:K,0),1))</f>
        <v>#N/A</v>
      </c>
      <c r="M839" t="e">
        <f>IFERROR(INDEX(Teams!A:E,MATCH(Schedule!H839,Teams!E:E,0),1),INDEX(Teams!G:K,MATCH(Schedule!H839,Teams!K:K,0),1))</f>
        <v>#N/A</v>
      </c>
    </row>
    <row r="840" spans="1:13">
      <c r="A840">
        <v>839</v>
      </c>
      <c r="B840" t="e">
        <f t="shared" si="26"/>
        <v>#N/A</v>
      </c>
      <c r="C840" s="38">
        <v>36319</v>
      </c>
      <c r="D840" t="s">
        <v>126</v>
      </c>
      <c r="E840" t="s">
        <v>853</v>
      </c>
      <c r="J840" t="str">
        <f t="shared" si="27"/>
        <v/>
      </c>
      <c r="L840" t="e">
        <f>IFERROR(INDEX(Teams!A:E,MATCH(Schedule!F840,Teams!E:E,0),1),INDEX(Teams!G:K,MATCH(Schedule!F840,Teams!K:K,0),1))</f>
        <v>#N/A</v>
      </c>
      <c r="M840" t="e">
        <f>IFERROR(INDEX(Teams!A:E,MATCH(Schedule!H840,Teams!E:E,0),1),INDEX(Teams!G:K,MATCH(Schedule!H840,Teams!K:K,0),1))</f>
        <v>#N/A</v>
      </c>
    </row>
    <row r="841" spans="1:13">
      <c r="A841">
        <v>840</v>
      </c>
      <c r="B841" t="e">
        <f t="shared" si="26"/>
        <v>#N/A</v>
      </c>
      <c r="C841" s="38">
        <v>36319</v>
      </c>
      <c r="D841" t="s">
        <v>63</v>
      </c>
      <c r="E841" t="s">
        <v>854</v>
      </c>
      <c r="J841" t="str">
        <f t="shared" si="27"/>
        <v/>
      </c>
      <c r="L841" t="e">
        <f>IFERROR(INDEX(Teams!A:E,MATCH(Schedule!F841,Teams!E:E,0),1),INDEX(Teams!G:K,MATCH(Schedule!F841,Teams!K:K,0),1))</f>
        <v>#N/A</v>
      </c>
      <c r="M841" t="e">
        <f>IFERROR(INDEX(Teams!A:E,MATCH(Schedule!H841,Teams!E:E,0),1),INDEX(Teams!G:K,MATCH(Schedule!H841,Teams!K:K,0),1))</f>
        <v>#N/A</v>
      </c>
    </row>
    <row r="842" spans="1:13">
      <c r="A842">
        <v>841</v>
      </c>
      <c r="B842" t="e">
        <f t="shared" si="26"/>
        <v>#N/A</v>
      </c>
      <c r="C842" s="38">
        <v>36319</v>
      </c>
      <c r="D842" t="s">
        <v>60</v>
      </c>
      <c r="E842" t="s">
        <v>855</v>
      </c>
      <c r="J842" t="str">
        <f t="shared" si="27"/>
        <v/>
      </c>
      <c r="L842" t="e">
        <f>IFERROR(INDEX(Teams!A:E,MATCH(Schedule!F842,Teams!E:E,0),1),INDEX(Teams!G:K,MATCH(Schedule!F842,Teams!K:K,0),1))</f>
        <v>#N/A</v>
      </c>
      <c r="M842" t="e">
        <f>IFERROR(INDEX(Teams!A:E,MATCH(Schedule!H842,Teams!E:E,0),1),INDEX(Teams!G:K,MATCH(Schedule!H842,Teams!K:K,0),1))</f>
        <v>#N/A</v>
      </c>
    </row>
    <row r="843" spans="1:13">
      <c r="A843">
        <v>842</v>
      </c>
      <c r="B843" t="e">
        <f t="shared" si="26"/>
        <v>#N/A</v>
      </c>
      <c r="C843" s="38">
        <v>36319</v>
      </c>
      <c r="D843" t="s">
        <v>29</v>
      </c>
      <c r="E843" t="s">
        <v>856</v>
      </c>
      <c r="J843" t="str">
        <f t="shared" si="27"/>
        <v/>
      </c>
      <c r="L843" t="e">
        <f>IFERROR(INDEX(Teams!A:E,MATCH(Schedule!F843,Teams!E:E,0),1),INDEX(Teams!G:K,MATCH(Schedule!F843,Teams!K:K,0),1))</f>
        <v>#N/A</v>
      </c>
      <c r="M843" t="e">
        <f>IFERROR(INDEX(Teams!A:E,MATCH(Schedule!H843,Teams!E:E,0),1),INDEX(Teams!G:K,MATCH(Schedule!H843,Teams!K:K,0),1))</f>
        <v>#N/A</v>
      </c>
    </row>
    <row r="844" spans="1:13">
      <c r="A844">
        <v>843</v>
      </c>
      <c r="B844" t="e">
        <f t="shared" si="26"/>
        <v>#N/A</v>
      </c>
      <c r="C844" s="38">
        <v>36319</v>
      </c>
      <c r="D844" t="s">
        <v>71</v>
      </c>
      <c r="E844" t="s">
        <v>857</v>
      </c>
      <c r="J844" t="str">
        <f t="shared" si="27"/>
        <v/>
      </c>
      <c r="L844" t="e">
        <f>IFERROR(INDEX(Teams!A:E,MATCH(Schedule!F844,Teams!E:E,0),1),INDEX(Teams!G:K,MATCH(Schedule!F844,Teams!K:K,0),1))</f>
        <v>#N/A</v>
      </c>
      <c r="M844" t="e">
        <f>IFERROR(INDEX(Teams!A:E,MATCH(Schedule!H844,Teams!E:E,0),1),INDEX(Teams!G:K,MATCH(Schedule!H844,Teams!K:K,0),1))</f>
        <v>#N/A</v>
      </c>
    </row>
    <row r="845" spans="1:13">
      <c r="A845">
        <v>844</v>
      </c>
      <c r="B845" t="e">
        <f t="shared" si="26"/>
        <v>#N/A</v>
      </c>
      <c r="C845" s="38">
        <v>36319</v>
      </c>
      <c r="D845" t="s">
        <v>113</v>
      </c>
      <c r="E845" t="s">
        <v>858</v>
      </c>
      <c r="J845" t="str">
        <f t="shared" si="27"/>
        <v/>
      </c>
      <c r="L845" t="e">
        <f>IFERROR(INDEX(Teams!A:E,MATCH(Schedule!F845,Teams!E:E,0),1),INDEX(Teams!G:K,MATCH(Schedule!F845,Teams!K:K,0),1))</f>
        <v>#N/A</v>
      </c>
      <c r="M845" t="e">
        <f>IFERROR(INDEX(Teams!A:E,MATCH(Schedule!H845,Teams!E:E,0),1),INDEX(Teams!G:K,MATCH(Schedule!H845,Teams!K:K,0),1))</f>
        <v>#N/A</v>
      </c>
    </row>
    <row r="846" spans="1:13">
      <c r="A846">
        <v>845</v>
      </c>
      <c r="B846" t="e">
        <f t="shared" si="26"/>
        <v>#N/A</v>
      </c>
      <c r="C846" s="38">
        <v>36319</v>
      </c>
      <c r="D846" t="s">
        <v>120</v>
      </c>
      <c r="E846" t="s">
        <v>859</v>
      </c>
      <c r="J846" t="str">
        <f t="shared" si="27"/>
        <v/>
      </c>
      <c r="L846" t="e">
        <f>IFERROR(INDEX(Teams!A:E,MATCH(Schedule!F846,Teams!E:E,0),1),INDEX(Teams!G:K,MATCH(Schedule!F846,Teams!K:K,0),1))</f>
        <v>#N/A</v>
      </c>
      <c r="M846" t="e">
        <f>IFERROR(INDEX(Teams!A:E,MATCH(Schedule!H846,Teams!E:E,0),1),INDEX(Teams!G:K,MATCH(Schedule!H846,Teams!K:K,0),1))</f>
        <v>#N/A</v>
      </c>
    </row>
    <row r="847" spans="1:13">
      <c r="A847">
        <v>846</v>
      </c>
      <c r="B847" t="e">
        <f t="shared" si="26"/>
        <v>#N/A</v>
      </c>
      <c r="C847" s="38">
        <v>36319</v>
      </c>
      <c r="D847" t="s">
        <v>0</v>
      </c>
      <c r="E847" t="s">
        <v>860</v>
      </c>
      <c r="J847" t="str">
        <f t="shared" si="27"/>
        <v/>
      </c>
      <c r="L847" t="e">
        <f>IFERROR(INDEX(Teams!A:E,MATCH(Schedule!F847,Teams!E:E,0),1),INDEX(Teams!G:K,MATCH(Schedule!F847,Teams!K:K,0),1))</f>
        <v>#N/A</v>
      </c>
      <c r="M847" t="e">
        <f>IFERROR(INDEX(Teams!A:E,MATCH(Schedule!H847,Teams!E:E,0),1),INDEX(Teams!G:K,MATCH(Schedule!H847,Teams!K:K,0),1))</f>
        <v>#N/A</v>
      </c>
    </row>
    <row r="848" spans="1:13">
      <c r="A848">
        <v>847</v>
      </c>
      <c r="B848" t="e">
        <f t="shared" si="26"/>
        <v>#N/A</v>
      </c>
      <c r="C848" s="38">
        <v>36319</v>
      </c>
      <c r="D848" t="s">
        <v>115</v>
      </c>
      <c r="E848" t="s">
        <v>861</v>
      </c>
      <c r="J848" t="str">
        <f t="shared" si="27"/>
        <v/>
      </c>
      <c r="L848" t="e">
        <f>IFERROR(INDEX(Teams!A:E,MATCH(Schedule!F848,Teams!E:E,0),1),INDEX(Teams!G:K,MATCH(Schedule!F848,Teams!K:K,0),1))</f>
        <v>#N/A</v>
      </c>
      <c r="M848" t="e">
        <f>IFERROR(INDEX(Teams!A:E,MATCH(Schedule!H848,Teams!E:E,0),1),INDEX(Teams!G:K,MATCH(Schedule!H848,Teams!K:K,0),1))</f>
        <v>#N/A</v>
      </c>
    </row>
    <row r="849" spans="1:13">
      <c r="A849">
        <v>848</v>
      </c>
      <c r="B849" t="e">
        <f t="shared" si="26"/>
        <v>#N/A</v>
      </c>
      <c r="C849" s="38">
        <v>36319</v>
      </c>
      <c r="D849" t="s">
        <v>128</v>
      </c>
      <c r="E849" t="s">
        <v>862</v>
      </c>
      <c r="J849" t="str">
        <f t="shared" si="27"/>
        <v/>
      </c>
      <c r="L849" t="e">
        <f>IFERROR(INDEX(Teams!A:E,MATCH(Schedule!F849,Teams!E:E,0),1),INDEX(Teams!G:K,MATCH(Schedule!F849,Teams!K:K,0),1))</f>
        <v>#N/A</v>
      </c>
      <c r="M849" t="e">
        <f>IFERROR(INDEX(Teams!A:E,MATCH(Schedule!H849,Teams!E:E,0),1),INDEX(Teams!G:K,MATCH(Schedule!H849,Teams!K:K,0),1))</f>
        <v>#N/A</v>
      </c>
    </row>
    <row r="850" spans="1:13">
      <c r="A850">
        <v>849</v>
      </c>
      <c r="B850" t="e">
        <f t="shared" si="26"/>
        <v>#N/A</v>
      </c>
      <c r="C850" s="38">
        <v>36319</v>
      </c>
      <c r="D850" t="s">
        <v>2</v>
      </c>
      <c r="E850" t="s">
        <v>863</v>
      </c>
      <c r="J850" t="str">
        <f t="shared" si="27"/>
        <v/>
      </c>
      <c r="L850" t="e">
        <f>IFERROR(INDEX(Teams!A:E,MATCH(Schedule!F850,Teams!E:E,0),1),INDEX(Teams!G:K,MATCH(Schedule!F850,Teams!K:K,0),1))</f>
        <v>#N/A</v>
      </c>
      <c r="M850" t="e">
        <f>IFERROR(INDEX(Teams!A:E,MATCH(Schedule!H850,Teams!E:E,0),1),INDEX(Teams!G:K,MATCH(Schedule!H850,Teams!K:K,0),1))</f>
        <v>#N/A</v>
      </c>
    </row>
    <row r="851" spans="1:13">
      <c r="A851">
        <v>850</v>
      </c>
      <c r="B851" t="e">
        <f t="shared" si="26"/>
        <v>#N/A</v>
      </c>
      <c r="C851" s="38">
        <v>36319</v>
      </c>
      <c r="D851" t="s">
        <v>22</v>
      </c>
      <c r="E851" t="s">
        <v>864</v>
      </c>
      <c r="J851" t="str">
        <f t="shared" si="27"/>
        <v/>
      </c>
      <c r="L851" t="e">
        <f>IFERROR(INDEX(Teams!A:E,MATCH(Schedule!F851,Teams!E:E,0),1),INDEX(Teams!G:K,MATCH(Schedule!F851,Teams!K:K,0),1))</f>
        <v>#N/A</v>
      </c>
      <c r="M851" t="e">
        <f>IFERROR(INDEX(Teams!A:E,MATCH(Schedule!H851,Teams!E:E,0),1),INDEX(Teams!G:K,MATCH(Schedule!H851,Teams!K:K,0),1))</f>
        <v>#N/A</v>
      </c>
    </row>
    <row r="852" spans="1:13">
      <c r="A852">
        <v>851</v>
      </c>
      <c r="B852" t="e">
        <f t="shared" si="26"/>
        <v>#N/A</v>
      </c>
      <c r="C852" s="38">
        <v>36319</v>
      </c>
      <c r="D852" t="s">
        <v>16</v>
      </c>
      <c r="E852" t="s">
        <v>865</v>
      </c>
      <c r="J852" t="str">
        <f t="shared" si="27"/>
        <v/>
      </c>
      <c r="L852" t="e">
        <f>IFERROR(INDEX(Teams!A:E,MATCH(Schedule!F852,Teams!E:E,0),1),INDEX(Teams!G:K,MATCH(Schedule!F852,Teams!K:K,0),1))</f>
        <v>#N/A</v>
      </c>
      <c r="M852" t="e">
        <f>IFERROR(INDEX(Teams!A:E,MATCH(Schedule!H852,Teams!E:E,0),1),INDEX(Teams!G:K,MATCH(Schedule!H852,Teams!K:K,0),1))</f>
        <v>#N/A</v>
      </c>
    </row>
    <row r="853" spans="1:13">
      <c r="A853">
        <v>852</v>
      </c>
      <c r="B853" t="e">
        <f t="shared" si="26"/>
        <v>#N/A</v>
      </c>
      <c r="C853" s="38">
        <v>36319</v>
      </c>
      <c r="D853" t="s">
        <v>124</v>
      </c>
      <c r="E853" t="s">
        <v>866</v>
      </c>
      <c r="J853" t="str">
        <f t="shared" si="27"/>
        <v/>
      </c>
      <c r="L853" t="e">
        <f>IFERROR(INDEX(Teams!A:E,MATCH(Schedule!F853,Teams!E:E,0),1),INDEX(Teams!G:K,MATCH(Schedule!F853,Teams!K:K,0),1))</f>
        <v>#N/A</v>
      </c>
      <c r="M853" t="e">
        <f>IFERROR(INDEX(Teams!A:E,MATCH(Schedule!H853,Teams!E:E,0),1),INDEX(Teams!G:K,MATCH(Schedule!H853,Teams!K:K,0),1))</f>
        <v>#N/A</v>
      </c>
    </row>
    <row r="854" spans="1:13">
      <c r="A854">
        <v>853</v>
      </c>
      <c r="B854" t="e">
        <f t="shared" si="26"/>
        <v>#N/A</v>
      </c>
      <c r="C854" s="38">
        <v>36319</v>
      </c>
      <c r="D854" t="s">
        <v>20</v>
      </c>
      <c r="E854" t="s">
        <v>867</v>
      </c>
      <c r="J854" t="str">
        <f t="shared" si="27"/>
        <v/>
      </c>
      <c r="L854" t="e">
        <f>IFERROR(INDEX(Teams!A:E,MATCH(Schedule!F854,Teams!E:E,0),1),INDEX(Teams!G:K,MATCH(Schedule!F854,Teams!K:K,0),1))</f>
        <v>#N/A</v>
      </c>
      <c r="M854" t="e">
        <f>IFERROR(INDEX(Teams!A:E,MATCH(Schedule!H854,Teams!E:E,0),1),INDEX(Teams!G:K,MATCH(Schedule!H854,Teams!K:K,0),1))</f>
        <v>#N/A</v>
      </c>
    </row>
    <row r="855" spans="1:13">
      <c r="A855">
        <v>854</v>
      </c>
      <c r="B855" t="e">
        <f t="shared" si="26"/>
        <v>#N/A</v>
      </c>
      <c r="C855" s="38">
        <v>36319</v>
      </c>
      <c r="D855" t="s">
        <v>20</v>
      </c>
      <c r="E855" t="s">
        <v>868</v>
      </c>
      <c r="J855" t="str">
        <f t="shared" si="27"/>
        <v/>
      </c>
      <c r="L855" t="e">
        <f>IFERROR(INDEX(Teams!A:E,MATCH(Schedule!F855,Teams!E:E,0),1),INDEX(Teams!G:K,MATCH(Schedule!F855,Teams!K:K,0),1))</f>
        <v>#N/A</v>
      </c>
      <c r="M855" t="e">
        <f>IFERROR(INDEX(Teams!A:E,MATCH(Schedule!H855,Teams!E:E,0),1),INDEX(Teams!G:K,MATCH(Schedule!H855,Teams!K:K,0),1))</f>
        <v>#N/A</v>
      </c>
    </row>
    <row r="856" spans="1:13">
      <c r="A856">
        <v>855</v>
      </c>
      <c r="B856" t="e">
        <f t="shared" si="26"/>
        <v>#N/A</v>
      </c>
      <c r="C856" s="38">
        <v>36320</v>
      </c>
      <c r="D856" t="s">
        <v>126</v>
      </c>
      <c r="E856" t="s">
        <v>869</v>
      </c>
      <c r="J856" t="str">
        <f t="shared" si="27"/>
        <v/>
      </c>
      <c r="L856" t="e">
        <f>IFERROR(INDEX(Teams!A:E,MATCH(Schedule!F856,Teams!E:E,0),1),INDEX(Teams!G:K,MATCH(Schedule!F856,Teams!K:K,0),1))</f>
        <v>#N/A</v>
      </c>
      <c r="M856" t="e">
        <f>IFERROR(INDEX(Teams!A:E,MATCH(Schedule!H856,Teams!E:E,0),1),INDEX(Teams!G:K,MATCH(Schedule!H856,Teams!K:K,0),1))</f>
        <v>#N/A</v>
      </c>
    </row>
    <row r="857" spans="1:13">
      <c r="A857">
        <v>856</v>
      </c>
      <c r="B857" t="e">
        <f t="shared" si="26"/>
        <v>#N/A</v>
      </c>
      <c r="C857" s="38">
        <v>36320</v>
      </c>
      <c r="D857" t="s">
        <v>63</v>
      </c>
      <c r="E857" t="s">
        <v>870</v>
      </c>
      <c r="J857" t="str">
        <f t="shared" si="27"/>
        <v/>
      </c>
      <c r="L857" t="e">
        <f>IFERROR(INDEX(Teams!A:E,MATCH(Schedule!F857,Teams!E:E,0),1),INDEX(Teams!G:K,MATCH(Schedule!F857,Teams!K:K,0),1))</f>
        <v>#N/A</v>
      </c>
      <c r="M857" t="e">
        <f>IFERROR(INDEX(Teams!A:E,MATCH(Schedule!H857,Teams!E:E,0),1),INDEX(Teams!G:K,MATCH(Schedule!H857,Teams!K:K,0),1))</f>
        <v>#N/A</v>
      </c>
    </row>
    <row r="858" spans="1:13">
      <c r="A858">
        <v>857</v>
      </c>
      <c r="B858" t="e">
        <f t="shared" si="26"/>
        <v>#N/A</v>
      </c>
      <c r="C858" s="38">
        <v>36320</v>
      </c>
      <c r="D858" t="s">
        <v>20</v>
      </c>
      <c r="E858" t="s">
        <v>871</v>
      </c>
      <c r="J858" t="str">
        <f t="shared" si="27"/>
        <v/>
      </c>
      <c r="L858" t="e">
        <f>IFERROR(INDEX(Teams!A:E,MATCH(Schedule!F858,Teams!E:E,0),1),INDEX(Teams!G:K,MATCH(Schedule!F858,Teams!K:K,0),1))</f>
        <v>#N/A</v>
      </c>
      <c r="M858" t="e">
        <f>IFERROR(INDEX(Teams!A:E,MATCH(Schedule!H858,Teams!E:E,0),1),INDEX(Teams!G:K,MATCH(Schedule!H858,Teams!K:K,0),1))</f>
        <v>#N/A</v>
      </c>
    </row>
    <row r="859" spans="1:13">
      <c r="A859">
        <v>858</v>
      </c>
      <c r="B859" t="e">
        <f t="shared" si="26"/>
        <v>#N/A</v>
      </c>
      <c r="C859" s="38">
        <v>36320</v>
      </c>
      <c r="D859" t="s">
        <v>60</v>
      </c>
      <c r="E859" t="s">
        <v>872</v>
      </c>
      <c r="J859" t="str">
        <f t="shared" si="27"/>
        <v/>
      </c>
      <c r="L859" t="e">
        <f>IFERROR(INDEX(Teams!A:E,MATCH(Schedule!F859,Teams!E:E,0),1),INDEX(Teams!G:K,MATCH(Schedule!F859,Teams!K:K,0),1))</f>
        <v>#N/A</v>
      </c>
      <c r="M859" t="e">
        <f>IFERROR(INDEX(Teams!A:E,MATCH(Schedule!H859,Teams!E:E,0),1),INDEX(Teams!G:K,MATCH(Schedule!H859,Teams!K:K,0),1))</f>
        <v>#N/A</v>
      </c>
    </row>
    <row r="860" spans="1:13">
      <c r="A860">
        <v>859</v>
      </c>
      <c r="B860" t="e">
        <f t="shared" si="26"/>
        <v>#N/A</v>
      </c>
      <c r="C860" s="38">
        <v>36320</v>
      </c>
      <c r="D860" t="s">
        <v>29</v>
      </c>
      <c r="E860" t="s">
        <v>873</v>
      </c>
      <c r="J860" t="str">
        <f t="shared" si="27"/>
        <v/>
      </c>
      <c r="L860" t="e">
        <f>IFERROR(INDEX(Teams!A:E,MATCH(Schedule!F860,Teams!E:E,0),1),INDEX(Teams!G:K,MATCH(Schedule!F860,Teams!K:K,0),1))</f>
        <v>#N/A</v>
      </c>
      <c r="M860" t="e">
        <f>IFERROR(INDEX(Teams!A:E,MATCH(Schedule!H860,Teams!E:E,0),1),INDEX(Teams!G:K,MATCH(Schedule!H860,Teams!K:K,0),1))</f>
        <v>#N/A</v>
      </c>
    </row>
    <row r="861" spans="1:13">
      <c r="A861">
        <v>860</v>
      </c>
      <c r="B861" t="e">
        <f t="shared" si="26"/>
        <v>#N/A</v>
      </c>
      <c r="C861" s="38">
        <v>36320</v>
      </c>
      <c r="D861" t="s">
        <v>71</v>
      </c>
      <c r="E861" t="s">
        <v>874</v>
      </c>
      <c r="J861" t="str">
        <f t="shared" si="27"/>
        <v/>
      </c>
      <c r="L861" t="e">
        <f>IFERROR(INDEX(Teams!A:E,MATCH(Schedule!F861,Teams!E:E,0),1),INDEX(Teams!G:K,MATCH(Schedule!F861,Teams!K:K,0),1))</f>
        <v>#N/A</v>
      </c>
      <c r="M861" t="e">
        <f>IFERROR(INDEX(Teams!A:E,MATCH(Schedule!H861,Teams!E:E,0),1),INDEX(Teams!G:K,MATCH(Schedule!H861,Teams!K:K,0),1))</f>
        <v>#N/A</v>
      </c>
    </row>
    <row r="862" spans="1:13">
      <c r="A862">
        <v>861</v>
      </c>
      <c r="B862" t="e">
        <f t="shared" si="26"/>
        <v>#N/A</v>
      </c>
      <c r="C862" s="38">
        <v>36320</v>
      </c>
      <c r="D862" t="s">
        <v>113</v>
      </c>
      <c r="E862" t="s">
        <v>875</v>
      </c>
      <c r="J862" t="str">
        <f t="shared" si="27"/>
        <v/>
      </c>
      <c r="L862" t="e">
        <f>IFERROR(INDEX(Teams!A:E,MATCH(Schedule!F862,Teams!E:E,0),1),INDEX(Teams!G:K,MATCH(Schedule!F862,Teams!K:K,0),1))</f>
        <v>#N/A</v>
      </c>
      <c r="M862" t="e">
        <f>IFERROR(INDEX(Teams!A:E,MATCH(Schedule!H862,Teams!E:E,0),1),INDEX(Teams!G:K,MATCH(Schedule!H862,Teams!K:K,0),1))</f>
        <v>#N/A</v>
      </c>
    </row>
    <row r="863" spans="1:13">
      <c r="A863">
        <v>862</v>
      </c>
      <c r="B863" t="e">
        <f t="shared" si="26"/>
        <v>#N/A</v>
      </c>
      <c r="C863" s="38">
        <v>36320</v>
      </c>
      <c r="D863" t="s">
        <v>120</v>
      </c>
      <c r="E863" t="s">
        <v>876</v>
      </c>
      <c r="J863" t="str">
        <f t="shared" si="27"/>
        <v/>
      </c>
      <c r="L863" t="e">
        <f>IFERROR(INDEX(Teams!A:E,MATCH(Schedule!F863,Teams!E:E,0),1),INDEX(Teams!G:K,MATCH(Schedule!F863,Teams!K:K,0),1))</f>
        <v>#N/A</v>
      </c>
      <c r="M863" t="e">
        <f>IFERROR(INDEX(Teams!A:E,MATCH(Schedule!H863,Teams!E:E,0),1),INDEX(Teams!G:K,MATCH(Schedule!H863,Teams!K:K,0),1))</f>
        <v>#N/A</v>
      </c>
    </row>
    <row r="864" spans="1:13">
      <c r="A864">
        <v>863</v>
      </c>
      <c r="B864" t="e">
        <f t="shared" si="26"/>
        <v>#N/A</v>
      </c>
      <c r="C864" s="38">
        <v>36320</v>
      </c>
      <c r="D864" t="s">
        <v>0</v>
      </c>
      <c r="E864" t="s">
        <v>877</v>
      </c>
      <c r="J864" t="str">
        <f t="shared" si="27"/>
        <v/>
      </c>
      <c r="L864" t="e">
        <f>IFERROR(INDEX(Teams!A:E,MATCH(Schedule!F864,Teams!E:E,0),1),INDEX(Teams!G:K,MATCH(Schedule!F864,Teams!K:K,0),1))</f>
        <v>#N/A</v>
      </c>
      <c r="M864" t="e">
        <f>IFERROR(INDEX(Teams!A:E,MATCH(Schedule!H864,Teams!E:E,0),1),INDEX(Teams!G:K,MATCH(Schedule!H864,Teams!K:K,0),1))</f>
        <v>#N/A</v>
      </c>
    </row>
    <row r="865" spans="1:13">
      <c r="A865">
        <v>864</v>
      </c>
      <c r="B865" t="e">
        <f t="shared" si="26"/>
        <v>#N/A</v>
      </c>
      <c r="C865" s="38">
        <v>36320</v>
      </c>
      <c r="D865" t="s">
        <v>115</v>
      </c>
      <c r="E865" t="s">
        <v>878</v>
      </c>
      <c r="J865" t="str">
        <f t="shared" si="27"/>
        <v/>
      </c>
      <c r="L865" t="e">
        <f>IFERROR(INDEX(Teams!A:E,MATCH(Schedule!F865,Teams!E:E,0),1),INDEX(Teams!G:K,MATCH(Schedule!F865,Teams!K:K,0),1))</f>
        <v>#N/A</v>
      </c>
      <c r="M865" t="e">
        <f>IFERROR(INDEX(Teams!A:E,MATCH(Schedule!H865,Teams!E:E,0),1),INDEX(Teams!G:K,MATCH(Schedule!H865,Teams!K:K,0),1))</f>
        <v>#N/A</v>
      </c>
    </row>
    <row r="866" spans="1:13">
      <c r="A866">
        <v>865</v>
      </c>
      <c r="B866" t="e">
        <f t="shared" si="26"/>
        <v>#N/A</v>
      </c>
      <c r="C866" s="38">
        <v>36320</v>
      </c>
      <c r="D866" t="s">
        <v>128</v>
      </c>
      <c r="E866" t="s">
        <v>879</v>
      </c>
      <c r="J866" t="str">
        <f t="shared" si="27"/>
        <v/>
      </c>
      <c r="L866" t="e">
        <f>IFERROR(INDEX(Teams!A:E,MATCH(Schedule!F866,Teams!E:E,0),1),INDEX(Teams!G:K,MATCH(Schedule!F866,Teams!K:K,0),1))</f>
        <v>#N/A</v>
      </c>
      <c r="M866" t="e">
        <f>IFERROR(INDEX(Teams!A:E,MATCH(Schedule!H866,Teams!E:E,0),1),INDEX(Teams!G:K,MATCH(Schedule!H866,Teams!K:K,0),1))</f>
        <v>#N/A</v>
      </c>
    </row>
    <row r="867" spans="1:13">
      <c r="A867">
        <v>866</v>
      </c>
      <c r="B867" t="e">
        <f t="shared" si="26"/>
        <v>#N/A</v>
      </c>
      <c r="C867" s="38">
        <v>36320</v>
      </c>
      <c r="D867" t="s">
        <v>2</v>
      </c>
      <c r="E867" t="s">
        <v>880</v>
      </c>
      <c r="J867" t="str">
        <f t="shared" si="27"/>
        <v/>
      </c>
      <c r="L867" t="e">
        <f>IFERROR(INDEX(Teams!A:E,MATCH(Schedule!F867,Teams!E:E,0),1),INDEX(Teams!G:K,MATCH(Schedule!F867,Teams!K:K,0),1))</f>
        <v>#N/A</v>
      </c>
      <c r="M867" t="e">
        <f>IFERROR(INDEX(Teams!A:E,MATCH(Schedule!H867,Teams!E:E,0),1),INDEX(Teams!G:K,MATCH(Schedule!H867,Teams!K:K,0),1))</f>
        <v>#N/A</v>
      </c>
    </row>
    <row r="868" spans="1:13">
      <c r="A868">
        <v>867</v>
      </c>
      <c r="B868" t="e">
        <f t="shared" si="26"/>
        <v>#N/A</v>
      </c>
      <c r="C868" s="38">
        <v>36320</v>
      </c>
      <c r="D868" t="s">
        <v>22</v>
      </c>
      <c r="E868" t="s">
        <v>881</v>
      </c>
      <c r="J868" t="str">
        <f t="shared" si="27"/>
        <v/>
      </c>
      <c r="L868" t="e">
        <f>IFERROR(INDEX(Teams!A:E,MATCH(Schedule!F868,Teams!E:E,0),1),INDEX(Teams!G:K,MATCH(Schedule!F868,Teams!K:K,0),1))</f>
        <v>#N/A</v>
      </c>
      <c r="M868" t="e">
        <f>IFERROR(INDEX(Teams!A:E,MATCH(Schedule!H868,Teams!E:E,0),1),INDEX(Teams!G:K,MATCH(Schedule!H868,Teams!K:K,0),1))</f>
        <v>#N/A</v>
      </c>
    </row>
    <row r="869" spans="1:13">
      <c r="A869">
        <v>868</v>
      </c>
      <c r="B869" t="e">
        <f t="shared" si="26"/>
        <v>#N/A</v>
      </c>
      <c r="C869" s="38">
        <v>36320</v>
      </c>
      <c r="D869" t="s">
        <v>16</v>
      </c>
      <c r="E869" t="s">
        <v>882</v>
      </c>
      <c r="J869" t="str">
        <f t="shared" si="27"/>
        <v/>
      </c>
      <c r="L869" t="e">
        <f>IFERROR(INDEX(Teams!A:E,MATCH(Schedule!F869,Teams!E:E,0),1),INDEX(Teams!G:K,MATCH(Schedule!F869,Teams!K:K,0),1))</f>
        <v>#N/A</v>
      </c>
      <c r="M869" t="e">
        <f>IFERROR(INDEX(Teams!A:E,MATCH(Schedule!H869,Teams!E:E,0),1),INDEX(Teams!G:K,MATCH(Schedule!H869,Teams!K:K,0),1))</f>
        <v>#N/A</v>
      </c>
    </row>
    <row r="870" spans="1:13">
      <c r="A870">
        <v>869</v>
      </c>
      <c r="B870" t="e">
        <f t="shared" si="26"/>
        <v>#N/A</v>
      </c>
      <c r="C870" s="38">
        <v>36320</v>
      </c>
      <c r="D870" t="s">
        <v>124</v>
      </c>
      <c r="E870" t="s">
        <v>883</v>
      </c>
      <c r="J870" t="str">
        <f t="shared" si="27"/>
        <v/>
      </c>
      <c r="L870" t="e">
        <f>IFERROR(INDEX(Teams!A:E,MATCH(Schedule!F870,Teams!E:E,0),1),INDEX(Teams!G:K,MATCH(Schedule!F870,Teams!K:K,0),1))</f>
        <v>#N/A</v>
      </c>
      <c r="M870" t="e">
        <f>IFERROR(INDEX(Teams!A:E,MATCH(Schedule!H870,Teams!E:E,0),1),INDEX(Teams!G:K,MATCH(Schedule!H870,Teams!K:K,0),1))</f>
        <v>#N/A</v>
      </c>
    </row>
    <row r="871" spans="1:13">
      <c r="A871">
        <v>870</v>
      </c>
      <c r="B871" t="e">
        <f t="shared" si="26"/>
        <v>#N/A</v>
      </c>
      <c r="C871" s="38">
        <v>36321</v>
      </c>
      <c r="D871" t="s">
        <v>113</v>
      </c>
      <c r="E871" t="s">
        <v>884</v>
      </c>
      <c r="J871" t="str">
        <f t="shared" si="27"/>
        <v/>
      </c>
      <c r="L871" t="e">
        <f>IFERROR(INDEX(Teams!A:E,MATCH(Schedule!F871,Teams!E:E,0),1),INDEX(Teams!G:K,MATCH(Schedule!F871,Teams!K:K,0),1))</f>
        <v>#N/A</v>
      </c>
      <c r="M871" t="e">
        <f>IFERROR(INDEX(Teams!A:E,MATCH(Schedule!H871,Teams!E:E,0),1),INDEX(Teams!G:K,MATCH(Schedule!H871,Teams!K:K,0),1))</f>
        <v>#N/A</v>
      </c>
    </row>
    <row r="872" spans="1:13">
      <c r="A872">
        <v>871</v>
      </c>
      <c r="B872" t="e">
        <f t="shared" si="26"/>
        <v>#N/A</v>
      </c>
      <c r="C872" s="38">
        <v>36321</v>
      </c>
      <c r="D872" t="s">
        <v>0</v>
      </c>
      <c r="E872" t="s">
        <v>885</v>
      </c>
      <c r="J872" t="str">
        <f t="shared" si="27"/>
        <v/>
      </c>
      <c r="L872" t="e">
        <f>IFERROR(INDEX(Teams!A:E,MATCH(Schedule!F872,Teams!E:E,0),1),INDEX(Teams!G:K,MATCH(Schedule!F872,Teams!K:K,0),1))</f>
        <v>#N/A</v>
      </c>
      <c r="M872" t="e">
        <f>IFERROR(INDEX(Teams!A:E,MATCH(Schedule!H872,Teams!E:E,0),1),INDEX(Teams!G:K,MATCH(Schedule!H872,Teams!K:K,0),1))</f>
        <v>#N/A</v>
      </c>
    </row>
    <row r="873" spans="1:13">
      <c r="A873">
        <v>872</v>
      </c>
      <c r="B873" t="e">
        <f t="shared" si="26"/>
        <v>#N/A</v>
      </c>
      <c r="C873" s="38">
        <v>36322</v>
      </c>
      <c r="D873" t="s">
        <v>34</v>
      </c>
      <c r="E873" t="s">
        <v>886</v>
      </c>
      <c r="J873" t="str">
        <f t="shared" si="27"/>
        <v/>
      </c>
      <c r="L873" t="e">
        <f>IFERROR(INDEX(Teams!A:E,MATCH(Schedule!F873,Teams!E:E,0),1),INDEX(Teams!G:K,MATCH(Schedule!F873,Teams!K:K,0),1))</f>
        <v>#N/A</v>
      </c>
      <c r="M873" t="e">
        <f>IFERROR(INDEX(Teams!A:E,MATCH(Schedule!H873,Teams!E:E,0),1),INDEX(Teams!G:K,MATCH(Schedule!H873,Teams!K:K,0),1))</f>
        <v>#N/A</v>
      </c>
    </row>
    <row r="874" spans="1:13">
      <c r="A874">
        <v>873</v>
      </c>
      <c r="B874" t="e">
        <f t="shared" si="26"/>
        <v>#N/A</v>
      </c>
      <c r="C874" s="38">
        <v>36322</v>
      </c>
      <c r="D874" t="s">
        <v>25</v>
      </c>
      <c r="E874" t="s">
        <v>887</v>
      </c>
      <c r="J874" t="str">
        <f t="shared" si="27"/>
        <v/>
      </c>
      <c r="L874" t="e">
        <f>IFERROR(INDEX(Teams!A:E,MATCH(Schedule!F874,Teams!E:E,0),1),INDEX(Teams!G:K,MATCH(Schedule!F874,Teams!K:K,0),1))</f>
        <v>#N/A</v>
      </c>
      <c r="M874" t="e">
        <f>IFERROR(INDEX(Teams!A:E,MATCH(Schedule!H874,Teams!E:E,0),1),INDEX(Teams!G:K,MATCH(Schedule!H874,Teams!K:K,0),1))</f>
        <v>#N/A</v>
      </c>
    </row>
    <row r="875" spans="1:13">
      <c r="A875">
        <v>874</v>
      </c>
      <c r="B875" t="e">
        <f t="shared" si="26"/>
        <v>#N/A</v>
      </c>
      <c r="C875" s="38">
        <v>36322</v>
      </c>
      <c r="D875" t="s">
        <v>22</v>
      </c>
      <c r="E875" t="s">
        <v>888</v>
      </c>
      <c r="J875" t="str">
        <f t="shared" si="27"/>
        <v/>
      </c>
      <c r="L875" t="e">
        <f>IFERROR(INDEX(Teams!A:E,MATCH(Schedule!F875,Teams!E:E,0),1),INDEX(Teams!G:K,MATCH(Schedule!F875,Teams!K:K,0),1))</f>
        <v>#N/A</v>
      </c>
      <c r="M875" t="e">
        <f>IFERROR(INDEX(Teams!A:E,MATCH(Schedule!H875,Teams!E:E,0),1),INDEX(Teams!G:K,MATCH(Schedule!H875,Teams!K:K,0),1))</f>
        <v>#N/A</v>
      </c>
    </row>
    <row r="876" spans="1:13">
      <c r="A876">
        <v>875</v>
      </c>
      <c r="B876" t="e">
        <f t="shared" si="26"/>
        <v>#N/A</v>
      </c>
      <c r="C876" s="38">
        <v>36322</v>
      </c>
      <c r="D876" t="s">
        <v>124</v>
      </c>
      <c r="E876" t="s">
        <v>889</v>
      </c>
      <c r="J876" t="str">
        <f t="shared" si="27"/>
        <v/>
      </c>
      <c r="L876" t="e">
        <f>IFERROR(INDEX(Teams!A:E,MATCH(Schedule!F876,Teams!E:E,0),1),INDEX(Teams!G:K,MATCH(Schedule!F876,Teams!K:K,0),1))</f>
        <v>#N/A</v>
      </c>
      <c r="M876" t="e">
        <f>IFERROR(INDEX(Teams!A:E,MATCH(Schedule!H876,Teams!E:E,0),1),INDEX(Teams!G:K,MATCH(Schedule!H876,Teams!K:K,0),1))</f>
        <v>#N/A</v>
      </c>
    </row>
    <row r="877" spans="1:13">
      <c r="A877">
        <v>876</v>
      </c>
      <c r="B877" t="e">
        <f t="shared" si="26"/>
        <v>#N/A</v>
      </c>
      <c r="C877" s="38">
        <v>36322</v>
      </c>
      <c r="D877" t="s">
        <v>122</v>
      </c>
      <c r="E877" t="s">
        <v>890</v>
      </c>
      <c r="J877" t="str">
        <f t="shared" si="27"/>
        <v/>
      </c>
      <c r="L877" t="e">
        <f>IFERROR(INDEX(Teams!A:E,MATCH(Schedule!F877,Teams!E:E,0),1),INDEX(Teams!G:K,MATCH(Schedule!F877,Teams!K:K,0),1))</f>
        <v>#N/A</v>
      </c>
      <c r="M877" t="e">
        <f>IFERROR(INDEX(Teams!A:E,MATCH(Schedule!H877,Teams!E:E,0),1),INDEX(Teams!G:K,MATCH(Schedule!H877,Teams!K:K,0),1))</f>
        <v>#N/A</v>
      </c>
    </row>
    <row r="878" spans="1:13">
      <c r="A878">
        <v>877</v>
      </c>
      <c r="B878" t="e">
        <f t="shared" si="26"/>
        <v>#N/A</v>
      </c>
      <c r="C878" s="38">
        <v>36322</v>
      </c>
      <c r="D878" t="s">
        <v>14</v>
      </c>
      <c r="E878" t="s">
        <v>891</v>
      </c>
      <c r="J878" t="str">
        <f t="shared" si="27"/>
        <v/>
      </c>
      <c r="L878" t="e">
        <f>IFERROR(INDEX(Teams!A:E,MATCH(Schedule!F878,Teams!E:E,0),1),INDEX(Teams!G:K,MATCH(Schedule!F878,Teams!K:K,0),1))</f>
        <v>#N/A</v>
      </c>
      <c r="M878" t="e">
        <f>IFERROR(INDEX(Teams!A:E,MATCH(Schedule!H878,Teams!E:E,0),1),INDEX(Teams!G:K,MATCH(Schedule!H878,Teams!K:K,0),1))</f>
        <v>#N/A</v>
      </c>
    </row>
    <row r="879" spans="1:13">
      <c r="A879">
        <v>878</v>
      </c>
      <c r="B879" t="e">
        <f t="shared" si="26"/>
        <v>#N/A</v>
      </c>
      <c r="C879" s="38">
        <v>36322</v>
      </c>
      <c r="D879" t="s">
        <v>6</v>
      </c>
      <c r="E879" t="s">
        <v>892</v>
      </c>
      <c r="J879" t="str">
        <f t="shared" si="27"/>
        <v/>
      </c>
      <c r="L879" t="e">
        <f>IFERROR(INDEX(Teams!A:E,MATCH(Schedule!F879,Teams!E:E,0),1),INDEX(Teams!G:K,MATCH(Schedule!F879,Teams!K:K,0),1))</f>
        <v>#N/A</v>
      </c>
      <c r="M879" t="e">
        <f>IFERROR(INDEX(Teams!A:E,MATCH(Schedule!H879,Teams!E:E,0),1),INDEX(Teams!G:K,MATCH(Schedule!H879,Teams!K:K,0),1))</f>
        <v>#N/A</v>
      </c>
    </row>
    <row r="880" spans="1:13">
      <c r="A880">
        <v>879</v>
      </c>
      <c r="B880" t="e">
        <f t="shared" si="26"/>
        <v>#N/A</v>
      </c>
      <c r="C880" s="38">
        <v>36322</v>
      </c>
      <c r="D880" t="s">
        <v>18</v>
      </c>
      <c r="E880" t="s">
        <v>893</v>
      </c>
      <c r="J880" t="str">
        <f t="shared" si="27"/>
        <v/>
      </c>
      <c r="L880" t="e">
        <f>IFERROR(INDEX(Teams!A:E,MATCH(Schedule!F880,Teams!E:E,0),1),INDEX(Teams!G:K,MATCH(Schedule!F880,Teams!K:K,0),1))</f>
        <v>#N/A</v>
      </c>
      <c r="M880" t="e">
        <f>IFERROR(INDEX(Teams!A:E,MATCH(Schedule!H880,Teams!E:E,0),1),INDEX(Teams!G:K,MATCH(Schedule!H880,Teams!K:K,0),1))</f>
        <v>#N/A</v>
      </c>
    </row>
    <row r="881" spans="1:13">
      <c r="A881">
        <v>880</v>
      </c>
      <c r="B881" t="e">
        <f t="shared" si="26"/>
        <v>#N/A</v>
      </c>
      <c r="C881" s="38">
        <v>36322</v>
      </c>
      <c r="D881" t="s">
        <v>12</v>
      </c>
      <c r="E881" t="s">
        <v>894</v>
      </c>
      <c r="J881" t="str">
        <f t="shared" si="27"/>
        <v/>
      </c>
      <c r="L881" t="e">
        <f>IFERROR(INDEX(Teams!A:E,MATCH(Schedule!F881,Teams!E:E,0),1),INDEX(Teams!G:K,MATCH(Schedule!F881,Teams!K:K,0),1))</f>
        <v>#N/A</v>
      </c>
      <c r="M881" t="e">
        <f>IFERROR(INDEX(Teams!A:E,MATCH(Schedule!H881,Teams!E:E,0),1),INDEX(Teams!G:K,MATCH(Schedule!H881,Teams!K:K,0),1))</f>
        <v>#N/A</v>
      </c>
    </row>
    <row r="882" spans="1:13">
      <c r="A882">
        <v>881</v>
      </c>
      <c r="B882" t="e">
        <f t="shared" si="26"/>
        <v>#N/A</v>
      </c>
      <c r="C882" s="38">
        <v>36322</v>
      </c>
      <c r="D882" t="s">
        <v>8</v>
      </c>
      <c r="E882" t="s">
        <v>895</v>
      </c>
      <c r="J882" t="str">
        <f t="shared" si="27"/>
        <v/>
      </c>
      <c r="L882" t="e">
        <f>IFERROR(INDEX(Teams!A:E,MATCH(Schedule!F882,Teams!E:E,0),1),INDEX(Teams!G:K,MATCH(Schedule!F882,Teams!K:K,0),1))</f>
        <v>#N/A</v>
      </c>
      <c r="M882" t="e">
        <f>IFERROR(INDEX(Teams!A:E,MATCH(Schedule!H882,Teams!E:E,0),1),INDEX(Teams!G:K,MATCH(Schedule!H882,Teams!K:K,0),1))</f>
        <v>#N/A</v>
      </c>
    </row>
    <row r="883" spans="1:13">
      <c r="A883">
        <v>882</v>
      </c>
      <c r="B883" t="e">
        <f t="shared" si="26"/>
        <v>#N/A</v>
      </c>
      <c r="C883" s="38">
        <v>36322</v>
      </c>
      <c r="D883" t="s">
        <v>170</v>
      </c>
      <c r="E883" t="s">
        <v>896</v>
      </c>
      <c r="J883" t="str">
        <f t="shared" si="27"/>
        <v/>
      </c>
      <c r="L883" t="e">
        <f>IFERROR(INDEX(Teams!A:E,MATCH(Schedule!F883,Teams!E:E,0),1),INDEX(Teams!G:K,MATCH(Schedule!F883,Teams!K:K,0),1))</f>
        <v>#N/A</v>
      </c>
      <c r="M883" t="e">
        <f>IFERROR(INDEX(Teams!A:E,MATCH(Schedule!H883,Teams!E:E,0),1),INDEX(Teams!G:K,MATCH(Schedule!H883,Teams!K:K,0),1))</f>
        <v>#N/A</v>
      </c>
    </row>
    <row r="884" spans="1:13">
      <c r="A884">
        <v>883</v>
      </c>
      <c r="B884" t="e">
        <f t="shared" si="26"/>
        <v>#N/A</v>
      </c>
      <c r="C884" s="38">
        <v>36322</v>
      </c>
      <c r="D884" t="s">
        <v>20</v>
      </c>
      <c r="E884" t="s">
        <v>897</v>
      </c>
      <c r="J884" t="str">
        <f t="shared" si="27"/>
        <v/>
      </c>
      <c r="L884" t="e">
        <f>IFERROR(INDEX(Teams!A:E,MATCH(Schedule!F884,Teams!E:E,0),1),INDEX(Teams!G:K,MATCH(Schedule!F884,Teams!K:K,0),1))</f>
        <v>#N/A</v>
      </c>
      <c r="M884" t="e">
        <f>IFERROR(INDEX(Teams!A:E,MATCH(Schedule!H884,Teams!E:E,0),1),INDEX(Teams!G:K,MATCH(Schedule!H884,Teams!K:K,0),1))</f>
        <v>#N/A</v>
      </c>
    </row>
    <row r="885" spans="1:13">
      <c r="A885">
        <v>884</v>
      </c>
      <c r="B885" t="e">
        <f t="shared" si="26"/>
        <v>#N/A</v>
      </c>
      <c r="C885" s="38">
        <v>36322</v>
      </c>
      <c r="D885" t="s">
        <v>4</v>
      </c>
      <c r="E885" t="s">
        <v>898</v>
      </c>
      <c r="J885" t="str">
        <f t="shared" si="27"/>
        <v/>
      </c>
      <c r="L885" t="e">
        <f>IFERROR(INDEX(Teams!A:E,MATCH(Schedule!F885,Teams!E:E,0),1),INDEX(Teams!G:K,MATCH(Schedule!F885,Teams!K:K,0),1))</f>
        <v>#N/A</v>
      </c>
      <c r="M885" t="e">
        <f>IFERROR(INDEX(Teams!A:E,MATCH(Schedule!H885,Teams!E:E,0),1),INDEX(Teams!G:K,MATCH(Schedule!H885,Teams!K:K,0),1))</f>
        <v>#N/A</v>
      </c>
    </row>
    <row r="886" spans="1:13">
      <c r="A886">
        <v>885</v>
      </c>
      <c r="B886" t="e">
        <f t="shared" si="26"/>
        <v>#N/A</v>
      </c>
      <c r="C886" s="38">
        <v>36322</v>
      </c>
      <c r="D886" t="s">
        <v>60</v>
      </c>
      <c r="E886" t="s">
        <v>899</v>
      </c>
      <c r="J886" t="str">
        <f t="shared" si="27"/>
        <v/>
      </c>
      <c r="L886" t="e">
        <f>IFERROR(INDEX(Teams!A:E,MATCH(Schedule!F886,Teams!E:E,0),1),INDEX(Teams!G:K,MATCH(Schedule!F886,Teams!K:K,0),1))</f>
        <v>#N/A</v>
      </c>
      <c r="M886" t="e">
        <f>IFERROR(INDEX(Teams!A:E,MATCH(Schedule!H886,Teams!E:E,0),1),INDEX(Teams!G:K,MATCH(Schedule!H886,Teams!K:K,0),1))</f>
        <v>#N/A</v>
      </c>
    </row>
    <row r="887" spans="1:13">
      <c r="A887">
        <v>886</v>
      </c>
      <c r="B887" t="e">
        <f t="shared" si="26"/>
        <v>#N/A</v>
      </c>
      <c r="C887" s="38">
        <v>36322</v>
      </c>
      <c r="D887" t="s">
        <v>120</v>
      </c>
      <c r="E887" t="s">
        <v>900</v>
      </c>
      <c r="J887" t="str">
        <f t="shared" si="27"/>
        <v/>
      </c>
      <c r="L887" t="e">
        <f>IFERROR(INDEX(Teams!A:E,MATCH(Schedule!F887,Teams!E:E,0),1),INDEX(Teams!G:K,MATCH(Schedule!F887,Teams!K:K,0),1))</f>
        <v>#N/A</v>
      </c>
      <c r="M887" t="e">
        <f>IFERROR(INDEX(Teams!A:E,MATCH(Schedule!H887,Teams!E:E,0),1),INDEX(Teams!G:K,MATCH(Schedule!H887,Teams!K:K,0),1))</f>
        <v>#N/A</v>
      </c>
    </row>
    <row r="888" spans="1:13">
      <c r="A888">
        <v>887</v>
      </c>
      <c r="B888" t="e">
        <f t="shared" si="26"/>
        <v>#N/A</v>
      </c>
      <c r="C888" s="38">
        <v>36323</v>
      </c>
      <c r="D888" t="s">
        <v>34</v>
      </c>
      <c r="E888" t="s">
        <v>901</v>
      </c>
      <c r="J888" t="str">
        <f t="shared" si="27"/>
        <v/>
      </c>
      <c r="L888" t="e">
        <f>IFERROR(INDEX(Teams!A:E,MATCH(Schedule!F888,Teams!E:E,0),1),INDEX(Teams!G:K,MATCH(Schedule!F888,Teams!K:K,0),1))</f>
        <v>#N/A</v>
      </c>
      <c r="M888" t="e">
        <f>IFERROR(INDEX(Teams!A:E,MATCH(Schedule!H888,Teams!E:E,0),1),INDEX(Teams!G:K,MATCH(Schedule!H888,Teams!K:K,0),1))</f>
        <v>#N/A</v>
      </c>
    </row>
    <row r="889" spans="1:13">
      <c r="A889">
        <v>888</v>
      </c>
      <c r="B889" t="e">
        <f t="shared" si="26"/>
        <v>#N/A</v>
      </c>
      <c r="C889" s="38">
        <v>36323</v>
      </c>
      <c r="D889" t="s">
        <v>25</v>
      </c>
      <c r="E889" t="s">
        <v>902</v>
      </c>
      <c r="J889" t="str">
        <f t="shared" si="27"/>
        <v/>
      </c>
      <c r="L889" t="e">
        <f>IFERROR(INDEX(Teams!A:E,MATCH(Schedule!F889,Teams!E:E,0),1),INDEX(Teams!G:K,MATCH(Schedule!F889,Teams!K:K,0),1))</f>
        <v>#N/A</v>
      </c>
      <c r="M889" t="e">
        <f>IFERROR(INDEX(Teams!A:E,MATCH(Schedule!H889,Teams!E:E,0),1),INDEX(Teams!G:K,MATCH(Schedule!H889,Teams!K:K,0),1))</f>
        <v>#N/A</v>
      </c>
    </row>
    <row r="890" spans="1:13">
      <c r="A890">
        <v>889</v>
      </c>
      <c r="B890" t="e">
        <f t="shared" si="26"/>
        <v>#N/A</v>
      </c>
      <c r="C890" s="38">
        <v>36323</v>
      </c>
      <c r="D890" t="s">
        <v>22</v>
      </c>
      <c r="E890" t="s">
        <v>903</v>
      </c>
      <c r="J890" t="str">
        <f t="shared" si="27"/>
        <v/>
      </c>
      <c r="L890" t="e">
        <f>IFERROR(INDEX(Teams!A:E,MATCH(Schedule!F890,Teams!E:E,0),1),INDEX(Teams!G:K,MATCH(Schedule!F890,Teams!K:K,0),1))</f>
        <v>#N/A</v>
      </c>
      <c r="M890" t="e">
        <f>IFERROR(INDEX(Teams!A:E,MATCH(Schedule!H890,Teams!E:E,0),1),INDEX(Teams!G:K,MATCH(Schedule!H890,Teams!K:K,0),1))</f>
        <v>#N/A</v>
      </c>
    </row>
    <row r="891" spans="1:13">
      <c r="A891">
        <v>890</v>
      </c>
      <c r="B891" t="e">
        <f t="shared" si="26"/>
        <v>#N/A</v>
      </c>
      <c r="C891" s="38">
        <v>36323</v>
      </c>
      <c r="D891" t="s">
        <v>124</v>
      </c>
      <c r="E891" t="s">
        <v>904</v>
      </c>
      <c r="J891" t="str">
        <f t="shared" si="27"/>
        <v/>
      </c>
      <c r="L891" t="e">
        <f>IFERROR(INDEX(Teams!A:E,MATCH(Schedule!F891,Teams!E:E,0),1),INDEX(Teams!G:K,MATCH(Schedule!F891,Teams!K:K,0),1))</f>
        <v>#N/A</v>
      </c>
      <c r="M891" t="e">
        <f>IFERROR(INDEX(Teams!A:E,MATCH(Schedule!H891,Teams!E:E,0),1),INDEX(Teams!G:K,MATCH(Schedule!H891,Teams!K:K,0),1))</f>
        <v>#N/A</v>
      </c>
    </row>
    <row r="892" spans="1:13">
      <c r="A892">
        <v>891</v>
      </c>
      <c r="B892" t="e">
        <f t="shared" si="26"/>
        <v>#N/A</v>
      </c>
      <c r="C892" s="38">
        <v>36323</v>
      </c>
      <c r="D892" t="s">
        <v>122</v>
      </c>
      <c r="E892" t="s">
        <v>905</v>
      </c>
      <c r="J892" t="str">
        <f t="shared" si="27"/>
        <v/>
      </c>
      <c r="L892" t="e">
        <f>IFERROR(INDEX(Teams!A:E,MATCH(Schedule!F892,Teams!E:E,0),1),INDEX(Teams!G:K,MATCH(Schedule!F892,Teams!K:K,0),1))</f>
        <v>#N/A</v>
      </c>
      <c r="M892" t="e">
        <f>IFERROR(INDEX(Teams!A:E,MATCH(Schedule!H892,Teams!E:E,0),1),INDEX(Teams!G:K,MATCH(Schedule!H892,Teams!K:K,0),1))</f>
        <v>#N/A</v>
      </c>
    </row>
    <row r="893" spans="1:13">
      <c r="A893">
        <v>892</v>
      </c>
      <c r="B893" t="e">
        <f t="shared" si="26"/>
        <v>#N/A</v>
      </c>
      <c r="C893" s="38">
        <v>36323</v>
      </c>
      <c r="D893" t="s">
        <v>14</v>
      </c>
      <c r="E893" t="s">
        <v>906</v>
      </c>
      <c r="J893" t="str">
        <f t="shared" si="27"/>
        <v/>
      </c>
      <c r="L893" t="e">
        <f>IFERROR(INDEX(Teams!A:E,MATCH(Schedule!F893,Teams!E:E,0),1),INDEX(Teams!G:K,MATCH(Schedule!F893,Teams!K:K,0),1))</f>
        <v>#N/A</v>
      </c>
      <c r="M893" t="e">
        <f>IFERROR(INDEX(Teams!A:E,MATCH(Schedule!H893,Teams!E:E,0),1),INDEX(Teams!G:K,MATCH(Schedule!H893,Teams!K:K,0),1))</f>
        <v>#N/A</v>
      </c>
    </row>
    <row r="894" spans="1:13">
      <c r="A894">
        <v>893</v>
      </c>
      <c r="B894" t="e">
        <f t="shared" si="26"/>
        <v>#N/A</v>
      </c>
      <c r="C894" s="38">
        <v>36323</v>
      </c>
      <c r="D894" t="s">
        <v>6</v>
      </c>
      <c r="E894" t="s">
        <v>907</v>
      </c>
      <c r="J894" t="str">
        <f t="shared" si="27"/>
        <v/>
      </c>
      <c r="L894" t="e">
        <f>IFERROR(INDEX(Teams!A:E,MATCH(Schedule!F894,Teams!E:E,0),1),INDEX(Teams!G:K,MATCH(Schedule!F894,Teams!K:K,0),1))</f>
        <v>#N/A</v>
      </c>
      <c r="M894" t="e">
        <f>IFERROR(INDEX(Teams!A:E,MATCH(Schedule!H894,Teams!E:E,0),1),INDEX(Teams!G:K,MATCH(Schedule!H894,Teams!K:K,0),1))</f>
        <v>#N/A</v>
      </c>
    </row>
    <row r="895" spans="1:13">
      <c r="A895">
        <v>894</v>
      </c>
      <c r="B895" t="e">
        <f t="shared" si="26"/>
        <v>#N/A</v>
      </c>
      <c r="C895" s="38">
        <v>36323</v>
      </c>
      <c r="D895" t="s">
        <v>18</v>
      </c>
      <c r="E895" t="s">
        <v>908</v>
      </c>
      <c r="J895" t="str">
        <f t="shared" si="27"/>
        <v/>
      </c>
      <c r="L895" t="e">
        <f>IFERROR(INDEX(Teams!A:E,MATCH(Schedule!F895,Teams!E:E,0),1),INDEX(Teams!G:K,MATCH(Schedule!F895,Teams!K:K,0),1))</f>
        <v>#N/A</v>
      </c>
      <c r="M895" t="e">
        <f>IFERROR(INDEX(Teams!A:E,MATCH(Schedule!H895,Teams!E:E,0),1),INDEX(Teams!G:K,MATCH(Schedule!H895,Teams!K:K,0),1))</f>
        <v>#N/A</v>
      </c>
    </row>
    <row r="896" spans="1:13">
      <c r="A896">
        <v>895</v>
      </c>
      <c r="B896" t="e">
        <f t="shared" si="26"/>
        <v>#N/A</v>
      </c>
      <c r="C896" s="38">
        <v>36323</v>
      </c>
      <c r="D896" t="s">
        <v>12</v>
      </c>
      <c r="E896" t="s">
        <v>909</v>
      </c>
      <c r="J896" t="str">
        <f t="shared" si="27"/>
        <v/>
      </c>
      <c r="L896" t="e">
        <f>IFERROR(INDEX(Teams!A:E,MATCH(Schedule!F896,Teams!E:E,0),1),INDEX(Teams!G:K,MATCH(Schedule!F896,Teams!K:K,0),1))</f>
        <v>#N/A</v>
      </c>
      <c r="M896" t="e">
        <f>IFERROR(INDEX(Teams!A:E,MATCH(Schedule!H896,Teams!E:E,0),1),INDEX(Teams!G:K,MATCH(Schedule!H896,Teams!K:K,0),1))</f>
        <v>#N/A</v>
      </c>
    </row>
    <row r="897" spans="1:13">
      <c r="A897">
        <v>896</v>
      </c>
      <c r="B897" t="e">
        <f t="shared" si="26"/>
        <v>#N/A</v>
      </c>
      <c r="C897" s="38">
        <v>36323</v>
      </c>
      <c r="D897" t="s">
        <v>8</v>
      </c>
      <c r="E897" t="s">
        <v>910</v>
      </c>
      <c r="J897" t="str">
        <f t="shared" si="27"/>
        <v/>
      </c>
      <c r="L897" t="e">
        <f>IFERROR(INDEX(Teams!A:E,MATCH(Schedule!F897,Teams!E:E,0),1),INDEX(Teams!G:K,MATCH(Schedule!F897,Teams!K:K,0),1))</f>
        <v>#N/A</v>
      </c>
      <c r="M897" t="e">
        <f>IFERROR(INDEX(Teams!A:E,MATCH(Schedule!H897,Teams!E:E,0),1),INDEX(Teams!G:K,MATCH(Schedule!H897,Teams!K:K,0),1))</f>
        <v>#N/A</v>
      </c>
    </row>
    <row r="898" spans="1:13">
      <c r="A898">
        <v>897</v>
      </c>
      <c r="B898" t="e">
        <f t="shared" si="26"/>
        <v>#N/A</v>
      </c>
      <c r="C898" s="38">
        <v>36323</v>
      </c>
      <c r="D898" t="s">
        <v>170</v>
      </c>
      <c r="E898" t="s">
        <v>911</v>
      </c>
      <c r="J898" t="str">
        <f t="shared" si="27"/>
        <v/>
      </c>
      <c r="L898" t="e">
        <f>IFERROR(INDEX(Teams!A:E,MATCH(Schedule!F898,Teams!E:E,0),1),INDEX(Teams!G:K,MATCH(Schedule!F898,Teams!K:K,0),1))</f>
        <v>#N/A</v>
      </c>
      <c r="M898" t="e">
        <f>IFERROR(INDEX(Teams!A:E,MATCH(Schedule!H898,Teams!E:E,0),1),INDEX(Teams!G:K,MATCH(Schedule!H898,Teams!K:K,0),1))</f>
        <v>#N/A</v>
      </c>
    </row>
    <row r="899" spans="1:13">
      <c r="A899">
        <v>898</v>
      </c>
      <c r="B899" t="e">
        <f t="shared" ref="B899:B962" si="28">TEXT(C899,"yyyymmdd")&amp;"_"&amp;L899&amp;"@"&amp;M899</f>
        <v>#N/A</v>
      </c>
      <c r="C899" s="38">
        <v>36323</v>
      </c>
      <c r="D899" t="s">
        <v>20</v>
      </c>
      <c r="E899" t="s">
        <v>912</v>
      </c>
      <c r="J899" t="str">
        <f t="shared" ref="J899:J962" si="29">IF(I899&gt;G899,"W",IF(I899=G899,"","L"))</f>
        <v/>
      </c>
      <c r="L899" t="e">
        <f>IFERROR(INDEX(Teams!A:E,MATCH(Schedule!F899,Teams!E:E,0),1),INDEX(Teams!G:K,MATCH(Schedule!F899,Teams!K:K,0),1))</f>
        <v>#N/A</v>
      </c>
      <c r="M899" t="e">
        <f>IFERROR(INDEX(Teams!A:E,MATCH(Schedule!H899,Teams!E:E,0),1),INDEX(Teams!G:K,MATCH(Schedule!H899,Teams!K:K,0),1))</f>
        <v>#N/A</v>
      </c>
    </row>
    <row r="900" spans="1:13">
      <c r="A900">
        <v>899</v>
      </c>
      <c r="B900" t="e">
        <f t="shared" si="28"/>
        <v>#N/A</v>
      </c>
      <c r="C900" s="38">
        <v>36323</v>
      </c>
      <c r="D900" t="s">
        <v>4</v>
      </c>
      <c r="E900" t="s">
        <v>913</v>
      </c>
      <c r="J900" t="str">
        <f t="shared" si="29"/>
        <v/>
      </c>
      <c r="L900" t="e">
        <f>IFERROR(INDEX(Teams!A:E,MATCH(Schedule!F900,Teams!E:E,0),1),INDEX(Teams!G:K,MATCH(Schedule!F900,Teams!K:K,0),1))</f>
        <v>#N/A</v>
      </c>
      <c r="M900" t="e">
        <f>IFERROR(INDEX(Teams!A:E,MATCH(Schedule!H900,Teams!E:E,0),1),INDEX(Teams!G:K,MATCH(Schedule!H900,Teams!K:K,0),1))</f>
        <v>#N/A</v>
      </c>
    </row>
    <row r="901" spans="1:13">
      <c r="A901">
        <v>900</v>
      </c>
      <c r="B901" t="e">
        <f t="shared" si="28"/>
        <v>#N/A</v>
      </c>
      <c r="C901" s="38">
        <v>36323</v>
      </c>
      <c r="D901" t="s">
        <v>60</v>
      </c>
      <c r="E901" t="s">
        <v>914</v>
      </c>
      <c r="J901" t="str">
        <f t="shared" si="29"/>
        <v/>
      </c>
      <c r="L901" t="e">
        <f>IFERROR(INDEX(Teams!A:E,MATCH(Schedule!F901,Teams!E:E,0),1),INDEX(Teams!G:K,MATCH(Schedule!F901,Teams!K:K,0),1))</f>
        <v>#N/A</v>
      </c>
      <c r="M901" t="e">
        <f>IFERROR(INDEX(Teams!A:E,MATCH(Schedule!H901,Teams!E:E,0),1),INDEX(Teams!G:K,MATCH(Schedule!H901,Teams!K:K,0),1))</f>
        <v>#N/A</v>
      </c>
    </row>
    <row r="902" spans="1:13">
      <c r="A902">
        <v>901</v>
      </c>
      <c r="B902" t="e">
        <f t="shared" si="28"/>
        <v>#N/A</v>
      </c>
      <c r="C902" s="38">
        <v>36323</v>
      </c>
      <c r="D902" t="s">
        <v>120</v>
      </c>
      <c r="E902" t="s">
        <v>915</v>
      </c>
      <c r="J902" t="str">
        <f t="shared" si="29"/>
        <v/>
      </c>
      <c r="L902" t="e">
        <f>IFERROR(INDEX(Teams!A:E,MATCH(Schedule!F902,Teams!E:E,0),1),INDEX(Teams!G:K,MATCH(Schedule!F902,Teams!K:K,0),1))</f>
        <v>#N/A</v>
      </c>
      <c r="M902" t="e">
        <f>IFERROR(INDEX(Teams!A:E,MATCH(Schedule!H902,Teams!E:E,0),1),INDEX(Teams!G:K,MATCH(Schedule!H902,Teams!K:K,0),1))</f>
        <v>#N/A</v>
      </c>
    </row>
    <row r="903" spans="1:13">
      <c r="A903">
        <v>902</v>
      </c>
      <c r="B903" t="e">
        <f t="shared" si="28"/>
        <v>#N/A</v>
      </c>
      <c r="C903" s="38">
        <v>36324</v>
      </c>
      <c r="D903" t="s">
        <v>25</v>
      </c>
      <c r="E903" t="s">
        <v>916</v>
      </c>
      <c r="J903" t="str">
        <f t="shared" si="29"/>
        <v/>
      </c>
      <c r="L903" t="e">
        <f>IFERROR(INDEX(Teams!A:E,MATCH(Schedule!F903,Teams!E:E,0),1),INDEX(Teams!G:K,MATCH(Schedule!F903,Teams!K:K,0),1))</f>
        <v>#N/A</v>
      </c>
      <c r="M903" t="e">
        <f>IFERROR(INDEX(Teams!A:E,MATCH(Schedule!H903,Teams!E:E,0),1),INDEX(Teams!G:K,MATCH(Schedule!H903,Teams!K:K,0),1))</f>
        <v>#N/A</v>
      </c>
    </row>
    <row r="904" spans="1:13">
      <c r="A904">
        <v>903</v>
      </c>
      <c r="B904" t="e">
        <f t="shared" si="28"/>
        <v>#N/A</v>
      </c>
      <c r="C904" s="38">
        <v>36324</v>
      </c>
      <c r="D904" t="s">
        <v>22</v>
      </c>
      <c r="E904" t="s">
        <v>917</v>
      </c>
      <c r="J904" t="str">
        <f t="shared" si="29"/>
        <v/>
      </c>
      <c r="L904" t="e">
        <f>IFERROR(INDEX(Teams!A:E,MATCH(Schedule!F904,Teams!E:E,0),1),INDEX(Teams!G:K,MATCH(Schedule!F904,Teams!K:K,0),1))</f>
        <v>#N/A</v>
      </c>
      <c r="M904" t="e">
        <f>IFERROR(INDEX(Teams!A:E,MATCH(Schedule!H904,Teams!E:E,0),1),INDEX(Teams!G:K,MATCH(Schedule!H904,Teams!K:K,0),1))</f>
        <v>#N/A</v>
      </c>
    </row>
    <row r="905" spans="1:13">
      <c r="A905">
        <v>904</v>
      </c>
      <c r="B905" t="e">
        <f t="shared" si="28"/>
        <v>#N/A</v>
      </c>
      <c r="C905" s="38">
        <v>36324</v>
      </c>
      <c r="D905" t="s">
        <v>124</v>
      </c>
      <c r="E905" t="s">
        <v>918</v>
      </c>
      <c r="J905" t="str">
        <f t="shared" si="29"/>
        <v/>
      </c>
      <c r="L905" t="e">
        <f>IFERROR(INDEX(Teams!A:E,MATCH(Schedule!F905,Teams!E:E,0),1),INDEX(Teams!G:K,MATCH(Schedule!F905,Teams!K:K,0),1))</f>
        <v>#N/A</v>
      </c>
      <c r="M905" t="e">
        <f>IFERROR(INDEX(Teams!A:E,MATCH(Schedule!H905,Teams!E:E,0),1),INDEX(Teams!G:K,MATCH(Schedule!H905,Teams!K:K,0),1))</f>
        <v>#N/A</v>
      </c>
    </row>
    <row r="906" spans="1:13">
      <c r="A906">
        <v>905</v>
      </c>
      <c r="B906" t="e">
        <f t="shared" si="28"/>
        <v>#N/A</v>
      </c>
      <c r="C906" s="38">
        <v>36324</v>
      </c>
      <c r="D906" t="s">
        <v>34</v>
      </c>
      <c r="E906" t="s">
        <v>919</v>
      </c>
      <c r="J906" t="str">
        <f t="shared" si="29"/>
        <v/>
      </c>
      <c r="L906" t="e">
        <f>IFERROR(INDEX(Teams!A:E,MATCH(Schedule!F906,Teams!E:E,0),1),INDEX(Teams!G:K,MATCH(Schedule!F906,Teams!K:K,0),1))</f>
        <v>#N/A</v>
      </c>
      <c r="M906" t="e">
        <f>IFERROR(INDEX(Teams!A:E,MATCH(Schedule!H906,Teams!E:E,0),1),INDEX(Teams!G:K,MATCH(Schedule!H906,Teams!K:K,0),1))</f>
        <v>#N/A</v>
      </c>
    </row>
    <row r="907" spans="1:13">
      <c r="A907">
        <v>906</v>
      </c>
      <c r="B907" t="e">
        <f t="shared" si="28"/>
        <v>#N/A</v>
      </c>
      <c r="C907" s="38">
        <v>36324</v>
      </c>
      <c r="D907" t="s">
        <v>122</v>
      </c>
      <c r="E907" t="s">
        <v>920</v>
      </c>
      <c r="J907" t="str">
        <f t="shared" si="29"/>
        <v/>
      </c>
      <c r="L907" t="e">
        <f>IFERROR(INDEX(Teams!A:E,MATCH(Schedule!F907,Teams!E:E,0),1),INDEX(Teams!G:K,MATCH(Schedule!F907,Teams!K:K,0),1))</f>
        <v>#N/A</v>
      </c>
      <c r="M907" t="e">
        <f>IFERROR(INDEX(Teams!A:E,MATCH(Schedule!H907,Teams!E:E,0),1),INDEX(Teams!G:K,MATCH(Schedule!H907,Teams!K:K,0),1))</f>
        <v>#N/A</v>
      </c>
    </row>
    <row r="908" spans="1:13">
      <c r="A908">
        <v>907</v>
      </c>
      <c r="B908" t="e">
        <f t="shared" si="28"/>
        <v>#N/A</v>
      </c>
      <c r="C908" s="38">
        <v>36324</v>
      </c>
      <c r="D908" t="s">
        <v>14</v>
      </c>
      <c r="E908" t="s">
        <v>921</v>
      </c>
      <c r="J908" t="str">
        <f t="shared" si="29"/>
        <v/>
      </c>
      <c r="L908" t="e">
        <f>IFERROR(INDEX(Teams!A:E,MATCH(Schedule!F908,Teams!E:E,0),1),INDEX(Teams!G:K,MATCH(Schedule!F908,Teams!K:K,0),1))</f>
        <v>#N/A</v>
      </c>
      <c r="M908" t="e">
        <f>IFERROR(INDEX(Teams!A:E,MATCH(Schedule!H908,Teams!E:E,0),1),INDEX(Teams!G:K,MATCH(Schedule!H908,Teams!K:K,0),1))</f>
        <v>#N/A</v>
      </c>
    </row>
    <row r="909" spans="1:13">
      <c r="A909">
        <v>908</v>
      </c>
      <c r="B909" t="e">
        <f t="shared" si="28"/>
        <v>#N/A</v>
      </c>
      <c r="C909" s="38">
        <v>36324</v>
      </c>
      <c r="D909" t="s">
        <v>6</v>
      </c>
      <c r="E909" t="s">
        <v>922</v>
      </c>
      <c r="J909" t="str">
        <f t="shared" si="29"/>
        <v/>
      </c>
      <c r="L909" t="e">
        <f>IFERROR(INDEX(Teams!A:E,MATCH(Schedule!F909,Teams!E:E,0),1),INDEX(Teams!G:K,MATCH(Schedule!F909,Teams!K:K,0),1))</f>
        <v>#N/A</v>
      </c>
      <c r="M909" t="e">
        <f>IFERROR(INDEX(Teams!A:E,MATCH(Schedule!H909,Teams!E:E,0),1),INDEX(Teams!G:K,MATCH(Schedule!H909,Teams!K:K,0),1))</f>
        <v>#N/A</v>
      </c>
    </row>
    <row r="910" spans="1:13">
      <c r="A910">
        <v>909</v>
      </c>
      <c r="B910" t="e">
        <f t="shared" si="28"/>
        <v>#N/A</v>
      </c>
      <c r="C910" s="38">
        <v>36324</v>
      </c>
      <c r="D910" t="s">
        <v>18</v>
      </c>
      <c r="E910" t="s">
        <v>923</v>
      </c>
      <c r="J910" t="str">
        <f t="shared" si="29"/>
        <v/>
      </c>
      <c r="L910" t="e">
        <f>IFERROR(INDEX(Teams!A:E,MATCH(Schedule!F910,Teams!E:E,0),1),INDEX(Teams!G:K,MATCH(Schedule!F910,Teams!K:K,0),1))</f>
        <v>#N/A</v>
      </c>
      <c r="M910" t="e">
        <f>IFERROR(INDEX(Teams!A:E,MATCH(Schedule!H910,Teams!E:E,0),1),INDEX(Teams!G:K,MATCH(Schedule!H910,Teams!K:K,0),1))</f>
        <v>#N/A</v>
      </c>
    </row>
    <row r="911" spans="1:13">
      <c r="A911">
        <v>910</v>
      </c>
      <c r="B911" t="e">
        <f t="shared" si="28"/>
        <v>#N/A</v>
      </c>
      <c r="C911" s="38">
        <v>36324</v>
      </c>
      <c r="D911" t="s">
        <v>12</v>
      </c>
      <c r="E911" t="s">
        <v>924</v>
      </c>
      <c r="J911" t="str">
        <f t="shared" si="29"/>
        <v/>
      </c>
      <c r="L911" t="e">
        <f>IFERROR(INDEX(Teams!A:E,MATCH(Schedule!F911,Teams!E:E,0),1),INDEX(Teams!G:K,MATCH(Schedule!F911,Teams!K:K,0),1))</f>
        <v>#N/A</v>
      </c>
      <c r="M911" t="e">
        <f>IFERROR(INDEX(Teams!A:E,MATCH(Schedule!H911,Teams!E:E,0),1),INDEX(Teams!G:K,MATCH(Schedule!H911,Teams!K:K,0),1))</f>
        <v>#N/A</v>
      </c>
    </row>
    <row r="912" spans="1:13">
      <c r="A912">
        <v>911</v>
      </c>
      <c r="B912" t="e">
        <f t="shared" si="28"/>
        <v>#N/A</v>
      </c>
      <c r="C912" s="38">
        <v>36324</v>
      </c>
      <c r="D912" t="s">
        <v>8</v>
      </c>
      <c r="E912" t="s">
        <v>925</v>
      </c>
      <c r="J912" t="str">
        <f t="shared" si="29"/>
        <v/>
      </c>
      <c r="L912" t="e">
        <f>IFERROR(INDEX(Teams!A:E,MATCH(Schedule!F912,Teams!E:E,0),1),INDEX(Teams!G:K,MATCH(Schedule!F912,Teams!K:K,0),1))</f>
        <v>#N/A</v>
      </c>
      <c r="M912" t="e">
        <f>IFERROR(INDEX(Teams!A:E,MATCH(Schedule!H912,Teams!E:E,0),1),INDEX(Teams!G:K,MATCH(Schedule!H912,Teams!K:K,0),1))</f>
        <v>#N/A</v>
      </c>
    </row>
    <row r="913" spans="1:13">
      <c r="A913">
        <v>912</v>
      </c>
      <c r="B913" t="e">
        <f t="shared" si="28"/>
        <v>#N/A</v>
      </c>
      <c r="C913" s="38">
        <v>36324</v>
      </c>
      <c r="D913" t="s">
        <v>20</v>
      </c>
      <c r="E913" t="s">
        <v>926</v>
      </c>
      <c r="J913" t="str">
        <f t="shared" si="29"/>
        <v/>
      </c>
      <c r="L913" t="e">
        <f>IFERROR(INDEX(Teams!A:E,MATCH(Schedule!F913,Teams!E:E,0),1),INDEX(Teams!G:K,MATCH(Schedule!F913,Teams!K:K,0),1))</f>
        <v>#N/A</v>
      </c>
      <c r="M913" t="e">
        <f>IFERROR(INDEX(Teams!A:E,MATCH(Schedule!H913,Teams!E:E,0),1),INDEX(Teams!G:K,MATCH(Schedule!H913,Teams!K:K,0),1))</f>
        <v>#N/A</v>
      </c>
    </row>
    <row r="914" spans="1:13">
      <c r="A914">
        <v>913</v>
      </c>
      <c r="B914" t="e">
        <f t="shared" si="28"/>
        <v>#N/A</v>
      </c>
      <c r="C914" s="38">
        <v>36324</v>
      </c>
      <c r="D914" t="s">
        <v>4</v>
      </c>
      <c r="E914" t="s">
        <v>927</v>
      </c>
      <c r="J914" t="str">
        <f t="shared" si="29"/>
        <v/>
      </c>
      <c r="L914" t="e">
        <f>IFERROR(INDEX(Teams!A:E,MATCH(Schedule!F914,Teams!E:E,0),1),INDEX(Teams!G:K,MATCH(Schedule!F914,Teams!K:K,0),1))</f>
        <v>#N/A</v>
      </c>
      <c r="M914" t="e">
        <f>IFERROR(INDEX(Teams!A:E,MATCH(Schedule!H914,Teams!E:E,0),1),INDEX(Teams!G:K,MATCH(Schedule!H914,Teams!K:K,0),1))</f>
        <v>#N/A</v>
      </c>
    </row>
    <row r="915" spans="1:13">
      <c r="A915">
        <v>914</v>
      </c>
      <c r="B915" t="e">
        <f t="shared" si="28"/>
        <v>#N/A</v>
      </c>
      <c r="C915" s="38">
        <v>36324</v>
      </c>
      <c r="D915" t="s">
        <v>60</v>
      </c>
      <c r="E915" t="s">
        <v>928</v>
      </c>
      <c r="J915" t="str">
        <f t="shared" si="29"/>
        <v/>
      </c>
      <c r="L915" t="e">
        <f>IFERROR(INDEX(Teams!A:E,MATCH(Schedule!F915,Teams!E:E,0),1),INDEX(Teams!G:K,MATCH(Schedule!F915,Teams!K:K,0),1))</f>
        <v>#N/A</v>
      </c>
      <c r="M915" t="e">
        <f>IFERROR(INDEX(Teams!A:E,MATCH(Schedule!H915,Teams!E:E,0),1),INDEX(Teams!G:K,MATCH(Schedule!H915,Teams!K:K,0),1))</f>
        <v>#N/A</v>
      </c>
    </row>
    <row r="916" spans="1:13">
      <c r="A916">
        <v>915</v>
      </c>
      <c r="B916" t="e">
        <f t="shared" si="28"/>
        <v>#N/A</v>
      </c>
      <c r="C916" s="38">
        <v>36324</v>
      </c>
      <c r="D916" t="s">
        <v>120</v>
      </c>
      <c r="E916" t="s">
        <v>929</v>
      </c>
      <c r="J916" t="str">
        <f t="shared" si="29"/>
        <v/>
      </c>
      <c r="L916" t="e">
        <f>IFERROR(INDEX(Teams!A:E,MATCH(Schedule!F916,Teams!E:E,0),1),INDEX(Teams!G:K,MATCH(Schedule!F916,Teams!K:K,0),1))</f>
        <v>#N/A</v>
      </c>
      <c r="M916" t="e">
        <f>IFERROR(INDEX(Teams!A:E,MATCH(Schedule!H916,Teams!E:E,0),1),INDEX(Teams!G:K,MATCH(Schedule!H916,Teams!K:K,0),1))</f>
        <v>#N/A</v>
      </c>
    </row>
    <row r="917" spans="1:13">
      <c r="A917">
        <v>916</v>
      </c>
      <c r="B917" t="e">
        <f t="shared" si="28"/>
        <v>#N/A</v>
      </c>
      <c r="C917" s="38">
        <v>36325</v>
      </c>
      <c r="D917" t="s">
        <v>10</v>
      </c>
      <c r="E917" t="s">
        <v>930</v>
      </c>
      <c r="J917" t="str">
        <f t="shared" si="29"/>
        <v/>
      </c>
      <c r="L917" t="e">
        <f>IFERROR(INDEX(Teams!A:E,MATCH(Schedule!F917,Teams!E:E,0),1),INDEX(Teams!G:K,MATCH(Schedule!F917,Teams!K:K,0),1))</f>
        <v>#N/A</v>
      </c>
      <c r="M917" t="e">
        <f>IFERROR(INDEX(Teams!A:E,MATCH(Schedule!H917,Teams!E:E,0),1),INDEX(Teams!G:K,MATCH(Schedule!H917,Teams!K:K,0),1))</f>
        <v>#N/A</v>
      </c>
    </row>
    <row r="918" spans="1:13">
      <c r="A918">
        <v>917</v>
      </c>
      <c r="B918" t="e">
        <f t="shared" si="28"/>
        <v>#N/A</v>
      </c>
      <c r="C918" s="38">
        <v>36325</v>
      </c>
      <c r="D918" t="s">
        <v>130</v>
      </c>
      <c r="E918" t="s">
        <v>931</v>
      </c>
      <c r="J918" t="str">
        <f t="shared" si="29"/>
        <v/>
      </c>
      <c r="L918" t="e">
        <f>IFERROR(INDEX(Teams!A:E,MATCH(Schedule!F918,Teams!E:E,0),1),INDEX(Teams!G:K,MATCH(Schedule!F918,Teams!K:K,0),1))</f>
        <v>#N/A</v>
      </c>
      <c r="M918" t="e">
        <f>IFERROR(INDEX(Teams!A:E,MATCH(Schedule!H918,Teams!E:E,0),1),INDEX(Teams!G:K,MATCH(Schedule!H918,Teams!K:K,0),1))</f>
        <v>#N/A</v>
      </c>
    </row>
    <row r="919" spans="1:13">
      <c r="A919">
        <v>918</v>
      </c>
      <c r="B919" t="e">
        <f t="shared" si="28"/>
        <v>#N/A</v>
      </c>
      <c r="C919" s="38">
        <v>36325</v>
      </c>
      <c r="D919" t="s">
        <v>115</v>
      </c>
      <c r="E919" t="s">
        <v>932</v>
      </c>
      <c r="J919" t="str">
        <f t="shared" si="29"/>
        <v/>
      </c>
      <c r="L919" t="e">
        <f>IFERROR(INDEX(Teams!A:E,MATCH(Schedule!F919,Teams!E:E,0),1),INDEX(Teams!G:K,MATCH(Schedule!F919,Teams!K:K,0),1))</f>
        <v>#N/A</v>
      </c>
      <c r="M919" t="e">
        <f>IFERROR(INDEX(Teams!A:E,MATCH(Schedule!H919,Teams!E:E,0),1),INDEX(Teams!G:K,MATCH(Schedule!H919,Teams!K:K,0),1))</f>
        <v>#N/A</v>
      </c>
    </row>
    <row r="920" spans="1:13">
      <c r="A920">
        <v>919</v>
      </c>
      <c r="B920" t="e">
        <f t="shared" si="28"/>
        <v>#N/A</v>
      </c>
      <c r="C920" s="38">
        <v>36325</v>
      </c>
      <c r="D920" t="s">
        <v>71</v>
      </c>
      <c r="E920" t="s">
        <v>933</v>
      </c>
      <c r="J920" t="str">
        <f t="shared" si="29"/>
        <v/>
      </c>
      <c r="L920" t="e">
        <f>IFERROR(INDEX(Teams!A:E,MATCH(Schedule!F920,Teams!E:E,0),1),INDEX(Teams!G:K,MATCH(Schedule!F920,Teams!K:K,0),1))</f>
        <v>#N/A</v>
      </c>
      <c r="M920" t="e">
        <f>IFERROR(INDEX(Teams!A:E,MATCH(Schedule!H920,Teams!E:E,0),1),INDEX(Teams!G:K,MATCH(Schedule!H920,Teams!K:K,0),1))</f>
        <v>#N/A</v>
      </c>
    </row>
    <row r="921" spans="1:13">
      <c r="A921">
        <v>920</v>
      </c>
      <c r="B921" t="e">
        <f t="shared" si="28"/>
        <v>#N/A</v>
      </c>
      <c r="C921" s="38">
        <v>36325</v>
      </c>
      <c r="D921" t="s">
        <v>65</v>
      </c>
      <c r="E921" t="s">
        <v>934</v>
      </c>
      <c r="J921" t="str">
        <f t="shared" si="29"/>
        <v/>
      </c>
      <c r="L921" t="e">
        <f>IFERROR(INDEX(Teams!A:E,MATCH(Schedule!F921,Teams!E:E,0),1),INDEX(Teams!G:K,MATCH(Schedule!F921,Teams!K:K,0),1))</f>
        <v>#N/A</v>
      </c>
      <c r="M921" t="e">
        <f>IFERROR(INDEX(Teams!A:E,MATCH(Schedule!H921,Teams!E:E,0),1),INDEX(Teams!G:K,MATCH(Schedule!H921,Teams!K:K,0),1))</f>
        <v>#N/A</v>
      </c>
    </row>
    <row r="922" spans="1:13">
      <c r="A922">
        <v>921</v>
      </c>
      <c r="B922" t="e">
        <f t="shared" si="28"/>
        <v>#N/A</v>
      </c>
      <c r="C922" s="38">
        <v>36325</v>
      </c>
      <c r="D922" t="s">
        <v>34</v>
      </c>
      <c r="E922" t="s">
        <v>935</v>
      </c>
      <c r="J922" t="str">
        <f t="shared" si="29"/>
        <v/>
      </c>
      <c r="L922" t="e">
        <f>IFERROR(INDEX(Teams!A:E,MATCH(Schedule!F922,Teams!E:E,0),1),INDEX(Teams!G:K,MATCH(Schedule!F922,Teams!K:K,0),1))</f>
        <v>#N/A</v>
      </c>
      <c r="M922" t="e">
        <f>IFERROR(INDEX(Teams!A:E,MATCH(Schedule!H922,Teams!E:E,0),1),INDEX(Teams!G:K,MATCH(Schedule!H922,Teams!K:K,0),1))</f>
        <v>#N/A</v>
      </c>
    </row>
    <row r="923" spans="1:13">
      <c r="A923">
        <v>922</v>
      </c>
      <c r="B923" t="e">
        <f t="shared" si="28"/>
        <v>#N/A</v>
      </c>
      <c r="C923" s="38">
        <v>36325</v>
      </c>
      <c r="D923" t="s">
        <v>126</v>
      </c>
      <c r="E923" t="s">
        <v>936</v>
      </c>
      <c r="J923" t="str">
        <f t="shared" si="29"/>
        <v/>
      </c>
      <c r="L923" t="e">
        <f>IFERROR(INDEX(Teams!A:E,MATCH(Schedule!F923,Teams!E:E,0),1),INDEX(Teams!G:K,MATCH(Schedule!F923,Teams!K:K,0),1))</f>
        <v>#N/A</v>
      </c>
      <c r="M923" t="e">
        <f>IFERROR(INDEX(Teams!A:E,MATCH(Schedule!H923,Teams!E:E,0),1),INDEX(Teams!G:K,MATCH(Schedule!H923,Teams!K:K,0),1))</f>
        <v>#N/A</v>
      </c>
    </row>
    <row r="924" spans="1:13">
      <c r="A924">
        <v>923</v>
      </c>
      <c r="B924" t="e">
        <f t="shared" si="28"/>
        <v>#N/A</v>
      </c>
      <c r="C924" s="38">
        <v>36325</v>
      </c>
      <c r="D924" t="s">
        <v>18</v>
      </c>
      <c r="E924" t="s">
        <v>937</v>
      </c>
      <c r="J924" t="str">
        <f t="shared" si="29"/>
        <v/>
      </c>
      <c r="L924" t="e">
        <f>IFERROR(INDEX(Teams!A:E,MATCH(Schedule!F924,Teams!E:E,0),1),INDEX(Teams!G:K,MATCH(Schedule!F924,Teams!K:K,0),1))</f>
        <v>#N/A</v>
      </c>
      <c r="M924" t="e">
        <f>IFERROR(INDEX(Teams!A:E,MATCH(Schedule!H924,Teams!E:E,0),1),INDEX(Teams!G:K,MATCH(Schedule!H924,Teams!K:K,0),1))</f>
        <v>#N/A</v>
      </c>
    </row>
    <row r="925" spans="1:13">
      <c r="A925">
        <v>924</v>
      </c>
      <c r="B925" t="e">
        <f t="shared" si="28"/>
        <v>#N/A</v>
      </c>
      <c r="C925" s="38">
        <v>36325</v>
      </c>
      <c r="D925" t="s">
        <v>14</v>
      </c>
      <c r="E925" t="s">
        <v>938</v>
      </c>
      <c r="J925" t="str">
        <f t="shared" si="29"/>
        <v/>
      </c>
      <c r="L925" t="e">
        <f>IFERROR(INDEX(Teams!A:E,MATCH(Schedule!F925,Teams!E:E,0),1),INDEX(Teams!G:K,MATCH(Schedule!F925,Teams!K:K,0),1))</f>
        <v>#N/A</v>
      </c>
      <c r="M925" t="e">
        <f>IFERROR(INDEX(Teams!A:E,MATCH(Schedule!H925,Teams!E:E,0),1),INDEX(Teams!G:K,MATCH(Schedule!H925,Teams!K:K,0),1))</f>
        <v>#N/A</v>
      </c>
    </row>
    <row r="926" spans="1:13">
      <c r="A926">
        <v>925</v>
      </c>
      <c r="B926" t="e">
        <f t="shared" si="28"/>
        <v>#N/A</v>
      </c>
      <c r="C926" s="38">
        <v>36325</v>
      </c>
      <c r="D926" t="s">
        <v>170</v>
      </c>
      <c r="E926" t="s">
        <v>939</v>
      </c>
      <c r="J926" t="str">
        <f t="shared" si="29"/>
        <v/>
      </c>
      <c r="L926" t="e">
        <f>IFERROR(INDEX(Teams!A:E,MATCH(Schedule!F926,Teams!E:E,0),1),INDEX(Teams!G:K,MATCH(Schedule!F926,Teams!K:K,0),1))</f>
        <v>#N/A</v>
      </c>
      <c r="M926" t="e">
        <f>IFERROR(INDEX(Teams!A:E,MATCH(Schedule!H926,Teams!E:E,0),1),INDEX(Teams!G:K,MATCH(Schedule!H926,Teams!K:K,0),1))</f>
        <v>#N/A</v>
      </c>
    </row>
    <row r="927" spans="1:13">
      <c r="A927">
        <v>926</v>
      </c>
      <c r="B927" t="e">
        <f t="shared" si="28"/>
        <v>#N/A</v>
      </c>
      <c r="C927" s="38">
        <v>36325</v>
      </c>
      <c r="D927" t="s">
        <v>128</v>
      </c>
      <c r="E927" t="s">
        <v>940</v>
      </c>
      <c r="J927" t="str">
        <f t="shared" si="29"/>
        <v/>
      </c>
      <c r="L927" t="e">
        <f>IFERROR(INDEX(Teams!A:E,MATCH(Schedule!F927,Teams!E:E,0),1),INDEX(Teams!G:K,MATCH(Schedule!F927,Teams!K:K,0),1))</f>
        <v>#N/A</v>
      </c>
      <c r="M927" t="e">
        <f>IFERROR(INDEX(Teams!A:E,MATCH(Schedule!H927,Teams!E:E,0),1),INDEX(Teams!G:K,MATCH(Schedule!H927,Teams!K:K,0),1))</f>
        <v>#N/A</v>
      </c>
    </row>
    <row r="928" spans="1:13">
      <c r="A928">
        <v>927</v>
      </c>
      <c r="B928" t="e">
        <f t="shared" si="28"/>
        <v>#N/A</v>
      </c>
      <c r="C928" s="38">
        <v>36326</v>
      </c>
      <c r="D928" t="s">
        <v>118</v>
      </c>
      <c r="E928" t="s">
        <v>941</v>
      </c>
      <c r="J928" t="str">
        <f t="shared" si="29"/>
        <v/>
      </c>
      <c r="L928" t="e">
        <f>IFERROR(INDEX(Teams!A:E,MATCH(Schedule!F928,Teams!E:E,0),1),INDEX(Teams!G:K,MATCH(Schedule!F928,Teams!K:K,0),1))</f>
        <v>#N/A</v>
      </c>
      <c r="M928" t="e">
        <f>IFERROR(INDEX(Teams!A:E,MATCH(Schedule!H928,Teams!E:E,0),1),INDEX(Teams!G:K,MATCH(Schedule!H928,Teams!K:K,0),1))</f>
        <v>#N/A</v>
      </c>
    </row>
    <row r="929" spans="1:13">
      <c r="A929">
        <v>928</v>
      </c>
      <c r="B929" t="e">
        <f t="shared" si="28"/>
        <v>#N/A</v>
      </c>
      <c r="C929" s="38">
        <v>36326</v>
      </c>
      <c r="D929" t="s">
        <v>10</v>
      </c>
      <c r="E929" t="s">
        <v>942</v>
      </c>
      <c r="J929" t="str">
        <f t="shared" si="29"/>
        <v/>
      </c>
      <c r="L929" t="e">
        <f>IFERROR(INDEX(Teams!A:E,MATCH(Schedule!F929,Teams!E:E,0),1),INDEX(Teams!G:K,MATCH(Schedule!F929,Teams!K:K,0),1))</f>
        <v>#N/A</v>
      </c>
      <c r="M929" t="e">
        <f>IFERROR(INDEX(Teams!A:E,MATCH(Schedule!H929,Teams!E:E,0),1),INDEX(Teams!G:K,MATCH(Schedule!H929,Teams!K:K,0),1))</f>
        <v>#N/A</v>
      </c>
    </row>
    <row r="930" spans="1:13">
      <c r="A930">
        <v>929</v>
      </c>
      <c r="B930" t="e">
        <f t="shared" si="28"/>
        <v>#N/A</v>
      </c>
      <c r="C930" s="38">
        <v>36326</v>
      </c>
      <c r="D930" t="s">
        <v>130</v>
      </c>
      <c r="E930" t="s">
        <v>943</v>
      </c>
      <c r="J930" t="str">
        <f t="shared" si="29"/>
        <v/>
      </c>
      <c r="L930" t="e">
        <f>IFERROR(INDEX(Teams!A:E,MATCH(Schedule!F930,Teams!E:E,0),1),INDEX(Teams!G:K,MATCH(Schedule!F930,Teams!K:K,0),1))</f>
        <v>#N/A</v>
      </c>
      <c r="M930" t="e">
        <f>IFERROR(INDEX(Teams!A:E,MATCH(Schedule!H930,Teams!E:E,0),1),INDEX(Teams!G:K,MATCH(Schedule!H930,Teams!K:K,0),1))</f>
        <v>#N/A</v>
      </c>
    </row>
    <row r="931" spans="1:13">
      <c r="A931">
        <v>930</v>
      </c>
      <c r="B931" t="e">
        <f t="shared" si="28"/>
        <v>#N/A</v>
      </c>
      <c r="C931" s="38">
        <v>36326</v>
      </c>
      <c r="D931" t="s">
        <v>113</v>
      </c>
      <c r="E931" t="s">
        <v>329</v>
      </c>
      <c r="J931" t="str">
        <f t="shared" si="29"/>
        <v/>
      </c>
      <c r="L931" t="e">
        <f>IFERROR(INDEX(Teams!A:E,MATCH(Schedule!F931,Teams!E:E,0),1),INDEX(Teams!G:K,MATCH(Schedule!F931,Teams!K:K,0),1))</f>
        <v>#N/A</v>
      </c>
      <c r="M931" t="e">
        <f>IFERROR(INDEX(Teams!A:E,MATCH(Schedule!H931,Teams!E:E,0),1),INDEX(Teams!G:K,MATCH(Schedule!H931,Teams!K:K,0),1))</f>
        <v>#N/A</v>
      </c>
    </row>
    <row r="932" spans="1:13">
      <c r="A932">
        <v>931</v>
      </c>
      <c r="B932" t="e">
        <f t="shared" si="28"/>
        <v>#N/A</v>
      </c>
      <c r="C932" s="38">
        <v>36326</v>
      </c>
      <c r="D932" t="s">
        <v>115</v>
      </c>
      <c r="E932" t="s">
        <v>944</v>
      </c>
      <c r="J932" t="str">
        <f t="shared" si="29"/>
        <v/>
      </c>
      <c r="L932" t="e">
        <f>IFERROR(INDEX(Teams!A:E,MATCH(Schedule!F932,Teams!E:E,0),1),INDEX(Teams!G:K,MATCH(Schedule!F932,Teams!K:K,0),1))</f>
        <v>#N/A</v>
      </c>
      <c r="M932" t="e">
        <f>IFERROR(INDEX(Teams!A:E,MATCH(Schedule!H932,Teams!E:E,0),1),INDEX(Teams!G:K,MATCH(Schedule!H932,Teams!K:K,0),1))</f>
        <v>#N/A</v>
      </c>
    </row>
    <row r="933" spans="1:13">
      <c r="A933">
        <v>932</v>
      </c>
      <c r="B933" t="e">
        <f t="shared" si="28"/>
        <v>#N/A</v>
      </c>
      <c r="C933" s="38">
        <v>36326</v>
      </c>
      <c r="D933" t="s">
        <v>71</v>
      </c>
      <c r="E933" t="s">
        <v>945</v>
      </c>
      <c r="J933" t="str">
        <f t="shared" si="29"/>
        <v/>
      </c>
      <c r="L933" t="e">
        <f>IFERROR(INDEX(Teams!A:E,MATCH(Schedule!F933,Teams!E:E,0),1),INDEX(Teams!G:K,MATCH(Schedule!F933,Teams!K:K,0),1))</f>
        <v>#N/A</v>
      </c>
      <c r="M933" t="e">
        <f>IFERROR(INDEX(Teams!A:E,MATCH(Schedule!H933,Teams!E:E,0),1),INDEX(Teams!G:K,MATCH(Schedule!H933,Teams!K:K,0),1))</f>
        <v>#N/A</v>
      </c>
    </row>
    <row r="934" spans="1:13">
      <c r="A934">
        <v>933</v>
      </c>
      <c r="B934" t="e">
        <f t="shared" si="28"/>
        <v>#N/A</v>
      </c>
      <c r="C934" s="38">
        <v>36326</v>
      </c>
      <c r="D934" t="s">
        <v>65</v>
      </c>
      <c r="E934" t="s">
        <v>946</v>
      </c>
      <c r="J934" t="str">
        <f t="shared" si="29"/>
        <v/>
      </c>
      <c r="L934" t="e">
        <f>IFERROR(INDEX(Teams!A:E,MATCH(Schedule!F934,Teams!E:E,0),1),INDEX(Teams!G:K,MATCH(Schedule!F934,Teams!K:K,0),1))</f>
        <v>#N/A</v>
      </c>
      <c r="M934" t="e">
        <f>IFERROR(INDEX(Teams!A:E,MATCH(Schedule!H934,Teams!E:E,0),1),INDEX(Teams!G:K,MATCH(Schedule!H934,Teams!K:K,0),1))</f>
        <v>#N/A</v>
      </c>
    </row>
    <row r="935" spans="1:13">
      <c r="A935">
        <v>934</v>
      </c>
      <c r="B935" t="e">
        <f t="shared" si="28"/>
        <v>#N/A</v>
      </c>
      <c r="C935" s="38">
        <v>36326</v>
      </c>
      <c r="D935" t="s">
        <v>34</v>
      </c>
      <c r="E935" t="s">
        <v>947</v>
      </c>
      <c r="J935" t="str">
        <f t="shared" si="29"/>
        <v/>
      </c>
      <c r="L935" t="e">
        <f>IFERROR(INDEX(Teams!A:E,MATCH(Schedule!F935,Teams!E:E,0),1),INDEX(Teams!G:K,MATCH(Schedule!F935,Teams!K:K,0),1))</f>
        <v>#N/A</v>
      </c>
      <c r="M935" t="e">
        <f>IFERROR(INDEX(Teams!A:E,MATCH(Schedule!H935,Teams!E:E,0),1),INDEX(Teams!G:K,MATCH(Schedule!H935,Teams!K:K,0),1))</f>
        <v>#N/A</v>
      </c>
    </row>
    <row r="936" spans="1:13">
      <c r="A936">
        <v>935</v>
      </c>
      <c r="B936" t="e">
        <f t="shared" si="28"/>
        <v>#N/A</v>
      </c>
      <c r="C936" s="38">
        <v>36326</v>
      </c>
      <c r="D936" t="s">
        <v>126</v>
      </c>
      <c r="E936" t="s">
        <v>948</v>
      </c>
      <c r="J936" t="str">
        <f t="shared" si="29"/>
        <v/>
      </c>
      <c r="L936" t="e">
        <f>IFERROR(INDEX(Teams!A:E,MATCH(Schedule!F936,Teams!E:E,0),1),INDEX(Teams!G:K,MATCH(Schedule!F936,Teams!K:K,0),1))</f>
        <v>#N/A</v>
      </c>
      <c r="M936" t="e">
        <f>IFERROR(INDEX(Teams!A:E,MATCH(Schedule!H936,Teams!E:E,0),1),INDEX(Teams!G:K,MATCH(Schedule!H936,Teams!K:K,0),1))</f>
        <v>#N/A</v>
      </c>
    </row>
    <row r="937" spans="1:13">
      <c r="A937">
        <v>936</v>
      </c>
      <c r="B937" t="e">
        <f t="shared" si="28"/>
        <v>#N/A</v>
      </c>
      <c r="C937" s="38">
        <v>36326</v>
      </c>
      <c r="D937" t="s">
        <v>18</v>
      </c>
      <c r="E937" t="s">
        <v>949</v>
      </c>
      <c r="J937" t="str">
        <f t="shared" si="29"/>
        <v/>
      </c>
      <c r="L937" t="e">
        <f>IFERROR(INDEX(Teams!A:E,MATCH(Schedule!F937,Teams!E:E,0),1),INDEX(Teams!G:K,MATCH(Schedule!F937,Teams!K:K,0),1))</f>
        <v>#N/A</v>
      </c>
      <c r="M937" t="e">
        <f>IFERROR(INDEX(Teams!A:E,MATCH(Schedule!H937,Teams!E:E,0),1),INDEX(Teams!G:K,MATCH(Schedule!H937,Teams!K:K,0),1))</f>
        <v>#N/A</v>
      </c>
    </row>
    <row r="938" spans="1:13">
      <c r="A938">
        <v>937</v>
      </c>
      <c r="B938" t="e">
        <f t="shared" si="28"/>
        <v>#N/A</v>
      </c>
      <c r="C938" s="38">
        <v>36326</v>
      </c>
      <c r="D938" t="s">
        <v>14</v>
      </c>
      <c r="E938" t="s">
        <v>950</v>
      </c>
      <c r="J938" t="str">
        <f t="shared" si="29"/>
        <v/>
      </c>
      <c r="L938" t="e">
        <f>IFERROR(INDEX(Teams!A:E,MATCH(Schedule!F938,Teams!E:E,0),1),INDEX(Teams!G:K,MATCH(Schedule!F938,Teams!K:K,0),1))</f>
        <v>#N/A</v>
      </c>
      <c r="M938" t="e">
        <f>IFERROR(INDEX(Teams!A:E,MATCH(Schedule!H938,Teams!E:E,0),1),INDEX(Teams!G:K,MATCH(Schedule!H938,Teams!K:K,0),1))</f>
        <v>#N/A</v>
      </c>
    </row>
    <row r="939" spans="1:13">
      <c r="A939">
        <v>938</v>
      </c>
      <c r="B939" t="e">
        <f t="shared" si="28"/>
        <v>#N/A</v>
      </c>
      <c r="C939" s="38">
        <v>36326</v>
      </c>
      <c r="D939" t="s">
        <v>0</v>
      </c>
      <c r="E939" t="s">
        <v>951</v>
      </c>
      <c r="J939" t="str">
        <f t="shared" si="29"/>
        <v/>
      </c>
      <c r="L939" t="e">
        <f>IFERROR(INDEX(Teams!A:E,MATCH(Schedule!F939,Teams!E:E,0),1),INDEX(Teams!G:K,MATCH(Schedule!F939,Teams!K:K,0),1))</f>
        <v>#N/A</v>
      </c>
      <c r="M939" t="e">
        <f>IFERROR(INDEX(Teams!A:E,MATCH(Schedule!H939,Teams!E:E,0),1),INDEX(Teams!G:K,MATCH(Schedule!H939,Teams!K:K,0),1))</f>
        <v>#N/A</v>
      </c>
    </row>
    <row r="940" spans="1:13">
      <c r="A940">
        <v>939</v>
      </c>
      <c r="B940" t="e">
        <f t="shared" si="28"/>
        <v>#N/A</v>
      </c>
      <c r="C940" s="38">
        <v>36326</v>
      </c>
      <c r="D940" t="s">
        <v>16</v>
      </c>
      <c r="E940" t="s">
        <v>952</v>
      </c>
      <c r="J940" t="str">
        <f t="shared" si="29"/>
        <v/>
      </c>
      <c r="L940" t="e">
        <f>IFERROR(INDEX(Teams!A:E,MATCH(Schedule!F940,Teams!E:E,0),1),INDEX(Teams!G:K,MATCH(Schedule!F940,Teams!K:K,0),1))</f>
        <v>#N/A</v>
      </c>
      <c r="M940" t="e">
        <f>IFERROR(INDEX(Teams!A:E,MATCH(Schedule!H940,Teams!E:E,0),1),INDEX(Teams!G:K,MATCH(Schedule!H940,Teams!K:K,0),1))</f>
        <v>#N/A</v>
      </c>
    </row>
    <row r="941" spans="1:13">
      <c r="A941">
        <v>940</v>
      </c>
      <c r="B941" t="e">
        <f t="shared" si="28"/>
        <v>#N/A</v>
      </c>
      <c r="C941" s="38">
        <v>36326</v>
      </c>
      <c r="D941" t="s">
        <v>170</v>
      </c>
      <c r="E941" t="s">
        <v>953</v>
      </c>
      <c r="J941" t="str">
        <f t="shared" si="29"/>
        <v/>
      </c>
      <c r="L941" t="e">
        <f>IFERROR(INDEX(Teams!A:E,MATCH(Schedule!F941,Teams!E:E,0),1),INDEX(Teams!G:K,MATCH(Schedule!F941,Teams!K:K,0),1))</f>
        <v>#N/A</v>
      </c>
      <c r="M941" t="e">
        <f>IFERROR(INDEX(Teams!A:E,MATCH(Schedule!H941,Teams!E:E,0),1),INDEX(Teams!G:K,MATCH(Schedule!H941,Teams!K:K,0),1))</f>
        <v>#N/A</v>
      </c>
    </row>
    <row r="942" spans="1:13">
      <c r="A942">
        <v>941</v>
      </c>
      <c r="B942" t="e">
        <f t="shared" si="28"/>
        <v>#N/A</v>
      </c>
      <c r="C942" s="38">
        <v>36326</v>
      </c>
      <c r="D942" t="s">
        <v>128</v>
      </c>
      <c r="E942" t="s">
        <v>954</v>
      </c>
      <c r="J942" t="str">
        <f t="shared" si="29"/>
        <v/>
      </c>
      <c r="L942" t="e">
        <f>IFERROR(INDEX(Teams!A:E,MATCH(Schedule!F942,Teams!E:E,0),1),INDEX(Teams!G:K,MATCH(Schedule!F942,Teams!K:K,0),1))</f>
        <v>#N/A</v>
      </c>
      <c r="M942" t="e">
        <f>IFERROR(INDEX(Teams!A:E,MATCH(Schedule!H942,Teams!E:E,0),1),INDEX(Teams!G:K,MATCH(Schedule!H942,Teams!K:K,0),1))</f>
        <v>#N/A</v>
      </c>
    </row>
    <row r="943" spans="1:13">
      <c r="A943">
        <v>942</v>
      </c>
      <c r="B943" t="e">
        <f t="shared" si="28"/>
        <v>#N/A</v>
      </c>
      <c r="C943" s="38">
        <v>36327</v>
      </c>
      <c r="D943" t="s">
        <v>118</v>
      </c>
      <c r="E943" t="s">
        <v>229</v>
      </c>
      <c r="J943" t="str">
        <f t="shared" si="29"/>
        <v/>
      </c>
      <c r="L943" t="e">
        <f>IFERROR(INDEX(Teams!A:E,MATCH(Schedule!F943,Teams!E:E,0),1),INDEX(Teams!G:K,MATCH(Schedule!F943,Teams!K:K,0),1))</f>
        <v>#N/A</v>
      </c>
      <c r="M943" t="e">
        <f>IFERROR(INDEX(Teams!A:E,MATCH(Schedule!H943,Teams!E:E,0),1),INDEX(Teams!G:K,MATCH(Schedule!H943,Teams!K:K,0),1))</f>
        <v>#N/A</v>
      </c>
    </row>
    <row r="944" spans="1:13">
      <c r="A944">
        <v>943</v>
      </c>
      <c r="B944" t="e">
        <f t="shared" si="28"/>
        <v>#N/A</v>
      </c>
      <c r="C944" s="38">
        <v>36327</v>
      </c>
      <c r="D944" t="s">
        <v>10</v>
      </c>
      <c r="E944" t="s">
        <v>955</v>
      </c>
      <c r="J944" t="str">
        <f t="shared" si="29"/>
        <v/>
      </c>
      <c r="L944" t="e">
        <f>IFERROR(INDEX(Teams!A:E,MATCH(Schedule!F944,Teams!E:E,0),1),INDEX(Teams!G:K,MATCH(Schedule!F944,Teams!K:K,0),1))</f>
        <v>#N/A</v>
      </c>
      <c r="M944" t="e">
        <f>IFERROR(INDEX(Teams!A:E,MATCH(Schedule!H944,Teams!E:E,0),1),INDEX(Teams!G:K,MATCH(Schedule!H944,Teams!K:K,0),1))</f>
        <v>#N/A</v>
      </c>
    </row>
    <row r="945" spans="1:13">
      <c r="A945">
        <v>944</v>
      </c>
      <c r="B945" t="e">
        <f t="shared" si="28"/>
        <v>#N/A</v>
      </c>
      <c r="C945" s="38">
        <v>36327</v>
      </c>
      <c r="D945" t="s">
        <v>130</v>
      </c>
      <c r="E945" t="s">
        <v>956</v>
      </c>
      <c r="J945" t="str">
        <f t="shared" si="29"/>
        <v/>
      </c>
      <c r="L945" t="e">
        <f>IFERROR(INDEX(Teams!A:E,MATCH(Schedule!F945,Teams!E:E,0),1),INDEX(Teams!G:K,MATCH(Schedule!F945,Teams!K:K,0),1))</f>
        <v>#N/A</v>
      </c>
      <c r="M945" t="e">
        <f>IFERROR(INDEX(Teams!A:E,MATCH(Schedule!H945,Teams!E:E,0),1),INDEX(Teams!G:K,MATCH(Schedule!H945,Teams!K:K,0),1))</f>
        <v>#N/A</v>
      </c>
    </row>
    <row r="946" spans="1:13">
      <c r="A946">
        <v>945</v>
      </c>
      <c r="B946" t="e">
        <f t="shared" si="28"/>
        <v>#N/A</v>
      </c>
      <c r="C946" s="38">
        <v>36327</v>
      </c>
      <c r="D946" t="s">
        <v>113</v>
      </c>
      <c r="E946" t="s">
        <v>957</v>
      </c>
      <c r="J946" t="str">
        <f t="shared" si="29"/>
        <v/>
      </c>
      <c r="L946" t="e">
        <f>IFERROR(INDEX(Teams!A:E,MATCH(Schedule!F946,Teams!E:E,0),1),INDEX(Teams!G:K,MATCH(Schedule!F946,Teams!K:K,0),1))</f>
        <v>#N/A</v>
      </c>
      <c r="M946" t="e">
        <f>IFERROR(INDEX(Teams!A:E,MATCH(Schedule!H946,Teams!E:E,0),1),INDEX(Teams!G:K,MATCH(Schedule!H946,Teams!K:K,0),1))</f>
        <v>#N/A</v>
      </c>
    </row>
    <row r="947" spans="1:13">
      <c r="A947">
        <v>946</v>
      </c>
      <c r="B947" t="e">
        <f t="shared" si="28"/>
        <v>#N/A</v>
      </c>
      <c r="C947" s="38">
        <v>36327</v>
      </c>
      <c r="D947" t="s">
        <v>115</v>
      </c>
      <c r="E947" t="s">
        <v>958</v>
      </c>
      <c r="J947" t="str">
        <f t="shared" si="29"/>
        <v/>
      </c>
      <c r="L947" t="e">
        <f>IFERROR(INDEX(Teams!A:E,MATCH(Schedule!F947,Teams!E:E,0),1),INDEX(Teams!G:K,MATCH(Schedule!F947,Teams!K:K,0),1))</f>
        <v>#N/A</v>
      </c>
      <c r="M947" t="e">
        <f>IFERROR(INDEX(Teams!A:E,MATCH(Schedule!H947,Teams!E:E,0),1),INDEX(Teams!G:K,MATCH(Schedule!H947,Teams!K:K,0),1))</f>
        <v>#N/A</v>
      </c>
    </row>
    <row r="948" spans="1:13">
      <c r="A948">
        <v>947</v>
      </c>
      <c r="B948" t="e">
        <f t="shared" si="28"/>
        <v>#N/A</v>
      </c>
      <c r="C948" s="38">
        <v>36327</v>
      </c>
      <c r="D948" t="s">
        <v>71</v>
      </c>
      <c r="E948" t="s">
        <v>959</v>
      </c>
      <c r="J948" t="str">
        <f t="shared" si="29"/>
        <v/>
      </c>
      <c r="L948" t="e">
        <f>IFERROR(INDEX(Teams!A:E,MATCH(Schedule!F948,Teams!E:E,0),1),INDEX(Teams!G:K,MATCH(Schedule!F948,Teams!K:K,0),1))</f>
        <v>#N/A</v>
      </c>
      <c r="M948" t="e">
        <f>IFERROR(INDEX(Teams!A:E,MATCH(Schedule!H948,Teams!E:E,0),1),INDEX(Teams!G:K,MATCH(Schedule!H948,Teams!K:K,0),1))</f>
        <v>#N/A</v>
      </c>
    </row>
    <row r="949" spans="1:13">
      <c r="A949">
        <v>948</v>
      </c>
      <c r="B949" t="e">
        <f t="shared" si="28"/>
        <v>#N/A</v>
      </c>
      <c r="C949" s="38">
        <v>36327</v>
      </c>
      <c r="D949" t="s">
        <v>65</v>
      </c>
      <c r="E949" t="s">
        <v>960</v>
      </c>
      <c r="J949" t="str">
        <f t="shared" si="29"/>
        <v/>
      </c>
      <c r="L949" t="e">
        <f>IFERROR(INDEX(Teams!A:E,MATCH(Schedule!F949,Teams!E:E,0),1),INDEX(Teams!G:K,MATCH(Schedule!F949,Teams!K:K,0),1))</f>
        <v>#N/A</v>
      </c>
      <c r="M949" t="e">
        <f>IFERROR(INDEX(Teams!A:E,MATCH(Schedule!H949,Teams!E:E,0),1),INDEX(Teams!G:K,MATCH(Schedule!H949,Teams!K:K,0),1))</f>
        <v>#N/A</v>
      </c>
    </row>
    <row r="950" spans="1:13">
      <c r="A950">
        <v>949</v>
      </c>
      <c r="B950" t="e">
        <f t="shared" si="28"/>
        <v>#N/A</v>
      </c>
      <c r="C950" s="38">
        <v>36327</v>
      </c>
      <c r="D950" t="s">
        <v>34</v>
      </c>
      <c r="E950" t="s">
        <v>961</v>
      </c>
      <c r="J950" t="str">
        <f t="shared" si="29"/>
        <v/>
      </c>
      <c r="L950" t="e">
        <f>IFERROR(INDEX(Teams!A:E,MATCH(Schedule!F950,Teams!E:E,0),1),INDEX(Teams!G:K,MATCH(Schedule!F950,Teams!K:K,0),1))</f>
        <v>#N/A</v>
      </c>
      <c r="M950" t="e">
        <f>IFERROR(INDEX(Teams!A:E,MATCH(Schedule!H950,Teams!E:E,0),1),INDEX(Teams!G:K,MATCH(Schedule!H950,Teams!K:K,0),1))</f>
        <v>#N/A</v>
      </c>
    </row>
    <row r="951" spans="1:13">
      <c r="A951">
        <v>950</v>
      </c>
      <c r="B951" t="e">
        <f t="shared" si="28"/>
        <v>#N/A</v>
      </c>
      <c r="C951" s="38">
        <v>36327</v>
      </c>
      <c r="D951" t="s">
        <v>126</v>
      </c>
      <c r="E951" t="s">
        <v>962</v>
      </c>
      <c r="J951" t="str">
        <f t="shared" si="29"/>
        <v/>
      </c>
      <c r="L951" t="e">
        <f>IFERROR(INDEX(Teams!A:E,MATCH(Schedule!F951,Teams!E:E,0),1),INDEX(Teams!G:K,MATCH(Schedule!F951,Teams!K:K,0),1))</f>
        <v>#N/A</v>
      </c>
      <c r="M951" t="e">
        <f>IFERROR(INDEX(Teams!A:E,MATCH(Schedule!H951,Teams!E:E,0),1),INDEX(Teams!G:K,MATCH(Schedule!H951,Teams!K:K,0),1))</f>
        <v>#N/A</v>
      </c>
    </row>
    <row r="952" spans="1:13">
      <c r="A952">
        <v>951</v>
      </c>
      <c r="B952" t="e">
        <f t="shared" si="28"/>
        <v>#N/A</v>
      </c>
      <c r="C952" s="38">
        <v>36327</v>
      </c>
      <c r="D952" t="s">
        <v>18</v>
      </c>
      <c r="E952" t="s">
        <v>963</v>
      </c>
      <c r="J952" t="str">
        <f t="shared" si="29"/>
        <v/>
      </c>
      <c r="L952" t="e">
        <f>IFERROR(INDEX(Teams!A:E,MATCH(Schedule!F952,Teams!E:E,0),1),INDEX(Teams!G:K,MATCH(Schedule!F952,Teams!K:K,0),1))</f>
        <v>#N/A</v>
      </c>
      <c r="M952" t="e">
        <f>IFERROR(INDEX(Teams!A:E,MATCH(Schedule!H952,Teams!E:E,0),1),INDEX(Teams!G:K,MATCH(Schedule!H952,Teams!K:K,0),1))</f>
        <v>#N/A</v>
      </c>
    </row>
    <row r="953" spans="1:13">
      <c r="A953">
        <v>952</v>
      </c>
      <c r="B953" t="e">
        <f t="shared" si="28"/>
        <v>#N/A</v>
      </c>
      <c r="C953" s="38">
        <v>36327</v>
      </c>
      <c r="D953" t="s">
        <v>14</v>
      </c>
      <c r="E953" t="s">
        <v>964</v>
      </c>
      <c r="J953" t="str">
        <f t="shared" si="29"/>
        <v/>
      </c>
      <c r="L953" t="e">
        <f>IFERROR(INDEX(Teams!A:E,MATCH(Schedule!F953,Teams!E:E,0),1),INDEX(Teams!G:K,MATCH(Schedule!F953,Teams!K:K,0),1))</f>
        <v>#N/A</v>
      </c>
      <c r="M953" t="e">
        <f>IFERROR(INDEX(Teams!A:E,MATCH(Schedule!H953,Teams!E:E,0),1),INDEX(Teams!G:K,MATCH(Schedule!H953,Teams!K:K,0),1))</f>
        <v>#N/A</v>
      </c>
    </row>
    <row r="954" spans="1:13">
      <c r="A954">
        <v>953</v>
      </c>
      <c r="B954" t="e">
        <f t="shared" si="28"/>
        <v>#N/A</v>
      </c>
      <c r="C954" s="38">
        <v>36327</v>
      </c>
      <c r="D954" t="s">
        <v>0</v>
      </c>
      <c r="E954" t="s">
        <v>965</v>
      </c>
      <c r="J954" t="str">
        <f t="shared" si="29"/>
        <v/>
      </c>
      <c r="L954" t="e">
        <f>IFERROR(INDEX(Teams!A:E,MATCH(Schedule!F954,Teams!E:E,0),1),INDEX(Teams!G:K,MATCH(Schedule!F954,Teams!K:K,0),1))</f>
        <v>#N/A</v>
      </c>
      <c r="M954" t="e">
        <f>IFERROR(INDEX(Teams!A:E,MATCH(Schedule!H954,Teams!E:E,0),1),INDEX(Teams!G:K,MATCH(Schedule!H954,Teams!K:K,0),1))</f>
        <v>#N/A</v>
      </c>
    </row>
    <row r="955" spans="1:13">
      <c r="A955">
        <v>954</v>
      </c>
      <c r="B955" t="e">
        <f t="shared" si="28"/>
        <v>#N/A</v>
      </c>
      <c r="C955" s="38">
        <v>36327</v>
      </c>
      <c r="D955" t="s">
        <v>16</v>
      </c>
      <c r="E955" t="s">
        <v>966</v>
      </c>
      <c r="J955" t="str">
        <f t="shared" si="29"/>
        <v/>
      </c>
      <c r="L955" t="e">
        <f>IFERROR(INDEX(Teams!A:E,MATCH(Schedule!F955,Teams!E:E,0),1),INDEX(Teams!G:K,MATCH(Schedule!F955,Teams!K:K,0),1))</f>
        <v>#N/A</v>
      </c>
      <c r="M955" t="e">
        <f>IFERROR(INDEX(Teams!A:E,MATCH(Schedule!H955,Teams!E:E,0),1),INDEX(Teams!G:K,MATCH(Schedule!H955,Teams!K:K,0),1))</f>
        <v>#N/A</v>
      </c>
    </row>
    <row r="956" spans="1:13">
      <c r="A956">
        <v>955</v>
      </c>
      <c r="B956" t="e">
        <f t="shared" si="28"/>
        <v>#N/A</v>
      </c>
      <c r="C956" s="38">
        <v>36327</v>
      </c>
      <c r="D956" t="s">
        <v>170</v>
      </c>
      <c r="E956" t="s">
        <v>967</v>
      </c>
      <c r="J956" t="str">
        <f t="shared" si="29"/>
        <v/>
      </c>
      <c r="L956" t="e">
        <f>IFERROR(INDEX(Teams!A:E,MATCH(Schedule!F956,Teams!E:E,0),1),INDEX(Teams!G:K,MATCH(Schedule!F956,Teams!K:K,0),1))</f>
        <v>#N/A</v>
      </c>
      <c r="M956" t="e">
        <f>IFERROR(INDEX(Teams!A:E,MATCH(Schedule!H956,Teams!E:E,0),1),INDEX(Teams!G:K,MATCH(Schedule!H956,Teams!K:K,0),1))</f>
        <v>#N/A</v>
      </c>
    </row>
    <row r="957" spans="1:13">
      <c r="A957">
        <v>956</v>
      </c>
      <c r="B957" t="e">
        <f t="shared" si="28"/>
        <v>#N/A</v>
      </c>
      <c r="C957" s="38">
        <v>36327</v>
      </c>
      <c r="D957" t="s">
        <v>128</v>
      </c>
      <c r="E957" t="s">
        <v>968</v>
      </c>
      <c r="J957" t="str">
        <f t="shared" si="29"/>
        <v/>
      </c>
      <c r="L957" t="e">
        <f>IFERROR(INDEX(Teams!A:E,MATCH(Schedule!F957,Teams!E:E,0),1),INDEX(Teams!G:K,MATCH(Schedule!F957,Teams!K:K,0),1))</f>
        <v>#N/A</v>
      </c>
      <c r="M957" t="e">
        <f>IFERROR(INDEX(Teams!A:E,MATCH(Schedule!H957,Teams!E:E,0),1),INDEX(Teams!G:K,MATCH(Schedule!H957,Teams!K:K,0),1))</f>
        <v>#N/A</v>
      </c>
    </row>
    <row r="958" spans="1:13">
      <c r="A958">
        <v>957</v>
      </c>
      <c r="B958" t="e">
        <f t="shared" si="28"/>
        <v>#N/A</v>
      </c>
      <c r="C958" s="38">
        <v>36328</v>
      </c>
      <c r="D958" t="s">
        <v>118</v>
      </c>
      <c r="E958" t="s">
        <v>969</v>
      </c>
      <c r="J958" t="str">
        <f t="shared" si="29"/>
        <v/>
      </c>
      <c r="L958" t="e">
        <f>IFERROR(INDEX(Teams!A:E,MATCH(Schedule!F958,Teams!E:E,0),1),INDEX(Teams!G:K,MATCH(Schedule!F958,Teams!K:K,0),1))</f>
        <v>#N/A</v>
      </c>
      <c r="M958" t="e">
        <f>IFERROR(INDEX(Teams!A:E,MATCH(Schedule!H958,Teams!E:E,0),1),INDEX(Teams!G:K,MATCH(Schedule!H958,Teams!K:K,0),1))</f>
        <v>#N/A</v>
      </c>
    </row>
    <row r="959" spans="1:13">
      <c r="A959">
        <v>958</v>
      </c>
      <c r="B959" t="e">
        <f t="shared" si="28"/>
        <v>#N/A</v>
      </c>
      <c r="C959" s="38">
        <v>36328</v>
      </c>
      <c r="D959" t="s">
        <v>71</v>
      </c>
      <c r="E959" t="s">
        <v>970</v>
      </c>
      <c r="J959" t="str">
        <f t="shared" si="29"/>
        <v/>
      </c>
      <c r="L959" t="e">
        <f>IFERROR(INDEX(Teams!A:E,MATCH(Schedule!F959,Teams!E:E,0),1),INDEX(Teams!G:K,MATCH(Schedule!F959,Teams!K:K,0),1))</f>
        <v>#N/A</v>
      </c>
      <c r="M959" t="e">
        <f>IFERROR(INDEX(Teams!A:E,MATCH(Schedule!H959,Teams!E:E,0),1),INDEX(Teams!G:K,MATCH(Schedule!H959,Teams!K:K,0),1))</f>
        <v>#N/A</v>
      </c>
    </row>
    <row r="960" spans="1:13">
      <c r="A960">
        <v>959</v>
      </c>
      <c r="B960" t="e">
        <f t="shared" si="28"/>
        <v>#N/A</v>
      </c>
      <c r="C960" s="38">
        <v>36328</v>
      </c>
      <c r="D960" t="s">
        <v>130</v>
      </c>
      <c r="E960" t="s">
        <v>971</v>
      </c>
      <c r="J960" t="str">
        <f t="shared" si="29"/>
        <v/>
      </c>
      <c r="L960" t="e">
        <f>IFERROR(INDEX(Teams!A:E,MATCH(Schedule!F960,Teams!E:E,0),1),INDEX(Teams!G:K,MATCH(Schedule!F960,Teams!K:K,0),1))</f>
        <v>#N/A</v>
      </c>
      <c r="M960" t="e">
        <f>IFERROR(INDEX(Teams!A:E,MATCH(Schedule!H960,Teams!E:E,0),1),INDEX(Teams!G:K,MATCH(Schedule!H960,Teams!K:K,0),1))</f>
        <v>#N/A</v>
      </c>
    </row>
    <row r="961" spans="1:13">
      <c r="A961">
        <v>960</v>
      </c>
      <c r="B961" t="e">
        <f t="shared" si="28"/>
        <v>#N/A</v>
      </c>
      <c r="C961" s="38">
        <v>36328</v>
      </c>
      <c r="D961" t="s">
        <v>113</v>
      </c>
      <c r="E961" t="s">
        <v>972</v>
      </c>
      <c r="J961" t="str">
        <f t="shared" si="29"/>
        <v/>
      </c>
      <c r="L961" t="e">
        <f>IFERROR(INDEX(Teams!A:E,MATCH(Schedule!F961,Teams!E:E,0),1),INDEX(Teams!G:K,MATCH(Schedule!F961,Teams!K:K,0),1))</f>
        <v>#N/A</v>
      </c>
      <c r="M961" t="e">
        <f>IFERROR(INDEX(Teams!A:E,MATCH(Schedule!H961,Teams!E:E,0),1),INDEX(Teams!G:K,MATCH(Schedule!H961,Teams!K:K,0),1))</f>
        <v>#N/A</v>
      </c>
    </row>
    <row r="962" spans="1:13">
      <c r="A962">
        <v>961</v>
      </c>
      <c r="B962" t="e">
        <f t="shared" si="28"/>
        <v>#N/A</v>
      </c>
      <c r="C962" s="38">
        <v>36328</v>
      </c>
      <c r="D962" t="s">
        <v>115</v>
      </c>
      <c r="E962" t="s">
        <v>973</v>
      </c>
      <c r="J962" t="str">
        <f t="shared" si="29"/>
        <v/>
      </c>
      <c r="L962" t="e">
        <f>IFERROR(INDEX(Teams!A:E,MATCH(Schedule!F962,Teams!E:E,0),1),INDEX(Teams!G:K,MATCH(Schedule!F962,Teams!K:K,0),1))</f>
        <v>#N/A</v>
      </c>
      <c r="M962" t="e">
        <f>IFERROR(INDEX(Teams!A:E,MATCH(Schedule!H962,Teams!E:E,0),1),INDEX(Teams!G:K,MATCH(Schedule!H962,Teams!K:K,0),1))</f>
        <v>#N/A</v>
      </c>
    </row>
    <row r="963" spans="1:13">
      <c r="A963">
        <v>962</v>
      </c>
      <c r="B963" t="e">
        <f t="shared" ref="B963:B1026" si="30">TEXT(C963,"yyyymmdd")&amp;"_"&amp;L963&amp;"@"&amp;M963</f>
        <v>#N/A</v>
      </c>
      <c r="C963" s="38">
        <v>36328</v>
      </c>
      <c r="D963" t="s">
        <v>65</v>
      </c>
      <c r="E963" t="s">
        <v>974</v>
      </c>
      <c r="J963" t="str">
        <f t="shared" ref="J963:J1026" si="31">IF(I963&gt;G963,"W",IF(I963=G963,"","L"))</f>
        <v/>
      </c>
      <c r="L963" t="e">
        <f>IFERROR(INDEX(Teams!A:E,MATCH(Schedule!F963,Teams!E:E,0),1),INDEX(Teams!G:K,MATCH(Schedule!F963,Teams!K:K,0),1))</f>
        <v>#N/A</v>
      </c>
      <c r="M963" t="e">
        <f>IFERROR(INDEX(Teams!A:E,MATCH(Schedule!H963,Teams!E:E,0),1),INDEX(Teams!G:K,MATCH(Schedule!H963,Teams!K:K,0),1))</f>
        <v>#N/A</v>
      </c>
    </row>
    <row r="964" spans="1:13">
      <c r="A964">
        <v>963</v>
      </c>
      <c r="B964" t="e">
        <f t="shared" si="30"/>
        <v>#N/A</v>
      </c>
      <c r="C964" s="38">
        <v>36328</v>
      </c>
      <c r="D964" t="s">
        <v>34</v>
      </c>
      <c r="E964" t="s">
        <v>975</v>
      </c>
      <c r="J964" t="str">
        <f t="shared" si="31"/>
        <v/>
      </c>
      <c r="L964" t="e">
        <f>IFERROR(INDEX(Teams!A:E,MATCH(Schedule!F964,Teams!E:E,0),1),INDEX(Teams!G:K,MATCH(Schedule!F964,Teams!K:K,0),1))</f>
        <v>#N/A</v>
      </c>
      <c r="M964" t="e">
        <f>IFERROR(INDEX(Teams!A:E,MATCH(Schedule!H964,Teams!E:E,0),1),INDEX(Teams!G:K,MATCH(Schedule!H964,Teams!K:K,0),1))</f>
        <v>#N/A</v>
      </c>
    </row>
    <row r="965" spans="1:13">
      <c r="A965">
        <v>964</v>
      </c>
      <c r="B965" t="e">
        <f t="shared" si="30"/>
        <v>#N/A</v>
      </c>
      <c r="C965" s="38">
        <v>36328</v>
      </c>
      <c r="D965" t="s">
        <v>63</v>
      </c>
      <c r="E965" t="s">
        <v>976</v>
      </c>
      <c r="J965" t="str">
        <f t="shared" si="31"/>
        <v/>
      </c>
      <c r="L965" t="e">
        <f>IFERROR(INDEX(Teams!A:E,MATCH(Schedule!F965,Teams!E:E,0),1),INDEX(Teams!G:K,MATCH(Schedule!F965,Teams!K:K,0),1))</f>
        <v>#N/A</v>
      </c>
      <c r="M965" t="e">
        <f>IFERROR(INDEX(Teams!A:E,MATCH(Schedule!H965,Teams!E:E,0),1),INDEX(Teams!G:K,MATCH(Schedule!H965,Teams!K:K,0),1))</f>
        <v>#N/A</v>
      </c>
    </row>
    <row r="966" spans="1:13">
      <c r="A966">
        <v>965</v>
      </c>
      <c r="B966" t="e">
        <f t="shared" si="30"/>
        <v>#N/A</v>
      </c>
      <c r="C966" s="38">
        <v>36328</v>
      </c>
      <c r="D966" t="s">
        <v>18</v>
      </c>
      <c r="E966" t="s">
        <v>977</v>
      </c>
      <c r="J966" t="str">
        <f t="shared" si="31"/>
        <v/>
      </c>
      <c r="L966" t="e">
        <f>IFERROR(INDEX(Teams!A:E,MATCH(Schedule!F966,Teams!E:E,0),1),INDEX(Teams!G:K,MATCH(Schedule!F966,Teams!K:K,0),1))</f>
        <v>#N/A</v>
      </c>
      <c r="M966" t="e">
        <f>IFERROR(INDEX(Teams!A:E,MATCH(Schedule!H966,Teams!E:E,0),1),INDEX(Teams!G:K,MATCH(Schedule!H966,Teams!K:K,0),1))</f>
        <v>#N/A</v>
      </c>
    </row>
    <row r="967" spans="1:13">
      <c r="A967">
        <v>966</v>
      </c>
      <c r="B967" t="e">
        <f t="shared" si="30"/>
        <v>#N/A</v>
      </c>
      <c r="C967" s="38">
        <v>36328</v>
      </c>
      <c r="D967" t="s">
        <v>0</v>
      </c>
      <c r="E967" t="s">
        <v>978</v>
      </c>
      <c r="J967" t="str">
        <f t="shared" si="31"/>
        <v/>
      </c>
      <c r="L967" t="e">
        <f>IFERROR(INDEX(Teams!A:E,MATCH(Schedule!F967,Teams!E:E,0),1),INDEX(Teams!G:K,MATCH(Schedule!F967,Teams!K:K,0),1))</f>
        <v>#N/A</v>
      </c>
      <c r="M967" t="e">
        <f>IFERROR(INDEX(Teams!A:E,MATCH(Schedule!H967,Teams!E:E,0),1),INDEX(Teams!G:K,MATCH(Schedule!H967,Teams!K:K,0),1))</f>
        <v>#N/A</v>
      </c>
    </row>
    <row r="968" spans="1:13">
      <c r="A968">
        <v>967</v>
      </c>
      <c r="B968" t="e">
        <f t="shared" si="30"/>
        <v>#N/A</v>
      </c>
      <c r="C968" s="38">
        <v>36328</v>
      </c>
      <c r="D968" t="s">
        <v>16</v>
      </c>
      <c r="E968" t="s">
        <v>979</v>
      </c>
      <c r="J968" t="str">
        <f t="shared" si="31"/>
        <v/>
      </c>
      <c r="L968" t="e">
        <f>IFERROR(INDEX(Teams!A:E,MATCH(Schedule!F968,Teams!E:E,0),1),INDEX(Teams!G:K,MATCH(Schedule!F968,Teams!K:K,0),1))</f>
        <v>#N/A</v>
      </c>
      <c r="M968" t="e">
        <f>IFERROR(INDEX(Teams!A:E,MATCH(Schedule!H968,Teams!E:E,0),1),INDEX(Teams!G:K,MATCH(Schedule!H968,Teams!K:K,0),1))</f>
        <v>#N/A</v>
      </c>
    </row>
    <row r="969" spans="1:13">
      <c r="A969">
        <v>968</v>
      </c>
      <c r="B969" t="e">
        <f t="shared" si="30"/>
        <v>#N/A</v>
      </c>
      <c r="C969" s="38">
        <v>36328</v>
      </c>
      <c r="D969" t="s">
        <v>14</v>
      </c>
      <c r="E969" t="s">
        <v>980</v>
      </c>
      <c r="J969" t="str">
        <f t="shared" si="31"/>
        <v/>
      </c>
      <c r="L969" t="e">
        <f>IFERROR(INDEX(Teams!A:E,MATCH(Schedule!F969,Teams!E:E,0),1),INDEX(Teams!G:K,MATCH(Schedule!F969,Teams!K:K,0),1))</f>
        <v>#N/A</v>
      </c>
      <c r="M969" t="e">
        <f>IFERROR(INDEX(Teams!A:E,MATCH(Schedule!H969,Teams!E:E,0),1),INDEX(Teams!G:K,MATCH(Schedule!H969,Teams!K:K,0),1))</f>
        <v>#N/A</v>
      </c>
    </row>
    <row r="970" spans="1:13">
      <c r="A970">
        <v>969</v>
      </c>
      <c r="B970" t="e">
        <f t="shared" si="30"/>
        <v>#N/A</v>
      </c>
      <c r="C970" s="38">
        <v>36329</v>
      </c>
      <c r="D970" t="s">
        <v>65</v>
      </c>
      <c r="E970" t="s">
        <v>981</v>
      </c>
      <c r="J970" t="str">
        <f t="shared" si="31"/>
        <v/>
      </c>
      <c r="L970" t="e">
        <f>IFERROR(INDEX(Teams!A:E,MATCH(Schedule!F970,Teams!E:E,0),1),INDEX(Teams!G:K,MATCH(Schedule!F970,Teams!K:K,0),1))</f>
        <v>#N/A</v>
      </c>
      <c r="M970" t="e">
        <f>IFERROR(INDEX(Teams!A:E,MATCH(Schedule!H970,Teams!E:E,0),1),INDEX(Teams!G:K,MATCH(Schedule!H970,Teams!K:K,0),1))</f>
        <v>#N/A</v>
      </c>
    </row>
    <row r="971" spans="1:13">
      <c r="A971">
        <v>970</v>
      </c>
      <c r="B971" t="e">
        <f t="shared" si="30"/>
        <v>#N/A</v>
      </c>
      <c r="C971" s="38">
        <v>36329</v>
      </c>
      <c r="D971" t="s">
        <v>71</v>
      </c>
      <c r="E971" t="s">
        <v>982</v>
      </c>
      <c r="J971" t="str">
        <f t="shared" si="31"/>
        <v/>
      </c>
      <c r="L971" t="e">
        <f>IFERROR(INDEX(Teams!A:E,MATCH(Schedule!F971,Teams!E:E,0),1),INDEX(Teams!G:K,MATCH(Schedule!F971,Teams!K:K,0),1))</f>
        <v>#N/A</v>
      </c>
      <c r="M971" t="e">
        <f>IFERROR(INDEX(Teams!A:E,MATCH(Schedule!H971,Teams!E:E,0),1),INDEX(Teams!G:K,MATCH(Schedule!H971,Teams!K:K,0),1))</f>
        <v>#N/A</v>
      </c>
    </row>
    <row r="972" spans="1:13">
      <c r="A972">
        <v>971</v>
      </c>
      <c r="B972" t="e">
        <f t="shared" si="30"/>
        <v>#N/A</v>
      </c>
      <c r="C972" s="38">
        <v>36329</v>
      </c>
      <c r="D972" t="s">
        <v>118</v>
      </c>
      <c r="E972" t="s">
        <v>983</v>
      </c>
      <c r="J972" t="str">
        <f t="shared" si="31"/>
        <v/>
      </c>
      <c r="L972" t="e">
        <f>IFERROR(INDEX(Teams!A:E,MATCH(Schedule!F972,Teams!E:E,0),1),INDEX(Teams!G:K,MATCH(Schedule!F972,Teams!K:K,0),1))</f>
        <v>#N/A</v>
      </c>
      <c r="M972" t="e">
        <f>IFERROR(INDEX(Teams!A:E,MATCH(Schedule!H972,Teams!E:E,0),1),INDEX(Teams!G:K,MATCH(Schedule!H972,Teams!K:K,0),1))</f>
        <v>#N/A</v>
      </c>
    </row>
    <row r="973" spans="1:13">
      <c r="A973">
        <v>972</v>
      </c>
      <c r="B973" t="e">
        <f t="shared" si="30"/>
        <v>#N/A</v>
      </c>
      <c r="C973" s="38">
        <v>36329</v>
      </c>
      <c r="D973" t="s">
        <v>115</v>
      </c>
      <c r="E973" t="s">
        <v>984</v>
      </c>
      <c r="J973" t="str">
        <f t="shared" si="31"/>
        <v/>
      </c>
      <c r="L973" t="e">
        <f>IFERROR(INDEX(Teams!A:E,MATCH(Schedule!F973,Teams!E:E,0),1),INDEX(Teams!G:K,MATCH(Schedule!F973,Teams!K:K,0),1))</f>
        <v>#N/A</v>
      </c>
      <c r="M973" t="e">
        <f>IFERROR(INDEX(Teams!A:E,MATCH(Schedule!H973,Teams!E:E,0),1),INDEX(Teams!G:K,MATCH(Schedule!H973,Teams!K:K,0),1))</f>
        <v>#N/A</v>
      </c>
    </row>
    <row r="974" spans="1:13">
      <c r="A974">
        <v>973</v>
      </c>
      <c r="B974" t="e">
        <f t="shared" si="30"/>
        <v>#N/A</v>
      </c>
      <c r="C974" s="38">
        <v>36329</v>
      </c>
      <c r="D974" t="s">
        <v>113</v>
      </c>
      <c r="E974" t="s">
        <v>985</v>
      </c>
      <c r="J974" t="str">
        <f t="shared" si="31"/>
        <v/>
      </c>
      <c r="L974" t="e">
        <f>IFERROR(INDEX(Teams!A:E,MATCH(Schedule!F974,Teams!E:E,0),1),INDEX(Teams!G:K,MATCH(Schedule!F974,Teams!K:K,0),1))</f>
        <v>#N/A</v>
      </c>
      <c r="M974" t="e">
        <f>IFERROR(INDEX(Teams!A:E,MATCH(Schedule!H974,Teams!E:E,0),1),INDEX(Teams!G:K,MATCH(Schedule!H974,Teams!K:K,0),1))</f>
        <v>#N/A</v>
      </c>
    </row>
    <row r="975" spans="1:13">
      <c r="A975">
        <v>974</v>
      </c>
      <c r="B975" t="e">
        <f t="shared" si="30"/>
        <v>#N/A</v>
      </c>
      <c r="C975" s="38">
        <v>36329</v>
      </c>
      <c r="D975" t="s">
        <v>29</v>
      </c>
      <c r="E975" t="s">
        <v>986</v>
      </c>
      <c r="J975" t="str">
        <f t="shared" si="31"/>
        <v/>
      </c>
      <c r="L975" t="e">
        <f>IFERROR(INDEX(Teams!A:E,MATCH(Schedule!F975,Teams!E:E,0),1),INDEX(Teams!G:K,MATCH(Schedule!F975,Teams!K:K,0),1))</f>
        <v>#N/A</v>
      </c>
      <c r="M975" t="e">
        <f>IFERROR(INDEX(Teams!A:E,MATCH(Schedule!H975,Teams!E:E,0),1),INDEX(Teams!G:K,MATCH(Schedule!H975,Teams!K:K,0),1))</f>
        <v>#N/A</v>
      </c>
    </row>
    <row r="976" spans="1:13">
      <c r="A976">
        <v>975</v>
      </c>
      <c r="B976" t="e">
        <f t="shared" si="30"/>
        <v>#N/A</v>
      </c>
      <c r="C976" s="38">
        <v>36329</v>
      </c>
      <c r="D976" t="s">
        <v>130</v>
      </c>
      <c r="E976" t="s">
        <v>987</v>
      </c>
      <c r="J976" t="str">
        <f t="shared" si="31"/>
        <v/>
      </c>
      <c r="L976" t="e">
        <f>IFERROR(INDEX(Teams!A:E,MATCH(Schedule!F976,Teams!E:E,0),1),INDEX(Teams!G:K,MATCH(Schedule!F976,Teams!K:K,0),1))</f>
        <v>#N/A</v>
      </c>
      <c r="M976" t="e">
        <f>IFERROR(INDEX(Teams!A:E,MATCH(Schedule!H976,Teams!E:E,0),1),INDEX(Teams!G:K,MATCH(Schedule!H976,Teams!K:K,0),1))</f>
        <v>#N/A</v>
      </c>
    </row>
    <row r="977" spans="1:13">
      <c r="A977">
        <v>976</v>
      </c>
      <c r="B977" t="e">
        <f t="shared" si="30"/>
        <v>#N/A</v>
      </c>
      <c r="C977" s="38">
        <v>36329</v>
      </c>
      <c r="D977" t="s">
        <v>126</v>
      </c>
      <c r="E977" t="s">
        <v>988</v>
      </c>
      <c r="J977" t="str">
        <f t="shared" si="31"/>
        <v/>
      </c>
      <c r="L977" t="e">
        <f>IFERROR(INDEX(Teams!A:E,MATCH(Schedule!F977,Teams!E:E,0),1),INDEX(Teams!G:K,MATCH(Schedule!F977,Teams!K:K,0),1))</f>
        <v>#N/A</v>
      </c>
      <c r="M977" t="e">
        <f>IFERROR(INDEX(Teams!A:E,MATCH(Schedule!H977,Teams!E:E,0),1),INDEX(Teams!G:K,MATCH(Schedule!H977,Teams!K:K,0),1))</f>
        <v>#N/A</v>
      </c>
    </row>
    <row r="978" spans="1:13">
      <c r="A978">
        <v>977</v>
      </c>
      <c r="B978" t="e">
        <f t="shared" si="30"/>
        <v>#N/A</v>
      </c>
      <c r="C978" s="38">
        <v>36329</v>
      </c>
      <c r="D978" t="s">
        <v>63</v>
      </c>
      <c r="E978" t="s">
        <v>989</v>
      </c>
      <c r="J978" t="str">
        <f t="shared" si="31"/>
        <v/>
      </c>
      <c r="L978" t="e">
        <f>IFERROR(INDEX(Teams!A:E,MATCH(Schedule!F978,Teams!E:E,0),1),INDEX(Teams!G:K,MATCH(Schedule!F978,Teams!K:K,0),1))</f>
        <v>#N/A</v>
      </c>
      <c r="M978" t="e">
        <f>IFERROR(INDEX(Teams!A:E,MATCH(Schedule!H978,Teams!E:E,0),1),INDEX(Teams!G:K,MATCH(Schedule!H978,Teams!K:K,0),1))</f>
        <v>#N/A</v>
      </c>
    </row>
    <row r="979" spans="1:13">
      <c r="A979">
        <v>978</v>
      </c>
      <c r="B979" t="e">
        <f t="shared" si="30"/>
        <v>#N/A</v>
      </c>
      <c r="C979" s="38">
        <v>36329</v>
      </c>
      <c r="D979" t="s">
        <v>128</v>
      </c>
      <c r="E979" t="s">
        <v>990</v>
      </c>
      <c r="J979" t="str">
        <f t="shared" si="31"/>
        <v/>
      </c>
      <c r="L979" t="e">
        <f>IFERROR(INDEX(Teams!A:E,MATCH(Schedule!F979,Teams!E:E,0),1),INDEX(Teams!G:K,MATCH(Schedule!F979,Teams!K:K,0),1))</f>
        <v>#N/A</v>
      </c>
      <c r="M979" t="e">
        <f>IFERROR(INDEX(Teams!A:E,MATCH(Schedule!H979,Teams!E:E,0),1),INDEX(Teams!G:K,MATCH(Schedule!H979,Teams!K:K,0),1))</f>
        <v>#N/A</v>
      </c>
    </row>
    <row r="980" spans="1:13">
      <c r="A980">
        <v>979</v>
      </c>
      <c r="B980" t="e">
        <f t="shared" si="30"/>
        <v>#N/A</v>
      </c>
      <c r="C980" s="38">
        <v>36329</v>
      </c>
      <c r="D980" t="s">
        <v>34</v>
      </c>
      <c r="E980" t="s">
        <v>991</v>
      </c>
      <c r="J980" t="str">
        <f t="shared" si="31"/>
        <v/>
      </c>
      <c r="L980" t="e">
        <f>IFERROR(INDEX(Teams!A:E,MATCH(Schedule!F980,Teams!E:E,0),1),INDEX(Teams!G:K,MATCH(Schedule!F980,Teams!K:K,0),1))</f>
        <v>#N/A</v>
      </c>
      <c r="M980" t="e">
        <f>IFERROR(INDEX(Teams!A:E,MATCH(Schedule!H980,Teams!E:E,0),1),INDEX(Teams!G:K,MATCH(Schedule!H980,Teams!K:K,0),1))</f>
        <v>#N/A</v>
      </c>
    </row>
    <row r="981" spans="1:13">
      <c r="A981">
        <v>980</v>
      </c>
      <c r="B981" t="e">
        <f t="shared" si="30"/>
        <v>#N/A</v>
      </c>
      <c r="C981" s="38">
        <v>36329</v>
      </c>
      <c r="D981" t="s">
        <v>18</v>
      </c>
      <c r="E981" t="s">
        <v>992</v>
      </c>
      <c r="J981" t="str">
        <f t="shared" si="31"/>
        <v/>
      </c>
      <c r="L981" t="e">
        <f>IFERROR(INDEX(Teams!A:E,MATCH(Schedule!F981,Teams!E:E,0),1),INDEX(Teams!G:K,MATCH(Schedule!F981,Teams!K:K,0),1))</f>
        <v>#N/A</v>
      </c>
      <c r="M981" t="e">
        <f>IFERROR(INDEX(Teams!A:E,MATCH(Schedule!H981,Teams!E:E,0),1),INDEX(Teams!G:K,MATCH(Schedule!H981,Teams!K:K,0),1))</f>
        <v>#N/A</v>
      </c>
    </row>
    <row r="982" spans="1:13">
      <c r="A982">
        <v>981</v>
      </c>
      <c r="B982" t="e">
        <f t="shared" si="30"/>
        <v>#N/A</v>
      </c>
      <c r="C982" s="38">
        <v>36329</v>
      </c>
      <c r="D982" t="s">
        <v>16</v>
      </c>
      <c r="E982" t="s">
        <v>993</v>
      </c>
      <c r="J982" t="str">
        <f t="shared" si="31"/>
        <v/>
      </c>
      <c r="L982" t="e">
        <f>IFERROR(INDEX(Teams!A:E,MATCH(Schedule!F982,Teams!E:E,0),1),INDEX(Teams!G:K,MATCH(Schedule!F982,Teams!K:K,0),1))</f>
        <v>#N/A</v>
      </c>
      <c r="M982" t="e">
        <f>IFERROR(INDEX(Teams!A:E,MATCH(Schedule!H982,Teams!E:E,0),1),INDEX(Teams!G:K,MATCH(Schedule!H982,Teams!K:K,0),1))</f>
        <v>#N/A</v>
      </c>
    </row>
    <row r="983" spans="1:13">
      <c r="A983">
        <v>982</v>
      </c>
      <c r="B983" t="e">
        <f t="shared" si="30"/>
        <v>#N/A</v>
      </c>
      <c r="C983" s="38">
        <v>36329</v>
      </c>
      <c r="D983" t="s">
        <v>0</v>
      </c>
      <c r="E983" t="s">
        <v>994</v>
      </c>
      <c r="J983" t="str">
        <f t="shared" si="31"/>
        <v/>
      </c>
      <c r="L983" t="e">
        <f>IFERROR(INDEX(Teams!A:E,MATCH(Schedule!F983,Teams!E:E,0),1),INDEX(Teams!G:K,MATCH(Schedule!F983,Teams!K:K,0),1))</f>
        <v>#N/A</v>
      </c>
      <c r="M983" t="e">
        <f>IFERROR(INDEX(Teams!A:E,MATCH(Schedule!H983,Teams!E:E,0),1),INDEX(Teams!G:K,MATCH(Schedule!H983,Teams!K:K,0),1))</f>
        <v>#N/A</v>
      </c>
    </row>
    <row r="984" spans="1:13">
      <c r="A984">
        <v>983</v>
      </c>
      <c r="B984" t="e">
        <f t="shared" si="30"/>
        <v>#N/A</v>
      </c>
      <c r="C984" s="38">
        <v>36329</v>
      </c>
      <c r="D984" t="s">
        <v>14</v>
      </c>
      <c r="E984" t="s">
        <v>995</v>
      </c>
      <c r="J984" t="str">
        <f t="shared" si="31"/>
        <v/>
      </c>
      <c r="L984" t="e">
        <f>IFERROR(INDEX(Teams!A:E,MATCH(Schedule!F984,Teams!E:E,0),1),INDEX(Teams!G:K,MATCH(Schedule!F984,Teams!K:K,0),1))</f>
        <v>#N/A</v>
      </c>
      <c r="M984" t="e">
        <f>IFERROR(INDEX(Teams!A:E,MATCH(Schedule!H984,Teams!E:E,0),1),INDEX(Teams!G:K,MATCH(Schedule!H984,Teams!K:K,0),1))</f>
        <v>#N/A</v>
      </c>
    </row>
    <row r="985" spans="1:13">
      <c r="A985">
        <v>984</v>
      </c>
      <c r="B985" t="e">
        <f t="shared" si="30"/>
        <v>#N/A</v>
      </c>
      <c r="C985" s="38">
        <v>36330</v>
      </c>
      <c r="D985" t="s">
        <v>65</v>
      </c>
      <c r="E985" t="s">
        <v>996</v>
      </c>
      <c r="J985" t="str">
        <f t="shared" si="31"/>
        <v/>
      </c>
      <c r="L985" t="e">
        <f>IFERROR(INDEX(Teams!A:E,MATCH(Schedule!F985,Teams!E:E,0),1),INDEX(Teams!G:K,MATCH(Schedule!F985,Teams!K:K,0),1))</f>
        <v>#N/A</v>
      </c>
      <c r="M985" t="e">
        <f>IFERROR(INDEX(Teams!A:E,MATCH(Schedule!H985,Teams!E:E,0),1),INDEX(Teams!G:K,MATCH(Schedule!H985,Teams!K:K,0),1))</f>
        <v>#N/A</v>
      </c>
    </row>
    <row r="986" spans="1:13">
      <c r="A986">
        <v>985</v>
      </c>
      <c r="B986" t="e">
        <f t="shared" si="30"/>
        <v>#N/A</v>
      </c>
      <c r="C986" s="38">
        <v>36330</v>
      </c>
      <c r="D986" t="s">
        <v>71</v>
      </c>
      <c r="E986" t="s">
        <v>997</v>
      </c>
      <c r="J986" t="str">
        <f t="shared" si="31"/>
        <v/>
      </c>
      <c r="L986" t="e">
        <f>IFERROR(INDEX(Teams!A:E,MATCH(Schedule!F986,Teams!E:E,0),1),INDEX(Teams!G:K,MATCH(Schedule!F986,Teams!K:K,0),1))</f>
        <v>#N/A</v>
      </c>
      <c r="M986" t="e">
        <f>IFERROR(INDEX(Teams!A:E,MATCH(Schedule!H986,Teams!E:E,0),1),INDEX(Teams!G:K,MATCH(Schedule!H986,Teams!K:K,0),1))</f>
        <v>#N/A</v>
      </c>
    </row>
    <row r="987" spans="1:13">
      <c r="A987">
        <v>986</v>
      </c>
      <c r="B987" t="e">
        <f t="shared" si="30"/>
        <v>#N/A</v>
      </c>
      <c r="C987" s="38">
        <v>36330</v>
      </c>
      <c r="D987" t="s">
        <v>118</v>
      </c>
      <c r="E987" t="s">
        <v>998</v>
      </c>
      <c r="J987" t="str">
        <f t="shared" si="31"/>
        <v/>
      </c>
      <c r="L987" t="e">
        <f>IFERROR(INDEX(Teams!A:E,MATCH(Schedule!F987,Teams!E:E,0),1),INDEX(Teams!G:K,MATCH(Schedule!F987,Teams!K:K,0),1))</f>
        <v>#N/A</v>
      </c>
      <c r="M987" t="e">
        <f>IFERROR(INDEX(Teams!A:E,MATCH(Schedule!H987,Teams!E:E,0),1),INDEX(Teams!G:K,MATCH(Schedule!H987,Teams!K:K,0),1))</f>
        <v>#N/A</v>
      </c>
    </row>
    <row r="988" spans="1:13">
      <c r="A988">
        <v>987</v>
      </c>
      <c r="B988" t="e">
        <f t="shared" si="30"/>
        <v>#N/A</v>
      </c>
      <c r="C988" s="38">
        <v>36330</v>
      </c>
      <c r="D988" t="s">
        <v>115</v>
      </c>
      <c r="E988" t="s">
        <v>999</v>
      </c>
      <c r="J988" t="str">
        <f t="shared" si="31"/>
        <v/>
      </c>
      <c r="L988" t="e">
        <f>IFERROR(INDEX(Teams!A:E,MATCH(Schedule!F988,Teams!E:E,0),1),INDEX(Teams!G:K,MATCH(Schedule!F988,Teams!K:K,0),1))</f>
        <v>#N/A</v>
      </c>
      <c r="M988" t="e">
        <f>IFERROR(INDEX(Teams!A:E,MATCH(Schedule!H988,Teams!E:E,0),1),INDEX(Teams!G:K,MATCH(Schedule!H988,Teams!K:K,0),1))</f>
        <v>#N/A</v>
      </c>
    </row>
    <row r="989" spans="1:13">
      <c r="A989">
        <v>988</v>
      </c>
      <c r="B989" t="e">
        <f t="shared" si="30"/>
        <v>#N/A</v>
      </c>
      <c r="C989" s="38">
        <v>36330</v>
      </c>
      <c r="D989" t="s">
        <v>113</v>
      </c>
      <c r="E989" t="s">
        <v>1000</v>
      </c>
      <c r="J989" t="str">
        <f t="shared" si="31"/>
        <v/>
      </c>
      <c r="L989" t="e">
        <f>IFERROR(INDEX(Teams!A:E,MATCH(Schedule!F989,Teams!E:E,0),1),INDEX(Teams!G:K,MATCH(Schedule!F989,Teams!K:K,0),1))</f>
        <v>#N/A</v>
      </c>
      <c r="M989" t="e">
        <f>IFERROR(INDEX(Teams!A:E,MATCH(Schedule!H989,Teams!E:E,0),1),INDEX(Teams!G:K,MATCH(Schedule!H989,Teams!K:K,0),1))</f>
        <v>#N/A</v>
      </c>
    </row>
    <row r="990" spans="1:13">
      <c r="A990">
        <v>989</v>
      </c>
      <c r="B990" t="e">
        <f t="shared" si="30"/>
        <v>#N/A</v>
      </c>
      <c r="C990" s="38">
        <v>36330</v>
      </c>
      <c r="D990" t="s">
        <v>29</v>
      </c>
      <c r="E990" t="s">
        <v>1001</v>
      </c>
      <c r="J990" t="str">
        <f t="shared" si="31"/>
        <v/>
      </c>
      <c r="L990" t="e">
        <f>IFERROR(INDEX(Teams!A:E,MATCH(Schedule!F990,Teams!E:E,0),1),INDEX(Teams!G:K,MATCH(Schedule!F990,Teams!K:K,0),1))</f>
        <v>#N/A</v>
      </c>
      <c r="M990" t="e">
        <f>IFERROR(INDEX(Teams!A:E,MATCH(Schedule!H990,Teams!E:E,0),1),INDEX(Teams!G:K,MATCH(Schedule!H990,Teams!K:K,0),1))</f>
        <v>#N/A</v>
      </c>
    </row>
    <row r="991" spans="1:13">
      <c r="A991">
        <v>990</v>
      </c>
      <c r="B991" t="e">
        <f t="shared" si="30"/>
        <v>#N/A</v>
      </c>
      <c r="C991" s="38">
        <v>36330</v>
      </c>
      <c r="D991" t="s">
        <v>130</v>
      </c>
      <c r="E991" t="s">
        <v>1002</v>
      </c>
      <c r="J991" t="str">
        <f t="shared" si="31"/>
        <v/>
      </c>
      <c r="L991" t="e">
        <f>IFERROR(INDEX(Teams!A:E,MATCH(Schedule!F991,Teams!E:E,0),1),INDEX(Teams!G:K,MATCH(Schedule!F991,Teams!K:K,0),1))</f>
        <v>#N/A</v>
      </c>
      <c r="M991" t="e">
        <f>IFERROR(INDEX(Teams!A:E,MATCH(Schedule!H991,Teams!E:E,0),1),INDEX(Teams!G:K,MATCH(Schedule!H991,Teams!K:K,0),1))</f>
        <v>#N/A</v>
      </c>
    </row>
    <row r="992" spans="1:13">
      <c r="A992">
        <v>991</v>
      </c>
      <c r="B992" t="e">
        <f t="shared" si="30"/>
        <v>#N/A</v>
      </c>
      <c r="C992" s="38">
        <v>36330</v>
      </c>
      <c r="D992" t="s">
        <v>126</v>
      </c>
      <c r="E992" t="s">
        <v>1003</v>
      </c>
      <c r="J992" t="str">
        <f t="shared" si="31"/>
        <v/>
      </c>
      <c r="L992" t="e">
        <f>IFERROR(INDEX(Teams!A:E,MATCH(Schedule!F992,Teams!E:E,0),1),INDEX(Teams!G:K,MATCH(Schedule!F992,Teams!K:K,0),1))</f>
        <v>#N/A</v>
      </c>
      <c r="M992" t="e">
        <f>IFERROR(INDEX(Teams!A:E,MATCH(Schedule!H992,Teams!E:E,0),1),INDEX(Teams!G:K,MATCH(Schedule!H992,Teams!K:K,0),1))</f>
        <v>#N/A</v>
      </c>
    </row>
    <row r="993" spans="1:13">
      <c r="A993">
        <v>992</v>
      </c>
      <c r="B993" t="e">
        <f t="shared" si="30"/>
        <v>#N/A</v>
      </c>
      <c r="C993" s="38">
        <v>36330</v>
      </c>
      <c r="D993" t="s">
        <v>63</v>
      </c>
      <c r="E993" t="s">
        <v>1004</v>
      </c>
      <c r="J993" t="str">
        <f t="shared" si="31"/>
        <v/>
      </c>
      <c r="L993" t="e">
        <f>IFERROR(INDEX(Teams!A:E,MATCH(Schedule!F993,Teams!E:E,0),1),INDEX(Teams!G:K,MATCH(Schedule!F993,Teams!K:K,0),1))</f>
        <v>#N/A</v>
      </c>
      <c r="M993" t="e">
        <f>IFERROR(INDEX(Teams!A:E,MATCH(Schedule!H993,Teams!E:E,0),1),INDEX(Teams!G:K,MATCH(Schedule!H993,Teams!K:K,0),1))</f>
        <v>#N/A</v>
      </c>
    </row>
    <row r="994" spans="1:13">
      <c r="A994">
        <v>993</v>
      </c>
      <c r="B994" t="e">
        <f t="shared" si="30"/>
        <v>#N/A</v>
      </c>
      <c r="C994" s="38">
        <v>36330</v>
      </c>
      <c r="D994" t="s">
        <v>128</v>
      </c>
      <c r="E994" t="s">
        <v>1005</v>
      </c>
      <c r="J994" t="str">
        <f t="shared" si="31"/>
        <v/>
      </c>
      <c r="L994" t="e">
        <f>IFERROR(INDEX(Teams!A:E,MATCH(Schedule!F994,Teams!E:E,0),1),INDEX(Teams!G:K,MATCH(Schedule!F994,Teams!K:K,0),1))</f>
        <v>#N/A</v>
      </c>
      <c r="M994" t="e">
        <f>IFERROR(INDEX(Teams!A:E,MATCH(Schedule!H994,Teams!E:E,0),1),INDEX(Teams!G:K,MATCH(Schedule!H994,Teams!K:K,0),1))</f>
        <v>#N/A</v>
      </c>
    </row>
    <row r="995" spans="1:13">
      <c r="A995">
        <v>994</v>
      </c>
      <c r="B995" t="e">
        <f t="shared" si="30"/>
        <v>#N/A</v>
      </c>
      <c r="C995" s="38">
        <v>36330</v>
      </c>
      <c r="D995" t="s">
        <v>34</v>
      </c>
      <c r="E995" t="s">
        <v>447</v>
      </c>
      <c r="J995" t="str">
        <f t="shared" si="31"/>
        <v/>
      </c>
      <c r="L995" t="e">
        <f>IFERROR(INDEX(Teams!A:E,MATCH(Schedule!F995,Teams!E:E,0),1),INDEX(Teams!G:K,MATCH(Schedule!F995,Teams!K:K,0),1))</f>
        <v>#N/A</v>
      </c>
      <c r="M995" t="e">
        <f>IFERROR(INDEX(Teams!A:E,MATCH(Schedule!H995,Teams!E:E,0),1),INDEX(Teams!G:K,MATCH(Schedule!H995,Teams!K:K,0),1))</f>
        <v>#N/A</v>
      </c>
    </row>
    <row r="996" spans="1:13">
      <c r="A996">
        <v>995</v>
      </c>
      <c r="B996" t="e">
        <f t="shared" si="30"/>
        <v>#N/A</v>
      </c>
      <c r="C996" s="38">
        <v>36330</v>
      </c>
      <c r="D996" t="s">
        <v>18</v>
      </c>
      <c r="E996" t="s">
        <v>1006</v>
      </c>
      <c r="J996" t="str">
        <f t="shared" si="31"/>
        <v/>
      </c>
      <c r="L996" t="e">
        <f>IFERROR(INDEX(Teams!A:E,MATCH(Schedule!F996,Teams!E:E,0),1),INDEX(Teams!G:K,MATCH(Schedule!F996,Teams!K:K,0),1))</f>
        <v>#N/A</v>
      </c>
      <c r="M996" t="e">
        <f>IFERROR(INDEX(Teams!A:E,MATCH(Schedule!H996,Teams!E:E,0),1),INDEX(Teams!G:K,MATCH(Schedule!H996,Teams!K:K,0),1))</f>
        <v>#N/A</v>
      </c>
    </row>
    <row r="997" spans="1:13">
      <c r="A997">
        <v>996</v>
      </c>
      <c r="B997" t="e">
        <f t="shared" si="30"/>
        <v>#N/A</v>
      </c>
      <c r="C997" s="38">
        <v>36330</v>
      </c>
      <c r="D997" t="s">
        <v>16</v>
      </c>
      <c r="E997" t="s">
        <v>1007</v>
      </c>
      <c r="J997" t="str">
        <f t="shared" si="31"/>
        <v/>
      </c>
      <c r="L997" t="e">
        <f>IFERROR(INDEX(Teams!A:E,MATCH(Schedule!F997,Teams!E:E,0),1),INDEX(Teams!G:K,MATCH(Schedule!F997,Teams!K:K,0),1))</f>
        <v>#N/A</v>
      </c>
      <c r="M997" t="e">
        <f>IFERROR(INDEX(Teams!A:E,MATCH(Schedule!H997,Teams!E:E,0),1),INDEX(Teams!G:K,MATCH(Schedule!H997,Teams!K:K,0),1))</f>
        <v>#N/A</v>
      </c>
    </row>
    <row r="998" spans="1:13">
      <c r="A998">
        <v>997</v>
      </c>
      <c r="B998" t="e">
        <f t="shared" si="30"/>
        <v>#N/A</v>
      </c>
      <c r="C998" s="38">
        <v>36330</v>
      </c>
      <c r="D998" t="s">
        <v>0</v>
      </c>
      <c r="E998" t="s">
        <v>1008</v>
      </c>
      <c r="J998" t="str">
        <f t="shared" si="31"/>
        <v/>
      </c>
      <c r="L998" t="e">
        <f>IFERROR(INDEX(Teams!A:E,MATCH(Schedule!F998,Teams!E:E,0),1),INDEX(Teams!G:K,MATCH(Schedule!F998,Teams!K:K,0),1))</f>
        <v>#N/A</v>
      </c>
      <c r="M998" t="e">
        <f>IFERROR(INDEX(Teams!A:E,MATCH(Schedule!H998,Teams!E:E,0),1),INDEX(Teams!G:K,MATCH(Schedule!H998,Teams!K:K,0),1))</f>
        <v>#N/A</v>
      </c>
    </row>
    <row r="999" spans="1:13">
      <c r="A999">
        <v>998</v>
      </c>
      <c r="B999" t="e">
        <f t="shared" si="30"/>
        <v>#N/A</v>
      </c>
      <c r="C999" s="38">
        <v>36330</v>
      </c>
      <c r="D999" t="s">
        <v>14</v>
      </c>
      <c r="E999" t="s">
        <v>1009</v>
      </c>
      <c r="J999" t="str">
        <f t="shared" si="31"/>
        <v/>
      </c>
      <c r="L999" t="e">
        <f>IFERROR(INDEX(Teams!A:E,MATCH(Schedule!F999,Teams!E:E,0),1),INDEX(Teams!G:K,MATCH(Schedule!F999,Teams!K:K,0),1))</f>
        <v>#N/A</v>
      </c>
      <c r="M999" t="e">
        <f>IFERROR(INDEX(Teams!A:E,MATCH(Schedule!H999,Teams!E:E,0),1),INDEX(Teams!G:K,MATCH(Schedule!H999,Teams!K:K,0),1))</f>
        <v>#N/A</v>
      </c>
    </row>
    <row r="1000" spans="1:13">
      <c r="A1000">
        <v>999</v>
      </c>
      <c r="B1000" t="e">
        <f t="shared" si="30"/>
        <v>#N/A</v>
      </c>
      <c r="C1000" s="38">
        <v>36331</v>
      </c>
      <c r="D1000" t="s">
        <v>65</v>
      </c>
      <c r="E1000" t="s">
        <v>1010</v>
      </c>
      <c r="J1000" t="str">
        <f t="shared" si="31"/>
        <v/>
      </c>
      <c r="L1000" t="e">
        <f>IFERROR(INDEX(Teams!A:E,MATCH(Schedule!F1000,Teams!E:E,0),1),INDEX(Teams!G:K,MATCH(Schedule!F1000,Teams!K:K,0),1))</f>
        <v>#N/A</v>
      </c>
      <c r="M1000" t="e">
        <f>IFERROR(INDEX(Teams!A:E,MATCH(Schedule!H1000,Teams!E:E,0),1),INDEX(Teams!G:K,MATCH(Schedule!H1000,Teams!K:K,0),1))</f>
        <v>#N/A</v>
      </c>
    </row>
    <row r="1001" spans="1:13">
      <c r="A1001">
        <v>1000</v>
      </c>
      <c r="B1001" t="e">
        <f t="shared" si="30"/>
        <v>#N/A</v>
      </c>
      <c r="C1001" s="38">
        <v>36331</v>
      </c>
      <c r="D1001" t="s">
        <v>71</v>
      </c>
      <c r="E1001" t="s">
        <v>1011</v>
      </c>
      <c r="J1001" t="str">
        <f t="shared" si="31"/>
        <v/>
      </c>
      <c r="L1001" t="e">
        <f>IFERROR(INDEX(Teams!A:E,MATCH(Schedule!F1001,Teams!E:E,0),1),INDEX(Teams!G:K,MATCH(Schedule!F1001,Teams!K:K,0),1))</f>
        <v>#N/A</v>
      </c>
      <c r="M1001" t="e">
        <f>IFERROR(INDEX(Teams!A:E,MATCH(Schedule!H1001,Teams!E:E,0),1),INDEX(Teams!G:K,MATCH(Schedule!H1001,Teams!K:K,0),1))</f>
        <v>#N/A</v>
      </c>
    </row>
    <row r="1002" spans="1:13">
      <c r="A1002">
        <v>1001</v>
      </c>
      <c r="B1002" t="e">
        <f t="shared" si="30"/>
        <v>#N/A</v>
      </c>
      <c r="C1002" s="38">
        <v>36331</v>
      </c>
      <c r="D1002" t="s">
        <v>118</v>
      </c>
      <c r="E1002" t="s">
        <v>1012</v>
      </c>
      <c r="J1002" t="str">
        <f t="shared" si="31"/>
        <v/>
      </c>
      <c r="L1002" t="e">
        <f>IFERROR(INDEX(Teams!A:E,MATCH(Schedule!F1002,Teams!E:E,0),1),INDEX(Teams!G:K,MATCH(Schedule!F1002,Teams!K:K,0),1))</f>
        <v>#N/A</v>
      </c>
      <c r="M1002" t="e">
        <f>IFERROR(INDEX(Teams!A:E,MATCH(Schedule!H1002,Teams!E:E,0),1),INDEX(Teams!G:K,MATCH(Schedule!H1002,Teams!K:K,0),1))</f>
        <v>#N/A</v>
      </c>
    </row>
    <row r="1003" spans="1:13">
      <c r="A1003">
        <v>1002</v>
      </c>
      <c r="B1003" t="e">
        <f t="shared" si="30"/>
        <v>#N/A</v>
      </c>
      <c r="C1003" s="38">
        <v>36331</v>
      </c>
      <c r="D1003" t="s">
        <v>115</v>
      </c>
      <c r="E1003" t="s">
        <v>1013</v>
      </c>
      <c r="J1003" t="str">
        <f t="shared" si="31"/>
        <v/>
      </c>
      <c r="L1003" t="e">
        <f>IFERROR(INDEX(Teams!A:E,MATCH(Schedule!F1003,Teams!E:E,0),1),INDEX(Teams!G:K,MATCH(Schedule!F1003,Teams!K:K,0),1))</f>
        <v>#N/A</v>
      </c>
      <c r="M1003" t="e">
        <f>IFERROR(INDEX(Teams!A:E,MATCH(Schedule!H1003,Teams!E:E,0),1),INDEX(Teams!G:K,MATCH(Schedule!H1003,Teams!K:K,0),1))</f>
        <v>#N/A</v>
      </c>
    </row>
    <row r="1004" spans="1:13">
      <c r="A1004">
        <v>1003</v>
      </c>
      <c r="B1004" t="e">
        <f t="shared" si="30"/>
        <v>#N/A</v>
      </c>
      <c r="C1004" s="38">
        <v>36331</v>
      </c>
      <c r="D1004" t="s">
        <v>113</v>
      </c>
      <c r="E1004" t="s">
        <v>1014</v>
      </c>
      <c r="J1004" t="str">
        <f t="shared" si="31"/>
        <v/>
      </c>
      <c r="L1004" t="e">
        <f>IFERROR(INDEX(Teams!A:E,MATCH(Schedule!F1004,Teams!E:E,0),1),INDEX(Teams!G:K,MATCH(Schedule!F1004,Teams!K:K,0),1))</f>
        <v>#N/A</v>
      </c>
      <c r="M1004" t="e">
        <f>IFERROR(INDEX(Teams!A:E,MATCH(Schedule!H1004,Teams!E:E,0),1),INDEX(Teams!G:K,MATCH(Schedule!H1004,Teams!K:K,0),1))</f>
        <v>#N/A</v>
      </c>
    </row>
    <row r="1005" spans="1:13">
      <c r="A1005">
        <v>1004</v>
      </c>
      <c r="B1005" t="e">
        <f t="shared" si="30"/>
        <v>#N/A</v>
      </c>
      <c r="C1005" s="38">
        <v>36331</v>
      </c>
      <c r="D1005" t="s">
        <v>29</v>
      </c>
      <c r="E1005" t="s">
        <v>1015</v>
      </c>
      <c r="J1005" t="str">
        <f t="shared" si="31"/>
        <v/>
      </c>
      <c r="L1005" t="e">
        <f>IFERROR(INDEX(Teams!A:E,MATCH(Schedule!F1005,Teams!E:E,0),1),INDEX(Teams!G:K,MATCH(Schedule!F1005,Teams!K:K,0),1))</f>
        <v>#N/A</v>
      </c>
      <c r="M1005" t="e">
        <f>IFERROR(INDEX(Teams!A:E,MATCH(Schedule!H1005,Teams!E:E,0),1),INDEX(Teams!G:K,MATCH(Schedule!H1005,Teams!K:K,0),1))</f>
        <v>#N/A</v>
      </c>
    </row>
    <row r="1006" spans="1:13">
      <c r="A1006">
        <v>1005</v>
      </c>
      <c r="B1006" t="e">
        <f t="shared" si="30"/>
        <v>#N/A</v>
      </c>
      <c r="C1006" s="38">
        <v>36331</v>
      </c>
      <c r="D1006" t="s">
        <v>130</v>
      </c>
      <c r="E1006" t="s">
        <v>1016</v>
      </c>
      <c r="J1006" t="str">
        <f t="shared" si="31"/>
        <v/>
      </c>
      <c r="L1006" t="e">
        <f>IFERROR(INDEX(Teams!A:E,MATCH(Schedule!F1006,Teams!E:E,0),1),INDEX(Teams!G:K,MATCH(Schedule!F1006,Teams!K:K,0),1))</f>
        <v>#N/A</v>
      </c>
      <c r="M1006" t="e">
        <f>IFERROR(INDEX(Teams!A:E,MATCH(Schedule!H1006,Teams!E:E,0),1),INDEX(Teams!G:K,MATCH(Schedule!H1006,Teams!K:K,0),1))</f>
        <v>#N/A</v>
      </c>
    </row>
    <row r="1007" spans="1:13">
      <c r="A1007">
        <v>1006</v>
      </c>
      <c r="B1007" t="e">
        <f t="shared" si="30"/>
        <v>#N/A</v>
      </c>
      <c r="C1007" s="38">
        <v>36331</v>
      </c>
      <c r="D1007" t="s">
        <v>126</v>
      </c>
      <c r="E1007" t="s">
        <v>1017</v>
      </c>
      <c r="J1007" t="str">
        <f t="shared" si="31"/>
        <v/>
      </c>
      <c r="L1007" t="e">
        <f>IFERROR(INDEX(Teams!A:E,MATCH(Schedule!F1007,Teams!E:E,0),1),INDEX(Teams!G:K,MATCH(Schedule!F1007,Teams!K:K,0),1))</f>
        <v>#N/A</v>
      </c>
      <c r="M1007" t="e">
        <f>IFERROR(INDEX(Teams!A:E,MATCH(Schedule!H1007,Teams!E:E,0),1),INDEX(Teams!G:K,MATCH(Schedule!H1007,Teams!K:K,0),1))</f>
        <v>#N/A</v>
      </c>
    </row>
    <row r="1008" spans="1:13">
      <c r="A1008">
        <v>1007</v>
      </c>
      <c r="B1008" t="e">
        <f t="shared" si="30"/>
        <v>#N/A</v>
      </c>
      <c r="C1008" s="38">
        <v>36331</v>
      </c>
      <c r="D1008" t="s">
        <v>63</v>
      </c>
      <c r="E1008" t="s">
        <v>1018</v>
      </c>
      <c r="J1008" t="str">
        <f t="shared" si="31"/>
        <v/>
      </c>
      <c r="L1008" t="e">
        <f>IFERROR(INDEX(Teams!A:E,MATCH(Schedule!F1008,Teams!E:E,0),1),INDEX(Teams!G:K,MATCH(Schedule!F1008,Teams!K:K,0),1))</f>
        <v>#N/A</v>
      </c>
      <c r="M1008" t="e">
        <f>IFERROR(INDEX(Teams!A:E,MATCH(Schedule!H1008,Teams!E:E,0),1),INDEX(Teams!G:K,MATCH(Schedule!H1008,Teams!K:K,0),1))</f>
        <v>#N/A</v>
      </c>
    </row>
    <row r="1009" spans="1:13">
      <c r="A1009">
        <v>1008</v>
      </c>
      <c r="B1009" t="e">
        <f t="shared" si="30"/>
        <v>#N/A</v>
      </c>
      <c r="C1009" s="38">
        <v>36331</v>
      </c>
      <c r="D1009" t="s">
        <v>128</v>
      </c>
      <c r="E1009" t="s">
        <v>1019</v>
      </c>
      <c r="J1009" t="str">
        <f t="shared" si="31"/>
        <v/>
      </c>
      <c r="L1009" t="e">
        <f>IFERROR(INDEX(Teams!A:E,MATCH(Schedule!F1009,Teams!E:E,0),1),INDEX(Teams!G:K,MATCH(Schedule!F1009,Teams!K:K,0),1))</f>
        <v>#N/A</v>
      </c>
      <c r="M1009" t="e">
        <f>IFERROR(INDEX(Teams!A:E,MATCH(Schedule!H1009,Teams!E:E,0),1),INDEX(Teams!G:K,MATCH(Schedule!H1009,Teams!K:K,0),1))</f>
        <v>#N/A</v>
      </c>
    </row>
    <row r="1010" spans="1:13">
      <c r="A1010">
        <v>1009</v>
      </c>
      <c r="B1010" t="e">
        <f t="shared" si="30"/>
        <v>#N/A</v>
      </c>
      <c r="C1010" s="38">
        <v>36331</v>
      </c>
      <c r="D1010" t="s">
        <v>34</v>
      </c>
      <c r="E1010" t="s">
        <v>1020</v>
      </c>
      <c r="J1010" t="str">
        <f t="shared" si="31"/>
        <v/>
      </c>
      <c r="L1010" t="e">
        <f>IFERROR(INDEX(Teams!A:E,MATCH(Schedule!F1010,Teams!E:E,0),1),INDEX(Teams!G:K,MATCH(Schedule!F1010,Teams!K:K,0),1))</f>
        <v>#N/A</v>
      </c>
      <c r="M1010" t="e">
        <f>IFERROR(INDEX(Teams!A:E,MATCH(Schedule!H1010,Teams!E:E,0),1),INDEX(Teams!G:K,MATCH(Schedule!H1010,Teams!K:K,0),1))</f>
        <v>#N/A</v>
      </c>
    </row>
    <row r="1011" spans="1:13">
      <c r="A1011">
        <v>1010</v>
      </c>
      <c r="B1011" t="e">
        <f t="shared" si="30"/>
        <v>#N/A</v>
      </c>
      <c r="C1011" s="38">
        <v>36331</v>
      </c>
      <c r="D1011" t="s">
        <v>18</v>
      </c>
      <c r="E1011" t="s">
        <v>1021</v>
      </c>
      <c r="J1011" t="str">
        <f t="shared" si="31"/>
        <v/>
      </c>
      <c r="L1011" t="e">
        <f>IFERROR(INDEX(Teams!A:E,MATCH(Schedule!F1011,Teams!E:E,0),1),INDEX(Teams!G:K,MATCH(Schedule!F1011,Teams!K:K,0),1))</f>
        <v>#N/A</v>
      </c>
      <c r="M1011" t="e">
        <f>IFERROR(INDEX(Teams!A:E,MATCH(Schedule!H1011,Teams!E:E,0),1),INDEX(Teams!G:K,MATCH(Schedule!H1011,Teams!K:K,0),1))</f>
        <v>#N/A</v>
      </c>
    </row>
    <row r="1012" spans="1:13">
      <c r="A1012">
        <v>1011</v>
      </c>
      <c r="B1012" t="e">
        <f t="shared" si="30"/>
        <v>#N/A</v>
      </c>
      <c r="C1012" s="38">
        <v>36331</v>
      </c>
      <c r="D1012" t="s">
        <v>16</v>
      </c>
      <c r="E1012" t="s">
        <v>1022</v>
      </c>
      <c r="J1012" t="str">
        <f t="shared" si="31"/>
        <v/>
      </c>
      <c r="L1012" t="e">
        <f>IFERROR(INDEX(Teams!A:E,MATCH(Schedule!F1012,Teams!E:E,0),1),INDEX(Teams!G:K,MATCH(Schedule!F1012,Teams!K:K,0),1))</f>
        <v>#N/A</v>
      </c>
      <c r="M1012" t="e">
        <f>IFERROR(INDEX(Teams!A:E,MATCH(Schedule!H1012,Teams!E:E,0),1),INDEX(Teams!G:K,MATCH(Schedule!H1012,Teams!K:K,0),1))</f>
        <v>#N/A</v>
      </c>
    </row>
    <row r="1013" spans="1:13">
      <c r="A1013">
        <v>1012</v>
      </c>
      <c r="B1013" t="e">
        <f t="shared" si="30"/>
        <v>#N/A</v>
      </c>
      <c r="C1013" s="38">
        <v>36331</v>
      </c>
      <c r="D1013" t="s">
        <v>0</v>
      </c>
      <c r="E1013" t="s">
        <v>1023</v>
      </c>
      <c r="J1013" t="str">
        <f t="shared" si="31"/>
        <v/>
      </c>
      <c r="L1013" t="e">
        <f>IFERROR(INDEX(Teams!A:E,MATCH(Schedule!F1013,Teams!E:E,0),1),INDEX(Teams!G:K,MATCH(Schedule!F1013,Teams!K:K,0),1))</f>
        <v>#N/A</v>
      </c>
      <c r="M1013" t="e">
        <f>IFERROR(INDEX(Teams!A:E,MATCH(Schedule!H1013,Teams!E:E,0),1),INDEX(Teams!G:K,MATCH(Schedule!H1013,Teams!K:K,0),1))</f>
        <v>#N/A</v>
      </c>
    </row>
    <row r="1014" spans="1:13">
      <c r="A1014">
        <v>1013</v>
      </c>
      <c r="B1014" t="e">
        <f t="shared" si="30"/>
        <v>#N/A</v>
      </c>
      <c r="C1014" s="38">
        <v>36331</v>
      </c>
      <c r="D1014" t="s">
        <v>14</v>
      </c>
      <c r="E1014" t="s">
        <v>1024</v>
      </c>
      <c r="J1014" t="str">
        <f t="shared" si="31"/>
        <v/>
      </c>
      <c r="L1014" t="e">
        <f>IFERROR(INDEX(Teams!A:E,MATCH(Schedule!F1014,Teams!E:E,0),1),INDEX(Teams!G:K,MATCH(Schedule!F1014,Teams!K:K,0),1))</f>
        <v>#N/A</v>
      </c>
      <c r="M1014" t="e">
        <f>IFERROR(INDEX(Teams!A:E,MATCH(Schedule!H1014,Teams!E:E,0),1),INDEX(Teams!G:K,MATCH(Schedule!H1014,Teams!K:K,0),1))</f>
        <v>#N/A</v>
      </c>
    </row>
    <row r="1015" spans="1:13">
      <c r="A1015">
        <v>1014</v>
      </c>
      <c r="B1015" t="e">
        <f t="shared" si="30"/>
        <v>#N/A</v>
      </c>
      <c r="C1015" s="38">
        <v>36332</v>
      </c>
      <c r="D1015" t="s">
        <v>118</v>
      </c>
      <c r="E1015" t="s">
        <v>1025</v>
      </c>
      <c r="J1015" t="str">
        <f t="shared" si="31"/>
        <v/>
      </c>
      <c r="L1015" t="e">
        <f>IFERROR(INDEX(Teams!A:E,MATCH(Schedule!F1015,Teams!E:E,0),1),INDEX(Teams!G:K,MATCH(Schedule!F1015,Teams!K:K,0),1))</f>
        <v>#N/A</v>
      </c>
      <c r="M1015" t="e">
        <f>IFERROR(INDEX(Teams!A:E,MATCH(Schedule!H1015,Teams!E:E,0),1),INDEX(Teams!G:K,MATCH(Schedule!H1015,Teams!K:K,0),1))</f>
        <v>#N/A</v>
      </c>
    </row>
    <row r="1016" spans="1:13">
      <c r="A1016">
        <v>1015</v>
      </c>
      <c r="B1016" t="e">
        <f t="shared" si="30"/>
        <v>#N/A</v>
      </c>
      <c r="C1016" s="38">
        <v>36332</v>
      </c>
      <c r="D1016" t="s">
        <v>115</v>
      </c>
      <c r="E1016" t="s">
        <v>1026</v>
      </c>
      <c r="J1016" t="str">
        <f t="shared" si="31"/>
        <v/>
      </c>
      <c r="L1016" t="e">
        <f>IFERROR(INDEX(Teams!A:E,MATCH(Schedule!F1016,Teams!E:E,0),1),INDEX(Teams!G:K,MATCH(Schedule!F1016,Teams!K:K,0),1))</f>
        <v>#N/A</v>
      </c>
      <c r="M1016" t="e">
        <f>IFERROR(INDEX(Teams!A:E,MATCH(Schedule!H1016,Teams!E:E,0),1),INDEX(Teams!G:K,MATCH(Schedule!H1016,Teams!K:K,0),1))</f>
        <v>#N/A</v>
      </c>
    </row>
    <row r="1017" spans="1:13">
      <c r="A1017">
        <v>1016</v>
      </c>
      <c r="B1017" t="e">
        <f t="shared" si="30"/>
        <v>#N/A</v>
      </c>
      <c r="C1017" s="38">
        <v>36332</v>
      </c>
      <c r="D1017" t="s">
        <v>113</v>
      </c>
      <c r="E1017" t="s">
        <v>1027</v>
      </c>
      <c r="J1017" t="str">
        <f t="shared" si="31"/>
        <v/>
      </c>
      <c r="L1017" t="e">
        <f>IFERROR(INDEX(Teams!A:E,MATCH(Schedule!F1017,Teams!E:E,0),1),INDEX(Teams!G:K,MATCH(Schedule!F1017,Teams!K:K,0),1))</f>
        <v>#N/A</v>
      </c>
      <c r="M1017" t="e">
        <f>IFERROR(INDEX(Teams!A:E,MATCH(Schedule!H1017,Teams!E:E,0),1),INDEX(Teams!G:K,MATCH(Schedule!H1017,Teams!K:K,0),1))</f>
        <v>#N/A</v>
      </c>
    </row>
    <row r="1018" spans="1:13">
      <c r="A1018">
        <v>1017</v>
      </c>
      <c r="B1018" t="e">
        <f t="shared" si="30"/>
        <v>#N/A</v>
      </c>
      <c r="C1018" s="38">
        <v>36332</v>
      </c>
      <c r="D1018" t="s">
        <v>29</v>
      </c>
      <c r="E1018" t="s">
        <v>1028</v>
      </c>
      <c r="J1018" t="str">
        <f t="shared" si="31"/>
        <v/>
      </c>
      <c r="L1018" t="e">
        <f>IFERROR(INDEX(Teams!A:E,MATCH(Schedule!F1018,Teams!E:E,0),1),INDEX(Teams!G:K,MATCH(Schedule!F1018,Teams!K:K,0),1))</f>
        <v>#N/A</v>
      </c>
      <c r="M1018" t="e">
        <f>IFERROR(INDEX(Teams!A:E,MATCH(Schedule!H1018,Teams!E:E,0),1),INDEX(Teams!G:K,MATCH(Schedule!H1018,Teams!K:K,0),1))</f>
        <v>#N/A</v>
      </c>
    </row>
    <row r="1019" spans="1:13">
      <c r="A1019">
        <v>1018</v>
      </c>
      <c r="B1019" t="e">
        <f t="shared" si="30"/>
        <v>#N/A</v>
      </c>
      <c r="C1019" s="38">
        <v>36332</v>
      </c>
      <c r="D1019" t="s">
        <v>130</v>
      </c>
      <c r="E1019" t="s">
        <v>1029</v>
      </c>
      <c r="J1019" t="str">
        <f t="shared" si="31"/>
        <v/>
      </c>
      <c r="L1019" t="e">
        <f>IFERROR(INDEX(Teams!A:E,MATCH(Schedule!F1019,Teams!E:E,0),1),INDEX(Teams!G:K,MATCH(Schedule!F1019,Teams!K:K,0),1))</f>
        <v>#N/A</v>
      </c>
      <c r="M1019" t="e">
        <f>IFERROR(INDEX(Teams!A:E,MATCH(Schedule!H1019,Teams!E:E,0),1),INDEX(Teams!G:K,MATCH(Schedule!H1019,Teams!K:K,0),1))</f>
        <v>#N/A</v>
      </c>
    </row>
    <row r="1020" spans="1:13">
      <c r="A1020">
        <v>1019</v>
      </c>
      <c r="B1020" t="e">
        <f t="shared" si="30"/>
        <v>#N/A</v>
      </c>
      <c r="C1020" s="38">
        <v>36332</v>
      </c>
      <c r="D1020" t="s">
        <v>126</v>
      </c>
      <c r="E1020" t="s">
        <v>1030</v>
      </c>
      <c r="J1020" t="str">
        <f t="shared" si="31"/>
        <v/>
      </c>
      <c r="L1020" t="e">
        <f>IFERROR(INDEX(Teams!A:E,MATCH(Schedule!F1020,Teams!E:E,0),1),INDEX(Teams!G:K,MATCH(Schedule!F1020,Teams!K:K,0),1))</f>
        <v>#N/A</v>
      </c>
      <c r="M1020" t="e">
        <f>IFERROR(INDEX(Teams!A:E,MATCH(Schedule!H1020,Teams!E:E,0),1),INDEX(Teams!G:K,MATCH(Schedule!H1020,Teams!K:K,0),1))</f>
        <v>#N/A</v>
      </c>
    </row>
    <row r="1021" spans="1:13">
      <c r="A1021">
        <v>1020</v>
      </c>
      <c r="B1021" t="e">
        <f t="shared" si="30"/>
        <v>#N/A</v>
      </c>
      <c r="C1021" s="38">
        <v>36332</v>
      </c>
      <c r="D1021" t="s">
        <v>63</v>
      </c>
      <c r="E1021" t="s">
        <v>1031</v>
      </c>
      <c r="J1021" t="str">
        <f t="shared" si="31"/>
        <v/>
      </c>
      <c r="L1021" t="e">
        <f>IFERROR(INDEX(Teams!A:E,MATCH(Schedule!F1021,Teams!E:E,0),1),INDEX(Teams!G:K,MATCH(Schedule!F1021,Teams!K:K,0),1))</f>
        <v>#N/A</v>
      </c>
      <c r="M1021" t="e">
        <f>IFERROR(INDEX(Teams!A:E,MATCH(Schedule!H1021,Teams!E:E,0),1),INDEX(Teams!G:K,MATCH(Schedule!H1021,Teams!K:K,0),1))</f>
        <v>#N/A</v>
      </c>
    </row>
    <row r="1022" spans="1:13">
      <c r="A1022">
        <v>1021</v>
      </c>
      <c r="B1022" t="e">
        <f t="shared" si="30"/>
        <v>#N/A</v>
      </c>
      <c r="C1022" s="38">
        <v>36332</v>
      </c>
      <c r="D1022" t="s">
        <v>18</v>
      </c>
      <c r="E1022" t="s">
        <v>177</v>
      </c>
      <c r="J1022" t="str">
        <f t="shared" si="31"/>
        <v/>
      </c>
      <c r="L1022" t="e">
        <f>IFERROR(INDEX(Teams!A:E,MATCH(Schedule!F1022,Teams!E:E,0),1),INDEX(Teams!G:K,MATCH(Schedule!F1022,Teams!K:K,0),1))</f>
        <v>#N/A</v>
      </c>
      <c r="M1022" t="e">
        <f>IFERROR(INDEX(Teams!A:E,MATCH(Schedule!H1022,Teams!E:E,0),1),INDEX(Teams!G:K,MATCH(Schedule!H1022,Teams!K:K,0),1))</f>
        <v>#N/A</v>
      </c>
    </row>
    <row r="1023" spans="1:13">
      <c r="A1023">
        <v>1022</v>
      </c>
      <c r="B1023" t="e">
        <f t="shared" si="30"/>
        <v>#N/A</v>
      </c>
      <c r="C1023" s="38">
        <v>36333</v>
      </c>
      <c r="D1023" t="s">
        <v>118</v>
      </c>
      <c r="E1023" t="s">
        <v>1032</v>
      </c>
      <c r="J1023" t="str">
        <f t="shared" si="31"/>
        <v/>
      </c>
      <c r="L1023" t="e">
        <f>IFERROR(INDEX(Teams!A:E,MATCH(Schedule!F1023,Teams!E:E,0),1),INDEX(Teams!G:K,MATCH(Schedule!F1023,Teams!K:K,0),1))</f>
        <v>#N/A</v>
      </c>
      <c r="M1023" t="e">
        <f>IFERROR(INDEX(Teams!A:E,MATCH(Schedule!H1023,Teams!E:E,0),1),INDEX(Teams!G:K,MATCH(Schedule!H1023,Teams!K:K,0),1))</f>
        <v>#N/A</v>
      </c>
    </row>
    <row r="1024" spans="1:13">
      <c r="A1024">
        <v>1023</v>
      </c>
      <c r="B1024" t="e">
        <f t="shared" si="30"/>
        <v>#N/A</v>
      </c>
      <c r="C1024" s="38">
        <v>36333</v>
      </c>
      <c r="D1024" t="s">
        <v>4</v>
      </c>
      <c r="E1024" t="s">
        <v>1033</v>
      </c>
      <c r="J1024" t="str">
        <f t="shared" si="31"/>
        <v/>
      </c>
      <c r="L1024" t="e">
        <f>IFERROR(INDEX(Teams!A:E,MATCH(Schedule!F1024,Teams!E:E,0),1),INDEX(Teams!G:K,MATCH(Schedule!F1024,Teams!K:K,0),1))</f>
        <v>#N/A</v>
      </c>
      <c r="M1024" t="e">
        <f>IFERROR(INDEX(Teams!A:E,MATCH(Schedule!H1024,Teams!E:E,0),1),INDEX(Teams!G:K,MATCH(Schedule!H1024,Teams!K:K,0),1))</f>
        <v>#N/A</v>
      </c>
    </row>
    <row r="1025" spans="1:13">
      <c r="A1025">
        <v>1024</v>
      </c>
      <c r="B1025" t="e">
        <f t="shared" si="30"/>
        <v>#N/A</v>
      </c>
      <c r="C1025" s="38">
        <v>36333</v>
      </c>
      <c r="D1025" t="s">
        <v>10</v>
      </c>
      <c r="E1025" t="s">
        <v>1034</v>
      </c>
      <c r="J1025" t="str">
        <f t="shared" si="31"/>
        <v/>
      </c>
      <c r="L1025" t="e">
        <f>IFERROR(INDEX(Teams!A:E,MATCH(Schedule!F1025,Teams!E:E,0),1),INDEX(Teams!G:K,MATCH(Schedule!F1025,Teams!K:K,0),1))</f>
        <v>#N/A</v>
      </c>
      <c r="M1025" t="e">
        <f>IFERROR(INDEX(Teams!A:E,MATCH(Schedule!H1025,Teams!E:E,0),1),INDEX(Teams!G:K,MATCH(Schedule!H1025,Teams!K:K,0),1))</f>
        <v>#N/A</v>
      </c>
    </row>
    <row r="1026" spans="1:13">
      <c r="A1026">
        <v>1025</v>
      </c>
      <c r="B1026" t="e">
        <f t="shared" si="30"/>
        <v>#N/A</v>
      </c>
      <c r="C1026" s="38">
        <v>36333</v>
      </c>
      <c r="D1026" t="s">
        <v>2</v>
      </c>
      <c r="E1026" t="s">
        <v>1035</v>
      </c>
      <c r="J1026" t="str">
        <f t="shared" si="31"/>
        <v/>
      </c>
      <c r="L1026" t="e">
        <f>IFERROR(INDEX(Teams!A:E,MATCH(Schedule!F1026,Teams!E:E,0),1),INDEX(Teams!G:K,MATCH(Schedule!F1026,Teams!K:K,0),1))</f>
        <v>#N/A</v>
      </c>
      <c r="M1026" t="e">
        <f>IFERROR(INDEX(Teams!A:E,MATCH(Schedule!H1026,Teams!E:E,0),1),INDEX(Teams!G:K,MATCH(Schedule!H1026,Teams!K:K,0),1))</f>
        <v>#N/A</v>
      </c>
    </row>
    <row r="1027" spans="1:13">
      <c r="A1027">
        <v>1026</v>
      </c>
      <c r="B1027" t="e">
        <f t="shared" ref="B1027:B1090" si="32">TEXT(C1027,"yyyymmdd")&amp;"_"&amp;L1027&amp;"@"&amp;M1027</f>
        <v>#N/A</v>
      </c>
      <c r="C1027" s="38">
        <v>36333</v>
      </c>
      <c r="D1027" t="s">
        <v>71</v>
      </c>
      <c r="E1027" t="s">
        <v>1036</v>
      </c>
      <c r="J1027" t="str">
        <f t="shared" ref="J1027:J1090" si="33">IF(I1027&gt;G1027,"W",IF(I1027=G1027,"","L"))</f>
        <v/>
      </c>
      <c r="L1027" t="e">
        <f>IFERROR(INDEX(Teams!A:E,MATCH(Schedule!F1027,Teams!E:E,0),1),INDEX(Teams!G:K,MATCH(Schedule!F1027,Teams!K:K,0),1))</f>
        <v>#N/A</v>
      </c>
      <c r="M1027" t="e">
        <f>IFERROR(INDEX(Teams!A:E,MATCH(Schedule!H1027,Teams!E:E,0),1),INDEX(Teams!G:K,MATCH(Schedule!H1027,Teams!K:K,0),1))</f>
        <v>#N/A</v>
      </c>
    </row>
    <row r="1028" spans="1:13">
      <c r="A1028">
        <v>1027</v>
      </c>
      <c r="B1028" t="e">
        <f t="shared" si="32"/>
        <v>#N/A</v>
      </c>
      <c r="C1028" s="38">
        <v>36333</v>
      </c>
      <c r="D1028" t="s">
        <v>68</v>
      </c>
      <c r="E1028" t="s">
        <v>1037</v>
      </c>
      <c r="J1028" t="str">
        <f t="shared" si="33"/>
        <v/>
      </c>
      <c r="L1028" t="e">
        <f>IFERROR(INDEX(Teams!A:E,MATCH(Schedule!F1028,Teams!E:E,0),1),INDEX(Teams!G:K,MATCH(Schedule!F1028,Teams!K:K,0),1))</f>
        <v>#N/A</v>
      </c>
      <c r="M1028" t="e">
        <f>IFERROR(INDEX(Teams!A:E,MATCH(Schedule!H1028,Teams!E:E,0),1),INDEX(Teams!G:K,MATCH(Schedule!H1028,Teams!K:K,0),1))</f>
        <v>#N/A</v>
      </c>
    </row>
    <row r="1029" spans="1:13">
      <c r="A1029">
        <v>1028</v>
      </c>
      <c r="B1029" t="e">
        <f t="shared" si="32"/>
        <v>#N/A</v>
      </c>
      <c r="C1029" s="38">
        <v>36333</v>
      </c>
      <c r="D1029" t="s">
        <v>6</v>
      </c>
      <c r="E1029" t="s">
        <v>1038</v>
      </c>
      <c r="J1029" t="str">
        <f t="shared" si="33"/>
        <v/>
      </c>
      <c r="L1029" t="e">
        <f>IFERROR(INDEX(Teams!A:E,MATCH(Schedule!F1029,Teams!E:E,0),1),INDEX(Teams!G:K,MATCH(Schedule!F1029,Teams!K:K,0),1))</f>
        <v>#N/A</v>
      </c>
      <c r="M1029" t="e">
        <f>IFERROR(INDEX(Teams!A:E,MATCH(Schedule!H1029,Teams!E:E,0),1),INDEX(Teams!G:K,MATCH(Schedule!H1029,Teams!K:K,0),1))</f>
        <v>#N/A</v>
      </c>
    </row>
    <row r="1030" spans="1:13">
      <c r="A1030">
        <v>1029</v>
      </c>
      <c r="B1030" t="e">
        <f t="shared" si="32"/>
        <v>#N/A</v>
      </c>
      <c r="C1030" s="38">
        <v>36333</v>
      </c>
      <c r="D1030" t="s">
        <v>128</v>
      </c>
      <c r="E1030" t="s">
        <v>407</v>
      </c>
      <c r="J1030" t="str">
        <f t="shared" si="33"/>
        <v/>
      </c>
      <c r="L1030" t="e">
        <f>IFERROR(INDEX(Teams!A:E,MATCH(Schedule!F1030,Teams!E:E,0),1),INDEX(Teams!G:K,MATCH(Schedule!F1030,Teams!K:K,0),1))</f>
        <v>#N/A</v>
      </c>
      <c r="M1030" t="e">
        <f>IFERROR(INDEX(Teams!A:E,MATCH(Schedule!H1030,Teams!E:E,0),1),INDEX(Teams!G:K,MATCH(Schedule!H1030,Teams!K:K,0),1))</f>
        <v>#N/A</v>
      </c>
    </row>
    <row r="1031" spans="1:13">
      <c r="A1031">
        <v>1030</v>
      </c>
      <c r="B1031" t="e">
        <f t="shared" si="32"/>
        <v>#N/A</v>
      </c>
      <c r="C1031" s="38">
        <v>36333</v>
      </c>
      <c r="D1031" t="s">
        <v>126</v>
      </c>
      <c r="E1031" t="s">
        <v>1039</v>
      </c>
      <c r="J1031" t="str">
        <f t="shared" si="33"/>
        <v/>
      </c>
      <c r="L1031" t="e">
        <f>IFERROR(INDEX(Teams!A:E,MATCH(Schedule!F1031,Teams!E:E,0),1),INDEX(Teams!G:K,MATCH(Schedule!F1031,Teams!K:K,0),1))</f>
        <v>#N/A</v>
      </c>
      <c r="M1031" t="e">
        <f>IFERROR(INDEX(Teams!A:E,MATCH(Schedule!H1031,Teams!E:E,0),1),INDEX(Teams!G:K,MATCH(Schedule!H1031,Teams!K:K,0),1))</f>
        <v>#N/A</v>
      </c>
    </row>
    <row r="1032" spans="1:13">
      <c r="A1032">
        <v>1031</v>
      </c>
      <c r="B1032" t="e">
        <f t="shared" si="32"/>
        <v>#N/A</v>
      </c>
      <c r="C1032" s="38">
        <v>36333</v>
      </c>
      <c r="D1032" t="s">
        <v>63</v>
      </c>
      <c r="E1032" t="s">
        <v>1040</v>
      </c>
      <c r="J1032" t="str">
        <f t="shared" si="33"/>
        <v/>
      </c>
      <c r="L1032" t="e">
        <f>IFERROR(INDEX(Teams!A:E,MATCH(Schedule!F1032,Teams!E:E,0),1),INDEX(Teams!G:K,MATCH(Schedule!F1032,Teams!K:K,0),1))</f>
        <v>#N/A</v>
      </c>
      <c r="M1032" t="e">
        <f>IFERROR(INDEX(Teams!A:E,MATCH(Schedule!H1032,Teams!E:E,0),1),INDEX(Teams!G:K,MATCH(Schedule!H1032,Teams!K:K,0),1))</f>
        <v>#N/A</v>
      </c>
    </row>
    <row r="1033" spans="1:13">
      <c r="A1033">
        <v>1032</v>
      </c>
      <c r="B1033" t="e">
        <f t="shared" si="32"/>
        <v>#N/A</v>
      </c>
      <c r="C1033" s="38">
        <v>36333</v>
      </c>
      <c r="D1033" t="s">
        <v>120</v>
      </c>
      <c r="E1033" t="s">
        <v>1041</v>
      </c>
      <c r="J1033" t="str">
        <f t="shared" si="33"/>
        <v/>
      </c>
      <c r="L1033" t="e">
        <f>IFERROR(INDEX(Teams!A:E,MATCH(Schedule!F1033,Teams!E:E,0),1),INDEX(Teams!G:K,MATCH(Schedule!F1033,Teams!K:K,0),1))</f>
        <v>#N/A</v>
      </c>
      <c r="M1033" t="e">
        <f>IFERROR(INDEX(Teams!A:E,MATCH(Schedule!H1033,Teams!E:E,0),1),INDEX(Teams!G:K,MATCH(Schedule!H1033,Teams!K:K,0),1))</f>
        <v>#N/A</v>
      </c>
    </row>
    <row r="1034" spans="1:13">
      <c r="A1034">
        <v>1033</v>
      </c>
      <c r="B1034" t="e">
        <f t="shared" si="32"/>
        <v>#N/A</v>
      </c>
      <c r="C1034" s="38">
        <v>36333</v>
      </c>
      <c r="D1034" t="s">
        <v>124</v>
      </c>
      <c r="E1034" t="s">
        <v>1042</v>
      </c>
      <c r="J1034" t="str">
        <f t="shared" si="33"/>
        <v/>
      </c>
      <c r="L1034" t="e">
        <f>IFERROR(INDEX(Teams!A:E,MATCH(Schedule!F1034,Teams!E:E,0),1),INDEX(Teams!G:K,MATCH(Schedule!F1034,Teams!K:K,0),1))</f>
        <v>#N/A</v>
      </c>
      <c r="M1034" t="e">
        <f>IFERROR(INDEX(Teams!A:E,MATCH(Schedule!H1034,Teams!E:E,0),1),INDEX(Teams!G:K,MATCH(Schedule!H1034,Teams!K:K,0),1))</f>
        <v>#N/A</v>
      </c>
    </row>
    <row r="1035" spans="1:13">
      <c r="A1035">
        <v>1034</v>
      </c>
      <c r="B1035" t="e">
        <f t="shared" si="32"/>
        <v>#N/A</v>
      </c>
      <c r="C1035" s="38">
        <v>36333</v>
      </c>
      <c r="D1035" t="s">
        <v>18</v>
      </c>
      <c r="E1035" t="s">
        <v>1043</v>
      </c>
      <c r="J1035" t="str">
        <f t="shared" si="33"/>
        <v/>
      </c>
      <c r="L1035" t="e">
        <f>IFERROR(INDEX(Teams!A:E,MATCH(Schedule!F1035,Teams!E:E,0),1),INDEX(Teams!G:K,MATCH(Schedule!F1035,Teams!K:K,0),1))</f>
        <v>#N/A</v>
      </c>
      <c r="M1035" t="e">
        <f>IFERROR(INDEX(Teams!A:E,MATCH(Schedule!H1035,Teams!E:E,0),1),INDEX(Teams!G:K,MATCH(Schedule!H1035,Teams!K:K,0),1))</f>
        <v>#N/A</v>
      </c>
    </row>
    <row r="1036" spans="1:13">
      <c r="A1036">
        <v>1035</v>
      </c>
      <c r="B1036" t="e">
        <f t="shared" si="32"/>
        <v>#N/A</v>
      </c>
      <c r="C1036" s="38">
        <v>36333</v>
      </c>
      <c r="D1036" t="s">
        <v>22</v>
      </c>
      <c r="E1036" t="s">
        <v>1044</v>
      </c>
      <c r="J1036" t="str">
        <f t="shared" si="33"/>
        <v/>
      </c>
      <c r="L1036" t="e">
        <f>IFERROR(INDEX(Teams!A:E,MATCH(Schedule!F1036,Teams!E:E,0),1),INDEX(Teams!G:K,MATCH(Schedule!F1036,Teams!K:K,0),1))</f>
        <v>#N/A</v>
      </c>
      <c r="M1036" t="e">
        <f>IFERROR(INDEX(Teams!A:E,MATCH(Schedule!H1036,Teams!E:E,0),1),INDEX(Teams!G:K,MATCH(Schedule!H1036,Teams!K:K,0),1))</f>
        <v>#N/A</v>
      </c>
    </row>
    <row r="1037" spans="1:13">
      <c r="A1037">
        <v>1036</v>
      </c>
      <c r="B1037" t="e">
        <f t="shared" si="32"/>
        <v>#N/A</v>
      </c>
      <c r="C1037" s="38">
        <v>36333</v>
      </c>
      <c r="D1037" t="s">
        <v>16</v>
      </c>
      <c r="E1037" t="s">
        <v>1045</v>
      </c>
      <c r="J1037" t="str">
        <f t="shared" si="33"/>
        <v/>
      </c>
      <c r="L1037" t="e">
        <f>IFERROR(INDEX(Teams!A:E,MATCH(Schedule!F1037,Teams!E:E,0),1),INDEX(Teams!G:K,MATCH(Schedule!F1037,Teams!K:K,0),1))</f>
        <v>#N/A</v>
      </c>
      <c r="M1037" t="e">
        <f>IFERROR(INDEX(Teams!A:E,MATCH(Schedule!H1037,Teams!E:E,0),1),INDEX(Teams!G:K,MATCH(Schedule!H1037,Teams!K:K,0),1))</f>
        <v>#N/A</v>
      </c>
    </row>
    <row r="1038" spans="1:13">
      <c r="A1038">
        <v>1037</v>
      </c>
      <c r="B1038" t="e">
        <f t="shared" si="32"/>
        <v>#N/A</v>
      </c>
      <c r="C1038" s="38">
        <v>36334</v>
      </c>
      <c r="D1038" t="s">
        <v>118</v>
      </c>
      <c r="E1038" t="s">
        <v>1046</v>
      </c>
      <c r="J1038" t="str">
        <f t="shared" si="33"/>
        <v/>
      </c>
      <c r="L1038" t="e">
        <f>IFERROR(INDEX(Teams!A:E,MATCH(Schedule!F1038,Teams!E:E,0),1),INDEX(Teams!G:K,MATCH(Schedule!F1038,Teams!K:K,0),1))</f>
        <v>#N/A</v>
      </c>
      <c r="M1038" t="e">
        <f>IFERROR(INDEX(Teams!A:E,MATCH(Schedule!H1038,Teams!E:E,0),1),INDEX(Teams!G:K,MATCH(Schedule!H1038,Teams!K:K,0),1))</f>
        <v>#N/A</v>
      </c>
    </row>
    <row r="1039" spans="1:13">
      <c r="A1039">
        <v>1038</v>
      </c>
      <c r="B1039" t="e">
        <f t="shared" si="32"/>
        <v>#N/A</v>
      </c>
      <c r="C1039" s="38">
        <v>36334</v>
      </c>
      <c r="D1039" t="s">
        <v>4</v>
      </c>
      <c r="E1039" t="s">
        <v>1047</v>
      </c>
      <c r="J1039" t="str">
        <f t="shared" si="33"/>
        <v/>
      </c>
      <c r="L1039" t="e">
        <f>IFERROR(INDEX(Teams!A:E,MATCH(Schedule!F1039,Teams!E:E,0),1),INDEX(Teams!G:K,MATCH(Schedule!F1039,Teams!K:K,0),1))</f>
        <v>#N/A</v>
      </c>
      <c r="M1039" t="e">
        <f>IFERROR(INDEX(Teams!A:E,MATCH(Schedule!H1039,Teams!E:E,0),1),INDEX(Teams!G:K,MATCH(Schedule!H1039,Teams!K:K,0),1))</f>
        <v>#N/A</v>
      </c>
    </row>
    <row r="1040" spans="1:13">
      <c r="A1040">
        <v>1039</v>
      </c>
      <c r="B1040" t="e">
        <f t="shared" si="32"/>
        <v>#N/A</v>
      </c>
      <c r="C1040" s="38">
        <v>36334</v>
      </c>
      <c r="D1040" t="s">
        <v>10</v>
      </c>
      <c r="E1040" t="s">
        <v>1048</v>
      </c>
      <c r="J1040" t="str">
        <f t="shared" si="33"/>
        <v/>
      </c>
      <c r="L1040" t="e">
        <f>IFERROR(INDEX(Teams!A:E,MATCH(Schedule!F1040,Teams!E:E,0),1),INDEX(Teams!G:K,MATCH(Schedule!F1040,Teams!K:K,0),1))</f>
        <v>#N/A</v>
      </c>
      <c r="M1040" t="e">
        <f>IFERROR(INDEX(Teams!A:E,MATCH(Schedule!H1040,Teams!E:E,0),1),INDEX(Teams!G:K,MATCH(Schedule!H1040,Teams!K:K,0),1))</f>
        <v>#N/A</v>
      </c>
    </row>
    <row r="1041" spans="1:13">
      <c r="A1041">
        <v>1040</v>
      </c>
      <c r="B1041" t="e">
        <f t="shared" si="32"/>
        <v>#N/A</v>
      </c>
      <c r="C1041" s="38">
        <v>36334</v>
      </c>
      <c r="D1041" t="s">
        <v>2</v>
      </c>
      <c r="E1041" t="s">
        <v>1049</v>
      </c>
      <c r="J1041" t="str">
        <f t="shared" si="33"/>
        <v/>
      </c>
      <c r="L1041" t="e">
        <f>IFERROR(INDEX(Teams!A:E,MATCH(Schedule!F1041,Teams!E:E,0),1),INDEX(Teams!G:K,MATCH(Schedule!F1041,Teams!K:K,0),1))</f>
        <v>#N/A</v>
      </c>
      <c r="M1041" t="e">
        <f>IFERROR(INDEX(Teams!A:E,MATCH(Schedule!H1041,Teams!E:E,0),1),INDEX(Teams!G:K,MATCH(Schedule!H1041,Teams!K:K,0),1))</f>
        <v>#N/A</v>
      </c>
    </row>
    <row r="1042" spans="1:13">
      <c r="A1042">
        <v>1041</v>
      </c>
      <c r="B1042" t="e">
        <f t="shared" si="32"/>
        <v>#N/A</v>
      </c>
      <c r="C1042" s="38">
        <v>36334</v>
      </c>
      <c r="D1042" t="s">
        <v>71</v>
      </c>
      <c r="E1042" t="s">
        <v>1050</v>
      </c>
      <c r="J1042" t="str">
        <f t="shared" si="33"/>
        <v/>
      </c>
      <c r="L1042" t="e">
        <f>IFERROR(INDEX(Teams!A:E,MATCH(Schedule!F1042,Teams!E:E,0),1),INDEX(Teams!G:K,MATCH(Schedule!F1042,Teams!K:K,0),1))</f>
        <v>#N/A</v>
      </c>
      <c r="M1042" t="e">
        <f>IFERROR(INDEX(Teams!A:E,MATCH(Schedule!H1042,Teams!E:E,0),1),INDEX(Teams!G:K,MATCH(Schedule!H1042,Teams!K:K,0),1))</f>
        <v>#N/A</v>
      </c>
    </row>
    <row r="1043" spans="1:13">
      <c r="A1043">
        <v>1042</v>
      </c>
      <c r="B1043" t="e">
        <f t="shared" si="32"/>
        <v>#N/A</v>
      </c>
      <c r="C1043" s="38">
        <v>36334</v>
      </c>
      <c r="D1043" t="s">
        <v>68</v>
      </c>
      <c r="E1043" t="s">
        <v>1051</v>
      </c>
      <c r="J1043" t="str">
        <f t="shared" si="33"/>
        <v/>
      </c>
      <c r="L1043" t="e">
        <f>IFERROR(INDEX(Teams!A:E,MATCH(Schedule!F1043,Teams!E:E,0),1),INDEX(Teams!G:K,MATCH(Schedule!F1043,Teams!K:K,0),1))</f>
        <v>#N/A</v>
      </c>
      <c r="M1043" t="e">
        <f>IFERROR(INDEX(Teams!A:E,MATCH(Schedule!H1043,Teams!E:E,0),1),INDEX(Teams!G:K,MATCH(Schedule!H1043,Teams!K:K,0),1))</f>
        <v>#N/A</v>
      </c>
    </row>
    <row r="1044" spans="1:13">
      <c r="A1044">
        <v>1043</v>
      </c>
      <c r="B1044" t="e">
        <f t="shared" si="32"/>
        <v>#N/A</v>
      </c>
      <c r="C1044" s="38">
        <v>36334</v>
      </c>
      <c r="D1044" t="s">
        <v>6</v>
      </c>
      <c r="E1044" t="s">
        <v>1052</v>
      </c>
      <c r="J1044" t="str">
        <f t="shared" si="33"/>
        <v/>
      </c>
      <c r="L1044" t="e">
        <f>IFERROR(INDEX(Teams!A:E,MATCH(Schedule!F1044,Teams!E:E,0),1),INDEX(Teams!G:K,MATCH(Schedule!F1044,Teams!K:K,0),1))</f>
        <v>#N/A</v>
      </c>
      <c r="M1044" t="e">
        <f>IFERROR(INDEX(Teams!A:E,MATCH(Schedule!H1044,Teams!E:E,0),1),INDEX(Teams!G:K,MATCH(Schedule!H1044,Teams!K:K,0),1))</f>
        <v>#N/A</v>
      </c>
    </row>
    <row r="1045" spans="1:13">
      <c r="A1045">
        <v>1044</v>
      </c>
      <c r="B1045" t="e">
        <f t="shared" si="32"/>
        <v>#N/A</v>
      </c>
      <c r="C1045" s="38">
        <v>36334</v>
      </c>
      <c r="D1045" t="s">
        <v>128</v>
      </c>
      <c r="E1045" t="s">
        <v>1053</v>
      </c>
      <c r="J1045" t="str">
        <f t="shared" si="33"/>
        <v/>
      </c>
      <c r="L1045" t="e">
        <f>IFERROR(INDEX(Teams!A:E,MATCH(Schedule!F1045,Teams!E:E,0),1),INDEX(Teams!G:K,MATCH(Schedule!F1045,Teams!K:K,0),1))</f>
        <v>#N/A</v>
      </c>
      <c r="M1045" t="e">
        <f>IFERROR(INDEX(Teams!A:E,MATCH(Schedule!H1045,Teams!E:E,0),1),INDEX(Teams!G:K,MATCH(Schedule!H1045,Teams!K:K,0),1))</f>
        <v>#N/A</v>
      </c>
    </row>
    <row r="1046" spans="1:13">
      <c r="A1046">
        <v>1045</v>
      </c>
      <c r="B1046" t="e">
        <f t="shared" si="32"/>
        <v>#N/A</v>
      </c>
      <c r="C1046" s="38">
        <v>36334</v>
      </c>
      <c r="D1046" t="s">
        <v>126</v>
      </c>
      <c r="E1046" t="s">
        <v>1054</v>
      </c>
      <c r="J1046" t="str">
        <f t="shared" si="33"/>
        <v/>
      </c>
      <c r="L1046" t="e">
        <f>IFERROR(INDEX(Teams!A:E,MATCH(Schedule!F1046,Teams!E:E,0),1),INDEX(Teams!G:K,MATCH(Schedule!F1046,Teams!K:K,0),1))</f>
        <v>#N/A</v>
      </c>
      <c r="M1046" t="e">
        <f>IFERROR(INDEX(Teams!A:E,MATCH(Schedule!H1046,Teams!E:E,0),1),INDEX(Teams!G:K,MATCH(Schedule!H1046,Teams!K:K,0),1))</f>
        <v>#N/A</v>
      </c>
    </row>
    <row r="1047" spans="1:13">
      <c r="A1047">
        <v>1046</v>
      </c>
      <c r="B1047" t="e">
        <f t="shared" si="32"/>
        <v>#N/A</v>
      </c>
      <c r="C1047" s="38">
        <v>36334</v>
      </c>
      <c r="D1047" t="s">
        <v>63</v>
      </c>
      <c r="E1047" t="s">
        <v>1055</v>
      </c>
      <c r="J1047" t="str">
        <f t="shared" si="33"/>
        <v/>
      </c>
      <c r="L1047" t="e">
        <f>IFERROR(INDEX(Teams!A:E,MATCH(Schedule!F1047,Teams!E:E,0),1),INDEX(Teams!G:K,MATCH(Schedule!F1047,Teams!K:K,0),1))</f>
        <v>#N/A</v>
      </c>
      <c r="M1047" t="e">
        <f>IFERROR(INDEX(Teams!A:E,MATCH(Schedule!H1047,Teams!E:E,0),1),INDEX(Teams!G:K,MATCH(Schedule!H1047,Teams!K:K,0),1))</f>
        <v>#N/A</v>
      </c>
    </row>
    <row r="1048" spans="1:13">
      <c r="A1048">
        <v>1047</v>
      </c>
      <c r="B1048" t="e">
        <f t="shared" si="32"/>
        <v>#N/A</v>
      </c>
      <c r="C1048" s="38">
        <v>36334</v>
      </c>
      <c r="D1048" t="s">
        <v>120</v>
      </c>
      <c r="E1048" t="s">
        <v>1056</v>
      </c>
      <c r="J1048" t="str">
        <f t="shared" si="33"/>
        <v/>
      </c>
      <c r="L1048" t="e">
        <f>IFERROR(INDEX(Teams!A:E,MATCH(Schedule!F1048,Teams!E:E,0),1),INDEX(Teams!G:K,MATCH(Schedule!F1048,Teams!K:K,0),1))</f>
        <v>#N/A</v>
      </c>
      <c r="M1048" t="e">
        <f>IFERROR(INDEX(Teams!A:E,MATCH(Schedule!H1048,Teams!E:E,0),1),INDEX(Teams!G:K,MATCH(Schedule!H1048,Teams!K:K,0),1))</f>
        <v>#N/A</v>
      </c>
    </row>
    <row r="1049" spans="1:13">
      <c r="A1049">
        <v>1048</v>
      </c>
      <c r="B1049" t="e">
        <f t="shared" si="32"/>
        <v>#N/A</v>
      </c>
      <c r="C1049" s="38">
        <v>36334</v>
      </c>
      <c r="D1049" t="s">
        <v>124</v>
      </c>
      <c r="E1049" t="s">
        <v>1057</v>
      </c>
      <c r="J1049" t="str">
        <f t="shared" si="33"/>
        <v/>
      </c>
      <c r="L1049" t="e">
        <f>IFERROR(INDEX(Teams!A:E,MATCH(Schedule!F1049,Teams!E:E,0),1),INDEX(Teams!G:K,MATCH(Schedule!F1049,Teams!K:K,0),1))</f>
        <v>#N/A</v>
      </c>
      <c r="M1049" t="e">
        <f>IFERROR(INDEX(Teams!A:E,MATCH(Schedule!H1049,Teams!E:E,0),1),INDEX(Teams!G:K,MATCH(Schedule!H1049,Teams!K:K,0),1))</f>
        <v>#N/A</v>
      </c>
    </row>
    <row r="1050" spans="1:13">
      <c r="A1050">
        <v>1049</v>
      </c>
      <c r="B1050" t="e">
        <f t="shared" si="32"/>
        <v>#N/A</v>
      </c>
      <c r="C1050" s="38">
        <v>36334</v>
      </c>
      <c r="D1050" t="s">
        <v>18</v>
      </c>
      <c r="E1050" t="s">
        <v>206</v>
      </c>
      <c r="J1050" t="str">
        <f t="shared" si="33"/>
        <v/>
      </c>
      <c r="L1050" t="e">
        <f>IFERROR(INDEX(Teams!A:E,MATCH(Schedule!F1050,Teams!E:E,0),1),INDEX(Teams!G:K,MATCH(Schedule!F1050,Teams!K:K,0),1))</f>
        <v>#N/A</v>
      </c>
      <c r="M1050" t="e">
        <f>IFERROR(INDEX(Teams!A:E,MATCH(Schedule!H1050,Teams!E:E,0),1),INDEX(Teams!G:K,MATCH(Schedule!H1050,Teams!K:K,0),1))</f>
        <v>#N/A</v>
      </c>
    </row>
    <row r="1051" spans="1:13">
      <c r="A1051">
        <v>1050</v>
      </c>
      <c r="B1051" t="e">
        <f t="shared" si="32"/>
        <v>#N/A</v>
      </c>
      <c r="C1051" s="38">
        <v>36334</v>
      </c>
      <c r="D1051" t="s">
        <v>22</v>
      </c>
      <c r="E1051" t="s">
        <v>1058</v>
      </c>
      <c r="J1051" t="str">
        <f t="shared" si="33"/>
        <v/>
      </c>
      <c r="L1051" t="e">
        <f>IFERROR(INDEX(Teams!A:E,MATCH(Schedule!F1051,Teams!E:E,0),1),INDEX(Teams!G:K,MATCH(Schedule!F1051,Teams!K:K,0),1))</f>
        <v>#N/A</v>
      </c>
      <c r="M1051" t="e">
        <f>IFERROR(INDEX(Teams!A:E,MATCH(Schedule!H1051,Teams!E:E,0),1),INDEX(Teams!G:K,MATCH(Schedule!H1051,Teams!K:K,0),1))</f>
        <v>#N/A</v>
      </c>
    </row>
    <row r="1052" spans="1:13">
      <c r="A1052">
        <v>1051</v>
      </c>
      <c r="B1052" t="e">
        <f t="shared" si="32"/>
        <v>#N/A</v>
      </c>
      <c r="C1052" s="38">
        <v>36334</v>
      </c>
      <c r="D1052" t="s">
        <v>16</v>
      </c>
      <c r="E1052" t="s">
        <v>1059</v>
      </c>
      <c r="J1052" t="str">
        <f t="shared" si="33"/>
        <v/>
      </c>
      <c r="L1052" t="e">
        <f>IFERROR(INDEX(Teams!A:E,MATCH(Schedule!F1052,Teams!E:E,0),1),INDEX(Teams!G:K,MATCH(Schedule!F1052,Teams!K:K,0),1))</f>
        <v>#N/A</v>
      </c>
      <c r="M1052" t="e">
        <f>IFERROR(INDEX(Teams!A:E,MATCH(Schedule!H1052,Teams!E:E,0),1),INDEX(Teams!G:K,MATCH(Schedule!H1052,Teams!K:K,0),1))</f>
        <v>#N/A</v>
      </c>
    </row>
    <row r="1053" spans="1:13">
      <c r="A1053">
        <v>1052</v>
      </c>
      <c r="B1053" t="e">
        <f t="shared" si="32"/>
        <v>#N/A</v>
      </c>
      <c r="C1053" s="38">
        <v>36335</v>
      </c>
      <c r="D1053" t="s">
        <v>118</v>
      </c>
      <c r="E1053" t="s">
        <v>1060</v>
      </c>
      <c r="J1053" t="str">
        <f t="shared" si="33"/>
        <v/>
      </c>
      <c r="L1053" t="e">
        <f>IFERROR(INDEX(Teams!A:E,MATCH(Schedule!F1053,Teams!E:E,0),1),INDEX(Teams!G:K,MATCH(Schedule!F1053,Teams!K:K,0),1))</f>
        <v>#N/A</v>
      </c>
      <c r="M1053" t="e">
        <f>IFERROR(INDEX(Teams!A:E,MATCH(Schedule!H1053,Teams!E:E,0),1),INDEX(Teams!G:K,MATCH(Schedule!H1053,Teams!K:K,0),1))</f>
        <v>#N/A</v>
      </c>
    </row>
    <row r="1054" spans="1:13">
      <c r="A1054">
        <v>1053</v>
      </c>
      <c r="B1054" t="e">
        <f t="shared" si="32"/>
        <v>#N/A</v>
      </c>
      <c r="C1054" s="38">
        <v>36335</v>
      </c>
      <c r="D1054" t="s">
        <v>4</v>
      </c>
      <c r="E1054" t="s">
        <v>1061</v>
      </c>
      <c r="J1054" t="str">
        <f t="shared" si="33"/>
        <v/>
      </c>
      <c r="L1054" t="e">
        <f>IFERROR(INDEX(Teams!A:E,MATCH(Schedule!F1054,Teams!E:E,0),1),INDEX(Teams!G:K,MATCH(Schedule!F1054,Teams!K:K,0),1))</f>
        <v>#N/A</v>
      </c>
      <c r="M1054" t="e">
        <f>IFERROR(INDEX(Teams!A:E,MATCH(Schedule!H1054,Teams!E:E,0),1),INDEX(Teams!G:K,MATCH(Schedule!H1054,Teams!K:K,0),1))</f>
        <v>#N/A</v>
      </c>
    </row>
    <row r="1055" spans="1:13">
      <c r="A1055">
        <v>1054</v>
      </c>
      <c r="B1055" t="e">
        <f t="shared" si="32"/>
        <v>#N/A</v>
      </c>
      <c r="C1055" s="38">
        <v>36335</v>
      </c>
      <c r="D1055" t="s">
        <v>10</v>
      </c>
      <c r="E1055" t="s">
        <v>1062</v>
      </c>
      <c r="J1055" t="str">
        <f t="shared" si="33"/>
        <v/>
      </c>
      <c r="L1055" t="e">
        <f>IFERROR(INDEX(Teams!A:E,MATCH(Schedule!F1055,Teams!E:E,0),1),INDEX(Teams!G:K,MATCH(Schedule!F1055,Teams!K:K,0),1))</f>
        <v>#N/A</v>
      </c>
      <c r="M1055" t="e">
        <f>IFERROR(INDEX(Teams!A:E,MATCH(Schedule!H1055,Teams!E:E,0),1),INDEX(Teams!G:K,MATCH(Schedule!H1055,Teams!K:K,0),1))</f>
        <v>#N/A</v>
      </c>
    </row>
    <row r="1056" spans="1:13">
      <c r="A1056">
        <v>1055</v>
      </c>
      <c r="B1056" t="e">
        <f t="shared" si="32"/>
        <v>#N/A</v>
      </c>
      <c r="C1056" s="38">
        <v>36335</v>
      </c>
      <c r="D1056" t="s">
        <v>2</v>
      </c>
      <c r="E1056" t="s">
        <v>1063</v>
      </c>
      <c r="J1056" t="str">
        <f t="shared" si="33"/>
        <v/>
      </c>
      <c r="L1056" t="e">
        <f>IFERROR(INDEX(Teams!A:E,MATCH(Schedule!F1056,Teams!E:E,0),1),INDEX(Teams!G:K,MATCH(Schedule!F1056,Teams!K:K,0),1))</f>
        <v>#N/A</v>
      </c>
      <c r="M1056" t="e">
        <f>IFERROR(INDEX(Teams!A:E,MATCH(Schedule!H1056,Teams!E:E,0),1),INDEX(Teams!G:K,MATCH(Schedule!H1056,Teams!K:K,0),1))</f>
        <v>#N/A</v>
      </c>
    </row>
    <row r="1057" spans="1:13">
      <c r="A1057">
        <v>1056</v>
      </c>
      <c r="B1057" t="e">
        <f t="shared" si="32"/>
        <v>#N/A</v>
      </c>
      <c r="C1057" s="38">
        <v>36335</v>
      </c>
      <c r="D1057" t="s">
        <v>71</v>
      </c>
      <c r="E1057" t="s">
        <v>1064</v>
      </c>
      <c r="J1057" t="str">
        <f t="shared" si="33"/>
        <v/>
      </c>
      <c r="L1057" t="e">
        <f>IFERROR(INDEX(Teams!A:E,MATCH(Schedule!F1057,Teams!E:E,0),1),INDEX(Teams!G:K,MATCH(Schedule!F1057,Teams!K:K,0),1))</f>
        <v>#N/A</v>
      </c>
      <c r="M1057" t="e">
        <f>IFERROR(INDEX(Teams!A:E,MATCH(Schedule!H1057,Teams!E:E,0),1),INDEX(Teams!G:K,MATCH(Schedule!H1057,Teams!K:K,0),1))</f>
        <v>#N/A</v>
      </c>
    </row>
    <row r="1058" spans="1:13">
      <c r="A1058">
        <v>1057</v>
      </c>
      <c r="B1058" t="e">
        <f t="shared" si="32"/>
        <v>#N/A</v>
      </c>
      <c r="C1058" s="38">
        <v>36335</v>
      </c>
      <c r="D1058" t="s">
        <v>68</v>
      </c>
      <c r="E1058" t="s">
        <v>1065</v>
      </c>
      <c r="J1058" t="str">
        <f t="shared" si="33"/>
        <v/>
      </c>
      <c r="L1058" t="e">
        <f>IFERROR(INDEX(Teams!A:E,MATCH(Schedule!F1058,Teams!E:E,0),1),INDEX(Teams!G:K,MATCH(Schedule!F1058,Teams!K:K,0),1))</f>
        <v>#N/A</v>
      </c>
      <c r="M1058" t="e">
        <f>IFERROR(INDEX(Teams!A:E,MATCH(Schedule!H1058,Teams!E:E,0),1),INDEX(Teams!G:K,MATCH(Schedule!H1058,Teams!K:K,0),1))</f>
        <v>#N/A</v>
      </c>
    </row>
    <row r="1059" spans="1:13">
      <c r="A1059">
        <v>1058</v>
      </c>
      <c r="B1059" t="e">
        <f t="shared" si="32"/>
        <v>#N/A</v>
      </c>
      <c r="C1059" s="38">
        <v>36335</v>
      </c>
      <c r="D1059" t="s">
        <v>6</v>
      </c>
      <c r="E1059" t="s">
        <v>1066</v>
      </c>
      <c r="J1059" t="str">
        <f t="shared" si="33"/>
        <v/>
      </c>
      <c r="L1059" t="e">
        <f>IFERROR(INDEX(Teams!A:E,MATCH(Schedule!F1059,Teams!E:E,0),1),INDEX(Teams!G:K,MATCH(Schedule!F1059,Teams!K:K,0),1))</f>
        <v>#N/A</v>
      </c>
      <c r="M1059" t="e">
        <f>IFERROR(INDEX(Teams!A:E,MATCH(Schedule!H1059,Teams!E:E,0),1),INDEX(Teams!G:K,MATCH(Schedule!H1059,Teams!K:K,0),1))</f>
        <v>#N/A</v>
      </c>
    </row>
    <row r="1060" spans="1:13">
      <c r="A1060">
        <v>1059</v>
      </c>
      <c r="B1060" t="e">
        <f t="shared" si="32"/>
        <v>#N/A</v>
      </c>
      <c r="C1060" s="38">
        <v>36335</v>
      </c>
      <c r="D1060" t="s">
        <v>128</v>
      </c>
      <c r="E1060" t="s">
        <v>1067</v>
      </c>
      <c r="J1060" t="str">
        <f t="shared" si="33"/>
        <v/>
      </c>
      <c r="L1060" t="e">
        <f>IFERROR(INDEX(Teams!A:E,MATCH(Schedule!F1060,Teams!E:E,0),1),INDEX(Teams!G:K,MATCH(Schedule!F1060,Teams!K:K,0),1))</f>
        <v>#N/A</v>
      </c>
      <c r="M1060" t="e">
        <f>IFERROR(INDEX(Teams!A:E,MATCH(Schedule!H1060,Teams!E:E,0),1),INDEX(Teams!G:K,MATCH(Schedule!H1060,Teams!K:K,0),1))</f>
        <v>#N/A</v>
      </c>
    </row>
    <row r="1061" spans="1:13">
      <c r="A1061">
        <v>1060</v>
      </c>
      <c r="B1061" t="e">
        <f t="shared" si="32"/>
        <v>#N/A</v>
      </c>
      <c r="C1061" s="38">
        <v>36335</v>
      </c>
      <c r="D1061" t="s">
        <v>120</v>
      </c>
      <c r="E1061" t="s">
        <v>1068</v>
      </c>
      <c r="J1061" t="str">
        <f t="shared" si="33"/>
        <v/>
      </c>
      <c r="L1061" t="e">
        <f>IFERROR(INDEX(Teams!A:E,MATCH(Schedule!F1061,Teams!E:E,0),1),INDEX(Teams!G:K,MATCH(Schedule!F1061,Teams!K:K,0),1))</f>
        <v>#N/A</v>
      </c>
      <c r="M1061" t="e">
        <f>IFERROR(INDEX(Teams!A:E,MATCH(Schedule!H1061,Teams!E:E,0),1),INDEX(Teams!G:K,MATCH(Schedule!H1061,Teams!K:K,0),1))</f>
        <v>#N/A</v>
      </c>
    </row>
    <row r="1062" spans="1:13">
      <c r="A1062">
        <v>1061</v>
      </c>
      <c r="B1062" t="e">
        <f t="shared" si="32"/>
        <v>#N/A</v>
      </c>
      <c r="C1062" s="38">
        <v>36335</v>
      </c>
      <c r="D1062" t="s">
        <v>126</v>
      </c>
      <c r="E1062" t="s">
        <v>1069</v>
      </c>
      <c r="J1062" t="str">
        <f t="shared" si="33"/>
        <v/>
      </c>
      <c r="L1062" t="e">
        <f>IFERROR(INDEX(Teams!A:E,MATCH(Schedule!F1062,Teams!E:E,0),1),INDEX(Teams!G:K,MATCH(Schedule!F1062,Teams!K:K,0),1))</f>
        <v>#N/A</v>
      </c>
      <c r="M1062" t="e">
        <f>IFERROR(INDEX(Teams!A:E,MATCH(Schedule!H1062,Teams!E:E,0),1),INDEX(Teams!G:K,MATCH(Schedule!H1062,Teams!K:K,0),1))</f>
        <v>#N/A</v>
      </c>
    </row>
    <row r="1063" spans="1:13">
      <c r="A1063">
        <v>1062</v>
      </c>
      <c r="B1063" t="e">
        <f t="shared" si="32"/>
        <v>#N/A</v>
      </c>
      <c r="C1063" s="38">
        <v>36335</v>
      </c>
      <c r="D1063" t="s">
        <v>34</v>
      </c>
      <c r="E1063" t="s">
        <v>1070</v>
      </c>
      <c r="J1063" t="str">
        <f t="shared" si="33"/>
        <v/>
      </c>
      <c r="L1063" t="e">
        <f>IFERROR(INDEX(Teams!A:E,MATCH(Schedule!F1063,Teams!E:E,0),1),INDEX(Teams!G:K,MATCH(Schedule!F1063,Teams!K:K,0),1))</f>
        <v>#N/A</v>
      </c>
      <c r="M1063" t="e">
        <f>IFERROR(INDEX(Teams!A:E,MATCH(Schedule!H1063,Teams!E:E,0),1),INDEX(Teams!G:K,MATCH(Schedule!H1063,Teams!K:K,0),1))</f>
        <v>#N/A</v>
      </c>
    </row>
    <row r="1064" spans="1:13">
      <c r="A1064">
        <v>1063</v>
      </c>
      <c r="B1064" t="e">
        <f t="shared" si="32"/>
        <v>#N/A</v>
      </c>
      <c r="C1064" s="38">
        <v>36335</v>
      </c>
      <c r="D1064" t="s">
        <v>124</v>
      </c>
      <c r="E1064" t="s">
        <v>1071</v>
      </c>
      <c r="J1064" t="str">
        <f t="shared" si="33"/>
        <v/>
      </c>
      <c r="L1064" t="e">
        <f>IFERROR(INDEX(Teams!A:E,MATCH(Schedule!F1064,Teams!E:E,0),1),INDEX(Teams!G:K,MATCH(Schedule!F1064,Teams!K:K,0),1))</f>
        <v>#N/A</v>
      </c>
      <c r="M1064" t="e">
        <f>IFERROR(INDEX(Teams!A:E,MATCH(Schedule!H1064,Teams!E:E,0),1),INDEX(Teams!G:K,MATCH(Schedule!H1064,Teams!K:K,0),1))</f>
        <v>#N/A</v>
      </c>
    </row>
    <row r="1065" spans="1:13">
      <c r="A1065">
        <v>1064</v>
      </c>
      <c r="B1065" t="e">
        <f t="shared" si="32"/>
        <v>#N/A</v>
      </c>
      <c r="C1065" s="38">
        <v>36335</v>
      </c>
      <c r="D1065" t="s">
        <v>22</v>
      </c>
      <c r="E1065" t="s">
        <v>1072</v>
      </c>
      <c r="J1065" t="str">
        <f t="shared" si="33"/>
        <v/>
      </c>
      <c r="L1065" t="e">
        <f>IFERROR(INDEX(Teams!A:E,MATCH(Schedule!F1065,Teams!E:E,0),1),INDEX(Teams!G:K,MATCH(Schedule!F1065,Teams!K:K,0),1))</f>
        <v>#N/A</v>
      </c>
      <c r="M1065" t="e">
        <f>IFERROR(INDEX(Teams!A:E,MATCH(Schedule!H1065,Teams!E:E,0),1),INDEX(Teams!G:K,MATCH(Schedule!H1065,Teams!K:K,0),1))</f>
        <v>#N/A</v>
      </c>
    </row>
    <row r="1066" spans="1:13">
      <c r="A1066">
        <v>1065</v>
      </c>
      <c r="B1066" t="e">
        <f t="shared" si="32"/>
        <v>#N/A</v>
      </c>
      <c r="C1066" s="38">
        <v>36335</v>
      </c>
      <c r="D1066" t="s">
        <v>16</v>
      </c>
      <c r="E1066" t="s">
        <v>1073</v>
      </c>
      <c r="J1066" t="str">
        <f t="shared" si="33"/>
        <v/>
      </c>
      <c r="L1066" t="e">
        <f>IFERROR(INDEX(Teams!A:E,MATCH(Schedule!F1066,Teams!E:E,0),1),INDEX(Teams!G:K,MATCH(Schedule!F1066,Teams!K:K,0),1))</f>
        <v>#N/A</v>
      </c>
      <c r="M1066" t="e">
        <f>IFERROR(INDEX(Teams!A:E,MATCH(Schedule!H1066,Teams!E:E,0),1),INDEX(Teams!G:K,MATCH(Schedule!H1066,Teams!K:K,0),1))</f>
        <v>#N/A</v>
      </c>
    </row>
    <row r="1067" spans="1:13">
      <c r="A1067">
        <v>1066</v>
      </c>
      <c r="B1067" t="e">
        <f t="shared" si="32"/>
        <v>#N/A</v>
      </c>
      <c r="C1067" s="38">
        <v>36336</v>
      </c>
      <c r="D1067" t="s">
        <v>130</v>
      </c>
      <c r="E1067" t="s">
        <v>1074</v>
      </c>
      <c r="J1067" t="str">
        <f t="shared" si="33"/>
        <v/>
      </c>
      <c r="L1067" t="e">
        <f>IFERROR(INDEX(Teams!A:E,MATCH(Schedule!F1067,Teams!E:E,0),1),INDEX(Teams!G:K,MATCH(Schedule!F1067,Teams!K:K,0),1))</f>
        <v>#N/A</v>
      </c>
      <c r="M1067" t="e">
        <f>IFERROR(INDEX(Teams!A:E,MATCH(Schedule!H1067,Teams!E:E,0),1),INDEX(Teams!G:K,MATCH(Schedule!H1067,Teams!K:K,0),1))</f>
        <v>#N/A</v>
      </c>
    </row>
    <row r="1068" spans="1:13">
      <c r="A1068">
        <v>1067</v>
      </c>
      <c r="B1068" t="e">
        <f t="shared" si="32"/>
        <v>#N/A</v>
      </c>
      <c r="C1068" s="38">
        <v>36336</v>
      </c>
      <c r="D1068" t="s">
        <v>2</v>
      </c>
      <c r="E1068" t="s">
        <v>1075</v>
      </c>
      <c r="J1068" t="str">
        <f t="shared" si="33"/>
        <v/>
      </c>
      <c r="L1068" t="e">
        <f>IFERROR(INDEX(Teams!A:E,MATCH(Schedule!F1068,Teams!E:E,0),1),INDEX(Teams!G:K,MATCH(Schedule!F1068,Teams!K:K,0),1))</f>
        <v>#N/A</v>
      </c>
      <c r="M1068" t="e">
        <f>IFERROR(INDEX(Teams!A:E,MATCH(Schedule!H1068,Teams!E:E,0),1),INDEX(Teams!G:K,MATCH(Schedule!H1068,Teams!K:K,0),1))</f>
        <v>#N/A</v>
      </c>
    </row>
    <row r="1069" spans="1:13">
      <c r="A1069">
        <v>1068</v>
      </c>
      <c r="B1069" t="e">
        <f t="shared" si="32"/>
        <v>#N/A</v>
      </c>
      <c r="C1069" s="38">
        <v>36336</v>
      </c>
      <c r="D1069" t="s">
        <v>115</v>
      </c>
      <c r="E1069" t="s">
        <v>1076</v>
      </c>
      <c r="J1069" t="str">
        <f t="shared" si="33"/>
        <v/>
      </c>
      <c r="L1069" t="e">
        <f>IFERROR(INDEX(Teams!A:E,MATCH(Schedule!F1069,Teams!E:E,0),1),INDEX(Teams!G:K,MATCH(Schedule!F1069,Teams!K:K,0),1))</f>
        <v>#N/A</v>
      </c>
      <c r="M1069" t="e">
        <f>IFERROR(INDEX(Teams!A:E,MATCH(Schedule!H1069,Teams!E:E,0),1),INDEX(Teams!G:K,MATCH(Schedule!H1069,Teams!K:K,0),1))</f>
        <v>#N/A</v>
      </c>
    </row>
    <row r="1070" spans="1:13">
      <c r="A1070">
        <v>1069</v>
      </c>
      <c r="B1070" t="e">
        <f t="shared" si="32"/>
        <v>#N/A</v>
      </c>
      <c r="C1070" s="38">
        <v>36336</v>
      </c>
      <c r="D1070" t="s">
        <v>10</v>
      </c>
      <c r="E1070" t="s">
        <v>1077</v>
      </c>
      <c r="J1070" t="str">
        <f t="shared" si="33"/>
        <v/>
      </c>
      <c r="L1070" t="e">
        <f>IFERROR(INDEX(Teams!A:E,MATCH(Schedule!F1070,Teams!E:E,0),1),INDEX(Teams!G:K,MATCH(Schedule!F1070,Teams!K:K,0),1))</f>
        <v>#N/A</v>
      </c>
      <c r="M1070" t="e">
        <f>IFERROR(INDEX(Teams!A:E,MATCH(Schedule!H1070,Teams!E:E,0),1),INDEX(Teams!G:K,MATCH(Schedule!H1070,Teams!K:K,0),1))</f>
        <v>#N/A</v>
      </c>
    </row>
    <row r="1071" spans="1:13">
      <c r="A1071">
        <v>1070</v>
      </c>
      <c r="B1071" t="e">
        <f t="shared" si="32"/>
        <v>#N/A</v>
      </c>
      <c r="C1071" s="38">
        <v>36336</v>
      </c>
      <c r="D1071" t="s">
        <v>25</v>
      </c>
      <c r="E1071" t="s">
        <v>1078</v>
      </c>
      <c r="J1071" t="str">
        <f t="shared" si="33"/>
        <v/>
      </c>
      <c r="L1071" t="e">
        <f>IFERROR(INDEX(Teams!A:E,MATCH(Schedule!F1071,Teams!E:E,0),1),INDEX(Teams!G:K,MATCH(Schedule!F1071,Teams!K:K,0),1))</f>
        <v>#N/A</v>
      </c>
      <c r="M1071" t="e">
        <f>IFERROR(INDEX(Teams!A:E,MATCH(Schedule!H1071,Teams!E:E,0),1),INDEX(Teams!G:K,MATCH(Schedule!H1071,Teams!K:K,0),1))</f>
        <v>#N/A</v>
      </c>
    </row>
    <row r="1072" spans="1:13">
      <c r="A1072">
        <v>1071</v>
      </c>
      <c r="B1072" t="e">
        <f t="shared" si="32"/>
        <v>#N/A</v>
      </c>
      <c r="C1072" s="38">
        <v>36336</v>
      </c>
      <c r="D1072" t="s">
        <v>4</v>
      </c>
      <c r="E1072" t="s">
        <v>1079</v>
      </c>
      <c r="J1072" t="str">
        <f t="shared" si="33"/>
        <v/>
      </c>
      <c r="L1072" t="e">
        <f>IFERROR(INDEX(Teams!A:E,MATCH(Schedule!F1072,Teams!E:E,0),1),INDEX(Teams!G:K,MATCH(Schedule!F1072,Teams!K:K,0),1))</f>
        <v>#N/A</v>
      </c>
      <c r="M1072" t="e">
        <f>IFERROR(INDEX(Teams!A:E,MATCH(Schedule!H1072,Teams!E:E,0),1),INDEX(Teams!G:K,MATCH(Schedule!H1072,Teams!K:K,0),1))</f>
        <v>#N/A</v>
      </c>
    </row>
    <row r="1073" spans="1:13">
      <c r="A1073">
        <v>1072</v>
      </c>
      <c r="B1073" t="e">
        <f t="shared" si="32"/>
        <v>#N/A</v>
      </c>
      <c r="C1073" s="38">
        <v>36336</v>
      </c>
      <c r="D1073" t="s">
        <v>68</v>
      </c>
      <c r="E1073" t="s">
        <v>1080</v>
      </c>
      <c r="J1073" t="str">
        <f t="shared" si="33"/>
        <v/>
      </c>
      <c r="L1073" t="e">
        <f>IFERROR(INDEX(Teams!A:E,MATCH(Schedule!F1073,Teams!E:E,0),1),INDEX(Teams!G:K,MATCH(Schedule!F1073,Teams!K:K,0),1))</f>
        <v>#N/A</v>
      </c>
      <c r="M1073" t="e">
        <f>IFERROR(INDEX(Teams!A:E,MATCH(Schedule!H1073,Teams!E:E,0),1),INDEX(Teams!G:K,MATCH(Schedule!H1073,Teams!K:K,0),1))</f>
        <v>#N/A</v>
      </c>
    </row>
    <row r="1074" spans="1:13">
      <c r="A1074">
        <v>1073</v>
      </c>
      <c r="B1074" t="e">
        <f t="shared" si="32"/>
        <v>#N/A</v>
      </c>
      <c r="C1074" s="38">
        <v>36336</v>
      </c>
      <c r="D1074" t="s">
        <v>122</v>
      </c>
      <c r="E1074" t="s">
        <v>1081</v>
      </c>
      <c r="J1074" t="str">
        <f t="shared" si="33"/>
        <v/>
      </c>
      <c r="L1074" t="e">
        <f>IFERROR(INDEX(Teams!A:E,MATCH(Schedule!F1074,Teams!E:E,0),1),INDEX(Teams!G:K,MATCH(Schedule!F1074,Teams!K:K,0),1))</f>
        <v>#N/A</v>
      </c>
      <c r="M1074" t="e">
        <f>IFERROR(INDEX(Teams!A:E,MATCH(Schedule!H1074,Teams!E:E,0),1),INDEX(Teams!G:K,MATCH(Schedule!H1074,Teams!K:K,0),1))</f>
        <v>#N/A</v>
      </c>
    </row>
    <row r="1075" spans="1:13">
      <c r="A1075">
        <v>1074</v>
      </c>
      <c r="B1075" t="e">
        <f t="shared" si="32"/>
        <v>#N/A</v>
      </c>
      <c r="C1075" s="38">
        <v>36336</v>
      </c>
      <c r="D1075" t="s">
        <v>126</v>
      </c>
      <c r="E1075" t="s">
        <v>1082</v>
      </c>
      <c r="J1075" t="str">
        <f t="shared" si="33"/>
        <v/>
      </c>
      <c r="L1075" t="e">
        <f>IFERROR(INDEX(Teams!A:E,MATCH(Schedule!F1075,Teams!E:E,0),1),INDEX(Teams!G:K,MATCH(Schedule!F1075,Teams!K:K,0),1))</f>
        <v>#N/A</v>
      </c>
      <c r="M1075" t="e">
        <f>IFERROR(INDEX(Teams!A:E,MATCH(Schedule!H1075,Teams!E:E,0),1),INDEX(Teams!G:K,MATCH(Schedule!H1075,Teams!K:K,0),1))</f>
        <v>#N/A</v>
      </c>
    </row>
    <row r="1076" spans="1:13">
      <c r="A1076">
        <v>1075</v>
      </c>
      <c r="B1076" t="e">
        <f t="shared" si="32"/>
        <v>#N/A</v>
      </c>
      <c r="C1076" s="38">
        <v>36336</v>
      </c>
      <c r="D1076" t="s">
        <v>34</v>
      </c>
      <c r="E1076" t="s">
        <v>1083</v>
      </c>
      <c r="J1076" t="str">
        <f t="shared" si="33"/>
        <v/>
      </c>
      <c r="L1076" t="e">
        <f>IFERROR(INDEX(Teams!A:E,MATCH(Schedule!F1076,Teams!E:E,0),1),INDEX(Teams!G:K,MATCH(Schedule!F1076,Teams!K:K,0),1))</f>
        <v>#N/A</v>
      </c>
      <c r="M1076" t="e">
        <f>IFERROR(INDEX(Teams!A:E,MATCH(Schedule!H1076,Teams!E:E,0),1),INDEX(Teams!G:K,MATCH(Schedule!H1076,Teams!K:K,0),1))</f>
        <v>#N/A</v>
      </c>
    </row>
    <row r="1077" spans="1:13">
      <c r="A1077">
        <v>1076</v>
      </c>
      <c r="B1077" t="e">
        <f t="shared" si="32"/>
        <v>#N/A</v>
      </c>
      <c r="C1077" s="38">
        <v>36336</v>
      </c>
      <c r="D1077" t="s">
        <v>0</v>
      </c>
      <c r="E1077" t="s">
        <v>1084</v>
      </c>
      <c r="J1077" t="str">
        <f t="shared" si="33"/>
        <v/>
      </c>
      <c r="L1077" t="e">
        <f>IFERROR(INDEX(Teams!A:E,MATCH(Schedule!F1077,Teams!E:E,0),1),INDEX(Teams!G:K,MATCH(Schedule!F1077,Teams!K:K,0),1))</f>
        <v>#N/A</v>
      </c>
      <c r="M1077" t="e">
        <f>IFERROR(INDEX(Teams!A:E,MATCH(Schedule!H1077,Teams!E:E,0),1),INDEX(Teams!G:K,MATCH(Schedule!H1077,Teams!K:K,0),1))</f>
        <v>#N/A</v>
      </c>
    </row>
    <row r="1078" spans="1:13">
      <c r="A1078">
        <v>1077</v>
      </c>
      <c r="B1078" t="e">
        <f t="shared" si="32"/>
        <v>#N/A</v>
      </c>
      <c r="C1078" s="38">
        <v>36336</v>
      </c>
      <c r="D1078" t="s">
        <v>60</v>
      </c>
      <c r="E1078" t="s">
        <v>1085</v>
      </c>
      <c r="J1078" t="str">
        <f t="shared" si="33"/>
        <v/>
      </c>
      <c r="L1078" t="e">
        <f>IFERROR(INDEX(Teams!A:E,MATCH(Schedule!F1078,Teams!E:E,0),1),INDEX(Teams!G:K,MATCH(Schedule!F1078,Teams!K:K,0),1))</f>
        <v>#N/A</v>
      </c>
      <c r="M1078" t="e">
        <f>IFERROR(INDEX(Teams!A:E,MATCH(Schedule!H1078,Teams!E:E,0),1),INDEX(Teams!G:K,MATCH(Schedule!H1078,Teams!K:K,0),1))</f>
        <v>#N/A</v>
      </c>
    </row>
    <row r="1079" spans="1:13">
      <c r="A1079">
        <v>1078</v>
      </c>
      <c r="B1079" t="e">
        <f t="shared" si="32"/>
        <v>#N/A</v>
      </c>
      <c r="C1079" s="38">
        <v>36336</v>
      </c>
      <c r="D1079" t="s">
        <v>63</v>
      </c>
      <c r="E1079" t="s">
        <v>1086</v>
      </c>
      <c r="J1079" t="str">
        <f t="shared" si="33"/>
        <v/>
      </c>
      <c r="L1079" t="e">
        <f>IFERROR(INDEX(Teams!A:E,MATCH(Schedule!F1079,Teams!E:E,0),1),INDEX(Teams!G:K,MATCH(Schedule!F1079,Teams!K:K,0),1))</f>
        <v>#N/A</v>
      </c>
      <c r="M1079" t="e">
        <f>IFERROR(INDEX(Teams!A:E,MATCH(Schedule!H1079,Teams!E:E,0),1),INDEX(Teams!G:K,MATCH(Schedule!H1079,Teams!K:K,0),1))</f>
        <v>#N/A</v>
      </c>
    </row>
    <row r="1080" spans="1:13">
      <c r="A1080">
        <v>1079</v>
      </c>
      <c r="B1080" t="e">
        <f t="shared" si="32"/>
        <v>#N/A</v>
      </c>
      <c r="C1080" s="38">
        <v>36336</v>
      </c>
      <c r="D1080" t="s">
        <v>22</v>
      </c>
      <c r="E1080" t="s">
        <v>1087</v>
      </c>
      <c r="J1080" t="str">
        <f t="shared" si="33"/>
        <v/>
      </c>
      <c r="L1080" t="e">
        <f>IFERROR(INDEX(Teams!A:E,MATCH(Schedule!F1080,Teams!E:E,0),1),INDEX(Teams!G:K,MATCH(Schedule!F1080,Teams!K:K,0),1))</f>
        <v>#N/A</v>
      </c>
      <c r="M1080" t="e">
        <f>IFERROR(INDEX(Teams!A:E,MATCH(Schedule!H1080,Teams!E:E,0),1),INDEX(Teams!G:K,MATCH(Schedule!H1080,Teams!K:K,0),1))</f>
        <v>#N/A</v>
      </c>
    </row>
    <row r="1081" spans="1:13">
      <c r="A1081">
        <v>1080</v>
      </c>
      <c r="B1081" t="e">
        <f t="shared" si="32"/>
        <v>#N/A</v>
      </c>
      <c r="C1081" s="38">
        <v>36336</v>
      </c>
      <c r="D1081" t="s">
        <v>170</v>
      </c>
      <c r="E1081" t="s">
        <v>1088</v>
      </c>
      <c r="J1081" t="str">
        <f t="shared" si="33"/>
        <v/>
      </c>
      <c r="L1081" t="e">
        <f>IFERROR(INDEX(Teams!A:E,MATCH(Schedule!F1081,Teams!E:E,0),1),INDEX(Teams!G:K,MATCH(Schedule!F1081,Teams!K:K,0),1))</f>
        <v>#N/A</v>
      </c>
      <c r="M1081" t="e">
        <f>IFERROR(INDEX(Teams!A:E,MATCH(Schedule!H1081,Teams!E:E,0),1),INDEX(Teams!G:K,MATCH(Schedule!H1081,Teams!K:K,0),1))</f>
        <v>#N/A</v>
      </c>
    </row>
    <row r="1082" spans="1:13">
      <c r="A1082">
        <v>1081</v>
      </c>
      <c r="B1082" t="e">
        <f t="shared" si="32"/>
        <v>#N/A</v>
      </c>
      <c r="C1082" s="38">
        <v>36337</v>
      </c>
      <c r="D1082" t="s">
        <v>130</v>
      </c>
      <c r="E1082" t="s">
        <v>1089</v>
      </c>
      <c r="J1082" t="str">
        <f t="shared" si="33"/>
        <v/>
      </c>
      <c r="L1082" t="e">
        <f>IFERROR(INDEX(Teams!A:E,MATCH(Schedule!F1082,Teams!E:E,0),1),INDEX(Teams!G:K,MATCH(Schedule!F1082,Teams!K:K,0),1))</f>
        <v>#N/A</v>
      </c>
      <c r="M1082" t="e">
        <f>IFERROR(INDEX(Teams!A:E,MATCH(Schedule!H1082,Teams!E:E,0),1),INDEX(Teams!G:K,MATCH(Schedule!H1082,Teams!K:K,0),1))</f>
        <v>#N/A</v>
      </c>
    </row>
    <row r="1083" spans="1:13">
      <c r="A1083">
        <v>1082</v>
      </c>
      <c r="B1083" t="e">
        <f t="shared" si="32"/>
        <v>#N/A</v>
      </c>
      <c r="C1083" s="38">
        <v>36337</v>
      </c>
      <c r="D1083" t="s">
        <v>2</v>
      </c>
      <c r="E1083" t="s">
        <v>1090</v>
      </c>
      <c r="J1083" t="str">
        <f t="shared" si="33"/>
        <v/>
      </c>
      <c r="L1083" t="e">
        <f>IFERROR(INDEX(Teams!A:E,MATCH(Schedule!F1083,Teams!E:E,0),1),INDEX(Teams!G:K,MATCH(Schedule!F1083,Teams!K:K,0),1))</f>
        <v>#N/A</v>
      </c>
      <c r="M1083" t="e">
        <f>IFERROR(INDEX(Teams!A:E,MATCH(Schedule!H1083,Teams!E:E,0),1),INDEX(Teams!G:K,MATCH(Schedule!H1083,Teams!K:K,0),1))</f>
        <v>#N/A</v>
      </c>
    </row>
    <row r="1084" spans="1:13">
      <c r="A1084">
        <v>1083</v>
      </c>
      <c r="B1084" t="e">
        <f t="shared" si="32"/>
        <v>#N/A</v>
      </c>
      <c r="C1084" s="38">
        <v>36337</v>
      </c>
      <c r="D1084" t="s">
        <v>115</v>
      </c>
      <c r="E1084" t="s">
        <v>1091</v>
      </c>
      <c r="J1084" t="str">
        <f t="shared" si="33"/>
        <v/>
      </c>
      <c r="L1084" t="e">
        <f>IFERROR(INDEX(Teams!A:E,MATCH(Schedule!F1084,Teams!E:E,0),1),INDEX(Teams!G:K,MATCH(Schedule!F1084,Teams!K:K,0),1))</f>
        <v>#N/A</v>
      </c>
      <c r="M1084" t="e">
        <f>IFERROR(INDEX(Teams!A:E,MATCH(Schedule!H1084,Teams!E:E,0),1),INDEX(Teams!G:K,MATCH(Schedule!H1084,Teams!K:K,0),1))</f>
        <v>#N/A</v>
      </c>
    </row>
    <row r="1085" spans="1:13">
      <c r="A1085">
        <v>1084</v>
      </c>
      <c r="B1085" t="e">
        <f t="shared" si="32"/>
        <v>#N/A</v>
      </c>
      <c r="C1085" s="38">
        <v>36337</v>
      </c>
      <c r="D1085" t="s">
        <v>10</v>
      </c>
      <c r="E1085" t="s">
        <v>1092</v>
      </c>
      <c r="J1085" t="str">
        <f t="shared" si="33"/>
        <v/>
      </c>
      <c r="L1085" t="e">
        <f>IFERROR(INDEX(Teams!A:E,MATCH(Schedule!F1085,Teams!E:E,0),1),INDEX(Teams!G:K,MATCH(Schedule!F1085,Teams!K:K,0),1))</f>
        <v>#N/A</v>
      </c>
      <c r="M1085" t="e">
        <f>IFERROR(INDEX(Teams!A:E,MATCH(Schedule!H1085,Teams!E:E,0),1),INDEX(Teams!G:K,MATCH(Schedule!H1085,Teams!K:K,0),1))</f>
        <v>#N/A</v>
      </c>
    </row>
    <row r="1086" spans="1:13">
      <c r="A1086">
        <v>1085</v>
      </c>
      <c r="B1086" t="e">
        <f t="shared" si="32"/>
        <v>#N/A</v>
      </c>
      <c r="C1086" s="38">
        <v>36337</v>
      </c>
      <c r="D1086" t="s">
        <v>25</v>
      </c>
      <c r="E1086" t="s">
        <v>1093</v>
      </c>
      <c r="J1086" t="str">
        <f t="shared" si="33"/>
        <v/>
      </c>
      <c r="L1086" t="e">
        <f>IFERROR(INDEX(Teams!A:E,MATCH(Schedule!F1086,Teams!E:E,0),1),INDEX(Teams!G:K,MATCH(Schedule!F1086,Teams!K:K,0),1))</f>
        <v>#N/A</v>
      </c>
      <c r="M1086" t="e">
        <f>IFERROR(INDEX(Teams!A:E,MATCH(Schedule!H1086,Teams!E:E,0),1),INDEX(Teams!G:K,MATCH(Schedule!H1086,Teams!K:K,0),1))</f>
        <v>#N/A</v>
      </c>
    </row>
    <row r="1087" spans="1:13">
      <c r="A1087">
        <v>1086</v>
      </c>
      <c r="B1087" t="e">
        <f t="shared" si="32"/>
        <v>#N/A</v>
      </c>
      <c r="C1087" s="38">
        <v>36337</v>
      </c>
      <c r="D1087" t="s">
        <v>4</v>
      </c>
      <c r="E1087" t="s">
        <v>1094</v>
      </c>
      <c r="J1087" t="str">
        <f t="shared" si="33"/>
        <v/>
      </c>
      <c r="L1087" t="e">
        <f>IFERROR(INDEX(Teams!A:E,MATCH(Schedule!F1087,Teams!E:E,0),1),INDEX(Teams!G:K,MATCH(Schedule!F1087,Teams!K:K,0),1))</f>
        <v>#N/A</v>
      </c>
      <c r="M1087" t="e">
        <f>IFERROR(INDEX(Teams!A:E,MATCH(Schedule!H1087,Teams!E:E,0),1),INDEX(Teams!G:K,MATCH(Schedule!H1087,Teams!K:K,0),1))</f>
        <v>#N/A</v>
      </c>
    </row>
    <row r="1088" spans="1:13">
      <c r="A1088">
        <v>1087</v>
      </c>
      <c r="B1088" t="e">
        <f t="shared" si="32"/>
        <v>#N/A</v>
      </c>
      <c r="C1088" s="38">
        <v>36337</v>
      </c>
      <c r="D1088" t="s">
        <v>68</v>
      </c>
      <c r="E1088" t="s">
        <v>1095</v>
      </c>
      <c r="J1088" t="str">
        <f t="shared" si="33"/>
        <v/>
      </c>
      <c r="L1088" t="e">
        <f>IFERROR(INDEX(Teams!A:E,MATCH(Schedule!F1088,Teams!E:E,0),1),INDEX(Teams!G:K,MATCH(Schedule!F1088,Teams!K:K,0),1))</f>
        <v>#N/A</v>
      </c>
      <c r="M1088" t="e">
        <f>IFERROR(INDEX(Teams!A:E,MATCH(Schedule!H1088,Teams!E:E,0),1),INDEX(Teams!G:K,MATCH(Schedule!H1088,Teams!K:K,0),1))</f>
        <v>#N/A</v>
      </c>
    </row>
    <row r="1089" spans="1:13">
      <c r="A1089">
        <v>1088</v>
      </c>
      <c r="B1089" t="e">
        <f t="shared" si="32"/>
        <v>#N/A</v>
      </c>
      <c r="C1089" s="38">
        <v>36337</v>
      </c>
      <c r="D1089" t="s">
        <v>122</v>
      </c>
      <c r="E1089" t="s">
        <v>1096</v>
      </c>
      <c r="J1089" t="str">
        <f t="shared" si="33"/>
        <v/>
      </c>
      <c r="L1089" t="e">
        <f>IFERROR(INDEX(Teams!A:E,MATCH(Schedule!F1089,Teams!E:E,0),1),INDEX(Teams!G:K,MATCH(Schedule!F1089,Teams!K:K,0),1))</f>
        <v>#N/A</v>
      </c>
      <c r="M1089" t="e">
        <f>IFERROR(INDEX(Teams!A:E,MATCH(Schedule!H1089,Teams!E:E,0),1),INDEX(Teams!G:K,MATCH(Schedule!H1089,Teams!K:K,0),1))</f>
        <v>#N/A</v>
      </c>
    </row>
    <row r="1090" spans="1:13">
      <c r="A1090">
        <v>1089</v>
      </c>
      <c r="B1090" t="e">
        <f t="shared" si="32"/>
        <v>#N/A</v>
      </c>
      <c r="C1090" s="38">
        <v>36337</v>
      </c>
      <c r="D1090" t="s">
        <v>126</v>
      </c>
      <c r="E1090" t="s">
        <v>1097</v>
      </c>
      <c r="J1090" t="str">
        <f t="shared" si="33"/>
        <v/>
      </c>
      <c r="L1090" t="e">
        <f>IFERROR(INDEX(Teams!A:E,MATCH(Schedule!F1090,Teams!E:E,0),1),INDEX(Teams!G:K,MATCH(Schedule!F1090,Teams!K:K,0),1))</f>
        <v>#N/A</v>
      </c>
      <c r="M1090" t="e">
        <f>IFERROR(INDEX(Teams!A:E,MATCH(Schedule!H1090,Teams!E:E,0),1),INDEX(Teams!G:K,MATCH(Schedule!H1090,Teams!K:K,0),1))</f>
        <v>#N/A</v>
      </c>
    </row>
    <row r="1091" spans="1:13">
      <c r="A1091">
        <v>1090</v>
      </c>
      <c r="B1091" t="e">
        <f t="shared" ref="B1091:B1154" si="34">TEXT(C1091,"yyyymmdd")&amp;"_"&amp;L1091&amp;"@"&amp;M1091</f>
        <v>#N/A</v>
      </c>
      <c r="C1091" s="38">
        <v>36337</v>
      </c>
      <c r="D1091" t="s">
        <v>34</v>
      </c>
      <c r="E1091" t="s">
        <v>1098</v>
      </c>
      <c r="J1091" t="str">
        <f t="shared" ref="J1091:J1154" si="35">IF(I1091&gt;G1091,"W",IF(I1091=G1091,"","L"))</f>
        <v/>
      </c>
      <c r="L1091" t="e">
        <f>IFERROR(INDEX(Teams!A:E,MATCH(Schedule!F1091,Teams!E:E,0),1),INDEX(Teams!G:K,MATCH(Schedule!F1091,Teams!K:K,0),1))</f>
        <v>#N/A</v>
      </c>
      <c r="M1091" t="e">
        <f>IFERROR(INDEX(Teams!A:E,MATCH(Schedule!H1091,Teams!E:E,0),1),INDEX(Teams!G:K,MATCH(Schedule!H1091,Teams!K:K,0),1))</f>
        <v>#N/A</v>
      </c>
    </row>
    <row r="1092" spans="1:13">
      <c r="A1092">
        <v>1091</v>
      </c>
      <c r="B1092" t="e">
        <f t="shared" si="34"/>
        <v>#N/A</v>
      </c>
      <c r="C1092" s="38">
        <v>36337</v>
      </c>
      <c r="D1092" t="s">
        <v>0</v>
      </c>
      <c r="E1092" t="s">
        <v>1099</v>
      </c>
      <c r="J1092" t="str">
        <f t="shared" si="35"/>
        <v/>
      </c>
      <c r="L1092" t="e">
        <f>IFERROR(INDEX(Teams!A:E,MATCH(Schedule!F1092,Teams!E:E,0),1),INDEX(Teams!G:K,MATCH(Schedule!F1092,Teams!K:K,0),1))</f>
        <v>#N/A</v>
      </c>
      <c r="M1092" t="e">
        <f>IFERROR(INDEX(Teams!A:E,MATCH(Schedule!H1092,Teams!E:E,0),1),INDEX(Teams!G:K,MATCH(Schedule!H1092,Teams!K:K,0),1))</f>
        <v>#N/A</v>
      </c>
    </row>
    <row r="1093" spans="1:13">
      <c r="A1093">
        <v>1092</v>
      </c>
      <c r="B1093" t="e">
        <f t="shared" si="34"/>
        <v>#N/A</v>
      </c>
      <c r="C1093" s="38">
        <v>36337</v>
      </c>
      <c r="D1093" t="s">
        <v>60</v>
      </c>
      <c r="E1093" t="s">
        <v>1100</v>
      </c>
      <c r="J1093" t="str">
        <f t="shared" si="35"/>
        <v/>
      </c>
      <c r="L1093" t="e">
        <f>IFERROR(INDEX(Teams!A:E,MATCH(Schedule!F1093,Teams!E:E,0),1),INDEX(Teams!G:K,MATCH(Schedule!F1093,Teams!K:K,0),1))</f>
        <v>#N/A</v>
      </c>
      <c r="M1093" t="e">
        <f>IFERROR(INDEX(Teams!A:E,MATCH(Schedule!H1093,Teams!E:E,0),1),INDEX(Teams!G:K,MATCH(Schedule!H1093,Teams!K:K,0),1))</f>
        <v>#N/A</v>
      </c>
    </row>
    <row r="1094" spans="1:13">
      <c r="A1094">
        <v>1093</v>
      </c>
      <c r="B1094" t="e">
        <f t="shared" si="34"/>
        <v>#N/A</v>
      </c>
      <c r="C1094" s="38">
        <v>36337</v>
      </c>
      <c r="D1094" t="s">
        <v>63</v>
      </c>
      <c r="E1094" t="s">
        <v>1101</v>
      </c>
      <c r="J1094" t="str">
        <f t="shared" si="35"/>
        <v/>
      </c>
      <c r="L1094" t="e">
        <f>IFERROR(INDEX(Teams!A:E,MATCH(Schedule!F1094,Teams!E:E,0),1),INDEX(Teams!G:K,MATCH(Schedule!F1094,Teams!K:K,0),1))</f>
        <v>#N/A</v>
      </c>
      <c r="M1094" t="e">
        <f>IFERROR(INDEX(Teams!A:E,MATCH(Schedule!H1094,Teams!E:E,0),1),INDEX(Teams!G:K,MATCH(Schedule!H1094,Teams!K:K,0),1))</f>
        <v>#N/A</v>
      </c>
    </row>
    <row r="1095" spans="1:13">
      <c r="A1095">
        <v>1094</v>
      </c>
      <c r="B1095" t="e">
        <f t="shared" si="34"/>
        <v>#N/A</v>
      </c>
      <c r="C1095" s="38">
        <v>36337</v>
      </c>
      <c r="D1095" t="s">
        <v>22</v>
      </c>
      <c r="E1095" t="s">
        <v>1102</v>
      </c>
      <c r="J1095" t="str">
        <f t="shared" si="35"/>
        <v/>
      </c>
      <c r="L1095" t="e">
        <f>IFERROR(INDEX(Teams!A:E,MATCH(Schedule!F1095,Teams!E:E,0),1),INDEX(Teams!G:K,MATCH(Schedule!F1095,Teams!K:K,0),1))</f>
        <v>#N/A</v>
      </c>
      <c r="M1095" t="e">
        <f>IFERROR(INDEX(Teams!A:E,MATCH(Schedule!H1095,Teams!E:E,0),1),INDEX(Teams!G:K,MATCH(Schedule!H1095,Teams!K:K,0),1))</f>
        <v>#N/A</v>
      </c>
    </row>
    <row r="1096" spans="1:13">
      <c r="A1096">
        <v>1095</v>
      </c>
      <c r="B1096" t="e">
        <f t="shared" si="34"/>
        <v>#N/A</v>
      </c>
      <c r="C1096" s="38">
        <v>36337</v>
      </c>
      <c r="D1096" t="s">
        <v>170</v>
      </c>
      <c r="E1096" t="s">
        <v>1103</v>
      </c>
      <c r="J1096" t="str">
        <f t="shared" si="35"/>
        <v/>
      </c>
      <c r="L1096" t="e">
        <f>IFERROR(INDEX(Teams!A:E,MATCH(Schedule!F1096,Teams!E:E,0),1),INDEX(Teams!G:K,MATCH(Schedule!F1096,Teams!K:K,0),1))</f>
        <v>#N/A</v>
      </c>
      <c r="M1096" t="e">
        <f>IFERROR(INDEX(Teams!A:E,MATCH(Schedule!H1096,Teams!E:E,0),1),INDEX(Teams!G:K,MATCH(Schedule!H1096,Teams!K:K,0),1))</f>
        <v>#N/A</v>
      </c>
    </row>
    <row r="1097" spans="1:13">
      <c r="A1097">
        <v>1096</v>
      </c>
      <c r="B1097" t="e">
        <f t="shared" si="34"/>
        <v>#N/A</v>
      </c>
      <c r="C1097" s="38">
        <v>36338</v>
      </c>
      <c r="D1097" t="s">
        <v>130</v>
      </c>
      <c r="E1097" t="s">
        <v>1104</v>
      </c>
      <c r="J1097" t="str">
        <f t="shared" si="35"/>
        <v/>
      </c>
      <c r="L1097" t="e">
        <f>IFERROR(INDEX(Teams!A:E,MATCH(Schedule!F1097,Teams!E:E,0),1),INDEX(Teams!G:K,MATCH(Schedule!F1097,Teams!K:K,0),1))</f>
        <v>#N/A</v>
      </c>
      <c r="M1097" t="e">
        <f>IFERROR(INDEX(Teams!A:E,MATCH(Schedule!H1097,Teams!E:E,0),1),INDEX(Teams!G:K,MATCH(Schedule!H1097,Teams!K:K,0),1))</f>
        <v>#N/A</v>
      </c>
    </row>
    <row r="1098" spans="1:13">
      <c r="A1098">
        <v>1097</v>
      </c>
      <c r="B1098" t="e">
        <f t="shared" si="34"/>
        <v>#N/A</v>
      </c>
      <c r="C1098" s="38">
        <v>36338</v>
      </c>
      <c r="D1098" t="s">
        <v>2</v>
      </c>
      <c r="E1098" t="s">
        <v>1105</v>
      </c>
      <c r="J1098" t="str">
        <f t="shared" si="35"/>
        <v/>
      </c>
      <c r="L1098" t="e">
        <f>IFERROR(INDEX(Teams!A:E,MATCH(Schedule!F1098,Teams!E:E,0),1),INDEX(Teams!G:K,MATCH(Schedule!F1098,Teams!K:K,0),1))</f>
        <v>#N/A</v>
      </c>
      <c r="M1098" t="e">
        <f>IFERROR(INDEX(Teams!A:E,MATCH(Schedule!H1098,Teams!E:E,0),1),INDEX(Teams!G:K,MATCH(Schedule!H1098,Teams!K:K,0),1))</f>
        <v>#N/A</v>
      </c>
    </row>
    <row r="1099" spans="1:13">
      <c r="A1099">
        <v>1098</v>
      </c>
      <c r="B1099" t="e">
        <f t="shared" si="34"/>
        <v>#N/A</v>
      </c>
      <c r="C1099" s="38">
        <v>36338</v>
      </c>
      <c r="D1099" t="s">
        <v>115</v>
      </c>
      <c r="E1099" t="s">
        <v>1106</v>
      </c>
      <c r="J1099" t="str">
        <f t="shared" si="35"/>
        <v/>
      </c>
      <c r="L1099" t="e">
        <f>IFERROR(INDEX(Teams!A:E,MATCH(Schedule!F1099,Teams!E:E,0),1),INDEX(Teams!G:K,MATCH(Schedule!F1099,Teams!K:K,0),1))</f>
        <v>#N/A</v>
      </c>
      <c r="M1099" t="e">
        <f>IFERROR(INDEX(Teams!A:E,MATCH(Schedule!H1099,Teams!E:E,0),1),INDEX(Teams!G:K,MATCH(Schedule!H1099,Teams!K:K,0),1))</f>
        <v>#N/A</v>
      </c>
    </row>
    <row r="1100" spans="1:13">
      <c r="A1100">
        <v>1099</v>
      </c>
      <c r="B1100" t="e">
        <f t="shared" si="34"/>
        <v>#N/A</v>
      </c>
      <c r="C1100" s="38">
        <v>36338</v>
      </c>
      <c r="D1100" t="s">
        <v>10</v>
      </c>
      <c r="E1100" t="s">
        <v>1107</v>
      </c>
      <c r="J1100" t="str">
        <f t="shared" si="35"/>
        <v/>
      </c>
      <c r="L1100" t="e">
        <f>IFERROR(INDEX(Teams!A:E,MATCH(Schedule!F1100,Teams!E:E,0),1),INDEX(Teams!G:K,MATCH(Schedule!F1100,Teams!K:K,0),1))</f>
        <v>#N/A</v>
      </c>
      <c r="M1100" t="e">
        <f>IFERROR(INDEX(Teams!A:E,MATCH(Schedule!H1100,Teams!E:E,0),1),INDEX(Teams!G:K,MATCH(Schedule!H1100,Teams!K:K,0),1))</f>
        <v>#N/A</v>
      </c>
    </row>
    <row r="1101" spans="1:13">
      <c r="A1101">
        <v>1100</v>
      </c>
      <c r="B1101" t="e">
        <f t="shared" si="34"/>
        <v>#N/A</v>
      </c>
      <c r="C1101" s="38">
        <v>36338</v>
      </c>
      <c r="D1101" t="s">
        <v>25</v>
      </c>
      <c r="E1101" t="s">
        <v>1078</v>
      </c>
      <c r="J1101" t="str">
        <f t="shared" si="35"/>
        <v/>
      </c>
      <c r="L1101" t="e">
        <f>IFERROR(INDEX(Teams!A:E,MATCH(Schedule!F1101,Teams!E:E,0),1),INDEX(Teams!G:K,MATCH(Schedule!F1101,Teams!K:K,0),1))</f>
        <v>#N/A</v>
      </c>
      <c r="M1101" t="e">
        <f>IFERROR(INDEX(Teams!A:E,MATCH(Schedule!H1101,Teams!E:E,0),1),INDEX(Teams!G:K,MATCH(Schedule!H1101,Teams!K:K,0),1))</f>
        <v>#N/A</v>
      </c>
    </row>
    <row r="1102" spans="1:13">
      <c r="A1102">
        <v>1101</v>
      </c>
      <c r="B1102" t="e">
        <f t="shared" si="34"/>
        <v>#N/A</v>
      </c>
      <c r="C1102" s="38">
        <v>36338</v>
      </c>
      <c r="D1102" t="s">
        <v>4</v>
      </c>
      <c r="E1102" t="s">
        <v>1108</v>
      </c>
      <c r="J1102" t="str">
        <f t="shared" si="35"/>
        <v/>
      </c>
      <c r="L1102" t="e">
        <f>IFERROR(INDEX(Teams!A:E,MATCH(Schedule!F1102,Teams!E:E,0),1),INDEX(Teams!G:K,MATCH(Schedule!F1102,Teams!K:K,0),1))</f>
        <v>#N/A</v>
      </c>
      <c r="M1102" t="e">
        <f>IFERROR(INDEX(Teams!A:E,MATCH(Schedule!H1102,Teams!E:E,0),1),INDEX(Teams!G:K,MATCH(Schedule!H1102,Teams!K:K,0),1))</f>
        <v>#N/A</v>
      </c>
    </row>
    <row r="1103" spans="1:13">
      <c r="A1103">
        <v>1102</v>
      </c>
      <c r="B1103" t="e">
        <f t="shared" si="34"/>
        <v>#N/A</v>
      </c>
      <c r="C1103" s="38">
        <v>36338</v>
      </c>
      <c r="D1103" t="s">
        <v>68</v>
      </c>
      <c r="E1103" t="s">
        <v>1109</v>
      </c>
      <c r="J1103" t="str">
        <f t="shared" si="35"/>
        <v/>
      </c>
      <c r="L1103" t="e">
        <f>IFERROR(INDEX(Teams!A:E,MATCH(Schedule!F1103,Teams!E:E,0),1),INDEX(Teams!G:K,MATCH(Schedule!F1103,Teams!K:K,0),1))</f>
        <v>#N/A</v>
      </c>
      <c r="M1103" t="e">
        <f>IFERROR(INDEX(Teams!A:E,MATCH(Schedule!H1103,Teams!E:E,0),1),INDEX(Teams!G:K,MATCH(Schedule!H1103,Teams!K:K,0),1))</f>
        <v>#N/A</v>
      </c>
    </row>
    <row r="1104" spans="1:13">
      <c r="A1104">
        <v>1103</v>
      </c>
      <c r="B1104" t="e">
        <f t="shared" si="34"/>
        <v>#N/A</v>
      </c>
      <c r="C1104" s="38">
        <v>36338</v>
      </c>
      <c r="D1104" t="s">
        <v>122</v>
      </c>
      <c r="E1104" t="s">
        <v>1110</v>
      </c>
      <c r="J1104" t="str">
        <f t="shared" si="35"/>
        <v/>
      </c>
      <c r="L1104" t="e">
        <f>IFERROR(INDEX(Teams!A:E,MATCH(Schedule!F1104,Teams!E:E,0),1),INDEX(Teams!G:K,MATCH(Schedule!F1104,Teams!K:K,0),1))</f>
        <v>#N/A</v>
      </c>
      <c r="M1104" t="e">
        <f>IFERROR(INDEX(Teams!A:E,MATCH(Schedule!H1104,Teams!E:E,0),1),INDEX(Teams!G:K,MATCH(Schedule!H1104,Teams!K:K,0),1))</f>
        <v>#N/A</v>
      </c>
    </row>
    <row r="1105" spans="1:13">
      <c r="A1105">
        <v>1104</v>
      </c>
      <c r="B1105" t="e">
        <f t="shared" si="34"/>
        <v>#N/A</v>
      </c>
      <c r="C1105" s="38">
        <v>36338</v>
      </c>
      <c r="D1105" t="s">
        <v>126</v>
      </c>
      <c r="E1105" t="s">
        <v>1111</v>
      </c>
      <c r="J1105" t="str">
        <f t="shared" si="35"/>
        <v/>
      </c>
      <c r="L1105" t="e">
        <f>IFERROR(INDEX(Teams!A:E,MATCH(Schedule!F1105,Teams!E:E,0),1),INDEX(Teams!G:K,MATCH(Schedule!F1105,Teams!K:K,0),1))</f>
        <v>#N/A</v>
      </c>
      <c r="M1105" t="e">
        <f>IFERROR(INDEX(Teams!A:E,MATCH(Schedule!H1105,Teams!E:E,0),1),INDEX(Teams!G:K,MATCH(Schedule!H1105,Teams!K:K,0),1))</f>
        <v>#N/A</v>
      </c>
    </row>
    <row r="1106" spans="1:13">
      <c r="A1106">
        <v>1105</v>
      </c>
      <c r="B1106" t="e">
        <f t="shared" si="34"/>
        <v>#N/A</v>
      </c>
      <c r="C1106" s="38">
        <v>36338</v>
      </c>
      <c r="D1106" t="s">
        <v>34</v>
      </c>
      <c r="E1106" t="s">
        <v>1112</v>
      </c>
      <c r="J1106" t="str">
        <f t="shared" si="35"/>
        <v/>
      </c>
      <c r="L1106" t="e">
        <f>IFERROR(INDEX(Teams!A:E,MATCH(Schedule!F1106,Teams!E:E,0),1),INDEX(Teams!G:K,MATCH(Schedule!F1106,Teams!K:K,0),1))</f>
        <v>#N/A</v>
      </c>
      <c r="M1106" t="e">
        <f>IFERROR(INDEX(Teams!A:E,MATCH(Schedule!H1106,Teams!E:E,0),1),INDEX(Teams!G:K,MATCH(Schedule!H1106,Teams!K:K,0),1))</f>
        <v>#N/A</v>
      </c>
    </row>
    <row r="1107" spans="1:13">
      <c r="A1107">
        <v>1106</v>
      </c>
      <c r="B1107" t="e">
        <f t="shared" si="34"/>
        <v>#N/A</v>
      </c>
      <c r="C1107" s="38">
        <v>36338</v>
      </c>
      <c r="D1107" t="s">
        <v>0</v>
      </c>
      <c r="E1107" t="s">
        <v>1113</v>
      </c>
      <c r="J1107" t="str">
        <f t="shared" si="35"/>
        <v/>
      </c>
      <c r="L1107" t="e">
        <f>IFERROR(INDEX(Teams!A:E,MATCH(Schedule!F1107,Teams!E:E,0),1),INDEX(Teams!G:K,MATCH(Schedule!F1107,Teams!K:K,0),1))</f>
        <v>#N/A</v>
      </c>
      <c r="M1107" t="e">
        <f>IFERROR(INDEX(Teams!A:E,MATCH(Schedule!H1107,Teams!E:E,0),1),INDEX(Teams!G:K,MATCH(Schedule!H1107,Teams!K:K,0),1))</f>
        <v>#N/A</v>
      </c>
    </row>
    <row r="1108" spans="1:13">
      <c r="A1108">
        <v>1107</v>
      </c>
      <c r="B1108" t="e">
        <f t="shared" si="34"/>
        <v>#N/A</v>
      </c>
      <c r="C1108" s="38">
        <v>36338</v>
      </c>
      <c r="D1108" t="s">
        <v>60</v>
      </c>
      <c r="E1108" t="s">
        <v>1114</v>
      </c>
      <c r="J1108" t="str">
        <f t="shared" si="35"/>
        <v/>
      </c>
      <c r="L1108" t="e">
        <f>IFERROR(INDEX(Teams!A:E,MATCH(Schedule!F1108,Teams!E:E,0),1),INDEX(Teams!G:K,MATCH(Schedule!F1108,Teams!K:K,0),1))</f>
        <v>#N/A</v>
      </c>
      <c r="M1108" t="e">
        <f>IFERROR(INDEX(Teams!A:E,MATCH(Schedule!H1108,Teams!E:E,0),1),INDEX(Teams!G:K,MATCH(Schedule!H1108,Teams!K:K,0),1))</f>
        <v>#N/A</v>
      </c>
    </row>
    <row r="1109" spans="1:13">
      <c r="A1109">
        <v>1108</v>
      </c>
      <c r="B1109" t="e">
        <f t="shared" si="34"/>
        <v>#N/A</v>
      </c>
      <c r="C1109" s="38">
        <v>36338</v>
      </c>
      <c r="D1109" t="s">
        <v>63</v>
      </c>
      <c r="E1109" t="s">
        <v>1115</v>
      </c>
      <c r="J1109" t="str">
        <f t="shared" si="35"/>
        <v/>
      </c>
      <c r="L1109" t="e">
        <f>IFERROR(INDEX(Teams!A:E,MATCH(Schedule!F1109,Teams!E:E,0),1),INDEX(Teams!G:K,MATCH(Schedule!F1109,Teams!K:K,0),1))</f>
        <v>#N/A</v>
      </c>
      <c r="M1109" t="e">
        <f>IFERROR(INDEX(Teams!A:E,MATCH(Schedule!H1109,Teams!E:E,0),1),INDEX(Teams!G:K,MATCH(Schedule!H1109,Teams!K:K,0),1))</f>
        <v>#N/A</v>
      </c>
    </row>
    <row r="1110" spans="1:13">
      <c r="A1110">
        <v>1109</v>
      </c>
      <c r="B1110" t="e">
        <f t="shared" si="34"/>
        <v>#N/A</v>
      </c>
      <c r="C1110" s="38">
        <v>36338</v>
      </c>
      <c r="D1110" t="s">
        <v>22</v>
      </c>
      <c r="E1110" t="s">
        <v>1116</v>
      </c>
      <c r="J1110" t="str">
        <f t="shared" si="35"/>
        <v/>
      </c>
      <c r="L1110" t="e">
        <f>IFERROR(INDEX(Teams!A:E,MATCH(Schedule!F1110,Teams!E:E,0),1),INDEX(Teams!G:K,MATCH(Schedule!F1110,Teams!K:K,0),1))</f>
        <v>#N/A</v>
      </c>
      <c r="M1110" t="e">
        <f>IFERROR(INDEX(Teams!A:E,MATCH(Schedule!H1110,Teams!E:E,0),1),INDEX(Teams!G:K,MATCH(Schedule!H1110,Teams!K:K,0),1))</f>
        <v>#N/A</v>
      </c>
    </row>
    <row r="1111" spans="1:13">
      <c r="A1111">
        <v>1110</v>
      </c>
      <c r="B1111" t="e">
        <f t="shared" si="34"/>
        <v>#N/A</v>
      </c>
      <c r="C1111" s="38">
        <v>36338</v>
      </c>
      <c r="D1111" t="s">
        <v>170</v>
      </c>
      <c r="E1111" t="s">
        <v>1117</v>
      </c>
      <c r="J1111" t="str">
        <f t="shared" si="35"/>
        <v/>
      </c>
      <c r="L1111" t="e">
        <f>IFERROR(INDEX(Teams!A:E,MATCH(Schedule!F1111,Teams!E:E,0),1),INDEX(Teams!G:K,MATCH(Schedule!F1111,Teams!K:K,0),1))</f>
        <v>#N/A</v>
      </c>
      <c r="M1111" t="e">
        <f>IFERROR(INDEX(Teams!A:E,MATCH(Schedule!H1111,Teams!E:E,0),1),INDEX(Teams!G:K,MATCH(Schedule!H1111,Teams!K:K,0),1))</f>
        <v>#N/A</v>
      </c>
    </row>
    <row r="1112" spans="1:13">
      <c r="A1112">
        <v>1111</v>
      </c>
      <c r="B1112" t="e">
        <f t="shared" si="34"/>
        <v>#N/A</v>
      </c>
      <c r="C1112" s="38">
        <v>36339</v>
      </c>
      <c r="D1112" t="s">
        <v>130</v>
      </c>
      <c r="E1112" t="s">
        <v>1118</v>
      </c>
      <c r="J1112" t="str">
        <f t="shared" si="35"/>
        <v/>
      </c>
      <c r="L1112" t="e">
        <f>IFERROR(INDEX(Teams!A:E,MATCH(Schedule!F1112,Teams!E:E,0),1),INDEX(Teams!G:K,MATCH(Schedule!F1112,Teams!K:K,0),1))</f>
        <v>#N/A</v>
      </c>
      <c r="M1112" t="e">
        <f>IFERROR(INDEX(Teams!A:E,MATCH(Schedule!H1112,Teams!E:E,0),1),INDEX(Teams!G:K,MATCH(Schedule!H1112,Teams!K:K,0),1))</f>
        <v>#N/A</v>
      </c>
    </row>
    <row r="1113" spans="1:13">
      <c r="A1113">
        <v>1112</v>
      </c>
      <c r="B1113" t="e">
        <f t="shared" si="34"/>
        <v>#N/A</v>
      </c>
      <c r="C1113" s="38">
        <v>36339</v>
      </c>
      <c r="D1113" t="s">
        <v>2</v>
      </c>
      <c r="E1113" t="s">
        <v>1119</v>
      </c>
      <c r="J1113" t="str">
        <f t="shared" si="35"/>
        <v/>
      </c>
      <c r="L1113" t="e">
        <f>IFERROR(INDEX(Teams!A:E,MATCH(Schedule!F1113,Teams!E:E,0),1),INDEX(Teams!G:K,MATCH(Schedule!F1113,Teams!K:K,0),1))</f>
        <v>#N/A</v>
      </c>
      <c r="M1113" t="e">
        <f>IFERROR(INDEX(Teams!A:E,MATCH(Schedule!H1113,Teams!E:E,0),1),INDEX(Teams!G:K,MATCH(Schedule!H1113,Teams!K:K,0),1))</f>
        <v>#N/A</v>
      </c>
    </row>
    <row r="1114" spans="1:13">
      <c r="A1114">
        <v>1113</v>
      </c>
      <c r="B1114" t="e">
        <f t="shared" si="34"/>
        <v>#N/A</v>
      </c>
      <c r="C1114" s="38">
        <v>36339</v>
      </c>
      <c r="D1114" t="s">
        <v>25</v>
      </c>
      <c r="E1114" t="s">
        <v>1120</v>
      </c>
      <c r="J1114" t="str">
        <f t="shared" si="35"/>
        <v/>
      </c>
      <c r="L1114" t="e">
        <f>IFERROR(INDEX(Teams!A:E,MATCH(Schedule!F1114,Teams!E:E,0),1),INDEX(Teams!G:K,MATCH(Schedule!F1114,Teams!K:K,0),1))</f>
        <v>#N/A</v>
      </c>
      <c r="M1114" t="e">
        <f>IFERROR(INDEX(Teams!A:E,MATCH(Schedule!H1114,Teams!E:E,0),1),INDEX(Teams!G:K,MATCH(Schedule!H1114,Teams!K:K,0),1))</f>
        <v>#N/A</v>
      </c>
    </row>
    <row r="1115" spans="1:13">
      <c r="A1115">
        <v>1114</v>
      </c>
      <c r="B1115" t="e">
        <f t="shared" si="34"/>
        <v>#N/A</v>
      </c>
      <c r="C1115" s="38">
        <v>36339</v>
      </c>
      <c r="D1115" t="s">
        <v>68</v>
      </c>
      <c r="E1115" t="s">
        <v>1121</v>
      </c>
      <c r="J1115" t="str">
        <f t="shared" si="35"/>
        <v/>
      </c>
      <c r="L1115" t="e">
        <f>IFERROR(INDEX(Teams!A:E,MATCH(Schedule!F1115,Teams!E:E,0),1),INDEX(Teams!G:K,MATCH(Schedule!F1115,Teams!K:K,0),1))</f>
        <v>#N/A</v>
      </c>
      <c r="M1115" t="e">
        <f>IFERROR(INDEX(Teams!A:E,MATCH(Schedule!H1115,Teams!E:E,0),1),INDEX(Teams!G:K,MATCH(Schedule!H1115,Teams!K:K,0),1))</f>
        <v>#N/A</v>
      </c>
    </row>
    <row r="1116" spans="1:13">
      <c r="A1116">
        <v>1115</v>
      </c>
      <c r="B1116" t="e">
        <f t="shared" si="34"/>
        <v>#N/A</v>
      </c>
      <c r="C1116" s="38">
        <v>36339</v>
      </c>
      <c r="D1116" t="s">
        <v>12</v>
      </c>
      <c r="E1116" t="s">
        <v>1122</v>
      </c>
      <c r="J1116" t="str">
        <f t="shared" si="35"/>
        <v/>
      </c>
      <c r="L1116" t="e">
        <f>IFERROR(INDEX(Teams!A:E,MATCH(Schedule!F1116,Teams!E:E,0),1),INDEX(Teams!G:K,MATCH(Schedule!F1116,Teams!K:K,0),1))</f>
        <v>#N/A</v>
      </c>
      <c r="M1116" t="e">
        <f>IFERROR(INDEX(Teams!A:E,MATCH(Schedule!H1116,Teams!E:E,0),1),INDEX(Teams!G:K,MATCH(Schedule!H1116,Teams!K:K,0),1))</f>
        <v>#N/A</v>
      </c>
    </row>
    <row r="1117" spans="1:13">
      <c r="A1117">
        <v>1116</v>
      </c>
      <c r="B1117" t="e">
        <f t="shared" si="34"/>
        <v>#N/A</v>
      </c>
      <c r="C1117" s="38">
        <v>36339</v>
      </c>
      <c r="D1117" t="s">
        <v>60</v>
      </c>
      <c r="E1117" t="s">
        <v>1123</v>
      </c>
      <c r="J1117" t="str">
        <f t="shared" si="35"/>
        <v/>
      </c>
      <c r="L1117" t="e">
        <f>IFERROR(INDEX(Teams!A:E,MATCH(Schedule!F1117,Teams!E:E,0),1),INDEX(Teams!G:K,MATCH(Schedule!F1117,Teams!K:K,0),1))</f>
        <v>#N/A</v>
      </c>
      <c r="M1117" t="e">
        <f>IFERROR(INDEX(Teams!A:E,MATCH(Schedule!H1117,Teams!E:E,0),1),INDEX(Teams!G:K,MATCH(Schedule!H1117,Teams!K:K,0),1))</f>
        <v>#N/A</v>
      </c>
    </row>
    <row r="1118" spans="1:13">
      <c r="A1118">
        <v>1117</v>
      </c>
      <c r="B1118" t="e">
        <f t="shared" si="34"/>
        <v>#N/A</v>
      </c>
      <c r="C1118" s="38">
        <v>36339</v>
      </c>
      <c r="D1118" t="s">
        <v>0</v>
      </c>
      <c r="E1118" t="s">
        <v>1124</v>
      </c>
      <c r="J1118" t="str">
        <f t="shared" si="35"/>
        <v/>
      </c>
      <c r="L1118" t="e">
        <f>IFERROR(INDEX(Teams!A:E,MATCH(Schedule!F1118,Teams!E:E,0),1),INDEX(Teams!G:K,MATCH(Schedule!F1118,Teams!K:K,0),1))</f>
        <v>#N/A</v>
      </c>
      <c r="M1118" t="e">
        <f>IFERROR(INDEX(Teams!A:E,MATCH(Schedule!H1118,Teams!E:E,0),1),INDEX(Teams!G:K,MATCH(Schedule!H1118,Teams!K:K,0),1))</f>
        <v>#N/A</v>
      </c>
    </row>
    <row r="1119" spans="1:13">
      <c r="A1119">
        <v>1118</v>
      </c>
      <c r="B1119" t="e">
        <f t="shared" si="34"/>
        <v>#N/A</v>
      </c>
      <c r="C1119" s="38">
        <v>36339</v>
      </c>
      <c r="D1119" t="s">
        <v>20</v>
      </c>
      <c r="E1119" t="s">
        <v>1125</v>
      </c>
      <c r="J1119" t="str">
        <f t="shared" si="35"/>
        <v/>
      </c>
      <c r="L1119" t="e">
        <f>IFERROR(INDEX(Teams!A:E,MATCH(Schedule!F1119,Teams!E:E,0),1),INDEX(Teams!G:K,MATCH(Schedule!F1119,Teams!K:K,0),1))</f>
        <v>#N/A</v>
      </c>
      <c r="M1119" t="e">
        <f>IFERROR(INDEX(Teams!A:E,MATCH(Schedule!H1119,Teams!E:E,0),1),INDEX(Teams!G:K,MATCH(Schedule!H1119,Teams!K:K,0),1))</f>
        <v>#N/A</v>
      </c>
    </row>
    <row r="1120" spans="1:13">
      <c r="A1120">
        <v>1119</v>
      </c>
      <c r="B1120" t="e">
        <f t="shared" si="34"/>
        <v>#N/A</v>
      </c>
      <c r="C1120" s="38">
        <v>36340</v>
      </c>
      <c r="D1120" t="s">
        <v>65</v>
      </c>
      <c r="E1120" t="s">
        <v>1126</v>
      </c>
      <c r="J1120" t="str">
        <f t="shared" si="35"/>
        <v/>
      </c>
      <c r="L1120" t="e">
        <f>IFERROR(INDEX(Teams!A:E,MATCH(Schedule!F1120,Teams!E:E,0),1),INDEX(Teams!G:K,MATCH(Schedule!F1120,Teams!K:K,0),1))</f>
        <v>#N/A</v>
      </c>
      <c r="M1120" t="e">
        <f>IFERROR(INDEX(Teams!A:E,MATCH(Schedule!H1120,Teams!E:E,0),1),INDEX(Teams!G:K,MATCH(Schedule!H1120,Teams!K:K,0),1))</f>
        <v>#N/A</v>
      </c>
    </row>
    <row r="1121" spans="1:13">
      <c r="A1121">
        <v>1120</v>
      </c>
      <c r="B1121" t="e">
        <f t="shared" si="34"/>
        <v>#N/A</v>
      </c>
      <c r="C1121" s="38">
        <v>36340</v>
      </c>
      <c r="D1121" t="s">
        <v>118</v>
      </c>
      <c r="E1121" t="s">
        <v>1127</v>
      </c>
      <c r="J1121" t="str">
        <f t="shared" si="35"/>
        <v/>
      </c>
      <c r="L1121" t="e">
        <f>IFERROR(INDEX(Teams!A:E,MATCH(Schedule!F1121,Teams!E:E,0),1),INDEX(Teams!G:K,MATCH(Schedule!F1121,Teams!K:K,0),1))</f>
        <v>#N/A</v>
      </c>
      <c r="M1121" t="e">
        <f>IFERROR(INDEX(Teams!A:E,MATCH(Schedule!H1121,Teams!E:E,0),1),INDEX(Teams!G:K,MATCH(Schedule!H1121,Teams!K:K,0),1))</f>
        <v>#N/A</v>
      </c>
    </row>
    <row r="1122" spans="1:13">
      <c r="A1122">
        <v>1121</v>
      </c>
      <c r="B1122" t="e">
        <f t="shared" si="34"/>
        <v>#N/A</v>
      </c>
      <c r="C1122" s="38">
        <v>36340</v>
      </c>
      <c r="D1122" t="s">
        <v>2</v>
      </c>
      <c r="E1122" t="s">
        <v>1128</v>
      </c>
      <c r="J1122" t="str">
        <f t="shared" si="35"/>
        <v/>
      </c>
      <c r="L1122" t="e">
        <f>IFERROR(INDEX(Teams!A:E,MATCH(Schedule!F1122,Teams!E:E,0),1),INDEX(Teams!G:K,MATCH(Schedule!F1122,Teams!K:K,0),1))</f>
        <v>#N/A</v>
      </c>
      <c r="M1122" t="e">
        <f>IFERROR(INDEX(Teams!A:E,MATCH(Schedule!H1122,Teams!E:E,0),1),INDEX(Teams!G:K,MATCH(Schedule!H1122,Teams!K:K,0),1))</f>
        <v>#N/A</v>
      </c>
    </row>
    <row r="1123" spans="1:13">
      <c r="A1123">
        <v>1122</v>
      </c>
      <c r="B1123" t="e">
        <f t="shared" si="34"/>
        <v>#N/A</v>
      </c>
      <c r="C1123" s="38">
        <v>36340</v>
      </c>
      <c r="D1123" t="s">
        <v>113</v>
      </c>
      <c r="E1123" t="s">
        <v>1129</v>
      </c>
      <c r="J1123" t="str">
        <f t="shared" si="35"/>
        <v/>
      </c>
      <c r="L1123" t="e">
        <f>IFERROR(INDEX(Teams!A:E,MATCH(Schedule!F1123,Teams!E:E,0),1),INDEX(Teams!G:K,MATCH(Schedule!F1123,Teams!K:K,0),1))</f>
        <v>#N/A</v>
      </c>
      <c r="M1123" t="e">
        <f>IFERROR(INDEX(Teams!A:E,MATCH(Schedule!H1123,Teams!E:E,0),1),INDEX(Teams!G:K,MATCH(Schedule!H1123,Teams!K:K,0),1))</f>
        <v>#N/A</v>
      </c>
    </row>
    <row r="1124" spans="1:13">
      <c r="A1124">
        <v>1123</v>
      </c>
      <c r="B1124" t="e">
        <f t="shared" si="34"/>
        <v>#N/A</v>
      </c>
      <c r="C1124" s="38">
        <v>36340</v>
      </c>
      <c r="D1124" t="s">
        <v>8</v>
      </c>
      <c r="E1124" t="s">
        <v>1130</v>
      </c>
      <c r="J1124" t="str">
        <f t="shared" si="35"/>
        <v/>
      </c>
      <c r="L1124" t="e">
        <f>IFERROR(INDEX(Teams!A:E,MATCH(Schedule!F1124,Teams!E:E,0),1),INDEX(Teams!G:K,MATCH(Schedule!F1124,Teams!K:K,0),1))</f>
        <v>#N/A</v>
      </c>
      <c r="M1124" t="e">
        <f>IFERROR(INDEX(Teams!A:E,MATCH(Schedule!H1124,Teams!E:E,0),1),INDEX(Teams!G:K,MATCH(Schedule!H1124,Teams!K:K,0),1))</f>
        <v>#N/A</v>
      </c>
    </row>
    <row r="1125" spans="1:13">
      <c r="A1125">
        <v>1124</v>
      </c>
      <c r="B1125" t="e">
        <f t="shared" si="34"/>
        <v>#N/A</v>
      </c>
      <c r="C1125" s="38">
        <v>36340</v>
      </c>
      <c r="D1125" t="s">
        <v>25</v>
      </c>
      <c r="E1125" t="s">
        <v>1131</v>
      </c>
      <c r="J1125" t="str">
        <f t="shared" si="35"/>
        <v/>
      </c>
      <c r="L1125" t="e">
        <f>IFERROR(INDEX(Teams!A:E,MATCH(Schedule!F1125,Teams!E:E,0),1),INDEX(Teams!G:K,MATCH(Schedule!F1125,Teams!K:K,0),1))</f>
        <v>#N/A</v>
      </c>
      <c r="M1125" t="e">
        <f>IFERROR(INDEX(Teams!A:E,MATCH(Schedule!H1125,Teams!E:E,0),1),INDEX(Teams!G:K,MATCH(Schedule!H1125,Teams!K:K,0),1))</f>
        <v>#N/A</v>
      </c>
    </row>
    <row r="1126" spans="1:13">
      <c r="A1126">
        <v>1125</v>
      </c>
      <c r="B1126" t="e">
        <f t="shared" si="34"/>
        <v>#N/A</v>
      </c>
      <c r="C1126" s="38">
        <v>36340</v>
      </c>
      <c r="D1126" t="s">
        <v>14</v>
      </c>
      <c r="E1126" t="s">
        <v>1132</v>
      </c>
      <c r="J1126" t="str">
        <f t="shared" si="35"/>
        <v/>
      </c>
      <c r="L1126" t="e">
        <f>IFERROR(INDEX(Teams!A:E,MATCH(Schedule!F1126,Teams!E:E,0),1),INDEX(Teams!G:K,MATCH(Schedule!F1126,Teams!K:K,0),1))</f>
        <v>#N/A</v>
      </c>
      <c r="M1126" t="e">
        <f>IFERROR(INDEX(Teams!A:E,MATCH(Schedule!H1126,Teams!E:E,0),1),INDEX(Teams!G:K,MATCH(Schedule!H1126,Teams!K:K,0),1))</f>
        <v>#N/A</v>
      </c>
    </row>
    <row r="1127" spans="1:13">
      <c r="A1127">
        <v>1126</v>
      </c>
      <c r="B1127" t="e">
        <f t="shared" si="34"/>
        <v>#N/A</v>
      </c>
      <c r="C1127" s="38">
        <v>36340</v>
      </c>
      <c r="D1127" t="s">
        <v>12</v>
      </c>
      <c r="E1127" t="s">
        <v>1133</v>
      </c>
      <c r="J1127" t="str">
        <f t="shared" si="35"/>
        <v/>
      </c>
      <c r="L1127" t="e">
        <f>IFERROR(INDEX(Teams!A:E,MATCH(Schedule!F1127,Teams!E:E,0),1),INDEX(Teams!G:K,MATCH(Schedule!F1127,Teams!K:K,0),1))</f>
        <v>#N/A</v>
      </c>
      <c r="M1127" t="e">
        <f>IFERROR(INDEX(Teams!A:E,MATCH(Schedule!H1127,Teams!E:E,0),1),INDEX(Teams!G:K,MATCH(Schedule!H1127,Teams!K:K,0),1))</f>
        <v>#N/A</v>
      </c>
    </row>
    <row r="1128" spans="1:13">
      <c r="A1128">
        <v>1127</v>
      </c>
      <c r="B1128" t="e">
        <f t="shared" si="34"/>
        <v>#N/A</v>
      </c>
      <c r="C1128" s="38">
        <v>36340</v>
      </c>
      <c r="D1128" t="s">
        <v>60</v>
      </c>
      <c r="E1128" t="s">
        <v>1134</v>
      </c>
      <c r="J1128" t="str">
        <f t="shared" si="35"/>
        <v/>
      </c>
      <c r="L1128" t="e">
        <f>IFERROR(INDEX(Teams!A:E,MATCH(Schedule!F1128,Teams!E:E,0),1),INDEX(Teams!G:K,MATCH(Schedule!F1128,Teams!K:K,0),1))</f>
        <v>#N/A</v>
      </c>
      <c r="M1128" t="e">
        <f>IFERROR(INDEX(Teams!A:E,MATCH(Schedule!H1128,Teams!E:E,0),1),INDEX(Teams!G:K,MATCH(Schedule!H1128,Teams!K:K,0),1))</f>
        <v>#N/A</v>
      </c>
    </row>
    <row r="1129" spans="1:13">
      <c r="A1129">
        <v>1128</v>
      </c>
      <c r="B1129" t="e">
        <f t="shared" si="34"/>
        <v>#N/A</v>
      </c>
      <c r="C1129" s="38">
        <v>36340</v>
      </c>
      <c r="D1129" t="s">
        <v>63</v>
      </c>
      <c r="E1129" t="s">
        <v>1135</v>
      </c>
      <c r="J1129" t="str">
        <f t="shared" si="35"/>
        <v/>
      </c>
      <c r="L1129" t="e">
        <f>IFERROR(INDEX(Teams!A:E,MATCH(Schedule!F1129,Teams!E:E,0),1),INDEX(Teams!G:K,MATCH(Schedule!F1129,Teams!K:K,0),1))</f>
        <v>#N/A</v>
      </c>
      <c r="M1129" t="e">
        <f>IFERROR(INDEX(Teams!A:E,MATCH(Schedule!H1129,Teams!E:E,0),1),INDEX(Teams!G:K,MATCH(Schedule!H1129,Teams!K:K,0),1))</f>
        <v>#N/A</v>
      </c>
    </row>
    <row r="1130" spans="1:13">
      <c r="A1130">
        <v>1129</v>
      </c>
      <c r="B1130" t="e">
        <f t="shared" si="34"/>
        <v>#N/A</v>
      </c>
      <c r="C1130" s="38">
        <v>36340</v>
      </c>
      <c r="D1130" t="s">
        <v>0</v>
      </c>
      <c r="E1130" t="s">
        <v>1136</v>
      </c>
      <c r="J1130" t="str">
        <f t="shared" si="35"/>
        <v/>
      </c>
      <c r="L1130" t="e">
        <f>IFERROR(INDEX(Teams!A:E,MATCH(Schedule!F1130,Teams!E:E,0),1),INDEX(Teams!G:K,MATCH(Schedule!F1130,Teams!K:K,0),1))</f>
        <v>#N/A</v>
      </c>
      <c r="M1130" t="e">
        <f>IFERROR(INDEX(Teams!A:E,MATCH(Schedule!H1130,Teams!E:E,0),1),INDEX(Teams!G:K,MATCH(Schedule!H1130,Teams!K:K,0),1))</f>
        <v>#N/A</v>
      </c>
    </row>
    <row r="1131" spans="1:13">
      <c r="A1131">
        <v>1130</v>
      </c>
      <c r="B1131" t="e">
        <f t="shared" si="34"/>
        <v>#N/A</v>
      </c>
      <c r="C1131" s="38">
        <v>36340</v>
      </c>
      <c r="D1131" t="s">
        <v>122</v>
      </c>
      <c r="E1131" t="s">
        <v>1137</v>
      </c>
      <c r="J1131" t="str">
        <f t="shared" si="35"/>
        <v/>
      </c>
      <c r="L1131" t="e">
        <f>IFERROR(INDEX(Teams!A:E,MATCH(Schedule!F1131,Teams!E:E,0),1),INDEX(Teams!G:K,MATCH(Schedule!F1131,Teams!K:K,0),1))</f>
        <v>#N/A</v>
      </c>
      <c r="M1131" t="e">
        <f>IFERROR(INDEX(Teams!A:E,MATCH(Schedule!H1131,Teams!E:E,0),1),INDEX(Teams!G:K,MATCH(Schedule!H1131,Teams!K:K,0),1))</f>
        <v>#N/A</v>
      </c>
    </row>
    <row r="1132" spans="1:13">
      <c r="A1132">
        <v>1131</v>
      </c>
      <c r="B1132" t="e">
        <f t="shared" si="34"/>
        <v>#N/A</v>
      </c>
      <c r="C1132" s="38">
        <v>36340</v>
      </c>
      <c r="D1132" t="s">
        <v>20</v>
      </c>
      <c r="E1132" t="s">
        <v>1138</v>
      </c>
      <c r="J1132" t="str">
        <f t="shared" si="35"/>
        <v/>
      </c>
      <c r="L1132" t="e">
        <f>IFERROR(INDEX(Teams!A:E,MATCH(Schedule!F1132,Teams!E:E,0),1),INDEX(Teams!G:K,MATCH(Schedule!F1132,Teams!K:K,0),1))</f>
        <v>#N/A</v>
      </c>
      <c r="M1132" t="e">
        <f>IFERROR(INDEX(Teams!A:E,MATCH(Schedule!H1132,Teams!E:E,0),1),INDEX(Teams!G:K,MATCH(Schedule!H1132,Teams!K:K,0),1))</f>
        <v>#N/A</v>
      </c>
    </row>
    <row r="1133" spans="1:13">
      <c r="A1133">
        <v>1132</v>
      </c>
      <c r="B1133" t="e">
        <f t="shared" si="34"/>
        <v>#N/A</v>
      </c>
      <c r="C1133" s="38">
        <v>36340</v>
      </c>
      <c r="D1133" t="s">
        <v>34</v>
      </c>
      <c r="E1133" t="s">
        <v>1139</v>
      </c>
      <c r="J1133" t="str">
        <f t="shared" si="35"/>
        <v/>
      </c>
      <c r="L1133" t="e">
        <f>IFERROR(INDEX(Teams!A:E,MATCH(Schedule!F1133,Teams!E:E,0),1),INDEX(Teams!G:K,MATCH(Schedule!F1133,Teams!K:K,0),1))</f>
        <v>#N/A</v>
      </c>
      <c r="M1133" t="e">
        <f>IFERROR(INDEX(Teams!A:E,MATCH(Schedule!H1133,Teams!E:E,0),1),INDEX(Teams!G:K,MATCH(Schedule!H1133,Teams!K:K,0),1))</f>
        <v>#N/A</v>
      </c>
    </row>
    <row r="1134" spans="1:13">
      <c r="A1134">
        <v>1133</v>
      </c>
      <c r="B1134" t="e">
        <f t="shared" si="34"/>
        <v>#N/A</v>
      </c>
      <c r="C1134" s="38">
        <v>36341</v>
      </c>
      <c r="D1134" t="s">
        <v>65</v>
      </c>
      <c r="E1134" t="s">
        <v>1140</v>
      </c>
      <c r="J1134" t="str">
        <f t="shared" si="35"/>
        <v/>
      </c>
      <c r="L1134" t="e">
        <f>IFERROR(INDEX(Teams!A:E,MATCH(Schedule!F1134,Teams!E:E,0),1),INDEX(Teams!G:K,MATCH(Schedule!F1134,Teams!K:K,0),1))</f>
        <v>#N/A</v>
      </c>
      <c r="M1134" t="e">
        <f>IFERROR(INDEX(Teams!A:E,MATCH(Schedule!H1134,Teams!E:E,0),1),INDEX(Teams!G:K,MATCH(Schedule!H1134,Teams!K:K,0),1))</f>
        <v>#N/A</v>
      </c>
    </row>
    <row r="1135" spans="1:13">
      <c r="A1135">
        <v>1134</v>
      </c>
      <c r="B1135" t="e">
        <f t="shared" si="34"/>
        <v>#N/A</v>
      </c>
      <c r="C1135" s="38">
        <v>36341</v>
      </c>
      <c r="D1135" t="s">
        <v>118</v>
      </c>
      <c r="E1135" t="s">
        <v>1141</v>
      </c>
      <c r="J1135" t="str">
        <f t="shared" si="35"/>
        <v/>
      </c>
      <c r="L1135" t="e">
        <f>IFERROR(INDEX(Teams!A:E,MATCH(Schedule!F1135,Teams!E:E,0),1),INDEX(Teams!G:K,MATCH(Schedule!F1135,Teams!K:K,0),1))</f>
        <v>#N/A</v>
      </c>
      <c r="M1135" t="e">
        <f>IFERROR(INDEX(Teams!A:E,MATCH(Schedule!H1135,Teams!E:E,0),1),INDEX(Teams!G:K,MATCH(Schedule!H1135,Teams!K:K,0),1))</f>
        <v>#N/A</v>
      </c>
    </row>
    <row r="1136" spans="1:13">
      <c r="A1136">
        <v>1135</v>
      </c>
      <c r="B1136" t="e">
        <f t="shared" si="34"/>
        <v>#N/A</v>
      </c>
      <c r="C1136" s="38">
        <v>36341</v>
      </c>
      <c r="D1136" t="s">
        <v>2</v>
      </c>
      <c r="E1136" t="s">
        <v>1142</v>
      </c>
      <c r="J1136" t="str">
        <f t="shared" si="35"/>
        <v/>
      </c>
      <c r="L1136" t="e">
        <f>IFERROR(INDEX(Teams!A:E,MATCH(Schedule!F1136,Teams!E:E,0),1),INDEX(Teams!G:K,MATCH(Schedule!F1136,Teams!K:K,0),1))</f>
        <v>#N/A</v>
      </c>
      <c r="M1136" t="e">
        <f>IFERROR(INDEX(Teams!A:E,MATCH(Schedule!H1136,Teams!E:E,0),1),INDEX(Teams!G:K,MATCH(Schedule!H1136,Teams!K:K,0),1))</f>
        <v>#N/A</v>
      </c>
    </row>
    <row r="1137" spans="1:13">
      <c r="A1137">
        <v>1136</v>
      </c>
      <c r="B1137" t="e">
        <f t="shared" si="34"/>
        <v>#N/A</v>
      </c>
      <c r="C1137" s="38">
        <v>36341</v>
      </c>
      <c r="D1137" t="s">
        <v>113</v>
      </c>
      <c r="E1137" t="s">
        <v>1143</v>
      </c>
      <c r="J1137" t="str">
        <f t="shared" si="35"/>
        <v/>
      </c>
      <c r="L1137" t="e">
        <f>IFERROR(INDEX(Teams!A:E,MATCH(Schedule!F1137,Teams!E:E,0),1),INDEX(Teams!G:K,MATCH(Schedule!F1137,Teams!K:K,0),1))</f>
        <v>#N/A</v>
      </c>
      <c r="M1137" t="e">
        <f>IFERROR(INDEX(Teams!A:E,MATCH(Schedule!H1137,Teams!E:E,0),1),INDEX(Teams!G:K,MATCH(Schedule!H1137,Teams!K:K,0),1))</f>
        <v>#N/A</v>
      </c>
    </row>
    <row r="1138" spans="1:13">
      <c r="A1138">
        <v>1137</v>
      </c>
      <c r="B1138" t="e">
        <f t="shared" si="34"/>
        <v>#N/A</v>
      </c>
      <c r="C1138" s="38">
        <v>36341</v>
      </c>
      <c r="D1138" t="s">
        <v>8</v>
      </c>
      <c r="E1138" t="s">
        <v>1144</v>
      </c>
      <c r="J1138" t="str">
        <f t="shared" si="35"/>
        <v/>
      </c>
      <c r="L1138" t="e">
        <f>IFERROR(INDEX(Teams!A:E,MATCH(Schedule!F1138,Teams!E:E,0),1),INDEX(Teams!G:K,MATCH(Schedule!F1138,Teams!K:K,0),1))</f>
        <v>#N/A</v>
      </c>
      <c r="M1138" t="e">
        <f>IFERROR(INDEX(Teams!A:E,MATCH(Schedule!H1138,Teams!E:E,0),1),INDEX(Teams!G:K,MATCH(Schedule!H1138,Teams!K:K,0),1))</f>
        <v>#N/A</v>
      </c>
    </row>
    <row r="1139" spans="1:13">
      <c r="A1139">
        <v>1138</v>
      </c>
      <c r="B1139" t="e">
        <f t="shared" si="34"/>
        <v>#N/A</v>
      </c>
      <c r="C1139" s="38">
        <v>36341</v>
      </c>
      <c r="D1139" t="s">
        <v>130</v>
      </c>
      <c r="E1139" t="s">
        <v>1145</v>
      </c>
      <c r="J1139" t="str">
        <f t="shared" si="35"/>
        <v/>
      </c>
      <c r="L1139" t="e">
        <f>IFERROR(INDEX(Teams!A:E,MATCH(Schedule!F1139,Teams!E:E,0),1),INDEX(Teams!G:K,MATCH(Schedule!F1139,Teams!K:K,0),1))</f>
        <v>#N/A</v>
      </c>
      <c r="M1139" t="e">
        <f>IFERROR(INDEX(Teams!A:E,MATCH(Schedule!H1139,Teams!E:E,0),1),INDEX(Teams!G:K,MATCH(Schedule!H1139,Teams!K:K,0),1))</f>
        <v>#N/A</v>
      </c>
    </row>
    <row r="1140" spans="1:13">
      <c r="A1140">
        <v>1139</v>
      </c>
      <c r="B1140" t="e">
        <f t="shared" si="34"/>
        <v>#N/A</v>
      </c>
      <c r="C1140" s="38">
        <v>36341</v>
      </c>
      <c r="D1140" t="s">
        <v>25</v>
      </c>
      <c r="E1140" t="s">
        <v>1146</v>
      </c>
      <c r="J1140" t="str">
        <f t="shared" si="35"/>
        <v/>
      </c>
      <c r="L1140" t="e">
        <f>IFERROR(INDEX(Teams!A:E,MATCH(Schedule!F1140,Teams!E:E,0),1),INDEX(Teams!G:K,MATCH(Schedule!F1140,Teams!K:K,0),1))</f>
        <v>#N/A</v>
      </c>
      <c r="M1140" t="e">
        <f>IFERROR(INDEX(Teams!A:E,MATCH(Schedule!H1140,Teams!E:E,0),1),INDEX(Teams!G:K,MATCH(Schedule!H1140,Teams!K:K,0),1))</f>
        <v>#N/A</v>
      </c>
    </row>
    <row r="1141" spans="1:13">
      <c r="A1141">
        <v>1140</v>
      </c>
      <c r="B1141" t="e">
        <f t="shared" si="34"/>
        <v>#N/A</v>
      </c>
      <c r="C1141" s="38">
        <v>36341</v>
      </c>
      <c r="D1141" t="s">
        <v>14</v>
      </c>
      <c r="E1141" t="s">
        <v>1147</v>
      </c>
      <c r="J1141" t="str">
        <f t="shared" si="35"/>
        <v/>
      </c>
      <c r="L1141" t="e">
        <f>IFERROR(INDEX(Teams!A:E,MATCH(Schedule!F1141,Teams!E:E,0),1),INDEX(Teams!G:K,MATCH(Schedule!F1141,Teams!K:K,0),1))</f>
        <v>#N/A</v>
      </c>
      <c r="M1141" t="e">
        <f>IFERROR(INDEX(Teams!A:E,MATCH(Schedule!H1141,Teams!E:E,0),1),INDEX(Teams!G:K,MATCH(Schedule!H1141,Teams!K:K,0),1))</f>
        <v>#N/A</v>
      </c>
    </row>
    <row r="1142" spans="1:13">
      <c r="A1142">
        <v>1141</v>
      </c>
      <c r="B1142" t="e">
        <f t="shared" si="34"/>
        <v>#N/A</v>
      </c>
      <c r="C1142" s="38">
        <v>36341</v>
      </c>
      <c r="D1142" t="s">
        <v>12</v>
      </c>
      <c r="E1142" t="s">
        <v>1148</v>
      </c>
      <c r="J1142" t="str">
        <f t="shared" si="35"/>
        <v/>
      </c>
      <c r="L1142" t="e">
        <f>IFERROR(INDEX(Teams!A:E,MATCH(Schedule!F1142,Teams!E:E,0),1),INDEX(Teams!G:K,MATCH(Schedule!F1142,Teams!K:K,0),1))</f>
        <v>#N/A</v>
      </c>
      <c r="M1142" t="e">
        <f>IFERROR(INDEX(Teams!A:E,MATCH(Schedule!H1142,Teams!E:E,0),1),INDEX(Teams!G:K,MATCH(Schedule!H1142,Teams!K:K,0),1))</f>
        <v>#N/A</v>
      </c>
    </row>
    <row r="1143" spans="1:13">
      <c r="A1143">
        <v>1142</v>
      </c>
      <c r="B1143" t="e">
        <f t="shared" si="34"/>
        <v>#N/A</v>
      </c>
      <c r="C1143" s="38">
        <v>36341</v>
      </c>
      <c r="D1143" t="s">
        <v>60</v>
      </c>
      <c r="E1143" t="s">
        <v>1149</v>
      </c>
      <c r="J1143" t="str">
        <f t="shared" si="35"/>
        <v/>
      </c>
      <c r="L1143" t="e">
        <f>IFERROR(INDEX(Teams!A:E,MATCH(Schedule!F1143,Teams!E:E,0),1),INDEX(Teams!G:K,MATCH(Schedule!F1143,Teams!K:K,0),1))</f>
        <v>#N/A</v>
      </c>
      <c r="M1143" t="e">
        <f>IFERROR(INDEX(Teams!A:E,MATCH(Schedule!H1143,Teams!E:E,0),1),INDEX(Teams!G:K,MATCH(Schedule!H1143,Teams!K:K,0),1))</f>
        <v>#N/A</v>
      </c>
    </row>
    <row r="1144" spans="1:13">
      <c r="A1144">
        <v>1143</v>
      </c>
      <c r="B1144" t="e">
        <f t="shared" si="34"/>
        <v>#N/A</v>
      </c>
      <c r="C1144" s="38">
        <v>36341</v>
      </c>
      <c r="D1144" t="s">
        <v>63</v>
      </c>
      <c r="E1144" t="s">
        <v>1150</v>
      </c>
      <c r="J1144" t="str">
        <f t="shared" si="35"/>
        <v/>
      </c>
      <c r="L1144" t="e">
        <f>IFERROR(INDEX(Teams!A:E,MATCH(Schedule!F1144,Teams!E:E,0),1),INDEX(Teams!G:K,MATCH(Schedule!F1144,Teams!K:K,0),1))</f>
        <v>#N/A</v>
      </c>
      <c r="M1144" t="e">
        <f>IFERROR(INDEX(Teams!A:E,MATCH(Schedule!H1144,Teams!E:E,0),1),INDEX(Teams!G:K,MATCH(Schedule!H1144,Teams!K:K,0),1))</f>
        <v>#N/A</v>
      </c>
    </row>
    <row r="1145" spans="1:13">
      <c r="A1145">
        <v>1144</v>
      </c>
      <c r="B1145" t="e">
        <f t="shared" si="34"/>
        <v>#N/A</v>
      </c>
      <c r="C1145" s="38">
        <v>36341</v>
      </c>
      <c r="D1145" t="s">
        <v>0</v>
      </c>
      <c r="E1145" t="s">
        <v>1151</v>
      </c>
      <c r="J1145" t="str">
        <f t="shared" si="35"/>
        <v/>
      </c>
      <c r="L1145" t="e">
        <f>IFERROR(INDEX(Teams!A:E,MATCH(Schedule!F1145,Teams!E:E,0),1),INDEX(Teams!G:K,MATCH(Schedule!F1145,Teams!K:K,0),1))</f>
        <v>#N/A</v>
      </c>
      <c r="M1145" t="e">
        <f>IFERROR(INDEX(Teams!A:E,MATCH(Schedule!H1145,Teams!E:E,0),1),INDEX(Teams!G:K,MATCH(Schedule!H1145,Teams!K:K,0),1))</f>
        <v>#N/A</v>
      </c>
    </row>
    <row r="1146" spans="1:13">
      <c r="A1146">
        <v>1145</v>
      </c>
      <c r="B1146" t="e">
        <f t="shared" si="34"/>
        <v>#N/A</v>
      </c>
      <c r="C1146" s="38">
        <v>36341</v>
      </c>
      <c r="D1146" t="s">
        <v>122</v>
      </c>
      <c r="E1146" t="s">
        <v>1152</v>
      </c>
      <c r="J1146" t="str">
        <f t="shared" si="35"/>
        <v/>
      </c>
      <c r="L1146" t="e">
        <f>IFERROR(INDEX(Teams!A:E,MATCH(Schedule!F1146,Teams!E:E,0),1),INDEX(Teams!G:K,MATCH(Schedule!F1146,Teams!K:K,0),1))</f>
        <v>#N/A</v>
      </c>
      <c r="M1146" t="e">
        <f>IFERROR(INDEX(Teams!A:E,MATCH(Schedule!H1146,Teams!E:E,0),1),INDEX(Teams!G:K,MATCH(Schedule!H1146,Teams!K:K,0),1))</f>
        <v>#N/A</v>
      </c>
    </row>
    <row r="1147" spans="1:13">
      <c r="A1147">
        <v>1146</v>
      </c>
      <c r="B1147" t="e">
        <f t="shared" si="34"/>
        <v>#N/A</v>
      </c>
      <c r="C1147" s="38">
        <v>36341</v>
      </c>
      <c r="D1147" t="s">
        <v>20</v>
      </c>
      <c r="E1147" t="s">
        <v>1153</v>
      </c>
      <c r="J1147" t="str">
        <f t="shared" si="35"/>
        <v/>
      </c>
      <c r="L1147" t="e">
        <f>IFERROR(INDEX(Teams!A:E,MATCH(Schedule!F1147,Teams!E:E,0),1),INDEX(Teams!G:K,MATCH(Schedule!F1147,Teams!K:K,0),1))</f>
        <v>#N/A</v>
      </c>
      <c r="M1147" t="e">
        <f>IFERROR(INDEX(Teams!A:E,MATCH(Schedule!H1147,Teams!E:E,0),1),INDEX(Teams!G:K,MATCH(Schedule!H1147,Teams!K:K,0),1))</f>
        <v>#N/A</v>
      </c>
    </row>
    <row r="1148" spans="1:13">
      <c r="A1148">
        <v>1147</v>
      </c>
      <c r="B1148" t="e">
        <f t="shared" si="34"/>
        <v>#N/A</v>
      </c>
      <c r="C1148" s="38">
        <v>36341</v>
      </c>
      <c r="D1148" t="s">
        <v>34</v>
      </c>
      <c r="E1148" t="s">
        <v>1154</v>
      </c>
      <c r="J1148" t="str">
        <f t="shared" si="35"/>
        <v/>
      </c>
      <c r="L1148" t="e">
        <f>IFERROR(INDEX(Teams!A:E,MATCH(Schedule!F1148,Teams!E:E,0),1),INDEX(Teams!G:K,MATCH(Schedule!F1148,Teams!K:K,0),1))</f>
        <v>#N/A</v>
      </c>
      <c r="M1148" t="e">
        <f>IFERROR(INDEX(Teams!A:E,MATCH(Schedule!H1148,Teams!E:E,0),1),INDEX(Teams!G:K,MATCH(Schedule!H1148,Teams!K:K,0),1))</f>
        <v>#N/A</v>
      </c>
    </row>
    <row r="1149" spans="1:13">
      <c r="A1149">
        <v>1148</v>
      </c>
      <c r="B1149" t="e">
        <f t="shared" si="34"/>
        <v>#N/A</v>
      </c>
      <c r="C1149" s="38">
        <v>36342</v>
      </c>
      <c r="D1149" t="s">
        <v>65</v>
      </c>
      <c r="E1149" t="s">
        <v>1155</v>
      </c>
      <c r="J1149" t="str">
        <f t="shared" si="35"/>
        <v/>
      </c>
      <c r="L1149" t="e">
        <f>IFERROR(INDEX(Teams!A:E,MATCH(Schedule!F1149,Teams!E:E,0),1),INDEX(Teams!G:K,MATCH(Schedule!F1149,Teams!K:K,0),1))</f>
        <v>#N/A</v>
      </c>
      <c r="M1149" t="e">
        <f>IFERROR(INDEX(Teams!A:E,MATCH(Schedule!H1149,Teams!E:E,0),1),INDEX(Teams!G:K,MATCH(Schedule!H1149,Teams!K:K,0),1))</f>
        <v>#N/A</v>
      </c>
    </row>
    <row r="1150" spans="1:13">
      <c r="A1150">
        <v>1149</v>
      </c>
      <c r="B1150" t="e">
        <f t="shared" si="34"/>
        <v>#N/A</v>
      </c>
      <c r="C1150" s="38">
        <v>36342</v>
      </c>
      <c r="D1150" t="s">
        <v>118</v>
      </c>
      <c r="E1150" t="s">
        <v>1156</v>
      </c>
      <c r="J1150" t="str">
        <f t="shared" si="35"/>
        <v/>
      </c>
      <c r="L1150" t="e">
        <f>IFERROR(INDEX(Teams!A:E,MATCH(Schedule!F1150,Teams!E:E,0),1),INDEX(Teams!G:K,MATCH(Schedule!F1150,Teams!K:K,0),1))</f>
        <v>#N/A</v>
      </c>
      <c r="M1150" t="e">
        <f>IFERROR(INDEX(Teams!A:E,MATCH(Schedule!H1150,Teams!E:E,0),1),INDEX(Teams!G:K,MATCH(Schedule!H1150,Teams!K:K,0),1))</f>
        <v>#N/A</v>
      </c>
    </row>
    <row r="1151" spans="1:13">
      <c r="A1151">
        <v>1150</v>
      </c>
      <c r="B1151" t="e">
        <f t="shared" si="34"/>
        <v>#N/A</v>
      </c>
      <c r="C1151" s="38">
        <v>36342</v>
      </c>
      <c r="D1151" t="s">
        <v>2</v>
      </c>
      <c r="E1151" t="s">
        <v>1157</v>
      </c>
      <c r="J1151" t="str">
        <f t="shared" si="35"/>
        <v/>
      </c>
      <c r="L1151" t="e">
        <f>IFERROR(INDEX(Teams!A:E,MATCH(Schedule!F1151,Teams!E:E,0),1),INDEX(Teams!G:K,MATCH(Schedule!F1151,Teams!K:K,0),1))</f>
        <v>#N/A</v>
      </c>
      <c r="M1151" t="e">
        <f>IFERROR(INDEX(Teams!A:E,MATCH(Schedule!H1151,Teams!E:E,0),1),INDEX(Teams!G:K,MATCH(Schedule!H1151,Teams!K:K,0),1))</f>
        <v>#N/A</v>
      </c>
    </row>
    <row r="1152" spans="1:13">
      <c r="A1152">
        <v>1151</v>
      </c>
      <c r="B1152" t="e">
        <f t="shared" si="34"/>
        <v>#N/A</v>
      </c>
      <c r="C1152" s="38">
        <v>36342</v>
      </c>
      <c r="D1152" t="s">
        <v>113</v>
      </c>
      <c r="E1152" t="s">
        <v>1158</v>
      </c>
      <c r="J1152" t="str">
        <f t="shared" si="35"/>
        <v/>
      </c>
      <c r="L1152" t="e">
        <f>IFERROR(INDEX(Teams!A:E,MATCH(Schedule!F1152,Teams!E:E,0),1),INDEX(Teams!G:K,MATCH(Schedule!F1152,Teams!K:K,0),1))</f>
        <v>#N/A</v>
      </c>
      <c r="M1152" t="e">
        <f>IFERROR(INDEX(Teams!A:E,MATCH(Schedule!H1152,Teams!E:E,0),1),INDEX(Teams!G:K,MATCH(Schedule!H1152,Teams!K:K,0),1))</f>
        <v>#N/A</v>
      </c>
    </row>
    <row r="1153" spans="1:13">
      <c r="A1153">
        <v>1152</v>
      </c>
      <c r="B1153" t="e">
        <f t="shared" si="34"/>
        <v>#N/A</v>
      </c>
      <c r="C1153" s="38">
        <v>36342</v>
      </c>
      <c r="D1153" t="s">
        <v>8</v>
      </c>
      <c r="E1153" t="s">
        <v>1159</v>
      </c>
      <c r="J1153" t="str">
        <f t="shared" si="35"/>
        <v/>
      </c>
      <c r="L1153" t="e">
        <f>IFERROR(INDEX(Teams!A:E,MATCH(Schedule!F1153,Teams!E:E,0),1),INDEX(Teams!G:K,MATCH(Schedule!F1153,Teams!K:K,0),1))</f>
        <v>#N/A</v>
      </c>
      <c r="M1153" t="e">
        <f>IFERROR(INDEX(Teams!A:E,MATCH(Schedule!H1153,Teams!E:E,0),1),INDEX(Teams!G:K,MATCH(Schedule!H1153,Teams!K:K,0),1))</f>
        <v>#N/A</v>
      </c>
    </row>
    <row r="1154" spans="1:13">
      <c r="A1154">
        <v>1153</v>
      </c>
      <c r="B1154" t="e">
        <f t="shared" si="34"/>
        <v>#N/A</v>
      </c>
      <c r="C1154" s="38">
        <v>36342</v>
      </c>
      <c r="D1154" t="s">
        <v>130</v>
      </c>
      <c r="E1154" t="s">
        <v>1160</v>
      </c>
      <c r="J1154" t="str">
        <f t="shared" si="35"/>
        <v/>
      </c>
      <c r="L1154" t="e">
        <f>IFERROR(INDEX(Teams!A:E,MATCH(Schedule!F1154,Teams!E:E,0),1),INDEX(Teams!G:K,MATCH(Schedule!F1154,Teams!K:K,0),1))</f>
        <v>#N/A</v>
      </c>
      <c r="M1154" t="e">
        <f>IFERROR(INDEX(Teams!A:E,MATCH(Schedule!H1154,Teams!E:E,0),1),INDEX(Teams!G:K,MATCH(Schedule!H1154,Teams!K:K,0),1))</f>
        <v>#N/A</v>
      </c>
    </row>
    <row r="1155" spans="1:13">
      <c r="A1155">
        <v>1154</v>
      </c>
      <c r="B1155" t="e">
        <f t="shared" ref="B1155:B1218" si="36">TEXT(C1155,"yyyymmdd")&amp;"_"&amp;L1155&amp;"@"&amp;M1155</f>
        <v>#N/A</v>
      </c>
      <c r="C1155" s="38">
        <v>36342</v>
      </c>
      <c r="D1155" t="s">
        <v>14</v>
      </c>
      <c r="E1155" t="s">
        <v>1161</v>
      </c>
      <c r="J1155" t="str">
        <f t="shared" ref="J1155:J1218" si="37">IF(I1155&gt;G1155,"W",IF(I1155=G1155,"","L"))</f>
        <v/>
      </c>
      <c r="L1155" t="e">
        <f>IFERROR(INDEX(Teams!A:E,MATCH(Schedule!F1155,Teams!E:E,0),1),INDEX(Teams!G:K,MATCH(Schedule!F1155,Teams!K:K,0),1))</f>
        <v>#N/A</v>
      </c>
      <c r="M1155" t="e">
        <f>IFERROR(INDEX(Teams!A:E,MATCH(Schedule!H1155,Teams!E:E,0),1),INDEX(Teams!G:K,MATCH(Schedule!H1155,Teams!K:K,0),1))</f>
        <v>#N/A</v>
      </c>
    </row>
    <row r="1156" spans="1:13">
      <c r="A1156">
        <v>1155</v>
      </c>
      <c r="B1156" t="e">
        <f t="shared" si="36"/>
        <v>#N/A</v>
      </c>
      <c r="C1156" s="38">
        <v>36342</v>
      </c>
      <c r="D1156" t="s">
        <v>12</v>
      </c>
      <c r="E1156" t="s">
        <v>1162</v>
      </c>
      <c r="J1156" t="str">
        <f t="shared" si="37"/>
        <v/>
      </c>
      <c r="L1156" t="e">
        <f>IFERROR(INDEX(Teams!A:E,MATCH(Schedule!F1156,Teams!E:E,0),1),INDEX(Teams!G:K,MATCH(Schedule!F1156,Teams!K:K,0),1))</f>
        <v>#N/A</v>
      </c>
      <c r="M1156" t="e">
        <f>IFERROR(INDEX(Teams!A:E,MATCH(Schedule!H1156,Teams!E:E,0),1),INDEX(Teams!G:K,MATCH(Schedule!H1156,Teams!K:K,0),1))</f>
        <v>#N/A</v>
      </c>
    </row>
    <row r="1157" spans="1:13">
      <c r="A1157">
        <v>1156</v>
      </c>
      <c r="B1157" t="e">
        <f t="shared" si="36"/>
        <v>#N/A</v>
      </c>
      <c r="C1157" s="38">
        <v>36342</v>
      </c>
      <c r="D1157" t="s">
        <v>60</v>
      </c>
      <c r="E1157" t="s">
        <v>1163</v>
      </c>
      <c r="J1157" t="str">
        <f t="shared" si="37"/>
        <v/>
      </c>
      <c r="L1157" t="e">
        <f>IFERROR(INDEX(Teams!A:E,MATCH(Schedule!F1157,Teams!E:E,0),1),INDEX(Teams!G:K,MATCH(Schedule!F1157,Teams!K:K,0),1))</f>
        <v>#N/A</v>
      </c>
      <c r="M1157" t="e">
        <f>IFERROR(INDEX(Teams!A:E,MATCH(Schedule!H1157,Teams!E:E,0),1),INDEX(Teams!G:K,MATCH(Schedule!H1157,Teams!K:K,0),1))</f>
        <v>#N/A</v>
      </c>
    </row>
    <row r="1158" spans="1:13">
      <c r="A1158">
        <v>1157</v>
      </c>
      <c r="B1158" t="e">
        <f t="shared" si="36"/>
        <v>#N/A</v>
      </c>
      <c r="C1158" s="38">
        <v>36342</v>
      </c>
      <c r="D1158" t="s">
        <v>63</v>
      </c>
      <c r="E1158" t="s">
        <v>1164</v>
      </c>
      <c r="J1158" t="str">
        <f t="shared" si="37"/>
        <v/>
      </c>
      <c r="L1158" t="e">
        <f>IFERROR(INDEX(Teams!A:E,MATCH(Schedule!F1158,Teams!E:E,0),1),INDEX(Teams!G:K,MATCH(Schedule!F1158,Teams!K:K,0),1))</f>
        <v>#N/A</v>
      </c>
      <c r="M1158" t="e">
        <f>IFERROR(INDEX(Teams!A:E,MATCH(Schedule!H1158,Teams!E:E,0),1),INDEX(Teams!G:K,MATCH(Schedule!H1158,Teams!K:K,0),1))</f>
        <v>#N/A</v>
      </c>
    </row>
    <row r="1159" spans="1:13">
      <c r="A1159">
        <v>1158</v>
      </c>
      <c r="B1159" t="e">
        <f t="shared" si="36"/>
        <v>#N/A</v>
      </c>
      <c r="C1159" s="38">
        <v>36342</v>
      </c>
      <c r="D1159" t="s">
        <v>0</v>
      </c>
      <c r="E1159" t="s">
        <v>1165</v>
      </c>
      <c r="J1159" t="str">
        <f t="shared" si="37"/>
        <v/>
      </c>
      <c r="L1159" t="e">
        <f>IFERROR(INDEX(Teams!A:E,MATCH(Schedule!F1159,Teams!E:E,0),1),INDEX(Teams!G:K,MATCH(Schedule!F1159,Teams!K:K,0),1))</f>
        <v>#N/A</v>
      </c>
      <c r="M1159" t="e">
        <f>IFERROR(INDEX(Teams!A:E,MATCH(Schedule!H1159,Teams!E:E,0),1),INDEX(Teams!G:K,MATCH(Schedule!H1159,Teams!K:K,0),1))</f>
        <v>#N/A</v>
      </c>
    </row>
    <row r="1160" spans="1:13">
      <c r="A1160">
        <v>1159</v>
      </c>
      <c r="B1160" t="e">
        <f t="shared" si="36"/>
        <v>#N/A</v>
      </c>
      <c r="C1160" s="38">
        <v>36342</v>
      </c>
      <c r="D1160" t="s">
        <v>122</v>
      </c>
      <c r="E1160" t="s">
        <v>1166</v>
      </c>
      <c r="J1160" t="str">
        <f t="shared" si="37"/>
        <v/>
      </c>
      <c r="L1160" t="e">
        <f>IFERROR(INDEX(Teams!A:E,MATCH(Schedule!F1160,Teams!E:E,0),1),INDEX(Teams!G:K,MATCH(Schedule!F1160,Teams!K:K,0),1))</f>
        <v>#N/A</v>
      </c>
      <c r="M1160" t="e">
        <f>IFERROR(INDEX(Teams!A:E,MATCH(Schedule!H1160,Teams!E:E,0),1),INDEX(Teams!G:K,MATCH(Schedule!H1160,Teams!K:K,0),1))</f>
        <v>#N/A</v>
      </c>
    </row>
    <row r="1161" spans="1:13">
      <c r="A1161">
        <v>1160</v>
      </c>
      <c r="B1161" t="e">
        <f t="shared" si="36"/>
        <v>#N/A</v>
      </c>
      <c r="C1161" s="38">
        <v>36342</v>
      </c>
      <c r="D1161" t="s">
        <v>20</v>
      </c>
      <c r="E1161" t="s">
        <v>1167</v>
      </c>
      <c r="J1161" t="str">
        <f t="shared" si="37"/>
        <v/>
      </c>
      <c r="L1161" t="e">
        <f>IFERROR(INDEX(Teams!A:E,MATCH(Schedule!F1161,Teams!E:E,0),1),INDEX(Teams!G:K,MATCH(Schedule!F1161,Teams!K:K,0),1))</f>
        <v>#N/A</v>
      </c>
      <c r="M1161" t="e">
        <f>IFERROR(INDEX(Teams!A:E,MATCH(Schedule!H1161,Teams!E:E,0),1),INDEX(Teams!G:K,MATCH(Schedule!H1161,Teams!K:K,0),1))</f>
        <v>#N/A</v>
      </c>
    </row>
    <row r="1162" spans="1:13">
      <c r="A1162">
        <v>1161</v>
      </c>
      <c r="B1162" t="e">
        <f t="shared" si="36"/>
        <v>#N/A</v>
      </c>
      <c r="C1162" s="38">
        <v>36342</v>
      </c>
      <c r="D1162" t="s">
        <v>34</v>
      </c>
      <c r="E1162" t="s">
        <v>1168</v>
      </c>
      <c r="J1162" t="str">
        <f t="shared" si="37"/>
        <v/>
      </c>
      <c r="L1162" t="e">
        <f>IFERROR(INDEX(Teams!A:E,MATCH(Schedule!F1162,Teams!E:E,0),1),INDEX(Teams!G:K,MATCH(Schedule!F1162,Teams!K:K,0),1))</f>
        <v>#N/A</v>
      </c>
      <c r="M1162" t="e">
        <f>IFERROR(INDEX(Teams!A:E,MATCH(Schedule!H1162,Teams!E:E,0),1),INDEX(Teams!G:K,MATCH(Schedule!H1162,Teams!K:K,0),1))</f>
        <v>#N/A</v>
      </c>
    </row>
    <row r="1163" spans="1:13">
      <c r="A1163">
        <v>1162</v>
      </c>
      <c r="B1163" t="e">
        <f t="shared" si="36"/>
        <v>#N/A</v>
      </c>
      <c r="C1163" s="38">
        <v>36343</v>
      </c>
      <c r="D1163" t="s">
        <v>71</v>
      </c>
      <c r="E1163" t="s">
        <v>1074</v>
      </c>
      <c r="J1163" t="str">
        <f t="shared" si="37"/>
        <v/>
      </c>
      <c r="L1163" t="e">
        <f>IFERROR(INDEX(Teams!A:E,MATCH(Schedule!F1163,Teams!E:E,0),1),INDEX(Teams!G:K,MATCH(Schedule!F1163,Teams!K:K,0),1))</f>
        <v>#N/A</v>
      </c>
      <c r="M1163" t="e">
        <f>IFERROR(INDEX(Teams!A:E,MATCH(Schedule!H1163,Teams!E:E,0),1),INDEX(Teams!G:K,MATCH(Schedule!H1163,Teams!K:K,0),1))</f>
        <v>#N/A</v>
      </c>
    </row>
    <row r="1164" spans="1:13">
      <c r="A1164">
        <v>1163</v>
      </c>
      <c r="B1164" t="e">
        <f t="shared" si="36"/>
        <v>#N/A</v>
      </c>
      <c r="C1164" s="38">
        <v>36343</v>
      </c>
      <c r="D1164" t="s">
        <v>8</v>
      </c>
      <c r="E1164" t="s">
        <v>1169</v>
      </c>
      <c r="J1164" t="str">
        <f t="shared" si="37"/>
        <v/>
      </c>
      <c r="L1164" t="e">
        <f>IFERROR(INDEX(Teams!A:E,MATCH(Schedule!F1164,Teams!E:E,0),1),INDEX(Teams!G:K,MATCH(Schedule!F1164,Teams!K:K,0),1))</f>
        <v>#N/A</v>
      </c>
      <c r="M1164" t="e">
        <f>IFERROR(INDEX(Teams!A:E,MATCH(Schedule!H1164,Teams!E:E,0),1),INDEX(Teams!G:K,MATCH(Schedule!H1164,Teams!K:K,0),1))</f>
        <v>#N/A</v>
      </c>
    </row>
    <row r="1165" spans="1:13">
      <c r="A1165">
        <v>1164</v>
      </c>
      <c r="B1165" t="e">
        <f t="shared" si="36"/>
        <v>#N/A</v>
      </c>
      <c r="C1165" s="38">
        <v>36343</v>
      </c>
      <c r="D1165" t="s">
        <v>65</v>
      </c>
      <c r="E1165" t="s">
        <v>1170</v>
      </c>
      <c r="J1165" t="str">
        <f t="shared" si="37"/>
        <v/>
      </c>
      <c r="L1165" t="e">
        <f>IFERROR(INDEX(Teams!A:E,MATCH(Schedule!F1165,Teams!E:E,0),1),INDEX(Teams!G:K,MATCH(Schedule!F1165,Teams!K:K,0),1))</f>
        <v>#N/A</v>
      </c>
      <c r="M1165" t="e">
        <f>IFERROR(INDEX(Teams!A:E,MATCH(Schedule!H1165,Teams!E:E,0),1),INDEX(Teams!G:K,MATCH(Schedule!H1165,Teams!K:K,0),1))</f>
        <v>#N/A</v>
      </c>
    </row>
    <row r="1166" spans="1:13">
      <c r="A1166">
        <v>1165</v>
      </c>
      <c r="B1166" t="e">
        <f t="shared" si="36"/>
        <v>#N/A</v>
      </c>
      <c r="C1166" s="38">
        <v>36343</v>
      </c>
      <c r="D1166" t="s">
        <v>29</v>
      </c>
      <c r="E1166" t="s">
        <v>1171</v>
      </c>
      <c r="J1166" t="str">
        <f t="shared" si="37"/>
        <v/>
      </c>
      <c r="L1166" t="e">
        <f>IFERROR(INDEX(Teams!A:E,MATCH(Schedule!F1166,Teams!E:E,0),1),INDEX(Teams!G:K,MATCH(Schedule!F1166,Teams!K:K,0),1))</f>
        <v>#N/A</v>
      </c>
      <c r="M1166" t="e">
        <f>IFERROR(INDEX(Teams!A:E,MATCH(Schedule!H1166,Teams!E:E,0),1),INDEX(Teams!G:K,MATCH(Schedule!H1166,Teams!K:K,0),1))</f>
        <v>#N/A</v>
      </c>
    </row>
    <row r="1167" spans="1:13">
      <c r="A1167">
        <v>1166</v>
      </c>
      <c r="B1167" t="e">
        <f t="shared" si="36"/>
        <v>#N/A</v>
      </c>
      <c r="C1167" s="38">
        <v>36343</v>
      </c>
      <c r="D1167" t="s">
        <v>113</v>
      </c>
      <c r="E1167" t="s">
        <v>1172</v>
      </c>
      <c r="J1167" t="str">
        <f t="shared" si="37"/>
        <v/>
      </c>
      <c r="L1167" t="e">
        <f>IFERROR(INDEX(Teams!A:E,MATCH(Schedule!F1167,Teams!E:E,0),1),INDEX(Teams!G:K,MATCH(Schedule!F1167,Teams!K:K,0),1))</f>
        <v>#N/A</v>
      </c>
      <c r="M1167" t="e">
        <f>IFERROR(INDEX(Teams!A:E,MATCH(Schedule!H1167,Teams!E:E,0),1),INDEX(Teams!G:K,MATCH(Schedule!H1167,Teams!K:K,0),1))</f>
        <v>#N/A</v>
      </c>
    </row>
    <row r="1168" spans="1:13">
      <c r="A1168">
        <v>1167</v>
      </c>
      <c r="B1168" t="e">
        <f t="shared" si="36"/>
        <v>#N/A</v>
      </c>
      <c r="C1168" s="38">
        <v>36343</v>
      </c>
      <c r="D1168" t="s">
        <v>6</v>
      </c>
      <c r="E1168" t="s">
        <v>1173</v>
      </c>
      <c r="J1168" t="str">
        <f t="shared" si="37"/>
        <v/>
      </c>
      <c r="L1168" t="e">
        <f>IFERROR(INDEX(Teams!A:E,MATCH(Schedule!F1168,Teams!E:E,0),1),INDEX(Teams!G:K,MATCH(Schedule!F1168,Teams!K:K,0),1))</f>
        <v>#N/A</v>
      </c>
      <c r="M1168" t="e">
        <f>IFERROR(INDEX(Teams!A:E,MATCH(Schedule!H1168,Teams!E:E,0),1),INDEX(Teams!G:K,MATCH(Schedule!H1168,Teams!K:K,0),1))</f>
        <v>#N/A</v>
      </c>
    </row>
    <row r="1169" spans="1:13">
      <c r="A1169">
        <v>1168</v>
      </c>
      <c r="B1169" t="e">
        <f t="shared" si="36"/>
        <v>#N/A</v>
      </c>
      <c r="C1169" s="38">
        <v>36343</v>
      </c>
      <c r="D1169" t="s">
        <v>118</v>
      </c>
      <c r="E1169" t="s">
        <v>1174</v>
      </c>
      <c r="J1169" t="str">
        <f t="shared" si="37"/>
        <v/>
      </c>
      <c r="L1169" t="e">
        <f>IFERROR(INDEX(Teams!A:E,MATCH(Schedule!F1169,Teams!E:E,0),1),INDEX(Teams!G:K,MATCH(Schedule!F1169,Teams!K:K,0),1))</f>
        <v>#N/A</v>
      </c>
      <c r="M1169" t="e">
        <f>IFERROR(INDEX(Teams!A:E,MATCH(Schedule!H1169,Teams!E:E,0),1),INDEX(Teams!G:K,MATCH(Schedule!H1169,Teams!K:K,0),1))</f>
        <v>#N/A</v>
      </c>
    </row>
    <row r="1170" spans="1:13">
      <c r="A1170">
        <v>1169</v>
      </c>
      <c r="B1170" t="e">
        <f t="shared" si="36"/>
        <v>#N/A</v>
      </c>
      <c r="C1170" s="38">
        <v>36343</v>
      </c>
      <c r="D1170" t="s">
        <v>18</v>
      </c>
      <c r="E1170" t="s">
        <v>1175</v>
      </c>
      <c r="J1170" t="str">
        <f t="shared" si="37"/>
        <v/>
      </c>
      <c r="L1170" t="e">
        <f>IFERROR(INDEX(Teams!A:E,MATCH(Schedule!F1170,Teams!E:E,0),1),INDEX(Teams!G:K,MATCH(Schedule!F1170,Teams!K:K,0),1))</f>
        <v>#N/A</v>
      </c>
      <c r="M1170" t="e">
        <f>IFERROR(INDEX(Teams!A:E,MATCH(Schedule!H1170,Teams!E:E,0),1),INDEX(Teams!G:K,MATCH(Schedule!H1170,Teams!K:K,0),1))</f>
        <v>#N/A</v>
      </c>
    </row>
    <row r="1171" spans="1:13">
      <c r="A1171">
        <v>1170</v>
      </c>
      <c r="B1171" t="e">
        <f t="shared" si="36"/>
        <v>#N/A</v>
      </c>
      <c r="C1171" s="38">
        <v>36343</v>
      </c>
      <c r="D1171" t="s">
        <v>120</v>
      </c>
      <c r="E1171" t="s">
        <v>1176</v>
      </c>
      <c r="J1171" t="str">
        <f t="shared" si="37"/>
        <v/>
      </c>
      <c r="L1171" t="e">
        <f>IFERROR(INDEX(Teams!A:E,MATCH(Schedule!F1171,Teams!E:E,0),1),INDEX(Teams!G:K,MATCH(Schedule!F1171,Teams!K:K,0),1))</f>
        <v>#N/A</v>
      </c>
      <c r="M1171" t="e">
        <f>IFERROR(INDEX(Teams!A:E,MATCH(Schedule!H1171,Teams!E:E,0),1),INDEX(Teams!G:K,MATCH(Schedule!H1171,Teams!K:K,0),1))</f>
        <v>#N/A</v>
      </c>
    </row>
    <row r="1172" spans="1:13">
      <c r="A1172">
        <v>1171</v>
      </c>
      <c r="B1172" t="e">
        <f t="shared" si="36"/>
        <v>#N/A</v>
      </c>
      <c r="C1172" s="38">
        <v>36343</v>
      </c>
      <c r="D1172" t="s">
        <v>124</v>
      </c>
      <c r="E1172" t="s">
        <v>1177</v>
      </c>
      <c r="J1172" t="str">
        <f t="shared" si="37"/>
        <v/>
      </c>
      <c r="L1172" t="e">
        <f>IFERROR(INDEX(Teams!A:E,MATCH(Schedule!F1172,Teams!E:E,0),1),INDEX(Teams!G:K,MATCH(Schedule!F1172,Teams!K:K,0),1))</f>
        <v>#N/A</v>
      </c>
      <c r="M1172" t="e">
        <f>IFERROR(INDEX(Teams!A:E,MATCH(Schedule!H1172,Teams!E:E,0),1),INDEX(Teams!G:K,MATCH(Schedule!H1172,Teams!K:K,0),1))</f>
        <v>#N/A</v>
      </c>
    </row>
    <row r="1173" spans="1:13">
      <c r="A1173">
        <v>1172</v>
      </c>
      <c r="B1173" t="e">
        <f t="shared" si="36"/>
        <v>#N/A</v>
      </c>
      <c r="C1173" s="38">
        <v>36343</v>
      </c>
      <c r="D1173" t="s">
        <v>14</v>
      </c>
      <c r="E1173" t="s">
        <v>1178</v>
      </c>
      <c r="J1173" t="str">
        <f t="shared" si="37"/>
        <v/>
      </c>
      <c r="L1173" t="e">
        <f>IFERROR(INDEX(Teams!A:E,MATCH(Schedule!F1173,Teams!E:E,0),1),INDEX(Teams!G:K,MATCH(Schedule!F1173,Teams!K:K,0),1))</f>
        <v>#N/A</v>
      </c>
      <c r="M1173" t="e">
        <f>IFERROR(INDEX(Teams!A:E,MATCH(Schedule!H1173,Teams!E:E,0),1),INDEX(Teams!G:K,MATCH(Schedule!H1173,Teams!K:K,0),1))</f>
        <v>#N/A</v>
      </c>
    </row>
    <row r="1174" spans="1:13">
      <c r="A1174">
        <v>1173</v>
      </c>
      <c r="B1174" t="e">
        <f t="shared" si="36"/>
        <v>#N/A</v>
      </c>
      <c r="C1174" s="38">
        <v>36343</v>
      </c>
      <c r="D1174" t="s">
        <v>12</v>
      </c>
      <c r="E1174" t="s">
        <v>1179</v>
      </c>
      <c r="J1174" t="str">
        <f t="shared" si="37"/>
        <v/>
      </c>
      <c r="L1174" t="e">
        <f>IFERROR(INDEX(Teams!A:E,MATCH(Schedule!F1174,Teams!E:E,0),1),INDEX(Teams!G:K,MATCH(Schedule!F1174,Teams!K:K,0),1))</f>
        <v>#N/A</v>
      </c>
      <c r="M1174" t="e">
        <f>IFERROR(INDEX(Teams!A:E,MATCH(Schedule!H1174,Teams!E:E,0),1),INDEX(Teams!G:K,MATCH(Schedule!H1174,Teams!K:K,0),1))</f>
        <v>#N/A</v>
      </c>
    </row>
    <row r="1175" spans="1:13">
      <c r="A1175">
        <v>1174</v>
      </c>
      <c r="B1175" t="e">
        <f t="shared" si="36"/>
        <v>#N/A</v>
      </c>
      <c r="C1175" s="38">
        <v>36343</v>
      </c>
      <c r="D1175" t="s">
        <v>128</v>
      </c>
      <c r="E1175" t="s">
        <v>1180</v>
      </c>
      <c r="J1175" t="str">
        <f t="shared" si="37"/>
        <v/>
      </c>
      <c r="L1175" t="e">
        <f>IFERROR(INDEX(Teams!A:E,MATCH(Schedule!F1175,Teams!E:E,0),1),INDEX(Teams!G:K,MATCH(Schedule!F1175,Teams!K:K,0),1))</f>
        <v>#N/A</v>
      </c>
      <c r="M1175" t="e">
        <f>IFERROR(INDEX(Teams!A:E,MATCH(Schedule!H1175,Teams!E:E,0),1),INDEX(Teams!G:K,MATCH(Schedule!H1175,Teams!K:K,0),1))</f>
        <v>#N/A</v>
      </c>
    </row>
    <row r="1176" spans="1:13">
      <c r="A1176">
        <v>1175</v>
      </c>
      <c r="B1176" t="e">
        <f t="shared" si="36"/>
        <v>#N/A</v>
      </c>
      <c r="C1176" s="38">
        <v>36343</v>
      </c>
      <c r="D1176" t="s">
        <v>16</v>
      </c>
      <c r="E1176" t="s">
        <v>1181</v>
      </c>
      <c r="J1176" t="str">
        <f t="shared" si="37"/>
        <v/>
      </c>
      <c r="L1176" t="e">
        <f>IFERROR(INDEX(Teams!A:E,MATCH(Schedule!F1176,Teams!E:E,0),1),INDEX(Teams!G:K,MATCH(Schedule!F1176,Teams!K:K,0),1))</f>
        <v>#N/A</v>
      </c>
      <c r="M1176" t="e">
        <f>IFERROR(INDEX(Teams!A:E,MATCH(Schedule!H1176,Teams!E:E,0),1),INDEX(Teams!G:K,MATCH(Schedule!H1176,Teams!K:K,0),1))</f>
        <v>#N/A</v>
      </c>
    </row>
    <row r="1177" spans="1:13">
      <c r="A1177">
        <v>1176</v>
      </c>
      <c r="B1177" t="e">
        <f t="shared" si="36"/>
        <v>#N/A</v>
      </c>
      <c r="C1177" s="38">
        <v>36344</v>
      </c>
      <c r="D1177" t="s">
        <v>71</v>
      </c>
      <c r="E1177" t="s">
        <v>1182</v>
      </c>
      <c r="J1177" t="str">
        <f t="shared" si="37"/>
        <v/>
      </c>
      <c r="L1177" t="e">
        <f>IFERROR(INDEX(Teams!A:E,MATCH(Schedule!F1177,Teams!E:E,0),1),INDEX(Teams!G:K,MATCH(Schedule!F1177,Teams!K:K,0),1))</f>
        <v>#N/A</v>
      </c>
      <c r="M1177" t="e">
        <f>IFERROR(INDEX(Teams!A:E,MATCH(Schedule!H1177,Teams!E:E,0),1),INDEX(Teams!G:K,MATCH(Schedule!H1177,Teams!K:K,0),1))</f>
        <v>#N/A</v>
      </c>
    </row>
    <row r="1178" spans="1:13">
      <c r="A1178">
        <v>1177</v>
      </c>
      <c r="B1178" t="e">
        <f t="shared" si="36"/>
        <v>#N/A</v>
      </c>
      <c r="C1178" s="38">
        <v>36344</v>
      </c>
      <c r="D1178" t="s">
        <v>8</v>
      </c>
      <c r="E1178" t="s">
        <v>1183</v>
      </c>
      <c r="J1178" t="str">
        <f t="shared" si="37"/>
        <v/>
      </c>
      <c r="L1178" t="e">
        <f>IFERROR(INDEX(Teams!A:E,MATCH(Schedule!F1178,Teams!E:E,0),1),INDEX(Teams!G:K,MATCH(Schedule!F1178,Teams!K:K,0),1))</f>
        <v>#N/A</v>
      </c>
      <c r="M1178" t="e">
        <f>IFERROR(INDEX(Teams!A:E,MATCH(Schedule!H1178,Teams!E:E,0),1),INDEX(Teams!G:K,MATCH(Schedule!H1178,Teams!K:K,0),1))</f>
        <v>#N/A</v>
      </c>
    </row>
    <row r="1179" spans="1:13">
      <c r="A1179">
        <v>1178</v>
      </c>
      <c r="B1179" t="e">
        <f t="shared" si="36"/>
        <v>#N/A</v>
      </c>
      <c r="C1179" s="38">
        <v>36344</v>
      </c>
      <c r="D1179" t="s">
        <v>65</v>
      </c>
      <c r="E1179" t="s">
        <v>1184</v>
      </c>
      <c r="J1179" t="str">
        <f t="shared" si="37"/>
        <v/>
      </c>
      <c r="L1179" t="e">
        <f>IFERROR(INDEX(Teams!A:E,MATCH(Schedule!F1179,Teams!E:E,0),1),INDEX(Teams!G:K,MATCH(Schedule!F1179,Teams!K:K,0),1))</f>
        <v>#N/A</v>
      </c>
      <c r="M1179" t="e">
        <f>IFERROR(INDEX(Teams!A:E,MATCH(Schedule!H1179,Teams!E:E,0),1),INDEX(Teams!G:K,MATCH(Schedule!H1179,Teams!K:K,0),1))</f>
        <v>#N/A</v>
      </c>
    </row>
    <row r="1180" spans="1:13">
      <c r="A1180">
        <v>1179</v>
      </c>
      <c r="B1180" t="e">
        <f t="shared" si="36"/>
        <v>#N/A</v>
      </c>
      <c r="C1180" s="38">
        <v>36344</v>
      </c>
      <c r="D1180" t="s">
        <v>29</v>
      </c>
      <c r="E1180" t="s">
        <v>1185</v>
      </c>
      <c r="J1180" t="str">
        <f t="shared" si="37"/>
        <v/>
      </c>
      <c r="L1180" t="e">
        <f>IFERROR(INDEX(Teams!A:E,MATCH(Schedule!F1180,Teams!E:E,0),1),INDEX(Teams!G:K,MATCH(Schedule!F1180,Teams!K:K,0),1))</f>
        <v>#N/A</v>
      </c>
      <c r="M1180" t="e">
        <f>IFERROR(INDEX(Teams!A:E,MATCH(Schedule!H1180,Teams!E:E,0),1),INDEX(Teams!G:K,MATCH(Schedule!H1180,Teams!K:K,0),1))</f>
        <v>#N/A</v>
      </c>
    </row>
    <row r="1181" spans="1:13">
      <c r="A1181">
        <v>1180</v>
      </c>
      <c r="B1181" t="e">
        <f t="shared" si="36"/>
        <v>#N/A</v>
      </c>
      <c r="C1181" s="38">
        <v>36344</v>
      </c>
      <c r="D1181" t="s">
        <v>6</v>
      </c>
      <c r="E1181" t="s">
        <v>1186</v>
      </c>
      <c r="J1181" t="str">
        <f t="shared" si="37"/>
        <v/>
      </c>
      <c r="L1181" t="e">
        <f>IFERROR(INDEX(Teams!A:E,MATCH(Schedule!F1181,Teams!E:E,0),1),INDEX(Teams!G:K,MATCH(Schedule!F1181,Teams!K:K,0),1))</f>
        <v>#N/A</v>
      </c>
      <c r="M1181" t="e">
        <f>IFERROR(INDEX(Teams!A:E,MATCH(Schedule!H1181,Teams!E:E,0),1),INDEX(Teams!G:K,MATCH(Schedule!H1181,Teams!K:K,0),1))</f>
        <v>#N/A</v>
      </c>
    </row>
    <row r="1182" spans="1:13">
      <c r="A1182">
        <v>1181</v>
      </c>
      <c r="B1182" t="e">
        <f t="shared" si="36"/>
        <v>#N/A</v>
      </c>
      <c r="C1182" s="38">
        <v>36344</v>
      </c>
      <c r="D1182" t="s">
        <v>118</v>
      </c>
      <c r="E1182" t="s">
        <v>1187</v>
      </c>
      <c r="J1182" t="str">
        <f t="shared" si="37"/>
        <v/>
      </c>
      <c r="L1182" t="e">
        <f>IFERROR(INDEX(Teams!A:E,MATCH(Schedule!F1182,Teams!E:E,0),1),INDEX(Teams!G:K,MATCH(Schedule!F1182,Teams!K:K,0),1))</f>
        <v>#N/A</v>
      </c>
      <c r="M1182" t="e">
        <f>IFERROR(INDEX(Teams!A:E,MATCH(Schedule!H1182,Teams!E:E,0),1),INDEX(Teams!G:K,MATCH(Schedule!H1182,Teams!K:K,0),1))</f>
        <v>#N/A</v>
      </c>
    </row>
    <row r="1183" spans="1:13">
      <c r="A1183">
        <v>1182</v>
      </c>
      <c r="B1183" t="e">
        <f t="shared" si="36"/>
        <v>#N/A</v>
      </c>
      <c r="C1183" s="38">
        <v>36344</v>
      </c>
      <c r="D1183" t="s">
        <v>18</v>
      </c>
      <c r="E1183" t="s">
        <v>1097</v>
      </c>
      <c r="J1183" t="str">
        <f t="shared" si="37"/>
        <v/>
      </c>
      <c r="L1183" t="e">
        <f>IFERROR(INDEX(Teams!A:E,MATCH(Schedule!F1183,Teams!E:E,0),1),INDEX(Teams!G:K,MATCH(Schedule!F1183,Teams!K:K,0),1))</f>
        <v>#N/A</v>
      </c>
      <c r="M1183" t="e">
        <f>IFERROR(INDEX(Teams!A:E,MATCH(Schedule!H1183,Teams!E:E,0),1),INDEX(Teams!G:K,MATCH(Schedule!H1183,Teams!K:K,0),1))</f>
        <v>#N/A</v>
      </c>
    </row>
    <row r="1184" spans="1:13">
      <c r="A1184">
        <v>1183</v>
      </c>
      <c r="B1184" t="e">
        <f t="shared" si="36"/>
        <v>#N/A</v>
      </c>
      <c r="C1184" s="38">
        <v>36344</v>
      </c>
      <c r="D1184" t="s">
        <v>120</v>
      </c>
      <c r="E1184" t="s">
        <v>1188</v>
      </c>
      <c r="J1184" t="str">
        <f t="shared" si="37"/>
        <v/>
      </c>
      <c r="L1184" t="e">
        <f>IFERROR(INDEX(Teams!A:E,MATCH(Schedule!F1184,Teams!E:E,0),1),INDEX(Teams!G:K,MATCH(Schedule!F1184,Teams!K:K,0),1))</f>
        <v>#N/A</v>
      </c>
      <c r="M1184" t="e">
        <f>IFERROR(INDEX(Teams!A:E,MATCH(Schedule!H1184,Teams!E:E,0),1),INDEX(Teams!G:K,MATCH(Schedule!H1184,Teams!K:K,0),1))</f>
        <v>#N/A</v>
      </c>
    </row>
    <row r="1185" spans="1:13">
      <c r="A1185">
        <v>1184</v>
      </c>
      <c r="B1185" t="e">
        <f t="shared" si="36"/>
        <v>#N/A</v>
      </c>
      <c r="C1185" s="38">
        <v>36344</v>
      </c>
      <c r="D1185" t="s">
        <v>124</v>
      </c>
      <c r="E1185" t="s">
        <v>1189</v>
      </c>
      <c r="J1185" t="str">
        <f t="shared" si="37"/>
        <v/>
      </c>
      <c r="L1185" t="e">
        <f>IFERROR(INDEX(Teams!A:E,MATCH(Schedule!F1185,Teams!E:E,0),1),INDEX(Teams!G:K,MATCH(Schedule!F1185,Teams!K:K,0),1))</f>
        <v>#N/A</v>
      </c>
      <c r="M1185" t="e">
        <f>IFERROR(INDEX(Teams!A:E,MATCH(Schedule!H1185,Teams!E:E,0),1),INDEX(Teams!G:K,MATCH(Schedule!H1185,Teams!K:K,0),1))</f>
        <v>#N/A</v>
      </c>
    </row>
    <row r="1186" spans="1:13">
      <c r="A1186">
        <v>1185</v>
      </c>
      <c r="B1186" t="e">
        <f t="shared" si="36"/>
        <v>#N/A</v>
      </c>
      <c r="C1186" s="38">
        <v>36344</v>
      </c>
      <c r="D1186" t="s">
        <v>14</v>
      </c>
      <c r="E1186" t="s">
        <v>1190</v>
      </c>
      <c r="J1186" t="str">
        <f t="shared" si="37"/>
        <v/>
      </c>
      <c r="L1186" t="e">
        <f>IFERROR(INDEX(Teams!A:E,MATCH(Schedule!F1186,Teams!E:E,0),1),INDEX(Teams!G:K,MATCH(Schedule!F1186,Teams!K:K,0),1))</f>
        <v>#N/A</v>
      </c>
      <c r="M1186" t="e">
        <f>IFERROR(INDEX(Teams!A:E,MATCH(Schedule!H1186,Teams!E:E,0),1),INDEX(Teams!G:K,MATCH(Schedule!H1186,Teams!K:K,0),1))</f>
        <v>#N/A</v>
      </c>
    </row>
    <row r="1187" spans="1:13">
      <c r="A1187">
        <v>1186</v>
      </c>
      <c r="B1187" t="e">
        <f t="shared" si="36"/>
        <v>#N/A</v>
      </c>
      <c r="C1187" s="38">
        <v>36344</v>
      </c>
      <c r="D1187" t="s">
        <v>12</v>
      </c>
      <c r="E1187" t="s">
        <v>1191</v>
      </c>
      <c r="J1187" t="str">
        <f t="shared" si="37"/>
        <v/>
      </c>
      <c r="L1187" t="e">
        <f>IFERROR(INDEX(Teams!A:E,MATCH(Schedule!F1187,Teams!E:E,0),1),INDEX(Teams!G:K,MATCH(Schedule!F1187,Teams!K:K,0),1))</f>
        <v>#N/A</v>
      </c>
      <c r="M1187" t="e">
        <f>IFERROR(INDEX(Teams!A:E,MATCH(Schedule!H1187,Teams!E:E,0),1),INDEX(Teams!G:K,MATCH(Schedule!H1187,Teams!K:K,0),1))</f>
        <v>#N/A</v>
      </c>
    </row>
    <row r="1188" spans="1:13">
      <c r="A1188">
        <v>1187</v>
      </c>
      <c r="B1188" t="e">
        <f t="shared" si="36"/>
        <v>#N/A</v>
      </c>
      <c r="C1188" s="38">
        <v>36344</v>
      </c>
      <c r="D1188" t="s">
        <v>20</v>
      </c>
      <c r="E1188" t="s">
        <v>1192</v>
      </c>
      <c r="J1188" t="str">
        <f t="shared" si="37"/>
        <v/>
      </c>
      <c r="L1188" t="e">
        <f>IFERROR(INDEX(Teams!A:E,MATCH(Schedule!F1188,Teams!E:E,0),1),INDEX(Teams!G:K,MATCH(Schedule!F1188,Teams!K:K,0),1))</f>
        <v>#N/A</v>
      </c>
      <c r="M1188" t="e">
        <f>IFERROR(INDEX(Teams!A:E,MATCH(Schedule!H1188,Teams!E:E,0),1),INDEX(Teams!G:K,MATCH(Schedule!H1188,Teams!K:K,0),1))</f>
        <v>#N/A</v>
      </c>
    </row>
    <row r="1189" spans="1:13">
      <c r="A1189">
        <v>1188</v>
      </c>
      <c r="B1189" t="e">
        <f t="shared" si="36"/>
        <v>#N/A</v>
      </c>
      <c r="C1189" s="38">
        <v>36344</v>
      </c>
      <c r="D1189" t="s">
        <v>16</v>
      </c>
      <c r="E1189" t="s">
        <v>1193</v>
      </c>
      <c r="J1189" t="str">
        <f t="shared" si="37"/>
        <v/>
      </c>
      <c r="L1189" t="e">
        <f>IFERROR(INDEX(Teams!A:E,MATCH(Schedule!F1189,Teams!E:E,0),1),INDEX(Teams!G:K,MATCH(Schedule!F1189,Teams!K:K,0),1))</f>
        <v>#N/A</v>
      </c>
      <c r="M1189" t="e">
        <f>IFERROR(INDEX(Teams!A:E,MATCH(Schedule!H1189,Teams!E:E,0),1),INDEX(Teams!G:K,MATCH(Schedule!H1189,Teams!K:K,0),1))</f>
        <v>#N/A</v>
      </c>
    </row>
    <row r="1190" spans="1:13">
      <c r="A1190">
        <v>1189</v>
      </c>
      <c r="B1190" t="e">
        <f t="shared" si="36"/>
        <v>#N/A</v>
      </c>
      <c r="C1190" s="38">
        <v>36344</v>
      </c>
      <c r="D1190" t="s">
        <v>113</v>
      </c>
      <c r="E1190" t="s">
        <v>1194</v>
      </c>
      <c r="J1190" t="str">
        <f t="shared" si="37"/>
        <v/>
      </c>
      <c r="L1190" t="e">
        <f>IFERROR(INDEX(Teams!A:E,MATCH(Schedule!F1190,Teams!E:E,0),1),INDEX(Teams!G:K,MATCH(Schedule!F1190,Teams!K:K,0),1))</f>
        <v>#N/A</v>
      </c>
      <c r="M1190" t="e">
        <f>IFERROR(INDEX(Teams!A:E,MATCH(Schedule!H1190,Teams!E:E,0),1),INDEX(Teams!G:K,MATCH(Schedule!H1190,Teams!K:K,0),1))</f>
        <v>#N/A</v>
      </c>
    </row>
    <row r="1191" spans="1:13">
      <c r="A1191">
        <v>1190</v>
      </c>
      <c r="B1191" t="e">
        <f t="shared" si="36"/>
        <v>#N/A</v>
      </c>
      <c r="C1191" s="38">
        <v>36344</v>
      </c>
      <c r="D1191" t="s">
        <v>128</v>
      </c>
      <c r="E1191" t="s">
        <v>1195</v>
      </c>
      <c r="J1191" t="str">
        <f t="shared" si="37"/>
        <v/>
      </c>
      <c r="L1191" t="e">
        <f>IFERROR(INDEX(Teams!A:E,MATCH(Schedule!F1191,Teams!E:E,0),1),INDEX(Teams!G:K,MATCH(Schedule!F1191,Teams!K:K,0),1))</f>
        <v>#N/A</v>
      </c>
      <c r="M1191" t="e">
        <f>IFERROR(INDEX(Teams!A:E,MATCH(Schedule!H1191,Teams!E:E,0),1),INDEX(Teams!G:K,MATCH(Schedule!H1191,Teams!K:K,0),1))</f>
        <v>#N/A</v>
      </c>
    </row>
    <row r="1192" spans="1:13">
      <c r="A1192">
        <v>1191</v>
      </c>
      <c r="B1192" t="e">
        <f t="shared" si="36"/>
        <v>#N/A</v>
      </c>
      <c r="C1192" s="38">
        <v>36344</v>
      </c>
      <c r="D1192" t="s">
        <v>113</v>
      </c>
      <c r="E1192" t="s">
        <v>1196</v>
      </c>
      <c r="J1192" t="str">
        <f t="shared" si="37"/>
        <v/>
      </c>
      <c r="L1192" t="e">
        <f>IFERROR(INDEX(Teams!A:E,MATCH(Schedule!F1192,Teams!E:E,0),1),INDEX(Teams!G:K,MATCH(Schedule!F1192,Teams!K:K,0),1))</f>
        <v>#N/A</v>
      </c>
      <c r="M1192" t="e">
        <f>IFERROR(INDEX(Teams!A:E,MATCH(Schedule!H1192,Teams!E:E,0),1),INDEX(Teams!G:K,MATCH(Schedule!H1192,Teams!K:K,0),1))</f>
        <v>#N/A</v>
      </c>
    </row>
    <row r="1193" spans="1:13">
      <c r="A1193">
        <v>1192</v>
      </c>
      <c r="B1193" t="e">
        <f t="shared" si="36"/>
        <v>#N/A</v>
      </c>
      <c r="C1193" s="38">
        <v>36344</v>
      </c>
      <c r="D1193" t="s">
        <v>128</v>
      </c>
      <c r="E1193" t="s">
        <v>1197</v>
      </c>
      <c r="J1193" t="str">
        <f t="shared" si="37"/>
        <v/>
      </c>
      <c r="L1193" t="e">
        <f>IFERROR(INDEX(Teams!A:E,MATCH(Schedule!F1193,Teams!E:E,0),1),INDEX(Teams!G:K,MATCH(Schedule!F1193,Teams!K:K,0),1))</f>
        <v>#N/A</v>
      </c>
      <c r="M1193" t="e">
        <f>IFERROR(INDEX(Teams!A:E,MATCH(Schedule!H1193,Teams!E:E,0),1),INDEX(Teams!G:K,MATCH(Schedule!H1193,Teams!K:K,0),1))</f>
        <v>#N/A</v>
      </c>
    </row>
    <row r="1194" spans="1:13">
      <c r="A1194">
        <v>1193</v>
      </c>
      <c r="B1194" t="e">
        <f t="shared" si="36"/>
        <v>#N/A</v>
      </c>
      <c r="C1194" s="38">
        <v>36345</v>
      </c>
      <c r="D1194" t="s">
        <v>71</v>
      </c>
      <c r="E1194" t="s">
        <v>1198</v>
      </c>
      <c r="J1194" t="str">
        <f t="shared" si="37"/>
        <v/>
      </c>
      <c r="L1194" t="e">
        <f>IFERROR(INDEX(Teams!A:E,MATCH(Schedule!F1194,Teams!E:E,0),1),INDEX(Teams!G:K,MATCH(Schedule!F1194,Teams!K:K,0),1))</f>
        <v>#N/A</v>
      </c>
      <c r="M1194" t="e">
        <f>IFERROR(INDEX(Teams!A:E,MATCH(Schedule!H1194,Teams!E:E,0),1),INDEX(Teams!G:K,MATCH(Schedule!H1194,Teams!K:K,0),1))</f>
        <v>#N/A</v>
      </c>
    </row>
    <row r="1195" spans="1:13">
      <c r="A1195">
        <v>1194</v>
      </c>
      <c r="B1195" t="e">
        <f t="shared" si="36"/>
        <v>#N/A</v>
      </c>
      <c r="C1195" s="38">
        <v>36345</v>
      </c>
      <c r="D1195" t="s">
        <v>8</v>
      </c>
      <c r="E1195" t="s">
        <v>1199</v>
      </c>
      <c r="J1195" t="str">
        <f t="shared" si="37"/>
        <v/>
      </c>
      <c r="L1195" t="e">
        <f>IFERROR(INDEX(Teams!A:E,MATCH(Schedule!F1195,Teams!E:E,0),1),INDEX(Teams!G:K,MATCH(Schedule!F1195,Teams!K:K,0),1))</f>
        <v>#N/A</v>
      </c>
      <c r="M1195" t="e">
        <f>IFERROR(INDEX(Teams!A:E,MATCH(Schedule!H1195,Teams!E:E,0),1),INDEX(Teams!G:K,MATCH(Schedule!H1195,Teams!K:K,0),1))</f>
        <v>#N/A</v>
      </c>
    </row>
    <row r="1196" spans="1:13">
      <c r="A1196">
        <v>1195</v>
      </c>
      <c r="B1196" t="e">
        <f t="shared" si="36"/>
        <v>#N/A</v>
      </c>
      <c r="C1196" s="38">
        <v>36345</v>
      </c>
      <c r="D1196" t="s">
        <v>65</v>
      </c>
      <c r="E1196" t="s">
        <v>1200</v>
      </c>
      <c r="J1196" t="str">
        <f t="shared" si="37"/>
        <v/>
      </c>
      <c r="L1196" t="e">
        <f>IFERROR(INDEX(Teams!A:E,MATCH(Schedule!F1196,Teams!E:E,0),1),INDEX(Teams!G:K,MATCH(Schedule!F1196,Teams!K:K,0),1))</f>
        <v>#N/A</v>
      </c>
      <c r="M1196" t="e">
        <f>IFERROR(INDEX(Teams!A:E,MATCH(Schedule!H1196,Teams!E:E,0),1),INDEX(Teams!G:K,MATCH(Schedule!H1196,Teams!K:K,0),1))</f>
        <v>#N/A</v>
      </c>
    </row>
    <row r="1197" spans="1:13">
      <c r="A1197">
        <v>1196</v>
      </c>
      <c r="B1197" t="e">
        <f t="shared" si="36"/>
        <v>#N/A</v>
      </c>
      <c r="C1197" s="38">
        <v>36345</v>
      </c>
      <c r="D1197" t="s">
        <v>29</v>
      </c>
      <c r="E1197" t="s">
        <v>1201</v>
      </c>
      <c r="J1197" t="str">
        <f t="shared" si="37"/>
        <v/>
      </c>
      <c r="L1197" t="e">
        <f>IFERROR(INDEX(Teams!A:E,MATCH(Schedule!F1197,Teams!E:E,0),1),INDEX(Teams!G:K,MATCH(Schedule!F1197,Teams!K:K,0),1))</f>
        <v>#N/A</v>
      </c>
      <c r="M1197" t="e">
        <f>IFERROR(INDEX(Teams!A:E,MATCH(Schedule!H1197,Teams!E:E,0),1),INDEX(Teams!G:K,MATCH(Schedule!H1197,Teams!K:K,0),1))</f>
        <v>#N/A</v>
      </c>
    </row>
    <row r="1198" spans="1:13">
      <c r="A1198">
        <v>1197</v>
      </c>
      <c r="B1198" t="e">
        <f t="shared" si="36"/>
        <v>#N/A</v>
      </c>
      <c r="C1198" s="38">
        <v>36345</v>
      </c>
      <c r="D1198" t="s">
        <v>113</v>
      </c>
      <c r="E1198" t="s">
        <v>1202</v>
      </c>
      <c r="J1198" t="str">
        <f t="shared" si="37"/>
        <v/>
      </c>
      <c r="L1198" t="e">
        <f>IFERROR(INDEX(Teams!A:E,MATCH(Schedule!F1198,Teams!E:E,0),1),INDEX(Teams!G:K,MATCH(Schedule!F1198,Teams!K:K,0),1))</f>
        <v>#N/A</v>
      </c>
      <c r="M1198" t="e">
        <f>IFERROR(INDEX(Teams!A:E,MATCH(Schedule!H1198,Teams!E:E,0),1),INDEX(Teams!G:K,MATCH(Schedule!H1198,Teams!K:K,0),1))</f>
        <v>#N/A</v>
      </c>
    </row>
    <row r="1199" spans="1:13">
      <c r="A1199">
        <v>1198</v>
      </c>
      <c r="B1199" t="e">
        <f t="shared" si="36"/>
        <v>#N/A</v>
      </c>
      <c r="C1199" s="38">
        <v>36345</v>
      </c>
      <c r="D1199" t="s">
        <v>6</v>
      </c>
      <c r="E1199" t="s">
        <v>1203</v>
      </c>
      <c r="J1199" t="str">
        <f t="shared" si="37"/>
        <v/>
      </c>
      <c r="L1199" t="e">
        <f>IFERROR(INDEX(Teams!A:E,MATCH(Schedule!F1199,Teams!E:E,0),1),INDEX(Teams!G:K,MATCH(Schedule!F1199,Teams!K:K,0),1))</f>
        <v>#N/A</v>
      </c>
      <c r="M1199" t="e">
        <f>IFERROR(INDEX(Teams!A:E,MATCH(Schedule!H1199,Teams!E:E,0),1),INDEX(Teams!G:K,MATCH(Schedule!H1199,Teams!K:K,0),1))</f>
        <v>#N/A</v>
      </c>
    </row>
    <row r="1200" spans="1:13">
      <c r="A1200">
        <v>1199</v>
      </c>
      <c r="B1200" t="e">
        <f t="shared" si="36"/>
        <v>#N/A</v>
      </c>
      <c r="C1200" s="38">
        <v>36345</v>
      </c>
      <c r="D1200" t="s">
        <v>118</v>
      </c>
      <c r="E1200" t="s">
        <v>1204</v>
      </c>
      <c r="J1200" t="str">
        <f t="shared" si="37"/>
        <v/>
      </c>
      <c r="L1200" t="e">
        <f>IFERROR(INDEX(Teams!A:E,MATCH(Schedule!F1200,Teams!E:E,0),1),INDEX(Teams!G:K,MATCH(Schedule!F1200,Teams!K:K,0),1))</f>
        <v>#N/A</v>
      </c>
      <c r="M1200" t="e">
        <f>IFERROR(INDEX(Teams!A:E,MATCH(Schedule!H1200,Teams!E:E,0),1),INDEX(Teams!G:K,MATCH(Schedule!H1200,Teams!K:K,0),1))</f>
        <v>#N/A</v>
      </c>
    </row>
    <row r="1201" spans="1:13">
      <c r="A1201">
        <v>1200</v>
      </c>
      <c r="B1201" t="e">
        <f t="shared" si="36"/>
        <v>#N/A</v>
      </c>
      <c r="C1201" s="38">
        <v>36345</v>
      </c>
      <c r="D1201" t="s">
        <v>18</v>
      </c>
      <c r="E1201" t="s">
        <v>1205</v>
      </c>
      <c r="J1201" t="str">
        <f t="shared" si="37"/>
        <v/>
      </c>
      <c r="L1201" t="e">
        <f>IFERROR(INDEX(Teams!A:E,MATCH(Schedule!F1201,Teams!E:E,0),1),INDEX(Teams!G:K,MATCH(Schedule!F1201,Teams!K:K,0),1))</f>
        <v>#N/A</v>
      </c>
      <c r="M1201" t="e">
        <f>IFERROR(INDEX(Teams!A:E,MATCH(Schedule!H1201,Teams!E:E,0),1),INDEX(Teams!G:K,MATCH(Schedule!H1201,Teams!K:K,0),1))</f>
        <v>#N/A</v>
      </c>
    </row>
    <row r="1202" spans="1:13">
      <c r="A1202">
        <v>1201</v>
      </c>
      <c r="B1202" t="e">
        <f t="shared" si="36"/>
        <v>#N/A</v>
      </c>
      <c r="C1202" s="38">
        <v>36345</v>
      </c>
      <c r="D1202" t="s">
        <v>120</v>
      </c>
      <c r="E1202" t="s">
        <v>1096</v>
      </c>
      <c r="J1202" t="str">
        <f t="shared" si="37"/>
        <v/>
      </c>
      <c r="L1202" t="e">
        <f>IFERROR(INDEX(Teams!A:E,MATCH(Schedule!F1202,Teams!E:E,0),1),INDEX(Teams!G:K,MATCH(Schedule!F1202,Teams!K:K,0),1))</f>
        <v>#N/A</v>
      </c>
      <c r="M1202" t="e">
        <f>IFERROR(INDEX(Teams!A:E,MATCH(Schedule!H1202,Teams!E:E,0),1),INDEX(Teams!G:K,MATCH(Schedule!H1202,Teams!K:K,0),1))</f>
        <v>#N/A</v>
      </c>
    </row>
    <row r="1203" spans="1:13">
      <c r="A1203">
        <v>1202</v>
      </c>
      <c r="B1203" t="e">
        <f t="shared" si="36"/>
        <v>#N/A</v>
      </c>
      <c r="C1203" s="38">
        <v>36345</v>
      </c>
      <c r="D1203" t="s">
        <v>124</v>
      </c>
      <c r="E1203" t="s">
        <v>1206</v>
      </c>
      <c r="J1203" t="str">
        <f t="shared" si="37"/>
        <v/>
      </c>
      <c r="L1203" t="e">
        <f>IFERROR(INDEX(Teams!A:E,MATCH(Schedule!F1203,Teams!E:E,0),1),INDEX(Teams!G:K,MATCH(Schedule!F1203,Teams!K:K,0),1))</f>
        <v>#N/A</v>
      </c>
      <c r="M1203" t="e">
        <f>IFERROR(INDEX(Teams!A:E,MATCH(Schedule!H1203,Teams!E:E,0),1),INDEX(Teams!G:K,MATCH(Schedule!H1203,Teams!K:K,0),1))</f>
        <v>#N/A</v>
      </c>
    </row>
    <row r="1204" spans="1:13">
      <c r="A1204">
        <v>1203</v>
      </c>
      <c r="B1204" t="e">
        <f t="shared" si="36"/>
        <v>#N/A</v>
      </c>
      <c r="C1204" s="38">
        <v>36345</v>
      </c>
      <c r="D1204" t="s">
        <v>14</v>
      </c>
      <c r="E1204" t="s">
        <v>1207</v>
      </c>
      <c r="J1204" t="str">
        <f t="shared" si="37"/>
        <v/>
      </c>
      <c r="L1204" t="e">
        <f>IFERROR(INDEX(Teams!A:E,MATCH(Schedule!F1204,Teams!E:E,0),1),INDEX(Teams!G:K,MATCH(Schedule!F1204,Teams!K:K,0),1))</f>
        <v>#N/A</v>
      </c>
      <c r="M1204" t="e">
        <f>IFERROR(INDEX(Teams!A:E,MATCH(Schedule!H1204,Teams!E:E,0),1),INDEX(Teams!G:K,MATCH(Schedule!H1204,Teams!K:K,0),1))</f>
        <v>#N/A</v>
      </c>
    </row>
    <row r="1205" spans="1:13">
      <c r="A1205">
        <v>1204</v>
      </c>
      <c r="B1205" t="e">
        <f t="shared" si="36"/>
        <v>#N/A</v>
      </c>
      <c r="C1205" s="38">
        <v>36345</v>
      </c>
      <c r="D1205" t="s">
        <v>12</v>
      </c>
      <c r="E1205" t="s">
        <v>1208</v>
      </c>
      <c r="J1205" t="str">
        <f t="shared" si="37"/>
        <v/>
      </c>
      <c r="L1205" t="e">
        <f>IFERROR(INDEX(Teams!A:E,MATCH(Schedule!F1205,Teams!E:E,0),1),INDEX(Teams!G:K,MATCH(Schedule!F1205,Teams!K:K,0),1))</f>
        <v>#N/A</v>
      </c>
      <c r="M1205" t="e">
        <f>IFERROR(INDEX(Teams!A:E,MATCH(Schedule!H1205,Teams!E:E,0),1),INDEX(Teams!G:K,MATCH(Schedule!H1205,Teams!K:K,0),1))</f>
        <v>#N/A</v>
      </c>
    </row>
    <row r="1206" spans="1:13">
      <c r="A1206">
        <v>1205</v>
      </c>
      <c r="B1206" t="e">
        <f t="shared" si="36"/>
        <v>#N/A</v>
      </c>
      <c r="C1206" s="38">
        <v>36345</v>
      </c>
      <c r="D1206" t="s">
        <v>20</v>
      </c>
      <c r="E1206" t="s">
        <v>1209</v>
      </c>
      <c r="J1206" t="str">
        <f t="shared" si="37"/>
        <v/>
      </c>
      <c r="L1206" t="e">
        <f>IFERROR(INDEX(Teams!A:E,MATCH(Schedule!F1206,Teams!E:E,0),1),INDEX(Teams!G:K,MATCH(Schedule!F1206,Teams!K:K,0),1))</f>
        <v>#N/A</v>
      </c>
      <c r="M1206" t="e">
        <f>IFERROR(INDEX(Teams!A:E,MATCH(Schedule!H1206,Teams!E:E,0),1),INDEX(Teams!G:K,MATCH(Schedule!H1206,Teams!K:K,0),1))</f>
        <v>#N/A</v>
      </c>
    </row>
    <row r="1207" spans="1:13">
      <c r="A1207">
        <v>1206</v>
      </c>
      <c r="B1207" t="e">
        <f t="shared" si="36"/>
        <v>#N/A</v>
      </c>
      <c r="C1207" s="38">
        <v>36345</v>
      </c>
      <c r="D1207" t="s">
        <v>128</v>
      </c>
      <c r="E1207" t="s">
        <v>1210</v>
      </c>
      <c r="J1207" t="str">
        <f t="shared" si="37"/>
        <v/>
      </c>
      <c r="L1207" t="e">
        <f>IFERROR(INDEX(Teams!A:E,MATCH(Schedule!F1207,Teams!E:E,0),1),INDEX(Teams!G:K,MATCH(Schedule!F1207,Teams!K:K,0),1))</f>
        <v>#N/A</v>
      </c>
      <c r="M1207" t="e">
        <f>IFERROR(INDEX(Teams!A:E,MATCH(Schedule!H1207,Teams!E:E,0),1),INDEX(Teams!G:K,MATCH(Schedule!H1207,Teams!K:K,0),1))</f>
        <v>#N/A</v>
      </c>
    </row>
    <row r="1208" spans="1:13">
      <c r="A1208">
        <v>1207</v>
      </c>
      <c r="B1208" t="e">
        <f t="shared" si="36"/>
        <v>#N/A</v>
      </c>
      <c r="C1208" s="38">
        <v>36345</v>
      </c>
      <c r="D1208" t="s">
        <v>16</v>
      </c>
      <c r="E1208" t="s">
        <v>1211</v>
      </c>
      <c r="J1208" t="str">
        <f t="shared" si="37"/>
        <v/>
      </c>
      <c r="L1208" t="e">
        <f>IFERROR(INDEX(Teams!A:E,MATCH(Schedule!F1208,Teams!E:E,0),1),INDEX(Teams!G:K,MATCH(Schedule!F1208,Teams!K:K,0),1))</f>
        <v>#N/A</v>
      </c>
      <c r="M1208" t="e">
        <f>IFERROR(INDEX(Teams!A:E,MATCH(Schedule!H1208,Teams!E:E,0),1),INDEX(Teams!G:K,MATCH(Schedule!H1208,Teams!K:K,0),1))</f>
        <v>#N/A</v>
      </c>
    </row>
    <row r="1209" spans="1:13">
      <c r="A1209">
        <v>1208</v>
      </c>
      <c r="B1209" t="e">
        <f t="shared" si="36"/>
        <v>#N/A</v>
      </c>
      <c r="C1209" s="38">
        <v>36346</v>
      </c>
      <c r="D1209" t="s">
        <v>65</v>
      </c>
      <c r="E1209" t="s">
        <v>1212</v>
      </c>
      <c r="J1209" t="str">
        <f t="shared" si="37"/>
        <v/>
      </c>
      <c r="L1209" t="e">
        <f>IFERROR(INDEX(Teams!A:E,MATCH(Schedule!F1209,Teams!E:E,0),1),INDEX(Teams!G:K,MATCH(Schedule!F1209,Teams!K:K,0),1))</f>
        <v>#N/A</v>
      </c>
      <c r="M1209" t="e">
        <f>IFERROR(INDEX(Teams!A:E,MATCH(Schedule!H1209,Teams!E:E,0),1),INDEX(Teams!G:K,MATCH(Schedule!H1209,Teams!K:K,0),1))</f>
        <v>#N/A</v>
      </c>
    </row>
    <row r="1210" spans="1:13">
      <c r="A1210">
        <v>1209</v>
      </c>
      <c r="B1210" t="e">
        <f t="shared" si="36"/>
        <v>#N/A</v>
      </c>
      <c r="C1210" s="38">
        <v>36346</v>
      </c>
      <c r="D1210" t="s">
        <v>68</v>
      </c>
      <c r="E1210" t="s">
        <v>1213</v>
      </c>
      <c r="J1210" t="str">
        <f t="shared" si="37"/>
        <v/>
      </c>
      <c r="L1210" t="e">
        <f>IFERROR(INDEX(Teams!A:E,MATCH(Schedule!F1210,Teams!E:E,0),1),INDEX(Teams!G:K,MATCH(Schedule!F1210,Teams!K:K,0),1))</f>
        <v>#N/A</v>
      </c>
      <c r="M1210" t="e">
        <f>IFERROR(INDEX(Teams!A:E,MATCH(Schedule!H1210,Teams!E:E,0),1),INDEX(Teams!G:K,MATCH(Schedule!H1210,Teams!K:K,0),1))</f>
        <v>#N/A</v>
      </c>
    </row>
    <row r="1211" spans="1:13">
      <c r="A1211">
        <v>1210</v>
      </c>
      <c r="B1211" t="e">
        <f t="shared" si="36"/>
        <v>#N/A</v>
      </c>
      <c r="C1211" s="38">
        <v>36346</v>
      </c>
      <c r="D1211" t="s">
        <v>25</v>
      </c>
      <c r="E1211" t="s">
        <v>1214</v>
      </c>
      <c r="J1211" t="str">
        <f t="shared" si="37"/>
        <v/>
      </c>
      <c r="L1211" t="e">
        <f>IFERROR(INDEX(Teams!A:E,MATCH(Schedule!F1211,Teams!E:E,0),1),INDEX(Teams!G:K,MATCH(Schedule!F1211,Teams!K:K,0),1))</f>
        <v>#N/A</v>
      </c>
      <c r="M1211" t="e">
        <f>IFERROR(INDEX(Teams!A:E,MATCH(Schedule!H1211,Teams!E:E,0),1),INDEX(Teams!G:K,MATCH(Schedule!H1211,Teams!K:K,0),1))</f>
        <v>#N/A</v>
      </c>
    </row>
    <row r="1212" spans="1:13">
      <c r="A1212">
        <v>1211</v>
      </c>
      <c r="B1212" t="e">
        <f t="shared" si="36"/>
        <v>#N/A</v>
      </c>
      <c r="C1212" s="38">
        <v>36346</v>
      </c>
      <c r="D1212" t="s">
        <v>8</v>
      </c>
      <c r="E1212" t="s">
        <v>1215</v>
      </c>
      <c r="J1212" t="str">
        <f t="shared" si="37"/>
        <v/>
      </c>
      <c r="L1212" t="e">
        <f>IFERROR(INDEX(Teams!A:E,MATCH(Schedule!F1212,Teams!E:E,0),1),INDEX(Teams!G:K,MATCH(Schedule!F1212,Teams!K:K,0),1))</f>
        <v>#N/A</v>
      </c>
      <c r="M1212" t="e">
        <f>IFERROR(INDEX(Teams!A:E,MATCH(Schedule!H1212,Teams!E:E,0),1),INDEX(Teams!G:K,MATCH(Schedule!H1212,Teams!K:K,0),1))</f>
        <v>#N/A</v>
      </c>
    </row>
    <row r="1213" spans="1:13">
      <c r="A1213">
        <v>1212</v>
      </c>
      <c r="B1213" t="e">
        <f t="shared" si="36"/>
        <v>#N/A</v>
      </c>
      <c r="C1213" s="38">
        <v>36346</v>
      </c>
      <c r="D1213" t="s">
        <v>18</v>
      </c>
      <c r="E1213" t="s">
        <v>1082</v>
      </c>
      <c r="J1213" t="str">
        <f t="shared" si="37"/>
        <v/>
      </c>
      <c r="L1213" t="e">
        <f>IFERROR(INDEX(Teams!A:E,MATCH(Schedule!F1213,Teams!E:E,0),1),INDEX(Teams!G:K,MATCH(Schedule!F1213,Teams!K:K,0),1))</f>
        <v>#N/A</v>
      </c>
      <c r="M1213" t="e">
        <f>IFERROR(INDEX(Teams!A:E,MATCH(Schedule!H1213,Teams!E:E,0),1),INDEX(Teams!G:K,MATCH(Schedule!H1213,Teams!K:K,0),1))</f>
        <v>#N/A</v>
      </c>
    </row>
    <row r="1214" spans="1:13">
      <c r="A1214">
        <v>1213</v>
      </c>
      <c r="B1214" t="e">
        <f t="shared" si="36"/>
        <v>#N/A</v>
      </c>
      <c r="C1214" s="38">
        <v>36346</v>
      </c>
      <c r="D1214" t="s">
        <v>120</v>
      </c>
      <c r="E1214" t="s">
        <v>1216</v>
      </c>
      <c r="J1214" t="str">
        <f t="shared" si="37"/>
        <v/>
      </c>
      <c r="L1214" t="e">
        <f>IFERROR(INDEX(Teams!A:E,MATCH(Schedule!F1214,Teams!E:E,0),1),INDEX(Teams!G:K,MATCH(Schedule!F1214,Teams!K:K,0),1))</f>
        <v>#N/A</v>
      </c>
      <c r="M1214" t="e">
        <f>IFERROR(INDEX(Teams!A:E,MATCH(Schedule!H1214,Teams!E:E,0),1),INDEX(Teams!G:K,MATCH(Schedule!H1214,Teams!K:K,0),1))</f>
        <v>#N/A</v>
      </c>
    </row>
    <row r="1215" spans="1:13">
      <c r="A1215">
        <v>1214</v>
      </c>
      <c r="B1215" t="e">
        <f t="shared" si="36"/>
        <v>#N/A</v>
      </c>
      <c r="C1215" s="38">
        <v>36346</v>
      </c>
      <c r="D1215" t="s">
        <v>12</v>
      </c>
      <c r="E1215" t="s">
        <v>1217</v>
      </c>
      <c r="J1215" t="str">
        <f t="shared" si="37"/>
        <v/>
      </c>
      <c r="L1215" t="e">
        <f>IFERROR(INDEX(Teams!A:E,MATCH(Schedule!F1215,Teams!E:E,0),1),INDEX(Teams!G:K,MATCH(Schedule!F1215,Teams!K:K,0),1))</f>
        <v>#N/A</v>
      </c>
      <c r="M1215" t="e">
        <f>IFERROR(INDEX(Teams!A:E,MATCH(Schedule!H1215,Teams!E:E,0),1),INDEX(Teams!G:K,MATCH(Schedule!H1215,Teams!K:K,0),1))</f>
        <v>#N/A</v>
      </c>
    </row>
    <row r="1216" spans="1:13">
      <c r="A1216">
        <v>1215</v>
      </c>
      <c r="B1216" t="e">
        <f t="shared" si="36"/>
        <v>#N/A</v>
      </c>
      <c r="C1216" s="38">
        <v>36346</v>
      </c>
      <c r="D1216" t="s">
        <v>22</v>
      </c>
      <c r="E1216" t="s">
        <v>1218</v>
      </c>
      <c r="J1216" t="str">
        <f t="shared" si="37"/>
        <v/>
      </c>
      <c r="L1216" t="e">
        <f>IFERROR(INDEX(Teams!A:E,MATCH(Schedule!F1216,Teams!E:E,0),1),INDEX(Teams!G:K,MATCH(Schedule!F1216,Teams!K:K,0),1))</f>
        <v>#N/A</v>
      </c>
      <c r="M1216" t="e">
        <f>IFERROR(INDEX(Teams!A:E,MATCH(Schedule!H1216,Teams!E:E,0),1),INDEX(Teams!G:K,MATCH(Schedule!H1216,Teams!K:K,0),1))</f>
        <v>#N/A</v>
      </c>
    </row>
    <row r="1217" spans="1:13">
      <c r="A1217">
        <v>1216</v>
      </c>
      <c r="B1217" t="e">
        <f t="shared" si="36"/>
        <v>#N/A</v>
      </c>
      <c r="C1217" s="38">
        <v>36346</v>
      </c>
      <c r="D1217" t="s">
        <v>14</v>
      </c>
      <c r="E1217" t="s">
        <v>1112</v>
      </c>
      <c r="J1217" t="str">
        <f t="shared" si="37"/>
        <v/>
      </c>
      <c r="L1217" t="e">
        <f>IFERROR(INDEX(Teams!A:E,MATCH(Schedule!F1217,Teams!E:E,0),1),INDEX(Teams!G:K,MATCH(Schedule!F1217,Teams!K:K,0),1))</f>
        <v>#N/A</v>
      </c>
      <c r="M1217" t="e">
        <f>IFERROR(INDEX(Teams!A:E,MATCH(Schedule!H1217,Teams!E:E,0),1),INDEX(Teams!G:K,MATCH(Schedule!H1217,Teams!K:K,0),1))</f>
        <v>#N/A</v>
      </c>
    </row>
    <row r="1218" spans="1:13">
      <c r="A1218">
        <v>1217</v>
      </c>
      <c r="B1218" t="e">
        <f t="shared" si="36"/>
        <v>#N/A</v>
      </c>
      <c r="C1218" s="38">
        <v>36346</v>
      </c>
      <c r="D1218" t="s">
        <v>128</v>
      </c>
      <c r="E1218" t="s">
        <v>1219</v>
      </c>
      <c r="J1218" t="str">
        <f t="shared" si="37"/>
        <v/>
      </c>
      <c r="L1218" t="e">
        <f>IFERROR(INDEX(Teams!A:E,MATCH(Schedule!F1218,Teams!E:E,0),1),INDEX(Teams!G:K,MATCH(Schedule!F1218,Teams!K:K,0),1))</f>
        <v>#N/A</v>
      </c>
      <c r="M1218" t="e">
        <f>IFERROR(INDEX(Teams!A:E,MATCH(Schedule!H1218,Teams!E:E,0),1),INDEX(Teams!G:K,MATCH(Schedule!H1218,Teams!K:K,0),1))</f>
        <v>#N/A</v>
      </c>
    </row>
    <row r="1219" spans="1:13">
      <c r="A1219">
        <v>1218</v>
      </c>
      <c r="B1219" t="e">
        <f t="shared" ref="B1219:B1282" si="38">TEXT(C1219,"yyyymmdd")&amp;"_"&amp;L1219&amp;"@"&amp;M1219</f>
        <v>#N/A</v>
      </c>
      <c r="C1219" s="38">
        <v>36346</v>
      </c>
      <c r="D1219" t="s">
        <v>124</v>
      </c>
      <c r="E1219" t="s">
        <v>1220</v>
      </c>
      <c r="J1219" t="str">
        <f t="shared" ref="J1219:J1282" si="39">IF(I1219&gt;G1219,"W",IF(I1219=G1219,"","L"))</f>
        <v/>
      </c>
      <c r="L1219" t="e">
        <f>IFERROR(INDEX(Teams!A:E,MATCH(Schedule!F1219,Teams!E:E,0),1),INDEX(Teams!G:K,MATCH(Schedule!F1219,Teams!K:K,0),1))</f>
        <v>#N/A</v>
      </c>
      <c r="M1219" t="e">
        <f>IFERROR(INDEX(Teams!A:E,MATCH(Schedule!H1219,Teams!E:E,0),1),INDEX(Teams!G:K,MATCH(Schedule!H1219,Teams!K:K,0),1))</f>
        <v>#N/A</v>
      </c>
    </row>
    <row r="1220" spans="1:13">
      <c r="A1220">
        <v>1219</v>
      </c>
      <c r="B1220" t="e">
        <f t="shared" si="38"/>
        <v>#N/A</v>
      </c>
      <c r="C1220" s="38">
        <v>36346</v>
      </c>
      <c r="D1220" t="s">
        <v>0</v>
      </c>
      <c r="E1220" t="s">
        <v>1221</v>
      </c>
      <c r="J1220" t="str">
        <f t="shared" si="39"/>
        <v/>
      </c>
      <c r="L1220" t="e">
        <f>IFERROR(INDEX(Teams!A:E,MATCH(Schedule!F1220,Teams!E:E,0),1),INDEX(Teams!G:K,MATCH(Schedule!F1220,Teams!K:K,0),1))</f>
        <v>#N/A</v>
      </c>
      <c r="M1220" t="e">
        <f>IFERROR(INDEX(Teams!A:E,MATCH(Schedule!H1220,Teams!E:E,0),1),INDEX(Teams!G:K,MATCH(Schedule!H1220,Teams!K:K,0),1))</f>
        <v>#N/A</v>
      </c>
    </row>
    <row r="1221" spans="1:13">
      <c r="A1221">
        <v>1220</v>
      </c>
      <c r="B1221" t="e">
        <f t="shared" si="38"/>
        <v>#N/A</v>
      </c>
      <c r="C1221" s="38">
        <v>36347</v>
      </c>
      <c r="D1221" t="s">
        <v>115</v>
      </c>
      <c r="E1221" t="s">
        <v>1222</v>
      </c>
      <c r="J1221" t="str">
        <f t="shared" si="39"/>
        <v/>
      </c>
      <c r="L1221" t="e">
        <f>IFERROR(INDEX(Teams!A:E,MATCH(Schedule!F1221,Teams!E:E,0),1),INDEX(Teams!G:K,MATCH(Schedule!F1221,Teams!K:K,0),1))</f>
        <v>#N/A</v>
      </c>
      <c r="M1221" t="e">
        <f>IFERROR(INDEX(Teams!A:E,MATCH(Schedule!H1221,Teams!E:E,0),1),INDEX(Teams!G:K,MATCH(Schedule!H1221,Teams!K:K,0),1))</f>
        <v>#N/A</v>
      </c>
    </row>
    <row r="1222" spans="1:13">
      <c r="A1222">
        <v>1221</v>
      </c>
      <c r="B1222" t="e">
        <f t="shared" si="38"/>
        <v>#N/A</v>
      </c>
      <c r="C1222" s="38">
        <v>36347</v>
      </c>
      <c r="D1222" t="s">
        <v>68</v>
      </c>
      <c r="E1222" t="s">
        <v>1223</v>
      </c>
      <c r="J1222" t="str">
        <f t="shared" si="39"/>
        <v/>
      </c>
      <c r="L1222" t="e">
        <f>IFERROR(INDEX(Teams!A:E,MATCH(Schedule!F1222,Teams!E:E,0),1),INDEX(Teams!G:K,MATCH(Schedule!F1222,Teams!K:K,0),1))</f>
        <v>#N/A</v>
      </c>
      <c r="M1222" t="e">
        <f>IFERROR(INDEX(Teams!A:E,MATCH(Schedule!H1222,Teams!E:E,0),1),INDEX(Teams!G:K,MATCH(Schedule!H1222,Teams!K:K,0),1))</f>
        <v>#N/A</v>
      </c>
    </row>
    <row r="1223" spans="1:13">
      <c r="A1223">
        <v>1222</v>
      </c>
      <c r="B1223" t="e">
        <f t="shared" si="38"/>
        <v>#N/A</v>
      </c>
      <c r="C1223" s="38">
        <v>36347</v>
      </c>
      <c r="D1223" t="s">
        <v>29</v>
      </c>
      <c r="E1223" t="s">
        <v>1224</v>
      </c>
      <c r="J1223" t="str">
        <f t="shared" si="39"/>
        <v/>
      </c>
      <c r="L1223" t="e">
        <f>IFERROR(INDEX(Teams!A:E,MATCH(Schedule!F1223,Teams!E:E,0),1),INDEX(Teams!G:K,MATCH(Schedule!F1223,Teams!K:K,0),1))</f>
        <v>#N/A</v>
      </c>
      <c r="M1223" t="e">
        <f>IFERROR(INDEX(Teams!A:E,MATCH(Schedule!H1223,Teams!E:E,0),1),INDEX(Teams!G:K,MATCH(Schedule!H1223,Teams!K:K,0),1))</f>
        <v>#N/A</v>
      </c>
    </row>
    <row r="1224" spans="1:13">
      <c r="A1224">
        <v>1223</v>
      </c>
      <c r="B1224" t="e">
        <f t="shared" si="38"/>
        <v>#N/A</v>
      </c>
      <c r="C1224" s="38">
        <v>36347</v>
      </c>
      <c r="D1224" t="s">
        <v>71</v>
      </c>
      <c r="E1224" t="s">
        <v>1225</v>
      </c>
      <c r="J1224" t="str">
        <f t="shared" si="39"/>
        <v/>
      </c>
      <c r="L1224" t="e">
        <f>IFERROR(INDEX(Teams!A:E,MATCH(Schedule!F1224,Teams!E:E,0),1),INDEX(Teams!G:K,MATCH(Schedule!F1224,Teams!K:K,0),1))</f>
        <v>#N/A</v>
      </c>
      <c r="M1224" t="e">
        <f>IFERROR(INDEX(Teams!A:E,MATCH(Schedule!H1224,Teams!E:E,0),1),INDEX(Teams!G:K,MATCH(Schedule!H1224,Teams!K:K,0),1))</f>
        <v>#N/A</v>
      </c>
    </row>
    <row r="1225" spans="1:13">
      <c r="A1225">
        <v>1224</v>
      </c>
      <c r="B1225" t="e">
        <f t="shared" si="38"/>
        <v>#N/A</v>
      </c>
      <c r="C1225" s="38">
        <v>36347</v>
      </c>
      <c r="D1225" t="s">
        <v>25</v>
      </c>
      <c r="E1225" t="s">
        <v>1226</v>
      </c>
      <c r="J1225" t="str">
        <f t="shared" si="39"/>
        <v/>
      </c>
      <c r="L1225" t="e">
        <f>IFERROR(INDEX(Teams!A:E,MATCH(Schedule!F1225,Teams!E:E,0),1),INDEX(Teams!G:K,MATCH(Schedule!F1225,Teams!K:K,0),1))</f>
        <v>#N/A</v>
      </c>
      <c r="M1225" t="e">
        <f>IFERROR(INDEX(Teams!A:E,MATCH(Schedule!H1225,Teams!E:E,0),1),INDEX(Teams!G:K,MATCH(Schedule!H1225,Teams!K:K,0),1))</f>
        <v>#N/A</v>
      </c>
    </row>
    <row r="1226" spans="1:13">
      <c r="A1226">
        <v>1225</v>
      </c>
      <c r="B1226" t="e">
        <f t="shared" si="38"/>
        <v>#N/A</v>
      </c>
      <c r="C1226" s="38">
        <v>36347</v>
      </c>
      <c r="D1226" t="s">
        <v>8</v>
      </c>
      <c r="E1226" t="s">
        <v>1227</v>
      </c>
      <c r="J1226" t="str">
        <f t="shared" si="39"/>
        <v/>
      </c>
      <c r="L1226" t="e">
        <f>IFERROR(INDEX(Teams!A:E,MATCH(Schedule!F1226,Teams!E:E,0),1),INDEX(Teams!G:K,MATCH(Schedule!F1226,Teams!K:K,0),1))</f>
        <v>#N/A</v>
      </c>
      <c r="M1226" t="e">
        <f>IFERROR(INDEX(Teams!A:E,MATCH(Schedule!H1226,Teams!E:E,0),1),INDEX(Teams!G:K,MATCH(Schedule!H1226,Teams!K:K,0),1))</f>
        <v>#N/A</v>
      </c>
    </row>
    <row r="1227" spans="1:13">
      <c r="A1227">
        <v>1226</v>
      </c>
      <c r="B1227" t="e">
        <f t="shared" si="38"/>
        <v>#N/A</v>
      </c>
      <c r="C1227" s="38">
        <v>36347</v>
      </c>
      <c r="D1227" t="s">
        <v>10</v>
      </c>
      <c r="E1227" t="s">
        <v>1228</v>
      </c>
      <c r="J1227" t="str">
        <f t="shared" si="39"/>
        <v/>
      </c>
      <c r="L1227" t="e">
        <f>IFERROR(INDEX(Teams!A:E,MATCH(Schedule!F1227,Teams!E:E,0),1),INDEX(Teams!G:K,MATCH(Schedule!F1227,Teams!K:K,0),1))</f>
        <v>#N/A</v>
      </c>
      <c r="M1227" t="e">
        <f>IFERROR(INDEX(Teams!A:E,MATCH(Schedule!H1227,Teams!E:E,0),1),INDEX(Teams!G:K,MATCH(Schedule!H1227,Teams!K:K,0),1))</f>
        <v>#N/A</v>
      </c>
    </row>
    <row r="1228" spans="1:13">
      <c r="A1228">
        <v>1227</v>
      </c>
      <c r="B1228" t="e">
        <f t="shared" si="38"/>
        <v>#N/A</v>
      </c>
      <c r="C1228" s="38">
        <v>36347</v>
      </c>
      <c r="D1228" t="s">
        <v>126</v>
      </c>
      <c r="E1228" t="s">
        <v>1229</v>
      </c>
      <c r="J1228" t="str">
        <f t="shared" si="39"/>
        <v/>
      </c>
      <c r="L1228" t="e">
        <f>IFERROR(INDEX(Teams!A:E,MATCH(Schedule!F1228,Teams!E:E,0),1),INDEX(Teams!G:K,MATCH(Schedule!F1228,Teams!K:K,0),1))</f>
        <v>#N/A</v>
      </c>
      <c r="M1228" t="e">
        <f>IFERROR(INDEX(Teams!A:E,MATCH(Schedule!H1228,Teams!E:E,0),1),INDEX(Teams!G:K,MATCH(Schedule!H1228,Teams!K:K,0),1))</f>
        <v>#N/A</v>
      </c>
    </row>
    <row r="1229" spans="1:13">
      <c r="A1229">
        <v>1228</v>
      </c>
      <c r="B1229" t="e">
        <f t="shared" si="38"/>
        <v>#N/A</v>
      </c>
      <c r="C1229" s="38">
        <v>36347</v>
      </c>
      <c r="D1229" t="s">
        <v>120</v>
      </c>
      <c r="E1229" t="s">
        <v>1230</v>
      </c>
      <c r="J1229" t="str">
        <f t="shared" si="39"/>
        <v/>
      </c>
      <c r="L1229" t="e">
        <f>IFERROR(INDEX(Teams!A:E,MATCH(Schedule!F1229,Teams!E:E,0),1),INDEX(Teams!G:K,MATCH(Schedule!F1229,Teams!K:K,0),1))</f>
        <v>#N/A</v>
      </c>
      <c r="M1229" t="e">
        <f>IFERROR(INDEX(Teams!A:E,MATCH(Schedule!H1229,Teams!E:E,0),1),INDEX(Teams!G:K,MATCH(Schedule!H1229,Teams!K:K,0),1))</f>
        <v>#N/A</v>
      </c>
    </row>
    <row r="1230" spans="1:13">
      <c r="A1230">
        <v>1229</v>
      </c>
      <c r="B1230" t="e">
        <f t="shared" si="38"/>
        <v>#N/A</v>
      </c>
      <c r="C1230" s="38">
        <v>36347</v>
      </c>
      <c r="D1230" t="s">
        <v>12</v>
      </c>
      <c r="E1230" t="s">
        <v>1231</v>
      </c>
      <c r="J1230" t="str">
        <f t="shared" si="39"/>
        <v/>
      </c>
      <c r="L1230" t="e">
        <f>IFERROR(INDEX(Teams!A:E,MATCH(Schedule!F1230,Teams!E:E,0),1),INDEX(Teams!G:K,MATCH(Schedule!F1230,Teams!K:K,0),1))</f>
        <v>#N/A</v>
      </c>
      <c r="M1230" t="e">
        <f>IFERROR(INDEX(Teams!A:E,MATCH(Schedule!H1230,Teams!E:E,0),1),INDEX(Teams!G:K,MATCH(Schedule!H1230,Teams!K:K,0),1))</f>
        <v>#N/A</v>
      </c>
    </row>
    <row r="1231" spans="1:13">
      <c r="A1231">
        <v>1230</v>
      </c>
      <c r="B1231" t="e">
        <f t="shared" si="38"/>
        <v>#N/A</v>
      </c>
      <c r="C1231" s="38">
        <v>36347</v>
      </c>
      <c r="D1231" t="s">
        <v>18</v>
      </c>
      <c r="E1231" t="s">
        <v>1232</v>
      </c>
      <c r="J1231" t="str">
        <f t="shared" si="39"/>
        <v/>
      </c>
      <c r="L1231" t="e">
        <f>IFERROR(INDEX(Teams!A:E,MATCH(Schedule!F1231,Teams!E:E,0),1),INDEX(Teams!G:K,MATCH(Schedule!F1231,Teams!K:K,0),1))</f>
        <v>#N/A</v>
      </c>
      <c r="M1231" t="e">
        <f>IFERROR(INDEX(Teams!A:E,MATCH(Schedule!H1231,Teams!E:E,0),1),INDEX(Teams!G:K,MATCH(Schedule!H1231,Teams!K:K,0),1))</f>
        <v>#N/A</v>
      </c>
    </row>
    <row r="1232" spans="1:13">
      <c r="A1232">
        <v>1231</v>
      </c>
      <c r="B1232" t="e">
        <f t="shared" si="38"/>
        <v>#N/A</v>
      </c>
      <c r="C1232" s="38">
        <v>36347</v>
      </c>
      <c r="D1232" t="s">
        <v>22</v>
      </c>
      <c r="E1232" t="s">
        <v>1233</v>
      </c>
      <c r="J1232" t="str">
        <f t="shared" si="39"/>
        <v/>
      </c>
      <c r="L1232" t="e">
        <f>IFERROR(INDEX(Teams!A:E,MATCH(Schedule!F1232,Teams!E:E,0),1),INDEX(Teams!G:K,MATCH(Schedule!F1232,Teams!K:K,0),1))</f>
        <v>#N/A</v>
      </c>
      <c r="M1232" t="e">
        <f>IFERROR(INDEX(Teams!A:E,MATCH(Schedule!H1232,Teams!E:E,0),1),INDEX(Teams!G:K,MATCH(Schedule!H1232,Teams!K:K,0),1))</f>
        <v>#N/A</v>
      </c>
    </row>
    <row r="1233" spans="1:13">
      <c r="A1233">
        <v>1232</v>
      </c>
      <c r="B1233" t="e">
        <f t="shared" si="38"/>
        <v>#N/A</v>
      </c>
      <c r="C1233" s="38">
        <v>36347</v>
      </c>
      <c r="D1233" t="s">
        <v>128</v>
      </c>
      <c r="E1233" t="s">
        <v>1234</v>
      </c>
      <c r="J1233" t="str">
        <f t="shared" si="39"/>
        <v/>
      </c>
      <c r="L1233" t="e">
        <f>IFERROR(INDEX(Teams!A:E,MATCH(Schedule!F1233,Teams!E:E,0),1),INDEX(Teams!G:K,MATCH(Schedule!F1233,Teams!K:K,0),1))</f>
        <v>#N/A</v>
      </c>
      <c r="M1233" t="e">
        <f>IFERROR(INDEX(Teams!A:E,MATCH(Schedule!H1233,Teams!E:E,0),1),INDEX(Teams!G:K,MATCH(Schedule!H1233,Teams!K:K,0),1))</f>
        <v>#N/A</v>
      </c>
    </row>
    <row r="1234" spans="1:13">
      <c r="A1234">
        <v>1233</v>
      </c>
      <c r="B1234" t="e">
        <f t="shared" si="38"/>
        <v>#N/A</v>
      </c>
      <c r="C1234" s="38">
        <v>36347</v>
      </c>
      <c r="D1234" t="s">
        <v>124</v>
      </c>
      <c r="E1234" t="s">
        <v>1235</v>
      </c>
      <c r="J1234" t="str">
        <f t="shared" si="39"/>
        <v/>
      </c>
      <c r="L1234" t="e">
        <f>IFERROR(INDEX(Teams!A:E,MATCH(Schedule!F1234,Teams!E:E,0),1),INDEX(Teams!G:K,MATCH(Schedule!F1234,Teams!K:K,0),1))</f>
        <v>#N/A</v>
      </c>
      <c r="M1234" t="e">
        <f>IFERROR(INDEX(Teams!A:E,MATCH(Schedule!H1234,Teams!E:E,0),1),INDEX(Teams!G:K,MATCH(Schedule!H1234,Teams!K:K,0),1))</f>
        <v>#N/A</v>
      </c>
    </row>
    <row r="1235" spans="1:13">
      <c r="A1235">
        <v>1234</v>
      </c>
      <c r="B1235" t="e">
        <f t="shared" si="38"/>
        <v>#N/A</v>
      </c>
      <c r="C1235" s="38">
        <v>36347</v>
      </c>
      <c r="D1235" t="s">
        <v>0</v>
      </c>
      <c r="E1235" t="s">
        <v>1236</v>
      </c>
      <c r="J1235" t="str">
        <f t="shared" si="39"/>
        <v/>
      </c>
      <c r="L1235" t="e">
        <f>IFERROR(INDEX(Teams!A:E,MATCH(Schedule!F1235,Teams!E:E,0),1),INDEX(Teams!G:K,MATCH(Schedule!F1235,Teams!K:K,0),1))</f>
        <v>#N/A</v>
      </c>
      <c r="M1235" t="e">
        <f>IFERROR(INDEX(Teams!A:E,MATCH(Schedule!H1235,Teams!E:E,0),1),INDEX(Teams!G:K,MATCH(Schedule!H1235,Teams!K:K,0),1))</f>
        <v>#N/A</v>
      </c>
    </row>
    <row r="1236" spans="1:13">
      <c r="A1236">
        <v>1235</v>
      </c>
      <c r="B1236" t="e">
        <f t="shared" si="38"/>
        <v>#N/A</v>
      </c>
      <c r="C1236" s="38">
        <v>36348</v>
      </c>
      <c r="D1236" t="s">
        <v>115</v>
      </c>
      <c r="E1236" t="s">
        <v>1237</v>
      </c>
      <c r="J1236" t="str">
        <f t="shared" si="39"/>
        <v/>
      </c>
      <c r="L1236" t="e">
        <f>IFERROR(INDEX(Teams!A:E,MATCH(Schedule!F1236,Teams!E:E,0),1),INDEX(Teams!G:K,MATCH(Schedule!F1236,Teams!K:K,0),1))</f>
        <v>#N/A</v>
      </c>
      <c r="M1236" t="e">
        <f>IFERROR(INDEX(Teams!A:E,MATCH(Schedule!H1236,Teams!E:E,0),1),INDEX(Teams!G:K,MATCH(Schedule!H1236,Teams!K:K,0),1))</f>
        <v>#N/A</v>
      </c>
    </row>
    <row r="1237" spans="1:13">
      <c r="A1237">
        <v>1236</v>
      </c>
      <c r="B1237" t="e">
        <f t="shared" si="38"/>
        <v>#N/A</v>
      </c>
      <c r="C1237" s="38">
        <v>36348</v>
      </c>
      <c r="D1237" t="s">
        <v>68</v>
      </c>
      <c r="E1237" t="s">
        <v>1238</v>
      </c>
      <c r="J1237" t="str">
        <f t="shared" si="39"/>
        <v/>
      </c>
      <c r="L1237" t="e">
        <f>IFERROR(INDEX(Teams!A:E,MATCH(Schedule!F1237,Teams!E:E,0),1),INDEX(Teams!G:K,MATCH(Schedule!F1237,Teams!K:K,0),1))</f>
        <v>#N/A</v>
      </c>
      <c r="M1237" t="e">
        <f>IFERROR(INDEX(Teams!A:E,MATCH(Schedule!H1237,Teams!E:E,0),1),INDEX(Teams!G:K,MATCH(Schedule!H1237,Teams!K:K,0),1))</f>
        <v>#N/A</v>
      </c>
    </row>
    <row r="1238" spans="1:13">
      <c r="A1238">
        <v>1237</v>
      </c>
      <c r="B1238" t="e">
        <f t="shared" si="38"/>
        <v>#N/A</v>
      </c>
      <c r="C1238" s="38">
        <v>36348</v>
      </c>
      <c r="D1238" t="s">
        <v>29</v>
      </c>
      <c r="E1238" t="s">
        <v>1239</v>
      </c>
      <c r="J1238" t="str">
        <f t="shared" si="39"/>
        <v/>
      </c>
      <c r="L1238" t="e">
        <f>IFERROR(INDEX(Teams!A:E,MATCH(Schedule!F1238,Teams!E:E,0),1),INDEX(Teams!G:K,MATCH(Schedule!F1238,Teams!K:K,0),1))</f>
        <v>#N/A</v>
      </c>
      <c r="M1238" t="e">
        <f>IFERROR(INDEX(Teams!A:E,MATCH(Schedule!H1238,Teams!E:E,0),1),INDEX(Teams!G:K,MATCH(Schedule!H1238,Teams!K:K,0),1))</f>
        <v>#N/A</v>
      </c>
    </row>
    <row r="1239" spans="1:13">
      <c r="A1239">
        <v>1238</v>
      </c>
      <c r="B1239" t="e">
        <f t="shared" si="38"/>
        <v>#N/A</v>
      </c>
      <c r="C1239" s="38">
        <v>36348</v>
      </c>
      <c r="D1239" t="s">
        <v>71</v>
      </c>
      <c r="E1239" t="s">
        <v>1240</v>
      </c>
      <c r="J1239" t="str">
        <f t="shared" si="39"/>
        <v/>
      </c>
      <c r="L1239" t="e">
        <f>IFERROR(INDEX(Teams!A:E,MATCH(Schedule!F1239,Teams!E:E,0),1),INDEX(Teams!G:K,MATCH(Schedule!F1239,Teams!K:K,0),1))</f>
        <v>#N/A</v>
      </c>
      <c r="M1239" t="e">
        <f>IFERROR(INDEX(Teams!A:E,MATCH(Schedule!H1239,Teams!E:E,0),1),INDEX(Teams!G:K,MATCH(Schedule!H1239,Teams!K:K,0),1))</f>
        <v>#N/A</v>
      </c>
    </row>
    <row r="1240" spans="1:13">
      <c r="A1240">
        <v>1239</v>
      </c>
      <c r="B1240" t="e">
        <f t="shared" si="38"/>
        <v>#N/A</v>
      </c>
      <c r="C1240" s="38">
        <v>36348</v>
      </c>
      <c r="D1240" t="s">
        <v>25</v>
      </c>
      <c r="E1240" t="s">
        <v>1241</v>
      </c>
      <c r="J1240" t="str">
        <f t="shared" si="39"/>
        <v/>
      </c>
      <c r="L1240" t="e">
        <f>IFERROR(INDEX(Teams!A:E,MATCH(Schedule!F1240,Teams!E:E,0),1),INDEX(Teams!G:K,MATCH(Schedule!F1240,Teams!K:K,0),1))</f>
        <v>#N/A</v>
      </c>
      <c r="M1240" t="e">
        <f>IFERROR(INDEX(Teams!A:E,MATCH(Schedule!H1240,Teams!E:E,0),1),INDEX(Teams!G:K,MATCH(Schedule!H1240,Teams!K:K,0),1))</f>
        <v>#N/A</v>
      </c>
    </row>
    <row r="1241" spans="1:13">
      <c r="A1241">
        <v>1240</v>
      </c>
      <c r="B1241" t="e">
        <f t="shared" si="38"/>
        <v>#N/A</v>
      </c>
      <c r="C1241" s="38">
        <v>36348</v>
      </c>
      <c r="D1241" t="s">
        <v>8</v>
      </c>
      <c r="E1241" t="s">
        <v>1242</v>
      </c>
      <c r="J1241" t="str">
        <f t="shared" si="39"/>
        <v/>
      </c>
      <c r="L1241" t="e">
        <f>IFERROR(INDEX(Teams!A:E,MATCH(Schedule!F1241,Teams!E:E,0),1),INDEX(Teams!G:K,MATCH(Schedule!F1241,Teams!K:K,0),1))</f>
        <v>#N/A</v>
      </c>
      <c r="M1241" t="e">
        <f>IFERROR(INDEX(Teams!A:E,MATCH(Schedule!H1241,Teams!E:E,0),1),INDEX(Teams!G:K,MATCH(Schedule!H1241,Teams!K:K,0),1))</f>
        <v>#N/A</v>
      </c>
    </row>
    <row r="1242" spans="1:13">
      <c r="A1242">
        <v>1241</v>
      </c>
      <c r="B1242" t="e">
        <f t="shared" si="38"/>
        <v>#N/A</v>
      </c>
      <c r="C1242" s="38">
        <v>36348</v>
      </c>
      <c r="D1242" t="s">
        <v>10</v>
      </c>
      <c r="E1242" t="s">
        <v>165</v>
      </c>
      <c r="J1242" t="str">
        <f t="shared" si="39"/>
        <v/>
      </c>
      <c r="L1242" t="e">
        <f>IFERROR(INDEX(Teams!A:E,MATCH(Schedule!F1242,Teams!E:E,0),1),INDEX(Teams!G:K,MATCH(Schedule!F1242,Teams!K:K,0),1))</f>
        <v>#N/A</v>
      </c>
      <c r="M1242" t="e">
        <f>IFERROR(INDEX(Teams!A:E,MATCH(Schedule!H1242,Teams!E:E,0),1),INDEX(Teams!G:K,MATCH(Schedule!H1242,Teams!K:K,0),1))</f>
        <v>#N/A</v>
      </c>
    </row>
    <row r="1243" spans="1:13">
      <c r="A1243">
        <v>1242</v>
      </c>
      <c r="B1243" t="e">
        <f t="shared" si="38"/>
        <v>#N/A</v>
      </c>
      <c r="C1243" s="38">
        <v>36348</v>
      </c>
      <c r="D1243" t="s">
        <v>126</v>
      </c>
      <c r="E1243" t="s">
        <v>1243</v>
      </c>
      <c r="J1243" t="str">
        <f t="shared" si="39"/>
        <v/>
      </c>
      <c r="L1243" t="e">
        <f>IFERROR(INDEX(Teams!A:E,MATCH(Schedule!F1243,Teams!E:E,0),1),INDEX(Teams!G:K,MATCH(Schedule!F1243,Teams!K:K,0),1))</f>
        <v>#N/A</v>
      </c>
      <c r="M1243" t="e">
        <f>IFERROR(INDEX(Teams!A:E,MATCH(Schedule!H1243,Teams!E:E,0),1),INDEX(Teams!G:K,MATCH(Schedule!H1243,Teams!K:K,0),1))</f>
        <v>#N/A</v>
      </c>
    </row>
    <row r="1244" spans="1:13">
      <c r="A1244">
        <v>1243</v>
      </c>
      <c r="B1244" t="e">
        <f t="shared" si="38"/>
        <v>#N/A</v>
      </c>
      <c r="C1244" s="38">
        <v>36348</v>
      </c>
      <c r="D1244" t="s">
        <v>120</v>
      </c>
      <c r="E1244" t="s">
        <v>1244</v>
      </c>
      <c r="J1244" t="str">
        <f t="shared" si="39"/>
        <v/>
      </c>
      <c r="L1244" t="e">
        <f>IFERROR(INDEX(Teams!A:E,MATCH(Schedule!F1244,Teams!E:E,0),1),INDEX(Teams!G:K,MATCH(Schedule!F1244,Teams!K:K,0),1))</f>
        <v>#N/A</v>
      </c>
      <c r="M1244" t="e">
        <f>IFERROR(INDEX(Teams!A:E,MATCH(Schedule!H1244,Teams!E:E,0),1),INDEX(Teams!G:K,MATCH(Schedule!H1244,Teams!K:K,0),1))</f>
        <v>#N/A</v>
      </c>
    </row>
    <row r="1245" spans="1:13">
      <c r="A1245">
        <v>1244</v>
      </c>
      <c r="B1245" t="e">
        <f t="shared" si="38"/>
        <v>#N/A</v>
      </c>
      <c r="C1245" s="38">
        <v>36348</v>
      </c>
      <c r="D1245" t="s">
        <v>12</v>
      </c>
      <c r="E1245" t="s">
        <v>1245</v>
      </c>
      <c r="J1245" t="str">
        <f t="shared" si="39"/>
        <v/>
      </c>
      <c r="L1245" t="e">
        <f>IFERROR(INDEX(Teams!A:E,MATCH(Schedule!F1245,Teams!E:E,0),1),INDEX(Teams!G:K,MATCH(Schedule!F1245,Teams!K:K,0),1))</f>
        <v>#N/A</v>
      </c>
      <c r="M1245" t="e">
        <f>IFERROR(INDEX(Teams!A:E,MATCH(Schedule!H1245,Teams!E:E,0),1),INDEX(Teams!G:K,MATCH(Schedule!H1245,Teams!K:K,0),1))</f>
        <v>#N/A</v>
      </c>
    </row>
    <row r="1246" spans="1:13">
      <c r="A1246">
        <v>1245</v>
      </c>
      <c r="B1246" t="e">
        <f t="shared" si="38"/>
        <v>#N/A</v>
      </c>
      <c r="C1246" s="38">
        <v>36348</v>
      </c>
      <c r="D1246" t="s">
        <v>18</v>
      </c>
      <c r="E1246" t="s">
        <v>1246</v>
      </c>
      <c r="J1246" t="str">
        <f t="shared" si="39"/>
        <v/>
      </c>
      <c r="L1246" t="e">
        <f>IFERROR(INDEX(Teams!A:E,MATCH(Schedule!F1246,Teams!E:E,0),1),INDEX(Teams!G:K,MATCH(Schedule!F1246,Teams!K:K,0),1))</f>
        <v>#N/A</v>
      </c>
      <c r="M1246" t="e">
        <f>IFERROR(INDEX(Teams!A:E,MATCH(Schedule!H1246,Teams!E:E,0),1),INDEX(Teams!G:K,MATCH(Schedule!H1246,Teams!K:K,0),1))</f>
        <v>#N/A</v>
      </c>
    </row>
    <row r="1247" spans="1:13">
      <c r="A1247">
        <v>1246</v>
      </c>
      <c r="B1247" t="e">
        <f t="shared" si="38"/>
        <v>#N/A</v>
      </c>
      <c r="C1247" s="38">
        <v>36348</v>
      </c>
      <c r="D1247" t="s">
        <v>22</v>
      </c>
      <c r="E1247" t="s">
        <v>1247</v>
      </c>
      <c r="J1247" t="str">
        <f t="shared" si="39"/>
        <v/>
      </c>
      <c r="L1247" t="e">
        <f>IFERROR(INDEX(Teams!A:E,MATCH(Schedule!F1247,Teams!E:E,0),1),INDEX(Teams!G:K,MATCH(Schedule!F1247,Teams!K:K,0),1))</f>
        <v>#N/A</v>
      </c>
      <c r="M1247" t="e">
        <f>IFERROR(INDEX(Teams!A:E,MATCH(Schedule!H1247,Teams!E:E,0),1),INDEX(Teams!G:K,MATCH(Schedule!H1247,Teams!K:K,0),1))</f>
        <v>#N/A</v>
      </c>
    </row>
    <row r="1248" spans="1:13">
      <c r="A1248">
        <v>1247</v>
      </c>
      <c r="B1248" t="e">
        <f t="shared" si="38"/>
        <v>#N/A</v>
      </c>
      <c r="C1248" s="38">
        <v>36348</v>
      </c>
      <c r="D1248" t="s">
        <v>128</v>
      </c>
      <c r="E1248" t="s">
        <v>1248</v>
      </c>
      <c r="J1248" t="str">
        <f t="shared" si="39"/>
        <v/>
      </c>
      <c r="L1248" t="e">
        <f>IFERROR(INDEX(Teams!A:E,MATCH(Schedule!F1248,Teams!E:E,0),1),INDEX(Teams!G:K,MATCH(Schedule!F1248,Teams!K:K,0),1))</f>
        <v>#N/A</v>
      </c>
      <c r="M1248" t="e">
        <f>IFERROR(INDEX(Teams!A:E,MATCH(Schedule!H1248,Teams!E:E,0),1),INDEX(Teams!G:K,MATCH(Schedule!H1248,Teams!K:K,0),1))</f>
        <v>#N/A</v>
      </c>
    </row>
    <row r="1249" spans="1:13">
      <c r="A1249">
        <v>1248</v>
      </c>
      <c r="B1249" t="e">
        <f t="shared" si="38"/>
        <v>#N/A</v>
      </c>
      <c r="C1249" s="38">
        <v>36348</v>
      </c>
      <c r="D1249" t="s">
        <v>124</v>
      </c>
      <c r="E1249" t="s">
        <v>1249</v>
      </c>
      <c r="J1249" t="str">
        <f t="shared" si="39"/>
        <v/>
      </c>
      <c r="L1249" t="e">
        <f>IFERROR(INDEX(Teams!A:E,MATCH(Schedule!F1249,Teams!E:E,0),1),INDEX(Teams!G:K,MATCH(Schedule!F1249,Teams!K:K,0),1))</f>
        <v>#N/A</v>
      </c>
      <c r="M1249" t="e">
        <f>IFERROR(INDEX(Teams!A:E,MATCH(Schedule!H1249,Teams!E:E,0),1),INDEX(Teams!G:K,MATCH(Schedule!H1249,Teams!K:K,0),1))</f>
        <v>#N/A</v>
      </c>
    </row>
    <row r="1250" spans="1:13">
      <c r="A1250">
        <v>1249</v>
      </c>
      <c r="B1250" t="e">
        <f t="shared" si="38"/>
        <v>#N/A</v>
      </c>
      <c r="C1250" s="38">
        <v>36348</v>
      </c>
      <c r="D1250" t="s">
        <v>0</v>
      </c>
      <c r="E1250" t="s">
        <v>1250</v>
      </c>
      <c r="J1250" t="str">
        <f t="shared" si="39"/>
        <v/>
      </c>
      <c r="L1250" t="e">
        <f>IFERROR(INDEX(Teams!A:E,MATCH(Schedule!F1250,Teams!E:E,0),1),INDEX(Teams!G:K,MATCH(Schedule!F1250,Teams!K:K,0),1))</f>
        <v>#N/A</v>
      </c>
      <c r="M1250" t="e">
        <f>IFERROR(INDEX(Teams!A:E,MATCH(Schedule!H1250,Teams!E:E,0),1),INDEX(Teams!G:K,MATCH(Schedule!H1250,Teams!K:K,0),1))</f>
        <v>#N/A</v>
      </c>
    </row>
    <row r="1251" spans="1:13">
      <c r="A1251">
        <v>1250</v>
      </c>
      <c r="B1251" t="e">
        <f t="shared" si="38"/>
        <v>#N/A</v>
      </c>
      <c r="C1251" s="38">
        <v>36349</v>
      </c>
      <c r="D1251" t="s">
        <v>115</v>
      </c>
      <c r="E1251" t="s">
        <v>1251</v>
      </c>
      <c r="J1251" t="str">
        <f t="shared" si="39"/>
        <v/>
      </c>
      <c r="L1251" t="e">
        <f>IFERROR(INDEX(Teams!A:E,MATCH(Schedule!F1251,Teams!E:E,0),1),INDEX(Teams!G:K,MATCH(Schedule!F1251,Teams!K:K,0),1))</f>
        <v>#N/A</v>
      </c>
      <c r="M1251" t="e">
        <f>IFERROR(INDEX(Teams!A:E,MATCH(Schedule!H1251,Teams!E:E,0),1),INDEX(Teams!G:K,MATCH(Schedule!H1251,Teams!K:K,0),1))</f>
        <v>#N/A</v>
      </c>
    </row>
    <row r="1252" spans="1:13">
      <c r="A1252">
        <v>1251</v>
      </c>
      <c r="B1252" t="e">
        <f t="shared" si="38"/>
        <v>#N/A</v>
      </c>
      <c r="C1252" s="38">
        <v>36349</v>
      </c>
      <c r="D1252" t="s">
        <v>68</v>
      </c>
      <c r="E1252" t="s">
        <v>1238</v>
      </c>
      <c r="J1252" t="str">
        <f t="shared" si="39"/>
        <v/>
      </c>
      <c r="L1252" t="e">
        <f>IFERROR(INDEX(Teams!A:E,MATCH(Schedule!F1252,Teams!E:E,0),1),INDEX(Teams!G:K,MATCH(Schedule!F1252,Teams!K:K,0),1))</f>
        <v>#N/A</v>
      </c>
      <c r="M1252" t="e">
        <f>IFERROR(INDEX(Teams!A:E,MATCH(Schedule!H1252,Teams!E:E,0),1),INDEX(Teams!G:K,MATCH(Schedule!H1252,Teams!K:K,0),1))</f>
        <v>#N/A</v>
      </c>
    </row>
    <row r="1253" spans="1:13">
      <c r="A1253">
        <v>1252</v>
      </c>
      <c r="B1253" t="e">
        <f t="shared" si="38"/>
        <v>#N/A</v>
      </c>
      <c r="C1253" s="38">
        <v>36349</v>
      </c>
      <c r="D1253" t="s">
        <v>29</v>
      </c>
      <c r="E1253" t="s">
        <v>1252</v>
      </c>
      <c r="J1253" t="str">
        <f t="shared" si="39"/>
        <v/>
      </c>
      <c r="L1253" t="e">
        <f>IFERROR(INDEX(Teams!A:E,MATCH(Schedule!F1253,Teams!E:E,0),1),INDEX(Teams!G:K,MATCH(Schedule!F1253,Teams!K:K,0),1))</f>
        <v>#N/A</v>
      </c>
      <c r="M1253" t="e">
        <f>IFERROR(INDEX(Teams!A:E,MATCH(Schedule!H1253,Teams!E:E,0),1),INDEX(Teams!G:K,MATCH(Schedule!H1253,Teams!K:K,0),1))</f>
        <v>#N/A</v>
      </c>
    </row>
    <row r="1254" spans="1:13">
      <c r="A1254">
        <v>1253</v>
      </c>
      <c r="B1254" t="e">
        <f t="shared" si="38"/>
        <v>#N/A</v>
      </c>
      <c r="C1254" s="38">
        <v>36349</v>
      </c>
      <c r="D1254" t="s">
        <v>71</v>
      </c>
      <c r="E1254" t="s">
        <v>179</v>
      </c>
      <c r="J1254" t="str">
        <f t="shared" si="39"/>
        <v/>
      </c>
      <c r="L1254" t="e">
        <f>IFERROR(INDEX(Teams!A:E,MATCH(Schedule!F1254,Teams!E:E,0),1),INDEX(Teams!G:K,MATCH(Schedule!F1254,Teams!K:K,0),1))</f>
        <v>#N/A</v>
      </c>
      <c r="M1254" t="e">
        <f>IFERROR(INDEX(Teams!A:E,MATCH(Schedule!H1254,Teams!E:E,0),1),INDEX(Teams!G:K,MATCH(Schedule!H1254,Teams!K:K,0),1))</f>
        <v>#N/A</v>
      </c>
    </row>
    <row r="1255" spans="1:13">
      <c r="A1255">
        <v>1254</v>
      </c>
      <c r="B1255" t="e">
        <f t="shared" si="38"/>
        <v>#N/A</v>
      </c>
      <c r="C1255" s="38">
        <v>36349</v>
      </c>
      <c r="D1255" t="s">
        <v>10</v>
      </c>
      <c r="E1255" t="s">
        <v>1253</v>
      </c>
      <c r="J1255" t="str">
        <f t="shared" si="39"/>
        <v/>
      </c>
      <c r="L1255" t="e">
        <f>IFERROR(INDEX(Teams!A:E,MATCH(Schedule!F1255,Teams!E:E,0),1),INDEX(Teams!G:K,MATCH(Schedule!F1255,Teams!K:K,0),1))</f>
        <v>#N/A</v>
      </c>
      <c r="M1255" t="e">
        <f>IFERROR(INDEX(Teams!A:E,MATCH(Schedule!H1255,Teams!E:E,0),1),INDEX(Teams!G:K,MATCH(Schedule!H1255,Teams!K:K,0),1))</f>
        <v>#N/A</v>
      </c>
    </row>
    <row r="1256" spans="1:13">
      <c r="A1256">
        <v>1255</v>
      </c>
      <c r="B1256" t="e">
        <f t="shared" si="38"/>
        <v>#N/A</v>
      </c>
      <c r="C1256" s="38">
        <v>36349</v>
      </c>
      <c r="D1256" t="s">
        <v>126</v>
      </c>
      <c r="E1256" t="s">
        <v>1254</v>
      </c>
      <c r="J1256" t="str">
        <f t="shared" si="39"/>
        <v/>
      </c>
      <c r="L1256" t="e">
        <f>IFERROR(INDEX(Teams!A:E,MATCH(Schedule!F1256,Teams!E:E,0),1),INDEX(Teams!G:K,MATCH(Schedule!F1256,Teams!K:K,0),1))</f>
        <v>#N/A</v>
      </c>
      <c r="M1256" t="e">
        <f>IFERROR(INDEX(Teams!A:E,MATCH(Schedule!H1256,Teams!E:E,0),1),INDEX(Teams!G:K,MATCH(Schedule!H1256,Teams!K:K,0),1))</f>
        <v>#N/A</v>
      </c>
    </row>
    <row r="1257" spans="1:13">
      <c r="A1257">
        <v>1256</v>
      </c>
      <c r="B1257" t="e">
        <f t="shared" si="38"/>
        <v>#N/A</v>
      </c>
      <c r="C1257" s="38">
        <v>36349</v>
      </c>
      <c r="D1257" t="s">
        <v>12</v>
      </c>
      <c r="E1257" t="s">
        <v>1255</v>
      </c>
      <c r="J1257" t="str">
        <f t="shared" si="39"/>
        <v/>
      </c>
      <c r="L1257" t="e">
        <f>IFERROR(INDEX(Teams!A:E,MATCH(Schedule!F1257,Teams!E:E,0),1),INDEX(Teams!G:K,MATCH(Schedule!F1257,Teams!K:K,0),1))</f>
        <v>#N/A</v>
      </c>
      <c r="M1257" t="e">
        <f>IFERROR(INDEX(Teams!A:E,MATCH(Schedule!H1257,Teams!E:E,0),1),INDEX(Teams!G:K,MATCH(Schedule!H1257,Teams!K:K,0),1))</f>
        <v>#N/A</v>
      </c>
    </row>
    <row r="1258" spans="1:13">
      <c r="A1258">
        <v>1257</v>
      </c>
      <c r="B1258" t="e">
        <f t="shared" si="38"/>
        <v>#N/A</v>
      </c>
      <c r="C1258" s="38">
        <v>36349</v>
      </c>
      <c r="D1258" t="s">
        <v>18</v>
      </c>
      <c r="E1258" t="s">
        <v>1256</v>
      </c>
      <c r="J1258" t="str">
        <f t="shared" si="39"/>
        <v/>
      </c>
      <c r="L1258" t="e">
        <f>IFERROR(INDEX(Teams!A:E,MATCH(Schedule!F1258,Teams!E:E,0),1),INDEX(Teams!G:K,MATCH(Schedule!F1258,Teams!K:K,0),1))</f>
        <v>#N/A</v>
      </c>
      <c r="M1258" t="e">
        <f>IFERROR(INDEX(Teams!A:E,MATCH(Schedule!H1258,Teams!E:E,0),1),INDEX(Teams!G:K,MATCH(Schedule!H1258,Teams!K:K,0),1))</f>
        <v>#N/A</v>
      </c>
    </row>
    <row r="1259" spans="1:13">
      <c r="A1259">
        <v>1258</v>
      </c>
      <c r="B1259" t="e">
        <f t="shared" si="38"/>
        <v>#N/A</v>
      </c>
      <c r="C1259" s="38">
        <v>36349</v>
      </c>
      <c r="D1259" t="s">
        <v>22</v>
      </c>
      <c r="E1259" t="s">
        <v>1257</v>
      </c>
      <c r="J1259" t="str">
        <f t="shared" si="39"/>
        <v/>
      </c>
      <c r="L1259" t="e">
        <f>IFERROR(INDEX(Teams!A:E,MATCH(Schedule!F1259,Teams!E:E,0),1),INDEX(Teams!G:K,MATCH(Schedule!F1259,Teams!K:K,0),1))</f>
        <v>#N/A</v>
      </c>
      <c r="M1259" t="e">
        <f>IFERROR(INDEX(Teams!A:E,MATCH(Schedule!H1259,Teams!E:E,0),1),INDEX(Teams!G:K,MATCH(Schedule!H1259,Teams!K:K,0),1))</f>
        <v>#N/A</v>
      </c>
    </row>
    <row r="1260" spans="1:13">
      <c r="A1260">
        <v>1259</v>
      </c>
      <c r="B1260" t="e">
        <f t="shared" si="38"/>
        <v>#N/A</v>
      </c>
      <c r="C1260" s="38">
        <v>36349</v>
      </c>
      <c r="D1260" t="s">
        <v>128</v>
      </c>
      <c r="E1260" t="s">
        <v>1258</v>
      </c>
      <c r="J1260" t="str">
        <f t="shared" si="39"/>
        <v/>
      </c>
      <c r="L1260" t="e">
        <f>IFERROR(INDEX(Teams!A:E,MATCH(Schedule!F1260,Teams!E:E,0),1),INDEX(Teams!G:K,MATCH(Schedule!F1260,Teams!K:K,0),1))</f>
        <v>#N/A</v>
      </c>
      <c r="M1260" t="e">
        <f>IFERROR(INDEX(Teams!A:E,MATCH(Schedule!H1260,Teams!E:E,0),1),INDEX(Teams!G:K,MATCH(Schedule!H1260,Teams!K:K,0),1))</f>
        <v>#N/A</v>
      </c>
    </row>
    <row r="1261" spans="1:13">
      <c r="A1261">
        <v>1260</v>
      </c>
      <c r="B1261" t="e">
        <f t="shared" si="38"/>
        <v>#N/A</v>
      </c>
      <c r="C1261" s="38">
        <v>36349</v>
      </c>
      <c r="D1261" t="s">
        <v>124</v>
      </c>
      <c r="E1261" t="s">
        <v>1259</v>
      </c>
      <c r="J1261" t="str">
        <f t="shared" si="39"/>
        <v/>
      </c>
      <c r="L1261" t="e">
        <f>IFERROR(INDEX(Teams!A:E,MATCH(Schedule!F1261,Teams!E:E,0),1),INDEX(Teams!G:K,MATCH(Schedule!F1261,Teams!K:K,0),1))</f>
        <v>#N/A</v>
      </c>
      <c r="M1261" t="e">
        <f>IFERROR(INDEX(Teams!A:E,MATCH(Schedule!H1261,Teams!E:E,0),1),INDEX(Teams!G:K,MATCH(Schedule!H1261,Teams!K:K,0),1))</f>
        <v>#N/A</v>
      </c>
    </row>
    <row r="1262" spans="1:13">
      <c r="A1262">
        <v>1261</v>
      </c>
      <c r="B1262" t="e">
        <f t="shared" si="38"/>
        <v>#N/A</v>
      </c>
      <c r="C1262" s="38">
        <v>36350</v>
      </c>
      <c r="D1262" t="s">
        <v>63</v>
      </c>
      <c r="E1262" t="s">
        <v>1260</v>
      </c>
      <c r="J1262" t="str">
        <f t="shared" si="39"/>
        <v/>
      </c>
      <c r="L1262" t="e">
        <f>IFERROR(INDEX(Teams!A:E,MATCH(Schedule!F1262,Teams!E:E,0),1),INDEX(Teams!G:K,MATCH(Schedule!F1262,Teams!K:K,0),1))</f>
        <v>#N/A</v>
      </c>
      <c r="M1262" t="e">
        <f>IFERROR(INDEX(Teams!A:E,MATCH(Schedule!H1262,Teams!E:E,0),1),INDEX(Teams!G:K,MATCH(Schedule!H1262,Teams!K:K,0),1))</f>
        <v>#N/A</v>
      </c>
    </row>
    <row r="1263" spans="1:13">
      <c r="A1263">
        <v>1262</v>
      </c>
      <c r="B1263" t="e">
        <f t="shared" si="38"/>
        <v>#N/A</v>
      </c>
      <c r="C1263" s="38">
        <v>36350</v>
      </c>
      <c r="D1263" t="s">
        <v>128</v>
      </c>
      <c r="E1263" t="s">
        <v>1261</v>
      </c>
      <c r="J1263" t="str">
        <f t="shared" si="39"/>
        <v/>
      </c>
      <c r="L1263" t="e">
        <f>IFERROR(INDEX(Teams!A:E,MATCH(Schedule!F1263,Teams!E:E,0),1),INDEX(Teams!G:K,MATCH(Schedule!F1263,Teams!K:K,0),1))</f>
        <v>#N/A</v>
      </c>
      <c r="M1263" t="e">
        <f>IFERROR(INDEX(Teams!A:E,MATCH(Schedule!H1263,Teams!E:E,0),1),INDEX(Teams!G:K,MATCH(Schedule!H1263,Teams!K:K,0),1))</f>
        <v>#N/A</v>
      </c>
    </row>
    <row r="1264" spans="1:13">
      <c r="A1264">
        <v>1263</v>
      </c>
      <c r="B1264" t="e">
        <f t="shared" si="38"/>
        <v>#N/A</v>
      </c>
      <c r="C1264" s="38">
        <v>36350</v>
      </c>
      <c r="D1264" t="s">
        <v>120</v>
      </c>
      <c r="E1264" t="s">
        <v>1262</v>
      </c>
      <c r="J1264" t="str">
        <f t="shared" si="39"/>
        <v/>
      </c>
      <c r="L1264" t="e">
        <f>IFERROR(INDEX(Teams!A:E,MATCH(Schedule!F1264,Teams!E:E,0),1),INDEX(Teams!G:K,MATCH(Schedule!F1264,Teams!K:K,0),1))</f>
        <v>#N/A</v>
      </c>
      <c r="M1264" t="e">
        <f>IFERROR(INDEX(Teams!A:E,MATCH(Schedule!H1264,Teams!E:E,0),1),INDEX(Teams!G:K,MATCH(Schedule!H1264,Teams!K:K,0),1))</f>
        <v>#N/A</v>
      </c>
    </row>
    <row r="1265" spans="1:13">
      <c r="A1265">
        <v>1264</v>
      </c>
      <c r="B1265" t="e">
        <f t="shared" si="38"/>
        <v>#N/A</v>
      </c>
      <c r="C1265" s="38">
        <v>36350</v>
      </c>
      <c r="D1265" t="s">
        <v>22</v>
      </c>
      <c r="E1265" t="s">
        <v>1263</v>
      </c>
      <c r="J1265" t="str">
        <f t="shared" si="39"/>
        <v/>
      </c>
      <c r="L1265" t="e">
        <f>IFERROR(INDEX(Teams!A:E,MATCH(Schedule!F1265,Teams!E:E,0),1),INDEX(Teams!G:K,MATCH(Schedule!F1265,Teams!K:K,0),1))</f>
        <v>#N/A</v>
      </c>
      <c r="M1265" t="e">
        <f>IFERROR(INDEX(Teams!A:E,MATCH(Schedule!H1265,Teams!E:E,0),1),INDEX(Teams!G:K,MATCH(Schedule!H1265,Teams!K:K,0),1))</f>
        <v>#N/A</v>
      </c>
    </row>
    <row r="1266" spans="1:13">
      <c r="A1266">
        <v>1265</v>
      </c>
      <c r="B1266" t="e">
        <f t="shared" si="38"/>
        <v>#N/A</v>
      </c>
      <c r="C1266" s="38">
        <v>36350</v>
      </c>
      <c r="D1266" t="s">
        <v>71</v>
      </c>
      <c r="E1266" t="s">
        <v>1264</v>
      </c>
      <c r="J1266" t="str">
        <f t="shared" si="39"/>
        <v/>
      </c>
      <c r="L1266" t="e">
        <f>IFERROR(INDEX(Teams!A:E,MATCH(Schedule!F1266,Teams!E:E,0),1),INDEX(Teams!G:K,MATCH(Schedule!F1266,Teams!K:K,0),1))</f>
        <v>#N/A</v>
      </c>
      <c r="M1266" t="e">
        <f>IFERROR(INDEX(Teams!A:E,MATCH(Schedule!H1266,Teams!E:E,0),1),INDEX(Teams!G:K,MATCH(Schedule!H1266,Teams!K:K,0),1))</f>
        <v>#N/A</v>
      </c>
    </row>
    <row r="1267" spans="1:13">
      <c r="A1267">
        <v>1266</v>
      </c>
      <c r="B1267" t="e">
        <f t="shared" si="38"/>
        <v>#N/A</v>
      </c>
      <c r="C1267" s="38">
        <v>36350</v>
      </c>
      <c r="D1267" t="s">
        <v>113</v>
      </c>
      <c r="E1267" t="s">
        <v>1265</v>
      </c>
      <c r="J1267" t="str">
        <f t="shared" si="39"/>
        <v/>
      </c>
      <c r="L1267" t="e">
        <f>IFERROR(INDEX(Teams!A:E,MATCH(Schedule!F1267,Teams!E:E,0),1),INDEX(Teams!G:K,MATCH(Schedule!F1267,Teams!K:K,0),1))</f>
        <v>#N/A</v>
      </c>
      <c r="M1267" t="e">
        <f>IFERROR(INDEX(Teams!A:E,MATCH(Schedule!H1267,Teams!E:E,0),1),INDEX(Teams!G:K,MATCH(Schedule!H1267,Teams!K:K,0),1))</f>
        <v>#N/A</v>
      </c>
    </row>
    <row r="1268" spans="1:13">
      <c r="A1268">
        <v>1267</v>
      </c>
      <c r="B1268" t="e">
        <f t="shared" si="38"/>
        <v>#N/A</v>
      </c>
      <c r="C1268" s="38">
        <v>36350</v>
      </c>
      <c r="D1268" t="s">
        <v>2</v>
      </c>
      <c r="E1268" t="s">
        <v>1266</v>
      </c>
      <c r="J1268" t="str">
        <f t="shared" si="39"/>
        <v/>
      </c>
      <c r="L1268" t="e">
        <f>IFERROR(INDEX(Teams!A:E,MATCH(Schedule!F1268,Teams!E:E,0),1),INDEX(Teams!G:K,MATCH(Schedule!F1268,Teams!K:K,0),1))</f>
        <v>#N/A</v>
      </c>
      <c r="M1268" t="e">
        <f>IFERROR(INDEX(Teams!A:E,MATCH(Schedule!H1268,Teams!E:E,0),1),INDEX(Teams!G:K,MATCH(Schedule!H1268,Teams!K:K,0),1))</f>
        <v>#N/A</v>
      </c>
    </row>
    <row r="1269" spans="1:13">
      <c r="A1269">
        <v>1268</v>
      </c>
      <c r="B1269" t="e">
        <f t="shared" si="38"/>
        <v>#N/A</v>
      </c>
      <c r="C1269" s="38">
        <v>36350</v>
      </c>
      <c r="D1269" t="s">
        <v>115</v>
      </c>
      <c r="E1269" t="s">
        <v>1267</v>
      </c>
      <c r="J1269" t="str">
        <f t="shared" si="39"/>
        <v/>
      </c>
      <c r="L1269" t="e">
        <f>IFERROR(INDEX(Teams!A:E,MATCH(Schedule!F1269,Teams!E:E,0),1),INDEX(Teams!G:K,MATCH(Schedule!F1269,Teams!K:K,0),1))</f>
        <v>#N/A</v>
      </c>
      <c r="M1269" t="e">
        <f>IFERROR(INDEX(Teams!A:E,MATCH(Schedule!H1269,Teams!E:E,0),1),INDEX(Teams!G:K,MATCH(Schedule!H1269,Teams!K:K,0),1))</f>
        <v>#N/A</v>
      </c>
    </row>
    <row r="1270" spans="1:13">
      <c r="A1270">
        <v>1269</v>
      </c>
      <c r="B1270" t="e">
        <f t="shared" si="38"/>
        <v>#N/A</v>
      </c>
      <c r="C1270" s="38">
        <v>36350</v>
      </c>
      <c r="D1270" t="s">
        <v>124</v>
      </c>
      <c r="E1270" t="s">
        <v>1268</v>
      </c>
      <c r="J1270" t="str">
        <f t="shared" si="39"/>
        <v/>
      </c>
      <c r="L1270" t="e">
        <f>IFERROR(INDEX(Teams!A:E,MATCH(Schedule!F1270,Teams!E:E,0),1),INDEX(Teams!G:K,MATCH(Schedule!F1270,Teams!K:K,0),1))</f>
        <v>#N/A</v>
      </c>
      <c r="M1270" t="e">
        <f>IFERROR(INDEX(Teams!A:E,MATCH(Schedule!H1270,Teams!E:E,0),1),INDEX(Teams!G:K,MATCH(Schedule!H1270,Teams!K:K,0),1))</f>
        <v>#N/A</v>
      </c>
    </row>
    <row r="1271" spans="1:13">
      <c r="A1271">
        <v>1270</v>
      </c>
      <c r="B1271" t="e">
        <f t="shared" si="38"/>
        <v>#N/A</v>
      </c>
      <c r="C1271" s="38">
        <v>36350</v>
      </c>
      <c r="D1271" t="s">
        <v>126</v>
      </c>
      <c r="E1271" t="s">
        <v>1269</v>
      </c>
      <c r="J1271" t="str">
        <f t="shared" si="39"/>
        <v/>
      </c>
      <c r="L1271" t="e">
        <f>IFERROR(INDEX(Teams!A:E,MATCH(Schedule!F1271,Teams!E:E,0),1),INDEX(Teams!G:K,MATCH(Schedule!F1271,Teams!K:K,0),1))</f>
        <v>#N/A</v>
      </c>
      <c r="M1271" t="e">
        <f>IFERROR(INDEX(Teams!A:E,MATCH(Schedule!H1271,Teams!E:E,0),1),INDEX(Teams!G:K,MATCH(Schedule!H1271,Teams!K:K,0),1))</f>
        <v>#N/A</v>
      </c>
    </row>
    <row r="1272" spans="1:13">
      <c r="A1272">
        <v>1271</v>
      </c>
      <c r="B1272" t="e">
        <f t="shared" si="38"/>
        <v>#N/A</v>
      </c>
      <c r="C1272" s="38">
        <v>36350</v>
      </c>
      <c r="D1272" t="s">
        <v>29</v>
      </c>
      <c r="E1272" t="s">
        <v>1270</v>
      </c>
      <c r="J1272" t="str">
        <f t="shared" si="39"/>
        <v/>
      </c>
      <c r="L1272" t="e">
        <f>IFERROR(INDEX(Teams!A:E,MATCH(Schedule!F1272,Teams!E:E,0),1),INDEX(Teams!G:K,MATCH(Schedule!F1272,Teams!K:K,0),1))</f>
        <v>#N/A</v>
      </c>
      <c r="M1272" t="e">
        <f>IFERROR(INDEX(Teams!A:E,MATCH(Schedule!H1272,Teams!E:E,0),1),INDEX(Teams!G:K,MATCH(Schedule!H1272,Teams!K:K,0),1))</f>
        <v>#N/A</v>
      </c>
    </row>
    <row r="1273" spans="1:13">
      <c r="A1273">
        <v>1272</v>
      </c>
      <c r="B1273" t="e">
        <f t="shared" si="38"/>
        <v>#N/A</v>
      </c>
      <c r="C1273" s="38">
        <v>36350</v>
      </c>
      <c r="D1273" t="s">
        <v>16</v>
      </c>
      <c r="E1273" t="s">
        <v>1271</v>
      </c>
      <c r="J1273" t="str">
        <f t="shared" si="39"/>
        <v/>
      </c>
      <c r="L1273" t="e">
        <f>IFERROR(INDEX(Teams!A:E,MATCH(Schedule!F1273,Teams!E:E,0),1),INDEX(Teams!G:K,MATCH(Schedule!F1273,Teams!K:K,0),1))</f>
        <v>#N/A</v>
      </c>
      <c r="M1273" t="e">
        <f>IFERROR(INDEX(Teams!A:E,MATCH(Schedule!H1273,Teams!E:E,0),1),INDEX(Teams!G:K,MATCH(Schedule!H1273,Teams!K:K,0),1))</f>
        <v>#N/A</v>
      </c>
    </row>
    <row r="1274" spans="1:13">
      <c r="A1274">
        <v>1273</v>
      </c>
      <c r="B1274" t="e">
        <f t="shared" si="38"/>
        <v>#N/A</v>
      </c>
      <c r="C1274" s="38">
        <v>36350</v>
      </c>
      <c r="D1274" t="s">
        <v>20</v>
      </c>
      <c r="E1274" t="s">
        <v>1272</v>
      </c>
      <c r="J1274" t="str">
        <f t="shared" si="39"/>
        <v/>
      </c>
      <c r="L1274" t="e">
        <f>IFERROR(INDEX(Teams!A:E,MATCH(Schedule!F1274,Teams!E:E,0),1),INDEX(Teams!G:K,MATCH(Schedule!F1274,Teams!K:K,0),1))</f>
        <v>#N/A</v>
      </c>
      <c r="M1274" t="e">
        <f>IFERROR(INDEX(Teams!A:E,MATCH(Schedule!H1274,Teams!E:E,0),1),INDEX(Teams!G:K,MATCH(Schedule!H1274,Teams!K:K,0),1))</f>
        <v>#N/A</v>
      </c>
    </row>
    <row r="1275" spans="1:13">
      <c r="A1275">
        <v>1274</v>
      </c>
      <c r="B1275" t="e">
        <f t="shared" si="38"/>
        <v>#N/A</v>
      </c>
      <c r="C1275" s="38">
        <v>36350</v>
      </c>
      <c r="D1275" t="s">
        <v>0</v>
      </c>
      <c r="E1275" t="s">
        <v>1273</v>
      </c>
      <c r="J1275" t="str">
        <f t="shared" si="39"/>
        <v/>
      </c>
      <c r="L1275" t="e">
        <f>IFERROR(INDEX(Teams!A:E,MATCH(Schedule!F1275,Teams!E:E,0),1),INDEX(Teams!G:K,MATCH(Schedule!F1275,Teams!K:K,0),1))</f>
        <v>#N/A</v>
      </c>
      <c r="M1275" t="e">
        <f>IFERROR(INDEX(Teams!A:E,MATCH(Schedule!H1275,Teams!E:E,0),1),INDEX(Teams!G:K,MATCH(Schedule!H1275,Teams!K:K,0),1))</f>
        <v>#N/A</v>
      </c>
    </row>
    <row r="1276" spans="1:13">
      <c r="A1276">
        <v>1275</v>
      </c>
      <c r="B1276" t="e">
        <f t="shared" si="38"/>
        <v>#N/A</v>
      </c>
      <c r="C1276" s="38">
        <v>36350</v>
      </c>
      <c r="D1276" t="s">
        <v>60</v>
      </c>
      <c r="E1276" t="s">
        <v>1274</v>
      </c>
      <c r="J1276" t="str">
        <f t="shared" si="39"/>
        <v/>
      </c>
      <c r="L1276" t="e">
        <f>IFERROR(INDEX(Teams!A:E,MATCH(Schedule!F1276,Teams!E:E,0),1),INDEX(Teams!G:K,MATCH(Schedule!F1276,Teams!K:K,0),1))</f>
        <v>#N/A</v>
      </c>
      <c r="M1276" t="e">
        <f>IFERROR(INDEX(Teams!A:E,MATCH(Schedule!H1276,Teams!E:E,0),1),INDEX(Teams!G:K,MATCH(Schedule!H1276,Teams!K:K,0),1))</f>
        <v>#N/A</v>
      </c>
    </row>
    <row r="1277" spans="1:13">
      <c r="A1277">
        <v>1276</v>
      </c>
      <c r="B1277" t="e">
        <f t="shared" si="38"/>
        <v>#N/A</v>
      </c>
      <c r="C1277" s="38">
        <v>36351</v>
      </c>
      <c r="D1277" t="s">
        <v>63</v>
      </c>
      <c r="E1277" t="s">
        <v>1275</v>
      </c>
      <c r="J1277" t="str">
        <f t="shared" si="39"/>
        <v/>
      </c>
      <c r="L1277" t="e">
        <f>IFERROR(INDEX(Teams!A:E,MATCH(Schedule!F1277,Teams!E:E,0),1),INDEX(Teams!G:K,MATCH(Schedule!F1277,Teams!K:K,0),1))</f>
        <v>#N/A</v>
      </c>
      <c r="M1277" t="e">
        <f>IFERROR(INDEX(Teams!A:E,MATCH(Schedule!H1277,Teams!E:E,0),1),INDEX(Teams!G:K,MATCH(Schedule!H1277,Teams!K:K,0),1))</f>
        <v>#N/A</v>
      </c>
    </row>
    <row r="1278" spans="1:13">
      <c r="A1278">
        <v>1277</v>
      </c>
      <c r="B1278" t="e">
        <f t="shared" si="38"/>
        <v>#N/A</v>
      </c>
      <c r="C1278" s="38">
        <v>36351</v>
      </c>
      <c r="D1278" t="s">
        <v>128</v>
      </c>
      <c r="E1278" t="s">
        <v>1276</v>
      </c>
      <c r="J1278" t="str">
        <f t="shared" si="39"/>
        <v/>
      </c>
      <c r="L1278" t="e">
        <f>IFERROR(INDEX(Teams!A:E,MATCH(Schedule!F1278,Teams!E:E,0),1),INDEX(Teams!G:K,MATCH(Schedule!F1278,Teams!K:K,0),1))</f>
        <v>#N/A</v>
      </c>
      <c r="M1278" t="e">
        <f>IFERROR(INDEX(Teams!A:E,MATCH(Schedule!H1278,Teams!E:E,0),1),INDEX(Teams!G:K,MATCH(Schedule!H1278,Teams!K:K,0),1))</f>
        <v>#N/A</v>
      </c>
    </row>
    <row r="1279" spans="1:13">
      <c r="A1279">
        <v>1278</v>
      </c>
      <c r="B1279" t="e">
        <f t="shared" si="38"/>
        <v>#N/A</v>
      </c>
      <c r="C1279" s="38">
        <v>36351</v>
      </c>
      <c r="D1279" t="s">
        <v>120</v>
      </c>
      <c r="E1279" t="s">
        <v>1277</v>
      </c>
      <c r="J1279" t="str">
        <f t="shared" si="39"/>
        <v/>
      </c>
      <c r="L1279" t="e">
        <f>IFERROR(INDEX(Teams!A:E,MATCH(Schedule!F1279,Teams!E:E,0),1),INDEX(Teams!G:K,MATCH(Schedule!F1279,Teams!K:K,0),1))</f>
        <v>#N/A</v>
      </c>
      <c r="M1279" t="e">
        <f>IFERROR(INDEX(Teams!A:E,MATCH(Schedule!H1279,Teams!E:E,0),1),INDEX(Teams!G:K,MATCH(Schedule!H1279,Teams!K:K,0),1))</f>
        <v>#N/A</v>
      </c>
    </row>
    <row r="1280" spans="1:13">
      <c r="A1280">
        <v>1279</v>
      </c>
      <c r="B1280" t="e">
        <f t="shared" si="38"/>
        <v>#N/A</v>
      </c>
      <c r="C1280" s="38">
        <v>36351</v>
      </c>
      <c r="D1280" t="s">
        <v>22</v>
      </c>
      <c r="E1280" t="s">
        <v>1278</v>
      </c>
      <c r="J1280" t="str">
        <f t="shared" si="39"/>
        <v/>
      </c>
      <c r="L1280" t="e">
        <f>IFERROR(INDEX(Teams!A:E,MATCH(Schedule!F1280,Teams!E:E,0),1),INDEX(Teams!G:K,MATCH(Schedule!F1280,Teams!K:K,0),1))</f>
        <v>#N/A</v>
      </c>
      <c r="M1280" t="e">
        <f>IFERROR(INDEX(Teams!A:E,MATCH(Schedule!H1280,Teams!E:E,0),1),INDEX(Teams!G:K,MATCH(Schedule!H1280,Teams!K:K,0),1))</f>
        <v>#N/A</v>
      </c>
    </row>
    <row r="1281" spans="1:13">
      <c r="A1281">
        <v>1280</v>
      </c>
      <c r="B1281" t="e">
        <f t="shared" si="38"/>
        <v>#N/A</v>
      </c>
      <c r="C1281" s="38">
        <v>36351</v>
      </c>
      <c r="D1281" t="s">
        <v>71</v>
      </c>
      <c r="E1281" t="s">
        <v>1279</v>
      </c>
      <c r="J1281" t="str">
        <f t="shared" si="39"/>
        <v/>
      </c>
      <c r="L1281" t="e">
        <f>IFERROR(INDEX(Teams!A:E,MATCH(Schedule!F1281,Teams!E:E,0),1),INDEX(Teams!G:K,MATCH(Schedule!F1281,Teams!K:K,0),1))</f>
        <v>#N/A</v>
      </c>
      <c r="M1281" t="e">
        <f>IFERROR(INDEX(Teams!A:E,MATCH(Schedule!H1281,Teams!E:E,0),1),INDEX(Teams!G:K,MATCH(Schedule!H1281,Teams!K:K,0),1))</f>
        <v>#N/A</v>
      </c>
    </row>
    <row r="1282" spans="1:13">
      <c r="A1282">
        <v>1281</v>
      </c>
      <c r="B1282" t="e">
        <f t="shared" si="38"/>
        <v>#N/A</v>
      </c>
      <c r="C1282" s="38">
        <v>36351</v>
      </c>
      <c r="D1282" t="s">
        <v>113</v>
      </c>
      <c r="E1282" t="s">
        <v>1280</v>
      </c>
      <c r="J1282" t="str">
        <f t="shared" si="39"/>
        <v/>
      </c>
      <c r="L1282" t="e">
        <f>IFERROR(INDEX(Teams!A:E,MATCH(Schedule!F1282,Teams!E:E,0),1),INDEX(Teams!G:K,MATCH(Schedule!F1282,Teams!K:K,0),1))</f>
        <v>#N/A</v>
      </c>
      <c r="M1282" t="e">
        <f>IFERROR(INDEX(Teams!A:E,MATCH(Schedule!H1282,Teams!E:E,0),1),INDEX(Teams!G:K,MATCH(Schedule!H1282,Teams!K:K,0),1))</f>
        <v>#N/A</v>
      </c>
    </row>
    <row r="1283" spans="1:13">
      <c r="A1283">
        <v>1282</v>
      </c>
      <c r="B1283" t="e">
        <f t="shared" ref="B1283:B1346" si="40">TEXT(C1283,"yyyymmdd")&amp;"_"&amp;L1283&amp;"@"&amp;M1283</f>
        <v>#N/A</v>
      </c>
      <c r="C1283" s="38">
        <v>36351</v>
      </c>
      <c r="D1283" t="s">
        <v>2</v>
      </c>
      <c r="E1283" t="s">
        <v>1281</v>
      </c>
      <c r="J1283" t="str">
        <f t="shared" ref="J1283:J1346" si="41">IF(I1283&gt;G1283,"W",IF(I1283=G1283,"","L"))</f>
        <v/>
      </c>
      <c r="L1283" t="e">
        <f>IFERROR(INDEX(Teams!A:E,MATCH(Schedule!F1283,Teams!E:E,0),1),INDEX(Teams!G:K,MATCH(Schedule!F1283,Teams!K:K,0),1))</f>
        <v>#N/A</v>
      </c>
      <c r="M1283" t="e">
        <f>IFERROR(INDEX(Teams!A:E,MATCH(Schedule!H1283,Teams!E:E,0),1),INDEX(Teams!G:K,MATCH(Schedule!H1283,Teams!K:K,0),1))</f>
        <v>#N/A</v>
      </c>
    </row>
    <row r="1284" spans="1:13">
      <c r="A1284">
        <v>1283</v>
      </c>
      <c r="B1284" t="e">
        <f t="shared" si="40"/>
        <v>#N/A</v>
      </c>
      <c r="C1284" s="38">
        <v>36351</v>
      </c>
      <c r="D1284" t="s">
        <v>115</v>
      </c>
      <c r="E1284" t="s">
        <v>1282</v>
      </c>
      <c r="J1284" t="str">
        <f t="shared" si="41"/>
        <v/>
      </c>
      <c r="L1284" t="e">
        <f>IFERROR(INDEX(Teams!A:E,MATCH(Schedule!F1284,Teams!E:E,0),1),INDEX(Teams!G:K,MATCH(Schedule!F1284,Teams!K:K,0),1))</f>
        <v>#N/A</v>
      </c>
      <c r="M1284" t="e">
        <f>IFERROR(INDEX(Teams!A:E,MATCH(Schedule!H1284,Teams!E:E,0),1),INDEX(Teams!G:K,MATCH(Schedule!H1284,Teams!K:K,0),1))</f>
        <v>#N/A</v>
      </c>
    </row>
    <row r="1285" spans="1:13">
      <c r="A1285">
        <v>1284</v>
      </c>
      <c r="B1285" t="e">
        <f t="shared" si="40"/>
        <v>#N/A</v>
      </c>
      <c r="C1285" s="38">
        <v>36351</v>
      </c>
      <c r="D1285" t="s">
        <v>124</v>
      </c>
      <c r="E1285" t="s">
        <v>1283</v>
      </c>
      <c r="J1285" t="str">
        <f t="shared" si="41"/>
        <v/>
      </c>
      <c r="L1285" t="e">
        <f>IFERROR(INDEX(Teams!A:E,MATCH(Schedule!F1285,Teams!E:E,0),1),INDEX(Teams!G:K,MATCH(Schedule!F1285,Teams!K:K,0),1))</f>
        <v>#N/A</v>
      </c>
      <c r="M1285" t="e">
        <f>IFERROR(INDEX(Teams!A:E,MATCH(Schedule!H1285,Teams!E:E,0),1),INDEX(Teams!G:K,MATCH(Schedule!H1285,Teams!K:K,0),1))</f>
        <v>#N/A</v>
      </c>
    </row>
    <row r="1286" spans="1:13">
      <c r="A1286">
        <v>1285</v>
      </c>
      <c r="B1286" t="e">
        <f t="shared" si="40"/>
        <v>#N/A</v>
      </c>
      <c r="C1286" s="38">
        <v>36351</v>
      </c>
      <c r="D1286" t="s">
        <v>126</v>
      </c>
      <c r="E1286" t="s">
        <v>1284</v>
      </c>
      <c r="J1286" t="str">
        <f t="shared" si="41"/>
        <v/>
      </c>
      <c r="L1286" t="e">
        <f>IFERROR(INDEX(Teams!A:E,MATCH(Schedule!F1286,Teams!E:E,0),1),INDEX(Teams!G:K,MATCH(Schedule!F1286,Teams!K:K,0),1))</f>
        <v>#N/A</v>
      </c>
      <c r="M1286" t="e">
        <f>IFERROR(INDEX(Teams!A:E,MATCH(Schedule!H1286,Teams!E:E,0),1),INDEX(Teams!G:K,MATCH(Schedule!H1286,Teams!K:K,0),1))</f>
        <v>#N/A</v>
      </c>
    </row>
    <row r="1287" spans="1:13">
      <c r="A1287">
        <v>1286</v>
      </c>
      <c r="B1287" t="e">
        <f t="shared" si="40"/>
        <v>#N/A</v>
      </c>
      <c r="C1287" s="38">
        <v>36351</v>
      </c>
      <c r="D1287" t="s">
        <v>29</v>
      </c>
      <c r="E1287" t="s">
        <v>1270</v>
      </c>
      <c r="J1287" t="str">
        <f t="shared" si="41"/>
        <v/>
      </c>
      <c r="L1287" t="e">
        <f>IFERROR(INDEX(Teams!A:E,MATCH(Schedule!F1287,Teams!E:E,0),1),INDEX(Teams!G:K,MATCH(Schedule!F1287,Teams!K:K,0),1))</f>
        <v>#N/A</v>
      </c>
      <c r="M1287" t="e">
        <f>IFERROR(INDEX(Teams!A:E,MATCH(Schedule!H1287,Teams!E:E,0),1),INDEX(Teams!G:K,MATCH(Schedule!H1287,Teams!K:K,0),1))</f>
        <v>#N/A</v>
      </c>
    </row>
    <row r="1288" spans="1:13">
      <c r="A1288">
        <v>1287</v>
      </c>
      <c r="B1288" t="e">
        <f t="shared" si="40"/>
        <v>#N/A</v>
      </c>
      <c r="C1288" s="38">
        <v>36351</v>
      </c>
      <c r="D1288" t="s">
        <v>16</v>
      </c>
      <c r="E1288" t="s">
        <v>1285</v>
      </c>
      <c r="J1288" t="str">
        <f t="shared" si="41"/>
        <v/>
      </c>
      <c r="L1288" t="e">
        <f>IFERROR(INDEX(Teams!A:E,MATCH(Schedule!F1288,Teams!E:E,0),1),INDEX(Teams!G:K,MATCH(Schedule!F1288,Teams!K:K,0),1))</f>
        <v>#N/A</v>
      </c>
      <c r="M1288" t="e">
        <f>IFERROR(INDEX(Teams!A:E,MATCH(Schedule!H1288,Teams!E:E,0),1),INDEX(Teams!G:K,MATCH(Schedule!H1288,Teams!K:K,0),1))</f>
        <v>#N/A</v>
      </c>
    </row>
    <row r="1289" spans="1:13">
      <c r="A1289">
        <v>1288</v>
      </c>
      <c r="B1289" t="e">
        <f t="shared" si="40"/>
        <v>#N/A</v>
      </c>
      <c r="C1289" s="38">
        <v>36351</v>
      </c>
      <c r="D1289" t="s">
        <v>20</v>
      </c>
      <c r="E1289" t="s">
        <v>1286</v>
      </c>
      <c r="J1289" t="str">
        <f t="shared" si="41"/>
        <v/>
      </c>
      <c r="L1289" t="e">
        <f>IFERROR(INDEX(Teams!A:E,MATCH(Schedule!F1289,Teams!E:E,0),1),INDEX(Teams!G:K,MATCH(Schedule!F1289,Teams!K:K,0),1))</f>
        <v>#N/A</v>
      </c>
      <c r="M1289" t="e">
        <f>IFERROR(INDEX(Teams!A:E,MATCH(Schedule!H1289,Teams!E:E,0),1),INDEX(Teams!G:K,MATCH(Schedule!H1289,Teams!K:K,0),1))</f>
        <v>#N/A</v>
      </c>
    </row>
    <row r="1290" spans="1:13">
      <c r="A1290">
        <v>1289</v>
      </c>
      <c r="B1290" t="e">
        <f t="shared" si="40"/>
        <v>#N/A</v>
      </c>
      <c r="C1290" s="38">
        <v>36351</v>
      </c>
      <c r="D1290" t="s">
        <v>0</v>
      </c>
      <c r="E1290" t="s">
        <v>1287</v>
      </c>
      <c r="J1290" t="str">
        <f t="shared" si="41"/>
        <v/>
      </c>
      <c r="L1290" t="e">
        <f>IFERROR(INDEX(Teams!A:E,MATCH(Schedule!F1290,Teams!E:E,0),1),INDEX(Teams!G:K,MATCH(Schedule!F1290,Teams!K:K,0),1))</f>
        <v>#N/A</v>
      </c>
      <c r="M1290" t="e">
        <f>IFERROR(INDEX(Teams!A:E,MATCH(Schedule!H1290,Teams!E:E,0),1),INDEX(Teams!G:K,MATCH(Schedule!H1290,Teams!K:K,0),1))</f>
        <v>#N/A</v>
      </c>
    </row>
    <row r="1291" spans="1:13">
      <c r="A1291">
        <v>1290</v>
      </c>
      <c r="B1291" t="e">
        <f t="shared" si="40"/>
        <v>#N/A</v>
      </c>
      <c r="C1291" s="38">
        <v>36351</v>
      </c>
      <c r="D1291" t="s">
        <v>60</v>
      </c>
      <c r="E1291" t="s">
        <v>1288</v>
      </c>
      <c r="J1291" t="str">
        <f t="shared" si="41"/>
        <v/>
      </c>
      <c r="L1291" t="e">
        <f>IFERROR(INDEX(Teams!A:E,MATCH(Schedule!F1291,Teams!E:E,0),1),INDEX(Teams!G:K,MATCH(Schedule!F1291,Teams!K:K,0),1))</f>
        <v>#N/A</v>
      </c>
      <c r="M1291" t="e">
        <f>IFERROR(INDEX(Teams!A:E,MATCH(Schedule!H1291,Teams!E:E,0),1),INDEX(Teams!G:K,MATCH(Schedule!H1291,Teams!K:K,0),1))</f>
        <v>#N/A</v>
      </c>
    </row>
    <row r="1292" spans="1:13">
      <c r="A1292">
        <v>1291</v>
      </c>
      <c r="B1292" t="e">
        <f t="shared" si="40"/>
        <v>#N/A</v>
      </c>
      <c r="C1292" s="38">
        <v>36352</v>
      </c>
      <c r="D1292" t="s">
        <v>63</v>
      </c>
      <c r="E1292" t="s">
        <v>1289</v>
      </c>
      <c r="J1292" t="str">
        <f t="shared" si="41"/>
        <v/>
      </c>
      <c r="L1292" t="e">
        <f>IFERROR(INDEX(Teams!A:E,MATCH(Schedule!F1292,Teams!E:E,0),1),INDEX(Teams!G:K,MATCH(Schedule!F1292,Teams!K:K,0),1))</f>
        <v>#N/A</v>
      </c>
      <c r="M1292" t="e">
        <f>IFERROR(INDEX(Teams!A:E,MATCH(Schedule!H1292,Teams!E:E,0),1),INDEX(Teams!G:K,MATCH(Schedule!H1292,Teams!K:K,0),1))</f>
        <v>#N/A</v>
      </c>
    </row>
    <row r="1293" spans="1:13">
      <c r="A1293">
        <v>1292</v>
      </c>
      <c r="B1293" t="e">
        <f t="shared" si="40"/>
        <v>#N/A</v>
      </c>
      <c r="C1293" s="38">
        <v>36352</v>
      </c>
      <c r="D1293" t="s">
        <v>128</v>
      </c>
      <c r="E1293" t="s">
        <v>1290</v>
      </c>
      <c r="J1293" t="str">
        <f t="shared" si="41"/>
        <v/>
      </c>
      <c r="L1293" t="e">
        <f>IFERROR(INDEX(Teams!A:E,MATCH(Schedule!F1293,Teams!E:E,0),1),INDEX(Teams!G:K,MATCH(Schedule!F1293,Teams!K:K,0),1))</f>
        <v>#N/A</v>
      </c>
      <c r="M1293" t="e">
        <f>IFERROR(INDEX(Teams!A:E,MATCH(Schedule!H1293,Teams!E:E,0),1),INDEX(Teams!G:K,MATCH(Schedule!H1293,Teams!K:K,0),1))</f>
        <v>#N/A</v>
      </c>
    </row>
    <row r="1294" spans="1:13">
      <c r="A1294">
        <v>1293</v>
      </c>
      <c r="B1294" t="e">
        <f t="shared" si="40"/>
        <v>#N/A</v>
      </c>
      <c r="C1294" s="38">
        <v>36352</v>
      </c>
      <c r="D1294" t="s">
        <v>120</v>
      </c>
      <c r="E1294" t="s">
        <v>1291</v>
      </c>
      <c r="J1294" t="str">
        <f t="shared" si="41"/>
        <v/>
      </c>
      <c r="L1294" t="e">
        <f>IFERROR(INDEX(Teams!A:E,MATCH(Schedule!F1294,Teams!E:E,0),1),INDEX(Teams!G:K,MATCH(Schedule!F1294,Teams!K:K,0),1))</f>
        <v>#N/A</v>
      </c>
      <c r="M1294" t="e">
        <f>IFERROR(INDEX(Teams!A:E,MATCH(Schedule!H1294,Teams!E:E,0),1),INDEX(Teams!G:K,MATCH(Schedule!H1294,Teams!K:K,0),1))</f>
        <v>#N/A</v>
      </c>
    </row>
    <row r="1295" spans="1:13">
      <c r="A1295">
        <v>1294</v>
      </c>
      <c r="B1295" t="e">
        <f t="shared" si="40"/>
        <v>#N/A</v>
      </c>
      <c r="C1295" s="38">
        <v>36352</v>
      </c>
      <c r="D1295" t="s">
        <v>22</v>
      </c>
      <c r="E1295" t="s">
        <v>1292</v>
      </c>
      <c r="J1295" t="str">
        <f t="shared" si="41"/>
        <v/>
      </c>
      <c r="L1295" t="e">
        <f>IFERROR(INDEX(Teams!A:E,MATCH(Schedule!F1295,Teams!E:E,0),1),INDEX(Teams!G:K,MATCH(Schedule!F1295,Teams!K:K,0),1))</f>
        <v>#N/A</v>
      </c>
      <c r="M1295" t="e">
        <f>IFERROR(INDEX(Teams!A:E,MATCH(Schedule!H1295,Teams!E:E,0),1),INDEX(Teams!G:K,MATCH(Schedule!H1295,Teams!K:K,0),1))</f>
        <v>#N/A</v>
      </c>
    </row>
    <row r="1296" spans="1:13">
      <c r="A1296">
        <v>1295</v>
      </c>
      <c r="B1296" t="e">
        <f t="shared" si="40"/>
        <v>#N/A</v>
      </c>
      <c r="C1296" s="38">
        <v>36352</v>
      </c>
      <c r="D1296" t="s">
        <v>71</v>
      </c>
      <c r="E1296" t="s">
        <v>1293</v>
      </c>
      <c r="J1296" t="str">
        <f t="shared" si="41"/>
        <v/>
      </c>
      <c r="L1296" t="e">
        <f>IFERROR(INDEX(Teams!A:E,MATCH(Schedule!F1296,Teams!E:E,0),1),INDEX(Teams!G:K,MATCH(Schedule!F1296,Teams!K:K,0),1))</f>
        <v>#N/A</v>
      </c>
      <c r="M1296" t="e">
        <f>IFERROR(INDEX(Teams!A:E,MATCH(Schedule!H1296,Teams!E:E,0),1),INDEX(Teams!G:K,MATCH(Schedule!H1296,Teams!K:K,0),1))</f>
        <v>#N/A</v>
      </c>
    </row>
    <row r="1297" spans="1:13">
      <c r="A1297">
        <v>1296</v>
      </c>
      <c r="B1297" t="e">
        <f t="shared" si="40"/>
        <v>#N/A</v>
      </c>
      <c r="C1297" s="38">
        <v>36352</v>
      </c>
      <c r="D1297" t="s">
        <v>113</v>
      </c>
      <c r="E1297" t="s">
        <v>1294</v>
      </c>
      <c r="J1297" t="str">
        <f t="shared" si="41"/>
        <v/>
      </c>
      <c r="L1297" t="e">
        <f>IFERROR(INDEX(Teams!A:E,MATCH(Schedule!F1297,Teams!E:E,0),1),INDEX(Teams!G:K,MATCH(Schedule!F1297,Teams!K:K,0),1))</f>
        <v>#N/A</v>
      </c>
      <c r="M1297" t="e">
        <f>IFERROR(INDEX(Teams!A:E,MATCH(Schedule!H1297,Teams!E:E,0),1),INDEX(Teams!G:K,MATCH(Schedule!H1297,Teams!K:K,0),1))</f>
        <v>#N/A</v>
      </c>
    </row>
    <row r="1298" spans="1:13">
      <c r="A1298">
        <v>1297</v>
      </c>
      <c r="B1298" t="e">
        <f t="shared" si="40"/>
        <v>#N/A</v>
      </c>
      <c r="C1298" s="38">
        <v>36352</v>
      </c>
      <c r="D1298" t="s">
        <v>2</v>
      </c>
      <c r="E1298" t="s">
        <v>1295</v>
      </c>
      <c r="J1298" t="str">
        <f t="shared" si="41"/>
        <v/>
      </c>
      <c r="L1298" t="e">
        <f>IFERROR(INDEX(Teams!A:E,MATCH(Schedule!F1298,Teams!E:E,0),1),INDEX(Teams!G:K,MATCH(Schedule!F1298,Teams!K:K,0),1))</f>
        <v>#N/A</v>
      </c>
      <c r="M1298" t="e">
        <f>IFERROR(INDEX(Teams!A:E,MATCH(Schedule!H1298,Teams!E:E,0),1),INDEX(Teams!G:K,MATCH(Schedule!H1298,Teams!K:K,0),1))</f>
        <v>#N/A</v>
      </c>
    </row>
    <row r="1299" spans="1:13">
      <c r="A1299">
        <v>1298</v>
      </c>
      <c r="B1299" t="e">
        <f t="shared" si="40"/>
        <v>#N/A</v>
      </c>
      <c r="C1299" s="38">
        <v>36352</v>
      </c>
      <c r="D1299" t="s">
        <v>115</v>
      </c>
      <c r="E1299" t="s">
        <v>1296</v>
      </c>
      <c r="J1299" t="str">
        <f t="shared" si="41"/>
        <v/>
      </c>
      <c r="L1299" t="e">
        <f>IFERROR(INDEX(Teams!A:E,MATCH(Schedule!F1299,Teams!E:E,0),1),INDEX(Teams!G:K,MATCH(Schedule!F1299,Teams!K:K,0),1))</f>
        <v>#N/A</v>
      </c>
      <c r="M1299" t="e">
        <f>IFERROR(INDEX(Teams!A:E,MATCH(Schedule!H1299,Teams!E:E,0),1),INDEX(Teams!G:K,MATCH(Schedule!H1299,Teams!K:K,0),1))</f>
        <v>#N/A</v>
      </c>
    </row>
    <row r="1300" spans="1:13">
      <c r="A1300">
        <v>1299</v>
      </c>
      <c r="B1300" t="e">
        <f t="shared" si="40"/>
        <v>#N/A</v>
      </c>
      <c r="C1300" s="38">
        <v>36352</v>
      </c>
      <c r="D1300" t="s">
        <v>124</v>
      </c>
      <c r="E1300" t="s">
        <v>817</v>
      </c>
      <c r="J1300" t="str">
        <f t="shared" si="41"/>
        <v/>
      </c>
      <c r="L1300" t="e">
        <f>IFERROR(INDEX(Teams!A:E,MATCH(Schedule!F1300,Teams!E:E,0),1),INDEX(Teams!G:K,MATCH(Schedule!F1300,Teams!K:K,0),1))</f>
        <v>#N/A</v>
      </c>
      <c r="M1300" t="e">
        <f>IFERROR(INDEX(Teams!A:E,MATCH(Schedule!H1300,Teams!E:E,0),1),INDEX(Teams!G:K,MATCH(Schedule!H1300,Teams!K:K,0),1))</f>
        <v>#N/A</v>
      </c>
    </row>
    <row r="1301" spans="1:13">
      <c r="A1301">
        <v>1300</v>
      </c>
      <c r="B1301" t="e">
        <f t="shared" si="40"/>
        <v>#N/A</v>
      </c>
      <c r="C1301" s="38">
        <v>36352</v>
      </c>
      <c r="D1301" t="s">
        <v>126</v>
      </c>
      <c r="E1301" t="s">
        <v>1297</v>
      </c>
      <c r="J1301" t="str">
        <f t="shared" si="41"/>
        <v/>
      </c>
      <c r="L1301" t="e">
        <f>IFERROR(INDEX(Teams!A:E,MATCH(Schedule!F1301,Teams!E:E,0),1),INDEX(Teams!G:K,MATCH(Schedule!F1301,Teams!K:K,0),1))</f>
        <v>#N/A</v>
      </c>
      <c r="M1301" t="e">
        <f>IFERROR(INDEX(Teams!A:E,MATCH(Schedule!H1301,Teams!E:E,0),1),INDEX(Teams!G:K,MATCH(Schedule!H1301,Teams!K:K,0),1))</f>
        <v>#N/A</v>
      </c>
    </row>
    <row r="1302" spans="1:13">
      <c r="A1302">
        <v>1301</v>
      </c>
      <c r="B1302" t="e">
        <f t="shared" si="40"/>
        <v>#N/A</v>
      </c>
      <c r="C1302" s="38">
        <v>36352</v>
      </c>
      <c r="D1302" t="s">
        <v>29</v>
      </c>
      <c r="E1302" t="s">
        <v>1298</v>
      </c>
      <c r="J1302" t="str">
        <f t="shared" si="41"/>
        <v/>
      </c>
      <c r="L1302" t="e">
        <f>IFERROR(INDEX(Teams!A:E,MATCH(Schedule!F1302,Teams!E:E,0),1),INDEX(Teams!G:K,MATCH(Schedule!F1302,Teams!K:K,0),1))</f>
        <v>#N/A</v>
      </c>
      <c r="M1302" t="e">
        <f>IFERROR(INDEX(Teams!A:E,MATCH(Schedule!H1302,Teams!E:E,0),1),INDEX(Teams!G:K,MATCH(Schedule!H1302,Teams!K:K,0),1))</f>
        <v>#N/A</v>
      </c>
    </row>
    <row r="1303" spans="1:13">
      <c r="A1303">
        <v>1302</v>
      </c>
      <c r="B1303" t="e">
        <f t="shared" si="40"/>
        <v>#N/A</v>
      </c>
      <c r="C1303" s="38">
        <v>36352</v>
      </c>
      <c r="D1303" t="s">
        <v>16</v>
      </c>
      <c r="E1303" t="s">
        <v>1299</v>
      </c>
      <c r="J1303" t="str">
        <f t="shared" si="41"/>
        <v/>
      </c>
      <c r="L1303" t="e">
        <f>IFERROR(INDEX(Teams!A:E,MATCH(Schedule!F1303,Teams!E:E,0),1),INDEX(Teams!G:K,MATCH(Schedule!F1303,Teams!K:K,0),1))</f>
        <v>#N/A</v>
      </c>
      <c r="M1303" t="e">
        <f>IFERROR(INDEX(Teams!A:E,MATCH(Schedule!H1303,Teams!E:E,0),1),INDEX(Teams!G:K,MATCH(Schedule!H1303,Teams!K:K,0),1))</f>
        <v>#N/A</v>
      </c>
    </row>
    <row r="1304" spans="1:13">
      <c r="A1304">
        <v>1303</v>
      </c>
      <c r="B1304" t="e">
        <f t="shared" si="40"/>
        <v>#N/A</v>
      </c>
      <c r="C1304" s="38">
        <v>36352</v>
      </c>
      <c r="D1304" t="s">
        <v>20</v>
      </c>
      <c r="E1304" t="s">
        <v>1300</v>
      </c>
      <c r="J1304" t="str">
        <f t="shared" si="41"/>
        <v/>
      </c>
      <c r="L1304" t="e">
        <f>IFERROR(INDEX(Teams!A:E,MATCH(Schedule!F1304,Teams!E:E,0),1),INDEX(Teams!G:K,MATCH(Schedule!F1304,Teams!K:K,0),1))</f>
        <v>#N/A</v>
      </c>
      <c r="M1304" t="e">
        <f>IFERROR(INDEX(Teams!A:E,MATCH(Schedule!H1304,Teams!E:E,0),1),INDEX(Teams!G:K,MATCH(Schedule!H1304,Teams!K:K,0),1))</f>
        <v>#N/A</v>
      </c>
    </row>
    <row r="1305" spans="1:13">
      <c r="A1305">
        <v>1304</v>
      </c>
      <c r="B1305" t="e">
        <f t="shared" si="40"/>
        <v>#N/A</v>
      </c>
      <c r="C1305" s="38">
        <v>36352</v>
      </c>
      <c r="D1305" t="s">
        <v>0</v>
      </c>
      <c r="E1305" t="s">
        <v>1301</v>
      </c>
      <c r="J1305" t="str">
        <f t="shared" si="41"/>
        <v/>
      </c>
      <c r="L1305" t="e">
        <f>IFERROR(INDEX(Teams!A:E,MATCH(Schedule!F1305,Teams!E:E,0),1),INDEX(Teams!G:K,MATCH(Schedule!F1305,Teams!K:K,0),1))</f>
        <v>#N/A</v>
      </c>
      <c r="M1305" t="e">
        <f>IFERROR(INDEX(Teams!A:E,MATCH(Schedule!H1305,Teams!E:E,0),1),INDEX(Teams!G:K,MATCH(Schedule!H1305,Teams!K:K,0),1))</f>
        <v>#N/A</v>
      </c>
    </row>
    <row r="1306" spans="1:13">
      <c r="A1306">
        <v>1305</v>
      </c>
      <c r="B1306" t="e">
        <f t="shared" si="40"/>
        <v>#N/A</v>
      </c>
      <c r="C1306" s="38">
        <v>36352</v>
      </c>
      <c r="D1306" t="s">
        <v>60</v>
      </c>
      <c r="E1306" t="s">
        <v>1302</v>
      </c>
      <c r="J1306" t="str">
        <f t="shared" si="41"/>
        <v/>
      </c>
      <c r="L1306" t="e">
        <f>IFERROR(INDEX(Teams!A:E,MATCH(Schedule!F1306,Teams!E:E,0),1),INDEX(Teams!G:K,MATCH(Schedule!F1306,Teams!K:K,0),1))</f>
        <v>#N/A</v>
      </c>
      <c r="M1306" t="e">
        <f>IFERROR(INDEX(Teams!A:E,MATCH(Schedule!H1306,Teams!E:E,0),1),INDEX(Teams!G:K,MATCH(Schedule!H1306,Teams!K:K,0),1))</f>
        <v>#N/A</v>
      </c>
    </row>
    <row r="1307" spans="1:13">
      <c r="A1307">
        <v>1306</v>
      </c>
      <c r="B1307" t="e">
        <f t="shared" si="40"/>
        <v>#N/A</v>
      </c>
      <c r="C1307" s="38">
        <v>36356</v>
      </c>
      <c r="D1307" t="s">
        <v>14</v>
      </c>
      <c r="E1307" t="s">
        <v>1303</v>
      </c>
      <c r="J1307" t="str">
        <f t="shared" si="41"/>
        <v/>
      </c>
      <c r="L1307" t="e">
        <f>IFERROR(INDEX(Teams!A:E,MATCH(Schedule!F1307,Teams!E:E,0),1),INDEX(Teams!G:K,MATCH(Schedule!F1307,Teams!K:K,0),1))</f>
        <v>#N/A</v>
      </c>
      <c r="M1307" t="e">
        <f>IFERROR(INDEX(Teams!A:E,MATCH(Schedule!H1307,Teams!E:E,0),1),INDEX(Teams!G:K,MATCH(Schedule!H1307,Teams!K:K,0),1))</f>
        <v>#N/A</v>
      </c>
    </row>
    <row r="1308" spans="1:13">
      <c r="A1308">
        <v>1307</v>
      </c>
      <c r="B1308" t="e">
        <f t="shared" si="40"/>
        <v>#N/A</v>
      </c>
      <c r="C1308" s="38">
        <v>36356</v>
      </c>
      <c r="D1308" t="s">
        <v>6</v>
      </c>
      <c r="E1308" t="s">
        <v>1304</v>
      </c>
      <c r="J1308" t="str">
        <f t="shared" si="41"/>
        <v/>
      </c>
      <c r="L1308" t="e">
        <f>IFERROR(INDEX(Teams!A:E,MATCH(Schedule!F1308,Teams!E:E,0),1),INDEX(Teams!G:K,MATCH(Schedule!F1308,Teams!K:K,0),1))</f>
        <v>#N/A</v>
      </c>
      <c r="M1308" t="e">
        <f>IFERROR(INDEX(Teams!A:E,MATCH(Schedule!H1308,Teams!E:E,0),1),INDEX(Teams!G:K,MATCH(Schedule!H1308,Teams!K:K,0),1))</f>
        <v>#N/A</v>
      </c>
    </row>
    <row r="1309" spans="1:13">
      <c r="A1309">
        <v>1308</v>
      </c>
      <c r="B1309" t="e">
        <f t="shared" si="40"/>
        <v>#N/A</v>
      </c>
      <c r="C1309" s="38">
        <v>36356</v>
      </c>
      <c r="D1309" t="s">
        <v>65</v>
      </c>
      <c r="E1309" t="s">
        <v>1305</v>
      </c>
      <c r="J1309" t="str">
        <f t="shared" si="41"/>
        <v/>
      </c>
      <c r="L1309" t="e">
        <f>IFERROR(INDEX(Teams!A:E,MATCH(Schedule!F1309,Teams!E:E,0),1),INDEX(Teams!G:K,MATCH(Schedule!F1309,Teams!K:K,0),1))</f>
        <v>#N/A</v>
      </c>
      <c r="M1309" t="e">
        <f>IFERROR(INDEX(Teams!A:E,MATCH(Schedule!H1309,Teams!E:E,0),1),INDEX(Teams!G:K,MATCH(Schedule!H1309,Teams!K:K,0),1))</f>
        <v>#N/A</v>
      </c>
    </row>
    <row r="1310" spans="1:13">
      <c r="A1310">
        <v>1309</v>
      </c>
      <c r="B1310" t="e">
        <f t="shared" si="40"/>
        <v>#N/A</v>
      </c>
      <c r="C1310" s="38">
        <v>36356</v>
      </c>
      <c r="D1310" t="s">
        <v>18</v>
      </c>
      <c r="E1310" t="s">
        <v>1306</v>
      </c>
      <c r="J1310" t="str">
        <f t="shared" si="41"/>
        <v/>
      </c>
      <c r="L1310" t="e">
        <f>IFERROR(INDEX(Teams!A:E,MATCH(Schedule!F1310,Teams!E:E,0),1),INDEX(Teams!G:K,MATCH(Schedule!F1310,Teams!K:K,0),1))</f>
        <v>#N/A</v>
      </c>
      <c r="M1310" t="e">
        <f>IFERROR(INDEX(Teams!A:E,MATCH(Schedule!H1310,Teams!E:E,0),1),INDEX(Teams!G:K,MATCH(Schedule!H1310,Teams!K:K,0),1))</f>
        <v>#N/A</v>
      </c>
    </row>
    <row r="1311" spans="1:13">
      <c r="A1311">
        <v>1310</v>
      </c>
      <c r="B1311" t="e">
        <f t="shared" si="40"/>
        <v>#N/A</v>
      </c>
      <c r="C1311" s="38">
        <v>36356</v>
      </c>
      <c r="D1311" t="s">
        <v>12</v>
      </c>
      <c r="E1311" t="s">
        <v>1307</v>
      </c>
      <c r="J1311" t="str">
        <f t="shared" si="41"/>
        <v/>
      </c>
      <c r="L1311" t="e">
        <f>IFERROR(INDEX(Teams!A:E,MATCH(Schedule!F1311,Teams!E:E,0),1),INDEX(Teams!G:K,MATCH(Schedule!F1311,Teams!K:K,0),1))</f>
        <v>#N/A</v>
      </c>
      <c r="M1311" t="e">
        <f>IFERROR(INDEX(Teams!A:E,MATCH(Schedule!H1311,Teams!E:E,0),1),INDEX(Teams!G:K,MATCH(Schedule!H1311,Teams!K:K,0),1))</f>
        <v>#N/A</v>
      </c>
    </row>
    <row r="1312" spans="1:13">
      <c r="A1312">
        <v>1311</v>
      </c>
      <c r="B1312" t="e">
        <f t="shared" si="40"/>
        <v>#N/A</v>
      </c>
      <c r="C1312" s="38">
        <v>36356</v>
      </c>
      <c r="D1312" t="s">
        <v>34</v>
      </c>
      <c r="E1312" t="s">
        <v>1308</v>
      </c>
      <c r="J1312" t="str">
        <f t="shared" si="41"/>
        <v/>
      </c>
      <c r="L1312" t="e">
        <f>IFERROR(INDEX(Teams!A:E,MATCH(Schedule!F1312,Teams!E:E,0),1),INDEX(Teams!G:K,MATCH(Schedule!F1312,Teams!K:K,0),1))</f>
        <v>#N/A</v>
      </c>
      <c r="M1312" t="e">
        <f>IFERROR(INDEX(Teams!A:E,MATCH(Schedule!H1312,Teams!E:E,0),1),INDEX(Teams!G:K,MATCH(Schedule!H1312,Teams!K:K,0),1))</f>
        <v>#N/A</v>
      </c>
    </row>
    <row r="1313" spans="1:13">
      <c r="A1313">
        <v>1312</v>
      </c>
      <c r="B1313" t="e">
        <f t="shared" si="40"/>
        <v>#N/A</v>
      </c>
      <c r="C1313" s="38">
        <v>36356</v>
      </c>
      <c r="D1313" t="s">
        <v>118</v>
      </c>
      <c r="E1313" t="s">
        <v>1309</v>
      </c>
      <c r="J1313" t="str">
        <f t="shared" si="41"/>
        <v/>
      </c>
      <c r="L1313" t="e">
        <f>IFERROR(INDEX(Teams!A:E,MATCH(Schedule!F1313,Teams!E:E,0),1),INDEX(Teams!G:K,MATCH(Schedule!F1313,Teams!K:K,0),1))</f>
        <v>#N/A</v>
      </c>
      <c r="M1313" t="e">
        <f>IFERROR(INDEX(Teams!A:E,MATCH(Schedule!H1313,Teams!E:E,0),1),INDEX(Teams!G:K,MATCH(Schedule!H1313,Teams!K:K,0),1))</f>
        <v>#N/A</v>
      </c>
    </row>
    <row r="1314" spans="1:13">
      <c r="A1314">
        <v>1313</v>
      </c>
      <c r="B1314" t="e">
        <f t="shared" si="40"/>
        <v>#N/A</v>
      </c>
      <c r="C1314" s="38">
        <v>36356</v>
      </c>
      <c r="D1314" t="s">
        <v>25</v>
      </c>
      <c r="E1314" t="s">
        <v>1310</v>
      </c>
      <c r="J1314" t="str">
        <f t="shared" si="41"/>
        <v/>
      </c>
      <c r="L1314" t="e">
        <f>IFERROR(INDEX(Teams!A:E,MATCH(Schedule!F1314,Teams!E:E,0),1),INDEX(Teams!G:K,MATCH(Schedule!F1314,Teams!K:K,0),1))</f>
        <v>#N/A</v>
      </c>
      <c r="M1314" t="e">
        <f>IFERROR(INDEX(Teams!A:E,MATCH(Schedule!H1314,Teams!E:E,0),1),INDEX(Teams!G:K,MATCH(Schedule!H1314,Teams!K:K,0),1))</f>
        <v>#N/A</v>
      </c>
    </row>
    <row r="1315" spans="1:13">
      <c r="A1315">
        <v>1314</v>
      </c>
      <c r="B1315" t="e">
        <f t="shared" si="40"/>
        <v>#N/A</v>
      </c>
      <c r="C1315" s="38">
        <v>36356</v>
      </c>
      <c r="D1315" t="s">
        <v>122</v>
      </c>
      <c r="E1315" t="s">
        <v>1311</v>
      </c>
      <c r="J1315" t="str">
        <f t="shared" si="41"/>
        <v/>
      </c>
      <c r="L1315" t="e">
        <f>IFERROR(INDEX(Teams!A:E,MATCH(Schedule!F1315,Teams!E:E,0),1),INDEX(Teams!G:K,MATCH(Schedule!F1315,Teams!K:K,0),1))</f>
        <v>#N/A</v>
      </c>
      <c r="M1315" t="e">
        <f>IFERROR(INDEX(Teams!A:E,MATCH(Schedule!H1315,Teams!E:E,0),1),INDEX(Teams!G:K,MATCH(Schedule!H1315,Teams!K:K,0),1))</f>
        <v>#N/A</v>
      </c>
    </row>
    <row r="1316" spans="1:13">
      <c r="A1316">
        <v>1315</v>
      </c>
      <c r="B1316" t="e">
        <f t="shared" si="40"/>
        <v>#N/A</v>
      </c>
      <c r="C1316" s="38">
        <v>36356</v>
      </c>
      <c r="D1316" t="s">
        <v>10</v>
      </c>
      <c r="E1316" t="s">
        <v>1312</v>
      </c>
      <c r="J1316" t="str">
        <f t="shared" si="41"/>
        <v/>
      </c>
      <c r="L1316" t="e">
        <f>IFERROR(INDEX(Teams!A:E,MATCH(Schedule!F1316,Teams!E:E,0),1),INDEX(Teams!G:K,MATCH(Schedule!F1316,Teams!K:K,0),1))</f>
        <v>#N/A</v>
      </c>
      <c r="M1316" t="e">
        <f>IFERROR(INDEX(Teams!A:E,MATCH(Schedule!H1316,Teams!E:E,0),1),INDEX(Teams!G:K,MATCH(Schedule!H1316,Teams!K:K,0),1))</f>
        <v>#N/A</v>
      </c>
    </row>
    <row r="1317" spans="1:13">
      <c r="A1317">
        <v>1316</v>
      </c>
      <c r="B1317" t="e">
        <f t="shared" si="40"/>
        <v>#N/A</v>
      </c>
      <c r="C1317" s="38">
        <v>36356</v>
      </c>
      <c r="D1317" t="s">
        <v>68</v>
      </c>
      <c r="E1317" t="s">
        <v>1313</v>
      </c>
      <c r="J1317" t="str">
        <f t="shared" si="41"/>
        <v/>
      </c>
      <c r="L1317" t="e">
        <f>IFERROR(INDEX(Teams!A:E,MATCH(Schedule!F1317,Teams!E:E,0),1),INDEX(Teams!G:K,MATCH(Schedule!F1317,Teams!K:K,0),1))</f>
        <v>#N/A</v>
      </c>
      <c r="M1317" t="e">
        <f>IFERROR(INDEX(Teams!A:E,MATCH(Schedule!H1317,Teams!E:E,0),1),INDEX(Teams!G:K,MATCH(Schedule!H1317,Teams!K:K,0),1))</f>
        <v>#N/A</v>
      </c>
    </row>
    <row r="1318" spans="1:13">
      <c r="A1318">
        <v>1317</v>
      </c>
      <c r="B1318" t="e">
        <f t="shared" si="40"/>
        <v>#N/A</v>
      </c>
      <c r="C1318" s="38">
        <v>36356</v>
      </c>
      <c r="D1318" t="s">
        <v>130</v>
      </c>
      <c r="E1318" t="s">
        <v>1314</v>
      </c>
      <c r="J1318" t="str">
        <f t="shared" si="41"/>
        <v/>
      </c>
      <c r="L1318" t="e">
        <f>IFERROR(INDEX(Teams!A:E,MATCH(Schedule!F1318,Teams!E:E,0),1),INDEX(Teams!G:K,MATCH(Schedule!F1318,Teams!K:K,0),1))</f>
        <v>#N/A</v>
      </c>
      <c r="M1318" t="e">
        <f>IFERROR(INDEX(Teams!A:E,MATCH(Schedule!H1318,Teams!E:E,0),1),INDEX(Teams!G:K,MATCH(Schedule!H1318,Teams!K:K,0),1))</f>
        <v>#N/A</v>
      </c>
    </row>
    <row r="1319" spans="1:13">
      <c r="A1319">
        <v>1318</v>
      </c>
      <c r="B1319" t="e">
        <f t="shared" si="40"/>
        <v>#N/A</v>
      </c>
      <c r="C1319" s="38">
        <v>36356</v>
      </c>
      <c r="D1319" t="s">
        <v>4</v>
      </c>
      <c r="E1319" t="s">
        <v>807</v>
      </c>
      <c r="J1319" t="str">
        <f t="shared" si="41"/>
        <v/>
      </c>
      <c r="L1319" t="e">
        <f>IFERROR(INDEX(Teams!A:E,MATCH(Schedule!F1319,Teams!E:E,0),1),INDEX(Teams!G:K,MATCH(Schedule!F1319,Teams!K:K,0),1))</f>
        <v>#N/A</v>
      </c>
      <c r="M1319" t="e">
        <f>IFERROR(INDEX(Teams!A:E,MATCH(Schedule!H1319,Teams!E:E,0),1),INDEX(Teams!G:K,MATCH(Schedule!H1319,Teams!K:K,0),1))</f>
        <v>#N/A</v>
      </c>
    </row>
    <row r="1320" spans="1:13">
      <c r="A1320">
        <v>1319</v>
      </c>
      <c r="B1320" t="e">
        <f t="shared" si="40"/>
        <v>#N/A</v>
      </c>
      <c r="C1320" s="38">
        <v>36356</v>
      </c>
      <c r="D1320" t="s">
        <v>8</v>
      </c>
      <c r="E1320" t="s">
        <v>1315</v>
      </c>
      <c r="J1320" t="str">
        <f t="shared" si="41"/>
        <v/>
      </c>
      <c r="L1320" t="e">
        <f>IFERROR(INDEX(Teams!A:E,MATCH(Schedule!F1320,Teams!E:E,0),1),INDEX(Teams!G:K,MATCH(Schedule!F1320,Teams!K:K,0),1))</f>
        <v>#N/A</v>
      </c>
      <c r="M1320" t="e">
        <f>IFERROR(INDEX(Teams!A:E,MATCH(Schedule!H1320,Teams!E:E,0),1),INDEX(Teams!G:K,MATCH(Schedule!H1320,Teams!K:K,0),1))</f>
        <v>#N/A</v>
      </c>
    </row>
    <row r="1321" spans="1:13">
      <c r="A1321">
        <v>1320</v>
      </c>
      <c r="B1321" t="e">
        <f t="shared" si="40"/>
        <v>#N/A</v>
      </c>
      <c r="C1321" s="38">
        <v>36357</v>
      </c>
      <c r="D1321" t="s">
        <v>14</v>
      </c>
      <c r="E1321" t="s">
        <v>1316</v>
      </c>
      <c r="J1321" t="str">
        <f t="shared" si="41"/>
        <v/>
      </c>
      <c r="L1321" t="e">
        <f>IFERROR(INDEX(Teams!A:E,MATCH(Schedule!F1321,Teams!E:E,0),1),INDEX(Teams!G:K,MATCH(Schedule!F1321,Teams!K:K,0),1))</f>
        <v>#N/A</v>
      </c>
      <c r="M1321" t="e">
        <f>IFERROR(INDEX(Teams!A:E,MATCH(Schedule!H1321,Teams!E:E,0),1),INDEX(Teams!G:K,MATCH(Schedule!H1321,Teams!K:K,0),1))</f>
        <v>#N/A</v>
      </c>
    </row>
    <row r="1322" spans="1:13">
      <c r="A1322">
        <v>1321</v>
      </c>
      <c r="B1322" t="e">
        <f t="shared" si="40"/>
        <v>#N/A</v>
      </c>
      <c r="C1322" s="38">
        <v>36357</v>
      </c>
      <c r="D1322" t="s">
        <v>6</v>
      </c>
      <c r="E1322" t="s">
        <v>823</v>
      </c>
      <c r="J1322" t="str">
        <f t="shared" si="41"/>
        <v/>
      </c>
      <c r="L1322" t="e">
        <f>IFERROR(INDEX(Teams!A:E,MATCH(Schedule!F1322,Teams!E:E,0),1),INDEX(Teams!G:K,MATCH(Schedule!F1322,Teams!K:K,0),1))</f>
        <v>#N/A</v>
      </c>
      <c r="M1322" t="e">
        <f>IFERROR(INDEX(Teams!A:E,MATCH(Schedule!H1322,Teams!E:E,0),1),INDEX(Teams!G:K,MATCH(Schedule!H1322,Teams!K:K,0),1))</f>
        <v>#N/A</v>
      </c>
    </row>
    <row r="1323" spans="1:13">
      <c r="A1323">
        <v>1322</v>
      </c>
      <c r="B1323" t="e">
        <f t="shared" si="40"/>
        <v>#N/A</v>
      </c>
      <c r="C1323" s="38">
        <v>36357</v>
      </c>
      <c r="D1323" t="s">
        <v>65</v>
      </c>
      <c r="E1323" t="s">
        <v>1317</v>
      </c>
      <c r="J1323" t="str">
        <f t="shared" si="41"/>
        <v/>
      </c>
      <c r="L1323" t="e">
        <f>IFERROR(INDEX(Teams!A:E,MATCH(Schedule!F1323,Teams!E:E,0),1),INDEX(Teams!G:K,MATCH(Schedule!F1323,Teams!K:K,0),1))</f>
        <v>#N/A</v>
      </c>
      <c r="M1323" t="e">
        <f>IFERROR(INDEX(Teams!A:E,MATCH(Schedule!H1323,Teams!E:E,0),1),INDEX(Teams!G:K,MATCH(Schedule!H1323,Teams!K:K,0),1))</f>
        <v>#N/A</v>
      </c>
    </row>
    <row r="1324" spans="1:13">
      <c r="A1324">
        <v>1323</v>
      </c>
      <c r="B1324" t="e">
        <f t="shared" si="40"/>
        <v>#N/A</v>
      </c>
      <c r="C1324" s="38">
        <v>36357</v>
      </c>
      <c r="D1324" t="s">
        <v>18</v>
      </c>
      <c r="E1324" t="s">
        <v>1318</v>
      </c>
      <c r="J1324" t="str">
        <f t="shared" si="41"/>
        <v/>
      </c>
      <c r="L1324" t="e">
        <f>IFERROR(INDEX(Teams!A:E,MATCH(Schedule!F1324,Teams!E:E,0),1),INDEX(Teams!G:K,MATCH(Schedule!F1324,Teams!K:K,0),1))</f>
        <v>#N/A</v>
      </c>
      <c r="M1324" t="e">
        <f>IFERROR(INDEX(Teams!A:E,MATCH(Schedule!H1324,Teams!E:E,0),1),INDEX(Teams!G:K,MATCH(Schedule!H1324,Teams!K:K,0),1))</f>
        <v>#N/A</v>
      </c>
    </row>
    <row r="1325" spans="1:13">
      <c r="A1325">
        <v>1324</v>
      </c>
      <c r="B1325" t="e">
        <f t="shared" si="40"/>
        <v>#N/A</v>
      </c>
      <c r="C1325" s="38">
        <v>36357</v>
      </c>
      <c r="D1325" t="s">
        <v>12</v>
      </c>
      <c r="E1325" t="s">
        <v>1319</v>
      </c>
      <c r="J1325" t="str">
        <f t="shared" si="41"/>
        <v/>
      </c>
      <c r="L1325" t="e">
        <f>IFERROR(INDEX(Teams!A:E,MATCH(Schedule!F1325,Teams!E:E,0),1),INDEX(Teams!G:K,MATCH(Schedule!F1325,Teams!K:K,0),1))</f>
        <v>#N/A</v>
      </c>
      <c r="M1325" t="e">
        <f>IFERROR(INDEX(Teams!A:E,MATCH(Schedule!H1325,Teams!E:E,0),1),INDEX(Teams!G:K,MATCH(Schedule!H1325,Teams!K:K,0),1))</f>
        <v>#N/A</v>
      </c>
    </row>
    <row r="1326" spans="1:13">
      <c r="A1326">
        <v>1325</v>
      </c>
      <c r="B1326" t="e">
        <f t="shared" si="40"/>
        <v>#N/A</v>
      </c>
      <c r="C1326" s="38">
        <v>36357</v>
      </c>
      <c r="D1326" t="s">
        <v>34</v>
      </c>
      <c r="E1326" t="s">
        <v>1320</v>
      </c>
      <c r="J1326" t="str">
        <f t="shared" si="41"/>
        <v/>
      </c>
      <c r="L1326" t="e">
        <f>IFERROR(INDEX(Teams!A:E,MATCH(Schedule!F1326,Teams!E:E,0),1),INDEX(Teams!G:K,MATCH(Schedule!F1326,Teams!K:K,0),1))</f>
        <v>#N/A</v>
      </c>
      <c r="M1326" t="e">
        <f>IFERROR(INDEX(Teams!A:E,MATCH(Schedule!H1326,Teams!E:E,0),1),INDEX(Teams!G:K,MATCH(Schedule!H1326,Teams!K:K,0),1))</f>
        <v>#N/A</v>
      </c>
    </row>
    <row r="1327" spans="1:13">
      <c r="A1327">
        <v>1326</v>
      </c>
      <c r="B1327" t="e">
        <f t="shared" si="40"/>
        <v>#N/A</v>
      </c>
      <c r="C1327" s="38">
        <v>36357</v>
      </c>
      <c r="D1327" t="s">
        <v>118</v>
      </c>
      <c r="E1327" t="s">
        <v>1321</v>
      </c>
      <c r="J1327" t="str">
        <f t="shared" si="41"/>
        <v/>
      </c>
      <c r="L1327" t="e">
        <f>IFERROR(INDEX(Teams!A:E,MATCH(Schedule!F1327,Teams!E:E,0),1),INDEX(Teams!G:K,MATCH(Schedule!F1327,Teams!K:K,0),1))</f>
        <v>#N/A</v>
      </c>
      <c r="M1327" t="e">
        <f>IFERROR(INDEX(Teams!A:E,MATCH(Schedule!H1327,Teams!E:E,0),1),INDEX(Teams!G:K,MATCH(Schedule!H1327,Teams!K:K,0),1))</f>
        <v>#N/A</v>
      </c>
    </row>
    <row r="1328" spans="1:13">
      <c r="A1328">
        <v>1327</v>
      </c>
      <c r="B1328" t="e">
        <f t="shared" si="40"/>
        <v>#N/A</v>
      </c>
      <c r="C1328" s="38">
        <v>36357</v>
      </c>
      <c r="D1328" t="s">
        <v>25</v>
      </c>
      <c r="E1328" t="s">
        <v>1322</v>
      </c>
      <c r="J1328" t="str">
        <f t="shared" si="41"/>
        <v/>
      </c>
      <c r="L1328" t="e">
        <f>IFERROR(INDEX(Teams!A:E,MATCH(Schedule!F1328,Teams!E:E,0),1),INDEX(Teams!G:K,MATCH(Schedule!F1328,Teams!K:K,0),1))</f>
        <v>#N/A</v>
      </c>
      <c r="M1328" t="e">
        <f>IFERROR(INDEX(Teams!A:E,MATCH(Schedule!H1328,Teams!E:E,0),1),INDEX(Teams!G:K,MATCH(Schedule!H1328,Teams!K:K,0),1))</f>
        <v>#N/A</v>
      </c>
    </row>
    <row r="1329" spans="1:13">
      <c r="A1329">
        <v>1328</v>
      </c>
      <c r="B1329" t="e">
        <f t="shared" si="40"/>
        <v>#N/A</v>
      </c>
      <c r="C1329" s="38">
        <v>36357</v>
      </c>
      <c r="D1329" t="s">
        <v>122</v>
      </c>
      <c r="E1329" t="s">
        <v>1323</v>
      </c>
      <c r="J1329" t="str">
        <f t="shared" si="41"/>
        <v/>
      </c>
      <c r="L1329" t="e">
        <f>IFERROR(INDEX(Teams!A:E,MATCH(Schedule!F1329,Teams!E:E,0),1),INDEX(Teams!G:K,MATCH(Schedule!F1329,Teams!K:K,0),1))</f>
        <v>#N/A</v>
      </c>
      <c r="M1329" t="e">
        <f>IFERROR(INDEX(Teams!A:E,MATCH(Schedule!H1329,Teams!E:E,0),1),INDEX(Teams!G:K,MATCH(Schedule!H1329,Teams!K:K,0),1))</f>
        <v>#N/A</v>
      </c>
    </row>
    <row r="1330" spans="1:13">
      <c r="A1330">
        <v>1329</v>
      </c>
      <c r="B1330" t="e">
        <f t="shared" si="40"/>
        <v>#N/A</v>
      </c>
      <c r="C1330" s="38">
        <v>36357</v>
      </c>
      <c r="D1330" t="s">
        <v>10</v>
      </c>
      <c r="E1330" t="s">
        <v>1324</v>
      </c>
      <c r="J1330" t="str">
        <f t="shared" si="41"/>
        <v/>
      </c>
      <c r="L1330" t="e">
        <f>IFERROR(INDEX(Teams!A:E,MATCH(Schedule!F1330,Teams!E:E,0),1),INDEX(Teams!G:K,MATCH(Schedule!F1330,Teams!K:K,0),1))</f>
        <v>#N/A</v>
      </c>
      <c r="M1330" t="e">
        <f>IFERROR(INDEX(Teams!A:E,MATCH(Schedule!H1330,Teams!E:E,0),1),INDEX(Teams!G:K,MATCH(Schedule!H1330,Teams!K:K,0),1))</f>
        <v>#N/A</v>
      </c>
    </row>
    <row r="1331" spans="1:13">
      <c r="A1331">
        <v>1330</v>
      </c>
      <c r="B1331" t="e">
        <f t="shared" si="40"/>
        <v>#N/A</v>
      </c>
      <c r="C1331" s="38">
        <v>36357</v>
      </c>
      <c r="D1331" t="s">
        <v>68</v>
      </c>
      <c r="E1331" t="s">
        <v>1325</v>
      </c>
      <c r="J1331" t="str">
        <f t="shared" si="41"/>
        <v/>
      </c>
      <c r="L1331" t="e">
        <f>IFERROR(INDEX(Teams!A:E,MATCH(Schedule!F1331,Teams!E:E,0),1),INDEX(Teams!G:K,MATCH(Schedule!F1331,Teams!K:K,0),1))</f>
        <v>#N/A</v>
      </c>
      <c r="M1331" t="e">
        <f>IFERROR(INDEX(Teams!A:E,MATCH(Schedule!H1331,Teams!E:E,0),1),INDEX(Teams!G:K,MATCH(Schedule!H1331,Teams!K:K,0),1))</f>
        <v>#N/A</v>
      </c>
    </row>
    <row r="1332" spans="1:13">
      <c r="A1332">
        <v>1331</v>
      </c>
      <c r="B1332" t="e">
        <f t="shared" si="40"/>
        <v>#N/A</v>
      </c>
      <c r="C1332" s="38">
        <v>36357</v>
      </c>
      <c r="D1332" t="s">
        <v>130</v>
      </c>
      <c r="E1332" t="s">
        <v>1326</v>
      </c>
      <c r="J1332" t="str">
        <f t="shared" si="41"/>
        <v/>
      </c>
      <c r="L1332" t="e">
        <f>IFERROR(INDEX(Teams!A:E,MATCH(Schedule!F1332,Teams!E:E,0),1),INDEX(Teams!G:K,MATCH(Schedule!F1332,Teams!K:K,0),1))</f>
        <v>#N/A</v>
      </c>
      <c r="M1332" t="e">
        <f>IFERROR(INDEX(Teams!A:E,MATCH(Schedule!H1332,Teams!E:E,0),1),INDEX(Teams!G:K,MATCH(Schedule!H1332,Teams!K:K,0),1))</f>
        <v>#N/A</v>
      </c>
    </row>
    <row r="1333" spans="1:13">
      <c r="A1333">
        <v>1332</v>
      </c>
      <c r="B1333" t="e">
        <f t="shared" si="40"/>
        <v>#N/A</v>
      </c>
      <c r="C1333" s="38">
        <v>36357</v>
      </c>
      <c r="D1333" t="s">
        <v>4</v>
      </c>
      <c r="E1333" t="s">
        <v>1327</v>
      </c>
      <c r="J1333" t="str">
        <f t="shared" si="41"/>
        <v/>
      </c>
      <c r="L1333" t="e">
        <f>IFERROR(INDEX(Teams!A:E,MATCH(Schedule!F1333,Teams!E:E,0),1),INDEX(Teams!G:K,MATCH(Schedule!F1333,Teams!K:K,0),1))</f>
        <v>#N/A</v>
      </c>
      <c r="M1333" t="e">
        <f>IFERROR(INDEX(Teams!A:E,MATCH(Schedule!H1333,Teams!E:E,0),1),INDEX(Teams!G:K,MATCH(Schedule!H1333,Teams!K:K,0),1))</f>
        <v>#N/A</v>
      </c>
    </row>
    <row r="1334" spans="1:13">
      <c r="A1334">
        <v>1333</v>
      </c>
      <c r="B1334" t="e">
        <f t="shared" si="40"/>
        <v>#N/A</v>
      </c>
      <c r="C1334" s="38">
        <v>36357</v>
      </c>
      <c r="D1334" t="s">
        <v>8</v>
      </c>
      <c r="E1334" t="s">
        <v>1328</v>
      </c>
      <c r="J1334" t="str">
        <f t="shared" si="41"/>
        <v/>
      </c>
      <c r="L1334" t="e">
        <f>IFERROR(INDEX(Teams!A:E,MATCH(Schedule!F1334,Teams!E:E,0),1),INDEX(Teams!G:K,MATCH(Schedule!F1334,Teams!K:K,0),1))</f>
        <v>#N/A</v>
      </c>
      <c r="M1334" t="e">
        <f>IFERROR(INDEX(Teams!A:E,MATCH(Schedule!H1334,Teams!E:E,0),1),INDEX(Teams!G:K,MATCH(Schedule!H1334,Teams!K:K,0),1))</f>
        <v>#N/A</v>
      </c>
    </row>
    <row r="1335" spans="1:13">
      <c r="A1335">
        <v>1334</v>
      </c>
      <c r="B1335" t="e">
        <f t="shared" si="40"/>
        <v>#N/A</v>
      </c>
      <c r="C1335" s="38">
        <v>36357</v>
      </c>
      <c r="D1335" t="s">
        <v>170</v>
      </c>
      <c r="E1335" t="s">
        <v>1329</v>
      </c>
      <c r="J1335" t="str">
        <f t="shared" si="41"/>
        <v/>
      </c>
      <c r="L1335" t="e">
        <f>IFERROR(INDEX(Teams!A:E,MATCH(Schedule!F1335,Teams!E:E,0),1),INDEX(Teams!G:K,MATCH(Schedule!F1335,Teams!K:K,0),1))</f>
        <v>#N/A</v>
      </c>
      <c r="M1335" t="e">
        <f>IFERROR(INDEX(Teams!A:E,MATCH(Schedule!H1335,Teams!E:E,0),1),INDEX(Teams!G:K,MATCH(Schedule!H1335,Teams!K:K,0),1))</f>
        <v>#N/A</v>
      </c>
    </row>
    <row r="1336" spans="1:13">
      <c r="A1336">
        <v>1335</v>
      </c>
      <c r="B1336" t="e">
        <f t="shared" si="40"/>
        <v>#N/A</v>
      </c>
      <c r="C1336" s="38">
        <v>36357</v>
      </c>
      <c r="D1336" t="s">
        <v>170</v>
      </c>
      <c r="E1336" t="s">
        <v>1330</v>
      </c>
      <c r="J1336" t="str">
        <f t="shared" si="41"/>
        <v/>
      </c>
      <c r="L1336" t="e">
        <f>IFERROR(INDEX(Teams!A:E,MATCH(Schedule!F1336,Teams!E:E,0),1),INDEX(Teams!G:K,MATCH(Schedule!F1336,Teams!K:K,0),1))</f>
        <v>#N/A</v>
      </c>
      <c r="M1336" t="e">
        <f>IFERROR(INDEX(Teams!A:E,MATCH(Schedule!H1336,Teams!E:E,0),1),INDEX(Teams!G:K,MATCH(Schedule!H1336,Teams!K:K,0),1))</f>
        <v>#N/A</v>
      </c>
    </row>
    <row r="1337" spans="1:13">
      <c r="A1337">
        <v>1336</v>
      </c>
      <c r="B1337" t="e">
        <f t="shared" si="40"/>
        <v>#N/A</v>
      </c>
      <c r="C1337" s="38">
        <v>36358</v>
      </c>
      <c r="D1337" t="s">
        <v>14</v>
      </c>
      <c r="E1337" t="s">
        <v>1331</v>
      </c>
      <c r="J1337" t="str">
        <f t="shared" si="41"/>
        <v/>
      </c>
      <c r="L1337" t="e">
        <f>IFERROR(INDEX(Teams!A:E,MATCH(Schedule!F1337,Teams!E:E,0),1),INDEX(Teams!G:K,MATCH(Schedule!F1337,Teams!K:K,0),1))</f>
        <v>#N/A</v>
      </c>
      <c r="M1337" t="e">
        <f>IFERROR(INDEX(Teams!A:E,MATCH(Schedule!H1337,Teams!E:E,0),1),INDEX(Teams!G:K,MATCH(Schedule!H1337,Teams!K:K,0),1))</f>
        <v>#N/A</v>
      </c>
    </row>
    <row r="1338" spans="1:13">
      <c r="A1338">
        <v>1337</v>
      </c>
      <c r="B1338" t="e">
        <f t="shared" si="40"/>
        <v>#N/A</v>
      </c>
      <c r="C1338" s="38">
        <v>36358</v>
      </c>
      <c r="D1338" t="s">
        <v>6</v>
      </c>
      <c r="E1338" t="s">
        <v>1332</v>
      </c>
      <c r="J1338" t="str">
        <f t="shared" si="41"/>
        <v/>
      </c>
      <c r="L1338" t="e">
        <f>IFERROR(INDEX(Teams!A:E,MATCH(Schedule!F1338,Teams!E:E,0),1),INDEX(Teams!G:K,MATCH(Schedule!F1338,Teams!K:K,0),1))</f>
        <v>#N/A</v>
      </c>
      <c r="M1338" t="e">
        <f>IFERROR(INDEX(Teams!A:E,MATCH(Schedule!H1338,Teams!E:E,0),1),INDEX(Teams!G:K,MATCH(Schedule!H1338,Teams!K:K,0),1))</f>
        <v>#N/A</v>
      </c>
    </row>
    <row r="1339" spans="1:13">
      <c r="A1339">
        <v>1338</v>
      </c>
      <c r="B1339" t="e">
        <f t="shared" si="40"/>
        <v>#N/A</v>
      </c>
      <c r="C1339" s="38">
        <v>36358</v>
      </c>
      <c r="D1339" t="s">
        <v>65</v>
      </c>
      <c r="E1339" t="s">
        <v>1333</v>
      </c>
      <c r="J1339" t="str">
        <f t="shared" si="41"/>
        <v/>
      </c>
      <c r="L1339" t="e">
        <f>IFERROR(INDEX(Teams!A:E,MATCH(Schedule!F1339,Teams!E:E,0),1),INDEX(Teams!G:K,MATCH(Schedule!F1339,Teams!K:K,0),1))</f>
        <v>#N/A</v>
      </c>
      <c r="M1339" t="e">
        <f>IFERROR(INDEX(Teams!A:E,MATCH(Schedule!H1339,Teams!E:E,0),1),INDEX(Teams!G:K,MATCH(Schedule!H1339,Teams!K:K,0),1))</f>
        <v>#N/A</v>
      </c>
    </row>
    <row r="1340" spans="1:13">
      <c r="A1340">
        <v>1339</v>
      </c>
      <c r="B1340" t="e">
        <f t="shared" si="40"/>
        <v>#N/A</v>
      </c>
      <c r="C1340" s="38">
        <v>36358</v>
      </c>
      <c r="D1340" t="s">
        <v>18</v>
      </c>
      <c r="E1340" t="s">
        <v>1334</v>
      </c>
      <c r="J1340" t="str">
        <f t="shared" si="41"/>
        <v/>
      </c>
      <c r="L1340" t="e">
        <f>IFERROR(INDEX(Teams!A:E,MATCH(Schedule!F1340,Teams!E:E,0),1),INDEX(Teams!G:K,MATCH(Schedule!F1340,Teams!K:K,0),1))</f>
        <v>#N/A</v>
      </c>
      <c r="M1340" t="e">
        <f>IFERROR(INDEX(Teams!A:E,MATCH(Schedule!H1340,Teams!E:E,0),1),INDEX(Teams!G:K,MATCH(Schedule!H1340,Teams!K:K,0),1))</f>
        <v>#N/A</v>
      </c>
    </row>
    <row r="1341" spans="1:13">
      <c r="A1341">
        <v>1340</v>
      </c>
      <c r="B1341" t="e">
        <f t="shared" si="40"/>
        <v>#N/A</v>
      </c>
      <c r="C1341" s="38">
        <v>36358</v>
      </c>
      <c r="D1341" t="s">
        <v>12</v>
      </c>
      <c r="E1341" t="s">
        <v>1335</v>
      </c>
      <c r="J1341" t="str">
        <f t="shared" si="41"/>
        <v/>
      </c>
      <c r="L1341" t="e">
        <f>IFERROR(INDEX(Teams!A:E,MATCH(Schedule!F1341,Teams!E:E,0),1),INDEX(Teams!G:K,MATCH(Schedule!F1341,Teams!K:K,0),1))</f>
        <v>#N/A</v>
      </c>
      <c r="M1341" t="e">
        <f>IFERROR(INDEX(Teams!A:E,MATCH(Schedule!H1341,Teams!E:E,0),1),INDEX(Teams!G:K,MATCH(Schedule!H1341,Teams!K:K,0),1))</f>
        <v>#N/A</v>
      </c>
    </row>
    <row r="1342" spans="1:13">
      <c r="A1342">
        <v>1341</v>
      </c>
      <c r="B1342" t="e">
        <f t="shared" si="40"/>
        <v>#N/A</v>
      </c>
      <c r="C1342" s="38">
        <v>36358</v>
      </c>
      <c r="D1342" t="s">
        <v>34</v>
      </c>
      <c r="E1342" t="s">
        <v>1336</v>
      </c>
      <c r="J1342" t="str">
        <f t="shared" si="41"/>
        <v/>
      </c>
      <c r="L1342" t="e">
        <f>IFERROR(INDEX(Teams!A:E,MATCH(Schedule!F1342,Teams!E:E,0),1),INDEX(Teams!G:K,MATCH(Schedule!F1342,Teams!K:K,0),1))</f>
        <v>#N/A</v>
      </c>
      <c r="M1342" t="e">
        <f>IFERROR(INDEX(Teams!A:E,MATCH(Schedule!H1342,Teams!E:E,0),1),INDEX(Teams!G:K,MATCH(Schedule!H1342,Teams!K:K,0),1))</f>
        <v>#N/A</v>
      </c>
    </row>
    <row r="1343" spans="1:13">
      <c r="A1343">
        <v>1342</v>
      </c>
      <c r="B1343" t="e">
        <f t="shared" si="40"/>
        <v>#N/A</v>
      </c>
      <c r="C1343" s="38">
        <v>36358</v>
      </c>
      <c r="D1343" t="s">
        <v>118</v>
      </c>
      <c r="E1343" t="s">
        <v>1337</v>
      </c>
      <c r="J1343" t="str">
        <f t="shared" si="41"/>
        <v/>
      </c>
      <c r="L1343" t="e">
        <f>IFERROR(INDEX(Teams!A:E,MATCH(Schedule!F1343,Teams!E:E,0),1),INDEX(Teams!G:K,MATCH(Schedule!F1343,Teams!K:K,0),1))</f>
        <v>#N/A</v>
      </c>
      <c r="M1343" t="e">
        <f>IFERROR(INDEX(Teams!A:E,MATCH(Schedule!H1343,Teams!E:E,0),1),INDEX(Teams!G:K,MATCH(Schedule!H1343,Teams!K:K,0),1))</f>
        <v>#N/A</v>
      </c>
    </row>
    <row r="1344" spans="1:13">
      <c r="A1344">
        <v>1343</v>
      </c>
      <c r="B1344" t="e">
        <f t="shared" si="40"/>
        <v>#N/A</v>
      </c>
      <c r="C1344" s="38">
        <v>36358</v>
      </c>
      <c r="D1344" t="s">
        <v>170</v>
      </c>
      <c r="E1344" t="s">
        <v>1338</v>
      </c>
      <c r="J1344" t="str">
        <f t="shared" si="41"/>
        <v/>
      </c>
      <c r="L1344" t="e">
        <f>IFERROR(INDEX(Teams!A:E,MATCH(Schedule!F1344,Teams!E:E,0),1),INDEX(Teams!G:K,MATCH(Schedule!F1344,Teams!K:K,0),1))</f>
        <v>#N/A</v>
      </c>
      <c r="M1344" t="e">
        <f>IFERROR(INDEX(Teams!A:E,MATCH(Schedule!H1344,Teams!E:E,0),1),INDEX(Teams!G:K,MATCH(Schedule!H1344,Teams!K:K,0),1))</f>
        <v>#N/A</v>
      </c>
    </row>
    <row r="1345" spans="1:13">
      <c r="A1345">
        <v>1344</v>
      </c>
      <c r="B1345" t="e">
        <f t="shared" si="40"/>
        <v>#N/A</v>
      </c>
      <c r="C1345" s="38">
        <v>36358</v>
      </c>
      <c r="D1345" t="s">
        <v>25</v>
      </c>
      <c r="E1345" t="s">
        <v>1339</v>
      </c>
      <c r="J1345" t="str">
        <f t="shared" si="41"/>
        <v/>
      </c>
      <c r="L1345" t="e">
        <f>IFERROR(INDEX(Teams!A:E,MATCH(Schedule!F1345,Teams!E:E,0),1),INDEX(Teams!G:K,MATCH(Schedule!F1345,Teams!K:K,0),1))</f>
        <v>#N/A</v>
      </c>
      <c r="M1345" t="e">
        <f>IFERROR(INDEX(Teams!A:E,MATCH(Schedule!H1345,Teams!E:E,0),1),INDEX(Teams!G:K,MATCH(Schedule!H1345,Teams!K:K,0),1))</f>
        <v>#N/A</v>
      </c>
    </row>
    <row r="1346" spans="1:13">
      <c r="A1346">
        <v>1345</v>
      </c>
      <c r="B1346" t="e">
        <f t="shared" si="40"/>
        <v>#N/A</v>
      </c>
      <c r="C1346" s="38">
        <v>36358</v>
      </c>
      <c r="D1346" t="s">
        <v>122</v>
      </c>
      <c r="E1346" t="s">
        <v>1340</v>
      </c>
      <c r="J1346" t="str">
        <f t="shared" si="41"/>
        <v/>
      </c>
      <c r="L1346" t="e">
        <f>IFERROR(INDEX(Teams!A:E,MATCH(Schedule!F1346,Teams!E:E,0),1),INDEX(Teams!G:K,MATCH(Schedule!F1346,Teams!K:K,0),1))</f>
        <v>#N/A</v>
      </c>
      <c r="M1346" t="e">
        <f>IFERROR(INDEX(Teams!A:E,MATCH(Schedule!H1346,Teams!E:E,0),1),INDEX(Teams!G:K,MATCH(Schedule!H1346,Teams!K:K,0),1))</f>
        <v>#N/A</v>
      </c>
    </row>
    <row r="1347" spans="1:13">
      <c r="A1347">
        <v>1346</v>
      </c>
      <c r="B1347" t="e">
        <f t="shared" ref="B1347:B1410" si="42">TEXT(C1347,"yyyymmdd")&amp;"_"&amp;L1347&amp;"@"&amp;M1347</f>
        <v>#N/A</v>
      </c>
      <c r="C1347" s="38">
        <v>36358</v>
      </c>
      <c r="D1347" t="s">
        <v>10</v>
      </c>
      <c r="E1347" t="s">
        <v>1341</v>
      </c>
      <c r="J1347" t="str">
        <f t="shared" ref="J1347:J1410" si="43">IF(I1347&gt;G1347,"W",IF(I1347=G1347,"","L"))</f>
        <v/>
      </c>
      <c r="L1347" t="e">
        <f>IFERROR(INDEX(Teams!A:E,MATCH(Schedule!F1347,Teams!E:E,0),1),INDEX(Teams!G:K,MATCH(Schedule!F1347,Teams!K:K,0),1))</f>
        <v>#N/A</v>
      </c>
      <c r="M1347" t="e">
        <f>IFERROR(INDEX(Teams!A:E,MATCH(Schedule!H1347,Teams!E:E,0),1),INDEX(Teams!G:K,MATCH(Schedule!H1347,Teams!K:K,0),1))</f>
        <v>#N/A</v>
      </c>
    </row>
    <row r="1348" spans="1:13">
      <c r="A1348">
        <v>1347</v>
      </c>
      <c r="B1348" t="e">
        <f t="shared" si="42"/>
        <v>#N/A</v>
      </c>
      <c r="C1348" s="38">
        <v>36358</v>
      </c>
      <c r="D1348" t="s">
        <v>68</v>
      </c>
      <c r="E1348" t="s">
        <v>1342</v>
      </c>
      <c r="J1348" t="str">
        <f t="shared" si="43"/>
        <v/>
      </c>
      <c r="L1348" t="e">
        <f>IFERROR(INDEX(Teams!A:E,MATCH(Schedule!F1348,Teams!E:E,0),1),INDEX(Teams!G:K,MATCH(Schedule!F1348,Teams!K:K,0),1))</f>
        <v>#N/A</v>
      </c>
      <c r="M1348" t="e">
        <f>IFERROR(INDEX(Teams!A:E,MATCH(Schedule!H1348,Teams!E:E,0),1),INDEX(Teams!G:K,MATCH(Schedule!H1348,Teams!K:K,0),1))</f>
        <v>#N/A</v>
      </c>
    </row>
    <row r="1349" spans="1:13">
      <c r="A1349">
        <v>1348</v>
      </c>
      <c r="B1349" t="e">
        <f t="shared" si="42"/>
        <v>#N/A</v>
      </c>
      <c r="C1349" s="38">
        <v>36358</v>
      </c>
      <c r="D1349" t="s">
        <v>130</v>
      </c>
      <c r="E1349" t="s">
        <v>1343</v>
      </c>
      <c r="J1349" t="str">
        <f t="shared" si="43"/>
        <v/>
      </c>
      <c r="L1349" t="e">
        <f>IFERROR(INDEX(Teams!A:E,MATCH(Schedule!F1349,Teams!E:E,0),1),INDEX(Teams!G:K,MATCH(Schedule!F1349,Teams!K:K,0),1))</f>
        <v>#N/A</v>
      </c>
      <c r="M1349" t="e">
        <f>IFERROR(INDEX(Teams!A:E,MATCH(Schedule!H1349,Teams!E:E,0),1),INDEX(Teams!G:K,MATCH(Schedule!H1349,Teams!K:K,0),1))</f>
        <v>#N/A</v>
      </c>
    </row>
    <row r="1350" spans="1:13">
      <c r="A1350">
        <v>1349</v>
      </c>
      <c r="B1350" t="e">
        <f t="shared" si="42"/>
        <v>#N/A</v>
      </c>
      <c r="C1350" s="38">
        <v>36358</v>
      </c>
      <c r="D1350" t="s">
        <v>4</v>
      </c>
      <c r="E1350" t="s">
        <v>1344</v>
      </c>
      <c r="J1350" t="str">
        <f t="shared" si="43"/>
        <v/>
      </c>
      <c r="L1350" t="e">
        <f>IFERROR(INDEX(Teams!A:E,MATCH(Schedule!F1350,Teams!E:E,0),1),INDEX(Teams!G:K,MATCH(Schedule!F1350,Teams!K:K,0),1))</f>
        <v>#N/A</v>
      </c>
      <c r="M1350" t="e">
        <f>IFERROR(INDEX(Teams!A:E,MATCH(Schedule!H1350,Teams!E:E,0),1),INDEX(Teams!G:K,MATCH(Schedule!H1350,Teams!K:K,0),1))</f>
        <v>#N/A</v>
      </c>
    </row>
    <row r="1351" spans="1:13">
      <c r="A1351">
        <v>1350</v>
      </c>
      <c r="B1351" t="e">
        <f t="shared" si="42"/>
        <v>#N/A</v>
      </c>
      <c r="C1351" s="38">
        <v>36358</v>
      </c>
      <c r="D1351" t="s">
        <v>8</v>
      </c>
      <c r="E1351" t="s">
        <v>1345</v>
      </c>
      <c r="J1351" t="str">
        <f t="shared" si="43"/>
        <v/>
      </c>
      <c r="L1351" t="e">
        <f>IFERROR(INDEX(Teams!A:E,MATCH(Schedule!F1351,Teams!E:E,0),1),INDEX(Teams!G:K,MATCH(Schedule!F1351,Teams!K:K,0),1))</f>
        <v>#N/A</v>
      </c>
      <c r="M1351" t="e">
        <f>IFERROR(INDEX(Teams!A:E,MATCH(Schedule!H1351,Teams!E:E,0),1),INDEX(Teams!G:K,MATCH(Schedule!H1351,Teams!K:K,0),1))</f>
        <v>#N/A</v>
      </c>
    </row>
    <row r="1352" spans="1:13">
      <c r="A1352">
        <v>1351</v>
      </c>
      <c r="B1352" t="e">
        <f t="shared" si="42"/>
        <v>#N/A</v>
      </c>
      <c r="C1352" s="38">
        <v>36359</v>
      </c>
      <c r="D1352" t="s">
        <v>12</v>
      </c>
      <c r="E1352" t="s">
        <v>1346</v>
      </c>
      <c r="J1352" t="str">
        <f t="shared" si="43"/>
        <v/>
      </c>
      <c r="L1352" t="e">
        <f>IFERROR(INDEX(Teams!A:E,MATCH(Schedule!F1352,Teams!E:E,0),1),INDEX(Teams!G:K,MATCH(Schedule!F1352,Teams!K:K,0),1))</f>
        <v>#N/A</v>
      </c>
      <c r="M1352" t="e">
        <f>IFERROR(INDEX(Teams!A:E,MATCH(Schedule!H1352,Teams!E:E,0),1),INDEX(Teams!G:K,MATCH(Schedule!H1352,Teams!K:K,0),1))</f>
        <v>#N/A</v>
      </c>
    </row>
    <row r="1353" spans="1:13">
      <c r="A1353">
        <v>1352</v>
      </c>
      <c r="B1353" t="e">
        <f t="shared" si="42"/>
        <v>#N/A</v>
      </c>
      <c r="C1353" s="38">
        <v>36359</v>
      </c>
      <c r="D1353" t="s">
        <v>4</v>
      </c>
      <c r="E1353" t="s">
        <v>1347</v>
      </c>
      <c r="J1353" t="str">
        <f t="shared" si="43"/>
        <v/>
      </c>
      <c r="L1353" t="e">
        <f>IFERROR(INDEX(Teams!A:E,MATCH(Schedule!F1353,Teams!E:E,0),1),INDEX(Teams!G:K,MATCH(Schedule!F1353,Teams!K:K,0),1))</f>
        <v>#N/A</v>
      </c>
      <c r="M1353" t="e">
        <f>IFERROR(INDEX(Teams!A:E,MATCH(Schedule!H1353,Teams!E:E,0),1),INDEX(Teams!G:K,MATCH(Schedule!H1353,Teams!K:K,0),1))</f>
        <v>#N/A</v>
      </c>
    </row>
    <row r="1354" spans="1:13">
      <c r="A1354">
        <v>1353</v>
      </c>
      <c r="B1354" t="e">
        <f t="shared" si="42"/>
        <v>#N/A</v>
      </c>
      <c r="C1354" s="38">
        <v>36359</v>
      </c>
      <c r="D1354" t="s">
        <v>118</v>
      </c>
      <c r="E1354" t="s">
        <v>1348</v>
      </c>
      <c r="J1354" t="str">
        <f t="shared" si="43"/>
        <v/>
      </c>
      <c r="L1354" t="e">
        <f>IFERROR(INDEX(Teams!A:E,MATCH(Schedule!F1354,Teams!E:E,0),1),INDEX(Teams!G:K,MATCH(Schedule!F1354,Teams!K:K,0),1))</f>
        <v>#N/A</v>
      </c>
      <c r="M1354" t="e">
        <f>IFERROR(INDEX(Teams!A:E,MATCH(Schedule!H1354,Teams!E:E,0),1),INDEX(Teams!G:K,MATCH(Schedule!H1354,Teams!K:K,0),1))</f>
        <v>#N/A</v>
      </c>
    </row>
    <row r="1355" spans="1:13">
      <c r="A1355">
        <v>1354</v>
      </c>
      <c r="B1355" t="e">
        <f t="shared" si="42"/>
        <v>#N/A</v>
      </c>
      <c r="C1355" s="38">
        <v>36359</v>
      </c>
      <c r="D1355" t="s">
        <v>170</v>
      </c>
      <c r="E1355" t="s">
        <v>1349</v>
      </c>
      <c r="J1355" t="str">
        <f t="shared" si="43"/>
        <v/>
      </c>
      <c r="L1355" t="e">
        <f>IFERROR(INDEX(Teams!A:E,MATCH(Schedule!F1355,Teams!E:E,0),1),INDEX(Teams!G:K,MATCH(Schedule!F1355,Teams!K:K,0),1))</f>
        <v>#N/A</v>
      </c>
      <c r="M1355" t="e">
        <f>IFERROR(INDEX(Teams!A:E,MATCH(Schedule!H1355,Teams!E:E,0),1),INDEX(Teams!G:K,MATCH(Schedule!H1355,Teams!K:K,0),1))</f>
        <v>#N/A</v>
      </c>
    </row>
    <row r="1356" spans="1:13">
      <c r="A1356">
        <v>1355</v>
      </c>
      <c r="B1356" t="e">
        <f t="shared" si="42"/>
        <v>#N/A</v>
      </c>
      <c r="C1356" s="38">
        <v>36359</v>
      </c>
      <c r="D1356" t="s">
        <v>34</v>
      </c>
      <c r="E1356" t="s">
        <v>1350</v>
      </c>
      <c r="J1356" t="str">
        <f t="shared" si="43"/>
        <v/>
      </c>
      <c r="L1356" t="e">
        <f>IFERROR(INDEX(Teams!A:E,MATCH(Schedule!F1356,Teams!E:E,0),1),INDEX(Teams!G:K,MATCH(Schedule!F1356,Teams!K:K,0),1))</f>
        <v>#N/A</v>
      </c>
      <c r="M1356" t="e">
        <f>IFERROR(INDEX(Teams!A:E,MATCH(Schedule!H1356,Teams!E:E,0),1),INDEX(Teams!G:K,MATCH(Schedule!H1356,Teams!K:K,0),1))</f>
        <v>#N/A</v>
      </c>
    </row>
    <row r="1357" spans="1:13">
      <c r="A1357">
        <v>1356</v>
      </c>
      <c r="B1357" t="e">
        <f t="shared" si="42"/>
        <v>#N/A</v>
      </c>
      <c r="C1357" s="38">
        <v>36359</v>
      </c>
      <c r="D1357" t="s">
        <v>8</v>
      </c>
      <c r="E1357" t="s">
        <v>1351</v>
      </c>
      <c r="J1357" t="str">
        <f t="shared" si="43"/>
        <v/>
      </c>
      <c r="L1357" t="e">
        <f>IFERROR(INDEX(Teams!A:E,MATCH(Schedule!F1357,Teams!E:E,0),1),INDEX(Teams!G:K,MATCH(Schedule!F1357,Teams!K:K,0),1))</f>
        <v>#N/A</v>
      </c>
      <c r="M1357" t="e">
        <f>IFERROR(INDEX(Teams!A:E,MATCH(Schedule!H1357,Teams!E:E,0),1),INDEX(Teams!G:K,MATCH(Schedule!H1357,Teams!K:K,0),1))</f>
        <v>#N/A</v>
      </c>
    </row>
    <row r="1358" spans="1:13">
      <c r="A1358">
        <v>1357</v>
      </c>
      <c r="B1358" t="e">
        <f t="shared" si="42"/>
        <v>#N/A</v>
      </c>
      <c r="C1358" s="38">
        <v>36359</v>
      </c>
      <c r="D1358" t="s">
        <v>14</v>
      </c>
      <c r="E1358" t="s">
        <v>1352</v>
      </c>
      <c r="J1358" t="str">
        <f t="shared" si="43"/>
        <v/>
      </c>
      <c r="L1358" t="e">
        <f>IFERROR(INDEX(Teams!A:E,MATCH(Schedule!F1358,Teams!E:E,0),1),INDEX(Teams!G:K,MATCH(Schedule!F1358,Teams!K:K,0),1))</f>
        <v>#N/A</v>
      </c>
      <c r="M1358" t="e">
        <f>IFERROR(INDEX(Teams!A:E,MATCH(Schedule!H1358,Teams!E:E,0),1),INDEX(Teams!G:K,MATCH(Schedule!H1358,Teams!K:K,0),1))</f>
        <v>#N/A</v>
      </c>
    </row>
    <row r="1359" spans="1:13">
      <c r="A1359">
        <v>1358</v>
      </c>
      <c r="B1359" t="e">
        <f t="shared" si="42"/>
        <v>#N/A</v>
      </c>
      <c r="C1359" s="38">
        <v>36359</v>
      </c>
      <c r="D1359" t="s">
        <v>130</v>
      </c>
      <c r="E1359" t="s">
        <v>1353</v>
      </c>
      <c r="J1359" t="str">
        <f t="shared" si="43"/>
        <v/>
      </c>
      <c r="L1359" t="e">
        <f>IFERROR(INDEX(Teams!A:E,MATCH(Schedule!F1359,Teams!E:E,0),1),INDEX(Teams!G:K,MATCH(Schedule!F1359,Teams!K:K,0),1))</f>
        <v>#N/A</v>
      </c>
      <c r="M1359" t="e">
        <f>IFERROR(INDEX(Teams!A:E,MATCH(Schedule!H1359,Teams!E:E,0),1),INDEX(Teams!G:K,MATCH(Schedule!H1359,Teams!K:K,0),1))</f>
        <v>#N/A</v>
      </c>
    </row>
    <row r="1360" spans="1:13">
      <c r="A1360">
        <v>1359</v>
      </c>
      <c r="B1360" t="e">
        <f t="shared" si="42"/>
        <v>#N/A</v>
      </c>
      <c r="C1360" s="38">
        <v>36359</v>
      </c>
      <c r="D1360" t="s">
        <v>122</v>
      </c>
      <c r="E1360" t="s">
        <v>1354</v>
      </c>
      <c r="J1360" t="str">
        <f t="shared" si="43"/>
        <v/>
      </c>
      <c r="L1360" t="e">
        <f>IFERROR(INDEX(Teams!A:E,MATCH(Schedule!F1360,Teams!E:E,0),1),INDEX(Teams!G:K,MATCH(Schedule!F1360,Teams!K:K,0),1))</f>
        <v>#N/A</v>
      </c>
      <c r="M1360" t="e">
        <f>IFERROR(INDEX(Teams!A:E,MATCH(Schedule!H1360,Teams!E:E,0),1),INDEX(Teams!G:K,MATCH(Schedule!H1360,Teams!K:K,0),1))</f>
        <v>#N/A</v>
      </c>
    </row>
    <row r="1361" spans="1:13">
      <c r="A1361">
        <v>1360</v>
      </c>
      <c r="B1361" t="e">
        <f t="shared" si="42"/>
        <v>#N/A</v>
      </c>
      <c r="C1361" s="38">
        <v>36359</v>
      </c>
      <c r="D1361" t="s">
        <v>18</v>
      </c>
      <c r="E1361" t="s">
        <v>1355</v>
      </c>
      <c r="J1361" t="str">
        <f t="shared" si="43"/>
        <v/>
      </c>
      <c r="L1361" t="e">
        <f>IFERROR(INDEX(Teams!A:E,MATCH(Schedule!F1361,Teams!E:E,0),1),INDEX(Teams!G:K,MATCH(Schedule!F1361,Teams!K:K,0),1))</f>
        <v>#N/A</v>
      </c>
      <c r="M1361" t="e">
        <f>IFERROR(INDEX(Teams!A:E,MATCH(Schedule!H1361,Teams!E:E,0),1),INDEX(Teams!G:K,MATCH(Schedule!H1361,Teams!K:K,0),1))</f>
        <v>#N/A</v>
      </c>
    </row>
    <row r="1362" spans="1:13">
      <c r="A1362">
        <v>1361</v>
      </c>
      <c r="B1362" t="e">
        <f t="shared" si="42"/>
        <v>#N/A</v>
      </c>
      <c r="C1362" s="38">
        <v>36359</v>
      </c>
      <c r="D1362" t="s">
        <v>65</v>
      </c>
      <c r="E1362" t="s">
        <v>1356</v>
      </c>
      <c r="J1362" t="str">
        <f t="shared" si="43"/>
        <v/>
      </c>
      <c r="L1362" t="e">
        <f>IFERROR(INDEX(Teams!A:E,MATCH(Schedule!F1362,Teams!E:E,0),1),INDEX(Teams!G:K,MATCH(Schedule!F1362,Teams!K:K,0),1))</f>
        <v>#N/A</v>
      </c>
      <c r="M1362" t="e">
        <f>IFERROR(INDEX(Teams!A:E,MATCH(Schedule!H1362,Teams!E:E,0),1),INDEX(Teams!G:K,MATCH(Schedule!H1362,Teams!K:K,0),1))</f>
        <v>#N/A</v>
      </c>
    </row>
    <row r="1363" spans="1:13">
      <c r="A1363">
        <v>1362</v>
      </c>
      <c r="B1363" t="e">
        <f t="shared" si="42"/>
        <v>#N/A</v>
      </c>
      <c r="C1363" s="38">
        <v>36359</v>
      </c>
      <c r="D1363" t="s">
        <v>10</v>
      </c>
      <c r="E1363" t="s">
        <v>1357</v>
      </c>
      <c r="J1363" t="str">
        <f t="shared" si="43"/>
        <v/>
      </c>
      <c r="L1363" t="e">
        <f>IFERROR(INDEX(Teams!A:E,MATCH(Schedule!F1363,Teams!E:E,0),1),INDEX(Teams!G:K,MATCH(Schedule!F1363,Teams!K:K,0),1))</f>
        <v>#N/A</v>
      </c>
      <c r="M1363" t="e">
        <f>IFERROR(INDEX(Teams!A:E,MATCH(Schedule!H1363,Teams!E:E,0),1),INDEX(Teams!G:K,MATCH(Schedule!H1363,Teams!K:K,0),1))</f>
        <v>#N/A</v>
      </c>
    </row>
    <row r="1364" spans="1:13">
      <c r="A1364">
        <v>1363</v>
      </c>
      <c r="B1364" t="e">
        <f t="shared" si="42"/>
        <v>#N/A</v>
      </c>
      <c r="C1364" s="38">
        <v>36359</v>
      </c>
      <c r="D1364" t="s">
        <v>68</v>
      </c>
      <c r="E1364" t="s">
        <v>1358</v>
      </c>
      <c r="J1364" t="str">
        <f t="shared" si="43"/>
        <v/>
      </c>
      <c r="L1364" t="e">
        <f>IFERROR(INDEX(Teams!A:E,MATCH(Schedule!F1364,Teams!E:E,0),1),INDEX(Teams!G:K,MATCH(Schedule!F1364,Teams!K:K,0),1))</f>
        <v>#N/A</v>
      </c>
      <c r="M1364" t="e">
        <f>IFERROR(INDEX(Teams!A:E,MATCH(Schedule!H1364,Teams!E:E,0),1),INDEX(Teams!G:K,MATCH(Schedule!H1364,Teams!K:K,0),1))</f>
        <v>#N/A</v>
      </c>
    </row>
    <row r="1365" spans="1:13">
      <c r="A1365">
        <v>1364</v>
      </c>
      <c r="B1365" t="e">
        <f t="shared" si="42"/>
        <v>#N/A</v>
      </c>
      <c r="C1365" s="38">
        <v>36359</v>
      </c>
      <c r="D1365" t="s">
        <v>25</v>
      </c>
      <c r="E1365" t="s">
        <v>1359</v>
      </c>
      <c r="J1365" t="str">
        <f t="shared" si="43"/>
        <v/>
      </c>
      <c r="L1365" t="e">
        <f>IFERROR(INDEX(Teams!A:E,MATCH(Schedule!F1365,Teams!E:E,0),1),INDEX(Teams!G:K,MATCH(Schedule!F1365,Teams!K:K,0),1))</f>
        <v>#N/A</v>
      </c>
      <c r="M1365" t="e">
        <f>IFERROR(INDEX(Teams!A:E,MATCH(Schedule!H1365,Teams!E:E,0),1),INDEX(Teams!G:K,MATCH(Schedule!H1365,Teams!K:K,0),1))</f>
        <v>#N/A</v>
      </c>
    </row>
    <row r="1366" spans="1:13">
      <c r="A1366">
        <v>1365</v>
      </c>
      <c r="B1366" t="e">
        <f t="shared" si="42"/>
        <v>#N/A</v>
      </c>
      <c r="C1366" s="38">
        <v>36359</v>
      </c>
      <c r="D1366" t="s">
        <v>6</v>
      </c>
      <c r="E1366" t="s">
        <v>1360</v>
      </c>
      <c r="J1366" t="str">
        <f t="shared" si="43"/>
        <v/>
      </c>
      <c r="L1366" t="e">
        <f>IFERROR(INDEX(Teams!A:E,MATCH(Schedule!F1366,Teams!E:E,0),1),INDEX(Teams!G:K,MATCH(Schedule!F1366,Teams!K:K,0),1))</f>
        <v>#N/A</v>
      </c>
      <c r="M1366" t="e">
        <f>IFERROR(INDEX(Teams!A:E,MATCH(Schedule!H1366,Teams!E:E,0),1),INDEX(Teams!G:K,MATCH(Schedule!H1366,Teams!K:K,0),1))</f>
        <v>#N/A</v>
      </c>
    </row>
    <row r="1367" spans="1:13">
      <c r="A1367">
        <v>1366</v>
      </c>
      <c r="B1367" t="e">
        <f t="shared" si="42"/>
        <v>#N/A</v>
      </c>
      <c r="C1367" s="38">
        <v>36360</v>
      </c>
      <c r="D1367" t="s">
        <v>12</v>
      </c>
      <c r="E1367" t="s">
        <v>1361</v>
      </c>
      <c r="J1367" t="str">
        <f t="shared" si="43"/>
        <v/>
      </c>
      <c r="L1367" t="e">
        <f>IFERROR(INDEX(Teams!A:E,MATCH(Schedule!F1367,Teams!E:E,0),1),INDEX(Teams!G:K,MATCH(Schedule!F1367,Teams!K:K,0),1))</f>
        <v>#N/A</v>
      </c>
      <c r="M1367" t="e">
        <f>IFERROR(INDEX(Teams!A:E,MATCH(Schedule!H1367,Teams!E:E,0),1),INDEX(Teams!G:K,MATCH(Schedule!H1367,Teams!K:K,0),1))</f>
        <v>#N/A</v>
      </c>
    </row>
    <row r="1368" spans="1:13">
      <c r="A1368">
        <v>1367</v>
      </c>
      <c r="B1368" t="e">
        <f t="shared" si="42"/>
        <v>#N/A</v>
      </c>
      <c r="C1368" s="38">
        <v>36360</v>
      </c>
      <c r="D1368" t="s">
        <v>4</v>
      </c>
      <c r="E1368" t="s">
        <v>1362</v>
      </c>
      <c r="J1368" t="str">
        <f t="shared" si="43"/>
        <v/>
      </c>
      <c r="L1368" t="e">
        <f>IFERROR(INDEX(Teams!A:E,MATCH(Schedule!F1368,Teams!E:E,0),1),INDEX(Teams!G:K,MATCH(Schedule!F1368,Teams!K:K,0),1))</f>
        <v>#N/A</v>
      </c>
      <c r="M1368" t="e">
        <f>IFERROR(INDEX(Teams!A:E,MATCH(Schedule!H1368,Teams!E:E,0),1),INDEX(Teams!G:K,MATCH(Schedule!H1368,Teams!K:K,0),1))</f>
        <v>#N/A</v>
      </c>
    </row>
    <row r="1369" spans="1:13">
      <c r="A1369">
        <v>1368</v>
      </c>
      <c r="B1369" t="e">
        <f t="shared" si="42"/>
        <v>#N/A</v>
      </c>
      <c r="C1369" s="38">
        <v>36360</v>
      </c>
      <c r="D1369" t="s">
        <v>118</v>
      </c>
      <c r="E1369" t="s">
        <v>1363</v>
      </c>
      <c r="J1369" t="str">
        <f t="shared" si="43"/>
        <v/>
      </c>
      <c r="L1369" t="e">
        <f>IFERROR(INDEX(Teams!A:E,MATCH(Schedule!F1369,Teams!E:E,0),1),INDEX(Teams!G:K,MATCH(Schedule!F1369,Teams!K:K,0),1))</f>
        <v>#N/A</v>
      </c>
      <c r="M1369" t="e">
        <f>IFERROR(INDEX(Teams!A:E,MATCH(Schedule!H1369,Teams!E:E,0),1),INDEX(Teams!G:K,MATCH(Schedule!H1369,Teams!K:K,0),1))</f>
        <v>#N/A</v>
      </c>
    </row>
    <row r="1370" spans="1:13">
      <c r="A1370">
        <v>1369</v>
      </c>
      <c r="B1370" t="e">
        <f t="shared" si="42"/>
        <v>#N/A</v>
      </c>
      <c r="C1370" s="38">
        <v>36360</v>
      </c>
      <c r="D1370" t="s">
        <v>170</v>
      </c>
      <c r="E1370" t="s">
        <v>1364</v>
      </c>
      <c r="J1370" t="str">
        <f t="shared" si="43"/>
        <v/>
      </c>
      <c r="L1370" t="e">
        <f>IFERROR(INDEX(Teams!A:E,MATCH(Schedule!F1370,Teams!E:E,0),1),INDEX(Teams!G:K,MATCH(Schedule!F1370,Teams!K:K,0),1))</f>
        <v>#N/A</v>
      </c>
      <c r="M1370" t="e">
        <f>IFERROR(INDEX(Teams!A:E,MATCH(Schedule!H1370,Teams!E:E,0),1),INDEX(Teams!G:K,MATCH(Schedule!H1370,Teams!K:K,0),1))</f>
        <v>#N/A</v>
      </c>
    </row>
    <row r="1371" spans="1:13">
      <c r="A1371">
        <v>1370</v>
      </c>
      <c r="B1371" t="e">
        <f t="shared" si="42"/>
        <v>#N/A</v>
      </c>
      <c r="C1371" s="38">
        <v>36360</v>
      </c>
      <c r="D1371" t="s">
        <v>34</v>
      </c>
      <c r="E1371" t="s">
        <v>1365</v>
      </c>
      <c r="J1371" t="str">
        <f t="shared" si="43"/>
        <v/>
      </c>
      <c r="L1371" t="e">
        <f>IFERROR(INDEX(Teams!A:E,MATCH(Schedule!F1371,Teams!E:E,0),1),INDEX(Teams!G:K,MATCH(Schedule!F1371,Teams!K:K,0),1))</f>
        <v>#N/A</v>
      </c>
      <c r="M1371" t="e">
        <f>IFERROR(INDEX(Teams!A:E,MATCH(Schedule!H1371,Teams!E:E,0),1),INDEX(Teams!G:K,MATCH(Schedule!H1371,Teams!K:K,0),1))</f>
        <v>#N/A</v>
      </c>
    </row>
    <row r="1372" spans="1:13">
      <c r="A1372">
        <v>1371</v>
      </c>
      <c r="B1372" t="e">
        <f t="shared" si="42"/>
        <v>#N/A</v>
      </c>
      <c r="C1372" s="38">
        <v>36360</v>
      </c>
      <c r="D1372" t="s">
        <v>8</v>
      </c>
      <c r="E1372" t="s">
        <v>1366</v>
      </c>
      <c r="J1372" t="str">
        <f t="shared" si="43"/>
        <v/>
      </c>
      <c r="L1372" t="e">
        <f>IFERROR(INDEX(Teams!A:E,MATCH(Schedule!F1372,Teams!E:E,0),1),INDEX(Teams!G:K,MATCH(Schedule!F1372,Teams!K:K,0),1))</f>
        <v>#N/A</v>
      </c>
      <c r="M1372" t="e">
        <f>IFERROR(INDEX(Teams!A:E,MATCH(Schedule!H1372,Teams!E:E,0),1),INDEX(Teams!G:K,MATCH(Schedule!H1372,Teams!K:K,0),1))</f>
        <v>#N/A</v>
      </c>
    </row>
    <row r="1373" spans="1:13">
      <c r="A1373">
        <v>1372</v>
      </c>
      <c r="B1373" t="e">
        <f t="shared" si="42"/>
        <v>#N/A</v>
      </c>
      <c r="C1373" s="38">
        <v>36360</v>
      </c>
      <c r="D1373" t="s">
        <v>14</v>
      </c>
      <c r="E1373" t="s">
        <v>1367</v>
      </c>
      <c r="J1373" t="str">
        <f t="shared" si="43"/>
        <v/>
      </c>
      <c r="L1373" t="e">
        <f>IFERROR(INDEX(Teams!A:E,MATCH(Schedule!F1373,Teams!E:E,0),1),INDEX(Teams!G:K,MATCH(Schedule!F1373,Teams!K:K,0),1))</f>
        <v>#N/A</v>
      </c>
      <c r="M1373" t="e">
        <f>IFERROR(INDEX(Teams!A:E,MATCH(Schedule!H1373,Teams!E:E,0),1),INDEX(Teams!G:K,MATCH(Schedule!H1373,Teams!K:K,0),1))</f>
        <v>#N/A</v>
      </c>
    </row>
    <row r="1374" spans="1:13">
      <c r="A1374">
        <v>1373</v>
      </c>
      <c r="B1374" t="e">
        <f t="shared" si="42"/>
        <v>#N/A</v>
      </c>
      <c r="C1374" s="38">
        <v>36360</v>
      </c>
      <c r="D1374" t="s">
        <v>130</v>
      </c>
      <c r="E1374" t="s">
        <v>1368</v>
      </c>
      <c r="J1374" t="str">
        <f t="shared" si="43"/>
        <v/>
      </c>
      <c r="L1374" t="e">
        <f>IFERROR(INDEX(Teams!A:E,MATCH(Schedule!F1374,Teams!E:E,0),1),INDEX(Teams!G:K,MATCH(Schedule!F1374,Teams!K:K,0),1))</f>
        <v>#N/A</v>
      </c>
      <c r="M1374" t="e">
        <f>IFERROR(INDEX(Teams!A:E,MATCH(Schedule!H1374,Teams!E:E,0),1),INDEX(Teams!G:K,MATCH(Schedule!H1374,Teams!K:K,0),1))</f>
        <v>#N/A</v>
      </c>
    </row>
    <row r="1375" spans="1:13">
      <c r="A1375">
        <v>1374</v>
      </c>
      <c r="B1375" t="e">
        <f t="shared" si="42"/>
        <v>#N/A</v>
      </c>
      <c r="C1375" s="38">
        <v>36360</v>
      </c>
      <c r="D1375" t="s">
        <v>122</v>
      </c>
      <c r="E1375" t="s">
        <v>1369</v>
      </c>
      <c r="J1375" t="str">
        <f t="shared" si="43"/>
        <v/>
      </c>
      <c r="L1375" t="e">
        <f>IFERROR(INDEX(Teams!A:E,MATCH(Schedule!F1375,Teams!E:E,0),1),INDEX(Teams!G:K,MATCH(Schedule!F1375,Teams!K:K,0),1))</f>
        <v>#N/A</v>
      </c>
      <c r="M1375" t="e">
        <f>IFERROR(INDEX(Teams!A:E,MATCH(Schedule!H1375,Teams!E:E,0),1),INDEX(Teams!G:K,MATCH(Schedule!H1375,Teams!K:K,0),1))</f>
        <v>#N/A</v>
      </c>
    </row>
    <row r="1376" spans="1:13">
      <c r="A1376">
        <v>1375</v>
      </c>
      <c r="B1376" t="e">
        <f t="shared" si="42"/>
        <v>#N/A</v>
      </c>
      <c r="C1376" s="38">
        <v>36360</v>
      </c>
      <c r="D1376" t="s">
        <v>18</v>
      </c>
      <c r="E1376" t="s">
        <v>1370</v>
      </c>
      <c r="J1376" t="str">
        <f t="shared" si="43"/>
        <v/>
      </c>
      <c r="L1376" t="e">
        <f>IFERROR(INDEX(Teams!A:E,MATCH(Schedule!F1376,Teams!E:E,0),1),INDEX(Teams!G:K,MATCH(Schedule!F1376,Teams!K:K,0),1))</f>
        <v>#N/A</v>
      </c>
      <c r="M1376" t="e">
        <f>IFERROR(INDEX(Teams!A:E,MATCH(Schedule!H1376,Teams!E:E,0),1),INDEX(Teams!G:K,MATCH(Schedule!H1376,Teams!K:K,0),1))</f>
        <v>#N/A</v>
      </c>
    </row>
    <row r="1377" spans="1:13">
      <c r="A1377">
        <v>1376</v>
      </c>
      <c r="B1377" t="e">
        <f t="shared" si="42"/>
        <v>#N/A</v>
      </c>
      <c r="C1377" s="38">
        <v>36360</v>
      </c>
      <c r="D1377" t="s">
        <v>65</v>
      </c>
      <c r="E1377" t="s">
        <v>1371</v>
      </c>
      <c r="J1377" t="str">
        <f t="shared" si="43"/>
        <v/>
      </c>
      <c r="L1377" t="e">
        <f>IFERROR(INDEX(Teams!A:E,MATCH(Schedule!F1377,Teams!E:E,0),1),INDEX(Teams!G:K,MATCH(Schedule!F1377,Teams!K:K,0),1))</f>
        <v>#N/A</v>
      </c>
      <c r="M1377" t="e">
        <f>IFERROR(INDEX(Teams!A:E,MATCH(Schedule!H1377,Teams!E:E,0),1),INDEX(Teams!G:K,MATCH(Schedule!H1377,Teams!K:K,0),1))</f>
        <v>#N/A</v>
      </c>
    </row>
    <row r="1378" spans="1:13">
      <c r="A1378">
        <v>1377</v>
      </c>
      <c r="B1378" t="e">
        <f t="shared" si="42"/>
        <v>#N/A</v>
      </c>
      <c r="C1378" s="38">
        <v>36360</v>
      </c>
      <c r="D1378" t="s">
        <v>10</v>
      </c>
      <c r="E1378" t="s">
        <v>1372</v>
      </c>
      <c r="J1378" t="str">
        <f t="shared" si="43"/>
        <v/>
      </c>
      <c r="L1378" t="e">
        <f>IFERROR(INDEX(Teams!A:E,MATCH(Schedule!F1378,Teams!E:E,0),1),INDEX(Teams!G:K,MATCH(Schedule!F1378,Teams!K:K,0),1))</f>
        <v>#N/A</v>
      </c>
      <c r="M1378" t="e">
        <f>IFERROR(INDEX(Teams!A:E,MATCH(Schedule!H1378,Teams!E:E,0),1),INDEX(Teams!G:K,MATCH(Schedule!H1378,Teams!K:K,0),1))</f>
        <v>#N/A</v>
      </c>
    </row>
    <row r="1379" spans="1:13">
      <c r="A1379">
        <v>1378</v>
      </c>
      <c r="B1379" t="e">
        <f t="shared" si="42"/>
        <v>#N/A</v>
      </c>
      <c r="C1379" s="38">
        <v>36360</v>
      </c>
      <c r="D1379" t="s">
        <v>68</v>
      </c>
      <c r="E1379" t="s">
        <v>1373</v>
      </c>
      <c r="J1379" t="str">
        <f t="shared" si="43"/>
        <v/>
      </c>
      <c r="L1379" t="e">
        <f>IFERROR(INDEX(Teams!A:E,MATCH(Schedule!F1379,Teams!E:E,0),1),INDEX(Teams!G:K,MATCH(Schedule!F1379,Teams!K:K,0),1))</f>
        <v>#N/A</v>
      </c>
      <c r="M1379" t="e">
        <f>IFERROR(INDEX(Teams!A:E,MATCH(Schedule!H1379,Teams!E:E,0),1),INDEX(Teams!G:K,MATCH(Schedule!H1379,Teams!K:K,0),1))</f>
        <v>#N/A</v>
      </c>
    </row>
    <row r="1380" spans="1:13">
      <c r="A1380">
        <v>1379</v>
      </c>
      <c r="B1380" t="e">
        <f t="shared" si="42"/>
        <v>#N/A</v>
      </c>
      <c r="C1380" s="38">
        <v>36360</v>
      </c>
      <c r="D1380" t="s">
        <v>25</v>
      </c>
      <c r="E1380" t="s">
        <v>1374</v>
      </c>
      <c r="J1380" t="str">
        <f t="shared" si="43"/>
        <v/>
      </c>
      <c r="L1380" t="e">
        <f>IFERROR(INDEX(Teams!A:E,MATCH(Schedule!F1380,Teams!E:E,0),1),INDEX(Teams!G:K,MATCH(Schedule!F1380,Teams!K:K,0),1))</f>
        <v>#N/A</v>
      </c>
      <c r="M1380" t="e">
        <f>IFERROR(INDEX(Teams!A:E,MATCH(Schedule!H1380,Teams!E:E,0),1),INDEX(Teams!G:K,MATCH(Schedule!H1380,Teams!K:K,0),1))</f>
        <v>#N/A</v>
      </c>
    </row>
    <row r="1381" spans="1:13">
      <c r="A1381">
        <v>1380</v>
      </c>
      <c r="B1381" t="e">
        <f t="shared" si="42"/>
        <v>#N/A</v>
      </c>
      <c r="C1381" s="38">
        <v>36360</v>
      </c>
      <c r="D1381" t="s">
        <v>6</v>
      </c>
      <c r="E1381" t="s">
        <v>1375</v>
      </c>
      <c r="J1381" t="str">
        <f t="shared" si="43"/>
        <v/>
      </c>
      <c r="L1381" t="e">
        <f>IFERROR(INDEX(Teams!A:E,MATCH(Schedule!F1381,Teams!E:E,0),1),INDEX(Teams!G:K,MATCH(Schedule!F1381,Teams!K:K,0),1))</f>
        <v>#N/A</v>
      </c>
      <c r="M1381" t="e">
        <f>IFERROR(INDEX(Teams!A:E,MATCH(Schedule!H1381,Teams!E:E,0),1),INDEX(Teams!G:K,MATCH(Schedule!H1381,Teams!K:K,0),1))</f>
        <v>#N/A</v>
      </c>
    </row>
    <row r="1382" spans="1:13">
      <c r="A1382">
        <v>1381</v>
      </c>
      <c r="B1382" t="e">
        <f t="shared" si="42"/>
        <v>#N/A</v>
      </c>
      <c r="C1382" s="38">
        <v>36361</v>
      </c>
      <c r="D1382" t="s">
        <v>12</v>
      </c>
      <c r="E1382" t="s">
        <v>1376</v>
      </c>
      <c r="J1382" t="str">
        <f t="shared" si="43"/>
        <v/>
      </c>
      <c r="L1382" t="e">
        <f>IFERROR(INDEX(Teams!A:E,MATCH(Schedule!F1382,Teams!E:E,0),1),INDEX(Teams!G:K,MATCH(Schedule!F1382,Teams!K:K,0),1))</f>
        <v>#N/A</v>
      </c>
      <c r="M1382" t="e">
        <f>IFERROR(INDEX(Teams!A:E,MATCH(Schedule!H1382,Teams!E:E,0),1),INDEX(Teams!G:K,MATCH(Schedule!H1382,Teams!K:K,0),1))</f>
        <v>#N/A</v>
      </c>
    </row>
    <row r="1383" spans="1:13">
      <c r="A1383">
        <v>1382</v>
      </c>
      <c r="B1383" t="e">
        <f t="shared" si="42"/>
        <v>#N/A</v>
      </c>
      <c r="C1383" s="38">
        <v>36361</v>
      </c>
      <c r="D1383" t="s">
        <v>4</v>
      </c>
      <c r="E1383" t="s">
        <v>1377</v>
      </c>
      <c r="J1383" t="str">
        <f t="shared" si="43"/>
        <v/>
      </c>
      <c r="L1383" t="e">
        <f>IFERROR(INDEX(Teams!A:E,MATCH(Schedule!F1383,Teams!E:E,0),1),INDEX(Teams!G:K,MATCH(Schedule!F1383,Teams!K:K,0),1))</f>
        <v>#N/A</v>
      </c>
      <c r="M1383" t="e">
        <f>IFERROR(INDEX(Teams!A:E,MATCH(Schedule!H1383,Teams!E:E,0),1),INDEX(Teams!G:K,MATCH(Schedule!H1383,Teams!K:K,0),1))</f>
        <v>#N/A</v>
      </c>
    </row>
    <row r="1384" spans="1:13">
      <c r="A1384">
        <v>1383</v>
      </c>
      <c r="B1384" t="e">
        <f t="shared" si="42"/>
        <v>#N/A</v>
      </c>
      <c r="C1384" s="38">
        <v>36361</v>
      </c>
      <c r="D1384" t="s">
        <v>118</v>
      </c>
      <c r="E1384" t="s">
        <v>1378</v>
      </c>
      <c r="J1384" t="str">
        <f t="shared" si="43"/>
        <v/>
      </c>
      <c r="L1384" t="e">
        <f>IFERROR(INDEX(Teams!A:E,MATCH(Schedule!F1384,Teams!E:E,0),1),INDEX(Teams!G:K,MATCH(Schedule!F1384,Teams!K:K,0),1))</f>
        <v>#N/A</v>
      </c>
      <c r="M1384" t="e">
        <f>IFERROR(INDEX(Teams!A:E,MATCH(Schedule!H1384,Teams!E:E,0),1),INDEX(Teams!G:K,MATCH(Schedule!H1384,Teams!K:K,0),1))</f>
        <v>#N/A</v>
      </c>
    </row>
    <row r="1385" spans="1:13">
      <c r="A1385">
        <v>1384</v>
      </c>
      <c r="B1385" t="e">
        <f t="shared" si="42"/>
        <v>#N/A</v>
      </c>
      <c r="C1385" s="38">
        <v>36361</v>
      </c>
      <c r="D1385" t="s">
        <v>170</v>
      </c>
      <c r="E1385" t="s">
        <v>1349</v>
      </c>
      <c r="J1385" t="str">
        <f t="shared" si="43"/>
        <v/>
      </c>
      <c r="L1385" t="e">
        <f>IFERROR(INDEX(Teams!A:E,MATCH(Schedule!F1385,Teams!E:E,0),1),INDEX(Teams!G:K,MATCH(Schedule!F1385,Teams!K:K,0),1))</f>
        <v>#N/A</v>
      </c>
      <c r="M1385" t="e">
        <f>IFERROR(INDEX(Teams!A:E,MATCH(Schedule!H1385,Teams!E:E,0),1),INDEX(Teams!G:K,MATCH(Schedule!H1385,Teams!K:K,0),1))</f>
        <v>#N/A</v>
      </c>
    </row>
    <row r="1386" spans="1:13">
      <c r="A1386">
        <v>1385</v>
      </c>
      <c r="B1386" t="e">
        <f t="shared" si="42"/>
        <v>#N/A</v>
      </c>
      <c r="C1386" s="38">
        <v>36361</v>
      </c>
      <c r="D1386" t="s">
        <v>34</v>
      </c>
      <c r="E1386" t="s">
        <v>1379</v>
      </c>
      <c r="J1386" t="str">
        <f t="shared" si="43"/>
        <v/>
      </c>
      <c r="L1386" t="e">
        <f>IFERROR(INDEX(Teams!A:E,MATCH(Schedule!F1386,Teams!E:E,0),1),INDEX(Teams!G:K,MATCH(Schedule!F1386,Teams!K:K,0),1))</f>
        <v>#N/A</v>
      </c>
      <c r="M1386" t="e">
        <f>IFERROR(INDEX(Teams!A:E,MATCH(Schedule!H1386,Teams!E:E,0),1),INDEX(Teams!G:K,MATCH(Schedule!H1386,Teams!K:K,0),1))</f>
        <v>#N/A</v>
      </c>
    </row>
    <row r="1387" spans="1:13">
      <c r="A1387">
        <v>1386</v>
      </c>
      <c r="B1387" t="e">
        <f t="shared" si="42"/>
        <v>#N/A</v>
      </c>
      <c r="C1387" s="38">
        <v>36361</v>
      </c>
      <c r="D1387" t="s">
        <v>8</v>
      </c>
      <c r="E1387" t="s">
        <v>1380</v>
      </c>
      <c r="J1387" t="str">
        <f t="shared" si="43"/>
        <v/>
      </c>
      <c r="L1387" t="e">
        <f>IFERROR(INDEX(Teams!A:E,MATCH(Schedule!F1387,Teams!E:E,0),1),INDEX(Teams!G:K,MATCH(Schedule!F1387,Teams!K:K,0),1))</f>
        <v>#N/A</v>
      </c>
      <c r="M1387" t="e">
        <f>IFERROR(INDEX(Teams!A:E,MATCH(Schedule!H1387,Teams!E:E,0),1),INDEX(Teams!G:K,MATCH(Schedule!H1387,Teams!K:K,0),1))</f>
        <v>#N/A</v>
      </c>
    </row>
    <row r="1388" spans="1:13">
      <c r="A1388">
        <v>1387</v>
      </c>
      <c r="B1388" t="e">
        <f t="shared" si="42"/>
        <v>#N/A</v>
      </c>
      <c r="C1388" s="38">
        <v>36361</v>
      </c>
      <c r="D1388" t="s">
        <v>14</v>
      </c>
      <c r="E1388" t="s">
        <v>1381</v>
      </c>
      <c r="J1388" t="str">
        <f t="shared" si="43"/>
        <v/>
      </c>
      <c r="L1388" t="e">
        <f>IFERROR(INDEX(Teams!A:E,MATCH(Schedule!F1388,Teams!E:E,0),1),INDEX(Teams!G:K,MATCH(Schedule!F1388,Teams!K:K,0),1))</f>
        <v>#N/A</v>
      </c>
      <c r="M1388" t="e">
        <f>IFERROR(INDEX(Teams!A:E,MATCH(Schedule!H1388,Teams!E:E,0),1),INDEX(Teams!G:K,MATCH(Schedule!H1388,Teams!K:K,0),1))</f>
        <v>#N/A</v>
      </c>
    </row>
    <row r="1389" spans="1:13">
      <c r="A1389">
        <v>1388</v>
      </c>
      <c r="B1389" t="e">
        <f t="shared" si="42"/>
        <v>#N/A</v>
      </c>
      <c r="C1389" s="38">
        <v>36361</v>
      </c>
      <c r="D1389" t="s">
        <v>130</v>
      </c>
      <c r="E1389" t="s">
        <v>1382</v>
      </c>
      <c r="J1389" t="str">
        <f t="shared" si="43"/>
        <v/>
      </c>
      <c r="L1389" t="e">
        <f>IFERROR(INDEX(Teams!A:E,MATCH(Schedule!F1389,Teams!E:E,0),1),INDEX(Teams!G:K,MATCH(Schedule!F1389,Teams!K:K,0),1))</f>
        <v>#N/A</v>
      </c>
      <c r="M1389" t="e">
        <f>IFERROR(INDEX(Teams!A:E,MATCH(Schedule!H1389,Teams!E:E,0),1),INDEX(Teams!G:K,MATCH(Schedule!H1389,Teams!K:K,0),1))</f>
        <v>#N/A</v>
      </c>
    </row>
    <row r="1390" spans="1:13">
      <c r="A1390">
        <v>1389</v>
      </c>
      <c r="B1390" t="e">
        <f t="shared" si="42"/>
        <v>#N/A</v>
      </c>
      <c r="C1390" s="38">
        <v>36361</v>
      </c>
      <c r="D1390" t="s">
        <v>122</v>
      </c>
      <c r="E1390" t="s">
        <v>1383</v>
      </c>
      <c r="J1390" t="str">
        <f t="shared" si="43"/>
        <v/>
      </c>
      <c r="L1390" t="e">
        <f>IFERROR(INDEX(Teams!A:E,MATCH(Schedule!F1390,Teams!E:E,0),1),INDEX(Teams!G:K,MATCH(Schedule!F1390,Teams!K:K,0),1))</f>
        <v>#N/A</v>
      </c>
      <c r="M1390" t="e">
        <f>IFERROR(INDEX(Teams!A:E,MATCH(Schedule!H1390,Teams!E:E,0),1),INDEX(Teams!G:K,MATCH(Schedule!H1390,Teams!K:K,0),1))</f>
        <v>#N/A</v>
      </c>
    </row>
    <row r="1391" spans="1:13">
      <c r="A1391">
        <v>1390</v>
      </c>
      <c r="B1391" t="e">
        <f t="shared" si="42"/>
        <v>#N/A</v>
      </c>
      <c r="C1391" s="38">
        <v>36361</v>
      </c>
      <c r="D1391" t="s">
        <v>18</v>
      </c>
      <c r="E1391" t="s">
        <v>1384</v>
      </c>
      <c r="J1391" t="str">
        <f t="shared" si="43"/>
        <v/>
      </c>
      <c r="L1391" t="e">
        <f>IFERROR(INDEX(Teams!A:E,MATCH(Schedule!F1391,Teams!E:E,0),1),INDEX(Teams!G:K,MATCH(Schedule!F1391,Teams!K:K,0),1))</f>
        <v>#N/A</v>
      </c>
      <c r="M1391" t="e">
        <f>IFERROR(INDEX(Teams!A:E,MATCH(Schedule!H1391,Teams!E:E,0),1),INDEX(Teams!G:K,MATCH(Schedule!H1391,Teams!K:K,0),1))</f>
        <v>#N/A</v>
      </c>
    </row>
    <row r="1392" spans="1:13">
      <c r="A1392">
        <v>1391</v>
      </c>
      <c r="B1392" t="e">
        <f t="shared" si="42"/>
        <v>#N/A</v>
      </c>
      <c r="C1392" s="38">
        <v>36361</v>
      </c>
      <c r="D1392" t="s">
        <v>65</v>
      </c>
      <c r="E1392" t="s">
        <v>1385</v>
      </c>
      <c r="J1392" t="str">
        <f t="shared" si="43"/>
        <v/>
      </c>
      <c r="L1392" t="e">
        <f>IFERROR(INDEX(Teams!A:E,MATCH(Schedule!F1392,Teams!E:E,0),1),INDEX(Teams!G:K,MATCH(Schedule!F1392,Teams!K:K,0),1))</f>
        <v>#N/A</v>
      </c>
      <c r="M1392" t="e">
        <f>IFERROR(INDEX(Teams!A:E,MATCH(Schedule!H1392,Teams!E:E,0),1),INDEX(Teams!G:K,MATCH(Schedule!H1392,Teams!K:K,0),1))</f>
        <v>#N/A</v>
      </c>
    </row>
    <row r="1393" spans="1:13">
      <c r="A1393">
        <v>1392</v>
      </c>
      <c r="B1393" t="e">
        <f t="shared" si="42"/>
        <v>#N/A</v>
      </c>
      <c r="C1393" s="38">
        <v>36361</v>
      </c>
      <c r="D1393" t="s">
        <v>10</v>
      </c>
      <c r="E1393" t="s">
        <v>1386</v>
      </c>
      <c r="J1393" t="str">
        <f t="shared" si="43"/>
        <v/>
      </c>
      <c r="L1393" t="e">
        <f>IFERROR(INDEX(Teams!A:E,MATCH(Schedule!F1393,Teams!E:E,0),1),INDEX(Teams!G:K,MATCH(Schedule!F1393,Teams!K:K,0),1))</f>
        <v>#N/A</v>
      </c>
      <c r="M1393" t="e">
        <f>IFERROR(INDEX(Teams!A:E,MATCH(Schedule!H1393,Teams!E:E,0),1),INDEX(Teams!G:K,MATCH(Schedule!H1393,Teams!K:K,0),1))</f>
        <v>#N/A</v>
      </c>
    </row>
    <row r="1394" spans="1:13">
      <c r="A1394">
        <v>1393</v>
      </c>
      <c r="B1394" t="e">
        <f t="shared" si="42"/>
        <v>#N/A</v>
      </c>
      <c r="C1394" s="38">
        <v>36361</v>
      </c>
      <c r="D1394" t="s">
        <v>68</v>
      </c>
      <c r="E1394" t="s">
        <v>1387</v>
      </c>
      <c r="J1394" t="str">
        <f t="shared" si="43"/>
        <v/>
      </c>
      <c r="L1394" t="e">
        <f>IFERROR(INDEX(Teams!A:E,MATCH(Schedule!F1394,Teams!E:E,0),1),INDEX(Teams!G:K,MATCH(Schedule!F1394,Teams!K:K,0),1))</f>
        <v>#N/A</v>
      </c>
      <c r="M1394" t="e">
        <f>IFERROR(INDEX(Teams!A:E,MATCH(Schedule!H1394,Teams!E:E,0),1),INDEX(Teams!G:K,MATCH(Schedule!H1394,Teams!K:K,0),1))</f>
        <v>#N/A</v>
      </c>
    </row>
    <row r="1395" spans="1:13">
      <c r="A1395">
        <v>1394</v>
      </c>
      <c r="B1395" t="e">
        <f t="shared" si="42"/>
        <v>#N/A</v>
      </c>
      <c r="C1395" s="38">
        <v>36361</v>
      </c>
      <c r="D1395" t="s">
        <v>25</v>
      </c>
      <c r="E1395" t="s">
        <v>1388</v>
      </c>
      <c r="J1395" t="str">
        <f t="shared" si="43"/>
        <v/>
      </c>
      <c r="L1395" t="e">
        <f>IFERROR(INDEX(Teams!A:E,MATCH(Schedule!F1395,Teams!E:E,0),1),INDEX(Teams!G:K,MATCH(Schedule!F1395,Teams!K:K,0),1))</f>
        <v>#N/A</v>
      </c>
      <c r="M1395" t="e">
        <f>IFERROR(INDEX(Teams!A:E,MATCH(Schedule!H1395,Teams!E:E,0),1),INDEX(Teams!G:K,MATCH(Schedule!H1395,Teams!K:K,0),1))</f>
        <v>#N/A</v>
      </c>
    </row>
    <row r="1396" spans="1:13">
      <c r="A1396">
        <v>1395</v>
      </c>
      <c r="B1396" t="e">
        <f t="shared" si="42"/>
        <v>#N/A</v>
      </c>
      <c r="C1396" s="38">
        <v>36361</v>
      </c>
      <c r="D1396" t="s">
        <v>6</v>
      </c>
      <c r="E1396" t="s">
        <v>1389</v>
      </c>
      <c r="J1396" t="str">
        <f t="shared" si="43"/>
        <v/>
      </c>
      <c r="L1396" t="e">
        <f>IFERROR(INDEX(Teams!A:E,MATCH(Schedule!F1396,Teams!E:E,0),1),INDEX(Teams!G:K,MATCH(Schedule!F1396,Teams!K:K,0),1))</f>
        <v>#N/A</v>
      </c>
      <c r="M1396" t="e">
        <f>IFERROR(INDEX(Teams!A:E,MATCH(Schedule!H1396,Teams!E:E,0),1),INDEX(Teams!G:K,MATCH(Schedule!H1396,Teams!K:K,0),1))</f>
        <v>#N/A</v>
      </c>
    </row>
    <row r="1397" spans="1:13">
      <c r="A1397">
        <v>1396</v>
      </c>
      <c r="B1397" t="e">
        <f t="shared" si="42"/>
        <v>#N/A</v>
      </c>
      <c r="C1397" s="38">
        <v>36362</v>
      </c>
      <c r="D1397" t="s">
        <v>113</v>
      </c>
      <c r="E1397" t="s">
        <v>1032</v>
      </c>
      <c r="J1397" t="str">
        <f t="shared" si="43"/>
        <v/>
      </c>
      <c r="L1397" t="e">
        <f>IFERROR(INDEX(Teams!A:E,MATCH(Schedule!F1397,Teams!E:E,0),1),INDEX(Teams!G:K,MATCH(Schedule!F1397,Teams!K:K,0),1))</f>
        <v>#N/A</v>
      </c>
      <c r="M1397" t="e">
        <f>IFERROR(INDEX(Teams!A:E,MATCH(Schedule!H1397,Teams!E:E,0),1),INDEX(Teams!G:K,MATCH(Schedule!H1397,Teams!K:K,0),1))</f>
        <v>#N/A</v>
      </c>
    </row>
    <row r="1398" spans="1:13">
      <c r="A1398">
        <v>1397</v>
      </c>
      <c r="B1398" t="e">
        <f t="shared" si="42"/>
        <v>#N/A</v>
      </c>
      <c r="C1398" s="38">
        <v>36362</v>
      </c>
      <c r="D1398" t="s">
        <v>6</v>
      </c>
      <c r="E1398" t="s">
        <v>1390</v>
      </c>
      <c r="J1398" t="str">
        <f t="shared" si="43"/>
        <v/>
      </c>
      <c r="L1398" t="e">
        <f>IFERROR(INDEX(Teams!A:E,MATCH(Schedule!F1398,Teams!E:E,0),1),INDEX(Teams!G:K,MATCH(Schedule!F1398,Teams!K:K,0),1))</f>
        <v>#N/A</v>
      </c>
      <c r="M1398" t="e">
        <f>IFERROR(INDEX(Teams!A:E,MATCH(Schedule!H1398,Teams!E:E,0),1),INDEX(Teams!G:K,MATCH(Schedule!H1398,Teams!K:K,0),1))</f>
        <v>#N/A</v>
      </c>
    </row>
    <row r="1399" spans="1:13">
      <c r="A1399">
        <v>1398</v>
      </c>
      <c r="B1399" t="e">
        <f t="shared" si="42"/>
        <v>#N/A</v>
      </c>
      <c r="C1399" s="38">
        <v>36362</v>
      </c>
      <c r="D1399" t="s">
        <v>130</v>
      </c>
      <c r="E1399" t="s">
        <v>1391</v>
      </c>
      <c r="J1399" t="str">
        <f t="shared" si="43"/>
        <v/>
      </c>
      <c r="L1399" t="e">
        <f>IFERROR(INDEX(Teams!A:E,MATCH(Schedule!F1399,Teams!E:E,0),1),INDEX(Teams!G:K,MATCH(Schedule!F1399,Teams!K:K,0),1))</f>
        <v>#N/A</v>
      </c>
      <c r="M1399" t="e">
        <f>IFERROR(INDEX(Teams!A:E,MATCH(Schedule!H1399,Teams!E:E,0),1),INDEX(Teams!G:K,MATCH(Schedule!H1399,Teams!K:K,0),1))</f>
        <v>#N/A</v>
      </c>
    </row>
    <row r="1400" spans="1:13">
      <c r="A1400">
        <v>1399</v>
      </c>
      <c r="B1400" t="e">
        <f t="shared" si="42"/>
        <v>#N/A</v>
      </c>
      <c r="C1400" s="38">
        <v>36362</v>
      </c>
      <c r="D1400" t="s">
        <v>29</v>
      </c>
      <c r="E1400" t="s">
        <v>1392</v>
      </c>
      <c r="J1400" t="str">
        <f t="shared" si="43"/>
        <v/>
      </c>
      <c r="L1400" t="e">
        <f>IFERROR(INDEX(Teams!A:E,MATCH(Schedule!F1400,Teams!E:E,0),1),INDEX(Teams!G:K,MATCH(Schedule!F1400,Teams!K:K,0),1))</f>
        <v>#N/A</v>
      </c>
      <c r="M1400" t="e">
        <f>IFERROR(INDEX(Teams!A:E,MATCH(Schedule!H1400,Teams!E:E,0),1),INDEX(Teams!G:K,MATCH(Schedule!H1400,Teams!K:K,0),1))</f>
        <v>#N/A</v>
      </c>
    </row>
    <row r="1401" spans="1:13">
      <c r="A1401">
        <v>1400</v>
      </c>
      <c r="B1401" t="e">
        <f t="shared" si="42"/>
        <v>#N/A</v>
      </c>
      <c r="C1401" s="38">
        <v>36362</v>
      </c>
      <c r="D1401" t="s">
        <v>115</v>
      </c>
      <c r="E1401" t="s">
        <v>1393</v>
      </c>
      <c r="J1401" t="str">
        <f t="shared" si="43"/>
        <v/>
      </c>
      <c r="L1401" t="e">
        <f>IFERROR(INDEX(Teams!A:E,MATCH(Schedule!F1401,Teams!E:E,0),1),INDEX(Teams!G:K,MATCH(Schedule!F1401,Teams!K:K,0),1))</f>
        <v>#N/A</v>
      </c>
      <c r="M1401" t="e">
        <f>IFERROR(INDEX(Teams!A:E,MATCH(Schedule!H1401,Teams!E:E,0),1),INDEX(Teams!G:K,MATCH(Schedule!H1401,Teams!K:K,0),1))</f>
        <v>#N/A</v>
      </c>
    </row>
    <row r="1402" spans="1:13">
      <c r="A1402">
        <v>1401</v>
      </c>
      <c r="B1402" t="e">
        <f t="shared" si="42"/>
        <v>#N/A</v>
      </c>
      <c r="C1402" s="38">
        <v>36362</v>
      </c>
      <c r="D1402" t="s">
        <v>4</v>
      </c>
      <c r="E1402" t="s">
        <v>1394</v>
      </c>
      <c r="J1402" t="str">
        <f t="shared" si="43"/>
        <v/>
      </c>
      <c r="L1402" t="e">
        <f>IFERROR(INDEX(Teams!A:E,MATCH(Schedule!F1402,Teams!E:E,0),1),INDEX(Teams!G:K,MATCH(Schedule!F1402,Teams!K:K,0),1))</f>
        <v>#N/A</v>
      </c>
      <c r="M1402" t="e">
        <f>IFERROR(INDEX(Teams!A:E,MATCH(Schedule!H1402,Teams!E:E,0),1),INDEX(Teams!G:K,MATCH(Schedule!H1402,Teams!K:K,0),1))</f>
        <v>#N/A</v>
      </c>
    </row>
    <row r="1403" spans="1:13">
      <c r="A1403">
        <v>1402</v>
      </c>
      <c r="B1403" t="e">
        <f t="shared" si="42"/>
        <v>#N/A</v>
      </c>
      <c r="C1403" s="38">
        <v>36362</v>
      </c>
      <c r="D1403" t="s">
        <v>65</v>
      </c>
      <c r="E1403" t="s">
        <v>1395</v>
      </c>
      <c r="J1403" t="str">
        <f t="shared" si="43"/>
        <v/>
      </c>
      <c r="L1403" t="e">
        <f>IFERROR(INDEX(Teams!A:E,MATCH(Schedule!F1403,Teams!E:E,0),1),INDEX(Teams!G:K,MATCH(Schedule!F1403,Teams!K:K,0),1))</f>
        <v>#N/A</v>
      </c>
      <c r="M1403" t="e">
        <f>IFERROR(INDEX(Teams!A:E,MATCH(Schedule!H1403,Teams!E:E,0),1),INDEX(Teams!G:K,MATCH(Schedule!H1403,Teams!K:K,0),1))</f>
        <v>#N/A</v>
      </c>
    </row>
    <row r="1404" spans="1:13">
      <c r="A1404">
        <v>1403</v>
      </c>
      <c r="B1404" t="e">
        <f t="shared" si="42"/>
        <v>#N/A</v>
      </c>
      <c r="C1404" s="38">
        <v>36362</v>
      </c>
      <c r="D1404" t="s">
        <v>34</v>
      </c>
      <c r="E1404" t="s">
        <v>1396</v>
      </c>
      <c r="J1404" t="str">
        <f t="shared" si="43"/>
        <v/>
      </c>
      <c r="L1404" t="e">
        <f>IFERROR(INDEX(Teams!A:E,MATCH(Schedule!F1404,Teams!E:E,0),1),INDEX(Teams!G:K,MATCH(Schedule!F1404,Teams!K:K,0),1))</f>
        <v>#N/A</v>
      </c>
      <c r="M1404" t="e">
        <f>IFERROR(INDEX(Teams!A:E,MATCH(Schedule!H1404,Teams!E:E,0),1),INDEX(Teams!G:K,MATCH(Schedule!H1404,Teams!K:K,0),1))</f>
        <v>#N/A</v>
      </c>
    </row>
    <row r="1405" spans="1:13">
      <c r="A1405">
        <v>1404</v>
      </c>
      <c r="B1405" t="e">
        <f t="shared" si="42"/>
        <v>#N/A</v>
      </c>
      <c r="C1405" s="38">
        <v>36362</v>
      </c>
      <c r="D1405" t="s">
        <v>170</v>
      </c>
      <c r="E1405" t="s">
        <v>1397</v>
      </c>
      <c r="J1405" t="str">
        <f t="shared" si="43"/>
        <v/>
      </c>
      <c r="L1405" t="e">
        <f>IFERROR(INDEX(Teams!A:E,MATCH(Schedule!F1405,Teams!E:E,0),1),INDEX(Teams!G:K,MATCH(Schedule!F1405,Teams!K:K,0),1))</f>
        <v>#N/A</v>
      </c>
      <c r="M1405" t="e">
        <f>IFERROR(INDEX(Teams!A:E,MATCH(Schedule!H1405,Teams!E:E,0),1),INDEX(Teams!G:K,MATCH(Schedule!H1405,Teams!K:K,0),1))</f>
        <v>#N/A</v>
      </c>
    </row>
    <row r="1406" spans="1:13">
      <c r="A1406">
        <v>1405</v>
      </c>
      <c r="B1406" t="e">
        <f t="shared" si="42"/>
        <v>#N/A</v>
      </c>
      <c r="C1406" s="38">
        <v>36362</v>
      </c>
      <c r="D1406" t="s">
        <v>20</v>
      </c>
      <c r="E1406" t="s">
        <v>1398</v>
      </c>
      <c r="J1406" t="str">
        <f t="shared" si="43"/>
        <v/>
      </c>
      <c r="L1406" t="e">
        <f>IFERROR(INDEX(Teams!A:E,MATCH(Schedule!F1406,Teams!E:E,0),1),INDEX(Teams!G:K,MATCH(Schedule!F1406,Teams!K:K,0),1))</f>
        <v>#N/A</v>
      </c>
      <c r="M1406" t="e">
        <f>IFERROR(INDEX(Teams!A:E,MATCH(Schedule!H1406,Teams!E:E,0),1),INDEX(Teams!G:K,MATCH(Schedule!H1406,Teams!K:K,0),1))</f>
        <v>#N/A</v>
      </c>
    </row>
    <row r="1407" spans="1:13">
      <c r="A1407">
        <v>1406</v>
      </c>
      <c r="B1407" t="e">
        <f t="shared" si="42"/>
        <v>#N/A</v>
      </c>
      <c r="C1407" s="38">
        <v>36362</v>
      </c>
      <c r="D1407" t="s">
        <v>16</v>
      </c>
      <c r="E1407" t="s">
        <v>1399</v>
      </c>
      <c r="J1407" t="str">
        <f t="shared" si="43"/>
        <v/>
      </c>
      <c r="L1407" t="e">
        <f>IFERROR(INDEX(Teams!A:E,MATCH(Schedule!F1407,Teams!E:E,0),1),INDEX(Teams!G:K,MATCH(Schedule!F1407,Teams!K:K,0),1))</f>
        <v>#N/A</v>
      </c>
      <c r="M1407" t="e">
        <f>IFERROR(INDEX(Teams!A:E,MATCH(Schedule!H1407,Teams!E:E,0),1),INDEX(Teams!G:K,MATCH(Schedule!H1407,Teams!K:K,0),1))</f>
        <v>#N/A</v>
      </c>
    </row>
    <row r="1408" spans="1:13">
      <c r="A1408">
        <v>1407</v>
      </c>
      <c r="B1408" t="e">
        <f t="shared" si="42"/>
        <v>#N/A</v>
      </c>
      <c r="C1408" s="38">
        <v>36362</v>
      </c>
      <c r="D1408" t="s">
        <v>60</v>
      </c>
      <c r="E1408" t="s">
        <v>1400</v>
      </c>
      <c r="J1408" t="str">
        <f t="shared" si="43"/>
        <v/>
      </c>
      <c r="L1408" t="e">
        <f>IFERROR(INDEX(Teams!A:E,MATCH(Schedule!F1408,Teams!E:E,0),1),INDEX(Teams!G:K,MATCH(Schedule!F1408,Teams!K:K,0),1))</f>
        <v>#N/A</v>
      </c>
      <c r="M1408" t="e">
        <f>IFERROR(INDEX(Teams!A:E,MATCH(Schedule!H1408,Teams!E:E,0),1),INDEX(Teams!G:K,MATCH(Schedule!H1408,Teams!K:K,0),1))</f>
        <v>#N/A</v>
      </c>
    </row>
    <row r="1409" spans="1:13">
      <c r="A1409">
        <v>1408</v>
      </c>
      <c r="B1409" t="e">
        <f t="shared" si="42"/>
        <v>#N/A</v>
      </c>
      <c r="C1409" s="38">
        <v>36362</v>
      </c>
      <c r="D1409" t="s">
        <v>122</v>
      </c>
      <c r="E1409" t="s">
        <v>1401</v>
      </c>
      <c r="J1409" t="str">
        <f t="shared" si="43"/>
        <v/>
      </c>
      <c r="L1409" t="e">
        <f>IFERROR(INDEX(Teams!A:E,MATCH(Schedule!F1409,Teams!E:E,0),1),INDEX(Teams!G:K,MATCH(Schedule!F1409,Teams!K:K,0),1))</f>
        <v>#N/A</v>
      </c>
      <c r="M1409" t="e">
        <f>IFERROR(INDEX(Teams!A:E,MATCH(Schedule!H1409,Teams!E:E,0),1),INDEX(Teams!G:K,MATCH(Schedule!H1409,Teams!K:K,0),1))</f>
        <v>#N/A</v>
      </c>
    </row>
    <row r="1410" spans="1:13">
      <c r="A1410">
        <v>1409</v>
      </c>
      <c r="B1410" t="e">
        <f t="shared" si="42"/>
        <v>#N/A</v>
      </c>
      <c r="C1410" s="38">
        <v>36362</v>
      </c>
      <c r="D1410" t="s">
        <v>63</v>
      </c>
      <c r="E1410" t="s">
        <v>1402</v>
      </c>
      <c r="J1410" t="str">
        <f t="shared" si="43"/>
        <v/>
      </c>
      <c r="L1410" t="e">
        <f>IFERROR(INDEX(Teams!A:E,MATCH(Schedule!F1410,Teams!E:E,0),1),INDEX(Teams!G:K,MATCH(Schedule!F1410,Teams!K:K,0),1))</f>
        <v>#N/A</v>
      </c>
      <c r="M1410" t="e">
        <f>IFERROR(INDEX(Teams!A:E,MATCH(Schedule!H1410,Teams!E:E,0),1),INDEX(Teams!G:K,MATCH(Schedule!H1410,Teams!K:K,0),1))</f>
        <v>#N/A</v>
      </c>
    </row>
    <row r="1411" spans="1:13">
      <c r="A1411">
        <v>1410</v>
      </c>
      <c r="B1411" t="e">
        <f t="shared" ref="B1411:B1474" si="44">TEXT(C1411,"yyyymmdd")&amp;"_"&amp;L1411&amp;"@"&amp;M1411</f>
        <v>#N/A</v>
      </c>
      <c r="C1411" s="38">
        <v>36362</v>
      </c>
      <c r="D1411" t="s">
        <v>14</v>
      </c>
      <c r="E1411" t="s">
        <v>1403</v>
      </c>
      <c r="J1411" t="str">
        <f t="shared" ref="J1411:J1474" si="45">IF(I1411&gt;G1411,"W",IF(I1411=G1411,"","L"))</f>
        <v/>
      </c>
      <c r="L1411" t="e">
        <f>IFERROR(INDEX(Teams!A:E,MATCH(Schedule!F1411,Teams!E:E,0),1),INDEX(Teams!G:K,MATCH(Schedule!F1411,Teams!K:K,0),1))</f>
        <v>#N/A</v>
      </c>
      <c r="M1411" t="e">
        <f>IFERROR(INDEX(Teams!A:E,MATCH(Schedule!H1411,Teams!E:E,0),1),INDEX(Teams!G:K,MATCH(Schedule!H1411,Teams!K:K,0),1))</f>
        <v>#N/A</v>
      </c>
    </row>
    <row r="1412" spans="1:13">
      <c r="A1412">
        <v>1411</v>
      </c>
      <c r="B1412" t="e">
        <f t="shared" si="44"/>
        <v>#N/A</v>
      </c>
      <c r="C1412" s="38">
        <v>36363</v>
      </c>
      <c r="D1412" t="s">
        <v>113</v>
      </c>
      <c r="E1412" t="s">
        <v>1032</v>
      </c>
      <c r="J1412" t="str">
        <f t="shared" si="45"/>
        <v/>
      </c>
      <c r="L1412" t="e">
        <f>IFERROR(INDEX(Teams!A:E,MATCH(Schedule!F1412,Teams!E:E,0),1),INDEX(Teams!G:K,MATCH(Schedule!F1412,Teams!K:K,0),1))</f>
        <v>#N/A</v>
      </c>
      <c r="M1412" t="e">
        <f>IFERROR(INDEX(Teams!A:E,MATCH(Schedule!H1412,Teams!E:E,0),1),INDEX(Teams!G:K,MATCH(Schedule!H1412,Teams!K:K,0),1))</f>
        <v>#N/A</v>
      </c>
    </row>
    <row r="1413" spans="1:13">
      <c r="A1413">
        <v>1412</v>
      </c>
      <c r="B1413" t="e">
        <f t="shared" si="44"/>
        <v>#N/A</v>
      </c>
      <c r="C1413" s="38">
        <v>36363</v>
      </c>
      <c r="D1413" t="s">
        <v>6</v>
      </c>
      <c r="E1413" t="s">
        <v>1404</v>
      </c>
      <c r="J1413" t="str">
        <f t="shared" si="45"/>
        <v/>
      </c>
      <c r="L1413" t="e">
        <f>IFERROR(INDEX(Teams!A:E,MATCH(Schedule!F1413,Teams!E:E,0),1),INDEX(Teams!G:K,MATCH(Schedule!F1413,Teams!K:K,0),1))</f>
        <v>#N/A</v>
      </c>
      <c r="M1413" t="e">
        <f>IFERROR(INDEX(Teams!A:E,MATCH(Schedule!H1413,Teams!E:E,0),1),INDEX(Teams!G:K,MATCH(Schedule!H1413,Teams!K:K,0),1))</f>
        <v>#N/A</v>
      </c>
    </row>
    <row r="1414" spans="1:13">
      <c r="A1414">
        <v>1413</v>
      </c>
      <c r="B1414" t="e">
        <f t="shared" si="44"/>
        <v>#N/A</v>
      </c>
      <c r="C1414" s="38">
        <v>36363</v>
      </c>
      <c r="D1414" t="s">
        <v>130</v>
      </c>
      <c r="E1414" t="s">
        <v>1405</v>
      </c>
      <c r="J1414" t="str">
        <f t="shared" si="45"/>
        <v/>
      </c>
      <c r="L1414" t="e">
        <f>IFERROR(INDEX(Teams!A:E,MATCH(Schedule!F1414,Teams!E:E,0),1),INDEX(Teams!G:K,MATCH(Schedule!F1414,Teams!K:K,0),1))</f>
        <v>#N/A</v>
      </c>
      <c r="M1414" t="e">
        <f>IFERROR(INDEX(Teams!A:E,MATCH(Schedule!H1414,Teams!E:E,0),1),INDEX(Teams!G:K,MATCH(Schedule!H1414,Teams!K:K,0),1))</f>
        <v>#N/A</v>
      </c>
    </row>
    <row r="1415" spans="1:13">
      <c r="A1415">
        <v>1414</v>
      </c>
      <c r="B1415" t="e">
        <f t="shared" si="44"/>
        <v>#N/A</v>
      </c>
      <c r="C1415" s="38">
        <v>36363</v>
      </c>
      <c r="D1415" t="s">
        <v>29</v>
      </c>
      <c r="E1415" t="s">
        <v>1406</v>
      </c>
      <c r="J1415" t="str">
        <f t="shared" si="45"/>
        <v/>
      </c>
      <c r="L1415" t="e">
        <f>IFERROR(INDEX(Teams!A:E,MATCH(Schedule!F1415,Teams!E:E,0),1),INDEX(Teams!G:K,MATCH(Schedule!F1415,Teams!K:K,0),1))</f>
        <v>#N/A</v>
      </c>
      <c r="M1415" t="e">
        <f>IFERROR(INDEX(Teams!A:E,MATCH(Schedule!H1415,Teams!E:E,0),1),INDEX(Teams!G:K,MATCH(Schedule!H1415,Teams!K:K,0),1))</f>
        <v>#N/A</v>
      </c>
    </row>
    <row r="1416" spans="1:13">
      <c r="A1416">
        <v>1415</v>
      </c>
      <c r="B1416" t="e">
        <f t="shared" si="44"/>
        <v>#N/A</v>
      </c>
      <c r="C1416" s="38">
        <v>36363</v>
      </c>
      <c r="D1416" t="s">
        <v>115</v>
      </c>
      <c r="E1416" t="s">
        <v>1407</v>
      </c>
      <c r="J1416" t="str">
        <f t="shared" si="45"/>
        <v/>
      </c>
      <c r="L1416" t="e">
        <f>IFERROR(INDEX(Teams!A:E,MATCH(Schedule!F1416,Teams!E:E,0),1),INDEX(Teams!G:K,MATCH(Schedule!F1416,Teams!K:K,0),1))</f>
        <v>#N/A</v>
      </c>
      <c r="M1416" t="e">
        <f>IFERROR(INDEX(Teams!A:E,MATCH(Schedule!H1416,Teams!E:E,0),1),INDEX(Teams!G:K,MATCH(Schedule!H1416,Teams!K:K,0),1))</f>
        <v>#N/A</v>
      </c>
    </row>
    <row r="1417" spans="1:13">
      <c r="A1417">
        <v>1416</v>
      </c>
      <c r="B1417" t="e">
        <f t="shared" si="44"/>
        <v>#N/A</v>
      </c>
      <c r="C1417" s="38">
        <v>36363</v>
      </c>
      <c r="D1417" t="s">
        <v>4</v>
      </c>
      <c r="E1417" t="s">
        <v>1408</v>
      </c>
      <c r="J1417" t="str">
        <f t="shared" si="45"/>
        <v/>
      </c>
      <c r="L1417" t="e">
        <f>IFERROR(INDEX(Teams!A:E,MATCH(Schedule!F1417,Teams!E:E,0),1),INDEX(Teams!G:K,MATCH(Schedule!F1417,Teams!K:K,0),1))</f>
        <v>#N/A</v>
      </c>
      <c r="M1417" t="e">
        <f>IFERROR(INDEX(Teams!A:E,MATCH(Schedule!H1417,Teams!E:E,0),1),INDEX(Teams!G:K,MATCH(Schedule!H1417,Teams!K:K,0),1))</f>
        <v>#N/A</v>
      </c>
    </row>
    <row r="1418" spans="1:13">
      <c r="A1418">
        <v>1417</v>
      </c>
      <c r="B1418" t="e">
        <f t="shared" si="44"/>
        <v>#N/A</v>
      </c>
      <c r="C1418" s="38">
        <v>36363</v>
      </c>
      <c r="D1418" t="s">
        <v>65</v>
      </c>
      <c r="E1418" t="s">
        <v>1409</v>
      </c>
      <c r="J1418" t="str">
        <f t="shared" si="45"/>
        <v/>
      </c>
      <c r="L1418" t="e">
        <f>IFERROR(INDEX(Teams!A:E,MATCH(Schedule!F1418,Teams!E:E,0),1),INDEX(Teams!G:K,MATCH(Schedule!F1418,Teams!K:K,0),1))</f>
        <v>#N/A</v>
      </c>
      <c r="M1418" t="e">
        <f>IFERROR(INDEX(Teams!A:E,MATCH(Schedule!H1418,Teams!E:E,0),1),INDEX(Teams!G:K,MATCH(Schedule!H1418,Teams!K:K,0),1))</f>
        <v>#N/A</v>
      </c>
    </row>
    <row r="1419" spans="1:13">
      <c r="A1419">
        <v>1418</v>
      </c>
      <c r="B1419" t="e">
        <f t="shared" si="44"/>
        <v>#N/A</v>
      </c>
      <c r="C1419" s="38">
        <v>36363</v>
      </c>
      <c r="D1419" t="s">
        <v>34</v>
      </c>
      <c r="E1419" t="s">
        <v>1410</v>
      </c>
      <c r="J1419" t="str">
        <f t="shared" si="45"/>
        <v/>
      </c>
      <c r="L1419" t="e">
        <f>IFERROR(INDEX(Teams!A:E,MATCH(Schedule!F1419,Teams!E:E,0),1),INDEX(Teams!G:K,MATCH(Schedule!F1419,Teams!K:K,0),1))</f>
        <v>#N/A</v>
      </c>
      <c r="M1419" t="e">
        <f>IFERROR(INDEX(Teams!A:E,MATCH(Schedule!H1419,Teams!E:E,0),1),INDEX(Teams!G:K,MATCH(Schedule!H1419,Teams!K:K,0),1))</f>
        <v>#N/A</v>
      </c>
    </row>
    <row r="1420" spans="1:13">
      <c r="A1420">
        <v>1419</v>
      </c>
      <c r="B1420" t="e">
        <f t="shared" si="44"/>
        <v>#N/A</v>
      </c>
      <c r="C1420" s="38">
        <v>36363</v>
      </c>
      <c r="D1420" t="s">
        <v>170</v>
      </c>
      <c r="E1420" t="s">
        <v>1216</v>
      </c>
      <c r="J1420" t="str">
        <f t="shared" si="45"/>
        <v/>
      </c>
      <c r="L1420" t="e">
        <f>IFERROR(INDEX(Teams!A:E,MATCH(Schedule!F1420,Teams!E:E,0),1),INDEX(Teams!G:K,MATCH(Schedule!F1420,Teams!K:K,0),1))</f>
        <v>#N/A</v>
      </c>
      <c r="M1420" t="e">
        <f>IFERROR(INDEX(Teams!A:E,MATCH(Schedule!H1420,Teams!E:E,0),1),INDEX(Teams!G:K,MATCH(Schedule!H1420,Teams!K:K,0),1))</f>
        <v>#N/A</v>
      </c>
    </row>
    <row r="1421" spans="1:13">
      <c r="A1421">
        <v>1420</v>
      </c>
      <c r="B1421" t="e">
        <f t="shared" si="44"/>
        <v>#N/A</v>
      </c>
      <c r="C1421" s="38">
        <v>36363</v>
      </c>
      <c r="D1421" t="s">
        <v>20</v>
      </c>
      <c r="E1421" t="s">
        <v>1411</v>
      </c>
      <c r="J1421" t="str">
        <f t="shared" si="45"/>
        <v/>
      </c>
      <c r="L1421" t="e">
        <f>IFERROR(INDEX(Teams!A:E,MATCH(Schedule!F1421,Teams!E:E,0),1),INDEX(Teams!G:K,MATCH(Schedule!F1421,Teams!K:K,0),1))</f>
        <v>#N/A</v>
      </c>
      <c r="M1421" t="e">
        <f>IFERROR(INDEX(Teams!A:E,MATCH(Schedule!H1421,Teams!E:E,0),1),INDEX(Teams!G:K,MATCH(Schedule!H1421,Teams!K:K,0),1))</f>
        <v>#N/A</v>
      </c>
    </row>
    <row r="1422" spans="1:13">
      <c r="A1422">
        <v>1421</v>
      </c>
      <c r="B1422" t="e">
        <f t="shared" si="44"/>
        <v>#N/A</v>
      </c>
      <c r="C1422" s="38">
        <v>36363</v>
      </c>
      <c r="D1422" t="s">
        <v>60</v>
      </c>
      <c r="E1422" t="s">
        <v>1412</v>
      </c>
      <c r="J1422" t="str">
        <f t="shared" si="45"/>
        <v/>
      </c>
      <c r="L1422" t="e">
        <f>IFERROR(INDEX(Teams!A:E,MATCH(Schedule!F1422,Teams!E:E,0),1),INDEX(Teams!G:K,MATCH(Schedule!F1422,Teams!K:K,0),1))</f>
        <v>#N/A</v>
      </c>
      <c r="M1422" t="e">
        <f>IFERROR(INDEX(Teams!A:E,MATCH(Schedule!H1422,Teams!E:E,0),1),INDEX(Teams!G:K,MATCH(Schedule!H1422,Teams!K:K,0),1))</f>
        <v>#N/A</v>
      </c>
    </row>
    <row r="1423" spans="1:13">
      <c r="A1423">
        <v>1422</v>
      </c>
      <c r="B1423" t="e">
        <f t="shared" si="44"/>
        <v>#N/A</v>
      </c>
      <c r="C1423" s="38">
        <v>36363</v>
      </c>
      <c r="D1423" t="s">
        <v>122</v>
      </c>
      <c r="E1423" t="s">
        <v>1413</v>
      </c>
      <c r="J1423" t="str">
        <f t="shared" si="45"/>
        <v/>
      </c>
      <c r="L1423" t="e">
        <f>IFERROR(INDEX(Teams!A:E,MATCH(Schedule!F1423,Teams!E:E,0),1),INDEX(Teams!G:K,MATCH(Schedule!F1423,Teams!K:K,0),1))</f>
        <v>#N/A</v>
      </c>
      <c r="M1423" t="e">
        <f>IFERROR(INDEX(Teams!A:E,MATCH(Schedule!H1423,Teams!E:E,0),1),INDEX(Teams!G:K,MATCH(Schedule!H1423,Teams!K:K,0),1))</f>
        <v>#N/A</v>
      </c>
    </row>
    <row r="1424" spans="1:13">
      <c r="A1424">
        <v>1423</v>
      </c>
      <c r="B1424" t="e">
        <f t="shared" si="44"/>
        <v>#N/A</v>
      </c>
      <c r="C1424" s="38">
        <v>36363</v>
      </c>
      <c r="D1424" t="s">
        <v>63</v>
      </c>
      <c r="E1424" t="s">
        <v>1414</v>
      </c>
      <c r="J1424" t="str">
        <f t="shared" si="45"/>
        <v/>
      </c>
      <c r="L1424" t="e">
        <f>IFERROR(INDEX(Teams!A:E,MATCH(Schedule!F1424,Teams!E:E,0),1),INDEX(Teams!G:K,MATCH(Schedule!F1424,Teams!K:K,0),1))</f>
        <v>#N/A</v>
      </c>
      <c r="M1424" t="e">
        <f>IFERROR(INDEX(Teams!A:E,MATCH(Schedule!H1424,Teams!E:E,0),1),INDEX(Teams!G:K,MATCH(Schedule!H1424,Teams!K:K,0),1))</f>
        <v>#N/A</v>
      </c>
    </row>
    <row r="1425" spans="1:13">
      <c r="A1425">
        <v>1424</v>
      </c>
      <c r="B1425" t="e">
        <f t="shared" si="44"/>
        <v>#N/A</v>
      </c>
      <c r="C1425" s="38">
        <v>36363</v>
      </c>
      <c r="D1425" t="s">
        <v>14</v>
      </c>
      <c r="E1425" t="s">
        <v>1232</v>
      </c>
      <c r="J1425" t="str">
        <f t="shared" si="45"/>
        <v/>
      </c>
      <c r="L1425" t="e">
        <f>IFERROR(INDEX(Teams!A:E,MATCH(Schedule!F1425,Teams!E:E,0),1),INDEX(Teams!G:K,MATCH(Schedule!F1425,Teams!K:K,0),1))</f>
        <v>#N/A</v>
      </c>
      <c r="M1425" t="e">
        <f>IFERROR(INDEX(Teams!A:E,MATCH(Schedule!H1425,Teams!E:E,0),1),INDEX(Teams!G:K,MATCH(Schedule!H1425,Teams!K:K,0),1))</f>
        <v>#N/A</v>
      </c>
    </row>
    <row r="1426" spans="1:13">
      <c r="A1426">
        <v>1425</v>
      </c>
      <c r="B1426" t="e">
        <f t="shared" si="44"/>
        <v>#N/A</v>
      </c>
      <c r="C1426" s="38">
        <v>36363</v>
      </c>
      <c r="D1426" t="s">
        <v>16</v>
      </c>
      <c r="E1426" t="s">
        <v>1415</v>
      </c>
      <c r="J1426" t="str">
        <f t="shared" si="45"/>
        <v/>
      </c>
      <c r="L1426" t="e">
        <f>IFERROR(INDEX(Teams!A:E,MATCH(Schedule!F1426,Teams!E:E,0),1),INDEX(Teams!G:K,MATCH(Schedule!F1426,Teams!K:K,0),1))</f>
        <v>#N/A</v>
      </c>
      <c r="M1426" t="e">
        <f>IFERROR(INDEX(Teams!A:E,MATCH(Schedule!H1426,Teams!E:E,0),1),INDEX(Teams!G:K,MATCH(Schedule!H1426,Teams!K:K,0),1))</f>
        <v>#N/A</v>
      </c>
    </row>
    <row r="1427" spans="1:13">
      <c r="A1427">
        <v>1426</v>
      </c>
      <c r="B1427" t="e">
        <f t="shared" si="44"/>
        <v>#N/A</v>
      </c>
      <c r="C1427" s="38">
        <v>36363</v>
      </c>
      <c r="D1427" t="s">
        <v>16</v>
      </c>
      <c r="E1427" t="s">
        <v>1416</v>
      </c>
      <c r="J1427" t="str">
        <f t="shared" si="45"/>
        <v/>
      </c>
      <c r="L1427" t="e">
        <f>IFERROR(INDEX(Teams!A:E,MATCH(Schedule!F1427,Teams!E:E,0),1),INDEX(Teams!G:K,MATCH(Schedule!F1427,Teams!K:K,0),1))</f>
        <v>#N/A</v>
      </c>
      <c r="M1427" t="e">
        <f>IFERROR(INDEX(Teams!A:E,MATCH(Schedule!H1427,Teams!E:E,0),1),INDEX(Teams!G:K,MATCH(Schedule!H1427,Teams!K:K,0),1))</f>
        <v>#N/A</v>
      </c>
    </row>
    <row r="1428" spans="1:13">
      <c r="A1428">
        <v>1427</v>
      </c>
      <c r="B1428" t="e">
        <f t="shared" si="44"/>
        <v>#N/A</v>
      </c>
      <c r="C1428" s="38">
        <v>36364</v>
      </c>
      <c r="D1428" t="s">
        <v>10</v>
      </c>
      <c r="E1428" t="s">
        <v>1417</v>
      </c>
      <c r="J1428" t="str">
        <f t="shared" si="45"/>
        <v/>
      </c>
      <c r="L1428" t="e">
        <f>IFERROR(INDEX(Teams!A:E,MATCH(Schedule!F1428,Teams!E:E,0),1),INDEX(Teams!G:K,MATCH(Schedule!F1428,Teams!K:K,0),1))</f>
        <v>#N/A</v>
      </c>
      <c r="M1428" t="e">
        <f>IFERROR(INDEX(Teams!A:E,MATCH(Schedule!H1428,Teams!E:E,0),1),INDEX(Teams!G:K,MATCH(Schedule!H1428,Teams!K:K,0),1))</f>
        <v>#N/A</v>
      </c>
    </row>
    <row r="1429" spans="1:13">
      <c r="A1429">
        <v>1428</v>
      </c>
      <c r="B1429" t="e">
        <f t="shared" si="44"/>
        <v>#N/A</v>
      </c>
      <c r="C1429" s="38">
        <v>36364</v>
      </c>
      <c r="D1429" t="s">
        <v>115</v>
      </c>
      <c r="E1429" t="s">
        <v>1418</v>
      </c>
      <c r="J1429" t="str">
        <f t="shared" si="45"/>
        <v/>
      </c>
      <c r="L1429" t="e">
        <f>IFERROR(INDEX(Teams!A:E,MATCH(Schedule!F1429,Teams!E:E,0),1),INDEX(Teams!G:K,MATCH(Schedule!F1429,Teams!K:K,0),1))</f>
        <v>#N/A</v>
      </c>
      <c r="M1429" t="e">
        <f>IFERROR(INDEX(Teams!A:E,MATCH(Schedule!H1429,Teams!E:E,0),1),INDEX(Teams!G:K,MATCH(Schedule!H1429,Teams!K:K,0),1))</f>
        <v>#N/A</v>
      </c>
    </row>
    <row r="1430" spans="1:13">
      <c r="A1430">
        <v>1429</v>
      </c>
      <c r="B1430" t="e">
        <f t="shared" si="44"/>
        <v>#N/A</v>
      </c>
      <c r="C1430" s="38">
        <v>36364</v>
      </c>
      <c r="D1430" t="s">
        <v>65</v>
      </c>
      <c r="E1430" t="s">
        <v>1419</v>
      </c>
      <c r="J1430" t="str">
        <f t="shared" si="45"/>
        <v/>
      </c>
      <c r="L1430" t="e">
        <f>IFERROR(INDEX(Teams!A:E,MATCH(Schedule!F1430,Teams!E:E,0),1),INDEX(Teams!G:K,MATCH(Schedule!F1430,Teams!K:K,0),1))</f>
        <v>#N/A</v>
      </c>
      <c r="M1430" t="e">
        <f>IFERROR(INDEX(Teams!A:E,MATCH(Schedule!H1430,Teams!E:E,0),1),INDEX(Teams!G:K,MATCH(Schedule!H1430,Teams!K:K,0),1))</f>
        <v>#N/A</v>
      </c>
    </row>
    <row r="1431" spans="1:13">
      <c r="A1431">
        <v>1430</v>
      </c>
      <c r="B1431" t="e">
        <f t="shared" si="44"/>
        <v>#N/A</v>
      </c>
      <c r="C1431" s="38">
        <v>36364</v>
      </c>
      <c r="D1431" t="s">
        <v>2</v>
      </c>
      <c r="E1431" t="s">
        <v>1420</v>
      </c>
      <c r="J1431" t="str">
        <f t="shared" si="45"/>
        <v/>
      </c>
      <c r="L1431" t="e">
        <f>IFERROR(INDEX(Teams!A:E,MATCH(Schedule!F1431,Teams!E:E,0),1),INDEX(Teams!G:K,MATCH(Schedule!F1431,Teams!K:K,0),1))</f>
        <v>#N/A</v>
      </c>
      <c r="M1431" t="e">
        <f>IFERROR(INDEX(Teams!A:E,MATCH(Schedule!H1431,Teams!E:E,0),1),INDEX(Teams!G:K,MATCH(Schedule!H1431,Teams!K:K,0),1))</f>
        <v>#N/A</v>
      </c>
    </row>
    <row r="1432" spans="1:13">
      <c r="A1432">
        <v>1431</v>
      </c>
      <c r="B1432" t="e">
        <f t="shared" si="44"/>
        <v>#N/A</v>
      </c>
      <c r="C1432" s="38">
        <v>36364</v>
      </c>
      <c r="D1432" t="s">
        <v>29</v>
      </c>
      <c r="E1432" t="s">
        <v>1421</v>
      </c>
      <c r="J1432" t="str">
        <f t="shared" si="45"/>
        <v/>
      </c>
      <c r="L1432" t="e">
        <f>IFERROR(INDEX(Teams!A:E,MATCH(Schedule!F1432,Teams!E:E,0),1),INDEX(Teams!G:K,MATCH(Schedule!F1432,Teams!K:K,0),1))</f>
        <v>#N/A</v>
      </c>
      <c r="M1432" t="e">
        <f>IFERROR(INDEX(Teams!A:E,MATCH(Schedule!H1432,Teams!E:E,0),1),INDEX(Teams!G:K,MATCH(Schedule!H1432,Teams!K:K,0),1))</f>
        <v>#N/A</v>
      </c>
    </row>
    <row r="1433" spans="1:13">
      <c r="A1433">
        <v>1432</v>
      </c>
      <c r="B1433" t="e">
        <f t="shared" si="44"/>
        <v>#N/A</v>
      </c>
      <c r="C1433" s="38">
        <v>36364</v>
      </c>
      <c r="D1433" t="s">
        <v>68</v>
      </c>
      <c r="E1433" t="s">
        <v>1422</v>
      </c>
      <c r="J1433" t="str">
        <f t="shared" si="45"/>
        <v/>
      </c>
      <c r="L1433" t="e">
        <f>IFERROR(INDEX(Teams!A:E,MATCH(Schedule!F1433,Teams!E:E,0),1),INDEX(Teams!G:K,MATCH(Schedule!F1433,Teams!K:K,0),1))</f>
        <v>#N/A</v>
      </c>
      <c r="M1433" t="e">
        <f>IFERROR(INDEX(Teams!A:E,MATCH(Schedule!H1433,Teams!E:E,0),1),INDEX(Teams!G:K,MATCH(Schedule!H1433,Teams!K:K,0),1))</f>
        <v>#N/A</v>
      </c>
    </row>
    <row r="1434" spans="1:13">
      <c r="A1434">
        <v>1433</v>
      </c>
      <c r="B1434" t="e">
        <f t="shared" si="44"/>
        <v>#N/A</v>
      </c>
      <c r="C1434" s="38">
        <v>36364</v>
      </c>
      <c r="D1434" t="s">
        <v>71</v>
      </c>
      <c r="E1434" t="s">
        <v>1423</v>
      </c>
      <c r="J1434" t="str">
        <f t="shared" si="45"/>
        <v/>
      </c>
      <c r="L1434" t="e">
        <f>IFERROR(INDEX(Teams!A:E,MATCH(Schedule!F1434,Teams!E:E,0),1),INDEX(Teams!G:K,MATCH(Schedule!F1434,Teams!K:K,0),1))</f>
        <v>#N/A</v>
      </c>
      <c r="M1434" t="e">
        <f>IFERROR(INDEX(Teams!A:E,MATCH(Schedule!H1434,Teams!E:E,0),1),INDEX(Teams!G:K,MATCH(Schedule!H1434,Teams!K:K,0),1))</f>
        <v>#N/A</v>
      </c>
    </row>
    <row r="1435" spans="1:13">
      <c r="A1435">
        <v>1434</v>
      </c>
      <c r="B1435" t="e">
        <f t="shared" si="44"/>
        <v>#N/A</v>
      </c>
      <c r="C1435" s="38">
        <v>36364</v>
      </c>
      <c r="D1435" t="s">
        <v>124</v>
      </c>
      <c r="E1435" t="s">
        <v>1424</v>
      </c>
      <c r="J1435" t="str">
        <f t="shared" si="45"/>
        <v/>
      </c>
      <c r="L1435" t="e">
        <f>IFERROR(INDEX(Teams!A:E,MATCH(Schedule!F1435,Teams!E:E,0),1),INDEX(Teams!G:K,MATCH(Schedule!F1435,Teams!K:K,0),1))</f>
        <v>#N/A</v>
      </c>
      <c r="M1435" t="e">
        <f>IFERROR(INDEX(Teams!A:E,MATCH(Schedule!H1435,Teams!E:E,0),1),INDEX(Teams!G:K,MATCH(Schedule!H1435,Teams!K:K,0),1))</f>
        <v>#N/A</v>
      </c>
    </row>
    <row r="1436" spans="1:13">
      <c r="A1436">
        <v>1435</v>
      </c>
      <c r="B1436" t="e">
        <f t="shared" si="44"/>
        <v>#N/A</v>
      </c>
      <c r="C1436" s="38">
        <v>36364</v>
      </c>
      <c r="D1436" t="s">
        <v>63</v>
      </c>
      <c r="E1436" t="s">
        <v>1425</v>
      </c>
      <c r="J1436" t="str">
        <f t="shared" si="45"/>
        <v/>
      </c>
      <c r="L1436" t="e">
        <f>IFERROR(INDEX(Teams!A:E,MATCH(Schedule!F1436,Teams!E:E,0),1),INDEX(Teams!G:K,MATCH(Schedule!F1436,Teams!K:K,0),1))</f>
        <v>#N/A</v>
      </c>
      <c r="M1436" t="e">
        <f>IFERROR(INDEX(Teams!A:E,MATCH(Schedule!H1436,Teams!E:E,0),1),INDEX(Teams!G:K,MATCH(Schedule!H1436,Teams!K:K,0),1))</f>
        <v>#N/A</v>
      </c>
    </row>
    <row r="1437" spans="1:13">
      <c r="A1437">
        <v>1436</v>
      </c>
      <c r="B1437" t="e">
        <f t="shared" si="44"/>
        <v>#N/A</v>
      </c>
      <c r="C1437" s="38">
        <v>36364</v>
      </c>
      <c r="D1437" t="s">
        <v>20</v>
      </c>
      <c r="E1437" t="s">
        <v>1426</v>
      </c>
      <c r="J1437" t="str">
        <f t="shared" si="45"/>
        <v/>
      </c>
      <c r="L1437" t="e">
        <f>IFERROR(INDEX(Teams!A:E,MATCH(Schedule!F1437,Teams!E:E,0),1),INDEX(Teams!G:K,MATCH(Schedule!F1437,Teams!K:K,0),1))</f>
        <v>#N/A</v>
      </c>
      <c r="M1437" t="e">
        <f>IFERROR(INDEX(Teams!A:E,MATCH(Schedule!H1437,Teams!E:E,0),1),INDEX(Teams!G:K,MATCH(Schedule!H1437,Teams!K:K,0),1))</f>
        <v>#N/A</v>
      </c>
    </row>
    <row r="1438" spans="1:13">
      <c r="A1438">
        <v>1437</v>
      </c>
      <c r="B1438" t="e">
        <f t="shared" si="44"/>
        <v>#N/A</v>
      </c>
      <c r="C1438" s="38">
        <v>36364</v>
      </c>
      <c r="D1438" t="s">
        <v>60</v>
      </c>
      <c r="E1438" t="s">
        <v>1427</v>
      </c>
      <c r="J1438" t="str">
        <f t="shared" si="45"/>
        <v/>
      </c>
      <c r="L1438" t="e">
        <f>IFERROR(INDEX(Teams!A:E,MATCH(Schedule!F1438,Teams!E:E,0),1),INDEX(Teams!G:K,MATCH(Schedule!F1438,Teams!K:K,0),1))</f>
        <v>#N/A</v>
      </c>
      <c r="M1438" t="e">
        <f>IFERROR(INDEX(Teams!A:E,MATCH(Schedule!H1438,Teams!E:E,0),1),INDEX(Teams!G:K,MATCH(Schedule!H1438,Teams!K:K,0),1))</f>
        <v>#N/A</v>
      </c>
    </row>
    <row r="1439" spans="1:13">
      <c r="A1439">
        <v>1438</v>
      </c>
      <c r="B1439" t="e">
        <f t="shared" si="44"/>
        <v>#N/A</v>
      </c>
      <c r="C1439" s="38">
        <v>36364</v>
      </c>
      <c r="D1439" t="s">
        <v>128</v>
      </c>
      <c r="E1439" t="s">
        <v>1428</v>
      </c>
      <c r="J1439" t="str">
        <f t="shared" si="45"/>
        <v/>
      </c>
      <c r="L1439" t="e">
        <f>IFERROR(INDEX(Teams!A:E,MATCH(Schedule!F1439,Teams!E:E,0),1),INDEX(Teams!G:K,MATCH(Schedule!F1439,Teams!K:K,0),1))</f>
        <v>#N/A</v>
      </c>
      <c r="M1439" t="e">
        <f>IFERROR(INDEX(Teams!A:E,MATCH(Schedule!H1439,Teams!E:E,0),1),INDEX(Teams!G:K,MATCH(Schedule!H1439,Teams!K:K,0),1))</f>
        <v>#N/A</v>
      </c>
    </row>
    <row r="1440" spans="1:13">
      <c r="A1440">
        <v>1439</v>
      </c>
      <c r="B1440" t="e">
        <f t="shared" si="44"/>
        <v>#N/A</v>
      </c>
      <c r="C1440" s="38">
        <v>36364</v>
      </c>
      <c r="D1440" t="s">
        <v>126</v>
      </c>
      <c r="E1440" t="s">
        <v>1429</v>
      </c>
      <c r="J1440" t="str">
        <f t="shared" si="45"/>
        <v/>
      </c>
      <c r="L1440" t="e">
        <f>IFERROR(INDEX(Teams!A:E,MATCH(Schedule!F1440,Teams!E:E,0),1),INDEX(Teams!G:K,MATCH(Schedule!F1440,Teams!K:K,0),1))</f>
        <v>#N/A</v>
      </c>
      <c r="M1440" t="e">
        <f>IFERROR(INDEX(Teams!A:E,MATCH(Schedule!H1440,Teams!E:E,0),1),INDEX(Teams!G:K,MATCH(Schedule!H1440,Teams!K:K,0),1))</f>
        <v>#N/A</v>
      </c>
    </row>
    <row r="1441" spans="1:13">
      <c r="A1441">
        <v>1440</v>
      </c>
      <c r="B1441" t="e">
        <f t="shared" si="44"/>
        <v>#N/A</v>
      </c>
      <c r="C1441" s="38">
        <v>36364</v>
      </c>
      <c r="D1441" t="s">
        <v>34</v>
      </c>
      <c r="E1441" t="s">
        <v>1430</v>
      </c>
      <c r="J1441" t="str">
        <f t="shared" si="45"/>
        <v/>
      </c>
      <c r="L1441" t="e">
        <f>IFERROR(INDEX(Teams!A:E,MATCH(Schedule!F1441,Teams!E:E,0),1),INDEX(Teams!G:K,MATCH(Schedule!F1441,Teams!K:K,0),1))</f>
        <v>#N/A</v>
      </c>
      <c r="M1441" t="e">
        <f>IFERROR(INDEX(Teams!A:E,MATCH(Schedule!H1441,Teams!E:E,0),1),INDEX(Teams!G:K,MATCH(Schedule!H1441,Teams!K:K,0),1))</f>
        <v>#N/A</v>
      </c>
    </row>
    <row r="1442" spans="1:13">
      <c r="A1442">
        <v>1441</v>
      </c>
      <c r="B1442" t="e">
        <f t="shared" si="44"/>
        <v>#N/A</v>
      </c>
      <c r="C1442" s="38">
        <v>36364</v>
      </c>
      <c r="D1442" t="s">
        <v>120</v>
      </c>
      <c r="E1442" t="s">
        <v>1431</v>
      </c>
      <c r="J1442" t="str">
        <f t="shared" si="45"/>
        <v/>
      </c>
      <c r="L1442" t="e">
        <f>IFERROR(INDEX(Teams!A:E,MATCH(Schedule!F1442,Teams!E:E,0),1),INDEX(Teams!G:K,MATCH(Schedule!F1442,Teams!K:K,0),1))</f>
        <v>#N/A</v>
      </c>
      <c r="M1442" t="e">
        <f>IFERROR(INDEX(Teams!A:E,MATCH(Schedule!H1442,Teams!E:E,0),1),INDEX(Teams!G:K,MATCH(Schedule!H1442,Teams!K:K,0),1))</f>
        <v>#N/A</v>
      </c>
    </row>
    <row r="1443" spans="1:13">
      <c r="A1443">
        <v>1442</v>
      </c>
      <c r="B1443" t="e">
        <f t="shared" si="44"/>
        <v>#N/A</v>
      </c>
      <c r="C1443" s="38">
        <v>36364</v>
      </c>
      <c r="D1443" t="s">
        <v>120</v>
      </c>
      <c r="E1443" t="s">
        <v>1432</v>
      </c>
      <c r="J1443" t="str">
        <f t="shared" si="45"/>
        <v/>
      </c>
      <c r="L1443" t="e">
        <f>IFERROR(INDEX(Teams!A:E,MATCH(Schedule!F1443,Teams!E:E,0),1),INDEX(Teams!G:K,MATCH(Schedule!F1443,Teams!K:K,0),1))</f>
        <v>#N/A</v>
      </c>
      <c r="M1443" t="e">
        <f>IFERROR(INDEX(Teams!A:E,MATCH(Schedule!H1443,Teams!E:E,0),1),INDEX(Teams!G:K,MATCH(Schedule!H1443,Teams!K:K,0),1))</f>
        <v>#N/A</v>
      </c>
    </row>
    <row r="1444" spans="1:13">
      <c r="A1444">
        <v>1443</v>
      </c>
      <c r="B1444" t="e">
        <f t="shared" si="44"/>
        <v>#N/A</v>
      </c>
      <c r="C1444" s="38">
        <v>36365</v>
      </c>
      <c r="D1444" t="s">
        <v>10</v>
      </c>
      <c r="E1444" t="s">
        <v>1433</v>
      </c>
      <c r="J1444" t="str">
        <f t="shared" si="45"/>
        <v/>
      </c>
      <c r="L1444" t="e">
        <f>IFERROR(INDEX(Teams!A:E,MATCH(Schedule!F1444,Teams!E:E,0),1),INDEX(Teams!G:K,MATCH(Schedule!F1444,Teams!K:K,0),1))</f>
        <v>#N/A</v>
      </c>
      <c r="M1444" t="e">
        <f>IFERROR(INDEX(Teams!A:E,MATCH(Schedule!H1444,Teams!E:E,0),1),INDEX(Teams!G:K,MATCH(Schedule!H1444,Teams!K:K,0),1))</f>
        <v>#N/A</v>
      </c>
    </row>
    <row r="1445" spans="1:13">
      <c r="A1445">
        <v>1444</v>
      </c>
      <c r="B1445" t="e">
        <f t="shared" si="44"/>
        <v>#N/A</v>
      </c>
      <c r="C1445" s="38">
        <v>36365</v>
      </c>
      <c r="D1445" t="s">
        <v>115</v>
      </c>
      <c r="E1445" t="s">
        <v>1434</v>
      </c>
      <c r="J1445" t="str">
        <f t="shared" si="45"/>
        <v/>
      </c>
      <c r="L1445" t="e">
        <f>IFERROR(INDEX(Teams!A:E,MATCH(Schedule!F1445,Teams!E:E,0),1),INDEX(Teams!G:K,MATCH(Schedule!F1445,Teams!K:K,0),1))</f>
        <v>#N/A</v>
      </c>
      <c r="M1445" t="e">
        <f>IFERROR(INDEX(Teams!A:E,MATCH(Schedule!H1445,Teams!E:E,0),1),INDEX(Teams!G:K,MATCH(Schedule!H1445,Teams!K:K,0),1))</f>
        <v>#N/A</v>
      </c>
    </row>
    <row r="1446" spans="1:13">
      <c r="A1446">
        <v>1445</v>
      </c>
      <c r="B1446" t="e">
        <f t="shared" si="44"/>
        <v>#N/A</v>
      </c>
      <c r="C1446" s="38">
        <v>36365</v>
      </c>
      <c r="D1446" t="s">
        <v>65</v>
      </c>
      <c r="E1446" t="s">
        <v>1435</v>
      </c>
      <c r="J1446" t="str">
        <f t="shared" si="45"/>
        <v/>
      </c>
      <c r="L1446" t="e">
        <f>IFERROR(INDEX(Teams!A:E,MATCH(Schedule!F1446,Teams!E:E,0),1),INDEX(Teams!G:K,MATCH(Schedule!F1446,Teams!K:K,0),1))</f>
        <v>#N/A</v>
      </c>
      <c r="M1446" t="e">
        <f>IFERROR(INDEX(Teams!A:E,MATCH(Schedule!H1446,Teams!E:E,0),1),INDEX(Teams!G:K,MATCH(Schedule!H1446,Teams!K:K,0),1))</f>
        <v>#N/A</v>
      </c>
    </row>
    <row r="1447" spans="1:13">
      <c r="A1447">
        <v>1446</v>
      </c>
      <c r="B1447" t="e">
        <f t="shared" si="44"/>
        <v>#N/A</v>
      </c>
      <c r="C1447" s="38">
        <v>36365</v>
      </c>
      <c r="D1447" t="s">
        <v>2</v>
      </c>
      <c r="E1447" t="s">
        <v>1436</v>
      </c>
      <c r="J1447" t="str">
        <f t="shared" si="45"/>
        <v/>
      </c>
      <c r="L1447" t="e">
        <f>IFERROR(INDEX(Teams!A:E,MATCH(Schedule!F1447,Teams!E:E,0),1),INDEX(Teams!G:K,MATCH(Schedule!F1447,Teams!K:K,0),1))</f>
        <v>#N/A</v>
      </c>
      <c r="M1447" t="e">
        <f>IFERROR(INDEX(Teams!A:E,MATCH(Schedule!H1447,Teams!E:E,0),1),INDEX(Teams!G:K,MATCH(Schedule!H1447,Teams!K:K,0),1))</f>
        <v>#N/A</v>
      </c>
    </row>
    <row r="1448" spans="1:13">
      <c r="A1448">
        <v>1447</v>
      </c>
      <c r="B1448" t="e">
        <f t="shared" si="44"/>
        <v>#N/A</v>
      </c>
      <c r="C1448" s="38">
        <v>36365</v>
      </c>
      <c r="D1448" t="s">
        <v>29</v>
      </c>
      <c r="E1448" t="s">
        <v>1437</v>
      </c>
      <c r="J1448" t="str">
        <f t="shared" si="45"/>
        <v/>
      </c>
      <c r="L1448" t="e">
        <f>IFERROR(INDEX(Teams!A:E,MATCH(Schedule!F1448,Teams!E:E,0),1),INDEX(Teams!G:K,MATCH(Schedule!F1448,Teams!K:K,0),1))</f>
        <v>#N/A</v>
      </c>
      <c r="M1448" t="e">
        <f>IFERROR(INDEX(Teams!A:E,MATCH(Schedule!H1448,Teams!E:E,0),1),INDEX(Teams!G:K,MATCH(Schedule!H1448,Teams!K:K,0),1))</f>
        <v>#N/A</v>
      </c>
    </row>
    <row r="1449" spans="1:13">
      <c r="A1449">
        <v>1448</v>
      </c>
      <c r="B1449" t="e">
        <f t="shared" si="44"/>
        <v>#N/A</v>
      </c>
      <c r="C1449" s="38">
        <v>36365</v>
      </c>
      <c r="D1449" t="s">
        <v>68</v>
      </c>
      <c r="E1449" t="s">
        <v>1438</v>
      </c>
      <c r="J1449" t="str">
        <f t="shared" si="45"/>
        <v/>
      </c>
      <c r="L1449" t="e">
        <f>IFERROR(INDEX(Teams!A:E,MATCH(Schedule!F1449,Teams!E:E,0),1),INDEX(Teams!G:K,MATCH(Schedule!F1449,Teams!K:K,0),1))</f>
        <v>#N/A</v>
      </c>
      <c r="M1449" t="e">
        <f>IFERROR(INDEX(Teams!A:E,MATCH(Schedule!H1449,Teams!E:E,0),1),INDEX(Teams!G:K,MATCH(Schedule!H1449,Teams!K:K,0),1))</f>
        <v>#N/A</v>
      </c>
    </row>
    <row r="1450" spans="1:13">
      <c r="A1450">
        <v>1449</v>
      </c>
      <c r="B1450" t="e">
        <f t="shared" si="44"/>
        <v>#N/A</v>
      </c>
      <c r="C1450" s="38">
        <v>36365</v>
      </c>
      <c r="D1450" t="s">
        <v>71</v>
      </c>
      <c r="E1450" t="s">
        <v>1439</v>
      </c>
      <c r="J1450" t="str">
        <f t="shared" si="45"/>
        <v/>
      </c>
      <c r="L1450" t="e">
        <f>IFERROR(INDEX(Teams!A:E,MATCH(Schedule!F1450,Teams!E:E,0),1),INDEX(Teams!G:K,MATCH(Schedule!F1450,Teams!K:K,0),1))</f>
        <v>#N/A</v>
      </c>
      <c r="M1450" t="e">
        <f>IFERROR(INDEX(Teams!A:E,MATCH(Schedule!H1450,Teams!E:E,0),1),INDEX(Teams!G:K,MATCH(Schedule!H1450,Teams!K:K,0),1))</f>
        <v>#N/A</v>
      </c>
    </row>
    <row r="1451" spans="1:13">
      <c r="A1451">
        <v>1450</v>
      </c>
      <c r="B1451" t="e">
        <f t="shared" si="44"/>
        <v>#N/A</v>
      </c>
      <c r="C1451" s="38">
        <v>36365</v>
      </c>
      <c r="D1451" t="s">
        <v>124</v>
      </c>
      <c r="E1451" t="s">
        <v>1440</v>
      </c>
      <c r="J1451" t="str">
        <f t="shared" si="45"/>
        <v/>
      </c>
      <c r="L1451" t="e">
        <f>IFERROR(INDEX(Teams!A:E,MATCH(Schedule!F1451,Teams!E:E,0),1),INDEX(Teams!G:K,MATCH(Schedule!F1451,Teams!K:K,0),1))</f>
        <v>#N/A</v>
      </c>
      <c r="M1451" t="e">
        <f>IFERROR(INDEX(Teams!A:E,MATCH(Schedule!H1451,Teams!E:E,0),1),INDEX(Teams!G:K,MATCH(Schedule!H1451,Teams!K:K,0),1))</f>
        <v>#N/A</v>
      </c>
    </row>
    <row r="1452" spans="1:13">
      <c r="A1452">
        <v>1451</v>
      </c>
      <c r="B1452" t="e">
        <f t="shared" si="44"/>
        <v>#N/A</v>
      </c>
      <c r="C1452" s="38">
        <v>36365</v>
      </c>
      <c r="D1452" t="s">
        <v>63</v>
      </c>
      <c r="E1452" t="s">
        <v>1441</v>
      </c>
      <c r="J1452" t="str">
        <f t="shared" si="45"/>
        <v/>
      </c>
      <c r="L1452" t="e">
        <f>IFERROR(INDEX(Teams!A:E,MATCH(Schedule!F1452,Teams!E:E,0),1),INDEX(Teams!G:K,MATCH(Schedule!F1452,Teams!K:K,0),1))</f>
        <v>#N/A</v>
      </c>
      <c r="M1452" t="e">
        <f>IFERROR(INDEX(Teams!A:E,MATCH(Schedule!H1452,Teams!E:E,0),1),INDEX(Teams!G:K,MATCH(Schedule!H1452,Teams!K:K,0),1))</f>
        <v>#N/A</v>
      </c>
    </row>
    <row r="1453" spans="1:13">
      <c r="A1453">
        <v>1452</v>
      </c>
      <c r="B1453" t="e">
        <f t="shared" si="44"/>
        <v>#N/A</v>
      </c>
      <c r="C1453" s="38">
        <v>36365</v>
      </c>
      <c r="D1453" t="s">
        <v>20</v>
      </c>
      <c r="E1453" t="s">
        <v>1442</v>
      </c>
      <c r="J1453" t="str">
        <f t="shared" si="45"/>
        <v/>
      </c>
      <c r="L1453" t="e">
        <f>IFERROR(INDEX(Teams!A:E,MATCH(Schedule!F1453,Teams!E:E,0),1),INDEX(Teams!G:K,MATCH(Schedule!F1453,Teams!K:K,0),1))</f>
        <v>#N/A</v>
      </c>
      <c r="M1453" t="e">
        <f>IFERROR(INDEX(Teams!A:E,MATCH(Schedule!H1453,Teams!E:E,0),1),INDEX(Teams!G:K,MATCH(Schedule!H1453,Teams!K:K,0),1))</f>
        <v>#N/A</v>
      </c>
    </row>
    <row r="1454" spans="1:13">
      <c r="A1454">
        <v>1453</v>
      </c>
      <c r="B1454" t="e">
        <f t="shared" si="44"/>
        <v>#N/A</v>
      </c>
      <c r="C1454" s="38">
        <v>36365</v>
      </c>
      <c r="D1454" t="s">
        <v>60</v>
      </c>
      <c r="E1454" t="s">
        <v>1443</v>
      </c>
      <c r="J1454" t="str">
        <f t="shared" si="45"/>
        <v/>
      </c>
      <c r="L1454" t="e">
        <f>IFERROR(INDEX(Teams!A:E,MATCH(Schedule!F1454,Teams!E:E,0),1),INDEX(Teams!G:K,MATCH(Schedule!F1454,Teams!K:K,0),1))</f>
        <v>#N/A</v>
      </c>
      <c r="M1454" t="e">
        <f>IFERROR(INDEX(Teams!A:E,MATCH(Schedule!H1454,Teams!E:E,0),1),INDEX(Teams!G:K,MATCH(Schedule!H1454,Teams!K:K,0),1))</f>
        <v>#N/A</v>
      </c>
    </row>
    <row r="1455" spans="1:13">
      <c r="A1455">
        <v>1454</v>
      </c>
      <c r="B1455" t="e">
        <f t="shared" si="44"/>
        <v>#N/A</v>
      </c>
      <c r="C1455" s="38">
        <v>36365</v>
      </c>
      <c r="D1455" t="s">
        <v>34</v>
      </c>
      <c r="E1455" t="s">
        <v>1444</v>
      </c>
      <c r="J1455" t="str">
        <f t="shared" si="45"/>
        <v/>
      </c>
      <c r="L1455" t="e">
        <f>IFERROR(INDEX(Teams!A:E,MATCH(Schedule!F1455,Teams!E:E,0),1),INDEX(Teams!G:K,MATCH(Schedule!F1455,Teams!K:K,0),1))</f>
        <v>#N/A</v>
      </c>
      <c r="M1455" t="e">
        <f>IFERROR(INDEX(Teams!A:E,MATCH(Schedule!H1455,Teams!E:E,0),1),INDEX(Teams!G:K,MATCH(Schedule!H1455,Teams!K:K,0),1))</f>
        <v>#N/A</v>
      </c>
    </row>
    <row r="1456" spans="1:13">
      <c r="A1456">
        <v>1455</v>
      </c>
      <c r="B1456" t="e">
        <f t="shared" si="44"/>
        <v>#N/A</v>
      </c>
      <c r="C1456" s="38">
        <v>36365</v>
      </c>
      <c r="D1456" t="s">
        <v>128</v>
      </c>
      <c r="E1456" t="s">
        <v>1445</v>
      </c>
      <c r="J1456" t="str">
        <f t="shared" si="45"/>
        <v/>
      </c>
      <c r="L1456" t="e">
        <f>IFERROR(INDEX(Teams!A:E,MATCH(Schedule!F1456,Teams!E:E,0),1),INDEX(Teams!G:K,MATCH(Schedule!F1456,Teams!K:K,0),1))</f>
        <v>#N/A</v>
      </c>
      <c r="M1456" t="e">
        <f>IFERROR(INDEX(Teams!A:E,MATCH(Schedule!H1456,Teams!E:E,0),1),INDEX(Teams!G:K,MATCH(Schedule!H1456,Teams!K:K,0),1))</f>
        <v>#N/A</v>
      </c>
    </row>
    <row r="1457" spans="1:13">
      <c r="A1457">
        <v>1456</v>
      </c>
      <c r="B1457" t="e">
        <f t="shared" si="44"/>
        <v>#N/A</v>
      </c>
      <c r="C1457" s="38">
        <v>36365</v>
      </c>
      <c r="D1457" t="s">
        <v>120</v>
      </c>
      <c r="E1457" t="s">
        <v>1446</v>
      </c>
      <c r="J1457" t="str">
        <f t="shared" si="45"/>
        <v/>
      </c>
      <c r="L1457" t="e">
        <f>IFERROR(INDEX(Teams!A:E,MATCH(Schedule!F1457,Teams!E:E,0),1),INDEX(Teams!G:K,MATCH(Schedule!F1457,Teams!K:K,0),1))</f>
        <v>#N/A</v>
      </c>
      <c r="M1457" t="e">
        <f>IFERROR(INDEX(Teams!A:E,MATCH(Schedule!H1457,Teams!E:E,0),1),INDEX(Teams!G:K,MATCH(Schedule!H1457,Teams!K:K,0),1))</f>
        <v>#N/A</v>
      </c>
    </row>
    <row r="1458" spans="1:13">
      <c r="A1458">
        <v>1457</v>
      </c>
      <c r="B1458" t="e">
        <f t="shared" si="44"/>
        <v>#N/A</v>
      </c>
      <c r="C1458" s="38">
        <v>36365</v>
      </c>
      <c r="D1458" t="s">
        <v>126</v>
      </c>
      <c r="E1458" t="s">
        <v>1447</v>
      </c>
      <c r="J1458" t="str">
        <f t="shared" si="45"/>
        <v/>
      </c>
      <c r="L1458" t="e">
        <f>IFERROR(INDEX(Teams!A:E,MATCH(Schedule!F1458,Teams!E:E,0),1),INDEX(Teams!G:K,MATCH(Schedule!F1458,Teams!K:K,0),1))</f>
        <v>#N/A</v>
      </c>
      <c r="M1458" t="e">
        <f>IFERROR(INDEX(Teams!A:E,MATCH(Schedule!H1458,Teams!E:E,0),1),INDEX(Teams!G:K,MATCH(Schedule!H1458,Teams!K:K,0),1))</f>
        <v>#N/A</v>
      </c>
    </row>
    <row r="1459" spans="1:13">
      <c r="A1459">
        <v>1458</v>
      </c>
      <c r="B1459" t="e">
        <f t="shared" si="44"/>
        <v>#N/A</v>
      </c>
      <c r="C1459" s="38">
        <v>36366</v>
      </c>
      <c r="D1459" t="s">
        <v>10</v>
      </c>
      <c r="E1459" t="s">
        <v>1448</v>
      </c>
      <c r="J1459" t="str">
        <f t="shared" si="45"/>
        <v/>
      </c>
      <c r="L1459" t="e">
        <f>IFERROR(INDEX(Teams!A:E,MATCH(Schedule!F1459,Teams!E:E,0),1),INDEX(Teams!G:K,MATCH(Schedule!F1459,Teams!K:K,0),1))</f>
        <v>#N/A</v>
      </c>
      <c r="M1459" t="e">
        <f>IFERROR(INDEX(Teams!A:E,MATCH(Schedule!H1459,Teams!E:E,0),1),INDEX(Teams!G:K,MATCH(Schedule!H1459,Teams!K:K,0),1))</f>
        <v>#N/A</v>
      </c>
    </row>
    <row r="1460" spans="1:13">
      <c r="A1460">
        <v>1459</v>
      </c>
      <c r="B1460" t="e">
        <f t="shared" si="44"/>
        <v>#N/A</v>
      </c>
      <c r="C1460" s="38">
        <v>36366</v>
      </c>
      <c r="D1460" t="s">
        <v>115</v>
      </c>
      <c r="E1460" t="s">
        <v>1449</v>
      </c>
      <c r="J1460" t="str">
        <f t="shared" si="45"/>
        <v/>
      </c>
      <c r="L1460" t="e">
        <f>IFERROR(INDEX(Teams!A:E,MATCH(Schedule!F1460,Teams!E:E,0),1),INDEX(Teams!G:K,MATCH(Schedule!F1460,Teams!K:K,0),1))</f>
        <v>#N/A</v>
      </c>
      <c r="M1460" t="e">
        <f>IFERROR(INDEX(Teams!A:E,MATCH(Schedule!H1460,Teams!E:E,0),1),INDEX(Teams!G:K,MATCH(Schedule!H1460,Teams!K:K,0),1))</f>
        <v>#N/A</v>
      </c>
    </row>
    <row r="1461" spans="1:13">
      <c r="A1461">
        <v>1460</v>
      </c>
      <c r="B1461" t="e">
        <f t="shared" si="44"/>
        <v>#N/A</v>
      </c>
      <c r="C1461" s="38">
        <v>36366</v>
      </c>
      <c r="D1461" t="s">
        <v>65</v>
      </c>
      <c r="E1461" t="s">
        <v>1450</v>
      </c>
      <c r="J1461" t="str">
        <f t="shared" si="45"/>
        <v/>
      </c>
      <c r="L1461" t="e">
        <f>IFERROR(INDEX(Teams!A:E,MATCH(Schedule!F1461,Teams!E:E,0),1),INDEX(Teams!G:K,MATCH(Schedule!F1461,Teams!K:K,0),1))</f>
        <v>#N/A</v>
      </c>
      <c r="M1461" t="e">
        <f>IFERROR(INDEX(Teams!A:E,MATCH(Schedule!H1461,Teams!E:E,0),1),INDEX(Teams!G:K,MATCH(Schedule!H1461,Teams!K:K,0),1))</f>
        <v>#N/A</v>
      </c>
    </row>
    <row r="1462" spans="1:13">
      <c r="A1462">
        <v>1461</v>
      </c>
      <c r="B1462" t="e">
        <f t="shared" si="44"/>
        <v>#N/A</v>
      </c>
      <c r="C1462" s="38">
        <v>36366</v>
      </c>
      <c r="D1462" t="s">
        <v>2</v>
      </c>
      <c r="E1462" t="s">
        <v>1451</v>
      </c>
      <c r="J1462" t="str">
        <f t="shared" si="45"/>
        <v/>
      </c>
      <c r="L1462" t="e">
        <f>IFERROR(INDEX(Teams!A:E,MATCH(Schedule!F1462,Teams!E:E,0),1),INDEX(Teams!G:K,MATCH(Schedule!F1462,Teams!K:K,0),1))</f>
        <v>#N/A</v>
      </c>
      <c r="M1462" t="e">
        <f>IFERROR(INDEX(Teams!A:E,MATCH(Schedule!H1462,Teams!E:E,0),1),INDEX(Teams!G:K,MATCH(Schedule!H1462,Teams!K:K,0),1))</f>
        <v>#N/A</v>
      </c>
    </row>
    <row r="1463" spans="1:13">
      <c r="A1463">
        <v>1462</v>
      </c>
      <c r="B1463" t="e">
        <f t="shared" si="44"/>
        <v>#N/A</v>
      </c>
      <c r="C1463" s="38">
        <v>36366</v>
      </c>
      <c r="D1463" t="s">
        <v>29</v>
      </c>
      <c r="E1463" t="s">
        <v>1452</v>
      </c>
      <c r="J1463" t="str">
        <f t="shared" si="45"/>
        <v/>
      </c>
      <c r="L1463" t="e">
        <f>IFERROR(INDEX(Teams!A:E,MATCH(Schedule!F1463,Teams!E:E,0),1),INDEX(Teams!G:K,MATCH(Schedule!F1463,Teams!K:K,0),1))</f>
        <v>#N/A</v>
      </c>
      <c r="M1463" t="e">
        <f>IFERROR(INDEX(Teams!A:E,MATCH(Schedule!H1463,Teams!E:E,0),1),INDEX(Teams!G:K,MATCH(Schedule!H1463,Teams!K:K,0),1))</f>
        <v>#N/A</v>
      </c>
    </row>
    <row r="1464" spans="1:13">
      <c r="A1464">
        <v>1463</v>
      </c>
      <c r="B1464" t="e">
        <f t="shared" si="44"/>
        <v>#N/A</v>
      </c>
      <c r="C1464" s="38">
        <v>36366</v>
      </c>
      <c r="D1464" t="s">
        <v>68</v>
      </c>
      <c r="E1464" t="s">
        <v>1453</v>
      </c>
      <c r="J1464" t="str">
        <f t="shared" si="45"/>
        <v/>
      </c>
      <c r="L1464" t="e">
        <f>IFERROR(INDEX(Teams!A:E,MATCH(Schedule!F1464,Teams!E:E,0),1),INDEX(Teams!G:K,MATCH(Schedule!F1464,Teams!K:K,0),1))</f>
        <v>#N/A</v>
      </c>
      <c r="M1464" t="e">
        <f>IFERROR(INDEX(Teams!A:E,MATCH(Schedule!H1464,Teams!E:E,0),1),INDEX(Teams!G:K,MATCH(Schedule!H1464,Teams!K:K,0),1))</f>
        <v>#N/A</v>
      </c>
    </row>
    <row r="1465" spans="1:13">
      <c r="A1465">
        <v>1464</v>
      </c>
      <c r="B1465" t="e">
        <f t="shared" si="44"/>
        <v>#N/A</v>
      </c>
      <c r="C1465" s="38">
        <v>36366</v>
      </c>
      <c r="D1465" t="s">
        <v>71</v>
      </c>
      <c r="E1465" t="s">
        <v>1454</v>
      </c>
      <c r="J1465" t="str">
        <f t="shared" si="45"/>
        <v/>
      </c>
      <c r="L1465" t="e">
        <f>IFERROR(INDEX(Teams!A:E,MATCH(Schedule!F1465,Teams!E:E,0),1),INDEX(Teams!G:K,MATCH(Schedule!F1465,Teams!K:K,0),1))</f>
        <v>#N/A</v>
      </c>
      <c r="M1465" t="e">
        <f>IFERROR(INDEX(Teams!A:E,MATCH(Schedule!H1465,Teams!E:E,0),1),INDEX(Teams!G:K,MATCH(Schedule!H1465,Teams!K:K,0),1))</f>
        <v>#N/A</v>
      </c>
    </row>
    <row r="1466" spans="1:13">
      <c r="A1466">
        <v>1465</v>
      </c>
      <c r="B1466" t="e">
        <f t="shared" si="44"/>
        <v>#N/A</v>
      </c>
      <c r="C1466" s="38">
        <v>36366</v>
      </c>
      <c r="D1466" t="s">
        <v>124</v>
      </c>
      <c r="E1466" t="s">
        <v>1455</v>
      </c>
      <c r="J1466" t="str">
        <f t="shared" si="45"/>
        <v/>
      </c>
      <c r="L1466" t="e">
        <f>IFERROR(INDEX(Teams!A:E,MATCH(Schedule!F1466,Teams!E:E,0),1),INDEX(Teams!G:K,MATCH(Schedule!F1466,Teams!K:K,0),1))</f>
        <v>#N/A</v>
      </c>
      <c r="M1466" t="e">
        <f>IFERROR(INDEX(Teams!A:E,MATCH(Schedule!H1466,Teams!E:E,0),1),INDEX(Teams!G:K,MATCH(Schedule!H1466,Teams!K:K,0),1))</f>
        <v>#N/A</v>
      </c>
    </row>
    <row r="1467" spans="1:13">
      <c r="A1467">
        <v>1466</v>
      </c>
      <c r="B1467" t="e">
        <f t="shared" si="44"/>
        <v>#N/A</v>
      </c>
      <c r="C1467" s="38">
        <v>36366</v>
      </c>
      <c r="D1467" t="s">
        <v>63</v>
      </c>
      <c r="E1467" t="s">
        <v>1456</v>
      </c>
      <c r="J1467" t="str">
        <f t="shared" si="45"/>
        <v/>
      </c>
      <c r="L1467" t="e">
        <f>IFERROR(INDEX(Teams!A:E,MATCH(Schedule!F1467,Teams!E:E,0),1),INDEX(Teams!G:K,MATCH(Schedule!F1467,Teams!K:K,0),1))</f>
        <v>#N/A</v>
      </c>
      <c r="M1467" t="e">
        <f>IFERROR(INDEX(Teams!A:E,MATCH(Schedule!H1467,Teams!E:E,0),1),INDEX(Teams!G:K,MATCH(Schedule!H1467,Teams!K:K,0),1))</f>
        <v>#N/A</v>
      </c>
    </row>
    <row r="1468" spans="1:13">
      <c r="A1468">
        <v>1467</v>
      </c>
      <c r="B1468" t="e">
        <f t="shared" si="44"/>
        <v>#N/A</v>
      </c>
      <c r="C1468" s="38">
        <v>36366</v>
      </c>
      <c r="D1468" t="s">
        <v>20</v>
      </c>
      <c r="E1468" t="s">
        <v>1457</v>
      </c>
      <c r="J1468" t="str">
        <f t="shared" si="45"/>
        <v/>
      </c>
      <c r="L1468" t="e">
        <f>IFERROR(INDEX(Teams!A:E,MATCH(Schedule!F1468,Teams!E:E,0),1),INDEX(Teams!G:K,MATCH(Schedule!F1468,Teams!K:K,0),1))</f>
        <v>#N/A</v>
      </c>
      <c r="M1468" t="e">
        <f>IFERROR(INDEX(Teams!A:E,MATCH(Schedule!H1468,Teams!E:E,0),1),INDEX(Teams!G:K,MATCH(Schedule!H1468,Teams!K:K,0),1))</f>
        <v>#N/A</v>
      </c>
    </row>
    <row r="1469" spans="1:13">
      <c r="A1469">
        <v>1468</v>
      </c>
      <c r="B1469" t="e">
        <f t="shared" si="44"/>
        <v>#N/A</v>
      </c>
      <c r="C1469" s="38">
        <v>36366</v>
      </c>
      <c r="D1469" t="s">
        <v>60</v>
      </c>
      <c r="E1469" t="s">
        <v>1458</v>
      </c>
      <c r="J1469" t="str">
        <f t="shared" si="45"/>
        <v/>
      </c>
      <c r="L1469" t="e">
        <f>IFERROR(INDEX(Teams!A:E,MATCH(Schedule!F1469,Teams!E:E,0),1),INDEX(Teams!G:K,MATCH(Schedule!F1469,Teams!K:K,0),1))</f>
        <v>#N/A</v>
      </c>
      <c r="M1469" t="e">
        <f>IFERROR(INDEX(Teams!A:E,MATCH(Schedule!H1469,Teams!E:E,0),1),INDEX(Teams!G:K,MATCH(Schedule!H1469,Teams!K:K,0),1))</f>
        <v>#N/A</v>
      </c>
    </row>
    <row r="1470" spans="1:13">
      <c r="A1470">
        <v>1469</v>
      </c>
      <c r="B1470" t="e">
        <f t="shared" si="44"/>
        <v>#N/A</v>
      </c>
      <c r="C1470" s="38">
        <v>36366</v>
      </c>
      <c r="D1470" t="s">
        <v>34</v>
      </c>
      <c r="E1470" t="s">
        <v>1444</v>
      </c>
      <c r="J1470" t="str">
        <f t="shared" si="45"/>
        <v/>
      </c>
      <c r="L1470" t="e">
        <f>IFERROR(INDEX(Teams!A:E,MATCH(Schedule!F1470,Teams!E:E,0),1),INDEX(Teams!G:K,MATCH(Schedule!F1470,Teams!K:K,0),1))</f>
        <v>#N/A</v>
      </c>
      <c r="M1470" t="e">
        <f>IFERROR(INDEX(Teams!A:E,MATCH(Schedule!H1470,Teams!E:E,0),1),INDEX(Teams!G:K,MATCH(Schedule!H1470,Teams!K:K,0),1))</f>
        <v>#N/A</v>
      </c>
    </row>
    <row r="1471" spans="1:13">
      <c r="A1471">
        <v>1470</v>
      </c>
      <c r="B1471" t="e">
        <f t="shared" si="44"/>
        <v>#N/A</v>
      </c>
      <c r="C1471" s="38">
        <v>36366</v>
      </c>
      <c r="D1471" t="s">
        <v>128</v>
      </c>
      <c r="E1471" t="s">
        <v>1428</v>
      </c>
      <c r="J1471" t="str">
        <f t="shared" si="45"/>
        <v/>
      </c>
      <c r="L1471" t="e">
        <f>IFERROR(INDEX(Teams!A:E,MATCH(Schedule!F1471,Teams!E:E,0),1),INDEX(Teams!G:K,MATCH(Schedule!F1471,Teams!K:K,0),1))</f>
        <v>#N/A</v>
      </c>
      <c r="M1471" t="e">
        <f>IFERROR(INDEX(Teams!A:E,MATCH(Schedule!H1471,Teams!E:E,0),1),INDEX(Teams!G:K,MATCH(Schedule!H1471,Teams!K:K,0),1))</f>
        <v>#N/A</v>
      </c>
    </row>
    <row r="1472" spans="1:13">
      <c r="A1472">
        <v>1471</v>
      </c>
      <c r="B1472" t="e">
        <f t="shared" si="44"/>
        <v>#N/A</v>
      </c>
      <c r="C1472" s="38">
        <v>36366</v>
      </c>
      <c r="D1472" t="s">
        <v>120</v>
      </c>
      <c r="E1472" t="s">
        <v>1459</v>
      </c>
      <c r="J1472" t="str">
        <f t="shared" si="45"/>
        <v/>
      </c>
      <c r="L1472" t="e">
        <f>IFERROR(INDEX(Teams!A:E,MATCH(Schedule!F1472,Teams!E:E,0),1),INDEX(Teams!G:K,MATCH(Schedule!F1472,Teams!K:K,0),1))</f>
        <v>#N/A</v>
      </c>
      <c r="M1472" t="e">
        <f>IFERROR(INDEX(Teams!A:E,MATCH(Schedule!H1472,Teams!E:E,0),1),INDEX(Teams!G:K,MATCH(Schedule!H1472,Teams!K:K,0),1))</f>
        <v>#N/A</v>
      </c>
    </row>
    <row r="1473" spans="1:13">
      <c r="A1473">
        <v>1472</v>
      </c>
      <c r="B1473" t="e">
        <f t="shared" si="44"/>
        <v>#N/A</v>
      </c>
      <c r="C1473" s="38">
        <v>36366</v>
      </c>
      <c r="D1473" t="s">
        <v>126</v>
      </c>
      <c r="E1473" t="s">
        <v>1460</v>
      </c>
      <c r="J1473" t="str">
        <f t="shared" si="45"/>
        <v/>
      </c>
      <c r="L1473" t="e">
        <f>IFERROR(INDEX(Teams!A:E,MATCH(Schedule!F1473,Teams!E:E,0),1),INDEX(Teams!G:K,MATCH(Schedule!F1473,Teams!K:K,0),1))</f>
        <v>#N/A</v>
      </c>
      <c r="M1473" t="e">
        <f>IFERROR(INDEX(Teams!A:E,MATCH(Schedule!H1473,Teams!E:E,0),1),INDEX(Teams!G:K,MATCH(Schedule!H1473,Teams!K:K,0),1))</f>
        <v>#N/A</v>
      </c>
    </row>
    <row r="1474" spans="1:13">
      <c r="A1474">
        <v>1473</v>
      </c>
      <c r="B1474" t="e">
        <f t="shared" si="44"/>
        <v>#N/A</v>
      </c>
      <c r="C1474" s="38">
        <v>36367</v>
      </c>
      <c r="D1474" t="s">
        <v>68</v>
      </c>
      <c r="E1474" t="s">
        <v>1461</v>
      </c>
      <c r="J1474" t="str">
        <f t="shared" si="45"/>
        <v/>
      </c>
      <c r="L1474" t="e">
        <f>IFERROR(INDEX(Teams!A:E,MATCH(Schedule!F1474,Teams!E:E,0),1),INDEX(Teams!G:K,MATCH(Schedule!F1474,Teams!K:K,0),1))</f>
        <v>#N/A</v>
      </c>
      <c r="M1474" t="e">
        <f>IFERROR(INDEX(Teams!A:E,MATCH(Schedule!H1474,Teams!E:E,0),1),INDEX(Teams!G:K,MATCH(Schedule!H1474,Teams!K:K,0),1))</f>
        <v>#N/A</v>
      </c>
    </row>
    <row r="1475" spans="1:13">
      <c r="A1475">
        <v>1474</v>
      </c>
      <c r="B1475" t="e">
        <f t="shared" ref="B1475:B1538" si="46">TEXT(C1475,"yyyymmdd")&amp;"_"&amp;L1475&amp;"@"&amp;M1475</f>
        <v>#N/A</v>
      </c>
      <c r="C1475" s="38">
        <v>36367</v>
      </c>
      <c r="D1475" t="s">
        <v>29</v>
      </c>
      <c r="E1475" t="s">
        <v>1462</v>
      </c>
      <c r="J1475" t="str">
        <f t="shared" ref="J1475:J1538" si="47">IF(I1475&gt;G1475,"W",IF(I1475=G1475,"","L"))</f>
        <v/>
      </c>
      <c r="L1475" t="e">
        <f>IFERROR(INDEX(Teams!A:E,MATCH(Schedule!F1475,Teams!E:E,0),1),INDEX(Teams!G:K,MATCH(Schedule!F1475,Teams!K:K,0),1))</f>
        <v>#N/A</v>
      </c>
      <c r="M1475" t="e">
        <f>IFERROR(INDEX(Teams!A:E,MATCH(Schedule!H1475,Teams!E:E,0),1),INDEX(Teams!G:K,MATCH(Schedule!H1475,Teams!K:K,0),1))</f>
        <v>#N/A</v>
      </c>
    </row>
    <row r="1476" spans="1:13">
      <c r="A1476">
        <v>1475</v>
      </c>
      <c r="B1476" t="e">
        <f t="shared" si="46"/>
        <v>#N/A</v>
      </c>
      <c r="C1476" s="38">
        <v>36367</v>
      </c>
      <c r="D1476" t="s">
        <v>71</v>
      </c>
      <c r="E1476" t="s">
        <v>1463</v>
      </c>
      <c r="J1476" t="str">
        <f t="shared" si="47"/>
        <v/>
      </c>
      <c r="L1476" t="e">
        <f>IFERROR(INDEX(Teams!A:E,MATCH(Schedule!F1476,Teams!E:E,0),1),INDEX(Teams!G:K,MATCH(Schedule!F1476,Teams!K:K,0),1))</f>
        <v>#N/A</v>
      </c>
      <c r="M1476" t="e">
        <f>IFERROR(INDEX(Teams!A:E,MATCH(Schedule!H1476,Teams!E:E,0),1),INDEX(Teams!G:K,MATCH(Schedule!H1476,Teams!K:K,0),1))</f>
        <v>#N/A</v>
      </c>
    </row>
    <row r="1477" spans="1:13">
      <c r="A1477">
        <v>1476</v>
      </c>
      <c r="B1477" t="e">
        <f t="shared" si="46"/>
        <v>#N/A</v>
      </c>
      <c r="C1477" s="38">
        <v>36367</v>
      </c>
      <c r="D1477" t="s">
        <v>113</v>
      </c>
      <c r="E1477" t="s">
        <v>1464</v>
      </c>
      <c r="J1477" t="str">
        <f t="shared" si="47"/>
        <v/>
      </c>
      <c r="L1477" t="e">
        <f>IFERROR(INDEX(Teams!A:E,MATCH(Schedule!F1477,Teams!E:E,0),1),INDEX(Teams!G:K,MATCH(Schedule!F1477,Teams!K:K,0),1))</f>
        <v>#N/A</v>
      </c>
      <c r="M1477" t="e">
        <f>IFERROR(INDEX(Teams!A:E,MATCH(Schedule!H1477,Teams!E:E,0),1),INDEX(Teams!G:K,MATCH(Schedule!H1477,Teams!K:K,0),1))</f>
        <v>#N/A</v>
      </c>
    </row>
    <row r="1478" spans="1:13">
      <c r="A1478">
        <v>1477</v>
      </c>
      <c r="B1478" t="e">
        <f t="shared" si="46"/>
        <v>#N/A</v>
      </c>
      <c r="C1478" s="38">
        <v>36367</v>
      </c>
      <c r="D1478" t="s">
        <v>60</v>
      </c>
      <c r="E1478" t="s">
        <v>1465</v>
      </c>
      <c r="J1478" t="str">
        <f t="shared" si="47"/>
        <v/>
      </c>
      <c r="L1478" t="e">
        <f>IFERROR(INDEX(Teams!A:E,MATCH(Schedule!F1478,Teams!E:E,0),1),INDEX(Teams!G:K,MATCH(Schedule!F1478,Teams!K:K,0),1))</f>
        <v>#N/A</v>
      </c>
      <c r="M1478" t="e">
        <f>IFERROR(INDEX(Teams!A:E,MATCH(Schedule!H1478,Teams!E:E,0),1),INDEX(Teams!G:K,MATCH(Schedule!H1478,Teams!K:K,0),1))</f>
        <v>#N/A</v>
      </c>
    </row>
    <row r="1479" spans="1:13">
      <c r="A1479">
        <v>1478</v>
      </c>
      <c r="B1479" t="e">
        <f t="shared" si="46"/>
        <v>#N/A</v>
      </c>
      <c r="C1479" s="38">
        <v>36367</v>
      </c>
      <c r="D1479" t="s">
        <v>16</v>
      </c>
      <c r="E1479" t="s">
        <v>1466</v>
      </c>
      <c r="J1479" t="str">
        <f t="shared" si="47"/>
        <v/>
      </c>
      <c r="L1479" t="e">
        <f>IFERROR(INDEX(Teams!A:E,MATCH(Schedule!F1479,Teams!E:E,0),1),INDEX(Teams!G:K,MATCH(Schedule!F1479,Teams!K:K,0),1))</f>
        <v>#N/A</v>
      </c>
      <c r="M1479" t="e">
        <f>IFERROR(INDEX(Teams!A:E,MATCH(Schedule!H1479,Teams!E:E,0),1),INDEX(Teams!G:K,MATCH(Schedule!H1479,Teams!K:K,0),1))</f>
        <v>#N/A</v>
      </c>
    </row>
    <row r="1480" spans="1:13">
      <c r="A1480">
        <v>1479</v>
      </c>
      <c r="B1480" t="e">
        <f t="shared" si="46"/>
        <v>#N/A</v>
      </c>
      <c r="C1480" s="38">
        <v>36367</v>
      </c>
      <c r="D1480" t="s">
        <v>128</v>
      </c>
      <c r="E1480" t="s">
        <v>1467</v>
      </c>
      <c r="J1480" t="str">
        <f t="shared" si="47"/>
        <v/>
      </c>
      <c r="L1480" t="e">
        <f>IFERROR(INDEX(Teams!A:E,MATCH(Schedule!F1480,Teams!E:E,0),1),INDEX(Teams!G:K,MATCH(Schedule!F1480,Teams!K:K,0),1))</f>
        <v>#N/A</v>
      </c>
      <c r="M1480" t="e">
        <f>IFERROR(INDEX(Teams!A:E,MATCH(Schedule!H1480,Teams!E:E,0),1),INDEX(Teams!G:K,MATCH(Schedule!H1480,Teams!K:K,0),1))</f>
        <v>#N/A</v>
      </c>
    </row>
    <row r="1481" spans="1:13">
      <c r="A1481">
        <v>1480</v>
      </c>
      <c r="B1481" t="e">
        <f t="shared" si="46"/>
        <v>#N/A</v>
      </c>
      <c r="C1481" s="38">
        <v>36367</v>
      </c>
      <c r="D1481" t="s">
        <v>22</v>
      </c>
      <c r="E1481" t="s">
        <v>1468</v>
      </c>
      <c r="J1481" t="str">
        <f t="shared" si="47"/>
        <v/>
      </c>
      <c r="L1481" t="e">
        <f>IFERROR(INDEX(Teams!A:E,MATCH(Schedule!F1481,Teams!E:E,0),1),INDEX(Teams!G:K,MATCH(Schedule!F1481,Teams!K:K,0),1))</f>
        <v>#N/A</v>
      </c>
      <c r="M1481" t="e">
        <f>IFERROR(INDEX(Teams!A:E,MATCH(Schedule!H1481,Teams!E:E,0),1),INDEX(Teams!G:K,MATCH(Schedule!H1481,Teams!K:K,0),1))</f>
        <v>#N/A</v>
      </c>
    </row>
    <row r="1482" spans="1:13">
      <c r="A1482">
        <v>1481</v>
      </c>
      <c r="B1482" t="e">
        <f t="shared" si="46"/>
        <v>#N/A</v>
      </c>
      <c r="C1482" s="38">
        <v>36367</v>
      </c>
      <c r="D1482" t="s">
        <v>124</v>
      </c>
      <c r="E1482" t="s">
        <v>1469</v>
      </c>
      <c r="J1482" t="str">
        <f t="shared" si="47"/>
        <v/>
      </c>
      <c r="L1482" t="e">
        <f>IFERROR(INDEX(Teams!A:E,MATCH(Schedule!F1482,Teams!E:E,0),1),INDEX(Teams!G:K,MATCH(Schedule!F1482,Teams!K:K,0),1))</f>
        <v>#N/A</v>
      </c>
      <c r="M1482" t="e">
        <f>IFERROR(INDEX(Teams!A:E,MATCH(Schedule!H1482,Teams!E:E,0),1),INDEX(Teams!G:K,MATCH(Schedule!H1482,Teams!K:K,0),1))</f>
        <v>#N/A</v>
      </c>
    </row>
    <row r="1483" spans="1:13">
      <c r="A1483">
        <v>1482</v>
      </c>
      <c r="B1483" t="e">
        <f t="shared" si="46"/>
        <v>#N/A</v>
      </c>
      <c r="C1483" s="38">
        <v>36367</v>
      </c>
      <c r="D1483" t="s">
        <v>63</v>
      </c>
      <c r="E1483" t="s">
        <v>1470</v>
      </c>
      <c r="J1483" t="str">
        <f t="shared" si="47"/>
        <v/>
      </c>
      <c r="L1483" t="e">
        <f>IFERROR(INDEX(Teams!A:E,MATCH(Schedule!F1483,Teams!E:E,0),1),INDEX(Teams!G:K,MATCH(Schedule!F1483,Teams!K:K,0),1))</f>
        <v>#N/A</v>
      </c>
      <c r="M1483" t="e">
        <f>IFERROR(INDEX(Teams!A:E,MATCH(Schedule!H1483,Teams!E:E,0),1),INDEX(Teams!G:K,MATCH(Schedule!H1483,Teams!K:K,0),1))</f>
        <v>#N/A</v>
      </c>
    </row>
    <row r="1484" spans="1:13">
      <c r="A1484">
        <v>1483</v>
      </c>
      <c r="B1484" t="e">
        <f t="shared" si="46"/>
        <v>#N/A</v>
      </c>
      <c r="C1484" s="38">
        <v>36367</v>
      </c>
      <c r="D1484" t="s">
        <v>0</v>
      </c>
      <c r="E1484" t="s">
        <v>1471</v>
      </c>
      <c r="J1484" t="str">
        <f t="shared" si="47"/>
        <v/>
      </c>
      <c r="L1484" t="e">
        <f>IFERROR(INDEX(Teams!A:E,MATCH(Schedule!F1484,Teams!E:E,0),1),INDEX(Teams!G:K,MATCH(Schedule!F1484,Teams!K:K,0),1))</f>
        <v>#N/A</v>
      </c>
      <c r="M1484" t="e">
        <f>IFERROR(INDEX(Teams!A:E,MATCH(Schedule!H1484,Teams!E:E,0),1),INDEX(Teams!G:K,MATCH(Schedule!H1484,Teams!K:K,0),1))</f>
        <v>#N/A</v>
      </c>
    </row>
    <row r="1485" spans="1:13">
      <c r="A1485">
        <v>1484</v>
      </c>
      <c r="B1485" t="e">
        <f t="shared" si="46"/>
        <v>#N/A</v>
      </c>
      <c r="C1485" s="38">
        <v>36367</v>
      </c>
      <c r="D1485" t="s">
        <v>120</v>
      </c>
      <c r="E1485" t="s">
        <v>1472</v>
      </c>
      <c r="J1485" t="str">
        <f t="shared" si="47"/>
        <v/>
      </c>
      <c r="L1485" t="e">
        <f>IFERROR(INDEX(Teams!A:E,MATCH(Schedule!F1485,Teams!E:E,0),1),INDEX(Teams!G:K,MATCH(Schedule!F1485,Teams!K:K,0),1))</f>
        <v>#N/A</v>
      </c>
      <c r="M1485" t="e">
        <f>IFERROR(INDEX(Teams!A:E,MATCH(Schedule!H1485,Teams!E:E,0),1),INDEX(Teams!G:K,MATCH(Schedule!H1485,Teams!K:K,0),1))</f>
        <v>#N/A</v>
      </c>
    </row>
    <row r="1486" spans="1:13">
      <c r="A1486">
        <v>1485</v>
      </c>
      <c r="B1486" t="e">
        <f t="shared" si="46"/>
        <v>#N/A</v>
      </c>
      <c r="C1486" s="38">
        <v>36368</v>
      </c>
      <c r="D1486" t="s">
        <v>68</v>
      </c>
      <c r="E1486" t="s">
        <v>1473</v>
      </c>
      <c r="J1486" t="str">
        <f t="shared" si="47"/>
        <v/>
      </c>
      <c r="L1486" t="e">
        <f>IFERROR(INDEX(Teams!A:E,MATCH(Schedule!F1486,Teams!E:E,0),1),INDEX(Teams!G:K,MATCH(Schedule!F1486,Teams!K:K,0),1))</f>
        <v>#N/A</v>
      </c>
      <c r="M1486" t="e">
        <f>IFERROR(INDEX(Teams!A:E,MATCH(Schedule!H1486,Teams!E:E,0),1),INDEX(Teams!G:K,MATCH(Schedule!H1486,Teams!K:K,0),1))</f>
        <v>#N/A</v>
      </c>
    </row>
    <row r="1487" spans="1:13">
      <c r="A1487">
        <v>1486</v>
      </c>
      <c r="B1487" t="e">
        <f t="shared" si="46"/>
        <v>#N/A</v>
      </c>
      <c r="C1487" s="38">
        <v>36368</v>
      </c>
      <c r="D1487" t="s">
        <v>71</v>
      </c>
      <c r="E1487" t="s">
        <v>1474</v>
      </c>
      <c r="J1487" t="str">
        <f t="shared" si="47"/>
        <v/>
      </c>
      <c r="L1487" t="e">
        <f>IFERROR(INDEX(Teams!A:E,MATCH(Schedule!F1487,Teams!E:E,0),1),INDEX(Teams!G:K,MATCH(Schedule!F1487,Teams!K:K,0),1))</f>
        <v>#N/A</v>
      </c>
      <c r="M1487" t="e">
        <f>IFERROR(INDEX(Teams!A:E,MATCH(Schedule!H1487,Teams!E:E,0),1),INDEX(Teams!G:K,MATCH(Schedule!H1487,Teams!K:K,0),1))</f>
        <v>#N/A</v>
      </c>
    </row>
    <row r="1488" spans="1:13">
      <c r="A1488">
        <v>1487</v>
      </c>
      <c r="B1488" t="e">
        <f t="shared" si="46"/>
        <v>#N/A</v>
      </c>
      <c r="C1488" s="38">
        <v>36368</v>
      </c>
      <c r="D1488" t="s">
        <v>29</v>
      </c>
      <c r="E1488" t="s">
        <v>1475</v>
      </c>
      <c r="J1488" t="str">
        <f t="shared" si="47"/>
        <v/>
      </c>
      <c r="L1488" t="e">
        <f>IFERROR(INDEX(Teams!A:E,MATCH(Schedule!F1488,Teams!E:E,0),1),INDEX(Teams!G:K,MATCH(Schedule!F1488,Teams!K:K,0),1))</f>
        <v>#N/A</v>
      </c>
      <c r="M1488" t="e">
        <f>IFERROR(INDEX(Teams!A:E,MATCH(Schedule!H1488,Teams!E:E,0),1),INDEX(Teams!G:K,MATCH(Schedule!H1488,Teams!K:K,0),1))</f>
        <v>#N/A</v>
      </c>
    </row>
    <row r="1489" spans="1:13">
      <c r="A1489">
        <v>1488</v>
      </c>
      <c r="B1489" t="e">
        <f t="shared" si="46"/>
        <v>#N/A</v>
      </c>
      <c r="C1489" s="38">
        <v>36368</v>
      </c>
      <c r="D1489" t="s">
        <v>2</v>
      </c>
      <c r="E1489" t="s">
        <v>1476</v>
      </c>
      <c r="J1489" t="str">
        <f t="shared" si="47"/>
        <v/>
      </c>
      <c r="L1489" t="e">
        <f>IFERROR(INDEX(Teams!A:E,MATCH(Schedule!F1489,Teams!E:E,0),1),INDEX(Teams!G:K,MATCH(Schedule!F1489,Teams!K:K,0),1))</f>
        <v>#N/A</v>
      </c>
      <c r="M1489" t="e">
        <f>IFERROR(INDEX(Teams!A:E,MATCH(Schedule!H1489,Teams!E:E,0),1),INDEX(Teams!G:K,MATCH(Schedule!H1489,Teams!K:K,0),1))</f>
        <v>#N/A</v>
      </c>
    </row>
    <row r="1490" spans="1:13">
      <c r="A1490">
        <v>1489</v>
      </c>
      <c r="B1490" t="e">
        <f t="shared" si="46"/>
        <v>#N/A</v>
      </c>
      <c r="C1490" s="38">
        <v>36368</v>
      </c>
      <c r="D1490" t="s">
        <v>10</v>
      </c>
      <c r="E1490" t="s">
        <v>1477</v>
      </c>
      <c r="J1490" t="str">
        <f t="shared" si="47"/>
        <v/>
      </c>
      <c r="L1490" t="e">
        <f>IFERROR(INDEX(Teams!A:E,MATCH(Schedule!F1490,Teams!E:E,0),1),INDEX(Teams!G:K,MATCH(Schedule!F1490,Teams!K:K,0),1))</f>
        <v>#N/A</v>
      </c>
      <c r="M1490" t="e">
        <f>IFERROR(INDEX(Teams!A:E,MATCH(Schedule!H1490,Teams!E:E,0),1),INDEX(Teams!G:K,MATCH(Schedule!H1490,Teams!K:K,0),1))</f>
        <v>#N/A</v>
      </c>
    </row>
    <row r="1491" spans="1:13">
      <c r="A1491">
        <v>1490</v>
      </c>
      <c r="B1491" t="e">
        <f t="shared" si="46"/>
        <v>#N/A</v>
      </c>
      <c r="C1491" s="38">
        <v>36368</v>
      </c>
      <c r="D1491" t="s">
        <v>118</v>
      </c>
      <c r="E1491" t="s">
        <v>1478</v>
      </c>
      <c r="J1491" t="str">
        <f t="shared" si="47"/>
        <v/>
      </c>
      <c r="L1491" t="e">
        <f>IFERROR(INDEX(Teams!A:E,MATCH(Schedule!F1491,Teams!E:E,0),1),INDEX(Teams!G:K,MATCH(Schedule!F1491,Teams!K:K,0),1))</f>
        <v>#N/A</v>
      </c>
      <c r="M1491" t="e">
        <f>IFERROR(INDEX(Teams!A:E,MATCH(Schedule!H1491,Teams!E:E,0),1),INDEX(Teams!G:K,MATCH(Schedule!H1491,Teams!K:K,0),1))</f>
        <v>#N/A</v>
      </c>
    </row>
    <row r="1492" spans="1:13">
      <c r="A1492">
        <v>1491</v>
      </c>
      <c r="B1492" t="e">
        <f t="shared" si="46"/>
        <v>#N/A</v>
      </c>
      <c r="C1492" s="38">
        <v>36368</v>
      </c>
      <c r="D1492" t="s">
        <v>113</v>
      </c>
      <c r="E1492" t="s">
        <v>1479</v>
      </c>
      <c r="J1492" t="str">
        <f t="shared" si="47"/>
        <v/>
      </c>
      <c r="L1492" t="e">
        <f>IFERROR(INDEX(Teams!A:E,MATCH(Schedule!F1492,Teams!E:E,0),1),INDEX(Teams!G:K,MATCH(Schedule!F1492,Teams!K:K,0),1))</f>
        <v>#N/A</v>
      </c>
      <c r="M1492" t="e">
        <f>IFERROR(INDEX(Teams!A:E,MATCH(Schedule!H1492,Teams!E:E,0),1),INDEX(Teams!G:K,MATCH(Schedule!H1492,Teams!K:K,0),1))</f>
        <v>#N/A</v>
      </c>
    </row>
    <row r="1493" spans="1:13">
      <c r="A1493">
        <v>1492</v>
      </c>
      <c r="B1493" t="e">
        <f t="shared" si="46"/>
        <v>#N/A</v>
      </c>
      <c r="C1493" s="38">
        <v>36368</v>
      </c>
      <c r="D1493" t="s">
        <v>60</v>
      </c>
      <c r="E1493" t="s">
        <v>1480</v>
      </c>
      <c r="J1493" t="str">
        <f t="shared" si="47"/>
        <v/>
      </c>
      <c r="L1493" t="e">
        <f>IFERROR(INDEX(Teams!A:E,MATCH(Schedule!F1493,Teams!E:E,0),1),INDEX(Teams!G:K,MATCH(Schedule!F1493,Teams!K:K,0),1))</f>
        <v>#N/A</v>
      </c>
      <c r="M1493" t="e">
        <f>IFERROR(INDEX(Teams!A:E,MATCH(Schedule!H1493,Teams!E:E,0),1),INDEX(Teams!G:K,MATCH(Schedule!H1493,Teams!K:K,0),1))</f>
        <v>#N/A</v>
      </c>
    </row>
    <row r="1494" spans="1:13">
      <c r="A1494">
        <v>1493</v>
      </c>
      <c r="B1494" t="e">
        <f t="shared" si="46"/>
        <v>#N/A</v>
      </c>
      <c r="C1494" s="38">
        <v>36368</v>
      </c>
      <c r="D1494" t="s">
        <v>16</v>
      </c>
      <c r="E1494" t="s">
        <v>1466</v>
      </c>
      <c r="J1494" t="str">
        <f t="shared" si="47"/>
        <v/>
      </c>
      <c r="L1494" t="e">
        <f>IFERROR(INDEX(Teams!A:E,MATCH(Schedule!F1494,Teams!E:E,0),1),INDEX(Teams!G:K,MATCH(Schedule!F1494,Teams!K:K,0),1))</f>
        <v>#N/A</v>
      </c>
      <c r="M1494" t="e">
        <f>IFERROR(INDEX(Teams!A:E,MATCH(Schedule!H1494,Teams!E:E,0),1),INDEX(Teams!G:K,MATCH(Schedule!H1494,Teams!K:K,0),1))</f>
        <v>#N/A</v>
      </c>
    </row>
    <row r="1495" spans="1:13">
      <c r="A1495">
        <v>1494</v>
      </c>
      <c r="B1495" t="e">
        <f t="shared" si="46"/>
        <v>#N/A</v>
      </c>
      <c r="C1495" s="38">
        <v>36368</v>
      </c>
      <c r="D1495" t="s">
        <v>128</v>
      </c>
      <c r="E1495" t="s">
        <v>1481</v>
      </c>
      <c r="J1495" t="str">
        <f t="shared" si="47"/>
        <v/>
      </c>
      <c r="L1495" t="e">
        <f>IFERROR(INDEX(Teams!A:E,MATCH(Schedule!F1495,Teams!E:E,0),1),INDEX(Teams!G:K,MATCH(Schedule!F1495,Teams!K:K,0),1))</f>
        <v>#N/A</v>
      </c>
      <c r="M1495" t="e">
        <f>IFERROR(INDEX(Teams!A:E,MATCH(Schedule!H1495,Teams!E:E,0),1),INDEX(Teams!G:K,MATCH(Schedule!H1495,Teams!K:K,0),1))</f>
        <v>#N/A</v>
      </c>
    </row>
    <row r="1496" spans="1:13">
      <c r="A1496">
        <v>1495</v>
      </c>
      <c r="B1496" t="e">
        <f t="shared" si="46"/>
        <v>#N/A</v>
      </c>
      <c r="C1496" s="38">
        <v>36368</v>
      </c>
      <c r="D1496" t="s">
        <v>22</v>
      </c>
      <c r="E1496" t="s">
        <v>1482</v>
      </c>
      <c r="J1496" t="str">
        <f t="shared" si="47"/>
        <v/>
      </c>
      <c r="L1496" t="e">
        <f>IFERROR(INDEX(Teams!A:E,MATCH(Schedule!F1496,Teams!E:E,0),1),INDEX(Teams!G:K,MATCH(Schedule!F1496,Teams!K:K,0),1))</f>
        <v>#N/A</v>
      </c>
      <c r="M1496" t="e">
        <f>IFERROR(INDEX(Teams!A:E,MATCH(Schedule!H1496,Teams!E:E,0),1),INDEX(Teams!G:K,MATCH(Schedule!H1496,Teams!K:K,0),1))</f>
        <v>#N/A</v>
      </c>
    </row>
    <row r="1497" spans="1:13">
      <c r="A1497">
        <v>1496</v>
      </c>
      <c r="B1497" t="e">
        <f t="shared" si="46"/>
        <v>#N/A</v>
      </c>
      <c r="C1497" s="38">
        <v>36368</v>
      </c>
      <c r="D1497" t="s">
        <v>124</v>
      </c>
      <c r="E1497" t="s">
        <v>1483</v>
      </c>
      <c r="J1497" t="str">
        <f t="shared" si="47"/>
        <v/>
      </c>
      <c r="L1497" t="e">
        <f>IFERROR(INDEX(Teams!A:E,MATCH(Schedule!F1497,Teams!E:E,0),1),INDEX(Teams!G:K,MATCH(Schedule!F1497,Teams!K:K,0),1))</f>
        <v>#N/A</v>
      </c>
      <c r="M1497" t="e">
        <f>IFERROR(INDEX(Teams!A:E,MATCH(Schedule!H1497,Teams!E:E,0),1),INDEX(Teams!G:K,MATCH(Schedule!H1497,Teams!K:K,0),1))</f>
        <v>#N/A</v>
      </c>
    </row>
    <row r="1498" spans="1:13">
      <c r="A1498">
        <v>1497</v>
      </c>
      <c r="B1498" t="e">
        <f t="shared" si="46"/>
        <v>#N/A</v>
      </c>
      <c r="C1498" s="38">
        <v>36368</v>
      </c>
      <c r="D1498" t="s">
        <v>63</v>
      </c>
      <c r="E1498" t="s">
        <v>1484</v>
      </c>
      <c r="J1498" t="str">
        <f t="shared" si="47"/>
        <v/>
      </c>
      <c r="L1498" t="e">
        <f>IFERROR(INDEX(Teams!A:E,MATCH(Schedule!F1498,Teams!E:E,0),1),INDEX(Teams!G:K,MATCH(Schedule!F1498,Teams!K:K,0),1))</f>
        <v>#N/A</v>
      </c>
      <c r="M1498" t="e">
        <f>IFERROR(INDEX(Teams!A:E,MATCH(Schedule!H1498,Teams!E:E,0),1),INDEX(Teams!G:K,MATCH(Schedule!H1498,Teams!K:K,0),1))</f>
        <v>#N/A</v>
      </c>
    </row>
    <row r="1499" spans="1:13">
      <c r="A1499">
        <v>1498</v>
      </c>
      <c r="B1499" t="e">
        <f t="shared" si="46"/>
        <v>#N/A</v>
      </c>
      <c r="C1499" s="38">
        <v>36368</v>
      </c>
      <c r="D1499" t="s">
        <v>0</v>
      </c>
      <c r="E1499" t="s">
        <v>1485</v>
      </c>
      <c r="J1499" t="str">
        <f t="shared" si="47"/>
        <v/>
      </c>
      <c r="L1499" t="e">
        <f>IFERROR(INDEX(Teams!A:E,MATCH(Schedule!F1499,Teams!E:E,0),1),INDEX(Teams!G:K,MATCH(Schedule!F1499,Teams!K:K,0),1))</f>
        <v>#N/A</v>
      </c>
      <c r="M1499" t="e">
        <f>IFERROR(INDEX(Teams!A:E,MATCH(Schedule!H1499,Teams!E:E,0),1),INDEX(Teams!G:K,MATCH(Schedule!H1499,Teams!K:K,0),1))</f>
        <v>#N/A</v>
      </c>
    </row>
    <row r="1500" spans="1:13">
      <c r="A1500">
        <v>1499</v>
      </c>
      <c r="B1500" t="e">
        <f t="shared" si="46"/>
        <v>#N/A</v>
      </c>
      <c r="C1500" s="38">
        <v>36368</v>
      </c>
      <c r="D1500" t="s">
        <v>120</v>
      </c>
      <c r="E1500" t="s">
        <v>1486</v>
      </c>
      <c r="J1500" t="str">
        <f t="shared" si="47"/>
        <v/>
      </c>
      <c r="L1500" t="e">
        <f>IFERROR(INDEX(Teams!A:E,MATCH(Schedule!F1500,Teams!E:E,0),1),INDEX(Teams!G:K,MATCH(Schedule!F1500,Teams!K:K,0),1))</f>
        <v>#N/A</v>
      </c>
      <c r="M1500" t="e">
        <f>IFERROR(INDEX(Teams!A:E,MATCH(Schedule!H1500,Teams!E:E,0),1),INDEX(Teams!G:K,MATCH(Schedule!H1500,Teams!K:K,0),1))</f>
        <v>#N/A</v>
      </c>
    </row>
    <row r="1501" spans="1:13">
      <c r="A1501">
        <v>1500</v>
      </c>
      <c r="B1501" t="e">
        <f t="shared" si="46"/>
        <v>#N/A</v>
      </c>
      <c r="C1501" s="38">
        <v>36369</v>
      </c>
      <c r="D1501" t="s">
        <v>68</v>
      </c>
      <c r="E1501" t="s">
        <v>1487</v>
      </c>
      <c r="J1501" t="str">
        <f t="shared" si="47"/>
        <v/>
      </c>
      <c r="L1501" t="e">
        <f>IFERROR(INDEX(Teams!A:E,MATCH(Schedule!F1501,Teams!E:E,0),1),INDEX(Teams!G:K,MATCH(Schedule!F1501,Teams!K:K,0),1))</f>
        <v>#N/A</v>
      </c>
      <c r="M1501" t="e">
        <f>IFERROR(INDEX(Teams!A:E,MATCH(Schedule!H1501,Teams!E:E,0),1),INDEX(Teams!G:K,MATCH(Schedule!H1501,Teams!K:K,0),1))</f>
        <v>#N/A</v>
      </c>
    </row>
    <row r="1502" spans="1:13">
      <c r="A1502">
        <v>1501</v>
      </c>
      <c r="B1502" t="e">
        <f t="shared" si="46"/>
        <v>#N/A</v>
      </c>
      <c r="C1502" s="38">
        <v>36369</v>
      </c>
      <c r="D1502" t="s">
        <v>71</v>
      </c>
      <c r="E1502" t="s">
        <v>1488</v>
      </c>
      <c r="J1502" t="str">
        <f t="shared" si="47"/>
        <v/>
      </c>
      <c r="L1502" t="e">
        <f>IFERROR(INDEX(Teams!A:E,MATCH(Schedule!F1502,Teams!E:E,0),1),INDEX(Teams!G:K,MATCH(Schedule!F1502,Teams!K:K,0),1))</f>
        <v>#N/A</v>
      </c>
      <c r="M1502" t="e">
        <f>IFERROR(INDEX(Teams!A:E,MATCH(Schedule!H1502,Teams!E:E,0),1),INDEX(Teams!G:K,MATCH(Schedule!H1502,Teams!K:K,0),1))</f>
        <v>#N/A</v>
      </c>
    </row>
    <row r="1503" spans="1:13">
      <c r="A1503">
        <v>1502</v>
      </c>
      <c r="B1503" t="e">
        <f t="shared" si="46"/>
        <v>#N/A</v>
      </c>
      <c r="C1503" s="38">
        <v>36369</v>
      </c>
      <c r="D1503" t="s">
        <v>29</v>
      </c>
      <c r="E1503" t="s">
        <v>1489</v>
      </c>
      <c r="J1503" t="str">
        <f t="shared" si="47"/>
        <v/>
      </c>
      <c r="L1503" t="e">
        <f>IFERROR(INDEX(Teams!A:E,MATCH(Schedule!F1503,Teams!E:E,0),1),INDEX(Teams!G:K,MATCH(Schedule!F1503,Teams!K:K,0),1))</f>
        <v>#N/A</v>
      </c>
      <c r="M1503" t="e">
        <f>IFERROR(INDEX(Teams!A:E,MATCH(Schedule!H1503,Teams!E:E,0),1),INDEX(Teams!G:K,MATCH(Schedule!H1503,Teams!K:K,0),1))</f>
        <v>#N/A</v>
      </c>
    </row>
    <row r="1504" spans="1:13">
      <c r="A1504">
        <v>1503</v>
      </c>
      <c r="B1504" t="e">
        <f t="shared" si="46"/>
        <v>#N/A</v>
      </c>
      <c r="C1504" s="38">
        <v>36369</v>
      </c>
      <c r="D1504" t="s">
        <v>2</v>
      </c>
      <c r="E1504" t="s">
        <v>1490</v>
      </c>
      <c r="J1504" t="str">
        <f t="shared" si="47"/>
        <v/>
      </c>
      <c r="L1504" t="e">
        <f>IFERROR(INDEX(Teams!A:E,MATCH(Schedule!F1504,Teams!E:E,0),1),INDEX(Teams!G:K,MATCH(Schedule!F1504,Teams!K:K,0),1))</f>
        <v>#N/A</v>
      </c>
      <c r="M1504" t="e">
        <f>IFERROR(INDEX(Teams!A:E,MATCH(Schedule!H1504,Teams!E:E,0),1),INDEX(Teams!G:K,MATCH(Schedule!H1504,Teams!K:K,0),1))</f>
        <v>#N/A</v>
      </c>
    </row>
    <row r="1505" spans="1:13">
      <c r="A1505">
        <v>1504</v>
      </c>
      <c r="B1505" t="e">
        <f t="shared" si="46"/>
        <v>#N/A</v>
      </c>
      <c r="C1505" s="38">
        <v>36369</v>
      </c>
      <c r="D1505" t="s">
        <v>10</v>
      </c>
      <c r="E1505" t="s">
        <v>1491</v>
      </c>
      <c r="J1505" t="str">
        <f t="shared" si="47"/>
        <v/>
      </c>
      <c r="L1505" t="e">
        <f>IFERROR(INDEX(Teams!A:E,MATCH(Schedule!F1505,Teams!E:E,0),1),INDEX(Teams!G:K,MATCH(Schedule!F1505,Teams!K:K,0),1))</f>
        <v>#N/A</v>
      </c>
      <c r="M1505" t="e">
        <f>IFERROR(INDEX(Teams!A:E,MATCH(Schedule!H1505,Teams!E:E,0),1),INDEX(Teams!G:K,MATCH(Schedule!H1505,Teams!K:K,0),1))</f>
        <v>#N/A</v>
      </c>
    </row>
    <row r="1506" spans="1:13">
      <c r="A1506">
        <v>1505</v>
      </c>
      <c r="B1506" t="e">
        <f t="shared" si="46"/>
        <v>#N/A</v>
      </c>
      <c r="C1506" s="38">
        <v>36369</v>
      </c>
      <c r="D1506" t="s">
        <v>118</v>
      </c>
      <c r="E1506" t="s">
        <v>1492</v>
      </c>
      <c r="J1506" t="str">
        <f t="shared" si="47"/>
        <v/>
      </c>
      <c r="L1506" t="e">
        <f>IFERROR(INDEX(Teams!A:E,MATCH(Schedule!F1506,Teams!E:E,0),1),INDEX(Teams!G:K,MATCH(Schedule!F1506,Teams!K:K,0),1))</f>
        <v>#N/A</v>
      </c>
      <c r="M1506" t="e">
        <f>IFERROR(INDEX(Teams!A:E,MATCH(Schedule!H1506,Teams!E:E,0),1),INDEX(Teams!G:K,MATCH(Schedule!H1506,Teams!K:K,0),1))</f>
        <v>#N/A</v>
      </c>
    </row>
    <row r="1507" spans="1:13">
      <c r="A1507">
        <v>1506</v>
      </c>
      <c r="B1507" t="e">
        <f t="shared" si="46"/>
        <v>#N/A</v>
      </c>
      <c r="C1507" s="38">
        <v>36369</v>
      </c>
      <c r="D1507" t="s">
        <v>113</v>
      </c>
      <c r="E1507" t="s">
        <v>1493</v>
      </c>
      <c r="J1507" t="str">
        <f t="shared" si="47"/>
        <v/>
      </c>
      <c r="L1507" t="e">
        <f>IFERROR(INDEX(Teams!A:E,MATCH(Schedule!F1507,Teams!E:E,0),1),INDEX(Teams!G:K,MATCH(Schedule!F1507,Teams!K:K,0),1))</f>
        <v>#N/A</v>
      </c>
      <c r="M1507" t="e">
        <f>IFERROR(INDEX(Teams!A:E,MATCH(Schedule!H1507,Teams!E:E,0),1),INDEX(Teams!G:K,MATCH(Schedule!H1507,Teams!K:K,0),1))</f>
        <v>#N/A</v>
      </c>
    </row>
    <row r="1508" spans="1:13">
      <c r="A1508">
        <v>1507</v>
      </c>
      <c r="B1508" t="e">
        <f t="shared" si="46"/>
        <v>#N/A</v>
      </c>
      <c r="C1508" s="38">
        <v>36369</v>
      </c>
      <c r="D1508" t="s">
        <v>60</v>
      </c>
      <c r="E1508" t="s">
        <v>1494</v>
      </c>
      <c r="J1508" t="str">
        <f t="shared" si="47"/>
        <v/>
      </c>
      <c r="L1508" t="e">
        <f>IFERROR(INDEX(Teams!A:E,MATCH(Schedule!F1508,Teams!E:E,0),1),INDEX(Teams!G:K,MATCH(Schedule!F1508,Teams!K:K,0),1))</f>
        <v>#N/A</v>
      </c>
      <c r="M1508" t="e">
        <f>IFERROR(INDEX(Teams!A:E,MATCH(Schedule!H1508,Teams!E:E,0),1),INDEX(Teams!G:K,MATCH(Schedule!H1508,Teams!K:K,0),1))</f>
        <v>#N/A</v>
      </c>
    </row>
    <row r="1509" spans="1:13">
      <c r="A1509">
        <v>1508</v>
      </c>
      <c r="B1509" t="e">
        <f t="shared" si="46"/>
        <v>#N/A</v>
      </c>
      <c r="C1509" s="38">
        <v>36369</v>
      </c>
      <c r="D1509" t="s">
        <v>16</v>
      </c>
      <c r="E1509" t="s">
        <v>1495</v>
      </c>
      <c r="J1509" t="str">
        <f t="shared" si="47"/>
        <v/>
      </c>
      <c r="L1509" t="e">
        <f>IFERROR(INDEX(Teams!A:E,MATCH(Schedule!F1509,Teams!E:E,0),1),INDEX(Teams!G:K,MATCH(Schedule!F1509,Teams!K:K,0),1))</f>
        <v>#N/A</v>
      </c>
      <c r="M1509" t="e">
        <f>IFERROR(INDEX(Teams!A:E,MATCH(Schedule!H1509,Teams!E:E,0),1),INDEX(Teams!G:K,MATCH(Schedule!H1509,Teams!K:K,0),1))</f>
        <v>#N/A</v>
      </c>
    </row>
    <row r="1510" spans="1:13">
      <c r="A1510">
        <v>1509</v>
      </c>
      <c r="B1510" t="e">
        <f t="shared" si="46"/>
        <v>#N/A</v>
      </c>
      <c r="C1510" s="38">
        <v>36369</v>
      </c>
      <c r="D1510" t="s">
        <v>128</v>
      </c>
      <c r="E1510" t="s">
        <v>1496</v>
      </c>
      <c r="J1510" t="str">
        <f t="shared" si="47"/>
        <v/>
      </c>
      <c r="L1510" t="e">
        <f>IFERROR(INDEX(Teams!A:E,MATCH(Schedule!F1510,Teams!E:E,0),1),INDEX(Teams!G:K,MATCH(Schedule!F1510,Teams!K:K,0),1))</f>
        <v>#N/A</v>
      </c>
      <c r="M1510" t="e">
        <f>IFERROR(INDEX(Teams!A:E,MATCH(Schedule!H1510,Teams!E:E,0),1),INDEX(Teams!G:K,MATCH(Schedule!H1510,Teams!K:K,0),1))</f>
        <v>#N/A</v>
      </c>
    </row>
    <row r="1511" spans="1:13">
      <c r="A1511">
        <v>1510</v>
      </c>
      <c r="B1511" t="e">
        <f t="shared" si="46"/>
        <v>#N/A</v>
      </c>
      <c r="C1511" s="38">
        <v>36369</v>
      </c>
      <c r="D1511" t="s">
        <v>22</v>
      </c>
      <c r="E1511" t="s">
        <v>1497</v>
      </c>
      <c r="J1511" t="str">
        <f t="shared" si="47"/>
        <v/>
      </c>
      <c r="L1511" t="e">
        <f>IFERROR(INDEX(Teams!A:E,MATCH(Schedule!F1511,Teams!E:E,0),1),INDEX(Teams!G:K,MATCH(Schedule!F1511,Teams!K:K,0),1))</f>
        <v>#N/A</v>
      </c>
      <c r="M1511" t="e">
        <f>IFERROR(INDEX(Teams!A:E,MATCH(Schedule!H1511,Teams!E:E,0),1),INDEX(Teams!G:K,MATCH(Schedule!H1511,Teams!K:K,0),1))</f>
        <v>#N/A</v>
      </c>
    </row>
    <row r="1512" spans="1:13">
      <c r="A1512">
        <v>1511</v>
      </c>
      <c r="B1512" t="e">
        <f t="shared" si="46"/>
        <v>#N/A</v>
      </c>
      <c r="C1512" s="38">
        <v>36369</v>
      </c>
      <c r="D1512" t="s">
        <v>124</v>
      </c>
      <c r="E1512" t="s">
        <v>1498</v>
      </c>
      <c r="J1512" t="str">
        <f t="shared" si="47"/>
        <v/>
      </c>
      <c r="L1512" t="e">
        <f>IFERROR(INDEX(Teams!A:E,MATCH(Schedule!F1512,Teams!E:E,0),1),INDEX(Teams!G:K,MATCH(Schedule!F1512,Teams!K:K,0),1))</f>
        <v>#N/A</v>
      </c>
      <c r="M1512" t="e">
        <f>IFERROR(INDEX(Teams!A:E,MATCH(Schedule!H1512,Teams!E:E,0),1),INDEX(Teams!G:K,MATCH(Schedule!H1512,Teams!K:K,0),1))</f>
        <v>#N/A</v>
      </c>
    </row>
    <row r="1513" spans="1:13">
      <c r="A1513">
        <v>1512</v>
      </c>
      <c r="B1513" t="e">
        <f t="shared" si="46"/>
        <v>#N/A</v>
      </c>
      <c r="C1513" s="38">
        <v>36369</v>
      </c>
      <c r="D1513" t="s">
        <v>63</v>
      </c>
      <c r="E1513" t="s">
        <v>1499</v>
      </c>
      <c r="J1513" t="str">
        <f t="shared" si="47"/>
        <v/>
      </c>
      <c r="L1513" t="e">
        <f>IFERROR(INDEX(Teams!A:E,MATCH(Schedule!F1513,Teams!E:E,0),1),INDEX(Teams!G:K,MATCH(Schedule!F1513,Teams!K:K,0),1))</f>
        <v>#N/A</v>
      </c>
      <c r="M1513" t="e">
        <f>IFERROR(INDEX(Teams!A:E,MATCH(Schedule!H1513,Teams!E:E,0),1),INDEX(Teams!G:K,MATCH(Schedule!H1513,Teams!K:K,0),1))</f>
        <v>#N/A</v>
      </c>
    </row>
    <row r="1514" spans="1:13">
      <c r="A1514">
        <v>1513</v>
      </c>
      <c r="B1514" t="e">
        <f t="shared" si="46"/>
        <v>#N/A</v>
      </c>
      <c r="C1514" s="38">
        <v>36369</v>
      </c>
      <c r="D1514" t="s">
        <v>0</v>
      </c>
      <c r="E1514" t="s">
        <v>1500</v>
      </c>
      <c r="J1514" t="str">
        <f t="shared" si="47"/>
        <v/>
      </c>
      <c r="L1514" t="e">
        <f>IFERROR(INDEX(Teams!A:E,MATCH(Schedule!F1514,Teams!E:E,0),1),INDEX(Teams!G:K,MATCH(Schedule!F1514,Teams!K:K,0),1))</f>
        <v>#N/A</v>
      </c>
      <c r="M1514" t="e">
        <f>IFERROR(INDEX(Teams!A:E,MATCH(Schedule!H1514,Teams!E:E,0),1),INDEX(Teams!G:K,MATCH(Schedule!H1514,Teams!K:K,0),1))</f>
        <v>#N/A</v>
      </c>
    </row>
    <row r="1515" spans="1:13">
      <c r="A1515">
        <v>1514</v>
      </c>
      <c r="B1515" t="e">
        <f t="shared" si="46"/>
        <v>#N/A</v>
      </c>
      <c r="C1515" s="38">
        <v>36369</v>
      </c>
      <c r="D1515" t="s">
        <v>120</v>
      </c>
      <c r="E1515" t="s">
        <v>1501</v>
      </c>
      <c r="J1515" t="str">
        <f t="shared" si="47"/>
        <v/>
      </c>
      <c r="L1515" t="e">
        <f>IFERROR(INDEX(Teams!A:E,MATCH(Schedule!F1515,Teams!E:E,0),1),INDEX(Teams!G:K,MATCH(Schedule!F1515,Teams!K:K,0),1))</f>
        <v>#N/A</v>
      </c>
      <c r="M1515" t="e">
        <f>IFERROR(INDEX(Teams!A:E,MATCH(Schedule!H1515,Teams!E:E,0),1),INDEX(Teams!G:K,MATCH(Schedule!H1515,Teams!K:K,0),1))</f>
        <v>#N/A</v>
      </c>
    </row>
    <row r="1516" spans="1:13">
      <c r="A1516">
        <v>1515</v>
      </c>
      <c r="B1516" t="e">
        <f t="shared" si="46"/>
        <v>#N/A</v>
      </c>
      <c r="C1516" s="38">
        <v>36370</v>
      </c>
      <c r="D1516" t="s">
        <v>71</v>
      </c>
      <c r="E1516" t="s">
        <v>1502</v>
      </c>
      <c r="J1516" t="str">
        <f t="shared" si="47"/>
        <v/>
      </c>
      <c r="L1516" t="e">
        <f>IFERROR(INDEX(Teams!A:E,MATCH(Schedule!F1516,Teams!E:E,0),1),INDEX(Teams!G:K,MATCH(Schedule!F1516,Teams!K:K,0),1))</f>
        <v>#N/A</v>
      </c>
      <c r="M1516" t="e">
        <f>IFERROR(INDEX(Teams!A:E,MATCH(Schedule!H1516,Teams!E:E,0),1),INDEX(Teams!G:K,MATCH(Schedule!H1516,Teams!K:K,0),1))</f>
        <v>#N/A</v>
      </c>
    </row>
    <row r="1517" spans="1:13">
      <c r="A1517">
        <v>1516</v>
      </c>
      <c r="B1517" t="e">
        <f t="shared" si="46"/>
        <v>#N/A</v>
      </c>
      <c r="C1517" s="38">
        <v>36370</v>
      </c>
      <c r="D1517" t="s">
        <v>2</v>
      </c>
      <c r="E1517" t="s">
        <v>1503</v>
      </c>
      <c r="J1517" t="str">
        <f t="shared" si="47"/>
        <v/>
      </c>
      <c r="L1517" t="e">
        <f>IFERROR(INDEX(Teams!A:E,MATCH(Schedule!F1517,Teams!E:E,0),1),INDEX(Teams!G:K,MATCH(Schedule!F1517,Teams!K:K,0),1))</f>
        <v>#N/A</v>
      </c>
      <c r="M1517" t="e">
        <f>IFERROR(INDEX(Teams!A:E,MATCH(Schedule!H1517,Teams!E:E,0),1),INDEX(Teams!G:K,MATCH(Schedule!H1517,Teams!K:K,0),1))</f>
        <v>#N/A</v>
      </c>
    </row>
    <row r="1518" spans="1:13">
      <c r="A1518">
        <v>1517</v>
      </c>
      <c r="B1518" t="e">
        <f t="shared" si="46"/>
        <v>#N/A</v>
      </c>
      <c r="C1518" s="38">
        <v>36370</v>
      </c>
      <c r="D1518" t="s">
        <v>10</v>
      </c>
      <c r="E1518" t="s">
        <v>1504</v>
      </c>
      <c r="J1518" t="str">
        <f t="shared" si="47"/>
        <v/>
      </c>
      <c r="L1518" t="e">
        <f>IFERROR(INDEX(Teams!A:E,MATCH(Schedule!F1518,Teams!E:E,0),1),INDEX(Teams!G:K,MATCH(Schedule!F1518,Teams!K:K,0),1))</f>
        <v>#N/A</v>
      </c>
      <c r="M1518" t="e">
        <f>IFERROR(INDEX(Teams!A:E,MATCH(Schedule!H1518,Teams!E:E,0),1),INDEX(Teams!G:K,MATCH(Schedule!H1518,Teams!K:K,0),1))</f>
        <v>#N/A</v>
      </c>
    </row>
    <row r="1519" spans="1:13">
      <c r="A1519">
        <v>1518</v>
      </c>
      <c r="B1519" t="e">
        <f t="shared" si="46"/>
        <v>#N/A</v>
      </c>
      <c r="C1519" s="38">
        <v>36370</v>
      </c>
      <c r="D1519" t="s">
        <v>16</v>
      </c>
      <c r="E1519" t="s">
        <v>1505</v>
      </c>
      <c r="J1519" t="str">
        <f t="shared" si="47"/>
        <v/>
      </c>
      <c r="L1519" t="e">
        <f>IFERROR(INDEX(Teams!A:E,MATCH(Schedule!F1519,Teams!E:E,0),1),INDEX(Teams!G:K,MATCH(Schedule!F1519,Teams!K:K,0),1))</f>
        <v>#N/A</v>
      </c>
      <c r="M1519" t="e">
        <f>IFERROR(INDEX(Teams!A:E,MATCH(Schedule!H1519,Teams!E:E,0),1),INDEX(Teams!G:K,MATCH(Schedule!H1519,Teams!K:K,0),1))</f>
        <v>#N/A</v>
      </c>
    </row>
    <row r="1520" spans="1:13">
      <c r="A1520">
        <v>1519</v>
      </c>
      <c r="B1520" t="e">
        <f t="shared" si="46"/>
        <v>#N/A</v>
      </c>
      <c r="C1520" s="38">
        <v>36370</v>
      </c>
      <c r="D1520" t="s">
        <v>128</v>
      </c>
      <c r="E1520" t="s">
        <v>1506</v>
      </c>
      <c r="J1520" t="str">
        <f t="shared" si="47"/>
        <v/>
      </c>
      <c r="L1520" t="e">
        <f>IFERROR(INDEX(Teams!A:E,MATCH(Schedule!F1520,Teams!E:E,0),1),INDEX(Teams!G:K,MATCH(Schedule!F1520,Teams!K:K,0),1))</f>
        <v>#N/A</v>
      </c>
      <c r="M1520" t="e">
        <f>IFERROR(INDEX(Teams!A:E,MATCH(Schedule!H1520,Teams!E:E,0),1),INDEX(Teams!G:K,MATCH(Schedule!H1520,Teams!K:K,0),1))</f>
        <v>#N/A</v>
      </c>
    </row>
    <row r="1521" spans="1:13">
      <c r="A1521">
        <v>1520</v>
      </c>
      <c r="B1521" t="e">
        <f t="shared" si="46"/>
        <v>#N/A</v>
      </c>
      <c r="C1521" s="38">
        <v>36370</v>
      </c>
      <c r="D1521" t="s">
        <v>120</v>
      </c>
      <c r="E1521" t="s">
        <v>1507</v>
      </c>
      <c r="J1521" t="str">
        <f t="shared" si="47"/>
        <v/>
      </c>
      <c r="L1521" t="e">
        <f>IFERROR(INDEX(Teams!A:E,MATCH(Schedule!F1521,Teams!E:E,0),1),INDEX(Teams!G:K,MATCH(Schedule!F1521,Teams!K:K,0),1))</f>
        <v>#N/A</v>
      </c>
      <c r="M1521" t="e">
        <f>IFERROR(INDEX(Teams!A:E,MATCH(Schedule!H1521,Teams!E:E,0),1),INDEX(Teams!G:K,MATCH(Schedule!H1521,Teams!K:K,0),1))</f>
        <v>#N/A</v>
      </c>
    </row>
    <row r="1522" spans="1:13">
      <c r="A1522">
        <v>1521</v>
      </c>
      <c r="B1522" t="e">
        <f t="shared" si="46"/>
        <v>#N/A</v>
      </c>
      <c r="C1522" s="38">
        <v>36371</v>
      </c>
      <c r="D1522" t="s">
        <v>4</v>
      </c>
      <c r="E1522" t="s">
        <v>1508</v>
      </c>
      <c r="J1522" t="str">
        <f t="shared" si="47"/>
        <v/>
      </c>
      <c r="L1522" t="e">
        <f>IFERROR(INDEX(Teams!A:E,MATCH(Schedule!F1522,Teams!E:E,0),1),INDEX(Teams!G:K,MATCH(Schedule!F1522,Teams!K:K,0),1))</f>
        <v>#N/A</v>
      </c>
      <c r="M1522" t="e">
        <f>IFERROR(INDEX(Teams!A:E,MATCH(Schedule!H1522,Teams!E:E,0),1),INDEX(Teams!G:K,MATCH(Schedule!H1522,Teams!K:K,0),1))</f>
        <v>#N/A</v>
      </c>
    </row>
    <row r="1523" spans="1:13">
      <c r="A1523">
        <v>1522</v>
      </c>
      <c r="B1523" t="e">
        <f t="shared" si="46"/>
        <v>#N/A</v>
      </c>
      <c r="C1523" s="38">
        <v>36371</v>
      </c>
      <c r="D1523" t="s">
        <v>118</v>
      </c>
      <c r="E1523" t="s">
        <v>1509</v>
      </c>
      <c r="J1523" t="str">
        <f t="shared" si="47"/>
        <v/>
      </c>
      <c r="L1523" t="e">
        <f>IFERROR(INDEX(Teams!A:E,MATCH(Schedule!F1523,Teams!E:E,0),1),INDEX(Teams!G:K,MATCH(Schedule!F1523,Teams!K:K,0),1))</f>
        <v>#N/A</v>
      </c>
      <c r="M1523" t="e">
        <f>IFERROR(INDEX(Teams!A:E,MATCH(Schedule!H1523,Teams!E:E,0),1),INDEX(Teams!G:K,MATCH(Schedule!H1523,Teams!K:K,0),1))</f>
        <v>#N/A</v>
      </c>
    </row>
    <row r="1524" spans="1:13">
      <c r="A1524">
        <v>1523</v>
      </c>
      <c r="B1524" t="e">
        <f t="shared" si="46"/>
        <v>#N/A</v>
      </c>
      <c r="C1524" s="38">
        <v>36371</v>
      </c>
      <c r="D1524" t="s">
        <v>6</v>
      </c>
      <c r="E1524" t="s">
        <v>1510</v>
      </c>
      <c r="J1524" t="str">
        <f t="shared" si="47"/>
        <v/>
      </c>
      <c r="L1524" t="e">
        <f>IFERROR(INDEX(Teams!A:E,MATCH(Schedule!F1524,Teams!E:E,0),1),INDEX(Teams!G:K,MATCH(Schedule!F1524,Teams!K:K,0),1))</f>
        <v>#N/A</v>
      </c>
      <c r="M1524" t="e">
        <f>IFERROR(INDEX(Teams!A:E,MATCH(Schedule!H1524,Teams!E:E,0),1),INDEX(Teams!G:K,MATCH(Schedule!H1524,Teams!K:K,0),1))</f>
        <v>#N/A</v>
      </c>
    </row>
    <row r="1525" spans="1:13">
      <c r="A1525">
        <v>1524</v>
      </c>
      <c r="B1525" t="e">
        <f t="shared" si="46"/>
        <v>#N/A</v>
      </c>
      <c r="C1525" s="38">
        <v>36371</v>
      </c>
      <c r="D1525" t="s">
        <v>25</v>
      </c>
      <c r="E1525" t="s">
        <v>1511</v>
      </c>
      <c r="J1525" t="str">
        <f t="shared" si="47"/>
        <v/>
      </c>
      <c r="L1525" t="e">
        <f>IFERROR(INDEX(Teams!A:E,MATCH(Schedule!F1525,Teams!E:E,0),1),INDEX(Teams!G:K,MATCH(Schedule!F1525,Teams!K:K,0),1))</f>
        <v>#N/A</v>
      </c>
      <c r="M1525" t="e">
        <f>IFERROR(INDEX(Teams!A:E,MATCH(Schedule!H1525,Teams!E:E,0),1),INDEX(Teams!G:K,MATCH(Schedule!H1525,Teams!K:K,0),1))</f>
        <v>#N/A</v>
      </c>
    </row>
    <row r="1526" spans="1:13">
      <c r="A1526">
        <v>1525</v>
      </c>
      <c r="B1526" t="e">
        <f t="shared" si="46"/>
        <v>#N/A</v>
      </c>
      <c r="C1526" s="38">
        <v>36371</v>
      </c>
      <c r="D1526" t="s">
        <v>8</v>
      </c>
      <c r="E1526" t="s">
        <v>1512</v>
      </c>
      <c r="J1526" t="str">
        <f t="shared" si="47"/>
        <v/>
      </c>
      <c r="L1526" t="e">
        <f>IFERROR(INDEX(Teams!A:E,MATCH(Schedule!F1526,Teams!E:E,0),1),INDEX(Teams!G:K,MATCH(Schedule!F1526,Teams!K:K,0),1))</f>
        <v>#N/A</v>
      </c>
      <c r="M1526" t="e">
        <f>IFERROR(INDEX(Teams!A:E,MATCH(Schedule!H1526,Teams!E:E,0),1),INDEX(Teams!G:K,MATCH(Schedule!H1526,Teams!K:K,0),1))</f>
        <v>#N/A</v>
      </c>
    </row>
    <row r="1527" spans="1:13">
      <c r="A1527">
        <v>1526</v>
      </c>
      <c r="B1527" t="e">
        <f t="shared" si="46"/>
        <v>#N/A</v>
      </c>
      <c r="C1527" s="38">
        <v>36371</v>
      </c>
      <c r="D1527" t="s">
        <v>113</v>
      </c>
      <c r="E1527" t="s">
        <v>1513</v>
      </c>
      <c r="J1527" t="str">
        <f t="shared" si="47"/>
        <v/>
      </c>
      <c r="L1527" t="e">
        <f>IFERROR(INDEX(Teams!A:E,MATCH(Schedule!F1527,Teams!E:E,0),1),INDEX(Teams!G:K,MATCH(Schedule!F1527,Teams!K:K,0),1))</f>
        <v>#N/A</v>
      </c>
      <c r="M1527" t="e">
        <f>IFERROR(INDEX(Teams!A:E,MATCH(Schedule!H1527,Teams!E:E,0),1),INDEX(Teams!G:K,MATCH(Schedule!H1527,Teams!K:K,0),1))</f>
        <v>#N/A</v>
      </c>
    </row>
    <row r="1528" spans="1:13">
      <c r="A1528">
        <v>1527</v>
      </c>
      <c r="B1528" t="e">
        <f t="shared" si="46"/>
        <v>#N/A</v>
      </c>
      <c r="C1528" s="38">
        <v>36371</v>
      </c>
      <c r="D1528" t="s">
        <v>130</v>
      </c>
      <c r="E1528" t="s">
        <v>1514</v>
      </c>
      <c r="J1528" t="str">
        <f t="shared" si="47"/>
        <v/>
      </c>
      <c r="L1528" t="e">
        <f>IFERROR(INDEX(Teams!A:E,MATCH(Schedule!F1528,Teams!E:E,0),1),INDEX(Teams!G:K,MATCH(Schedule!F1528,Teams!K:K,0),1))</f>
        <v>#N/A</v>
      </c>
      <c r="M1528" t="e">
        <f>IFERROR(INDEX(Teams!A:E,MATCH(Schedule!H1528,Teams!E:E,0),1),INDEX(Teams!G:K,MATCH(Schedule!H1528,Teams!K:K,0),1))</f>
        <v>#N/A</v>
      </c>
    </row>
    <row r="1529" spans="1:13">
      <c r="A1529">
        <v>1528</v>
      </c>
      <c r="B1529" t="e">
        <f t="shared" si="46"/>
        <v>#N/A</v>
      </c>
      <c r="C1529" s="38">
        <v>36371</v>
      </c>
      <c r="D1529" t="s">
        <v>18</v>
      </c>
      <c r="E1529" t="s">
        <v>1515</v>
      </c>
      <c r="J1529" t="str">
        <f t="shared" si="47"/>
        <v/>
      </c>
      <c r="L1529" t="e">
        <f>IFERROR(INDEX(Teams!A:E,MATCH(Schedule!F1529,Teams!E:E,0),1),INDEX(Teams!G:K,MATCH(Schedule!F1529,Teams!K:K,0),1))</f>
        <v>#N/A</v>
      </c>
      <c r="M1529" t="e">
        <f>IFERROR(INDEX(Teams!A:E,MATCH(Schedule!H1529,Teams!E:E,0),1),INDEX(Teams!G:K,MATCH(Schedule!H1529,Teams!K:K,0),1))</f>
        <v>#N/A</v>
      </c>
    </row>
    <row r="1530" spans="1:13">
      <c r="A1530">
        <v>1529</v>
      </c>
      <c r="B1530" t="e">
        <f t="shared" si="46"/>
        <v>#N/A</v>
      </c>
      <c r="C1530" s="38">
        <v>36371</v>
      </c>
      <c r="D1530" t="s">
        <v>12</v>
      </c>
      <c r="E1530" t="s">
        <v>1516</v>
      </c>
      <c r="J1530" t="str">
        <f t="shared" si="47"/>
        <v/>
      </c>
      <c r="L1530" t="e">
        <f>IFERROR(INDEX(Teams!A:E,MATCH(Schedule!F1530,Teams!E:E,0),1),INDEX(Teams!G:K,MATCH(Schedule!F1530,Teams!K:K,0),1))</f>
        <v>#N/A</v>
      </c>
      <c r="M1530" t="e">
        <f>IFERROR(INDEX(Teams!A:E,MATCH(Schedule!H1530,Teams!E:E,0),1),INDEX(Teams!G:K,MATCH(Schedule!H1530,Teams!K:K,0),1))</f>
        <v>#N/A</v>
      </c>
    </row>
    <row r="1531" spans="1:13">
      <c r="A1531">
        <v>1530</v>
      </c>
      <c r="B1531" t="e">
        <f t="shared" si="46"/>
        <v>#N/A</v>
      </c>
      <c r="C1531" s="38">
        <v>36371</v>
      </c>
      <c r="D1531" t="s">
        <v>0</v>
      </c>
      <c r="E1531" t="s">
        <v>1517</v>
      </c>
      <c r="J1531" t="str">
        <f t="shared" si="47"/>
        <v/>
      </c>
      <c r="L1531" t="e">
        <f>IFERROR(INDEX(Teams!A:E,MATCH(Schedule!F1531,Teams!E:E,0),1),INDEX(Teams!G:K,MATCH(Schedule!F1531,Teams!K:K,0),1))</f>
        <v>#N/A</v>
      </c>
      <c r="M1531" t="e">
        <f>IFERROR(INDEX(Teams!A:E,MATCH(Schedule!H1531,Teams!E:E,0),1),INDEX(Teams!G:K,MATCH(Schedule!H1531,Teams!K:K,0),1))</f>
        <v>#N/A</v>
      </c>
    </row>
    <row r="1532" spans="1:13">
      <c r="A1532">
        <v>1531</v>
      </c>
      <c r="B1532" t="e">
        <f t="shared" si="46"/>
        <v>#N/A</v>
      </c>
      <c r="C1532" s="38">
        <v>36371</v>
      </c>
      <c r="D1532" t="s">
        <v>170</v>
      </c>
      <c r="E1532" t="s">
        <v>1518</v>
      </c>
      <c r="J1532" t="str">
        <f t="shared" si="47"/>
        <v/>
      </c>
      <c r="L1532" t="e">
        <f>IFERROR(INDEX(Teams!A:E,MATCH(Schedule!F1532,Teams!E:E,0),1),INDEX(Teams!G:K,MATCH(Schedule!F1532,Teams!K:K,0),1))</f>
        <v>#N/A</v>
      </c>
      <c r="M1532" t="e">
        <f>IFERROR(INDEX(Teams!A:E,MATCH(Schedule!H1532,Teams!E:E,0),1),INDEX(Teams!G:K,MATCH(Schedule!H1532,Teams!K:K,0),1))</f>
        <v>#N/A</v>
      </c>
    </row>
    <row r="1533" spans="1:13">
      <c r="A1533">
        <v>1532</v>
      </c>
      <c r="B1533" t="e">
        <f t="shared" si="46"/>
        <v>#N/A</v>
      </c>
      <c r="C1533" s="38">
        <v>36371</v>
      </c>
      <c r="D1533" t="s">
        <v>122</v>
      </c>
      <c r="E1533" t="s">
        <v>1519</v>
      </c>
      <c r="J1533" t="str">
        <f t="shared" si="47"/>
        <v/>
      </c>
      <c r="L1533" t="e">
        <f>IFERROR(INDEX(Teams!A:E,MATCH(Schedule!F1533,Teams!E:E,0),1),INDEX(Teams!G:K,MATCH(Schedule!F1533,Teams!K:K,0),1))</f>
        <v>#N/A</v>
      </c>
      <c r="M1533" t="e">
        <f>IFERROR(INDEX(Teams!A:E,MATCH(Schedule!H1533,Teams!E:E,0),1),INDEX(Teams!G:K,MATCH(Schedule!H1533,Teams!K:K,0),1))</f>
        <v>#N/A</v>
      </c>
    </row>
    <row r="1534" spans="1:13">
      <c r="A1534">
        <v>1533</v>
      </c>
      <c r="B1534" t="e">
        <f t="shared" si="46"/>
        <v>#N/A</v>
      </c>
      <c r="C1534" s="38">
        <v>36371</v>
      </c>
      <c r="D1534" t="s">
        <v>14</v>
      </c>
      <c r="E1534" t="s">
        <v>1520</v>
      </c>
      <c r="J1534" t="str">
        <f t="shared" si="47"/>
        <v/>
      </c>
      <c r="L1534" t="e">
        <f>IFERROR(INDEX(Teams!A:E,MATCH(Schedule!F1534,Teams!E:E,0),1),INDEX(Teams!G:K,MATCH(Schedule!F1534,Teams!K:K,0),1))</f>
        <v>#N/A</v>
      </c>
      <c r="M1534" t="e">
        <f>IFERROR(INDEX(Teams!A:E,MATCH(Schedule!H1534,Teams!E:E,0),1),INDEX(Teams!G:K,MATCH(Schedule!H1534,Teams!K:K,0),1))</f>
        <v>#N/A</v>
      </c>
    </row>
    <row r="1535" spans="1:13">
      <c r="A1535">
        <v>1534</v>
      </c>
      <c r="B1535" t="e">
        <f t="shared" si="46"/>
        <v>#N/A</v>
      </c>
      <c r="C1535" s="38">
        <v>36371</v>
      </c>
      <c r="D1535" t="s">
        <v>16</v>
      </c>
      <c r="E1535" t="s">
        <v>1521</v>
      </c>
      <c r="J1535" t="str">
        <f t="shared" si="47"/>
        <v/>
      </c>
      <c r="L1535" t="e">
        <f>IFERROR(INDEX(Teams!A:E,MATCH(Schedule!F1535,Teams!E:E,0),1),INDEX(Teams!G:K,MATCH(Schedule!F1535,Teams!K:K,0),1))</f>
        <v>#N/A</v>
      </c>
      <c r="M1535" t="e">
        <f>IFERROR(INDEX(Teams!A:E,MATCH(Schedule!H1535,Teams!E:E,0),1),INDEX(Teams!G:K,MATCH(Schedule!H1535,Teams!K:K,0),1))</f>
        <v>#N/A</v>
      </c>
    </row>
    <row r="1536" spans="1:13">
      <c r="A1536">
        <v>1535</v>
      </c>
      <c r="B1536" t="e">
        <f t="shared" si="46"/>
        <v>#N/A</v>
      </c>
      <c r="C1536" s="38">
        <v>36371</v>
      </c>
      <c r="D1536" t="s">
        <v>22</v>
      </c>
      <c r="E1536" t="s">
        <v>1522</v>
      </c>
      <c r="J1536" t="str">
        <f t="shared" si="47"/>
        <v/>
      </c>
      <c r="L1536" t="e">
        <f>IFERROR(INDEX(Teams!A:E,MATCH(Schedule!F1536,Teams!E:E,0),1),INDEX(Teams!G:K,MATCH(Schedule!F1536,Teams!K:K,0),1))</f>
        <v>#N/A</v>
      </c>
      <c r="M1536" t="e">
        <f>IFERROR(INDEX(Teams!A:E,MATCH(Schedule!H1536,Teams!E:E,0),1),INDEX(Teams!G:K,MATCH(Schedule!H1536,Teams!K:K,0),1))</f>
        <v>#N/A</v>
      </c>
    </row>
    <row r="1537" spans="1:13">
      <c r="A1537">
        <v>1536</v>
      </c>
      <c r="B1537" t="e">
        <f t="shared" si="46"/>
        <v>#N/A</v>
      </c>
      <c r="C1537" s="38">
        <v>36372</v>
      </c>
      <c r="D1537" t="s">
        <v>4</v>
      </c>
      <c r="E1537" t="s">
        <v>1523</v>
      </c>
      <c r="J1537" t="str">
        <f t="shared" si="47"/>
        <v/>
      </c>
      <c r="L1537" t="e">
        <f>IFERROR(INDEX(Teams!A:E,MATCH(Schedule!F1537,Teams!E:E,0),1),INDEX(Teams!G:K,MATCH(Schedule!F1537,Teams!K:K,0),1))</f>
        <v>#N/A</v>
      </c>
      <c r="M1537" t="e">
        <f>IFERROR(INDEX(Teams!A:E,MATCH(Schedule!H1537,Teams!E:E,0),1),INDEX(Teams!G:K,MATCH(Schedule!H1537,Teams!K:K,0),1))</f>
        <v>#N/A</v>
      </c>
    </row>
    <row r="1538" spans="1:13">
      <c r="A1538">
        <v>1537</v>
      </c>
      <c r="B1538" t="e">
        <f t="shared" si="46"/>
        <v>#N/A</v>
      </c>
      <c r="C1538" s="38">
        <v>36372</v>
      </c>
      <c r="D1538" t="s">
        <v>118</v>
      </c>
      <c r="E1538" t="s">
        <v>1524</v>
      </c>
      <c r="J1538" t="str">
        <f t="shared" si="47"/>
        <v/>
      </c>
      <c r="L1538" t="e">
        <f>IFERROR(INDEX(Teams!A:E,MATCH(Schedule!F1538,Teams!E:E,0),1),INDEX(Teams!G:K,MATCH(Schedule!F1538,Teams!K:K,0),1))</f>
        <v>#N/A</v>
      </c>
      <c r="M1538" t="e">
        <f>IFERROR(INDEX(Teams!A:E,MATCH(Schedule!H1538,Teams!E:E,0),1),INDEX(Teams!G:K,MATCH(Schedule!H1538,Teams!K:K,0),1))</f>
        <v>#N/A</v>
      </c>
    </row>
    <row r="1539" spans="1:13">
      <c r="A1539">
        <v>1538</v>
      </c>
      <c r="B1539" t="e">
        <f t="shared" ref="B1539:B1602" si="48">TEXT(C1539,"yyyymmdd")&amp;"_"&amp;L1539&amp;"@"&amp;M1539</f>
        <v>#N/A</v>
      </c>
      <c r="C1539" s="38">
        <v>36372</v>
      </c>
      <c r="D1539" t="s">
        <v>6</v>
      </c>
      <c r="E1539" t="s">
        <v>1525</v>
      </c>
      <c r="J1539" t="str">
        <f t="shared" ref="J1539:J1602" si="49">IF(I1539&gt;G1539,"W",IF(I1539=G1539,"","L"))</f>
        <v/>
      </c>
      <c r="L1539" t="e">
        <f>IFERROR(INDEX(Teams!A:E,MATCH(Schedule!F1539,Teams!E:E,0),1),INDEX(Teams!G:K,MATCH(Schedule!F1539,Teams!K:K,0),1))</f>
        <v>#N/A</v>
      </c>
      <c r="M1539" t="e">
        <f>IFERROR(INDEX(Teams!A:E,MATCH(Schedule!H1539,Teams!E:E,0),1),INDEX(Teams!G:K,MATCH(Schedule!H1539,Teams!K:K,0),1))</f>
        <v>#N/A</v>
      </c>
    </row>
    <row r="1540" spans="1:13">
      <c r="A1540">
        <v>1539</v>
      </c>
      <c r="B1540" t="e">
        <f t="shared" si="48"/>
        <v>#N/A</v>
      </c>
      <c r="C1540" s="38">
        <v>36372</v>
      </c>
      <c r="D1540" t="s">
        <v>25</v>
      </c>
      <c r="E1540" t="s">
        <v>1526</v>
      </c>
      <c r="J1540" t="str">
        <f t="shared" si="49"/>
        <v/>
      </c>
      <c r="L1540" t="e">
        <f>IFERROR(INDEX(Teams!A:E,MATCH(Schedule!F1540,Teams!E:E,0),1),INDEX(Teams!G:K,MATCH(Schedule!F1540,Teams!K:K,0),1))</f>
        <v>#N/A</v>
      </c>
      <c r="M1540" t="e">
        <f>IFERROR(INDEX(Teams!A:E,MATCH(Schedule!H1540,Teams!E:E,0),1),INDEX(Teams!G:K,MATCH(Schedule!H1540,Teams!K:K,0),1))</f>
        <v>#N/A</v>
      </c>
    </row>
    <row r="1541" spans="1:13">
      <c r="A1541">
        <v>1540</v>
      </c>
      <c r="B1541" t="e">
        <f t="shared" si="48"/>
        <v>#N/A</v>
      </c>
      <c r="C1541" s="38">
        <v>36372</v>
      </c>
      <c r="D1541" t="s">
        <v>8</v>
      </c>
      <c r="E1541" t="s">
        <v>1527</v>
      </c>
      <c r="J1541" t="str">
        <f t="shared" si="49"/>
        <v/>
      </c>
      <c r="L1541" t="e">
        <f>IFERROR(INDEX(Teams!A:E,MATCH(Schedule!F1541,Teams!E:E,0),1),INDEX(Teams!G:K,MATCH(Schedule!F1541,Teams!K:K,0),1))</f>
        <v>#N/A</v>
      </c>
      <c r="M1541" t="e">
        <f>IFERROR(INDEX(Teams!A:E,MATCH(Schedule!H1541,Teams!E:E,0),1),INDEX(Teams!G:K,MATCH(Schedule!H1541,Teams!K:K,0),1))</f>
        <v>#N/A</v>
      </c>
    </row>
    <row r="1542" spans="1:13">
      <c r="A1542">
        <v>1541</v>
      </c>
      <c r="B1542" t="e">
        <f t="shared" si="48"/>
        <v>#N/A</v>
      </c>
      <c r="C1542" s="38">
        <v>36372</v>
      </c>
      <c r="D1542" t="s">
        <v>113</v>
      </c>
      <c r="E1542" t="s">
        <v>1528</v>
      </c>
      <c r="J1542" t="str">
        <f t="shared" si="49"/>
        <v/>
      </c>
      <c r="L1542" t="e">
        <f>IFERROR(INDEX(Teams!A:E,MATCH(Schedule!F1542,Teams!E:E,0),1),INDEX(Teams!G:K,MATCH(Schedule!F1542,Teams!K:K,0),1))</f>
        <v>#N/A</v>
      </c>
      <c r="M1542" t="e">
        <f>IFERROR(INDEX(Teams!A:E,MATCH(Schedule!H1542,Teams!E:E,0),1),INDEX(Teams!G:K,MATCH(Schedule!H1542,Teams!K:K,0),1))</f>
        <v>#N/A</v>
      </c>
    </row>
    <row r="1543" spans="1:13">
      <c r="A1543">
        <v>1542</v>
      </c>
      <c r="B1543" t="e">
        <f t="shared" si="48"/>
        <v>#N/A</v>
      </c>
      <c r="C1543" s="38">
        <v>36372</v>
      </c>
      <c r="D1543" t="s">
        <v>130</v>
      </c>
      <c r="E1543" t="s">
        <v>1529</v>
      </c>
      <c r="J1543" t="str">
        <f t="shared" si="49"/>
        <v/>
      </c>
      <c r="L1543" t="e">
        <f>IFERROR(INDEX(Teams!A:E,MATCH(Schedule!F1543,Teams!E:E,0),1),INDEX(Teams!G:K,MATCH(Schedule!F1543,Teams!K:K,0),1))</f>
        <v>#N/A</v>
      </c>
      <c r="M1543" t="e">
        <f>IFERROR(INDEX(Teams!A:E,MATCH(Schedule!H1543,Teams!E:E,0),1),INDEX(Teams!G:K,MATCH(Schedule!H1543,Teams!K:K,0),1))</f>
        <v>#N/A</v>
      </c>
    </row>
    <row r="1544" spans="1:13">
      <c r="A1544">
        <v>1543</v>
      </c>
      <c r="B1544" t="e">
        <f t="shared" si="48"/>
        <v>#N/A</v>
      </c>
      <c r="C1544" s="38">
        <v>36372</v>
      </c>
      <c r="D1544" t="s">
        <v>18</v>
      </c>
      <c r="E1544" t="s">
        <v>1530</v>
      </c>
      <c r="J1544" t="str">
        <f t="shared" si="49"/>
        <v/>
      </c>
      <c r="L1544" t="e">
        <f>IFERROR(INDEX(Teams!A:E,MATCH(Schedule!F1544,Teams!E:E,0),1),INDEX(Teams!G:K,MATCH(Schedule!F1544,Teams!K:K,0),1))</f>
        <v>#N/A</v>
      </c>
      <c r="M1544" t="e">
        <f>IFERROR(INDEX(Teams!A:E,MATCH(Schedule!H1544,Teams!E:E,0),1),INDEX(Teams!G:K,MATCH(Schedule!H1544,Teams!K:K,0),1))</f>
        <v>#N/A</v>
      </c>
    </row>
    <row r="1545" spans="1:13">
      <c r="A1545">
        <v>1544</v>
      </c>
      <c r="B1545" t="e">
        <f t="shared" si="48"/>
        <v>#N/A</v>
      </c>
      <c r="C1545" s="38">
        <v>36372</v>
      </c>
      <c r="D1545" t="s">
        <v>12</v>
      </c>
      <c r="E1545" t="s">
        <v>1531</v>
      </c>
      <c r="J1545" t="str">
        <f t="shared" si="49"/>
        <v/>
      </c>
      <c r="L1545" t="e">
        <f>IFERROR(INDEX(Teams!A:E,MATCH(Schedule!F1545,Teams!E:E,0),1),INDEX(Teams!G:K,MATCH(Schedule!F1545,Teams!K:K,0),1))</f>
        <v>#N/A</v>
      </c>
      <c r="M1545" t="e">
        <f>IFERROR(INDEX(Teams!A:E,MATCH(Schedule!H1545,Teams!E:E,0),1),INDEX(Teams!G:K,MATCH(Schedule!H1545,Teams!K:K,0),1))</f>
        <v>#N/A</v>
      </c>
    </row>
    <row r="1546" spans="1:13">
      <c r="A1546">
        <v>1545</v>
      </c>
      <c r="B1546" t="e">
        <f t="shared" si="48"/>
        <v>#N/A</v>
      </c>
      <c r="C1546" s="38">
        <v>36372</v>
      </c>
      <c r="D1546" t="s">
        <v>0</v>
      </c>
      <c r="E1546" t="s">
        <v>1532</v>
      </c>
      <c r="J1546" t="str">
        <f t="shared" si="49"/>
        <v/>
      </c>
      <c r="L1546" t="e">
        <f>IFERROR(INDEX(Teams!A:E,MATCH(Schedule!F1546,Teams!E:E,0),1),INDEX(Teams!G:K,MATCH(Schedule!F1546,Teams!K:K,0),1))</f>
        <v>#N/A</v>
      </c>
      <c r="M1546" t="e">
        <f>IFERROR(INDEX(Teams!A:E,MATCH(Schedule!H1546,Teams!E:E,0),1),INDEX(Teams!G:K,MATCH(Schedule!H1546,Teams!K:K,0),1))</f>
        <v>#N/A</v>
      </c>
    </row>
    <row r="1547" spans="1:13">
      <c r="A1547">
        <v>1546</v>
      </c>
      <c r="B1547" t="e">
        <f t="shared" si="48"/>
        <v>#N/A</v>
      </c>
      <c r="C1547" s="38">
        <v>36372</v>
      </c>
      <c r="D1547" t="s">
        <v>170</v>
      </c>
      <c r="E1547" t="s">
        <v>1533</v>
      </c>
      <c r="J1547" t="str">
        <f t="shared" si="49"/>
        <v/>
      </c>
      <c r="L1547" t="e">
        <f>IFERROR(INDEX(Teams!A:E,MATCH(Schedule!F1547,Teams!E:E,0),1),INDEX(Teams!G:K,MATCH(Schedule!F1547,Teams!K:K,0),1))</f>
        <v>#N/A</v>
      </c>
      <c r="M1547" t="e">
        <f>IFERROR(INDEX(Teams!A:E,MATCH(Schedule!H1547,Teams!E:E,0),1),INDEX(Teams!G:K,MATCH(Schedule!H1547,Teams!K:K,0),1))</f>
        <v>#N/A</v>
      </c>
    </row>
    <row r="1548" spans="1:13">
      <c r="A1548">
        <v>1547</v>
      </c>
      <c r="B1548" t="e">
        <f t="shared" si="48"/>
        <v>#N/A</v>
      </c>
      <c r="C1548" s="38">
        <v>36372</v>
      </c>
      <c r="D1548" t="s">
        <v>122</v>
      </c>
      <c r="E1548" t="s">
        <v>1534</v>
      </c>
      <c r="J1548" t="str">
        <f t="shared" si="49"/>
        <v/>
      </c>
      <c r="L1548" t="e">
        <f>IFERROR(INDEX(Teams!A:E,MATCH(Schedule!F1548,Teams!E:E,0),1),INDEX(Teams!G:K,MATCH(Schedule!F1548,Teams!K:K,0),1))</f>
        <v>#N/A</v>
      </c>
      <c r="M1548" t="e">
        <f>IFERROR(INDEX(Teams!A:E,MATCH(Schedule!H1548,Teams!E:E,0),1),INDEX(Teams!G:K,MATCH(Schedule!H1548,Teams!K:K,0),1))</f>
        <v>#N/A</v>
      </c>
    </row>
    <row r="1549" spans="1:13">
      <c r="A1549">
        <v>1548</v>
      </c>
      <c r="B1549" t="e">
        <f t="shared" si="48"/>
        <v>#N/A</v>
      </c>
      <c r="C1549" s="38">
        <v>36372</v>
      </c>
      <c r="D1549" t="s">
        <v>14</v>
      </c>
      <c r="E1549" t="s">
        <v>1535</v>
      </c>
      <c r="J1549" t="str">
        <f t="shared" si="49"/>
        <v/>
      </c>
      <c r="L1549" t="e">
        <f>IFERROR(INDEX(Teams!A:E,MATCH(Schedule!F1549,Teams!E:E,0),1),INDEX(Teams!G:K,MATCH(Schedule!F1549,Teams!K:K,0),1))</f>
        <v>#N/A</v>
      </c>
      <c r="M1549" t="e">
        <f>IFERROR(INDEX(Teams!A:E,MATCH(Schedule!H1549,Teams!E:E,0),1),INDEX(Teams!G:K,MATCH(Schedule!H1549,Teams!K:K,0),1))</f>
        <v>#N/A</v>
      </c>
    </row>
    <row r="1550" spans="1:13">
      <c r="A1550">
        <v>1549</v>
      </c>
      <c r="B1550" t="e">
        <f t="shared" si="48"/>
        <v>#N/A</v>
      </c>
      <c r="C1550" s="38">
        <v>36372</v>
      </c>
      <c r="D1550" t="s">
        <v>16</v>
      </c>
      <c r="E1550" t="s">
        <v>1536</v>
      </c>
      <c r="J1550" t="str">
        <f t="shared" si="49"/>
        <v/>
      </c>
      <c r="L1550" t="e">
        <f>IFERROR(INDEX(Teams!A:E,MATCH(Schedule!F1550,Teams!E:E,0),1),INDEX(Teams!G:K,MATCH(Schedule!F1550,Teams!K:K,0),1))</f>
        <v>#N/A</v>
      </c>
      <c r="M1550" t="e">
        <f>IFERROR(INDEX(Teams!A:E,MATCH(Schedule!H1550,Teams!E:E,0),1),INDEX(Teams!G:K,MATCH(Schedule!H1550,Teams!K:K,0),1))</f>
        <v>#N/A</v>
      </c>
    </row>
    <row r="1551" spans="1:13">
      <c r="A1551">
        <v>1550</v>
      </c>
      <c r="B1551" t="e">
        <f t="shared" si="48"/>
        <v>#N/A</v>
      </c>
      <c r="C1551" s="38">
        <v>36372</v>
      </c>
      <c r="D1551" t="s">
        <v>22</v>
      </c>
      <c r="E1551" t="s">
        <v>121</v>
      </c>
      <c r="J1551" t="str">
        <f t="shared" si="49"/>
        <v/>
      </c>
      <c r="L1551" t="e">
        <f>IFERROR(INDEX(Teams!A:E,MATCH(Schedule!F1551,Teams!E:E,0),1),INDEX(Teams!G:K,MATCH(Schedule!F1551,Teams!K:K,0),1))</f>
        <v>#N/A</v>
      </c>
      <c r="M1551" t="e">
        <f>IFERROR(INDEX(Teams!A:E,MATCH(Schedule!H1551,Teams!E:E,0),1),INDEX(Teams!G:K,MATCH(Schedule!H1551,Teams!K:K,0),1))</f>
        <v>#N/A</v>
      </c>
    </row>
    <row r="1552" spans="1:13">
      <c r="A1552">
        <v>1551</v>
      </c>
      <c r="B1552" t="e">
        <f t="shared" si="48"/>
        <v>#N/A</v>
      </c>
      <c r="C1552" s="38">
        <v>36373</v>
      </c>
      <c r="D1552" t="s">
        <v>4</v>
      </c>
      <c r="E1552" t="s">
        <v>1537</v>
      </c>
      <c r="J1552" t="str">
        <f t="shared" si="49"/>
        <v/>
      </c>
      <c r="L1552" t="e">
        <f>IFERROR(INDEX(Teams!A:E,MATCH(Schedule!F1552,Teams!E:E,0),1),INDEX(Teams!G:K,MATCH(Schedule!F1552,Teams!K:K,0),1))</f>
        <v>#N/A</v>
      </c>
      <c r="M1552" t="e">
        <f>IFERROR(INDEX(Teams!A:E,MATCH(Schedule!H1552,Teams!E:E,0),1),INDEX(Teams!G:K,MATCH(Schedule!H1552,Teams!K:K,0),1))</f>
        <v>#N/A</v>
      </c>
    </row>
    <row r="1553" spans="1:13">
      <c r="A1553">
        <v>1552</v>
      </c>
      <c r="B1553" t="e">
        <f t="shared" si="48"/>
        <v>#N/A</v>
      </c>
      <c r="C1553" s="38">
        <v>36373</v>
      </c>
      <c r="D1553" t="s">
        <v>118</v>
      </c>
      <c r="E1553" t="s">
        <v>1538</v>
      </c>
      <c r="J1553" t="str">
        <f t="shared" si="49"/>
        <v/>
      </c>
      <c r="L1553" t="e">
        <f>IFERROR(INDEX(Teams!A:E,MATCH(Schedule!F1553,Teams!E:E,0),1),INDEX(Teams!G:K,MATCH(Schedule!F1553,Teams!K:K,0),1))</f>
        <v>#N/A</v>
      </c>
      <c r="M1553" t="e">
        <f>IFERROR(INDEX(Teams!A:E,MATCH(Schedule!H1553,Teams!E:E,0),1),INDEX(Teams!G:K,MATCH(Schedule!H1553,Teams!K:K,0),1))</f>
        <v>#N/A</v>
      </c>
    </row>
    <row r="1554" spans="1:13">
      <c r="A1554">
        <v>1553</v>
      </c>
      <c r="B1554" t="e">
        <f t="shared" si="48"/>
        <v>#N/A</v>
      </c>
      <c r="C1554" s="38">
        <v>36373</v>
      </c>
      <c r="D1554" t="s">
        <v>6</v>
      </c>
      <c r="E1554" t="s">
        <v>1539</v>
      </c>
      <c r="J1554" t="str">
        <f t="shared" si="49"/>
        <v/>
      </c>
      <c r="L1554" t="e">
        <f>IFERROR(INDEX(Teams!A:E,MATCH(Schedule!F1554,Teams!E:E,0),1),INDEX(Teams!G:K,MATCH(Schedule!F1554,Teams!K:K,0),1))</f>
        <v>#N/A</v>
      </c>
      <c r="M1554" t="e">
        <f>IFERROR(INDEX(Teams!A:E,MATCH(Schedule!H1554,Teams!E:E,0),1),INDEX(Teams!G:K,MATCH(Schedule!H1554,Teams!K:K,0),1))</f>
        <v>#N/A</v>
      </c>
    </row>
    <row r="1555" spans="1:13">
      <c r="A1555">
        <v>1554</v>
      </c>
      <c r="B1555" t="e">
        <f t="shared" si="48"/>
        <v>#N/A</v>
      </c>
      <c r="C1555" s="38">
        <v>36373</v>
      </c>
      <c r="D1555" t="s">
        <v>25</v>
      </c>
      <c r="E1555" t="s">
        <v>781</v>
      </c>
      <c r="J1555" t="str">
        <f t="shared" si="49"/>
        <v/>
      </c>
      <c r="L1555" t="e">
        <f>IFERROR(INDEX(Teams!A:E,MATCH(Schedule!F1555,Teams!E:E,0),1),INDEX(Teams!G:K,MATCH(Schedule!F1555,Teams!K:K,0),1))</f>
        <v>#N/A</v>
      </c>
      <c r="M1555" t="e">
        <f>IFERROR(INDEX(Teams!A:E,MATCH(Schedule!H1555,Teams!E:E,0),1),INDEX(Teams!G:K,MATCH(Schedule!H1555,Teams!K:K,0),1))</f>
        <v>#N/A</v>
      </c>
    </row>
    <row r="1556" spans="1:13">
      <c r="A1556">
        <v>1555</v>
      </c>
      <c r="B1556" t="e">
        <f t="shared" si="48"/>
        <v>#N/A</v>
      </c>
      <c r="C1556" s="38">
        <v>36373</v>
      </c>
      <c r="D1556" t="s">
        <v>8</v>
      </c>
      <c r="E1556" t="s">
        <v>1540</v>
      </c>
      <c r="J1556" t="str">
        <f t="shared" si="49"/>
        <v/>
      </c>
      <c r="L1556" t="e">
        <f>IFERROR(INDEX(Teams!A:E,MATCH(Schedule!F1556,Teams!E:E,0),1),INDEX(Teams!G:K,MATCH(Schedule!F1556,Teams!K:K,0),1))</f>
        <v>#N/A</v>
      </c>
      <c r="M1556" t="e">
        <f>IFERROR(INDEX(Teams!A:E,MATCH(Schedule!H1556,Teams!E:E,0),1),INDEX(Teams!G:K,MATCH(Schedule!H1556,Teams!K:K,0),1))</f>
        <v>#N/A</v>
      </c>
    </row>
    <row r="1557" spans="1:13">
      <c r="A1557">
        <v>1556</v>
      </c>
      <c r="B1557" t="e">
        <f t="shared" si="48"/>
        <v>#N/A</v>
      </c>
      <c r="C1557" s="38">
        <v>36373</v>
      </c>
      <c r="D1557" t="s">
        <v>113</v>
      </c>
      <c r="E1557" t="s">
        <v>1541</v>
      </c>
      <c r="J1557" t="str">
        <f t="shared" si="49"/>
        <v/>
      </c>
      <c r="L1557" t="e">
        <f>IFERROR(INDEX(Teams!A:E,MATCH(Schedule!F1557,Teams!E:E,0),1),INDEX(Teams!G:K,MATCH(Schedule!F1557,Teams!K:K,0),1))</f>
        <v>#N/A</v>
      </c>
      <c r="M1557" t="e">
        <f>IFERROR(INDEX(Teams!A:E,MATCH(Schedule!H1557,Teams!E:E,0),1),INDEX(Teams!G:K,MATCH(Schedule!H1557,Teams!K:K,0),1))</f>
        <v>#N/A</v>
      </c>
    </row>
    <row r="1558" spans="1:13">
      <c r="A1558">
        <v>1557</v>
      </c>
      <c r="B1558" t="e">
        <f t="shared" si="48"/>
        <v>#N/A</v>
      </c>
      <c r="C1558" s="38">
        <v>36373</v>
      </c>
      <c r="D1558" t="s">
        <v>130</v>
      </c>
      <c r="E1558" t="s">
        <v>1542</v>
      </c>
      <c r="J1558" t="str">
        <f t="shared" si="49"/>
        <v/>
      </c>
      <c r="L1558" t="e">
        <f>IFERROR(INDEX(Teams!A:E,MATCH(Schedule!F1558,Teams!E:E,0),1),INDEX(Teams!G:K,MATCH(Schedule!F1558,Teams!K:K,0),1))</f>
        <v>#N/A</v>
      </c>
      <c r="M1558" t="e">
        <f>IFERROR(INDEX(Teams!A:E,MATCH(Schedule!H1558,Teams!E:E,0),1),INDEX(Teams!G:K,MATCH(Schedule!H1558,Teams!K:K,0),1))</f>
        <v>#N/A</v>
      </c>
    </row>
    <row r="1559" spans="1:13">
      <c r="A1559">
        <v>1558</v>
      </c>
      <c r="B1559" t="e">
        <f t="shared" si="48"/>
        <v>#N/A</v>
      </c>
      <c r="C1559" s="38">
        <v>36373</v>
      </c>
      <c r="D1559" t="s">
        <v>18</v>
      </c>
      <c r="E1559" t="s">
        <v>1515</v>
      </c>
      <c r="J1559" t="str">
        <f t="shared" si="49"/>
        <v/>
      </c>
      <c r="L1559" t="e">
        <f>IFERROR(INDEX(Teams!A:E,MATCH(Schedule!F1559,Teams!E:E,0),1),INDEX(Teams!G:K,MATCH(Schedule!F1559,Teams!K:K,0),1))</f>
        <v>#N/A</v>
      </c>
      <c r="M1559" t="e">
        <f>IFERROR(INDEX(Teams!A:E,MATCH(Schedule!H1559,Teams!E:E,0),1),INDEX(Teams!G:K,MATCH(Schedule!H1559,Teams!K:K,0),1))</f>
        <v>#N/A</v>
      </c>
    </row>
    <row r="1560" spans="1:13">
      <c r="A1560">
        <v>1559</v>
      </c>
      <c r="B1560" t="e">
        <f t="shared" si="48"/>
        <v>#N/A</v>
      </c>
      <c r="C1560" s="38">
        <v>36373</v>
      </c>
      <c r="D1560" t="s">
        <v>12</v>
      </c>
      <c r="E1560" t="s">
        <v>1543</v>
      </c>
      <c r="J1560" t="str">
        <f t="shared" si="49"/>
        <v/>
      </c>
      <c r="L1560" t="e">
        <f>IFERROR(INDEX(Teams!A:E,MATCH(Schedule!F1560,Teams!E:E,0),1),INDEX(Teams!G:K,MATCH(Schedule!F1560,Teams!K:K,0),1))</f>
        <v>#N/A</v>
      </c>
      <c r="M1560" t="e">
        <f>IFERROR(INDEX(Teams!A:E,MATCH(Schedule!H1560,Teams!E:E,0),1),INDEX(Teams!G:K,MATCH(Schedule!H1560,Teams!K:K,0),1))</f>
        <v>#N/A</v>
      </c>
    </row>
    <row r="1561" spans="1:13">
      <c r="A1561">
        <v>1560</v>
      </c>
      <c r="B1561" t="e">
        <f t="shared" si="48"/>
        <v>#N/A</v>
      </c>
      <c r="C1561" s="38">
        <v>36373</v>
      </c>
      <c r="D1561" t="s">
        <v>0</v>
      </c>
      <c r="E1561" t="s">
        <v>1544</v>
      </c>
      <c r="J1561" t="str">
        <f t="shared" si="49"/>
        <v/>
      </c>
      <c r="L1561" t="e">
        <f>IFERROR(INDEX(Teams!A:E,MATCH(Schedule!F1561,Teams!E:E,0),1),INDEX(Teams!G:K,MATCH(Schedule!F1561,Teams!K:K,0),1))</f>
        <v>#N/A</v>
      </c>
      <c r="M1561" t="e">
        <f>IFERROR(INDEX(Teams!A:E,MATCH(Schedule!H1561,Teams!E:E,0),1),INDEX(Teams!G:K,MATCH(Schedule!H1561,Teams!K:K,0),1))</f>
        <v>#N/A</v>
      </c>
    </row>
    <row r="1562" spans="1:13">
      <c r="A1562">
        <v>1561</v>
      </c>
      <c r="B1562" t="e">
        <f t="shared" si="48"/>
        <v>#N/A</v>
      </c>
      <c r="C1562" s="38">
        <v>36373</v>
      </c>
      <c r="D1562" t="s">
        <v>170</v>
      </c>
      <c r="E1562" t="s">
        <v>1545</v>
      </c>
      <c r="J1562" t="str">
        <f t="shared" si="49"/>
        <v/>
      </c>
      <c r="L1562" t="e">
        <f>IFERROR(INDEX(Teams!A:E,MATCH(Schedule!F1562,Teams!E:E,0),1),INDEX(Teams!G:K,MATCH(Schedule!F1562,Teams!K:K,0),1))</f>
        <v>#N/A</v>
      </c>
      <c r="M1562" t="e">
        <f>IFERROR(INDEX(Teams!A:E,MATCH(Schedule!H1562,Teams!E:E,0),1),INDEX(Teams!G:K,MATCH(Schedule!H1562,Teams!K:K,0),1))</f>
        <v>#N/A</v>
      </c>
    </row>
    <row r="1563" spans="1:13">
      <c r="A1563">
        <v>1562</v>
      </c>
      <c r="B1563" t="e">
        <f t="shared" si="48"/>
        <v>#N/A</v>
      </c>
      <c r="C1563" s="38">
        <v>36373</v>
      </c>
      <c r="D1563" t="s">
        <v>122</v>
      </c>
      <c r="E1563" t="s">
        <v>1546</v>
      </c>
      <c r="J1563" t="str">
        <f t="shared" si="49"/>
        <v/>
      </c>
      <c r="L1563" t="e">
        <f>IFERROR(INDEX(Teams!A:E,MATCH(Schedule!F1563,Teams!E:E,0),1),INDEX(Teams!G:K,MATCH(Schedule!F1563,Teams!K:K,0),1))</f>
        <v>#N/A</v>
      </c>
      <c r="M1563" t="e">
        <f>IFERROR(INDEX(Teams!A:E,MATCH(Schedule!H1563,Teams!E:E,0),1),INDEX(Teams!G:K,MATCH(Schedule!H1563,Teams!K:K,0),1))</f>
        <v>#N/A</v>
      </c>
    </row>
    <row r="1564" spans="1:13">
      <c r="A1564">
        <v>1563</v>
      </c>
      <c r="B1564" t="e">
        <f t="shared" si="48"/>
        <v>#N/A</v>
      </c>
      <c r="C1564" s="38">
        <v>36373</v>
      </c>
      <c r="D1564" t="s">
        <v>14</v>
      </c>
      <c r="E1564" t="s">
        <v>1547</v>
      </c>
      <c r="J1564" t="str">
        <f t="shared" si="49"/>
        <v/>
      </c>
      <c r="L1564" t="e">
        <f>IFERROR(INDEX(Teams!A:E,MATCH(Schedule!F1564,Teams!E:E,0),1),INDEX(Teams!G:K,MATCH(Schedule!F1564,Teams!K:K,0),1))</f>
        <v>#N/A</v>
      </c>
      <c r="M1564" t="e">
        <f>IFERROR(INDEX(Teams!A:E,MATCH(Schedule!H1564,Teams!E:E,0),1),INDEX(Teams!G:K,MATCH(Schedule!H1564,Teams!K:K,0),1))</f>
        <v>#N/A</v>
      </c>
    </row>
    <row r="1565" spans="1:13">
      <c r="A1565">
        <v>1564</v>
      </c>
      <c r="B1565" t="e">
        <f t="shared" si="48"/>
        <v>#N/A</v>
      </c>
      <c r="C1565" s="38">
        <v>36373</v>
      </c>
      <c r="D1565" t="s">
        <v>16</v>
      </c>
      <c r="E1565" t="s">
        <v>1548</v>
      </c>
      <c r="J1565" t="str">
        <f t="shared" si="49"/>
        <v/>
      </c>
      <c r="L1565" t="e">
        <f>IFERROR(INDEX(Teams!A:E,MATCH(Schedule!F1565,Teams!E:E,0),1),INDEX(Teams!G:K,MATCH(Schedule!F1565,Teams!K:K,0),1))</f>
        <v>#N/A</v>
      </c>
      <c r="M1565" t="e">
        <f>IFERROR(INDEX(Teams!A:E,MATCH(Schedule!H1565,Teams!E:E,0),1),INDEX(Teams!G:K,MATCH(Schedule!H1565,Teams!K:K,0),1))</f>
        <v>#N/A</v>
      </c>
    </row>
    <row r="1566" spans="1:13">
      <c r="A1566">
        <v>1565</v>
      </c>
      <c r="B1566" t="e">
        <f t="shared" si="48"/>
        <v>#N/A</v>
      </c>
      <c r="C1566" s="38">
        <v>36373</v>
      </c>
      <c r="D1566" t="s">
        <v>22</v>
      </c>
      <c r="E1566" t="s">
        <v>1549</v>
      </c>
      <c r="J1566" t="str">
        <f t="shared" si="49"/>
        <v/>
      </c>
      <c r="L1566" t="e">
        <f>IFERROR(INDEX(Teams!A:E,MATCH(Schedule!F1566,Teams!E:E,0),1),INDEX(Teams!G:K,MATCH(Schedule!F1566,Teams!K:K,0),1))</f>
        <v>#N/A</v>
      </c>
      <c r="M1566" t="e">
        <f>IFERROR(INDEX(Teams!A:E,MATCH(Schedule!H1566,Teams!E:E,0),1),INDEX(Teams!G:K,MATCH(Schedule!H1566,Teams!K:K,0),1))</f>
        <v>#N/A</v>
      </c>
    </row>
    <row r="1567" spans="1:13">
      <c r="A1567">
        <v>1566</v>
      </c>
      <c r="B1567" t="e">
        <f t="shared" si="48"/>
        <v>#N/A</v>
      </c>
      <c r="C1567" s="38">
        <v>36374</v>
      </c>
      <c r="D1567" t="s">
        <v>8</v>
      </c>
      <c r="E1567" t="s">
        <v>1550</v>
      </c>
      <c r="J1567" t="str">
        <f t="shared" si="49"/>
        <v/>
      </c>
      <c r="L1567" t="e">
        <f>IFERROR(INDEX(Teams!A:E,MATCH(Schedule!F1567,Teams!E:E,0),1),INDEX(Teams!G:K,MATCH(Schedule!F1567,Teams!K:K,0),1))</f>
        <v>#N/A</v>
      </c>
      <c r="M1567" t="e">
        <f>IFERROR(INDEX(Teams!A:E,MATCH(Schedule!H1567,Teams!E:E,0),1),INDEX(Teams!G:K,MATCH(Schedule!H1567,Teams!K:K,0),1))</f>
        <v>#N/A</v>
      </c>
    </row>
    <row r="1568" spans="1:13">
      <c r="A1568">
        <v>1567</v>
      </c>
      <c r="B1568" t="e">
        <f t="shared" si="48"/>
        <v>#N/A</v>
      </c>
      <c r="C1568" s="38">
        <v>36374</v>
      </c>
      <c r="D1568" t="s">
        <v>130</v>
      </c>
      <c r="E1568" t="s">
        <v>1551</v>
      </c>
      <c r="J1568" t="str">
        <f t="shared" si="49"/>
        <v/>
      </c>
      <c r="L1568" t="e">
        <f>IFERROR(INDEX(Teams!A:E,MATCH(Schedule!F1568,Teams!E:E,0),1),INDEX(Teams!G:K,MATCH(Schedule!F1568,Teams!K:K,0),1))</f>
        <v>#N/A</v>
      </c>
      <c r="M1568" t="e">
        <f>IFERROR(INDEX(Teams!A:E,MATCH(Schedule!H1568,Teams!E:E,0),1),INDEX(Teams!G:K,MATCH(Schedule!H1568,Teams!K:K,0),1))</f>
        <v>#N/A</v>
      </c>
    </row>
    <row r="1569" spans="1:13">
      <c r="A1569">
        <v>1568</v>
      </c>
      <c r="B1569" t="e">
        <f t="shared" si="48"/>
        <v>#N/A</v>
      </c>
      <c r="C1569" s="38">
        <v>36374</v>
      </c>
      <c r="D1569" t="s">
        <v>25</v>
      </c>
      <c r="E1569" t="s">
        <v>1552</v>
      </c>
      <c r="J1569" t="str">
        <f t="shared" si="49"/>
        <v/>
      </c>
      <c r="L1569" t="e">
        <f>IFERROR(INDEX(Teams!A:E,MATCH(Schedule!F1569,Teams!E:E,0),1),INDEX(Teams!G:K,MATCH(Schedule!F1569,Teams!K:K,0),1))</f>
        <v>#N/A</v>
      </c>
      <c r="M1569" t="e">
        <f>IFERROR(INDEX(Teams!A:E,MATCH(Schedule!H1569,Teams!E:E,0),1),INDEX(Teams!G:K,MATCH(Schedule!H1569,Teams!K:K,0),1))</f>
        <v>#N/A</v>
      </c>
    </row>
    <row r="1570" spans="1:13">
      <c r="A1570">
        <v>1569</v>
      </c>
      <c r="B1570" t="e">
        <f t="shared" si="48"/>
        <v>#N/A</v>
      </c>
      <c r="C1570" s="38">
        <v>36374</v>
      </c>
      <c r="D1570" t="s">
        <v>6</v>
      </c>
      <c r="E1570" t="s">
        <v>1553</v>
      </c>
      <c r="J1570" t="str">
        <f t="shared" si="49"/>
        <v/>
      </c>
      <c r="L1570" t="e">
        <f>IFERROR(INDEX(Teams!A:E,MATCH(Schedule!F1570,Teams!E:E,0),1),INDEX(Teams!G:K,MATCH(Schedule!F1570,Teams!K:K,0),1))</f>
        <v>#N/A</v>
      </c>
      <c r="M1570" t="e">
        <f>IFERROR(INDEX(Teams!A:E,MATCH(Schedule!H1570,Teams!E:E,0),1),INDEX(Teams!G:K,MATCH(Schedule!H1570,Teams!K:K,0),1))</f>
        <v>#N/A</v>
      </c>
    </row>
    <row r="1571" spans="1:13">
      <c r="A1571">
        <v>1570</v>
      </c>
      <c r="B1571" t="e">
        <f t="shared" si="48"/>
        <v>#N/A</v>
      </c>
      <c r="C1571" s="38">
        <v>36374</v>
      </c>
      <c r="D1571" t="s">
        <v>4</v>
      </c>
      <c r="E1571" t="s">
        <v>1554</v>
      </c>
      <c r="J1571" t="str">
        <f t="shared" si="49"/>
        <v/>
      </c>
      <c r="L1571" t="e">
        <f>IFERROR(INDEX(Teams!A:E,MATCH(Schedule!F1571,Teams!E:E,0),1),INDEX(Teams!G:K,MATCH(Schedule!F1571,Teams!K:K,0),1))</f>
        <v>#N/A</v>
      </c>
      <c r="M1571" t="e">
        <f>IFERROR(INDEX(Teams!A:E,MATCH(Schedule!H1571,Teams!E:E,0),1),INDEX(Teams!G:K,MATCH(Schedule!H1571,Teams!K:K,0),1))</f>
        <v>#N/A</v>
      </c>
    </row>
    <row r="1572" spans="1:13">
      <c r="A1572">
        <v>1571</v>
      </c>
      <c r="B1572" t="e">
        <f t="shared" si="48"/>
        <v>#N/A</v>
      </c>
      <c r="C1572" s="38">
        <v>36374</v>
      </c>
      <c r="D1572" t="s">
        <v>115</v>
      </c>
      <c r="E1572" t="s">
        <v>1555</v>
      </c>
      <c r="J1572" t="str">
        <f t="shared" si="49"/>
        <v/>
      </c>
      <c r="L1572" t="e">
        <f>IFERROR(INDEX(Teams!A:E,MATCH(Schedule!F1572,Teams!E:E,0),1),INDEX(Teams!G:K,MATCH(Schedule!F1572,Teams!K:K,0),1))</f>
        <v>#N/A</v>
      </c>
      <c r="M1572" t="e">
        <f>IFERROR(INDEX(Teams!A:E,MATCH(Schedule!H1572,Teams!E:E,0),1),INDEX(Teams!G:K,MATCH(Schedule!H1572,Teams!K:K,0),1))</f>
        <v>#N/A</v>
      </c>
    </row>
    <row r="1573" spans="1:13">
      <c r="A1573">
        <v>1572</v>
      </c>
      <c r="B1573" t="e">
        <f t="shared" si="48"/>
        <v>#N/A</v>
      </c>
      <c r="C1573" s="38">
        <v>36374</v>
      </c>
      <c r="D1573" t="s">
        <v>65</v>
      </c>
      <c r="E1573" t="s">
        <v>1556</v>
      </c>
      <c r="J1573" t="str">
        <f t="shared" si="49"/>
        <v/>
      </c>
      <c r="L1573" t="e">
        <f>IFERROR(INDEX(Teams!A:E,MATCH(Schedule!F1573,Teams!E:E,0),1),INDEX(Teams!G:K,MATCH(Schedule!F1573,Teams!K:K,0),1))</f>
        <v>#N/A</v>
      </c>
      <c r="M1573" t="e">
        <f>IFERROR(INDEX(Teams!A:E,MATCH(Schedule!H1573,Teams!E:E,0),1),INDEX(Teams!G:K,MATCH(Schedule!H1573,Teams!K:K,0),1))</f>
        <v>#N/A</v>
      </c>
    </row>
    <row r="1574" spans="1:13">
      <c r="A1574">
        <v>1573</v>
      </c>
      <c r="B1574" t="e">
        <f t="shared" si="48"/>
        <v>#N/A</v>
      </c>
      <c r="C1574" s="38">
        <v>36374</v>
      </c>
      <c r="D1574" t="s">
        <v>122</v>
      </c>
      <c r="E1574" t="s">
        <v>1557</v>
      </c>
      <c r="J1574" t="str">
        <f t="shared" si="49"/>
        <v/>
      </c>
      <c r="L1574" t="e">
        <f>IFERROR(INDEX(Teams!A:E,MATCH(Schedule!F1574,Teams!E:E,0),1),INDEX(Teams!G:K,MATCH(Schedule!F1574,Teams!K:K,0),1))</f>
        <v>#N/A</v>
      </c>
      <c r="M1574" t="e">
        <f>IFERROR(INDEX(Teams!A:E,MATCH(Schedule!H1574,Teams!E:E,0),1),INDEX(Teams!G:K,MATCH(Schedule!H1574,Teams!K:K,0),1))</f>
        <v>#N/A</v>
      </c>
    </row>
    <row r="1575" spans="1:13">
      <c r="A1575">
        <v>1574</v>
      </c>
      <c r="B1575" t="e">
        <f t="shared" si="48"/>
        <v>#N/A</v>
      </c>
      <c r="C1575" s="38">
        <v>36374</v>
      </c>
      <c r="D1575" t="s">
        <v>170</v>
      </c>
      <c r="E1575" t="s">
        <v>1558</v>
      </c>
      <c r="J1575" t="str">
        <f t="shared" si="49"/>
        <v/>
      </c>
      <c r="L1575" t="e">
        <f>IFERROR(INDEX(Teams!A:E,MATCH(Schedule!F1575,Teams!E:E,0),1),INDEX(Teams!G:K,MATCH(Schedule!F1575,Teams!K:K,0),1))</f>
        <v>#N/A</v>
      </c>
      <c r="M1575" t="e">
        <f>IFERROR(INDEX(Teams!A:E,MATCH(Schedule!H1575,Teams!E:E,0),1),INDEX(Teams!G:K,MATCH(Schedule!H1575,Teams!K:K,0),1))</f>
        <v>#N/A</v>
      </c>
    </row>
    <row r="1576" spans="1:13">
      <c r="A1576">
        <v>1575</v>
      </c>
      <c r="B1576" t="e">
        <f t="shared" si="48"/>
        <v>#N/A</v>
      </c>
      <c r="C1576" s="38">
        <v>36374</v>
      </c>
      <c r="D1576" t="s">
        <v>18</v>
      </c>
      <c r="E1576" t="s">
        <v>1559</v>
      </c>
      <c r="J1576" t="str">
        <f t="shared" si="49"/>
        <v/>
      </c>
      <c r="L1576" t="e">
        <f>IFERROR(INDEX(Teams!A:E,MATCH(Schedule!F1576,Teams!E:E,0),1),INDEX(Teams!G:K,MATCH(Schedule!F1576,Teams!K:K,0),1))</f>
        <v>#N/A</v>
      </c>
      <c r="M1576" t="e">
        <f>IFERROR(INDEX(Teams!A:E,MATCH(Schedule!H1576,Teams!E:E,0),1),INDEX(Teams!G:K,MATCH(Schedule!H1576,Teams!K:K,0),1))</f>
        <v>#N/A</v>
      </c>
    </row>
    <row r="1577" spans="1:13">
      <c r="A1577">
        <v>1576</v>
      </c>
      <c r="B1577" t="e">
        <f t="shared" si="48"/>
        <v>#N/A</v>
      </c>
      <c r="C1577" s="38">
        <v>36374</v>
      </c>
      <c r="D1577" t="s">
        <v>126</v>
      </c>
      <c r="E1577" t="s">
        <v>1560</v>
      </c>
      <c r="J1577" t="str">
        <f t="shared" si="49"/>
        <v/>
      </c>
      <c r="L1577" t="e">
        <f>IFERROR(INDEX(Teams!A:E,MATCH(Schedule!F1577,Teams!E:E,0),1),INDEX(Teams!G:K,MATCH(Schedule!F1577,Teams!K:K,0),1))</f>
        <v>#N/A</v>
      </c>
      <c r="M1577" t="e">
        <f>IFERROR(INDEX(Teams!A:E,MATCH(Schedule!H1577,Teams!E:E,0),1),INDEX(Teams!G:K,MATCH(Schedule!H1577,Teams!K:K,0),1))</f>
        <v>#N/A</v>
      </c>
    </row>
    <row r="1578" spans="1:13">
      <c r="A1578">
        <v>1577</v>
      </c>
      <c r="B1578" t="e">
        <f t="shared" si="48"/>
        <v>#N/A</v>
      </c>
      <c r="C1578" s="38">
        <v>36375</v>
      </c>
      <c r="D1578" t="s">
        <v>8</v>
      </c>
      <c r="E1578" t="s">
        <v>1561</v>
      </c>
      <c r="J1578" t="str">
        <f t="shared" si="49"/>
        <v/>
      </c>
      <c r="L1578" t="e">
        <f>IFERROR(INDEX(Teams!A:E,MATCH(Schedule!F1578,Teams!E:E,0),1),INDEX(Teams!G:K,MATCH(Schedule!F1578,Teams!K:K,0),1))</f>
        <v>#N/A</v>
      </c>
      <c r="M1578" t="e">
        <f>IFERROR(INDEX(Teams!A:E,MATCH(Schedule!H1578,Teams!E:E,0),1),INDEX(Teams!G:K,MATCH(Schedule!H1578,Teams!K:K,0),1))</f>
        <v>#N/A</v>
      </c>
    </row>
    <row r="1579" spans="1:13">
      <c r="A1579">
        <v>1578</v>
      </c>
      <c r="B1579" t="e">
        <f t="shared" si="48"/>
        <v>#N/A</v>
      </c>
      <c r="C1579" s="38">
        <v>36375</v>
      </c>
      <c r="D1579" t="s">
        <v>130</v>
      </c>
      <c r="E1579" t="s">
        <v>1562</v>
      </c>
      <c r="J1579" t="str">
        <f t="shared" si="49"/>
        <v/>
      </c>
      <c r="L1579" t="e">
        <f>IFERROR(INDEX(Teams!A:E,MATCH(Schedule!F1579,Teams!E:E,0),1),INDEX(Teams!G:K,MATCH(Schedule!F1579,Teams!K:K,0),1))</f>
        <v>#N/A</v>
      </c>
      <c r="M1579" t="e">
        <f>IFERROR(INDEX(Teams!A:E,MATCH(Schedule!H1579,Teams!E:E,0),1),INDEX(Teams!G:K,MATCH(Schedule!H1579,Teams!K:K,0),1))</f>
        <v>#N/A</v>
      </c>
    </row>
    <row r="1580" spans="1:13">
      <c r="A1580">
        <v>1579</v>
      </c>
      <c r="B1580" t="e">
        <f t="shared" si="48"/>
        <v>#N/A</v>
      </c>
      <c r="C1580" s="38">
        <v>36375</v>
      </c>
      <c r="D1580" t="s">
        <v>25</v>
      </c>
      <c r="E1580" t="s">
        <v>1563</v>
      </c>
      <c r="J1580" t="str">
        <f t="shared" si="49"/>
        <v/>
      </c>
      <c r="L1580" t="e">
        <f>IFERROR(INDEX(Teams!A:E,MATCH(Schedule!F1580,Teams!E:E,0),1),INDEX(Teams!G:K,MATCH(Schedule!F1580,Teams!K:K,0),1))</f>
        <v>#N/A</v>
      </c>
      <c r="M1580" t="e">
        <f>IFERROR(INDEX(Teams!A:E,MATCH(Schedule!H1580,Teams!E:E,0),1),INDEX(Teams!G:K,MATCH(Schedule!H1580,Teams!K:K,0),1))</f>
        <v>#N/A</v>
      </c>
    </row>
    <row r="1581" spans="1:13">
      <c r="A1581">
        <v>1580</v>
      </c>
      <c r="B1581" t="e">
        <f t="shared" si="48"/>
        <v>#N/A</v>
      </c>
      <c r="C1581" s="38">
        <v>36375</v>
      </c>
      <c r="D1581" t="s">
        <v>6</v>
      </c>
      <c r="E1581" t="s">
        <v>283</v>
      </c>
      <c r="J1581" t="str">
        <f t="shared" si="49"/>
        <v/>
      </c>
      <c r="L1581" t="e">
        <f>IFERROR(INDEX(Teams!A:E,MATCH(Schedule!F1581,Teams!E:E,0),1),INDEX(Teams!G:K,MATCH(Schedule!F1581,Teams!K:K,0),1))</f>
        <v>#N/A</v>
      </c>
      <c r="M1581" t="e">
        <f>IFERROR(INDEX(Teams!A:E,MATCH(Schedule!H1581,Teams!E:E,0),1),INDEX(Teams!G:K,MATCH(Schedule!H1581,Teams!K:K,0),1))</f>
        <v>#N/A</v>
      </c>
    </row>
    <row r="1582" spans="1:13">
      <c r="A1582">
        <v>1581</v>
      </c>
      <c r="B1582" t="e">
        <f t="shared" si="48"/>
        <v>#N/A</v>
      </c>
      <c r="C1582" s="38">
        <v>36375</v>
      </c>
      <c r="D1582" t="s">
        <v>4</v>
      </c>
      <c r="E1582" t="s">
        <v>1564</v>
      </c>
      <c r="J1582" t="str">
        <f t="shared" si="49"/>
        <v/>
      </c>
      <c r="L1582" t="e">
        <f>IFERROR(INDEX(Teams!A:E,MATCH(Schedule!F1582,Teams!E:E,0),1),INDEX(Teams!G:K,MATCH(Schedule!F1582,Teams!K:K,0),1))</f>
        <v>#N/A</v>
      </c>
      <c r="M1582" t="e">
        <f>IFERROR(INDEX(Teams!A:E,MATCH(Schedule!H1582,Teams!E:E,0),1),INDEX(Teams!G:K,MATCH(Schedule!H1582,Teams!K:K,0),1))</f>
        <v>#N/A</v>
      </c>
    </row>
    <row r="1583" spans="1:13">
      <c r="A1583">
        <v>1582</v>
      </c>
      <c r="B1583" t="e">
        <f t="shared" si="48"/>
        <v>#N/A</v>
      </c>
      <c r="C1583" s="38">
        <v>36375</v>
      </c>
      <c r="D1583" t="s">
        <v>115</v>
      </c>
      <c r="E1583" t="s">
        <v>1565</v>
      </c>
      <c r="J1583" t="str">
        <f t="shared" si="49"/>
        <v/>
      </c>
      <c r="L1583" t="e">
        <f>IFERROR(INDEX(Teams!A:E,MATCH(Schedule!F1583,Teams!E:E,0),1),INDEX(Teams!G:K,MATCH(Schedule!F1583,Teams!K:K,0),1))</f>
        <v>#N/A</v>
      </c>
      <c r="M1583" t="e">
        <f>IFERROR(INDEX(Teams!A:E,MATCH(Schedule!H1583,Teams!E:E,0),1),INDEX(Teams!G:K,MATCH(Schedule!H1583,Teams!K:K,0),1))</f>
        <v>#N/A</v>
      </c>
    </row>
    <row r="1584" spans="1:13">
      <c r="A1584">
        <v>1583</v>
      </c>
      <c r="B1584" t="e">
        <f t="shared" si="48"/>
        <v>#N/A</v>
      </c>
      <c r="C1584" s="38">
        <v>36375</v>
      </c>
      <c r="D1584" t="s">
        <v>65</v>
      </c>
      <c r="E1584" t="s">
        <v>1566</v>
      </c>
      <c r="J1584" t="str">
        <f t="shared" si="49"/>
        <v/>
      </c>
      <c r="L1584" t="e">
        <f>IFERROR(INDEX(Teams!A:E,MATCH(Schedule!F1584,Teams!E:E,0),1),INDEX(Teams!G:K,MATCH(Schedule!F1584,Teams!K:K,0),1))</f>
        <v>#N/A</v>
      </c>
      <c r="M1584" t="e">
        <f>IFERROR(INDEX(Teams!A:E,MATCH(Schedule!H1584,Teams!E:E,0),1),INDEX(Teams!G:K,MATCH(Schedule!H1584,Teams!K:K,0),1))</f>
        <v>#N/A</v>
      </c>
    </row>
    <row r="1585" spans="1:13">
      <c r="A1585">
        <v>1584</v>
      </c>
      <c r="B1585" t="e">
        <f t="shared" si="48"/>
        <v>#N/A</v>
      </c>
      <c r="C1585" s="38">
        <v>36375</v>
      </c>
      <c r="D1585" t="s">
        <v>12</v>
      </c>
      <c r="E1585" t="s">
        <v>1567</v>
      </c>
      <c r="J1585" t="str">
        <f t="shared" si="49"/>
        <v/>
      </c>
      <c r="L1585" t="e">
        <f>IFERROR(INDEX(Teams!A:E,MATCH(Schedule!F1585,Teams!E:E,0),1),INDEX(Teams!G:K,MATCH(Schedule!F1585,Teams!K:K,0),1))</f>
        <v>#N/A</v>
      </c>
      <c r="M1585" t="e">
        <f>IFERROR(INDEX(Teams!A:E,MATCH(Schedule!H1585,Teams!E:E,0),1),INDEX(Teams!G:K,MATCH(Schedule!H1585,Teams!K:K,0),1))</f>
        <v>#N/A</v>
      </c>
    </row>
    <row r="1586" spans="1:13">
      <c r="A1586">
        <v>1585</v>
      </c>
      <c r="B1586" t="e">
        <f t="shared" si="48"/>
        <v>#N/A</v>
      </c>
      <c r="C1586" s="38">
        <v>36375</v>
      </c>
      <c r="D1586" t="s">
        <v>14</v>
      </c>
      <c r="E1586" t="s">
        <v>1568</v>
      </c>
      <c r="J1586" t="str">
        <f t="shared" si="49"/>
        <v/>
      </c>
      <c r="L1586" t="e">
        <f>IFERROR(INDEX(Teams!A:E,MATCH(Schedule!F1586,Teams!E:E,0),1),INDEX(Teams!G:K,MATCH(Schedule!F1586,Teams!K:K,0),1))</f>
        <v>#N/A</v>
      </c>
      <c r="M1586" t="e">
        <f>IFERROR(INDEX(Teams!A:E,MATCH(Schedule!H1586,Teams!E:E,0),1),INDEX(Teams!G:K,MATCH(Schedule!H1586,Teams!K:K,0),1))</f>
        <v>#N/A</v>
      </c>
    </row>
    <row r="1587" spans="1:13">
      <c r="A1587">
        <v>1586</v>
      </c>
      <c r="B1587" t="e">
        <f t="shared" si="48"/>
        <v>#N/A</v>
      </c>
      <c r="C1587" s="38">
        <v>36375</v>
      </c>
      <c r="D1587" t="s">
        <v>34</v>
      </c>
      <c r="E1587" t="s">
        <v>1569</v>
      </c>
      <c r="J1587" t="str">
        <f t="shared" si="49"/>
        <v/>
      </c>
      <c r="L1587" t="e">
        <f>IFERROR(INDEX(Teams!A:E,MATCH(Schedule!F1587,Teams!E:E,0),1),INDEX(Teams!G:K,MATCH(Schedule!F1587,Teams!K:K,0),1))</f>
        <v>#N/A</v>
      </c>
      <c r="M1587" t="e">
        <f>IFERROR(INDEX(Teams!A:E,MATCH(Schedule!H1587,Teams!E:E,0),1),INDEX(Teams!G:K,MATCH(Schedule!H1587,Teams!K:K,0),1))</f>
        <v>#N/A</v>
      </c>
    </row>
    <row r="1588" spans="1:13">
      <c r="A1588">
        <v>1587</v>
      </c>
      <c r="B1588" t="e">
        <f t="shared" si="48"/>
        <v>#N/A</v>
      </c>
      <c r="C1588" s="38">
        <v>36375</v>
      </c>
      <c r="D1588" t="s">
        <v>122</v>
      </c>
      <c r="E1588" t="s">
        <v>1570</v>
      </c>
      <c r="J1588" t="str">
        <f t="shared" si="49"/>
        <v/>
      </c>
      <c r="L1588" t="e">
        <f>IFERROR(INDEX(Teams!A:E,MATCH(Schedule!F1588,Teams!E:E,0),1),INDEX(Teams!G:K,MATCH(Schedule!F1588,Teams!K:K,0),1))</f>
        <v>#N/A</v>
      </c>
      <c r="M1588" t="e">
        <f>IFERROR(INDEX(Teams!A:E,MATCH(Schedule!H1588,Teams!E:E,0),1),INDEX(Teams!G:K,MATCH(Schedule!H1588,Teams!K:K,0),1))</f>
        <v>#N/A</v>
      </c>
    </row>
    <row r="1589" spans="1:13">
      <c r="A1589">
        <v>1588</v>
      </c>
      <c r="B1589" t="e">
        <f t="shared" si="48"/>
        <v>#N/A</v>
      </c>
      <c r="C1589" s="38">
        <v>36375</v>
      </c>
      <c r="D1589" t="s">
        <v>170</v>
      </c>
      <c r="E1589" t="s">
        <v>1571</v>
      </c>
      <c r="J1589" t="str">
        <f t="shared" si="49"/>
        <v/>
      </c>
      <c r="L1589" t="e">
        <f>IFERROR(INDEX(Teams!A:E,MATCH(Schedule!F1589,Teams!E:E,0),1),INDEX(Teams!G:K,MATCH(Schedule!F1589,Teams!K:K,0),1))</f>
        <v>#N/A</v>
      </c>
      <c r="M1589" t="e">
        <f>IFERROR(INDEX(Teams!A:E,MATCH(Schedule!H1589,Teams!E:E,0),1),INDEX(Teams!G:K,MATCH(Schedule!H1589,Teams!K:K,0),1))</f>
        <v>#N/A</v>
      </c>
    </row>
    <row r="1590" spans="1:13">
      <c r="A1590">
        <v>1589</v>
      </c>
      <c r="B1590" t="e">
        <f t="shared" si="48"/>
        <v>#N/A</v>
      </c>
      <c r="C1590" s="38">
        <v>36375</v>
      </c>
      <c r="D1590" t="s">
        <v>18</v>
      </c>
      <c r="E1590" t="s">
        <v>1572</v>
      </c>
      <c r="J1590" t="str">
        <f t="shared" si="49"/>
        <v/>
      </c>
      <c r="L1590" t="e">
        <f>IFERROR(INDEX(Teams!A:E,MATCH(Schedule!F1590,Teams!E:E,0),1),INDEX(Teams!G:K,MATCH(Schedule!F1590,Teams!K:K,0),1))</f>
        <v>#N/A</v>
      </c>
      <c r="M1590" t="e">
        <f>IFERROR(INDEX(Teams!A:E,MATCH(Schedule!H1590,Teams!E:E,0),1),INDEX(Teams!G:K,MATCH(Schedule!H1590,Teams!K:K,0),1))</f>
        <v>#N/A</v>
      </c>
    </row>
    <row r="1591" spans="1:13">
      <c r="A1591">
        <v>1590</v>
      </c>
      <c r="B1591" t="e">
        <f t="shared" si="48"/>
        <v>#N/A</v>
      </c>
      <c r="C1591" s="38">
        <v>36375</v>
      </c>
      <c r="D1591" t="s">
        <v>20</v>
      </c>
      <c r="E1591" t="s">
        <v>1573</v>
      </c>
      <c r="J1591" t="str">
        <f t="shared" si="49"/>
        <v/>
      </c>
      <c r="L1591" t="e">
        <f>IFERROR(INDEX(Teams!A:E,MATCH(Schedule!F1591,Teams!E:E,0),1),INDEX(Teams!G:K,MATCH(Schedule!F1591,Teams!K:K,0),1))</f>
        <v>#N/A</v>
      </c>
      <c r="M1591" t="e">
        <f>IFERROR(INDEX(Teams!A:E,MATCH(Schedule!H1591,Teams!E:E,0),1),INDEX(Teams!G:K,MATCH(Schedule!H1591,Teams!K:K,0),1))</f>
        <v>#N/A</v>
      </c>
    </row>
    <row r="1592" spans="1:13">
      <c r="A1592">
        <v>1591</v>
      </c>
      <c r="B1592" t="e">
        <f t="shared" si="48"/>
        <v>#N/A</v>
      </c>
      <c r="C1592" s="38">
        <v>36375</v>
      </c>
      <c r="D1592" t="s">
        <v>126</v>
      </c>
      <c r="E1592" t="s">
        <v>1574</v>
      </c>
      <c r="J1592" t="str">
        <f t="shared" si="49"/>
        <v/>
      </c>
      <c r="L1592" t="e">
        <f>IFERROR(INDEX(Teams!A:E,MATCH(Schedule!F1592,Teams!E:E,0),1),INDEX(Teams!G:K,MATCH(Schedule!F1592,Teams!K:K,0),1))</f>
        <v>#N/A</v>
      </c>
      <c r="M1592" t="e">
        <f>IFERROR(INDEX(Teams!A:E,MATCH(Schedule!H1592,Teams!E:E,0),1),INDEX(Teams!G:K,MATCH(Schedule!H1592,Teams!K:K,0),1))</f>
        <v>#N/A</v>
      </c>
    </row>
    <row r="1593" spans="1:13">
      <c r="A1593">
        <v>1592</v>
      </c>
      <c r="B1593" t="e">
        <f t="shared" si="48"/>
        <v>#N/A</v>
      </c>
      <c r="C1593" s="38">
        <v>36376</v>
      </c>
      <c r="D1593" t="s">
        <v>8</v>
      </c>
      <c r="E1593" t="s">
        <v>1575</v>
      </c>
      <c r="J1593" t="str">
        <f t="shared" si="49"/>
        <v/>
      </c>
      <c r="L1593" t="e">
        <f>IFERROR(INDEX(Teams!A:E,MATCH(Schedule!F1593,Teams!E:E,0),1),INDEX(Teams!G:K,MATCH(Schedule!F1593,Teams!K:K,0),1))</f>
        <v>#N/A</v>
      </c>
      <c r="M1593" t="e">
        <f>IFERROR(INDEX(Teams!A:E,MATCH(Schedule!H1593,Teams!E:E,0),1),INDEX(Teams!G:K,MATCH(Schedule!H1593,Teams!K:K,0),1))</f>
        <v>#N/A</v>
      </c>
    </row>
    <row r="1594" spans="1:13">
      <c r="A1594">
        <v>1593</v>
      </c>
      <c r="B1594" t="e">
        <f t="shared" si="48"/>
        <v>#N/A</v>
      </c>
      <c r="C1594" s="38">
        <v>36376</v>
      </c>
      <c r="D1594" t="s">
        <v>130</v>
      </c>
      <c r="E1594" t="s">
        <v>1576</v>
      </c>
      <c r="J1594" t="str">
        <f t="shared" si="49"/>
        <v/>
      </c>
      <c r="L1594" t="e">
        <f>IFERROR(INDEX(Teams!A:E,MATCH(Schedule!F1594,Teams!E:E,0),1),INDEX(Teams!G:K,MATCH(Schedule!F1594,Teams!K:K,0),1))</f>
        <v>#N/A</v>
      </c>
      <c r="M1594" t="e">
        <f>IFERROR(INDEX(Teams!A:E,MATCH(Schedule!H1594,Teams!E:E,0),1),INDEX(Teams!G:K,MATCH(Schedule!H1594,Teams!K:K,0),1))</f>
        <v>#N/A</v>
      </c>
    </row>
    <row r="1595" spans="1:13">
      <c r="A1595">
        <v>1594</v>
      </c>
      <c r="B1595" t="e">
        <f t="shared" si="48"/>
        <v>#N/A</v>
      </c>
      <c r="C1595" s="38">
        <v>36376</v>
      </c>
      <c r="D1595" t="s">
        <v>25</v>
      </c>
      <c r="E1595" t="s">
        <v>723</v>
      </c>
      <c r="J1595" t="str">
        <f t="shared" si="49"/>
        <v/>
      </c>
      <c r="L1595" t="e">
        <f>IFERROR(INDEX(Teams!A:E,MATCH(Schedule!F1595,Teams!E:E,0),1),INDEX(Teams!G:K,MATCH(Schedule!F1595,Teams!K:K,0),1))</f>
        <v>#N/A</v>
      </c>
      <c r="M1595" t="e">
        <f>IFERROR(INDEX(Teams!A:E,MATCH(Schedule!H1595,Teams!E:E,0),1),INDEX(Teams!G:K,MATCH(Schedule!H1595,Teams!K:K,0),1))</f>
        <v>#N/A</v>
      </c>
    </row>
    <row r="1596" spans="1:13">
      <c r="A1596">
        <v>1595</v>
      </c>
      <c r="B1596" t="e">
        <f t="shared" si="48"/>
        <v>#N/A</v>
      </c>
      <c r="C1596" s="38">
        <v>36376</v>
      </c>
      <c r="D1596" t="s">
        <v>6</v>
      </c>
      <c r="E1596" t="s">
        <v>1577</v>
      </c>
      <c r="J1596" t="str">
        <f t="shared" si="49"/>
        <v/>
      </c>
      <c r="L1596" t="e">
        <f>IFERROR(INDEX(Teams!A:E,MATCH(Schedule!F1596,Teams!E:E,0),1),INDEX(Teams!G:K,MATCH(Schedule!F1596,Teams!K:K,0),1))</f>
        <v>#N/A</v>
      </c>
      <c r="M1596" t="e">
        <f>IFERROR(INDEX(Teams!A:E,MATCH(Schedule!H1596,Teams!E:E,0),1),INDEX(Teams!G:K,MATCH(Schedule!H1596,Teams!K:K,0),1))</f>
        <v>#N/A</v>
      </c>
    </row>
    <row r="1597" spans="1:13">
      <c r="A1597">
        <v>1596</v>
      </c>
      <c r="B1597" t="e">
        <f t="shared" si="48"/>
        <v>#N/A</v>
      </c>
      <c r="C1597" s="38">
        <v>36376</v>
      </c>
      <c r="D1597" t="s">
        <v>4</v>
      </c>
      <c r="E1597" t="s">
        <v>1578</v>
      </c>
      <c r="J1597" t="str">
        <f t="shared" si="49"/>
        <v/>
      </c>
      <c r="L1597" t="e">
        <f>IFERROR(INDEX(Teams!A:E,MATCH(Schedule!F1597,Teams!E:E,0),1),INDEX(Teams!G:K,MATCH(Schedule!F1597,Teams!K:K,0),1))</f>
        <v>#N/A</v>
      </c>
      <c r="M1597" t="e">
        <f>IFERROR(INDEX(Teams!A:E,MATCH(Schedule!H1597,Teams!E:E,0),1),INDEX(Teams!G:K,MATCH(Schedule!H1597,Teams!K:K,0),1))</f>
        <v>#N/A</v>
      </c>
    </row>
    <row r="1598" spans="1:13">
      <c r="A1598">
        <v>1597</v>
      </c>
      <c r="B1598" t="e">
        <f t="shared" si="48"/>
        <v>#N/A</v>
      </c>
      <c r="C1598" s="38">
        <v>36376</v>
      </c>
      <c r="D1598" t="s">
        <v>65</v>
      </c>
      <c r="E1598" t="s">
        <v>727</v>
      </c>
      <c r="J1598" t="str">
        <f t="shared" si="49"/>
        <v/>
      </c>
      <c r="L1598" t="e">
        <f>IFERROR(INDEX(Teams!A:E,MATCH(Schedule!F1598,Teams!E:E,0),1),INDEX(Teams!G:K,MATCH(Schedule!F1598,Teams!K:K,0),1))</f>
        <v>#N/A</v>
      </c>
      <c r="M1598" t="e">
        <f>IFERROR(INDEX(Teams!A:E,MATCH(Schedule!H1598,Teams!E:E,0),1),INDEX(Teams!G:K,MATCH(Schedule!H1598,Teams!K:K,0),1))</f>
        <v>#N/A</v>
      </c>
    </row>
    <row r="1599" spans="1:13">
      <c r="A1599">
        <v>1598</v>
      </c>
      <c r="B1599" t="e">
        <f t="shared" si="48"/>
        <v>#N/A</v>
      </c>
      <c r="C1599" s="38">
        <v>36376</v>
      </c>
      <c r="D1599" t="s">
        <v>12</v>
      </c>
      <c r="E1599" t="s">
        <v>1579</v>
      </c>
      <c r="J1599" t="str">
        <f t="shared" si="49"/>
        <v/>
      </c>
      <c r="L1599" t="e">
        <f>IFERROR(INDEX(Teams!A:E,MATCH(Schedule!F1599,Teams!E:E,0),1),INDEX(Teams!G:K,MATCH(Schedule!F1599,Teams!K:K,0),1))</f>
        <v>#N/A</v>
      </c>
      <c r="M1599" t="e">
        <f>IFERROR(INDEX(Teams!A:E,MATCH(Schedule!H1599,Teams!E:E,0),1),INDEX(Teams!G:K,MATCH(Schedule!H1599,Teams!K:K,0),1))</f>
        <v>#N/A</v>
      </c>
    </row>
    <row r="1600" spans="1:13">
      <c r="A1600">
        <v>1599</v>
      </c>
      <c r="B1600" t="e">
        <f t="shared" si="48"/>
        <v>#N/A</v>
      </c>
      <c r="C1600" s="38">
        <v>36376</v>
      </c>
      <c r="D1600" t="s">
        <v>14</v>
      </c>
      <c r="E1600" t="s">
        <v>1580</v>
      </c>
      <c r="J1600" t="str">
        <f t="shared" si="49"/>
        <v/>
      </c>
      <c r="L1600" t="e">
        <f>IFERROR(INDEX(Teams!A:E,MATCH(Schedule!F1600,Teams!E:E,0),1),INDEX(Teams!G:K,MATCH(Schedule!F1600,Teams!K:K,0),1))</f>
        <v>#N/A</v>
      </c>
      <c r="M1600" t="e">
        <f>IFERROR(INDEX(Teams!A:E,MATCH(Schedule!H1600,Teams!E:E,0),1),INDEX(Teams!G:K,MATCH(Schedule!H1600,Teams!K:K,0),1))</f>
        <v>#N/A</v>
      </c>
    </row>
    <row r="1601" spans="1:13">
      <c r="A1601">
        <v>1600</v>
      </c>
      <c r="B1601" t="e">
        <f t="shared" si="48"/>
        <v>#N/A</v>
      </c>
      <c r="C1601" s="38">
        <v>36376</v>
      </c>
      <c r="D1601" t="s">
        <v>34</v>
      </c>
      <c r="E1601" t="s">
        <v>1581</v>
      </c>
      <c r="J1601" t="str">
        <f t="shared" si="49"/>
        <v/>
      </c>
      <c r="L1601" t="e">
        <f>IFERROR(INDEX(Teams!A:E,MATCH(Schedule!F1601,Teams!E:E,0),1),INDEX(Teams!G:K,MATCH(Schedule!F1601,Teams!K:K,0),1))</f>
        <v>#N/A</v>
      </c>
      <c r="M1601" t="e">
        <f>IFERROR(INDEX(Teams!A:E,MATCH(Schedule!H1601,Teams!E:E,0),1),INDEX(Teams!G:K,MATCH(Schedule!H1601,Teams!K:K,0),1))</f>
        <v>#N/A</v>
      </c>
    </row>
    <row r="1602" spans="1:13">
      <c r="A1602">
        <v>1601</v>
      </c>
      <c r="B1602" t="e">
        <f t="shared" si="48"/>
        <v>#N/A</v>
      </c>
      <c r="C1602" s="38">
        <v>36376</v>
      </c>
      <c r="D1602" t="s">
        <v>122</v>
      </c>
      <c r="E1602" t="s">
        <v>1582</v>
      </c>
      <c r="J1602" t="str">
        <f t="shared" si="49"/>
        <v/>
      </c>
      <c r="L1602" t="e">
        <f>IFERROR(INDEX(Teams!A:E,MATCH(Schedule!F1602,Teams!E:E,0),1),INDEX(Teams!G:K,MATCH(Schedule!F1602,Teams!K:K,0),1))</f>
        <v>#N/A</v>
      </c>
      <c r="M1602" t="e">
        <f>IFERROR(INDEX(Teams!A:E,MATCH(Schedule!H1602,Teams!E:E,0),1),INDEX(Teams!G:K,MATCH(Schedule!H1602,Teams!K:K,0),1))</f>
        <v>#N/A</v>
      </c>
    </row>
    <row r="1603" spans="1:13">
      <c r="A1603">
        <v>1602</v>
      </c>
      <c r="B1603" t="e">
        <f t="shared" ref="B1603:B1666" si="50">TEXT(C1603,"yyyymmdd")&amp;"_"&amp;L1603&amp;"@"&amp;M1603</f>
        <v>#N/A</v>
      </c>
      <c r="C1603" s="38">
        <v>36376</v>
      </c>
      <c r="D1603" t="s">
        <v>170</v>
      </c>
      <c r="E1603" t="s">
        <v>1583</v>
      </c>
      <c r="J1603" t="str">
        <f t="shared" ref="J1603:J1666" si="51">IF(I1603&gt;G1603,"W",IF(I1603=G1603,"","L"))</f>
        <v/>
      </c>
      <c r="L1603" t="e">
        <f>IFERROR(INDEX(Teams!A:E,MATCH(Schedule!F1603,Teams!E:E,0),1),INDEX(Teams!G:K,MATCH(Schedule!F1603,Teams!K:K,0),1))</f>
        <v>#N/A</v>
      </c>
      <c r="M1603" t="e">
        <f>IFERROR(INDEX(Teams!A:E,MATCH(Schedule!H1603,Teams!E:E,0),1),INDEX(Teams!G:K,MATCH(Schedule!H1603,Teams!K:K,0),1))</f>
        <v>#N/A</v>
      </c>
    </row>
    <row r="1604" spans="1:13">
      <c r="A1604">
        <v>1603</v>
      </c>
      <c r="B1604" t="e">
        <f t="shared" si="50"/>
        <v>#N/A</v>
      </c>
      <c r="C1604" s="38">
        <v>36376</v>
      </c>
      <c r="D1604" t="s">
        <v>18</v>
      </c>
      <c r="E1604" t="s">
        <v>1584</v>
      </c>
      <c r="J1604" t="str">
        <f t="shared" si="51"/>
        <v/>
      </c>
      <c r="L1604" t="e">
        <f>IFERROR(INDEX(Teams!A:E,MATCH(Schedule!F1604,Teams!E:E,0),1),INDEX(Teams!G:K,MATCH(Schedule!F1604,Teams!K:K,0),1))</f>
        <v>#N/A</v>
      </c>
      <c r="M1604" t="e">
        <f>IFERROR(INDEX(Teams!A:E,MATCH(Schedule!H1604,Teams!E:E,0),1),INDEX(Teams!G:K,MATCH(Schedule!H1604,Teams!K:K,0),1))</f>
        <v>#N/A</v>
      </c>
    </row>
    <row r="1605" spans="1:13">
      <c r="A1605">
        <v>1604</v>
      </c>
      <c r="B1605" t="e">
        <f t="shared" si="50"/>
        <v>#N/A</v>
      </c>
      <c r="C1605" s="38">
        <v>36376</v>
      </c>
      <c r="D1605" t="s">
        <v>20</v>
      </c>
      <c r="E1605" t="s">
        <v>1585</v>
      </c>
      <c r="J1605" t="str">
        <f t="shared" si="51"/>
        <v/>
      </c>
      <c r="L1605" t="e">
        <f>IFERROR(INDEX(Teams!A:E,MATCH(Schedule!F1605,Teams!E:E,0),1),INDEX(Teams!G:K,MATCH(Schedule!F1605,Teams!K:K,0),1))</f>
        <v>#N/A</v>
      </c>
      <c r="M1605" t="e">
        <f>IFERROR(INDEX(Teams!A:E,MATCH(Schedule!H1605,Teams!E:E,0),1),INDEX(Teams!G:K,MATCH(Schedule!H1605,Teams!K:K,0),1))</f>
        <v>#N/A</v>
      </c>
    </row>
    <row r="1606" spans="1:13">
      <c r="A1606">
        <v>1605</v>
      </c>
      <c r="B1606" t="e">
        <f t="shared" si="50"/>
        <v>#N/A</v>
      </c>
      <c r="C1606" s="38">
        <v>36376</v>
      </c>
      <c r="D1606" t="s">
        <v>126</v>
      </c>
      <c r="E1606" t="s">
        <v>1586</v>
      </c>
      <c r="J1606" t="str">
        <f t="shared" si="51"/>
        <v/>
      </c>
      <c r="L1606" t="e">
        <f>IFERROR(INDEX(Teams!A:E,MATCH(Schedule!F1606,Teams!E:E,0),1),INDEX(Teams!G:K,MATCH(Schedule!F1606,Teams!K:K,0),1))</f>
        <v>#N/A</v>
      </c>
      <c r="M1606" t="e">
        <f>IFERROR(INDEX(Teams!A:E,MATCH(Schedule!H1606,Teams!E:E,0),1),INDEX(Teams!G:K,MATCH(Schedule!H1606,Teams!K:K,0),1))</f>
        <v>#N/A</v>
      </c>
    </row>
    <row r="1607" spans="1:13">
      <c r="A1607">
        <v>1606</v>
      </c>
      <c r="B1607" t="e">
        <f t="shared" si="50"/>
        <v>#N/A</v>
      </c>
      <c r="C1607" s="38">
        <v>36377</v>
      </c>
      <c r="D1607" t="s">
        <v>25</v>
      </c>
      <c r="E1607" t="s">
        <v>1587</v>
      </c>
      <c r="J1607" t="str">
        <f t="shared" si="51"/>
        <v/>
      </c>
      <c r="L1607" t="e">
        <f>IFERROR(INDEX(Teams!A:E,MATCH(Schedule!F1607,Teams!E:E,0),1),INDEX(Teams!G:K,MATCH(Schedule!F1607,Teams!K:K,0),1))</f>
        <v>#N/A</v>
      </c>
      <c r="M1607" t="e">
        <f>IFERROR(INDEX(Teams!A:E,MATCH(Schedule!H1607,Teams!E:E,0),1),INDEX(Teams!G:K,MATCH(Schedule!H1607,Teams!K:K,0),1))</f>
        <v>#N/A</v>
      </c>
    </row>
    <row r="1608" spans="1:13">
      <c r="A1608">
        <v>1607</v>
      </c>
      <c r="B1608" t="e">
        <f t="shared" si="50"/>
        <v>#N/A</v>
      </c>
      <c r="C1608" s="38">
        <v>36377</v>
      </c>
      <c r="D1608" t="s">
        <v>8</v>
      </c>
      <c r="E1608" t="s">
        <v>1588</v>
      </c>
      <c r="J1608" t="str">
        <f t="shared" si="51"/>
        <v/>
      </c>
      <c r="L1608" t="e">
        <f>IFERROR(INDEX(Teams!A:E,MATCH(Schedule!F1608,Teams!E:E,0),1),INDEX(Teams!G:K,MATCH(Schedule!F1608,Teams!K:K,0),1))</f>
        <v>#N/A</v>
      </c>
      <c r="M1608" t="e">
        <f>IFERROR(INDEX(Teams!A:E,MATCH(Schedule!H1608,Teams!E:E,0),1),INDEX(Teams!G:K,MATCH(Schedule!H1608,Teams!K:K,0),1))</f>
        <v>#N/A</v>
      </c>
    </row>
    <row r="1609" spans="1:13">
      <c r="A1609">
        <v>1608</v>
      </c>
      <c r="B1609" t="e">
        <f t="shared" si="50"/>
        <v>#N/A</v>
      </c>
      <c r="C1609" s="38">
        <v>36377</v>
      </c>
      <c r="D1609" t="s">
        <v>10</v>
      </c>
      <c r="E1609" t="s">
        <v>1589</v>
      </c>
      <c r="J1609" t="str">
        <f t="shared" si="51"/>
        <v/>
      </c>
      <c r="L1609" t="e">
        <f>IFERROR(INDEX(Teams!A:E,MATCH(Schedule!F1609,Teams!E:E,0),1),INDEX(Teams!G:K,MATCH(Schedule!F1609,Teams!K:K,0),1))</f>
        <v>#N/A</v>
      </c>
      <c r="M1609" t="e">
        <f>IFERROR(INDEX(Teams!A:E,MATCH(Schedule!H1609,Teams!E:E,0),1),INDEX(Teams!G:K,MATCH(Schedule!H1609,Teams!K:K,0),1))</f>
        <v>#N/A</v>
      </c>
    </row>
    <row r="1610" spans="1:13">
      <c r="A1610">
        <v>1609</v>
      </c>
      <c r="B1610" t="e">
        <f t="shared" si="50"/>
        <v>#N/A</v>
      </c>
      <c r="C1610" s="38">
        <v>36377</v>
      </c>
      <c r="D1610" t="s">
        <v>4</v>
      </c>
      <c r="E1610" t="s">
        <v>1590</v>
      </c>
      <c r="J1610" t="str">
        <f t="shared" si="51"/>
        <v/>
      </c>
      <c r="L1610" t="e">
        <f>IFERROR(INDEX(Teams!A:E,MATCH(Schedule!F1610,Teams!E:E,0),1),INDEX(Teams!G:K,MATCH(Schedule!F1610,Teams!K:K,0),1))</f>
        <v>#N/A</v>
      </c>
      <c r="M1610" t="e">
        <f>IFERROR(INDEX(Teams!A:E,MATCH(Schedule!H1610,Teams!E:E,0),1),INDEX(Teams!G:K,MATCH(Schedule!H1610,Teams!K:K,0),1))</f>
        <v>#N/A</v>
      </c>
    </row>
    <row r="1611" spans="1:13">
      <c r="A1611">
        <v>1610</v>
      </c>
      <c r="B1611" t="e">
        <f t="shared" si="50"/>
        <v>#N/A</v>
      </c>
      <c r="C1611" s="38">
        <v>36377</v>
      </c>
      <c r="D1611" t="s">
        <v>12</v>
      </c>
      <c r="E1611" t="s">
        <v>1591</v>
      </c>
      <c r="J1611" t="str">
        <f t="shared" si="51"/>
        <v/>
      </c>
      <c r="L1611" t="e">
        <f>IFERROR(INDEX(Teams!A:E,MATCH(Schedule!F1611,Teams!E:E,0),1),INDEX(Teams!G:K,MATCH(Schedule!F1611,Teams!K:K,0),1))</f>
        <v>#N/A</v>
      </c>
      <c r="M1611" t="e">
        <f>IFERROR(INDEX(Teams!A:E,MATCH(Schedule!H1611,Teams!E:E,0),1),INDEX(Teams!G:K,MATCH(Schedule!H1611,Teams!K:K,0),1))</f>
        <v>#N/A</v>
      </c>
    </row>
    <row r="1612" spans="1:13">
      <c r="A1612">
        <v>1611</v>
      </c>
      <c r="B1612" t="e">
        <f t="shared" si="50"/>
        <v>#N/A</v>
      </c>
      <c r="C1612" s="38">
        <v>36377</v>
      </c>
      <c r="D1612" t="s">
        <v>14</v>
      </c>
      <c r="E1612" t="s">
        <v>1592</v>
      </c>
      <c r="J1612" t="str">
        <f t="shared" si="51"/>
        <v/>
      </c>
      <c r="L1612" t="e">
        <f>IFERROR(INDEX(Teams!A:E,MATCH(Schedule!F1612,Teams!E:E,0),1),INDEX(Teams!G:K,MATCH(Schedule!F1612,Teams!K:K,0),1))</f>
        <v>#N/A</v>
      </c>
      <c r="M1612" t="e">
        <f>IFERROR(INDEX(Teams!A:E,MATCH(Schedule!H1612,Teams!E:E,0),1),INDEX(Teams!G:K,MATCH(Schedule!H1612,Teams!K:K,0),1))</f>
        <v>#N/A</v>
      </c>
    </row>
    <row r="1613" spans="1:13">
      <c r="A1613">
        <v>1612</v>
      </c>
      <c r="B1613" t="e">
        <f t="shared" si="50"/>
        <v>#N/A</v>
      </c>
      <c r="C1613" s="38">
        <v>36377</v>
      </c>
      <c r="D1613" t="s">
        <v>34</v>
      </c>
      <c r="E1613" t="s">
        <v>1593</v>
      </c>
      <c r="J1613" t="str">
        <f t="shared" si="51"/>
        <v/>
      </c>
      <c r="L1613" t="e">
        <f>IFERROR(INDEX(Teams!A:E,MATCH(Schedule!F1613,Teams!E:E,0),1),INDEX(Teams!G:K,MATCH(Schedule!F1613,Teams!K:K,0),1))</f>
        <v>#N/A</v>
      </c>
      <c r="M1613" t="e">
        <f>IFERROR(INDEX(Teams!A:E,MATCH(Schedule!H1613,Teams!E:E,0),1),INDEX(Teams!G:K,MATCH(Schedule!H1613,Teams!K:K,0),1))</f>
        <v>#N/A</v>
      </c>
    </row>
    <row r="1614" spans="1:13">
      <c r="A1614">
        <v>1613</v>
      </c>
      <c r="B1614" t="e">
        <f t="shared" si="50"/>
        <v>#N/A</v>
      </c>
      <c r="C1614" s="38">
        <v>36377</v>
      </c>
      <c r="D1614" t="s">
        <v>122</v>
      </c>
      <c r="E1614" t="s">
        <v>1594</v>
      </c>
      <c r="J1614" t="str">
        <f t="shared" si="51"/>
        <v/>
      </c>
      <c r="L1614" t="e">
        <f>IFERROR(INDEX(Teams!A:E,MATCH(Schedule!F1614,Teams!E:E,0),1),INDEX(Teams!G:K,MATCH(Schedule!F1614,Teams!K:K,0),1))</f>
        <v>#N/A</v>
      </c>
      <c r="M1614" t="e">
        <f>IFERROR(INDEX(Teams!A:E,MATCH(Schedule!H1614,Teams!E:E,0),1),INDEX(Teams!G:K,MATCH(Schedule!H1614,Teams!K:K,0),1))</f>
        <v>#N/A</v>
      </c>
    </row>
    <row r="1615" spans="1:13">
      <c r="A1615">
        <v>1614</v>
      </c>
      <c r="B1615" t="e">
        <f t="shared" si="50"/>
        <v>#N/A</v>
      </c>
      <c r="C1615" s="38">
        <v>36377</v>
      </c>
      <c r="D1615" t="s">
        <v>18</v>
      </c>
      <c r="E1615" t="s">
        <v>1595</v>
      </c>
      <c r="J1615" t="str">
        <f t="shared" si="51"/>
        <v/>
      </c>
      <c r="L1615" t="e">
        <f>IFERROR(INDEX(Teams!A:E,MATCH(Schedule!F1615,Teams!E:E,0),1),INDEX(Teams!G:K,MATCH(Schedule!F1615,Teams!K:K,0),1))</f>
        <v>#N/A</v>
      </c>
      <c r="M1615" t="e">
        <f>IFERROR(INDEX(Teams!A:E,MATCH(Schedule!H1615,Teams!E:E,0),1),INDEX(Teams!G:K,MATCH(Schedule!H1615,Teams!K:K,0),1))</f>
        <v>#N/A</v>
      </c>
    </row>
    <row r="1616" spans="1:13">
      <c r="A1616">
        <v>1615</v>
      </c>
      <c r="B1616" t="e">
        <f t="shared" si="50"/>
        <v>#N/A</v>
      </c>
      <c r="C1616" s="38">
        <v>36377</v>
      </c>
      <c r="D1616" t="s">
        <v>20</v>
      </c>
      <c r="E1616" t="s">
        <v>1596</v>
      </c>
      <c r="J1616" t="str">
        <f t="shared" si="51"/>
        <v/>
      </c>
      <c r="L1616" t="e">
        <f>IFERROR(INDEX(Teams!A:E,MATCH(Schedule!F1616,Teams!E:E,0),1),INDEX(Teams!G:K,MATCH(Schedule!F1616,Teams!K:K,0),1))</f>
        <v>#N/A</v>
      </c>
      <c r="M1616" t="e">
        <f>IFERROR(INDEX(Teams!A:E,MATCH(Schedule!H1616,Teams!E:E,0),1),INDEX(Teams!G:K,MATCH(Schedule!H1616,Teams!K:K,0),1))</f>
        <v>#N/A</v>
      </c>
    </row>
    <row r="1617" spans="1:13">
      <c r="A1617">
        <v>1616</v>
      </c>
      <c r="B1617" t="e">
        <f t="shared" si="50"/>
        <v>#N/A</v>
      </c>
      <c r="C1617" s="38">
        <v>36378</v>
      </c>
      <c r="D1617" t="s">
        <v>25</v>
      </c>
      <c r="E1617" t="s">
        <v>1597</v>
      </c>
      <c r="J1617" t="str">
        <f t="shared" si="51"/>
        <v/>
      </c>
      <c r="L1617" t="e">
        <f>IFERROR(INDEX(Teams!A:E,MATCH(Schedule!F1617,Teams!E:E,0),1),INDEX(Teams!G:K,MATCH(Schedule!F1617,Teams!K:K,0),1))</f>
        <v>#N/A</v>
      </c>
      <c r="M1617" t="e">
        <f>IFERROR(INDEX(Teams!A:E,MATCH(Schedule!H1617,Teams!E:E,0),1),INDEX(Teams!G:K,MATCH(Schedule!H1617,Teams!K:K,0),1))</f>
        <v>#N/A</v>
      </c>
    </row>
    <row r="1618" spans="1:13">
      <c r="A1618">
        <v>1617</v>
      </c>
      <c r="B1618" t="e">
        <f t="shared" si="50"/>
        <v>#N/A</v>
      </c>
      <c r="C1618" s="38">
        <v>36378</v>
      </c>
      <c r="D1618" t="s">
        <v>8</v>
      </c>
      <c r="E1618" t="s">
        <v>1598</v>
      </c>
      <c r="J1618" t="str">
        <f t="shared" si="51"/>
        <v/>
      </c>
      <c r="L1618" t="e">
        <f>IFERROR(INDEX(Teams!A:E,MATCH(Schedule!F1618,Teams!E:E,0),1),INDEX(Teams!G:K,MATCH(Schedule!F1618,Teams!K:K,0),1))</f>
        <v>#N/A</v>
      </c>
      <c r="M1618" t="e">
        <f>IFERROR(INDEX(Teams!A:E,MATCH(Schedule!H1618,Teams!E:E,0),1),INDEX(Teams!G:K,MATCH(Schedule!H1618,Teams!K:K,0),1))</f>
        <v>#N/A</v>
      </c>
    </row>
    <row r="1619" spans="1:13">
      <c r="A1619">
        <v>1618</v>
      </c>
      <c r="B1619" t="e">
        <f t="shared" si="50"/>
        <v>#N/A</v>
      </c>
      <c r="C1619" s="38">
        <v>36378</v>
      </c>
      <c r="D1619" t="s">
        <v>68</v>
      </c>
      <c r="E1619" t="s">
        <v>1599</v>
      </c>
      <c r="J1619" t="str">
        <f t="shared" si="51"/>
        <v/>
      </c>
      <c r="L1619" t="e">
        <f>IFERROR(INDEX(Teams!A:E,MATCH(Schedule!F1619,Teams!E:E,0),1),INDEX(Teams!G:K,MATCH(Schedule!F1619,Teams!K:K,0),1))</f>
        <v>#N/A</v>
      </c>
      <c r="M1619" t="e">
        <f>IFERROR(INDEX(Teams!A:E,MATCH(Schedule!H1619,Teams!E:E,0),1),INDEX(Teams!G:K,MATCH(Schedule!H1619,Teams!K:K,0),1))</f>
        <v>#N/A</v>
      </c>
    </row>
    <row r="1620" spans="1:13">
      <c r="A1620">
        <v>1619</v>
      </c>
      <c r="B1620" t="e">
        <f t="shared" si="50"/>
        <v>#N/A</v>
      </c>
      <c r="C1620" s="38">
        <v>36378</v>
      </c>
      <c r="D1620" t="s">
        <v>10</v>
      </c>
      <c r="E1620" t="s">
        <v>1600</v>
      </c>
      <c r="J1620" t="str">
        <f t="shared" si="51"/>
        <v/>
      </c>
      <c r="L1620" t="e">
        <f>IFERROR(INDEX(Teams!A:E,MATCH(Schedule!F1620,Teams!E:E,0),1),INDEX(Teams!G:K,MATCH(Schedule!F1620,Teams!K:K,0),1))</f>
        <v>#N/A</v>
      </c>
      <c r="M1620" t="e">
        <f>IFERROR(INDEX(Teams!A:E,MATCH(Schedule!H1620,Teams!E:E,0),1),INDEX(Teams!G:K,MATCH(Schedule!H1620,Teams!K:K,0),1))</f>
        <v>#N/A</v>
      </c>
    </row>
    <row r="1621" spans="1:13">
      <c r="A1621">
        <v>1620</v>
      </c>
      <c r="B1621" t="e">
        <f t="shared" si="50"/>
        <v>#N/A</v>
      </c>
      <c r="C1621" s="38">
        <v>36378</v>
      </c>
      <c r="D1621" t="s">
        <v>4</v>
      </c>
      <c r="E1621" t="s">
        <v>1601</v>
      </c>
      <c r="J1621" t="str">
        <f t="shared" si="51"/>
        <v/>
      </c>
      <c r="L1621" t="e">
        <f>IFERROR(INDEX(Teams!A:E,MATCH(Schedule!F1621,Teams!E:E,0),1),INDEX(Teams!G:K,MATCH(Schedule!F1621,Teams!K:K,0),1))</f>
        <v>#N/A</v>
      </c>
      <c r="M1621" t="e">
        <f>IFERROR(INDEX(Teams!A:E,MATCH(Schedule!H1621,Teams!E:E,0),1),INDEX(Teams!G:K,MATCH(Schedule!H1621,Teams!K:K,0),1))</f>
        <v>#N/A</v>
      </c>
    </row>
    <row r="1622" spans="1:13">
      <c r="A1622">
        <v>1621</v>
      </c>
      <c r="B1622" t="e">
        <f t="shared" si="50"/>
        <v>#N/A</v>
      </c>
      <c r="C1622" s="38">
        <v>36378</v>
      </c>
      <c r="D1622" t="s">
        <v>6</v>
      </c>
      <c r="E1622" t="s">
        <v>1602</v>
      </c>
      <c r="J1622" t="str">
        <f t="shared" si="51"/>
        <v/>
      </c>
      <c r="L1622" t="e">
        <f>IFERROR(INDEX(Teams!A:E,MATCH(Schedule!F1622,Teams!E:E,0),1),INDEX(Teams!G:K,MATCH(Schedule!F1622,Teams!K:K,0),1))</f>
        <v>#N/A</v>
      </c>
      <c r="M1622" t="e">
        <f>IFERROR(INDEX(Teams!A:E,MATCH(Schedule!H1622,Teams!E:E,0),1),INDEX(Teams!G:K,MATCH(Schedule!H1622,Teams!K:K,0),1))</f>
        <v>#N/A</v>
      </c>
    </row>
    <row r="1623" spans="1:13">
      <c r="A1623">
        <v>1622</v>
      </c>
      <c r="B1623" t="e">
        <f t="shared" si="50"/>
        <v>#N/A</v>
      </c>
      <c r="C1623" s="38">
        <v>36378</v>
      </c>
      <c r="D1623" t="s">
        <v>2</v>
      </c>
      <c r="E1623" t="s">
        <v>1603</v>
      </c>
      <c r="J1623" t="str">
        <f t="shared" si="51"/>
        <v/>
      </c>
      <c r="L1623" t="e">
        <f>IFERROR(INDEX(Teams!A:E,MATCH(Schedule!F1623,Teams!E:E,0),1),INDEX(Teams!G:K,MATCH(Schedule!F1623,Teams!K:K,0),1))</f>
        <v>#N/A</v>
      </c>
      <c r="M1623" t="e">
        <f>IFERROR(INDEX(Teams!A:E,MATCH(Schedule!H1623,Teams!E:E,0),1),INDEX(Teams!G:K,MATCH(Schedule!H1623,Teams!K:K,0),1))</f>
        <v>#N/A</v>
      </c>
    </row>
    <row r="1624" spans="1:13">
      <c r="A1624">
        <v>1623</v>
      </c>
      <c r="B1624" t="e">
        <f t="shared" si="50"/>
        <v>#N/A</v>
      </c>
      <c r="C1624" s="38">
        <v>36378</v>
      </c>
      <c r="D1624" t="s">
        <v>120</v>
      </c>
      <c r="E1624" t="s">
        <v>1604</v>
      </c>
      <c r="J1624" t="str">
        <f t="shared" si="51"/>
        <v/>
      </c>
      <c r="L1624" t="e">
        <f>IFERROR(INDEX(Teams!A:E,MATCH(Schedule!F1624,Teams!E:E,0),1),INDEX(Teams!G:K,MATCH(Schedule!F1624,Teams!K:K,0),1))</f>
        <v>#N/A</v>
      </c>
      <c r="M1624" t="e">
        <f>IFERROR(INDEX(Teams!A:E,MATCH(Schedule!H1624,Teams!E:E,0),1),INDEX(Teams!G:K,MATCH(Schedule!H1624,Teams!K:K,0),1))</f>
        <v>#N/A</v>
      </c>
    </row>
    <row r="1625" spans="1:13">
      <c r="A1625">
        <v>1624</v>
      </c>
      <c r="B1625" t="e">
        <f t="shared" si="50"/>
        <v>#N/A</v>
      </c>
      <c r="C1625" s="38">
        <v>36378</v>
      </c>
      <c r="D1625" t="s">
        <v>20</v>
      </c>
      <c r="E1625" t="s">
        <v>1605</v>
      </c>
      <c r="J1625" t="str">
        <f t="shared" si="51"/>
        <v/>
      </c>
      <c r="L1625" t="e">
        <f>IFERROR(INDEX(Teams!A:E,MATCH(Schedule!F1625,Teams!E:E,0),1),INDEX(Teams!G:K,MATCH(Schedule!F1625,Teams!K:K,0),1))</f>
        <v>#N/A</v>
      </c>
      <c r="M1625" t="e">
        <f>IFERROR(INDEX(Teams!A:E,MATCH(Schedule!H1625,Teams!E:E,0),1),INDEX(Teams!G:K,MATCH(Schedule!H1625,Teams!K:K,0),1))</f>
        <v>#N/A</v>
      </c>
    </row>
    <row r="1626" spans="1:13">
      <c r="A1626">
        <v>1625</v>
      </c>
      <c r="B1626" t="e">
        <f t="shared" si="50"/>
        <v>#N/A</v>
      </c>
      <c r="C1626" s="38">
        <v>36378</v>
      </c>
      <c r="D1626" t="s">
        <v>124</v>
      </c>
      <c r="E1626" t="s">
        <v>1606</v>
      </c>
      <c r="J1626" t="str">
        <f t="shared" si="51"/>
        <v/>
      </c>
      <c r="L1626" t="e">
        <f>IFERROR(INDEX(Teams!A:E,MATCH(Schedule!F1626,Teams!E:E,0),1),INDEX(Teams!G:K,MATCH(Schedule!F1626,Teams!K:K,0),1))</f>
        <v>#N/A</v>
      </c>
      <c r="M1626" t="e">
        <f>IFERROR(INDEX(Teams!A:E,MATCH(Schedule!H1626,Teams!E:E,0),1),INDEX(Teams!G:K,MATCH(Schedule!H1626,Teams!K:K,0),1))</f>
        <v>#N/A</v>
      </c>
    </row>
    <row r="1627" spans="1:13">
      <c r="A1627">
        <v>1626</v>
      </c>
      <c r="B1627" t="e">
        <f t="shared" si="50"/>
        <v>#N/A</v>
      </c>
      <c r="C1627" s="38">
        <v>36378</v>
      </c>
      <c r="D1627" t="s">
        <v>60</v>
      </c>
      <c r="E1627" t="s">
        <v>1607</v>
      </c>
      <c r="J1627" t="str">
        <f t="shared" si="51"/>
        <v/>
      </c>
      <c r="L1627" t="e">
        <f>IFERROR(INDEX(Teams!A:E,MATCH(Schedule!F1627,Teams!E:E,0),1),INDEX(Teams!G:K,MATCH(Schedule!F1627,Teams!K:K,0),1))</f>
        <v>#N/A</v>
      </c>
      <c r="M1627" t="e">
        <f>IFERROR(INDEX(Teams!A:E,MATCH(Schedule!H1627,Teams!E:E,0),1),INDEX(Teams!G:K,MATCH(Schedule!H1627,Teams!K:K,0),1))</f>
        <v>#N/A</v>
      </c>
    </row>
    <row r="1628" spans="1:13">
      <c r="A1628">
        <v>1627</v>
      </c>
      <c r="B1628" t="e">
        <f t="shared" si="50"/>
        <v>#N/A</v>
      </c>
      <c r="C1628" s="38">
        <v>36378</v>
      </c>
      <c r="D1628" t="s">
        <v>22</v>
      </c>
      <c r="E1628" t="s">
        <v>1608</v>
      </c>
      <c r="J1628" t="str">
        <f t="shared" si="51"/>
        <v/>
      </c>
      <c r="L1628" t="e">
        <f>IFERROR(INDEX(Teams!A:E,MATCH(Schedule!F1628,Teams!E:E,0),1),INDEX(Teams!G:K,MATCH(Schedule!F1628,Teams!K:K,0),1))</f>
        <v>#N/A</v>
      </c>
      <c r="M1628" t="e">
        <f>IFERROR(INDEX(Teams!A:E,MATCH(Schedule!H1628,Teams!E:E,0),1),INDEX(Teams!G:K,MATCH(Schedule!H1628,Teams!K:K,0),1))</f>
        <v>#N/A</v>
      </c>
    </row>
    <row r="1629" spans="1:13">
      <c r="A1629">
        <v>1628</v>
      </c>
      <c r="B1629" t="e">
        <f t="shared" si="50"/>
        <v>#N/A</v>
      </c>
      <c r="C1629" s="38">
        <v>36378</v>
      </c>
      <c r="D1629" t="s">
        <v>170</v>
      </c>
      <c r="E1629" t="s">
        <v>1609</v>
      </c>
      <c r="J1629" t="str">
        <f t="shared" si="51"/>
        <v/>
      </c>
      <c r="L1629" t="e">
        <f>IFERROR(INDEX(Teams!A:E,MATCH(Schedule!F1629,Teams!E:E,0),1),INDEX(Teams!G:K,MATCH(Schedule!F1629,Teams!K:K,0),1))</f>
        <v>#N/A</v>
      </c>
      <c r="M1629" t="e">
        <f>IFERROR(INDEX(Teams!A:E,MATCH(Schedule!H1629,Teams!E:E,0),1),INDEX(Teams!G:K,MATCH(Schedule!H1629,Teams!K:K,0),1))</f>
        <v>#N/A</v>
      </c>
    </row>
    <row r="1630" spans="1:13">
      <c r="A1630">
        <v>1629</v>
      </c>
      <c r="B1630" t="e">
        <f t="shared" si="50"/>
        <v>#N/A</v>
      </c>
      <c r="C1630" s="38">
        <v>36378</v>
      </c>
      <c r="D1630" t="s">
        <v>122</v>
      </c>
      <c r="E1630" t="s">
        <v>1610</v>
      </c>
      <c r="J1630" t="str">
        <f t="shared" si="51"/>
        <v/>
      </c>
      <c r="L1630" t="e">
        <f>IFERROR(INDEX(Teams!A:E,MATCH(Schedule!F1630,Teams!E:E,0),1),INDEX(Teams!G:K,MATCH(Schedule!F1630,Teams!K:K,0),1))</f>
        <v>#N/A</v>
      </c>
      <c r="M1630" t="e">
        <f>IFERROR(INDEX(Teams!A:E,MATCH(Schedule!H1630,Teams!E:E,0),1),INDEX(Teams!G:K,MATCH(Schedule!H1630,Teams!K:K,0),1))</f>
        <v>#N/A</v>
      </c>
    </row>
    <row r="1631" spans="1:13">
      <c r="A1631">
        <v>1630</v>
      </c>
      <c r="B1631" t="e">
        <f t="shared" si="50"/>
        <v>#N/A</v>
      </c>
      <c r="C1631" s="38">
        <v>36378</v>
      </c>
      <c r="D1631" t="s">
        <v>12</v>
      </c>
      <c r="E1631" t="s">
        <v>1611</v>
      </c>
      <c r="J1631" t="str">
        <f t="shared" si="51"/>
        <v/>
      </c>
      <c r="L1631" t="e">
        <f>IFERROR(INDEX(Teams!A:E,MATCH(Schedule!F1631,Teams!E:E,0),1),INDEX(Teams!G:K,MATCH(Schedule!F1631,Teams!K:K,0),1))</f>
        <v>#N/A</v>
      </c>
      <c r="M1631" t="e">
        <f>IFERROR(INDEX(Teams!A:E,MATCH(Schedule!H1631,Teams!E:E,0),1),INDEX(Teams!G:K,MATCH(Schedule!H1631,Teams!K:K,0),1))</f>
        <v>#N/A</v>
      </c>
    </row>
    <row r="1632" spans="1:13">
      <c r="A1632">
        <v>1631</v>
      </c>
      <c r="B1632" t="e">
        <f t="shared" si="50"/>
        <v>#N/A</v>
      </c>
      <c r="C1632" s="38">
        <v>36378</v>
      </c>
      <c r="D1632" t="s">
        <v>122</v>
      </c>
      <c r="E1632" t="s">
        <v>1612</v>
      </c>
      <c r="J1632" t="str">
        <f t="shared" si="51"/>
        <v/>
      </c>
      <c r="L1632" t="e">
        <f>IFERROR(INDEX(Teams!A:E,MATCH(Schedule!F1632,Teams!E:E,0),1),INDEX(Teams!G:K,MATCH(Schedule!F1632,Teams!K:K,0),1))</f>
        <v>#N/A</v>
      </c>
      <c r="M1632" t="e">
        <f>IFERROR(INDEX(Teams!A:E,MATCH(Schedule!H1632,Teams!E:E,0),1),INDEX(Teams!G:K,MATCH(Schedule!H1632,Teams!K:K,0),1))</f>
        <v>#N/A</v>
      </c>
    </row>
    <row r="1633" spans="1:13">
      <c r="A1633">
        <v>1632</v>
      </c>
      <c r="B1633" t="e">
        <f t="shared" si="50"/>
        <v>#N/A</v>
      </c>
      <c r="C1633" s="38">
        <v>36378</v>
      </c>
      <c r="D1633" t="s">
        <v>12</v>
      </c>
      <c r="E1633" t="s">
        <v>1613</v>
      </c>
      <c r="J1633" t="str">
        <f t="shared" si="51"/>
        <v/>
      </c>
      <c r="L1633" t="e">
        <f>IFERROR(INDEX(Teams!A:E,MATCH(Schedule!F1633,Teams!E:E,0),1),INDEX(Teams!G:K,MATCH(Schedule!F1633,Teams!K:K,0),1))</f>
        <v>#N/A</v>
      </c>
      <c r="M1633" t="e">
        <f>IFERROR(INDEX(Teams!A:E,MATCH(Schedule!H1633,Teams!E:E,0),1),INDEX(Teams!G:K,MATCH(Schedule!H1633,Teams!K:K,0),1))</f>
        <v>#N/A</v>
      </c>
    </row>
    <row r="1634" spans="1:13">
      <c r="A1634">
        <v>1633</v>
      </c>
      <c r="B1634" t="e">
        <f t="shared" si="50"/>
        <v>#N/A</v>
      </c>
      <c r="C1634" s="38">
        <v>36379</v>
      </c>
      <c r="D1634" t="s">
        <v>25</v>
      </c>
      <c r="E1634" t="s">
        <v>1614</v>
      </c>
      <c r="J1634" t="str">
        <f t="shared" si="51"/>
        <v/>
      </c>
      <c r="L1634" t="e">
        <f>IFERROR(INDEX(Teams!A:E,MATCH(Schedule!F1634,Teams!E:E,0),1),INDEX(Teams!G:K,MATCH(Schedule!F1634,Teams!K:K,0),1))</f>
        <v>#N/A</v>
      </c>
      <c r="M1634" t="e">
        <f>IFERROR(INDEX(Teams!A:E,MATCH(Schedule!H1634,Teams!E:E,0),1),INDEX(Teams!G:K,MATCH(Schedule!H1634,Teams!K:K,0),1))</f>
        <v>#N/A</v>
      </c>
    </row>
    <row r="1635" spans="1:13">
      <c r="A1635">
        <v>1634</v>
      </c>
      <c r="B1635" t="e">
        <f t="shared" si="50"/>
        <v>#N/A</v>
      </c>
      <c r="C1635" s="38">
        <v>36379</v>
      </c>
      <c r="D1635" t="s">
        <v>8</v>
      </c>
      <c r="E1635" t="s">
        <v>1615</v>
      </c>
      <c r="J1635" t="str">
        <f t="shared" si="51"/>
        <v/>
      </c>
      <c r="L1635" t="e">
        <f>IFERROR(INDEX(Teams!A:E,MATCH(Schedule!F1635,Teams!E:E,0),1),INDEX(Teams!G:K,MATCH(Schedule!F1635,Teams!K:K,0),1))</f>
        <v>#N/A</v>
      </c>
      <c r="M1635" t="e">
        <f>IFERROR(INDEX(Teams!A:E,MATCH(Schedule!H1635,Teams!E:E,0),1),INDEX(Teams!G:K,MATCH(Schedule!H1635,Teams!K:K,0),1))</f>
        <v>#N/A</v>
      </c>
    </row>
    <row r="1636" spans="1:13">
      <c r="A1636">
        <v>1635</v>
      </c>
      <c r="B1636" t="e">
        <f t="shared" si="50"/>
        <v>#N/A</v>
      </c>
      <c r="C1636" s="38">
        <v>36379</v>
      </c>
      <c r="D1636" t="s">
        <v>68</v>
      </c>
      <c r="E1636" t="s">
        <v>1616</v>
      </c>
      <c r="J1636" t="str">
        <f t="shared" si="51"/>
        <v/>
      </c>
      <c r="L1636" t="e">
        <f>IFERROR(INDEX(Teams!A:E,MATCH(Schedule!F1636,Teams!E:E,0),1),INDEX(Teams!G:K,MATCH(Schedule!F1636,Teams!K:K,0),1))</f>
        <v>#N/A</v>
      </c>
      <c r="M1636" t="e">
        <f>IFERROR(INDEX(Teams!A:E,MATCH(Schedule!H1636,Teams!E:E,0),1),INDEX(Teams!G:K,MATCH(Schedule!H1636,Teams!K:K,0),1))</f>
        <v>#N/A</v>
      </c>
    </row>
    <row r="1637" spans="1:13">
      <c r="A1637">
        <v>1636</v>
      </c>
      <c r="B1637" t="e">
        <f t="shared" si="50"/>
        <v>#N/A</v>
      </c>
      <c r="C1637" s="38">
        <v>36379</v>
      </c>
      <c r="D1637" t="s">
        <v>10</v>
      </c>
      <c r="E1637" t="s">
        <v>1617</v>
      </c>
      <c r="J1637" t="str">
        <f t="shared" si="51"/>
        <v/>
      </c>
      <c r="L1637" t="e">
        <f>IFERROR(INDEX(Teams!A:E,MATCH(Schedule!F1637,Teams!E:E,0),1),INDEX(Teams!G:K,MATCH(Schedule!F1637,Teams!K:K,0),1))</f>
        <v>#N/A</v>
      </c>
      <c r="M1637" t="e">
        <f>IFERROR(INDEX(Teams!A:E,MATCH(Schedule!H1637,Teams!E:E,0),1),INDEX(Teams!G:K,MATCH(Schedule!H1637,Teams!K:K,0),1))</f>
        <v>#N/A</v>
      </c>
    </row>
    <row r="1638" spans="1:13">
      <c r="A1638">
        <v>1637</v>
      </c>
      <c r="B1638" t="e">
        <f t="shared" si="50"/>
        <v>#N/A</v>
      </c>
      <c r="C1638" s="38">
        <v>36379</v>
      </c>
      <c r="D1638" t="s">
        <v>4</v>
      </c>
      <c r="E1638" t="s">
        <v>1618</v>
      </c>
      <c r="J1638" t="str">
        <f t="shared" si="51"/>
        <v/>
      </c>
      <c r="L1638" t="e">
        <f>IFERROR(INDEX(Teams!A:E,MATCH(Schedule!F1638,Teams!E:E,0),1),INDEX(Teams!G:K,MATCH(Schedule!F1638,Teams!K:K,0),1))</f>
        <v>#N/A</v>
      </c>
      <c r="M1638" t="e">
        <f>IFERROR(INDEX(Teams!A:E,MATCH(Schedule!H1638,Teams!E:E,0),1),INDEX(Teams!G:K,MATCH(Schedule!H1638,Teams!K:K,0),1))</f>
        <v>#N/A</v>
      </c>
    </row>
    <row r="1639" spans="1:13">
      <c r="A1639">
        <v>1638</v>
      </c>
      <c r="B1639" t="e">
        <f t="shared" si="50"/>
        <v>#N/A</v>
      </c>
      <c r="C1639" s="38">
        <v>36379</v>
      </c>
      <c r="D1639" t="s">
        <v>6</v>
      </c>
      <c r="E1639" t="s">
        <v>1619</v>
      </c>
      <c r="J1639" t="str">
        <f t="shared" si="51"/>
        <v/>
      </c>
      <c r="L1639" t="e">
        <f>IFERROR(INDEX(Teams!A:E,MATCH(Schedule!F1639,Teams!E:E,0),1),INDEX(Teams!G:K,MATCH(Schedule!F1639,Teams!K:K,0),1))</f>
        <v>#N/A</v>
      </c>
      <c r="M1639" t="e">
        <f>IFERROR(INDEX(Teams!A:E,MATCH(Schedule!H1639,Teams!E:E,0),1),INDEX(Teams!G:K,MATCH(Schedule!H1639,Teams!K:K,0),1))</f>
        <v>#N/A</v>
      </c>
    </row>
    <row r="1640" spans="1:13">
      <c r="A1640">
        <v>1639</v>
      </c>
      <c r="B1640" t="e">
        <f t="shared" si="50"/>
        <v>#N/A</v>
      </c>
      <c r="C1640" s="38">
        <v>36379</v>
      </c>
      <c r="D1640" t="s">
        <v>2</v>
      </c>
      <c r="E1640" t="s">
        <v>1620</v>
      </c>
      <c r="J1640" t="str">
        <f t="shared" si="51"/>
        <v/>
      </c>
      <c r="L1640" t="e">
        <f>IFERROR(INDEX(Teams!A:E,MATCH(Schedule!F1640,Teams!E:E,0),1),INDEX(Teams!G:K,MATCH(Schedule!F1640,Teams!K:K,0),1))</f>
        <v>#N/A</v>
      </c>
      <c r="M1640" t="e">
        <f>IFERROR(INDEX(Teams!A:E,MATCH(Schedule!H1640,Teams!E:E,0),1),INDEX(Teams!G:K,MATCH(Schedule!H1640,Teams!K:K,0),1))</f>
        <v>#N/A</v>
      </c>
    </row>
    <row r="1641" spans="1:13">
      <c r="A1641">
        <v>1640</v>
      </c>
      <c r="B1641" t="e">
        <f t="shared" si="50"/>
        <v>#N/A</v>
      </c>
      <c r="C1641" s="38">
        <v>36379</v>
      </c>
      <c r="D1641" t="s">
        <v>120</v>
      </c>
      <c r="E1641" t="s">
        <v>1621</v>
      </c>
      <c r="J1641" t="str">
        <f t="shared" si="51"/>
        <v/>
      </c>
      <c r="L1641" t="e">
        <f>IFERROR(INDEX(Teams!A:E,MATCH(Schedule!F1641,Teams!E:E,0),1),INDEX(Teams!G:K,MATCH(Schedule!F1641,Teams!K:K,0),1))</f>
        <v>#N/A</v>
      </c>
      <c r="M1641" t="e">
        <f>IFERROR(INDEX(Teams!A:E,MATCH(Schedule!H1641,Teams!E:E,0),1),INDEX(Teams!G:K,MATCH(Schedule!H1641,Teams!K:K,0),1))</f>
        <v>#N/A</v>
      </c>
    </row>
    <row r="1642" spans="1:13">
      <c r="A1642">
        <v>1641</v>
      </c>
      <c r="B1642" t="e">
        <f t="shared" si="50"/>
        <v>#N/A</v>
      </c>
      <c r="C1642" s="38">
        <v>36379</v>
      </c>
      <c r="D1642" t="s">
        <v>20</v>
      </c>
      <c r="E1642" t="s">
        <v>1622</v>
      </c>
      <c r="J1642" t="str">
        <f t="shared" si="51"/>
        <v/>
      </c>
      <c r="L1642" t="e">
        <f>IFERROR(INDEX(Teams!A:E,MATCH(Schedule!F1642,Teams!E:E,0),1),INDEX(Teams!G:K,MATCH(Schedule!F1642,Teams!K:K,0),1))</f>
        <v>#N/A</v>
      </c>
      <c r="M1642" t="e">
        <f>IFERROR(INDEX(Teams!A:E,MATCH(Schedule!H1642,Teams!E:E,0),1),INDEX(Teams!G:K,MATCH(Schedule!H1642,Teams!K:K,0),1))</f>
        <v>#N/A</v>
      </c>
    </row>
    <row r="1643" spans="1:13">
      <c r="A1643">
        <v>1642</v>
      </c>
      <c r="B1643" t="e">
        <f t="shared" si="50"/>
        <v>#N/A</v>
      </c>
      <c r="C1643" s="38">
        <v>36379</v>
      </c>
      <c r="D1643" t="s">
        <v>124</v>
      </c>
      <c r="E1643" t="s">
        <v>1623</v>
      </c>
      <c r="J1643" t="str">
        <f t="shared" si="51"/>
        <v/>
      </c>
      <c r="L1643" t="e">
        <f>IFERROR(INDEX(Teams!A:E,MATCH(Schedule!F1643,Teams!E:E,0),1),INDEX(Teams!G:K,MATCH(Schedule!F1643,Teams!K:K,0),1))</f>
        <v>#N/A</v>
      </c>
      <c r="M1643" t="e">
        <f>IFERROR(INDEX(Teams!A:E,MATCH(Schedule!H1643,Teams!E:E,0),1),INDEX(Teams!G:K,MATCH(Schedule!H1643,Teams!K:K,0),1))</f>
        <v>#N/A</v>
      </c>
    </row>
    <row r="1644" spans="1:13">
      <c r="A1644">
        <v>1643</v>
      </c>
      <c r="B1644" t="e">
        <f t="shared" si="50"/>
        <v>#N/A</v>
      </c>
      <c r="C1644" s="38">
        <v>36379</v>
      </c>
      <c r="D1644" t="s">
        <v>60</v>
      </c>
      <c r="E1644" t="s">
        <v>1624</v>
      </c>
      <c r="J1644" t="str">
        <f t="shared" si="51"/>
        <v/>
      </c>
      <c r="L1644" t="e">
        <f>IFERROR(INDEX(Teams!A:E,MATCH(Schedule!F1644,Teams!E:E,0),1),INDEX(Teams!G:K,MATCH(Schedule!F1644,Teams!K:K,0),1))</f>
        <v>#N/A</v>
      </c>
      <c r="M1644" t="e">
        <f>IFERROR(INDEX(Teams!A:E,MATCH(Schedule!H1644,Teams!E:E,0),1),INDEX(Teams!G:K,MATCH(Schedule!H1644,Teams!K:K,0),1))</f>
        <v>#N/A</v>
      </c>
    </row>
    <row r="1645" spans="1:13">
      <c r="A1645">
        <v>1644</v>
      </c>
      <c r="B1645" t="e">
        <f t="shared" si="50"/>
        <v>#N/A</v>
      </c>
      <c r="C1645" s="38">
        <v>36379</v>
      </c>
      <c r="D1645" t="s">
        <v>22</v>
      </c>
      <c r="E1645" t="s">
        <v>1625</v>
      </c>
      <c r="J1645" t="str">
        <f t="shared" si="51"/>
        <v/>
      </c>
      <c r="L1645" t="e">
        <f>IFERROR(INDEX(Teams!A:E,MATCH(Schedule!F1645,Teams!E:E,0),1),INDEX(Teams!G:K,MATCH(Schedule!F1645,Teams!K:K,0),1))</f>
        <v>#N/A</v>
      </c>
      <c r="M1645" t="e">
        <f>IFERROR(INDEX(Teams!A:E,MATCH(Schedule!H1645,Teams!E:E,0),1),INDEX(Teams!G:K,MATCH(Schedule!H1645,Teams!K:K,0),1))</f>
        <v>#N/A</v>
      </c>
    </row>
    <row r="1646" spans="1:13">
      <c r="A1646">
        <v>1645</v>
      </c>
      <c r="B1646" t="e">
        <f t="shared" si="50"/>
        <v>#N/A</v>
      </c>
      <c r="C1646" s="38">
        <v>36379</v>
      </c>
      <c r="D1646" t="s">
        <v>170</v>
      </c>
      <c r="E1646" t="s">
        <v>1626</v>
      </c>
      <c r="J1646" t="str">
        <f t="shared" si="51"/>
        <v/>
      </c>
      <c r="L1646" t="e">
        <f>IFERROR(INDEX(Teams!A:E,MATCH(Schedule!F1646,Teams!E:E,0),1),INDEX(Teams!G:K,MATCH(Schedule!F1646,Teams!K:K,0),1))</f>
        <v>#N/A</v>
      </c>
      <c r="M1646" t="e">
        <f>IFERROR(INDEX(Teams!A:E,MATCH(Schedule!H1646,Teams!E:E,0),1),INDEX(Teams!G:K,MATCH(Schedule!H1646,Teams!K:K,0),1))</f>
        <v>#N/A</v>
      </c>
    </row>
    <row r="1647" spans="1:13">
      <c r="A1647">
        <v>1646</v>
      </c>
      <c r="B1647" t="e">
        <f t="shared" si="50"/>
        <v>#N/A</v>
      </c>
      <c r="C1647" s="38">
        <v>36379</v>
      </c>
      <c r="D1647" t="s">
        <v>122</v>
      </c>
      <c r="E1647" t="s">
        <v>227</v>
      </c>
      <c r="J1647" t="str">
        <f t="shared" si="51"/>
        <v/>
      </c>
      <c r="L1647" t="e">
        <f>IFERROR(INDEX(Teams!A:E,MATCH(Schedule!F1647,Teams!E:E,0),1),INDEX(Teams!G:K,MATCH(Schedule!F1647,Teams!K:K,0),1))</f>
        <v>#N/A</v>
      </c>
      <c r="M1647" t="e">
        <f>IFERROR(INDEX(Teams!A:E,MATCH(Schedule!H1647,Teams!E:E,0),1),INDEX(Teams!G:K,MATCH(Schedule!H1647,Teams!K:K,0),1))</f>
        <v>#N/A</v>
      </c>
    </row>
    <row r="1648" spans="1:13">
      <c r="A1648">
        <v>1647</v>
      </c>
      <c r="B1648" t="e">
        <f t="shared" si="50"/>
        <v>#N/A</v>
      </c>
      <c r="C1648" s="38">
        <v>36379</v>
      </c>
      <c r="D1648" t="s">
        <v>12</v>
      </c>
      <c r="E1648" t="s">
        <v>1627</v>
      </c>
      <c r="J1648" t="str">
        <f t="shared" si="51"/>
        <v/>
      </c>
      <c r="L1648" t="e">
        <f>IFERROR(INDEX(Teams!A:E,MATCH(Schedule!F1648,Teams!E:E,0),1),INDEX(Teams!G:K,MATCH(Schedule!F1648,Teams!K:K,0),1))</f>
        <v>#N/A</v>
      </c>
      <c r="M1648" t="e">
        <f>IFERROR(INDEX(Teams!A:E,MATCH(Schedule!H1648,Teams!E:E,0),1),INDEX(Teams!G:K,MATCH(Schedule!H1648,Teams!K:K,0),1))</f>
        <v>#N/A</v>
      </c>
    </row>
    <row r="1649" spans="1:13">
      <c r="A1649">
        <v>1648</v>
      </c>
      <c r="B1649" t="e">
        <f t="shared" si="50"/>
        <v>#N/A</v>
      </c>
      <c r="C1649" s="38">
        <v>36380</v>
      </c>
      <c r="D1649" t="s">
        <v>25</v>
      </c>
      <c r="E1649" t="s">
        <v>1628</v>
      </c>
      <c r="J1649" t="str">
        <f t="shared" si="51"/>
        <v/>
      </c>
      <c r="L1649" t="e">
        <f>IFERROR(INDEX(Teams!A:E,MATCH(Schedule!F1649,Teams!E:E,0),1),INDEX(Teams!G:K,MATCH(Schedule!F1649,Teams!K:K,0),1))</f>
        <v>#N/A</v>
      </c>
      <c r="M1649" t="e">
        <f>IFERROR(INDEX(Teams!A:E,MATCH(Schedule!H1649,Teams!E:E,0),1),INDEX(Teams!G:K,MATCH(Schedule!H1649,Teams!K:K,0),1))</f>
        <v>#N/A</v>
      </c>
    </row>
    <row r="1650" spans="1:13">
      <c r="A1650">
        <v>1649</v>
      </c>
      <c r="B1650" t="e">
        <f t="shared" si="50"/>
        <v>#N/A</v>
      </c>
      <c r="C1650" s="38">
        <v>36380</v>
      </c>
      <c r="D1650" t="s">
        <v>8</v>
      </c>
      <c r="E1650" t="s">
        <v>1629</v>
      </c>
      <c r="J1650" t="str">
        <f t="shared" si="51"/>
        <v/>
      </c>
      <c r="L1650" t="e">
        <f>IFERROR(INDEX(Teams!A:E,MATCH(Schedule!F1650,Teams!E:E,0),1),INDEX(Teams!G:K,MATCH(Schedule!F1650,Teams!K:K,0),1))</f>
        <v>#N/A</v>
      </c>
      <c r="M1650" t="e">
        <f>IFERROR(INDEX(Teams!A:E,MATCH(Schedule!H1650,Teams!E:E,0),1),INDEX(Teams!G:K,MATCH(Schedule!H1650,Teams!K:K,0),1))</f>
        <v>#N/A</v>
      </c>
    </row>
    <row r="1651" spans="1:13">
      <c r="A1651">
        <v>1650</v>
      </c>
      <c r="B1651" t="e">
        <f t="shared" si="50"/>
        <v>#N/A</v>
      </c>
      <c r="C1651" s="38">
        <v>36380</v>
      </c>
      <c r="D1651" t="s">
        <v>68</v>
      </c>
      <c r="E1651" t="s">
        <v>1630</v>
      </c>
      <c r="J1651" t="str">
        <f t="shared" si="51"/>
        <v/>
      </c>
      <c r="L1651" t="e">
        <f>IFERROR(INDEX(Teams!A:E,MATCH(Schedule!F1651,Teams!E:E,0),1),INDEX(Teams!G:K,MATCH(Schedule!F1651,Teams!K:K,0),1))</f>
        <v>#N/A</v>
      </c>
      <c r="M1651" t="e">
        <f>IFERROR(INDEX(Teams!A:E,MATCH(Schedule!H1651,Teams!E:E,0),1),INDEX(Teams!G:K,MATCH(Schedule!H1651,Teams!K:K,0),1))</f>
        <v>#N/A</v>
      </c>
    </row>
    <row r="1652" spans="1:13">
      <c r="A1652">
        <v>1651</v>
      </c>
      <c r="B1652" t="e">
        <f t="shared" si="50"/>
        <v>#N/A</v>
      </c>
      <c r="C1652" s="38">
        <v>36380</v>
      </c>
      <c r="D1652" t="s">
        <v>10</v>
      </c>
      <c r="E1652" t="s">
        <v>1631</v>
      </c>
      <c r="J1652" t="str">
        <f t="shared" si="51"/>
        <v/>
      </c>
      <c r="L1652" t="e">
        <f>IFERROR(INDEX(Teams!A:E,MATCH(Schedule!F1652,Teams!E:E,0),1),INDEX(Teams!G:K,MATCH(Schedule!F1652,Teams!K:K,0),1))</f>
        <v>#N/A</v>
      </c>
      <c r="M1652" t="e">
        <f>IFERROR(INDEX(Teams!A:E,MATCH(Schedule!H1652,Teams!E:E,0),1),INDEX(Teams!G:K,MATCH(Schedule!H1652,Teams!K:K,0),1))</f>
        <v>#N/A</v>
      </c>
    </row>
    <row r="1653" spans="1:13">
      <c r="A1653">
        <v>1652</v>
      </c>
      <c r="B1653" t="e">
        <f t="shared" si="50"/>
        <v>#N/A</v>
      </c>
      <c r="C1653" s="38">
        <v>36380</v>
      </c>
      <c r="D1653" t="s">
        <v>4</v>
      </c>
      <c r="E1653" t="s">
        <v>1632</v>
      </c>
      <c r="J1653" t="str">
        <f t="shared" si="51"/>
        <v/>
      </c>
      <c r="L1653" t="e">
        <f>IFERROR(INDEX(Teams!A:E,MATCH(Schedule!F1653,Teams!E:E,0),1),INDEX(Teams!G:K,MATCH(Schedule!F1653,Teams!K:K,0),1))</f>
        <v>#N/A</v>
      </c>
      <c r="M1653" t="e">
        <f>IFERROR(INDEX(Teams!A:E,MATCH(Schedule!H1653,Teams!E:E,0),1),INDEX(Teams!G:K,MATCH(Schedule!H1653,Teams!K:K,0),1))</f>
        <v>#N/A</v>
      </c>
    </row>
    <row r="1654" spans="1:13">
      <c r="A1654">
        <v>1653</v>
      </c>
      <c r="B1654" t="e">
        <f t="shared" si="50"/>
        <v>#N/A</v>
      </c>
      <c r="C1654" s="38">
        <v>36380</v>
      </c>
      <c r="D1654" t="s">
        <v>6</v>
      </c>
      <c r="E1654" t="s">
        <v>1633</v>
      </c>
      <c r="J1654" t="str">
        <f t="shared" si="51"/>
        <v/>
      </c>
      <c r="L1654" t="e">
        <f>IFERROR(INDEX(Teams!A:E,MATCH(Schedule!F1654,Teams!E:E,0),1),INDEX(Teams!G:K,MATCH(Schedule!F1654,Teams!K:K,0),1))</f>
        <v>#N/A</v>
      </c>
      <c r="M1654" t="e">
        <f>IFERROR(INDEX(Teams!A:E,MATCH(Schedule!H1654,Teams!E:E,0),1),INDEX(Teams!G:K,MATCH(Schedule!H1654,Teams!K:K,0),1))</f>
        <v>#N/A</v>
      </c>
    </row>
    <row r="1655" spans="1:13">
      <c r="A1655">
        <v>1654</v>
      </c>
      <c r="B1655" t="e">
        <f t="shared" si="50"/>
        <v>#N/A</v>
      </c>
      <c r="C1655" s="38">
        <v>36380</v>
      </c>
      <c r="D1655" t="s">
        <v>2</v>
      </c>
      <c r="E1655" t="s">
        <v>1634</v>
      </c>
      <c r="J1655" t="str">
        <f t="shared" si="51"/>
        <v/>
      </c>
      <c r="L1655" t="e">
        <f>IFERROR(INDEX(Teams!A:E,MATCH(Schedule!F1655,Teams!E:E,0),1),INDEX(Teams!G:K,MATCH(Schedule!F1655,Teams!K:K,0),1))</f>
        <v>#N/A</v>
      </c>
      <c r="M1655" t="e">
        <f>IFERROR(INDEX(Teams!A:E,MATCH(Schedule!H1655,Teams!E:E,0),1),INDEX(Teams!G:K,MATCH(Schedule!H1655,Teams!K:K,0),1))</f>
        <v>#N/A</v>
      </c>
    </row>
    <row r="1656" spans="1:13">
      <c r="A1656">
        <v>1655</v>
      </c>
      <c r="B1656" t="e">
        <f t="shared" si="50"/>
        <v>#N/A</v>
      </c>
      <c r="C1656" s="38">
        <v>36380</v>
      </c>
      <c r="D1656" t="s">
        <v>120</v>
      </c>
      <c r="E1656" t="s">
        <v>1635</v>
      </c>
      <c r="J1656" t="str">
        <f t="shared" si="51"/>
        <v/>
      </c>
      <c r="L1656" t="e">
        <f>IFERROR(INDEX(Teams!A:E,MATCH(Schedule!F1656,Teams!E:E,0),1),INDEX(Teams!G:K,MATCH(Schedule!F1656,Teams!K:K,0),1))</f>
        <v>#N/A</v>
      </c>
      <c r="M1656" t="e">
        <f>IFERROR(INDEX(Teams!A:E,MATCH(Schedule!H1656,Teams!E:E,0),1),INDEX(Teams!G:K,MATCH(Schedule!H1656,Teams!K:K,0),1))</f>
        <v>#N/A</v>
      </c>
    </row>
    <row r="1657" spans="1:13">
      <c r="A1657">
        <v>1656</v>
      </c>
      <c r="B1657" t="e">
        <f t="shared" si="50"/>
        <v>#N/A</v>
      </c>
      <c r="C1657" s="38">
        <v>36380</v>
      </c>
      <c r="D1657" t="s">
        <v>20</v>
      </c>
      <c r="E1657" t="s">
        <v>1636</v>
      </c>
      <c r="J1657" t="str">
        <f t="shared" si="51"/>
        <v/>
      </c>
      <c r="L1657" t="e">
        <f>IFERROR(INDEX(Teams!A:E,MATCH(Schedule!F1657,Teams!E:E,0),1),INDEX(Teams!G:K,MATCH(Schedule!F1657,Teams!K:K,0),1))</f>
        <v>#N/A</v>
      </c>
      <c r="M1657" t="e">
        <f>IFERROR(INDEX(Teams!A:E,MATCH(Schedule!H1657,Teams!E:E,0),1),INDEX(Teams!G:K,MATCH(Schedule!H1657,Teams!K:K,0),1))</f>
        <v>#N/A</v>
      </c>
    </row>
    <row r="1658" spans="1:13">
      <c r="A1658">
        <v>1657</v>
      </c>
      <c r="B1658" t="e">
        <f t="shared" si="50"/>
        <v>#N/A</v>
      </c>
      <c r="C1658" s="38">
        <v>36380</v>
      </c>
      <c r="D1658" t="s">
        <v>124</v>
      </c>
      <c r="E1658" t="s">
        <v>1637</v>
      </c>
      <c r="J1658" t="str">
        <f t="shared" si="51"/>
        <v/>
      </c>
      <c r="L1658" t="e">
        <f>IFERROR(INDEX(Teams!A:E,MATCH(Schedule!F1658,Teams!E:E,0),1),INDEX(Teams!G:K,MATCH(Schedule!F1658,Teams!K:K,0),1))</f>
        <v>#N/A</v>
      </c>
      <c r="M1658" t="e">
        <f>IFERROR(INDEX(Teams!A:E,MATCH(Schedule!H1658,Teams!E:E,0),1),INDEX(Teams!G:K,MATCH(Schedule!H1658,Teams!K:K,0),1))</f>
        <v>#N/A</v>
      </c>
    </row>
    <row r="1659" spans="1:13">
      <c r="A1659">
        <v>1658</v>
      </c>
      <c r="B1659" t="e">
        <f t="shared" si="50"/>
        <v>#N/A</v>
      </c>
      <c r="C1659" s="38">
        <v>36380</v>
      </c>
      <c r="D1659" t="s">
        <v>60</v>
      </c>
      <c r="E1659" t="s">
        <v>1638</v>
      </c>
      <c r="J1659" t="str">
        <f t="shared" si="51"/>
        <v/>
      </c>
      <c r="L1659" t="e">
        <f>IFERROR(INDEX(Teams!A:E,MATCH(Schedule!F1659,Teams!E:E,0),1),INDEX(Teams!G:K,MATCH(Schedule!F1659,Teams!K:K,0),1))</f>
        <v>#N/A</v>
      </c>
      <c r="M1659" t="e">
        <f>IFERROR(INDEX(Teams!A:E,MATCH(Schedule!H1659,Teams!E:E,0),1),INDEX(Teams!G:K,MATCH(Schedule!H1659,Teams!K:K,0),1))</f>
        <v>#N/A</v>
      </c>
    </row>
    <row r="1660" spans="1:13">
      <c r="A1660">
        <v>1659</v>
      </c>
      <c r="B1660" t="e">
        <f t="shared" si="50"/>
        <v>#N/A</v>
      </c>
      <c r="C1660" s="38">
        <v>36380</v>
      </c>
      <c r="D1660" t="s">
        <v>22</v>
      </c>
      <c r="E1660" t="s">
        <v>1639</v>
      </c>
      <c r="J1660" t="str">
        <f t="shared" si="51"/>
        <v/>
      </c>
      <c r="L1660" t="e">
        <f>IFERROR(INDEX(Teams!A:E,MATCH(Schedule!F1660,Teams!E:E,0),1),INDEX(Teams!G:K,MATCH(Schedule!F1660,Teams!K:K,0),1))</f>
        <v>#N/A</v>
      </c>
      <c r="M1660" t="e">
        <f>IFERROR(INDEX(Teams!A:E,MATCH(Schedule!H1660,Teams!E:E,0),1),INDEX(Teams!G:K,MATCH(Schedule!H1660,Teams!K:K,0),1))</f>
        <v>#N/A</v>
      </c>
    </row>
    <row r="1661" spans="1:13">
      <c r="A1661">
        <v>1660</v>
      </c>
      <c r="B1661" t="e">
        <f t="shared" si="50"/>
        <v>#N/A</v>
      </c>
      <c r="C1661" s="38">
        <v>36380</v>
      </c>
      <c r="D1661" t="s">
        <v>170</v>
      </c>
      <c r="E1661" t="s">
        <v>1640</v>
      </c>
      <c r="J1661" t="str">
        <f t="shared" si="51"/>
        <v/>
      </c>
      <c r="L1661" t="e">
        <f>IFERROR(INDEX(Teams!A:E,MATCH(Schedule!F1661,Teams!E:E,0),1),INDEX(Teams!G:K,MATCH(Schedule!F1661,Teams!K:K,0),1))</f>
        <v>#N/A</v>
      </c>
      <c r="M1661" t="e">
        <f>IFERROR(INDEX(Teams!A:E,MATCH(Schedule!H1661,Teams!E:E,0),1),INDEX(Teams!G:K,MATCH(Schedule!H1661,Teams!K:K,0),1))</f>
        <v>#N/A</v>
      </c>
    </row>
    <row r="1662" spans="1:13">
      <c r="A1662">
        <v>1661</v>
      </c>
      <c r="B1662" t="e">
        <f t="shared" si="50"/>
        <v>#N/A</v>
      </c>
      <c r="C1662" s="38">
        <v>36380</v>
      </c>
      <c r="D1662" t="s">
        <v>122</v>
      </c>
      <c r="E1662" t="s">
        <v>1641</v>
      </c>
      <c r="J1662" t="str">
        <f t="shared" si="51"/>
        <v/>
      </c>
      <c r="L1662" t="e">
        <f>IFERROR(INDEX(Teams!A:E,MATCH(Schedule!F1662,Teams!E:E,0),1),INDEX(Teams!G:K,MATCH(Schedule!F1662,Teams!K:K,0),1))</f>
        <v>#N/A</v>
      </c>
      <c r="M1662" t="e">
        <f>IFERROR(INDEX(Teams!A:E,MATCH(Schedule!H1662,Teams!E:E,0),1),INDEX(Teams!G:K,MATCH(Schedule!H1662,Teams!K:K,0),1))</f>
        <v>#N/A</v>
      </c>
    </row>
    <row r="1663" spans="1:13">
      <c r="A1663">
        <v>1662</v>
      </c>
      <c r="B1663" t="e">
        <f t="shared" si="50"/>
        <v>#N/A</v>
      </c>
      <c r="C1663" s="38">
        <v>36380</v>
      </c>
      <c r="D1663" t="s">
        <v>12</v>
      </c>
      <c r="E1663" t="s">
        <v>1611</v>
      </c>
      <c r="J1663" t="str">
        <f t="shared" si="51"/>
        <v/>
      </c>
      <c r="L1663" t="e">
        <f>IFERROR(INDEX(Teams!A:E,MATCH(Schedule!F1663,Teams!E:E,0),1),INDEX(Teams!G:K,MATCH(Schedule!F1663,Teams!K:K,0),1))</f>
        <v>#N/A</v>
      </c>
      <c r="M1663" t="e">
        <f>IFERROR(INDEX(Teams!A:E,MATCH(Schedule!H1663,Teams!E:E,0),1),INDEX(Teams!G:K,MATCH(Schedule!H1663,Teams!K:K,0),1))</f>
        <v>#N/A</v>
      </c>
    </row>
    <row r="1664" spans="1:13">
      <c r="A1664">
        <v>1663</v>
      </c>
      <c r="B1664" t="e">
        <f t="shared" si="50"/>
        <v>#N/A</v>
      </c>
      <c r="C1664" s="38">
        <v>36381</v>
      </c>
      <c r="D1664" t="s">
        <v>2</v>
      </c>
      <c r="E1664" t="s">
        <v>1642</v>
      </c>
      <c r="J1664" t="str">
        <f t="shared" si="51"/>
        <v/>
      </c>
      <c r="L1664" t="e">
        <f>IFERROR(INDEX(Teams!A:E,MATCH(Schedule!F1664,Teams!E:E,0),1),INDEX(Teams!G:K,MATCH(Schedule!F1664,Teams!K:K,0),1))</f>
        <v>#N/A</v>
      </c>
      <c r="M1664" t="e">
        <f>IFERROR(INDEX(Teams!A:E,MATCH(Schedule!H1664,Teams!E:E,0),1),INDEX(Teams!G:K,MATCH(Schedule!H1664,Teams!K:K,0),1))</f>
        <v>#N/A</v>
      </c>
    </row>
    <row r="1665" spans="1:13">
      <c r="A1665">
        <v>1664</v>
      </c>
      <c r="B1665" t="e">
        <f t="shared" si="50"/>
        <v>#N/A</v>
      </c>
      <c r="C1665" s="38">
        <v>36381</v>
      </c>
      <c r="D1665" t="s">
        <v>4</v>
      </c>
      <c r="E1665" t="s">
        <v>1643</v>
      </c>
      <c r="J1665" t="str">
        <f t="shared" si="51"/>
        <v/>
      </c>
      <c r="L1665" t="e">
        <f>IFERROR(INDEX(Teams!A:E,MATCH(Schedule!F1665,Teams!E:E,0),1),INDEX(Teams!G:K,MATCH(Schedule!F1665,Teams!K:K,0),1))</f>
        <v>#N/A</v>
      </c>
      <c r="M1665" t="e">
        <f>IFERROR(INDEX(Teams!A:E,MATCH(Schedule!H1665,Teams!E:E,0),1),INDEX(Teams!G:K,MATCH(Schedule!H1665,Teams!K:K,0),1))</f>
        <v>#N/A</v>
      </c>
    </row>
    <row r="1666" spans="1:13">
      <c r="A1666">
        <v>1665</v>
      </c>
      <c r="B1666" t="e">
        <f t="shared" si="50"/>
        <v>#N/A</v>
      </c>
      <c r="C1666" s="38">
        <v>36381</v>
      </c>
      <c r="D1666" t="s">
        <v>25</v>
      </c>
      <c r="E1666" t="s">
        <v>1644</v>
      </c>
      <c r="J1666" t="str">
        <f t="shared" si="51"/>
        <v/>
      </c>
      <c r="L1666" t="e">
        <f>IFERROR(INDEX(Teams!A:E,MATCH(Schedule!F1666,Teams!E:E,0),1),INDEX(Teams!G:K,MATCH(Schedule!F1666,Teams!K:K,0),1))</f>
        <v>#N/A</v>
      </c>
      <c r="M1666" t="e">
        <f>IFERROR(INDEX(Teams!A:E,MATCH(Schedule!H1666,Teams!E:E,0),1),INDEX(Teams!G:K,MATCH(Schedule!H1666,Teams!K:K,0),1))</f>
        <v>#N/A</v>
      </c>
    </row>
    <row r="1667" spans="1:13">
      <c r="A1667">
        <v>1666</v>
      </c>
      <c r="B1667" t="e">
        <f t="shared" ref="B1667:B1730" si="52">TEXT(C1667,"yyyymmdd")&amp;"_"&amp;L1667&amp;"@"&amp;M1667</f>
        <v>#N/A</v>
      </c>
      <c r="C1667" s="38">
        <v>36381</v>
      </c>
      <c r="D1667" t="s">
        <v>8</v>
      </c>
      <c r="E1667" t="s">
        <v>1645</v>
      </c>
      <c r="J1667" t="str">
        <f t="shared" ref="J1667:J1730" si="53">IF(I1667&gt;G1667,"W",IF(I1667=G1667,"","L"))</f>
        <v/>
      </c>
      <c r="L1667" t="e">
        <f>IFERROR(INDEX(Teams!A:E,MATCH(Schedule!F1667,Teams!E:E,0),1),INDEX(Teams!G:K,MATCH(Schedule!F1667,Teams!K:K,0),1))</f>
        <v>#N/A</v>
      </c>
      <c r="M1667" t="e">
        <f>IFERROR(INDEX(Teams!A:E,MATCH(Schedule!H1667,Teams!E:E,0),1),INDEX(Teams!G:K,MATCH(Schedule!H1667,Teams!K:K,0),1))</f>
        <v>#N/A</v>
      </c>
    </row>
    <row r="1668" spans="1:13">
      <c r="A1668">
        <v>1667</v>
      </c>
      <c r="B1668" t="e">
        <f t="shared" si="52"/>
        <v>#N/A</v>
      </c>
      <c r="C1668" s="38">
        <v>36381</v>
      </c>
      <c r="D1668" t="s">
        <v>6</v>
      </c>
      <c r="E1668" t="s">
        <v>1646</v>
      </c>
      <c r="J1668" t="str">
        <f t="shared" si="53"/>
        <v/>
      </c>
      <c r="L1668" t="e">
        <f>IFERROR(INDEX(Teams!A:E,MATCH(Schedule!F1668,Teams!E:E,0),1),INDEX(Teams!G:K,MATCH(Schedule!F1668,Teams!K:K,0),1))</f>
        <v>#N/A</v>
      </c>
      <c r="M1668" t="e">
        <f>IFERROR(INDEX(Teams!A:E,MATCH(Schedule!H1668,Teams!E:E,0),1),INDEX(Teams!G:K,MATCH(Schedule!H1668,Teams!K:K,0),1))</f>
        <v>#N/A</v>
      </c>
    </row>
    <row r="1669" spans="1:13">
      <c r="A1669">
        <v>1668</v>
      </c>
      <c r="B1669" t="e">
        <f t="shared" si="52"/>
        <v>#N/A</v>
      </c>
      <c r="C1669" s="38">
        <v>36381</v>
      </c>
      <c r="D1669" t="s">
        <v>68</v>
      </c>
      <c r="E1669" t="s">
        <v>1647</v>
      </c>
      <c r="J1669" t="str">
        <f t="shared" si="53"/>
        <v/>
      </c>
      <c r="L1669" t="e">
        <f>IFERROR(INDEX(Teams!A:E,MATCH(Schedule!F1669,Teams!E:E,0),1),INDEX(Teams!G:K,MATCH(Schedule!F1669,Teams!K:K,0),1))</f>
        <v>#N/A</v>
      </c>
      <c r="M1669" t="e">
        <f>IFERROR(INDEX(Teams!A:E,MATCH(Schedule!H1669,Teams!E:E,0),1),INDEX(Teams!G:K,MATCH(Schedule!H1669,Teams!K:K,0),1))</f>
        <v>#N/A</v>
      </c>
    </row>
    <row r="1670" spans="1:13">
      <c r="A1670">
        <v>1669</v>
      </c>
      <c r="B1670" t="e">
        <f t="shared" si="52"/>
        <v>#N/A</v>
      </c>
      <c r="C1670" s="38">
        <v>36381</v>
      </c>
      <c r="D1670" t="s">
        <v>122</v>
      </c>
      <c r="E1670" t="s">
        <v>1648</v>
      </c>
      <c r="J1670" t="str">
        <f t="shared" si="53"/>
        <v/>
      </c>
      <c r="L1670" t="e">
        <f>IFERROR(INDEX(Teams!A:E,MATCH(Schedule!F1670,Teams!E:E,0),1),INDEX(Teams!G:K,MATCH(Schedule!F1670,Teams!K:K,0),1))</f>
        <v>#N/A</v>
      </c>
      <c r="M1670" t="e">
        <f>IFERROR(INDEX(Teams!A:E,MATCH(Schedule!H1670,Teams!E:E,0),1),INDEX(Teams!G:K,MATCH(Schedule!H1670,Teams!K:K,0),1))</f>
        <v>#N/A</v>
      </c>
    </row>
    <row r="1671" spans="1:13">
      <c r="A1671">
        <v>1670</v>
      </c>
      <c r="B1671" t="e">
        <f t="shared" si="52"/>
        <v>#N/A</v>
      </c>
      <c r="C1671" s="38">
        <v>36381</v>
      </c>
      <c r="D1671" t="s">
        <v>170</v>
      </c>
      <c r="E1671" t="s">
        <v>1649</v>
      </c>
      <c r="J1671" t="str">
        <f t="shared" si="53"/>
        <v/>
      </c>
      <c r="L1671" t="e">
        <f>IFERROR(INDEX(Teams!A:E,MATCH(Schedule!F1671,Teams!E:E,0),1),INDEX(Teams!G:K,MATCH(Schedule!F1671,Teams!K:K,0),1))</f>
        <v>#N/A</v>
      </c>
      <c r="M1671" t="e">
        <f>IFERROR(INDEX(Teams!A:E,MATCH(Schedule!H1671,Teams!E:E,0),1),INDEX(Teams!G:K,MATCH(Schedule!H1671,Teams!K:K,0),1))</f>
        <v>#N/A</v>
      </c>
    </row>
    <row r="1672" spans="1:13">
      <c r="A1672">
        <v>1671</v>
      </c>
      <c r="B1672" t="e">
        <f t="shared" si="52"/>
        <v>#N/A</v>
      </c>
      <c r="C1672" s="38">
        <v>36381</v>
      </c>
      <c r="D1672" t="s">
        <v>22</v>
      </c>
      <c r="E1672" t="s">
        <v>1650</v>
      </c>
      <c r="J1672" t="str">
        <f t="shared" si="53"/>
        <v/>
      </c>
      <c r="L1672" t="e">
        <f>IFERROR(INDEX(Teams!A:E,MATCH(Schedule!F1672,Teams!E:E,0),1),INDEX(Teams!G:K,MATCH(Schedule!F1672,Teams!K:K,0),1))</f>
        <v>#N/A</v>
      </c>
      <c r="M1672" t="e">
        <f>IFERROR(INDEX(Teams!A:E,MATCH(Schedule!H1672,Teams!E:E,0),1),INDEX(Teams!G:K,MATCH(Schedule!H1672,Teams!K:K,0),1))</f>
        <v>#N/A</v>
      </c>
    </row>
    <row r="1673" spans="1:13">
      <c r="A1673">
        <v>1672</v>
      </c>
      <c r="B1673" t="e">
        <f t="shared" si="52"/>
        <v>#N/A</v>
      </c>
      <c r="C1673" s="38">
        <v>36381</v>
      </c>
      <c r="D1673" t="s">
        <v>124</v>
      </c>
      <c r="E1673" t="s">
        <v>1651</v>
      </c>
      <c r="J1673" t="str">
        <f t="shared" si="53"/>
        <v/>
      </c>
      <c r="L1673" t="e">
        <f>IFERROR(INDEX(Teams!A:E,MATCH(Schedule!F1673,Teams!E:E,0),1),INDEX(Teams!G:K,MATCH(Schedule!F1673,Teams!K:K,0),1))</f>
        <v>#N/A</v>
      </c>
      <c r="M1673" t="e">
        <f>IFERROR(INDEX(Teams!A:E,MATCH(Schedule!H1673,Teams!E:E,0),1),INDEX(Teams!G:K,MATCH(Schedule!H1673,Teams!K:K,0),1))</f>
        <v>#N/A</v>
      </c>
    </row>
    <row r="1674" spans="1:13">
      <c r="A1674">
        <v>1673</v>
      </c>
      <c r="B1674" t="e">
        <f t="shared" si="52"/>
        <v>#N/A</v>
      </c>
      <c r="C1674" s="38">
        <v>36381</v>
      </c>
      <c r="D1674" t="s">
        <v>60</v>
      </c>
      <c r="E1674" t="s">
        <v>1652</v>
      </c>
      <c r="J1674" t="str">
        <f t="shared" si="53"/>
        <v/>
      </c>
      <c r="L1674" t="e">
        <f>IFERROR(INDEX(Teams!A:E,MATCH(Schedule!F1674,Teams!E:E,0),1),INDEX(Teams!G:K,MATCH(Schedule!F1674,Teams!K:K,0),1))</f>
        <v>#N/A</v>
      </c>
      <c r="M1674" t="e">
        <f>IFERROR(INDEX(Teams!A:E,MATCH(Schedule!H1674,Teams!E:E,0),1),INDEX(Teams!G:K,MATCH(Schedule!H1674,Teams!K:K,0),1))</f>
        <v>#N/A</v>
      </c>
    </row>
    <row r="1675" spans="1:13">
      <c r="A1675">
        <v>1674</v>
      </c>
      <c r="B1675" t="e">
        <f t="shared" si="52"/>
        <v>#N/A</v>
      </c>
      <c r="C1675" s="38">
        <v>36381</v>
      </c>
      <c r="D1675" t="s">
        <v>20</v>
      </c>
      <c r="E1675" t="s">
        <v>1653</v>
      </c>
      <c r="J1675" t="str">
        <f t="shared" si="53"/>
        <v/>
      </c>
      <c r="L1675" t="e">
        <f>IFERROR(INDEX(Teams!A:E,MATCH(Schedule!F1675,Teams!E:E,0),1),INDEX(Teams!G:K,MATCH(Schedule!F1675,Teams!K:K,0),1))</f>
        <v>#N/A</v>
      </c>
      <c r="M1675" t="e">
        <f>IFERROR(INDEX(Teams!A:E,MATCH(Schedule!H1675,Teams!E:E,0),1),INDEX(Teams!G:K,MATCH(Schedule!H1675,Teams!K:K,0),1))</f>
        <v>#N/A</v>
      </c>
    </row>
    <row r="1676" spans="1:13">
      <c r="A1676">
        <v>1675</v>
      </c>
      <c r="B1676" t="e">
        <f t="shared" si="52"/>
        <v>#N/A</v>
      </c>
      <c r="C1676" s="38">
        <v>36381</v>
      </c>
      <c r="D1676" t="s">
        <v>120</v>
      </c>
      <c r="E1676" t="s">
        <v>1654</v>
      </c>
      <c r="J1676" t="str">
        <f t="shared" si="53"/>
        <v/>
      </c>
      <c r="L1676" t="e">
        <f>IFERROR(INDEX(Teams!A:E,MATCH(Schedule!F1676,Teams!E:E,0),1),INDEX(Teams!G:K,MATCH(Schedule!F1676,Teams!K:K,0),1))</f>
        <v>#N/A</v>
      </c>
      <c r="M1676" t="e">
        <f>IFERROR(INDEX(Teams!A:E,MATCH(Schedule!H1676,Teams!E:E,0),1),INDEX(Teams!G:K,MATCH(Schedule!H1676,Teams!K:K,0),1))</f>
        <v>#N/A</v>
      </c>
    </row>
    <row r="1677" spans="1:13">
      <c r="A1677">
        <v>1676</v>
      </c>
      <c r="B1677" t="e">
        <f t="shared" si="52"/>
        <v>#N/A</v>
      </c>
      <c r="C1677" s="38">
        <v>36381</v>
      </c>
      <c r="D1677" t="s">
        <v>12</v>
      </c>
      <c r="E1677" t="s">
        <v>1655</v>
      </c>
      <c r="J1677" t="str">
        <f t="shared" si="53"/>
        <v/>
      </c>
      <c r="L1677" t="e">
        <f>IFERROR(INDEX(Teams!A:E,MATCH(Schedule!F1677,Teams!E:E,0),1),INDEX(Teams!G:K,MATCH(Schedule!F1677,Teams!K:K,0),1))</f>
        <v>#N/A</v>
      </c>
      <c r="M1677" t="e">
        <f>IFERROR(INDEX(Teams!A:E,MATCH(Schedule!H1677,Teams!E:E,0),1),INDEX(Teams!G:K,MATCH(Schedule!H1677,Teams!K:K,0),1))</f>
        <v>#N/A</v>
      </c>
    </row>
    <row r="1678" spans="1:13">
      <c r="A1678">
        <v>1677</v>
      </c>
      <c r="B1678" t="e">
        <f t="shared" si="52"/>
        <v>#N/A</v>
      </c>
      <c r="C1678" s="38">
        <v>36382</v>
      </c>
      <c r="D1678" t="s">
        <v>2</v>
      </c>
      <c r="E1678" t="s">
        <v>1656</v>
      </c>
      <c r="J1678" t="str">
        <f t="shared" si="53"/>
        <v/>
      </c>
      <c r="L1678" t="e">
        <f>IFERROR(INDEX(Teams!A:E,MATCH(Schedule!F1678,Teams!E:E,0),1),INDEX(Teams!G:K,MATCH(Schedule!F1678,Teams!K:K,0),1))</f>
        <v>#N/A</v>
      </c>
      <c r="M1678" t="e">
        <f>IFERROR(INDEX(Teams!A:E,MATCH(Schedule!H1678,Teams!E:E,0),1),INDEX(Teams!G:K,MATCH(Schedule!H1678,Teams!K:K,0),1))</f>
        <v>#N/A</v>
      </c>
    </row>
    <row r="1679" spans="1:13">
      <c r="A1679">
        <v>1678</v>
      </c>
      <c r="B1679" t="e">
        <f t="shared" si="52"/>
        <v>#N/A</v>
      </c>
      <c r="C1679" s="38">
        <v>36382</v>
      </c>
      <c r="D1679" t="s">
        <v>4</v>
      </c>
      <c r="E1679" t="s">
        <v>1657</v>
      </c>
      <c r="J1679" t="str">
        <f t="shared" si="53"/>
        <v/>
      </c>
      <c r="L1679" t="e">
        <f>IFERROR(INDEX(Teams!A:E,MATCH(Schedule!F1679,Teams!E:E,0),1),INDEX(Teams!G:K,MATCH(Schedule!F1679,Teams!K:K,0),1))</f>
        <v>#N/A</v>
      </c>
      <c r="M1679" t="e">
        <f>IFERROR(INDEX(Teams!A:E,MATCH(Schedule!H1679,Teams!E:E,0),1),INDEX(Teams!G:K,MATCH(Schedule!H1679,Teams!K:K,0),1))</f>
        <v>#N/A</v>
      </c>
    </row>
    <row r="1680" spans="1:13">
      <c r="A1680">
        <v>1679</v>
      </c>
      <c r="B1680" t="e">
        <f t="shared" si="52"/>
        <v>#N/A</v>
      </c>
      <c r="C1680" s="38">
        <v>36382</v>
      </c>
      <c r="D1680" t="s">
        <v>25</v>
      </c>
      <c r="E1680" t="s">
        <v>1658</v>
      </c>
      <c r="J1680" t="str">
        <f t="shared" si="53"/>
        <v/>
      </c>
      <c r="L1680" t="e">
        <f>IFERROR(INDEX(Teams!A:E,MATCH(Schedule!F1680,Teams!E:E,0),1),INDEX(Teams!G:K,MATCH(Schedule!F1680,Teams!K:K,0),1))</f>
        <v>#N/A</v>
      </c>
      <c r="M1680" t="e">
        <f>IFERROR(INDEX(Teams!A:E,MATCH(Schedule!H1680,Teams!E:E,0),1),INDEX(Teams!G:K,MATCH(Schedule!H1680,Teams!K:K,0),1))</f>
        <v>#N/A</v>
      </c>
    </row>
    <row r="1681" spans="1:13">
      <c r="A1681">
        <v>1680</v>
      </c>
      <c r="B1681" t="e">
        <f t="shared" si="52"/>
        <v>#N/A</v>
      </c>
      <c r="C1681" s="38">
        <v>36382</v>
      </c>
      <c r="D1681" t="s">
        <v>6</v>
      </c>
      <c r="E1681" t="s">
        <v>1659</v>
      </c>
      <c r="J1681" t="str">
        <f t="shared" si="53"/>
        <v/>
      </c>
      <c r="L1681" t="e">
        <f>IFERROR(INDEX(Teams!A:E,MATCH(Schedule!F1681,Teams!E:E,0),1),INDEX(Teams!G:K,MATCH(Schedule!F1681,Teams!K:K,0),1))</f>
        <v>#N/A</v>
      </c>
      <c r="M1681" t="e">
        <f>IFERROR(INDEX(Teams!A:E,MATCH(Schedule!H1681,Teams!E:E,0),1),INDEX(Teams!G:K,MATCH(Schedule!H1681,Teams!K:K,0),1))</f>
        <v>#N/A</v>
      </c>
    </row>
    <row r="1682" spans="1:13">
      <c r="A1682">
        <v>1681</v>
      </c>
      <c r="B1682" t="e">
        <f t="shared" si="52"/>
        <v>#N/A</v>
      </c>
      <c r="C1682" s="38">
        <v>36382</v>
      </c>
      <c r="D1682" t="s">
        <v>8</v>
      </c>
      <c r="E1682" t="s">
        <v>1660</v>
      </c>
      <c r="J1682" t="str">
        <f t="shared" si="53"/>
        <v/>
      </c>
      <c r="L1682" t="e">
        <f>IFERROR(INDEX(Teams!A:E,MATCH(Schedule!F1682,Teams!E:E,0),1),INDEX(Teams!G:K,MATCH(Schedule!F1682,Teams!K:K,0),1))</f>
        <v>#N/A</v>
      </c>
      <c r="M1682" t="e">
        <f>IFERROR(INDEX(Teams!A:E,MATCH(Schedule!H1682,Teams!E:E,0),1),INDEX(Teams!G:K,MATCH(Schedule!H1682,Teams!K:K,0),1))</f>
        <v>#N/A</v>
      </c>
    </row>
    <row r="1683" spans="1:13">
      <c r="A1683">
        <v>1682</v>
      </c>
      <c r="B1683" t="e">
        <f t="shared" si="52"/>
        <v>#N/A</v>
      </c>
      <c r="C1683" s="38">
        <v>36382</v>
      </c>
      <c r="D1683" t="s">
        <v>29</v>
      </c>
      <c r="E1683" t="s">
        <v>1661</v>
      </c>
      <c r="J1683" t="str">
        <f t="shared" si="53"/>
        <v/>
      </c>
      <c r="L1683" t="e">
        <f>IFERROR(INDEX(Teams!A:E,MATCH(Schedule!F1683,Teams!E:E,0),1),INDEX(Teams!G:K,MATCH(Schedule!F1683,Teams!K:K,0),1))</f>
        <v>#N/A</v>
      </c>
      <c r="M1683" t="e">
        <f>IFERROR(INDEX(Teams!A:E,MATCH(Schedule!H1683,Teams!E:E,0),1),INDEX(Teams!G:K,MATCH(Schedule!H1683,Teams!K:K,0),1))</f>
        <v>#N/A</v>
      </c>
    </row>
    <row r="1684" spans="1:13">
      <c r="A1684">
        <v>1683</v>
      </c>
      <c r="B1684" t="e">
        <f t="shared" si="52"/>
        <v>#N/A</v>
      </c>
      <c r="C1684" s="38">
        <v>36382</v>
      </c>
      <c r="D1684" t="s">
        <v>68</v>
      </c>
      <c r="E1684" t="s">
        <v>1662</v>
      </c>
      <c r="J1684" t="str">
        <f t="shared" si="53"/>
        <v/>
      </c>
      <c r="L1684" t="e">
        <f>IFERROR(INDEX(Teams!A:E,MATCH(Schedule!F1684,Teams!E:E,0),1),INDEX(Teams!G:K,MATCH(Schedule!F1684,Teams!K:K,0),1))</f>
        <v>#N/A</v>
      </c>
      <c r="M1684" t="e">
        <f>IFERROR(INDEX(Teams!A:E,MATCH(Schedule!H1684,Teams!E:E,0),1),INDEX(Teams!G:K,MATCH(Schedule!H1684,Teams!K:K,0),1))</f>
        <v>#N/A</v>
      </c>
    </row>
    <row r="1685" spans="1:13">
      <c r="A1685">
        <v>1684</v>
      </c>
      <c r="B1685" t="e">
        <f t="shared" si="52"/>
        <v>#N/A</v>
      </c>
      <c r="C1685" s="38">
        <v>36382</v>
      </c>
      <c r="D1685" t="s">
        <v>122</v>
      </c>
      <c r="E1685" t="s">
        <v>1663</v>
      </c>
      <c r="J1685" t="str">
        <f t="shared" si="53"/>
        <v/>
      </c>
      <c r="L1685" t="e">
        <f>IFERROR(INDEX(Teams!A:E,MATCH(Schedule!F1685,Teams!E:E,0),1),INDEX(Teams!G:K,MATCH(Schedule!F1685,Teams!K:K,0),1))</f>
        <v>#N/A</v>
      </c>
      <c r="M1685" t="e">
        <f>IFERROR(INDEX(Teams!A:E,MATCH(Schedule!H1685,Teams!E:E,0),1),INDEX(Teams!G:K,MATCH(Schedule!H1685,Teams!K:K,0),1))</f>
        <v>#N/A</v>
      </c>
    </row>
    <row r="1686" spans="1:13">
      <c r="A1686">
        <v>1685</v>
      </c>
      <c r="B1686" t="e">
        <f t="shared" si="52"/>
        <v>#N/A</v>
      </c>
      <c r="C1686" s="38">
        <v>36382</v>
      </c>
      <c r="D1686" t="s">
        <v>170</v>
      </c>
      <c r="E1686" t="s">
        <v>1664</v>
      </c>
      <c r="J1686" t="str">
        <f t="shared" si="53"/>
        <v/>
      </c>
      <c r="L1686" t="e">
        <f>IFERROR(INDEX(Teams!A:E,MATCH(Schedule!F1686,Teams!E:E,0),1),INDEX(Teams!G:K,MATCH(Schedule!F1686,Teams!K:K,0),1))</f>
        <v>#N/A</v>
      </c>
      <c r="M1686" t="e">
        <f>IFERROR(INDEX(Teams!A:E,MATCH(Schedule!H1686,Teams!E:E,0),1),INDEX(Teams!G:K,MATCH(Schedule!H1686,Teams!K:K,0),1))</f>
        <v>#N/A</v>
      </c>
    </row>
    <row r="1687" spans="1:13">
      <c r="A1687">
        <v>1686</v>
      </c>
      <c r="B1687" t="e">
        <f t="shared" si="52"/>
        <v>#N/A</v>
      </c>
      <c r="C1687" s="38">
        <v>36382</v>
      </c>
      <c r="D1687" t="s">
        <v>22</v>
      </c>
      <c r="E1687" t="s">
        <v>1665</v>
      </c>
      <c r="J1687" t="str">
        <f t="shared" si="53"/>
        <v/>
      </c>
      <c r="L1687" t="e">
        <f>IFERROR(INDEX(Teams!A:E,MATCH(Schedule!F1687,Teams!E:E,0),1),INDEX(Teams!G:K,MATCH(Schedule!F1687,Teams!K:K,0),1))</f>
        <v>#N/A</v>
      </c>
      <c r="M1687" t="e">
        <f>IFERROR(INDEX(Teams!A:E,MATCH(Schedule!H1687,Teams!E:E,0),1),INDEX(Teams!G:K,MATCH(Schedule!H1687,Teams!K:K,0),1))</f>
        <v>#N/A</v>
      </c>
    </row>
    <row r="1688" spans="1:13">
      <c r="A1688">
        <v>1687</v>
      </c>
      <c r="B1688" t="e">
        <f t="shared" si="52"/>
        <v>#N/A</v>
      </c>
      <c r="C1688" s="38">
        <v>36382</v>
      </c>
      <c r="D1688" t="s">
        <v>60</v>
      </c>
      <c r="E1688" t="s">
        <v>1666</v>
      </c>
      <c r="J1688" t="str">
        <f t="shared" si="53"/>
        <v/>
      </c>
      <c r="L1688" t="e">
        <f>IFERROR(INDEX(Teams!A:E,MATCH(Schedule!F1688,Teams!E:E,0),1),INDEX(Teams!G:K,MATCH(Schedule!F1688,Teams!K:K,0),1))</f>
        <v>#N/A</v>
      </c>
      <c r="M1688" t="e">
        <f>IFERROR(INDEX(Teams!A:E,MATCH(Schedule!H1688,Teams!E:E,0),1),INDEX(Teams!G:K,MATCH(Schedule!H1688,Teams!K:K,0),1))</f>
        <v>#N/A</v>
      </c>
    </row>
    <row r="1689" spans="1:13">
      <c r="A1689">
        <v>1688</v>
      </c>
      <c r="B1689" t="e">
        <f t="shared" si="52"/>
        <v>#N/A</v>
      </c>
      <c r="C1689" s="38">
        <v>36382</v>
      </c>
      <c r="D1689" t="s">
        <v>124</v>
      </c>
      <c r="E1689" t="s">
        <v>325</v>
      </c>
      <c r="J1689" t="str">
        <f t="shared" si="53"/>
        <v/>
      </c>
      <c r="L1689" t="e">
        <f>IFERROR(INDEX(Teams!A:E,MATCH(Schedule!F1689,Teams!E:E,0),1),INDEX(Teams!G:K,MATCH(Schedule!F1689,Teams!K:K,0),1))</f>
        <v>#N/A</v>
      </c>
      <c r="M1689" t="e">
        <f>IFERROR(INDEX(Teams!A:E,MATCH(Schedule!H1689,Teams!E:E,0),1),INDEX(Teams!G:K,MATCH(Schedule!H1689,Teams!K:K,0),1))</f>
        <v>#N/A</v>
      </c>
    </row>
    <row r="1690" spans="1:13">
      <c r="A1690">
        <v>1689</v>
      </c>
      <c r="B1690" t="e">
        <f t="shared" si="52"/>
        <v>#N/A</v>
      </c>
      <c r="C1690" s="38">
        <v>36382</v>
      </c>
      <c r="D1690" t="s">
        <v>20</v>
      </c>
      <c r="E1690" t="s">
        <v>1667</v>
      </c>
      <c r="J1690" t="str">
        <f t="shared" si="53"/>
        <v/>
      </c>
      <c r="L1690" t="e">
        <f>IFERROR(INDEX(Teams!A:E,MATCH(Schedule!F1690,Teams!E:E,0),1),INDEX(Teams!G:K,MATCH(Schedule!F1690,Teams!K:K,0),1))</f>
        <v>#N/A</v>
      </c>
      <c r="M1690" t="e">
        <f>IFERROR(INDEX(Teams!A:E,MATCH(Schedule!H1690,Teams!E:E,0),1),INDEX(Teams!G:K,MATCH(Schedule!H1690,Teams!K:K,0),1))</f>
        <v>#N/A</v>
      </c>
    </row>
    <row r="1691" spans="1:13">
      <c r="A1691">
        <v>1690</v>
      </c>
      <c r="B1691" t="e">
        <f t="shared" si="52"/>
        <v>#N/A</v>
      </c>
      <c r="C1691" s="38">
        <v>36382</v>
      </c>
      <c r="D1691" t="s">
        <v>120</v>
      </c>
      <c r="E1691" t="s">
        <v>1668</v>
      </c>
      <c r="J1691" t="str">
        <f t="shared" si="53"/>
        <v/>
      </c>
      <c r="L1691" t="e">
        <f>IFERROR(INDEX(Teams!A:E,MATCH(Schedule!F1691,Teams!E:E,0),1),INDEX(Teams!G:K,MATCH(Schedule!F1691,Teams!K:K,0),1))</f>
        <v>#N/A</v>
      </c>
      <c r="M1691" t="e">
        <f>IFERROR(INDEX(Teams!A:E,MATCH(Schedule!H1691,Teams!E:E,0),1),INDEX(Teams!G:K,MATCH(Schedule!H1691,Teams!K:K,0),1))</f>
        <v>#N/A</v>
      </c>
    </row>
    <row r="1692" spans="1:13">
      <c r="A1692">
        <v>1691</v>
      </c>
      <c r="B1692" t="e">
        <f t="shared" si="52"/>
        <v>#N/A</v>
      </c>
      <c r="C1692" s="38">
        <v>36382</v>
      </c>
      <c r="D1692" t="s">
        <v>12</v>
      </c>
      <c r="E1692" t="s">
        <v>1669</v>
      </c>
      <c r="J1692" t="str">
        <f t="shared" si="53"/>
        <v/>
      </c>
      <c r="L1692" t="e">
        <f>IFERROR(INDEX(Teams!A:E,MATCH(Schedule!F1692,Teams!E:E,0),1),INDEX(Teams!G:K,MATCH(Schedule!F1692,Teams!K:K,0),1))</f>
        <v>#N/A</v>
      </c>
      <c r="M1692" t="e">
        <f>IFERROR(INDEX(Teams!A:E,MATCH(Schedule!H1692,Teams!E:E,0),1),INDEX(Teams!G:K,MATCH(Schedule!H1692,Teams!K:K,0),1))</f>
        <v>#N/A</v>
      </c>
    </row>
    <row r="1693" spans="1:13">
      <c r="A1693">
        <v>1692</v>
      </c>
      <c r="B1693" t="e">
        <f t="shared" si="52"/>
        <v>#N/A</v>
      </c>
      <c r="C1693" s="38">
        <v>36383</v>
      </c>
      <c r="D1693" t="s">
        <v>2</v>
      </c>
      <c r="E1693" t="s">
        <v>1670</v>
      </c>
      <c r="J1693" t="str">
        <f t="shared" si="53"/>
        <v/>
      </c>
      <c r="L1693" t="e">
        <f>IFERROR(INDEX(Teams!A:E,MATCH(Schedule!F1693,Teams!E:E,0),1),INDEX(Teams!G:K,MATCH(Schedule!F1693,Teams!K:K,0),1))</f>
        <v>#N/A</v>
      </c>
      <c r="M1693" t="e">
        <f>IFERROR(INDEX(Teams!A:E,MATCH(Schedule!H1693,Teams!E:E,0),1),INDEX(Teams!G:K,MATCH(Schedule!H1693,Teams!K:K,0),1))</f>
        <v>#N/A</v>
      </c>
    </row>
    <row r="1694" spans="1:13">
      <c r="A1694">
        <v>1693</v>
      </c>
      <c r="B1694" t="e">
        <f t="shared" si="52"/>
        <v>#N/A</v>
      </c>
      <c r="C1694" s="38">
        <v>36383</v>
      </c>
      <c r="D1694" t="s">
        <v>4</v>
      </c>
      <c r="E1694" t="s">
        <v>1671</v>
      </c>
      <c r="J1694" t="str">
        <f t="shared" si="53"/>
        <v/>
      </c>
      <c r="L1694" t="e">
        <f>IFERROR(INDEX(Teams!A:E,MATCH(Schedule!F1694,Teams!E:E,0),1),INDEX(Teams!G:K,MATCH(Schedule!F1694,Teams!K:K,0),1))</f>
        <v>#N/A</v>
      </c>
      <c r="M1694" t="e">
        <f>IFERROR(INDEX(Teams!A:E,MATCH(Schedule!H1694,Teams!E:E,0),1),INDEX(Teams!G:K,MATCH(Schedule!H1694,Teams!K:K,0),1))</f>
        <v>#N/A</v>
      </c>
    </row>
    <row r="1695" spans="1:13">
      <c r="A1695">
        <v>1694</v>
      </c>
      <c r="B1695" t="e">
        <f t="shared" si="52"/>
        <v>#N/A</v>
      </c>
      <c r="C1695" s="38">
        <v>36383</v>
      </c>
      <c r="D1695" t="s">
        <v>25</v>
      </c>
      <c r="E1695" t="s">
        <v>1672</v>
      </c>
      <c r="J1695" t="str">
        <f t="shared" si="53"/>
        <v/>
      </c>
      <c r="L1695" t="e">
        <f>IFERROR(INDEX(Teams!A:E,MATCH(Schedule!F1695,Teams!E:E,0),1),INDEX(Teams!G:K,MATCH(Schedule!F1695,Teams!K:K,0),1))</f>
        <v>#N/A</v>
      </c>
      <c r="M1695" t="e">
        <f>IFERROR(INDEX(Teams!A:E,MATCH(Schedule!H1695,Teams!E:E,0),1),INDEX(Teams!G:K,MATCH(Schedule!H1695,Teams!K:K,0),1))</f>
        <v>#N/A</v>
      </c>
    </row>
    <row r="1696" spans="1:13">
      <c r="A1696">
        <v>1695</v>
      </c>
      <c r="B1696" t="e">
        <f t="shared" si="52"/>
        <v>#N/A</v>
      </c>
      <c r="C1696" s="38">
        <v>36383</v>
      </c>
      <c r="D1696" t="s">
        <v>6</v>
      </c>
      <c r="E1696" t="s">
        <v>1673</v>
      </c>
      <c r="J1696" t="str">
        <f t="shared" si="53"/>
        <v/>
      </c>
      <c r="L1696" t="e">
        <f>IFERROR(INDEX(Teams!A:E,MATCH(Schedule!F1696,Teams!E:E,0),1),INDEX(Teams!G:K,MATCH(Schedule!F1696,Teams!K:K,0),1))</f>
        <v>#N/A</v>
      </c>
      <c r="M1696" t="e">
        <f>IFERROR(INDEX(Teams!A:E,MATCH(Schedule!H1696,Teams!E:E,0),1),INDEX(Teams!G:K,MATCH(Schedule!H1696,Teams!K:K,0),1))</f>
        <v>#N/A</v>
      </c>
    </row>
    <row r="1697" spans="1:13">
      <c r="A1697">
        <v>1696</v>
      </c>
      <c r="B1697" t="e">
        <f t="shared" si="52"/>
        <v>#N/A</v>
      </c>
      <c r="C1697" s="38">
        <v>36383</v>
      </c>
      <c r="D1697" t="s">
        <v>8</v>
      </c>
      <c r="E1697" t="s">
        <v>1674</v>
      </c>
      <c r="J1697" t="str">
        <f t="shared" si="53"/>
        <v/>
      </c>
      <c r="L1697" t="e">
        <f>IFERROR(INDEX(Teams!A:E,MATCH(Schedule!F1697,Teams!E:E,0),1),INDEX(Teams!G:K,MATCH(Schedule!F1697,Teams!K:K,0),1))</f>
        <v>#N/A</v>
      </c>
      <c r="M1697" t="e">
        <f>IFERROR(INDEX(Teams!A:E,MATCH(Schedule!H1697,Teams!E:E,0),1),INDEX(Teams!G:K,MATCH(Schedule!H1697,Teams!K:K,0),1))</f>
        <v>#N/A</v>
      </c>
    </row>
    <row r="1698" spans="1:13">
      <c r="A1698">
        <v>1697</v>
      </c>
      <c r="B1698" t="e">
        <f t="shared" si="52"/>
        <v>#N/A</v>
      </c>
      <c r="C1698" s="38">
        <v>36383</v>
      </c>
      <c r="D1698" t="s">
        <v>29</v>
      </c>
      <c r="E1698" t="s">
        <v>1675</v>
      </c>
      <c r="J1698" t="str">
        <f t="shared" si="53"/>
        <v/>
      </c>
      <c r="L1698" t="e">
        <f>IFERROR(INDEX(Teams!A:E,MATCH(Schedule!F1698,Teams!E:E,0),1),INDEX(Teams!G:K,MATCH(Schedule!F1698,Teams!K:K,0),1))</f>
        <v>#N/A</v>
      </c>
      <c r="M1698" t="e">
        <f>IFERROR(INDEX(Teams!A:E,MATCH(Schedule!H1698,Teams!E:E,0),1),INDEX(Teams!G:K,MATCH(Schedule!H1698,Teams!K:K,0),1))</f>
        <v>#N/A</v>
      </c>
    </row>
    <row r="1699" spans="1:13">
      <c r="A1699">
        <v>1698</v>
      </c>
      <c r="B1699" t="e">
        <f t="shared" si="52"/>
        <v>#N/A</v>
      </c>
      <c r="C1699" s="38">
        <v>36383</v>
      </c>
      <c r="D1699" t="s">
        <v>68</v>
      </c>
      <c r="E1699" t="s">
        <v>1676</v>
      </c>
      <c r="J1699" t="str">
        <f t="shared" si="53"/>
        <v/>
      </c>
      <c r="L1699" t="e">
        <f>IFERROR(INDEX(Teams!A:E,MATCH(Schedule!F1699,Teams!E:E,0),1),INDEX(Teams!G:K,MATCH(Schedule!F1699,Teams!K:K,0),1))</f>
        <v>#N/A</v>
      </c>
      <c r="M1699" t="e">
        <f>IFERROR(INDEX(Teams!A:E,MATCH(Schedule!H1699,Teams!E:E,0),1),INDEX(Teams!G:K,MATCH(Schedule!H1699,Teams!K:K,0),1))</f>
        <v>#N/A</v>
      </c>
    </row>
    <row r="1700" spans="1:13">
      <c r="A1700">
        <v>1699</v>
      </c>
      <c r="B1700" t="e">
        <f t="shared" si="52"/>
        <v>#N/A</v>
      </c>
      <c r="C1700" s="38">
        <v>36383</v>
      </c>
      <c r="D1700" t="s">
        <v>122</v>
      </c>
      <c r="E1700" t="s">
        <v>1677</v>
      </c>
      <c r="J1700" t="str">
        <f t="shared" si="53"/>
        <v/>
      </c>
      <c r="L1700" t="e">
        <f>IFERROR(INDEX(Teams!A:E,MATCH(Schedule!F1700,Teams!E:E,0),1),INDEX(Teams!G:K,MATCH(Schedule!F1700,Teams!K:K,0),1))</f>
        <v>#N/A</v>
      </c>
      <c r="M1700" t="e">
        <f>IFERROR(INDEX(Teams!A:E,MATCH(Schedule!H1700,Teams!E:E,0),1),INDEX(Teams!G:K,MATCH(Schedule!H1700,Teams!K:K,0),1))</f>
        <v>#N/A</v>
      </c>
    </row>
    <row r="1701" spans="1:13">
      <c r="A1701">
        <v>1700</v>
      </c>
      <c r="B1701" t="e">
        <f t="shared" si="52"/>
        <v>#N/A</v>
      </c>
      <c r="C1701" s="38">
        <v>36383</v>
      </c>
      <c r="D1701" t="s">
        <v>170</v>
      </c>
      <c r="E1701" t="s">
        <v>1678</v>
      </c>
      <c r="J1701" t="str">
        <f t="shared" si="53"/>
        <v/>
      </c>
      <c r="L1701" t="e">
        <f>IFERROR(INDEX(Teams!A:E,MATCH(Schedule!F1701,Teams!E:E,0),1),INDEX(Teams!G:K,MATCH(Schedule!F1701,Teams!K:K,0),1))</f>
        <v>#N/A</v>
      </c>
      <c r="M1701" t="e">
        <f>IFERROR(INDEX(Teams!A:E,MATCH(Schedule!H1701,Teams!E:E,0),1),INDEX(Teams!G:K,MATCH(Schedule!H1701,Teams!K:K,0),1))</f>
        <v>#N/A</v>
      </c>
    </row>
    <row r="1702" spans="1:13">
      <c r="A1702">
        <v>1701</v>
      </c>
      <c r="B1702" t="e">
        <f t="shared" si="52"/>
        <v>#N/A</v>
      </c>
      <c r="C1702" s="38">
        <v>36383</v>
      </c>
      <c r="D1702" t="s">
        <v>22</v>
      </c>
      <c r="E1702" t="s">
        <v>975</v>
      </c>
      <c r="J1702" t="str">
        <f t="shared" si="53"/>
        <v/>
      </c>
      <c r="L1702" t="e">
        <f>IFERROR(INDEX(Teams!A:E,MATCH(Schedule!F1702,Teams!E:E,0),1),INDEX(Teams!G:K,MATCH(Schedule!F1702,Teams!K:K,0),1))</f>
        <v>#N/A</v>
      </c>
      <c r="M1702" t="e">
        <f>IFERROR(INDEX(Teams!A:E,MATCH(Schedule!H1702,Teams!E:E,0),1),INDEX(Teams!G:K,MATCH(Schedule!H1702,Teams!K:K,0),1))</f>
        <v>#N/A</v>
      </c>
    </row>
    <row r="1703" spans="1:13">
      <c r="A1703">
        <v>1702</v>
      </c>
      <c r="B1703" t="e">
        <f t="shared" si="52"/>
        <v>#N/A</v>
      </c>
      <c r="C1703" s="38">
        <v>36383</v>
      </c>
      <c r="D1703" t="s">
        <v>60</v>
      </c>
      <c r="E1703" t="s">
        <v>1679</v>
      </c>
      <c r="J1703" t="str">
        <f t="shared" si="53"/>
        <v/>
      </c>
      <c r="L1703" t="e">
        <f>IFERROR(INDEX(Teams!A:E,MATCH(Schedule!F1703,Teams!E:E,0),1),INDEX(Teams!G:K,MATCH(Schedule!F1703,Teams!K:K,0),1))</f>
        <v>#N/A</v>
      </c>
      <c r="M1703" t="e">
        <f>IFERROR(INDEX(Teams!A:E,MATCH(Schedule!H1703,Teams!E:E,0),1),INDEX(Teams!G:K,MATCH(Schedule!H1703,Teams!K:K,0),1))</f>
        <v>#N/A</v>
      </c>
    </row>
    <row r="1704" spans="1:13">
      <c r="A1704">
        <v>1703</v>
      </c>
      <c r="B1704" t="e">
        <f t="shared" si="52"/>
        <v>#N/A</v>
      </c>
      <c r="C1704" s="38">
        <v>36383</v>
      </c>
      <c r="D1704" t="s">
        <v>124</v>
      </c>
      <c r="E1704" t="s">
        <v>1680</v>
      </c>
      <c r="J1704" t="str">
        <f t="shared" si="53"/>
        <v/>
      </c>
      <c r="L1704" t="e">
        <f>IFERROR(INDEX(Teams!A:E,MATCH(Schedule!F1704,Teams!E:E,0),1),INDEX(Teams!G:K,MATCH(Schedule!F1704,Teams!K:K,0),1))</f>
        <v>#N/A</v>
      </c>
      <c r="M1704" t="e">
        <f>IFERROR(INDEX(Teams!A:E,MATCH(Schedule!H1704,Teams!E:E,0),1),INDEX(Teams!G:K,MATCH(Schedule!H1704,Teams!K:K,0),1))</f>
        <v>#N/A</v>
      </c>
    </row>
    <row r="1705" spans="1:13">
      <c r="A1705">
        <v>1704</v>
      </c>
      <c r="B1705" t="e">
        <f t="shared" si="52"/>
        <v>#N/A</v>
      </c>
      <c r="C1705" s="38">
        <v>36383</v>
      </c>
      <c r="D1705" t="s">
        <v>20</v>
      </c>
      <c r="E1705" t="s">
        <v>1681</v>
      </c>
      <c r="J1705" t="str">
        <f t="shared" si="53"/>
        <v/>
      </c>
      <c r="L1705" t="e">
        <f>IFERROR(INDEX(Teams!A:E,MATCH(Schedule!F1705,Teams!E:E,0),1),INDEX(Teams!G:K,MATCH(Schedule!F1705,Teams!K:K,0),1))</f>
        <v>#N/A</v>
      </c>
      <c r="M1705" t="e">
        <f>IFERROR(INDEX(Teams!A:E,MATCH(Schedule!H1705,Teams!E:E,0),1),INDEX(Teams!G:K,MATCH(Schedule!H1705,Teams!K:K,0),1))</f>
        <v>#N/A</v>
      </c>
    </row>
    <row r="1706" spans="1:13">
      <c r="A1706">
        <v>1705</v>
      </c>
      <c r="B1706" t="e">
        <f t="shared" si="52"/>
        <v>#N/A</v>
      </c>
      <c r="C1706" s="38">
        <v>36383</v>
      </c>
      <c r="D1706" t="s">
        <v>120</v>
      </c>
      <c r="E1706" t="s">
        <v>1682</v>
      </c>
      <c r="J1706" t="str">
        <f t="shared" si="53"/>
        <v/>
      </c>
      <c r="L1706" t="e">
        <f>IFERROR(INDEX(Teams!A:E,MATCH(Schedule!F1706,Teams!E:E,0),1),INDEX(Teams!G:K,MATCH(Schedule!F1706,Teams!K:K,0),1))</f>
        <v>#N/A</v>
      </c>
      <c r="M1706" t="e">
        <f>IFERROR(INDEX(Teams!A:E,MATCH(Schedule!H1706,Teams!E:E,0),1),INDEX(Teams!G:K,MATCH(Schedule!H1706,Teams!K:K,0),1))</f>
        <v>#N/A</v>
      </c>
    </row>
    <row r="1707" spans="1:13">
      <c r="A1707">
        <v>1706</v>
      </c>
      <c r="B1707" t="e">
        <f t="shared" si="52"/>
        <v>#N/A</v>
      </c>
      <c r="C1707" s="38">
        <v>36383</v>
      </c>
      <c r="D1707" t="s">
        <v>12</v>
      </c>
      <c r="E1707" t="s">
        <v>1683</v>
      </c>
      <c r="J1707" t="str">
        <f t="shared" si="53"/>
        <v/>
      </c>
      <c r="L1707" t="e">
        <f>IFERROR(INDEX(Teams!A:E,MATCH(Schedule!F1707,Teams!E:E,0),1),INDEX(Teams!G:K,MATCH(Schedule!F1707,Teams!K:K,0),1))</f>
        <v>#N/A</v>
      </c>
      <c r="M1707" t="e">
        <f>IFERROR(INDEX(Teams!A:E,MATCH(Schedule!H1707,Teams!E:E,0),1),INDEX(Teams!G:K,MATCH(Schedule!H1707,Teams!K:K,0),1))</f>
        <v>#N/A</v>
      </c>
    </row>
    <row r="1708" spans="1:13">
      <c r="A1708">
        <v>1707</v>
      </c>
      <c r="B1708" t="e">
        <f t="shared" si="52"/>
        <v>#N/A</v>
      </c>
      <c r="C1708" s="38">
        <v>36384</v>
      </c>
      <c r="D1708" t="s">
        <v>6</v>
      </c>
      <c r="E1708" t="s">
        <v>1684</v>
      </c>
      <c r="J1708" t="str">
        <f t="shared" si="53"/>
        <v/>
      </c>
      <c r="L1708" t="e">
        <f>IFERROR(INDEX(Teams!A:E,MATCH(Schedule!F1708,Teams!E:E,0),1),INDEX(Teams!G:K,MATCH(Schedule!F1708,Teams!K:K,0),1))</f>
        <v>#N/A</v>
      </c>
      <c r="M1708" t="e">
        <f>IFERROR(INDEX(Teams!A:E,MATCH(Schedule!H1708,Teams!E:E,0),1),INDEX(Teams!G:K,MATCH(Schedule!H1708,Teams!K:K,0),1))</f>
        <v>#N/A</v>
      </c>
    </row>
    <row r="1709" spans="1:13">
      <c r="A1709">
        <v>1708</v>
      </c>
      <c r="B1709" t="e">
        <f t="shared" si="52"/>
        <v>#N/A</v>
      </c>
      <c r="C1709" s="38">
        <v>36384</v>
      </c>
      <c r="D1709" t="s">
        <v>2</v>
      </c>
      <c r="E1709" t="s">
        <v>1685</v>
      </c>
      <c r="J1709" t="str">
        <f t="shared" si="53"/>
        <v/>
      </c>
      <c r="L1709" t="e">
        <f>IFERROR(INDEX(Teams!A:E,MATCH(Schedule!F1709,Teams!E:E,0),1),INDEX(Teams!G:K,MATCH(Schedule!F1709,Teams!K:K,0),1))</f>
        <v>#N/A</v>
      </c>
      <c r="M1709" t="e">
        <f>IFERROR(INDEX(Teams!A:E,MATCH(Schedule!H1709,Teams!E:E,0),1),INDEX(Teams!G:K,MATCH(Schedule!H1709,Teams!K:K,0),1))</f>
        <v>#N/A</v>
      </c>
    </row>
    <row r="1710" spans="1:13">
      <c r="A1710">
        <v>1709</v>
      </c>
      <c r="B1710" t="e">
        <f t="shared" si="52"/>
        <v>#N/A</v>
      </c>
      <c r="C1710" s="38">
        <v>36384</v>
      </c>
      <c r="D1710" t="s">
        <v>29</v>
      </c>
      <c r="E1710" t="s">
        <v>1686</v>
      </c>
      <c r="J1710" t="str">
        <f t="shared" si="53"/>
        <v/>
      </c>
      <c r="L1710" t="e">
        <f>IFERROR(INDEX(Teams!A:E,MATCH(Schedule!F1710,Teams!E:E,0),1),INDEX(Teams!G:K,MATCH(Schedule!F1710,Teams!K:K,0),1))</f>
        <v>#N/A</v>
      </c>
      <c r="M1710" t="e">
        <f>IFERROR(INDEX(Teams!A:E,MATCH(Schedule!H1710,Teams!E:E,0),1),INDEX(Teams!G:K,MATCH(Schedule!H1710,Teams!K:K,0),1))</f>
        <v>#N/A</v>
      </c>
    </row>
    <row r="1711" spans="1:13">
      <c r="A1711">
        <v>1710</v>
      </c>
      <c r="B1711" t="e">
        <f t="shared" si="52"/>
        <v>#N/A</v>
      </c>
      <c r="C1711" s="38">
        <v>36384</v>
      </c>
      <c r="D1711" t="s">
        <v>60</v>
      </c>
      <c r="E1711" t="s">
        <v>1687</v>
      </c>
      <c r="J1711" t="str">
        <f t="shared" si="53"/>
        <v/>
      </c>
      <c r="L1711" t="e">
        <f>IFERROR(INDEX(Teams!A:E,MATCH(Schedule!F1711,Teams!E:E,0),1),INDEX(Teams!G:K,MATCH(Schedule!F1711,Teams!K:K,0),1))</f>
        <v>#N/A</v>
      </c>
      <c r="M1711" t="e">
        <f>IFERROR(INDEX(Teams!A:E,MATCH(Schedule!H1711,Teams!E:E,0),1),INDEX(Teams!G:K,MATCH(Schedule!H1711,Teams!K:K,0),1))</f>
        <v>#N/A</v>
      </c>
    </row>
    <row r="1712" spans="1:13">
      <c r="A1712">
        <v>1711</v>
      </c>
      <c r="B1712" t="e">
        <f t="shared" si="52"/>
        <v>#N/A</v>
      </c>
      <c r="C1712" s="38">
        <v>36384</v>
      </c>
      <c r="D1712" t="s">
        <v>124</v>
      </c>
      <c r="E1712" t="s">
        <v>1688</v>
      </c>
      <c r="J1712" t="str">
        <f t="shared" si="53"/>
        <v/>
      </c>
      <c r="L1712" t="e">
        <f>IFERROR(INDEX(Teams!A:E,MATCH(Schedule!F1712,Teams!E:E,0),1),INDEX(Teams!G:K,MATCH(Schedule!F1712,Teams!K:K,0),1))</f>
        <v>#N/A</v>
      </c>
      <c r="M1712" t="e">
        <f>IFERROR(INDEX(Teams!A:E,MATCH(Schedule!H1712,Teams!E:E,0),1),INDEX(Teams!G:K,MATCH(Schedule!H1712,Teams!K:K,0),1))</f>
        <v>#N/A</v>
      </c>
    </row>
    <row r="1713" spans="1:13">
      <c r="A1713">
        <v>1712</v>
      </c>
      <c r="B1713" t="e">
        <f t="shared" si="52"/>
        <v>#N/A</v>
      </c>
      <c r="C1713" s="38">
        <v>36385</v>
      </c>
      <c r="D1713" t="s">
        <v>115</v>
      </c>
      <c r="E1713" t="s">
        <v>1689</v>
      </c>
      <c r="J1713" t="str">
        <f t="shared" si="53"/>
        <v/>
      </c>
      <c r="L1713" t="e">
        <f>IFERROR(INDEX(Teams!A:E,MATCH(Schedule!F1713,Teams!E:E,0),1),INDEX(Teams!G:K,MATCH(Schedule!F1713,Teams!K:K,0),1))</f>
        <v>#N/A</v>
      </c>
      <c r="M1713" t="e">
        <f>IFERROR(INDEX(Teams!A:E,MATCH(Schedule!H1713,Teams!E:E,0),1),INDEX(Teams!G:K,MATCH(Schedule!H1713,Teams!K:K,0),1))</f>
        <v>#N/A</v>
      </c>
    </row>
    <row r="1714" spans="1:13">
      <c r="A1714">
        <v>1713</v>
      </c>
      <c r="B1714" t="e">
        <f t="shared" si="52"/>
        <v>#N/A</v>
      </c>
      <c r="C1714" s="38">
        <v>36385</v>
      </c>
      <c r="D1714" t="s">
        <v>113</v>
      </c>
      <c r="E1714" t="s">
        <v>1690</v>
      </c>
      <c r="J1714" t="str">
        <f t="shared" si="53"/>
        <v/>
      </c>
      <c r="L1714" t="e">
        <f>IFERROR(INDEX(Teams!A:E,MATCH(Schedule!F1714,Teams!E:E,0),1),INDEX(Teams!G:K,MATCH(Schedule!F1714,Teams!K:K,0),1))</f>
        <v>#N/A</v>
      </c>
      <c r="M1714" t="e">
        <f>IFERROR(INDEX(Teams!A:E,MATCH(Schedule!H1714,Teams!E:E,0),1),INDEX(Teams!G:K,MATCH(Schedule!H1714,Teams!K:K,0),1))</f>
        <v>#N/A</v>
      </c>
    </row>
    <row r="1715" spans="1:13">
      <c r="A1715">
        <v>1714</v>
      </c>
      <c r="B1715" t="e">
        <f t="shared" si="52"/>
        <v>#N/A</v>
      </c>
      <c r="C1715" s="38">
        <v>36385</v>
      </c>
      <c r="D1715" t="s">
        <v>65</v>
      </c>
      <c r="E1715" t="s">
        <v>1691</v>
      </c>
      <c r="J1715" t="str">
        <f t="shared" si="53"/>
        <v/>
      </c>
      <c r="L1715" t="e">
        <f>IFERROR(INDEX(Teams!A:E,MATCH(Schedule!F1715,Teams!E:E,0),1),INDEX(Teams!G:K,MATCH(Schedule!F1715,Teams!K:K,0),1))</f>
        <v>#N/A</v>
      </c>
      <c r="M1715" t="e">
        <f>IFERROR(INDEX(Teams!A:E,MATCH(Schedule!H1715,Teams!E:E,0),1),INDEX(Teams!G:K,MATCH(Schedule!H1715,Teams!K:K,0),1))</f>
        <v>#N/A</v>
      </c>
    </row>
    <row r="1716" spans="1:13">
      <c r="A1716">
        <v>1715</v>
      </c>
      <c r="B1716" t="e">
        <f t="shared" si="52"/>
        <v>#N/A</v>
      </c>
      <c r="C1716" s="38">
        <v>36385</v>
      </c>
      <c r="D1716" t="s">
        <v>118</v>
      </c>
      <c r="E1716" t="s">
        <v>1692</v>
      </c>
      <c r="J1716" t="str">
        <f t="shared" si="53"/>
        <v/>
      </c>
      <c r="L1716" t="e">
        <f>IFERROR(INDEX(Teams!A:E,MATCH(Schedule!F1716,Teams!E:E,0),1),INDEX(Teams!G:K,MATCH(Schedule!F1716,Teams!K:K,0),1))</f>
        <v>#N/A</v>
      </c>
      <c r="M1716" t="e">
        <f>IFERROR(INDEX(Teams!A:E,MATCH(Schedule!H1716,Teams!E:E,0),1),INDEX(Teams!G:K,MATCH(Schedule!H1716,Teams!K:K,0),1))</f>
        <v>#N/A</v>
      </c>
    </row>
    <row r="1717" spans="1:13">
      <c r="A1717">
        <v>1716</v>
      </c>
      <c r="B1717" t="e">
        <f t="shared" si="52"/>
        <v>#N/A</v>
      </c>
      <c r="C1717" s="38">
        <v>36385</v>
      </c>
      <c r="D1717" t="s">
        <v>130</v>
      </c>
      <c r="E1717" t="s">
        <v>1693</v>
      </c>
      <c r="J1717" t="str">
        <f t="shared" si="53"/>
        <v/>
      </c>
      <c r="L1717" t="e">
        <f>IFERROR(INDEX(Teams!A:E,MATCH(Schedule!F1717,Teams!E:E,0),1),INDEX(Teams!G:K,MATCH(Schedule!F1717,Teams!K:K,0),1))</f>
        <v>#N/A</v>
      </c>
      <c r="M1717" t="e">
        <f>IFERROR(INDEX(Teams!A:E,MATCH(Schedule!H1717,Teams!E:E,0),1),INDEX(Teams!G:K,MATCH(Schedule!H1717,Teams!K:K,0),1))</f>
        <v>#N/A</v>
      </c>
    </row>
    <row r="1718" spans="1:13">
      <c r="A1718">
        <v>1717</v>
      </c>
      <c r="B1718" t="e">
        <f t="shared" si="52"/>
        <v>#N/A</v>
      </c>
      <c r="C1718" s="38">
        <v>36385</v>
      </c>
      <c r="D1718" t="s">
        <v>2</v>
      </c>
      <c r="E1718" t="s">
        <v>1694</v>
      </c>
      <c r="J1718" t="str">
        <f t="shared" si="53"/>
        <v/>
      </c>
      <c r="L1718" t="e">
        <f>IFERROR(INDEX(Teams!A:E,MATCH(Schedule!F1718,Teams!E:E,0),1),INDEX(Teams!G:K,MATCH(Schedule!F1718,Teams!K:K,0),1))</f>
        <v>#N/A</v>
      </c>
      <c r="M1718" t="e">
        <f>IFERROR(INDEX(Teams!A:E,MATCH(Schedule!H1718,Teams!E:E,0),1),INDEX(Teams!G:K,MATCH(Schedule!H1718,Teams!K:K,0),1))</f>
        <v>#N/A</v>
      </c>
    </row>
    <row r="1719" spans="1:13">
      <c r="A1719">
        <v>1718</v>
      </c>
      <c r="B1719" t="e">
        <f t="shared" si="52"/>
        <v>#N/A</v>
      </c>
      <c r="C1719" s="38">
        <v>36385</v>
      </c>
      <c r="D1719" t="s">
        <v>16</v>
      </c>
      <c r="E1719" t="s">
        <v>1695</v>
      </c>
      <c r="J1719" t="str">
        <f t="shared" si="53"/>
        <v/>
      </c>
      <c r="L1719" t="e">
        <f>IFERROR(INDEX(Teams!A:E,MATCH(Schedule!F1719,Teams!E:E,0),1),INDEX(Teams!G:K,MATCH(Schedule!F1719,Teams!K:K,0),1))</f>
        <v>#N/A</v>
      </c>
      <c r="M1719" t="e">
        <f>IFERROR(INDEX(Teams!A:E,MATCH(Schedule!H1719,Teams!E:E,0),1),INDEX(Teams!G:K,MATCH(Schedule!H1719,Teams!K:K,0),1))</f>
        <v>#N/A</v>
      </c>
    </row>
    <row r="1720" spans="1:13">
      <c r="A1720">
        <v>1719</v>
      </c>
      <c r="B1720" t="e">
        <f t="shared" si="52"/>
        <v>#N/A</v>
      </c>
      <c r="C1720" s="38">
        <v>36385</v>
      </c>
      <c r="D1720" t="s">
        <v>0</v>
      </c>
      <c r="E1720" t="s">
        <v>1696</v>
      </c>
      <c r="J1720" t="str">
        <f t="shared" si="53"/>
        <v/>
      </c>
      <c r="L1720" t="e">
        <f>IFERROR(INDEX(Teams!A:E,MATCH(Schedule!F1720,Teams!E:E,0),1),INDEX(Teams!G:K,MATCH(Schedule!F1720,Teams!K:K,0),1))</f>
        <v>#N/A</v>
      </c>
      <c r="M1720" t="e">
        <f>IFERROR(INDEX(Teams!A:E,MATCH(Schedule!H1720,Teams!E:E,0),1),INDEX(Teams!G:K,MATCH(Schedule!H1720,Teams!K:K,0),1))</f>
        <v>#N/A</v>
      </c>
    </row>
    <row r="1721" spans="1:13">
      <c r="A1721">
        <v>1720</v>
      </c>
      <c r="B1721" t="e">
        <f t="shared" si="52"/>
        <v>#N/A</v>
      </c>
      <c r="C1721" s="38">
        <v>36385</v>
      </c>
      <c r="D1721" t="s">
        <v>126</v>
      </c>
      <c r="E1721" t="s">
        <v>1697</v>
      </c>
      <c r="J1721" t="str">
        <f t="shared" si="53"/>
        <v/>
      </c>
      <c r="L1721" t="e">
        <f>IFERROR(INDEX(Teams!A:E,MATCH(Schedule!F1721,Teams!E:E,0),1),INDEX(Teams!G:K,MATCH(Schedule!F1721,Teams!K:K,0),1))</f>
        <v>#N/A</v>
      </c>
      <c r="M1721" t="e">
        <f>IFERROR(INDEX(Teams!A:E,MATCH(Schedule!H1721,Teams!E:E,0),1),INDEX(Teams!G:K,MATCH(Schedule!H1721,Teams!K:K,0),1))</f>
        <v>#N/A</v>
      </c>
    </row>
    <row r="1722" spans="1:13">
      <c r="A1722">
        <v>1721</v>
      </c>
      <c r="B1722" t="e">
        <f t="shared" si="52"/>
        <v>#N/A</v>
      </c>
      <c r="C1722" s="38">
        <v>36385</v>
      </c>
      <c r="D1722" t="s">
        <v>63</v>
      </c>
      <c r="E1722" t="s">
        <v>1698</v>
      </c>
      <c r="J1722" t="str">
        <f t="shared" si="53"/>
        <v/>
      </c>
      <c r="L1722" t="e">
        <f>IFERROR(INDEX(Teams!A:E,MATCH(Schedule!F1722,Teams!E:E,0),1),INDEX(Teams!G:K,MATCH(Schedule!F1722,Teams!K:K,0),1))</f>
        <v>#N/A</v>
      </c>
      <c r="M1722" t="e">
        <f>IFERROR(INDEX(Teams!A:E,MATCH(Schedule!H1722,Teams!E:E,0),1),INDEX(Teams!G:K,MATCH(Schedule!H1722,Teams!K:K,0),1))</f>
        <v>#N/A</v>
      </c>
    </row>
    <row r="1723" spans="1:13">
      <c r="A1723">
        <v>1722</v>
      </c>
      <c r="B1723" t="e">
        <f t="shared" si="52"/>
        <v>#N/A</v>
      </c>
      <c r="C1723" s="38">
        <v>36385</v>
      </c>
      <c r="D1723" t="s">
        <v>14</v>
      </c>
      <c r="E1723" t="s">
        <v>1699</v>
      </c>
      <c r="J1723" t="str">
        <f t="shared" si="53"/>
        <v/>
      </c>
      <c r="L1723" t="e">
        <f>IFERROR(INDEX(Teams!A:E,MATCH(Schedule!F1723,Teams!E:E,0),1),INDEX(Teams!G:K,MATCH(Schedule!F1723,Teams!K:K,0),1))</f>
        <v>#N/A</v>
      </c>
      <c r="M1723" t="e">
        <f>IFERROR(INDEX(Teams!A:E,MATCH(Schedule!H1723,Teams!E:E,0),1),INDEX(Teams!G:K,MATCH(Schedule!H1723,Teams!K:K,0),1))</f>
        <v>#N/A</v>
      </c>
    </row>
    <row r="1724" spans="1:13">
      <c r="A1724">
        <v>1723</v>
      </c>
      <c r="B1724" t="e">
        <f t="shared" si="52"/>
        <v>#N/A</v>
      </c>
      <c r="C1724" s="38">
        <v>36385</v>
      </c>
      <c r="D1724" t="s">
        <v>18</v>
      </c>
      <c r="E1724" t="s">
        <v>1700</v>
      </c>
      <c r="J1724" t="str">
        <f t="shared" si="53"/>
        <v/>
      </c>
      <c r="L1724" t="e">
        <f>IFERROR(INDEX(Teams!A:E,MATCH(Schedule!F1724,Teams!E:E,0),1),INDEX(Teams!G:K,MATCH(Schedule!F1724,Teams!K:K,0),1))</f>
        <v>#N/A</v>
      </c>
      <c r="M1724" t="e">
        <f>IFERROR(INDEX(Teams!A:E,MATCH(Schedule!H1724,Teams!E:E,0),1),INDEX(Teams!G:K,MATCH(Schedule!H1724,Teams!K:K,0),1))</f>
        <v>#N/A</v>
      </c>
    </row>
    <row r="1725" spans="1:13">
      <c r="A1725">
        <v>1724</v>
      </c>
      <c r="B1725" t="e">
        <f t="shared" si="52"/>
        <v>#N/A</v>
      </c>
      <c r="C1725" s="38">
        <v>36385</v>
      </c>
      <c r="D1725" t="s">
        <v>34</v>
      </c>
      <c r="E1725" t="s">
        <v>1701</v>
      </c>
      <c r="J1725" t="str">
        <f t="shared" si="53"/>
        <v/>
      </c>
      <c r="L1725" t="e">
        <f>IFERROR(INDEX(Teams!A:E,MATCH(Schedule!F1725,Teams!E:E,0),1),INDEX(Teams!G:K,MATCH(Schedule!F1725,Teams!K:K,0),1))</f>
        <v>#N/A</v>
      </c>
      <c r="M1725" t="e">
        <f>IFERROR(INDEX(Teams!A:E,MATCH(Schedule!H1725,Teams!E:E,0),1),INDEX(Teams!G:K,MATCH(Schedule!H1725,Teams!K:K,0),1))</f>
        <v>#N/A</v>
      </c>
    </row>
    <row r="1726" spans="1:13">
      <c r="A1726">
        <v>1725</v>
      </c>
      <c r="B1726" t="e">
        <f t="shared" si="52"/>
        <v>#N/A</v>
      </c>
      <c r="C1726" s="38">
        <v>36385</v>
      </c>
      <c r="D1726" t="s">
        <v>71</v>
      </c>
      <c r="E1726" t="s">
        <v>1702</v>
      </c>
      <c r="J1726" t="str">
        <f t="shared" si="53"/>
        <v/>
      </c>
      <c r="L1726" t="e">
        <f>IFERROR(INDEX(Teams!A:E,MATCH(Schedule!F1726,Teams!E:E,0),1),INDEX(Teams!G:K,MATCH(Schedule!F1726,Teams!K:K,0),1))</f>
        <v>#N/A</v>
      </c>
      <c r="M1726" t="e">
        <f>IFERROR(INDEX(Teams!A:E,MATCH(Schedule!H1726,Teams!E:E,0),1),INDEX(Teams!G:K,MATCH(Schedule!H1726,Teams!K:K,0),1))</f>
        <v>#N/A</v>
      </c>
    </row>
    <row r="1727" spans="1:13">
      <c r="A1727">
        <v>1726</v>
      </c>
      <c r="B1727" t="e">
        <f t="shared" si="52"/>
        <v>#N/A</v>
      </c>
      <c r="C1727" s="38">
        <v>36385</v>
      </c>
      <c r="D1727" t="s">
        <v>128</v>
      </c>
      <c r="E1727" t="s">
        <v>1703</v>
      </c>
      <c r="J1727" t="str">
        <f t="shared" si="53"/>
        <v/>
      </c>
      <c r="L1727" t="e">
        <f>IFERROR(INDEX(Teams!A:E,MATCH(Schedule!F1727,Teams!E:E,0),1),INDEX(Teams!G:K,MATCH(Schedule!F1727,Teams!K:K,0),1))</f>
        <v>#N/A</v>
      </c>
      <c r="M1727" t="e">
        <f>IFERROR(INDEX(Teams!A:E,MATCH(Schedule!H1727,Teams!E:E,0),1),INDEX(Teams!G:K,MATCH(Schedule!H1727,Teams!K:K,0),1))</f>
        <v>#N/A</v>
      </c>
    </row>
    <row r="1728" spans="1:13">
      <c r="A1728">
        <v>1727</v>
      </c>
      <c r="B1728" t="e">
        <f t="shared" si="52"/>
        <v>#N/A</v>
      </c>
      <c r="C1728" s="38">
        <v>36385</v>
      </c>
      <c r="D1728" t="s">
        <v>71</v>
      </c>
      <c r="E1728" t="s">
        <v>1704</v>
      </c>
      <c r="J1728" t="str">
        <f t="shared" si="53"/>
        <v/>
      </c>
      <c r="L1728" t="e">
        <f>IFERROR(INDEX(Teams!A:E,MATCH(Schedule!F1728,Teams!E:E,0),1),INDEX(Teams!G:K,MATCH(Schedule!F1728,Teams!K:K,0),1))</f>
        <v>#N/A</v>
      </c>
      <c r="M1728" t="e">
        <f>IFERROR(INDEX(Teams!A:E,MATCH(Schedule!H1728,Teams!E:E,0),1),INDEX(Teams!G:K,MATCH(Schedule!H1728,Teams!K:K,0),1))</f>
        <v>#N/A</v>
      </c>
    </row>
    <row r="1729" spans="1:13">
      <c r="A1729">
        <v>1728</v>
      </c>
      <c r="B1729" t="e">
        <f t="shared" si="52"/>
        <v>#N/A</v>
      </c>
      <c r="C1729" s="38">
        <v>36385</v>
      </c>
      <c r="D1729" t="s">
        <v>128</v>
      </c>
      <c r="E1729" t="s">
        <v>1705</v>
      </c>
      <c r="J1729" t="str">
        <f t="shared" si="53"/>
        <v/>
      </c>
      <c r="L1729" t="e">
        <f>IFERROR(INDEX(Teams!A:E,MATCH(Schedule!F1729,Teams!E:E,0),1),INDEX(Teams!G:K,MATCH(Schedule!F1729,Teams!K:K,0),1))</f>
        <v>#N/A</v>
      </c>
      <c r="M1729" t="e">
        <f>IFERROR(INDEX(Teams!A:E,MATCH(Schedule!H1729,Teams!E:E,0),1),INDEX(Teams!G:K,MATCH(Schedule!H1729,Teams!K:K,0),1))</f>
        <v>#N/A</v>
      </c>
    </row>
    <row r="1730" spans="1:13">
      <c r="A1730">
        <v>1729</v>
      </c>
      <c r="B1730" t="e">
        <f t="shared" si="52"/>
        <v>#N/A</v>
      </c>
      <c r="C1730" s="38">
        <v>36386</v>
      </c>
      <c r="D1730" t="s">
        <v>115</v>
      </c>
      <c r="E1730" t="s">
        <v>1706</v>
      </c>
      <c r="J1730" t="str">
        <f t="shared" si="53"/>
        <v/>
      </c>
      <c r="L1730" t="e">
        <f>IFERROR(INDEX(Teams!A:E,MATCH(Schedule!F1730,Teams!E:E,0),1),INDEX(Teams!G:K,MATCH(Schedule!F1730,Teams!K:K,0),1))</f>
        <v>#N/A</v>
      </c>
      <c r="M1730" t="e">
        <f>IFERROR(INDEX(Teams!A:E,MATCH(Schedule!H1730,Teams!E:E,0),1),INDEX(Teams!G:K,MATCH(Schedule!H1730,Teams!K:K,0),1))</f>
        <v>#N/A</v>
      </c>
    </row>
    <row r="1731" spans="1:13">
      <c r="A1731">
        <v>1730</v>
      </c>
      <c r="B1731" t="e">
        <f t="shared" ref="B1731:B1794" si="54">TEXT(C1731,"yyyymmdd")&amp;"_"&amp;L1731&amp;"@"&amp;M1731</f>
        <v>#N/A</v>
      </c>
      <c r="C1731" s="38">
        <v>36386</v>
      </c>
      <c r="D1731" t="s">
        <v>113</v>
      </c>
      <c r="E1731" t="s">
        <v>1707</v>
      </c>
      <c r="J1731" t="str">
        <f t="shared" ref="J1731:J1794" si="55">IF(I1731&gt;G1731,"W",IF(I1731=G1731,"","L"))</f>
        <v/>
      </c>
      <c r="L1731" t="e">
        <f>IFERROR(INDEX(Teams!A:E,MATCH(Schedule!F1731,Teams!E:E,0),1),INDEX(Teams!G:K,MATCH(Schedule!F1731,Teams!K:K,0),1))</f>
        <v>#N/A</v>
      </c>
      <c r="M1731" t="e">
        <f>IFERROR(INDEX(Teams!A:E,MATCH(Schedule!H1731,Teams!E:E,0),1),INDEX(Teams!G:K,MATCH(Schedule!H1731,Teams!K:K,0),1))</f>
        <v>#N/A</v>
      </c>
    </row>
    <row r="1732" spans="1:13">
      <c r="A1732">
        <v>1731</v>
      </c>
      <c r="B1732" t="e">
        <f t="shared" si="54"/>
        <v>#N/A</v>
      </c>
      <c r="C1732" s="38">
        <v>36386</v>
      </c>
      <c r="D1732" t="s">
        <v>65</v>
      </c>
      <c r="E1732" t="s">
        <v>1708</v>
      </c>
      <c r="J1732" t="str">
        <f t="shared" si="55"/>
        <v/>
      </c>
      <c r="L1732" t="e">
        <f>IFERROR(INDEX(Teams!A:E,MATCH(Schedule!F1732,Teams!E:E,0),1),INDEX(Teams!G:K,MATCH(Schedule!F1732,Teams!K:K,0),1))</f>
        <v>#N/A</v>
      </c>
      <c r="M1732" t="e">
        <f>IFERROR(INDEX(Teams!A:E,MATCH(Schedule!H1732,Teams!E:E,0),1),INDEX(Teams!G:K,MATCH(Schedule!H1732,Teams!K:K,0),1))</f>
        <v>#N/A</v>
      </c>
    </row>
    <row r="1733" spans="1:13">
      <c r="A1733">
        <v>1732</v>
      </c>
      <c r="B1733" t="e">
        <f t="shared" si="54"/>
        <v>#N/A</v>
      </c>
      <c r="C1733" s="38">
        <v>36386</v>
      </c>
      <c r="D1733" t="s">
        <v>118</v>
      </c>
      <c r="E1733" t="s">
        <v>1709</v>
      </c>
      <c r="J1733" t="str">
        <f t="shared" si="55"/>
        <v/>
      </c>
      <c r="L1733" t="e">
        <f>IFERROR(INDEX(Teams!A:E,MATCH(Schedule!F1733,Teams!E:E,0),1),INDEX(Teams!G:K,MATCH(Schedule!F1733,Teams!K:K,0),1))</f>
        <v>#N/A</v>
      </c>
      <c r="M1733" t="e">
        <f>IFERROR(INDEX(Teams!A:E,MATCH(Schedule!H1733,Teams!E:E,0),1),INDEX(Teams!G:K,MATCH(Schedule!H1733,Teams!K:K,0),1))</f>
        <v>#N/A</v>
      </c>
    </row>
    <row r="1734" spans="1:13">
      <c r="A1734">
        <v>1733</v>
      </c>
      <c r="B1734" t="e">
        <f t="shared" si="54"/>
        <v>#N/A</v>
      </c>
      <c r="C1734" s="38">
        <v>36386</v>
      </c>
      <c r="D1734" t="s">
        <v>130</v>
      </c>
      <c r="E1734" t="s">
        <v>1710</v>
      </c>
      <c r="J1734" t="str">
        <f t="shared" si="55"/>
        <v/>
      </c>
      <c r="L1734" t="e">
        <f>IFERROR(INDEX(Teams!A:E,MATCH(Schedule!F1734,Teams!E:E,0),1),INDEX(Teams!G:K,MATCH(Schedule!F1734,Teams!K:K,0),1))</f>
        <v>#N/A</v>
      </c>
      <c r="M1734" t="e">
        <f>IFERROR(INDEX(Teams!A:E,MATCH(Schedule!H1734,Teams!E:E,0),1),INDEX(Teams!G:K,MATCH(Schedule!H1734,Teams!K:K,0),1))</f>
        <v>#N/A</v>
      </c>
    </row>
    <row r="1735" spans="1:13">
      <c r="A1735">
        <v>1734</v>
      </c>
      <c r="B1735" t="e">
        <f t="shared" si="54"/>
        <v>#N/A</v>
      </c>
      <c r="C1735" s="38">
        <v>36386</v>
      </c>
      <c r="D1735" t="s">
        <v>2</v>
      </c>
      <c r="E1735" t="s">
        <v>1711</v>
      </c>
      <c r="J1735" t="str">
        <f t="shared" si="55"/>
        <v/>
      </c>
      <c r="L1735" t="e">
        <f>IFERROR(INDEX(Teams!A:E,MATCH(Schedule!F1735,Teams!E:E,0),1),INDEX(Teams!G:K,MATCH(Schedule!F1735,Teams!K:K,0),1))</f>
        <v>#N/A</v>
      </c>
      <c r="M1735" t="e">
        <f>IFERROR(INDEX(Teams!A:E,MATCH(Schedule!H1735,Teams!E:E,0),1),INDEX(Teams!G:K,MATCH(Schedule!H1735,Teams!K:K,0),1))</f>
        <v>#N/A</v>
      </c>
    </row>
    <row r="1736" spans="1:13">
      <c r="A1736">
        <v>1735</v>
      </c>
      <c r="B1736" t="e">
        <f t="shared" si="54"/>
        <v>#N/A</v>
      </c>
      <c r="C1736" s="38">
        <v>36386</v>
      </c>
      <c r="D1736" t="s">
        <v>71</v>
      </c>
      <c r="E1736" t="s">
        <v>1712</v>
      </c>
      <c r="J1736" t="str">
        <f t="shared" si="55"/>
        <v/>
      </c>
      <c r="L1736" t="e">
        <f>IFERROR(INDEX(Teams!A:E,MATCH(Schedule!F1736,Teams!E:E,0),1),INDEX(Teams!G:K,MATCH(Schedule!F1736,Teams!K:K,0),1))</f>
        <v>#N/A</v>
      </c>
      <c r="M1736" t="e">
        <f>IFERROR(INDEX(Teams!A:E,MATCH(Schedule!H1736,Teams!E:E,0),1),INDEX(Teams!G:K,MATCH(Schedule!H1736,Teams!K:K,0),1))</f>
        <v>#N/A</v>
      </c>
    </row>
    <row r="1737" spans="1:13">
      <c r="A1737">
        <v>1736</v>
      </c>
      <c r="B1737" t="e">
        <f t="shared" si="54"/>
        <v>#N/A</v>
      </c>
      <c r="C1737" s="38">
        <v>36386</v>
      </c>
      <c r="D1737" t="s">
        <v>16</v>
      </c>
      <c r="E1737" t="s">
        <v>1713</v>
      </c>
      <c r="J1737" t="str">
        <f t="shared" si="55"/>
        <v/>
      </c>
      <c r="L1737" t="e">
        <f>IFERROR(INDEX(Teams!A:E,MATCH(Schedule!F1737,Teams!E:E,0),1),INDEX(Teams!G:K,MATCH(Schedule!F1737,Teams!K:K,0),1))</f>
        <v>#N/A</v>
      </c>
      <c r="M1737" t="e">
        <f>IFERROR(INDEX(Teams!A:E,MATCH(Schedule!H1737,Teams!E:E,0),1),INDEX(Teams!G:K,MATCH(Schedule!H1737,Teams!K:K,0),1))</f>
        <v>#N/A</v>
      </c>
    </row>
    <row r="1738" spans="1:13">
      <c r="A1738">
        <v>1737</v>
      </c>
      <c r="B1738" t="e">
        <f t="shared" si="54"/>
        <v>#N/A</v>
      </c>
      <c r="C1738" s="38">
        <v>36386</v>
      </c>
      <c r="D1738" t="s">
        <v>0</v>
      </c>
      <c r="E1738" t="s">
        <v>1714</v>
      </c>
      <c r="J1738" t="str">
        <f t="shared" si="55"/>
        <v/>
      </c>
      <c r="L1738" t="e">
        <f>IFERROR(INDEX(Teams!A:E,MATCH(Schedule!F1738,Teams!E:E,0),1),INDEX(Teams!G:K,MATCH(Schedule!F1738,Teams!K:K,0),1))</f>
        <v>#N/A</v>
      </c>
      <c r="M1738" t="e">
        <f>IFERROR(INDEX(Teams!A:E,MATCH(Schedule!H1738,Teams!E:E,0),1),INDEX(Teams!G:K,MATCH(Schedule!H1738,Teams!K:K,0),1))</f>
        <v>#N/A</v>
      </c>
    </row>
    <row r="1739" spans="1:13">
      <c r="A1739">
        <v>1738</v>
      </c>
      <c r="B1739" t="e">
        <f t="shared" si="54"/>
        <v>#N/A</v>
      </c>
      <c r="C1739" s="38">
        <v>36386</v>
      </c>
      <c r="D1739" t="s">
        <v>126</v>
      </c>
      <c r="E1739" t="s">
        <v>1715</v>
      </c>
      <c r="J1739" t="str">
        <f t="shared" si="55"/>
        <v/>
      </c>
      <c r="L1739" t="e">
        <f>IFERROR(INDEX(Teams!A:E,MATCH(Schedule!F1739,Teams!E:E,0),1),INDEX(Teams!G:K,MATCH(Schedule!F1739,Teams!K:K,0),1))</f>
        <v>#N/A</v>
      </c>
      <c r="M1739" t="e">
        <f>IFERROR(INDEX(Teams!A:E,MATCH(Schedule!H1739,Teams!E:E,0),1),INDEX(Teams!G:K,MATCH(Schedule!H1739,Teams!K:K,0),1))</f>
        <v>#N/A</v>
      </c>
    </row>
    <row r="1740" spans="1:13">
      <c r="A1740">
        <v>1739</v>
      </c>
      <c r="B1740" t="e">
        <f t="shared" si="54"/>
        <v>#N/A</v>
      </c>
      <c r="C1740" s="38">
        <v>36386</v>
      </c>
      <c r="D1740" t="s">
        <v>128</v>
      </c>
      <c r="E1740" t="s">
        <v>1716</v>
      </c>
      <c r="J1740" t="str">
        <f t="shared" si="55"/>
        <v/>
      </c>
      <c r="L1740" t="e">
        <f>IFERROR(INDEX(Teams!A:E,MATCH(Schedule!F1740,Teams!E:E,0),1),INDEX(Teams!G:K,MATCH(Schedule!F1740,Teams!K:K,0),1))</f>
        <v>#N/A</v>
      </c>
      <c r="M1740" t="e">
        <f>IFERROR(INDEX(Teams!A:E,MATCH(Schedule!H1740,Teams!E:E,0),1),INDEX(Teams!G:K,MATCH(Schedule!H1740,Teams!K:K,0),1))</f>
        <v>#N/A</v>
      </c>
    </row>
    <row r="1741" spans="1:13">
      <c r="A1741">
        <v>1740</v>
      </c>
      <c r="B1741" t="e">
        <f t="shared" si="54"/>
        <v>#N/A</v>
      </c>
      <c r="C1741" s="38">
        <v>36386</v>
      </c>
      <c r="D1741" t="s">
        <v>63</v>
      </c>
      <c r="E1741" t="s">
        <v>1717</v>
      </c>
      <c r="J1741" t="str">
        <f t="shared" si="55"/>
        <v/>
      </c>
      <c r="L1741" t="e">
        <f>IFERROR(INDEX(Teams!A:E,MATCH(Schedule!F1741,Teams!E:E,0),1),INDEX(Teams!G:K,MATCH(Schedule!F1741,Teams!K:K,0),1))</f>
        <v>#N/A</v>
      </c>
      <c r="M1741" t="e">
        <f>IFERROR(INDEX(Teams!A:E,MATCH(Schedule!H1741,Teams!E:E,0),1),INDEX(Teams!G:K,MATCH(Schedule!H1741,Teams!K:K,0),1))</f>
        <v>#N/A</v>
      </c>
    </row>
    <row r="1742" spans="1:13">
      <c r="A1742">
        <v>1741</v>
      </c>
      <c r="B1742" t="e">
        <f t="shared" si="54"/>
        <v>#N/A</v>
      </c>
      <c r="C1742" s="38">
        <v>36386</v>
      </c>
      <c r="D1742" t="s">
        <v>14</v>
      </c>
      <c r="E1742" t="s">
        <v>1718</v>
      </c>
      <c r="J1742" t="str">
        <f t="shared" si="55"/>
        <v/>
      </c>
      <c r="L1742" t="e">
        <f>IFERROR(INDEX(Teams!A:E,MATCH(Schedule!F1742,Teams!E:E,0),1),INDEX(Teams!G:K,MATCH(Schedule!F1742,Teams!K:K,0),1))</f>
        <v>#N/A</v>
      </c>
      <c r="M1742" t="e">
        <f>IFERROR(INDEX(Teams!A:E,MATCH(Schedule!H1742,Teams!E:E,0),1),INDEX(Teams!G:K,MATCH(Schedule!H1742,Teams!K:K,0),1))</f>
        <v>#N/A</v>
      </c>
    </row>
    <row r="1743" spans="1:13">
      <c r="A1743">
        <v>1742</v>
      </c>
      <c r="B1743" t="e">
        <f t="shared" si="54"/>
        <v>#N/A</v>
      </c>
      <c r="C1743" s="38">
        <v>36386</v>
      </c>
      <c r="D1743" t="s">
        <v>18</v>
      </c>
      <c r="E1743" t="s">
        <v>1719</v>
      </c>
      <c r="J1743" t="str">
        <f t="shared" si="55"/>
        <v/>
      </c>
      <c r="L1743" t="e">
        <f>IFERROR(INDEX(Teams!A:E,MATCH(Schedule!F1743,Teams!E:E,0),1),INDEX(Teams!G:K,MATCH(Schedule!F1743,Teams!K:K,0),1))</f>
        <v>#N/A</v>
      </c>
      <c r="M1743" t="e">
        <f>IFERROR(INDEX(Teams!A:E,MATCH(Schedule!H1743,Teams!E:E,0),1),INDEX(Teams!G:K,MATCH(Schedule!H1743,Teams!K:K,0),1))</f>
        <v>#N/A</v>
      </c>
    </row>
    <row r="1744" spans="1:13">
      <c r="A1744">
        <v>1743</v>
      </c>
      <c r="B1744" t="e">
        <f t="shared" si="54"/>
        <v>#N/A</v>
      </c>
      <c r="C1744" s="38">
        <v>36386</v>
      </c>
      <c r="D1744" t="s">
        <v>34</v>
      </c>
      <c r="E1744" t="s">
        <v>1720</v>
      </c>
      <c r="J1744" t="str">
        <f t="shared" si="55"/>
        <v/>
      </c>
      <c r="L1744" t="e">
        <f>IFERROR(INDEX(Teams!A:E,MATCH(Schedule!F1744,Teams!E:E,0),1),INDEX(Teams!G:K,MATCH(Schedule!F1744,Teams!K:K,0),1))</f>
        <v>#N/A</v>
      </c>
      <c r="M1744" t="e">
        <f>IFERROR(INDEX(Teams!A:E,MATCH(Schedule!H1744,Teams!E:E,0),1),INDEX(Teams!G:K,MATCH(Schedule!H1744,Teams!K:K,0),1))</f>
        <v>#N/A</v>
      </c>
    </row>
    <row r="1745" spans="1:13">
      <c r="A1745">
        <v>1744</v>
      </c>
      <c r="B1745" t="e">
        <f t="shared" si="54"/>
        <v>#N/A</v>
      </c>
      <c r="C1745" s="38">
        <v>36387</v>
      </c>
      <c r="D1745" t="s">
        <v>115</v>
      </c>
      <c r="E1745" t="s">
        <v>1721</v>
      </c>
      <c r="J1745" t="str">
        <f t="shared" si="55"/>
        <v/>
      </c>
      <c r="L1745" t="e">
        <f>IFERROR(INDEX(Teams!A:E,MATCH(Schedule!F1745,Teams!E:E,0),1),INDEX(Teams!G:K,MATCH(Schedule!F1745,Teams!K:K,0),1))</f>
        <v>#N/A</v>
      </c>
      <c r="M1745" t="e">
        <f>IFERROR(INDEX(Teams!A:E,MATCH(Schedule!H1745,Teams!E:E,0),1),INDEX(Teams!G:K,MATCH(Schedule!H1745,Teams!K:K,0),1))</f>
        <v>#N/A</v>
      </c>
    </row>
    <row r="1746" spans="1:13">
      <c r="A1746">
        <v>1745</v>
      </c>
      <c r="B1746" t="e">
        <f t="shared" si="54"/>
        <v>#N/A</v>
      </c>
      <c r="C1746" s="38">
        <v>36387</v>
      </c>
      <c r="D1746" t="s">
        <v>113</v>
      </c>
      <c r="E1746" t="s">
        <v>1722</v>
      </c>
      <c r="J1746" t="str">
        <f t="shared" si="55"/>
        <v/>
      </c>
      <c r="L1746" t="e">
        <f>IFERROR(INDEX(Teams!A:E,MATCH(Schedule!F1746,Teams!E:E,0),1),INDEX(Teams!G:K,MATCH(Schedule!F1746,Teams!K:K,0),1))</f>
        <v>#N/A</v>
      </c>
      <c r="M1746" t="e">
        <f>IFERROR(INDEX(Teams!A:E,MATCH(Schedule!H1746,Teams!E:E,0),1),INDEX(Teams!G:K,MATCH(Schedule!H1746,Teams!K:K,0),1))</f>
        <v>#N/A</v>
      </c>
    </row>
    <row r="1747" spans="1:13">
      <c r="A1747">
        <v>1746</v>
      </c>
      <c r="B1747" t="e">
        <f t="shared" si="54"/>
        <v>#N/A</v>
      </c>
      <c r="C1747" s="38">
        <v>36387</v>
      </c>
      <c r="D1747" t="s">
        <v>65</v>
      </c>
      <c r="E1747" t="s">
        <v>1723</v>
      </c>
      <c r="J1747" t="str">
        <f t="shared" si="55"/>
        <v/>
      </c>
      <c r="L1747" t="e">
        <f>IFERROR(INDEX(Teams!A:E,MATCH(Schedule!F1747,Teams!E:E,0),1),INDEX(Teams!G:K,MATCH(Schedule!F1747,Teams!K:K,0),1))</f>
        <v>#N/A</v>
      </c>
      <c r="M1747" t="e">
        <f>IFERROR(INDEX(Teams!A:E,MATCH(Schedule!H1747,Teams!E:E,0),1),INDEX(Teams!G:K,MATCH(Schedule!H1747,Teams!K:K,0),1))</f>
        <v>#N/A</v>
      </c>
    </row>
    <row r="1748" spans="1:13">
      <c r="A1748">
        <v>1747</v>
      </c>
      <c r="B1748" t="e">
        <f t="shared" si="54"/>
        <v>#N/A</v>
      </c>
      <c r="C1748" s="38">
        <v>36387</v>
      </c>
      <c r="D1748" t="s">
        <v>118</v>
      </c>
      <c r="E1748" t="s">
        <v>1724</v>
      </c>
      <c r="J1748" t="str">
        <f t="shared" si="55"/>
        <v/>
      </c>
      <c r="L1748" t="e">
        <f>IFERROR(INDEX(Teams!A:E,MATCH(Schedule!F1748,Teams!E:E,0),1),INDEX(Teams!G:K,MATCH(Schedule!F1748,Teams!K:K,0),1))</f>
        <v>#N/A</v>
      </c>
      <c r="M1748" t="e">
        <f>IFERROR(INDEX(Teams!A:E,MATCH(Schedule!H1748,Teams!E:E,0),1),INDEX(Teams!G:K,MATCH(Schedule!H1748,Teams!K:K,0),1))</f>
        <v>#N/A</v>
      </c>
    </row>
    <row r="1749" spans="1:13">
      <c r="A1749">
        <v>1748</v>
      </c>
      <c r="B1749" t="e">
        <f t="shared" si="54"/>
        <v>#N/A</v>
      </c>
      <c r="C1749" s="38">
        <v>36387</v>
      </c>
      <c r="D1749" t="s">
        <v>130</v>
      </c>
      <c r="E1749" t="s">
        <v>1725</v>
      </c>
      <c r="J1749" t="str">
        <f t="shared" si="55"/>
        <v/>
      </c>
      <c r="L1749" t="e">
        <f>IFERROR(INDEX(Teams!A:E,MATCH(Schedule!F1749,Teams!E:E,0),1),INDEX(Teams!G:K,MATCH(Schedule!F1749,Teams!K:K,0),1))</f>
        <v>#N/A</v>
      </c>
      <c r="M1749" t="e">
        <f>IFERROR(INDEX(Teams!A:E,MATCH(Schedule!H1749,Teams!E:E,0),1),INDEX(Teams!G:K,MATCH(Schedule!H1749,Teams!K:K,0),1))</f>
        <v>#N/A</v>
      </c>
    </row>
    <row r="1750" spans="1:13">
      <c r="A1750">
        <v>1749</v>
      </c>
      <c r="B1750" t="e">
        <f t="shared" si="54"/>
        <v>#N/A</v>
      </c>
      <c r="C1750" s="38">
        <v>36387</v>
      </c>
      <c r="D1750" t="s">
        <v>2</v>
      </c>
      <c r="E1750" t="s">
        <v>1726</v>
      </c>
      <c r="J1750" t="str">
        <f t="shared" si="55"/>
        <v/>
      </c>
      <c r="L1750" t="e">
        <f>IFERROR(INDEX(Teams!A:E,MATCH(Schedule!F1750,Teams!E:E,0),1),INDEX(Teams!G:K,MATCH(Schedule!F1750,Teams!K:K,0),1))</f>
        <v>#N/A</v>
      </c>
      <c r="M1750" t="e">
        <f>IFERROR(INDEX(Teams!A:E,MATCH(Schedule!H1750,Teams!E:E,0),1),INDEX(Teams!G:K,MATCH(Schedule!H1750,Teams!K:K,0),1))</f>
        <v>#N/A</v>
      </c>
    </row>
    <row r="1751" spans="1:13">
      <c r="A1751">
        <v>1750</v>
      </c>
      <c r="B1751" t="e">
        <f t="shared" si="54"/>
        <v>#N/A</v>
      </c>
      <c r="C1751" s="38">
        <v>36387</v>
      </c>
      <c r="D1751" t="s">
        <v>71</v>
      </c>
      <c r="E1751" t="s">
        <v>1727</v>
      </c>
      <c r="J1751" t="str">
        <f t="shared" si="55"/>
        <v/>
      </c>
      <c r="L1751" t="e">
        <f>IFERROR(INDEX(Teams!A:E,MATCH(Schedule!F1751,Teams!E:E,0),1),INDEX(Teams!G:K,MATCH(Schedule!F1751,Teams!K:K,0),1))</f>
        <v>#N/A</v>
      </c>
      <c r="M1751" t="e">
        <f>IFERROR(INDEX(Teams!A:E,MATCH(Schedule!H1751,Teams!E:E,0),1),INDEX(Teams!G:K,MATCH(Schedule!H1751,Teams!K:K,0),1))</f>
        <v>#N/A</v>
      </c>
    </row>
    <row r="1752" spans="1:13">
      <c r="A1752">
        <v>1751</v>
      </c>
      <c r="B1752" t="e">
        <f t="shared" si="54"/>
        <v>#N/A</v>
      </c>
      <c r="C1752" s="38">
        <v>36387</v>
      </c>
      <c r="D1752" t="s">
        <v>16</v>
      </c>
      <c r="E1752" t="s">
        <v>1728</v>
      </c>
      <c r="J1752" t="str">
        <f t="shared" si="55"/>
        <v/>
      </c>
      <c r="L1752" t="e">
        <f>IFERROR(INDEX(Teams!A:E,MATCH(Schedule!F1752,Teams!E:E,0),1),INDEX(Teams!G:K,MATCH(Schedule!F1752,Teams!K:K,0),1))</f>
        <v>#N/A</v>
      </c>
      <c r="M1752" t="e">
        <f>IFERROR(INDEX(Teams!A:E,MATCH(Schedule!H1752,Teams!E:E,0),1),INDEX(Teams!G:K,MATCH(Schedule!H1752,Teams!K:K,0),1))</f>
        <v>#N/A</v>
      </c>
    </row>
    <row r="1753" spans="1:13">
      <c r="A1753">
        <v>1752</v>
      </c>
      <c r="B1753" t="e">
        <f t="shared" si="54"/>
        <v>#N/A</v>
      </c>
      <c r="C1753" s="38">
        <v>36387</v>
      </c>
      <c r="D1753" t="s">
        <v>0</v>
      </c>
      <c r="E1753" t="s">
        <v>1729</v>
      </c>
      <c r="J1753" t="str">
        <f t="shared" si="55"/>
        <v/>
      </c>
      <c r="L1753" t="e">
        <f>IFERROR(INDEX(Teams!A:E,MATCH(Schedule!F1753,Teams!E:E,0),1),INDEX(Teams!G:K,MATCH(Schedule!F1753,Teams!K:K,0),1))</f>
        <v>#N/A</v>
      </c>
      <c r="M1753" t="e">
        <f>IFERROR(INDEX(Teams!A:E,MATCH(Schedule!H1753,Teams!E:E,0),1),INDEX(Teams!G:K,MATCH(Schedule!H1753,Teams!K:K,0),1))</f>
        <v>#N/A</v>
      </c>
    </row>
    <row r="1754" spans="1:13">
      <c r="A1754">
        <v>1753</v>
      </c>
      <c r="B1754" t="e">
        <f t="shared" si="54"/>
        <v>#N/A</v>
      </c>
      <c r="C1754" s="38">
        <v>36387</v>
      </c>
      <c r="D1754" t="s">
        <v>126</v>
      </c>
      <c r="E1754" t="s">
        <v>1730</v>
      </c>
      <c r="J1754" t="str">
        <f t="shared" si="55"/>
        <v/>
      </c>
      <c r="L1754" t="e">
        <f>IFERROR(INDEX(Teams!A:E,MATCH(Schedule!F1754,Teams!E:E,0),1),INDEX(Teams!G:K,MATCH(Schedule!F1754,Teams!K:K,0),1))</f>
        <v>#N/A</v>
      </c>
      <c r="M1754" t="e">
        <f>IFERROR(INDEX(Teams!A:E,MATCH(Schedule!H1754,Teams!E:E,0),1),INDEX(Teams!G:K,MATCH(Schedule!H1754,Teams!K:K,0),1))</f>
        <v>#N/A</v>
      </c>
    </row>
    <row r="1755" spans="1:13">
      <c r="A1755">
        <v>1754</v>
      </c>
      <c r="B1755" t="e">
        <f t="shared" si="54"/>
        <v>#N/A</v>
      </c>
      <c r="C1755" s="38">
        <v>36387</v>
      </c>
      <c r="D1755" t="s">
        <v>63</v>
      </c>
      <c r="E1755" t="s">
        <v>1731</v>
      </c>
      <c r="J1755" t="str">
        <f t="shared" si="55"/>
        <v/>
      </c>
      <c r="L1755" t="e">
        <f>IFERROR(INDEX(Teams!A:E,MATCH(Schedule!F1755,Teams!E:E,0),1),INDEX(Teams!G:K,MATCH(Schedule!F1755,Teams!K:K,0),1))</f>
        <v>#N/A</v>
      </c>
      <c r="M1755" t="e">
        <f>IFERROR(INDEX(Teams!A:E,MATCH(Schedule!H1755,Teams!E:E,0),1),INDEX(Teams!G:K,MATCH(Schedule!H1755,Teams!K:K,0),1))</f>
        <v>#N/A</v>
      </c>
    </row>
    <row r="1756" spans="1:13">
      <c r="A1756">
        <v>1755</v>
      </c>
      <c r="B1756" t="e">
        <f t="shared" si="54"/>
        <v>#N/A</v>
      </c>
      <c r="C1756" s="38">
        <v>36387</v>
      </c>
      <c r="D1756" t="s">
        <v>14</v>
      </c>
      <c r="E1756" t="s">
        <v>1732</v>
      </c>
      <c r="J1756" t="str">
        <f t="shared" si="55"/>
        <v/>
      </c>
      <c r="L1756" t="e">
        <f>IFERROR(INDEX(Teams!A:E,MATCH(Schedule!F1756,Teams!E:E,0),1),INDEX(Teams!G:K,MATCH(Schedule!F1756,Teams!K:K,0),1))</f>
        <v>#N/A</v>
      </c>
      <c r="M1756" t="e">
        <f>IFERROR(INDEX(Teams!A:E,MATCH(Schedule!H1756,Teams!E:E,0),1),INDEX(Teams!G:K,MATCH(Schedule!H1756,Teams!K:K,0),1))</f>
        <v>#N/A</v>
      </c>
    </row>
    <row r="1757" spans="1:13">
      <c r="A1757">
        <v>1756</v>
      </c>
      <c r="B1757" t="e">
        <f t="shared" si="54"/>
        <v>#N/A</v>
      </c>
      <c r="C1757" s="38">
        <v>36387</v>
      </c>
      <c r="D1757" t="s">
        <v>18</v>
      </c>
      <c r="E1757" t="s">
        <v>1733</v>
      </c>
      <c r="J1757" t="str">
        <f t="shared" si="55"/>
        <v/>
      </c>
      <c r="L1757" t="e">
        <f>IFERROR(INDEX(Teams!A:E,MATCH(Schedule!F1757,Teams!E:E,0),1),INDEX(Teams!G:K,MATCH(Schedule!F1757,Teams!K:K,0),1))</f>
        <v>#N/A</v>
      </c>
      <c r="M1757" t="e">
        <f>IFERROR(INDEX(Teams!A:E,MATCH(Schedule!H1757,Teams!E:E,0),1),INDEX(Teams!G:K,MATCH(Schedule!H1757,Teams!K:K,0),1))</f>
        <v>#N/A</v>
      </c>
    </row>
    <row r="1758" spans="1:13">
      <c r="A1758">
        <v>1757</v>
      </c>
      <c r="B1758" t="e">
        <f t="shared" si="54"/>
        <v>#N/A</v>
      </c>
      <c r="C1758" s="38">
        <v>36387</v>
      </c>
      <c r="D1758" t="s">
        <v>34</v>
      </c>
      <c r="E1758" t="s">
        <v>1734</v>
      </c>
      <c r="J1758" t="str">
        <f t="shared" si="55"/>
        <v/>
      </c>
      <c r="L1758" t="e">
        <f>IFERROR(INDEX(Teams!A:E,MATCH(Schedule!F1758,Teams!E:E,0),1),INDEX(Teams!G:K,MATCH(Schedule!F1758,Teams!K:K,0),1))</f>
        <v>#N/A</v>
      </c>
      <c r="M1758" t="e">
        <f>IFERROR(INDEX(Teams!A:E,MATCH(Schedule!H1758,Teams!E:E,0),1),INDEX(Teams!G:K,MATCH(Schedule!H1758,Teams!K:K,0),1))</f>
        <v>#N/A</v>
      </c>
    </row>
    <row r="1759" spans="1:13">
      <c r="A1759">
        <v>1758</v>
      </c>
      <c r="B1759" t="e">
        <f t="shared" si="54"/>
        <v>#N/A</v>
      </c>
      <c r="C1759" s="38">
        <v>36387</v>
      </c>
      <c r="D1759" t="s">
        <v>128</v>
      </c>
      <c r="E1759" t="s">
        <v>1735</v>
      </c>
      <c r="J1759" t="str">
        <f t="shared" si="55"/>
        <v/>
      </c>
      <c r="L1759" t="e">
        <f>IFERROR(INDEX(Teams!A:E,MATCH(Schedule!F1759,Teams!E:E,0),1),INDEX(Teams!G:K,MATCH(Schedule!F1759,Teams!K:K,0),1))</f>
        <v>#N/A</v>
      </c>
      <c r="M1759" t="e">
        <f>IFERROR(INDEX(Teams!A:E,MATCH(Schedule!H1759,Teams!E:E,0),1),INDEX(Teams!G:K,MATCH(Schedule!H1759,Teams!K:K,0),1))</f>
        <v>#N/A</v>
      </c>
    </row>
    <row r="1760" spans="1:13">
      <c r="A1760">
        <v>1759</v>
      </c>
      <c r="B1760" t="e">
        <f t="shared" si="54"/>
        <v>#N/A</v>
      </c>
      <c r="C1760" s="38">
        <v>36387</v>
      </c>
      <c r="D1760" t="s">
        <v>128</v>
      </c>
      <c r="E1760" t="s">
        <v>1736</v>
      </c>
      <c r="J1760" t="str">
        <f t="shared" si="55"/>
        <v/>
      </c>
      <c r="L1760" t="e">
        <f>IFERROR(INDEX(Teams!A:E,MATCH(Schedule!F1760,Teams!E:E,0),1),INDEX(Teams!G:K,MATCH(Schedule!F1760,Teams!K:K,0),1))</f>
        <v>#N/A</v>
      </c>
      <c r="M1760" t="e">
        <f>IFERROR(INDEX(Teams!A:E,MATCH(Schedule!H1760,Teams!E:E,0),1),INDEX(Teams!G:K,MATCH(Schedule!H1760,Teams!K:K,0),1))</f>
        <v>#N/A</v>
      </c>
    </row>
    <row r="1761" spans="1:13">
      <c r="A1761">
        <v>1760</v>
      </c>
      <c r="B1761" t="e">
        <f t="shared" si="54"/>
        <v>#N/A</v>
      </c>
      <c r="C1761" s="38">
        <v>36388</v>
      </c>
      <c r="D1761" t="s">
        <v>71</v>
      </c>
      <c r="E1761" t="s">
        <v>1737</v>
      </c>
      <c r="J1761" t="str">
        <f t="shared" si="55"/>
        <v/>
      </c>
      <c r="L1761" t="e">
        <f>IFERROR(INDEX(Teams!A:E,MATCH(Schedule!F1761,Teams!E:E,0),1),INDEX(Teams!G:K,MATCH(Schedule!F1761,Teams!K:K,0),1))</f>
        <v>#N/A</v>
      </c>
      <c r="M1761" t="e">
        <f>IFERROR(INDEX(Teams!A:E,MATCH(Schedule!H1761,Teams!E:E,0),1),INDEX(Teams!G:K,MATCH(Schedule!H1761,Teams!K:K,0),1))</f>
        <v>#N/A</v>
      </c>
    </row>
    <row r="1762" spans="1:13">
      <c r="A1762">
        <v>1761</v>
      </c>
      <c r="B1762" t="e">
        <f t="shared" si="54"/>
        <v>#N/A</v>
      </c>
      <c r="C1762" s="38">
        <v>36388</v>
      </c>
      <c r="D1762" t="s">
        <v>65</v>
      </c>
      <c r="E1762" t="s">
        <v>1738</v>
      </c>
      <c r="J1762" t="str">
        <f t="shared" si="55"/>
        <v/>
      </c>
      <c r="L1762" t="e">
        <f>IFERROR(INDEX(Teams!A:E,MATCH(Schedule!F1762,Teams!E:E,0),1),INDEX(Teams!G:K,MATCH(Schedule!F1762,Teams!K:K,0),1))</f>
        <v>#N/A</v>
      </c>
      <c r="M1762" t="e">
        <f>IFERROR(INDEX(Teams!A:E,MATCH(Schedule!H1762,Teams!E:E,0),1),INDEX(Teams!G:K,MATCH(Schedule!H1762,Teams!K:K,0),1))</f>
        <v>#N/A</v>
      </c>
    </row>
    <row r="1763" spans="1:13">
      <c r="A1763">
        <v>1762</v>
      </c>
      <c r="B1763" t="e">
        <f t="shared" si="54"/>
        <v>#N/A</v>
      </c>
      <c r="C1763" s="38">
        <v>36388</v>
      </c>
      <c r="D1763" t="s">
        <v>130</v>
      </c>
      <c r="E1763" t="s">
        <v>1739</v>
      </c>
      <c r="J1763" t="str">
        <f t="shared" si="55"/>
        <v/>
      </c>
      <c r="L1763" t="e">
        <f>IFERROR(INDEX(Teams!A:E,MATCH(Schedule!F1763,Teams!E:E,0),1),INDEX(Teams!G:K,MATCH(Schedule!F1763,Teams!K:K,0),1))</f>
        <v>#N/A</v>
      </c>
      <c r="M1763" t="e">
        <f>IFERROR(INDEX(Teams!A:E,MATCH(Schedule!H1763,Teams!E:E,0),1),INDEX(Teams!G:K,MATCH(Schedule!H1763,Teams!K:K,0),1))</f>
        <v>#N/A</v>
      </c>
    </row>
    <row r="1764" spans="1:13">
      <c r="A1764">
        <v>1763</v>
      </c>
      <c r="B1764" t="e">
        <f t="shared" si="54"/>
        <v>#N/A</v>
      </c>
      <c r="C1764" s="38">
        <v>36388</v>
      </c>
      <c r="D1764" t="s">
        <v>118</v>
      </c>
      <c r="E1764" t="s">
        <v>1740</v>
      </c>
      <c r="J1764" t="str">
        <f t="shared" si="55"/>
        <v/>
      </c>
      <c r="L1764" t="e">
        <f>IFERROR(INDEX(Teams!A:E,MATCH(Schedule!F1764,Teams!E:E,0),1),INDEX(Teams!G:K,MATCH(Schedule!F1764,Teams!K:K,0),1))</f>
        <v>#N/A</v>
      </c>
      <c r="M1764" t="e">
        <f>IFERROR(INDEX(Teams!A:E,MATCH(Schedule!H1764,Teams!E:E,0),1),INDEX(Teams!G:K,MATCH(Schedule!H1764,Teams!K:K,0),1))</f>
        <v>#N/A</v>
      </c>
    </row>
    <row r="1765" spans="1:13">
      <c r="A1765">
        <v>1764</v>
      </c>
      <c r="B1765" t="e">
        <f t="shared" si="54"/>
        <v>#N/A</v>
      </c>
      <c r="C1765" s="38">
        <v>36388</v>
      </c>
      <c r="D1765" t="s">
        <v>115</v>
      </c>
      <c r="E1765" t="s">
        <v>1741</v>
      </c>
      <c r="J1765" t="str">
        <f t="shared" si="55"/>
        <v/>
      </c>
      <c r="L1765" t="e">
        <f>IFERROR(INDEX(Teams!A:E,MATCH(Schedule!F1765,Teams!E:E,0),1),INDEX(Teams!G:K,MATCH(Schedule!F1765,Teams!K:K,0),1))</f>
        <v>#N/A</v>
      </c>
      <c r="M1765" t="e">
        <f>IFERROR(INDEX(Teams!A:E,MATCH(Schedule!H1765,Teams!E:E,0),1),INDEX(Teams!G:K,MATCH(Schedule!H1765,Teams!K:K,0),1))</f>
        <v>#N/A</v>
      </c>
    </row>
    <row r="1766" spans="1:13">
      <c r="A1766">
        <v>1765</v>
      </c>
      <c r="B1766" t="e">
        <f t="shared" si="54"/>
        <v>#N/A</v>
      </c>
      <c r="C1766" s="38">
        <v>36388</v>
      </c>
      <c r="D1766" t="s">
        <v>113</v>
      </c>
      <c r="E1766" t="s">
        <v>1742</v>
      </c>
      <c r="J1766" t="str">
        <f t="shared" si="55"/>
        <v/>
      </c>
      <c r="L1766" t="e">
        <f>IFERROR(INDEX(Teams!A:E,MATCH(Schedule!F1766,Teams!E:E,0),1),INDEX(Teams!G:K,MATCH(Schedule!F1766,Teams!K:K,0),1))</f>
        <v>#N/A</v>
      </c>
      <c r="M1766" t="e">
        <f>IFERROR(INDEX(Teams!A:E,MATCH(Schedule!H1766,Teams!E:E,0),1),INDEX(Teams!G:K,MATCH(Schedule!H1766,Teams!K:K,0),1))</f>
        <v>#N/A</v>
      </c>
    </row>
    <row r="1767" spans="1:13">
      <c r="A1767">
        <v>1766</v>
      </c>
      <c r="B1767" t="e">
        <f t="shared" si="54"/>
        <v>#N/A</v>
      </c>
      <c r="C1767" s="38">
        <v>36388</v>
      </c>
      <c r="D1767" t="s">
        <v>128</v>
      </c>
      <c r="E1767" t="s">
        <v>1743</v>
      </c>
      <c r="J1767" t="str">
        <f t="shared" si="55"/>
        <v/>
      </c>
      <c r="L1767" t="e">
        <f>IFERROR(INDEX(Teams!A:E,MATCH(Schedule!F1767,Teams!E:E,0),1),INDEX(Teams!G:K,MATCH(Schedule!F1767,Teams!K:K,0),1))</f>
        <v>#N/A</v>
      </c>
      <c r="M1767" t="e">
        <f>IFERROR(INDEX(Teams!A:E,MATCH(Schedule!H1767,Teams!E:E,0),1),INDEX(Teams!G:K,MATCH(Schedule!H1767,Teams!K:K,0),1))</f>
        <v>#N/A</v>
      </c>
    </row>
    <row r="1768" spans="1:13">
      <c r="A1768">
        <v>1767</v>
      </c>
      <c r="B1768" t="e">
        <f t="shared" si="54"/>
        <v>#N/A</v>
      </c>
      <c r="C1768" s="38">
        <v>36388</v>
      </c>
      <c r="D1768" t="s">
        <v>126</v>
      </c>
      <c r="E1768" t="s">
        <v>1744</v>
      </c>
      <c r="J1768" t="str">
        <f t="shared" si="55"/>
        <v/>
      </c>
      <c r="L1768" t="e">
        <f>IFERROR(INDEX(Teams!A:E,MATCH(Schedule!F1768,Teams!E:E,0),1),INDEX(Teams!G:K,MATCH(Schedule!F1768,Teams!K:K,0),1))</f>
        <v>#N/A</v>
      </c>
      <c r="M1768" t="e">
        <f>IFERROR(INDEX(Teams!A:E,MATCH(Schedule!H1768,Teams!E:E,0),1),INDEX(Teams!G:K,MATCH(Schedule!H1768,Teams!K:K,0),1))</f>
        <v>#N/A</v>
      </c>
    </row>
    <row r="1769" spans="1:13">
      <c r="A1769">
        <v>1768</v>
      </c>
      <c r="B1769" t="e">
        <f t="shared" si="54"/>
        <v>#N/A</v>
      </c>
      <c r="C1769" s="38">
        <v>36388</v>
      </c>
      <c r="D1769" t="s">
        <v>16</v>
      </c>
      <c r="E1769" t="s">
        <v>1745</v>
      </c>
      <c r="J1769" t="str">
        <f t="shared" si="55"/>
        <v/>
      </c>
      <c r="L1769" t="e">
        <f>IFERROR(INDEX(Teams!A:E,MATCH(Schedule!F1769,Teams!E:E,0),1),INDEX(Teams!G:K,MATCH(Schedule!F1769,Teams!K:K,0),1))</f>
        <v>#N/A</v>
      </c>
      <c r="M1769" t="e">
        <f>IFERROR(INDEX(Teams!A:E,MATCH(Schedule!H1769,Teams!E:E,0),1),INDEX(Teams!G:K,MATCH(Schedule!H1769,Teams!K:K,0),1))</f>
        <v>#N/A</v>
      </c>
    </row>
    <row r="1770" spans="1:13">
      <c r="A1770">
        <v>1769</v>
      </c>
      <c r="B1770" t="e">
        <f t="shared" si="54"/>
        <v>#N/A</v>
      </c>
      <c r="C1770" s="38">
        <v>36388</v>
      </c>
      <c r="D1770" t="s">
        <v>63</v>
      </c>
      <c r="E1770" t="s">
        <v>1746</v>
      </c>
      <c r="J1770" t="str">
        <f t="shared" si="55"/>
        <v/>
      </c>
      <c r="L1770" t="e">
        <f>IFERROR(INDEX(Teams!A:E,MATCH(Schedule!F1770,Teams!E:E,0),1),INDEX(Teams!G:K,MATCH(Schedule!F1770,Teams!K:K,0),1))</f>
        <v>#N/A</v>
      </c>
      <c r="M1770" t="e">
        <f>IFERROR(INDEX(Teams!A:E,MATCH(Schedule!H1770,Teams!E:E,0),1),INDEX(Teams!G:K,MATCH(Schedule!H1770,Teams!K:K,0),1))</f>
        <v>#N/A</v>
      </c>
    </row>
    <row r="1771" spans="1:13">
      <c r="A1771">
        <v>1770</v>
      </c>
      <c r="B1771" t="e">
        <f t="shared" si="54"/>
        <v>#N/A</v>
      </c>
      <c r="C1771" s="38">
        <v>36388</v>
      </c>
      <c r="D1771" t="s">
        <v>0</v>
      </c>
      <c r="E1771" t="s">
        <v>1747</v>
      </c>
      <c r="J1771" t="str">
        <f t="shared" si="55"/>
        <v/>
      </c>
      <c r="L1771" t="e">
        <f>IFERROR(INDEX(Teams!A:E,MATCH(Schedule!F1771,Teams!E:E,0),1),INDEX(Teams!G:K,MATCH(Schedule!F1771,Teams!K:K,0),1))</f>
        <v>#N/A</v>
      </c>
      <c r="M1771" t="e">
        <f>IFERROR(INDEX(Teams!A:E,MATCH(Schedule!H1771,Teams!E:E,0),1),INDEX(Teams!G:K,MATCH(Schedule!H1771,Teams!K:K,0),1))</f>
        <v>#N/A</v>
      </c>
    </row>
    <row r="1772" spans="1:13">
      <c r="A1772">
        <v>1771</v>
      </c>
      <c r="B1772" t="e">
        <f t="shared" si="54"/>
        <v>#N/A</v>
      </c>
      <c r="C1772" s="38">
        <v>36388</v>
      </c>
      <c r="D1772" t="s">
        <v>18</v>
      </c>
      <c r="E1772" t="s">
        <v>1748</v>
      </c>
      <c r="J1772" t="str">
        <f t="shared" si="55"/>
        <v/>
      </c>
      <c r="L1772" t="e">
        <f>IFERROR(INDEX(Teams!A:E,MATCH(Schedule!F1772,Teams!E:E,0),1),INDEX(Teams!G:K,MATCH(Schedule!F1772,Teams!K:K,0),1))</f>
        <v>#N/A</v>
      </c>
      <c r="M1772" t="e">
        <f>IFERROR(INDEX(Teams!A:E,MATCH(Schedule!H1772,Teams!E:E,0),1),INDEX(Teams!G:K,MATCH(Schedule!H1772,Teams!K:K,0),1))</f>
        <v>#N/A</v>
      </c>
    </row>
    <row r="1773" spans="1:13">
      <c r="A1773">
        <v>1772</v>
      </c>
      <c r="B1773" t="e">
        <f t="shared" si="54"/>
        <v>#N/A</v>
      </c>
      <c r="C1773" s="38">
        <v>36388</v>
      </c>
      <c r="D1773" t="s">
        <v>34</v>
      </c>
      <c r="E1773" t="s">
        <v>1749</v>
      </c>
      <c r="J1773" t="str">
        <f t="shared" si="55"/>
        <v/>
      </c>
      <c r="L1773" t="e">
        <f>IFERROR(INDEX(Teams!A:E,MATCH(Schedule!F1773,Teams!E:E,0),1),INDEX(Teams!G:K,MATCH(Schedule!F1773,Teams!K:K,0),1))</f>
        <v>#N/A</v>
      </c>
      <c r="M1773" t="e">
        <f>IFERROR(INDEX(Teams!A:E,MATCH(Schedule!H1773,Teams!E:E,0),1),INDEX(Teams!G:K,MATCH(Schedule!H1773,Teams!K:K,0),1))</f>
        <v>#N/A</v>
      </c>
    </row>
    <row r="1774" spans="1:13">
      <c r="A1774">
        <v>1773</v>
      </c>
      <c r="B1774" t="e">
        <f t="shared" si="54"/>
        <v>#N/A</v>
      </c>
      <c r="C1774" s="38">
        <v>36388</v>
      </c>
      <c r="D1774" t="s">
        <v>14</v>
      </c>
      <c r="E1774" t="s">
        <v>1750</v>
      </c>
      <c r="J1774" t="str">
        <f t="shared" si="55"/>
        <v/>
      </c>
      <c r="L1774" t="e">
        <f>IFERROR(INDEX(Teams!A:E,MATCH(Schedule!F1774,Teams!E:E,0),1),INDEX(Teams!G:K,MATCH(Schedule!F1774,Teams!K:K,0),1))</f>
        <v>#N/A</v>
      </c>
      <c r="M1774" t="e">
        <f>IFERROR(INDEX(Teams!A:E,MATCH(Schedule!H1774,Teams!E:E,0),1),INDEX(Teams!G:K,MATCH(Schedule!H1774,Teams!K:K,0),1))</f>
        <v>#N/A</v>
      </c>
    </row>
    <row r="1775" spans="1:13">
      <c r="A1775">
        <v>1774</v>
      </c>
      <c r="B1775" t="e">
        <f t="shared" si="54"/>
        <v>#N/A</v>
      </c>
      <c r="C1775" s="38">
        <v>36389</v>
      </c>
      <c r="D1775" t="s">
        <v>71</v>
      </c>
      <c r="E1775" t="s">
        <v>1751</v>
      </c>
      <c r="J1775" t="str">
        <f t="shared" si="55"/>
        <v/>
      </c>
      <c r="L1775" t="e">
        <f>IFERROR(INDEX(Teams!A:E,MATCH(Schedule!F1775,Teams!E:E,0),1),INDEX(Teams!G:K,MATCH(Schedule!F1775,Teams!K:K,0),1))</f>
        <v>#N/A</v>
      </c>
      <c r="M1775" t="e">
        <f>IFERROR(INDEX(Teams!A:E,MATCH(Schedule!H1775,Teams!E:E,0),1),INDEX(Teams!G:K,MATCH(Schedule!H1775,Teams!K:K,0),1))</f>
        <v>#N/A</v>
      </c>
    </row>
    <row r="1776" spans="1:13">
      <c r="A1776">
        <v>1775</v>
      </c>
      <c r="B1776" t="e">
        <f t="shared" si="54"/>
        <v>#N/A</v>
      </c>
      <c r="C1776" s="38">
        <v>36389</v>
      </c>
      <c r="D1776" t="s">
        <v>65</v>
      </c>
      <c r="E1776" t="s">
        <v>1752</v>
      </c>
      <c r="J1776" t="str">
        <f t="shared" si="55"/>
        <v/>
      </c>
      <c r="L1776" t="e">
        <f>IFERROR(INDEX(Teams!A:E,MATCH(Schedule!F1776,Teams!E:E,0),1),INDEX(Teams!G:K,MATCH(Schedule!F1776,Teams!K:K,0),1))</f>
        <v>#N/A</v>
      </c>
      <c r="M1776" t="e">
        <f>IFERROR(INDEX(Teams!A:E,MATCH(Schedule!H1776,Teams!E:E,0),1),INDEX(Teams!G:K,MATCH(Schedule!H1776,Teams!K:K,0),1))</f>
        <v>#N/A</v>
      </c>
    </row>
    <row r="1777" spans="1:13">
      <c r="A1777">
        <v>1776</v>
      </c>
      <c r="B1777" t="e">
        <f t="shared" si="54"/>
        <v>#N/A</v>
      </c>
      <c r="C1777" s="38">
        <v>36389</v>
      </c>
      <c r="D1777" t="s">
        <v>10</v>
      </c>
      <c r="E1777" t="s">
        <v>1753</v>
      </c>
      <c r="J1777" t="str">
        <f t="shared" si="55"/>
        <v/>
      </c>
      <c r="L1777" t="e">
        <f>IFERROR(INDEX(Teams!A:E,MATCH(Schedule!F1777,Teams!E:E,0),1),INDEX(Teams!G:K,MATCH(Schedule!F1777,Teams!K:K,0),1))</f>
        <v>#N/A</v>
      </c>
      <c r="M1777" t="e">
        <f>IFERROR(INDEX(Teams!A:E,MATCH(Schedule!H1777,Teams!E:E,0),1),INDEX(Teams!G:K,MATCH(Schedule!H1777,Teams!K:K,0),1))</f>
        <v>#N/A</v>
      </c>
    </row>
    <row r="1778" spans="1:13">
      <c r="A1778">
        <v>1777</v>
      </c>
      <c r="B1778" t="e">
        <f t="shared" si="54"/>
        <v>#N/A</v>
      </c>
      <c r="C1778" s="38">
        <v>36389</v>
      </c>
      <c r="D1778" t="s">
        <v>130</v>
      </c>
      <c r="E1778" t="s">
        <v>1754</v>
      </c>
      <c r="J1778" t="str">
        <f t="shared" si="55"/>
        <v/>
      </c>
      <c r="L1778" t="e">
        <f>IFERROR(INDEX(Teams!A:E,MATCH(Schedule!F1778,Teams!E:E,0),1),INDEX(Teams!G:K,MATCH(Schedule!F1778,Teams!K:K,0),1))</f>
        <v>#N/A</v>
      </c>
      <c r="M1778" t="e">
        <f>IFERROR(INDEX(Teams!A:E,MATCH(Schedule!H1778,Teams!E:E,0),1),INDEX(Teams!G:K,MATCH(Schedule!H1778,Teams!K:K,0),1))</f>
        <v>#N/A</v>
      </c>
    </row>
    <row r="1779" spans="1:13">
      <c r="A1779">
        <v>1778</v>
      </c>
      <c r="B1779" t="e">
        <f t="shared" si="54"/>
        <v>#N/A</v>
      </c>
      <c r="C1779" s="38">
        <v>36389</v>
      </c>
      <c r="D1779" t="s">
        <v>118</v>
      </c>
      <c r="E1779" t="s">
        <v>1755</v>
      </c>
      <c r="J1779" t="str">
        <f t="shared" si="55"/>
        <v/>
      </c>
      <c r="L1779" t="e">
        <f>IFERROR(INDEX(Teams!A:E,MATCH(Schedule!F1779,Teams!E:E,0),1),INDEX(Teams!G:K,MATCH(Schedule!F1779,Teams!K:K,0),1))</f>
        <v>#N/A</v>
      </c>
      <c r="M1779" t="e">
        <f>IFERROR(INDEX(Teams!A:E,MATCH(Schedule!H1779,Teams!E:E,0),1),INDEX(Teams!G:K,MATCH(Schedule!H1779,Teams!K:K,0),1))</f>
        <v>#N/A</v>
      </c>
    </row>
    <row r="1780" spans="1:13">
      <c r="A1780">
        <v>1779</v>
      </c>
      <c r="B1780" t="e">
        <f t="shared" si="54"/>
        <v>#N/A</v>
      </c>
      <c r="C1780" s="38">
        <v>36389</v>
      </c>
      <c r="D1780" t="s">
        <v>115</v>
      </c>
      <c r="E1780" t="s">
        <v>1756</v>
      </c>
      <c r="J1780" t="str">
        <f t="shared" si="55"/>
        <v/>
      </c>
      <c r="L1780" t="e">
        <f>IFERROR(INDEX(Teams!A:E,MATCH(Schedule!F1780,Teams!E:E,0),1),INDEX(Teams!G:K,MATCH(Schedule!F1780,Teams!K:K,0),1))</f>
        <v>#N/A</v>
      </c>
      <c r="M1780" t="e">
        <f>IFERROR(INDEX(Teams!A:E,MATCH(Schedule!H1780,Teams!E:E,0),1),INDEX(Teams!G:K,MATCH(Schedule!H1780,Teams!K:K,0),1))</f>
        <v>#N/A</v>
      </c>
    </row>
    <row r="1781" spans="1:13">
      <c r="A1781">
        <v>1780</v>
      </c>
      <c r="B1781" t="e">
        <f t="shared" si="54"/>
        <v>#N/A</v>
      </c>
      <c r="C1781" s="38">
        <v>36389</v>
      </c>
      <c r="D1781" t="s">
        <v>113</v>
      </c>
      <c r="E1781" t="s">
        <v>1757</v>
      </c>
      <c r="J1781" t="str">
        <f t="shared" si="55"/>
        <v/>
      </c>
      <c r="L1781" t="e">
        <f>IFERROR(INDEX(Teams!A:E,MATCH(Schedule!F1781,Teams!E:E,0),1),INDEX(Teams!G:K,MATCH(Schedule!F1781,Teams!K:K,0),1))</f>
        <v>#N/A</v>
      </c>
      <c r="M1781" t="e">
        <f>IFERROR(INDEX(Teams!A:E,MATCH(Schedule!H1781,Teams!E:E,0),1),INDEX(Teams!G:K,MATCH(Schedule!H1781,Teams!K:K,0),1))</f>
        <v>#N/A</v>
      </c>
    </row>
    <row r="1782" spans="1:13">
      <c r="A1782">
        <v>1781</v>
      </c>
      <c r="B1782" t="e">
        <f t="shared" si="54"/>
        <v>#N/A</v>
      </c>
      <c r="C1782" s="38">
        <v>36389</v>
      </c>
      <c r="D1782" t="s">
        <v>128</v>
      </c>
      <c r="E1782" t="s">
        <v>1758</v>
      </c>
      <c r="J1782" t="str">
        <f t="shared" si="55"/>
        <v/>
      </c>
      <c r="L1782" t="e">
        <f>IFERROR(INDEX(Teams!A:E,MATCH(Schedule!F1782,Teams!E:E,0),1),INDEX(Teams!G:K,MATCH(Schedule!F1782,Teams!K:K,0),1))</f>
        <v>#N/A</v>
      </c>
      <c r="M1782" t="e">
        <f>IFERROR(INDEX(Teams!A:E,MATCH(Schedule!H1782,Teams!E:E,0),1),INDEX(Teams!G:K,MATCH(Schedule!H1782,Teams!K:K,0),1))</f>
        <v>#N/A</v>
      </c>
    </row>
    <row r="1783" spans="1:13">
      <c r="A1783">
        <v>1782</v>
      </c>
      <c r="B1783" t="e">
        <f t="shared" si="54"/>
        <v>#N/A</v>
      </c>
      <c r="C1783" s="38">
        <v>36389</v>
      </c>
      <c r="D1783" t="s">
        <v>126</v>
      </c>
      <c r="E1783" t="s">
        <v>1759</v>
      </c>
      <c r="J1783" t="str">
        <f t="shared" si="55"/>
        <v/>
      </c>
      <c r="L1783" t="e">
        <f>IFERROR(INDEX(Teams!A:E,MATCH(Schedule!F1783,Teams!E:E,0),1),INDEX(Teams!G:K,MATCH(Schedule!F1783,Teams!K:K,0),1))</f>
        <v>#N/A</v>
      </c>
      <c r="M1783" t="e">
        <f>IFERROR(INDEX(Teams!A:E,MATCH(Schedule!H1783,Teams!E:E,0),1),INDEX(Teams!G:K,MATCH(Schedule!H1783,Teams!K:K,0),1))</f>
        <v>#N/A</v>
      </c>
    </row>
    <row r="1784" spans="1:13">
      <c r="A1784">
        <v>1783</v>
      </c>
      <c r="B1784" t="e">
        <f t="shared" si="54"/>
        <v>#N/A</v>
      </c>
      <c r="C1784" s="38">
        <v>36389</v>
      </c>
      <c r="D1784" t="s">
        <v>16</v>
      </c>
      <c r="E1784" t="s">
        <v>1760</v>
      </c>
      <c r="J1784" t="str">
        <f t="shared" si="55"/>
        <v/>
      </c>
      <c r="L1784" t="e">
        <f>IFERROR(INDEX(Teams!A:E,MATCH(Schedule!F1784,Teams!E:E,0),1),INDEX(Teams!G:K,MATCH(Schedule!F1784,Teams!K:K,0),1))</f>
        <v>#N/A</v>
      </c>
      <c r="M1784" t="e">
        <f>IFERROR(INDEX(Teams!A:E,MATCH(Schedule!H1784,Teams!E:E,0),1),INDEX(Teams!G:K,MATCH(Schedule!H1784,Teams!K:K,0),1))</f>
        <v>#N/A</v>
      </c>
    </row>
    <row r="1785" spans="1:13">
      <c r="A1785">
        <v>1784</v>
      </c>
      <c r="B1785" t="e">
        <f t="shared" si="54"/>
        <v>#N/A</v>
      </c>
      <c r="C1785" s="38">
        <v>36389</v>
      </c>
      <c r="D1785" t="s">
        <v>63</v>
      </c>
      <c r="E1785" t="s">
        <v>1761</v>
      </c>
      <c r="J1785" t="str">
        <f t="shared" si="55"/>
        <v/>
      </c>
      <c r="L1785" t="e">
        <f>IFERROR(INDEX(Teams!A:E,MATCH(Schedule!F1785,Teams!E:E,0),1),INDEX(Teams!G:K,MATCH(Schedule!F1785,Teams!K:K,0),1))</f>
        <v>#N/A</v>
      </c>
      <c r="M1785" t="e">
        <f>IFERROR(INDEX(Teams!A:E,MATCH(Schedule!H1785,Teams!E:E,0),1),INDEX(Teams!G:K,MATCH(Schedule!H1785,Teams!K:K,0),1))</f>
        <v>#N/A</v>
      </c>
    </row>
    <row r="1786" spans="1:13">
      <c r="A1786">
        <v>1785</v>
      </c>
      <c r="B1786" t="e">
        <f t="shared" si="54"/>
        <v>#N/A</v>
      </c>
      <c r="C1786" s="38">
        <v>36389</v>
      </c>
      <c r="D1786" t="s">
        <v>0</v>
      </c>
      <c r="E1786" t="s">
        <v>1762</v>
      </c>
      <c r="J1786" t="str">
        <f t="shared" si="55"/>
        <v/>
      </c>
      <c r="L1786" t="e">
        <f>IFERROR(INDEX(Teams!A:E,MATCH(Schedule!F1786,Teams!E:E,0),1),INDEX(Teams!G:K,MATCH(Schedule!F1786,Teams!K:K,0),1))</f>
        <v>#N/A</v>
      </c>
      <c r="M1786" t="e">
        <f>IFERROR(INDEX(Teams!A:E,MATCH(Schedule!H1786,Teams!E:E,0),1),INDEX(Teams!G:K,MATCH(Schedule!H1786,Teams!K:K,0),1))</f>
        <v>#N/A</v>
      </c>
    </row>
    <row r="1787" spans="1:13">
      <c r="A1787">
        <v>1786</v>
      </c>
      <c r="B1787" t="e">
        <f t="shared" si="54"/>
        <v>#N/A</v>
      </c>
      <c r="C1787" s="38">
        <v>36389</v>
      </c>
      <c r="D1787" t="s">
        <v>18</v>
      </c>
      <c r="E1787" t="s">
        <v>1763</v>
      </c>
      <c r="J1787" t="str">
        <f t="shared" si="55"/>
        <v/>
      </c>
      <c r="L1787" t="e">
        <f>IFERROR(INDEX(Teams!A:E,MATCH(Schedule!F1787,Teams!E:E,0),1),INDEX(Teams!G:K,MATCH(Schedule!F1787,Teams!K:K,0),1))</f>
        <v>#N/A</v>
      </c>
      <c r="M1787" t="e">
        <f>IFERROR(INDEX(Teams!A:E,MATCH(Schedule!H1787,Teams!E:E,0),1),INDEX(Teams!G:K,MATCH(Schedule!H1787,Teams!K:K,0),1))</f>
        <v>#N/A</v>
      </c>
    </row>
    <row r="1788" spans="1:13">
      <c r="A1788">
        <v>1787</v>
      </c>
      <c r="B1788" t="e">
        <f t="shared" si="54"/>
        <v>#N/A</v>
      </c>
      <c r="C1788" s="38">
        <v>36389</v>
      </c>
      <c r="D1788" t="s">
        <v>34</v>
      </c>
      <c r="E1788" t="s">
        <v>1764</v>
      </c>
      <c r="J1788" t="str">
        <f t="shared" si="55"/>
        <v/>
      </c>
      <c r="L1788" t="e">
        <f>IFERROR(INDEX(Teams!A:E,MATCH(Schedule!F1788,Teams!E:E,0),1),INDEX(Teams!G:K,MATCH(Schedule!F1788,Teams!K:K,0),1))</f>
        <v>#N/A</v>
      </c>
      <c r="M1788" t="e">
        <f>IFERROR(INDEX(Teams!A:E,MATCH(Schedule!H1788,Teams!E:E,0),1),INDEX(Teams!G:K,MATCH(Schedule!H1788,Teams!K:K,0),1))</f>
        <v>#N/A</v>
      </c>
    </row>
    <row r="1789" spans="1:13">
      <c r="A1789">
        <v>1788</v>
      </c>
      <c r="B1789" t="e">
        <f t="shared" si="54"/>
        <v>#N/A</v>
      </c>
      <c r="C1789" s="38">
        <v>36389</v>
      </c>
      <c r="D1789" t="s">
        <v>14</v>
      </c>
      <c r="E1789" t="s">
        <v>1765</v>
      </c>
      <c r="J1789" t="str">
        <f t="shared" si="55"/>
        <v/>
      </c>
      <c r="L1789" t="e">
        <f>IFERROR(INDEX(Teams!A:E,MATCH(Schedule!F1789,Teams!E:E,0),1),INDEX(Teams!G:K,MATCH(Schedule!F1789,Teams!K:K,0),1))</f>
        <v>#N/A</v>
      </c>
      <c r="M1789" t="e">
        <f>IFERROR(INDEX(Teams!A:E,MATCH(Schedule!H1789,Teams!E:E,0),1),INDEX(Teams!G:K,MATCH(Schedule!H1789,Teams!K:K,0),1))</f>
        <v>#N/A</v>
      </c>
    </row>
    <row r="1790" spans="1:13">
      <c r="A1790">
        <v>1789</v>
      </c>
      <c r="B1790" t="e">
        <f t="shared" si="54"/>
        <v>#N/A</v>
      </c>
      <c r="C1790" s="38">
        <v>36390</v>
      </c>
      <c r="D1790" t="s">
        <v>71</v>
      </c>
      <c r="E1790" t="s">
        <v>1766</v>
      </c>
      <c r="J1790" t="str">
        <f t="shared" si="55"/>
        <v/>
      </c>
      <c r="L1790" t="e">
        <f>IFERROR(INDEX(Teams!A:E,MATCH(Schedule!F1790,Teams!E:E,0),1),INDEX(Teams!G:K,MATCH(Schedule!F1790,Teams!K:K,0),1))</f>
        <v>#N/A</v>
      </c>
      <c r="M1790" t="e">
        <f>IFERROR(INDEX(Teams!A:E,MATCH(Schedule!H1790,Teams!E:E,0),1),INDEX(Teams!G:K,MATCH(Schedule!H1790,Teams!K:K,0),1))</f>
        <v>#N/A</v>
      </c>
    </row>
    <row r="1791" spans="1:13">
      <c r="A1791">
        <v>1790</v>
      </c>
      <c r="B1791" t="e">
        <f t="shared" si="54"/>
        <v>#N/A</v>
      </c>
      <c r="C1791" s="38">
        <v>36390</v>
      </c>
      <c r="D1791" t="s">
        <v>65</v>
      </c>
      <c r="E1791" t="s">
        <v>1767</v>
      </c>
      <c r="J1791" t="str">
        <f t="shared" si="55"/>
        <v/>
      </c>
      <c r="L1791" t="e">
        <f>IFERROR(INDEX(Teams!A:E,MATCH(Schedule!F1791,Teams!E:E,0),1),INDEX(Teams!G:K,MATCH(Schedule!F1791,Teams!K:K,0),1))</f>
        <v>#N/A</v>
      </c>
      <c r="M1791" t="e">
        <f>IFERROR(INDEX(Teams!A:E,MATCH(Schedule!H1791,Teams!E:E,0),1),INDEX(Teams!G:K,MATCH(Schedule!H1791,Teams!K:K,0),1))</f>
        <v>#N/A</v>
      </c>
    </row>
    <row r="1792" spans="1:13">
      <c r="A1792">
        <v>1791</v>
      </c>
      <c r="B1792" t="e">
        <f t="shared" si="54"/>
        <v>#N/A</v>
      </c>
      <c r="C1792" s="38">
        <v>36390</v>
      </c>
      <c r="D1792" t="s">
        <v>10</v>
      </c>
      <c r="E1792" t="s">
        <v>1768</v>
      </c>
      <c r="J1792" t="str">
        <f t="shared" si="55"/>
        <v/>
      </c>
      <c r="L1792" t="e">
        <f>IFERROR(INDEX(Teams!A:E,MATCH(Schedule!F1792,Teams!E:E,0),1),INDEX(Teams!G:K,MATCH(Schedule!F1792,Teams!K:K,0),1))</f>
        <v>#N/A</v>
      </c>
      <c r="M1792" t="e">
        <f>IFERROR(INDEX(Teams!A:E,MATCH(Schedule!H1792,Teams!E:E,0),1),INDEX(Teams!G:K,MATCH(Schedule!H1792,Teams!K:K,0),1))</f>
        <v>#N/A</v>
      </c>
    </row>
    <row r="1793" spans="1:13">
      <c r="A1793">
        <v>1792</v>
      </c>
      <c r="B1793" t="e">
        <f t="shared" si="54"/>
        <v>#N/A</v>
      </c>
      <c r="C1793" s="38">
        <v>36390</v>
      </c>
      <c r="D1793" t="s">
        <v>130</v>
      </c>
      <c r="E1793" t="s">
        <v>1769</v>
      </c>
      <c r="J1793" t="str">
        <f t="shared" si="55"/>
        <v/>
      </c>
      <c r="L1793" t="e">
        <f>IFERROR(INDEX(Teams!A:E,MATCH(Schedule!F1793,Teams!E:E,0),1),INDEX(Teams!G:K,MATCH(Schedule!F1793,Teams!K:K,0),1))</f>
        <v>#N/A</v>
      </c>
      <c r="M1793" t="e">
        <f>IFERROR(INDEX(Teams!A:E,MATCH(Schedule!H1793,Teams!E:E,0),1),INDEX(Teams!G:K,MATCH(Schedule!H1793,Teams!K:K,0),1))</f>
        <v>#N/A</v>
      </c>
    </row>
    <row r="1794" spans="1:13">
      <c r="A1794">
        <v>1793</v>
      </c>
      <c r="B1794" t="e">
        <f t="shared" si="54"/>
        <v>#N/A</v>
      </c>
      <c r="C1794" s="38">
        <v>36390</v>
      </c>
      <c r="D1794" t="s">
        <v>118</v>
      </c>
      <c r="E1794" t="s">
        <v>1770</v>
      </c>
      <c r="J1794" t="str">
        <f t="shared" si="55"/>
        <v/>
      </c>
      <c r="L1794" t="e">
        <f>IFERROR(INDEX(Teams!A:E,MATCH(Schedule!F1794,Teams!E:E,0),1),INDEX(Teams!G:K,MATCH(Schedule!F1794,Teams!K:K,0),1))</f>
        <v>#N/A</v>
      </c>
      <c r="M1794" t="e">
        <f>IFERROR(INDEX(Teams!A:E,MATCH(Schedule!H1794,Teams!E:E,0),1),INDEX(Teams!G:K,MATCH(Schedule!H1794,Teams!K:K,0),1))</f>
        <v>#N/A</v>
      </c>
    </row>
    <row r="1795" spans="1:13">
      <c r="A1795">
        <v>1794</v>
      </c>
      <c r="B1795" t="e">
        <f t="shared" ref="B1795:B1858" si="56">TEXT(C1795,"yyyymmdd")&amp;"_"&amp;L1795&amp;"@"&amp;M1795</f>
        <v>#N/A</v>
      </c>
      <c r="C1795" s="38">
        <v>36390</v>
      </c>
      <c r="D1795" t="s">
        <v>115</v>
      </c>
      <c r="E1795" t="s">
        <v>1771</v>
      </c>
      <c r="J1795" t="str">
        <f t="shared" ref="J1795:J1858" si="57">IF(I1795&gt;G1795,"W",IF(I1795=G1795,"","L"))</f>
        <v/>
      </c>
      <c r="L1795" t="e">
        <f>IFERROR(INDEX(Teams!A:E,MATCH(Schedule!F1795,Teams!E:E,0),1),INDEX(Teams!G:K,MATCH(Schedule!F1795,Teams!K:K,0),1))</f>
        <v>#N/A</v>
      </c>
      <c r="M1795" t="e">
        <f>IFERROR(INDEX(Teams!A:E,MATCH(Schedule!H1795,Teams!E:E,0),1),INDEX(Teams!G:K,MATCH(Schedule!H1795,Teams!K:K,0),1))</f>
        <v>#N/A</v>
      </c>
    </row>
    <row r="1796" spans="1:13">
      <c r="A1796">
        <v>1795</v>
      </c>
      <c r="B1796" t="e">
        <f t="shared" si="56"/>
        <v>#N/A</v>
      </c>
      <c r="C1796" s="38">
        <v>36390</v>
      </c>
      <c r="D1796" t="s">
        <v>113</v>
      </c>
      <c r="E1796" t="s">
        <v>1772</v>
      </c>
      <c r="J1796" t="str">
        <f t="shared" si="57"/>
        <v/>
      </c>
      <c r="L1796" t="e">
        <f>IFERROR(INDEX(Teams!A:E,MATCH(Schedule!F1796,Teams!E:E,0),1),INDEX(Teams!G:K,MATCH(Schedule!F1796,Teams!K:K,0),1))</f>
        <v>#N/A</v>
      </c>
      <c r="M1796" t="e">
        <f>IFERROR(INDEX(Teams!A:E,MATCH(Schedule!H1796,Teams!E:E,0),1),INDEX(Teams!G:K,MATCH(Schedule!H1796,Teams!K:K,0),1))</f>
        <v>#N/A</v>
      </c>
    </row>
    <row r="1797" spans="1:13">
      <c r="A1797">
        <v>1796</v>
      </c>
      <c r="B1797" t="e">
        <f t="shared" si="56"/>
        <v>#N/A</v>
      </c>
      <c r="C1797" s="38">
        <v>36390</v>
      </c>
      <c r="D1797" t="s">
        <v>128</v>
      </c>
      <c r="E1797" t="s">
        <v>1773</v>
      </c>
      <c r="J1797" t="str">
        <f t="shared" si="57"/>
        <v/>
      </c>
      <c r="L1797" t="e">
        <f>IFERROR(INDEX(Teams!A:E,MATCH(Schedule!F1797,Teams!E:E,0),1),INDEX(Teams!G:K,MATCH(Schedule!F1797,Teams!K:K,0),1))</f>
        <v>#N/A</v>
      </c>
      <c r="M1797" t="e">
        <f>IFERROR(INDEX(Teams!A:E,MATCH(Schedule!H1797,Teams!E:E,0),1),INDEX(Teams!G:K,MATCH(Schedule!H1797,Teams!K:K,0),1))</f>
        <v>#N/A</v>
      </c>
    </row>
    <row r="1798" spans="1:13">
      <c r="A1798">
        <v>1797</v>
      </c>
      <c r="B1798" t="e">
        <f t="shared" si="56"/>
        <v>#N/A</v>
      </c>
      <c r="C1798" s="38">
        <v>36390</v>
      </c>
      <c r="D1798" t="s">
        <v>126</v>
      </c>
      <c r="E1798" t="s">
        <v>1663</v>
      </c>
      <c r="J1798" t="str">
        <f t="shared" si="57"/>
        <v/>
      </c>
      <c r="L1798" t="e">
        <f>IFERROR(INDEX(Teams!A:E,MATCH(Schedule!F1798,Teams!E:E,0),1),INDEX(Teams!G:K,MATCH(Schedule!F1798,Teams!K:K,0),1))</f>
        <v>#N/A</v>
      </c>
      <c r="M1798" t="e">
        <f>IFERROR(INDEX(Teams!A:E,MATCH(Schedule!H1798,Teams!E:E,0),1),INDEX(Teams!G:K,MATCH(Schedule!H1798,Teams!K:K,0),1))</f>
        <v>#N/A</v>
      </c>
    </row>
    <row r="1799" spans="1:13">
      <c r="A1799">
        <v>1798</v>
      </c>
      <c r="B1799" t="e">
        <f t="shared" si="56"/>
        <v>#N/A</v>
      </c>
      <c r="C1799" s="38">
        <v>36390</v>
      </c>
      <c r="D1799" t="s">
        <v>16</v>
      </c>
      <c r="E1799" t="s">
        <v>1774</v>
      </c>
      <c r="J1799" t="str">
        <f t="shared" si="57"/>
        <v/>
      </c>
      <c r="L1799" t="e">
        <f>IFERROR(INDEX(Teams!A:E,MATCH(Schedule!F1799,Teams!E:E,0),1),INDEX(Teams!G:K,MATCH(Schedule!F1799,Teams!K:K,0),1))</f>
        <v>#N/A</v>
      </c>
      <c r="M1799" t="e">
        <f>IFERROR(INDEX(Teams!A:E,MATCH(Schedule!H1799,Teams!E:E,0),1),INDEX(Teams!G:K,MATCH(Schedule!H1799,Teams!K:K,0),1))</f>
        <v>#N/A</v>
      </c>
    </row>
    <row r="1800" spans="1:13">
      <c r="A1800">
        <v>1799</v>
      </c>
      <c r="B1800" t="e">
        <f t="shared" si="56"/>
        <v>#N/A</v>
      </c>
      <c r="C1800" s="38">
        <v>36390</v>
      </c>
      <c r="D1800" t="s">
        <v>63</v>
      </c>
      <c r="E1800" t="s">
        <v>1775</v>
      </c>
      <c r="J1800" t="str">
        <f t="shared" si="57"/>
        <v/>
      </c>
      <c r="L1800" t="e">
        <f>IFERROR(INDEX(Teams!A:E,MATCH(Schedule!F1800,Teams!E:E,0),1),INDEX(Teams!G:K,MATCH(Schedule!F1800,Teams!K:K,0),1))</f>
        <v>#N/A</v>
      </c>
      <c r="M1800" t="e">
        <f>IFERROR(INDEX(Teams!A:E,MATCH(Schedule!H1800,Teams!E:E,0),1),INDEX(Teams!G:K,MATCH(Schedule!H1800,Teams!K:K,0),1))</f>
        <v>#N/A</v>
      </c>
    </row>
    <row r="1801" spans="1:13">
      <c r="A1801">
        <v>1800</v>
      </c>
      <c r="B1801" t="e">
        <f t="shared" si="56"/>
        <v>#N/A</v>
      </c>
      <c r="C1801" s="38">
        <v>36390</v>
      </c>
      <c r="D1801" t="s">
        <v>0</v>
      </c>
      <c r="E1801" t="s">
        <v>1776</v>
      </c>
      <c r="J1801" t="str">
        <f t="shared" si="57"/>
        <v/>
      </c>
      <c r="L1801" t="e">
        <f>IFERROR(INDEX(Teams!A:E,MATCH(Schedule!F1801,Teams!E:E,0),1),INDEX(Teams!G:K,MATCH(Schedule!F1801,Teams!K:K,0),1))</f>
        <v>#N/A</v>
      </c>
      <c r="M1801" t="e">
        <f>IFERROR(INDEX(Teams!A:E,MATCH(Schedule!H1801,Teams!E:E,0),1),INDEX(Teams!G:K,MATCH(Schedule!H1801,Teams!K:K,0),1))</f>
        <v>#N/A</v>
      </c>
    </row>
    <row r="1802" spans="1:13">
      <c r="A1802">
        <v>1801</v>
      </c>
      <c r="B1802" t="e">
        <f t="shared" si="56"/>
        <v>#N/A</v>
      </c>
      <c r="C1802" s="38">
        <v>36390</v>
      </c>
      <c r="D1802" t="s">
        <v>18</v>
      </c>
      <c r="E1802" t="s">
        <v>1777</v>
      </c>
      <c r="J1802" t="str">
        <f t="shared" si="57"/>
        <v/>
      </c>
      <c r="L1802" t="e">
        <f>IFERROR(INDEX(Teams!A:E,MATCH(Schedule!F1802,Teams!E:E,0),1),INDEX(Teams!G:K,MATCH(Schedule!F1802,Teams!K:K,0),1))</f>
        <v>#N/A</v>
      </c>
      <c r="M1802" t="e">
        <f>IFERROR(INDEX(Teams!A:E,MATCH(Schedule!H1802,Teams!E:E,0),1),INDEX(Teams!G:K,MATCH(Schedule!H1802,Teams!K:K,0),1))</f>
        <v>#N/A</v>
      </c>
    </row>
    <row r="1803" spans="1:13">
      <c r="A1803">
        <v>1802</v>
      </c>
      <c r="B1803" t="e">
        <f t="shared" si="56"/>
        <v>#N/A</v>
      </c>
      <c r="C1803" s="38">
        <v>36390</v>
      </c>
      <c r="D1803" t="s">
        <v>34</v>
      </c>
      <c r="E1803" t="s">
        <v>1778</v>
      </c>
      <c r="J1803" t="str">
        <f t="shared" si="57"/>
        <v/>
      </c>
      <c r="L1803" t="e">
        <f>IFERROR(INDEX(Teams!A:E,MATCH(Schedule!F1803,Teams!E:E,0),1),INDEX(Teams!G:K,MATCH(Schedule!F1803,Teams!K:K,0),1))</f>
        <v>#N/A</v>
      </c>
      <c r="M1803" t="e">
        <f>IFERROR(INDEX(Teams!A:E,MATCH(Schedule!H1803,Teams!E:E,0),1),INDEX(Teams!G:K,MATCH(Schedule!H1803,Teams!K:K,0),1))</f>
        <v>#N/A</v>
      </c>
    </row>
    <row r="1804" spans="1:13">
      <c r="A1804">
        <v>1803</v>
      </c>
      <c r="B1804" t="e">
        <f t="shared" si="56"/>
        <v>#N/A</v>
      </c>
      <c r="C1804" s="38">
        <v>36390</v>
      </c>
      <c r="D1804" t="s">
        <v>14</v>
      </c>
      <c r="E1804" t="s">
        <v>1779</v>
      </c>
      <c r="J1804" t="str">
        <f t="shared" si="57"/>
        <v/>
      </c>
      <c r="L1804" t="e">
        <f>IFERROR(INDEX(Teams!A:E,MATCH(Schedule!F1804,Teams!E:E,0),1),INDEX(Teams!G:K,MATCH(Schedule!F1804,Teams!K:K,0),1))</f>
        <v>#N/A</v>
      </c>
      <c r="M1804" t="e">
        <f>IFERROR(INDEX(Teams!A:E,MATCH(Schedule!H1804,Teams!E:E,0),1),INDEX(Teams!G:K,MATCH(Schedule!H1804,Teams!K:K,0),1))</f>
        <v>#N/A</v>
      </c>
    </row>
    <row r="1805" spans="1:13">
      <c r="A1805">
        <v>1804</v>
      </c>
      <c r="B1805" t="e">
        <f t="shared" si="56"/>
        <v>#N/A</v>
      </c>
      <c r="C1805" s="38">
        <v>36391</v>
      </c>
      <c r="D1805" t="s">
        <v>71</v>
      </c>
      <c r="E1805" t="s">
        <v>1780</v>
      </c>
      <c r="J1805" t="str">
        <f t="shared" si="57"/>
        <v/>
      </c>
      <c r="L1805" t="e">
        <f>IFERROR(INDEX(Teams!A:E,MATCH(Schedule!F1805,Teams!E:E,0),1),INDEX(Teams!G:K,MATCH(Schedule!F1805,Teams!K:K,0),1))</f>
        <v>#N/A</v>
      </c>
      <c r="M1805" t="e">
        <f>IFERROR(INDEX(Teams!A:E,MATCH(Schedule!H1805,Teams!E:E,0),1),INDEX(Teams!G:K,MATCH(Schedule!H1805,Teams!K:K,0),1))</f>
        <v>#N/A</v>
      </c>
    </row>
    <row r="1806" spans="1:13">
      <c r="A1806">
        <v>1805</v>
      </c>
      <c r="B1806" t="e">
        <f t="shared" si="56"/>
        <v>#N/A</v>
      </c>
      <c r="C1806" s="38">
        <v>36391</v>
      </c>
      <c r="D1806" t="s">
        <v>65</v>
      </c>
      <c r="E1806" t="s">
        <v>1781</v>
      </c>
      <c r="J1806" t="str">
        <f t="shared" si="57"/>
        <v/>
      </c>
      <c r="L1806" t="e">
        <f>IFERROR(INDEX(Teams!A:E,MATCH(Schedule!F1806,Teams!E:E,0),1),INDEX(Teams!G:K,MATCH(Schedule!F1806,Teams!K:K,0),1))</f>
        <v>#N/A</v>
      </c>
      <c r="M1806" t="e">
        <f>IFERROR(INDEX(Teams!A:E,MATCH(Schedule!H1806,Teams!E:E,0),1),INDEX(Teams!G:K,MATCH(Schedule!H1806,Teams!K:K,0),1))</f>
        <v>#N/A</v>
      </c>
    </row>
    <row r="1807" spans="1:13">
      <c r="A1807">
        <v>1806</v>
      </c>
      <c r="B1807" t="e">
        <f t="shared" si="56"/>
        <v>#N/A</v>
      </c>
      <c r="C1807" s="38">
        <v>36391</v>
      </c>
      <c r="D1807" t="s">
        <v>10</v>
      </c>
      <c r="E1807" t="s">
        <v>1782</v>
      </c>
      <c r="J1807" t="str">
        <f t="shared" si="57"/>
        <v/>
      </c>
      <c r="L1807" t="e">
        <f>IFERROR(INDEX(Teams!A:E,MATCH(Schedule!F1807,Teams!E:E,0),1),INDEX(Teams!G:K,MATCH(Schedule!F1807,Teams!K:K,0),1))</f>
        <v>#N/A</v>
      </c>
      <c r="M1807" t="e">
        <f>IFERROR(INDEX(Teams!A:E,MATCH(Schedule!H1807,Teams!E:E,0),1),INDEX(Teams!G:K,MATCH(Schedule!H1807,Teams!K:K,0),1))</f>
        <v>#N/A</v>
      </c>
    </row>
    <row r="1808" spans="1:13">
      <c r="A1808">
        <v>1807</v>
      </c>
      <c r="B1808" t="e">
        <f t="shared" si="56"/>
        <v>#N/A</v>
      </c>
      <c r="C1808" s="38">
        <v>36391</v>
      </c>
      <c r="D1808" t="s">
        <v>130</v>
      </c>
      <c r="E1808" t="s">
        <v>1783</v>
      </c>
      <c r="J1808" t="str">
        <f t="shared" si="57"/>
        <v/>
      </c>
      <c r="L1808" t="e">
        <f>IFERROR(INDEX(Teams!A:E,MATCH(Schedule!F1808,Teams!E:E,0),1),INDEX(Teams!G:K,MATCH(Schedule!F1808,Teams!K:K,0),1))</f>
        <v>#N/A</v>
      </c>
      <c r="M1808" t="e">
        <f>IFERROR(INDEX(Teams!A:E,MATCH(Schedule!H1808,Teams!E:E,0),1),INDEX(Teams!G:K,MATCH(Schedule!H1808,Teams!K:K,0),1))</f>
        <v>#N/A</v>
      </c>
    </row>
    <row r="1809" spans="1:13">
      <c r="A1809">
        <v>1808</v>
      </c>
      <c r="B1809" t="e">
        <f t="shared" si="56"/>
        <v>#N/A</v>
      </c>
      <c r="C1809" s="38">
        <v>36391</v>
      </c>
      <c r="D1809" t="s">
        <v>113</v>
      </c>
      <c r="E1809" t="s">
        <v>1784</v>
      </c>
      <c r="J1809" t="str">
        <f t="shared" si="57"/>
        <v/>
      </c>
      <c r="L1809" t="e">
        <f>IFERROR(INDEX(Teams!A:E,MATCH(Schedule!F1809,Teams!E:E,0),1),INDEX(Teams!G:K,MATCH(Schedule!F1809,Teams!K:K,0),1))</f>
        <v>#N/A</v>
      </c>
      <c r="M1809" t="e">
        <f>IFERROR(INDEX(Teams!A:E,MATCH(Schedule!H1809,Teams!E:E,0),1),INDEX(Teams!G:K,MATCH(Schedule!H1809,Teams!K:K,0),1))</f>
        <v>#N/A</v>
      </c>
    </row>
    <row r="1810" spans="1:13">
      <c r="A1810">
        <v>1809</v>
      </c>
      <c r="B1810" t="e">
        <f t="shared" si="56"/>
        <v>#N/A</v>
      </c>
      <c r="C1810" s="38">
        <v>36391</v>
      </c>
      <c r="D1810" t="s">
        <v>128</v>
      </c>
      <c r="E1810" t="s">
        <v>1785</v>
      </c>
      <c r="J1810" t="str">
        <f t="shared" si="57"/>
        <v/>
      </c>
      <c r="L1810" t="e">
        <f>IFERROR(INDEX(Teams!A:E,MATCH(Schedule!F1810,Teams!E:E,0),1),INDEX(Teams!G:K,MATCH(Schedule!F1810,Teams!K:K,0),1))</f>
        <v>#N/A</v>
      </c>
      <c r="M1810" t="e">
        <f>IFERROR(INDEX(Teams!A:E,MATCH(Schedule!H1810,Teams!E:E,0),1),INDEX(Teams!G:K,MATCH(Schedule!H1810,Teams!K:K,0),1))</f>
        <v>#N/A</v>
      </c>
    </row>
    <row r="1811" spans="1:13">
      <c r="A1811">
        <v>1810</v>
      </c>
      <c r="B1811" t="e">
        <f t="shared" si="56"/>
        <v>#N/A</v>
      </c>
      <c r="C1811" s="38">
        <v>36391</v>
      </c>
      <c r="D1811" t="s">
        <v>34</v>
      </c>
      <c r="E1811" t="s">
        <v>1786</v>
      </c>
      <c r="J1811" t="str">
        <f t="shared" si="57"/>
        <v/>
      </c>
      <c r="L1811" t="e">
        <f>IFERROR(INDEX(Teams!A:E,MATCH(Schedule!F1811,Teams!E:E,0),1),INDEX(Teams!G:K,MATCH(Schedule!F1811,Teams!K:K,0),1))</f>
        <v>#N/A</v>
      </c>
      <c r="M1811" t="e">
        <f>IFERROR(INDEX(Teams!A:E,MATCH(Schedule!H1811,Teams!E:E,0),1),INDEX(Teams!G:K,MATCH(Schedule!H1811,Teams!K:K,0),1))</f>
        <v>#N/A</v>
      </c>
    </row>
    <row r="1812" spans="1:13">
      <c r="A1812">
        <v>1811</v>
      </c>
      <c r="B1812" t="e">
        <f t="shared" si="56"/>
        <v>#N/A</v>
      </c>
      <c r="C1812" s="38">
        <v>36391</v>
      </c>
      <c r="D1812" t="s">
        <v>14</v>
      </c>
      <c r="E1812" t="s">
        <v>1787</v>
      </c>
      <c r="J1812" t="str">
        <f t="shared" si="57"/>
        <v/>
      </c>
      <c r="L1812" t="e">
        <f>IFERROR(INDEX(Teams!A:E,MATCH(Schedule!F1812,Teams!E:E,0),1),INDEX(Teams!G:K,MATCH(Schedule!F1812,Teams!K:K,0),1))</f>
        <v>#N/A</v>
      </c>
      <c r="M1812" t="e">
        <f>IFERROR(INDEX(Teams!A:E,MATCH(Schedule!H1812,Teams!E:E,0),1),INDEX(Teams!G:K,MATCH(Schedule!H1812,Teams!K:K,0),1))</f>
        <v>#N/A</v>
      </c>
    </row>
    <row r="1813" spans="1:13">
      <c r="A1813">
        <v>1812</v>
      </c>
      <c r="B1813" t="e">
        <f t="shared" si="56"/>
        <v>#N/A</v>
      </c>
      <c r="C1813" s="38">
        <v>36392</v>
      </c>
      <c r="D1813" t="s">
        <v>6</v>
      </c>
      <c r="E1813" t="s">
        <v>1788</v>
      </c>
      <c r="J1813" t="str">
        <f t="shared" si="57"/>
        <v/>
      </c>
      <c r="L1813" t="e">
        <f>IFERROR(INDEX(Teams!A:E,MATCH(Schedule!F1813,Teams!E:E,0),1),INDEX(Teams!G:K,MATCH(Schedule!F1813,Teams!K:K,0),1))</f>
        <v>#N/A</v>
      </c>
      <c r="M1813" t="e">
        <f>IFERROR(INDEX(Teams!A:E,MATCH(Schedule!H1813,Teams!E:E,0),1),INDEX(Teams!G:K,MATCH(Schedule!H1813,Teams!K:K,0),1))</f>
        <v>#N/A</v>
      </c>
    </row>
    <row r="1814" spans="1:13">
      <c r="A1814">
        <v>1813</v>
      </c>
      <c r="B1814" t="e">
        <f t="shared" si="56"/>
        <v>#N/A</v>
      </c>
      <c r="C1814" s="38">
        <v>36392</v>
      </c>
      <c r="D1814" t="s">
        <v>4</v>
      </c>
      <c r="E1814" t="s">
        <v>1789</v>
      </c>
      <c r="J1814" t="str">
        <f t="shared" si="57"/>
        <v/>
      </c>
      <c r="L1814" t="e">
        <f>IFERROR(INDEX(Teams!A:E,MATCH(Schedule!F1814,Teams!E:E,0),1),INDEX(Teams!G:K,MATCH(Schedule!F1814,Teams!K:K,0),1))</f>
        <v>#N/A</v>
      </c>
      <c r="M1814" t="e">
        <f>IFERROR(INDEX(Teams!A:E,MATCH(Schedule!H1814,Teams!E:E,0),1),INDEX(Teams!G:K,MATCH(Schedule!H1814,Teams!K:K,0),1))</f>
        <v>#N/A</v>
      </c>
    </row>
    <row r="1815" spans="1:13">
      <c r="A1815">
        <v>1814</v>
      </c>
      <c r="B1815" t="e">
        <f t="shared" si="56"/>
        <v>#N/A</v>
      </c>
      <c r="C1815" s="38">
        <v>36392</v>
      </c>
      <c r="D1815" t="s">
        <v>25</v>
      </c>
      <c r="E1815" t="s">
        <v>1790</v>
      </c>
      <c r="J1815" t="str">
        <f t="shared" si="57"/>
        <v/>
      </c>
      <c r="L1815" t="e">
        <f>IFERROR(INDEX(Teams!A:E,MATCH(Schedule!F1815,Teams!E:E,0),1),INDEX(Teams!G:K,MATCH(Schedule!F1815,Teams!K:K,0),1))</f>
        <v>#N/A</v>
      </c>
      <c r="M1815" t="e">
        <f>IFERROR(INDEX(Teams!A:E,MATCH(Schedule!H1815,Teams!E:E,0),1),INDEX(Teams!G:K,MATCH(Schedule!H1815,Teams!K:K,0),1))</f>
        <v>#N/A</v>
      </c>
    </row>
    <row r="1816" spans="1:13">
      <c r="A1816">
        <v>1815</v>
      </c>
      <c r="B1816" t="e">
        <f t="shared" si="56"/>
        <v>#N/A</v>
      </c>
      <c r="C1816" s="38">
        <v>36392</v>
      </c>
      <c r="D1816" t="s">
        <v>68</v>
      </c>
      <c r="E1816" t="s">
        <v>431</v>
      </c>
      <c r="J1816" t="str">
        <f t="shared" si="57"/>
        <v/>
      </c>
      <c r="L1816" t="e">
        <f>IFERROR(INDEX(Teams!A:E,MATCH(Schedule!F1816,Teams!E:E,0),1),INDEX(Teams!G:K,MATCH(Schedule!F1816,Teams!K:K,0),1))</f>
        <v>#N/A</v>
      </c>
      <c r="M1816" t="e">
        <f>IFERROR(INDEX(Teams!A:E,MATCH(Schedule!H1816,Teams!E:E,0),1),INDEX(Teams!G:K,MATCH(Schedule!H1816,Teams!K:K,0),1))</f>
        <v>#N/A</v>
      </c>
    </row>
    <row r="1817" spans="1:13">
      <c r="A1817">
        <v>1816</v>
      </c>
      <c r="B1817" t="e">
        <f t="shared" si="56"/>
        <v>#N/A</v>
      </c>
      <c r="C1817" s="38">
        <v>36392</v>
      </c>
      <c r="D1817" t="s">
        <v>29</v>
      </c>
      <c r="E1817" t="s">
        <v>1791</v>
      </c>
      <c r="J1817" t="str">
        <f t="shared" si="57"/>
        <v/>
      </c>
      <c r="L1817" t="e">
        <f>IFERROR(INDEX(Teams!A:E,MATCH(Schedule!F1817,Teams!E:E,0),1),INDEX(Teams!G:K,MATCH(Schedule!F1817,Teams!K:K,0),1))</f>
        <v>#N/A</v>
      </c>
      <c r="M1817" t="e">
        <f>IFERROR(INDEX(Teams!A:E,MATCH(Schedule!H1817,Teams!E:E,0),1),INDEX(Teams!G:K,MATCH(Schedule!H1817,Teams!K:K,0),1))</f>
        <v>#N/A</v>
      </c>
    </row>
    <row r="1818" spans="1:13">
      <c r="A1818">
        <v>1817</v>
      </c>
      <c r="B1818" t="e">
        <f t="shared" si="56"/>
        <v>#N/A</v>
      </c>
      <c r="C1818" s="38">
        <v>36392</v>
      </c>
      <c r="D1818" t="s">
        <v>8</v>
      </c>
      <c r="E1818" t="s">
        <v>1792</v>
      </c>
      <c r="J1818" t="str">
        <f t="shared" si="57"/>
        <v/>
      </c>
      <c r="L1818" t="e">
        <f>IFERROR(INDEX(Teams!A:E,MATCH(Schedule!F1818,Teams!E:E,0),1),INDEX(Teams!G:K,MATCH(Schedule!F1818,Teams!K:K,0),1))</f>
        <v>#N/A</v>
      </c>
      <c r="M1818" t="e">
        <f>IFERROR(INDEX(Teams!A:E,MATCH(Schedule!H1818,Teams!E:E,0),1),INDEX(Teams!G:K,MATCH(Schedule!H1818,Teams!K:K,0),1))</f>
        <v>#N/A</v>
      </c>
    </row>
    <row r="1819" spans="1:13">
      <c r="A1819">
        <v>1818</v>
      </c>
      <c r="B1819" t="e">
        <f t="shared" si="56"/>
        <v>#N/A</v>
      </c>
      <c r="C1819" s="38">
        <v>36392</v>
      </c>
      <c r="D1819" t="s">
        <v>12</v>
      </c>
      <c r="E1819" t="s">
        <v>1793</v>
      </c>
      <c r="J1819" t="str">
        <f t="shared" si="57"/>
        <v/>
      </c>
      <c r="L1819" t="e">
        <f>IFERROR(INDEX(Teams!A:E,MATCH(Schedule!F1819,Teams!E:E,0),1),INDEX(Teams!G:K,MATCH(Schedule!F1819,Teams!K:K,0),1))</f>
        <v>#N/A</v>
      </c>
      <c r="M1819" t="e">
        <f>IFERROR(INDEX(Teams!A:E,MATCH(Schedule!H1819,Teams!E:E,0),1),INDEX(Teams!G:K,MATCH(Schedule!H1819,Teams!K:K,0),1))</f>
        <v>#N/A</v>
      </c>
    </row>
    <row r="1820" spans="1:13">
      <c r="A1820">
        <v>1819</v>
      </c>
      <c r="B1820" t="e">
        <f t="shared" si="56"/>
        <v>#N/A</v>
      </c>
      <c r="C1820" s="38">
        <v>36392</v>
      </c>
      <c r="D1820" t="s">
        <v>122</v>
      </c>
      <c r="E1820" t="s">
        <v>1794</v>
      </c>
      <c r="J1820" t="str">
        <f t="shared" si="57"/>
        <v/>
      </c>
      <c r="L1820" t="e">
        <f>IFERROR(INDEX(Teams!A:E,MATCH(Schedule!F1820,Teams!E:E,0),1),INDEX(Teams!G:K,MATCH(Schedule!F1820,Teams!K:K,0),1))</f>
        <v>#N/A</v>
      </c>
      <c r="M1820" t="e">
        <f>IFERROR(INDEX(Teams!A:E,MATCH(Schedule!H1820,Teams!E:E,0),1),INDEX(Teams!G:K,MATCH(Schedule!H1820,Teams!K:K,0),1))</f>
        <v>#N/A</v>
      </c>
    </row>
    <row r="1821" spans="1:13">
      <c r="A1821">
        <v>1820</v>
      </c>
      <c r="B1821" t="e">
        <f t="shared" si="56"/>
        <v>#N/A</v>
      </c>
      <c r="C1821" s="38">
        <v>36392</v>
      </c>
      <c r="D1821" t="s">
        <v>20</v>
      </c>
      <c r="E1821" t="s">
        <v>1795</v>
      </c>
      <c r="J1821" t="str">
        <f t="shared" si="57"/>
        <v/>
      </c>
      <c r="L1821" t="e">
        <f>IFERROR(INDEX(Teams!A:E,MATCH(Schedule!F1821,Teams!E:E,0),1),INDEX(Teams!G:K,MATCH(Schedule!F1821,Teams!K:K,0),1))</f>
        <v>#N/A</v>
      </c>
      <c r="M1821" t="e">
        <f>IFERROR(INDEX(Teams!A:E,MATCH(Schedule!H1821,Teams!E:E,0),1),INDEX(Teams!G:K,MATCH(Schedule!H1821,Teams!K:K,0),1))</f>
        <v>#N/A</v>
      </c>
    </row>
    <row r="1822" spans="1:13">
      <c r="A1822">
        <v>1821</v>
      </c>
      <c r="B1822" t="e">
        <f t="shared" si="56"/>
        <v>#N/A</v>
      </c>
      <c r="C1822" s="38">
        <v>36392</v>
      </c>
      <c r="D1822" t="s">
        <v>120</v>
      </c>
      <c r="E1822" t="s">
        <v>1796</v>
      </c>
      <c r="J1822" t="str">
        <f t="shared" si="57"/>
        <v/>
      </c>
      <c r="L1822" t="e">
        <f>IFERROR(INDEX(Teams!A:E,MATCH(Schedule!F1822,Teams!E:E,0),1),INDEX(Teams!G:K,MATCH(Schedule!F1822,Teams!K:K,0),1))</f>
        <v>#N/A</v>
      </c>
      <c r="M1822" t="e">
        <f>IFERROR(INDEX(Teams!A:E,MATCH(Schedule!H1822,Teams!E:E,0),1),INDEX(Teams!G:K,MATCH(Schedule!H1822,Teams!K:K,0),1))</f>
        <v>#N/A</v>
      </c>
    </row>
    <row r="1823" spans="1:13">
      <c r="A1823">
        <v>1822</v>
      </c>
      <c r="B1823" t="e">
        <f t="shared" si="56"/>
        <v>#N/A</v>
      </c>
      <c r="C1823" s="38">
        <v>36392</v>
      </c>
      <c r="D1823" t="s">
        <v>14</v>
      </c>
      <c r="E1823" t="s">
        <v>1797</v>
      </c>
      <c r="J1823" t="str">
        <f t="shared" si="57"/>
        <v/>
      </c>
      <c r="L1823" t="e">
        <f>IFERROR(INDEX(Teams!A:E,MATCH(Schedule!F1823,Teams!E:E,0),1),INDEX(Teams!G:K,MATCH(Schedule!F1823,Teams!K:K,0),1))</f>
        <v>#N/A</v>
      </c>
      <c r="M1823" t="e">
        <f>IFERROR(INDEX(Teams!A:E,MATCH(Schedule!H1823,Teams!E:E,0),1),INDEX(Teams!G:K,MATCH(Schedule!H1823,Teams!K:K,0),1))</f>
        <v>#N/A</v>
      </c>
    </row>
    <row r="1824" spans="1:13">
      <c r="A1824">
        <v>1823</v>
      </c>
      <c r="B1824" t="e">
        <f t="shared" si="56"/>
        <v>#N/A</v>
      </c>
      <c r="C1824" s="38">
        <v>36392</v>
      </c>
      <c r="D1824" t="s">
        <v>22</v>
      </c>
      <c r="E1824" t="s">
        <v>1798</v>
      </c>
      <c r="J1824" t="str">
        <f t="shared" si="57"/>
        <v/>
      </c>
      <c r="L1824" t="e">
        <f>IFERROR(INDEX(Teams!A:E,MATCH(Schedule!F1824,Teams!E:E,0),1),INDEX(Teams!G:K,MATCH(Schedule!F1824,Teams!K:K,0),1))</f>
        <v>#N/A</v>
      </c>
      <c r="M1824" t="e">
        <f>IFERROR(INDEX(Teams!A:E,MATCH(Schedule!H1824,Teams!E:E,0),1),INDEX(Teams!G:K,MATCH(Schedule!H1824,Teams!K:K,0),1))</f>
        <v>#N/A</v>
      </c>
    </row>
    <row r="1825" spans="1:13">
      <c r="A1825">
        <v>1824</v>
      </c>
      <c r="B1825" t="e">
        <f t="shared" si="56"/>
        <v>#N/A</v>
      </c>
      <c r="C1825" s="38">
        <v>36392</v>
      </c>
      <c r="D1825" t="s">
        <v>170</v>
      </c>
      <c r="E1825" t="s">
        <v>1799</v>
      </c>
      <c r="J1825" t="str">
        <f t="shared" si="57"/>
        <v/>
      </c>
      <c r="L1825" t="e">
        <f>IFERROR(INDEX(Teams!A:E,MATCH(Schedule!F1825,Teams!E:E,0),1),INDEX(Teams!G:K,MATCH(Schedule!F1825,Teams!K:K,0),1))</f>
        <v>#N/A</v>
      </c>
      <c r="M1825" t="e">
        <f>IFERROR(INDEX(Teams!A:E,MATCH(Schedule!H1825,Teams!E:E,0),1),INDEX(Teams!G:K,MATCH(Schedule!H1825,Teams!K:K,0),1))</f>
        <v>#N/A</v>
      </c>
    </row>
    <row r="1826" spans="1:13">
      <c r="A1826">
        <v>1825</v>
      </c>
      <c r="B1826" t="e">
        <f t="shared" si="56"/>
        <v>#N/A</v>
      </c>
      <c r="C1826" s="38">
        <v>36393</v>
      </c>
      <c r="D1826" t="s">
        <v>6</v>
      </c>
      <c r="E1826" t="s">
        <v>1800</v>
      </c>
      <c r="J1826" t="str">
        <f t="shared" si="57"/>
        <v/>
      </c>
      <c r="L1826" t="e">
        <f>IFERROR(INDEX(Teams!A:E,MATCH(Schedule!F1826,Teams!E:E,0),1),INDEX(Teams!G:K,MATCH(Schedule!F1826,Teams!K:K,0),1))</f>
        <v>#N/A</v>
      </c>
      <c r="M1826" t="e">
        <f>IFERROR(INDEX(Teams!A:E,MATCH(Schedule!H1826,Teams!E:E,0),1),INDEX(Teams!G:K,MATCH(Schedule!H1826,Teams!K:K,0),1))</f>
        <v>#N/A</v>
      </c>
    </row>
    <row r="1827" spans="1:13">
      <c r="A1827">
        <v>1826</v>
      </c>
      <c r="B1827" t="e">
        <f t="shared" si="56"/>
        <v>#N/A</v>
      </c>
      <c r="C1827" s="38">
        <v>36393</v>
      </c>
      <c r="D1827" t="s">
        <v>4</v>
      </c>
      <c r="E1827" t="s">
        <v>1801</v>
      </c>
      <c r="J1827" t="str">
        <f t="shared" si="57"/>
        <v/>
      </c>
      <c r="L1827" t="e">
        <f>IFERROR(INDEX(Teams!A:E,MATCH(Schedule!F1827,Teams!E:E,0),1),INDEX(Teams!G:K,MATCH(Schedule!F1827,Teams!K:K,0),1))</f>
        <v>#N/A</v>
      </c>
      <c r="M1827" t="e">
        <f>IFERROR(INDEX(Teams!A:E,MATCH(Schedule!H1827,Teams!E:E,0),1),INDEX(Teams!G:K,MATCH(Schedule!H1827,Teams!K:K,0),1))</f>
        <v>#N/A</v>
      </c>
    </row>
    <row r="1828" spans="1:13">
      <c r="A1828">
        <v>1827</v>
      </c>
      <c r="B1828" t="e">
        <f t="shared" si="56"/>
        <v>#N/A</v>
      </c>
      <c r="C1828" s="38">
        <v>36393</v>
      </c>
      <c r="D1828" t="s">
        <v>25</v>
      </c>
      <c r="E1828" t="s">
        <v>1802</v>
      </c>
      <c r="J1828" t="str">
        <f t="shared" si="57"/>
        <v/>
      </c>
      <c r="L1828" t="e">
        <f>IFERROR(INDEX(Teams!A:E,MATCH(Schedule!F1828,Teams!E:E,0),1),INDEX(Teams!G:K,MATCH(Schedule!F1828,Teams!K:K,0),1))</f>
        <v>#N/A</v>
      </c>
      <c r="M1828" t="e">
        <f>IFERROR(INDEX(Teams!A:E,MATCH(Schedule!H1828,Teams!E:E,0),1),INDEX(Teams!G:K,MATCH(Schedule!H1828,Teams!K:K,0),1))</f>
        <v>#N/A</v>
      </c>
    </row>
    <row r="1829" spans="1:13">
      <c r="A1829">
        <v>1828</v>
      </c>
      <c r="B1829" t="e">
        <f t="shared" si="56"/>
        <v>#N/A</v>
      </c>
      <c r="C1829" s="38">
        <v>36393</v>
      </c>
      <c r="D1829" t="s">
        <v>68</v>
      </c>
      <c r="E1829" t="s">
        <v>1803</v>
      </c>
      <c r="J1829" t="str">
        <f t="shared" si="57"/>
        <v/>
      </c>
      <c r="L1829" t="e">
        <f>IFERROR(INDEX(Teams!A:E,MATCH(Schedule!F1829,Teams!E:E,0),1),INDEX(Teams!G:K,MATCH(Schedule!F1829,Teams!K:K,0),1))</f>
        <v>#N/A</v>
      </c>
      <c r="M1829" t="e">
        <f>IFERROR(INDEX(Teams!A:E,MATCH(Schedule!H1829,Teams!E:E,0),1),INDEX(Teams!G:K,MATCH(Schedule!H1829,Teams!K:K,0),1))</f>
        <v>#N/A</v>
      </c>
    </row>
    <row r="1830" spans="1:13">
      <c r="A1830">
        <v>1829</v>
      </c>
      <c r="B1830" t="e">
        <f t="shared" si="56"/>
        <v>#N/A</v>
      </c>
      <c r="C1830" s="38">
        <v>36393</v>
      </c>
      <c r="D1830" t="s">
        <v>29</v>
      </c>
      <c r="E1830" t="s">
        <v>1804</v>
      </c>
      <c r="J1830" t="str">
        <f t="shared" si="57"/>
        <v/>
      </c>
      <c r="L1830" t="e">
        <f>IFERROR(INDEX(Teams!A:E,MATCH(Schedule!F1830,Teams!E:E,0),1),INDEX(Teams!G:K,MATCH(Schedule!F1830,Teams!K:K,0),1))</f>
        <v>#N/A</v>
      </c>
      <c r="M1830" t="e">
        <f>IFERROR(INDEX(Teams!A:E,MATCH(Schedule!H1830,Teams!E:E,0),1),INDEX(Teams!G:K,MATCH(Schedule!H1830,Teams!K:K,0),1))</f>
        <v>#N/A</v>
      </c>
    </row>
    <row r="1831" spans="1:13">
      <c r="A1831">
        <v>1830</v>
      </c>
      <c r="B1831" t="e">
        <f t="shared" si="56"/>
        <v>#N/A</v>
      </c>
      <c r="C1831" s="38">
        <v>36393</v>
      </c>
      <c r="D1831" t="s">
        <v>8</v>
      </c>
      <c r="E1831" t="s">
        <v>1805</v>
      </c>
      <c r="J1831" t="str">
        <f t="shared" si="57"/>
        <v/>
      </c>
      <c r="L1831" t="e">
        <f>IFERROR(INDEX(Teams!A:E,MATCH(Schedule!F1831,Teams!E:E,0),1),INDEX(Teams!G:K,MATCH(Schedule!F1831,Teams!K:K,0),1))</f>
        <v>#N/A</v>
      </c>
      <c r="M1831" t="e">
        <f>IFERROR(INDEX(Teams!A:E,MATCH(Schedule!H1831,Teams!E:E,0),1),INDEX(Teams!G:K,MATCH(Schedule!H1831,Teams!K:K,0),1))</f>
        <v>#N/A</v>
      </c>
    </row>
    <row r="1832" spans="1:13">
      <c r="A1832">
        <v>1831</v>
      </c>
      <c r="B1832" t="e">
        <f t="shared" si="56"/>
        <v>#N/A</v>
      </c>
      <c r="C1832" s="38">
        <v>36393</v>
      </c>
      <c r="D1832" t="s">
        <v>12</v>
      </c>
      <c r="E1832" t="s">
        <v>1806</v>
      </c>
      <c r="J1832" t="str">
        <f t="shared" si="57"/>
        <v/>
      </c>
      <c r="L1832" t="e">
        <f>IFERROR(INDEX(Teams!A:E,MATCH(Schedule!F1832,Teams!E:E,0),1),INDEX(Teams!G:K,MATCH(Schedule!F1832,Teams!K:K,0),1))</f>
        <v>#N/A</v>
      </c>
      <c r="M1832" t="e">
        <f>IFERROR(INDEX(Teams!A:E,MATCH(Schedule!H1832,Teams!E:E,0),1),INDEX(Teams!G:K,MATCH(Schedule!H1832,Teams!K:K,0),1))</f>
        <v>#N/A</v>
      </c>
    </row>
    <row r="1833" spans="1:13">
      <c r="A1833">
        <v>1832</v>
      </c>
      <c r="B1833" t="e">
        <f t="shared" si="56"/>
        <v>#N/A</v>
      </c>
      <c r="C1833" s="38">
        <v>36393</v>
      </c>
      <c r="D1833" t="s">
        <v>122</v>
      </c>
      <c r="E1833" t="s">
        <v>1807</v>
      </c>
      <c r="J1833" t="str">
        <f t="shared" si="57"/>
        <v/>
      </c>
      <c r="L1833" t="e">
        <f>IFERROR(INDEX(Teams!A:E,MATCH(Schedule!F1833,Teams!E:E,0),1),INDEX(Teams!G:K,MATCH(Schedule!F1833,Teams!K:K,0),1))</f>
        <v>#N/A</v>
      </c>
      <c r="M1833" t="e">
        <f>IFERROR(INDEX(Teams!A:E,MATCH(Schedule!H1833,Teams!E:E,0),1),INDEX(Teams!G:K,MATCH(Schedule!H1833,Teams!K:K,0),1))</f>
        <v>#N/A</v>
      </c>
    </row>
    <row r="1834" spans="1:13">
      <c r="A1834">
        <v>1833</v>
      </c>
      <c r="B1834" t="e">
        <f t="shared" si="56"/>
        <v>#N/A</v>
      </c>
      <c r="C1834" s="38">
        <v>36393</v>
      </c>
      <c r="D1834" t="s">
        <v>20</v>
      </c>
      <c r="E1834" t="s">
        <v>1808</v>
      </c>
      <c r="J1834" t="str">
        <f t="shared" si="57"/>
        <v/>
      </c>
      <c r="L1834" t="e">
        <f>IFERROR(INDEX(Teams!A:E,MATCH(Schedule!F1834,Teams!E:E,0),1),INDEX(Teams!G:K,MATCH(Schedule!F1834,Teams!K:K,0),1))</f>
        <v>#N/A</v>
      </c>
      <c r="M1834" t="e">
        <f>IFERROR(INDEX(Teams!A:E,MATCH(Schedule!H1834,Teams!E:E,0),1),INDEX(Teams!G:K,MATCH(Schedule!H1834,Teams!K:K,0),1))</f>
        <v>#N/A</v>
      </c>
    </row>
    <row r="1835" spans="1:13">
      <c r="A1835">
        <v>1834</v>
      </c>
      <c r="B1835" t="e">
        <f t="shared" si="56"/>
        <v>#N/A</v>
      </c>
      <c r="C1835" s="38">
        <v>36393</v>
      </c>
      <c r="D1835" t="s">
        <v>120</v>
      </c>
      <c r="E1835" t="s">
        <v>1809</v>
      </c>
      <c r="J1835" t="str">
        <f t="shared" si="57"/>
        <v/>
      </c>
      <c r="L1835" t="e">
        <f>IFERROR(INDEX(Teams!A:E,MATCH(Schedule!F1835,Teams!E:E,0),1),INDEX(Teams!G:K,MATCH(Schedule!F1835,Teams!K:K,0),1))</f>
        <v>#N/A</v>
      </c>
      <c r="M1835" t="e">
        <f>IFERROR(INDEX(Teams!A:E,MATCH(Schedule!H1835,Teams!E:E,0),1),INDEX(Teams!G:K,MATCH(Schedule!H1835,Teams!K:K,0),1))</f>
        <v>#N/A</v>
      </c>
    </row>
    <row r="1836" spans="1:13">
      <c r="A1836">
        <v>1835</v>
      </c>
      <c r="B1836" t="e">
        <f t="shared" si="56"/>
        <v>#N/A</v>
      </c>
      <c r="C1836" s="38">
        <v>36393</v>
      </c>
      <c r="D1836" t="s">
        <v>14</v>
      </c>
      <c r="E1836" t="s">
        <v>1810</v>
      </c>
      <c r="J1836" t="str">
        <f t="shared" si="57"/>
        <v/>
      </c>
      <c r="L1836" t="e">
        <f>IFERROR(INDEX(Teams!A:E,MATCH(Schedule!F1836,Teams!E:E,0),1),INDEX(Teams!G:K,MATCH(Schedule!F1836,Teams!K:K,0),1))</f>
        <v>#N/A</v>
      </c>
      <c r="M1836" t="e">
        <f>IFERROR(INDEX(Teams!A:E,MATCH(Schedule!H1836,Teams!E:E,0),1),INDEX(Teams!G:K,MATCH(Schedule!H1836,Teams!K:K,0),1))</f>
        <v>#N/A</v>
      </c>
    </row>
    <row r="1837" spans="1:13">
      <c r="A1837">
        <v>1836</v>
      </c>
      <c r="B1837" t="e">
        <f t="shared" si="56"/>
        <v>#N/A</v>
      </c>
      <c r="C1837" s="38">
        <v>36393</v>
      </c>
      <c r="D1837" t="s">
        <v>22</v>
      </c>
      <c r="E1837" t="s">
        <v>1811</v>
      </c>
      <c r="J1837" t="str">
        <f t="shared" si="57"/>
        <v/>
      </c>
      <c r="L1837" t="e">
        <f>IFERROR(INDEX(Teams!A:E,MATCH(Schedule!F1837,Teams!E:E,0),1),INDEX(Teams!G:K,MATCH(Schedule!F1837,Teams!K:K,0),1))</f>
        <v>#N/A</v>
      </c>
      <c r="M1837" t="e">
        <f>IFERROR(INDEX(Teams!A:E,MATCH(Schedule!H1837,Teams!E:E,0),1),INDEX(Teams!G:K,MATCH(Schedule!H1837,Teams!K:K,0),1))</f>
        <v>#N/A</v>
      </c>
    </row>
    <row r="1838" spans="1:13">
      <c r="A1838">
        <v>1837</v>
      </c>
      <c r="B1838" t="e">
        <f t="shared" si="56"/>
        <v>#N/A</v>
      </c>
      <c r="C1838" s="38">
        <v>36393</v>
      </c>
      <c r="D1838" t="s">
        <v>170</v>
      </c>
      <c r="E1838" t="s">
        <v>1812</v>
      </c>
      <c r="J1838" t="str">
        <f t="shared" si="57"/>
        <v/>
      </c>
      <c r="L1838" t="e">
        <f>IFERROR(INDEX(Teams!A:E,MATCH(Schedule!F1838,Teams!E:E,0),1),INDEX(Teams!G:K,MATCH(Schedule!F1838,Teams!K:K,0),1))</f>
        <v>#N/A</v>
      </c>
      <c r="M1838" t="e">
        <f>IFERROR(INDEX(Teams!A:E,MATCH(Schedule!H1838,Teams!E:E,0),1),INDEX(Teams!G:K,MATCH(Schedule!H1838,Teams!K:K,0),1))</f>
        <v>#N/A</v>
      </c>
    </row>
    <row r="1839" spans="1:13">
      <c r="A1839">
        <v>1838</v>
      </c>
      <c r="B1839" t="e">
        <f t="shared" si="56"/>
        <v>#N/A</v>
      </c>
      <c r="C1839" s="38">
        <v>36393</v>
      </c>
      <c r="D1839" t="s">
        <v>124</v>
      </c>
      <c r="E1839" t="s">
        <v>1813</v>
      </c>
      <c r="J1839" t="str">
        <f t="shared" si="57"/>
        <v/>
      </c>
      <c r="L1839" t="e">
        <f>IFERROR(INDEX(Teams!A:E,MATCH(Schedule!F1839,Teams!E:E,0),1),INDEX(Teams!G:K,MATCH(Schedule!F1839,Teams!K:K,0),1))</f>
        <v>#N/A</v>
      </c>
      <c r="M1839" t="e">
        <f>IFERROR(INDEX(Teams!A:E,MATCH(Schedule!H1839,Teams!E:E,0),1),INDEX(Teams!G:K,MATCH(Schedule!H1839,Teams!K:K,0),1))</f>
        <v>#N/A</v>
      </c>
    </row>
    <row r="1840" spans="1:13">
      <c r="A1840">
        <v>1839</v>
      </c>
      <c r="B1840" t="e">
        <f t="shared" si="56"/>
        <v>#N/A</v>
      </c>
      <c r="C1840" s="38">
        <v>36393</v>
      </c>
      <c r="D1840" t="s">
        <v>10</v>
      </c>
      <c r="E1840" t="s">
        <v>1814</v>
      </c>
      <c r="J1840" t="str">
        <f t="shared" si="57"/>
        <v/>
      </c>
      <c r="L1840" t="e">
        <f>IFERROR(INDEX(Teams!A:E,MATCH(Schedule!F1840,Teams!E:E,0),1),INDEX(Teams!G:K,MATCH(Schedule!F1840,Teams!K:K,0),1))</f>
        <v>#N/A</v>
      </c>
      <c r="M1840" t="e">
        <f>IFERROR(INDEX(Teams!A:E,MATCH(Schedule!H1840,Teams!E:E,0),1),INDEX(Teams!G:K,MATCH(Schedule!H1840,Teams!K:K,0),1))</f>
        <v>#N/A</v>
      </c>
    </row>
    <row r="1841" spans="1:13">
      <c r="A1841">
        <v>1840</v>
      </c>
      <c r="B1841" t="e">
        <f t="shared" si="56"/>
        <v>#N/A</v>
      </c>
      <c r="C1841" s="38">
        <v>36393</v>
      </c>
      <c r="D1841" t="s">
        <v>10</v>
      </c>
      <c r="E1841" t="s">
        <v>1815</v>
      </c>
      <c r="J1841" t="str">
        <f t="shared" si="57"/>
        <v/>
      </c>
      <c r="L1841" t="e">
        <f>IFERROR(INDEX(Teams!A:E,MATCH(Schedule!F1841,Teams!E:E,0),1),INDEX(Teams!G:K,MATCH(Schedule!F1841,Teams!K:K,0),1))</f>
        <v>#N/A</v>
      </c>
      <c r="M1841" t="e">
        <f>IFERROR(INDEX(Teams!A:E,MATCH(Schedule!H1841,Teams!E:E,0),1),INDEX(Teams!G:K,MATCH(Schedule!H1841,Teams!K:K,0),1))</f>
        <v>#N/A</v>
      </c>
    </row>
    <row r="1842" spans="1:13">
      <c r="A1842">
        <v>1841</v>
      </c>
      <c r="B1842" t="e">
        <f t="shared" si="56"/>
        <v>#N/A</v>
      </c>
      <c r="C1842" s="38">
        <v>36394</v>
      </c>
      <c r="D1842" t="s">
        <v>6</v>
      </c>
      <c r="E1842" t="s">
        <v>1816</v>
      </c>
      <c r="J1842" t="str">
        <f t="shared" si="57"/>
        <v/>
      </c>
      <c r="L1842" t="e">
        <f>IFERROR(INDEX(Teams!A:E,MATCH(Schedule!F1842,Teams!E:E,0),1),INDEX(Teams!G:K,MATCH(Schedule!F1842,Teams!K:K,0),1))</f>
        <v>#N/A</v>
      </c>
      <c r="M1842" t="e">
        <f>IFERROR(INDEX(Teams!A:E,MATCH(Schedule!H1842,Teams!E:E,0),1),INDEX(Teams!G:K,MATCH(Schedule!H1842,Teams!K:K,0),1))</f>
        <v>#N/A</v>
      </c>
    </row>
    <row r="1843" spans="1:13">
      <c r="A1843">
        <v>1842</v>
      </c>
      <c r="B1843" t="e">
        <f t="shared" si="56"/>
        <v>#N/A</v>
      </c>
      <c r="C1843" s="38">
        <v>36394</v>
      </c>
      <c r="D1843" t="s">
        <v>10</v>
      </c>
      <c r="E1843" t="s">
        <v>1817</v>
      </c>
      <c r="J1843" t="str">
        <f t="shared" si="57"/>
        <v/>
      </c>
      <c r="L1843" t="e">
        <f>IFERROR(INDEX(Teams!A:E,MATCH(Schedule!F1843,Teams!E:E,0),1),INDEX(Teams!G:K,MATCH(Schedule!F1843,Teams!K:K,0),1))</f>
        <v>#N/A</v>
      </c>
      <c r="M1843" t="e">
        <f>IFERROR(INDEX(Teams!A:E,MATCH(Schedule!H1843,Teams!E:E,0),1),INDEX(Teams!G:K,MATCH(Schedule!H1843,Teams!K:K,0),1))</f>
        <v>#N/A</v>
      </c>
    </row>
    <row r="1844" spans="1:13">
      <c r="A1844">
        <v>1843</v>
      </c>
      <c r="B1844" t="e">
        <f t="shared" si="56"/>
        <v>#N/A</v>
      </c>
      <c r="C1844" s="38">
        <v>36394</v>
      </c>
      <c r="D1844" t="s">
        <v>4</v>
      </c>
      <c r="E1844" t="s">
        <v>1818</v>
      </c>
      <c r="J1844" t="str">
        <f t="shared" si="57"/>
        <v/>
      </c>
      <c r="L1844" t="e">
        <f>IFERROR(INDEX(Teams!A:E,MATCH(Schedule!F1844,Teams!E:E,0),1),INDEX(Teams!G:K,MATCH(Schedule!F1844,Teams!K:K,0),1))</f>
        <v>#N/A</v>
      </c>
      <c r="M1844" t="e">
        <f>IFERROR(INDEX(Teams!A:E,MATCH(Schedule!H1844,Teams!E:E,0),1),INDEX(Teams!G:K,MATCH(Schedule!H1844,Teams!K:K,0),1))</f>
        <v>#N/A</v>
      </c>
    </row>
    <row r="1845" spans="1:13">
      <c r="A1845">
        <v>1844</v>
      </c>
      <c r="B1845" t="e">
        <f t="shared" si="56"/>
        <v>#N/A</v>
      </c>
      <c r="C1845" s="38">
        <v>36394</v>
      </c>
      <c r="D1845" t="s">
        <v>25</v>
      </c>
      <c r="E1845" t="s">
        <v>1819</v>
      </c>
      <c r="J1845" t="str">
        <f t="shared" si="57"/>
        <v/>
      </c>
      <c r="L1845" t="e">
        <f>IFERROR(INDEX(Teams!A:E,MATCH(Schedule!F1845,Teams!E:E,0),1),INDEX(Teams!G:K,MATCH(Schedule!F1845,Teams!K:K,0),1))</f>
        <v>#N/A</v>
      </c>
      <c r="M1845" t="e">
        <f>IFERROR(INDEX(Teams!A:E,MATCH(Schedule!H1845,Teams!E:E,0),1),INDEX(Teams!G:K,MATCH(Schedule!H1845,Teams!K:K,0),1))</f>
        <v>#N/A</v>
      </c>
    </row>
    <row r="1846" spans="1:13">
      <c r="A1846">
        <v>1845</v>
      </c>
      <c r="B1846" t="e">
        <f t="shared" si="56"/>
        <v>#N/A</v>
      </c>
      <c r="C1846" s="38">
        <v>36394</v>
      </c>
      <c r="D1846" t="s">
        <v>68</v>
      </c>
      <c r="E1846" t="s">
        <v>1820</v>
      </c>
      <c r="J1846" t="str">
        <f t="shared" si="57"/>
        <v/>
      </c>
      <c r="L1846" t="e">
        <f>IFERROR(INDEX(Teams!A:E,MATCH(Schedule!F1846,Teams!E:E,0),1),INDEX(Teams!G:K,MATCH(Schedule!F1846,Teams!K:K,0),1))</f>
        <v>#N/A</v>
      </c>
      <c r="M1846" t="e">
        <f>IFERROR(INDEX(Teams!A:E,MATCH(Schedule!H1846,Teams!E:E,0),1),INDEX(Teams!G:K,MATCH(Schedule!H1846,Teams!K:K,0),1))</f>
        <v>#N/A</v>
      </c>
    </row>
    <row r="1847" spans="1:13">
      <c r="A1847">
        <v>1846</v>
      </c>
      <c r="B1847" t="e">
        <f t="shared" si="56"/>
        <v>#N/A</v>
      </c>
      <c r="C1847" s="38">
        <v>36394</v>
      </c>
      <c r="D1847" t="s">
        <v>29</v>
      </c>
      <c r="E1847" t="s">
        <v>417</v>
      </c>
      <c r="J1847" t="str">
        <f t="shared" si="57"/>
        <v/>
      </c>
      <c r="L1847" t="e">
        <f>IFERROR(INDEX(Teams!A:E,MATCH(Schedule!F1847,Teams!E:E,0),1),INDEX(Teams!G:K,MATCH(Schedule!F1847,Teams!K:K,0),1))</f>
        <v>#N/A</v>
      </c>
      <c r="M1847" t="e">
        <f>IFERROR(INDEX(Teams!A:E,MATCH(Schedule!H1847,Teams!E:E,0),1),INDEX(Teams!G:K,MATCH(Schedule!H1847,Teams!K:K,0),1))</f>
        <v>#N/A</v>
      </c>
    </row>
    <row r="1848" spans="1:13">
      <c r="A1848">
        <v>1847</v>
      </c>
      <c r="B1848" t="e">
        <f t="shared" si="56"/>
        <v>#N/A</v>
      </c>
      <c r="C1848" s="38">
        <v>36394</v>
      </c>
      <c r="D1848" t="s">
        <v>8</v>
      </c>
      <c r="E1848" t="s">
        <v>1821</v>
      </c>
      <c r="J1848" t="str">
        <f t="shared" si="57"/>
        <v/>
      </c>
      <c r="L1848" t="e">
        <f>IFERROR(INDEX(Teams!A:E,MATCH(Schedule!F1848,Teams!E:E,0),1),INDEX(Teams!G:K,MATCH(Schedule!F1848,Teams!K:K,0),1))</f>
        <v>#N/A</v>
      </c>
      <c r="M1848" t="e">
        <f>IFERROR(INDEX(Teams!A:E,MATCH(Schedule!H1848,Teams!E:E,0),1),INDEX(Teams!G:K,MATCH(Schedule!H1848,Teams!K:K,0),1))</f>
        <v>#N/A</v>
      </c>
    </row>
    <row r="1849" spans="1:13">
      <c r="A1849">
        <v>1848</v>
      </c>
      <c r="B1849" t="e">
        <f t="shared" si="56"/>
        <v>#N/A</v>
      </c>
      <c r="C1849" s="38">
        <v>36394</v>
      </c>
      <c r="D1849" t="s">
        <v>12</v>
      </c>
      <c r="E1849" t="s">
        <v>1822</v>
      </c>
      <c r="J1849" t="str">
        <f t="shared" si="57"/>
        <v/>
      </c>
      <c r="L1849" t="e">
        <f>IFERROR(INDEX(Teams!A:E,MATCH(Schedule!F1849,Teams!E:E,0),1),INDEX(Teams!G:K,MATCH(Schedule!F1849,Teams!K:K,0),1))</f>
        <v>#N/A</v>
      </c>
      <c r="M1849" t="e">
        <f>IFERROR(INDEX(Teams!A:E,MATCH(Schedule!H1849,Teams!E:E,0),1),INDEX(Teams!G:K,MATCH(Schedule!H1849,Teams!K:K,0),1))</f>
        <v>#N/A</v>
      </c>
    </row>
    <row r="1850" spans="1:13">
      <c r="A1850">
        <v>1849</v>
      </c>
      <c r="B1850" t="e">
        <f t="shared" si="56"/>
        <v>#N/A</v>
      </c>
      <c r="C1850" s="38">
        <v>36394</v>
      </c>
      <c r="D1850" t="s">
        <v>122</v>
      </c>
      <c r="E1850" t="s">
        <v>1823</v>
      </c>
      <c r="J1850" t="str">
        <f t="shared" si="57"/>
        <v/>
      </c>
      <c r="L1850" t="e">
        <f>IFERROR(INDEX(Teams!A:E,MATCH(Schedule!F1850,Teams!E:E,0),1),INDEX(Teams!G:K,MATCH(Schedule!F1850,Teams!K:K,0),1))</f>
        <v>#N/A</v>
      </c>
      <c r="M1850" t="e">
        <f>IFERROR(INDEX(Teams!A:E,MATCH(Schedule!H1850,Teams!E:E,0),1),INDEX(Teams!G:K,MATCH(Schedule!H1850,Teams!K:K,0),1))</f>
        <v>#N/A</v>
      </c>
    </row>
    <row r="1851" spans="1:13">
      <c r="A1851">
        <v>1850</v>
      </c>
      <c r="B1851" t="e">
        <f t="shared" si="56"/>
        <v>#N/A</v>
      </c>
      <c r="C1851" s="38">
        <v>36394</v>
      </c>
      <c r="D1851" t="s">
        <v>120</v>
      </c>
      <c r="E1851" t="s">
        <v>1824</v>
      </c>
      <c r="J1851" t="str">
        <f t="shared" si="57"/>
        <v/>
      </c>
      <c r="L1851" t="e">
        <f>IFERROR(INDEX(Teams!A:E,MATCH(Schedule!F1851,Teams!E:E,0),1),INDEX(Teams!G:K,MATCH(Schedule!F1851,Teams!K:K,0),1))</f>
        <v>#N/A</v>
      </c>
      <c r="M1851" t="e">
        <f>IFERROR(INDEX(Teams!A:E,MATCH(Schedule!H1851,Teams!E:E,0),1),INDEX(Teams!G:K,MATCH(Schedule!H1851,Teams!K:K,0),1))</f>
        <v>#N/A</v>
      </c>
    </row>
    <row r="1852" spans="1:13">
      <c r="A1852">
        <v>1851</v>
      </c>
      <c r="B1852" t="e">
        <f t="shared" si="56"/>
        <v>#N/A</v>
      </c>
      <c r="C1852" s="38">
        <v>36394</v>
      </c>
      <c r="D1852" t="s">
        <v>14</v>
      </c>
      <c r="E1852" t="s">
        <v>1825</v>
      </c>
      <c r="J1852" t="str">
        <f t="shared" si="57"/>
        <v/>
      </c>
      <c r="L1852" t="e">
        <f>IFERROR(INDEX(Teams!A:E,MATCH(Schedule!F1852,Teams!E:E,0),1),INDEX(Teams!G:K,MATCH(Schedule!F1852,Teams!K:K,0),1))</f>
        <v>#N/A</v>
      </c>
      <c r="M1852" t="e">
        <f>IFERROR(INDEX(Teams!A:E,MATCH(Schedule!H1852,Teams!E:E,0),1),INDEX(Teams!G:K,MATCH(Schedule!H1852,Teams!K:K,0),1))</f>
        <v>#N/A</v>
      </c>
    </row>
    <row r="1853" spans="1:13">
      <c r="A1853">
        <v>1852</v>
      </c>
      <c r="B1853" t="e">
        <f t="shared" si="56"/>
        <v>#N/A</v>
      </c>
      <c r="C1853" s="38">
        <v>36394</v>
      </c>
      <c r="D1853" t="s">
        <v>22</v>
      </c>
      <c r="E1853" t="s">
        <v>1826</v>
      </c>
      <c r="J1853" t="str">
        <f t="shared" si="57"/>
        <v/>
      </c>
      <c r="L1853" t="e">
        <f>IFERROR(INDEX(Teams!A:E,MATCH(Schedule!F1853,Teams!E:E,0),1),INDEX(Teams!G:K,MATCH(Schedule!F1853,Teams!K:K,0),1))</f>
        <v>#N/A</v>
      </c>
      <c r="M1853" t="e">
        <f>IFERROR(INDEX(Teams!A:E,MATCH(Schedule!H1853,Teams!E:E,0),1),INDEX(Teams!G:K,MATCH(Schedule!H1853,Teams!K:K,0),1))</f>
        <v>#N/A</v>
      </c>
    </row>
    <row r="1854" spans="1:13">
      <c r="A1854">
        <v>1853</v>
      </c>
      <c r="B1854" t="e">
        <f t="shared" si="56"/>
        <v>#N/A</v>
      </c>
      <c r="C1854" s="38">
        <v>36394</v>
      </c>
      <c r="D1854" t="s">
        <v>170</v>
      </c>
      <c r="E1854" t="s">
        <v>1827</v>
      </c>
      <c r="J1854" t="str">
        <f t="shared" si="57"/>
        <v/>
      </c>
      <c r="L1854" t="e">
        <f>IFERROR(INDEX(Teams!A:E,MATCH(Schedule!F1854,Teams!E:E,0),1),INDEX(Teams!G:K,MATCH(Schedule!F1854,Teams!K:K,0),1))</f>
        <v>#N/A</v>
      </c>
      <c r="M1854" t="e">
        <f>IFERROR(INDEX(Teams!A:E,MATCH(Schedule!H1854,Teams!E:E,0),1),INDEX(Teams!G:K,MATCH(Schedule!H1854,Teams!K:K,0),1))</f>
        <v>#N/A</v>
      </c>
    </row>
    <row r="1855" spans="1:13">
      <c r="A1855">
        <v>1854</v>
      </c>
      <c r="B1855" t="e">
        <f t="shared" si="56"/>
        <v>#N/A</v>
      </c>
      <c r="C1855" s="38">
        <v>36394</v>
      </c>
      <c r="D1855" t="s">
        <v>124</v>
      </c>
      <c r="E1855" t="s">
        <v>1828</v>
      </c>
      <c r="J1855" t="str">
        <f t="shared" si="57"/>
        <v/>
      </c>
      <c r="L1855" t="e">
        <f>IFERROR(INDEX(Teams!A:E,MATCH(Schedule!F1855,Teams!E:E,0),1),INDEX(Teams!G:K,MATCH(Schedule!F1855,Teams!K:K,0),1))</f>
        <v>#N/A</v>
      </c>
      <c r="M1855" t="e">
        <f>IFERROR(INDEX(Teams!A:E,MATCH(Schedule!H1855,Teams!E:E,0),1),INDEX(Teams!G:K,MATCH(Schedule!H1855,Teams!K:K,0),1))</f>
        <v>#N/A</v>
      </c>
    </row>
    <row r="1856" spans="1:13">
      <c r="A1856">
        <v>1855</v>
      </c>
      <c r="B1856" t="e">
        <f t="shared" si="56"/>
        <v>#N/A</v>
      </c>
      <c r="C1856" s="38">
        <v>36394</v>
      </c>
      <c r="D1856" t="s">
        <v>124</v>
      </c>
      <c r="E1856" t="s">
        <v>1829</v>
      </c>
      <c r="J1856" t="str">
        <f t="shared" si="57"/>
        <v/>
      </c>
      <c r="L1856" t="e">
        <f>IFERROR(INDEX(Teams!A:E,MATCH(Schedule!F1856,Teams!E:E,0),1),INDEX(Teams!G:K,MATCH(Schedule!F1856,Teams!K:K,0),1))</f>
        <v>#N/A</v>
      </c>
      <c r="M1856" t="e">
        <f>IFERROR(INDEX(Teams!A:E,MATCH(Schedule!H1856,Teams!E:E,0),1),INDEX(Teams!G:K,MATCH(Schedule!H1856,Teams!K:K,0),1))</f>
        <v>#N/A</v>
      </c>
    </row>
    <row r="1857" spans="1:13">
      <c r="A1857">
        <v>1856</v>
      </c>
      <c r="B1857" t="e">
        <f t="shared" si="56"/>
        <v>#N/A</v>
      </c>
      <c r="C1857" s="38">
        <v>36395</v>
      </c>
      <c r="D1857" t="s">
        <v>2</v>
      </c>
      <c r="E1857" t="s">
        <v>1830</v>
      </c>
      <c r="J1857" t="str">
        <f t="shared" si="57"/>
        <v/>
      </c>
      <c r="L1857" t="e">
        <f>IFERROR(INDEX(Teams!A:E,MATCH(Schedule!F1857,Teams!E:E,0),1),INDEX(Teams!G:K,MATCH(Schedule!F1857,Teams!K:K,0),1))</f>
        <v>#N/A</v>
      </c>
      <c r="M1857" t="e">
        <f>IFERROR(INDEX(Teams!A:E,MATCH(Schedule!H1857,Teams!E:E,0),1),INDEX(Teams!G:K,MATCH(Schedule!H1857,Teams!K:K,0),1))</f>
        <v>#N/A</v>
      </c>
    </row>
    <row r="1858" spans="1:13">
      <c r="A1858">
        <v>1857</v>
      </c>
      <c r="B1858" t="e">
        <f t="shared" si="56"/>
        <v>#N/A</v>
      </c>
      <c r="C1858" s="38">
        <v>36395</v>
      </c>
      <c r="D1858" t="s">
        <v>29</v>
      </c>
      <c r="E1858" t="s">
        <v>1831</v>
      </c>
      <c r="J1858" t="str">
        <f t="shared" si="57"/>
        <v/>
      </c>
      <c r="L1858" t="e">
        <f>IFERROR(INDEX(Teams!A:E,MATCH(Schedule!F1858,Teams!E:E,0),1),INDEX(Teams!G:K,MATCH(Schedule!F1858,Teams!K:K,0),1))</f>
        <v>#N/A</v>
      </c>
      <c r="M1858" t="e">
        <f>IFERROR(INDEX(Teams!A:E,MATCH(Schedule!H1858,Teams!E:E,0),1),INDEX(Teams!G:K,MATCH(Schedule!H1858,Teams!K:K,0),1))</f>
        <v>#N/A</v>
      </c>
    </row>
    <row r="1859" spans="1:13">
      <c r="A1859">
        <v>1858</v>
      </c>
      <c r="B1859" t="e">
        <f t="shared" ref="B1859:B1922" si="58">TEXT(C1859,"yyyymmdd")&amp;"_"&amp;L1859&amp;"@"&amp;M1859</f>
        <v>#N/A</v>
      </c>
      <c r="C1859" s="38">
        <v>36395</v>
      </c>
      <c r="D1859" t="s">
        <v>68</v>
      </c>
      <c r="E1859" t="s">
        <v>1832</v>
      </c>
      <c r="J1859" t="str">
        <f t="shared" ref="J1859:J1922" si="59">IF(I1859&gt;G1859,"W",IF(I1859=G1859,"","L"))</f>
        <v/>
      </c>
      <c r="L1859" t="e">
        <f>IFERROR(INDEX(Teams!A:E,MATCH(Schedule!F1859,Teams!E:E,0),1),INDEX(Teams!G:K,MATCH(Schedule!F1859,Teams!K:K,0),1))</f>
        <v>#N/A</v>
      </c>
      <c r="M1859" t="e">
        <f>IFERROR(INDEX(Teams!A:E,MATCH(Schedule!H1859,Teams!E:E,0),1),INDEX(Teams!G:K,MATCH(Schedule!H1859,Teams!K:K,0),1))</f>
        <v>#N/A</v>
      </c>
    </row>
    <row r="1860" spans="1:13">
      <c r="A1860">
        <v>1859</v>
      </c>
      <c r="B1860" t="e">
        <f t="shared" si="58"/>
        <v>#N/A</v>
      </c>
      <c r="C1860" s="38">
        <v>36395</v>
      </c>
      <c r="D1860" t="s">
        <v>4</v>
      </c>
      <c r="E1860" t="s">
        <v>1833</v>
      </c>
      <c r="J1860" t="str">
        <f t="shared" si="59"/>
        <v/>
      </c>
      <c r="L1860" t="e">
        <f>IFERROR(INDEX(Teams!A:E,MATCH(Schedule!F1860,Teams!E:E,0),1),INDEX(Teams!G:K,MATCH(Schedule!F1860,Teams!K:K,0),1))</f>
        <v>#N/A</v>
      </c>
      <c r="M1860" t="e">
        <f>IFERROR(INDEX(Teams!A:E,MATCH(Schedule!H1860,Teams!E:E,0),1),INDEX(Teams!G:K,MATCH(Schedule!H1860,Teams!K:K,0),1))</f>
        <v>#N/A</v>
      </c>
    </row>
    <row r="1861" spans="1:13">
      <c r="A1861">
        <v>1860</v>
      </c>
      <c r="B1861" t="e">
        <f t="shared" si="58"/>
        <v>#N/A</v>
      </c>
      <c r="C1861" s="38">
        <v>36395</v>
      </c>
      <c r="D1861" t="s">
        <v>25</v>
      </c>
      <c r="E1861" t="s">
        <v>1834</v>
      </c>
      <c r="J1861" t="str">
        <f t="shared" si="59"/>
        <v/>
      </c>
      <c r="L1861" t="e">
        <f>IFERROR(INDEX(Teams!A:E,MATCH(Schedule!F1861,Teams!E:E,0),1),INDEX(Teams!G:K,MATCH(Schedule!F1861,Teams!K:K,0),1))</f>
        <v>#N/A</v>
      </c>
      <c r="M1861" t="e">
        <f>IFERROR(INDEX(Teams!A:E,MATCH(Schedule!H1861,Teams!E:E,0),1),INDEX(Teams!G:K,MATCH(Schedule!H1861,Teams!K:K,0),1))</f>
        <v>#N/A</v>
      </c>
    </row>
    <row r="1862" spans="1:13">
      <c r="A1862">
        <v>1861</v>
      </c>
      <c r="B1862" t="e">
        <f t="shared" si="58"/>
        <v>#N/A</v>
      </c>
      <c r="C1862" s="38">
        <v>36395</v>
      </c>
      <c r="D1862" t="s">
        <v>6</v>
      </c>
      <c r="E1862" t="s">
        <v>1835</v>
      </c>
      <c r="J1862" t="str">
        <f t="shared" si="59"/>
        <v/>
      </c>
      <c r="L1862" t="e">
        <f>IFERROR(INDEX(Teams!A:E,MATCH(Schedule!F1862,Teams!E:E,0),1),INDEX(Teams!G:K,MATCH(Schedule!F1862,Teams!K:K,0),1))</f>
        <v>#N/A</v>
      </c>
      <c r="M1862" t="e">
        <f>IFERROR(INDEX(Teams!A:E,MATCH(Schedule!H1862,Teams!E:E,0),1),INDEX(Teams!G:K,MATCH(Schedule!H1862,Teams!K:K,0),1))</f>
        <v>#N/A</v>
      </c>
    </row>
    <row r="1863" spans="1:13">
      <c r="A1863">
        <v>1862</v>
      </c>
      <c r="B1863" t="e">
        <f t="shared" si="58"/>
        <v>#N/A</v>
      </c>
      <c r="C1863" s="38">
        <v>36395</v>
      </c>
      <c r="D1863" t="s">
        <v>8</v>
      </c>
      <c r="E1863" t="s">
        <v>1836</v>
      </c>
      <c r="J1863" t="str">
        <f t="shared" si="59"/>
        <v/>
      </c>
      <c r="L1863" t="e">
        <f>IFERROR(INDEX(Teams!A:E,MATCH(Schedule!F1863,Teams!E:E,0),1),INDEX(Teams!G:K,MATCH(Schedule!F1863,Teams!K:K,0),1))</f>
        <v>#N/A</v>
      </c>
      <c r="M1863" t="e">
        <f>IFERROR(INDEX(Teams!A:E,MATCH(Schedule!H1863,Teams!E:E,0),1),INDEX(Teams!G:K,MATCH(Schedule!H1863,Teams!K:K,0),1))</f>
        <v>#N/A</v>
      </c>
    </row>
    <row r="1864" spans="1:13">
      <c r="A1864">
        <v>1863</v>
      </c>
      <c r="B1864" t="e">
        <f t="shared" si="58"/>
        <v>#N/A</v>
      </c>
      <c r="C1864" s="38">
        <v>36395</v>
      </c>
      <c r="D1864" t="s">
        <v>12</v>
      </c>
      <c r="E1864" t="s">
        <v>1837</v>
      </c>
      <c r="J1864" t="str">
        <f t="shared" si="59"/>
        <v/>
      </c>
      <c r="L1864" t="e">
        <f>IFERROR(INDEX(Teams!A:E,MATCH(Schedule!F1864,Teams!E:E,0),1),INDEX(Teams!G:K,MATCH(Schedule!F1864,Teams!K:K,0),1))</f>
        <v>#N/A</v>
      </c>
      <c r="M1864" t="e">
        <f>IFERROR(INDEX(Teams!A:E,MATCH(Schedule!H1864,Teams!E:E,0),1),INDEX(Teams!G:K,MATCH(Schedule!H1864,Teams!K:K,0),1))</f>
        <v>#N/A</v>
      </c>
    </row>
    <row r="1865" spans="1:13">
      <c r="A1865">
        <v>1864</v>
      </c>
      <c r="B1865" t="e">
        <f t="shared" si="58"/>
        <v>#N/A</v>
      </c>
      <c r="C1865" s="38">
        <v>36395</v>
      </c>
      <c r="D1865" t="s">
        <v>22</v>
      </c>
      <c r="E1865" t="s">
        <v>1838</v>
      </c>
      <c r="J1865" t="str">
        <f t="shared" si="59"/>
        <v/>
      </c>
      <c r="L1865" t="e">
        <f>IFERROR(INDEX(Teams!A:E,MATCH(Schedule!F1865,Teams!E:E,0),1),INDEX(Teams!G:K,MATCH(Schedule!F1865,Teams!K:K,0),1))</f>
        <v>#N/A</v>
      </c>
      <c r="M1865" t="e">
        <f>IFERROR(INDEX(Teams!A:E,MATCH(Schedule!H1865,Teams!E:E,0),1),INDEX(Teams!G:K,MATCH(Schedule!H1865,Teams!K:K,0),1))</f>
        <v>#N/A</v>
      </c>
    </row>
    <row r="1866" spans="1:13">
      <c r="A1866">
        <v>1865</v>
      </c>
      <c r="B1866" t="e">
        <f t="shared" si="58"/>
        <v>#N/A</v>
      </c>
      <c r="C1866" s="38">
        <v>36395</v>
      </c>
      <c r="D1866" t="s">
        <v>124</v>
      </c>
      <c r="E1866" t="s">
        <v>1839</v>
      </c>
      <c r="J1866" t="str">
        <f t="shared" si="59"/>
        <v/>
      </c>
      <c r="L1866" t="e">
        <f>IFERROR(INDEX(Teams!A:E,MATCH(Schedule!F1866,Teams!E:E,0),1),INDEX(Teams!G:K,MATCH(Schedule!F1866,Teams!K:K,0),1))</f>
        <v>#N/A</v>
      </c>
      <c r="M1866" t="e">
        <f>IFERROR(INDEX(Teams!A:E,MATCH(Schedule!H1866,Teams!E:E,0),1),INDEX(Teams!G:K,MATCH(Schedule!H1866,Teams!K:K,0),1))</f>
        <v>#N/A</v>
      </c>
    </row>
    <row r="1867" spans="1:13">
      <c r="A1867">
        <v>1866</v>
      </c>
      <c r="B1867" t="e">
        <f t="shared" si="58"/>
        <v>#N/A</v>
      </c>
      <c r="C1867" s="38">
        <v>36395</v>
      </c>
      <c r="D1867" t="s">
        <v>170</v>
      </c>
      <c r="E1867" t="s">
        <v>1840</v>
      </c>
      <c r="J1867" t="str">
        <f t="shared" si="59"/>
        <v/>
      </c>
      <c r="L1867" t="e">
        <f>IFERROR(INDEX(Teams!A:E,MATCH(Schedule!F1867,Teams!E:E,0),1),INDEX(Teams!G:K,MATCH(Schedule!F1867,Teams!K:K,0),1))</f>
        <v>#N/A</v>
      </c>
      <c r="M1867" t="e">
        <f>IFERROR(INDEX(Teams!A:E,MATCH(Schedule!H1867,Teams!E:E,0),1),INDEX(Teams!G:K,MATCH(Schedule!H1867,Teams!K:K,0),1))</f>
        <v>#N/A</v>
      </c>
    </row>
    <row r="1868" spans="1:13">
      <c r="A1868">
        <v>1867</v>
      </c>
      <c r="B1868" t="e">
        <f t="shared" si="58"/>
        <v>#N/A</v>
      </c>
      <c r="C1868" s="38">
        <v>36395</v>
      </c>
      <c r="D1868" t="s">
        <v>120</v>
      </c>
      <c r="E1868" t="s">
        <v>1841</v>
      </c>
      <c r="J1868" t="str">
        <f t="shared" si="59"/>
        <v/>
      </c>
      <c r="L1868" t="e">
        <f>IFERROR(INDEX(Teams!A:E,MATCH(Schedule!F1868,Teams!E:E,0),1),INDEX(Teams!G:K,MATCH(Schedule!F1868,Teams!K:K,0),1))</f>
        <v>#N/A</v>
      </c>
      <c r="M1868" t="e">
        <f>IFERROR(INDEX(Teams!A:E,MATCH(Schedule!H1868,Teams!E:E,0),1),INDEX(Teams!G:K,MATCH(Schedule!H1868,Teams!K:K,0),1))</f>
        <v>#N/A</v>
      </c>
    </row>
    <row r="1869" spans="1:13">
      <c r="A1869">
        <v>1868</v>
      </c>
      <c r="B1869" t="e">
        <f t="shared" si="58"/>
        <v>#N/A</v>
      </c>
      <c r="C1869" s="38">
        <v>36395</v>
      </c>
      <c r="D1869" t="s">
        <v>60</v>
      </c>
      <c r="E1869" t="s">
        <v>1842</v>
      </c>
      <c r="J1869" t="str">
        <f t="shared" si="59"/>
        <v/>
      </c>
      <c r="L1869" t="e">
        <f>IFERROR(INDEX(Teams!A:E,MATCH(Schedule!F1869,Teams!E:E,0),1),INDEX(Teams!G:K,MATCH(Schedule!F1869,Teams!K:K,0),1))</f>
        <v>#N/A</v>
      </c>
      <c r="M1869" t="e">
        <f>IFERROR(INDEX(Teams!A:E,MATCH(Schedule!H1869,Teams!E:E,0),1),INDEX(Teams!G:K,MATCH(Schedule!H1869,Teams!K:K,0),1))</f>
        <v>#N/A</v>
      </c>
    </row>
    <row r="1870" spans="1:13">
      <c r="A1870">
        <v>1869</v>
      </c>
      <c r="B1870" t="e">
        <f t="shared" si="58"/>
        <v>#N/A</v>
      </c>
      <c r="C1870" s="38">
        <v>36396</v>
      </c>
      <c r="D1870" t="s">
        <v>2</v>
      </c>
      <c r="E1870" t="s">
        <v>1843</v>
      </c>
      <c r="J1870" t="str">
        <f t="shared" si="59"/>
        <v/>
      </c>
      <c r="L1870" t="e">
        <f>IFERROR(INDEX(Teams!A:E,MATCH(Schedule!F1870,Teams!E:E,0),1),INDEX(Teams!G:K,MATCH(Schedule!F1870,Teams!K:K,0),1))</f>
        <v>#N/A</v>
      </c>
      <c r="M1870" t="e">
        <f>IFERROR(INDEX(Teams!A:E,MATCH(Schedule!H1870,Teams!E:E,0),1),INDEX(Teams!G:K,MATCH(Schedule!H1870,Teams!K:K,0),1))</f>
        <v>#N/A</v>
      </c>
    </row>
    <row r="1871" spans="1:13">
      <c r="A1871">
        <v>1870</v>
      </c>
      <c r="B1871" t="e">
        <f t="shared" si="58"/>
        <v>#N/A</v>
      </c>
      <c r="C1871" s="38">
        <v>36396</v>
      </c>
      <c r="D1871" t="s">
        <v>29</v>
      </c>
      <c r="E1871" t="s">
        <v>1844</v>
      </c>
      <c r="J1871" t="str">
        <f t="shared" si="59"/>
        <v/>
      </c>
      <c r="L1871" t="e">
        <f>IFERROR(INDEX(Teams!A:E,MATCH(Schedule!F1871,Teams!E:E,0),1),INDEX(Teams!G:K,MATCH(Schedule!F1871,Teams!K:K,0),1))</f>
        <v>#N/A</v>
      </c>
      <c r="M1871" t="e">
        <f>IFERROR(INDEX(Teams!A:E,MATCH(Schedule!H1871,Teams!E:E,0),1),INDEX(Teams!G:K,MATCH(Schedule!H1871,Teams!K:K,0),1))</f>
        <v>#N/A</v>
      </c>
    </row>
    <row r="1872" spans="1:13">
      <c r="A1872">
        <v>1871</v>
      </c>
      <c r="B1872" t="e">
        <f t="shared" si="58"/>
        <v>#N/A</v>
      </c>
      <c r="C1872" s="38">
        <v>36396</v>
      </c>
      <c r="D1872" t="s">
        <v>68</v>
      </c>
      <c r="E1872" t="s">
        <v>1845</v>
      </c>
      <c r="J1872" t="str">
        <f t="shared" si="59"/>
        <v/>
      </c>
      <c r="L1872" t="e">
        <f>IFERROR(INDEX(Teams!A:E,MATCH(Schedule!F1872,Teams!E:E,0),1),INDEX(Teams!G:K,MATCH(Schedule!F1872,Teams!K:K,0),1))</f>
        <v>#N/A</v>
      </c>
      <c r="M1872" t="e">
        <f>IFERROR(INDEX(Teams!A:E,MATCH(Schedule!H1872,Teams!E:E,0),1),INDEX(Teams!G:K,MATCH(Schedule!H1872,Teams!K:K,0),1))</f>
        <v>#N/A</v>
      </c>
    </row>
    <row r="1873" spans="1:13">
      <c r="A1873">
        <v>1872</v>
      </c>
      <c r="B1873" t="e">
        <f t="shared" si="58"/>
        <v>#N/A</v>
      </c>
      <c r="C1873" s="38">
        <v>36396</v>
      </c>
      <c r="D1873" t="s">
        <v>8</v>
      </c>
      <c r="E1873" t="s">
        <v>1846</v>
      </c>
      <c r="J1873" t="str">
        <f t="shared" si="59"/>
        <v/>
      </c>
      <c r="L1873" t="e">
        <f>IFERROR(INDEX(Teams!A:E,MATCH(Schedule!F1873,Teams!E:E,0),1),INDEX(Teams!G:K,MATCH(Schedule!F1873,Teams!K:K,0),1))</f>
        <v>#N/A</v>
      </c>
      <c r="M1873" t="e">
        <f>IFERROR(INDEX(Teams!A:E,MATCH(Schedule!H1873,Teams!E:E,0),1),INDEX(Teams!G:K,MATCH(Schedule!H1873,Teams!K:K,0),1))</f>
        <v>#N/A</v>
      </c>
    </row>
    <row r="1874" spans="1:13">
      <c r="A1874">
        <v>1873</v>
      </c>
      <c r="B1874" t="e">
        <f t="shared" si="58"/>
        <v>#N/A</v>
      </c>
      <c r="C1874" s="38">
        <v>36396</v>
      </c>
      <c r="D1874" t="s">
        <v>4</v>
      </c>
      <c r="E1874" t="s">
        <v>1847</v>
      </c>
      <c r="J1874" t="str">
        <f t="shared" si="59"/>
        <v/>
      </c>
      <c r="L1874" t="e">
        <f>IFERROR(INDEX(Teams!A:E,MATCH(Schedule!F1874,Teams!E:E,0),1),INDEX(Teams!G:K,MATCH(Schedule!F1874,Teams!K:K,0),1))</f>
        <v>#N/A</v>
      </c>
      <c r="M1874" t="e">
        <f>IFERROR(INDEX(Teams!A:E,MATCH(Schedule!H1874,Teams!E:E,0),1),INDEX(Teams!G:K,MATCH(Schedule!H1874,Teams!K:K,0),1))</f>
        <v>#N/A</v>
      </c>
    </row>
    <row r="1875" spans="1:13">
      <c r="A1875">
        <v>1874</v>
      </c>
      <c r="B1875" t="e">
        <f t="shared" si="58"/>
        <v>#N/A</v>
      </c>
      <c r="C1875" s="38">
        <v>36396</v>
      </c>
      <c r="D1875" t="s">
        <v>6</v>
      </c>
      <c r="E1875" t="s">
        <v>1848</v>
      </c>
      <c r="J1875" t="str">
        <f t="shared" si="59"/>
        <v/>
      </c>
      <c r="L1875" t="e">
        <f>IFERROR(INDEX(Teams!A:E,MATCH(Schedule!F1875,Teams!E:E,0),1),INDEX(Teams!G:K,MATCH(Schedule!F1875,Teams!K:K,0),1))</f>
        <v>#N/A</v>
      </c>
      <c r="M1875" t="e">
        <f>IFERROR(INDEX(Teams!A:E,MATCH(Schedule!H1875,Teams!E:E,0),1),INDEX(Teams!G:K,MATCH(Schedule!H1875,Teams!K:K,0),1))</f>
        <v>#N/A</v>
      </c>
    </row>
    <row r="1876" spans="1:13">
      <c r="A1876">
        <v>1875</v>
      </c>
      <c r="B1876" t="e">
        <f t="shared" si="58"/>
        <v>#N/A</v>
      </c>
      <c r="C1876" s="38">
        <v>36396</v>
      </c>
      <c r="D1876" t="s">
        <v>25</v>
      </c>
      <c r="E1876" t="s">
        <v>215</v>
      </c>
      <c r="J1876" t="str">
        <f t="shared" si="59"/>
        <v/>
      </c>
      <c r="L1876" t="e">
        <f>IFERROR(INDEX(Teams!A:E,MATCH(Schedule!F1876,Teams!E:E,0),1),INDEX(Teams!G:K,MATCH(Schedule!F1876,Teams!K:K,0),1))</f>
        <v>#N/A</v>
      </c>
      <c r="M1876" t="e">
        <f>IFERROR(INDEX(Teams!A:E,MATCH(Schedule!H1876,Teams!E:E,0),1),INDEX(Teams!G:K,MATCH(Schedule!H1876,Teams!K:K,0),1))</f>
        <v>#N/A</v>
      </c>
    </row>
    <row r="1877" spans="1:13">
      <c r="A1877">
        <v>1876</v>
      </c>
      <c r="B1877" t="e">
        <f t="shared" si="58"/>
        <v>#N/A</v>
      </c>
      <c r="C1877" s="38">
        <v>36396</v>
      </c>
      <c r="D1877" t="s">
        <v>20</v>
      </c>
      <c r="E1877" t="s">
        <v>1849</v>
      </c>
      <c r="J1877" t="str">
        <f t="shared" si="59"/>
        <v/>
      </c>
      <c r="L1877" t="e">
        <f>IFERROR(INDEX(Teams!A:E,MATCH(Schedule!F1877,Teams!E:E,0),1),INDEX(Teams!G:K,MATCH(Schedule!F1877,Teams!K:K,0),1))</f>
        <v>#N/A</v>
      </c>
      <c r="M1877" t="e">
        <f>IFERROR(INDEX(Teams!A:E,MATCH(Schedule!H1877,Teams!E:E,0),1),INDEX(Teams!G:K,MATCH(Schedule!H1877,Teams!K:K,0),1))</f>
        <v>#N/A</v>
      </c>
    </row>
    <row r="1878" spans="1:13">
      <c r="A1878">
        <v>1877</v>
      </c>
      <c r="B1878" t="e">
        <f t="shared" si="58"/>
        <v>#N/A</v>
      </c>
      <c r="C1878" s="38">
        <v>36396</v>
      </c>
      <c r="D1878" t="s">
        <v>22</v>
      </c>
      <c r="E1878" t="s">
        <v>1850</v>
      </c>
      <c r="J1878" t="str">
        <f t="shared" si="59"/>
        <v/>
      </c>
      <c r="L1878" t="e">
        <f>IFERROR(INDEX(Teams!A:E,MATCH(Schedule!F1878,Teams!E:E,0),1),INDEX(Teams!G:K,MATCH(Schedule!F1878,Teams!K:K,0),1))</f>
        <v>#N/A</v>
      </c>
      <c r="M1878" t="e">
        <f>IFERROR(INDEX(Teams!A:E,MATCH(Schedule!H1878,Teams!E:E,0),1),INDEX(Teams!G:K,MATCH(Schedule!H1878,Teams!K:K,0),1))</f>
        <v>#N/A</v>
      </c>
    </row>
    <row r="1879" spans="1:13">
      <c r="A1879">
        <v>1878</v>
      </c>
      <c r="B1879" t="e">
        <f t="shared" si="58"/>
        <v>#N/A</v>
      </c>
      <c r="C1879" s="38">
        <v>36396</v>
      </c>
      <c r="D1879" t="s">
        <v>12</v>
      </c>
      <c r="E1879" t="s">
        <v>1851</v>
      </c>
      <c r="J1879" t="str">
        <f t="shared" si="59"/>
        <v/>
      </c>
      <c r="L1879" t="e">
        <f>IFERROR(INDEX(Teams!A:E,MATCH(Schedule!F1879,Teams!E:E,0),1),INDEX(Teams!G:K,MATCH(Schedule!F1879,Teams!K:K,0),1))</f>
        <v>#N/A</v>
      </c>
      <c r="M1879" t="e">
        <f>IFERROR(INDEX(Teams!A:E,MATCH(Schedule!H1879,Teams!E:E,0),1),INDEX(Teams!G:K,MATCH(Schedule!H1879,Teams!K:K,0),1))</f>
        <v>#N/A</v>
      </c>
    </row>
    <row r="1880" spans="1:13">
      <c r="A1880">
        <v>1879</v>
      </c>
      <c r="B1880" t="e">
        <f t="shared" si="58"/>
        <v>#N/A</v>
      </c>
      <c r="C1880" s="38">
        <v>36396</v>
      </c>
      <c r="D1880" t="s">
        <v>124</v>
      </c>
      <c r="E1880" t="s">
        <v>1852</v>
      </c>
      <c r="J1880" t="str">
        <f t="shared" si="59"/>
        <v/>
      </c>
      <c r="L1880" t="e">
        <f>IFERROR(INDEX(Teams!A:E,MATCH(Schedule!F1880,Teams!E:E,0),1),INDEX(Teams!G:K,MATCH(Schedule!F1880,Teams!K:K,0),1))</f>
        <v>#N/A</v>
      </c>
      <c r="M1880" t="e">
        <f>IFERROR(INDEX(Teams!A:E,MATCH(Schedule!H1880,Teams!E:E,0),1),INDEX(Teams!G:K,MATCH(Schedule!H1880,Teams!K:K,0),1))</f>
        <v>#N/A</v>
      </c>
    </row>
    <row r="1881" spans="1:13">
      <c r="A1881">
        <v>1880</v>
      </c>
      <c r="B1881" t="e">
        <f t="shared" si="58"/>
        <v>#N/A</v>
      </c>
      <c r="C1881" s="38">
        <v>36396</v>
      </c>
      <c r="D1881" t="s">
        <v>170</v>
      </c>
      <c r="E1881" t="s">
        <v>1853</v>
      </c>
      <c r="J1881" t="str">
        <f t="shared" si="59"/>
        <v/>
      </c>
      <c r="L1881" t="e">
        <f>IFERROR(INDEX(Teams!A:E,MATCH(Schedule!F1881,Teams!E:E,0),1),INDEX(Teams!G:K,MATCH(Schedule!F1881,Teams!K:K,0),1))</f>
        <v>#N/A</v>
      </c>
      <c r="M1881" t="e">
        <f>IFERROR(INDEX(Teams!A:E,MATCH(Schedule!H1881,Teams!E:E,0),1),INDEX(Teams!G:K,MATCH(Schedule!H1881,Teams!K:K,0),1))</f>
        <v>#N/A</v>
      </c>
    </row>
    <row r="1882" spans="1:13">
      <c r="A1882">
        <v>1881</v>
      </c>
      <c r="B1882" t="e">
        <f t="shared" si="58"/>
        <v>#N/A</v>
      </c>
      <c r="C1882" s="38">
        <v>36396</v>
      </c>
      <c r="D1882" t="s">
        <v>120</v>
      </c>
      <c r="E1882" t="s">
        <v>1854</v>
      </c>
      <c r="J1882" t="str">
        <f t="shared" si="59"/>
        <v/>
      </c>
      <c r="L1882" t="e">
        <f>IFERROR(INDEX(Teams!A:E,MATCH(Schedule!F1882,Teams!E:E,0),1),INDEX(Teams!G:K,MATCH(Schedule!F1882,Teams!K:K,0),1))</f>
        <v>#N/A</v>
      </c>
      <c r="M1882" t="e">
        <f>IFERROR(INDEX(Teams!A:E,MATCH(Schedule!H1882,Teams!E:E,0),1),INDEX(Teams!G:K,MATCH(Schedule!H1882,Teams!K:K,0),1))</f>
        <v>#N/A</v>
      </c>
    </row>
    <row r="1883" spans="1:13">
      <c r="A1883">
        <v>1882</v>
      </c>
      <c r="B1883" t="e">
        <f t="shared" si="58"/>
        <v>#N/A</v>
      </c>
      <c r="C1883" s="38">
        <v>36396</v>
      </c>
      <c r="D1883" t="s">
        <v>122</v>
      </c>
      <c r="E1883" t="s">
        <v>1855</v>
      </c>
      <c r="J1883" t="str">
        <f t="shared" si="59"/>
        <v/>
      </c>
      <c r="L1883" t="e">
        <f>IFERROR(INDEX(Teams!A:E,MATCH(Schedule!F1883,Teams!E:E,0),1),INDEX(Teams!G:K,MATCH(Schedule!F1883,Teams!K:K,0),1))</f>
        <v>#N/A</v>
      </c>
      <c r="M1883" t="e">
        <f>IFERROR(INDEX(Teams!A:E,MATCH(Schedule!H1883,Teams!E:E,0),1),INDEX(Teams!G:K,MATCH(Schedule!H1883,Teams!K:K,0),1))</f>
        <v>#N/A</v>
      </c>
    </row>
    <row r="1884" spans="1:13">
      <c r="A1884">
        <v>1883</v>
      </c>
      <c r="B1884" t="e">
        <f t="shared" si="58"/>
        <v>#N/A</v>
      </c>
      <c r="C1884" s="38">
        <v>36396</v>
      </c>
      <c r="D1884" t="s">
        <v>60</v>
      </c>
      <c r="E1884" t="s">
        <v>1856</v>
      </c>
      <c r="J1884" t="str">
        <f t="shared" si="59"/>
        <v/>
      </c>
      <c r="L1884" t="e">
        <f>IFERROR(INDEX(Teams!A:E,MATCH(Schedule!F1884,Teams!E:E,0),1),INDEX(Teams!G:K,MATCH(Schedule!F1884,Teams!K:K,0),1))</f>
        <v>#N/A</v>
      </c>
      <c r="M1884" t="e">
        <f>IFERROR(INDEX(Teams!A:E,MATCH(Schedule!H1884,Teams!E:E,0),1),INDEX(Teams!G:K,MATCH(Schedule!H1884,Teams!K:K,0),1))</f>
        <v>#N/A</v>
      </c>
    </row>
    <row r="1885" spans="1:13">
      <c r="A1885">
        <v>1884</v>
      </c>
      <c r="B1885" t="e">
        <f t="shared" si="58"/>
        <v>#N/A</v>
      </c>
      <c r="C1885" s="38">
        <v>36397</v>
      </c>
      <c r="D1885" t="s">
        <v>2</v>
      </c>
      <c r="E1885" t="s">
        <v>1857</v>
      </c>
      <c r="J1885" t="str">
        <f t="shared" si="59"/>
        <v/>
      </c>
      <c r="L1885" t="e">
        <f>IFERROR(INDEX(Teams!A:E,MATCH(Schedule!F1885,Teams!E:E,0),1),INDEX(Teams!G:K,MATCH(Schedule!F1885,Teams!K:K,0),1))</f>
        <v>#N/A</v>
      </c>
      <c r="M1885" t="e">
        <f>IFERROR(INDEX(Teams!A:E,MATCH(Schedule!H1885,Teams!E:E,0),1),INDEX(Teams!G:K,MATCH(Schedule!H1885,Teams!K:K,0),1))</f>
        <v>#N/A</v>
      </c>
    </row>
    <row r="1886" spans="1:13">
      <c r="A1886">
        <v>1885</v>
      </c>
      <c r="B1886" t="e">
        <f t="shared" si="58"/>
        <v>#N/A</v>
      </c>
      <c r="C1886" s="38">
        <v>36397</v>
      </c>
      <c r="D1886" t="s">
        <v>29</v>
      </c>
      <c r="E1886" t="s">
        <v>1858</v>
      </c>
      <c r="J1886" t="str">
        <f t="shared" si="59"/>
        <v/>
      </c>
      <c r="L1886" t="e">
        <f>IFERROR(INDEX(Teams!A:E,MATCH(Schedule!F1886,Teams!E:E,0),1),INDEX(Teams!G:K,MATCH(Schedule!F1886,Teams!K:K,0),1))</f>
        <v>#N/A</v>
      </c>
      <c r="M1886" t="e">
        <f>IFERROR(INDEX(Teams!A:E,MATCH(Schedule!H1886,Teams!E:E,0),1),INDEX(Teams!G:K,MATCH(Schedule!H1886,Teams!K:K,0),1))</f>
        <v>#N/A</v>
      </c>
    </row>
    <row r="1887" spans="1:13">
      <c r="A1887">
        <v>1886</v>
      </c>
      <c r="B1887" t="e">
        <f t="shared" si="58"/>
        <v>#N/A</v>
      </c>
      <c r="C1887" s="38">
        <v>36397</v>
      </c>
      <c r="D1887" t="s">
        <v>68</v>
      </c>
      <c r="E1887" t="s">
        <v>1859</v>
      </c>
      <c r="J1887" t="str">
        <f t="shared" si="59"/>
        <v/>
      </c>
      <c r="L1887" t="e">
        <f>IFERROR(INDEX(Teams!A:E,MATCH(Schedule!F1887,Teams!E:E,0),1),INDEX(Teams!G:K,MATCH(Schedule!F1887,Teams!K:K,0),1))</f>
        <v>#N/A</v>
      </c>
      <c r="M1887" t="e">
        <f>IFERROR(INDEX(Teams!A:E,MATCH(Schedule!H1887,Teams!E:E,0),1),INDEX(Teams!G:K,MATCH(Schedule!H1887,Teams!K:K,0),1))</f>
        <v>#N/A</v>
      </c>
    </row>
    <row r="1888" spans="1:13">
      <c r="A1888">
        <v>1887</v>
      </c>
      <c r="B1888" t="e">
        <f t="shared" si="58"/>
        <v>#N/A</v>
      </c>
      <c r="C1888" s="38">
        <v>36397</v>
      </c>
      <c r="D1888" t="s">
        <v>8</v>
      </c>
      <c r="E1888" t="s">
        <v>1860</v>
      </c>
      <c r="J1888" t="str">
        <f t="shared" si="59"/>
        <v/>
      </c>
      <c r="L1888" t="e">
        <f>IFERROR(INDEX(Teams!A:E,MATCH(Schedule!F1888,Teams!E:E,0),1),INDEX(Teams!G:K,MATCH(Schedule!F1888,Teams!K:K,0),1))</f>
        <v>#N/A</v>
      </c>
      <c r="M1888" t="e">
        <f>IFERROR(INDEX(Teams!A:E,MATCH(Schedule!H1888,Teams!E:E,0),1),INDEX(Teams!G:K,MATCH(Schedule!H1888,Teams!K:K,0),1))</f>
        <v>#N/A</v>
      </c>
    </row>
    <row r="1889" spans="1:13">
      <c r="A1889">
        <v>1888</v>
      </c>
      <c r="B1889" t="e">
        <f t="shared" si="58"/>
        <v>#N/A</v>
      </c>
      <c r="C1889" s="38">
        <v>36397</v>
      </c>
      <c r="D1889" t="s">
        <v>4</v>
      </c>
      <c r="E1889" t="s">
        <v>1861</v>
      </c>
      <c r="J1889" t="str">
        <f t="shared" si="59"/>
        <v/>
      </c>
      <c r="L1889" t="e">
        <f>IFERROR(INDEX(Teams!A:E,MATCH(Schedule!F1889,Teams!E:E,0),1),INDEX(Teams!G:K,MATCH(Schedule!F1889,Teams!K:K,0),1))</f>
        <v>#N/A</v>
      </c>
      <c r="M1889" t="e">
        <f>IFERROR(INDEX(Teams!A:E,MATCH(Schedule!H1889,Teams!E:E,0),1),INDEX(Teams!G:K,MATCH(Schedule!H1889,Teams!K:K,0),1))</f>
        <v>#N/A</v>
      </c>
    </row>
    <row r="1890" spans="1:13">
      <c r="A1890">
        <v>1889</v>
      </c>
      <c r="B1890" t="e">
        <f t="shared" si="58"/>
        <v>#N/A</v>
      </c>
      <c r="C1890" s="38">
        <v>36397</v>
      </c>
      <c r="D1890" t="s">
        <v>6</v>
      </c>
      <c r="E1890" t="s">
        <v>1862</v>
      </c>
      <c r="J1890" t="str">
        <f t="shared" si="59"/>
        <v/>
      </c>
      <c r="L1890" t="e">
        <f>IFERROR(INDEX(Teams!A:E,MATCH(Schedule!F1890,Teams!E:E,0),1),INDEX(Teams!G:K,MATCH(Schedule!F1890,Teams!K:K,0),1))</f>
        <v>#N/A</v>
      </c>
      <c r="M1890" t="e">
        <f>IFERROR(INDEX(Teams!A:E,MATCH(Schedule!H1890,Teams!E:E,0),1),INDEX(Teams!G:K,MATCH(Schedule!H1890,Teams!K:K,0),1))</f>
        <v>#N/A</v>
      </c>
    </row>
    <row r="1891" spans="1:13">
      <c r="A1891">
        <v>1890</v>
      </c>
      <c r="B1891" t="e">
        <f t="shared" si="58"/>
        <v>#N/A</v>
      </c>
      <c r="C1891" s="38">
        <v>36397</v>
      </c>
      <c r="D1891" t="s">
        <v>25</v>
      </c>
      <c r="E1891" t="s">
        <v>1863</v>
      </c>
      <c r="J1891" t="str">
        <f t="shared" si="59"/>
        <v/>
      </c>
      <c r="L1891" t="e">
        <f>IFERROR(INDEX(Teams!A:E,MATCH(Schedule!F1891,Teams!E:E,0),1),INDEX(Teams!G:K,MATCH(Schedule!F1891,Teams!K:K,0),1))</f>
        <v>#N/A</v>
      </c>
      <c r="M1891" t="e">
        <f>IFERROR(INDEX(Teams!A:E,MATCH(Schedule!H1891,Teams!E:E,0),1),INDEX(Teams!G:K,MATCH(Schedule!H1891,Teams!K:K,0),1))</f>
        <v>#N/A</v>
      </c>
    </row>
    <row r="1892" spans="1:13">
      <c r="A1892">
        <v>1891</v>
      </c>
      <c r="B1892" t="e">
        <f t="shared" si="58"/>
        <v>#N/A</v>
      </c>
      <c r="C1892" s="38">
        <v>36397</v>
      </c>
      <c r="D1892" t="s">
        <v>20</v>
      </c>
      <c r="E1892" t="s">
        <v>1864</v>
      </c>
      <c r="J1892" t="str">
        <f t="shared" si="59"/>
        <v/>
      </c>
      <c r="L1892" t="e">
        <f>IFERROR(INDEX(Teams!A:E,MATCH(Schedule!F1892,Teams!E:E,0),1),INDEX(Teams!G:K,MATCH(Schedule!F1892,Teams!K:K,0),1))</f>
        <v>#N/A</v>
      </c>
      <c r="M1892" t="e">
        <f>IFERROR(INDEX(Teams!A:E,MATCH(Schedule!H1892,Teams!E:E,0),1),INDEX(Teams!G:K,MATCH(Schedule!H1892,Teams!K:K,0),1))</f>
        <v>#N/A</v>
      </c>
    </row>
    <row r="1893" spans="1:13">
      <c r="A1893">
        <v>1892</v>
      </c>
      <c r="B1893" t="e">
        <f t="shared" si="58"/>
        <v>#N/A</v>
      </c>
      <c r="C1893" s="38">
        <v>36397</v>
      </c>
      <c r="D1893" t="s">
        <v>22</v>
      </c>
      <c r="E1893" t="s">
        <v>1865</v>
      </c>
      <c r="J1893" t="str">
        <f t="shared" si="59"/>
        <v/>
      </c>
      <c r="L1893" t="e">
        <f>IFERROR(INDEX(Teams!A:E,MATCH(Schedule!F1893,Teams!E:E,0),1),INDEX(Teams!G:K,MATCH(Schedule!F1893,Teams!K:K,0),1))</f>
        <v>#N/A</v>
      </c>
      <c r="M1893" t="e">
        <f>IFERROR(INDEX(Teams!A:E,MATCH(Schedule!H1893,Teams!E:E,0),1),INDEX(Teams!G:K,MATCH(Schedule!H1893,Teams!K:K,0),1))</f>
        <v>#N/A</v>
      </c>
    </row>
    <row r="1894" spans="1:13">
      <c r="A1894">
        <v>1893</v>
      </c>
      <c r="B1894" t="e">
        <f t="shared" si="58"/>
        <v>#N/A</v>
      </c>
      <c r="C1894" s="38">
        <v>36397</v>
      </c>
      <c r="D1894" t="s">
        <v>12</v>
      </c>
      <c r="E1894" t="s">
        <v>366</v>
      </c>
      <c r="J1894" t="str">
        <f t="shared" si="59"/>
        <v/>
      </c>
      <c r="L1894" t="e">
        <f>IFERROR(INDEX(Teams!A:E,MATCH(Schedule!F1894,Teams!E:E,0),1),INDEX(Teams!G:K,MATCH(Schedule!F1894,Teams!K:K,0),1))</f>
        <v>#N/A</v>
      </c>
      <c r="M1894" t="e">
        <f>IFERROR(INDEX(Teams!A:E,MATCH(Schedule!H1894,Teams!E:E,0),1),INDEX(Teams!G:K,MATCH(Schedule!H1894,Teams!K:K,0),1))</f>
        <v>#N/A</v>
      </c>
    </row>
    <row r="1895" spans="1:13">
      <c r="A1895">
        <v>1894</v>
      </c>
      <c r="B1895" t="e">
        <f t="shared" si="58"/>
        <v>#N/A</v>
      </c>
      <c r="C1895" s="38">
        <v>36397</v>
      </c>
      <c r="D1895" t="s">
        <v>124</v>
      </c>
      <c r="E1895" t="s">
        <v>1866</v>
      </c>
      <c r="J1895" t="str">
        <f t="shared" si="59"/>
        <v/>
      </c>
      <c r="L1895" t="e">
        <f>IFERROR(INDEX(Teams!A:E,MATCH(Schedule!F1895,Teams!E:E,0),1),INDEX(Teams!G:K,MATCH(Schedule!F1895,Teams!K:K,0),1))</f>
        <v>#N/A</v>
      </c>
      <c r="M1895" t="e">
        <f>IFERROR(INDEX(Teams!A:E,MATCH(Schedule!H1895,Teams!E:E,0),1),INDEX(Teams!G:K,MATCH(Schedule!H1895,Teams!K:K,0),1))</f>
        <v>#N/A</v>
      </c>
    </row>
    <row r="1896" spans="1:13">
      <c r="A1896">
        <v>1895</v>
      </c>
      <c r="B1896" t="e">
        <f t="shared" si="58"/>
        <v>#N/A</v>
      </c>
      <c r="C1896" s="38">
        <v>36397</v>
      </c>
      <c r="D1896" t="s">
        <v>170</v>
      </c>
      <c r="E1896" t="s">
        <v>1867</v>
      </c>
      <c r="J1896" t="str">
        <f t="shared" si="59"/>
        <v/>
      </c>
      <c r="L1896" t="e">
        <f>IFERROR(INDEX(Teams!A:E,MATCH(Schedule!F1896,Teams!E:E,0),1),INDEX(Teams!G:K,MATCH(Schedule!F1896,Teams!K:K,0),1))</f>
        <v>#N/A</v>
      </c>
      <c r="M1896" t="e">
        <f>IFERROR(INDEX(Teams!A:E,MATCH(Schedule!H1896,Teams!E:E,0),1),INDEX(Teams!G:K,MATCH(Schedule!H1896,Teams!K:K,0),1))</f>
        <v>#N/A</v>
      </c>
    </row>
    <row r="1897" spans="1:13">
      <c r="A1897">
        <v>1896</v>
      </c>
      <c r="B1897" t="e">
        <f t="shared" si="58"/>
        <v>#N/A</v>
      </c>
      <c r="C1897" s="38">
        <v>36397</v>
      </c>
      <c r="D1897" t="s">
        <v>120</v>
      </c>
      <c r="E1897" t="s">
        <v>1868</v>
      </c>
      <c r="J1897" t="str">
        <f t="shared" si="59"/>
        <v/>
      </c>
      <c r="L1897" t="e">
        <f>IFERROR(INDEX(Teams!A:E,MATCH(Schedule!F1897,Teams!E:E,0),1),INDEX(Teams!G:K,MATCH(Schedule!F1897,Teams!K:K,0),1))</f>
        <v>#N/A</v>
      </c>
      <c r="M1897" t="e">
        <f>IFERROR(INDEX(Teams!A:E,MATCH(Schedule!H1897,Teams!E:E,0),1),INDEX(Teams!G:K,MATCH(Schedule!H1897,Teams!K:K,0),1))</f>
        <v>#N/A</v>
      </c>
    </row>
    <row r="1898" spans="1:13">
      <c r="A1898">
        <v>1897</v>
      </c>
      <c r="B1898" t="e">
        <f t="shared" si="58"/>
        <v>#N/A</v>
      </c>
      <c r="C1898" s="38">
        <v>36397</v>
      </c>
      <c r="D1898" t="s">
        <v>60</v>
      </c>
      <c r="E1898" t="s">
        <v>1869</v>
      </c>
      <c r="J1898" t="str">
        <f t="shared" si="59"/>
        <v/>
      </c>
      <c r="L1898" t="e">
        <f>IFERROR(INDEX(Teams!A:E,MATCH(Schedule!F1898,Teams!E:E,0),1),INDEX(Teams!G:K,MATCH(Schedule!F1898,Teams!K:K,0),1))</f>
        <v>#N/A</v>
      </c>
      <c r="M1898" t="e">
        <f>IFERROR(INDEX(Teams!A:E,MATCH(Schedule!H1898,Teams!E:E,0),1),INDEX(Teams!G:K,MATCH(Schedule!H1898,Teams!K:K,0),1))</f>
        <v>#N/A</v>
      </c>
    </row>
    <row r="1899" spans="1:13">
      <c r="A1899">
        <v>1898</v>
      </c>
      <c r="B1899" t="e">
        <f t="shared" si="58"/>
        <v>#N/A</v>
      </c>
      <c r="C1899" s="38">
        <v>36397</v>
      </c>
      <c r="D1899" t="s">
        <v>122</v>
      </c>
      <c r="E1899" t="s">
        <v>1004</v>
      </c>
      <c r="J1899" t="str">
        <f t="shared" si="59"/>
        <v/>
      </c>
      <c r="L1899" t="e">
        <f>IFERROR(INDEX(Teams!A:E,MATCH(Schedule!F1899,Teams!E:E,0),1),INDEX(Teams!G:K,MATCH(Schedule!F1899,Teams!K:K,0),1))</f>
        <v>#N/A</v>
      </c>
      <c r="M1899" t="e">
        <f>IFERROR(INDEX(Teams!A:E,MATCH(Schedule!H1899,Teams!E:E,0),1),INDEX(Teams!G:K,MATCH(Schedule!H1899,Teams!K:K,0),1))</f>
        <v>#N/A</v>
      </c>
    </row>
    <row r="1900" spans="1:13">
      <c r="A1900">
        <v>1899</v>
      </c>
      <c r="B1900" t="e">
        <f t="shared" si="58"/>
        <v>#N/A</v>
      </c>
      <c r="C1900" s="38">
        <v>36397</v>
      </c>
      <c r="D1900" t="s">
        <v>122</v>
      </c>
      <c r="E1900" t="s">
        <v>1870</v>
      </c>
      <c r="J1900" t="str">
        <f t="shared" si="59"/>
        <v/>
      </c>
      <c r="L1900" t="e">
        <f>IFERROR(INDEX(Teams!A:E,MATCH(Schedule!F1900,Teams!E:E,0),1),INDEX(Teams!G:K,MATCH(Schedule!F1900,Teams!K:K,0),1))</f>
        <v>#N/A</v>
      </c>
      <c r="M1900" t="e">
        <f>IFERROR(INDEX(Teams!A:E,MATCH(Schedule!H1900,Teams!E:E,0),1),INDEX(Teams!G:K,MATCH(Schedule!H1900,Teams!K:K,0),1))</f>
        <v>#N/A</v>
      </c>
    </row>
    <row r="1901" spans="1:13">
      <c r="A1901">
        <v>1900</v>
      </c>
      <c r="B1901" t="e">
        <f t="shared" si="58"/>
        <v>#N/A</v>
      </c>
      <c r="C1901" s="38">
        <v>36398</v>
      </c>
      <c r="D1901" t="s">
        <v>2</v>
      </c>
      <c r="E1901" t="s">
        <v>1871</v>
      </c>
      <c r="J1901" t="str">
        <f t="shared" si="59"/>
        <v/>
      </c>
      <c r="L1901" t="e">
        <f>IFERROR(INDEX(Teams!A:E,MATCH(Schedule!F1901,Teams!E:E,0),1),INDEX(Teams!G:K,MATCH(Schedule!F1901,Teams!K:K,0),1))</f>
        <v>#N/A</v>
      </c>
      <c r="M1901" t="e">
        <f>IFERROR(INDEX(Teams!A:E,MATCH(Schedule!H1901,Teams!E:E,0),1),INDEX(Teams!G:K,MATCH(Schedule!H1901,Teams!K:K,0),1))</f>
        <v>#N/A</v>
      </c>
    </row>
    <row r="1902" spans="1:13">
      <c r="A1902">
        <v>1901</v>
      </c>
      <c r="B1902" t="e">
        <f t="shared" si="58"/>
        <v>#N/A</v>
      </c>
      <c r="C1902" s="38">
        <v>36398</v>
      </c>
      <c r="D1902" t="s">
        <v>68</v>
      </c>
      <c r="E1902" t="s">
        <v>1872</v>
      </c>
      <c r="J1902" t="str">
        <f t="shared" si="59"/>
        <v/>
      </c>
      <c r="L1902" t="e">
        <f>IFERROR(INDEX(Teams!A:E,MATCH(Schedule!F1902,Teams!E:E,0),1),INDEX(Teams!G:K,MATCH(Schedule!F1902,Teams!K:K,0),1))</f>
        <v>#N/A</v>
      </c>
      <c r="M1902" t="e">
        <f>IFERROR(INDEX(Teams!A:E,MATCH(Schedule!H1902,Teams!E:E,0),1),INDEX(Teams!G:K,MATCH(Schedule!H1902,Teams!K:K,0),1))</f>
        <v>#N/A</v>
      </c>
    </row>
    <row r="1903" spans="1:13">
      <c r="A1903">
        <v>1902</v>
      </c>
      <c r="B1903" t="e">
        <f t="shared" si="58"/>
        <v>#N/A</v>
      </c>
      <c r="C1903" s="38">
        <v>36398</v>
      </c>
      <c r="D1903" t="s">
        <v>20</v>
      </c>
      <c r="E1903" t="s">
        <v>1873</v>
      </c>
      <c r="J1903" t="str">
        <f t="shared" si="59"/>
        <v/>
      </c>
      <c r="L1903" t="e">
        <f>IFERROR(INDEX(Teams!A:E,MATCH(Schedule!F1903,Teams!E:E,0),1),INDEX(Teams!G:K,MATCH(Schedule!F1903,Teams!K:K,0),1))</f>
        <v>#N/A</v>
      </c>
      <c r="M1903" t="e">
        <f>IFERROR(INDEX(Teams!A:E,MATCH(Schedule!H1903,Teams!E:E,0),1),INDEX(Teams!G:K,MATCH(Schedule!H1903,Teams!K:K,0),1))</f>
        <v>#N/A</v>
      </c>
    </row>
    <row r="1904" spans="1:13">
      <c r="A1904">
        <v>1903</v>
      </c>
      <c r="B1904" t="e">
        <f t="shared" si="58"/>
        <v>#N/A</v>
      </c>
      <c r="C1904" s="38">
        <v>36398</v>
      </c>
      <c r="D1904" t="s">
        <v>60</v>
      </c>
      <c r="E1904" t="s">
        <v>1874</v>
      </c>
      <c r="J1904" t="str">
        <f t="shared" si="59"/>
        <v/>
      </c>
      <c r="L1904" t="e">
        <f>IFERROR(INDEX(Teams!A:E,MATCH(Schedule!F1904,Teams!E:E,0),1),INDEX(Teams!G:K,MATCH(Schedule!F1904,Teams!K:K,0),1))</f>
        <v>#N/A</v>
      </c>
      <c r="M1904" t="e">
        <f>IFERROR(INDEX(Teams!A:E,MATCH(Schedule!H1904,Teams!E:E,0),1),INDEX(Teams!G:K,MATCH(Schedule!H1904,Teams!K:K,0),1))</f>
        <v>#N/A</v>
      </c>
    </row>
    <row r="1905" spans="1:13">
      <c r="A1905">
        <v>1904</v>
      </c>
      <c r="B1905" t="e">
        <f t="shared" si="58"/>
        <v>#N/A</v>
      </c>
      <c r="C1905" s="38">
        <v>36398</v>
      </c>
      <c r="D1905" t="s">
        <v>12</v>
      </c>
      <c r="E1905" t="s">
        <v>1875</v>
      </c>
      <c r="J1905" t="str">
        <f t="shared" si="59"/>
        <v/>
      </c>
      <c r="L1905" t="e">
        <f>IFERROR(INDEX(Teams!A:E,MATCH(Schedule!F1905,Teams!E:E,0),1),INDEX(Teams!G:K,MATCH(Schedule!F1905,Teams!K:K,0),1))</f>
        <v>#N/A</v>
      </c>
      <c r="M1905" t="e">
        <f>IFERROR(INDEX(Teams!A:E,MATCH(Schedule!H1905,Teams!E:E,0),1),INDEX(Teams!G:K,MATCH(Schedule!H1905,Teams!K:K,0),1))</f>
        <v>#N/A</v>
      </c>
    </row>
    <row r="1906" spans="1:13">
      <c r="A1906">
        <v>1905</v>
      </c>
      <c r="B1906" t="e">
        <f t="shared" si="58"/>
        <v>#N/A</v>
      </c>
      <c r="C1906" s="38">
        <v>36398</v>
      </c>
      <c r="D1906" t="s">
        <v>0</v>
      </c>
      <c r="E1906" t="s">
        <v>1876</v>
      </c>
      <c r="J1906" t="str">
        <f t="shared" si="59"/>
        <v/>
      </c>
      <c r="L1906" t="e">
        <f>IFERROR(INDEX(Teams!A:E,MATCH(Schedule!F1906,Teams!E:E,0),1),INDEX(Teams!G:K,MATCH(Schedule!F1906,Teams!K:K,0),1))</f>
        <v>#N/A</v>
      </c>
      <c r="M1906" t="e">
        <f>IFERROR(INDEX(Teams!A:E,MATCH(Schedule!H1906,Teams!E:E,0),1),INDEX(Teams!G:K,MATCH(Schedule!H1906,Teams!K:K,0),1))</f>
        <v>#N/A</v>
      </c>
    </row>
    <row r="1907" spans="1:13">
      <c r="A1907">
        <v>1906</v>
      </c>
      <c r="B1907" t="e">
        <f t="shared" si="58"/>
        <v>#N/A</v>
      </c>
      <c r="C1907" s="38">
        <v>36398</v>
      </c>
      <c r="D1907" t="s">
        <v>122</v>
      </c>
      <c r="E1907" t="s">
        <v>1877</v>
      </c>
      <c r="J1907" t="str">
        <f t="shared" si="59"/>
        <v/>
      </c>
      <c r="L1907" t="e">
        <f>IFERROR(INDEX(Teams!A:E,MATCH(Schedule!F1907,Teams!E:E,0),1),INDEX(Teams!G:K,MATCH(Schedule!F1907,Teams!K:K,0),1))</f>
        <v>#N/A</v>
      </c>
      <c r="M1907" t="e">
        <f>IFERROR(INDEX(Teams!A:E,MATCH(Schedule!H1907,Teams!E:E,0),1),INDEX(Teams!G:K,MATCH(Schedule!H1907,Teams!K:K,0),1))</f>
        <v>#N/A</v>
      </c>
    </row>
    <row r="1908" spans="1:13">
      <c r="A1908">
        <v>1907</v>
      </c>
      <c r="B1908" t="e">
        <f t="shared" si="58"/>
        <v>#N/A</v>
      </c>
      <c r="C1908" s="38">
        <v>36399</v>
      </c>
      <c r="D1908" t="s">
        <v>130</v>
      </c>
      <c r="E1908" t="s">
        <v>1878</v>
      </c>
      <c r="J1908" t="str">
        <f t="shared" si="59"/>
        <v/>
      </c>
      <c r="L1908" t="e">
        <f>IFERROR(INDEX(Teams!A:E,MATCH(Schedule!F1908,Teams!E:E,0),1),INDEX(Teams!G:K,MATCH(Schedule!F1908,Teams!K:K,0),1))</f>
        <v>#N/A</v>
      </c>
      <c r="M1908" t="e">
        <f>IFERROR(INDEX(Teams!A:E,MATCH(Schedule!H1908,Teams!E:E,0),1),INDEX(Teams!G:K,MATCH(Schedule!H1908,Teams!K:K,0),1))</f>
        <v>#N/A</v>
      </c>
    </row>
    <row r="1909" spans="1:13">
      <c r="A1909">
        <v>1908</v>
      </c>
      <c r="B1909" t="e">
        <f t="shared" si="58"/>
        <v>#N/A</v>
      </c>
      <c r="C1909" s="38">
        <v>36399</v>
      </c>
      <c r="D1909" t="s">
        <v>115</v>
      </c>
      <c r="E1909" t="s">
        <v>1879</v>
      </c>
      <c r="J1909" t="str">
        <f t="shared" si="59"/>
        <v/>
      </c>
      <c r="L1909" t="e">
        <f>IFERROR(INDEX(Teams!A:E,MATCH(Schedule!F1909,Teams!E:E,0),1),INDEX(Teams!G:K,MATCH(Schedule!F1909,Teams!K:K,0),1))</f>
        <v>#N/A</v>
      </c>
      <c r="M1909" t="e">
        <f>IFERROR(INDEX(Teams!A:E,MATCH(Schedule!H1909,Teams!E:E,0),1),INDEX(Teams!G:K,MATCH(Schedule!H1909,Teams!K:K,0),1))</f>
        <v>#N/A</v>
      </c>
    </row>
    <row r="1910" spans="1:13">
      <c r="A1910">
        <v>1909</v>
      </c>
      <c r="B1910" t="e">
        <f t="shared" si="58"/>
        <v>#N/A</v>
      </c>
      <c r="C1910" s="38">
        <v>36399</v>
      </c>
      <c r="D1910" t="s">
        <v>71</v>
      </c>
      <c r="E1910" t="s">
        <v>1880</v>
      </c>
      <c r="J1910" t="str">
        <f t="shared" si="59"/>
        <v/>
      </c>
      <c r="L1910" t="e">
        <f>IFERROR(INDEX(Teams!A:E,MATCH(Schedule!F1910,Teams!E:E,0),1),INDEX(Teams!G:K,MATCH(Schedule!F1910,Teams!K:K,0),1))</f>
        <v>#N/A</v>
      </c>
      <c r="M1910" t="e">
        <f>IFERROR(INDEX(Teams!A:E,MATCH(Schedule!H1910,Teams!E:E,0),1),INDEX(Teams!G:K,MATCH(Schedule!H1910,Teams!K:K,0),1))</f>
        <v>#N/A</v>
      </c>
    </row>
    <row r="1911" spans="1:13">
      <c r="A1911">
        <v>1910</v>
      </c>
      <c r="B1911" t="e">
        <f t="shared" si="58"/>
        <v>#N/A</v>
      </c>
      <c r="C1911" s="38">
        <v>36399</v>
      </c>
      <c r="D1911" t="s">
        <v>65</v>
      </c>
      <c r="E1911" t="s">
        <v>1881</v>
      </c>
      <c r="J1911" t="str">
        <f t="shared" si="59"/>
        <v/>
      </c>
      <c r="L1911" t="e">
        <f>IFERROR(INDEX(Teams!A:E,MATCH(Schedule!F1911,Teams!E:E,0),1),INDEX(Teams!G:K,MATCH(Schedule!F1911,Teams!K:K,0),1))</f>
        <v>#N/A</v>
      </c>
      <c r="M1911" t="e">
        <f>IFERROR(INDEX(Teams!A:E,MATCH(Schedule!H1911,Teams!E:E,0),1),INDEX(Teams!G:K,MATCH(Schedule!H1911,Teams!K:K,0),1))</f>
        <v>#N/A</v>
      </c>
    </row>
    <row r="1912" spans="1:13">
      <c r="A1912">
        <v>1911</v>
      </c>
      <c r="B1912" t="e">
        <f t="shared" si="58"/>
        <v>#N/A</v>
      </c>
      <c r="C1912" s="38">
        <v>36399</v>
      </c>
      <c r="D1912" t="s">
        <v>113</v>
      </c>
      <c r="E1912" t="s">
        <v>1882</v>
      </c>
      <c r="J1912" t="str">
        <f t="shared" si="59"/>
        <v/>
      </c>
      <c r="L1912" t="e">
        <f>IFERROR(INDEX(Teams!A:E,MATCH(Schedule!F1912,Teams!E:E,0),1),INDEX(Teams!G:K,MATCH(Schedule!F1912,Teams!K:K,0),1))</f>
        <v>#N/A</v>
      </c>
      <c r="M1912" t="e">
        <f>IFERROR(INDEX(Teams!A:E,MATCH(Schedule!H1912,Teams!E:E,0),1),INDEX(Teams!G:K,MATCH(Schedule!H1912,Teams!K:K,0),1))</f>
        <v>#N/A</v>
      </c>
    </row>
    <row r="1913" spans="1:13">
      <c r="A1913">
        <v>1912</v>
      </c>
      <c r="B1913" t="e">
        <f t="shared" si="58"/>
        <v>#N/A</v>
      </c>
      <c r="C1913" s="38">
        <v>36399</v>
      </c>
      <c r="D1913" t="s">
        <v>118</v>
      </c>
      <c r="E1913" t="s">
        <v>1883</v>
      </c>
      <c r="J1913" t="str">
        <f t="shared" si="59"/>
        <v/>
      </c>
      <c r="L1913" t="e">
        <f>IFERROR(INDEX(Teams!A:E,MATCH(Schedule!F1913,Teams!E:E,0),1),INDEX(Teams!G:K,MATCH(Schedule!F1913,Teams!K:K,0),1))</f>
        <v>#N/A</v>
      </c>
      <c r="M1913" t="e">
        <f>IFERROR(INDEX(Teams!A:E,MATCH(Schedule!H1913,Teams!E:E,0),1),INDEX(Teams!G:K,MATCH(Schedule!H1913,Teams!K:K,0),1))</f>
        <v>#N/A</v>
      </c>
    </row>
    <row r="1914" spans="1:13">
      <c r="A1914">
        <v>1913</v>
      </c>
      <c r="B1914" t="e">
        <f t="shared" si="58"/>
        <v>#N/A</v>
      </c>
      <c r="C1914" s="38">
        <v>36399</v>
      </c>
      <c r="D1914" t="s">
        <v>29</v>
      </c>
      <c r="E1914" t="s">
        <v>1884</v>
      </c>
      <c r="J1914" t="str">
        <f t="shared" si="59"/>
        <v/>
      </c>
      <c r="L1914" t="e">
        <f>IFERROR(INDEX(Teams!A:E,MATCH(Schedule!F1914,Teams!E:E,0),1),INDEX(Teams!G:K,MATCH(Schedule!F1914,Teams!K:K,0),1))</f>
        <v>#N/A</v>
      </c>
      <c r="M1914" t="e">
        <f>IFERROR(INDEX(Teams!A:E,MATCH(Schedule!H1914,Teams!E:E,0),1),INDEX(Teams!G:K,MATCH(Schedule!H1914,Teams!K:K,0),1))</f>
        <v>#N/A</v>
      </c>
    </row>
    <row r="1915" spans="1:13">
      <c r="A1915">
        <v>1914</v>
      </c>
      <c r="B1915" t="e">
        <f t="shared" si="58"/>
        <v>#N/A</v>
      </c>
      <c r="C1915" s="38">
        <v>36399</v>
      </c>
      <c r="D1915" t="s">
        <v>18</v>
      </c>
      <c r="E1915" t="s">
        <v>1885</v>
      </c>
      <c r="J1915" t="str">
        <f t="shared" si="59"/>
        <v/>
      </c>
      <c r="L1915" t="e">
        <f>IFERROR(INDEX(Teams!A:E,MATCH(Schedule!F1915,Teams!E:E,0),1),INDEX(Teams!G:K,MATCH(Schedule!F1915,Teams!K:K,0),1))</f>
        <v>#N/A</v>
      </c>
      <c r="M1915" t="e">
        <f>IFERROR(INDEX(Teams!A:E,MATCH(Schedule!H1915,Teams!E:E,0),1),INDEX(Teams!G:K,MATCH(Schedule!H1915,Teams!K:K,0),1))</f>
        <v>#N/A</v>
      </c>
    </row>
    <row r="1916" spans="1:13">
      <c r="A1916">
        <v>1915</v>
      </c>
      <c r="B1916" t="e">
        <f t="shared" si="58"/>
        <v>#N/A</v>
      </c>
      <c r="C1916" s="38">
        <v>36399</v>
      </c>
      <c r="D1916" t="s">
        <v>16</v>
      </c>
      <c r="E1916" t="s">
        <v>1886</v>
      </c>
      <c r="J1916" t="str">
        <f t="shared" si="59"/>
        <v/>
      </c>
      <c r="L1916" t="e">
        <f>IFERROR(INDEX(Teams!A:E,MATCH(Schedule!F1916,Teams!E:E,0),1),INDEX(Teams!G:K,MATCH(Schedule!F1916,Teams!K:K,0),1))</f>
        <v>#N/A</v>
      </c>
      <c r="M1916" t="e">
        <f>IFERROR(INDEX(Teams!A:E,MATCH(Schedule!H1916,Teams!E:E,0),1),INDEX(Teams!G:K,MATCH(Schedule!H1916,Teams!K:K,0),1))</f>
        <v>#N/A</v>
      </c>
    </row>
    <row r="1917" spans="1:13">
      <c r="A1917">
        <v>1916</v>
      </c>
      <c r="B1917" t="e">
        <f t="shared" si="58"/>
        <v>#N/A</v>
      </c>
      <c r="C1917" s="38">
        <v>36399</v>
      </c>
      <c r="D1917" t="s">
        <v>60</v>
      </c>
      <c r="E1917" t="s">
        <v>1887</v>
      </c>
      <c r="J1917" t="str">
        <f t="shared" si="59"/>
        <v/>
      </c>
      <c r="L1917" t="e">
        <f>IFERROR(INDEX(Teams!A:E,MATCH(Schedule!F1917,Teams!E:E,0),1),INDEX(Teams!G:K,MATCH(Schedule!F1917,Teams!K:K,0),1))</f>
        <v>#N/A</v>
      </c>
      <c r="M1917" t="e">
        <f>IFERROR(INDEX(Teams!A:E,MATCH(Schedule!H1917,Teams!E:E,0),1),INDEX(Teams!G:K,MATCH(Schedule!H1917,Teams!K:K,0),1))</f>
        <v>#N/A</v>
      </c>
    </row>
    <row r="1918" spans="1:13">
      <c r="A1918">
        <v>1917</v>
      </c>
      <c r="B1918" t="e">
        <f t="shared" si="58"/>
        <v>#N/A</v>
      </c>
      <c r="C1918" s="38">
        <v>36399</v>
      </c>
      <c r="D1918" t="s">
        <v>0</v>
      </c>
      <c r="E1918" t="s">
        <v>1888</v>
      </c>
      <c r="J1918" t="str">
        <f t="shared" si="59"/>
        <v/>
      </c>
      <c r="L1918" t="e">
        <f>IFERROR(INDEX(Teams!A:E,MATCH(Schedule!F1918,Teams!E:E,0),1),INDEX(Teams!G:K,MATCH(Schedule!F1918,Teams!K:K,0),1))</f>
        <v>#N/A</v>
      </c>
      <c r="M1918" t="e">
        <f>IFERROR(INDEX(Teams!A:E,MATCH(Schedule!H1918,Teams!E:E,0),1),INDEX(Teams!G:K,MATCH(Schedule!H1918,Teams!K:K,0),1))</f>
        <v>#N/A</v>
      </c>
    </row>
    <row r="1919" spans="1:13">
      <c r="A1919">
        <v>1918</v>
      </c>
      <c r="B1919" t="e">
        <f t="shared" si="58"/>
        <v>#N/A</v>
      </c>
      <c r="C1919" s="38">
        <v>36399</v>
      </c>
      <c r="D1919" t="s">
        <v>126</v>
      </c>
      <c r="E1919" t="s">
        <v>1889</v>
      </c>
      <c r="J1919" t="str">
        <f t="shared" si="59"/>
        <v/>
      </c>
      <c r="L1919" t="e">
        <f>IFERROR(INDEX(Teams!A:E,MATCH(Schedule!F1919,Teams!E:E,0),1),INDEX(Teams!G:K,MATCH(Schedule!F1919,Teams!K:K,0),1))</f>
        <v>#N/A</v>
      </c>
      <c r="M1919" t="e">
        <f>IFERROR(INDEX(Teams!A:E,MATCH(Schedule!H1919,Teams!E:E,0),1),INDEX(Teams!G:K,MATCH(Schedule!H1919,Teams!K:K,0),1))</f>
        <v>#N/A</v>
      </c>
    </row>
    <row r="1920" spans="1:13">
      <c r="A1920">
        <v>1919</v>
      </c>
      <c r="B1920" t="e">
        <f t="shared" si="58"/>
        <v>#N/A</v>
      </c>
      <c r="C1920" s="38">
        <v>36399</v>
      </c>
      <c r="D1920" t="s">
        <v>63</v>
      </c>
      <c r="E1920" t="s">
        <v>1890</v>
      </c>
      <c r="J1920" t="str">
        <f t="shared" si="59"/>
        <v/>
      </c>
      <c r="L1920" t="e">
        <f>IFERROR(INDEX(Teams!A:E,MATCH(Schedule!F1920,Teams!E:E,0),1),INDEX(Teams!G:K,MATCH(Schedule!F1920,Teams!K:K,0),1))</f>
        <v>#N/A</v>
      </c>
      <c r="M1920" t="e">
        <f>IFERROR(INDEX(Teams!A:E,MATCH(Schedule!H1920,Teams!E:E,0),1),INDEX(Teams!G:K,MATCH(Schedule!H1920,Teams!K:K,0),1))</f>
        <v>#N/A</v>
      </c>
    </row>
    <row r="1921" spans="1:13">
      <c r="A1921">
        <v>1920</v>
      </c>
      <c r="B1921" t="e">
        <f t="shared" si="58"/>
        <v>#N/A</v>
      </c>
      <c r="C1921" s="38">
        <v>36399</v>
      </c>
      <c r="D1921" t="s">
        <v>34</v>
      </c>
      <c r="E1921" t="s">
        <v>382</v>
      </c>
      <c r="J1921" t="str">
        <f t="shared" si="59"/>
        <v/>
      </c>
      <c r="L1921" t="e">
        <f>IFERROR(INDEX(Teams!A:E,MATCH(Schedule!F1921,Teams!E:E,0),1),INDEX(Teams!G:K,MATCH(Schedule!F1921,Teams!K:K,0),1))</f>
        <v>#N/A</v>
      </c>
      <c r="M1921" t="e">
        <f>IFERROR(INDEX(Teams!A:E,MATCH(Schedule!H1921,Teams!E:E,0),1),INDEX(Teams!G:K,MATCH(Schedule!H1921,Teams!K:K,0),1))</f>
        <v>#N/A</v>
      </c>
    </row>
    <row r="1922" spans="1:13">
      <c r="A1922">
        <v>1921</v>
      </c>
      <c r="B1922" t="e">
        <f t="shared" si="58"/>
        <v>#N/A</v>
      </c>
      <c r="C1922" s="38">
        <v>36399</v>
      </c>
      <c r="D1922" t="s">
        <v>34</v>
      </c>
      <c r="E1922" t="s">
        <v>1891</v>
      </c>
      <c r="J1922" t="str">
        <f t="shared" si="59"/>
        <v/>
      </c>
      <c r="L1922" t="e">
        <f>IFERROR(INDEX(Teams!A:E,MATCH(Schedule!F1922,Teams!E:E,0),1),INDEX(Teams!G:K,MATCH(Schedule!F1922,Teams!K:K,0),1))</f>
        <v>#N/A</v>
      </c>
      <c r="M1922" t="e">
        <f>IFERROR(INDEX(Teams!A:E,MATCH(Schedule!H1922,Teams!E:E,0),1),INDEX(Teams!G:K,MATCH(Schedule!H1922,Teams!K:K,0),1))</f>
        <v>#N/A</v>
      </c>
    </row>
    <row r="1923" spans="1:13">
      <c r="A1923">
        <v>1922</v>
      </c>
      <c r="B1923" t="e">
        <f t="shared" ref="B1923:B1986" si="60">TEXT(C1923,"yyyymmdd")&amp;"_"&amp;L1923&amp;"@"&amp;M1923</f>
        <v>#N/A</v>
      </c>
      <c r="C1923" s="38">
        <v>36400</v>
      </c>
      <c r="D1923" t="s">
        <v>130</v>
      </c>
      <c r="E1923" t="s">
        <v>1892</v>
      </c>
      <c r="J1923" t="str">
        <f t="shared" ref="J1923:J1986" si="61">IF(I1923&gt;G1923,"W",IF(I1923=G1923,"","L"))</f>
        <v/>
      </c>
      <c r="L1923" t="e">
        <f>IFERROR(INDEX(Teams!A:E,MATCH(Schedule!F1923,Teams!E:E,0),1),INDEX(Teams!G:K,MATCH(Schedule!F1923,Teams!K:K,0),1))</f>
        <v>#N/A</v>
      </c>
      <c r="M1923" t="e">
        <f>IFERROR(INDEX(Teams!A:E,MATCH(Schedule!H1923,Teams!E:E,0),1),INDEX(Teams!G:K,MATCH(Schedule!H1923,Teams!K:K,0),1))</f>
        <v>#N/A</v>
      </c>
    </row>
    <row r="1924" spans="1:13">
      <c r="A1924">
        <v>1923</v>
      </c>
      <c r="B1924" t="e">
        <f t="shared" si="60"/>
        <v>#N/A</v>
      </c>
      <c r="C1924" s="38">
        <v>36400</v>
      </c>
      <c r="D1924" t="s">
        <v>115</v>
      </c>
      <c r="E1924" t="s">
        <v>1600</v>
      </c>
      <c r="J1924" t="str">
        <f t="shared" si="61"/>
        <v/>
      </c>
      <c r="L1924" t="e">
        <f>IFERROR(INDEX(Teams!A:E,MATCH(Schedule!F1924,Teams!E:E,0),1),INDEX(Teams!G:K,MATCH(Schedule!F1924,Teams!K:K,0),1))</f>
        <v>#N/A</v>
      </c>
      <c r="M1924" t="e">
        <f>IFERROR(INDEX(Teams!A:E,MATCH(Schedule!H1924,Teams!E:E,0),1),INDEX(Teams!G:K,MATCH(Schedule!H1924,Teams!K:K,0),1))</f>
        <v>#N/A</v>
      </c>
    </row>
    <row r="1925" spans="1:13">
      <c r="A1925">
        <v>1924</v>
      </c>
      <c r="B1925" t="e">
        <f t="shared" si="60"/>
        <v>#N/A</v>
      </c>
      <c r="C1925" s="38">
        <v>36400</v>
      </c>
      <c r="D1925" t="s">
        <v>71</v>
      </c>
      <c r="E1925" t="s">
        <v>1629</v>
      </c>
      <c r="J1925" t="str">
        <f t="shared" si="61"/>
        <v/>
      </c>
      <c r="L1925" t="e">
        <f>IFERROR(INDEX(Teams!A:E,MATCH(Schedule!F1925,Teams!E:E,0),1),INDEX(Teams!G:K,MATCH(Schedule!F1925,Teams!K:K,0),1))</f>
        <v>#N/A</v>
      </c>
      <c r="M1925" t="e">
        <f>IFERROR(INDEX(Teams!A:E,MATCH(Schedule!H1925,Teams!E:E,0),1),INDEX(Teams!G:K,MATCH(Schedule!H1925,Teams!K:K,0),1))</f>
        <v>#N/A</v>
      </c>
    </row>
    <row r="1926" spans="1:13">
      <c r="A1926">
        <v>1925</v>
      </c>
      <c r="B1926" t="e">
        <f t="shared" si="60"/>
        <v>#N/A</v>
      </c>
      <c r="C1926" s="38">
        <v>36400</v>
      </c>
      <c r="D1926" t="s">
        <v>65</v>
      </c>
      <c r="E1926" t="s">
        <v>1893</v>
      </c>
      <c r="J1926" t="str">
        <f t="shared" si="61"/>
        <v/>
      </c>
      <c r="L1926" t="e">
        <f>IFERROR(INDEX(Teams!A:E,MATCH(Schedule!F1926,Teams!E:E,0),1),INDEX(Teams!G:K,MATCH(Schedule!F1926,Teams!K:K,0),1))</f>
        <v>#N/A</v>
      </c>
      <c r="M1926" t="e">
        <f>IFERROR(INDEX(Teams!A:E,MATCH(Schedule!H1926,Teams!E:E,0),1),INDEX(Teams!G:K,MATCH(Schedule!H1926,Teams!K:K,0),1))</f>
        <v>#N/A</v>
      </c>
    </row>
    <row r="1927" spans="1:13">
      <c r="A1927">
        <v>1926</v>
      </c>
      <c r="B1927" t="e">
        <f t="shared" si="60"/>
        <v>#N/A</v>
      </c>
      <c r="C1927" s="38">
        <v>36400</v>
      </c>
      <c r="D1927" t="s">
        <v>113</v>
      </c>
      <c r="E1927" t="s">
        <v>1894</v>
      </c>
      <c r="J1927" t="str">
        <f t="shared" si="61"/>
        <v/>
      </c>
      <c r="L1927" t="e">
        <f>IFERROR(INDEX(Teams!A:E,MATCH(Schedule!F1927,Teams!E:E,0),1),INDEX(Teams!G:K,MATCH(Schedule!F1927,Teams!K:K,0),1))</f>
        <v>#N/A</v>
      </c>
      <c r="M1927" t="e">
        <f>IFERROR(INDEX(Teams!A:E,MATCH(Schedule!H1927,Teams!E:E,0),1),INDEX(Teams!G:K,MATCH(Schedule!H1927,Teams!K:K,0),1))</f>
        <v>#N/A</v>
      </c>
    </row>
    <row r="1928" spans="1:13">
      <c r="A1928">
        <v>1927</v>
      </c>
      <c r="B1928" t="e">
        <f t="shared" si="60"/>
        <v>#N/A</v>
      </c>
      <c r="C1928" s="38">
        <v>36400</v>
      </c>
      <c r="D1928" t="s">
        <v>118</v>
      </c>
      <c r="E1928" t="s">
        <v>1895</v>
      </c>
      <c r="J1928" t="str">
        <f t="shared" si="61"/>
        <v/>
      </c>
      <c r="L1928" t="e">
        <f>IFERROR(INDEX(Teams!A:E,MATCH(Schedule!F1928,Teams!E:E,0),1),INDEX(Teams!G:K,MATCH(Schedule!F1928,Teams!K:K,0),1))</f>
        <v>#N/A</v>
      </c>
      <c r="M1928" t="e">
        <f>IFERROR(INDEX(Teams!A:E,MATCH(Schedule!H1928,Teams!E:E,0),1),INDEX(Teams!G:K,MATCH(Schedule!H1928,Teams!K:K,0),1))</f>
        <v>#N/A</v>
      </c>
    </row>
    <row r="1929" spans="1:13">
      <c r="A1929">
        <v>1928</v>
      </c>
      <c r="B1929" t="e">
        <f t="shared" si="60"/>
        <v>#N/A</v>
      </c>
      <c r="C1929" s="38">
        <v>36400</v>
      </c>
      <c r="D1929" t="s">
        <v>29</v>
      </c>
      <c r="E1929" t="s">
        <v>1896</v>
      </c>
      <c r="J1929" t="str">
        <f t="shared" si="61"/>
        <v/>
      </c>
      <c r="L1929" t="e">
        <f>IFERROR(INDEX(Teams!A:E,MATCH(Schedule!F1929,Teams!E:E,0),1),INDEX(Teams!G:K,MATCH(Schedule!F1929,Teams!K:K,0),1))</f>
        <v>#N/A</v>
      </c>
      <c r="M1929" t="e">
        <f>IFERROR(INDEX(Teams!A:E,MATCH(Schedule!H1929,Teams!E:E,0),1),INDEX(Teams!G:K,MATCH(Schedule!H1929,Teams!K:K,0),1))</f>
        <v>#N/A</v>
      </c>
    </row>
    <row r="1930" spans="1:13">
      <c r="A1930">
        <v>1929</v>
      </c>
      <c r="B1930" t="e">
        <f t="shared" si="60"/>
        <v>#N/A</v>
      </c>
      <c r="C1930" s="38">
        <v>36400</v>
      </c>
      <c r="D1930" t="s">
        <v>18</v>
      </c>
      <c r="E1930" t="s">
        <v>1897</v>
      </c>
      <c r="J1930" t="str">
        <f t="shared" si="61"/>
        <v/>
      </c>
      <c r="L1930" t="e">
        <f>IFERROR(INDEX(Teams!A:E,MATCH(Schedule!F1930,Teams!E:E,0),1),INDEX(Teams!G:K,MATCH(Schedule!F1930,Teams!K:K,0),1))</f>
        <v>#N/A</v>
      </c>
      <c r="M1930" t="e">
        <f>IFERROR(INDEX(Teams!A:E,MATCH(Schedule!H1930,Teams!E:E,0),1),INDEX(Teams!G:K,MATCH(Schedule!H1930,Teams!K:K,0),1))</f>
        <v>#N/A</v>
      </c>
    </row>
    <row r="1931" spans="1:13">
      <c r="A1931">
        <v>1930</v>
      </c>
      <c r="B1931" t="e">
        <f t="shared" si="60"/>
        <v>#N/A</v>
      </c>
      <c r="C1931" s="38">
        <v>36400</v>
      </c>
      <c r="D1931" t="s">
        <v>16</v>
      </c>
      <c r="E1931" t="s">
        <v>486</v>
      </c>
      <c r="J1931" t="str">
        <f t="shared" si="61"/>
        <v/>
      </c>
      <c r="L1931" t="e">
        <f>IFERROR(INDEX(Teams!A:E,MATCH(Schedule!F1931,Teams!E:E,0),1),INDEX(Teams!G:K,MATCH(Schedule!F1931,Teams!K:K,0),1))</f>
        <v>#N/A</v>
      </c>
      <c r="M1931" t="e">
        <f>IFERROR(INDEX(Teams!A:E,MATCH(Schedule!H1931,Teams!E:E,0),1),INDEX(Teams!G:K,MATCH(Schedule!H1931,Teams!K:K,0),1))</f>
        <v>#N/A</v>
      </c>
    </row>
    <row r="1932" spans="1:13">
      <c r="A1932">
        <v>1931</v>
      </c>
      <c r="B1932" t="e">
        <f t="shared" si="60"/>
        <v>#N/A</v>
      </c>
      <c r="C1932" s="38">
        <v>36400</v>
      </c>
      <c r="D1932" t="s">
        <v>60</v>
      </c>
      <c r="E1932" t="s">
        <v>1898</v>
      </c>
      <c r="J1932" t="str">
        <f t="shared" si="61"/>
        <v/>
      </c>
      <c r="L1932" t="e">
        <f>IFERROR(INDEX(Teams!A:E,MATCH(Schedule!F1932,Teams!E:E,0),1),INDEX(Teams!G:K,MATCH(Schedule!F1932,Teams!K:K,0),1))</f>
        <v>#N/A</v>
      </c>
      <c r="M1932" t="e">
        <f>IFERROR(INDEX(Teams!A:E,MATCH(Schedule!H1932,Teams!E:E,0),1),INDEX(Teams!G:K,MATCH(Schedule!H1932,Teams!K:K,0),1))</f>
        <v>#N/A</v>
      </c>
    </row>
    <row r="1933" spans="1:13">
      <c r="A1933">
        <v>1932</v>
      </c>
      <c r="B1933" t="e">
        <f t="shared" si="60"/>
        <v>#N/A</v>
      </c>
      <c r="C1933" s="38">
        <v>36400</v>
      </c>
      <c r="D1933" t="s">
        <v>34</v>
      </c>
      <c r="E1933" t="s">
        <v>1899</v>
      </c>
      <c r="J1933" t="str">
        <f t="shared" si="61"/>
        <v/>
      </c>
      <c r="L1933" t="e">
        <f>IFERROR(INDEX(Teams!A:E,MATCH(Schedule!F1933,Teams!E:E,0),1),INDEX(Teams!G:K,MATCH(Schedule!F1933,Teams!K:K,0),1))</f>
        <v>#N/A</v>
      </c>
      <c r="M1933" t="e">
        <f>IFERROR(INDEX(Teams!A:E,MATCH(Schedule!H1933,Teams!E:E,0),1),INDEX(Teams!G:K,MATCH(Schedule!H1933,Teams!K:K,0),1))</f>
        <v>#N/A</v>
      </c>
    </row>
    <row r="1934" spans="1:13">
      <c r="A1934">
        <v>1933</v>
      </c>
      <c r="B1934" t="e">
        <f t="shared" si="60"/>
        <v>#N/A</v>
      </c>
      <c r="C1934" s="38">
        <v>36400</v>
      </c>
      <c r="D1934" t="s">
        <v>0</v>
      </c>
      <c r="E1934" t="s">
        <v>1900</v>
      </c>
      <c r="J1934" t="str">
        <f t="shared" si="61"/>
        <v/>
      </c>
      <c r="L1934" t="e">
        <f>IFERROR(INDEX(Teams!A:E,MATCH(Schedule!F1934,Teams!E:E,0),1),INDEX(Teams!G:K,MATCH(Schedule!F1934,Teams!K:K,0),1))</f>
        <v>#N/A</v>
      </c>
      <c r="M1934" t="e">
        <f>IFERROR(INDEX(Teams!A:E,MATCH(Schedule!H1934,Teams!E:E,0),1),INDEX(Teams!G:K,MATCH(Schedule!H1934,Teams!K:K,0),1))</f>
        <v>#N/A</v>
      </c>
    </row>
    <row r="1935" spans="1:13">
      <c r="A1935">
        <v>1934</v>
      </c>
      <c r="B1935" t="e">
        <f t="shared" si="60"/>
        <v>#N/A</v>
      </c>
      <c r="C1935" s="38">
        <v>36400</v>
      </c>
      <c r="D1935" t="s">
        <v>126</v>
      </c>
      <c r="E1935" t="s">
        <v>1901</v>
      </c>
      <c r="J1935" t="str">
        <f t="shared" si="61"/>
        <v/>
      </c>
      <c r="L1935" t="e">
        <f>IFERROR(INDEX(Teams!A:E,MATCH(Schedule!F1935,Teams!E:E,0),1),INDEX(Teams!G:K,MATCH(Schedule!F1935,Teams!K:K,0),1))</f>
        <v>#N/A</v>
      </c>
      <c r="M1935" t="e">
        <f>IFERROR(INDEX(Teams!A:E,MATCH(Schedule!H1935,Teams!E:E,0),1),INDEX(Teams!G:K,MATCH(Schedule!H1935,Teams!K:K,0),1))</f>
        <v>#N/A</v>
      </c>
    </row>
    <row r="1936" spans="1:13">
      <c r="A1936">
        <v>1935</v>
      </c>
      <c r="B1936" t="e">
        <f t="shared" si="60"/>
        <v>#N/A</v>
      </c>
      <c r="C1936" s="38">
        <v>36400</v>
      </c>
      <c r="D1936" t="s">
        <v>63</v>
      </c>
      <c r="E1936" t="s">
        <v>1902</v>
      </c>
      <c r="J1936" t="str">
        <f t="shared" si="61"/>
        <v/>
      </c>
      <c r="L1936" t="e">
        <f>IFERROR(INDEX(Teams!A:E,MATCH(Schedule!F1936,Teams!E:E,0),1),INDEX(Teams!G:K,MATCH(Schedule!F1936,Teams!K:K,0),1))</f>
        <v>#N/A</v>
      </c>
      <c r="M1936" t="e">
        <f>IFERROR(INDEX(Teams!A:E,MATCH(Schedule!H1936,Teams!E:E,0),1),INDEX(Teams!G:K,MATCH(Schedule!H1936,Teams!K:K,0),1))</f>
        <v>#N/A</v>
      </c>
    </row>
    <row r="1937" spans="1:13">
      <c r="A1937">
        <v>1936</v>
      </c>
      <c r="B1937" t="e">
        <f t="shared" si="60"/>
        <v>#N/A</v>
      </c>
      <c r="C1937" s="38">
        <v>36400</v>
      </c>
      <c r="D1937" t="s">
        <v>128</v>
      </c>
      <c r="E1937" t="s">
        <v>1903</v>
      </c>
      <c r="J1937" t="str">
        <f t="shared" si="61"/>
        <v/>
      </c>
      <c r="L1937" t="e">
        <f>IFERROR(INDEX(Teams!A:E,MATCH(Schedule!F1937,Teams!E:E,0),1),INDEX(Teams!G:K,MATCH(Schedule!F1937,Teams!K:K,0),1))</f>
        <v>#N/A</v>
      </c>
      <c r="M1937" t="e">
        <f>IFERROR(INDEX(Teams!A:E,MATCH(Schedule!H1937,Teams!E:E,0),1),INDEX(Teams!G:K,MATCH(Schedule!H1937,Teams!K:K,0),1))</f>
        <v>#N/A</v>
      </c>
    </row>
    <row r="1938" spans="1:13">
      <c r="A1938">
        <v>1937</v>
      </c>
      <c r="B1938" t="e">
        <f t="shared" si="60"/>
        <v>#N/A</v>
      </c>
      <c r="C1938" s="38">
        <v>36400</v>
      </c>
      <c r="D1938" t="s">
        <v>128</v>
      </c>
      <c r="E1938" t="s">
        <v>1904</v>
      </c>
      <c r="J1938" t="str">
        <f t="shared" si="61"/>
        <v/>
      </c>
      <c r="L1938" t="e">
        <f>IFERROR(INDEX(Teams!A:E,MATCH(Schedule!F1938,Teams!E:E,0),1),INDEX(Teams!G:K,MATCH(Schedule!F1938,Teams!K:K,0),1))</f>
        <v>#N/A</v>
      </c>
      <c r="M1938" t="e">
        <f>IFERROR(INDEX(Teams!A:E,MATCH(Schedule!H1938,Teams!E:E,0),1),INDEX(Teams!G:K,MATCH(Schedule!H1938,Teams!K:K,0),1))</f>
        <v>#N/A</v>
      </c>
    </row>
    <row r="1939" spans="1:13">
      <c r="A1939">
        <v>1938</v>
      </c>
      <c r="B1939" t="e">
        <f t="shared" si="60"/>
        <v>#N/A</v>
      </c>
      <c r="C1939" s="38">
        <v>36401</v>
      </c>
      <c r="D1939" t="s">
        <v>130</v>
      </c>
      <c r="E1939" t="s">
        <v>1905</v>
      </c>
      <c r="J1939" t="str">
        <f t="shared" si="61"/>
        <v/>
      </c>
      <c r="L1939" t="e">
        <f>IFERROR(INDEX(Teams!A:E,MATCH(Schedule!F1939,Teams!E:E,0),1),INDEX(Teams!G:K,MATCH(Schedule!F1939,Teams!K:K,0),1))</f>
        <v>#N/A</v>
      </c>
      <c r="M1939" t="e">
        <f>IFERROR(INDEX(Teams!A:E,MATCH(Schedule!H1939,Teams!E:E,0),1),INDEX(Teams!G:K,MATCH(Schedule!H1939,Teams!K:K,0),1))</f>
        <v>#N/A</v>
      </c>
    </row>
    <row r="1940" spans="1:13">
      <c r="A1940">
        <v>1939</v>
      </c>
      <c r="B1940" t="e">
        <f t="shared" si="60"/>
        <v>#N/A</v>
      </c>
      <c r="C1940" s="38">
        <v>36401</v>
      </c>
      <c r="D1940" t="s">
        <v>115</v>
      </c>
      <c r="E1940" t="s">
        <v>1906</v>
      </c>
      <c r="J1940" t="str">
        <f t="shared" si="61"/>
        <v/>
      </c>
      <c r="L1940" t="e">
        <f>IFERROR(INDEX(Teams!A:E,MATCH(Schedule!F1940,Teams!E:E,0),1),INDEX(Teams!G:K,MATCH(Schedule!F1940,Teams!K:K,0),1))</f>
        <v>#N/A</v>
      </c>
      <c r="M1940" t="e">
        <f>IFERROR(INDEX(Teams!A:E,MATCH(Schedule!H1940,Teams!E:E,0),1),INDEX(Teams!G:K,MATCH(Schedule!H1940,Teams!K:K,0),1))</f>
        <v>#N/A</v>
      </c>
    </row>
    <row r="1941" spans="1:13">
      <c r="A1941">
        <v>1940</v>
      </c>
      <c r="B1941" t="e">
        <f t="shared" si="60"/>
        <v>#N/A</v>
      </c>
      <c r="C1941" s="38">
        <v>36401</v>
      </c>
      <c r="D1941" t="s">
        <v>71</v>
      </c>
      <c r="E1941" t="s">
        <v>1907</v>
      </c>
      <c r="J1941" t="str">
        <f t="shared" si="61"/>
        <v/>
      </c>
      <c r="L1941" t="e">
        <f>IFERROR(INDEX(Teams!A:E,MATCH(Schedule!F1941,Teams!E:E,0),1),INDEX(Teams!G:K,MATCH(Schedule!F1941,Teams!K:K,0),1))</f>
        <v>#N/A</v>
      </c>
      <c r="M1941" t="e">
        <f>IFERROR(INDEX(Teams!A:E,MATCH(Schedule!H1941,Teams!E:E,0),1),INDEX(Teams!G:K,MATCH(Schedule!H1941,Teams!K:K,0),1))</f>
        <v>#N/A</v>
      </c>
    </row>
    <row r="1942" spans="1:13">
      <c r="A1942">
        <v>1941</v>
      </c>
      <c r="B1942" t="e">
        <f t="shared" si="60"/>
        <v>#N/A</v>
      </c>
      <c r="C1942" s="38">
        <v>36401</v>
      </c>
      <c r="D1942" t="s">
        <v>65</v>
      </c>
      <c r="E1942" t="s">
        <v>1908</v>
      </c>
      <c r="J1942" t="str">
        <f t="shared" si="61"/>
        <v/>
      </c>
      <c r="L1942" t="e">
        <f>IFERROR(INDEX(Teams!A:E,MATCH(Schedule!F1942,Teams!E:E,0),1),INDEX(Teams!G:K,MATCH(Schedule!F1942,Teams!K:K,0),1))</f>
        <v>#N/A</v>
      </c>
      <c r="M1942" t="e">
        <f>IFERROR(INDEX(Teams!A:E,MATCH(Schedule!H1942,Teams!E:E,0),1),INDEX(Teams!G:K,MATCH(Schedule!H1942,Teams!K:K,0),1))</f>
        <v>#N/A</v>
      </c>
    </row>
    <row r="1943" spans="1:13">
      <c r="A1943">
        <v>1942</v>
      </c>
      <c r="B1943" t="e">
        <f t="shared" si="60"/>
        <v>#N/A</v>
      </c>
      <c r="C1943" s="38">
        <v>36401</v>
      </c>
      <c r="D1943" t="s">
        <v>113</v>
      </c>
      <c r="E1943" t="s">
        <v>1909</v>
      </c>
      <c r="J1943" t="str">
        <f t="shared" si="61"/>
        <v/>
      </c>
      <c r="L1943" t="e">
        <f>IFERROR(INDEX(Teams!A:E,MATCH(Schedule!F1943,Teams!E:E,0),1),INDEX(Teams!G:K,MATCH(Schedule!F1943,Teams!K:K,0),1))</f>
        <v>#N/A</v>
      </c>
      <c r="M1943" t="e">
        <f>IFERROR(INDEX(Teams!A:E,MATCH(Schedule!H1943,Teams!E:E,0),1),INDEX(Teams!G:K,MATCH(Schedule!H1943,Teams!K:K,0),1))</f>
        <v>#N/A</v>
      </c>
    </row>
    <row r="1944" spans="1:13">
      <c r="A1944">
        <v>1943</v>
      </c>
      <c r="B1944" t="e">
        <f t="shared" si="60"/>
        <v>#N/A</v>
      </c>
      <c r="C1944" s="38">
        <v>36401</v>
      </c>
      <c r="D1944" t="s">
        <v>118</v>
      </c>
      <c r="E1944" t="s">
        <v>1910</v>
      </c>
      <c r="J1944" t="str">
        <f t="shared" si="61"/>
        <v/>
      </c>
      <c r="L1944" t="e">
        <f>IFERROR(INDEX(Teams!A:E,MATCH(Schedule!F1944,Teams!E:E,0),1),INDEX(Teams!G:K,MATCH(Schedule!F1944,Teams!K:K,0),1))</f>
        <v>#N/A</v>
      </c>
      <c r="M1944" t="e">
        <f>IFERROR(INDEX(Teams!A:E,MATCH(Schedule!H1944,Teams!E:E,0),1),INDEX(Teams!G:K,MATCH(Schedule!H1944,Teams!K:K,0),1))</f>
        <v>#N/A</v>
      </c>
    </row>
    <row r="1945" spans="1:13">
      <c r="A1945">
        <v>1944</v>
      </c>
      <c r="B1945" t="e">
        <f t="shared" si="60"/>
        <v>#N/A</v>
      </c>
      <c r="C1945" s="38">
        <v>36401</v>
      </c>
      <c r="D1945" t="s">
        <v>29</v>
      </c>
      <c r="E1945" t="s">
        <v>1911</v>
      </c>
      <c r="J1945" t="str">
        <f t="shared" si="61"/>
        <v/>
      </c>
      <c r="L1945" t="e">
        <f>IFERROR(INDEX(Teams!A:E,MATCH(Schedule!F1945,Teams!E:E,0),1),INDEX(Teams!G:K,MATCH(Schedule!F1945,Teams!K:K,0),1))</f>
        <v>#N/A</v>
      </c>
      <c r="M1945" t="e">
        <f>IFERROR(INDEX(Teams!A:E,MATCH(Schedule!H1945,Teams!E:E,0),1),INDEX(Teams!G:K,MATCH(Schedule!H1945,Teams!K:K,0),1))</f>
        <v>#N/A</v>
      </c>
    </row>
    <row r="1946" spans="1:13">
      <c r="A1946">
        <v>1945</v>
      </c>
      <c r="B1946" t="e">
        <f t="shared" si="60"/>
        <v>#N/A</v>
      </c>
      <c r="C1946" s="38">
        <v>36401</v>
      </c>
      <c r="D1946" t="s">
        <v>18</v>
      </c>
      <c r="E1946" t="s">
        <v>1912</v>
      </c>
      <c r="J1946" t="str">
        <f t="shared" si="61"/>
        <v/>
      </c>
      <c r="L1946" t="e">
        <f>IFERROR(INDEX(Teams!A:E,MATCH(Schedule!F1946,Teams!E:E,0),1),INDEX(Teams!G:K,MATCH(Schedule!F1946,Teams!K:K,0),1))</f>
        <v>#N/A</v>
      </c>
      <c r="M1946" t="e">
        <f>IFERROR(INDEX(Teams!A:E,MATCH(Schedule!H1946,Teams!E:E,0),1),INDEX(Teams!G:K,MATCH(Schedule!H1946,Teams!K:K,0),1))</f>
        <v>#N/A</v>
      </c>
    </row>
    <row r="1947" spans="1:13">
      <c r="A1947">
        <v>1946</v>
      </c>
      <c r="B1947" t="e">
        <f t="shared" si="60"/>
        <v>#N/A</v>
      </c>
      <c r="C1947" s="38">
        <v>36401</v>
      </c>
      <c r="D1947" t="s">
        <v>16</v>
      </c>
      <c r="E1947" t="s">
        <v>1913</v>
      </c>
      <c r="J1947" t="str">
        <f t="shared" si="61"/>
        <v/>
      </c>
      <c r="L1947" t="e">
        <f>IFERROR(INDEX(Teams!A:E,MATCH(Schedule!F1947,Teams!E:E,0),1),INDEX(Teams!G:K,MATCH(Schedule!F1947,Teams!K:K,0),1))</f>
        <v>#N/A</v>
      </c>
      <c r="M1947" t="e">
        <f>IFERROR(INDEX(Teams!A:E,MATCH(Schedule!H1947,Teams!E:E,0),1),INDEX(Teams!G:K,MATCH(Schedule!H1947,Teams!K:K,0),1))</f>
        <v>#N/A</v>
      </c>
    </row>
    <row r="1948" spans="1:13">
      <c r="A1948">
        <v>1947</v>
      </c>
      <c r="B1948" t="e">
        <f t="shared" si="60"/>
        <v>#N/A</v>
      </c>
      <c r="C1948" s="38">
        <v>36401</v>
      </c>
      <c r="D1948" t="s">
        <v>60</v>
      </c>
      <c r="E1948" t="s">
        <v>1898</v>
      </c>
      <c r="J1948" t="str">
        <f t="shared" si="61"/>
        <v/>
      </c>
      <c r="L1948" t="e">
        <f>IFERROR(INDEX(Teams!A:E,MATCH(Schedule!F1948,Teams!E:E,0),1),INDEX(Teams!G:K,MATCH(Schedule!F1948,Teams!K:K,0),1))</f>
        <v>#N/A</v>
      </c>
      <c r="M1948" t="e">
        <f>IFERROR(INDEX(Teams!A:E,MATCH(Schedule!H1948,Teams!E:E,0),1),INDEX(Teams!G:K,MATCH(Schedule!H1948,Teams!K:K,0),1))</f>
        <v>#N/A</v>
      </c>
    </row>
    <row r="1949" spans="1:13">
      <c r="A1949">
        <v>1948</v>
      </c>
      <c r="B1949" t="e">
        <f t="shared" si="60"/>
        <v>#N/A</v>
      </c>
      <c r="C1949" s="38">
        <v>36401</v>
      </c>
      <c r="D1949" t="s">
        <v>34</v>
      </c>
      <c r="E1949" t="s">
        <v>1914</v>
      </c>
      <c r="J1949" t="str">
        <f t="shared" si="61"/>
        <v/>
      </c>
      <c r="L1949" t="e">
        <f>IFERROR(INDEX(Teams!A:E,MATCH(Schedule!F1949,Teams!E:E,0),1),INDEX(Teams!G:K,MATCH(Schedule!F1949,Teams!K:K,0),1))</f>
        <v>#N/A</v>
      </c>
      <c r="M1949" t="e">
        <f>IFERROR(INDEX(Teams!A:E,MATCH(Schedule!H1949,Teams!E:E,0),1),INDEX(Teams!G:K,MATCH(Schedule!H1949,Teams!K:K,0),1))</f>
        <v>#N/A</v>
      </c>
    </row>
    <row r="1950" spans="1:13">
      <c r="A1950">
        <v>1949</v>
      </c>
      <c r="B1950" t="e">
        <f t="shared" si="60"/>
        <v>#N/A</v>
      </c>
      <c r="C1950" s="38">
        <v>36401</v>
      </c>
      <c r="D1950" t="s">
        <v>0</v>
      </c>
      <c r="E1950" t="s">
        <v>1915</v>
      </c>
      <c r="J1950" t="str">
        <f t="shared" si="61"/>
        <v/>
      </c>
      <c r="L1950" t="e">
        <f>IFERROR(INDEX(Teams!A:E,MATCH(Schedule!F1950,Teams!E:E,0),1),INDEX(Teams!G:K,MATCH(Schedule!F1950,Teams!K:K,0),1))</f>
        <v>#N/A</v>
      </c>
      <c r="M1950" t="e">
        <f>IFERROR(INDEX(Teams!A:E,MATCH(Schedule!H1950,Teams!E:E,0),1),INDEX(Teams!G:K,MATCH(Schedule!H1950,Teams!K:K,0),1))</f>
        <v>#N/A</v>
      </c>
    </row>
    <row r="1951" spans="1:13">
      <c r="A1951">
        <v>1950</v>
      </c>
      <c r="B1951" t="e">
        <f t="shared" si="60"/>
        <v>#N/A</v>
      </c>
      <c r="C1951" s="38">
        <v>36401</v>
      </c>
      <c r="D1951" t="s">
        <v>126</v>
      </c>
      <c r="E1951" t="s">
        <v>1916</v>
      </c>
      <c r="J1951" t="str">
        <f t="shared" si="61"/>
        <v/>
      </c>
      <c r="L1951" t="e">
        <f>IFERROR(INDEX(Teams!A:E,MATCH(Schedule!F1951,Teams!E:E,0),1),INDEX(Teams!G:K,MATCH(Schedule!F1951,Teams!K:K,0),1))</f>
        <v>#N/A</v>
      </c>
      <c r="M1951" t="e">
        <f>IFERROR(INDEX(Teams!A:E,MATCH(Schedule!H1951,Teams!E:E,0),1),INDEX(Teams!G:K,MATCH(Schedule!H1951,Teams!K:K,0),1))</f>
        <v>#N/A</v>
      </c>
    </row>
    <row r="1952" spans="1:13">
      <c r="A1952">
        <v>1951</v>
      </c>
      <c r="B1952" t="e">
        <f t="shared" si="60"/>
        <v>#N/A</v>
      </c>
      <c r="C1952" s="38">
        <v>36401</v>
      </c>
      <c r="D1952" t="s">
        <v>128</v>
      </c>
      <c r="E1952" t="s">
        <v>1917</v>
      </c>
      <c r="J1952" t="str">
        <f t="shared" si="61"/>
        <v/>
      </c>
      <c r="L1952" t="e">
        <f>IFERROR(INDEX(Teams!A:E,MATCH(Schedule!F1952,Teams!E:E,0),1),INDEX(Teams!G:K,MATCH(Schedule!F1952,Teams!K:K,0),1))</f>
        <v>#N/A</v>
      </c>
      <c r="M1952" t="e">
        <f>IFERROR(INDEX(Teams!A:E,MATCH(Schedule!H1952,Teams!E:E,0),1),INDEX(Teams!G:K,MATCH(Schedule!H1952,Teams!K:K,0),1))</f>
        <v>#N/A</v>
      </c>
    </row>
    <row r="1953" spans="1:13">
      <c r="A1953">
        <v>1952</v>
      </c>
      <c r="B1953" t="e">
        <f t="shared" si="60"/>
        <v>#N/A</v>
      </c>
      <c r="C1953" s="38">
        <v>36401</v>
      </c>
      <c r="D1953" t="s">
        <v>63</v>
      </c>
      <c r="E1953" t="s">
        <v>1918</v>
      </c>
      <c r="J1953" t="str">
        <f t="shared" si="61"/>
        <v/>
      </c>
      <c r="L1953" t="e">
        <f>IFERROR(INDEX(Teams!A:E,MATCH(Schedule!F1953,Teams!E:E,0),1),INDEX(Teams!G:K,MATCH(Schedule!F1953,Teams!K:K,0),1))</f>
        <v>#N/A</v>
      </c>
      <c r="M1953" t="e">
        <f>IFERROR(INDEX(Teams!A:E,MATCH(Schedule!H1953,Teams!E:E,0),1),INDEX(Teams!G:K,MATCH(Schedule!H1953,Teams!K:K,0),1))</f>
        <v>#N/A</v>
      </c>
    </row>
    <row r="1954" spans="1:13">
      <c r="A1954">
        <v>1953</v>
      </c>
      <c r="B1954" t="e">
        <f t="shared" si="60"/>
        <v>#N/A</v>
      </c>
      <c r="C1954" s="38">
        <v>36402</v>
      </c>
      <c r="D1954" t="s">
        <v>113</v>
      </c>
      <c r="E1954" t="s">
        <v>1919</v>
      </c>
      <c r="J1954" t="str">
        <f t="shared" si="61"/>
        <v/>
      </c>
      <c r="L1954" t="e">
        <f>IFERROR(INDEX(Teams!A:E,MATCH(Schedule!F1954,Teams!E:E,0),1),INDEX(Teams!G:K,MATCH(Schedule!F1954,Teams!K:K,0),1))</f>
        <v>#N/A</v>
      </c>
      <c r="M1954" t="e">
        <f>IFERROR(INDEX(Teams!A:E,MATCH(Schedule!H1954,Teams!E:E,0),1),INDEX(Teams!G:K,MATCH(Schedule!H1954,Teams!K:K,0),1))</f>
        <v>#N/A</v>
      </c>
    </row>
    <row r="1955" spans="1:13">
      <c r="A1955">
        <v>1954</v>
      </c>
      <c r="B1955" t="e">
        <f t="shared" si="60"/>
        <v>#N/A</v>
      </c>
      <c r="C1955" s="38">
        <v>36402</v>
      </c>
      <c r="D1955" t="s">
        <v>130</v>
      </c>
      <c r="E1955" t="s">
        <v>1920</v>
      </c>
      <c r="J1955" t="str">
        <f t="shared" si="61"/>
        <v/>
      </c>
      <c r="L1955" t="e">
        <f>IFERROR(INDEX(Teams!A:E,MATCH(Schedule!F1955,Teams!E:E,0),1),INDEX(Teams!G:K,MATCH(Schedule!F1955,Teams!K:K,0),1))</f>
        <v>#N/A</v>
      </c>
      <c r="M1955" t="e">
        <f>IFERROR(INDEX(Teams!A:E,MATCH(Schedule!H1955,Teams!E:E,0),1),INDEX(Teams!G:K,MATCH(Schedule!H1955,Teams!K:K,0),1))</f>
        <v>#N/A</v>
      </c>
    </row>
    <row r="1956" spans="1:13">
      <c r="A1956">
        <v>1955</v>
      </c>
      <c r="B1956" t="e">
        <f t="shared" si="60"/>
        <v>#N/A</v>
      </c>
      <c r="C1956" s="38">
        <v>36402</v>
      </c>
      <c r="D1956" t="s">
        <v>118</v>
      </c>
      <c r="E1956" t="s">
        <v>1921</v>
      </c>
      <c r="J1956" t="str">
        <f t="shared" si="61"/>
        <v/>
      </c>
      <c r="L1956" t="e">
        <f>IFERROR(INDEX(Teams!A:E,MATCH(Schedule!F1956,Teams!E:E,0),1),INDEX(Teams!G:K,MATCH(Schedule!F1956,Teams!K:K,0),1))</f>
        <v>#N/A</v>
      </c>
      <c r="M1956" t="e">
        <f>IFERROR(INDEX(Teams!A:E,MATCH(Schedule!H1956,Teams!E:E,0),1),INDEX(Teams!G:K,MATCH(Schedule!H1956,Teams!K:K,0),1))</f>
        <v>#N/A</v>
      </c>
    </row>
    <row r="1957" spans="1:13">
      <c r="A1957">
        <v>1956</v>
      </c>
      <c r="B1957" t="e">
        <f t="shared" si="60"/>
        <v>#N/A</v>
      </c>
      <c r="C1957" s="38">
        <v>36402</v>
      </c>
      <c r="D1957" t="s">
        <v>65</v>
      </c>
      <c r="E1957" t="s">
        <v>28</v>
      </c>
      <c r="J1957" t="str">
        <f t="shared" si="61"/>
        <v/>
      </c>
      <c r="L1957" t="e">
        <f>IFERROR(INDEX(Teams!A:E,MATCH(Schedule!F1957,Teams!E:E,0),1),INDEX(Teams!G:K,MATCH(Schedule!F1957,Teams!K:K,0),1))</f>
        <v>#N/A</v>
      </c>
      <c r="M1957" t="e">
        <f>IFERROR(INDEX(Teams!A:E,MATCH(Schedule!H1957,Teams!E:E,0),1),INDEX(Teams!G:K,MATCH(Schedule!H1957,Teams!K:K,0),1))</f>
        <v>#N/A</v>
      </c>
    </row>
    <row r="1958" spans="1:13">
      <c r="A1958">
        <v>1957</v>
      </c>
      <c r="B1958" t="e">
        <f t="shared" si="60"/>
        <v>#N/A</v>
      </c>
      <c r="C1958" s="38">
        <v>36402</v>
      </c>
      <c r="D1958" t="s">
        <v>115</v>
      </c>
      <c r="E1958" t="s">
        <v>1922</v>
      </c>
      <c r="J1958" t="str">
        <f t="shared" si="61"/>
        <v/>
      </c>
      <c r="L1958" t="e">
        <f>IFERROR(INDEX(Teams!A:E,MATCH(Schedule!F1958,Teams!E:E,0),1),INDEX(Teams!G:K,MATCH(Schedule!F1958,Teams!K:K,0),1))</f>
        <v>#N/A</v>
      </c>
      <c r="M1958" t="e">
        <f>IFERROR(INDEX(Teams!A:E,MATCH(Schedule!H1958,Teams!E:E,0),1),INDEX(Teams!G:K,MATCH(Schedule!H1958,Teams!K:K,0),1))</f>
        <v>#N/A</v>
      </c>
    </row>
    <row r="1959" spans="1:13">
      <c r="A1959">
        <v>1958</v>
      </c>
      <c r="B1959" t="e">
        <f t="shared" si="60"/>
        <v>#N/A</v>
      </c>
      <c r="C1959" s="38">
        <v>36402</v>
      </c>
      <c r="D1959" t="s">
        <v>14</v>
      </c>
      <c r="E1959" t="s">
        <v>1923</v>
      </c>
      <c r="J1959" t="str">
        <f t="shared" si="61"/>
        <v/>
      </c>
      <c r="L1959" t="e">
        <f>IFERROR(INDEX(Teams!A:E,MATCH(Schedule!F1959,Teams!E:E,0),1),INDEX(Teams!G:K,MATCH(Schedule!F1959,Teams!K:K,0),1))</f>
        <v>#N/A</v>
      </c>
      <c r="M1959" t="e">
        <f>IFERROR(INDEX(Teams!A:E,MATCH(Schedule!H1959,Teams!E:E,0),1),INDEX(Teams!G:K,MATCH(Schedule!H1959,Teams!K:K,0),1))</f>
        <v>#N/A</v>
      </c>
    </row>
    <row r="1960" spans="1:13">
      <c r="A1960">
        <v>1959</v>
      </c>
      <c r="B1960" t="e">
        <f t="shared" si="60"/>
        <v>#N/A</v>
      </c>
      <c r="C1960" s="38">
        <v>36402</v>
      </c>
      <c r="D1960" t="s">
        <v>0</v>
      </c>
      <c r="E1960" t="s">
        <v>1924</v>
      </c>
      <c r="J1960" t="str">
        <f t="shared" si="61"/>
        <v/>
      </c>
      <c r="L1960" t="e">
        <f>IFERROR(INDEX(Teams!A:E,MATCH(Schedule!F1960,Teams!E:E,0),1),INDEX(Teams!G:K,MATCH(Schedule!F1960,Teams!K:K,0),1))</f>
        <v>#N/A</v>
      </c>
      <c r="M1960" t="e">
        <f>IFERROR(INDEX(Teams!A:E,MATCH(Schedule!H1960,Teams!E:E,0),1),INDEX(Teams!G:K,MATCH(Schedule!H1960,Teams!K:K,0),1))</f>
        <v>#N/A</v>
      </c>
    </row>
    <row r="1961" spans="1:13">
      <c r="A1961">
        <v>1960</v>
      </c>
      <c r="B1961" t="e">
        <f t="shared" si="60"/>
        <v>#N/A</v>
      </c>
      <c r="C1961" s="38">
        <v>36402</v>
      </c>
      <c r="D1961" t="s">
        <v>18</v>
      </c>
      <c r="E1961" t="s">
        <v>794</v>
      </c>
      <c r="J1961" t="str">
        <f t="shared" si="61"/>
        <v/>
      </c>
      <c r="L1961" t="e">
        <f>IFERROR(INDEX(Teams!A:E,MATCH(Schedule!F1961,Teams!E:E,0),1),INDEX(Teams!G:K,MATCH(Schedule!F1961,Teams!K:K,0),1))</f>
        <v>#N/A</v>
      </c>
      <c r="M1961" t="e">
        <f>IFERROR(INDEX(Teams!A:E,MATCH(Schedule!H1961,Teams!E:E,0),1),INDEX(Teams!G:K,MATCH(Schedule!H1961,Teams!K:K,0),1))</f>
        <v>#N/A</v>
      </c>
    </row>
    <row r="1962" spans="1:13">
      <c r="A1962">
        <v>1961</v>
      </c>
      <c r="B1962" t="e">
        <f t="shared" si="60"/>
        <v>#N/A</v>
      </c>
      <c r="C1962" s="38">
        <v>36402</v>
      </c>
      <c r="D1962" t="s">
        <v>16</v>
      </c>
      <c r="E1962" t="s">
        <v>1925</v>
      </c>
      <c r="J1962" t="str">
        <f t="shared" si="61"/>
        <v/>
      </c>
      <c r="L1962" t="e">
        <f>IFERROR(INDEX(Teams!A:E,MATCH(Schedule!F1962,Teams!E:E,0),1),INDEX(Teams!G:K,MATCH(Schedule!F1962,Teams!K:K,0),1))</f>
        <v>#N/A</v>
      </c>
      <c r="M1962" t="e">
        <f>IFERROR(INDEX(Teams!A:E,MATCH(Schedule!H1962,Teams!E:E,0),1),INDEX(Teams!G:K,MATCH(Schedule!H1962,Teams!K:K,0),1))</f>
        <v>#N/A</v>
      </c>
    </row>
    <row r="1963" spans="1:13">
      <c r="A1963">
        <v>1962</v>
      </c>
      <c r="B1963" t="e">
        <f t="shared" si="60"/>
        <v>#N/A</v>
      </c>
      <c r="C1963" s="38">
        <v>36402</v>
      </c>
      <c r="D1963" t="s">
        <v>126</v>
      </c>
      <c r="E1963" t="s">
        <v>1926</v>
      </c>
      <c r="J1963" t="str">
        <f t="shared" si="61"/>
        <v/>
      </c>
      <c r="L1963" t="e">
        <f>IFERROR(INDEX(Teams!A:E,MATCH(Schedule!F1963,Teams!E:E,0),1),INDEX(Teams!G:K,MATCH(Schedule!F1963,Teams!K:K,0),1))</f>
        <v>#N/A</v>
      </c>
      <c r="M1963" t="e">
        <f>IFERROR(INDEX(Teams!A:E,MATCH(Schedule!H1963,Teams!E:E,0),1),INDEX(Teams!G:K,MATCH(Schedule!H1963,Teams!K:K,0),1))</f>
        <v>#N/A</v>
      </c>
    </row>
    <row r="1964" spans="1:13">
      <c r="A1964">
        <v>1963</v>
      </c>
      <c r="B1964" t="e">
        <f t="shared" si="60"/>
        <v>#N/A</v>
      </c>
      <c r="C1964" s="38">
        <v>36402</v>
      </c>
      <c r="D1964" t="s">
        <v>34</v>
      </c>
      <c r="E1964" t="s">
        <v>1927</v>
      </c>
      <c r="J1964" t="str">
        <f t="shared" si="61"/>
        <v/>
      </c>
      <c r="L1964" t="e">
        <f>IFERROR(INDEX(Teams!A:E,MATCH(Schedule!F1964,Teams!E:E,0),1),INDEX(Teams!G:K,MATCH(Schedule!F1964,Teams!K:K,0),1))</f>
        <v>#N/A</v>
      </c>
      <c r="M1964" t="e">
        <f>IFERROR(INDEX(Teams!A:E,MATCH(Schedule!H1964,Teams!E:E,0),1),INDEX(Teams!G:K,MATCH(Schedule!H1964,Teams!K:K,0),1))</f>
        <v>#N/A</v>
      </c>
    </row>
    <row r="1965" spans="1:13">
      <c r="A1965">
        <v>1964</v>
      </c>
      <c r="B1965" t="e">
        <f t="shared" si="60"/>
        <v>#N/A</v>
      </c>
      <c r="C1965" s="38">
        <v>36402</v>
      </c>
      <c r="D1965" t="s">
        <v>63</v>
      </c>
      <c r="E1965" t="s">
        <v>1928</v>
      </c>
      <c r="J1965" t="str">
        <f t="shared" si="61"/>
        <v/>
      </c>
      <c r="L1965" t="e">
        <f>IFERROR(INDEX(Teams!A:E,MATCH(Schedule!F1965,Teams!E:E,0),1),INDEX(Teams!G:K,MATCH(Schedule!F1965,Teams!K:K,0),1))</f>
        <v>#N/A</v>
      </c>
      <c r="M1965" t="e">
        <f>IFERROR(INDEX(Teams!A:E,MATCH(Schedule!H1965,Teams!E:E,0),1),INDEX(Teams!G:K,MATCH(Schedule!H1965,Teams!K:K,0),1))</f>
        <v>#N/A</v>
      </c>
    </row>
    <row r="1966" spans="1:13">
      <c r="A1966">
        <v>1965</v>
      </c>
      <c r="B1966" t="e">
        <f t="shared" si="60"/>
        <v>#N/A</v>
      </c>
      <c r="C1966" s="38">
        <v>36402</v>
      </c>
      <c r="D1966" t="s">
        <v>128</v>
      </c>
      <c r="E1966" t="s">
        <v>1929</v>
      </c>
      <c r="J1966" t="str">
        <f t="shared" si="61"/>
        <v/>
      </c>
      <c r="L1966" t="e">
        <f>IFERROR(INDEX(Teams!A:E,MATCH(Schedule!F1966,Teams!E:E,0),1),INDEX(Teams!G:K,MATCH(Schedule!F1966,Teams!K:K,0),1))</f>
        <v>#N/A</v>
      </c>
      <c r="M1966" t="e">
        <f>IFERROR(INDEX(Teams!A:E,MATCH(Schedule!H1966,Teams!E:E,0),1),INDEX(Teams!G:K,MATCH(Schedule!H1966,Teams!K:K,0),1))</f>
        <v>#N/A</v>
      </c>
    </row>
    <row r="1967" spans="1:13">
      <c r="A1967">
        <v>1966</v>
      </c>
      <c r="B1967" t="e">
        <f t="shared" si="60"/>
        <v>#N/A</v>
      </c>
      <c r="C1967" s="38">
        <v>36402</v>
      </c>
      <c r="D1967" t="s">
        <v>71</v>
      </c>
      <c r="E1967" t="s">
        <v>1930</v>
      </c>
      <c r="J1967" t="str">
        <f t="shared" si="61"/>
        <v/>
      </c>
      <c r="L1967" t="e">
        <f>IFERROR(INDEX(Teams!A:E,MATCH(Schedule!F1967,Teams!E:E,0),1),INDEX(Teams!G:K,MATCH(Schedule!F1967,Teams!K:K,0),1))</f>
        <v>#N/A</v>
      </c>
      <c r="M1967" t="e">
        <f>IFERROR(INDEX(Teams!A:E,MATCH(Schedule!H1967,Teams!E:E,0),1),INDEX(Teams!G:K,MATCH(Schedule!H1967,Teams!K:K,0),1))</f>
        <v>#N/A</v>
      </c>
    </row>
    <row r="1968" spans="1:13">
      <c r="A1968">
        <v>1967</v>
      </c>
      <c r="B1968" t="e">
        <f t="shared" si="60"/>
        <v>#N/A</v>
      </c>
      <c r="C1968" s="38">
        <v>36402</v>
      </c>
      <c r="D1968" t="s">
        <v>71</v>
      </c>
      <c r="E1968" t="s">
        <v>1931</v>
      </c>
      <c r="J1968" t="str">
        <f t="shared" si="61"/>
        <v/>
      </c>
      <c r="L1968" t="e">
        <f>IFERROR(INDEX(Teams!A:E,MATCH(Schedule!F1968,Teams!E:E,0),1),INDEX(Teams!G:K,MATCH(Schedule!F1968,Teams!K:K,0),1))</f>
        <v>#N/A</v>
      </c>
      <c r="M1968" t="e">
        <f>IFERROR(INDEX(Teams!A:E,MATCH(Schedule!H1968,Teams!E:E,0),1),INDEX(Teams!G:K,MATCH(Schedule!H1968,Teams!K:K,0),1))</f>
        <v>#N/A</v>
      </c>
    </row>
    <row r="1969" spans="1:13">
      <c r="A1969">
        <v>1968</v>
      </c>
      <c r="B1969" t="e">
        <f t="shared" si="60"/>
        <v>#N/A</v>
      </c>
      <c r="C1969" s="38">
        <v>36403</v>
      </c>
      <c r="D1969" t="s">
        <v>113</v>
      </c>
      <c r="E1969" t="s">
        <v>1932</v>
      </c>
      <c r="J1969" t="str">
        <f t="shared" si="61"/>
        <v/>
      </c>
      <c r="L1969" t="e">
        <f>IFERROR(INDEX(Teams!A:E,MATCH(Schedule!F1969,Teams!E:E,0),1),INDEX(Teams!G:K,MATCH(Schedule!F1969,Teams!K:K,0),1))</f>
        <v>#N/A</v>
      </c>
      <c r="M1969" t="e">
        <f>IFERROR(INDEX(Teams!A:E,MATCH(Schedule!H1969,Teams!E:E,0),1),INDEX(Teams!G:K,MATCH(Schedule!H1969,Teams!K:K,0),1))</f>
        <v>#N/A</v>
      </c>
    </row>
    <row r="1970" spans="1:13">
      <c r="A1970">
        <v>1969</v>
      </c>
      <c r="B1970" t="e">
        <f t="shared" si="60"/>
        <v>#N/A</v>
      </c>
      <c r="C1970" s="38">
        <v>36403</v>
      </c>
      <c r="D1970" t="s">
        <v>130</v>
      </c>
      <c r="E1970" t="s">
        <v>1933</v>
      </c>
      <c r="J1970" t="str">
        <f t="shared" si="61"/>
        <v/>
      </c>
      <c r="L1970" t="e">
        <f>IFERROR(INDEX(Teams!A:E,MATCH(Schedule!F1970,Teams!E:E,0),1),INDEX(Teams!G:K,MATCH(Schedule!F1970,Teams!K:K,0),1))</f>
        <v>#N/A</v>
      </c>
      <c r="M1970" t="e">
        <f>IFERROR(INDEX(Teams!A:E,MATCH(Schedule!H1970,Teams!E:E,0),1),INDEX(Teams!G:K,MATCH(Schedule!H1970,Teams!K:K,0),1))</f>
        <v>#N/A</v>
      </c>
    </row>
    <row r="1971" spans="1:13">
      <c r="A1971">
        <v>1970</v>
      </c>
      <c r="B1971" t="e">
        <f t="shared" si="60"/>
        <v>#N/A</v>
      </c>
      <c r="C1971" s="38">
        <v>36403</v>
      </c>
      <c r="D1971" t="s">
        <v>118</v>
      </c>
      <c r="E1971" t="s">
        <v>1934</v>
      </c>
      <c r="J1971" t="str">
        <f t="shared" si="61"/>
        <v/>
      </c>
      <c r="L1971" t="e">
        <f>IFERROR(INDEX(Teams!A:E,MATCH(Schedule!F1971,Teams!E:E,0),1),INDEX(Teams!G:K,MATCH(Schedule!F1971,Teams!K:K,0),1))</f>
        <v>#N/A</v>
      </c>
      <c r="M1971" t="e">
        <f>IFERROR(INDEX(Teams!A:E,MATCH(Schedule!H1971,Teams!E:E,0),1),INDEX(Teams!G:K,MATCH(Schedule!H1971,Teams!K:K,0),1))</f>
        <v>#N/A</v>
      </c>
    </row>
    <row r="1972" spans="1:13">
      <c r="A1972">
        <v>1971</v>
      </c>
      <c r="B1972" t="e">
        <f t="shared" si="60"/>
        <v>#N/A</v>
      </c>
      <c r="C1972" s="38">
        <v>36403</v>
      </c>
      <c r="D1972" t="s">
        <v>65</v>
      </c>
      <c r="E1972" t="s">
        <v>1935</v>
      </c>
      <c r="J1972" t="str">
        <f t="shared" si="61"/>
        <v/>
      </c>
      <c r="L1972" t="e">
        <f>IFERROR(INDEX(Teams!A:E,MATCH(Schedule!F1972,Teams!E:E,0),1),INDEX(Teams!G:K,MATCH(Schedule!F1972,Teams!K:K,0),1))</f>
        <v>#N/A</v>
      </c>
      <c r="M1972" t="e">
        <f>IFERROR(INDEX(Teams!A:E,MATCH(Schedule!H1972,Teams!E:E,0),1),INDEX(Teams!G:K,MATCH(Schedule!H1972,Teams!K:K,0),1))</f>
        <v>#N/A</v>
      </c>
    </row>
    <row r="1973" spans="1:13">
      <c r="A1973">
        <v>1972</v>
      </c>
      <c r="B1973" t="e">
        <f t="shared" si="60"/>
        <v>#N/A</v>
      </c>
      <c r="C1973" s="38">
        <v>36403</v>
      </c>
      <c r="D1973" t="s">
        <v>71</v>
      </c>
      <c r="E1973" t="s">
        <v>1936</v>
      </c>
      <c r="J1973" t="str">
        <f t="shared" si="61"/>
        <v/>
      </c>
      <c r="L1973" t="e">
        <f>IFERROR(INDEX(Teams!A:E,MATCH(Schedule!F1973,Teams!E:E,0),1),INDEX(Teams!G:K,MATCH(Schedule!F1973,Teams!K:K,0),1))</f>
        <v>#N/A</v>
      </c>
      <c r="M1973" t="e">
        <f>IFERROR(INDEX(Teams!A:E,MATCH(Schedule!H1973,Teams!E:E,0),1),INDEX(Teams!G:K,MATCH(Schedule!H1973,Teams!K:K,0),1))</f>
        <v>#N/A</v>
      </c>
    </row>
    <row r="1974" spans="1:13">
      <c r="A1974">
        <v>1973</v>
      </c>
      <c r="B1974" t="e">
        <f t="shared" si="60"/>
        <v>#N/A</v>
      </c>
      <c r="C1974" s="38">
        <v>36403</v>
      </c>
      <c r="D1974" t="s">
        <v>115</v>
      </c>
      <c r="E1974" t="s">
        <v>1937</v>
      </c>
      <c r="J1974" t="str">
        <f t="shared" si="61"/>
        <v/>
      </c>
      <c r="L1974" t="e">
        <f>IFERROR(INDEX(Teams!A:E,MATCH(Schedule!F1974,Teams!E:E,0),1),INDEX(Teams!G:K,MATCH(Schedule!F1974,Teams!K:K,0),1))</f>
        <v>#N/A</v>
      </c>
      <c r="M1974" t="e">
        <f>IFERROR(INDEX(Teams!A:E,MATCH(Schedule!H1974,Teams!E:E,0),1),INDEX(Teams!G:K,MATCH(Schedule!H1974,Teams!K:K,0),1))</f>
        <v>#N/A</v>
      </c>
    </row>
    <row r="1975" spans="1:13">
      <c r="A1975">
        <v>1974</v>
      </c>
      <c r="B1975" t="e">
        <f t="shared" si="60"/>
        <v>#N/A</v>
      </c>
      <c r="C1975" s="38">
        <v>36403</v>
      </c>
      <c r="D1975" t="s">
        <v>10</v>
      </c>
      <c r="E1975" t="s">
        <v>1938</v>
      </c>
      <c r="J1975" t="str">
        <f t="shared" si="61"/>
        <v/>
      </c>
      <c r="L1975" t="e">
        <f>IFERROR(INDEX(Teams!A:E,MATCH(Schedule!F1975,Teams!E:E,0),1),INDEX(Teams!G:K,MATCH(Schedule!F1975,Teams!K:K,0),1))</f>
        <v>#N/A</v>
      </c>
      <c r="M1975" t="e">
        <f>IFERROR(INDEX(Teams!A:E,MATCH(Schedule!H1975,Teams!E:E,0),1),INDEX(Teams!G:K,MATCH(Schedule!H1975,Teams!K:K,0),1))</f>
        <v>#N/A</v>
      </c>
    </row>
    <row r="1976" spans="1:13">
      <c r="A1976">
        <v>1975</v>
      </c>
      <c r="B1976" t="e">
        <f t="shared" si="60"/>
        <v>#N/A</v>
      </c>
      <c r="C1976" s="38">
        <v>36403</v>
      </c>
      <c r="D1976" t="s">
        <v>14</v>
      </c>
      <c r="E1976" t="s">
        <v>1939</v>
      </c>
      <c r="J1976" t="str">
        <f t="shared" si="61"/>
        <v/>
      </c>
      <c r="L1976" t="e">
        <f>IFERROR(INDEX(Teams!A:E,MATCH(Schedule!F1976,Teams!E:E,0),1),INDEX(Teams!G:K,MATCH(Schedule!F1976,Teams!K:K,0),1))</f>
        <v>#N/A</v>
      </c>
      <c r="M1976" t="e">
        <f>IFERROR(INDEX(Teams!A:E,MATCH(Schedule!H1976,Teams!E:E,0),1),INDEX(Teams!G:K,MATCH(Schedule!H1976,Teams!K:K,0),1))</f>
        <v>#N/A</v>
      </c>
    </row>
    <row r="1977" spans="1:13">
      <c r="A1977">
        <v>1976</v>
      </c>
      <c r="B1977" t="e">
        <f t="shared" si="60"/>
        <v>#N/A</v>
      </c>
      <c r="C1977" s="38">
        <v>36403</v>
      </c>
      <c r="D1977" t="s">
        <v>0</v>
      </c>
      <c r="E1977" t="s">
        <v>1940</v>
      </c>
      <c r="J1977" t="str">
        <f t="shared" si="61"/>
        <v/>
      </c>
      <c r="L1977" t="e">
        <f>IFERROR(INDEX(Teams!A:E,MATCH(Schedule!F1977,Teams!E:E,0),1),INDEX(Teams!G:K,MATCH(Schedule!F1977,Teams!K:K,0),1))</f>
        <v>#N/A</v>
      </c>
      <c r="M1977" t="e">
        <f>IFERROR(INDEX(Teams!A:E,MATCH(Schedule!H1977,Teams!E:E,0),1),INDEX(Teams!G:K,MATCH(Schedule!H1977,Teams!K:K,0),1))</f>
        <v>#N/A</v>
      </c>
    </row>
    <row r="1978" spans="1:13">
      <c r="A1978">
        <v>1977</v>
      </c>
      <c r="B1978" t="e">
        <f t="shared" si="60"/>
        <v>#N/A</v>
      </c>
      <c r="C1978" s="38">
        <v>36403</v>
      </c>
      <c r="D1978" t="s">
        <v>18</v>
      </c>
      <c r="E1978" t="s">
        <v>1941</v>
      </c>
      <c r="J1978" t="str">
        <f t="shared" si="61"/>
        <v/>
      </c>
      <c r="L1978" t="e">
        <f>IFERROR(INDEX(Teams!A:E,MATCH(Schedule!F1978,Teams!E:E,0),1),INDEX(Teams!G:K,MATCH(Schedule!F1978,Teams!K:K,0),1))</f>
        <v>#N/A</v>
      </c>
      <c r="M1978" t="e">
        <f>IFERROR(INDEX(Teams!A:E,MATCH(Schedule!H1978,Teams!E:E,0),1),INDEX(Teams!G:K,MATCH(Schedule!H1978,Teams!K:K,0),1))</f>
        <v>#N/A</v>
      </c>
    </row>
    <row r="1979" spans="1:13">
      <c r="A1979">
        <v>1978</v>
      </c>
      <c r="B1979" t="e">
        <f t="shared" si="60"/>
        <v>#N/A</v>
      </c>
      <c r="C1979" s="38">
        <v>36403</v>
      </c>
      <c r="D1979" t="s">
        <v>16</v>
      </c>
      <c r="E1979" t="s">
        <v>1942</v>
      </c>
      <c r="J1979" t="str">
        <f t="shared" si="61"/>
        <v/>
      </c>
      <c r="L1979" t="e">
        <f>IFERROR(INDEX(Teams!A:E,MATCH(Schedule!F1979,Teams!E:E,0),1),INDEX(Teams!G:K,MATCH(Schedule!F1979,Teams!K:K,0),1))</f>
        <v>#N/A</v>
      </c>
      <c r="M1979" t="e">
        <f>IFERROR(INDEX(Teams!A:E,MATCH(Schedule!H1979,Teams!E:E,0),1),INDEX(Teams!G:K,MATCH(Schedule!H1979,Teams!K:K,0),1))</f>
        <v>#N/A</v>
      </c>
    </row>
    <row r="1980" spans="1:13">
      <c r="A1980">
        <v>1979</v>
      </c>
      <c r="B1980" t="e">
        <f t="shared" si="60"/>
        <v>#N/A</v>
      </c>
      <c r="C1980" s="38">
        <v>36403</v>
      </c>
      <c r="D1980" t="s">
        <v>126</v>
      </c>
      <c r="E1980" t="s">
        <v>1943</v>
      </c>
      <c r="J1980" t="str">
        <f t="shared" si="61"/>
        <v/>
      </c>
      <c r="L1980" t="e">
        <f>IFERROR(INDEX(Teams!A:E,MATCH(Schedule!F1980,Teams!E:E,0),1),INDEX(Teams!G:K,MATCH(Schedule!F1980,Teams!K:K,0),1))</f>
        <v>#N/A</v>
      </c>
      <c r="M1980" t="e">
        <f>IFERROR(INDEX(Teams!A:E,MATCH(Schedule!H1980,Teams!E:E,0),1),INDEX(Teams!G:K,MATCH(Schedule!H1980,Teams!K:K,0),1))</f>
        <v>#N/A</v>
      </c>
    </row>
    <row r="1981" spans="1:13">
      <c r="A1981">
        <v>1980</v>
      </c>
      <c r="B1981" t="e">
        <f t="shared" si="60"/>
        <v>#N/A</v>
      </c>
      <c r="C1981" s="38">
        <v>36403</v>
      </c>
      <c r="D1981" t="s">
        <v>34</v>
      </c>
      <c r="E1981" t="s">
        <v>1944</v>
      </c>
      <c r="J1981" t="str">
        <f t="shared" si="61"/>
        <v/>
      </c>
      <c r="L1981" t="e">
        <f>IFERROR(INDEX(Teams!A:E,MATCH(Schedule!F1981,Teams!E:E,0),1),INDEX(Teams!G:K,MATCH(Schedule!F1981,Teams!K:K,0),1))</f>
        <v>#N/A</v>
      </c>
      <c r="M1981" t="e">
        <f>IFERROR(INDEX(Teams!A:E,MATCH(Schedule!H1981,Teams!E:E,0),1),INDEX(Teams!G:K,MATCH(Schedule!H1981,Teams!K:K,0),1))</f>
        <v>#N/A</v>
      </c>
    </row>
    <row r="1982" spans="1:13">
      <c r="A1982">
        <v>1981</v>
      </c>
      <c r="B1982" t="e">
        <f t="shared" si="60"/>
        <v>#N/A</v>
      </c>
      <c r="C1982" s="38">
        <v>36403</v>
      </c>
      <c r="D1982" t="s">
        <v>63</v>
      </c>
      <c r="E1982" t="s">
        <v>1945</v>
      </c>
      <c r="J1982" t="str">
        <f t="shared" si="61"/>
        <v/>
      </c>
      <c r="L1982" t="e">
        <f>IFERROR(INDEX(Teams!A:E,MATCH(Schedule!F1982,Teams!E:E,0),1),INDEX(Teams!G:K,MATCH(Schedule!F1982,Teams!K:K,0),1))</f>
        <v>#N/A</v>
      </c>
      <c r="M1982" t="e">
        <f>IFERROR(INDEX(Teams!A:E,MATCH(Schedule!H1982,Teams!E:E,0),1),INDEX(Teams!G:K,MATCH(Schedule!H1982,Teams!K:K,0),1))</f>
        <v>#N/A</v>
      </c>
    </row>
    <row r="1983" spans="1:13">
      <c r="A1983">
        <v>1982</v>
      </c>
      <c r="B1983" t="e">
        <f t="shared" si="60"/>
        <v>#N/A</v>
      </c>
      <c r="C1983" s="38">
        <v>36403</v>
      </c>
      <c r="D1983" t="s">
        <v>128</v>
      </c>
      <c r="E1983" t="s">
        <v>1946</v>
      </c>
      <c r="J1983" t="str">
        <f t="shared" si="61"/>
        <v/>
      </c>
      <c r="L1983" t="e">
        <f>IFERROR(INDEX(Teams!A:E,MATCH(Schedule!F1983,Teams!E:E,0),1),INDEX(Teams!G:K,MATCH(Schedule!F1983,Teams!K:K,0),1))</f>
        <v>#N/A</v>
      </c>
      <c r="M1983" t="e">
        <f>IFERROR(INDEX(Teams!A:E,MATCH(Schedule!H1983,Teams!E:E,0),1),INDEX(Teams!G:K,MATCH(Schedule!H1983,Teams!K:K,0),1))</f>
        <v>#N/A</v>
      </c>
    </row>
    <row r="1984" spans="1:13">
      <c r="A1984">
        <v>1983</v>
      </c>
      <c r="B1984" t="e">
        <f t="shared" si="60"/>
        <v>#N/A</v>
      </c>
      <c r="C1984" s="38">
        <v>36404</v>
      </c>
      <c r="D1984" t="s">
        <v>113</v>
      </c>
      <c r="E1984" t="s">
        <v>1947</v>
      </c>
      <c r="J1984" t="str">
        <f t="shared" si="61"/>
        <v/>
      </c>
      <c r="L1984" t="e">
        <f>IFERROR(INDEX(Teams!A:E,MATCH(Schedule!F1984,Teams!E:E,0),1),INDEX(Teams!G:K,MATCH(Schedule!F1984,Teams!K:K,0),1))</f>
        <v>#N/A</v>
      </c>
      <c r="M1984" t="e">
        <f>IFERROR(INDEX(Teams!A:E,MATCH(Schedule!H1984,Teams!E:E,0),1),INDEX(Teams!G:K,MATCH(Schedule!H1984,Teams!K:K,0),1))</f>
        <v>#N/A</v>
      </c>
    </row>
    <row r="1985" spans="1:13">
      <c r="A1985">
        <v>1984</v>
      </c>
      <c r="B1985" t="e">
        <f t="shared" si="60"/>
        <v>#N/A</v>
      </c>
      <c r="C1985" s="38">
        <v>36404</v>
      </c>
      <c r="D1985" t="s">
        <v>130</v>
      </c>
      <c r="E1985" t="s">
        <v>1948</v>
      </c>
      <c r="J1985" t="str">
        <f t="shared" si="61"/>
        <v/>
      </c>
      <c r="L1985" t="e">
        <f>IFERROR(INDEX(Teams!A:E,MATCH(Schedule!F1985,Teams!E:E,0),1),INDEX(Teams!G:K,MATCH(Schedule!F1985,Teams!K:K,0),1))</f>
        <v>#N/A</v>
      </c>
      <c r="M1985" t="e">
        <f>IFERROR(INDEX(Teams!A:E,MATCH(Schedule!H1985,Teams!E:E,0),1),INDEX(Teams!G:K,MATCH(Schedule!H1985,Teams!K:K,0),1))</f>
        <v>#N/A</v>
      </c>
    </row>
    <row r="1986" spans="1:13">
      <c r="A1986">
        <v>1985</v>
      </c>
      <c r="B1986" t="e">
        <f t="shared" si="60"/>
        <v>#N/A</v>
      </c>
      <c r="C1986" s="38">
        <v>36404</v>
      </c>
      <c r="D1986" t="s">
        <v>118</v>
      </c>
      <c r="E1986" t="s">
        <v>1949</v>
      </c>
      <c r="J1986" t="str">
        <f t="shared" si="61"/>
        <v/>
      </c>
      <c r="L1986" t="e">
        <f>IFERROR(INDEX(Teams!A:E,MATCH(Schedule!F1986,Teams!E:E,0),1),INDEX(Teams!G:K,MATCH(Schedule!F1986,Teams!K:K,0),1))</f>
        <v>#N/A</v>
      </c>
      <c r="M1986" t="e">
        <f>IFERROR(INDEX(Teams!A:E,MATCH(Schedule!H1986,Teams!E:E,0),1),INDEX(Teams!G:K,MATCH(Schedule!H1986,Teams!K:K,0),1))</f>
        <v>#N/A</v>
      </c>
    </row>
    <row r="1987" spans="1:13">
      <c r="A1987">
        <v>1986</v>
      </c>
      <c r="B1987" t="e">
        <f t="shared" ref="B1987:B2050" si="62">TEXT(C1987,"yyyymmdd")&amp;"_"&amp;L1987&amp;"@"&amp;M1987</f>
        <v>#N/A</v>
      </c>
      <c r="C1987" s="38">
        <v>36404</v>
      </c>
      <c r="D1987" t="s">
        <v>65</v>
      </c>
      <c r="E1987" t="s">
        <v>1950</v>
      </c>
      <c r="J1987" t="str">
        <f t="shared" ref="J1987:J2050" si="63">IF(I1987&gt;G1987,"W",IF(I1987=G1987,"","L"))</f>
        <v/>
      </c>
      <c r="L1987" t="e">
        <f>IFERROR(INDEX(Teams!A:E,MATCH(Schedule!F1987,Teams!E:E,0),1),INDEX(Teams!G:K,MATCH(Schedule!F1987,Teams!K:K,0),1))</f>
        <v>#N/A</v>
      </c>
      <c r="M1987" t="e">
        <f>IFERROR(INDEX(Teams!A:E,MATCH(Schedule!H1987,Teams!E:E,0),1),INDEX(Teams!G:K,MATCH(Schedule!H1987,Teams!K:K,0),1))</f>
        <v>#N/A</v>
      </c>
    </row>
    <row r="1988" spans="1:13">
      <c r="A1988">
        <v>1987</v>
      </c>
      <c r="B1988" t="e">
        <f t="shared" si="62"/>
        <v>#N/A</v>
      </c>
      <c r="C1988" s="38">
        <v>36404</v>
      </c>
      <c r="D1988" t="s">
        <v>71</v>
      </c>
      <c r="E1988" t="s">
        <v>1951</v>
      </c>
      <c r="J1988" t="str">
        <f t="shared" si="63"/>
        <v/>
      </c>
      <c r="L1988" t="e">
        <f>IFERROR(INDEX(Teams!A:E,MATCH(Schedule!F1988,Teams!E:E,0),1),INDEX(Teams!G:K,MATCH(Schedule!F1988,Teams!K:K,0),1))</f>
        <v>#N/A</v>
      </c>
      <c r="M1988" t="e">
        <f>IFERROR(INDEX(Teams!A:E,MATCH(Schedule!H1988,Teams!E:E,0),1),INDEX(Teams!G:K,MATCH(Schedule!H1988,Teams!K:K,0),1))</f>
        <v>#N/A</v>
      </c>
    </row>
    <row r="1989" spans="1:13">
      <c r="A1989">
        <v>1988</v>
      </c>
      <c r="B1989" t="e">
        <f t="shared" si="62"/>
        <v>#N/A</v>
      </c>
      <c r="C1989" s="38">
        <v>36404</v>
      </c>
      <c r="D1989" t="s">
        <v>115</v>
      </c>
      <c r="E1989" t="s">
        <v>1952</v>
      </c>
      <c r="J1989" t="str">
        <f t="shared" si="63"/>
        <v/>
      </c>
      <c r="L1989" t="e">
        <f>IFERROR(INDEX(Teams!A:E,MATCH(Schedule!F1989,Teams!E:E,0),1),INDEX(Teams!G:K,MATCH(Schedule!F1989,Teams!K:K,0),1))</f>
        <v>#N/A</v>
      </c>
      <c r="M1989" t="e">
        <f>IFERROR(INDEX(Teams!A:E,MATCH(Schedule!H1989,Teams!E:E,0),1),INDEX(Teams!G:K,MATCH(Schedule!H1989,Teams!K:K,0),1))</f>
        <v>#N/A</v>
      </c>
    </row>
    <row r="1990" spans="1:13">
      <c r="A1990">
        <v>1989</v>
      </c>
      <c r="B1990" t="e">
        <f t="shared" si="62"/>
        <v>#N/A</v>
      </c>
      <c r="C1990" s="38">
        <v>36404</v>
      </c>
      <c r="D1990" t="s">
        <v>10</v>
      </c>
      <c r="E1990" t="s">
        <v>1953</v>
      </c>
      <c r="J1990" t="str">
        <f t="shared" si="63"/>
        <v/>
      </c>
      <c r="L1990" t="e">
        <f>IFERROR(INDEX(Teams!A:E,MATCH(Schedule!F1990,Teams!E:E,0),1),INDEX(Teams!G:K,MATCH(Schedule!F1990,Teams!K:K,0),1))</f>
        <v>#N/A</v>
      </c>
      <c r="M1990" t="e">
        <f>IFERROR(INDEX(Teams!A:E,MATCH(Schedule!H1990,Teams!E:E,0),1),INDEX(Teams!G:K,MATCH(Schedule!H1990,Teams!K:K,0),1))</f>
        <v>#N/A</v>
      </c>
    </row>
    <row r="1991" spans="1:13">
      <c r="A1991">
        <v>1990</v>
      </c>
      <c r="B1991" t="e">
        <f t="shared" si="62"/>
        <v>#N/A</v>
      </c>
      <c r="C1991" s="38">
        <v>36404</v>
      </c>
      <c r="D1991" t="s">
        <v>14</v>
      </c>
      <c r="E1991" t="s">
        <v>1954</v>
      </c>
      <c r="J1991" t="str">
        <f t="shared" si="63"/>
        <v/>
      </c>
      <c r="L1991" t="e">
        <f>IFERROR(INDEX(Teams!A:E,MATCH(Schedule!F1991,Teams!E:E,0),1),INDEX(Teams!G:K,MATCH(Schedule!F1991,Teams!K:K,0),1))</f>
        <v>#N/A</v>
      </c>
      <c r="M1991" t="e">
        <f>IFERROR(INDEX(Teams!A:E,MATCH(Schedule!H1991,Teams!E:E,0),1),INDEX(Teams!G:K,MATCH(Schedule!H1991,Teams!K:K,0),1))</f>
        <v>#N/A</v>
      </c>
    </row>
    <row r="1992" spans="1:13">
      <c r="A1992">
        <v>1991</v>
      </c>
      <c r="B1992" t="e">
        <f t="shared" si="62"/>
        <v>#N/A</v>
      </c>
      <c r="C1992" s="38">
        <v>36404</v>
      </c>
      <c r="D1992" t="s">
        <v>0</v>
      </c>
      <c r="E1992" t="s">
        <v>1955</v>
      </c>
      <c r="J1992" t="str">
        <f t="shared" si="63"/>
        <v/>
      </c>
      <c r="L1992" t="e">
        <f>IFERROR(INDEX(Teams!A:E,MATCH(Schedule!F1992,Teams!E:E,0),1),INDEX(Teams!G:K,MATCH(Schedule!F1992,Teams!K:K,0),1))</f>
        <v>#N/A</v>
      </c>
      <c r="M1992" t="e">
        <f>IFERROR(INDEX(Teams!A:E,MATCH(Schedule!H1992,Teams!E:E,0),1),INDEX(Teams!G:K,MATCH(Schedule!H1992,Teams!K:K,0),1))</f>
        <v>#N/A</v>
      </c>
    </row>
    <row r="1993" spans="1:13">
      <c r="A1993">
        <v>1992</v>
      </c>
      <c r="B1993" t="e">
        <f t="shared" si="62"/>
        <v>#N/A</v>
      </c>
      <c r="C1993" s="38">
        <v>36404</v>
      </c>
      <c r="D1993" t="s">
        <v>18</v>
      </c>
      <c r="E1993" t="s">
        <v>1956</v>
      </c>
      <c r="J1993" t="str">
        <f t="shared" si="63"/>
        <v/>
      </c>
      <c r="L1993" t="e">
        <f>IFERROR(INDEX(Teams!A:E,MATCH(Schedule!F1993,Teams!E:E,0),1),INDEX(Teams!G:K,MATCH(Schedule!F1993,Teams!K:K,0),1))</f>
        <v>#N/A</v>
      </c>
      <c r="M1993" t="e">
        <f>IFERROR(INDEX(Teams!A:E,MATCH(Schedule!H1993,Teams!E:E,0),1),INDEX(Teams!G:K,MATCH(Schedule!H1993,Teams!K:K,0),1))</f>
        <v>#N/A</v>
      </c>
    </row>
    <row r="1994" spans="1:13">
      <c r="A1994">
        <v>1993</v>
      </c>
      <c r="B1994" t="e">
        <f t="shared" si="62"/>
        <v>#N/A</v>
      </c>
      <c r="C1994" s="38">
        <v>36404</v>
      </c>
      <c r="D1994" t="s">
        <v>16</v>
      </c>
      <c r="E1994" t="s">
        <v>1957</v>
      </c>
      <c r="J1994" t="str">
        <f t="shared" si="63"/>
        <v/>
      </c>
      <c r="L1994" t="e">
        <f>IFERROR(INDEX(Teams!A:E,MATCH(Schedule!F1994,Teams!E:E,0),1),INDEX(Teams!G:K,MATCH(Schedule!F1994,Teams!K:K,0),1))</f>
        <v>#N/A</v>
      </c>
      <c r="M1994" t="e">
        <f>IFERROR(INDEX(Teams!A:E,MATCH(Schedule!H1994,Teams!E:E,0),1),INDEX(Teams!G:K,MATCH(Schedule!H1994,Teams!K:K,0),1))</f>
        <v>#N/A</v>
      </c>
    </row>
    <row r="1995" spans="1:13">
      <c r="A1995">
        <v>1994</v>
      </c>
      <c r="B1995" t="e">
        <f t="shared" si="62"/>
        <v>#N/A</v>
      </c>
      <c r="C1995" s="38">
        <v>36404</v>
      </c>
      <c r="D1995" t="s">
        <v>126</v>
      </c>
      <c r="E1995" t="s">
        <v>1958</v>
      </c>
      <c r="J1995" t="str">
        <f t="shared" si="63"/>
        <v/>
      </c>
      <c r="L1995" t="e">
        <f>IFERROR(INDEX(Teams!A:E,MATCH(Schedule!F1995,Teams!E:E,0),1),INDEX(Teams!G:K,MATCH(Schedule!F1995,Teams!K:K,0),1))</f>
        <v>#N/A</v>
      </c>
      <c r="M1995" t="e">
        <f>IFERROR(INDEX(Teams!A:E,MATCH(Schedule!H1995,Teams!E:E,0),1),INDEX(Teams!G:K,MATCH(Schedule!H1995,Teams!K:K,0),1))</f>
        <v>#N/A</v>
      </c>
    </row>
    <row r="1996" spans="1:13">
      <c r="A1996">
        <v>1995</v>
      </c>
      <c r="B1996" t="e">
        <f t="shared" si="62"/>
        <v>#N/A</v>
      </c>
      <c r="C1996" s="38">
        <v>36404</v>
      </c>
      <c r="D1996" t="s">
        <v>34</v>
      </c>
      <c r="E1996" t="s">
        <v>1959</v>
      </c>
      <c r="J1996" t="str">
        <f t="shared" si="63"/>
        <v/>
      </c>
      <c r="L1996" t="e">
        <f>IFERROR(INDEX(Teams!A:E,MATCH(Schedule!F1996,Teams!E:E,0),1),INDEX(Teams!G:K,MATCH(Schedule!F1996,Teams!K:K,0),1))</f>
        <v>#N/A</v>
      </c>
      <c r="M1996" t="e">
        <f>IFERROR(INDEX(Teams!A:E,MATCH(Schedule!H1996,Teams!E:E,0),1),INDEX(Teams!G:K,MATCH(Schedule!H1996,Teams!K:K,0),1))</f>
        <v>#N/A</v>
      </c>
    </row>
    <row r="1997" spans="1:13">
      <c r="A1997">
        <v>1996</v>
      </c>
      <c r="B1997" t="e">
        <f t="shared" si="62"/>
        <v>#N/A</v>
      </c>
      <c r="C1997" s="38">
        <v>36404</v>
      </c>
      <c r="D1997" t="s">
        <v>63</v>
      </c>
      <c r="E1997" t="s">
        <v>1960</v>
      </c>
      <c r="J1997" t="str">
        <f t="shared" si="63"/>
        <v/>
      </c>
      <c r="L1997" t="e">
        <f>IFERROR(INDEX(Teams!A:E,MATCH(Schedule!F1997,Teams!E:E,0),1),INDEX(Teams!G:K,MATCH(Schedule!F1997,Teams!K:K,0),1))</f>
        <v>#N/A</v>
      </c>
      <c r="M1997" t="e">
        <f>IFERROR(INDEX(Teams!A:E,MATCH(Schedule!H1997,Teams!E:E,0),1),INDEX(Teams!G:K,MATCH(Schedule!H1997,Teams!K:K,0),1))</f>
        <v>#N/A</v>
      </c>
    </row>
    <row r="1998" spans="1:13">
      <c r="A1998">
        <v>1997</v>
      </c>
      <c r="B1998" t="e">
        <f t="shared" si="62"/>
        <v>#N/A</v>
      </c>
      <c r="C1998" s="38">
        <v>36404</v>
      </c>
      <c r="D1998" t="s">
        <v>128</v>
      </c>
      <c r="E1998" t="s">
        <v>1961</v>
      </c>
      <c r="J1998" t="str">
        <f t="shared" si="63"/>
        <v/>
      </c>
      <c r="L1998" t="e">
        <f>IFERROR(INDEX(Teams!A:E,MATCH(Schedule!F1998,Teams!E:E,0),1),INDEX(Teams!G:K,MATCH(Schedule!F1998,Teams!K:K,0),1))</f>
        <v>#N/A</v>
      </c>
      <c r="M1998" t="e">
        <f>IFERROR(INDEX(Teams!A:E,MATCH(Schedule!H1998,Teams!E:E,0),1),INDEX(Teams!G:K,MATCH(Schedule!H1998,Teams!K:K,0),1))</f>
        <v>#N/A</v>
      </c>
    </row>
    <row r="1999" spans="1:13">
      <c r="A1999">
        <v>1998</v>
      </c>
      <c r="B1999" t="e">
        <f t="shared" si="62"/>
        <v>#N/A</v>
      </c>
      <c r="C1999" s="38">
        <v>36405</v>
      </c>
      <c r="D1999" t="s">
        <v>113</v>
      </c>
      <c r="E1999" t="s">
        <v>1962</v>
      </c>
      <c r="J1999" t="str">
        <f t="shared" si="63"/>
        <v/>
      </c>
      <c r="L1999" t="e">
        <f>IFERROR(INDEX(Teams!A:E,MATCH(Schedule!F1999,Teams!E:E,0),1),INDEX(Teams!G:K,MATCH(Schedule!F1999,Teams!K:K,0),1))</f>
        <v>#N/A</v>
      </c>
      <c r="M1999" t="e">
        <f>IFERROR(INDEX(Teams!A:E,MATCH(Schedule!H1999,Teams!E:E,0),1),INDEX(Teams!G:K,MATCH(Schedule!H1999,Teams!K:K,0),1))</f>
        <v>#N/A</v>
      </c>
    </row>
    <row r="2000" spans="1:13">
      <c r="A2000">
        <v>1999</v>
      </c>
      <c r="B2000" t="e">
        <f t="shared" si="62"/>
        <v>#N/A</v>
      </c>
      <c r="C2000" s="38">
        <v>36405</v>
      </c>
      <c r="D2000" t="s">
        <v>130</v>
      </c>
      <c r="E2000" t="s">
        <v>1963</v>
      </c>
      <c r="J2000" t="str">
        <f t="shared" si="63"/>
        <v/>
      </c>
      <c r="L2000" t="e">
        <f>IFERROR(INDEX(Teams!A:E,MATCH(Schedule!F2000,Teams!E:E,0),1),INDEX(Teams!G:K,MATCH(Schedule!F2000,Teams!K:K,0),1))</f>
        <v>#N/A</v>
      </c>
      <c r="M2000" t="e">
        <f>IFERROR(INDEX(Teams!A:E,MATCH(Schedule!H2000,Teams!E:E,0),1),INDEX(Teams!G:K,MATCH(Schedule!H2000,Teams!K:K,0),1))</f>
        <v>#N/A</v>
      </c>
    </row>
    <row r="2001" spans="1:13">
      <c r="A2001">
        <v>2000</v>
      </c>
      <c r="B2001" t="e">
        <f t="shared" si="62"/>
        <v>#N/A</v>
      </c>
      <c r="C2001" s="38">
        <v>36405</v>
      </c>
      <c r="D2001" t="s">
        <v>118</v>
      </c>
      <c r="E2001" t="s">
        <v>1964</v>
      </c>
      <c r="J2001" t="str">
        <f t="shared" si="63"/>
        <v/>
      </c>
      <c r="L2001" t="e">
        <f>IFERROR(INDEX(Teams!A:E,MATCH(Schedule!F2001,Teams!E:E,0),1),INDEX(Teams!G:K,MATCH(Schedule!F2001,Teams!K:K,0),1))</f>
        <v>#N/A</v>
      </c>
      <c r="M2001" t="e">
        <f>IFERROR(INDEX(Teams!A:E,MATCH(Schedule!H2001,Teams!E:E,0),1),INDEX(Teams!G:K,MATCH(Schedule!H2001,Teams!K:K,0),1))</f>
        <v>#N/A</v>
      </c>
    </row>
    <row r="2002" spans="1:13">
      <c r="A2002">
        <v>2001</v>
      </c>
      <c r="B2002" t="e">
        <f t="shared" si="62"/>
        <v>#N/A</v>
      </c>
      <c r="C2002" s="38">
        <v>36405</v>
      </c>
      <c r="D2002" t="s">
        <v>65</v>
      </c>
      <c r="E2002" t="s">
        <v>1965</v>
      </c>
      <c r="J2002" t="str">
        <f t="shared" si="63"/>
        <v/>
      </c>
      <c r="L2002" t="e">
        <f>IFERROR(INDEX(Teams!A:E,MATCH(Schedule!F2002,Teams!E:E,0),1),INDEX(Teams!G:K,MATCH(Schedule!F2002,Teams!K:K,0),1))</f>
        <v>#N/A</v>
      </c>
      <c r="M2002" t="e">
        <f>IFERROR(INDEX(Teams!A:E,MATCH(Schedule!H2002,Teams!E:E,0),1),INDEX(Teams!G:K,MATCH(Schedule!H2002,Teams!K:K,0),1))</f>
        <v>#N/A</v>
      </c>
    </row>
    <row r="2003" spans="1:13">
      <c r="A2003">
        <v>2002</v>
      </c>
      <c r="B2003" t="e">
        <f t="shared" si="62"/>
        <v>#N/A</v>
      </c>
      <c r="C2003" s="38">
        <v>36405</v>
      </c>
      <c r="D2003" t="s">
        <v>115</v>
      </c>
      <c r="E2003" t="s">
        <v>1966</v>
      </c>
      <c r="J2003" t="str">
        <f t="shared" si="63"/>
        <v/>
      </c>
      <c r="L2003" t="e">
        <f>IFERROR(INDEX(Teams!A:E,MATCH(Schedule!F2003,Teams!E:E,0),1),INDEX(Teams!G:K,MATCH(Schedule!F2003,Teams!K:K,0),1))</f>
        <v>#N/A</v>
      </c>
      <c r="M2003" t="e">
        <f>IFERROR(INDEX(Teams!A:E,MATCH(Schedule!H2003,Teams!E:E,0),1),INDEX(Teams!G:K,MATCH(Schedule!H2003,Teams!K:K,0),1))</f>
        <v>#N/A</v>
      </c>
    </row>
    <row r="2004" spans="1:13">
      <c r="A2004">
        <v>2003</v>
      </c>
      <c r="B2004" t="e">
        <f t="shared" si="62"/>
        <v>#N/A</v>
      </c>
      <c r="C2004" s="38">
        <v>36405</v>
      </c>
      <c r="D2004" t="s">
        <v>10</v>
      </c>
      <c r="E2004" t="s">
        <v>1967</v>
      </c>
      <c r="J2004" t="str">
        <f t="shared" si="63"/>
        <v/>
      </c>
      <c r="L2004" t="e">
        <f>IFERROR(INDEX(Teams!A:E,MATCH(Schedule!F2004,Teams!E:E,0),1),INDEX(Teams!G:K,MATCH(Schedule!F2004,Teams!K:K,0),1))</f>
        <v>#N/A</v>
      </c>
      <c r="M2004" t="e">
        <f>IFERROR(INDEX(Teams!A:E,MATCH(Schedule!H2004,Teams!E:E,0),1),INDEX(Teams!G:K,MATCH(Schedule!H2004,Teams!K:K,0),1))</f>
        <v>#N/A</v>
      </c>
    </row>
    <row r="2005" spans="1:13">
      <c r="A2005">
        <v>2004</v>
      </c>
      <c r="B2005" t="e">
        <f t="shared" si="62"/>
        <v>#N/A</v>
      </c>
      <c r="C2005" s="38">
        <v>36405</v>
      </c>
      <c r="D2005" t="s">
        <v>63</v>
      </c>
      <c r="E2005" t="s">
        <v>1968</v>
      </c>
      <c r="J2005" t="str">
        <f t="shared" si="63"/>
        <v/>
      </c>
      <c r="L2005" t="e">
        <f>IFERROR(INDEX(Teams!A:E,MATCH(Schedule!F2005,Teams!E:E,0),1),INDEX(Teams!G:K,MATCH(Schedule!F2005,Teams!K:K,0),1))</f>
        <v>#N/A</v>
      </c>
      <c r="M2005" t="e">
        <f>IFERROR(INDEX(Teams!A:E,MATCH(Schedule!H2005,Teams!E:E,0),1),INDEX(Teams!G:K,MATCH(Schedule!H2005,Teams!K:K,0),1))</f>
        <v>#N/A</v>
      </c>
    </row>
    <row r="2006" spans="1:13">
      <c r="A2006">
        <v>2005</v>
      </c>
      <c r="B2006" t="e">
        <f t="shared" si="62"/>
        <v>#N/A</v>
      </c>
      <c r="C2006" s="38">
        <v>36405</v>
      </c>
      <c r="D2006" t="s">
        <v>170</v>
      </c>
      <c r="E2006" t="s">
        <v>1969</v>
      </c>
      <c r="J2006" t="str">
        <f t="shared" si="63"/>
        <v/>
      </c>
      <c r="L2006" t="e">
        <f>IFERROR(INDEX(Teams!A:E,MATCH(Schedule!F2006,Teams!E:E,0),1),INDEX(Teams!G:K,MATCH(Schedule!F2006,Teams!K:K,0),1))</f>
        <v>#N/A</v>
      </c>
      <c r="M2006" t="e">
        <f>IFERROR(INDEX(Teams!A:E,MATCH(Schedule!H2006,Teams!E:E,0),1),INDEX(Teams!G:K,MATCH(Schedule!H2006,Teams!K:K,0),1))</f>
        <v>#N/A</v>
      </c>
    </row>
    <row r="2007" spans="1:13">
      <c r="A2007">
        <v>2006</v>
      </c>
      <c r="B2007" t="e">
        <f t="shared" si="62"/>
        <v>#N/A</v>
      </c>
      <c r="C2007" s="38">
        <v>36406</v>
      </c>
      <c r="D2007" t="s">
        <v>4</v>
      </c>
      <c r="E2007" t="s">
        <v>1970</v>
      </c>
      <c r="J2007" t="str">
        <f t="shared" si="63"/>
        <v/>
      </c>
      <c r="L2007" t="e">
        <f>IFERROR(INDEX(Teams!A:E,MATCH(Schedule!F2007,Teams!E:E,0),1),INDEX(Teams!G:K,MATCH(Schedule!F2007,Teams!K:K,0),1))</f>
        <v>#N/A</v>
      </c>
      <c r="M2007" t="e">
        <f>IFERROR(INDEX(Teams!A:E,MATCH(Schedule!H2007,Teams!E:E,0),1),INDEX(Teams!G:K,MATCH(Schedule!H2007,Teams!K:K,0),1))</f>
        <v>#N/A</v>
      </c>
    </row>
    <row r="2008" spans="1:13">
      <c r="A2008">
        <v>2007</v>
      </c>
      <c r="B2008" t="e">
        <f t="shared" si="62"/>
        <v>#N/A</v>
      </c>
      <c r="C2008" s="38">
        <v>36406</v>
      </c>
      <c r="D2008" t="s">
        <v>6</v>
      </c>
      <c r="E2008" t="s">
        <v>1971</v>
      </c>
      <c r="J2008" t="str">
        <f t="shared" si="63"/>
        <v/>
      </c>
      <c r="L2008" t="e">
        <f>IFERROR(INDEX(Teams!A:E,MATCH(Schedule!F2008,Teams!E:E,0),1),INDEX(Teams!G:K,MATCH(Schedule!F2008,Teams!K:K,0),1))</f>
        <v>#N/A</v>
      </c>
      <c r="M2008" t="e">
        <f>IFERROR(INDEX(Teams!A:E,MATCH(Schedule!H2008,Teams!E:E,0),1),INDEX(Teams!G:K,MATCH(Schedule!H2008,Teams!K:K,0),1))</f>
        <v>#N/A</v>
      </c>
    </row>
    <row r="2009" spans="1:13">
      <c r="A2009">
        <v>2008</v>
      </c>
      <c r="B2009" t="e">
        <f t="shared" si="62"/>
        <v>#N/A</v>
      </c>
      <c r="C2009" s="38">
        <v>36406</v>
      </c>
      <c r="D2009" t="s">
        <v>10</v>
      </c>
      <c r="E2009" t="s">
        <v>1972</v>
      </c>
      <c r="J2009" t="str">
        <f t="shared" si="63"/>
        <v/>
      </c>
      <c r="L2009" t="e">
        <f>IFERROR(INDEX(Teams!A:E,MATCH(Schedule!F2009,Teams!E:E,0),1),INDEX(Teams!G:K,MATCH(Schedule!F2009,Teams!K:K,0),1))</f>
        <v>#N/A</v>
      </c>
      <c r="M2009" t="e">
        <f>IFERROR(INDEX(Teams!A:E,MATCH(Schedule!H2009,Teams!E:E,0),1),INDEX(Teams!G:K,MATCH(Schedule!H2009,Teams!K:K,0),1))</f>
        <v>#N/A</v>
      </c>
    </row>
    <row r="2010" spans="1:13">
      <c r="A2010">
        <v>2009</v>
      </c>
      <c r="B2010" t="e">
        <f t="shared" si="62"/>
        <v>#N/A</v>
      </c>
      <c r="C2010" s="38">
        <v>36406</v>
      </c>
      <c r="D2010" t="s">
        <v>8</v>
      </c>
      <c r="E2010" t="s">
        <v>1973</v>
      </c>
      <c r="J2010" t="str">
        <f t="shared" si="63"/>
        <v/>
      </c>
      <c r="L2010" t="e">
        <f>IFERROR(INDEX(Teams!A:E,MATCH(Schedule!F2010,Teams!E:E,0),1),INDEX(Teams!G:K,MATCH(Schedule!F2010,Teams!K:K,0),1))</f>
        <v>#N/A</v>
      </c>
      <c r="M2010" t="e">
        <f>IFERROR(INDEX(Teams!A:E,MATCH(Schedule!H2010,Teams!E:E,0),1),INDEX(Teams!G:K,MATCH(Schedule!H2010,Teams!K:K,0),1))</f>
        <v>#N/A</v>
      </c>
    </row>
    <row r="2011" spans="1:13">
      <c r="A2011">
        <v>2010</v>
      </c>
      <c r="B2011" t="e">
        <f t="shared" si="62"/>
        <v>#N/A</v>
      </c>
      <c r="C2011" s="38">
        <v>36406</v>
      </c>
      <c r="D2011" t="s">
        <v>68</v>
      </c>
      <c r="E2011" t="s">
        <v>1974</v>
      </c>
      <c r="J2011" t="str">
        <f t="shared" si="63"/>
        <v/>
      </c>
      <c r="L2011" t="e">
        <f>IFERROR(INDEX(Teams!A:E,MATCH(Schedule!F2011,Teams!E:E,0),1),INDEX(Teams!G:K,MATCH(Schedule!F2011,Teams!K:K,0),1))</f>
        <v>#N/A</v>
      </c>
      <c r="M2011" t="e">
        <f>IFERROR(INDEX(Teams!A:E,MATCH(Schedule!H2011,Teams!E:E,0),1),INDEX(Teams!G:K,MATCH(Schedule!H2011,Teams!K:K,0),1))</f>
        <v>#N/A</v>
      </c>
    </row>
    <row r="2012" spans="1:13">
      <c r="A2012">
        <v>2011</v>
      </c>
      <c r="B2012" t="e">
        <f t="shared" si="62"/>
        <v>#N/A</v>
      </c>
      <c r="C2012" s="38">
        <v>36406</v>
      </c>
      <c r="D2012" t="s">
        <v>25</v>
      </c>
      <c r="E2012" t="s">
        <v>1975</v>
      </c>
      <c r="J2012" t="str">
        <f t="shared" si="63"/>
        <v/>
      </c>
      <c r="L2012" t="e">
        <f>IFERROR(INDEX(Teams!A:E,MATCH(Schedule!F2012,Teams!E:E,0),1),INDEX(Teams!G:K,MATCH(Schedule!F2012,Teams!K:K,0),1))</f>
        <v>#N/A</v>
      </c>
      <c r="M2012" t="e">
        <f>IFERROR(INDEX(Teams!A:E,MATCH(Schedule!H2012,Teams!E:E,0),1),INDEX(Teams!G:K,MATCH(Schedule!H2012,Teams!K:K,0),1))</f>
        <v>#N/A</v>
      </c>
    </row>
    <row r="2013" spans="1:13">
      <c r="A2013">
        <v>2012</v>
      </c>
      <c r="B2013" t="e">
        <f t="shared" si="62"/>
        <v>#N/A</v>
      </c>
      <c r="C2013" s="38">
        <v>36406</v>
      </c>
      <c r="D2013" t="s">
        <v>2</v>
      </c>
      <c r="E2013" t="s">
        <v>1976</v>
      </c>
      <c r="J2013" t="str">
        <f t="shared" si="63"/>
        <v/>
      </c>
      <c r="L2013" t="e">
        <f>IFERROR(INDEX(Teams!A:E,MATCH(Schedule!F2013,Teams!E:E,0),1),INDEX(Teams!G:K,MATCH(Schedule!F2013,Teams!K:K,0),1))</f>
        <v>#N/A</v>
      </c>
      <c r="M2013" t="e">
        <f>IFERROR(INDEX(Teams!A:E,MATCH(Schedule!H2013,Teams!E:E,0),1),INDEX(Teams!G:K,MATCH(Schedule!H2013,Teams!K:K,0),1))</f>
        <v>#N/A</v>
      </c>
    </row>
    <row r="2014" spans="1:13">
      <c r="A2014">
        <v>2013</v>
      </c>
      <c r="B2014" t="e">
        <f t="shared" si="62"/>
        <v>#N/A</v>
      </c>
      <c r="C2014" s="38">
        <v>36406</v>
      </c>
      <c r="D2014" t="s">
        <v>22</v>
      </c>
      <c r="E2014" t="s">
        <v>1977</v>
      </c>
      <c r="J2014" t="str">
        <f t="shared" si="63"/>
        <v/>
      </c>
      <c r="L2014" t="e">
        <f>IFERROR(INDEX(Teams!A:E,MATCH(Schedule!F2014,Teams!E:E,0),1),INDEX(Teams!G:K,MATCH(Schedule!F2014,Teams!K:K,0),1))</f>
        <v>#N/A</v>
      </c>
      <c r="M2014" t="e">
        <f>IFERROR(INDEX(Teams!A:E,MATCH(Schedule!H2014,Teams!E:E,0),1),INDEX(Teams!G:K,MATCH(Schedule!H2014,Teams!K:K,0),1))</f>
        <v>#N/A</v>
      </c>
    </row>
    <row r="2015" spans="1:13">
      <c r="A2015">
        <v>2014</v>
      </c>
      <c r="B2015" t="e">
        <f t="shared" si="62"/>
        <v>#N/A</v>
      </c>
      <c r="C2015" s="38">
        <v>36406</v>
      </c>
      <c r="D2015" t="s">
        <v>120</v>
      </c>
      <c r="E2015" t="s">
        <v>1978</v>
      </c>
      <c r="J2015" t="str">
        <f t="shared" si="63"/>
        <v/>
      </c>
      <c r="L2015" t="e">
        <f>IFERROR(INDEX(Teams!A:E,MATCH(Schedule!F2015,Teams!E:E,0),1),INDEX(Teams!G:K,MATCH(Schedule!F2015,Teams!K:K,0),1))</f>
        <v>#N/A</v>
      </c>
      <c r="M2015" t="e">
        <f>IFERROR(INDEX(Teams!A:E,MATCH(Schedule!H2015,Teams!E:E,0),1),INDEX(Teams!G:K,MATCH(Schedule!H2015,Teams!K:K,0),1))</f>
        <v>#N/A</v>
      </c>
    </row>
    <row r="2016" spans="1:13">
      <c r="A2016">
        <v>2015</v>
      </c>
      <c r="B2016" t="e">
        <f t="shared" si="62"/>
        <v>#N/A</v>
      </c>
      <c r="C2016" s="38">
        <v>36406</v>
      </c>
      <c r="D2016" t="s">
        <v>124</v>
      </c>
      <c r="E2016" t="s">
        <v>1979</v>
      </c>
      <c r="J2016" t="str">
        <f t="shared" si="63"/>
        <v/>
      </c>
      <c r="L2016" t="e">
        <f>IFERROR(INDEX(Teams!A:E,MATCH(Schedule!F2016,Teams!E:E,0),1),INDEX(Teams!G:K,MATCH(Schedule!F2016,Teams!K:K,0),1))</f>
        <v>#N/A</v>
      </c>
      <c r="M2016" t="e">
        <f>IFERROR(INDEX(Teams!A:E,MATCH(Schedule!H2016,Teams!E:E,0),1),INDEX(Teams!G:K,MATCH(Schedule!H2016,Teams!K:K,0),1))</f>
        <v>#N/A</v>
      </c>
    </row>
    <row r="2017" spans="1:13">
      <c r="A2017">
        <v>2016</v>
      </c>
      <c r="B2017" t="e">
        <f t="shared" si="62"/>
        <v>#N/A</v>
      </c>
      <c r="C2017" s="38">
        <v>36406</v>
      </c>
      <c r="D2017" t="s">
        <v>60</v>
      </c>
      <c r="E2017" t="s">
        <v>1980</v>
      </c>
      <c r="J2017" t="str">
        <f t="shared" si="63"/>
        <v/>
      </c>
      <c r="L2017" t="e">
        <f>IFERROR(INDEX(Teams!A:E,MATCH(Schedule!F2017,Teams!E:E,0),1),INDEX(Teams!G:K,MATCH(Schedule!F2017,Teams!K:K,0),1))</f>
        <v>#N/A</v>
      </c>
      <c r="M2017" t="e">
        <f>IFERROR(INDEX(Teams!A:E,MATCH(Schedule!H2017,Teams!E:E,0),1),INDEX(Teams!G:K,MATCH(Schedule!H2017,Teams!K:K,0),1))</f>
        <v>#N/A</v>
      </c>
    </row>
    <row r="2018" spans="1:13">
      <c r="A2018">
        <v>2017</v>
      </c>
      <c r="B2018" t="e">
        <f t="shared" si="62"/>
        <v>#N/A</v>
      </c>
      <c r="C2018" s="38">
        <v>36406</v>
      </c>
      <c r="D2018" t="s">
        <v>122</v>
      </c>
      <c r="E2018" t="s">
        <v>1981</v>
      </c>
      <c r="J2018" t="str">
        <f t="shared" si="63"/>
        <v/>
      </c>
      <c r="L2018" t="e">
        <f>IFERROR(INDEX(Teams!A:E,MATCH(Schedule!F2018,Teams!E:E,0),1),INDEX(Teams!G:K,MATCH(Schedule!F2018,Teams!K:K,0),1))</f>
        <v>#N/A</v>
      </c>
      <c r="M2018" t="e">
        <f>IFERROR(INDEX(Teams!A:E,MATCH(Schedule!H2018,Teams!E:E,0),1),INDEX(Teams!G:K,MATCH(Schedule!H2018,Teams!K:K,0),1))</f>
        <v>#N/A</v>
      </c>
    </row>
    <row r="2019" spans="1:13">
      <c r="A2019">
        <v>2018</v>
      </c>
      <c r="B2019" t="e">
        <f t="shared" si="62"/>
        <v>#N/A</v>
      </c>
      <c r="C2019" s="38">
        <v>36406</v>
      </c>
      <c r="D2019" t="s">
        <v>20</v>
      </c>
      <c r="E2019" t="s">
        <v>1982</v>
      </c>
      <c r="J2019" t="str">
        <f t="shared" si="63"/>
        <v/>
      </c>
      <c r="L2019" t="e">
        <f>IFERROR(INDEX(Teams!A:E,MATCH(Schedule!F2019,Teams!E:E,0),1),INDEX(Teams!G:K,MATCH(Schedule!F2019,Teams!K:K,0),1))</f>
        <v>#N/A</v>
      </c>
      <c r="M2019" t="e">
        <f>IFERROR(INDEX(Teams!A:E,MATCH(Schedule!H2019,Teams!E:E,0),1),INDEX(Teams!G:K,MATCH(Schedule!H2019,Teams!K:K,0),1))</f>
        <v>#N/A</v>
      </c>
    </row>
    <row r="2020" spans="1:13">
      <c r="A2020">
        <v>2019</v>
      </c>
      <c r="B2020" t="e">
        <f t="shared" si="62"/>
        <v>#N/A</v>
      </c>
      <c r="C2020" s="38">
        <v>36406</v>
      </c>
      <c r="D2020" t="s">
        <v>12</v>
      </c>
      <c r="E2020" t="s">
        <v>1983</v>
      </c>
      <c r="J2020" t="str">
        <f t="shared" si="63"/>
        <v/>
      </c>
      <c r="L2020" t="e">
        <f>IFERROR(INDEX(Teams!A:E,MATCH(Schedule!F2020,Teams!E:E,0),1),INDEX(Teams!G:K,MATCH(Schedule!F2020,Teams!K:K,0),1))</f>
        <v>#N/A</v>
      </c>
      <c r="M2020" t="e">
        <f>IFERROR(INDEX(Teams!A:E,MATCH(Schedule!H2020,Teams!E:E,0),1),INDEX(Teams!G:K,MATCH(Schedule!H2020,Teams!K:K,0),1))</f>
        <v>#N/A</v>
      </c>
    </row>
    <row r="2021" spans="1:13">
      <c r="A2021">
        <v>2020</v>
      </c>
      <c r="B2021" t="e">
        <f t="shared" si="62"/>
        <v>#N/A</v>
      </c>
      <c r="C2021" s="38">
        <v>36406</v>
      </c>
      <c r="D2021" t="s">
        <v>170</v>
      </c>
      <c r="E2021" t="s">
        <v>1984</v>
      </c>
      <c r="J2021" t="str">
        <f t="shared" si="63"/>
        <v/>
      </c>
      <c r="L2021" t="e">
        <f>IFERROR(INDEX(Teams!A:E,MATCH(Schedule!F2021,Teams!E:E,0),1),INDEX(Teams!G:K,MATCH(Schedule!F2021,Teams!K:K,0),1))</f>
        <v>#N/A</v>
      </c>
      <c r="M2021" t="e">
        <f>IFERROR(INDEX(Teams!A:E,MATCH(Schedule!H2021,Teams!E:E,0),1),INDEX(Teams!G:K,MATCH(Schedule!H2021,Teams!K:K,0),1))</f>
        <v>#N/A</v>
      </c>
    </row>
    <row r="2022" spans="1:13">
      <c r="A2022">
        <v>2021</v>
      </c>
      <c r="B2022" t="e">
        <f t="shared" si="62"/>
        <v>#N/A</v>
      </c>
      <c r="C2022" s="38">
        <v>36407</v>
      </c>
      <c r="D2022" t="s">
        <v>4</v>
      </c>
      <c r="E2022" t="s">
        <v>1985</v>
      </c>
      <c r="J2022" t="str">
        <f t="shared" si="63"/>
        <v/>
      </c>
      <c r="L2022" t="e">
        <f>IFERROR(INDEX(Teams!A:E,MATCH(Schedule!F2022,Teams!E:E,0),1),INDEX(Teams!G:K,MATCH(Schedule!F2022,Teams!K:K,0),1))</f>
        <v>#N/A</v>
      </c>
      <c r="M2022" t="e">
        <f>IFERROR(INDEX(Teams!A:E,MATCH(Schedule!H2022,Teams!E:E,0),1),INDEX(Teams!G:K,MATCH(Schedule!H2022,Teams!K:K,0),1))</f>
        <v>#N/A</v>
      </c>
    </row>
    <row r="2023" spans="1:13">
      <c r="A2023">
        <v>2022</v>
      </c>
      <c r="B2023" t="e">
        <f t="shared" si="62"/>
        <v>#N/A</v>
      </c>
      <c r="C2023" s="38">
        <v>36407</v>
      </c>
      <c r="D2023" t="s">
        <v>6</v>
      </c>
      <c r="E2023" t="s">
        <v>1986</v>
      </c>
      <c r="J2023" t="str">
        <f t="shared" si="63"/>
        <v/>
      </c>
      <c r="L2023" t="e">
        <f>IFERROR(INDEX(Teams!A:E,MATCH(Schedule!F2023,Teams!E:E,0),1),INDEX(Teams!G:K,MATCH(Schedule!F2023,Teams!K:K,0),1))</f>
        <v>#N/A</v>
      </c>
      <c r="M2023" t="e">
        <f>IFERROR(INDEX(Teams!A:E,MATCH(Schedule!H2023,Teams!E:E,0),1),INDEX(Teams!G:K,MATCH(Schedule!H2023,Teams!K:K,0),1))</f>
        <v>#N/A</v>
      </c>
    </row>
    <row r="2024" spans="1:13">
      <c r="A2024">
        <v>2023</v>
      </c>
      <c r="B2024" t="e">
        <f t="shared" si="62"/>
        <v>#N/A</v>
      </c>
      <c r="C2024" s="38">
        <v>36407</v>
      </c>
      <c r="D2024" t="s">
        <v>10</v>
      </c>
      <c r="E2024" t="s">
        <v>1987</v>
      </c>
      <c r="J2024" t="str">
        <f t="shared" si="63"/>
        <v/>
      </c>
      <c r="L2024" t="e">
        <f>IFERROR(INDEX(Teams!A:E,MATCH(Schedule!F2024,Teams!E:E,0),1),INDEX(Teams!G:K,MATCH(Schedule!F2024,Teams!K:K,0),1))</f>
        <v>#N/A</v>
      </c>
      <c r="M2024" t="e">
        <f>IFERROR(INDEX(Teams!A:E,MATCH(Schedule!H2024,Teams!E:E,0),1),INDEX(Teams!G:K,MATCH(Schedule!H2024,Teams!K:K,0),1))</f>
        <v>#N/A</v>
      </c>
    </row>
    <row r="2025" spans="1:13">
      <c r="A2025">
        <v>2024</v>
      </c>
      <c r="B2025" t="e">
        <f t="shared" si="62"/>
        <v>#N/A</v>
      </c>
      <c r="C2025" s="38">
        <v>36407</v>
      </c>
      <c r="D2025" t="s">
        <v>8</v>
      </c>
      <c r="E2025" t="s">
        <v>510</v>
      </c>
      <c r="J2025" t="str">
        <f t="shared" si="63"/>
        <v/>
      </c>
      <c r="L2025" t="e">
        <f>IFERROR(INDEX(Teams!A:E,MATCH(Schedule!F2025,Teams!E:E,0),1),INDEX(Teams!G:K,MATCH(Schedule!F2025,Teams!K:K,0),1))</f>
        <v>#N/A</v>
      </c>
      <c r="M2025" t="e">
        <f>IFERROR(INDEX(Teams!A:E,MATCH(Schedule!H2025,Teams!E:E,0),1),INDEX(Teams!G:K,MATCH(Schedule!H2025,Teams!K:K,0),1))</f>
        <v>#N/A</v>
      </c>
    </row>
    <row r="2026" spans="1:13">
      <c r="A2026">
        <v>2025</v>
      </c>
      <c r="B2026" t="e">
        <f t="shared" si="62"/>
        <v>#N/A</v>
      </c>
      <c r="C2026" s="38">
        <v>36407</v>
      </c>
      <c r="D2026" t="s">
        <v>68</v>
      </c>
      <c r="E2026" t="s">
        <v>1988</v>
      </c>
      <c r="J2026" t="str">
        <f t="shared" si="63"/>
        <v/>
      </c>
      <c r="L2026" t="e">
        <f>IFERROR(INDEX(Teams!A:E,MATCH(Schedule!F2026,Teams!E:E,0),1),INDEX(Teams!G:K,MATCH(Schedule!F2026,Teams!K:K,0),1))</f>
        <v>#N/A</v>
      </c>
      <c r="M2026" t="e">
        <f>IFERROR(INDEX(Teams!A:E,MATCH(Schedule!H2026,Teams!E:E,0),1),INDEX(Teams!G:K,MATCH(Schedule!H2026,Teams!K:K,0),1))</f>
        <v>#N/A</v>
      </c>
    </row>
    <row r="2027" spans="1:13">
      <c r="A2027">
        <v>2026</v>
      </c>
      <c r="B2027" t="e">
        <f t="shared" si="62"/>
        <v>#N/A</v>
      </c>
      <c r="C2027" s="38">
        <v>36407</v>
      </c>
      <c r="D2027" t="s">
        <v>25</v>
      </c>
      <c r="E2027" t="s">
        <v>1989</v>
      </c>
      <c r="J2027" t="str">
        <f t="shared" si="63"/>
        <v/>
      </c>
      <c r="L2027" t="e">
        <f>IFERROR(INDEX(Teams!A:E,MATCH(Schedule!F2027,Teams!E:E,0),1),INDEX(Teams!G:K,MATCH(Schedule!F2027,Teams!K:K,0),1))</f>
        <v>#N/A</v>
      </c>
      <c r="M2027" t="e">
        <f>IFERROR(INDEX(Teams!A:E,MATCH(Schedule!H2027,Teams!E:E,0),1),INDEX(Teams!G:K,MATCH(Schedule!H2027,Teams!K:K,0),1))</f>
        <v>#N/A</v>
      </c>
    </row>
    <row r="2028" spans="1:13">
      <c r="A2028">
        <v>2027</v>
      </c>
      <c r="B2028" t="e">
        <f t="shared" si="62"/>
        <v>#N/A</v>
      </c>
      <c r="C2028" s="38">
        <v>36407</v>
      </c>
      <c r="D2028" t="s">
        <v>2</v>
      </c>
      <c r="E2028" t="s">
        <v>1990</v>
      </c>
      <c r="J2028" t="str">
        <f t="shared" si="63"/>
        <v/>
      </c>
      <c r="L2028" t="e">
        <f>IFERROR(INDEX(Teams!A:E,MATCH(Schedule!F2028,Teams!E:E,0),1),INDEX(Teams!G:K,MATCH(Schedule!F2028,Teams!K:K,0),1))</f>
        <v>#N/A</v>
      </c>
      <c r="M2028" t="e">
        <f>IFERROR(INDEX(Teams!A:E,MATCH(Schedule!H2028,Teams!E:E,0),1),INDEX(Teams!G:K,MATCH(Schedule!H2028,Teams!K:K,0),1))</f>
        <v>#N/A</v>
      </c>
    </row>
    <row r="2029" spans="1:13">
      <c r="A2029">
        <v>2028</v>
      </c>
      <c r="B2029" t="e">
        <f t="shared" si="62"/>
        <v>#N/A</v>
      </c>
      <c r="C2029" s="38">
        <v>36407</v>
      </c>
      <c r="D2029" t="s">
        <v>22</v>
      </c>
      <c r="E2029" t="s">
        <v>1991</v>
      </c>
      <c r="J2029" t="str">
        <f t="shared" si="63"/>
        <v/>
      </c>
      <c r="L2029" t="e">
        <f>IFERROR(INDEX(Teams!A:E,MATCH(Schedule!F2029,Teams!E:E,0),1),INDEX(Teams!G:K,MATCH(Schedule!F2029,Teams!K:K,0),1))</f>
        <v>#N/A</v>
      </c>
      <c r="M2029" t="e">
        <f>IFERROR(INDEX(Teams!A:E,MATCH(Schedule!H2029,Teams!E:E,0),1),INDEX(Teams!G:K,MATCH(Schedule!H2029,Teams!K:K,0),1))</f>
        <v>#N/A</v>
      </c>
    </row>
    <row r="2030" spans="1:13">
      <c r="A2030">
        <v>2029</v>
      </c>
      <c r="B2030" t="e">
        <f t="shared" si="62"/>
        <v>#N/A</v>
      </c>
      <c r="C2030" s="38">
        <v>36407</v>
      </c>
      <c r="D2030" t="s">
        <v>120</v>
      </c>
      <c r="E2030" t="s">
        <v>1992</v>
      </c>
      <c r="J2030" t="str">
        <f t="shared" si="63"/>
        <v/>
      </c>
      <c r="L2030" t="e">
        <f>IFERROR(INDEX(Teams!A:E,MATCH(Schedule!F2030,Teams!E:E,0),1),INDEX(Teams!G:K,MATCH(Schedule!F2030,Teams!K:K,0),1))</f>
        <v>#N/A</v>
      </c>
      <c r="M2030" t="e">
        <f>IFERROR(INDEX(Teams!A:E,MATCH(Schedule!H2030,Teams!E:E,0),1),INDEX(Teams!G:K,MATCH(Schedule!H2030,Teams!K:K,0),1))</f>
        <v>#N/A</v>
      </c>
    </row>
    <row r="2031" spans="1:13">
      <c r="A2031">
        <v>2030</v>
      </c>
      <c r="B2031" t="e">
        <f t="shared" si="62"/>
        <v>#N/A</v>
      </c>
      <c r="C2031" s="38">
        <v>36407</v>
      </c>
      <c r="D2031" t="s">
        <v>124</v>
      </c>
      <c r="E2031" t="s">
        <v>1993</v>
      </c>
      <c r="J2031" t="str">
        <f t="shared" si="63"/>
        <v/>
      </c>
      <c r="L2031" t="e">
        <f>IFERROR(INDEX(Teams!A:E,MATCH(Schedule!F2031,Teams!E:E,0),1),INDEX(Teams!G:K,MATCH(Schedule!F2031,Teams!K:K,0),1))</f>
        <v>#N/A</v>
      </c>
      <c r="M2031" t="e">
        <f>IFERROR(INDEX(Teams!A:E,MATCH(Schedule!H2031,Teams!E:E,0),1),INDEX(Teams!G:K,MATCH(Schedule!H2031,Teams!K:K,0),1))</f>
        <v>#N/A</v>
      </c>
    </row>
    <row r="2032" spans="1:13">
      <c r="A2032">
        <v>2031</v>
      </c>
      <c r="B2032" t="e">
        <f t="shared" si="62"/>
        <v>#N/A</v>
      </c>
      <c r="C2032" s="38">
        <v>36407</v>
      </c>
      <c r="D2032" t="s">
        <v>60</v>
      </c>
      <c r="E2032" t="s">
        <v>1994</v>
      </c>
      <c r="J2032" t="str">
        <f t="shared" si="63"/>
        <v/>
      </c>
      <c r="L2032" t="e">
        <f>IFERROR(INDEX(Teams!A:E,MATCH(Schedule!F2032,Teams!E:E,0),1),INDEX(Teams!G:K,MATCH(Schedule!F2032,Teams!K:K,0),1))</f>
        <v>#N/A</v>
      </c>
      <c r="M2032" t="e">
        <f>IFERROR(INDEX(Teams!A:E,MATCH(Schedule!H2032,Teams!E:E,0),1),INDEX(Teams!G:K,MATCH(Schedule!H2032,Teams!K:K,0),1))</f>
        <v>#N/A</v>
      </c>
    </row>
    <row r="2033" spans="1:13">
      <c r="A2033">
        <v>2032</v>
      </c>
      <c r="B2033" t="e">
        <f t="shared" si="62"/>
        <v>#N/A</v>
      </c>
      <c r="C2033" s="38">
        <v>36407</v>
      </c>
      <c r="D2033" t="s">
        <v>122</v>
      </c>
      <c r="E2033" t="s">
        <v>1995</v>
      </c>
      <c r="J2033" t="str">
        <f t="shared" si="63"/>
        <v/>
      </c>
      <c r="L2033" t="e">
        <f>IFERROR(INDEX(Teams!A:E,MATCH(Schedule!F2033,Teams!E:E,0),1),INDEX(Teams!G:K,MATCH(Schedule!F2033,Teams!K:K,0),1))</f>
        <v>#N/A</v>
      </c>
      <c r="M2033" t="e">
        <f>IFERROR(INDEX(Teams!A:E,MATCH(Schedule!H2033,Teams!E:E,0),1),INDEX(Teams!G:K,MATCH(Schedule!H2033,Teams!K:K,0),1))</f>
        <v>#N/A</v>
      </c>
    </row>
    <row r="2034" spans="1:13">
      <c r="A2034">
        <v>2033</v>
      </c>
      <c r="B2034" t="e">
        <f t="shared" si="62"/>
        <v>#N/A</v>
      </c>
      <c r="C2034" s="38">
        <v>36407</v>
      </c>
      <c r="D2034" t="s">
        <v>20</v>
      </c>
      <c r="E2034" t="s">
        <v>1996</v>
      </c>
      <c r="J2034" t="str">
        <f t="shared" si="63"/>
        <v/>
      </c>
      <c r="L2034" t="e">
        <f>IFERROR(INDEX(Teams!A:E,MATCH(Schedule!F2034,Teams!E:E,0),1),INDEX(Teams!G:K,MATCH(Schedule!F2034,Teams!K:K,0),1))</f>
        <v>#N/A</v>
      </c>
      <c r="M2034" t="e">
        <f>IFERROR(INDEX(Teams!A:E,MATCH(Schedule!H2034,Teams!E:E,0),1),INDEX(Teams!G:K,MATCH(Schedule!H2034,Teams!K:K,0),1))</f>
        <v>#N/A</v>
      </c>
    </row>
    <row r="2035" spans="1:13">
      <c r="A2035">
        <v>2034</v>
      </c>
      <c r="B2035" t="e">
        <f t="shared" si="62"/>
        <v>#N/A</v>
      </c>
      <c r="C2035" s="38">
        <v>36407</v>
      </c>
      <c r="D2035" t="s">
        <v>12</v>
      </c>
      <c r="E2035" t="s">
        <v>1997</v>
      </c>
      <c r="J2035" t="str">
        <f t="shared" si="63"/>
        <v/>
      </c>
      <c r="L2035" t="e">
        <f>IFERROR(INDEX(Teams!A:E,MATCH(Schedule!F2035,Teams!E:E,0),1),INDEX(Teams!G:K,MATCH(Schedule!F2035,Teams!K:K,0),1))</f>
        <v>#N/A</v>
      </c>
      <c r="M2035" t="e">
        <f>IFERROR(INDEX(Teams!A:E,MATCH(Schedule!H2035,Teams!E:E,0),1),INDEX(Teams!G:K,MATCH(Schedule!H2035,Teams!K:K,0),1))</f>
        <v>#N/A</v>
      </c>
    </row>
    <row r="2036" spans="1:13">
      <c r="A2036">
        <v>2035</v>
      </c>
      <c r="B2036" t="e">
        <f t="shared" si="62"/>
        <v>#N/A</v>
      </c>
      <c r="C2036" s="38">
        <v>36407</v>
      </c>
      <c r="D2036" t="s">
        <v>170</v>
      </c>
      <c r="E2036" t="s">
        <v>1998</v>
      </c>
      <c r="J2036" t="str">
        <f t="shared" si="63"/>
        <v/>
      </c>
      <c r="L2036" t="e">
        <f>IFERROR(INDEX(Teams!A:E,MATCH(Schedule!F2036,Teams!E:E,0),1),INDEX(Teams!G:K,MATCH(Schedule!F2036,Teams!K:K,0),1))</f>
        <v>#N/A</v>
      </c>
      <c r="M2036" t="e">
        <f>IFERROR(INDEX(Teams!A:E,MATCH(Schedule!H2036,Teams!E:E,0),1),INDEX(Teams!G:K,MATCH(Schedule!H2036,Teams!K:K,0),1))</f>
        <v>#N/A</v>
      </c>
    </row>
    <row r="2037" spans="1:13">
      <c r="A2037">
        <v>2036</v>
      </c>
      <c r="B2037" t="e">
        <f t="shared" si="62"/>
        <v>#N/A</v>
      </c>
      <c r="C2037" s="38">
        <v>36408</v>
      </c>
      <c r="D2037" t="s">
        <v>4</v>
      </c>
      <c r="E2037" t="s">
        <v>1999</v>
      </c>
      <c r="J2037" t="str">
        <f t="shared" si="63"/>
        <v/>
      </c>
      <c r="L2037" t="e">
        <f>IFERROR(INDEX(Teams!A:E,MATCH(Schedule!F2037,Teams!E:E,0),1),INDEX(Teams!G:K,MATCH(Schedule!F2037,Teams!K:K,0),1))</f>
        <v>#N/A</v>
      </c>
      <c r="M2037" t="e">
        <f>IFERROR(INDEX(Teams!A:E,MATCH(Schedule!H2037,Teams!E:E,0),1),INDEX(Teams!G:K,MATCH(Schedule!H2037,Teams!K:K,0),1))</f>
        <v>#N/A</v>
      </c>
    </row>
    <row r="2038" spans="1:13">
      <c r="A2038">
        <v>2037</v>
      </c>
      <c r="B2038" t="e">
        <f t="shared" si="62"/>
        <v>#N/A</v>
      </c>
      <c r="C2038" s="38">
        <v>36408</v>
      </c>
      <c r="D2038" t="s">
        <v>10</v>
      </c>
      <c r="E2038" t="s">
        <v>2000</v>
      </c>
      <c r="J2038" t="str">
        <f t="shared" si="63"/>
        <v/>
      </c>
      <c r="L2038" t="e">
        <f>IFERROR(INDEX(Teams!A:E,MATCH(Schedule!F2038,Teams!E:E,0),1),INDEX(Teams!G:K,MATCH(Schedule!F2038,Teams!K:K,0),1))</f>
        <v>#N/A</v>
      </c>
      <c r="M2038" t="e">
        <f>IFERROR(INDEX(Teams!A:E,MATCH(Schedule!H2038,Teams!E:E,0),1),INDEX(Teams!G:K,MATCH(Schedule!H2038,Teams!K:K,0),1))</f>
        <v>#N/A</v>
      </c>
    </row>
    <row r="2039" spans="1:13">
      <c r="A2039">
        <v>2038</v>
      </c>
      <c r="B2039" t="e">
        <f t="shared" si="62"/>
        <v>#N/A</v>
      </c>
      <c r="C2039" s="38">
        <v>36408</v>
      </c>
      <c r="D2039" t="s">
        <v>8</v>
      </c>
      <c r="E2039" t="s">
        <v>2001</v>
      </c>
      <c r="J2039" t="str">
        <f t="shared" si="63"/>
        <v/>
      </c>
      <c r="L2039" t="e">
        <f>IFERROR(INDEX(Teams!A:E,MATCH(Schedule!F2039,Teams!E:E,0),1),INDEX(Teams!G:K,MATCH(Schedule!F2039,Teams!K:K,0),1))</f>
        <v>#N/A</v>
      </c>
      <c r="M2039" t="e">
        <f>IFERROR(INDEX(Teams!A:E,MATCH(Schedule!H2039,Teams!E:E,0),1),INDEX(Teams!G:K,MATCH(Schedule!H2039,Teams!K:K,0),1))</f>
        <v>#N/A</v>
      </c>
    </row>
    <row r="2040" spans="1:13">
      <c r="A2040">
        <v>2039</v>
      </c>
      <c r="B2040" t="e">
        <f t="shared" si="62"/>
        <v>#N/A</v>
      </c>
      <c r="C2040" s="38">
        <v>36408</v>
      </c>
      <c r="D2040" t="s">
        <v>68</v>
      </c>
      <c r="E2040" t="s">
        <v>2002</v>
      </c>
      <c r="J2040" t="str">
        <f t="shared" si="63"/>
        <v/>
      </c>
      <c r="L2040" t="e">
        <f>IFERROR(INDEX(Teams!A:E,MATCH(Schedule!F2040,Teams!E:E,0),1),INDEX(Teams!G:K,MATCH(Schedule!F2040,Teams!K:K,0),1))</f>
        <v>#N/A</v>
      </c>
      <c r="M2040" t="e">
        <f>IFERROR(INDEX(Teams!A:E,MATCH(Schedule!H2040,Teams!E:E,0),1),INDEX(Teams!G:K,MATCH(Schedule!H2040,Teams!K:K,0),1))</f>
        <v>#N/A</v>
      </c>
    </row>
    <row r="2041" spans="1:13">
      <c r="A2041">
        <v>2040</v>
      </c>
      <c r="B2041" t="e">
        <f t="shared" si="62"/>
        <v>#N/A</v>
      </c>
      <c r="C2041" s="38">
        <v>36408</v>
      </c>
      <c r="D2041" t="s">
        <v>25</v>
      </c>
      <c r="E2041" t="s">
        <v>2003</v>
      </c>
      <c r="J2041" t="str">
        <f t="shared" si="63"/>
        <v/>
      </c>
      <c r="L2041" t="e">
        <f>IFERROR(INDEX(Teams!A:E,MATCH(Schedule!F2041,Teams!E:E,0),1),INDEX(Teams!G:K,MATCH(Schedule!F2041,Teams!K:K,0),1))</f>
        <v>#N/A</v>
      </c>
      <c r="M2041" t="e">
        <f>IFERROR(INDEX(Teams!A:E,MATCH(Schedule!H2041,Teams!E:E,0),1),INDEX(Teams!G:K,MATCH(Schedule!H2041,Teams!K:K,0),1))</f>
        <v>#N/A</v>
      </c>
    </row>
    <row r="2042" spans="1:13">
      <c r="A2042">
        <v>2041</v>
      </c>
      <c r="B2042" t="e">
        <f t="shared" si="62"/>
        <v>#N/A</v>
      </c>
      <c r="C2042" s="38">
        <v>36408</v>
      </c>
      <c r="D2042" t="s">
        <v>2</v>
      </c>
      <c r="E2042" t="s">
        <v>2004</v>
      </c>
      <c r="J2042" t="str">
        <f t="shared" si="63"/>
        <v/>
      </c>
      <c r="L2042" t="e">
        <f>IFERROR(INDEX(Teams!A:E,MATCH(Schedule!F2042,Teams!E:E,0),1),INDEX(Teams!G:K,MATCH(Schedule!F2042,Teams!K:K,0),1))</f>
        <v>#N/A</v>
      </c>
      <c r="M2042" t="e">
        <f>IFERROR(INDEX(Teams!A:E,MATCH(Schedule!H2042,Teams!E:E,0),1),INDEX(Teams!G:K,MATCH(Schedule!H2042,Teams!K:K,0),1))</f>
        <v>#N/A</v>
      </c>
    </row>
    <row r="2043" spans="1:13">
      <c r="A2043">
        <v>2042</v>
      </c>
      <c r="B2043" t="e">
        <f t="shared" si="62"/>
        <v>#N/A</v>
      </c>
      <c r="C2043" s="38">
        <v>36408</v>
      </c>
      <c r="D2043" t="s">
        <v>22</v>
      </c>
      <c r="E2043" t="s">
        <v>2005</v>
      </c>
      <c r="J2043" t="str">
        <f t="shared" si="63"/>
        <v/>
      </c>
      <c r="L2043" t="e">
        <f>IFERROR(INDEX(Teams!A:E,MATCH(Schedule!F2043,Teams!E:E,0),1),INDEX(Teams!G:K,MATCH(Schedule!F2043,Teams!K:K,0),1))</f>
        <v>#N/A</v>
      </c>
      <c r="M2043" t="e">
        <f>IFERROR(INDEX(Teams!A:E,MATCH(Schedule!H2043,Teams!E:E,0),1),INDEX(Teams!G:K,MATCH(Schedule!H2043,Teams!K:K,0),1))</f>
        <v>#N/A</v>
      </c>
    </row>
    <row r="2044" spans="1:13">
      <c r="A2044">
        <v>2043</v>
      </c>
      <c r="B2044" t="e">
        <f t="shared" si="62"/>
        <v>#N/A</v>
      </c>
      <c r="C2044" s="38">
        <v>36408</v>
      </c>
      <c r="D2044" t="s">
        <v>120</v>
      </c>
      <c r="E2044" t="s">
        <v>2006</v>
      </c>
      <c r="J2044" t="str">
        <f t="shared" si="63"/>
        <v/>
      </c>
      <c r="L2044" t="e">
        <f>IFERROR(INDEX(Teams!A:E,MATCH(Schedule!F2044,Teams!E:E,0),1),INDEX(Teams!G:K,MATCH(Schedule!F2044,Teams!K:K,0),1))</f>
        <v>#N/A</v>
      </c>
      <c r="M2044" t="e">
        <f>IFERROR(INDEX(Teams!A:E,MATCH(Schedule!H2044,Teams!E:E,0),1),INDEX(Teams!G:K,MATCH(Schedule!H2044,Teams!K:K,0),1))</f>
        <v>#N/A</v>
      </c>
    </row>
    <row r="2045" spans="1:13">
      <c r="A2045">
        <v>2044</v>
      </c>
      <c r="B2045" t="e">
        <f t="shared" si="62"/>
        <v>#N/A</v>
      </c>
      <c r="C2045" s="38">
        <v>36408</v>
      </c>
      <c r="D2045" t="s">
        <v>124</v>
      </c>
      <c r="E2045" t="s">
        <v>2007</v>
      </c>
      <c r="J2045" t="str">
        <f t="shared" si="63"/>
        <v/>
      </c>
      <c r="L2045" t="e">
        <f>IFERROR(INDEX(Teams!A:E,MATCH(Schedule!F2045,Teams!E:E,0),1),INDEX(Teams!G:K,MATCH(Schedule!F2045,Teams!K:K,0),1))</f>
        <v>#N/A</v>
      </c>
      <c r="M2045" t="e">
        <f>IFERROR(INDEX(Teams!A:E,MATCH(Schedule!H2045,Teams!E:E,0),1),INDEX(Teams!G:K,MATCH(Schedule!H2045,Teams!K:K,0),1))</f>
        <v>#N/A</v>
      </c>
    </row>
    <row r="2046" spans="1:13">
      <c r="A2046">
        <v>2045</v>
      </c>
      <c r="B2046" t="e">
        <f t="shared" si="62"/>
        <v>#N/A</v>
      </c>
      <c r="C2046" s="38">
        <v>36408</v>
      </c>
      <c r="D2046" t="s">
        <v>60</v>
      </c>
      <c r="E2046" t="s">
        <v>2008</v>
      </c>
      <c r="J2046" t="str">
        <f t="shared" si="63"/>
        <v/>
      </c>
      <c r="L2046" t="e">
        <f>IFERROR(INDEX(Teams!A:E,MATCH(Schedule!F2046,Teams!E:E,0),1),INDEX(Teams!G:K,MATCH(Schedule!F2046,Teams!K:K,0),1))</f>
        <v>#N/A</v>
      </c>
      <c r="M2046" t="e">
        <f>IFERROR(INDEX(Teams!A:E,MATCH(Schedule!H2046,Teams!E:E,0),1),INDEX(Teams!G:K,MATCH(Schedule!H2046,Teams!K:K,0),1))</f>
        <v>#N/A</v>
      </c>
    </row>
    <row r="2047" spans="1:13">
      <c r="A2047">
        <v>2046</v>
      </c>
      <c r="B2047" t="e">
        <f t="shared" si="62"/>
        <v>#N/A</v>
      </c>
      <c r="C2047" s="38">
        <v>36408</v>
      </c>
      <c r="D2047" t="s">
        <v>122</v>
      </c>
      <c r="E2047" t="s">
        <v>2009</v>
      </c>
      <c r="J2047" t="str">
        <f t="shared" si="63"/>
        <v/>
      </c>
      <c r="L2047" t="e">
        <f>IFERROR(INDEX(Teams!A:E,MATCH(Schedule!F2047,Teams!E:E,0),1),INDEX(Teams!G:K,MATCH(Schedule!F2047,Teams!K:K,0),1))</f>
        <v>#N/A</v>
      </c>
      <c r="M2047" t="e">
        <f>IFERROR(INDEX(Teams!A:E,MATCH(Schedule!H2047,Teams!E:E,0),1),INDEX(Teams!G:K,MATCH(Schedule!H2047,Teams!K:K,0),1))</f>
        <v>#N/A</v>
      </c>
    </row>
    <row r="2048" spans="1:13">
      <c r="A2048">
        <v>2047</v>
      </c>
      <c r="B2048" t="e">
        <f t="shared" si="62"/>
        <v>#N/A</v>
      </c>
      <c r="C2048" s="38">
        <v>36408</v>
      </c>
      <c r="D2048" t="s">
        <v>20</v>
      </c>
      <c r="E2048" t="s">
        <v>2010</v>
      </c>
      <c r="J2048" t="str">
        <f t="shared" si="63"/>
        <v/>
      </c>
      <c r="L2048" t="e">
        <f>IFERROR(INDEX(Teams!A:E,MATCH(Schedule!F2048,Teams!E:E,0),1),INDEX(Teams!G:K,MATCH(Schedule!F2048,Teams!K:K,0),1))</f>
        <v>#N/A</v>
      </c>
      <c r="M2048" t="e">
        <f>IFERROR(INDEX(Teams!A:E,MATCH(Schedule!H2048,Teams!E:E,0),1),INDEX(Teams!G:K,MATCH(Schedule!H2048,Teams!K:K,0),1))</f>
        <v>#N/A</v>
      </c>
    </row>
    <row r="2049" spans="1:13">
      <c r="A2049">
        <v>2048</v>
      </c>
      <c r="B2049" t="e">
        <f t="shared" si="62"/>
        <v>#N/A</v>
      </c>
      <c r="C2049" s="38">
        <v>36408</v>
      </c>
      <c r="D2049" t="s">
        <v>12</v>
      </c>
      <c r="E2049" t="s">
        <v>2011</v>
      </c>
      <c r="J2049" t="str">
        <f t="shared" si="63"/>
        <v/>
      </c>
      <c r="L2049" t="e">
        <f>IFERROR(INDEX(Teams!A:E,MATCH(Schedule!F2049,Teams!E:E,0),1),INDEX(Teams!G:K,MATCH(Schedule!F2049,Teams!K:K,0),1))</f>
        <v>#N/A</v>
      </c>
      <c r="M2049" t="e">
        <f>IFERROR(INDEX(Teams!A:E,MATCH(Schedule!H2049,Teams!E:E,0),1),INDEX(Teams!G:K,MATCH(Schedule!H2049,Teams!K:K,0),1))</f>
        <v>#N/A</v>
      </c>
    </row>
    <row r="2050" spans="1:13">
      <c r="A2050">
        <v>2049</v>
      </c>
      <c r="B2050" t="e">
        <f t="shared" si="62"/>
        <v>#N/A</v>
      </c>
      <c r="C2050" s="38">
        <v>36408</v>
      </c>
      <c r="D2050" t="s">
        <v>170</v>
      </c>
      <c r="E2050" t="s">
        <v>2012</v>
      </c>
      <c r="J2050" t="str">
        <f t="shared" si="63"/>
        <v/>
      </c>
      <c r="L2050" t="e">
        <f>IFERROR(INDEX(Teams!A:E,MATCH(Schedule!F2050,Teams!E:E,0),1),INDEX(Teams!G:K,MATCH(Schedule!F2050,Teams!K:K,0),1))</f>
        <v>#N/A</v>
      </c>
      <c r="M2050" t="e">
        <f>IFERROR(INDEX(Teams!A:E,MATCH(Schedule!H2050,Teams!E:E,0),1),INDEX(Teams!G:K,MATCH(Schedule!H2050,Teams!K:K,0),1))</f>
        <v>#N/A</v>
      </c>
    </row>
    <row r="2051" spans="1:13">
      <c r="A2051">
        <v>2050</v>
      </c>
      <c r="B2051" t="e">
        <f t="shared" ref="B2051:B2114" si="64">TEXT(C2051,"yyyymmdd")&amp;"_"&amp;L2051&amp;"@"&amp;M2051</f>
        <v>#N/A</v>
      </c>
      <c r="C2051" s="38">
        <v>36409</v>
      </c>
      <c r="D2051" t="s">
        <v>4</v>
      </c>
      <c r="E2051" t="s">
        <v>2013</v>
      </c>
      <c r="J2051" t="str">
        <f t="shared" ref="J2051:J2114" si="65">IF(I2051&gt;G2051,"W",IF(I2051=G2051,"","L"))</f>
        <v/>
      </c>
      <c r="L2051" t="e">
        <f>IFERROR(INDEX(Teams!A:E,MATCH(Schedule!F2051,Teams!E:E,0),1),INDEX(Teams!G:K,MATCH(Schedule!F2051,Teams!K:K,0),1))</f>
        <v>#N/A</v>
      </c>
      <c r="M2051" t="e">
        <f>IFERROR(INDEX(Teams!A:E,MATCH(Schedule!H2051,Teams!E:E,0),1),INDEX(Teams!G:K,MATCH(Schedule!H2051,Teams!K:K,0),1))</f>
        <v>#N/A</v>
      </c>
    </row>
    <row r="2052" spans="1:13">
      <c r="A2052">
        <v>2051</v>
      </c>
      <c r="B2052" t="e">
        <f t="shared" si="64"/>
        <v>#N/A</v>
      </c>
      <c r="C2052" s="38">
        <v>36409</v>
      </c>
      <c r="D2052" t="s">
        <v>10</v>
      </c>
      <c r="E2052" t="s">
        <v>1972</v>
      </c>
      <c r="J2052" t="str">
        <f t="shared" si="65"/>
        <v/>
      </c>
      <c r="L2052" t="e">
        <f>IFERROR(INDEX(Teams!A:E,MATCH(Schedule!F2052,Teams!E:E,0),1),INDEX(Teams!G:K,MATCH(Schedule!F2052,Teams!K:K,0),1))</f>
        <v>#N/A</v>
      </c>
      <c r="M2052" t="e">
        <f>IFERROR(INDEX(Teams!A:E,MATCH(Schedule!H2052,Teams!E:E,0),1),INDEX(Teams!G:K,MATCH(Schedule!H2052,Teams!K:K,0),1))</f>
        <v>#N/A</v>
      </c>
    </row>
    <row r="2053" spans="1:13">
      <c r="A2053">
        <v>2052</v>
      </c>
      <c r="B2053" t="e">
        <f t="shared" si="64"/>
        <v>#N/A</v>
      </c>
      <c r="C2053" s="38">
        <v>36409</v>
      </c>
      <c r="D2053" t="s">
        <v>8</v>
      </c>
      <c r="E2053" t="s">
        <v>2014</v>
      </c>
      <c r="J2053" t="str">
        <f t="shared" si="65"/>
        <v/>
      </c>
      <c r="L2053" t="e">
        <f>IFERROR(INDEX(Teams!A:E,MATCH(Schedule!F2053,Teams!E:E,0),1),INDEX(Teams!G:K,MATCH(Schedule!F2053,Teams!K:K,0),1))</f>
        <v>#N/A</v>
      </c>
      <c r="M2053" t="e">
        <f>IFERROR(INDEX(Teams!A:E,MATCH(Schedule!H2053,Teams!E:E,0),1),INDEX(Teams!G:K,MATCH(Schedule!H2053,Teams!K:K,0),1))</f>
        <v>#N/A</v>
      </c>
    </row>
    <row r="2054" spans="1:13">
      <c r="A2054">
        <v>2053</v>
      </c>
      <c r="B2054" t="e">
        <f t="shared" si="64"/>
        <v>#N/A</v>
      </c>
      <c r="C2054" s="38">
        <v>36409</v>
      </c>
      <c r="D2054" t="s">
        <v>68</v>
      </c>
      <c r="E2054" t="s">
        <v>2015</v>
      </c>
      <c r="J2054" t="str">
        <f t="shared" si="65"/>
        <v/>
      </c>
      <c r="L2054" t="e">
        <f>IFERROR(INDEX(Teams!A:E,MATCH(Schedule!F2054,Teams!E:E,0),1),INDEX(Teams!G:K,MATCH(Schedule!F2054,Teams!K:K,0),1))</f>
        <v>#N/A</v>
      </c>
      <c r="M2054" t="e">
        <f>IFERROR(INDEX(Teams!A:E,MATCH(Schedule!H2054,Teams!E:E,0),1),INDEX(Teams!G:K,MATCH(Schedule!H2054,Teams!K:K,0),1))</f>
        <v>#N/A</v>
      </c>
    </row>
    <row r="2055" spans="1:13">
      <c r="A2055">
        <v>2054</v>
      </c>
      <c r="B2055" t="e">
        <f t="shared" si="64"/>
        <v>#N/A</v>
      </c>
      <c r="C2055" s="38">
        <v>36409</v>
      </c>
      <c r="D2055" t="s">
        <v>25</v>
      </c>
      <c r="E2055" t="s">
        <v>2016</v>
      </c>
      <c r="J2055" t="str">
        <f t="shared" si="65"/>
        <v/>
      </c>
      <c r="L2055" t="e">
        <f>IFERROR(INDEX(Teams!A:E,MATCH(Schedule!F2055,Teams!E:E,0),1),INDEX(Teams!G:K,MATCH(Schedule!F2055,Teams!K:K,0),1))</f>
        <v>#N/A</v>
      </c>
      <c r="M2055" t="e">
        <f>IFERROR(INDEX(Teams!A:E,MATCH(Schedule!H2055,Teams!E:E,0),1),INDEX(Teams!G:K,MATCH(Schedule!H2055,Teams!K:K,0),1))</f>
        <v>#N/A</v>
      </c>
    </row>
    <row r="2056" spans="1:13">
      <c r="A2056">
        <v>2055</v>
      </c>
      <c r="B2056" t="e">
        <f t="shared" si="64"/>
        <v>#N/A</v>
      </c>
      <c r="C2056" s="38">
        <v>36409</v>
      </c>
      <c r="D2056" t="s">
        <v>60</v>
      </c>
      <c r="E2056" t="s">
        <v>2017</v>
      </c>
      <c r="J2056" t="str">
        <f t="shared" si="65"/>
        <v/>
      </c>
      <c r="L2056" t="e">
        <f>IFERROR(INDEX(Teams!A:E,MATCH(Schedule!F2056,Teams!E:E,0),1),INDEX(Teams!G:K,MATCH(Schedule!F2056,Teams!K:K,0),1))</f>
        <v>#N/A</v>
      </c>
      <c r="M2056" t="e">
        <f>IFERROR(INDEX(Teams!A:E,MATCH(Schedule!H2056,Teams!E:E,0),1),INDEX(Teams!G:K,MATCH(Schedule!H2056,Teams!K:K,0),1))</f>
        <v>#N/A</v>
      </c>
    </row>
    <row r="2057" spans="1:13">
      <c r="A2057">
        <v>2056</v>
      </c>
      <c r="B2057" t="e">
        <f t="shared" si="64"/>
        <v>#N/A</v>
      </c>
      <c r="C2057" s="38">
        <v>36409</v>
      </c>
      <c r="D2057" t="s">
        <v>120</v>
      </c>
      <c r="E2057" t="s">
        <v>2018</v>
      </c>
      <c r="J2057" t="str">
        <f t="shared" si="65"/>
        <v/>
      </c>
      <c r="L2057" t="e">
        <f>IFERROR(INDEX(Teams!A:E,MATCH(Schedule!F2057,Teams!E:E,0),1),INDEX(Teams!G:K,MATCH(Schedule!F2057,Teams!K:K,0),1))</f>
        <v>#N/A</v>
      </c>
      <c r="M2057" t="e">
        <f>IFERROR(INDEX(Teams!A:E,MATCH(Schedule!H2057,Teams!E:E,0),1),INDEX(Teams!G:K,MATCH(Schedule!H2057,Teams!K:K,0),1))</f>
        <v>#N/A</v>
      </c>
    </row>
    <row r="2058" spans="1:13">
      <c r="A2058">
        <v>2057</v>
      </c>
      <c r="B2058" t="e">
        <f t="shared" si="64"/>
        <v>#N/A</v>
      </c>
      <c r="C2058" s="38">
        <v>36409</v>
      </c>
      <c r="D2058" t="s">
        <v>20</v>
      </c>
      <c r="E2058" t="s">
        <v>2019</v>
      </c>
      <c r="J2058" t="str">
        <f t="shared" si="65"/>
        <v/>
      </c>
      <c r="L2058" t="e">
        <f>IFERROR(INDEX(Teams!A:E,MATCH(Schedule!F2058,Teams!E:E,0),1),INDEX(Teams!G:K,MATCH(Schedule!F2058,Teams!K:K,0),1))</f>
        <v>#N/A</v>
      </c>
      <c r="M2058" t="e">
        <f>IFERROR(INDEX(Teams!A:E,MATCH(Schedule!H2058,Teams!E:E,0),1),INDEX(Teams!G:K,MATCH(Schedule!H2058,Teams!K:K,0),1))</f>
        <v>#N/A</v>
      </c>
    </row>
    <row r="2059" spans="1:13">
      <c r="A2059">
        <v>2058</v>
      </c>
      <c r="B2059" t="e">
        <f t="shared" si="64"/>
        <v>#N/A</v>
      </c>
      <c r="C2059" s="38">
        <v>36409</v>
      </c>
      <c r="D2059" t="s">
        <v>12</v>
      </c>
      <c r="E2059" t="s">
        <v>2020</v>
      </c>
      <c r="J2059" t="str">
        <f t="shared" si="65"/>
        <v/>
      </c>
      <c r="L2059" t="e">
        <f>IFERROR(INDEX(Teams!A:E,MATCH(Schedule!F2059,Teams!E:E,0),1),INDEX(Teams!G:K,MATCH(Schedule!F2059,Teams!K:K,0),1))</f>
        <v>#N/A</v>
      </c>
      <c r="M2059" t="e">
        <f>IFERROR(INDEX(Teams!A:E,MATCH(Schedule!H2059,Teams!E:E,0),1),INDEX(Teams!G:K,MATCH(Schedule!H2059,Teams!K:K,0),1))</f>
        <v>#N/A</v>
      </c>
    </row>
    <row r="2060" spans="1:13">
      <c r="A2060">
        <v>2059</v>
      </c>
      <c r="B2060" t="e">
        <f t="shared" si="64"/>
        <v>#N/A</v>
      </c>
      <c r="C2060" s="38">
        <v>36409</v>
      </c>
      <c r="D2060" t="s">
        <v>124</v>
      </c>
      <c r="E2060" t="s">
        <v>2021</v>
      </c>
      <c r="J2060" t="str">
        <f t="shared" si="65"/>
        <v/>
      </c>
      <c r="L2060" t="e">
        <f>IFERROR(INDEX(Teams!A:E,MATCH(Schedule!F2060,Teams!E:E,0),1),INDEX(Teams!G:K,MATCH(Schedule!F2060,Teams!K:K,0),1))</f>
        <v>#N/A</v>
      </c>
      <c r="M2060" t="e">
        <f>IFERROR(INDEX(Teams!A:E,MATCH(Schedule!H2060,Teams!E:E,0),1),INDEX(Teams!G:K,MATCH(Schedule!H2060,Teams!K:K,0),1))</f>
        <v>#N/A</v>
      </c>
    </row>
    <row r="2061" spans="1:13">
      <c r="A2061">
        <v>2060</v>
      </c>
      <c r="B2061" t="e">
        <f t="shared" si="64"/>
        <v>#N/A</v>
      </c>
      <c r="C2061" s="38">
        <v>36409</v>
      </c>
      <c r="D2061" t="s">
        <v>22</v>
      </c>
      <c r="E2061" t="s">
        <v>2022</v>
      </c>
      <c r="J2061" t="str">
        <f t="shared" si="65"/>
        <v/>
      </c>
      <c r="L2061" t="e">
        <f>IFERROR(INDEX(Teams!A:E,MATCH(Schedule!F2061,Teams!E:E,0),1),INDEX(Teams!G:K,MATCH(Schedule!F2061,Teams!K:K,0),1))</f>
        <v>#N/A</v>
      </c>
      <c r="M2061" t="e">
        <f>IFERROR(INDEX(Teams!A:E,MATCH(Schedule!H2061,Teams!E:E,0),1),INDEX(Teams!G:K,MATCH(Schedule!H2061,Teams!K:K,0),1))</f>
        <v>#N/A</v>
      </c>
    </row>
    <row r="2062" spans="1:13">
      <c r="A2062">
        <v>2061</v>
      </c>
      <c r="B2062" t="e">
        <f t="shared" si="64"/>
        <v>#N/A</v>
      </c>
      <c r="C2062" s="38">
        <v>36409</v>
      </c>
      <c r="D2062" t="s">
        <v>122</v>
      </c>
      <c r="E2062" t="s">
        <v>2023</v>
      </c>
      <c r="J2062" t="str">
        <f t="shared" si="65"/>
        <v/>
      </c>
      <c r="L2062" t="e">
        <f>IFERROR(INDEX(Teams!A:E,MATCH(Schedule!F2062,Teams!E:E,0),1),INDEX(Teams!G:K,MATCH(Schedule!F2062,Teams!K:K,0),1))</f>
        <v>#N/A</v>
      </c>
      <c r="M2062" t="e">
        <f>IFERROR(INDEX(Teams!A:E,MATCH(Schedule!H2062,Teams!E:E,0),1),INDEX(Teams!G:K,MATCH(Schedule!H2062,Teams!K:K,0),1))</f>
        <v>#N/A</v>
      </c>
    </row>
    <row r="2063" spans="1:13">
      <c r="A2063">
        <v>2062</v>
      </c>
      <c r="B2063" t="e">
        <f t="shared" si="64"/>
        <v>#N/A</v>
      </c>
      <c r="C2063" s="38">
        <v>36409</v>
      </c>
      <c r="D2063" t="s">
        <v>6</v>
      </c>
      <c r="E2063" t="s">
        <v>2024</v>
      </c>
      <c r="J2063" t="str">
        <f t="shared" si="65"/>
        <v/>
      </c>
      <c r="L2063" t="e">
        <f>IFERROR(INDEX(Teams!A:E,MATCH(Schedule!F2063,Teams!E:E,0),1),INDEX(Teams!G:K,MATCH(Schedule!F2063,Teams!K:K,0),1))</f>
        <v>#N/A</v>
      </c>
      <c r="M2063" t="e">
        <f>IFERROR(INDEX(Teams!A:E,MATCH(Schedule!H2063,Teams!E:E,0),1),INDEX(Teams!G:K,MATCH(Schedule!H2063,Teams!K:K,0),1))</f>
        <v>#N/A</v>
      </c>
    </row>
    <row r="2064" spans="1:13">
      <c r="A2064">
        <v>2063</v>
      </c>
      <c r="B2064" t="e">
        <f t="shared" si="64"/>
        <v>#N/A</v>
      </c>
      <c r="C2064" s="38">
        <v>36409</v>
      </c>
      <c r="D2064" t="s">
        <v>6</v>
      </c>
      <c r="E2064" t="s">
        <v>2025</v>
      </c>
      <c r="J2064" t="str">
        <f t="shared" si="65"/>
        <v/>
      </c>
      <c r="L2064" t="e">
        <f>IFERROR(INDEX(Teams!A:E,MATCH(Schedule!F2064,Teams!E:E,0),1),INDEX(Teams!G:K,MATCH(Schedule!F2064,Teams!K:K,0),1))</f>
        <v>#N/A</v>
      </c>
      <c r="M2064" t="e">
        <f>IFERROR(INDEX(Teams!A:E,MATCH(Schedule!H2064,Teams!E:E,0),1),INDEX(Teams!G:K,MATCH(Schedule!H2064,Teams!K:K,0),1))</f>
        <v>#N/A</v>
      </c>
    </row>
    <row r="2065" spans="1:13">
      <c r="A2065">
        <v>2064</v>
      </c>
      <c r="B2065" t="e">
        <f t="shared" si="64"/>
        <v>#N/A</v>
      </c>
      <c r="C2065" s="38">
        <v>36410</v>
      </c>
      <c r="D2065" t="s">
        <v>29</v>
      </c>
      <c r="E2065" t="s">
        <v>2026</v>
      </c>
      <c r="J2065" t="str">
        <f t="shared" si="65"/>
        <v/>
      </c>
      <c r="L2065" t="e">
        <f>IFERROR(INDEX(Teams!A:E,MATCH(Schedule!F2065,Teams!E:E,0),1),INDEX(Teams!G:K,MATCH(Schedule!F2065,Teams!K:K,0),1))</f>
        <v>#N/A</v>
      </c>
      <c r="M2065" t="e">
        <f>IFERROR(INDEX(Teams!A:E,MATCH(Schedule!H2065,Teams!E:E,0),1),INDEX(Teams!G:K,MATCH(Schedule!H2065,Teams!K:K,0),1))</f>
        <v>#N/A</v>
      </c>
    </row>
    <row r="2066" spans="1:13">
      <c r="A2066">
        <v>2065</v>
      </c>
      <c r="B2066" t="e">
        <f t="shared" si="64"/>
        <v>#N/A</v>
      </c>
      <c r="C2066" s="38">
        <v>36410</v>
      </c>
      <c r="D2066" t="s">
        <v>8</v>
      </c>
      <c r="E2066" t="s">
        <v>2027</v>
      </c>
      <c r="J2066" t="str">
        <f t="shared" si="65"/>
        <v/>
      </c>
      <c r="L2066" t="e">
        <f>IFERROR(INDEX(Teams!A:E,MATCH(Schedule!F2066,Teams!E:E,0),1),INDEX(Teams!G:K,MATCH(Schedule!F2066,Teams!K:K,0),1))</f>
        <v>#N/A</v>
      </c>
      <c r="M2066" t="e">
        <f>IFERROR(INDEX(Teams!A:E,MATCH(Schedule!H2066,Teams!E:E,0),1),INDEX(Teams!G:K,MATCH(Schedule!H2066,Teams!K:K,0),1))</f>
        <v>#N/A</v>
      </c>
    </row>
    <row r="2067" spans="1:13">
      <c r="A2067">
        <v>2066</v>
      </c>
      <c r="B2067" t="e">
        <f t="shared" si="64"/>
        <v>#N/A</v>
      </c>
      <c r="C2067" s="38">
        <v>36410</v>
      </c>
      <c r="D2067" t="s">
        <v>25</v>
      </c>
      <c r="E2067" t="s">
        <v>2028</v>
      </c>
      <c r="J2067" t="str">
        <f t="shared" si="65"/>
        <v/>
      </c>
      <c r="L2067" t="e">
        <f>IFERROR(INDEX(Teams!A:E,MATCH(Schedule!F2067,Teams!E:E,0),1),INDEX(Teams!G:K,MATCH(Schedule!F2067,Teams!K:K,0),1))</f>
        <v>#N/A</v>
      </c>
      <c r="M2067" t="e">
        <f>IFERROR(INDEX(Teams!A:E,MATCH(Schedule!H2067,Teams!E:E,0),1),INDEX(Teams!G:K,MATCH(Schedule!H2067,Teams!K:K,0),1))</f>
        <v>#N/A</v>
      </c>
    </row>
    <row r="2068" spans="1:13">
      <c r="A2068">
        <v>2067</v>
      </c>
      <c r="B2068" t="e">
        <f t="shared" si="64"/>
        <v>#N/A</v>
      </c>
      <c r="C2068" s="38">
        <v>36410</v>
      </c>
      <c r="D2068" t="s">
        <v>6</v>
      </c>
      <c r="E2068" t="s">
        <v>2029</v>
      </c>
      <c r="J2068" t="str">
        <f t="shared" si="65"/>
        <v/>
      </c>
      <c r="L2068" t="e">
        <f>IFERROR(INDEX(Teams!A:E,MATCH(Schedule!F2068,Teams!E:E,0),1),INDEX(Teams!G:K,MATCH(Schedule!F2068,Teams!K:K,0),1))</f>
        <v>#N/A</v>
      </c>
      <c r="M2068" t="e">
        <f>IFERROR(INDEX(Teams!A:E,MATCH(Schedule!H2068,Teams!E:E,0),1),INDEX(Teams!G:K,MATCH(Schedule!H2068,Teams!K:K,0),1))</f>
        <v>#N/A</v>
      </c>
    </row>
    <row r="2069" spans="1:13">
      <c r="A2069">
        <v>2068</v>
      </c>
      <c r="B2069" t="e">
        <f t="shared" si="64"/>
        <v>#N/A</v>
      </c>
      <c r="C2069" s="38">
        <v>36410</v>
      </c>
      <c r="D2069" t="s">
        <v>2</v>
      </c>
      <c r="E2069" t="s">
        <v>2030</v>
      </c>
      <c r="J2069" t="str">
        <f t="shared" si="65"/>
        <v/>
      </c>
      <c r="L2069" t="e">
        <f>IFERROR(INDEX(Teams!A:E,MATCH(Schedule!F2069,Teams!E:E,0),1),INDEX(Teams!G:K,MATCH(Schedule!F2069,Teams!K:K,0),1))</f>
        <v>#N/A</v>
      </c>
      <c r="M2069" t="e">
        <f>IFERROR(INDEX(Teams!A:E,MATCH(Schedule!H2069,Teams!E:E,0),1),INDEX(Teams!G:K,MATCH(Schedule!H2069,Teams!K:K,0),1))</f>
        <v>#N/A</v>
      </c>
    </row>
    <row r="2070" spans="1:13">
      <c r="A2070">
        <v>2069</v>
      </c>
      <c r="B2070" t="e">
        <f t="shared" si="64"/>
        <v>#N/A</v>
      </c>
      <c r="C2070" s="38">
        <v>36410</v>
      </c>
      <c r="D2070" t="s">
        <v>4</v>
      </c>
      <c r="E2070" t="s">
        <v>2031</v>
      </c>
      <c r="J2070" t="str">
        <f t="shared" si="65"/>
        <v/>
      </c>
      <c r="L2070" t="e">
        <f>IFERROR(INDEX(Teams!A:E,MATCH(Schedule!F2070,Teams!E:E,0),1),INDEX(Teams!G:K,MATCH(Schedule!F2070,Teams!K:K,0),1))</f>
        <v>#N/A</v>
      </c>
      <c r="M2070" t="e">
        <f>IFERROR(INDEX(Teams!A:E,MATCH(Schedule!H2070,Teams!E:E,0),1),INDEX(Teams!G:K,MATCH(Schedule!H2070,Teams!K:K,0),1))</f>
        <v>#N/A</v>
      </c>
    </row>
    <row r="2071" spans="1:13">
      <c r="A2071">
        <v>2070</v>
      </c>
      <c r="B2071" t="e">
        <f t="shared" si="64"/>
        <v>#N/A</v>
      </c>
      <c r="C2071" s="38">
        <v>36410</v>
      </c>
      <c r="D2071" t="s">
        <v>170</v>
      </c>
      <c r="E2071" t="s">
        <v>2032</v>
      </c>
      <c r="J2071" t="str">
        <f t="shared" si="65"/>
        <v/>
      </c>
      <c r="L2071" t="e">
        <f>IFERROR(INDEX(Teams!A:E,MATCH(Schedule!F2071,Teams!E:E,0),1),INDEX(Teams!G:K,MATCH(Schedule!F2071,Teams!K:K,0),1))</f>
        <v>#N/A</v>
      </c>
      <c r="M2071" t="e">
        <f>IFERROR(INDEX(Teams!A:E,MATCH(Schedule!H2071,Teams!E:E,0),1),INDEX(Teams!G:K,MATCH(Schedule!H2071,Teams!K:K,0),1))</f>
        <v>#N/A</v>
      </c>
    </row>
    <row r="2072" spans="1:13">
      <c r="A2072">
        <v>2071</v>
      </c>
      <c r="B2072" t="e">
        <f t="shared" si="64"/>
        <v>#N/A</v>
      </c>
      <c r="C2072" s="38">
        <v>36410</v>
      </c>
      <c r="D2072" t="s">
        <v>60</v>
      </c>
      <c r="E2072" t="s">
        <v>2033</v>
      </c>
      <c r="J2072" t="str">
        <f t="shared" si="65"/>
        <v/>
      </c>
      <c r="L2072" t="e">
        <f>IFERROR(INDEX(Teams!A:E,MATCH(Schedule!F2072,Teams!E:E,0),1),INDEX(Teams!G:K,MATCH(Schedule!F2072,Teams!K:K,0),1))</f>
        <v>#N/A</v>
      </c>
      <c r="M2072" t="e">
        <f>IFERROR(INDEX(Teams!A:E,MATCH(Schedule!H2072,Teams!E:E,0),1),INDEX(Teams!G:K,MATCH(Schedule!H2072,Teams!K:K,0),1))</f>
        <v>#N/A</v>
      </c>
    </row>
    <row r="2073" spans="1:13">
      <c r="A2073">
        <v>2072</v>
      </c>
      <c r="B2073" t="e">
        <f t="shared" si="64"/>
        <v>#N/A</v>
      </c>
      <c r="C2073" s="38">
        <v>36410</v>
      </c>
      <c r="D2073" t="s">
        <v>120</v>
      </c>
      <c r="E2073" t="s">
        <v>2034</v>
      </c>
      <c r="J2073" t="str">
        <f t="shared" si="65"/>
        <v/>
      </c>
      <c r="L2073" t="e">
        <f>IFERROR(INDEX(Teams!A:E,MATCH(Schedule!F2073,Teams!E:E,0),1),INDEX(Teams!G:K,MATCH(Schedule!F2073,Teams!K:K,0),1))</f>
        <v>#N/A</v>
      </c>
      <c r="M2073" t="e">
        <f>IFERROR(INDEX(Teams!A:E,MATCH(Schedule!H2073,Teams!E:E,0),1),INDEX(Teams!G:K,MATCH(Schedule!H2073,Teams!K:K,0),1))</f>
        <v>#N/A</v>
      </c>
    </row>
    <row r="2074" spans="1:13">
      <c r="A2074">
        <v>2073</v>
      </c>
      <c r="B2074" t="e">
        <f t="shared" si="64"/>
        <v>#N/A</v>
      </c>
      <c r="C2074" s="38">
        <v>36410</v>
      </c>
      <c r="D2074" t="s">
        <v>20</v>
      </c>
      <c r="E2074" t="s">
        <v>2035</v>
      </c>
      <c r="J2074" t="str">
        <f t="shared" si="65"/>
        <v/>
      </c>
      <c r="L2074" t="e">
        <f>IFERROR(INDEX(Teams!A:E,MATCH(Schedule!F2074,Teams!E:E,0),1),INDEX(Teams!G:K,MATCH(Schedule!F2074,Teams!K:K,0),1))</f>
        <v>#N/A</v>
      </c>
      <c r="M2074" t="e">
        <f>IFERROR(INDEX(Teams!A:E,MATCH(Schedule!H2074,Teams!E:E,0),1),INDEX(Teams!G:K,MATCH(Schedule!H2074,Teams!K:K,0),1))</f>
        <v>#N/A</v>
      </c>
    </row>
    <row r="2075" spans="1:13">
      <c r="A2075">
        <v>2074</v>
      </c>
      <c r="B2075" t="e">
        <f t="shared" si="64"/>
        <v>#N/A</v>
      </c>
      <c r="C2075" s="38">
        <v>36410</v>
      </c>
      <c r="D2075" t="s">
        <v>12</v>
      </c>
      <c r="E2075" t="s">
        <v>2036</v>
      </c>
      <c r="J2075" t="str">
        <f t="shared" si="65"/>
        <v/>
      </c>
      <c r="L2075" t="e">
        <f>IFERROR(INDEX(Teams!A:E,MATCH(Schedule!F2075,Teams!E:E,0),1),INDEX(Teams!G:K,MATCH(Schedule!F2075,Teams!K:K,0),1))</f>
        <v>#N/A</v>
      </c>
      <c r="M2075" t="e">
        <f>IFERROR(INDEX(Teams!A:E,MATCH(Schedule!H2075,Teams!E:E,0),1),INDEX(Teams!G:K,MATCH(Schedule!H2075,Teams!K:K,0),1))</f>
        <v>#N/A</v>
      </c>
    </row>
    <row r="2076" spans="1:13">
      <c r="A2076">
        <v>2075</v>
      </c>
      <c r="B2076" t="e">
        <f t="shared" si="64"/>
        <v>#N/A</v>
      </c>
      <c r="C2076" s="38">
        <v>36410</v>
      </c>
      <c r="D2076" t="s">
        <v>124</v>
      </c>
      <c r="E2076" t="s">
        <v>2037</v>
      </c>
      <c r="J2076" t="str">
        <f t="shared" si="65"/>
        <v/>
      </c>
      <c r="L2076" t="e">
        <f>IFERROR(INDEX(Teams!A:E,MATCH(Schedule!F2076,Teams!E:E,0),1),INDEX(Teams!G:K,MATCH(Schedule!F2076,Teams!K:K,0),1))</f>
        <v>#N/A</v>
      </c>
      <c r="M2076" t="e">
        <f>IFERROR(INDEX(Teams!A:E,MATCH(Schedule!H2076,Teams!E:E,0),1),INDEX(Teams!G:K,MATCH(Schedule!H2076,Teams!K:K,0),1))</f>
        <v>#N/A</v>
      </c>
    </row>
    <row r="2077" spans="1:13">
      <c r="A2077">
        <v>2076</v>
      </c>
      <c r="B2077" t="e">
        <f t="shared" si="64"/>
        <v>#N/A</v>
      </c>
      <c r="C2077" s="38">
        <v>36410</v>
      </c>
      <c r="D2077" t="s">
        <v>22</v>
      </c>
      <c r="E2077" t="s">
        <v>2038</v>
      </c>
      <c r="J2077" t="str">
        <f t="shared" si="65"/>
        <v/>
      </c>
      <c r="L2077" t="e">
        <f>IFERROR(INDEX(Teams!A:E,MATCH(Schedule!F2077,Teams!E:E,0),1),INDEX(Teams!G:K,MATCH(Schedule!F2077,Teams!K:K,0),1))</f>
        <v>#N/A</v>
      </c>
      <c r="M2077" t="e">
        <f>IFERROR(INDEX(Teams!A:E,MATCH(Schedule!H2077,Teams!E:E,0),1),INDEX(Teams!G:K,MATCH(Schedule!H2077,Teams!K:K,0),1))</f>
        <v>#N/A</v>
      </c>
    </row>
    <row r="2078" spans="1:13">
      <c r="A2078">
        <v>2077</v>
      </c>
      <c r="B2078" t="e">
        <f t="shared" si="64"/>
        <v>#N/A</v>
      </c>
      <c r="C2078" s="38">
        <v>36410</v>
      </c>
      <c r="D2078" t="s">
        <v>122</v>
      </c>
      <c r="E2078" t="s">
        <v>2039</v>
      </c>
      <c r="J2078" t="str">
        <f t="shared" si="65"/>
        <v/>
      </c>
      <c r="L2078" t="e">
        <f>IFERROR(INDEX(Teams!A:E,MATCH(Schedule!F2078,Teams!E:E,0),1),INDEX(Teams!G:K,MATCH(Schedule!F2078,Teams!K:K,0),1))</f>
        <v>#N/A</v>
      </c>
      <c r="M2078" t="e">
        <f>IFERROR(INDEX(Teams!A:E,MATCH(Schedule!H2078,Teams!E:E,0),1),INDEX(Teams!G:K,MATCH(Schedule!H2078,Teams!K:K,0),1))</f>
        <v>#N/A</v>
      </c>
    </row>
    <row r="2079" spans="1:13">
      <c r="A2079">
        <v>2078</v>
      </c>
      <c r="B2079" t="e">
        <f t="shared" si="64"/>
        <v>#N/A</v>
      </c>
      <c r="C2079" s="38">
        <v>36410</v>
      </c>
      <c r="D2079" t="s">
        <v>122</v>
      </c>
      <c r="E2079" t="s">
        <v>2040</v>
      </c>
      <c r="J2079" t="str">
        <f t="shared" si="65"/>
        <v/>
      </c>
      <c r="L2079" t="e">
        <f>IFERROR(INDEX(Teams!A:E,MATCH(Schedule!F2079,Teams!E:E,0),1),INDEX(Teams!G:K,MATCH(Schedule!F2079,Teams!K:K,0),1))</f>
        <v>#N/A</v>
      </c>
      <c r="M2079" t="e">
        <f>IFERROR(INDEX(Teams!A:E,MATCH(Schedule!H2079,Teams!E:E,0),1),INDEX(Teams!G:K,MATCH(Schedule!H2079,Teams!K:K,0),1))</f>
        <v>#N/A</v>
      </c>
    </row>
    <row r="2080" spans="1:13">
      <c r="A2080">
        <v>2079</v>
      </c>
      <c r="B2080" t="e">
        <f t="shared" si="64"/>
        <v>#N/A</v>
      </c>
      <c r="C2080" s="38">
        <v>36411</v>
      </c>
      <c r="D2080" t="s">
        <v>29</v>
      </c>
      <c r="E2080" t="s">
        <v>2041</v>
      </c>
      <c r="J2080" t="str">
        <f t="shared" si="65"/>
        <v/>
      </c>
      <c r="L2080" t="e">
        <f>IFERROR(INDEX(Teams!A:E,MATCH(Schedule!F2080,Teams!E:E,0),1),INDEX(Teams!G:K,MATCH(Schedule!F2080,Teams!K:K,0),1))</f>
        <v>#N/A</v>
      </c>
      <c r="M2080" t="e">
        <f>IFERROR(INDEX(Teams!A:E,MATCH(Schedule!H2080,Teams!E:E,0),1),INDEX(Teams!G:K,MATCH(Schedule!H2080,Teams!K:K,0),1))</f>
        <v>#N/A</v>
      </c>
    </row>
    <row r="2081" spans="1:13">
      <c r="A2081">
        <v>2080</v>
      </c>
      <c r="B2081" t="e">
        <f t="shared" si="64"/>
        <v>#N/A</v>
      </c>
      <c r="C2081" s="38">
        <v>36411</v>
      </c>
      <c r="D2081" t="s">
        <v>8</v>
      </c>
      <c r="E2081" t="s">
        <v>1783</v>
      </c>
      <c r="J2081" t="str">
        <f t="shared" si="65"/>
        <v/>
      </c>
      <c r="L2081" t="e">
        <f>IFERROR(INDEX(Teams!A:E,MATCH(Schedule!F2081,Teams!E:E,0),1),INDEX(Teams!G:K,MATCH(Schedule!F2081,Teams!K:K,0),1))</f>
        <v>#N/A</v>
      </c>
      <c r="M2081" t="e">
        <f>IFERROR(INDEX(Teams!A:E,MATCH(Schedule!H2081,Teams!E:E,0),1),INDEX(Teams!G:K,MATCH(Schedule!H2081,Teams!K:K,0),1))</f>
        <v>#N/A</v>
      </c>
    </row>
    <row r="2082" spans="1:13">
      <c r="A2082">
        <v>2081</v>
      </c>
      <c r="B2082" t="e">
        <f t="shared" si="64"/>
        <v>#N/A</v>
      </c>
      <c r="C2082" s="38">
        <v>36411</v>
      </c>
      <c r="D2082" t="s">
        <v>25</v>
      </c>
      <c r="E2082" t="s">
        <v>2042</v>
      </c>
      <c r="J2082" t="str">
        <f t="shared" si="65"/>
        <v/>
      </c>
      <c r="L2082" t="e">
        <f>IFERROR(INDEX(Teams!A:E,MATCH(Schedule!F2082,Teams!E:E,0),1),INDEX(Teams!G:K,MATCH(Schedule!F2082,Teams!K:K,0),1))</f>
        <v>#N/A</v>
      </c>
      <c r="M2082" t="e">
        <f>IFERROR(INDEX(Teams!A:E,MATCH(Schedule!H2082,Teams!E:E,0),1),INDEX(Teams!G:K,MATCH(Schedule!H2082,Teams!K:K,0),1))</f>
        <v>#N/A</v>
      </c>
    </row>
    <row r="2083" spans="1:13">
      <c r="A2083">
        <v>2082</v>
      </c>
      <c r="B2083" t="e">
        <f t="shared" si="64"/>
        <v>#N/A</v>
      </c>
      <c r="C2083" s="38">
        <v>36411</v>
      </c>
      <c r="D2083" t="s">
        <v>6</v>
      </c>
      <c r="E2083" t="s">
        <v>2043</v>
      </c>
      <c r="J2083" t="str">
        <f t="shared" si="65"/>
        <v/>
      </c>
      <c r="L2083" t="e">
        <f>IFERROR(INDEX(Teams!A:E,MATCH(Schedule!F2083,Teams!E:E,0),1),INDEX(Teams!G:K,MATCH(Schedule!F2083,Teams!K:K,0),1))</f>
        <v>#N/A</v>
      </c>
      <c r="M2083" t="e">
        <f>IFERROR(INDEX(Teams!A:E,MATCH(Schedule!H2083,Teams!E:E,0),1),INDEX(Teams!G:K,MATCH(Schedule!H2083,Teams!K:K,0),1))</f>
        <v>#N/A</v>
      </c>
    </row>
    <row r="2084" spans="1:13">
      <c r="A2084">
        <v>2083</v>
      </c>
      <c r="B2084" t="e">
        <f t="shared" si="64"/>
        <v>#N/A</v>
      </c>
      <c r="C2084" s="38">
        <v>36411</v>
      </c>
      <c r="D2084" t="s">
        <v>68</v>
      </c>
      <c r="E2084" t="s">
        <v>2044</v>
      </c>
      <c r="J2084" t="str">
        <f t="shared" si="65"/>
        <v/>
      </c>
      <c r="L2084" t="e">
        <f>IFERROR(INDEX(Teams!A:E,MATCH(Schedule!F2084,Teams!E:E,0),1),INDEX(Teams!G:K,MATCH(Schedule!F2084,Teams!K:K,0),1))</f>
        <v>#N/A</v>
      </c>
      <c r="M2084" t="e">
        <f>IFERROR(INDEX(Teams!A:E,MATCH(Schedule!H2084,Teams!E:E,0),1),INDEX(Teams!G:K,MATCH(Schedule!H2084,Teams!K:K,0),1))</f>
        <v>#N/A</v>
      </c>
    </row>
    <row r="2085" spans="1:13">
      <c r="A2085">
        <v>2084</v>
      </c>
      <c r="B2085" t="e">
        <f t="shared" si="64"/>
        <v>#N/A</v>
      </c>
      <c r="C2085" s="38">
        <v>36411</v>
      </c>
      <c r="D2085" t="s">
        <v>2</v>
      </c>
      <c r="E2085" t="s">
        <v>2045</v>
      </c>
      <c r="J2085" t="str">
        <f t="shared" si="65"/>
        <v/>
      </c>
      <c r="L2085" t="e">
        <f>IFERROR(INDEX(Teams!A:E,MATCH(Schedule!F2085,Teams!E:E,0),1),INDEX(Teams!G:K,MATCH(Schedule!F2085,Teams!K:K,0),1))</f>
        <v>#N/A</v>
      </c>
      <c r="M2085" t="e">
        <f>IFERROR(INDEX(Teams!A:E,MATCH(Schedule!H2085,Teams!E:E,0),1),INDEX(Teams!G:K,MATCH(Schedule!H2085,Teams!K:K,0),1))</f>
        <v>#N/A</v>
      </c>
    </row>
    <row r="2086" spans="1:13">
      <c r="A2086">
        <v>2085</v>
      </c>
      <c r="B2086" t="e">
        <f t="shared" si="64"/>
        <v>#N/A</v>
      </c>
      <c r="C2086" s="38">
        <v>36411</v>
      </c>
      <c r="D2086" t="s">
        <v>4</v>
      </c>
      <c r="E2086" t="s">
        <v>2046</v>
      </c>
      <c r="J2086" t="str">
        <f t="shared" si="65"/>
        <v/>
      </c>
      <c r="L2086" t="e">
        <f>IFERROR(INDEX(Teams!A:E,MATCH(Schedule!F2086,Teams!E:E,0),1),INDEX(Teams!G:K,MATCH(Schedule!F2086,Teams!K:K,0),1))</f>
        <v>#N/A</v>
      </c>
      <c r="M2086" t="e">
        <f>IFERROR(INDEX(Teams!A:E,MATCH(Schedule!H2086,Teams!E:E,0),1),INDEX(Teams!G:K,MATCH(Schedule!H2086,Teams!K:K,0),1))</f>
        <v>#N/A</v>
      </c>
    </row>
    <row r="2087" spans="1:13">
      <c r="A2087">
        <v>2086</v>
      </c>
      <c r="B2087" t="e">
        <f t="shared" si="64"/>
        <v>#N/A</v>
      </c>
      <c r="C2087" s="38">
        <v>36411</v>
      </c>
      <c r="D2087" t="s">
        <v>170</v>
      </c>
      <c r="E2087" t="s">
        <v>2047</v>
      </c>
      <c r="J2087" t="str">
        <f t="shared" si="65"/>
        <v/>
      </c>
      <c r="L2087" t="e">
        <f>IFERROR(INDEX(Teams!A:E,MATCH(Schedule!F2087,Teams!E:E,0),1),INDEX(Teams!G:K,MATCH(Schedule!F2087,Teams!K:K,0),1))</f>
        <v>#N/A</v>
      </c>
      <c r="M2087" t="e">
        <f>IFERROR(INDEX(Teams!A:E,MATCH(Schedule!H2087,Teams!E:E,0),1),INDEX(Teams!G:K,MATCH(Schedule!H2087,Teams!K:K,0),1))</f>
        <v>#N/A</v>
      </c>
    </row>
    <row r="2088" spans="1:13">
      <c r="A2088">
        <v>2087</v>
      </c>
      <c r="B2088" t="e">
        <f t="shared" si="64"/>
        <v>#N/A</v>
      </c>
      <c r="C2088" s="38">
        <v>36411</v>
      </c>
      <c r="D2088" t="s">
        <v>60</v>
      </c>
      <c r="E2088" t="s">
        <v>2048</v>
      </c>
      <c r="J2088" t="str">
        <f t="shared" si="65"/>
        <v/>
      </c>
      <c r="L2088" t="e">
        <f>IFERROR(INDEX(Teams!A:E,MATCH(Schedule!F2088,Teams!E:E,0),1),INDEX(Teams!G:K,MATCH(Schedule!F2088,Teams!K:K,0),1))</f>
        <v>#N/A</v>
      </c>
      <c r="M2088" t="e">
        <f>IFERROR(INDEX(Teams!A:E,MATCH(Schedule!H2088,Teams!E:E,0),1),INDEX(Teams!G:K,MATCH(Schedule!H2088,Teams!K:K,0),1))</f>
        <v>#N/A</v>
      </c>
    </row>
    <row r="2089" spans="1:13">
      <c r="A2089">
        <v>2088</v>
      </c>
      <c r="B2089" t="e">
        <f t="shared" si="64"/>
        <v>#N/A</v>
      </c>
      <c r="C2089" s="38">
        <v>36411</v>
      </c>
      <c r="D2089" t="s">
        <v>120</v>
      </c>
      <c r="E2089" t="s">
        <v>2049</v>
      </c>
      <c r="J2089" t="str">
        <f t="shared" si="65"/>
        <v/>
      </c>
      <c r="L2089" t="e">
        <f>IFERROR(INDEX(Teams!A:E,MATCH(Schedule!F2089,Teams!E:E,0),1),INDEX(Teams!G:K,MATCH(Schedule!F2089,Teams!K:K,0),1))</f>
        <v>#N/A</v>
      </c>
      <c r="M2089" t="e">
        <f>IFERROR(INDEX(Teams!A:E,MATCH(Schedule!H2089,Teams!E:E,0),1),INDEX(Teams!G:K,MATCH(Schedule!H2089,Teams!K:K,0),1))</f>
        <v>#N/A</v>
      </c>
    </row>
    <row r="2090" spans="1:13">
      <c r="A2090">
        <v>2089</v>
      </c>
      <c r="B2090" t="e">
        <f t="shared" si="64"/>
        <v>#N/A</v>
      </c>
      <c r="C2090" s="38">
        <v>36411</v>
      </c>
      <c r="D2090" t="s">
        <v>20</v>
      </c>
      <c r="E2090" t="s">
        <v>2050</v>
      </c>
      <c r="J2090" t="str">
        <f t="shared" si="65"/>
        <v/>
      </c>
      <c r="L2090" t="e">
        <f>IFERROR(INDEX(Teams!A:E,MATCH(Schedule!F2090,Teams!E:E,0),1),INDEX(Teams!G:K,MATCH(Schedule!F2090,Teams!K:K,0),1))</f>
        <v>#N/A</v>
      </c>
      <c r="M2090" t="e">
        <f>IFERROR(INDEX(Teams!A:E,MATCH(Schedule!H2090,Teams!E:E,0),1),INDEX(Teams!G:K,MATCH(Schedule!H2090,Teams!K:K,0),1))</f>
        <v>#N/A</v>
      </c>
    </row>
    <row r="2091" spans="1:13">
      <c r="A2091">
        <v>2090</v>
      </c>
      <c r="B2091" t="e">
        <f t="shared" si="64"/>
        <v>#N/A</v>
      </c>
      <c r="C2091" s="38">
        <v>36411</v>
      </c>
      <c r="D2091" t="s">
        <v>12</v>
      </c>
      <c r="E2091" t="s">
        <v>2051</v>
      </c>
      <c r="J2091" t="str">
        <f t="shared" si="65"/>
        <v/>
      </c>
      <c r="L2091" t="e">
        <f>IFERROR(INDEX(Teams!A:E,MATCH(Schedule!F2091,Teams!E:E,0),1),INDEX(Teams!G:K,MATCH(Schedule!F2091,Teams!K:K,0),1))</f>
        <v>#N/A</v>
      </c>
      <c r="M2091" t="e">
        <f>IFERROR(INDEX(Teams!A:E,MATCH(Schedule!H2091,Teams!E:E,0),1),INDEX(Teams!G:K,MATCH(Schedule!H2091,Teams!K:K,0),1))</f>
        <v>#N/A</v>
      </c>
    </row>
    <row r="2092" spans="1:13">
      <c r="A2092">
        <v>2091</v>
      </c>
      <c r="B2092" t="e">
        <f t="shared" si="64"/>
        <v>#N/A</v>
      </c>
      <c r="C2092" s="38">
        <v>36411</v>
      </c>
      <c r="D2092" t="s">
        <v>124</v>
      </c>
      <c r="E2092" t="s">
        <v>2052</v>
      </c>
      <c r="J2092" t="str">
        <f t="shared" si="65"/>
        <v/>
      </c>
      <c r="L2092" t="e">
        <f>IFERROR(INDEX(Teams!A:E,MATCH(Schedule!F2092,Teams!E:E,0),1),INDEX(Teams!G:K,MATCH(Schedule!F2092,Teams!K:K,0),1))</f>
        <v>#N/A</v>
      </c>
      <c r="M2092" t="e">
        <f>IFERROR(INDEX(Teams!A:E,MATCH(Schedule!H2092,Teams!E:E,0),1),INDEX(Teams!G:K,MATCH(Schedule!H2092,Teams!K:K,0),1))</f>
        <v>#N/A</v>
      </c>
    </row>
    <row r="2093" spans="1:13">
      <c r="A2093">
        <v>2092</v>
      </c>
      <c r="B2093" t="e">
        <f t="shared" si="64"/>
        <v>#N/A</v>
      </c>
      <c r="C2093" s="38">
        <v>36411</v>
      </c>
      <c r="D2093" t="s">
        <v>22</v>
      </c>
      <c r="E2093" t="s">
        <v>2053</v>
      </c>
      <c r="J2093" t="str">
        <f t="shared" si="65"/>
        <v/>
      </c>
      <c r="L2093" t="e">
        <f>IFERROR(INDEX(Teams!A:E,MATCH(Schedule!F2093,Teams!E:E,0),1),INDEX(Teams!G:K,MATCH(Schedule!F2093,Teams!K:K,0),1))</f>
        <v>#N/A</v>
      </c>
      <c r="M2093" t="e">
        <f>IFERROR(INDEX(Teams!A:E,MATCH(Schedule!H2093,Teams!E:E,0),1),INDEX(Teams!G:K,MATCH(Schedule!H2093,Teams!K:K,0),1))</f>
        <v>#N/A</v>
      </c>
    </row>
    <row r="2094" spans="1:13">
      <c r="A2094">
        <v>2093</v>
      </c>
      <c r="B2094" t="e">
        <f t="shared" si="64"/>
        <v>#N/A</v>
      </c>
      <c r="C2094" s="38">
        <v>36411</v>
      </c>
      <c r="D2094" t="s">
        <v>122</v>
      </c>
      <c r="E2094" t="s">
        <v>2054</v>
      </c>
      <c r="J2094" t="str">
        <f t="shared" si="65"/>
        <v/>
      </c>
      <c r="L2094" t="e">
        <f>IFERROR(INDEX(Teams!A:E,MATCH(Schedule!F2094,Teams!E:E,0),1),INDEX(Teams!G:K,MATCH(Schedule!F2094,Teams!K:K,0),1))</f>
        <v>#N/A</v>
      </c>
      <c r="M2094" t="e">
        <f>IFERROR(INDEX(Teams!A:E,MATCH(Schedule!H2094,Teams!E:E,0),1),INDEX(Teams!G:K,MATCH(Schedule!H2094,Teams!K:K,0),1))</f>
        <v>#N/A</v>
      </c>
    </row>
    <row r="2095" spans="1:13">
      <c r="A2095">
        <v>2094</v>
      </c>
      <c r="B2095" t="e">
        <f t="shared" si="64"/>
        <v>#N/A</v>
      </c>
      <c r="C2095" s="38">
        <v>36412</v>
      </c>
      <c r="D2095" t="s">
        <v>29</v>
      </c>
      <c r="E2095" t="s">
        <v>2055</v>
      </c>
      <c r="J2095" t="str">
        <f t="shared" si="65"/>
        <v/>
      </c>
      <c r="L2095" t="e">
        <f>IFERROR(INDEX(Teams!A:E,MATCH(Schedule!F2095,Teams!E:E,0),1),INDEX(Teams!G:K,MATCH(Schedule!F2095,Teams!K:K,0),1))</f>
        <v>#N/A</v>
      </c>
      <c r="M2095" t="e">
        <f>IFERROR(INDEX(Teams!A:E,MATCH(Schedule!H2095,Teams!E:E,0),1),INDEX(Teams!G:K,MATCH(Schedule!H2095,Teams!K:K,0),1))</f>
        <v>#N/A</v>
      </c>
    </row>
    <row r="2096" spans="1:13">
      <c r="A2096">
        <v>2095</v>
      </c>
      <c r="B2096" t="e">
        <f t="shared" si="64"/>
        <v>#N/A</v>
      </c>
      <c r="C2096" s="38">
        <v>36412</v>
      </c>
      <c r="D2096" t="s">
        <v>68</v>
      </c>
      <c r="E2096" t="s">
        <v>2056</v>
      </c>
      <c r="J2096" t="str">
        <f t="shared" si="65"/>
        <v/>
      </c>
      <c r="L2096" t="e">
        <f>IFERROR(INDEX(Teams!A:E,MATCH(Schedule!F2096,Teams!E:E,0),1),INDEX(Teams!G:K,MATCH(Schedule!F2096,Teams!K:K,0),1))</f>
        <v>#N/A</v>
      </c>
      <c r="M2096" t="e">
        <f>IFERROR(INDEX(Teams!A:E,MATCH(Schedule!H2096,Teams!E:E,0),1),INDEX(Teams!G:K,MATCH(Schedule!H2096,Teams!K:K,0),1))</f>
        <v>#N/A</v>
      </c>
    </row>
    <row r="2097" spans="1:13">
      <c r="A2097">
        <v>2096</v>
      </c>
      <c r="B2097" t="e">
        <f t="shared" si="64"/>
        <v>#N/A</v>
      </c>
      <c r="C2097" s="38">
        <v>36412</v>
      </c>
      <c r="D2097" t="s">
        <v>170</v>
      </c>
      <c r="E2097" t="s">
        <v>2057</v>
      </c>
      <c r="J2097" t="str">
        <f t="shared" si="65"/>
        <v/>
      </c>
      <c r="L2097" t="e">
        <f>IFERROR(INDEX(Teams!A:E,MATCH(Schedule!F2097,Teams!E:E,0),1),INDEX(Teams!G:K,MATCH(Schedule!F2097,Teams!K:K,0),1))</f>
        <v>#N/A</v>
      </c>
      <c r="M2097" t="e">
        <f>IFERROR(INDEX(Teams!A:E,MATCH(Schedule!H2097,Teams!E:E,0),1),INDEX(Teams!G:K,MATCH(Schedule!H2097,Teams!K:K,0),1))</f>
        <v>#N/A</v>
      </c>
    </row>
    <row r="2098" spans="1:13">
      <c r="A2098">
        <v>2097</v>
      </c>
      <c r="B2098" t="e">
        <f t="shared" si="64"/>
        <v>#N/A</v>
      </c>
      <c r="C2098" s="38">
        <v>36412</v>
      </c>
      <c r="D2098" t="s">
        <v>120</v>
      </c>
      <c r="E2098" t="s">
        <v>2058</v>
      </c>
      <c r="J2098" t="str">
        <f t="shared" si="65"/>
        <v/>
      </c>
      <c r="L2098" t="e">
        <f>IFERROR(INDEX(Teams!A:E,MATCH(Schedule!F2098,Teams!E:E,0),1),INDEX(Teams!G:K,MATCH(Schedule!F2098,Teams!K:K,0),1))</f>
        <v>#N/A</v>
      </c>
      <c r="M2098" t="e">
        <f>IFERROR(INDEX(Teams!A:E,MATCH(Schedule!H2098,Teams!E:E,0),1),INDEX(Teams!G:K,MATCH(Schedule!H2098,Teams!K:K,0),1))</f>
        <v>#N/A</v>
      </c>
    </row>
    <row r="2099" spans="1:13">
      <c r="A2099">
        <v>2098</v>
      </c>
      <c r="B2099" t="e">
        <f t="shared" si="64"/>
        <v>#N/A</v>
      </c>
      <c r="C2099" s="38">
        <v>36412</v>
      </c>
      <c r="D2099" t="s">
        <v>0</v>
      </c>
      <c r="E2099" t="s">
        <v>2059</v>
      </c>
      <c r="J2099" t="str">
        <f t="shared" si="65"/>
        <v/>
      </c>
      <c r="L2099" t="e">
        <f>IFERROR(INDEX(Teams!A:E,MATCH(Schedule!F2099,Teams!E:E,0),1),INDEX(Teams!G:K,MATCH(Schedule!F2099,Teams!K:K,0),1))</f>
        <v>#N/A</v>
      </c>
      <c r="M2099" t="e">
        <f>IFERROR(INDEX(Teams!A:E,MATCH(Schedule!H2099,Teams!E:E,0),1),INDEX(Teams!G:K,MATCH(Schedule!H2099,Teams!K:K,0),1))</f>
        <v>#N/A</v>
      </c>
    </row>
    <row r="2100" spans="1:13">
      <c r="A2100">
        <v>2099</v>
      </c>
      <c r="B2100" t="e">
        <f t="shared" si="64"/>
        <v>#N/A</v>
      </c>
      <c r="C2100" s="38">
        <v>36412</v>
      </c>
      <c r="D2100" t="s">
        <v>16</v>
      </c>
      <c r="E2100" t="s">
        <v>2060</v>
      </c>
      <c r="J2100" t="str">
        <f t="shared" si="65"/>
        <v/>
      </c>
      <c r="L2100" t="e">
        <f>IFERROR(INDEX(Teams!A:E,MATCH(Schedule!F2100,Teams!E:E,0),1),INDEX(Teams!G:K,MATCH(Schedule!F2100,Teams!K:K,0),1))</f>
        <v>#N/A</v>
      </c>
      <c r="M2100" t="e">
        <f>IFERROR(INDEX(Teams!A:E,MATCH(Schedule!H2100,Teams!E:E,0),1),INDEX(Teams!G:K,MATCH(Schedule!H2100,Teams!K:K,0),1))</f>
        <v>#N/A</v>
      </c>
    </row>
    <row r="2101" spans="1:13">
      <c r="A2101">
        <v>2100</v>
      </c>
      <c r="B2101" t="e">
        <f t="shared" si="64"/>
        <v>#N/A</v>
      </c>
      <c r="C2101" s="38">
        <v>36412</v>
      </c>
      <c r="D2101" t="s">
        <v>122</v>
      </c>
      <c r="E2101" t="s">
        <v>2061</v>
      </c>
      <c r="J2101" t="str">
        <f t="shared" si="65"/>
        <v/>
      </c>
      <c r="L2101" t="e">
        <f>IFERROR(INDEX(Teams!A:E,MATCH(Schedule!F2101,Teams!E:E,0),1),INDEX(Teams!G:K,MATCH(Schedule!F2101,Teams!K:K,0),1))</f>
        <v>#N/A</v>
      </c>
      <c r="M2101" t="e">
        <f>IFERROR(INDEX(Teams!A:E,MATCH(Schedule!H2101,Teams!E:E,0),1),INDEX(Teams!G:K,MATCH(Schedule!H2101,Teams!K:K,0),1))</f>
        <v>#N/A</v>
      </c>
    </row>
    <row r="2102" spans="1:13">
      <c r="A2102">
        <v>2101</v>
      </c>
      <c r="B2102" t="e">
        <f t="shared" si="64"/>
        <v>#N/A</v>
      </c>
      <c r="C2102" s="38">
        <v>36413</v>
      </c>
      <c r="D2102" t="s">
        <v>29</v>
      </c>
      <c r="E2102" t="s">
        <v>2062</v>
      </c>
      <c r="J2102" t="str">
        <f t="shared" si="65"/>
        <v/>
      </c>
      <c r="L2102" t="e">
        <f>IFERROR(INDEX(Teams!A:E,MATCH(Schedule!F2102,Teams!E:E,0),1),INDEX(Teams!G:K,MATCH(Schedule!F2102,Teams!K:K,0),1))</f>
        <v>#N/A</v>
      </c>
      <c r="M2102" t="e">
        <f>IFERROR(INDEX(Teams!A:E,MATCH(Schedule!H2102,Teams!E:E,0),1),INDEX(Teams!G:K,MATCH(Schedule!H2102,Teams!K:K,0),1))</f>
        <v>#N/A</v>
      </c>
    </row>
    <row r="2103" spans="1:13">
      <c r="A2103">
        <v>2102</v>
      </c>
      <c r="B2103" t="e">
        <f t="shared" si="64"/>
        <v>#N/A</v>
      </c>
      <c r="C2103" s="38">
        <v>36413</v>
      </c>
      <c r="D2103" t="s">
        <v>68</v>
      </c>
      <c r="E2103" t="s">
        <v>2063</v>
      </c>
      <c r="J2103" t="str">
        <f t="shared" si="65"/>
        <v/>
      </c>
      <c r="L2103" t="e">
        <f>IFERROR(INDEX(Teams!A:E,MATCH(Schedule!F2103,Teams!E:E,0),1),INDEX(Teams!G:K,MATCH(Schedule!F2103,Teams!K:K,0),1))</f>
        <v>#N/A</v>
      </c>
      <c r="M2103" t="e">
        <f>IFERROR(INDEX(Teams!A:E,MATCH(Schedule!H2103,Teams!E:E,0),1),INDEX(Teams!G:K,MATCH(Schedule!H2103,Teams!K:K,0),1))</f>
        <v>#N/A</v>
      </c>
    </row>
    <row r="2104" spans="1:13">
      <c r="A2104">
        <v>2103</v>
      </c>
      <c r="B2104" t="e">
        <f t="shared" si="64"/>
        <v>#N/A</v>
      </c>
      <c r="C2104" s="38">
        <v>36413</v>
      </c>
      <c r="D2104" t="s">
        <v>10</v>
      </c>
      <c r="E2104" t="s">
        <v>2064</v>
      </c>
      <c r="J2104" t="str">
        <f t="shared" si="65"/>
        <v/>
      </c>
      <c r="L2104" t="e">
        <f>IFERROR(INDEX(Teams!A:E,MATCH(Schedule!F2104,Teams!E:E,0),1),INDEX(Teams!G:K,MATCH(Schedule!F2104,Teams!K:K,0),1))</f>
        <v>#N/A</v>
      </c>
      <c r="M2104" t="e">
        <f>IFERROR(INDEX(Teams!A:E,MATCH(Schedule!H2104,Teams!E:E,0),1),INDEX(Teams!G:K,MATCH(Schedule!H2104,Teams!K:K,0),1))</f>
        <v>#N/A</v>
      </c>
    </row>
    <row r="2105" spans="1:13">
      <c r="A2105">
        <v>2104</v>
      </c>
      <c r="B2105" t="e">
        <f t="shared" si="64"/>
        <v>#N/A</v>
      </c>
      <c r="C2105" s="38">
        <v>36413</v>
      </c>
      <c r="D2105" t="s">
        <v>2</v>
      </c>
      <c r="E2105" t="s">
        <v>2065</v>
      </c>
      <c r="J2105" t="str">
        <f t="shared" si="65"/>
        <v/>
      </c>
      <c r="L2105" t="e">
        <f>IFERROR(INDEX(Teams!A:E,MATCH(Schedule!F2105,Teams!E:E,0),1),INDEX(Teams!G:K,MATCH(Schedule!F2105,Teams!K:K,0),1))</f>
        <v>#N/A</v>
      </c>
      <c r="M2105" t="e">
        <f>IFERROR(INDEX(Teams!A:E,MATCH(Schedule!H2105,Teams!E:E,0),1),INDEX(Teams!G:K,MATCH(Schedule!H2105,Teams!K:K,0),1))</f>
        <v>#N/A</v>
      </c>
    </row>
    <row r="2106" spans="1:13">
      <c r="A2106">
        <v>2105</v>
      </c>
      <c r="B2106" t="e">
        <f t="shared" si="64"/>
        <v>#N/A</v>
      </c>
      <c r="C2106" s="38">
        <v>36413</v>
      </c>
      <c r="D2106" t="s">
        <v>115</v>
      </c>
      <c r="E2106" t="s">
        <v>2066</v>
      </c>
      <c r="J2106" t="str">
        <f t="shared" si="65"/>
        <v/>
      </c>
      <c r="L2106" t="e">
        <f>IFERROR(INDEX(Teams!A:E,MATCH(Schedule!F2106,Teams!E:E,0),1),INDEX(Teams!G:K,MATCH(Schedule!F2106,Teams!K:K,0),1))</f>
        <v>#N/A</v>
      </c>
      <c r="M2106" t="e">
        <f>IFERROR(INDEX(Teams!A:E,MATCH(Schedule!H2106,Teams!E:E,0),1),INDEX(Teams!G:K,MATCH(Schedule!H2106,Teams!K:K,0),1))</f>
        <v>#N/A</v>
      </c>
    </row>
    <row r="2107" spans="1:13">
      <c r="A2107">
        <v>2106</v>
      </c>
      <c r="B2107" t="e">
        <f t="shared" si="64"/>
        <v>#N/A</v>
      </c>
      <c r="C2107" s="38">
        <v>36413</v>
      </c>
      <c r="D2107" t="s">
        <v>65</v>
      </c>
      <c r="E2107" t="s">
        <v>2067</v>
      </c>
      <c r="J2107" t="str">
        <f t="shared" si="65"/>
        <v/>
      </c>
      <c r="L2107" t="e">
        <f>IFERROR(INDEX(Teams!A:E,MATCH(Schedule!F2107,Teams!E:E,0),1),INDEX(Teams!G:K,MATCH(Schedule!F2107,Teams!K:K,0),1))</f>
        <v>#N/A</v>
      </c>
      <c r="M2107" t="e">
        <f>IFERROR(INDEX(Teams!A:E,MATCH(Schedule!H2107,Teams!E:E,0),1),INDEX(Teams!G:K,MATCH(Schedule!H2107,Teams!K:K,0),1))</f>
        <v>#N/A</v>
      </c>
    </row>
    <row r="2108" spans="1:13">
      <c r="A2108">
        <v>2107</v>
      </c>
      <c r="B2108" t="e">
        <f t="shared" si="64"/>
        <v>#N/A</v>
      </c>
      <c r="C2108" s="38">
        <v>36413</v>
      </c>
      <c r="D2108" t="s">
        <v>71</v>
      </c>
      <c r="E2108" t="s">
        <v>2068</v>
      </c>
      <c r="J2108" t="str">
        <f t="shared" si="65"/>
        <v/>
      </c>
      <c r="L2108" t="e">
        <f>IFERROR(INDEX(Teams!A:E,MATCH(Schedule!F2108,Teams!E:E,0),1),INDEX(Teams!G:K,MATCH(Schedule!F2108,Teams!K:K,0),1))</f>
        <v>#N/A</v>
      </c>
      <c r="M2108" t="e">
        <f>IFERROR(INDEX(Teams!A:E,MATCH(Schedule!H2108,Teams!E:E,0),1),INDEX(Teams!G:K,MATCH(Schedule!H2108,Teams!K:K,0),1))</f>
        <v>#N/A</v>
      </c>
    </row>
    <row r="2109" spans="1:13">
      <c r="A2109">
        <v>2108</v>
      </c>
      <c r="B2109" t="e">
        <f t="shared" si="64"/>
        <v>#N/A</v>
      </c>
      <c r="C2109" s="38">
        <v>36413</v>
      </c>
      <c r="D2109" t="s">
        <v>63</v>
      </c>
      <c r="E2109" t="s">
        <v>2069</v>
      </c>
      <c r="J2109" t="str">
        <f t="shared" si="65"/>
        <v/>
      </c>
      <c r="L2109" t="e">
        <f>IFERROR(INDEX(Teams!A:E,MATCH(Schedule!F2109,Teams!E:E,0),1),INDEX(Teams!G:K,MATCH(Schedule!F2109,Teams!K:K,0),1))</f>
        <v>#N/A</v>
      </c>
      <c r="M2109" t="e">
        <f>IFERROR(INDEX(Teams!A:E,MATCH(Schedule!H2109,Teams!E:E,0),1),INDEX(Teams!G:K,MATCH(Schedule!H2109,Teams!K:K,0),1))</f>
        <v>#N/A</v>
      </c>
    </row>
    <row r="2110" spans="1:13">
      <c r="A2110">
        <v>2109</v>
      </c>
      <c r="B2110" t="e">
        <f t="shared" si="64"/>
        <v>#N/A</v>
      </c>
      <c r="C2110" s="38">
        <v>36413</v>
      </c>
      <c r="D2110" t="s">
        <v>14</v>
      </c>
      <c r="E2110" t="s">
        <v>2070</v>
      </c>
      <c r="J2110" t="str">
        <f t="shared" si="65"/>
        <v/>
      </c>
      <c r="L2110" t="e">
        <f>IFERROR(INDEX(Teams!A:E,MATCH(Schedule!F2110,Teams!E:E,0),1),INDEX(Teams!G:K,MATCH(Schedule!F2110,Teams!K:K,0),1))</f>
        <v>#N/A</v>
      </c>
      <c r="M2110" t="e">
        <f>IFERROR(INDEX(Teams!A:E,MATCH(Schedule!H2110,Teams!E:E,0),1),INDEX(Teams!G:K,MATCH(Schedule!H2110,Teams!K:K,0),1))</f>
        <v>#N/A</v>
      </c>
    </row>
    <row r="2111" spans="1:13">
      <c r="A2111">
        <v>2110</v>
      </c>
      <c r="B2111" t="e">
        <f t="shared" si="64"/>
        <v>#N/A</v>
      </c>
      <c r="C2111" s="38">
        <v>36413</v>
      </c>
      <c r="D2111" t="s">
        <v>128</v>
      </c>
      <c r="E2111" t="s">
        <v>2071</v>
      </c>
      <c r="J2111" t="str">
        <f t="shared" si="65"/>
        <v/>
      </c>
      <c r="L2111" t="e">
        <f>IFERROR(INDEX(Teams!A:E,MATCH(Schedule!F2111,Teams!E:E,0),1),INDEX(Teams!G:K,MATCH(Schedule!F2111,Teams!K:K,0),1))</f>
        <v>#N/A</v>
      </c>
      <c r="M2111" t="e">
        <f>IFERROR(INDEX(Teams!A:E,MATCH(Schedule!H2111,Teams!E:E,0),1),INDEX(Teams!G:K,MATCH(Schedule!H2111,Teams!K:K,0),1))</f>
        <v>#N/A</v>
      </c>
    </row>
    <row r="2112" spans="1:13">
      <c r="A2112">
        <v>2111</v>
      </c>
      <c r="B2112" t="e">
        <f t="shared" si="64"/>
        <v>#N/A</v>
      </c>
      <c r="C2112" s="38">
        <v>36413</v>
      </c>
      <c r="D2112" t="s">
        <v>0</v>
      </c>
      <c r="E2112" t="s">
        <v>2059</v>
      </c>
      <c r="J2112" t="str">
        <f t="shared" si="65"/>
        <v/>
      </c>
      <c r="L2112" t="e">
        <f>IFERROR(INDEX(Teams!A:E,MATCH(Schedule!F2112,Teams!E:E,0),1),INDEX(Teams!G:K,MATCH(Schedule!F2112,Teams!K:K,0),1))</f>
        <v>#N/A</v>
      </c>
      <c r="M2112" t="e">
        <f>IFERROR(INDEX(Teams!A:E,MATCH(Schedule!H2112,Teams!E:E,0),1),INDEX(Teams!G:K,MATCH(Schedule!H2112,Teams!K:K,0),1))</f>
        <v>#N/A</v>
      </c>
    </row>
    <row r="2113" spans="1:13">
      <c r="A2113">
        <v>2112</v>
      </c>
      <c r="B2113" t="e">
        <f t="shared" si="64"/>
        <v>#N/A</v>
      </c>
      <c r="C2113" s="38">
        <v>36413</v>
      </c>
      <c r="D2113" t="s">
        <v>16</v>
      </c>
      <c r="E2113" t="s">
        <v>2072</v>
      </c>
      <c r="J2113" t="str">
        <f t="shared" si="65"/>
        <v/>
      </c>
      <c r="L2113" t="e">
        <f>IFERROR(INDEX(Teams!A:E,MATCH(Schedule!F2113,Teams!E:E,0),1),INDEX(Teams!G:K,MATCH(Schedule!F2113,Teams!K:K,0),1))</f>
        <v>#N/A</v>
      </c>
      <c r="M2113" t="e">
        <f>IFERROR(INDEX(Teams!A:E,MATCH(Schedule!H2113,Teams!E:E,0),1),INDEX(Teams!G:K,MATCH(Schedule!H2113,Teams!K:K,0),1))</f>
        <v>#N/A</v>
      </c>
    </row>
    <row r="2114" spans="1:13">
      <c r="A2114">
        <v>2113</v>
      </c>
      <c r="B2114" t="e">
        <f t="shared" si="64"/>
        <v>#N/A</v>
      </c>
      <c r="C2114" s="38">
        <v>36413</v>
      </c>
      <c r="D2114" t="s">
        <v>126</v>
      </c>
      <c r="E2114" t="s">
        <v>2073</v>
      </c>
      <c r="J2114" t="str">
        <f t="shared" si="65"/>
        <v/>
      </c>
      <c r="L2114" t="e">
        <f>IFERROR(INDEX(Teams!A:E,MATCH(Schedule!F2114,Teams!E:E,0),1),INDEX(Teams!G:K,MATCH(Schedule!F2114,Teams!K:K,0),1))</f>
        <v>#N/A</v>
      </c>
      <c r="M2114" t="e">
        <f>IFERROR(INDEX(Teams!A:E,MATCH(Schedule!H2114,Teams!E:E,0),1),INDEX(Teams!G:K,MATCH(Schedule!H2114,Teams!K:K,0),1))</f>
        <v>#N/A</v>
      </c>
    </row>
    <row r="2115" spans="1:13">
      <c r="A2115">
        <v>2114</v>
      </c>
      <c r="B2115" t="e">
        <f t="shared" ref="B2115:B2178" si="66">TEXT(C2115,"yyyymmdd")&amp;"_"&amp;L2115&amp;"@"&amp;M2115</f>
        <v>#N/A</v>
      </c>
      <c r="C2115" s="38">
        <v>36413</v>
      </c>
      <c r="D2115" t="s">
        <v>34</v>
      </c>
      <c r="E2115" t="s">
        <v>2074</v>
      </c>
      <c r="J2115" t="str">
        <f t="shared" ref="J2115:J2178" si="67">IF(I2115&gt;G2115,"W",IF(I2115=G2115,"","L"))</f>
        <v/>
      </c>
      <c r="L2115" t="e">
        <f>IFERROR(INDEX(Teams!A:E,MATCH(Schedule!F2115,Teams!E:E,0),1),INDEX(Teams!G:K,MATCH(Schedule!F2115,Teams!K:K,0),1))</f>
        <v>#N/A</v>
      </c>
      <c r="M2115" t="e">
        <f>IFERROR(INDEX(Teams!A:E,MATCH(Schedule!H2115,Teams!E:E,0),1),INDEX(Teams!G:K,MATCH(Schedule!H2115,Teams!K:K,0),1))</f>
        <v>#N/A</v>
      </c>
    </row>
    <row r="2116" spans="1:13">
      <c r="A2116">
        <v>2115</v>
      </c>
      <c r="B2116" t="e">
        <f t="shared" si="66"/>
        <v>#N/A</v>
      </c>
      <c r="C2116" s="38">
        <v>36413</v>
      </c>
      <c r="D2116" t="s">
        <v>18</v>
      </c>
      <c r="E2116" t="s">
        <v>2075</v>
      </c>
      <c r="J2116" t="str">
        <f t="shared" si="67"/>
        <v/>
      </c>
      <c r="L2116" t="e">
        <f>IFERROR(INDEX(Teams!A:E,MATCH(Schedule!F2116,Teams!E:E,0),1),INDEX(Teams!G:K,MATCH(Schedule!F2116,Teams!K:K,0),1))</f>
        <v>#N/A</v>
      </c>
      <c r="M2116" t="e">
        <f>IFERROR(INDEX(Teams!A:E,MATCH(Schedule!H2116,Teams!E:E,0),1),INDEX(Teams!G:K,MATCH(Schedule!H2116,Teams!K:K,0),1))</f>
        <v>#N/A</v>
      </c>
    </row>
    <row r="2117" spans="1:13">
      <c r="A2117">
        <v>2116</v>
      </c>
      <c r="B2117" t="e">
        <f t="shared" si="66"/>
        <v>#N/A</v>
      </c>
      <c r="C2117" s="38">
        <v>36414</v>
      </c>
      <c r="D2117" t="s">
        <v>29</v>
      </c>
      <c r="E2117" t="s">
        <v>2076</v>
      </c>
      <c r="J2117" t="str">
        <f t="shared" si="67"/>
        <v/>
      </c>
      <c r="L2117" t="e">
        <f>IFERROR(INDEX(Teams!A:E,MATCH(Schedule!F2117,Teams!E:E,0),1),INDEX(Teams!G:K,MATCH(Schedule!F2117,Teams!K:K,0),1))</f>
        <v>#N/A</v>
      </c>
      <c r="M2117" t="e">
        <f>IFERROR(INDEX(Teams!A:E,MATCH(Schedule!H2117,Teams!E:E,0),1),INDEX(Teams!G:K,MATCH(Schedule!H2117,Teams!K:K,0),1))</f>
        <v>#N/A</v>
      </c>
    </row>
    <row r="2118" spans="1:13">
      <c r="A2118">
        <v>2117</v>
      </c>
      <c r="B2118" t="e">
        <f t="shared" si="66"/>
        <v>#N/A</v>
      </c>
      <c r="C2118" s="38">
        <v>36414</v>
      </c>
      <c r="D2118" t="s">
        <v>68</v>
      </c>
      <c r="E2118" t="s">
        <v>2077</v>
      </c>
      <c r="J2118" t="str">
        <f t="shared" si="67"/>
        <v/>
      </c>
      <c r="L2118" t="e">
        <f>IFERROR(INDEX(Teams!A:E,MATCH(Schedule!F2118,Teams!E:E,0),1),INDEX(Teams!G:K,MATCH(Schedule!F2118,Teams!K:K,0),1))</f>
        <v>#N/A</v>
      </c>
      <c r="M2118" t="e">
        <f>IFERROR(INDEX(Teams!A:E,MATCH(Schedule!H2118,Teams!E:E,0),1),INDEX(Teams!G:K,MATCH(Schedule!H2118,Teams!K:K,0),1))</f>
        <v>#N/A</v>
      </c>
    </row>
    <row r="2119" spans="1:13">
      <c r="A2119">
        <v>2118</v>
      </c>
      <c r="B2119" t="e">
        <f t="shared" si="66"/>
        <v>#N/A</v>
      </c>
      <c r="C2119" s="38">
        <v>36414</v>
      </c>
      <c r="D2119" t="s">
        <v>10</v>
      </c>
      <c r="E2119" t="s">
        <v>2078</v>
      </c>
      <c r="J2119" t="str">
        <f t="shared" si="67"/>
        <v/>
      </c>
      <c r="L2119" t="e">
        <f>IFERROR(INDEX(Teams!A:E,MATCH(Schedule!F2119,Teams!E:E,0),1),INDEX(Teams!G:K,MATCH(Schedule!F2119,Teams!K:K,0),1))</f>
        <v>#N/A</v>
      </c>
      <c r="M2119" t="e">
        <f>IFERROR(INDEX(Teams!A:E,MATCH(Schedule!H2119,Teams!E:E,0),1),INDEX(Teams!G:K,MATCH(Schedule!H2119,Teams!K:K,0),1))</f>
        <v>#N/A</v>
      </c>
    </row>
    <row r="2120" spans="1:13">
      <c r="A2120">
        <v>2119</v>
      </c>
      <c r="B2120" t="e">
        <f t="shared" si="66"/>
        <v>#N/A</v>
      </c>
      <c r="C2120" s="38">
        <v>36414</v>
      </c>
      <c r="D2120" t="s">
        <v>2</v>
      </c>
      <c r="E2120" t="s">
        <v>2079</v>
      </c>
      <c r="J2120" t="str">
        <f t="shared" si="67"/>
        <v/>
      </c>
      <c r="L2120" t="e">
        <f>IFERROR(INDEX(Teams!A:E,MATCH(Schedule!F2120,Teams!E:E,0),1),INDEX(Teams!G:K,MATCH(Schedule!F2120,Teams!K:K,0),1))</f>
        <v>#N/A</v>
      </c>
      <c r="M2120" t="e">
        <f>IFERROR(INDEX(Teams!A:E,MATCH(Schedule!H2120,Teams!E:E,0),1),INDEX(Teams!G:K,MATCH(Schedule!H2120,Teams!K:K,0),1))</f>
        <v>#N/A</v>
      </c>
    </row>
    <row r="2121" spans="1:13">
      <c r="A2121">
        <v>2120</v>
      </c>
      <c r="B2121" t="e">
        <f t="shared" si="66"/>
        <v>#N/A</v>
      </c>
      <c r="C2121" s="38">
        <v>36414</v>
      </c>
      <c r="D2121" t="s">
        <v>115</v>
      </c>
      <c r="E2121" t="s">
        <v>688</v>
      </c>
      <c r="J2121" t="str">
        <f t="shared" si="67"/>
        <v/>
      </c>
      <c r="L2121" t="e">
        <f>IFERROR(INDEX(Teams!A:E,MATCH(Schedule!F2121,Teams!E:E,0),1),INDEX(Teams!G:K,MATCH(Schedule!F2121,Teams!K:K,0),1))</f>
        <v>#N/A</v>
      </c>
      <c r="M2121" t="e">
        <f>IFERROR(INDEX(Teams!A:E,MATCH(Schedule!H2121,Teams!E:E,0),1),INDEX(Teams!G:K,MATCH(Schedule!H2121,Teams!K:K,0),1))</f>
        <v>#N/A</v>
      </c>
    </row>
    <row r="2122" spans="1:13">
      <c r="A2122">
        <v>2121</v>
      </c>
      <c r="B2122" t="e">
        <f t="shared" si="66"/>
        <v>#N/A</v>
      </c>
      <c r="C2122" s="38">
        <v>36414</v>
      </c>
      <c r="D2122" t="s">
        <v>65</v>
      </c>
      <c r="E2122" t="s">
        <v>2080</v>
      </c>
      <c r="J2122" t="str">
        <f t="shared" si="67"/>
        <v/>
      </c>
      <c r="L2122" t="e">
        <f>IFERROR(INDEX(Teams!A:E,MATCH(Schedule!F2122,Teams!E:E,0),1),INDEX(Teams!G:K,MATCH(Schedule!F2122,Teams!K:K,0),1))</f>
        <v>#N/A</v>
      </c>
      <c r="M2122" t="e">
        <f>IFERROR(INDEX(Teams!A:E,MATCH(Schedule!H2122,Teams!E:E,0),1),INDEX(Teams!G:K,MATCH(Schedule!H2122,Teams!K:K,0),1))</f>
        <v>#N/A</v>
      </c>
    </row>
    <row r="2123" spans="1:13">
      <c r="A2123">
        <v>2122</v>
      </c>
      <c r="B2123" t="e">
        <f t="shared" si="66"/>
        <v>#N/A</v>
      </c>
      <c r="C2123" s="38">
        <v>36414</v>
      </c>
      <c r="D2123" t="s">
        <v>71</v>
      </c>
      <c r="E2123" t="s">
        <v>2081</v>
      </c>
      <c r="J2123" t="str">
        <f t="shared" si="67"/>
        <v/>
      </c>
      <c r="L2123" t="e">
        <f>IFERROR(INDEX(Teams!A:E,MATCH(Schedule!F2123,Teams!E:E,0),1),INDEX(Teams!G:K,MATCH(Schedule!F2123,Teams!K:K,0),1))</f>
        <v>#N/A</v>
      </c>
      <c r="M2123" t="e">
        <f>IFERROR(INDEX(Teams!A:E,MATCH(Schedule!H2123,Teams!E:E,0),1),INDEX(Teams!G:K,MATCH(Schedule!H2123,Teams!K:K,0),1))</f>
        <v>#N/A</v>
      </c>
    </row>
    <row r="2124" spans="1:13">
      <c r="A2124">
        <v>2123</v>
      </c>
      <c r="B2124" t="e">
        <f t="shared" si="66"/>
        <v>#N/A</v>
      </c>
      <c r="C2124" s="38">
        <v>36414</v>
      </c>
      <c r="D2124" t="s">
        <v>63</v>
      </c>
      <c r="E2124" t="s">
        <v>2082</v>
      </c>
      <c r="J2124" t="str">
        <f t="shared" si="67"/>
        <v/>
      </c>
      <c r="L2124" t="e">
        <f>IFERROR(INDEX(Teams!A:E,MATCH(Schedule!F2124,Teams!E:E,0),1),INDEX(Teams!G:K,MATCH(Schedule!F2124,Teams!K:K,0),1))</f>
        <v>#N/A</v>
      </c>
      <c r="M2124" t="e">
        <f>IFERROR(INDEX(Teams!A:E,MATCH(Schedule!H2124,Teams!E:E,0),1),INDEX(Teams!G:K,MATCH(Schedule!H2124,Teams!K:K,0),1))</f>
        <v>#N/A</v>
      </c>
    </row>
    <row r="2125" spans="1:13">
      <c r="A2125">
        <v>2124</v>
      </c>
      <c r="B2125" t="e">
        <f t="shared" si="66"/>
        <v>#N/A</v>
      </c>
      <c r="C2125" s="38">
        <v>36414</v>
      </c>
      <c r="D2125" t="s">
        <v>14</v>
      </c>
      <c r="E2125" t="s">
        <v>2083</v>
      </c>
      <c r="J2125" t="str">
        <f t="shared" si="67"/>
        <v/>
      </c>
      <c r="L2125" t="e">
        <f>IFERROR(INDEX(Teams!A:E,MATCH(Schedule!F2125,Teams!E:E,0),1),INDEX(Teams!G:K,MATCH(Schedule!F2125,Teams!K:K,0),1))</f>
        <v>#N/A</v>
      </c>
      <c r="M2125" t="e">
        <f>IFERROR(INDEX(Teams!A:E,MATCH(Schedule!H2125,Teams!E:E,0),1),INDEX(Teams!G:K,MATCH(Schedule!H2125,Teams!K:K,0),1))</f>
        <v>#N/A</v>
      </c>
    </row>
    <row r="2126" spans="1:13">
      <c r="A2126">
        <v>2125</v>
      </c>
      <c r="B2126" t="e">
        <f t="shared" si="66"/>
        <v>#N/A</v>
      </c>
      <c r="C2126" s="38">
        <v>36414</v>
      </c>
      <c r="D2126" t="s">
        <v>128</v>
      </c>
      <c r="E2126" t="s">
        <v>2084</v>
      </c>
      <c r="J2126" t="str">
        <f t="shared" si="67"/>
        <v/>
      </c>
      <c r="L2126" t="e">
        <f>IFERROR(INDEX(Teams!A:E,MATCH(Schedule!F2126,Teams!E:E,0),1),INDEX(Teams!G:K,MATCH(Schedule!F2126,Teams!K:K,0),1))</f>
        <v>#N/A</v>
      </c>
      <c r="M2126" t="e">
        <f>IFERROR(INDEX(Teams!A:E,MATCH(Schedule!H2126,Teams!E:E,0),1),INDEX(Teams!G:K,MATCH(Schedule!H2126,Teams!K:K,0),1))</f>
        <v>#N/A</v>
      </c>
    </row>
    <row r="2127" spans="1:13">
      <c r="A2127">
        <v>2126</v>
      </c>
      <c r="B2127" t="e">
        <f t="shared" si="66"/>
        <v>#N/A</v>
      </c>
      <c r="C2127" s="38">
        <v>36414</v>
      </c>
      <c r="D2127" t="s">
        <v>0</v>
      </c>
      <c r="E2127" t="s">
        <v>2085</v>
      </c>
      <c r="J2127" t="str">
        <f t="shared" si="67"/>
        <v/>
      </c>
      <c r="L2127" t="e">
        <f>IFERROR(INDEX(Teams!A:E,MATCH(Schedule!F2127,Teams!E:E,0),1),INDEX(Teams!G:K,MATCH(Schedule!F2127,Teams!K:K,0),1))</f>
        <v>#N/A</v>
      </c>
      <c r="M2127" t="e">
        <f>IFERROR(INDEX(Teams!A:E,MATCH(Schedule!H2127,Teams!E:E,0),1),INDEX(Teams!G:K,MATCH(Schedule!H2127,Teams!K:K,0),1))</f>
        <v>#N/A</v>
      </c>
    </row>
    <row r="2128" spans="1:13">
      <c r="A2128">
        <v>2127</v>
      </c>
      <c r="B2128" t="e">
        <f t="shared" si="66"/>
        <v>#N/A</v>
      </c>
      <c r="C2128" s="38">
        <v>36414</v>
      </c>
      <c r="D2128" t="s">
        <v>16</v>
      </c>
      <c r="E2128" t="s">
        <v>2086</v>
      </c>
      <c r="J2128" t="str">
        <f t="shared" si="67"/>
        <v/>
      </c>
      <c r="L2128" t="e">
        <f>IFERROR(INDEX(Teams!A:E,MATCH(Schedule!F2128,Teams!E:E,0),1),INDEX(Teams!G:K,MATCH(Schedule!F2128,Teams!K:K,0),1))</f>
        <v>#N/A</v>
      </c>
      <c r="M2128" t="e">
        <f>IFERROR(INDEX(Teams!A:E,MATCH(Schedule!H2128,Teams!E:E,0),1),INDEX(Teams!G:K,MATCH(Schedule!H2128,Teams!K:K,0),1))</f>
        <v>#N/A</v>
      </c>
    </row>
    <row r="2129" spans="1:13">
      <c r="A2129">
        <v>2128</v>
      </c>
      <c r="B2129" t="e">
        <f t="shared" si="66"/>
        <v>#N/A</v>
      </c>
      <c r="C2129" s="38">
        <v>36414</v>
      </c>
      <c r="D2129" t="s">
        <v>126</v>
      </c>
      <c r="E2129" t="s">
        <v>2087</v>
      </c>
      <c r="J2129" t="str">
        <f t="shared" si="67"/>
        <v/>
      </c>
      <c r="L2129" t="e">
        <f>IFERROR(INDEX(Teams!A:E,MATCH(Schedule!F2129,Teams!E:E,0),1),INDEX(Teams!G:K,MATCH(Schedule!F2129,Teams!K:K,0),1))</f>
        <v>#N/A</v>
      </c>
      <c r="M2129" t="e">
        <f>IFERROR(INDEX(Teams!A:E,MATCH(Schedule!H2129,Teams!E:E,0),1),INDEX(Teams!G:K,MATCH(Schedule!H2129,Teams!K:K,0),1))</f>
        <v>#N/A</v>
      </c>
    </row>
    <row r="2130" spans="1:13">
      <c r="A2130">
        <v>2129</v>
      </c>
      <c r="B2130" t="e">
        <f t="shared" si="66"/>
        <v>#N/A</v>
      </c>
      <c r="C2130" s="38">
        <v>36414</v>
      </c>
      <c r="D2130" t="s">
        <v>34</v>
      </c>
      <c r="E2130" t="s">
        <v>2088</v>
      </c>
      <c r="J2130" t="str">
        <f t="shared" si="67"/>
        <v/>
      </c>
      <c r="L2130" t="e">
        <f>IFERROR(INDEX(Teams!A:E,MATCH(Schedule!F2130,Teams!E:E,0),1),INDEX(Teams!G:K,MATCH(Schedule!F2130,Teams!K:K,0),1))</f>
        <v>#N/A</v>
      </c>
      <c r="M2130" t="e">
        <f>IFERROR(INDEX(Teams!A:E,MATCH(Schedule!H2130,Teams!E:E,0),1),INDEX(Teams!G:K,MATCH(Schedule!H2130,Teams!K:K,0),1))</f>
        <v>#N/A</v>
      </c>
    </row>
    <row r="2131" spans="1:13">
      <c r="A2131">
        <v>2130</v>
      </c>
      <c r="B2131" t="e">
        <f t="shared" si="66"/>
        <v>#N/A</v>
      </c>
      <c r="C2131" s="38">
        <v>36414</v>
      </c>
      <c r="D2131" t="s">
        <v>18</v>
      </c>
      <c r="E2131" t="s">
        <v>2089</v>
      </c>
      <c r="J2131" t="str">
        <f t="shared" si="67"/>
        <v/>
      </c>
      <c r="L2131" t="e">
        <f>IFERROR(INDEX(Teams!A:E,MATCH(Schedule!F2131,Teams!E:E,0),1),INDEX(Teams!G:K,MATCH(Schedule!F2131,Teams!K:K,0),1))</f>
        <v>#N/A</v>
      </c>
      <c r="M2131" t="e">
        <f>IFERROR(INDEX(Teams!A:E,MATCH(Schedule!H2131,Teams!E:E,0),1),INDEX(Teams!G:K,MATCH(Schedule!H2131,Teams!K:K,0),1))</f>
        <v>#N/A</v>
      </c>
    </row>
    <row r="2132" spans="1:13">
      <c r="A2132">
        <v>2131</v>
      </c>
      <c r="B2132" t="e">
        <f t="shared" si="66"/>
        <v>#N/A</v>
      </c>
      <c r="C2132" s="38">
        <v>36415</v>
      </c>
      <c r="D2132" t="s">
        <v>29</v>
      </c>
      <c r="E2132" t="s">
        <v>2090</v>
      </c>
      <c r="J2132" t="str">
        <f t="shared" si="67"/>
        <v/>
      </c>
      <c r="L2132" t="e">
        <f>IFERROR(INDEX(Teams!A:E,MATCH(Schedule!F2132,Teams!E:E,0),1),INDEX(Teams!G:K,MATCH(Schedule!F2132,Teams!K:K,0),1))</f>
        <v>#N/A</v>
      </c>
      <c r="M2132" t="e">
        <f>IFERROR(INDEX(Teams!A:E,MATCH(Schedule!H2132,Teams!E:E,0),1),INDEX(Teams!G:K,MATCH(Schedule!H2132,Teams!K:K,0),1))</f>
        <v>#N/A</v>
      </c>
    </row>
    <row r="2133" spans="1:13">
      <c r="A2133">
        <v>2132</v>
      </c>
      <c r="B2133" t="e">
        <f t="shared" si="66"/>
        <v>#N/A</v>
      </c>
      <c r="C2133" s="38">
        <v>36415</v>
      </c>
      <c r="D2133" t="s">
        <v>68</v>
      </c>
      <c r="E2133" t="s">
        <v>2091</v>
      </c>
      <c r="J2133" t="str">
        <f t="shared" si="67"/>
        <v/>
      </c>
      <c r="L2133" t="e">
        <f>IFERROR(INDEX(Teams!A:E,MATCH(Schedule!F2133,Teams!E:E,0),1),INDEX(Teams!G:K,MATCH(Schedule!F2133,Teams!K:K,0),1))</f>
        <v>#N/A</v>
      </c>
      <c r="M2133" t="e">
        <f>IFERROR(INDEX(Teams!A:E,MATCH(Schedule!H2133,Teams!E:E,0),1),INDEX(Teams!G:K,MATCH(Schedule!H2133,Teams!K:K,0),1))</f>
        <v>#N/A</v>
      </c>
    </row>
    <row r="2134" spans="1:13">
      <c r="A2134">
        <v>2133</v>
      </c>
      <c r="B2134" t="e">
        <f t="shared" si="66"/>
        <v>#N/A</v>
      </c>
      <c r="C2134" s="38">
        <v>36415</v>
      </c>
      <c r="D2134" t="s">
        <v>10</v>
      </c>
      <c r="E2134" t="s">
        <v>2092</v>
      </c>
      <c r="J2134" t="str">
        <f t="shared" si="67"/>
        <v/>
      </c>
      <c r="L2134" t="e">
        <f>IFERROR(INDEX(Teams!A:E,MATCH(Schedule!F2134,Teams!E:E,0),1),INDEX(Teams!G:K,MATCH(Schedule!F2134,Teams!K:K,0),1))</f>
        <v>#N/A</v>
      </c>
      <c r="M2134" t="e">
        <f>IFERROR(INDEX(Teams!A:E,MATCH(Schedule!H2134,Teams!E:E,0),1),INDEX(Teams!G:K,MATCH(Schedule!H2134,Teams!K:K,0),1))</f>
        <v>#N/A</v>
      </c>
    </row>
    <row r="2135" spans="1:13">
      <c r="A2135">
        <v>2134</v>
      </c>
      <c r="B2135" t="e">
        <f t="shared" si="66"/>
        <v>#N/A</v>
      </c>
      <c r="C2135" s="38">
        <v>36415</v>
      </c>
      <c r="D2135" t="s">
        <v>2</v>
      </c>
      <c r="E2135" t="s">
        <v>2093</v>
      </c>
      <c r="J2135" t="str">
        <f t="shared" si="67"/>
        <v/>
      </c>
      <c r="L2135" t="e">
        <f>IFERROR(INDEX(Teams!A:E,MATCH(Schedule!F2135,Teams!E:E,0),1),INDEX(Teams!G:K,MATCH(Schedule!F2135,Teams!K:K,0),1))</f>
        <v>#N/A</v>
      </c>
      <c r="M2135" t="e">
        <f>IFERROR(INDEX(Teams!A:E,MATCH(Schedule!H2135,Teams!E:E,0),1),INDEX(Teams!G:K,MATCH(Schedule!H2135,Teams!K:K,0),1))</f>
        <v>#N/A</v>
      </c>
    </row>
    <row r="2136" spans="1:13">
      <c r="A2136">
        <v>2135</v>
      </c>
      <c r="B2136" t="e">
        <f t="shared" si="66"/>
        <v>#N/A</v>
      </c>
      <c r="C2136" s="38">
        <v>36415</v>
      </c>
      <c r="D2136" t="s">
        <v>115</v>
      </c>
      <c r="E2136" t="s">
        <v>673</v>
      </c>
      <c r="J2136" t="str">
        <f t="shared" si="67"/>
        <v/>
      </c>
      <c r="L2136" t="e">
        <f>IFERROR(INDEX(Teams!A:E,MATCH(Schedule!F2136,Teams!E:E,0),1),INDEX(Teams!G:K,MATCH(Schedule!F2136,Teams!K:K,0),1))</f>
        <v>#N/A</v>
      </c>
      <c r="M2136" t="e">
        <f>IFERROR(INDEX(Teams!A:E,MATCH(Schedule!H2136,Teams!E:E,0),1),INDEX(Teams!G:K,MATCH(Schedule!H2136,Teams!K:K,0),1))</f>
        <v>#N/A</v>
      </c>
    </row>
    <row r="2137" spans="1:13">
      <c r="A2137">
        <v>2136</v>
      </c>
      <c r="B2137" t="e">
        <f t="shared" si="66"/>
        <v>#N/A</v>
      </c>
      <c r="C2137" s="38">
        <v>36415</v>
      </c>
      <c r="D2137" t="s">
        <v>65</v>
      </c>
      <c r="E2137" t="s">
        <v>2094</v>
      </c>
      <c r="J2137" t="str">
        <f t="shared" si="67"/>
        <v/>
      </c>
      <c r="L2137" t="e">
        <f>IFERROR(INDEX(Teams!A:E,MATCH(Schedule!F2137,Teams!E:E,0),1),INDEX(Teams!G:K,MATCH(Schedule!F2137,Teams!K:K,0),1))</f>
        <v>#N/A</v>
      </c>
      <c r="M2137" t="e">
        <f>IFERROR(INDEX(Teams!A:E,MATCH(Schedule!H2137,Teams!E:E,0),1),INDEX(Teams!G:K,MATCH(Schedule!H2137,Teams!K:K,0),1))</f>
        <v>#N/A</v>
      </c>
    </row>
    <row r="2138" spans="1:13">
      <c r="A2138">
        <v>2137</v>
      </c>
      <c r="B2138" t="e">
        <f t="shared" si="66"/>
        <v>#N/A</v>
      </c>
      <c r="C2138" s="38">
        <v>36415</v>
      </c>
      <c r="D2138" t="s">
        <v>71</v>
      </c>
      <c r="E2138" t="s">
        <v>2095</v>
      </c>
      <c r="J2138" t="str">
        <f t="shared" si="67"/>
        <v/>
      </c>
      <c r="L2138" t="e">
        <f>IFERROR(INDEX(Teams!A:E,MATCH(Schedule!F2138,Teams!E:E,0),1),INDEX(Teams!G:K,MATCH(Schedule!F2138,Teams!K:K,0),1))</f>
        <v>#N/A</v>
      </c>
      <c r="M2138" t="e">
        <f>IFERROR(INDEX(Teams!A:E,MATCH(Schedule!H2138,Teams!E:E,0),1),INDEX(Teams!G:K,MATCH(Schedule!H2138,Teams!K:K,0),1))</f>
        <v>#N/A</v>
      </c>
    </row>
    <row r="2139" spans="1:13">
      <c r="A2139">
        <v>2138</v>
      </c>
      <c r="B2139" t="e">
        <f t="shared" si="66"/>
        <v>#N/A</v>
      </c>
      <c r="C2139" s="38">
        <v>36415</v>
      </c>
      <c r="D2139" t="s">
        <v>63</v>
      </c>
      <c r="E2139" t="s">
        <v>2096</v>
      </c>
      <c r="J2139" t="str">
        <f t="shared" si="67"/>
        <v/>
      </c>
      <c r="L2139" t="e">
        <f>IFERROR(INDEX(Teams!A:E,MATCH(Schedule!F2139,Teams!E:E,0),1),INDEX(Teams!G:K,MATCH(Schedule!F2139,Teams!K:K,0),1))</f>
        <v>#N/A</v>
      </c>
      <c r="M2139" t="e">
        <f>IFERROR(INDEX(Teams!A:E,MATCH(Schedule!H2139,Teams!E:E,0),1),INDEX(Teams!G:K,MATCH(Schedule!H2139,Teams!K:K,0),1))</f>
        <v>#N/A</v>
      </c>
    </row>
    <row r="2140" spans="1:13">
      <c r="A2140">
        <v>2139</v>
      </c>
      <c r="B2140" t="e">
        <f t="shared" si="66"/>
        <v>#N/A</v>
      </c>
      <c r="C2140" s="38">
        <v>36415</v>
      </c>
      <c r="D2140" t="s">
        <v>14</v>
      </c>
      <c r="E2140" t="s">
        <v>2097</v>
      </c>
      <c r="J2140" t="str">
        <f t="shared" si="67"/>
        <v/>
      </c>
      <c r="L2140" t="e">
        <f>IFERROR(INDEX(Teams!A:E,MATCH(Schedule!F2140,Teams!E:E,0),1),INDEX(Teams!G:K,MATCH(Schedule!F2140,Teams!K:K,0),1))</f>
        <v>#N/A</v>
      </c>
      <c r="M2140" t="e">
        <f>IFERROR(INDEX(Teams!A:E,MATCH(Schedule!H2140,Teams!E:E,0),1),INDEX(Teams!G:K,MATCH(Schedule!H2140,Teams!K:K,0),1))</f>
        <v>#N/A</v>
      </c>
    </row>
    <row r="2141" spans="1:13">
      <c r="A2141">
        <v>2140</v>
      </c>
      <c r="B2141" t="e">
        <f t="shared" si="66"/>
        <v>#N/A</v>
      </c>
      <c r="C2141" s="38">
        <v>36415</v>
      </c>
      <c r="D2141" t="s">
        <v>128</v>
      </c>
      <c r="E2141" t="s">
        <v>2098</v>
      </c>
      <c r="J2141" t="str">
        <f t="shared" si="67"/>
        <v/>
      </c>
      <c r="L2141" t="e">
        <f>IFERROR(INDEX(Teams!A:E,MATCH(Schedule!F2141,Teams!E:E,0),1),INDEX(Teams!G:K,MATCH(Schedule!F2141,Teams!K:K,0),1))</f>
        <v>#N/A</v>
      </c>
      <c r="M2141" t="e">
        <f>IFERROR(INDEX(Teams!A:E,MATCH(Schedule!H2141,Teams!E:E,0),1),INDEX(Teams!G:K,MATCH(Schedule!H2141,Teams!K:K,0),1))</f>
        <v>#N/A</v>
      </c>
    </row>
    <row r="2142" spans="1:13">
      <c r="A2142">
        <v>2141</v>
      </c>
      <c r="B2142" t="e">
        <f t="shared" si="66"/>
        <v>#N/A</v>
      </c>
      <c r="C2142" s="38">
        <v>36415</v>
      </c>
      <c r="D2142" t="s">
        <v>0</v>
      </c>
      <c r="E2142" t="s">
        <v>2099</v>
      </c>
      <c r="J2142" t="str">
        <f t="shared" si="67"/>
        <v/>
      </c>
      <c r="L2142" t="e">
        <f>IFERROR(INDEX(Teams!A:E,MATCH(Schedule!F2142,Teams!E:E,0),1),INDEX(Teams!G:K,MATCH(Schedule!F2142,Teams!K:K,0),1))</f>
        <v>#N/A</v>
      </c>
      <c r="M2142" t="e">
        <f>IFERROR(INDEX(Teams!A:E,MATCH(Schedule!H2142,Teams!E:E,0),1),INDEX(Teams!G:K,MATCH(Schedule!H2142,Teams!K:K,0),1))</f>
        <v>#N/A</v>
      </c>
    </row>
    <row r="2143" spans="1:13">
      <c r="A2143">
        <v>2142</v>
      </c>
      <c r="B2143" t="e">
        <f t="shared" si="66"/>
        <v>#N/A</v>
      </c>
      <c r="C2143" s="38">
        <v>36415</v>
      </c>
      <c r="D2143" t="s">
        <v>16</v>
      </c>
      <c r="E2143" t="s">
        <v>2100</v>
      </c>
      <c r="J2143" t="str">
        <f t="shared" si="67"/>
        <v/>
      </c>
      <c r="L2143" t="e">
        <f>IFERROR(INDEX(Teams!A:E,MATCH(Schedule!F2143,Teams!E:E,0),1),INDEX(Teams!G:K,MATCH(Schedule!F2143,Teams!K:K,0),1))</f>
        <v>#N/A</v>
      </c>
      <c r="M2143" t="e">
        <f>IFERROR(INDEX(Teams!A:E,MATCH(Schedule!H2143,Teams!E:E,0),1),INDEX(Teams!G:K,MATCH(Schedule!H2143,Teams!K:K,0),1))</f>
        <v>#N/A</v>
      </c>
    </row>
    <row r="2144" spans="1:13">
      <c r="A2144">
        <v>2143</v>
      </c>
      <c r="B2144" t="e">
        <f t="shared" si="66"/>
        <v>#N/A</v>
      </c>
      <c r="C2144" s="38">
        <v>36415</v>
      </c>
      <c r="D2144" t="s">
        <v>126</v>
      </c>
      <c r="E2144" t="s">
        <v>2101</v>
      </c>
      <c r="J2144" t="str">
        <f t="shared" si="67"/>
        <v/>
      </c>
      <c r="L2144" t="e">
        <f>IFERROR(INDEX(Teams!A:E,MATCH(Schedule!F2144,Teams!E:E,0),1),INDEX(Teams!G:K,MATCH(Schedule!F2144,Teams!K:K,0),1))</f>
        <v>#N/A</v>
      </c>
      <c r="M2144" t="e">
        <f>IFERROR(INDEX(Teams!A:E,MATCH(Schedule!H2144,Teams!E:E,0),1),INDEX(Teams!G:K,MATCH(Schedule!H2144,Teams!K:K,0),1))</f>
        <v>#N/A</v>
      </c>
    </row>
    <row r="2145" spans="1:13">
      <c r="A2145">
        <v>2144</v>
      </c>
      <c r="B2145" t="e">
        <f t="shared" si="66"/>
        <v>#N/A</v>
      </c>
      <c r="C2145" s="38">
        <v>36415</v>
      </c>
      <c r="D2145" t="s">
        <v>34</v>
      </c>
      <c r="E2145" t="s">
        <v>2102</v>
      </c>
      <c r="J2145" t="str">
        <f t="shared" si="67"/>
        <v/>
      </c>
      <c r="L2145" t="e">
        <f>IFERROR(INDEX(Teams!A:E,MATCH(Schedule!F2145,Teams!E:E,0),1),INDEX(Teams!G:K,MATCH(Schedule!F2145,Teams!K:K,0),1))</f>
        <v>#N/A</v>
      </c>
      <c r="M2145" t="e">
        <f>IFERROR(INDEX(Teams!A:E,MATCH(Schedule!H2145,Teams!E:E,0),1),INDEX(Teams!G:K,MATCH(Schedule!H2145,Teams!K:K,0),1))</f>
        <v>#N/A</v>
      </c>
    </row>
    <row r="2146" spans="1:13">
      <c r="A2146">
        <v>2145</v>
      </c>
      <c r="B2146" t="e">
        <f t="shared" si="66"/>
        <v>#N/A</v>
      </c>
      <c r="C2146" s="38">
        <v>36416</v>
      </c>
      <c r="D2146" t="s">
        <v>29</v>
      </c>
      <c r="E2146" t="s">
        <v>2103</v>
      </c>
      <c r="J2146" t="str">
        <f t="shared" si="67"/>
        <v/>
      </c>
      <c r="L2146" t="e">
        <f>IFERROR(INDEX(Teams!A:E,MATCH(Schedule!F2146,Teams!E:E,0),1),INDEX(Teams!G:K,MATCH(Schedule!F2146,Teams!K:K,0),1))</f>
        <v>#N/A</v>
      </c>
      <c r="M2146" t="e">
        <f>IFERROR(INDEX(Teams!A:E,MATCH(Schedule!H2146,Teams!E:E,0),1),INDEX(Teams!G:K,MATCH(Schedule!H2146,Teams!K:K,0),1))</f>
        <v>#N/A</v>
      </c>
    </row>
    <row r="2147" spans="1:13">
      <c r="A2147">
        <v>2146</v>
      </c>
      <c r="B2147" t="e">
        <f t="shared" si="66"/>
        <v>#N/A</v>
      </c>
      <c r="C2147" s="38">
        <v>36416</v>
      </c>
      <c r="D2147" t="s">
        <v>113</v>
      </c>
      <c r="E2147" t="s">
        <v>2104</v>
      </c>
      <c r="J2147" t="str">
        <f t="shared" si="67"/>
        <v/>
      </c>
      <c r="L2147" t="e">
        <f>IFERROR(INDEX(Teams!A:E,MATCH(Schedule!F2147,Teams!E:E,0),1),INDEX(Teams!G:K,MATCH(Schedule!F2147,Teams!K:K,0),1))</f>
        <v>#N/A</v>
      </c>
      <c r="M2147" t="e">
        <f>IFERROR(INDEX(Teams!A:E,MATCH(Schedule!H2147,Teams!E:E,0),1),INDEX(Teams!G:K,MATCH(Schedule!H2147,Teams!K:K,0),1))</f>
        <v>#N/A</v>
      </c>
    </row>
    <row r="2148" spans="1:13">
      <c r="A2148">
        <v>2147</v>
      </c>
      <c r="B2148" t="e">
        <f t="shared" si="66"/>
        <v>#N/A</v>
      </c>
      <c r="C2148" s="38">
        <v>36416</v>
      </c>
      <c r="D2148" t="s">
        <v>68</v>
      </c>
      <c r="E2148" t="s">
        <v>2105</v>
      </c>
      <c r="J2148" t="str">
        <f t="shared" si="67"/>
        <v/>
      </c>
      <c r="L2148" t="e">
        <f>IFERROR(INDEX(Teams!A:E,MATCH(Schedule!F2148,Teams!E:E,0),1),INDEX(Teams!G:K,MATCH(Schedule!F2148,Teams!K:K,0),1))</f>
        <v>#N/A</v>
      </c>
      <c r="M2148" t="e">
        <f>IFERROR(INDEX(Teams!A:E,MATCH(Schedule!H2148,Teams!E:E,0),1),INDEX(Teams!G:K,MATCH(Schedule!H2148,Teams!K:K,0),1))</f>
        <v>#N/A</v>
      </c>
    </row>
    <row r="2149" spans="1:13">
      <c r="A2149">
        <v>2148</v>
      </c>
      <c r="B2149" t="e">
        <f t="shared" si="66"/>
        <v>#N/A</v>
      </c>
      <c r="C2149" s="38">
        <v>36416</v>
      </c>
      <c r="D2149" t="s">
        <v>10</v>
      </c>
      <c r="E2149" t="s">
        <v>2106</v>
      </c>
      <c r="J2149" t="str">
        <f t="shared" si="67"/>
        <v/>
      </c>
      <c r="L2149" t="e">
        <f>IFERROR(INDEX(Teams!A:E,MATCH(Schedule!F2149,Teams!E:E,0),1),INDEX(Teams!G:K,MATCH(Schedule!F2149,Teams!K:K,0),1))</f>
        <v>#N/A</v>
      </c>
      <c r="M2149" t="e">
        <f>IFERROR(INDEX(Teams!A:E,MATCH(Schedule!H2149,Teams!E:E,0),1),INDEX(Teams!G:K,MATCH(Schedule!H2149,Teams!K:K,0),1))</f>
        <v>#N/A</v>
      </c>
    </row>
    <row r="2150" spans="1:13">
      <c r="A2150">
        <v>2149</v>
      </c>
      <c r="B2150" t="e">
        <f t="shared" si="66"/>
        <v>#N/A</v>
      </c>
      <c r="C2150" s="38">
        <v>36416</v>
      </c>
      <c r="D2150" t="s">
        <v>2</v>
      </c>
      <c r="E2150" t="s">
        <v>2107</v>
      </c>
      <c r="J2150" t="str">
        <f t="shared" si="67"/>
        <v/>
      </c>
      <c r="L2150" t="e">
        <f>IFERROR(INDEX(Teams!A:E,MATCH(Schedule!F2150,Teams!E:E,0),1),INDEX(Teams!G:K,MATCH(Schedule!F2150,Teams!K:K,0),1))</f>
        <v>#N/A</v>
      </c>
      <c r="M2150" t="e">
        <f>IFERROR(INDEX(Teams!A:E,MATCH(Schedule!H2150,Teams!E:E,0),1),INDEX(Teams!G:K,MATCH(Schedule!H2150,Teams!K:K,0),1))</f>
        <v>#N/A</v>
      </c>
    </row>
    <row r="2151" spans="1:13">
      <c r="A2151">
        <v>2150</v>
      </c>
      <c r="B2151" t="e">
        <f t="shared" si="66"/>
        <v>#N/A</v>
      </c>
      <c r="C2151" s="38">
        <v>36416</v>
      </c>
      <c r="D2151" t="s">
        <v>71</v>
      </c>
      <c r="E2151" t="s">
        <v>739</v>
      </c>
      <c r="J2151" t="str">
        <f t="shared" si="67"/>
        <v/>
      </c>
      <c r="L2151" t="e">
        <f>IFERROR(INDEX(Teams!A:E,MATCH(Schedule!F2151,Teams!E:E,0),1),INDEX(Teams!G:K,MATCH(Schedule!F2151,Teams!K:K,0),1))</f>
        <v>#N/A</v>
      </c>
      <c r="M2151" t="e">
        <f>IFERROR(INDEX(Teams!A:E,MATCH(Schedule!H2151,Teams!E:E,0),1),INDEX(Teams!G:K,MATCH(Schedule!H2151,Teams!K:K,0),1))</f>
        <v>#N/A</v>
      </c>
    </row>
    <row r="2152" spans="1:13">
      <c r="A2152">
        <v>2151</v>
      </c>
      <c r="B2152" t="e">
        <f t="shared" si="66"/>
        <v>#N/A</v>
      </c>
      <c r="C2152" s="38">
        <v>36416</v>
      </c>
      <c r="D2152" t="s">
        <v>118</v>
      </c>
      <c r="E2152" t="s">
        <v>2108</v>
      </c>
      <c r="J2152" t="str">
        <f t="shared" si="67"/>
        <v/>
      </c>
      <c r="L2152" t="e">
        <f>IFERROR(INDEX(Teams!A:E,MATCH(Schedule!F2152,Teams!E:E,0),1),INDEX(Teams!G:K,MATCH(Schedule!F2152,Teams!K:K,0),1))</f>
        <v>#N/A</v>
      </c>
      <c r="M2152" t="e">
        <f>IFERROR(INDEX(Teams!A:E,MATCH(Schedule!H2152,Teams!E:E,0),1),INDEX(Teams!G:K,MATCH(Schedule!H2152,Teams!K:K,0),1))</f>
        <v>#N/A</v>
      </c>
    </row>
    <row r="2153" spans="1:13">
      <c r="A2153">
        <v>2152</v>
      </c>
      <c r="B2153" t="e">
        <f t="shared" si="66"/>
        <v>#N/A</v>
      </c>
      <c r="C2153" s="38">
        <v>36416</v>
      </c>
      <c r="D2153" t="s">
        <v>0</v>
      </c>
      <c r="E2153" t="s">
        <v>2109</v>
      </c>
      <c r="J2153" t="str">
        <f t="shared" si="67"/>
        <v/>
      </c>
      <c r="L2153" t="e">
        <f>IFERROR(INDEX(Teams!A:E,MATCH(Schedule!F2153,Teams!E:E,0),1),INDEX(Teams!G:K,MATCH(Schedule!F2153,Teams!K:K,0),1))</f>
        <v>#N/A</v>
      </c>
      <c r="M2153" t="e">
        <f>IFERROR(INDEX(Teams!A:E,MATCH(Schedule!H2153,Teams!E:E,0),1),INDEX(Teams!G:K,MATCH(Schedule!H2153,Teams!K:K,0),1))</f>
        <v>#N/A</v>
      </c>
    </row>
    <row r="2154" spans="1:13">
      <c r="A2154">
        <v>2153</v>
      </c>
      <c r="B2154" t="e">
        <f t="shared" si="66"/>
        <v>#N/A</v>
      </c>
      <c r="C2154" s="38">
        <v>36416</v>
      </c>
      <c r="D2154" t="s">
        <v>14</v>
      </c>
      <c r="E2154" t="s">
        <v>2110</v>
      </c>
      <c r="J2154" t="str">
        <f t="shared" si="67"/>
        <v/>
      </c>
      <c r="L2154" t="e">
        <f>IFERROR(INDEX(Teams!A:E,MATCH(Schedule!F2154,Teams!E:E,0),1),INDEX(Teams!G:K,MATCH(Schedule!F2154,Teams!K:K,0),1))</f>
        <v>#N/A</v>
      </c>
      <c r="M2154" t="e">
        <f>IFERROR(INDEX(Teams!A:E,MATCH(Schedule!H2154,Teams!E:E,0),1),INDEX(Teams!G:K,MATCH(Schedule!H2154,Teams!K:K,0),1))</f>
        <v>#N/A</v>
      </c>
    </row>
    <row r="2155" spans="1:13">
      <c r="A2155">
        <v>2154</v>
      </c>
      <c r="B2155" t="e">
        <f t="shared" si="66"/>
        <v>#N/A</v>
      </c>
      <c r="C2155" s="38">
        <v>36416</v>
      </c>
      <c r="D2155" t="s">
        <v>16</v>
      </c>
      <c r="E2155" t="s">
        <v>2111</v>
      </c>
      <c r="J2155" t="str">
        <f t="shared" si="67"/>
        <v/>
      </c>
      <c r="L2155" t="e">
        <f>IFERROR(INDEX(Teams!A:E,MATCH(Schedule!F2155,Teams!E:E,0),1),INDEX(Teams!G:K,MATCH(Schedule!F2155,Teams!K:K,0),1))</f>
        <v>#N/A</v>
      </c>
      <c r="M2155" t="e">
        <f>IFERROR(INDEX(Teams!A:E,MATCH(Schedule!H2155,Teams!E:E,0),1),INDEX(Teams!G:K,MATCH(Schedule!H2155,Teams!K:K,0),1))</f>
        <v>#N/A</v>
      </c>
    </row>
    <row r="2156" spans="1:13">
      <c r="A2156">
        <v>2155</v>
      </c>
      <c r="B2156" t="e">
        <f t="shared" si="66"/>
        <v>#N/A</v>
      </c>
      <c r="C2156" s="38">
        <v>36416</v>
      </c>
      <c r="D2156" t="s">
        <v>128</v>
      </c>
      <c r="E2156" t="s">
        <v>2112</v>
      </c>
      <c r="J2156" t="str">
        <f t="shared" si="67"/>
        <v/>
      </c>
      <c r="L2156" t="e">
        <f>IFERROR(INDEX(Teams!A:E,MATCH(Schedule!F2156,Teams!E:E,0),1),INDEX(Teams!G:K,MATCH(Schedule!F2156,Teams!K:K,0),1))</f>
        <v>#N/A</v>
      </c>
      <c r="M2156" t="e">
        <f>IFERROR(INDEX(Teams!A:E,MATCH(Schedule!H2156,Teams!E:E,0),1),INDEX(Teams!G:K,MATCH(Schedule!H2156,Teams!K:K,0),1))</f>
        <v>#N/A</v>
      </c>
    </row>
    <row r="2157" spans="1:13">
      <c r="A2157">
        <v>2156</v>
      </c>
      <c r="B2157" t="e">
        <f t="shared" si="66"/>
        <v>#N/A</v>
      </c>
      <c r="C2157" s="38">
        <v>36416</v>
      </c>
      <c r="D2157" t="s">
        <v>34</v>
      </c>
      <c r="E2157" t="s">
        <v>2113</v>
      </c>
      <c r="J2157" t="str">
        <f t="shared" si="67"/>
        <v/>
      </c>
      <c r="L2157" t="e">
        <f>IFERROR(INDEX(Teams!A:E,MATCH(Schedule!F2157,Teams!E:E,0),1),INDEX(Teams!G:K,MATCH(Schedule!F2157,Teams!K:K,0),1))</f>
        <v>#N/A</v>
      </c>
      <c r="M2157" t="e">
        <f>IFERROR(INDEX(Teams!A:E,MATCH(Schedule!H2157,Teams!E:E,0),1),INDEX(Teams!G:K,MATCH(Schedule!H2157,Teams!K:K,0),1))</f>
        <v>#N/A</v>
      </c>
    </row>
    <row r="2158" spans="1:13">
      <c r="A2158">
        <v>2157</v>
      </c>
      <c r="B2158" t="e">
        <f t="shared" si="66"/>
        <v>#N/A</v>
      </c>
      <c r="C2158" s="38">
        <v>36416</v>
      </c>
      <c r="D2158" t="s">
        <v>126</v>
      </c>
      <c r="E2158" t="s">
        <v>2114</v>
      </c>
      <c r="J2158" t="str">
        <f t="shared" si="67"/>
        <v/>
      </c>
      <c r="L2158" t="e">
        <f>IFERROR(INDEX(Teams!A:E,MATCH(Schedule!F2158,Teams!E:E,0),1),INDEX(Teams!G:K,MATCH(Schedule!F2158,Teams!K:K,0),1))</f>
        <v>#N/A</v>
      </c>
      <c r="M2158" t="e">
        <f>IFERROR(INDEX(Teams!A:E,MATCH(Schedule!H2158,Teams!E:E,0),1),INDEX(Teams!G:K,MATCH(Schedule!H2158,Teams!K:K,0),1))</f>
        <v>#N/A</v>
      </c>
    </row>
    <row r="2159" spans="1:13">
      <c r="A2159">
        <v>2158</v>
      </c>
      <c r="B2159" t="e">
        <f t="shared" si="66"/>
        <v>#N/A</v>
      </c>
      <c r="C2159" s="38">
        <v>36416</v>
      </c>
      <c r="D2159" t="s">
        <v>18</v>
      </c>
      <c r="E2159" t="s">
        <v>2115</v>
      </c>
      <c r="J2159" t="str">
        <f t="shared" si="67"/>
        <v/>
      </c>
      <c r="L2159" t="e">
        <f>IFERROR(INDEX(Teams!A:E,MATCH(Schedule!F2159,Teams!E:E,0),1),INDEX(Teams!G:K,MATCH(Schedule!F2159,Teams!K:K,0),1))</f>
        <v>#N/A</v>
      </c>
      <c r="M2159" t="e">
        <f>IFERROR(INDEX(Teams!A:E,MATCH(Schedule!H2159,Teams!E:E,0),1),INDEX(Teams!G:K,MATCH(Schedule!H2159,Teams!K:K,0),1))</f>
        <v>#N/A</v>
      </c>
    </row>
    <row r="2160" spans="1:13">
      <c r="A2160">
        <v>2159</v>
      </c>
      <c r="B2160" t="e">
        <f t="shared" si="66"/>
        <v>#N/A</v>
      </c>
      <c r="C2160" s="38">
        <v>36417</v>
      </c>
      <c r="D2160" t="s">
        <v>113</v>
      </c>
      <c r="E2160" t="s">
        <v>2116</v>
      </c>
      <c r="J2160" t="str">
        <f t="shared" si="67"/>
        <v/>
      </c>
      <c r="L2160" t="e">
        <f>IFERROR(INDEX(Teams!A:E,MATCH(Schedule!F2160,Teams!E:E,0),1),INDEX(Teams!G:K,MATCH(Schedule!F2160,Teams!K:K,0),1))</f>
        <v>#N/A</v>
      </c>
      <c r="M2160" t="e">
        <f>IFERROR(INDEX(Teams!A:E,MATCH(Schedule!H2160,Teams!E:E,0),1),INDEX(Teams!G:K,MATCH(Schedule!H2160,Teams!K:K,0),1))</f>
        <v>#N/A</v>
      </c>
    </row>
    <row r="2161" spans="1:13">
      <c r="A2161">
        <v>2160</v>
      </c>
      <c r="B2161" t="e">
        <f t="shared" si="66"/>
        <v>#N/A</v>
      </c>
      <c r="C2161" s="38">
        <v>36417</v>
      </c>
      <c r="D2161" t="s">
        <v>10</v>
      </c>
      <c r="E2161" t="s">
        <v>2117</v>
      </c>
      <c r="J2161" t="str">
        <f t="shared" si="67"/>
        <v/>
      </c>
      <c r="L2161" t="e">
        <f>IFERROR(INDEX(Teams!A:E,MATCH(Schedule!F2161,Teams!E:E,0),1),INDEX(Teams!G:K,MATCH(Schedule!F2161,Teams!K:K,0),1))</f>
        <v>#N/A</v>
      </c>
      <c r="M2161" t="e">
        <f>IFERROR(INDEX(Teams!A:E,MATCH(Schedule!H2161,Teams!E:E,0),1),INDEX(Teams!G:K,MATCH(Schedule!H2161,Teams!K:K,0),1))</f>
        <v>#N/A</v>
      </c>
    </row>
    <row r="2162" spans="1:13">
      <c r="A2162">
        <v>2161</v>
      </c>
      <c r="B2162" t="e">
        <f t="shared" si="66"/>
        <v>#N/A</v>
      </c>
      <c r="C2162" s="38">
        <v>36417</v>
      </c>
      <c r="D2162" t="s">
        <v>68</v>
      </c>
      <c r="E2162" t="s">
        <v>2118</v>
      </c>
      <c r="J2162" t="str">
        <f t="shared" si="67"/>
        <v/>
      </c>
      <c r="L2162" t="e">
        <f>IFERROR(INDEX(Teams!A:E,MATCH(Schedule!F2162,Teams!E:E,0),1),INDEX(Teams!G:K,MATCH(Schedule!F2162,Teams!K:K,0),1))</f>
        <v>#N/A</v>
      </c>
      <c r="M2162" t="e">
        <f>IFERROR(INDEX(Teams!A:E,MATCH(Schedule!H2162,Teams!E:E,0),1),INDEX(Teams!G:K,MATCH(Schedule!H2162,Teams!K:K,0),1))</f>
        <v>#N/A</v>
      </c>
    </row>
    <row r="2163" spans="1:13">
      <c r="A2163">
        <v>2162</v>
      </c>
      <c r="B2163" t="e">
        <f t="shared" si="66"/>
        <v>#N/A</v>
      </c>
      <c r="C2163" s="38">
        <v>36417</v>
      </c>
      <c r="D2163" t="s">
        <v>29</v>
      </c>
      <c r="E2163" t="s">
        <v>1553</v>
      </c>
      <c r="J2163" t="str">
        <f t="shared" si="67"/>
        <v/>
      </c>
      <c r="L2163" t="e">
        <f>IFERROR(INDEX(Teams!A:E,MATCH(Schedule!F2163,Teams!E:E,0),1),INDEX(Teams!G:K,MATCH(Schedule!F2163,Teams!K:K,0),1))</f>
        <v>#N/A</v>
      </c>
      <c r="M2163" t="e">
        <f>IFERROR(INDEX(Teams!A:E,MATCH(Schedule!H2163,Teams!E:E,0),1),INDEX(Teams!G:K,MATCH(Schedule!H2163,Teams!K:K,0),1))</f>
        <v>#N/A</v>
      </c>
    </row>
    <row r="2164" spans="1:13">
      <c r="A2164">
        <v>2163</v>
      </c>
      <c r="B2164" t="e">
        <f t="shared" si="66"/>
        <v>#N/A</v>
      </c>
      <c r="C2164" s="38">
        <v>36417</v>
      </c>
      <c r="D2164" t="s">
        <v>71</v>
      </c>
      <c r="E2164" t="s">
        <v>2119</v>
      </c>
      <c r="J2164" t="str">
        <f t="shared" si="67"/>
        <v/>
      </c>
      <c r="L2164" t="e">
        <f>IFERROR(INDEX(Teams!A:E,MATCH(Schedule!F2164,Teams!E:E,0),1),INDEX(Teams!G:K,MATCH(Schedule!F2164,Teams!K:K,0),1))</f>
        <v>#N/A</v>
      </c>
      <c r="M2164" t="e">
        <f>IFERROR(INDEX(Teams!A:E,MATCH(Schedule!H2164,Teams!E:E,0),1),INDEX(Teams!G:K,MATCH(Schedule!H2164,Teams!K:K,0),1))</f>
        <v>#N/A</v>
      </c>
    </row>
    <row r="2165" spans="1:13">
      <c r="A2165">
        <v>2164</v>
      </c>
      <c r="B2165" t="e">
        <f t="shared" si="66"/>
        <v>#N/A</v>
      </c>
      <c r="C2165" s="38">
        <v>36417</v>
      </c>
      <c r="D2165" t="s">
        <v>118</v>
      </c>
      <c r="E2165" t="s">
        <v>712</v>
      </c>
      <c r="J2165" t="str">
        <f t="shared" si="67"/>
        <v/>
      </c>
      <c r="L2165" t="e">
        <f>IFERROR(INDEX(Teams!A:E,MATCH(Schedule!F2165,Teams!E:E,0),1),INDEX(Teams!G:K,MATCH(Schedule!F2165,Teams!K:K,0),1))</f>
        <v>#N/A</v>
      </c>
      <c r="M2165" t="e">
        <f>IFERROR(INDEX(Teams!A:E,MATCH(Schedule!H2165,Teams!E:E,0),1),INDEX(Teams!G:K,MATCH(Schedule!H2165,Teams!K:K,0),1))</f>
        <v>#N/A</v>
      </c>
    </row>
    <row r="2166" spans="1:13">
      <c r="A2166">
        <v>2165</v>
      </c>
      <c r="B2166" t="e">
        <f t="shared" si="66"/>
        <v>#N/A</v>
      </c>
      <c r="C2166" s="38">
        <v>36417</v>
      </c>
      <c r="D2166" t="s">
        <v>0</v>
      </c>
      <c r="E2166" t="s">
        <v>2120</v>
      </c>
      <c r="J2166" t="str">
        <f t="shared" si="67"/>
        <v/>
      </c>
      <c r="L2166" t="e">
        <f>IFERROR(INDEX(Teams!A:E,MATCH(Schedule!F2166,Teams!E:E,0),1),INDEX(Teams!G:K,MATCH(Schedule!F2166,Teams!K:K,0),1))</f>
        <v>#N/A</v>
      </c>
      <c r="M2166" t="e">
        <f>IFERROR(INDEX(Teams!A:E,MATCH(Schedule!H2166,Teams!E:E,0),1),INDEX(Teams!G:K,MATCH(Schedule!H2166,Teams!K:K,0),1))</f>
        <v>#N/A</v>
      </c>
    </row>
    <row r="2167" spans="1:13">
      <c r="A2167">
        <v>2166</v>
      </c>
      <c r="B2167" t="e">
        <f t="shared" si="66"/>
        <v>#N/A</v>
      </c>
      <c r="C2167" s="38">
        <v>36417</v>
      </c>
      <c r="D2167" t="s">
        <v>63</v>
      </c>
      <c r="E2167" t="s">
        <v>2121</v>
      </c>
      <c r="J2167" t="str">
        <f t="shared" si="67"/>
        <v/>
      </c>
      <c r="L2167" t="e">
        <f>IFERROR(INDEX(Teams!A:E,MATCH(Schedule!F2167,Teams!E:E,0),1),INDEX(Teams!G:K,MATCH(Schedule!F2167,Teams!K:K,0),1))</f>
        <v>#N/A</v>
      </c>
      <c r="M2167" t="e">
        <f>IFERROR(INDEX(Teams!A:E,MATCH(Schedule!H2167,Teams!E:E,0),1),INDEX(Teams!G:K,MATCH(Schedule!H2167,Teams!K:K,0),1))</f>
        <v>#N/A</v>
      </c>
    </row>
    <row r="2168" spans="1:13">
      <c r="A2168">
        <v>2167</v>
      </c>
      <c r="B2168" t="e">
        <f t="shared" si="66"/>
        <v>#N/A</v>
      </c>
      <c r="C2168" s="38">
        <v>36417</v>
      </c>
      <c r="D2168" t="s">
        <v>16</v>
      </c>
      <c r="E2168" t="s">
        <v>2122</v>
      </c>
      <c r="J2168" t="str">
        <f t="shared" si="67"/>
        <v/>
      </c>
      <c r="L2168" t="e">
        <f>IFERROR(INDEX(Teams!A:E,MATCH(Schedule!F2168,Teams!E:E,0),1),INDEX(Teams!G:K,MATCH(Schedule!F2168,Teams!K:K,0),1))</f>
        <v>#N/A</v>
      </c>
      <c r="M2168" t="e">
        <f>IFERROR(INDEX(Teams!A:E,MATCH(Schedule!H2168,Teams!E:E,0),1),INDEX(Teams!G:K,MATCH(Schedule!H2168,Teams!K:K,0),1))</f>
        <v>#N/A</v>
      </c>
    </row>
    <row r="2169" spans="1:13">
      <c r="A2169">
        <v>2168</v>
      </c>
      <c r="B2169" t="e">
        <f t="shared" si="66"/>
        <v>#N/A</v>
      </c>
      <c r="C2169" s="38">
        <v>36417</v>
      </c>
      <c r="D2169" t="s">
        <v>128</v>
      </c>
      <c r="E2169" t="s">
        <v>2123</v>
      </c>
      <c r="J2169" t="str">
        <f t="shared" si="67"/>
        <v/>
      </c>
      <c r="L2169" t="e">
        <f>IFERROR(INDEX(Teams!A:E,MATCH(Schedule!F2169,Teams!E:E,0),1),INDEX(Teams!G:K,MATCH(Schedule!F2169,Teams!K:K,0),1))</f>
        <v>#N/A</v>
      </c>
      <c r="M2169" t="e">
        <f>IFERROR(INDEX(Teams!A:E,MATCH(Schedule!H2169,Teams!E:E,0),1),INDEX(Teams!G:K,MATCH(Schedule!H2169,Teams!K:K,0),1))</f>
        <v>#N/A</v>
      </c>
    </row>
    <row r="2170" spans="1:13">
      <c r="A2170">
        <v>2169</v>
      </c>
      <c r="B2170" t="e">
        <f t="shared" si="66"/>
        <v>#N/A</v>
      </c>
      <c r="C2170" s="38">
        <v>36417</v>
      </c>
      <c r="D2170" t="s">
        <v>34</v>
      </c>
      <c r="E2170" t="s">
        <v>2124</v>
      </c>
      <c r="J2170" t="str">
        <f t="shared" si="67"/>
        <v/>
      </c>
      <c r="L2170" t="e">
        <f>IFERROR(INDEX(Teams!A:E,MATCH(Schedule!F2170,Teams!E:E,0),1),INDEX(Teams!G:K,MATCH(Schedule!F2170,Teams!K:K,0),1))</f>
        <v>#N/A</v>
      </c>
      <c r="M2170" t="e">
        <f>IFERROR(INDEX(Teams!A:E,MATCH(Schedule!H2170,Teams!E:E,0),1),INDEX(Teams!G:K,MATCH(Schedule!H2170,Teams!K:K,0),1))</f>
        <v>#N/A</v>
      </c>
    </row>
    <row r="2171" spans="1:13">
      <c r="A2171">
        <v>2170</v>
      </c>
      <c r="B2171" t="e">
        <f t="shared" si="66"/>
        <v>#N/A</v>
      </c>
      <c r="C2171" s="38">
        <v>36417</v>
      </c>
      <c r="D2171" t="s">
        <v>126</v>
      </c>
      <c r="E2171" t="s">
        <v>1837</v>
      </c>
      <c r="J2171" t="str">
        <f t="shared" si="67"/>
        <v/>
      </c>
      <c r="L2171" t="e">
        <f>IFERROR(INDEX(Teams!A:E,MATCH(Schedule!F2171,Teams!E:E,0),1),INDEX(Teams!G:K,MATCH(Schedule!F2171,Teams!K:K,0),1))</f>
        <v>#N/A</v>
      </c>
      <c r="M2171" t="e">
        <f>IFERROR(INDEX(Teams!A:E,MATCH(Schedule!H2171,Teams!E:E,0),1),INDEX(Teams!G:K,MATCH(Schedule!H2171,Teams!K:K,0),1))</f>
        <v>#N/A</v>
      </c>
    </row>
    <row r="2172" spans="1:13">
      <c r="A2172">
        <v>2171</v>
      </c>
      <c r="B2172" t="e">
        <f t="shared" si="66"/>
        <v>#N/A</v>
      </c>
      <c r="C2172" s="38">
        <v>36417</v>
      </c>
      <c r="D2172" t="s">
        <v>14</v>
      </c>
      <c r="E2172" t="s">
        <v>2125</v>
      </c>
      <c r="J2172" t="str">
        <f t="shared" si="67"/>
        <v/>
      </c>
      <c r="L2172" t="e">
        <f>IFERROR(INDEX(Teams!A:E,MATCH(Schedule!F2172,Teams!E:E,0),1),INDEX(Teams!G:K,MATCH(Schedule!F2172,Teams!K:K,0),1))</f>
        <v>#N/A</v>
      </c>
      <c r="M2172" t="e">
        <f>IFERROR(INDEX(Teams!A:E,MATCH(Schedule!H2172,Teams!E:E,0),1),INDEX(Teams!G:K,MATCH(Schedule!H2172,Teams!K:K,0),1))</f>
        <v>#N/A</v>
      </c>
    </row>
    <row r="2173" spans="1:13">
      <c r="A2173">
        <v>2172</v>
      </c>
      <c r="B2173" t="e">
        <f t="shared" si="66"/>
        <v>#N/A</v>
      </c>
      <c r="C2173" s="38">
        <v>36417</v>
      </c>
      <c r="D2173" t="s">
        <v>18</v>
      </c>
      <c r="E2173" t="s">
        <v>2126</v>
      </c>
      <c r="J2173" t="str">
        <f t="shared" si="67"/>
        <v/>
      </c>
      <c r="L2173" t="e">
        <f>IFERROR(INDEX(Teams!A:E,MATCH(Schedule!F2173,Teams!E:E,0),1),INDEX(Teams!G:K,MATCH(Schedule!F2173,Teams!K:K,0),1))</f>
        <v>#N/A</v>
      </c>
      <c r="M2173" t="e">
        <f>IFERROR(INDEX(Teams!A:E,MATCH(Schedule!H2173,Teams!E:E,0),1),INDEX(Teams!G:K,MATCH(Schedule!H2173,Teams!K:K,0),1))</f>
        <v>#N/A</v>
      </c>
    </row>
    <row r="2174" spans="1:13">
      <c r="A2174">
        <v>2173</v>
      </c>
      <c r="B2174" t="e">
        <f t="shared" si="66"/>
        <v>#N/A</v>
      </c>
      <c r="C2174" s="38">
        <v>36417</v>
      </c>
      <c r="D2174" t="s">
        <v>2</v>
      </c>
      <c r="E2174" t="s">
        <v>2127</v>
      </c>
      <c r="J2174" t="str">
        <f t="shared" si="67"/>
        <v/>
      </c>
      <c r="L2174" t="e">
        <f>IFERROR(INDEX(Teams!A:E,MATCH(Schedule!F2174,Teams!E:E,0),1),INDEX(Teams!G:K,MATCH(Schedule!F2174,Teams!K:K,0),1))</f>
        <v>#N/A</v>
      </c>
      <c r="M2174" t="e">
        <f>IFERROR(INDEX(Teams!A:E,MATCH(Schedule!H2174,Teams!E:E,0),1),INDEX(Teams!G:K,MATCH(Schedule!H2174,Teams!K:K,0),1))</f>
        <v>#N/A</v>
      </c>
    </row>
    <row r="2175" spans="1:13">
      <c r="A2175">
        <v>2174</v>
      </c>
      <c r="B2175" t="e">
        <f t="shared" si="66"/>
        <v>#N/A</v>
      </c>
      <c r="C2175" s="38">
        <v>36417</v>
      </c>
      <c r="D2175" t="s">
        <v>2</v>
      </c>
      <c r="E2175" t="s">
        <v>2128</v>
      </c>
      <c r="J2175" t="str">
        <f t="shared" si="67"/>
        <v/>
      </c>
      <c r="L2175" t="e">
        <f>IFERROR(INDEX(Teams!A:E,MATCH(Schedule!F2175,Teams!E:E,0),1),INDEX(Teams!G:K,MATCH(Schedule!F2175,Teams!K:K,0),1))</f>
        <v>#N/A</v>
      </c>
      <c r="M2175" t="e">
        <f>IFERROR(INDEX(Teams!A:E,MATCH(Schedule!H2175,Teams!E:E,0),1),INDEX(Teams!G:K,MATCH(Schedule!H2175,Teams!K:K,0),1))</f>
        <v>#N/A</v>
      </c>
    </row>
    <row r="2176" spans="1:13">
      <c r="A2176">
        <v>2175</v>
      </c>
      <c r="B2176" t="e">
        <f t="shared" si="66"/>
        <v>#N/A</v>
      </c>
      <c r="C2176" s="38">
        <v>36418</v>
      </c>
      <c r="D2176" t="s">
        <v>2</v>
      </c>
      <c r="E2176" t="s">
        <v>2129</v>
      </c>
      <c r="J2176" t="str">
        <f t="shared" si="67"/>
        <v/>
      </c>
      <c r="L2176" t="e">
        <f>IFERROR(INDEX(Teams!A:E,MATCH(Schedule!F2176,Teams!E:E,0),1),INDEX(Teams!G:K,MATCH(Schedule!F2176,Teams!K:K,0),1))</f>
        <v>#N/A</v>
      </c>
      <c r="M2176" t="e">
        <f>IFERROR(INDEX(Teams!A:E,MATCH(Schedule!H2176,Teams!E:E,0),1),INDEX(Teams!G:K,MATCH(Schedule!H2176,Teams!K:K,0),1))</f>
        <v>#N/A</v>
      </c>
    </row>
    <row r="2177" spans="1:13">
      <c r="A2177">
        <v>2176</v>
      </c>
      <c r="B2177" t="e">
        <f t="shared" si="66"/>
        <v>#N/A</v>
      </c>
      <c r="C2177" s="38">
        <v>36418</v>
      </c>
      <c r="D2177" t="s">
        <v>113</v>
      </c>
      <c r="E2177" t="s">
        <v>2130</v>
      </c>
      <c r="J2177" t="str">
        <f t="shared" si="67"/>
        <v/>
      </c>
      <c r="L2177" t="e">
        <f>IFERROR(INDEX(Teams!A:E,MATCH(Schedule!F2177,Teams!E:E,0),1),INDEX(Teams!G:K,MATCH(Schedule!F2177,Teams!K:K,0),1))</f>
        <v>#N/A</v>
      </c>
      <c r="M2177" t="e">
        <f>IFERROR(INDEX(Teams!A:E,MATCH(Schedule!H2177,Teams!E:E,0),1),INDEX(Teams!G:K,MATCH(Schedule!H2177,Teams!K:K,0),1))</f>
        <v>#N/A</v>
      </c>
    </row>
    <row r="2178" spans="1:13">
      <c r="A2178">
        <v>2177</v>
      </c>
      <c r="B2178" t="e">
        <f t="shared" si="66"/>
        <v>#N/A</v>
      </c>
      <c r="C2178" s="38">
        <v>36418</v>
      </c>
      <c r="D2178" t="s">
        <v>68</v>
      </c>
      <c r="E2178" t="s">
        <v>2131</v>
      </c>
      <c r="J2178" t="str">
        <f t="shared" si="67"/>
        <v/>
      </c>
      <c r="L2178" t="e">
        <f>IFERROR(INDEX(Teams!A:E,MATCH(Schedule!F2178,Teams!E:E,0),1),INDEX(Teams!G:K,MATCH(Schedule!F2178,Teams!K:K,0),1))</f>
        <v>#N/A</v>
      </c>
      <c r="M2178" t="e">
        <f>IFERROR(INDEX(Teams!A:E,MATCH(Schedule!H2178,Teams!E:E,0),1),INDEX(Teams!G:K,MATCH(Schedule!H2178,Teams!K:K,0),1))</f>
        <v>#N/A</v>
      </c>
    </row>
    <row r="2179" spans="1:13">
      <c r="A2179">
        <v>2178</v>
      </c>
      <c r="B2179" t="e">
        <f t="shared" ref="B2179:B2242" si="68">TEXT(C2179,"yyyymmdd")&amp;"_"&amp;L2179&amp;"@"&amp;M2179</f>
        <v>#N/A</v>
      </c>
      <c r="C2179" s="38">
        <v>36418</v>
      </c>
      <c r="D2179" t="s">
        <v>29</v>
      </c>
      <c r="E2179" t="s">
        <v>2132</v>
      </c>
      <c r="J2179" t="str">
        <f t="shared" ref="J2179:J2242" si="69">IF(I2179&gt;G2179,"W",IF(I2179=G2179,"","L"))</f>
        <v/>
      </c>
      <c r="L2179" t="e">
        <f>IFERROR(INDEX(Teams!A:E,MATCH(Schedule!F2179,Teams!E:E,0),1),INDEX(Teams!G:K,MATCH(Schedule!F2179,Teams!K:K,0),1))</f>
        <v>#N/A</v>
      </c>
      <c r="M2179" t="e">
        <f>IFERROR(INDEX(Teams!A:E,MATCH(Schedule!H2179,Teams!E:E,0),1),INDEX(Teams!G:K,MATCH(Schedule!H2179,Teams!K:K,0),1))</f>
        <v>#N/A</v>
      </c>
    </row>
    <row r="2180" spans="1:13">
      <c r="A2180">
        <v>2179</v>
      </c>
      <c r="B2180" t="e">
        <f t="shared" si="68"/>
        <v>#N/A</v>
      </c>
      <c r="C2180" s="38">
        <v>36418</v>
      </c>
      <c r="D2180" t="s">
        <v>71</v>
      </c>
      <c r="E2180" t="s">
        <v>270</v>
      </c>
      <c r="J2180" t="str">
        <f t="shared" si="69"/>
        <v/>
      </c>
      <c r="L2180" t="e">
        <f>IFERROR(INDEX(Teams!A:E,MATCH(Schedule!F2180,Teams!E:E,0),1),INDEX(Teams!G:K,MATCH(Schedule!F2180,Teams!K:K,0),1))</f>
        <v>#N/A</v>
      </c>
      <c r="M2180" t="e">
        <f>IFERROR(INDEX(Teams!A:E,MATCH(Schedule!H2180,Teams!E:E,0),1),INDEX(Teams!G:K,MATCH(Schedule!H2180,Teams!K:K,0),1))</f>
        <v>#N/A</v>
      </c>
    </row>
    <row r="2181" spans="1:13">
      <c r="A2181">
        <v>2180</v>
      </c>
      <c r="B2181" t="e">
        <f t="shared" si="68"/>
        <v>#N/A</v>
      </c>
      <c r="C2181" s="38">
        <v>36418</v>
      </c>
      <c r="D2181" t="s">
        <v>118</v>
      </c>
      <c r="E2181" t="s">
        <v>256</v>
      </c>
      <c r="J2181" t="str">
        <f t="shared" si="69"/>
        <v/>
      </c>
      <c r="L2181" t="e">
        <f>IFERROR(INDEX(Teams!A:E,MATCH(Schedule!F2181,Teams!E:E,0),1),INDEX(Teams!G:K,MATCH(Schedule!F2181,Teams!K:K,0),1))</f>
        <v>#N/A</v>
      </c>
      <c r="M2181" t="e">
        <f>IFERROR(INDEX(Teams!A:E,MATCH(Schedule!H2181,Teams!E:E,0),1),INDEX(Teams!G:K,MATCH(Schedule!H2181,Teams!K:K,0),1))</f>
        <v>#N/A</v>
      </c>
    </row>
    <row r="2182" spans="1:13">
      <c r="A2182">
        <v>2181</v>
      </c>
      <c r="B2182" t="e">
        <f t="shared" si="68"/>
        <v>#N/A</v>
      </c>
      <c r="C2182" s="38">
        <v>36418</v>
      </c>
      <c r="D2182" t="s">
        <v>0</v>
      </c>
      <c r="E2182" t="s">
        <v>2133</v>
      </c>
      <c r="J2182" t="str">
        <f t="shared" si="69"/>
        <v/>
      </c>
      <c r="L2182" t="e">
        <f>IFERROR(INDEX(Teams!A:E,MATCH(Schedule!F2182,Teams!E:E,0),1),INDEX(Teams!G:K,MATCH(Schedule!F2182,Teams!K:K,0),1))</f>
        <v>#N/A</v>
      </c>
      <c r="M2182" t="e">
        <f>IFERROR(INDEX(Teams!A:E,MATCH(Schedule!H2182,Teams!E:E,0),1),INDEX(Teams!G:K,MATCH(Schedule!H2182,Teams!K:K,0),1))</f>
        <v>#N/A</v>
      </c>
    </row>
    <row r="2183" spans="1:13">
      <c r="A2183">
        <v>2182</v>
      </c>
      <c r="B2183" t="e">
        <f t="shared" si="68"/>
        <v>#N/A</v>
      </c>
      <c r="C2183" s="38">
        <v>36418</v>
      </c>
      <c r="D2183" t="s">
        <v>63</v>
      </c>
      <c r="E2183" t="s">
        <v>2134</v>
      </c>
      <c r="J2183" t="str">
        <f t="shared" si="69"/>
        <v/>
      </c>
      <c r="L2183" t="e">
        <f>IFERROR(INDEX(Teams!A:E,MATCH(Schedule!F2183,Teams!E:E,0),1),INDEX(Teams!G:K,MATCH(Schedule!F2183,Teams!K:K,0),1))</f>
        <v>#N/A</v>
      </c>
      <c r="M2183" t="e">
        <f>IFERROR(INDEX(Teams!A:E,MATCH(Schedule!H2183,Teams!E:E,0),1),INDEX(Teams!G:K,MATCH(Schedule!H2183,Teams!K:K,0),1))</f>
        <v>#N/A</v>
      </c>
    </row>
    <row r="2184" spans="1:13">
      <c r="A2184">
        <v>2183</v>
      </c>
      <c r="B2184" t="e">
        <f t="shared" si="68"/>
        <v>#N/A</v>
      </c>
      <c r="C2184" s="38">
        <v>36418</v>
      </c>
      <c r="D2184" t="s">
        <v>16</v>
      </c>
      <c r="E2184" t="s">
        <v>2135</v>
      </c>
      <c r="J2184" t="str">
        <f t="shared" si="69"/>
        <v/>
      </c>
      <c r="L2184" t="e">
        <f>IFERROR(INDEX(Teams!A:E,MATCH(Schedule!F2184,Teams!E:E,0),1),INDEX(Teams!G:K,MATCH(Schedule!F2184,Teams!K:K,0),1))</f>
        <v>#N/A</v>
      </c>
      <c r="M2184" t="e">
        <f>IFERROR(INDEX(Teams!A:E,MATCH(Schedule!H2184,Teams!E:E,0),1),INDEX(Teams!G:K,MATCH(Schedule!H2184,Teams!K:K,0),1))</f>
        <v>#N/A</v>
      </c>
    </row>
    <row r="2185" spans="1:13">
      <c r="A2185">
        <v>2184</v>
      </c>
      <c r="B2185" t="e">
        <f t="shared" si="68"/>
        <v>#N/A</v>
      </c>
      <c r="C2185" s="38">
        <v>36418</v>
      </c>
      <c r="D2185" t="s">
        <v>128</v>
      </c>
      <c r="E2185" t="s">
        <v>517</v>
      </c>
      <c r="J2185" t="str">
        <f t="shared" si="69"/>
        <v/>
      </c>
      <c r="L2185" t="e">
        <f>IFERROR(INDEX(Teams!A:E,MATCH(Schedule!F2185,Teams!E:E,0),1),INDEX(Teams!G:K,MATCH(Schedule!F2185,Teams!K:K,0),1))</f>
        <v>#N/A</v>
      </c>
      <c r="M2185" t="e">
        <f>IFERROR(INDEX(Teams!A:E,MATCH(Schedule!H2185,Teams!E:E,0),1),INDEX(Teams!G:K,MATCH(Schedule!H2185,Teams!K:K,0),1))</f>
        <v>#N/A</v>
      </c>
    </row>
    <row r="2186" spans="1:13">
      <c r="A2186">
        <v>2185</v>
      </c>
      <c r="B2186" t="e">
        <f t="shared" si="68"/>
        <v>#N/A</v>
      </c>
      <c r="C2186" s="38">
        <v>36418</v>
      </c>
      <c r="D2186" t="s">
        <v>34</v>
      </c>
      <c r="E2186" t="s">
        <v>2136</v>
      </c>
      <c r="J2186" t="str">
        <f t="shared" si="69"/>
        <v/>
      </c>
      <c r="L2186" t="e">
        <f>IFERROR(INDEX(Teams!A:E,MATCH(Schedule!F2186,Teams!E:E,0),1),INDEX(Teams!G:K,MATCH(Schedule!F2186,Teams!K:K,0),1))</f>
        <v>#N/A</v>
      </c>
      <c r="M2186" t="e">
        <f>IFERROR(INDEX(Teams!A:E,MATCH(Schedule!H2186,Teams!E:E,0),1),INDEX(Teams!G:K,MATCH(Schedule!H2186,Teams!K:K,0),1))</f>
        <v>#N/A</v>
      </c>
    </row>
    <row r="2187" spans="1:13">
      <c r="A2187">
        <v>2186</v>
      </c>
      <c r="B2187" t="e">
        <f t="shared" si="68"/>
        <v>#N/A</v>
      </c>
      <c r="C2187" s="38">
        <v>36418</v>
      </c>
      <c r="D2187" t="s">
        <v>126</v>
      </c>
      <c r="E2187" t="s">
        <v>2137</v>
      </c>
      <c r="J2187" t="str">
        <f t="shared" si="69"/>
        <v/>
      </c>
      <c r="L2187" t="e">
        <f>IFERROR(INDEX(Teams!A:E,MATCH(Schedule!F2187,Teams!E:E,0),1),INDEX(Teams!G:K,MATCH(Schedule!F2187,Teams!K:K,0),1))</f>
        <v>#N/A</v>
      </c>
      <c r="M2187" t="e">
        <f>IFERROR(INDEX(Teams!A:E,MATCH(Schedule!H2187,Teams!E:E,0),1),INDEX(Teams!G:K,MATCH(Schedule!H2187,Teams!K:K,0),1))</f>
        <v>#N/A</v>
      </c>
    </row>
    <row r="2188" spans="1:13">
      <c r="A2188">
        <v>2187</v>
      </c>
      <c r="B2188" t="e">
        <f t="shared" si="68"/>
        <v>#N/A</v>
      </c>
      <c r="C2188" s="38">
        <v>36418</v>
      </c>
      <c r="D2188" t="s">
        <v>14</v>
      </c>
      <c r="E2188" t="s">
        <v>2138</v>
      </c>
      <c r="J2188" t="str">
        <f t="shared" si="69"/>
        <v/>
      </c>
      <c r="L2188" t="e">
        <f>IFERROR(INDEX(Teams!A:E,MATCH(Schedule!F2188,Teams!E:E,0),1),INDEX(Teams!G:K,MATCH(Schedule!F2188,Teams!K:K,0),1))</f>
        <v>#N/A</v>
      </c>
      <c r="M2188" t="e">
        <f>IFERROR(INDEX(Teams!A:E,MATCH(Schedule!H2188,Teams!E:E,0),1),INDEX(Teams!G:K,MATCH(Schedule!H2188,Teams!K:K,0),1))</f>
        <v>#N/A</v>
      </c>
    </row>
    <row r="2189" spans="1:13">
      <c r="A2189">
        <v>2188</v>
      </c>
      <c r="B2189" t="e">
        <f t="shared" si="68"/>
        <v>#N/A</v>
      </c>
      <c r="C2189" s="38">
        <v>36418</v>
      </c>
      <c r="D2189" t="s">
        <v>18</v>
      </c>
      <c r="E2189" t="s">
        <v>2139</v>
      </c>
      <c r="J2189" t="str">
        <f t="shared" si="69"/>
        <v/>
      </c>
      <c r="L2189" t="e">
        <f>IFERROR(INDEX(Teams!A:E,MATCH(Schedule!F2189,Teams!E:E,0),1),INDEX(Teams!G:K,MATCH(Schedule!F2189,Teams!K:K,0),1))</f>
        <v>#N/A</v>
      </c>
      <c r="M2189" t="e">
        <f>IFERROR(INDEX(Teams!A:E,MATCH(Schedule!H2189,Teams!E:E,0),1),INDEX(Teams!G:K,MATCH(Schedule!H2189,Teams!K:K,0),1))</f>
        <v>#N/A</v>
      </c>
    </row>
    <row r="2190" spans="1:13">
      <c r="A2190">
        <v>2189</v>
      </c>
      <c r="B2190" t="e">
        <f t="shared" si="68"/>
        <v>#N/A</v>
      </c>
      <c r="C2190" s="38">
        <v>36419</v>
      </c>
      <c r="D2190" t="s">
        <v>2</v>
      </c>
      <c r="E2190" t="s">
        <v>2140</v>
      </c>
      <c r="J2190" t="str">
        <f t="shared" si="69"/>
        <v/>
      </c>
      <c r="L2190" t="e">
        <f>IFERROR(INDEX(Teams!A:E,MATCH(Schedule!F2190,Teams!E:E,0),1),INDEX(Teams!G:K,MATCH(Schedule!F2190,Teams!K:K,0),1))</f>
        <v>#N/A</v>
      </c>
      <c r="M2190" t="e">
        <f>IFERROR(INDEX(Teams!A:E,MATCH(Schedule!H2190,Teams!E:E,0),1),INDEX(Teams!G:K,MATCH(Schedule!H2190,Teams!K:K,0),1))</f>
        <v>#N/A</v>
      </c>
    </row>
    <row r="2191" spans="1:13">
      <c r="A2191">
        <v>2190</v>
      </c>
      <c r="B2191" t="e">
        <f t="shared" si="68"/>
        <v>#N/A</v>
      </c>
      <c r="C2191" s="38">
        <v>36419</v>
      </c>
      <c r="D2191" t="s">
        <v>113</v>
      </c>
      <c r="E2191" t="s">
        <v>2141</v>
      </c>
      <c r="J2191" t="str">
        <f t="shared" si="69"/>
        <v/>
      </c>
      <c r="L2191" t="e">
        <f>IFERROR(INDEX(Teams!A:E,MATCH(Schedule!F2191,Teams!E:E,0),1),INDEX(Teams!G:K,MATCH(Schedule!F2191,Teams!K:K,0),1))</f>
        <v>#N/A</v>
      </c>
      <c r="M2191" t="e">
        <f>IFERROR(INDEX(Teams!A:E,MATCH(Schedule!H2191,Teams!E:E,0),1),INDEX(Teams!G:K,MATCH(Schedule!H2191,Teams!K:K,0),1))</f>
        <v>#N/A</v>
      </c>
    </row>
    <row r="2192" spans="1:13">
      <c r="A2192">
        <v>2191</v>
      </c>
      <c r="B2192" t="e">
        <f t="shared" si="68"/>
        <v>#N/A</v>
      </c>
      <c r="C2192" s="38">
        <v>36419</v>
      </c>
      <c r="D2192" t="s">
        <v>68</v>
      </c>
      <c r="E2192" t="s">
        <v>2142</v>
      </c>
      <c r="J2192" t="str">
        <f t="shared" si="69"/>
        <v/>
      </c>
      <c r="L2192" t="e">
        <f>IFERROR(INDEX(Teams!A:E,MATCH(Schedule!F2192,Teams!E:E,0),1),INDEX(Teams!G:K,MATCH(Schedule!F2192,Teams!K:K,0),1))</f>
        <v>#N/A</v>
      </c>
      <c r="M2192" t="e">
        <f>IFERROR(INDEX(Teams!A:E,MATCH(Schedule!H2192,Teams!E:E,0),1),INDEX(Teams!G:K,MATCH(Schedule!H2192,Teams!K:K,0),1))</f>
        <v>#N/A</v>
      </c>
    </row>
    <row r="2193" spans="1:13">
      <c r="A2193">
        <v>2192</v>
      </c>
      <c r="B2193" t="e">
        <f t="shared" si="68"/>
        <v>#N/A</v>
      </c>
      <c r="C2193" s="38">
        <v>36419</v>
      </c>
      <c r="D2193" t="s">
        <v>63</v>
      </c>
      <c r="E2193" t="s">
        <v>2143</v>
      </c>
      <c r="J2193" t="str">
        <f t="shared" si="69"/>
        <v/>
      </c>
      <c r="L2193" t="e">
        <f>IFERROR(INDEX(Teams!A:E,MATCH(Schedule!F2193,Teams!E:E,0),1),INDEX(Teams!G:K,MATCH(Schedule!F2193,Teams!K:K,0),1))</f>
        <v>#N/A</v>
      </c>
      <c r="M2193" t="e">
        <f>IFERROR(INDEX(Teams!A:E,MATCH(Schedule!H2193,Teams!E:E,0),1),INDEX(Teams!G:K,MATCH(Schedule!H2193,Teams!K:K,0),1))</f>
        <v>#N/A</v>
      </c>
    </row>
    <row r="2194" spans="1:13">
      <c r="A2194">
        <v>2193</v>
      </c>
      <c r="B2194" t="e">
        <f t="shared" si="68"/>
        <v>#N/A</v>
      </c>
      <c r="C2194" s="38">
        <v>36419</v>
      </c>
      <c r="D2194" t="s">
        <v>14</v>
      </c>
      <c r="E2194" t="s">
        <v>2144</v>
      </c>
      <c r="J2194" t="str">
        <f t="shared" si="69"/>
        <v/>
      </c>
      <c r="L2194" t="e">
        <f>IFERROR(INDEX(Teams!A:E,MATCH(Schedule!F2194,Teams!E:E,0),1),INDEX(Teams!G:K,MATCH(Schedule!F2194,Teams!K:K,0),1))</f>
        <v>#N/A</v>
      </c>
      <c r="M2194" t="e">
        <f>IFERROR(INDEX(Teams!A:E,MATCH(Schedule!H2194,Teams!E:E,0),1),INDEX(Teams!G:K,MATCH(Schedule!H2194,Teams!K:K,0),1))</f>
        <v>#N/A</v>
      </c>
    </row>
    <row r="2195" spans="1:13">
      <c r="A2195">
        <v>2194</v>
      </c>
      <c r="B2195" t="e">
        <f t="shared" si="68"/>
        <v>#N/A</v>
      </c>
      <c r="C2195" s="38">
        <v>36420</v>
      </c>
      <c r="D2195" t="s">
        <v>25</v>
      </c>
      <c r="E2195" t="s">
        <v>2145</v>
      </c>
      <c r="J2195" t="str">
        <f t="shared" si="69"/>
        <v/>
      </c>
      <c r="L2195" t="e">
        <f>IFERROR(INDEX(Teams!A:E,MATCH(Schedule!F2195,Teams!E:E,0),1),INDEX(Teams!G:K,MATCH(Schedule!F2195,Teams!K:K,0),1))</f>
        <v>#N/A</v>
      </c>
      <c r="M2195" t="e">
        <f>IFERROR(INDEX(Teams!A:E,MATCH(Schedule!H2195,Teams!E:E,0),1),INDEX(Teams!G:K,MATCH(Schedule!H2195,Teams!K:K,0),1))</f>
        <v>#N/A</v>
      </c>
    </row>
    <row r="2196" spans="1:13">
      <c r="A2196">
        <v>2195</v>
      </c>
      <c r="B2196" t="e">
        <f t="shared" si="68"/>
        <v>#N/A</v>
      </c>
      <c r="C2196" s="38">
        <v>36420</v>
      </c>
      <c r="D2196" t="s">
        <v>118</v>
      </c>
      <c r="E2196" t="s">
        <v>2146</v>
      </c>
      <c r="J2196" t="str">
        <f t="shared" si="69"/>
        <v/>
      </c>
      <c r="L2196" t="e">
        <f>IFERROR(INDEX(Teams!A:E,MATCH(Schedule!F2196,Teams!E:E,0),1),INDEX(Teams!G:K,MATCH(Schedule!F2196,Teams!K:K,0),1))</f>
        <v>#N/A</v>
      </c>
      <c r="M2196" t="e">
        <f>IFERROR(INDEX(Teams!A:E,MATCH(Schedule!H2196,Teams!E:E,0),1),INDEX(Teams!G:K,MATCH(Schedule!H2196,Teams!K:K,0),1))</f>
        <v>#N/A</v>
      </c>
    </row>
    <row r="2197" spans="1:13">
      <c r="A2197">
        <v>2196</v>
      </c>
      <c r="B2197" t="e">
        <f t="shared" si="68"/>
        <v>#N/A</v>
      </c>
      <c r="C2197" s="38">
        <v>36420</v>
      </c>
      <c r="D2197" t="s">
        <v>130</v>
      </c>
      <c r="E2197" t="s">
        <v>2147</v>
      </c>
      <c r="J2197" t="str">
        <f t="shared" si="69"/>
        <v/>
      </c>
      <c r="L2197" t="e">
        <f>IFERROR(INDEX(Teams!A:E,MATCH(Schedule!F2197,Teams!E:E,0),1),INDEX(Teams!G:K,MATCH(Schedule!F2197,Teams!K:K,0),1))</f>
        <v>#N/A</v>
      </c>
      <c r="M2197" t="e">
        <f>IFERROR(INDEX(Teams!A:E,MATCH(Schedule!H2197,Teams!E:E,0),1),INDEX(Teams!G:K,MATCH(Schedule!H2197,Teams!K:K,0),1))</f>
        <v>#N/A</v>
      </c>
    </row>
    <row r="2198" spans="1:13">
      <c r="A2198">
        <v>2197</v>
      </c>
      <c r="B2198" t="e">
        <f t="shared" si="68"/>
        <v>#N/A</v>
      </c>
      <c r="C2198" s="38">
        <v>36420</v>
      </c>
      <c r="D2198" t="s">
        <v>8</v>
      </c>
      <c r="E2198" t="s">
        <v>2148</v>
      </c>
      <c r="J2198" t="str">
        <f t="shared" si="69"/>
        <v/>
      </c>
      <c r="L2198" t="e">
        <f>IFERROR(INDEX(Teams!A:E,MATCH(Schedule!F2198,Teams!E:E,0),1),INDEX(Teams!G:K,MATCH(Schedule!F2198,Teams!K:K,0),1))</f>
        <v>#N/A</v>
      </c>
      <c r="M2198" t="e">
        <f>IFERROR(INDEX(Teams!A:E,MATCH(Schedule!H2198,Teams!E:E,0),1),INDEX(Teams!G:K,MATCH(Schedule!H2198,Teams!K:K,0),1))</f>
        <v>#N/A</v>
      </c>
    </row>
    <row r="2199" spans="1:13">
      <c r="A2199">
        <v>2198</v>
      </c>
      <c r="B2199" t="e">
        <f t="shared" si="68"/>
        <v>#N/A</v>
      </c>
      <c r="C2199" s="38">
        <v>36420</v>
      </c>
      <c r="D2199" t="s">
        <v>4</v>
      </c>
      <c r="E2199" t="s">
        <v>1452</v>
      </c>
      <c r="J2199" t="str">
        <f t="shared" si="69"/>
        <v/>
      </c>
      <c r="L2199" t="e">
        <f>IFERROR(INDEX(Teams!A:E,MATCH(Schedule!F2199,Teams!E:E,0),1),INDEX(Teams!G:K,MATCH(Schedule!F2199,Teams!K:K,0),1))</f>
        <v>#N/A</v>
      </c>
      <c r="M2199" t="e">
        <f>IFERROR(INDEX(Teams!A:E,MATCH(Schedule!H2199,Teams!E:E,0),1),INDEX(Teams!G:K,MATCH(Schedule!H2199,Teams!K:K,0),1))</f>
        <v>#N/A</v>
      </c>
    </row>
    <row r="2200" spans="1:13">
      <c r="A2200">
        <v>2199</v>
      </c>
      <c r="B2200" t="e">
        <f t="shared" si="68"/>
        <v>#N/A</v>
      </c>
      <c r="C2200" s="38">
        <v>36420</v>
      </c>
      <c r="D2200" t="s">
        <v>113</v>
      </c>
      <c r="E2200" t="s">
        <v>2149</v>
      </c>
      <c r="J2200" t="str">
        <f t="shared" si="69"/>
        <v/>
      </c>
      <c r="L2200" t="e">
        <f>IFERROR(INDEX(Teams!A:E,MATCH(Schedule!F2200,Teams!E:E,0),1),INDEX(Teams!G:K,MATCH(Schedule!F2200,Teams!K:K,0),1))</f>
        <v>#N/A</v>
      </c>
      <c r="M2200" t="e">
        <f>IFERROR(INDEX(Teams!A:E,MATCH(Schedule!H2200,Teams!E:E,0),1),INDEX(Teams!G:K,MATCH(Schedule!H2200,Teams!K:K,0),1))</f>
        <v>#N/A</v>
      </c>
    </row>
    <row r="2201" spans="1:13">
      <c r="A2201">
        <v>2200</v>
      </c>
      <c r="B2201" t="e">
        <f t="shared" si="68"/>
        <v>#N/A</v>
      </c>
      <c r="C2201" s="38">
        <v>36420</v>
      </c>
      <c r="D2201" t="s">
        <v>6</v>
      </c>
      <c r="E2201" t="s">
        <v>2150</v>
      </c>
      <c r="J2201" t="str">
        <f t="shared" si="69"/>
        <v/>
      </c>
      <c r="L2201" t="e">
        <f>IFERROR(INDEX(Teams!A:E,MATCH(Schedule!F2201,Teams!E:E,0),1),INDEX(Teams!G:K,MATCH(Schedule!F2201,Teams!K:K,0),1))</f>
        <v>#N/A</v>
      </c>
      <c r="M2201" t="e">
        <f>IFERROR(INDEX(Teams!A:E,MATCH(Schedule!H2201,Teams!E:E,0),1),INDEX(Teams!G:K,MATCH(Schedule!H2201,Teams!K:K,0),1))</f>
        <v>#N/A</v>
      </c>
    </row>
    <row r="2202" spans="1:13">
      <c r="A2202">
        <v>2201</v>
      </c>
      <c r="B2202" t="e">
        <f t="shared" si="68"/>
        <v>#N/A</v>
      </c>
      <c r="C2202" s="38">
        <v>36420</v>
      </c>
      <c r="D2202" t="s">
        <v>126</v>
      </c>
      <c r="E2202" t="s">
        <v>2151</v>
      </c>
      <c r="J2202" t="str">
        <f t="shared" si="69"/>
        <v/>
      </c>
      <c r="L2202" t="e">
        <f>IFERROR(INDEX(Teams!A:E,MATCH(Schedule!F2202,Teams!E:E,0),1),INDEX(Teams!G:K,MATCH(Schedule!F2202,Teams!K:K,0),1))</f>
        <v>#N/A</v>
      </c>
      <c r="M2202" t="e">
        <f>IFERROR(INDEX(Teams!A:E,MATCH(Schedule!H2202,Teams!E:E,0),1),INDEX(Teams!G:K,MATCH(Schedule!H2202,Teams!K:K,0),1))</f>
        <v>#N/A</v>
      </c>
    </row>
    <row r="2203" spans="1:13">
      <c r="A2203">
        <v>2202</v>
      </c>
      <c r="B2203" t="e">
        <f t="shared" si="68"/>
        <v>#N/A</v>
      </c>
      <c r="C2203" s="38">
        <v>36420</v>
      </c>
      <c r="D2203" t="s">
        <v>12</v>
      </c>
      <c r="E2203" t="s">
        <v>2152</v>
      </c>
      <c r="J2203" t="str">
        <f t="shared" si="69"/>
        <v/>
      </c>
      <c r="L2203" t="e">
        <f>IFERROR(INDEX(Teams!A:E,MATCH(Schedule!F2203,Teams!E:E,0),1),INDEX(Teams!G:K,MATCH(Schedule!F2203,Teams!K:K,0),1))</f>
        <v>#N/A</v>
      </c>
      <c r="M2203" t="e">
        <f>IFERROR(INDEX(Teams!A:E,MATCH(Schedule!H2203,Teams!E:E,0),1),INDEX(Teams!G:K,MATCH(Schedule!H2203,Teams!K:K,0),1))</f>
        <v>#N/A</v>
      </c>
    </row>
    <row r="2204" spans="1:13">
      <c r="A2204">
        <v>2203</v>
      </c>
      <c r="B2204" t="e">
        <f t="shared" si="68"/>
        <v>#N/A</v>
      </c>
      <c r="C2204" s="38">
        <v>36420</v>
      </c>
      <c r="D2204" t="s">
        <v>18</v>
      </c>
      <c r="E2204" t="s">
        <v>2153</v>
      </c>
      <c r="J2204" t="str">
        <f t="shared" si="69"/>
        <v/>
      </c>
      <c r="L2204" t="e">
        <f>IFERROR(INDEX(Teams!A:E,MATCH(Schedule!F2204,Teams!E:E,0),1),INDEX(Teams!G:K,MATCH(Schedule!F2204,Teams!K:K,0),1))</f>
        <v>#N/A</v>
      </c>
      <c r="M2204" t="e">
        <f>IFERROR(INDEX(Teams!A:E,MATCH(Schedule!H2204,Teams!E:E,0),1),INDEX(Teams!G:K,MATCH(Schedule!H2204,Teams!K:K,0),1))</f>
        <v>#N/A</v>
      </c>
    </row>
    <row r="2205" spans="1:13">
      <c r="A2205">
        <v>2204</v>
      </c>
      <c r="B2205" t="e">
        <f t="shared" si="68"/>
        <v>#N/A</v>
      </c>
      <c r="C2205" s="38">
        <v>36420</v>
      </c>
      <c r="D2205" t="s">
        <v>128</v>
      </c>
      <c r="E2205" t="s">
        <v>2154</v>
      </c>
      <c r="J2205" t="str">
        <f t="shared" si="69"/>
        <v/>
      </c>
      <c r="L2205" t="e">
        <f>IFERROR(INDEX(Teams!A:E,MATCH(Schedule!F2205,Teams!E:E,0),1),INDEX(Teams!G:K,MATCH(Schedule!F2205,Teams!K:K,0),1))</f>
        <v>#N/A</v>
      </c>
      <c r="M2205" t="e">
        <f>IFERROR(INDEX(Teams!A:E,MATCH(Schedule!H2205,Teams!E:E,0),1),INDEX(Teams!G:K,MATCH(Schedule!H2205,Teams!K:K,0),1))</f>
        <v>#N/A</v>
      </c>
    </row>
    <row r="2206" spans="1:13">
      <c r="A2206">
        <v>2205</v>
      </c>
      <c r="B2206" t="e">
        <f t="shared" si="68"/>
        <v>#N/A</v>
      </c>
      <c r="C2206" s="38">
        <v>36420</v>
      </c>
      <c r="D2206" t="s">
        <v>122</v>
      </c>
      <c r="E2206" t="s">
        <v>200</v>
      </c>
      <c r="J2206" t="str">
        <f t="shared" si="69"/>
        <v/>
      </c>
      <c r="L2206" t="e">
        <f>IFERROR(INDEX(Teams!A:E,MATCH(Schedule!F2206,Teams!E:E,0),1),INDEX(Teams!G:K,MATCH(Schedule!F2206,Teams!K:K,0),1))</f>
        <v>#N/A</v>
      </c>
      <c r="M2206" t="e">
        <f>IFERROR(INDEX(Teams!A:E,MATCH(Schedule!H2206,Teams!E:E,0),1),INDEX(Teams!G:K,MATCH(Schedule!H2206,Teams!K:K,0),1))</f>
        <v>#N/A</v>
      </c>
    </row>
    <row r="2207" spans="1:13">
      <c r="A2207">
        <v>2206</v>
      </c>
      <c r="B2207" t="e">
        <f t="shared" si="68"/>
        <v>#N/A</v>
      </c>
      <c r="C2207" s="38">
        <v>36420</v>
      </c>
      <c r="D2207" t="s">
        <v>22</v>
      </c>
      <c r="E2207" t="s">
        <v>2155</v>
      </c>
      <c r="J2207" t="str">
        <f t="shared" si="69"/>
        <v/>
      </c>
      <c r="L2207" t="e">
        <f>IFERROR(INDEX(Teams!A:E,MATCH(Schedule!F2207,Teams!E:E,0),1),INDEX(Teams!G:K,MATCH(Schedule!F2207,Teams!K:K,0),1))</f>
        <v>#N/A</v>
      </c>
      <c r="M2207" t="e">
        <f>IFERROR(INDEX(Teams!A:E,MATCH(Schedule!H2207,Teams!E:E,0),1),INDEX(Teams!G:K,MATCH(Schedule!H2207,Teams!K:K,0),1))</f>
        <v>#N/A</v>
      </c>
    </row>
    <row r="2208" spans="1:13">
      <c r="A2208">
        <v>2207</v>
      </c>
      <c r="B2208" t="e">
        <f t="shared" si="68"/>
        <v>#N/A</v>
      </c>
      <c r="C2208" s="38">
        <v>36420</v>
      </c>
      <c r="D2208" t="s">
        <v>124</v>
      </c>
      <c r="E2208" t="s">
        <v>2156</v>
      </c>
      <c r="J2208" t="str">
        <f t="shared" si="69"/>
        <v/>
      </c>
      <c r="L2208" t="e">
        <f>IFERROR(INDEX(Teams!A:E,MATCH(Schedule!F2208,Teams!E:E,0),1),INDEX(Teams!G:K,MATCH(Schedule!F2208,Teams!K:K,0),1))</f>
        <v>#N/A</v>
      </c>
      <c r="M2208" t="e">
        <f>IFERROR(INDEX(Teams!A:E,MATCH(Schedule!H2208,Teams!E:E,0),1),INDEX(Teams!G:K,MATCH(Schedule!H2208,Teams!K:K,0),1))</f>
        <v>#N/A</v>
      </c>
    </row>
    <row r="2209" spans="1:13">
      <c r="A2209">
        <v>2208</v>
      </c>
      <c r="B2209" t="e">
        <f t="shared" si="68"/>
        <v>#N/A</v>
      </c>
      <c r="C2209" s="38">
        <v>36420</v>
      </c>
      <c r="D2209" t="s">
        <v>0</v>
      </c>
      <c r="E2209" t="s">
        <v>2157</v>
      </c>
      <c r="J2209" t="str">
        <f t="shared" si="69"/>
        <v/>
      </c>
      <c r="L2209" t="e">
        <f>IFERROR(INDEX(Teams!A:E,MATCH(Schedule!F2209,Teams!E:E,0),1),INDEX(Teams!G:K,MATCH(Schedule!F2209,Teams!K:K,0),1))</f>
        <v>#N/A</v>
      </c>
      <c r="M2209" t="e">
        <f>IFERROR(INDEX(Teams!A:E,MATCH(Schedule!H2209,Teams!E:E,0),1),INDEX(Teams!G:K,MATCH(Schedule!H2209,Teams!K:K,0),1))</f>
        <v>#N/A</v>
      </c>
    </row>
    <row r="2210" spans="1:13">
      <c r="A2210">
        <v>2209</v>
      </c>
      <c r="B2210" t="e">
        <f t="shared" si="68"/>
        <v>#N/A</v>
      </c>
      <c r="C2210" s="38">
        <v>36421</v>
      </c>
      <c r="D2210" t="s">
        <v>25</v>
      </c>
      <c r="E2210" t="s">
        <v>699</v>
      </c>
      <c r="J2210" t="str">
        <f t="shared" si="69"/>
        <v/>
      </c>
      <c r="L2210" t="e">
        <f>IFERROR(INDEX(Teams!A:E,MATCH(Schedule!F2210,Teams!E:E,0),1),INDEX(Teams!G:K,MATCH(Schedule!F2210,Teams!K:K,0),1))</f>
        <v>#N/A</v>
      </c>
      <c r="M2210" t="e">
        <f>IFERROR(INDEX(Teams!A:E,MATCH(Schedule!H2210,Teams!E:E,0),1),INDEX(Teams!G:K,MATCH(Schedule!H2210,Teams!K:K,0),1))</f>
        <v>#N/A</v>
      </c>
    </row>
    <row r="2211" spans="1:13">
      <c r="A2211">
        <v>2210</v>
      </c>
      <c r="B2211" t="e">
        <f t="shared" si="68"/>
        <v>#N/A</v>
      </c>
      <c r="C2211" s="38">
        <v>36421</v>
      </c>
      <c r="D2211" t="s">
        <v>118</v>
      </c>
      <c r="E2211" t="s">
        <v>2158</v>
      </c>
      <c r="J2211" t="str">
        <f t="shared" si="69"/>
        <v/>
      </c>
      <c r="L2211" t="e">
        <f>IFERROR(INDEX(Teams!A:E,MATCH(Schedule!F2211,Teams!E:E,0),1),INDEX(Teams!G:K,MATCH(Schedule!F2211,Teams!K:K,0),1))</f>
        <v>#N/A</v>
      </c>
      <c r="M2211" t="e">
        <f>IFERROR(INDEX(Teams!A:E,MATCH(Schedule!H2211,Teams!E:E,0),1),INDEX(Teams!G:K,MATCH(Schedule!H2211,Teams!K:K,0),1))</f>
        <v>#N/A</v>
      </c>
    </row>
    <row r="2212" spans="1:13">
      <c r="A2212">
        <v>2211</v>
      </c>
      <c r="B2212" t="e">
        <f t="shared" si="68"/>
        <v>#N/A</v>
      </c>
      <c r="C2212" s="38">
        <v>36421</v>
      </c>
      <c r="D2212" t="s">
        <v>130</v>
      </c>
      <c r="E2212" t="s">
        <v>2159</v>
      </c>
      <c r="J2212" t="str">
        <f t="shared" si="69"/>
        <v/>
      </c>
      <c r="L2212" t="e">
        <f>IFERROR(INDEX(Teams!A:E,MATCH(Schedule!F2212,Teams!E:E,0),1),INDEX(Teams!G:K,MATCH(Schedule!F2212,Teams!K:K,0),1))</f>
        <v>#N/A</v>
      </c>
      <c r="M2212" t="e">
        <f>IFERROR(INDEX(Teams!A:E,MATCH(Schedule!H2212,Teams!E:E,0),1),INDEX(Teams!G:K,MATCH(Schedule!H2212,Teams!K:K,0),1))</f>
        <v>#N/A</v>
      </c>
    </row>
    <row r="2213" spans="1:13">
      <c r="A2213">
        <v>2212</v>
      </c>
      <c r="B2213" t="e">
        <f t="shared" si="68"/>
        <v>#N/A</v>
      </c>
      <c r="C2213" s="38">
        <v>36421</v>
      </c>
      <c r="D2213" t="s">
        <v>8</v>
      </c>
      <c r="E2213" t="s">
        <v>2160</v>
      </c>
      <c r="J2213" t="str">
        <f t="shared" si="69"/>
        <v/>
      </c>
      <c r="L2213" t="e">
        <f>IFERROR(INDEX(Teams!A:E,MATCH(Schedule!F2213,Teams!E:E,0),1),INDEX(Teams!G:K,MATCH(Schedule!F2213,Teams!K:K,0),1))</f>
        <v>#N/A</v>
      </c>
      <c r="M2213" t="e">
        <f>IFERROR(INDEX(Teams!A:E,MATCH(Schedule!H2213,Teams!E:E,0),1),INDEX(Teams!G:K,MATCH(Schedule!H2213,Teams!K:K,0),1))</f>
        <v>#N/A</v>
      </c>
    </row>
    <row r="2214" spans="1:13">
      <c r="A2214">
        <v>2213</v>
      </c>
      <c r="B2214" t="e">
        <f t="shared" si="68"/>
        <v>#N/A</v>
      </c>
      <c r="C2214" s="38">
        <v>36421</v>
      </c>
      <c r="D2214" t="s">
        <v>4</v>
      </c>
      <c r="E2214" t="s">
        <v>2161</v>
      </c>
      <c r="J2214" t="str">
        <f t="shared" si="69"/>
        <v/>
      </c>
      <c r="L2214" t="e">
        <f>IFERROR(INDEX(Teams!A:E,MATCH(Schedule!F2214,Teams!E:E,0),1),INDEX(Teams!G:K,MATCH(Schedule!F2214,Teams!K:K,0),1))</f>
        <v>#N/A</v>
      </c>
      <c r="M2214" t="e">
        <f>IFERROR(INDEX(Teams!A:E,MATCH(Schedule!H2214,Teams!E:E,0),1),INDEX(Teams!G:K,MATCH(Schedule!H2214,Teams!K:K,0),1))</f>
        <v>#N/A</v>
      </c>
    </row>
    <row r="2215" spans="1:13">
      <c r="A2215">
        <v>2214</v>
      </c>
      <c r="B2215" t="e">
        <f t="shared" si="68"/>
        <v>#N/A</v>
      </c>
      <c r="C2215" s="38">
        <v>36421</v>
      </c>
      <c r="D2215" t="s">
        <v>113</v>
      </c>
      <c r="E2215" t="s">
        <v>2162</v>
      </c>
      <c r="J2215" t="str">
        <f t="shared" si="69"/>
        <v/>
      </c>
      <c r="L2215" t="e">
        <f>IFERROR(INDEX(Teams!A:E,MATCH(Schedule!F2215,Teams!E:E,0),1),INDEX(Teams!G:K,MATCH(Schedule!F2215,Teams!K:K,0),1))</f>
        <v>#N/A</v>
      </c>
      <c r="M2215" t="e">
        <f>IFERROR(INDEX(Teams!A:E,MATCH(Schedule!H2215,Teams!E:E,0),1),INDEX(Teams!G:K,MATCH(Schedule!H2215,Teams!K:K,0),1))</f>
        <v>#N/A</v>
      </c>
    </row>
    <row r="2216" spans="1:13">
      <c r="A2216">
        <v>2215</v>
      </c>
      <c r="B2216" t="e">
        <f t="shared" si="68"/>
        <v>#N/A</v>
      </c>
      <c r="C2216" s="38">
        <v>36421</v>
      </c>
      <c r="D2216" t="s">
        <v>6</v>
      </c>
      <c r="E2216" t="s">
        <v>2163</v>
      </c>
      <c r="J2216" t="str">
        <f t="shared" si="69"/>
        <v/>
      </c>
      <c r="L2216" t="e">
        <f>IFERROR(INDEX(Teams!A:E,MATCH(Schedule!F2216,Teams!E:E,0),1),INDEX(Teams!G:K,MATCH(Schedule!F2216,Teams!K:K,0),1))</f>
        <v>#N/A</v>
      </c>
      <c r="M2216" t="e">
        <f>IFERROR(INDEX(Teams!A:E,MATCH(Schedule!H2216,Teams!E:E,0),1),INDEX(Teams!G:K,MATCH(Schedule!H2216,Teams!K:K,0),1))</f>
        <v>#N/A</v>
      </c>
    </row>
    <row r="2217" spans="1:13">
      <c r="A2217">
        <v>2216</v>
      </c>
      <c r="B2217" t="e">
        <f t="shared" si="68"/>
        <v>#N/A</v>
      </c>
      <c r="C2217" s="38">
        <v>36421</v>
      </c>
      <c r="D2217" t="s">
        <v>126</v>
      </c>
      <c r="E2217" t="s">
        <v>2164</v>
      </c>
      <c r="J2217" t="str">
        <f t="shared" si="69"/>
        <v/>
      </c>
      <c r="L2217" t="e">
        <f>IFERROR(INDEX(Teams!A:E,MATCH(Schedule!F2217,Teams!E:E,0),1),INDEX(Teams!G:K,MATCH(Schedule!F2217,Teams!K:K,0),1))</f>
        <v>#N/A</v>
      </c>
      <c r="M2217" t="e">
        <f>IFERROR(INDEX(Teams!A:E,MATCH(Schedule!H2217,Teams!E:E,0),1),INDEX(Teams!G:K,MATCH(Schedule!H2217,Teams!K:K,0),1))</f>
        <v>#N/A</v>
      </c>
    </row>
    <row r="2218" spans="1:13">
      <c r="A2218">
        <v>2217</v>
      </c>
      <c r="B2218" t="e">
        <f t="shared" si="68"/>
        <v>#N/A</v>
      </c>
      <c r="C2218" s="38">
        <v>36421</v>
      </c>
      <c r="D2218" t="s">
        <v>12</v>
      </c>
      <c r="E2218" t="s">
        <v>2165</v>
      </c>
      <c r="J2218" t="str">
        <f t="shared" si="69"/>
        <v/>
      </c>
      <c r="L2218" t="e">
        <f>IFERROR(INDEX(Teams!A:E,MATCH(Schedule!F2218,Teams!E:E,0),1),INDEX(Teams!G:K,MATCH(Schedule!F2218,Teams!K:K,0),1))</f>
        <v>#N/A</v>
      </c>
      <c r="M2218" t="e">
        <f>IFERROR(INDEX(Teams!A:E,MATCH(Schedule!H2218,Teams!E:E,0),1),INDEX(Teams!G:K,MATCH(Schedule!H2218,Teams!K:K,0),1))</f>
        <v>#N/A</v>
      </c>
    </row>
    <row r="2219" spans="1:13">
      <c r="A2219">
        <v>2218</v>
      </c>
      <c r="B2219" t="e">
        <f t="shared" si="68"/>
        <v>#N/A</v>
      </c>
      <c r="C2219" s="38">
        <v>36421</v>
      </c>
      <c r="D2219" t="s">
        <v>18</v>
      </c>
      <c r="E2219" t="s">
        <v>2166</v>
      </c>
      <c r="J2219" t="str">
        <f t="shared" si="69"/>
        <v/>
      </c>
      <c r="L2219" t="e">
        <f>IFERROR(INDEX(Teams!A:E,MATCH(Schedule!F2219,Teams!E:E,0),1),INDEX(Teams!G:K,MATCH(Schedule!F2219,Teams!K:K,0),1))</f>
        <v>#N/A</v>
      </c>
      <c r="M2219" t="e">
        <f>IFERROR(INDEX(Teams!A:E,MATCH(Schedule!H2219,Teams!E:E,0),1),INDEX(Teams!G:K,MATCH(Schedule!H2219,Teams!K:K,0),1))</f>
        <v>#N/A</v>
      </c>
    </row>
    <row r="2220" spans="1:13">
      <c r="A2220">
        <v>2219</v>
      </c>
      <c r="B2220" t="e">
        <f t="shared" si="68"/>
        <v>#N/A</v>
      </c>
      <c r="C2220" s="38">
        <v>36421</v>
      </c>
      <c r="D2220" t="s">
        <v>128</v>
      </c>
      <c r="E2220" t="s">
        <v>2167</v>
      </c>
      <c r="J2220" t="str">
        <f t="shared" si="69"/>
        <v/>
      </c>
      <c r="L2220" t="e">
        <f>IFERROR(INDEX(Teams!A:E,MATCH(Schedule!F2220,Teams!E:E,0),1),INDEX(Teams!G:K,MATCH(Schedule!F2220,Teams!K:K,0),1))</f>
        <v>#N/A</v>
      </c>
      <c r="M2220" t="e">
        <f>IFERROR(INDEX(Teams!A:E,MATCH(Schedule!H2220,Teams!E:E,0),1),INDEX(Teams!G:K,MATCH(Schedule!H2220,Teams!K:K,0),1))</f>
        <v>#N/A</v>
      </c>
    </row>
    <row r="2221" spans="1:13">
      <c r="A2221">
        <v>2220</v>
      </c>
      <c r="B2221" t="e">
        <f t="shared" si="68"/>
        <v>#N/A</v>
      </c>
      <c r="C2221" s="38">
        <v>36421</v>
      </c>
      <c r="D2221" t="s">
        <v>122</v>
      </c>
      <c r="E2221" t="s">
        <v>2168</v>
      </c>
      <c r="J2221" t="str">
        <f t="shared" si="69"/>
        <v/>
      </c>
      <c r="L2221" t="e">
        <f>IFERROR(INDEX(Teams!A:E,MATCH(Schedule!F2221,Teams!E:E,0),1),INDEX(Teams!G:K,MATCH(Schedule!F2221,Teams!K:K,0),1))</f>
        <v>#N/A</v>
      </c>
      <c r="M2221" t="e">
        <f>IFERROR(INDEX(Teams!A:E,MATCH(Schedule!H2221,Teams!E:E,0),1),INDEX(Teams!G:K,MATCH(Schedule!H2221,Teams!K:K,0),1))</f>
        <v>#N/A</v>
      </c>
    </row>
    <row r="2222" spans="1:13">
      <c r="A2222">
        <v>2221</v>
      </c>
      <c r="B2222" t="e">
        <f t="shared" si="68"/>
        <v>#N/A</v>
      </c>
      <c r="C2222" s="38">
        <v>36421</v>
      </c>
      <c r="D2222" t="s">
        <v>22</v>
      </c>
      <c r="E2222" t="s">
        <v>2169</v>
      </c>
      <c r="J2222" t="str">
        <f t="shared" si="69"/>
        <v/>
      </c>
      <c r="L2222" t="e">
        <f>IFERROR(INDEX(Teams!A:E,MATCH(Schedule!F2222,Teams!E:E,0),1),INDEX(Teams!G:K,MATCH(Schedule!F2222,Teams!K:K,0),1))</f>
        <v>#N/A</v>
      </c>
      <c r="M2222" t="e">
        <f>IFERROR(INDEX(Teams!A:E,MATCH(Schedule!H2222,Teams!E:E,0),1),INDEX(Teams!G:K,MATCH(Schedule!H2222,Teams!K:K,0),1))</f>
        <v>#N/A</v>
      </c>
    </row>
    <row r="2223" spans="1:13">
      <c r="A2223">
        <v>2222</v>
      </c>
      <c r="B2223" t="e">
        <f t="shared" si="68"/>
        <v>#N/A</v>
      </c>
      <c r="C2223" s="38">
        <v>36421</v>
      </c>
      <c r="D2223" t="s">
        <v>124</v>
      </c>
      <c r="E2223" t="s">
        <v>2170</v>
      </c>
      <c r="J2223" t="str">
        <f t="shared" si="69"/>
        <v/>
      </c>
      <c r="L2223" t="e">
        <f>IFERROR(INDEX(Teams!A:E,MATCH(Schedule!F2223,Teams!E:E,0),1),INDEX(Teams!G:K,MATCH(Schedule!F2223,Teams!K:K,0),1))</f>
        <v>#N/A</v>
      </c>
      <c r="M2223" t="e">
        <f>IFERROR(INDEX(Teams!A:E,MATCH(Schedule!H2223,Teams!E:E,0),1),INDEX(Teams!G:K,MATCH(Schedule!H2223,Teams!K:K,0),1))</f>
        <v>#N/A</v>
      </c>
    </row>
    <row r="2224" spans="1:13">
      <c r="A2224">
        <v>2223</v>
      </c>
      <c r="B2224" t="e">
        <f t="shared" si="68"/>
        <v>#N/A</v>
      </c>
      <c r="C2224" s="38">
        <v>36421</v>
      </c>
      <c r="D2224" t="s">
        <v>0</v>
      </c>
      <c r="E2224" t="s">
        <v>2171</v>
      </c>
      <c r="J2224" t="str">
        <f t="shared" si="69"/>
        <v/>
      </c>
      <c r="L2224" t="e">
        <f>IFERROR(INDEX(Teams!A:E,MATCH(Schedule!F2224,Teams!E:E,0),1),INDEX(Teams!G:K,MATCH(Schedule!F2224,Teams!K:K,0),1))</f>
        <v>#N/A</v>
      </c>
      <c r="M2224" t="e">
        <f>IFERROR(INDEX(Teams!A:E,MATCH(Schedule!H2224,Teams!E:E,0),1),INDEX(Teams!G:K,MATCH(Schedule!H2224,Teams!K:K,0),1))</f>
        <v>#N/A</v>
      </c>
    </row>
    <row r="2225" spans="1:13">
      <c r="A2225">
        <v>2224</v>
      </c>
      <c r="B2225" t="e">
        <f t="shared" si="68"/>
        <v>#N/A</v>
      </c>
      <c r="C2225" s="38">
        <v>36422</v>
      </c>
      <c r="D2225" t="s">
        <v>25</v>
      </c>
      <c r="E2225" t="s">
        <v>2172</v>
      </c>
      <c r="J2225" t="str">
        <f t="shared" si="69"/>
        <v/>
      </c>
      <c r="L2225" t="e">
        <f>IFERROR(INDEX(Teams!A:E,MATCH(Schedule!F2225,Teams!E:E,0),1),INDEX(Teams!G:K,MATCH(Schedule!F2225,Teams!K:K,0),1))</f>
        <v>#N/A</v>
      </c>
      <c r="M2225" t="e">
        <f>IFERROR(INDEX(Teams!A:E,MATCH(Schedule!H2225,Teams!E:E,0),1),INDEX(Teams!G:K,MATCH(Schedule!H2225,Teams!K:K,0),1))</f>
        <v>#N/A</v>
      </c>
    </row>
    <row r="2226" spans="1:13">
      <c r="A2226">
        <v>2225</v>
      </c>
      <c r="B2226" t="e">
        <f t="shared" si="68"/>
        <v>#N/A</v>
      </c>
      <c r="C2226" s="38">
        <v>36422</v>
      </c>
      <c r="D2226" t="s">
        <v>118</v>
      </c>
      <c r="E2226" t="s">
        <v>2173</v>
      </c>
      <c r="J2226" t="str">
        <f t="shared" si="69"/>
        <v/>
      </c>
      <c r="L2226" t="e">
        <f>IFERROR(INDEX(Teams!A:E,MATCH(Schedule!F2226,Teams!E:E,0),1),INDEX(Teams!G:K,MATCH(Schedule!F2226,Teams!K:K,0),1))</f>
        <v>#N/A</v>
      </c>
      <c r="M2226" t="e">
        <f>IFERROR(INDEX(Teams!A:E,MATCH(Schedule!H2226,Teams!E:E,0),1),INDEX(Teams!G:K,MATCH(Schedule!H2226,Teams!K:K,0),1))</f>
        <v>#N/A</v>
      </c>
    </row>
    <row r="2227" spans="1:13">
      <c r="A2227">
        <v>2226</v>
      </c>
      <c r="B2227" t="e">
        <f t="shared" si="68"/>
        <v>#N/A</v>
      </c>
      <c r="C2227" s="38">
        <v>36422</v>
      </c>
      <c r="D2227" t="s">
        <v>130</v>
      </c>
      <c r="E2227" t="s">
        <v>2174</v>
      </c>
      <c r="J2227" t="str">
        <f t="shared" si="69"/>
        <v/>
      </c>
      <c r="L2227" t="e">
        <f>IFERROR(INDEX(Teams!A:E,MATCH(Schedule!F2227,Teams!E:E,0),1),INDEX(Teams!G:K,MATCH(Schedule!F2227,Teams!K:K,0),1))</f>
        <v>#N/A</v>
      </c>
      <c r="M2227" t="e">
        <f>IFERROR(INDEX(Teams!A:E,MATCH(Schedule!H2227,Teams!E:E,0),1),INDEX(Teams!G:K,MATCH(Schedule!H2227,Teams!K:K,0),1))</f>
        <v>#N/A</v>
      </c>
    </row>
    <row r="2228" spans="1:13">
      <c r="A2228">
        <v>2227</v>
      </c>
      <c r="B2228" t="e">
        <f t="shared" si="68"/>
        <v>#N/A</v>
      </c>
      <c r="C2228" s="38">
        <v>36422</v>
      </c>
      <c r="D2228" t="s">
        <v>8</v>
      </c>
      <c r="E2228" t="s">
        <v>2175</v>
      </c>
      <c r="J2228" t="str">
        <f t="shared" si="69"/>
        <v/>
      </c>
      <c r="L2228" t="e">
        <f>IFERROR(INDEX(Teams!A:E,MATCH(Schedule!F2228,Teams!E:E,0),1),INDEX(Teams!G:K,MATCH(Schedule!F2228,Teams!K:K,0),1))</f>
        <v>#N/A</v>
      </c>
      <c r="M2228" t="e">
        <f>IFERROR(INDEX(Teams!A:E,MATCH(Schedule!H2228,Teams!E:E,0),1),INDEX(Teams!G:K,MATCH(Schedule!H2228,Teams!K:K,0),1))</f>
        <v>#N/A</v>
      </c>
    </row>
    <row r="2229" spans="1:13">
      <c r="A2229">
        <v>2228</v>
      </c>
      <c r="B2229" t="e">
        <f t="shared" si="68"/>
        <v>#N/A</v>
      </c>
      <c r="C2229" s="38">
        <v>36422</v>
      </c>
      <c r="D2229" t="s">
        <v>4</v>
      </c>
      <c r="E2229" t="s">
        <v>2176</v>
      </c>
      <c r="J2229" t="str">
        <f t="shared" si="69"/>
        <v/>
      </c>
      <c r="L2229" t="e">
        <f>IFERROR(INDEX(Teams!A:E,MATCH(Schedule!F2229,Teams!E:E,0),1),INDEX(Teams!G:K,MATCH(Schedule!F2229,Teams!K:K,0),1))</f>
        <v>#N/A</v>
      </c>
      <c r="M2229" t="e">
        <f>IFERROR(INDEX(Teams!A:E,MATCH(Schedule!H2229,Teams!E:E,0),1),INDEX(Teams!G:K,MATCH(Schedule!H2229,Teams!K:K,0),1))</f>
        <v>#N/A</v>
      </c>
    </row>
    <row r="2230" spans="1:13">
      <c r="A2230">
        <v>2229</v>
      </c>
      <c r="B2230" t="e">
        <f t="shared" si="68"/>
        <v>#N/A</v>
      </c>
      <c r="C2230" s="38">
        <v>36422</v>
      </c>
      <c r="D2230" t="s">
        <v>113</v>
      </c>
      <c r="E2230" t="s">
        <v>2177</v>
      </c>
      <c r="J2230" t="str">
        <f t="shared" si="69"/>
        <v/>
      </c>
      <c r="L2230" t="e">
        <f>IFERROR(INDEX(Teams!A:E,MATCH(Schedule!F2230,Teams!E:E,0),1),INDEX(Teams!G:K,MATCH(Schedule!F2230,Teams!K:K,0),1))</f>
        <v>#N/A</v>
      </c>
      <c r="M2230" t="e">
        <f>IFERROR(INDEX(Teams!A:E,MATCH(Schedule!H2230,Teams!E:E,0),1),INDEX(Teams!G:K,MATCH(Schedule!H2230,Teams!K:K,0),1))</f>
        <v>#N/A</v>
      </c>
    </row>
    <row r="2231" spans="1:13">
      <c r="A2231">
        <v>2230</v>
      </c>
      <c r="B2231" t="e">
        <f t="shared" si="68"/>
        <v>#N/A</v>
      </c>
      <c r="C2231" s="38">
        <v>36422</v>
      </c>
      <c r="D2231" t="s">
        <v>6</v>
      </c>
      <c r="E2231" t="s">
        <v>2178</v>
      </c>
      <c r="J2231" t="str">
        <f t="shared" si="69"/>
        <v/>
      </c>
      <c r="L2231" t="e">
        <f>IFERROR(INDEX(Teams!A:E,MATCH(Schedule!F2231,Teams!E:E,0),1),INDEX(Teams!G:K,MATCH(Schedule!F2231,Teams!K:K,0),1))</f>
        <v>#N/A</v>
      </c>
      <c r="M2231" t="e">
        <f>IFERROR(INDEX(Teams!A:E,MATCH(Schedule!H2231,Teams!E:E,0),1),INDEX(Teams!G:K,MATCH(Schedule!H2231,Teams!K:K,0),1))</f>
        <v>#N/A</v>
      </c>
    </row>
    <row r="2232" spans="1:13">
      <c r="A2232">
        <v>2231</v>
      </c>
      <c r="B2232" t="e">
        <f t="shared" si="68"/>
        <v>#N/A</v>
      </c>
      <c r="C2232" s="38">
        <v>36422</v>
      </c>
      <c r="D2232" t="s">
        <v>126</v>
      </c>
      <c r="E2232" t="s">
        <v>2179</v>
      </c>
      <c r="J2232" t="str">
        <f t="shared" si="69"/>
        <v/>
      </c>
      <c r="L2232" t="e">
        <f>IFERROR(INDEX(Teams!A:E,MATCH(Schedule!F2232,Teams!E:E,0),1),INDEX(Teams!G:K,MATCH(Schedule!F2232,Teams!K:K,0),1))</f>
        <v>#N/A</v>
      </c>
      <c r="M2232" t="e">
        <f>IFERROR(INDEX(Teams!A:E,MATCH(Schedule!H2232,Teams!E:E,0),1),INDEX(Teams!G:K,MATCH(Schedule!H2232,Teams!K:K,0),1))</f>
        <v>#N/A</v>
      </c>
    </row>
    <row r="2233" spans="1:13">
      <c r="A2233">
        <v>2232</v>
      </c>
      <c r="B2233" t="e">
        <f t="shared" si="68"/>
        <v>#N/A</v>
      </c>
      <c r="C2233" s="38">
        <v>36422</v>
      </c>
      <c r="D2233" t="s">
        <v>12</v>
      </c>
      <c r="E2233" t="s">
        <v>2180</v>
      </c>
      <c r="J2233" t="str">
        <f t="shared" si="69"/>
        <v/>
      </c>
      <c r="L2233" t="e">
        <f>IFERROR(INDEX(Teams!A:E,MATCH(Schedule!F2233,Teams!E:E,0),1),INDEX(Teams!G:K,MATCH(Schedule!F2233,Teams!K:K,0),1))</f>
        <v>#N/A</v>
      </c>
      <c r="M2233" t="e">
        <f>IFERROR(INDEX(Teams!A:E,MATCH(Schedule!H2233,Teams!E:E,0),1),INDEX(Teams!G:K,MATCH(Schedule!H2233,Teams!K:K,0),1))</f>
        <v>#N/A</v>
      </c>
    </row>
    <row r="2234" spans="1:13">
      <c r="A2234">
        <v>2233</v>
      </c>
      <c r="B2234" t="e">
        <f t="shared" si="68"/>
        <v>#N/A</v>
      </c>
      <c r="C2234" s="38">
        <v>36422</v>
      </c>
      <c r="D2234" t="s">
        <v>18</v>
      </c>
      <c r="E2234" t="s">
        <v>2181</v>
      </c>
      <c r="J2234" t="str">
        <f t="shared" si="69"/>
        <v/>
      </c>
      <c r="L2234" t="e">
        <f>IFERROR(INDEX(Teams!A:E,MATCH(Schedule!F2234,Teams!E:E,0),1),INDEX(Teams!G:K,MATCH(Schedule!F2234,Teams!K:K,0),1))</f>
        <v>#N/A</v>
      </c>
      <c r="M2234" t="e">
        <f>IFERROR(INDEX(Teams!A:E,MATCH(Schedule!H2234,Teams!E:E,0),1),INDEX(Teams!G:K,MATCH(Schedule!H2234,Teams!K:K,0),1))</f>
        <v>#N/A</v>
      </c>
    </row>
    <row r="2235" spans="1:13">
      <c r="A2235">
        <v>2234</v>
      </c>
      <c r="B2235" t="e">
        <f t="shared" si="68"/>
        <v>#N/A</v>
      </c>
      <c r="C2235" s="38">
        <v>36422</v>
      </c>
      <c r="D2235" t="s">
        <v>128</v>
      </c>
      <c r="E2235" t="s">
        <v>2182</v>
      </c>
      <c r="J2235" t="str">
        <f t="shared" si="69"/>
        <v/>
      </c>
      <c r="L2235" t="e">
        <f>IFERROR(INDEX(Teams!A:E,MATCH(Schedule!F2235,Teams!E:E,0),1),INDEX(Teams!G:K,MATCH(Schedule!F2235,Teams!K:K,0),1))</f>
        <v>#N/A</v>
      </c>
      <c r="M2235" t="e">
        <f>IFERROR(INDEX(Teams!A:E,MATCH(Schedule!H2235,Teams!E:E,0),1),INDEX(Teams!G:K,MATCH(Schedule!H2235,Teams!K:K,0),1))</f>
        <v>#N/A</v>
      </c>
    </row>
    <row r="2236" spans="1:13">
      <c r="A2236">
        <v>2235</v>
      </c>
      <c r="B2236" t="e">
        <f t="shared" si="68"/>
        <v>#N/A</v>
      </c>
      <c r="C2236" s="38">
        <v>36422</v>
      </c>
      <c r="D2236" t="s">
        <v>122</v>
      </c>
      <c r="E2236" t="s">
        <v>2183</v>
      </c>
      <c r="J2236" t="str">
        <f t="shared" si="69"/>
        <v/>
      </c>
      <c r="L2236" t="e">
        <f>IFERROR(INDEX(Teams!A:E,MATCH(Schedule!F2236,Teams!E:E,0),1),INDEX(Teams!G:K,MATCH(Schedule!F2236,Teams!K:K,0),1))</f>
        <v>#N/A</v>
      </c>
      <c r="M2236" t="e">
        <f>IFERROR(INDEX(Teams!A:E,MATCH(Schedule!H2236,Teams!E:E,0),1),INDEX(Teams!G:K,MATCH(Schedule!H2236,Teams!K:K,0),1))</f>
        <v>#N/A</v>
      </c>
    </row>
    <row r="2237" spans="1:13">
      <c r="A2237">
        <v>2236</v>
      </c>
      <c r="B2237" t="e">
        <f t="shared" si="68"/>
        <v>#N/A</v>
      </c>
      <c r="C2237" s="38">
        <v>36422</v>
      </c>
      <c r="D2237" t="s">
        <v>22</v>
      </c>
      <c r="E2237" t="s">
        <v>2184</v>
      </c>
      <c r="J2237" t="str">
        <f t="shared" si="69"/>
        <v/>
      </c>
      <c r="L2237" t="e">
        <f>IFERROR(INDEX(Teams!A:E,MATCH(Schedule!F2237,Teams!E:E,0),1),INDEX(Teams!G:K,MATCH(Schedule!F2237,Teams!K:K,0),1))</f>
        <v>#N/A</v>
      </c>
      <c r="M2237" t="e">
        <f>IFERROR(INDEX(Teams!A:E,MATCH(Schedule!H2237,Teams!E:E,0),1),INDEX(Teams!G:K,MATCH(Schedule!H2237,Teams!K:K,0),1))</f>
        <v>#N/A</v>
      </c>
    </row>
    <row r="2238" spans="1:13">
      <c r="A2238">
        <v>2237</v>
      </c>
      <c r="B2238" t="e">
        <f t="shared" si="68"/>
        <v>#N/A</v>
      </c>
      <c r="C2238" s="38">
        <v>36422</v>
      </c>
      <c r="D2238" t="s">
        <v>124</v>
      </c>
      <c r="E2238" t="s">
        <v>2185</v>
      </c>
      <c r="J2238" t="str">
        <f t="shared" si="69"/>
        <v/>
      </c>
      <c r="L2238" t="e">
        <f>IFERROR(INDEX(Teams!A:E,MATCH(Schedule!F2238,Teams!E:E,0),1),INDEX(Teams!G:K,MATCH(Schedule!F2238,Teams!K:K,0),1))</f>
        <v>#N/A</v>
      </c>
      <c r="M2238" t="e">
        <f>IFERROR(INDEX(Teams!A:E,MATCH(Schedule!H2238,Teams!E:E,0),1),INDEX(Teams!G:K,MATCH(Schedule!H2238,Teams!K:K,0),1))</f>
        <v>#N/A</v>
      </c>
    </row>
    <row r="2239" spans="1:13">
      <c r="A2239">
        <v>2238</v>
      </c>
      <c r="B2239" t="e">
        <f t="shared" si="68"/>
        <v>#N/A</v>
      </c>
      <c r="C2239" s="38">
        <v>36422</v>
      </c>
      <c r="D2239" t="s">
        <v>0</v>
      </c>
      <c r="E2239" t="s">
        <v>2186</v>
      </c>
      <c r="J2239" t="str">
        <f t="shared" si="69"/>
        <v/>
      </c>
      <c r="L2239" t="e">
        <f>IFERROR(INDEX(Teams!A:E,MATCH(Schedule!F2239,Teams!E:E,0),1),INDEX(Teams!G:K,MATCH(Schedule!F2239,Teams!K:K,0),1))</f>
        <v>#N/A</v>
      </c>
      <c r="M2239" t="e">
        <f>IFERROR(INDEX(Teams!A:E,MATCH(Schedule!H2239,Teams!E:E,0),1),INDEX(Teams!G:K,MATCH(Schedule!H2239,Teams!K:K,0),1))</f>
        <v>#N/A</v>
      </c>
    </row>
    <row r="2240" spans="1:13">
      <c r="A2240">
        <v>2239</v>
      </c>
      <c r="B2240" t="e">
        <f t="shared" si="68"/>
        <v>#N/A</v>
      </c>
      <c r="C2240" s="38">
        <v>36423</v>
      </c>
      <c r="D2240" t="s">
        <v>4</v>
      </c>
      <c r="E2240" t="s">
        <v>2187</v>
      </c>
      <c r="J2240" t="str">
        <f t="shared" si="69"/>
        <v/>
      </c>
      <c r="L2240" t="e">
        <f>IFERROR(INDEX(Teams!A:E,MATCH(Schedule!F2240,Teams!E:E,0),1),INDEX(Teams!G:K,MATCH(Schedule!F2240,Teams!K:K,0),1))</f>
        <v>#N/A</v>
      </c>
      <c r="M2240" t="e">
        <f>IFERROR(INDEX(Teams!A:E,MATCH(Schedule!H2240,Teams!E:E,0),1),INDEX(Teams!G:K,MATCH(Schedule!H2240,Teams!K:K,0),1))</f>
        <v>#N/A</v>
      </c>
    </row>
    <row r="2241" spans="1:13">
      <c r="A2241">
        <v>2240</v>
      </c>
      <c r="B2241" t="e">
        <f t="shared" si="68"/>
        <v>#N/A</v>
      </c>
      <c r="C2241" s="38">
        <v>36423</v>
      </c>
      <c r="D2241" t="s">
        <v>8</v>
      </c>
      <c r="E2241" t="s">
        <v>2188</v>
      </c>
      <c r="J2241" t="str">
        <f t="shared" si="69"/>
        <v/>
      </c>
      <c r="L2241" t="e">
        <f>IFERROR(INDEX(Teams!A:E,MATCH(Schedule!F2241,Teams!E:E,0),1),INDEX(Teams!G:K,MATCH(Schedule!F2241,Teams!K:K,0),1))</f>
        <v>#N/A</v>
      </c>
      <c r="M2241" t="e">
        <f>IFERROR(INDEX(Teams!A:E,MATCH(Schedule!H2241,Teams!E:E,0),1),INDEX(Teams!G:K,MATCH(Schedule!H2241,Teams!K:K,0),1))</f>
        <v>#N/A</v>
      </c>
    </row>
    <row r="2242" spans="1:13">
      <c r="A2242">
        <v>2241</v>
      </c>
      <c r="B2242" t="e">
        <f t="shared" si="68"/>
        <v>#N/A</v>
      </c>
      <c r="C2242" s="38">
        <v>36423</v>
      </c>
      <c r="D2242" t="s">
        <v>25</v>
      </c>
      <c r="E2242" t="s">
        <v>1473</v>
      </c>
      <c r="J2242" t="str">
        <f t="shared" si="69"/>
        <v/>
      </c>
      <c r="L2242" t="e">
        <f>IFERROR(INDEX(Teams!A:E,MATCH(Schedule!F2242,Teams!E:E,0),1),INDEX(Teams!G:K,MATCH(Schedule!F2242,Teams!K:K,0),1))</f>
        <v>#N/A</v>
      </c>
      <c r="M2242" t="e">
        <f>IFERROR(INDEX(Teams!A:E,MATCH(Schedule!H2242,Teams!E:E,0),1),INDEX(Teams!G:K,MATCH(Schedule!H2242,Teams!K:K,0),1))</f>
        <v>#N/A</v>
      </c>
    </row>
    <row r="2243" spans="1:13">
      <c r="A2243">
        <v>2242</v>
      </c>
      <c r="B2243" t="e">
        <f t="shared" ref="B2243:B2306" si="70">TEXT(C2243,"yyyymmdd")&amp;"_"&amp;L2243&amp;"@"&amp;M2243</f>
        <v>#N/A</v>
      </c>
      <c r="C2243" s="38">
        <v>36423</v>
      </c>
      <c r="D2243" t="s">
        <v>115</v>
      </c>
      <c r="E2243" t="s">
        <v>2189</v>
      </c>
      <c r="J2243" t="str">
        <f t="shared" ref="J2243:J2306" si="71">IF(I2243&gt;G2243,"W",IF(I2243=G2243,"","L"))</f>
        <v/>
      </c>
      <c r="L2243" t="e">
        <f>IFERROR(INDEX(Teams!A:E,MATCH(Schedule!F2243,Teams!E:E,0),1),INDEX(Teams!G:K,MATCH(Schedule!F2243,Teams!K:K,0),1))</f>
        <v>#N/A</v>
      </c>
      <c r="M2243" t="e">
        <f>IFERROR(INDEX(Teams!A:E,MATCH(Schedule!H2243,Teams!E:E,0),1),INDEX(Teams!G:K,MATCH(Schedule!H2243,Teams!K:K,0),1))</f>
        <v>#N/A</v>
      </c>
    </row>
    <row r="2244" spans="1:13">
      <c r="A2244">
        <v>2243</v>
      </c>
      <c r="B2244" t="e">
        <f t="shared" si="70"/>
        <v>#N/A</v>
      </c>
      <c r="C2244" s="38">
        <v>36423</v>
      </c>
      <c r="D2244" t="s">
        <v>0</v>
      </c>
      <c r="E2244" t="s">
        <v>2190</v>
      </c>
      <c r="J2244" t="str">
        <f t="shared" si="71"/>
        <v/>
      </c>
      <c r="L2244" t="e">
        <f>IFERROR(INDEX(Teams!A:E,MATCH(Schedule!F2244,Teams!E:E,0),1),INDEX(Teams!G:K,MATCH(Schedule!F2244,Teams!K:K,0),1))</f>
        <v>#N/A</v>
      </c>
      <c r="M2244" t="e">
        <f>IFERROR(INDEX(Teams!A:E,MATCH(Schedule!H2244,Teams!E:E,0),1),INDEX(Teams!G:K,MATCH(Schedule!H2244,Teams!K:K,0),1))</f>
        <v>#N/A</v>
      </c>
    </row>
    <row r="2245" spans="1:13">
      <c r="A2245">
        <v>2244</v>
      </c>
      <c r="B2245" t="e">
        <f t="shared" si="70"/>
        <v>#N/A</v>
      </c>
      <c r="C2245" s="38">
        <v>36423</v>
      </c>
      <c r="D2245" t="s">
        <v>170</v>
      </c>
      <c r="E2245" t="s">
        <v>2191</v>
      </c>
      <c r="J2245" t="str">
        <f t="shared" si="71"/>
        <v/>
      </c>
      <c r="L2245" t="e">
        <f>IFERROR(INDEX(Teams!A:E,MATCH(Schedule!F2245,Teams!E:E,0),1),INDEX(Teams!G:K,MATCH(Schedule!F2245,Teams!K:K,0),1))</f>
        <v>#N/A</v>
      </c>
      <c r="M2245" t="e">
        <f>IFERROR(INDEX(Teams!A:E,MATCH(Schedule!H2245,Teams!E:E,0),1),INDEX(Teams!G:K,MATCH(Schedule!H2245,Teams!K:K,0),1))</f>
        <v>#N/A</v>
      </c>
    </row>
    <row r="2246" spans="1:13">
      <c r="A2246">
        <v>2245</v>
      </c>
      <c r="B2246" t="e">
        <f t="shared" si="70"/>
        <v>#N/A</v>
      </c>
      <c r="C2246" s="38">
        <v>36423</v>
      </c>
      <c r="D2246" t="s">
        <v>128</v>
      </c>
      <c r="E2246" t="s">
        <v>2192</v>
      </c>
      <c r="J2246" t="str">
        <f t="shared" si="71"/>
        <v/>
      </c>
      <c r="L2246" t="e">
        <f>IFERROR(INDEX(Teams!A:E,MATCH(Schedule!F2246,Teams!E:E,0),1),INDEX(Teams!G:K,MATCH(Schedule!F2246,Teams!K:K,0),1))</f>
        <v>#N/A</v>
      </c>
      <c r="M2246" t="e">
        <f>IFERROR(INDEX(Teams!A:E,MATCH(Schedule!H2246,Teams!E:E,0),1),INDEX(Teams!G:K,MATCH(Schedule!H2246,Teams!K:K,0),1))</f>
        <v>#N/A</v>
      </c>
    </row>
    <row r="2247" spans="1:13">
      <c r="A2247">
        <v>2246</v>
      </c>
      <c r="B2247" t="e">
        <f t="shared" si="70"/>
        <v>#N/A</v>
      </c>
      <c r="C2247" s="38">
        <v>36423</v>
      </c>
      <c r="D2247" t="s">
        <v>12</v>
      </c>
      <c r="E2247" t="s">
        <v>2193</v>
      </c>
      <c r="J2247" t="str">
        <f t="shared" si="71"/>
        <v/>
      </c>
      <c r="L2247" t="e">
        <f>IFERROR(INDEX(Teams!A:E,MATCH(Schedule!F2247,Teams!E:E,0),1),INDEX(Teams!G:K,MATCH(Schedule!F2247,Teams!K:K,0),1))</f>
        <v>#N/A</v>
      </c>
      <c r="M2247" t="e">
        <f>IFERROR(INDEX(Teams!A:E,MATCH(Schedule!H2247,Teams!E:E,0),1),INDEX(Teams!G:K,MATCH(Schedule!H2247,Teams!K:K,0),1))</f>
        <v>#N/A</v>
      </c>
    </row>
    <row r="2248" spans="1:13">
      <c r="A2248">
        <v>2247</v>
      </c>
      <c r="B2248" t="e">
        <f t="shared" si="70"/>
        <v>#N/A</v>
      </c>
      <c r="C2248" s="38">
        <v>36423</v>
      </c>
      <c r="D2248" t="s">
        <v>16</v>
      </c>
      <c r="E2248" t="s">
        <v>2194</v>
      </c>
      <c r="J2248" t="str">
        <f t="shared" si="71"/>
        <v/>
      </c>
      <c r="L2248" t="e">
        <f>IFERROR(INDEX(Teams!A:E,MATCH(Schedule!F2248,Teams!E:E,0),1),INDEX(Teams!G:K,MATCH(Schedule!F2248,Teams!K:K,0),1))</f>
        <v>#N/A</v>
      </c>
      <c r="M2248" t="e">
        <f>IFERROR(INDEX(Teams!A:E,MATCH(Schedule!H2248,Teams!E:E,0),1),INDEX(Teams!G:K,MATCH(Schedule!H2248,Teams!K:K,0),1))</f>
        <v>#N/A</v>
      </c>
    </row>
    <row r="2249" spans="1:13">
      <c r="A2249">
        <v>2248</v>
      </c>
      <c r="B2249" t="e">
        <f t="shared" si="70"/>
        <v>#N/A</v>
      </c>
      <c r="C2249" s="38">
        <v>36423</v>
      </c>
      <c r="D2249" t="s">
        <v>122</v>
      </c>
      <c r="E2249" t="s">
        <v>2195</v>
      </c>
      <c r="J2249" t="str">
        <f t="shared" si="71"/>
        <v/>
      </c>
      <c r="L2249" t="e">
        <f>IFERROR(INDEX(Teams!A:E,MATCH(Schedule!F2249,Teams!E:E,0),1),INDEX(Teams!G:K,MATCH(Schedule!F2249,Teams!K:K,0),1))</f>
        <v>#N/A</v>
      </c>
      <c r="M2249" t="e">
        <f>IFERROR(INDEX(Teams!A:E,MATCH(Schedule!H2249,Teams!E:E,0),1),INDEX(Teams!G:K,MATCH(Schedule!H2249,Teams!K:K,0),1))</f>
        <v>#N/A</v>
      </c>
    </row>
    <row r="2250" spans="1:13">
      <c r="A2250">
        <v>2249</v>
      </c>
      <c r="B2250" t="e">
        <f t="shared" si="70"/>
        <v>#N/A</v>
      </c>
      <c r="C2250" s="38">
        <v>36424</v>
      </c>
      <c r="D2250" t="s">
        <v>6</v>
      </c>
      <c r="E2250" t="s">
        <v>2196</v>
      </c>
      <c r="J2250" t="str">
        <f t="shared" si="71"/>
        <v/>
      </c>
      <c r="L2250" t="e">
        <f>IFERROR(INDEX(Teams!A:E,MATCH(Schedule!F2250,Teams!E:E,0),1),INDEX(Teams!G:K,MATCH(Schedule!F2250,Teams!K:K,0),1))</f>
        <v>#N/A</v>
      </c>
      <c r="M2250" t="e">
        <f>IFERROR(INDEX(Teams!A:E,MATCH(Schedule!H2250,Teams!E:E,0),1),INDEX(Teams!G:K,MATCH(Schedule!H2250,Teams!K:K,0),1))</f>
        <v>#N/A</v>
      </c>
    </row>
    <row r="2251" spans="1:13">
      <c r="A2251">
        <v>2250</v>
      </c>
      <c r="B2251" t="e">
        <f t="shared" si="70"/>
        <v>#N/A</v>
      </c>
      <c r="C2251" s="38">
        <v>36424</v>
      </c>
      <c r="D2251" t="s">
        <v>65</v>
      </c>
      <c r="E2251" t="s">
        <v>2197</v>
      </c>
      <c r="J2251" t="str">
        <f t="shared" si="71"/>
        <v/>
      </c>
      <c r="L2251" t="e">
        <f>IFERROR(INDEX(Teams!A:E,MATCH(Schedule!F2251,Teams!E:E,0),1),INDEX(Teams!G:K,MATCH(Schedule!F2251,Teams!K:K,0),1))</f>
        <v>#N/A</v>
      </c>
      <c r="M2251" t="e">
        <f>IFERROR(INDEX(Teams!A:E,MATCH(Schedule!H2251,Teams!E:E,0),1),INDEX(Teams!G:K,MATCH(Schedule!H2251,Teams!K:K,0),1))</f>
        <v>#N/A</v>
      </c>
    </row>
    <row r="2252" spans="1:13">
      <c r="A2252">
        <v>2251</v>
      </c>
      <c r="B2252" t="e">
        <f t="shared" si="70"/>
        <v>#N/A</v>
      </c>
      <c r="C2252" s="38">
        <v>36424</v>
      </c>
      <c r="D2252" t="s">
        <v>4</v>
      </c>
      <c r="E2252" t="s">
        <v>2198</v>
      </c>
      <c r="J2252" t="str">
        <f t="shared" si="71"/>
        <v/>
      </c>
      <c r="L2252" t="e">
        <f>IFERROR(INDEX(Teams!A:E,MATCH(Schedule!F2252,Teams!E:E,0),1),INDEX(Teams!G:K,MATCH(Schedule!F2252,Teams!K:K,0),1))</f>
        <v>#N/A</v>
      </c>
      <c r="M2252" t="e">
        <f>IFERROR(INDEX(Teams!A:E,MATCH(Schedule!H2252,Teams!E:E,0),1),INDEX(Teams!G:K,MATCH(Schedule!H2252,Teams!K:K,0),1))</f>
        <v>#N/A</v>
      </c>
    </row>
    <row r="2253" spans="1:13">
      <c r="A2253">
        <v>2252</v>
      </c>
      <c r="B2253" t="e">
        <f t="shared" si="70"/>
        <v>#N/A</v>
      </c>
      <c r="C2253" s="38">
        <v>36424</v>
      </c>
      <c r="D2253" t="s">
        <v>8</v>
      </c>
      <c r="E2253" t="s">
        <v>2199</v>
      </c>
      <c r="J2253" t="str">
        <f t="shared" si="71"/>
        <v/>
      </c>
      <c r="L2253" t="e">
        <f>IFERROR(INDEX(Teams!A:E,MATCH(Schedule!F2253,Teams!E:E,0),1),INDEX(Teams!G:K,MATCH(Schedule!F2253,Teams!K:K,0),1))</f>
        <v>#N/A</v>
      </c>
      <c r="M2253" t="e">
        <f>IFERROR(INDEX(Teams!A:E,MATCH(Schedule!H2253,Teams!E:E,0),1),INDEX(Teams!G:K,MATCH(Schedule!H2253,Teams!K:K,0),1))</f>
        <v>#N/A</v>
      </c>
    </row>
    <row r="2254" spans="1:13">
      <c r="A2254">
        <v>2253</v>
      </c>
      <c r="B2254" t="e">
        <f t="shared" si="70"/>
        <v>#N/A</v>
      </c>
      <c r="C2254" s="38">
        <v>36424</v>
      </c>
      <c r="D2254" t="s">
        <v>25</v>
      </c>
      <c r="E2254" t="s">
        <v>2200</v>
      </c>
      <c r="J2254" t="str">
        <f t="shared" si="71"/>
        <v/>
      </c>
      <c r="L2254" t="e">
        <f>IFERROR(INDEX(Teams!A:E,MATCH(Schedule!F2254,Teams!E:E,0),1),INDEX(Teams!G:K,MATCH(Schedule!F2254,Teams!K:K,0),1))</f>
        <v>#N/A</v>
      </c>
      <c r="M2254" t="e">
        <f>IFERROR(INDEX(Teams!A:E,MATCH(Schedule!H2254,Teams!E:E,0),1),INDEX(Teams!G:K,MATCH(Schedule!H2254,Teams!K:K,0),1))</f>
        <v>#N/A</v>
      </c>
    </row>
    <row r="2255" spans="1:13">
      <c r="A2255">
        <v>2254</v>
      </c>
      <c r="B2255" t="e">
        <f t="shared" si="70"/>
        <v>#N/A</v>
      </c>
      <c r="C2255" s="38">
        <v>36424</v>
      </c>
      <c r="D2255" t="s">
        <v>115</v>
      </c>
      <c r="E2255" t="s">
        <v>2201</v>
      </c>
      <c r="J2255" t="str">
        <f t="shared" si="71"/>
        <v/>
      </c>
      <c r="L2255" t="e">
        <f>IFERROR(INDEX(Teams!A:E,MATCH(Schedule!F2255,Teams!E:E,0),1),INDEX(Teams!G:K,MATCH(Schedule!F2255,Teams!K:K,0),1))</f>
        <v>#N/A</v>
      </c>
      <c r="M2255" t="e">
        <f>IFERROR(INDEX(Teams!A:E,MATCH(Schedule!H2255,Teams!E:E,0),1),INDEX(Teams!G:K,MATCH(Schedule!H2255,Teams!K:K,0),1))</f>
        <v>#N/A</v>
      </c>
    </row>
    <row r="2256" spans="1:13">
      <c r="A2256">
        <v>2255</v>
      </c>
      <c r="B2256" t="e">
        <f t="shared" si="70"/>
        <v>#N/A</v>
      </c>
      <c r="C2256" s="38">
        <v>36424</v>
      </c>
      <c r="D2256" t="s">
        <v>130</v>
      </c>
      <c r="E2256" t="s">
        <v>2202</v>
      </c>
      <c r="J2256" t="str">
        <f t="shared" si="71"/>
        <v/>
      </c>
      <c r="L2256" t="e">
        <f>IFERROR(INDEX(Teams!A:E,MATCH(Schedule!F2256,Teams!E:E,0),1),INDEX(Teams!G:K,MATCH(Schedule!F2256,Teams!K:K,0),1))</f>
        <v>#N/A</v>
      </c>
      <c r="M2256" t="e">
        <f>IFERROR(INDEX(Teams!A:E,MATCH(Schedule!H2256,Teams!E:E,0),1),INDEX(Teams!G:K,MATCH(Schedule!H2256,Teams!K:K,0),1))</f>
        <v>#N/A</v>
      </c>
    </row>
    <row r="2257" spans="1:13">
      <c r="A2257">
        <v>2256</v>
      </c>
      <c r="B2257" t="e">
        <f t="shared" si="70"/>
        <v>#N/A</v>
      </c>
      <c r="C2257" s="38">
        <v>36424</v>
      </c>
      <c r="D2257" t="s">
        <v>0</v>
      </c>
      <c r="E2257" t="s">
        <v>2203</v>
      </c>
      <c r="J2257" t="str">
        <f t="shared" si="71"/>
        <v/>
      </c>
      <c r="L2257" t="e">
        <f>IFERROR(INDEX(Teams!A:E,MATCH(Schedule!F2257,Teams!E:E,0),1),INDEX(Teams!G:K,MATCH(Schedule!F2257,Teams!K:K,0),1))</f>
        <v>#N/A</v>
      </c>
      <c r="M2257" t="e">
        <f>IFERROR(INDEX(Teams!A:E,MATCH(Schedule!H2257,Teams!E:E,0),1),INDEX(Teams!G:K,MATCH(Schedule!H2257,Teams!K:K,0),1))</f>
        <v>#N/A</v>
      </c>
    </row>
    <row r="2258" spans="1:13">
      <c r="A2258">
        <v>2257</v>
      </c>
      <c r="B2258" t="e">
        <f t="shared" si="70"/>
        <v>#N/A</v>
      </c>
      <c r="C2258" s="38">
        <v>36424</v>
      </c>
      <c r="D2258" t="s">
        <v>170</v>
      </c>
      <c r="E2258" t="s">
        <v>2204</v>
      </c>
      <c r="J2258" t="str">
        <f t="shared" si="71"/>
        <v/>
      </c>
      <c r="L2258" t="e">
        <f>IFERROR(INDEX(Teams!A:E,MATCH(Schedule!F2258,Teams!E:E,0),1),INDEX(Teams!G:K,MATCH(Schedule!F2258,Teams!K:K,0),1))</f>
        <v>#N/A</v>
      </c>
      <c r="M2258" t="e">
        <f>IFERROR(INDEX(Teams!A:E,MATCH(Schedule!H2258,Teams!E:E,0),1),INDEX(Teams!G:K,MATCH(Schedule!H2258,Teams!K:K,0),1))</f>
        <v>#N/A</v>
      </c>
    </row>
    <row r="2259" spans="1:13">
      <c r="A2259">
        <v>2258</v>
      </c>
      <c r="B2259" t="e">
        <f t="shared" si="70"/>
        <v>#N/A</v>
      </c>
      <c r="C2259" s="38">
        <v>36424</v>
      </c>
      <c r="D2259" t="s">
        <v>128</v>
      </c>
      <c r="E2259" t="s">
        <v>2205</v>
      </c>
      <c r="J2259" t="str">
        <f t="shared" si="71"/>
        <v/>
      </c>
      <c r="L2259" t="e">
        <f>IFERROR(INDEX(Teams!A:E,MATCH(Schedule!F2259,Teams!E:E,0),1),INDEX(Teams!G:K,MATCH(Schedule!F2259,Teams!K:K,0),1))</f>
        <v>#N/A</v>
      </c>
      <c r="M2259" t="e">
        <f>IFERROR(INDEX(Teams!A:E,MATCH(Schedule!H2259,Teams!E:E,0),1),INDEX(Teams!G:K,MATCH(Schedule!H2259,Teams!K:K,0),1))</f>
        <v>#N/A</v>
      </c>
    </row>
    <row r="2260" spans="1:13">
      <c r="A2260">
        <v>2259</v>
      </c>
      <c r="B2260" t="e">
        <f t="shared" si="70"/>
        <v>#N/A</v>
      </c>
      <c r="C2260" s="38">
        <v>36424</v>
      </c>
      <c r="D2260" t="s">
        <v>12</v>
      </c>
      <c r="E2260" t="s">
        <v>2206</v>
      </c>
      <c r="J2260" t="str">
        <f t="shared" si="71"/>
        <v/>
      </c>
      <c r="L2260" t="e">
        <f>IFERROR(INDEX(Teams!A:E,MATCH(Schedule!F2260,Teams!E:E,0),1),INDEX(Teams!G:K,MATCH(Schedule!F2260,Teams!K:K,0),1))</f>
        <v>#N/A</v>
      </c>
      <c r="M2260" t="e">
        <f>IFERROR(INDEX(Teams!A:E,MATCH(Schedule!H2260,Teams!E:E,0),1),INDEX(Teams!G:K,MATCH(Schedule!H2260,Teams!K:K,0),1))</f>
        <v>#N/A</v>
      </c>
    </row>
    <row r="2261" spans="1:13">
      <c r="A2261">
        <v>2260</v>
      </c>
      <c r="B2261" t="e">
        <f t="shared" si="70"/>
        <v>#N/A</v>
      </c>
      <c r="C2261" s="38">
        <v>36424</v>
      </c>
      <c r="D2261" t="s">
        <v>22</v>
      </c>
      <c r="E2261" t="s">
        <v>2207</v>
      </c>
      <c r="J2261" t="str">
        <f t="shared" si="71"/>
        <v/>
      </c>
      <c r="L2261" t="e">
        <f>IFERROR(INDEX(Teams!A:E,MATCH(Schedule!F2261,Teams!E:E,0),1),INDEX(Teams!G:K,MATCH(Schedule!F2261,Teams!K:K,0),1))</f>
        <v>#N/A</v>
      </c>
      <c r="M2261" t="e">
        <f>IFERROR(INDEX(Teams!A:E,MATCH(Schedule!H2261,Teams!E:E,0),1),INDEX(Teams!G:K,MATCH(Schedule!H2261,Teams!K:K,0),1))</f>
        <v>#N/A</v>
      </c>
    </row>
    <row r="2262" spans="1:13">
      <c r="A2262">
        <v>2261</v>
      </c>
      <c r="B2262" t="e">
        <f t="shared" si="70"/>
        <v>#N/A</v>
      </c>
      <c r="C2262" s="38">
        <v>36424</v>
      </c>
      <c r="D2262" t="s">
        <v>16</v>
      </c>
      <c r="E2262" t="s">
        <v>2208</v>
      </c>
      <c r="J2262" t="str">
        <f t="shared" si="71"/>
        <v/>
      </c>
      <c r="L2262" t="e">
        <f>IFERROR(INDEX(Teams!A:E,MATCH(Schedule!F2262,Teams!E:E,0),1),INDEX(Teams!G:K,MATCH(Schedule!F2262,Teams!K:K,0),1))</f>
        <v>#N/A</v>
      </c>
      <c r="M2262" t="e">
        <f>IFERROR(INDEX(Teams!A:E,MATCH(Schedule!H2262,Teams!E:E,0),1),INDEX(Teams!G:K,MATCH(Schedule!H2262,Teams!K:K,0),1))</f>
        <v>#N/A</v>
      </c>
    </row>
    <row r="2263" spans="1:13">
      <c r="A2263">
        <v>2262</v>
      </c>
      <c r="B2263" t="e">
        <f t="shared" si="70"/>
        <v>#N/A</v>
      </c>
      <c r="C2263" s="38">
        <v>36424</v>
      </c>
      <c r="D2263" t="s">
        <v>122</v>
      </c>
      <c r="E2263" t="s">
        <v>2195</v>
      </c>
      <c r="J2263" t="str">
        <f t="shared" si="71"/>
        <v/>
      </c>
      <c r="L2263" t="e">
        <f>IFERROR(INDEX(Teams!A:E,MATCH(Schedule!F2263,Teams!E:E,0),1),INDEX(Teams!G:K,MATCH(Schedule!F2263,Teams!K:K,0),1))</f>
        <v>#N/A</v>
      </c>
      <c r="M2263" t="e">
        <f>IFERROR(INDEX(Teams!A:E,MATCH(Schedule!H2263,Teams!E:E,0),1),INDEX(Teams!G:K,MATCH(Schedule!H2263,Teams!K:K,0),1))</f>
        <v>#N/A</v>
      </c>
    </row>
    <row r="2264" spans="1:13">
      <c r="A2264">
        <v>2263</v>
      </c>
      <c r="B2264" t="e">
        <f t="shared" si="70"/>
        <v>#N/A</v>
      </c>
      <c r="C2264" s="38">
        <v>36424</v>
      </c>
      <c r="D2264" t="s">
        <v>20</v>
      </c>
      <c r="E2264" t="s">
        <v>2209</v>
      </c>
      <c r="J2264" t="str">
        <f t="shared" si="71"/>
        <v/>
      </c>
      <c r="L2264" t="e">
        <f>IFERROR(INDEX(Teams!A:E,MATCH(Schedule!F2264,Teams!E:E,0),1),INDEX(Teams!G:K,MATCH(Schedule!F2264,Teams!K:K,0),1))</f>
        <v>#N/A</v>
      </c>
      <c r="M2264" t="e">
        <f>IFERROR(INDEX(Teams!A:E,MATCH(Schedule!H2264,Teams!E:E,0),1),INDEX(Teams!G:K,MATCH(Schedule!H2264,Teams!K:K,0),1))</f>
        <v>#N/A</v>
      </c>
    </row>
    <row r="2265" spans="1:13">
      <c r="A2265">
        <v>2264</v>
      </c>
      <c r="B2265" t="e">
        <f t="shared" si="70"/>
        <v>#N/A</v>
      </c>
      <c r="C2265" s="38">
        <v>36424</v>
      </c>
      <c r="D2265" t="s">
        <v>20</v>
      </c>
      <c r="E2265" t="s">
        <v>2210</v>
      </c>
      <c r="J2265" t="str">
        <f t="shared" si="71"/>
        <v/>
      </c>
      <c r="L2265" t="e">
        <f>IFERROR(INDEX(Teams!A:E,MATCH(Schedule!F2265,Teams!E:E,0),1),INDEX(Teams!G:K,MATCH(Schedule!F2265,Teams!K:K,0),1))</f>
        <v>#N/A</v>
      </c>
      <c r="M2265" t="e">
        <f>IFERROR(INDEX(Teams!A:E,MATCH(Schedule!H2265,Teams!E:E,0),1),INDEX(Teams!G:K,MATCH(Schedule!H2265,Teams!K:K,0),1))</f>
        <v>#N/A</v>
      </c>
    </row>
    <row r="2266" spans="1:13">
      <c r="A2266">
        <v>2265</v>
      </c>
      <c r="B2266" t="e">
        <f t="shared" si="70"/>
        <v>#N/A</v>
      </c>
      <c r="C2266" s="38">
        <v>36425</v>
      </c>
      <c r="D2266" t="s">
        <v>6</v>
      </c>
      <c r="E2266" t="s">
        <v>2211</v>
      </c>
      <c r="J2266" t="str">
        <f t="shared" si="71"/>
        <v/>
      </c>
      <c r="L2266" t="e">
        <f>IFERROR(INDEX(Teams!A:E,MATCH(Schedule!F2266,Teams!E:E,0),1),INDEX(Teams!G:K,MATCH(Schedule!F2266,Teams!K:K,0),1))</f>
        <v>#N/A</v>
      </c>
      <c r="M2266" t="e">
        <f>IFERROR(INDEX(Teams!A:E,MATCH(Schedule!H2266,Teams!E:E,0),1),INDEX(Teams!G:K,MATCH(Schedule!H2266,Teams!K:K,0),1))</f>
        <v>#N/A</v>
      </c>
    </row>
    <row r="2267" spans="1:13">
      <c r="A2267">
        <v>2266</v>
      </c>
      <c r="B2267" t="e">
        <f t="shared" si="70"/>
        <v>#N/A</v>
      </c>
      <c r="C2267" s="38">
        <v>36425</v>
      </c>
      <c r="D2267" t="s">
        <v>65</v>
      </c>
      <c r="E2267" t="s">
        <v>2212</v>
      </c>
      <c r="J2267" t="str">
        <f t="shared" si="71"/>
        <v/>
      </c>
      <c r="L2267" t="e">
        <f>IFERROR(INDEX(Teams!A:E,MATCH(Schedule!F2267,Teams!E:E,0),1),INDEX(Teams!G:K,MATCH(Schedule!F2267,Teams!K:K,0),1))</f>
        <v>#N/A</v>
      </c>
      <c r="M2267" t="e">
        <f>IFERROR(INDEX(Teams!A:E,MATCH(Schedule!H2267,Teams!E:E,0),1),INDEX(Teams!G:K,MATCH(Schedule!H2267,Teams!K:K,0),1))</f>
        <v>#N/A</v>
      </c>
    </row>
    <row r="2268" spans="1:13">
      <c r="A2268">
        <v>2267</v>
      </c>
      <c r="B2268" t="e">
        <f t="shared" si="70"/>
        <v>#N/A</v>
      </c>
      <c r="C2268" s="38">
        <v>36425</v>
      </c>
      <c r="D2268" t="s">
        <v>4</v>
      </c>
      <c r="E2268" t="s">
        <v>2213</v>
      </c>
      <c r="J2268" t="str">
        <f t="shared" si="71"/>
        <v/>
      </c>
      <c r="L2268" t="e">
        <f>IFERROR(INDEX(Teams!A:E,MATCH(Schedule!F2268,Teams!E:E,0),1),INDEX(Teams!G:K,MATCH(Schedule!F2268,Teams!K:K,0),1))</f>
        <v>#N/A</v>
      </c>
      <c r="M2268" t="e">
        <f>IFERROR(INDEX(Teams!A:E,MATCH(Schedule!H2268,Teams!E:E,0),1),INDEX(Teams!G:K,MATCH(Schedule!H2268,Teams!K:K,0),1))</f>
        <v>#N/A</v>
      </c>
    </row>
    <row r="2269" spans="1:13">
      <c r="A2269">
        <v>2268</v>
      </c>
      <c r="B2269" t="e">
        <f t="shared" si="70"/>
        <v>#N/A</v>
      </c>
      <c r="C2269" s="38">
        <v>36425</v>
      </c>
      <c r="D2269" t="s">
        <v>8</v>
      </c>
      <c r="E2269" t="s">
        <v>2214</v>
      </c>
      <c r="J2269" t="str">
        <f t="shared" si="71"/>
        <v/>
      </c>
      <c r="L2269" t="e">
        <f>IFERROR(INDEX(Teams!A:E,MATCH(Schedule!F2269,Teams!E:E,0),1),INDEX(Teams!G:K,MATCH(Schedule!F2269,Teams!K:K,0),1))</f>
        <v>#N/A</v>
      </c>
      <c r="M2269" t="e">
        <f>IFERROR(INDEX(Teams!A:E,MATCH(Schedule!H2269,Teams!E:E,0),1),INDEX(Teams!G:K,MATCH(Schedule!H2269,Teams!K:K,0),1))</f>
        <v>#N/A</v>
      </c>
    </row>
    <row r="2270" spans="1:13">
      <c r="A2270">
        <v>2269</v>
      </c>
      <c r="B2270" t="e">
        <f t="shared" si="70"/>
        <v>#N/A</v>
      </c>
      <c r="C2270" s="38">
        <v>36425</v>
      </c>
      <c r="D2270" t="s">
        <v>25</v>
      </c>
      <c r="E2270" t="s">
        <v>2215</v>
      </c>
      <c r="J2270" t="str">
        <f t="shared" si="71"/>
        <v/>
      </c>
      <c r="L2270" t="e">
        <f>IFERROR(INDEX(Teams!A:E,MATCH(Schedule!F2270,Teams!E:E,0),1),INDEX(Teams!G:K,MATCH(Schedule!F2270,Teams!K:K,0),1))</f>
        <v>#N/A</v>
      </c>
      <c r="M2270" t="e">
        <f>IFERROR(INDEX(Teams!A:E,MATCH(Schedule!H2270,Teams!E:E,0),1),INDEX(Teams!G:K,MATCH(Schedule!H2270,Teams!K:K,0),1))</f>
        <v>#N/A</v>
      </c>
    </row>
    <row r="2271" spans="1:13">
      <c r="A2271">
        <v>2270</v>
      </c>
      <c r="B2271" t="e">
        <f t="shared" si="70"/>
        <v>#N/A</v>
      </c>
      <c r="C2271" s="38">
        <v>36425</v>
      </c>
      <c r="D2271" t="s">
        <v>115</v>
      </c>
      <c r="E2271" t="s">
        <v>2216</v>
      </c>
      <c r="J2271" t="str">
        <f t="shared" si="71"/>
        <v/>
      </c>
      <c r="L2271" t="e">
        <f>IFERROR(INDEX(Teams!A:E,MATCH(Schedule!F2271,Teams!E:E,0),1),INDEX(Teams!G:K,MATCH(Schedule!F2271,Teams!K:K,0),1))</f>
        <v>#N/A</v>
      </c>
      <c r="M2271" t="e">
        <f>IFERROR(INDEX(Teams!A:E,MATCH(Schedule!H2271,Teams!E:E,0),1),INDEX(Teams!G:K,MATCH(Schedule!H2271,Teams!K:K,0),1))</f>
        <v>#N/A</v>
      </c>
    </row>
    <row r="2272" spans="1:13">
      <c r="A2272">
        <v>2271</v>
      </c>
      <c r="B2272" t="e">
        <f t="shared" si="70"/>
        <v>#N/A</v>
      </c>
      <c r="C2272" s="38">
        <v>36425</v>
      </c>
      <c r="D2272" t="s">
        <v>130</v>
      </c>
      <c r="E2272" t="s">
        <v>2217</v>
      </c>
      <c r="J2272" t="str">
        <f t="shared" si="71"/>
        <v/>
      </c>
      <c r="L2272" t="e">
        <f>IFERROR(INDEX(Teams!A:E,MATCH(Schedule!F2272,Teams!E:E,0),1),INDEX(Teams!G:K,MATCH(Schedule!F2272,Teams!K:K,0),1))</f>
        <v>#N/A</v>
      </c>
      <c r="M2272" t="e">
        <f>IFERROR(INDEX(Teams!A:E,MATCH(Schedule!H2272,Teams!E:E,0),1),INDEX(Teams!G:K,MATCH(Schedule!H2272,Teams!K:K,0),1))</f>
        <v>#N/A</v>
      </c>
    </row>
    <row r="2273" spans="1:13">
      <c r="A2273">
        <v>2272</v>
      </c>
      <c r="B2273" t="e">
        <f t="shared" si="70"/>
        <v>#N/A</v>
      </c>
      <c r="C2273" s="38">
        <v>36425</v>
      </c>
      <c r="D2273" t="s">
        <v>0</v>
      </c>
      <c r="E2273" t="s">
        <v>2218</v>
      </c>
      <c r="J2273" t="str">
        <f t="shared" si="71"/>
        <v/>
      </c>
      <c r="L2273" t="e">
        <f>IFERROR(INDEX(Teams!A:E,MATCH(Schedule!F2273,Teams!E:E,0),1),INDEX(Teams!G:K,MATCH(Schedule!F2273,Teams!K:K,0),1))</f>
        <v>#N/A</v>
      </c>
      <c r="M2273" t="e">
        <f>IFERROR(INDEX(Teams!A:E,MATCH(Schedule!H2273,Teams!E:E,0),1),INDEX(Teams!G:K,MATCH(Schedule!H2273,Teams!K:K,0),1))</f>
        <v>#N/A</v>
      </c>
    </row>
    <row r="2274" spans="1:13">
      <c r="A2274">
        <v>2273</v>
      </c>
      <c r="B2274" t="e">
        <f t="shared" si="70"/>
        <v>#N/A</v>
      </c>
      <c r="C2274" s="38">
        <v>36425</v>
      </c>
      <c r="D2274" t="s">
        <v>170</v>
      </c>
      <c r="E2274" t="s">
        <v>2219</v>
      </c>
      <c r="J2274" t="str">
        <f t="shared" si="71"/>
        <v/>
      </c>
      <c r="L2274" t="e">
        <f>IFERROR(INDEX(Teams!A:E,MATCH(Schedule!F2274,Teams!E:E,0),1),INDEX(Teams!G:K,MATCH(Schedule!F2274,Teams!K:K,0),1))</f>
        <v>#N/A</v>
      </c>
      <c r="M2274" t="e">
        <f>IFERROR(INDEX(Teams!A:E,MATCH(Schedule!H2274,Teams!E:E,0),1),INDEX(Teams!G:K,MATCH(Schedule!H2274,Teams!K:K,0),1))</f>
        <v>#N/A</v>
      </c>
    </row>
    <row r="2275" spans="1:13">
      <c r="A2275">
        <v>2274</v>
      </c>
      <c r="B2275" t="e">
        <f t="shared" si="70"/>
        <v>#N/A</v>
      </c>
      <c r="C2275" s="38">
        <v>36425</v>
      </c>
      <c r="D2275" t="s">
        <v>128</v>
      </c>
      <c r="E2275" t="s">
        <v>2220</v>
      </c>
      <c r="J2275" t="str">
        <f t="shared" si="71"/>
        <v/>
      </c>
      <c r="L2275" t="e">
        <f>IFERROR(INDEX(Teams!A:E,MATCH(Schedule!F2275,Teams!E:E,0),1),INDEX(Teams!G:K,MATCH(Schedule!F2275,Teams!K:K,0),1))</f>
        <v>#N/A</v>
      </c>
      <c r="M2275" t="e">
        <f>IFERROR(INDEX(Teams!A:E,MATCH(Schedule!H2275,Teams!E:E,0),1),INDEX(Teams!G:K,MATCH(Schedule!H2275,Teams!K:K,0),1))</f>
        <v>#N/A</v>
      </c>
    </row>
    <row r="2276" spans="1:13">
      <c r="A2276">
        <v>2275</v>
      </c>
      <c r="B2276" t="e">
        <f t="shared" si="70"/>
        <v>#N/A</v>
      </c>
      <c r="C2276" s="38">
        <v>36425</v>
      </c>
      <c r="D2276" t="s">
        <v>12</v>
      </c>
      <c r="E2276" t="s">
        <v>2221</v>
      </c>
      <c r="J2276" t="str">
        <f t="shared" si="71"/>
        <v/>
      </c>
      <c r="L2276" t="e">
        <f>IFERROR(INDEX(Teams!A:E,MATCH(Schedule!F2276,Teams!E:E,0),1),INDEX(Teams!G:K,MATCH(Schedule!F2276,Teams!K:K,0),1))</f>
        <v>#N/A</v>
      </c>
      <c r="M2276" t="e">
        <f>IFERROR(INDEX(Teams!A:E,MATCH(Schedule!H2276,Teams!E:E,0),1),INDEX(Teams!G:K,MATCH(Schedule!H2276,Teams!K:K,0),1))</f>
        <v>#N/A</v>
      </c>
    </row>
    <row r="2277" spans="1:13">
      <c r="A2277">
        <v>2276</v>
      </c>
      <c r="B2277" t="e">
        <f t="shared" si="70"/>
        <v>#N/A</v>
      </c>
      <c r="C2277" s="38">
        <v>36425</v>
      </c>
      <c r="D2277" t="s">
        <v>20</v>
      </c>
      <c r="E2277" t="s">
        <v>2222</v>
      </c>
      <c r="J2277" t="str">
        <f t="shared" si="71"/>
        <v/>
      </c>
      <c r="L2277" t="e">
        <f>IFERROR(INDEX(Teams!A:E,MATCH(Schedule!F2277,Teams!E:E,0),1),INDEX(Teams!G:K,MATCH(Schedule!F2277,Teams!K:K,0),1))</f>
        <v>#N/A</v>
      </c>
      <c r="M2277" t="e">
        <f>IFERROR(INDEX(Teams!A:E,MATCH(Schedule!H2277,Teams!E:E,0),1),INDEX(Teams!G:K,MATCH(Schedule!H2277,Teams!K:K,0),1))</f>
        <v>#N/A</v>
      </c>
    </row>
    <row r="2278" spans="1:13">
      <c r="A2278">
        <v>2277</v>
      </c>
      <c r="B2278" t="e">
        <f t="shared" si="70"/>
        <v>#N/A</v>
      </c>
      <c r="C2278" s="38">
        <v>36425</v>
      </c>
      <c r="D2278" t="s">
        <v>22</v>
      </c>
      <c r="E2278" t="s">
        <v>2223</v>
      </c>
      <c r="J2278" t="str">
        <f t="shared" si="71"/>
        <v/>
      </c>
      <c r="L2278" t="e">
        <f>IFERROR(INDEX(Teams!A:E,MATCH(Schedule!F2278,Teams!E:E,0),1),INDEX(Teams!G:K,MATCH(Schedule!F2278,Teams!K:K,0),1))</f>
        <v>#N/A</v>
      </c>
      <c r="M2278" t="e">
        <f>IFERROR(INDEX(Teams!A:E,MATCH(Schedule!H2278,Teams!E:E,0),1),INDEX(Teams!G:K,MATCH(Schedule!H2278,Teams!K:K,0),1))</f>
        <v>#N/A</v>
      </c>
    </row>
    <row r="2279" spans="1:13">
      <c r="A2279">
        <v>2278</v>
      </c>
      <c r="B2279" t="e">
        <f t="shared" si="70"/>
        <v>#N/A</v>
      </c>
      <c r="C2279" s="38">
        <v>36425</v>
      </c>
      <c r="D2279" t="s">
        <v>16</v>
      </c>
      <c r="E2279" t="s">
        <v>2224</v>
      </c>
      <c r="J2279" t="str">
        <f t="shared" si="71"/>
        <v/>
      </c>
      <c r="L2279" t="e">
        <f>IFERROR(INDEX(Teams!A:E,MATCH(Schedule!F2279,Teams!E:E,0),1),INDEX(Teams!G:K,MATCH(Schedule!F2279,Teams!K:K,0),1))</f>
        <v>#N/A</v>
      </c>
      <c r="M2279" t="e">
        <f>IFERROR(INDEX(Teams!A:E,MATCH(Schedule!H2279,Teams!E:E,0),1),INDEX(Teams!G:K,MATCH(Schedule!H2279,Teams!K:K,0),1))</f>
        <v>#N/A</v>
      </c>
    </row>
    <row r="2280" spans="1:13">
      <c r="A2280">
        <v>2279</v>
      </c>
      <c r="B2280" t="e">
        <f t="shared" si="70"/>
        <v>#N/A</v>
      </c>
      <c r="C2280" s="38">
        <v>36425</v>
      </c>
      <c r="D2280" t="s">
        <v>122</v>
      </c>
      <c r="E2280" t="s">
        <v>2225</v>
      </c>
      <c r="J2280" t="str">
        <f t="shared" si="71"/>
        <v/>
      </c>
      <c r="L2280" t="e">
        <f>IFERROR(INDEX(Teams!A:E,MATCH(Schedule!F2280,Teams!E:E,0),1),INDEX(Teams!G:K,MATCH(Schedule!F2280,Teams!K:K,0),1))</f>
        <v>#N/A</v>
      </c>
      <c r="M2280" t="e">
        <f>IFERROR(INDEX(Teams!A:E,MATCH(Schedule!H2280,Teams!E:E,0),1),INDEX(Teams!G:K,MATCH(Schedule!H2280,Teams!K:K,0),1))</f>
        <v>#N/A</v>
      </c>
    </row>
    <row r="2281" spans="1:13">
      <c r="A2281">
        <v>2280</v>
      </c>
      <c r="B2281" t="e">
        <f t="shared" si="70"/>
        <v>#N/A</v>
      </c>
      <c r="C2281" s="38">
        <v>36426</v>
      </c>
      <c r="D2281" t="s">
        <v>65</v>
      </c>
      <c r="E2281" t="s">
        <v>2226</v>
      </c>
      <c r="J2281" t="str">
        <f t="shared" si="71"/>
        <v/>
      </c>
      <c r="L2281" t="e">
        <f>IFERROR(INDEX(Teams!A:E,MATCH(Schedule!F2281,Teams!E:E,0),1),INDEX(Teams!G:K,MATCH(Schedule!F2281,Teams!K:K,0),1))</f>
        <v>#N/A</v>
      </c>
      <c r="M2281" t="e">
        <f>IFERROR(INDEX(Teams!A:E,MATCH(Schedule!H2281,Teams!E:E,0),1),INDEX(Teams!G:K,MATCH(Schedule!H2281,Teams!K:K,0),1))</f>
        <v>#N/A</v>
      </c>
    </row>
    <row r="2282" spans="1:13">
      <c r="A2282">
        <v>2281</v>
      </c>
      <c r="B2282" t="e">
        <f t="shared" si="70"/>
        <v>#N/A</v>
      </c>
      <c r="C2282" s="38">
        <v>36426</v>
      </c>
      <c r="D2282" t="s">
        <v>115</v>
      </c>
      <c r="E2282" t="s">
        <v>2227</v>
      </c>
      <c r="J2282" t="str">
        <f t="shared" si="71"/>
        <v/>
      </c>
      <c r="L2282" t="e">
        <f>IFERROR(INDEX(Teams!A:E,MATCH(Schedule!F2282,Teams!E:E,0),1),INDEX(Teams!G:K,MATCH(Schedule!F2282,Teams!K:K,0),1))</f>
        <v>#N/A</v>
      </c>
      <c r="M2282" t="e">
        <f>IFERROR(INDEX(Teams!A:E,MATCH(Schedule!H2282,Teams!E:E,0),1),INDEX(Teams!G:K,MATCH(Schedule!H2282,Teams!K:K,0),1))</f>
        <v>#N/A</v>
      </c>
    </row>
    <row r="2283" spans="1:13">
      <c r="A2283">
        <v>2282</v>
      </c>
      <c r="B2283" t="e">
        <f t="shared" si="70"/>
        <v>#N/A</v>
      </c>
      <c r="C2283" s="38">
        <v>36426</v>
      </c>
      <c r="D2283" t="s">
        <v>130</v>
      </c>
      <c r="E2283" t="s">
        <v>2228</v>
      </c>
      <c r="J2283" t="str">
        <f t="shared" si="71"/>
        <v/>
      </c>
      <c r="L2283" t="e">
        <f>IFERROR(INDEX(Teams!A:E,MATCH(Schedule!F2283,Teams!E:E,0),1),INDEX(Teams!G:K,MATCH(Schedule!F2283,Teams!K:K,0),1))</f>
        <v>#N/A</v>
      </c>
      <c r="M2283" t="e">
        <f>IFERROR(INDEX(Teams!A:E,MATCH(Schedule!H2283,Teams!E:E,0),1),INDEX(Teams!G:K,MATCH(Schedule!H2283,Teams!K:K,0),1))</f>
        <v>#N/A</v>
      </c>
    </row>
    <row r="2284" spans="1:13">
      <c r="A2284">
        <v>2283</v>
      </c>
      <c r="B2284" t="e">
        <f t="shared" si="70"/>
        <v>#N/A</v>
      </c>
      <c r="C2284" s="38">
        <v>36426</v>
      </c>
      <c r="D2284" t="s">
        <v>170</v>
      </c>
      <c r="E2284" t="s">
        <v>2229</v>
      </c>
      <c r="J2284" t="str">
        <f t="shared" si="71"/>
        <v/>
      </c>
      <c r="L2284" t="e">
        <f>IFERROR(INDEX(Teams!A:E,MATCH(Schedule!F2284,Teams!E:E,0),1),INDEX(Teams!G:K,MATCH(Schedule!F2284,Teams!K:K,0),1))</f>
        <v>#N/A</v>
      </c>
      <c r="M2284" t="e">
        <f>IFERROR(INDEX(Teams!A:E,MATCH(Schedule!H2284,Teams!E:E,0),1),INDEX(Teams!G:K,MATCH(Schedule!H2284,Teams!K:K,0),1))</f>
        <v>#N/A</v>
      </c>
    </row>
    <row r="2285" spans="1:13">
      <c r="A2285">
        <v>2284</v>
      </c>
      <c r="B2285" t="e">
        <f t="shared" si="70"/>
        <v>#N/A</v>
      </c>
      <c r="C2285" s="38">
        <v>36426</v>
      </c>
      <c r="D2285" t="s">
        <v>20</v>
      </c>
      <c r="E2285" t="s">
        <v>2230</v>
      </c>
      <c r="J2285" t="str">
        <f t="shared" si="71"/>
        <v/>
      </c>
      <c r="L2285" t="e">
        <f>IFERROR(INDEX(Teams!A:E,MATCH(Schedule!F2285,Teams!E:E,0),1),INDEX(Teams!G:K,MATCH(Schedule!F2285,Teams!K:K,0),1))</f>
        <v>#N/A</v>
      </c>
      <c r="M2285" t="e">
        <f>IFERROR(INDEX(Teams!A:E,MATCH(Schedule!H2285,Teams!E:E,0),1),INDEX(Teams!G:K,MATCH(Schedule!H2285,Teams!K:K,0),1))</f>
        <v>#N/A</v>
      </c>
    </row>
    <row r="2286" spans="1:13">
      <c r="A2286">
        <v>2285</v>
      </c>
      <c r="B2286" t="e">
        <f t="shared" si="70"/>
        <v>#N/A</v>
      </c>
      <c r="C2286" s="38">
        <v>36426</v>
      </c>
      <c r="D2286" t="s">
        <v>22</v>
      </c>
      <c r="E2286" t="s">
        <v>2231</v>
      </c>
      <c r="J2286" t="str">
        <f t="shared" si="71"/>
        <v/>
      </c>
      <c r="L2286" t="e">
        <f>IFERROR(INDEX(Teams!A:E,MATCH(Schedule!F2286,Teams!E:E,0),1),INDEX(Teams!G:K,MATCH(Schedule!F2286,Teams!K:K,0),1))</f>
        <v>#N/A</v>
      </c>
      <c r="M2286" t="e">
        <f>IFERROR(INDEX(Teams!A:E,MATCH(Schedule!H2286,Teams!E:E,0),1),INDEX(Teams!G:K,MATCH(Schedule!H2286,Teams!K:K,0),1))</f>
        <v>#N/A</v>
      </c>
    </row>
    <row r="2287" spans="1:13">
      <c r="A2287">
        <v>2286</v>
      </c>
      <c r="B2287" t="e">
        <f t="shared" si="70"/>
        <v>#N/A</v>
      </c>
      <c r="C2287" s="38">
        <v>36426</v>
      </c>
      <c r="D2287" t="s">
        <v>122</v>
      </c>
      <c r="E2287" t="s">
        <v>2232</v>
      </c>
      <c r="J2287" t="str">
        <f t="shared" si="71"/>
        <v/>
      </c>
      <c r="L2287" t="e">
        <f>IFERROR(INDEX(Teams!A:E,MATCH(Schedule!F2287,Teams!E:E,0),1),INDEX(Teams!G:K,MATCH(Schedule!F2287,Teams!K:K,0),1))</f>
        <v>#N/A</v>
      </c>
      <c r="M2287" t="e">
        <f>IFERROR(INDEX(Teams!A:E,MATCH(Schedule!H2287,Teams!E:E,0),1),INDEX(Teams!G:K,MATCH(Schedule!H2287,Teams!K:K,0),1))</f>
        <v>#N/A</v>
      </c>
    </row>
    <row r="2288" spans="1:13">
      <c r="A2288">
        <v>2287</v>
      </c>
      <c r="B2288" t="e">
        <f t="shared" si="70"/>
        <v>#N/A</v>
      </c>
      <c r="C2288" s="38">
        <v>36426</v>
      </c>
      <c r="D2288" t="s">
        <v>16</v>
      </c>
      <c r="E2288" t="s">
        <v>2233</v>
      </c>
      <c r="J2288" t="str">
        <f t="shared" si="71"/>
        <v/>
      </c>
      <c r="L2288" t="e">
        <f>IFERROR(INDEX(Teams!A:E,MATCH(Schedule!F2288,Teams!E:E,0),1),INDEX(Teams!G:K,MATCH(Schedule!F2288,Teams!K:K,0),1))</f>
        <v>#N/A</v>
      </c>
      <c r="M2288" t="e">
        <f>IFERROR(INDEX(Teams!A:E,MATCH(Schedule!H2288,Teams!E:E,0),1),INDEX(Teams!G:K,MATCH(Schedule!H2288,Teams!K:K,0),1))</f>
        <v>#N/A</v>
      </c>
    </row>
    <row r="2289" spans="1:13">
      <c r="A2289">
        <v>2288</v>
      </c>
      <c r="B2289" t="e">
        <f t="shared" si="70"/>
        <v>#N/A</v>
      </c>
      <c r="C2289" s="38">
        <v>36426</v>
      </c>
      <c r="D2289" t="s">
        <v>10</v>
      </c>
      <c r="E2289" t="s">
        <v>2234</v>
      </c>
      <c r="J2289" t="str">
        <f t="shared" si="71"/>
        <v/>
      </c>
      <c r="L2289" t="e">
        <f>IFERROR(INDEX(Teams!A:E,MATCH(Schedule!F2289,Teams!E:E,0),1),INDEX(Teams!G:K,MATCH(Schedule!F2289,Teams!K:K,0),1))</f>
        <v>#N/A</v>
      </c>
      <c r="M2289" t="e">
        <f>IFERROR(INDEX(Teams!A:E,MATCH(Schedule!H2289,Teams!E:E,0),1),INDEX(Teams!G:K,MATCH(Schedule!H2289,Teams!K:K,0),1))</f>
        <v>#N/A</v>
      </c>
    </row>
    <row r="2290" spans="1:13">
      <c r="A2290">
        <v>2289</v>
      </c>
      <c r="B2290" t="e">
        <f t="shared" si="70"/>
        <v>#N/A</v>
      </c>
      <c r="C2290" s="38">
        <v>36426</v>
      </c>
      <c r="D2290" t="s">
        <v>10</v>
      </c>
      <c r="E2290" t="s">
        <v>2235</v>
      </c>
      <c r="J2290" t="str">
        <f t="shared" si="71"/>
        <v/>
      </c>
      <c r="L2290" t="e">
        <f>IFERROR(INDEX(Teams!A:E,MATCH(Schedule!F2290,Teams!E:E,0),1),INDEX(Teams!G:K,MATCH(Schedule!F2290,Teams!K:K,0),1))</f>
        <v>#N/A</v>
      </c>
      <c r="M2290" t="e">
        <f>IFERROR(INDEX(Teams!A:E,MATCH(Schedule!H2290,Teams!E:E,0),1),INDEX(Teams!G:K,MATCH(Schedule!H2290,Teams!K:K,0),1))</f>
        <v>#N/A</v>
      </c>
    </row>
    <row r="2291" spans="1:13">
      <c r="A2291">
        <v>2290</v>
      </c>
      <c r="B2291" t="e">
        <f t="shared" si="70"/>
        <v>#N/A</v>
      </c>
      <c r="C2291" s="38">
        <v>36427</v>
      </c>
      <c r="D2291" t="s">
        <v>118</v>
      </c>
      <c r="E2291" t="s">
        <v>2236</v>
      </c>
      <c r="J2291" t="str">
        <f t="shared" si="71"/>
        <v/>
      </c>
      <c r="L2291" t="e">
        <f>IFERROR(INDEX(Teams!A:E,MATCH(Schedule!F2291,Teams!E:E,0),1),INDEX(Teams!G:K,MATCH(Schedule!F2291,Teams!K:K,0),1))</f>
        <v>#N/A</v>
      </c>
      <c r="M2291" t="e">
        <f>IFERROR(INDEX(Teams!A:E,MATCH(Schedule!H2291,Teams!E:E,0),1),INDEX(Teams!G:K,MATCH(Schedule!H2291,Teams!K:K,0),1))</f>
        <v>#N/A</v>
      </c>
    </row>
    <row r="2292" spans="1:13">
      <c r="A2292">
        <v>2291</v>
      </c>
      <c r="B2292" t="e">
        <f t="shared" si="70"/>
        <v>#N/A</v>
      </c>
      <c r="C2292" s="38">
        <v>36427</v>
      </c>
      <c r="D2292" t="s">
        <v>4</v>
      </c>
      <c r="E2292" t="s">
        <v>180</v>
      </c>
      <c r="J2292" t="str">
        <f t="shared" si="71"/>
        <v/>
      </c>
      <c r="L2292" t="e">
        <f>IFERROR(INDEX(Teams!A:E,MATCH(Schedule!F2292,Teams!E:E,0),1),INDEX(Teams!G:K,MATCH(Schedule!F2292,Teams!K:K,0),1))</f>
        <v>#N/A</v>
      </c>
      <c r="M2292" t="e">
        <f>IFERROR(INDEX(Teams!A:E,MATCH(Schedule!H2292,Teams!E:E,0),1),INDEX(Teams!G:K,MATCH(Schedule!H2292,Teams!K:K,0),1))</f>
        <v>#N/A</v>
      </c>
    </row>
    <row r="2293" spans="1:13">
      <c r="A2293">
        <v>2292</v>
      </c>
      <c r="B2293" t="e">
        <f t="shared" si="70"/>
        <v>#N/A</v>
      </c>
      <c r="C2293" s="38">
        <v>36427</v>
      </c>
      <c r="D2293" t="s">
        <v>130</v>
      </c>
      <c r="E2293" t="s">
        <v>2237</v>
      </c>
      <c r="J2293" t="str">
        <f t="shared" si="71"/>
        <v/>
      </c>
      <c r="L2293" t="e">
        <f>IFERROR(INDEX(Teams!A:E,MATCH(Schedule!F2293,Teams!E:E,0),1),INDEX(Teams!G:K,MATCH(Schedule!F2293,Teams!K:K,0),1))</f>
        <v>#N/A</v>
      </c>
      <c r="M2293" t="e">
        <f>IFERROR(INDEX(Teams!A:E,MATCH(Schedule!H2293,Teams!E:E,0),1),INDEX(Teams!G:K,MATCH(Schedule!H2293,Teams!K:K,0),1))</f>
        <v>#N/A</v>
      </c>
    </row>
    <row r="2294" spans="1:13">
      <c r="A2294">
        <v>2293</v>
      </c>
      <c r="B2294" t="e">
        <f t="shared" si="70"/>
        <v>#N/A</v>
      </c>
      <c r="C2294" s="38">
        <v>36427</v>
      </c>
      <c r="D2294" t="s">
        <v>29</v>
      </c>
      <c r="E2294" t="s">
        <v>2238</v>
      </c>
      <c r="J2294" t="str">
        <f t="shared" si="71"/>
        <v/>
      </c>
      <c r="L2294" t="e">
        <f>IFERROR(INDEX(Teams!A:E,MATCH(Schedule!F2294,Teams!E:E,0),1),INDEX(Teams!G:K,MATCH(Schedule!F2294,Teams!K:K,0),1))</f>
        <v>#N/A</v>
      </c>
      <c r="M2294" t="e">
        <f>IFERROR(INDEX(Teams!A:E,MATCH(Schedule!H2294,Teams!E:E,0),1),INDEX(Teams!G:K,MATCH(Schedule!H2294,Teams!K:K,0),1))</f>
        <v>#N/A</v>
      </c>
    </row>
    <row r="2295" spans="1:13">
      <c r="A2295">
        <v>2294</v>
      </c>
      <c r="B2295" t="e">
        <f t="shared" si="70"/>
        <v>#N/A</v>
      </c>
      <c r="C2295" s="38">
        <v>36427</v>
      </c>
      <c r="D2295" t="s">
        <v>115</v>
      </c>
      <c r="E2295" t="s">
        <v>2239</v>
      </c>
      <c r="J2295" t="str">
        <f t="shared" si="71"/>
        <v/>
      </c>
      <c r="L2295" t="e">
        <f>IFERROR(INDEX(Teams!A:E,MATCH(Schedule!F2295,Teams!E:E,0),1),INDEX(Teams!G:K,MATCH(Schedule!F2295,Teams!K:K,0),1))</f>
        <v>#N/A</v>
      </c>
      <c r="M2295" t="e">
        <f>IFERROR(INDEX(Teams!A:E,MATCH(Schedule!H2295,Teams!E:E,0),1),INDEX(Teams!G:K,MATCH(Schedule!H2295,Teams!K:K,0),1))</f>
        <v>#N/A</v>
      </c>
    </row>
    <row r="2296" spans="1:13">
      <c r="A2296">
        <v>2295</v>
      </c>
      <c r="B2296" t="e">
        <f t="shared" si="70"/>
        <v>#N/A</v>
      </c>
      <c r="C2296" s="38">
        <v>36427</v>
      </c>
      <c r="D2296" t="s">
        <v>6</v>
      </c>
      <c r="E2296" t="s">
        <v>2240</v>
      </c>
      <c r="J2296" t="str">
        <f t="shared" si="71"/>
        <v/>
      </c>
      <c r="L2296" t="e">
        <f>IFERROR(INDEX(Teams!A:E,MATCH(Schedule!F2296,Teams!E:E,0),1),INDEX(Teams!G:K,MATCH(Schedule!F2296,Teams!K:K,0),1))</f>
        <v>#N/A</v>
      </c>
      <c r="M2296" t="e">
        <f>IFERROR(INDEX(Teams!A:E,MATCH(Schedule!H2296,Teams!E:E,0),1),INDEX(Teams!G:K,MATCH(Schedule!H2296,Teams!K:K,0),1))</f>
        <v>#N/A</v>
      </c>
    </row>
    <row r="2297" spans="1:13">
      <c r="A2297">
        <v>2296</v>
      </c>
      <c r="B2297" t="e">
        <f t="shared" si="70"/>
        <v>#N/A</v>
      </c>
      <c r="C2297" s="38">
        <v>36427</v>
      </c>
      <c r="D2297" t="s">
        <v>65</v>
      </c>
      <c r="E2297" t="s">
        <v>2241</v>
      </c>
      <c r="J2297" t="str">
        <f t="shared" si="71"/>
        <v/>
      </c>
      <c r="L2297" t="e">
        <f>IFERROR(INDEX(Teams!A:E,MATCH(Schedule!F2297,Teams!E:E,0),1),INDEX(Teams!G:K,MATCH(Schedule!F2297,Teams!K:K,0),1))</f>
        <v>#N/A</v>
      </c>
      <c r="M2297" t="e">
        <f>IFERROR(INDEX(Teams!A:E,MATCH(Schedule!H2297,Teams!E:E,0),1),INDEX(Teams!G:K,MATCH(Schedule!H2297,Teams!K:K,0),1))</f>
        <v>#N/A</v>
      </c>
    </row>
    <row r="2298" spans="1:13">
      <c r="A2298">
        <v>2297</v>
      </c>
      <c r="B2298" t="e">
        <f t="shared" si="70"/>
        <v>#N/A</v>
      </c>
      <c r="C2298" s="38">
        <v>36427</v>
      </c>
      <c r="D2298" t="s">
        <v>20</v>
      </c>
      <c r="E2298" t="s">
        <v>2242</v>
      </c>
      <c r="J2298" t="str">
        <f t="shared" si="71"/>
        <v/>
      </c>
      <c r="L2298" t="e">
        <f>IFERROR(INDEX(Teams!A:E,MATCH(Schedule!F2298,Teams!E:E,0),1),INDEX(Teams!G:K,MATCH(Schedule!F2298,Teams!K:K,0),1))</f>
        <v>#N/A</v>
      </c>
      <c r="M2298" t="e">
        <f>IFERROR(INDEX(Teams!A:E,MATCH(Schedule!H2298,Teams!E:E,0),1),INDEX(Teams!G:K,MATCH(Schedule!H2298,Teams!K:K,0),1))</f>
        <v>#N/A</v>
      </c>
    </row>
    <row r="2299" spans="1:13">
      <c r="A2299">
        <v>2298</v>
      </c>
      <c r="B2299" t="e">
        <f t="shared" si="70"/>
        <v>#N/A</v>
      </c>
      <c r="C2299" s="38">
        <v>36427</v>
      </c>
      <c r="D2299" t="s">
        <v>63</v>
      </c>
      <c r="E2299" t="s">
        <v>2243</v>
      </c>
      <c r="J2299" t="str">
        <f t="shared" si="71"/>
        <v/>
      </c>
      <c r="L2299" t="e">
        <f>IFERROR(INDEX(Teams!A:E,MATCH(Schedule!F2299,Teams!E:E,0),1),INDEX(Teams!G:K,MATCH(Schedule!F2299,Teams!K:K,0),1))</f>
        <v>#N/A</v>
      </c>
      <c r="M2299" t="e">
        <f>IFERROR(INDEX(Teams!A:E,MATCH(Schedule!H2299,Teams!E:E,0),1),INDEX(Teams!G:K,MATCH(Schedule!H2299,Teams!K:K,0),1))</f>
        <v>#N/A</v>
      </c>
    </row>
    <row r="2300" spans="1:13">
      <c r="A2300">
        <v>2299</v>
      </c>
      <c r="B2300" t="e">
        <f t="shared" si="70"/>
        <v>#N/A</v>
      </c>
      <c r="C2300" s="38">
        <v>36427</v>
      </c>
      <c r="D2300" t="s">
        <v>60</v>
      </c>
      <c r="E2300" t="s">
        <v>2244</v>
      </c>
      <c r="J2300" t="str">
        <f t="shared" si="71"/>
        <v/>
      </c>
      <c r="L2300" t="e">
        <f>IFERROR(INDEX(Teams!A:E,MATCH(Schedule!F2300,Teams!E:E,0),1),INDEX(Teams!G:K,MATCH(Schedule!F2300,Teams!K:K,0),1))</f>
        <v>#N/A</v>
      </c>
      <c r="M2300" t="e">
        <f>IFERROR(INDEX(Teams!A:E,MATCH(Schedule!H2300,Teams!E:E,0),1),INDEX(Teams!G:K,MATCH(Schedule!H2300,Teams!K:K,0),1))</f>
        <v>#N/A</v>
      </c>
    </row>
    <row r="2301" spans="1:13">
      <c r="A2301">
        <v>2300</v>
      </c>
      <c r="B2301" t="e">
        <f t="shared" si="70"/>
        <v>#N/A</v>
      </c>
      <c r="C2301" s="38">
        <v>36427</v>
      </c>
      <c r="D2301" t="s">
        <v>170</v>
      </c>
      <c r="E2301" t="s">
        <v>2245</v>
      </c>
      <c r="J2301" t="str">
        <f t="shared" si="71"/>
        <v/>
      </c>
      <c r="L2301" t="e">
        <f>IFERROR(INDEX(Teams!A:E,MATCH(Schedule!F2301,Teams!E:E,0),1),INDEX(Teams!G:K,MATCH(Schedule!F2301,Teams!K:K,0),1))</f>
        <v>#N/A</v>
      </c>
      <c r="M2301" t="e">
        <f>IFERROR(INDEX(Teams!A:E,MATCH(Schedule!H2301,Teams!E:E,0),1),INDEX(Teams!G:K,MATCH(Schedule!H2301,Teams!K:K,0),1))</f>
        <v>#N/A</v>
      </c>
    </row>
    <row r="2302" spans="1:13">
      <c r="A2302">
        <v>2301</v>
      </c>
      <c r="B2302" t="e">
        <f t="shared" si="70"/>
        <v>#N/A</v>
      </c>
      <c r="C2302" s="38">
        <v>36427</v>
      </c>
      <c r="D2302" t="s">
        <v>120</v>
      </c>
      <c r="E2302" t="s">
        <v>2246</v>
      </c>
      <c r="J2302" t="str">
        <f t="shared" si="71"/>
        <v/>
      </c>
      <c r="L2302" t="e">
        <f>IFERROR(INDEX(Teams!A:E,MATCH(Schedule!F2302,Teams!E:E,0),1),INDEX(Teams!G:K,MATCH(Schedule!F2302,Teams!K:K,0),1))</f>
        <v>#N/A</v>
      </c>
      <c r="M2302" t="e">
        <f>IFERROR(INDEX(Teams!A:E,MATCH(Schedule!H2302,Teams!E:E,0),1),INDEX(Teams!G:K,MATCH(Schedule!H2302,Teams!K:K,0),1))</f>
        <v>#N/A</v>
      </c>
    </row>
    <row r="2303" spans="1:13">
      <c r="A2303">
        <v>2302</v>
      </c>
      <c r="B2303" t="e">
        <f t="shared" si="70"/>
        <v>#N/A</v>
      </c>
      <c r="C2303" s="38">
        <v>36427</v>
      </c>
      <c r="D2303" t="s">
        <v>122</v>
      </c>
      <c r="E2303" t="s">
        <v>2247</v>
      </c>
      <c r="J2303" t="str">
        <f t="shared" si="71"/>
        <v/>
      </c>
      <c r="L2303" t="e">
        <f>IFERROR(INDEX(Teams!A:E,MATCH(Schedule!F2303,Teams!E:E,0),1),INDEX(Teams!G:K,MATCH(Schedule!F2303,Teams!K:K,0),1))</f>
        <v>#N/A</v>
      </c>
      <c r="M2303" t="e">
        <f>IFERROR(INDEX(Teams!A:E,MATCH(Schedule!H2303,Teams!E:E,0),1),INDEX(Teams!G:K,MATCH(Schedule!H2303,Teams!K:K,0),1))</f>
        <v>#N/A</v>
      </c>
    </row>
    <row r="2304" spans="1:13">
      <c r="A2304">
        <v>2303</v>
      </c>
      <c r="B2304" t="e">
        <f t="shared" si="70"/>
        <v>#N/A</v>
      </c>
      <c r="C2304" s="38">
        <v>36427</v>
      </c>
      <c r="D2304" t="s">
        <v>16</v>
      </c>
      <c r="E2304" t="s">
        <v>2248</v>
      </c>
      <c r="J2304" t="str">
        <f t="shared" si="71"/>
        <v/>
      </c>
      <c r="L2304" t="e">
        <f>IFERROR(INDEX(Teams!A:E,MATCH(Schedule!F2304,Teams!E:E,0),1),INDEX(Teams!G:K,MATCH(Schedule!F2304,Teams!K:K,0),1))</f>
        <v>#N/A</v>
      </c>
      <c r="M2304" t="e">
        <f>IFERROR(INDEX(Teams!A:E,MATCH(Schedule!H2304,Teams!E:E,0),1),INDEX(Teams!G:K,MATCH(Schedule!H2304,Teams!K:K,0),1))</f>
        <v>#N/A</v>
      </c>
    </row>
    <row r="2305" spans="1:13">
      <c r="A2305">
        <v>2304</v>
      </c>
      <c r="B2305" t="e">
        <f t="shared" si="70"/>
        <v>#N/A</v>
      </c>
      <c r="C2305" s="38">
        <v>36427</v>
      </c>
      <c r="D2305" t="s">
        <v>14</v>
      </c>
      <c r="E2305" t="s">
        <v>2249</v>
      </c>
      <c r="J2305" t="str">
        <f t="shared" si="71"/>
        <v/>
      </c>
      <c r="L2305" t="e">
        <f>IFERROR(INDEX(Teams!A:E,MATCH(Schedule!F2305,Teams!E:E,0),1),INDEX(Teams!G:K,MATCH(Schedule!F2305,Teams!K:K,0),1))</f>
        <v>#N/A</v>
      </c>
      <c r="M2305" t="e">
        <f>IFERROR(INDEX(Teams!A:E,MATCH(Schedule!H2305,Teams!E:E,0),1),INDEX(Teams!G:K,MATCH(Schedule!H2305,Teams!K:K,0),1))</f>
        <v>#N/A</v>
      </c>
    </row>
    <row r="2306" spans="1:13">
      <c r="A2306">
        <v>2305</v>
      </c>
      <c r="B2306" t="e">
        <f t="shared" si="70"/>
        <v>#N/A</v>
      </c>
      <c r="C2306" s="38">
        <v>36428</v>
      </c>
      <c r="D2306" t="s">
        <v>118</v>
      </c>
      <c r="E2306" t="s">
        <v>1046</v>
      </c>
      <c r="J2306" t="str">
        <f t="shared" si="71"/>
        <v/>
      </c>
      <c r="L2306" t="e">
        <f>IFERROR(INDEX(Teams!A:E,MATCH(Schedule!F2306,Teams!E:E,0),1),INDEX(Teams!G:K,MATCH(Schedule!F2306,Teams!K:K,0),1))</f>
        <v>#N/A</v>
      </c>
      <c r="M2306" t="e">
        <f>IFERROR(INDEX(Teams!A:E,MATCH(Schedule!H2306,Teams!E:E,0),1),INDEX(Teams!G:K,MATCH(Schedule!H2306,Teams!K:K,0),1))</f>
        <v>#N/A</v>
      </c>
    </row>
    <row r="2307" spans="1:13">
      <c r="A2307">
        <v>2306</v>
      </c>
      <c r="B2307" t="e">
        <f t="shared" ref="B2307:B2370" si="72">TEXT(C2307,"yyyymmdd")&amp;"_"&amp;L2307&amp;"@"&amp;M2307</f>
        <v>#N/A</v>
      </c>
      <c r="C2307" s="38">
        <v>36428</v>
      </c>
      <c r="D2307" t="s">
        <v>4</v>
      </c>
      <c r="E2307" t="s">
        <v>2250</v>
      </c>
      <c r="J2307" t="str">
        <f t="shared" ref="J2307:J2370" si="73">IF(I2307&gt;G2307,"W",IF(I2307=G2307,"","L"))</f>
        <v/>
      </c>
      <c r="L2307" t="e">
        <f>IFERROR(INDEX(Teams!A:E,MATCH(Schedule!F2307,Teams!E:E,0),1),INDEX(Teams!G:K,MATCH(Schedule!F2307,Teams!K:K,0),1))</f>
        <v>#N/A</v>
      </c>
      <c r="M2307" t="e">
        <f>IFERROR(INDEX(Teams!A:E,MATCH(Schedule!H2307,Teams!E:E,0),1),INDEX(Teams!G:K,MATCH(Schedule!H2307,Teams!K:K,0),1))</f>
        <v>#N/A</v>
      </c>
    </row>
    <row r="2308" spans="1:13">
      <c r="A2308">
        <v>2307</v>
      </c>
      <c r="B2308" t="e">
        <f t="shared" si="72"/>
        <v>#N/A</v>
      </c>
      <c r="C2308" s="38">
        <v>36428</v>
      </c>
      <c r="D2308" t="s">
        <v>130</v>
      </c>
      <c r="E2308" t="s">
        <v>2251</v>
      </c>
      <c r="J2308" t="str">
        <f t="shared" si="73"/>
        <v/>
      </c>
      <c r="L2308" t="e">
        <f>IFERROR(INDEX(Teams!A:E,MATCH(Schedule!F2308,Teams!E:E,0),1),INDEX(Teams!G:K,MATCH(Schedule!F2308,Teams!K:K,0),1))</f>
        <v>#N/A</v>
      </c>
      <c r="M2308" t="e">
        <f>IFERROR(INDEX(Teams!A:E,MATCH(Schedule!H2308,Teams!E:E,0),1),INDEX(Teams!G:K,MATCH(Schedule!H2308,Teams!K:K,0),1))</f>
        <v>#N/A</v>
      </c>
    </row>
    <row r="2309" spans="1:13">
      <c r="A2309">
        <v>2308</v>
      </c>
      <c r="B2309" t="e">
        <f t="shared" si="72"/>
        <v>#N/A</v>
      </c>
      <c r="C2309" s="38">
        <v>36428</v>
      </c>
      <c r="D2309" t="s">
        <v>29</v>
      </c>
      <c r="E2309" t="s">
        <v>2252</v>
      </c>
      <c r="J2309" t="str">
        <f t="shared" si="73"/>
        <v/>
      </c>
      <c r="L2309" t="e">
        <f>IFERROR(INDEX(Teams!A:E,MATCH(Schedule!F2309,Teams!E:E,0),1),INDEX(Teams!G:K,MATCH(Schedule!F2309,Teams!K:K,0),1))</f>
        <v>#N/A</v>
      </c>
      <c r="M2309" t="e">
        <f>IFERROR(INDEX(Teams!A:E,MATCH(Schedule!H2309,Teams!E:E,0),1),INDEX(Teams!G:K,MATCH(Schedule!H2309,Teams!K:K,0),1))</f>
        <v>#N/A</v>
      </c>
    </row>
    <row r="2310" spans="1:13">
      <c r="A2310">
        <v>2309</v>
      </c>
      <c r="B2310" t="e">
        <f t="shared" si="72"/>
        <v>#N/A</v>
      </c>
      <c r="C2310" s="38">
        <v>36428</v>
      </c>
      <c r="D2310" t="s">
        <v>115</v>
      </c>
      <c r="E2310" t="s">
        <v>2253</v>
      </c>
      <c r="J2310" t="str">
        <f t="shared" si="73"/>
        <v/>
      </c>
      <c r="L2310" t="e">
        <f>IFERROR(INDEX(Teams!A:E,MATCH(Schedule!F2310,Teams!E:E,0),1),INDEX(Teams!G:K,MATCH(Schedule!F2310,Teams!K:K,0),1))</f>
        <v>#N/A</v>
      </c>
      <c r="M2310" t="e">
        <f>IFERROR(INDEX(Teams!A:E,MATCH(Schedule!H2310,Teams!E:E,0),1),INDEX(Teams!G:K,MATCH(Schedule!H2310,Teams!K:K,0),1))</f>
        <v>#N/A</v>
      </c>
    </row>
    <row r="2311" spans="1:13">
      <c r="A2311">
        <v>2310</v>
      </c>
      <c r="B2311" t="e">
        <f t="shared" si="72"/>
        <v>#N/A</v>
      </c>
      <c r="C2311" s="38">
        <v>36428</v>
      </c>
      <c r="D2311" t="s">
        <v>6</v>
      </c>
      <c r="E2311" t="s">
        <v>2254</v>
      </c>
      <c r="J2311" t="str">
        <f t="shared" si="73"/>
        <v/>
      </c>
      <c r="L2311" t="e">
        <f>IFERROR(INDEX(Teams!A:E,MATCH(Schedule!F2311,Teams!E:E,0),1),INDEX(Teams!G:K,MATCH(Schedule!F2311,Teams!K:K,0),1))</f>
        <v>#N/A</v>
      </c>
      <c r="M2311" t="e">
        <f>IFERROR(INDEX(Teams!A:E,MATCH(Schedule!H2311,Teams!E:E,0),1),INDEX(Teams!G:K,MATCH(Schedule!H2311,Teams!K:K,0),1))</f>
        <v>#N/A</v>
      </c>
    </row>
    <row r="2312" spans="1:13">
      <c r="A2312">
        <v>2311</v>
      </c>
      <c r="B2312" t="e">
        <f t="shared" si="72"/>
        <v>#N/A</v>
      </c>
      <c r="C2312" s="38">
        <v>36428</v>
      </c>
      <c r="D2312" t="s">
        <v>65</v>
      </c>
      <c r="E2312" t="s">
        <v>2255</v>
      </c>
      <c r="J2312" t="str">
        <f t="shared" si="73"/>
        <v/>
      </c>
      <c r="L2312" t="e">
        <f>IFERROR(INDEX(Teams!A:E,MATCH(Schedule!F2312,Teams!E:E,0),1),INDEX(Teams!G:K,MATCH(Schedule!F2312,Teams!K:K,0),1))</f>
        <v>#N/A</v>
      </c>
      <c r="M2312" t="e">
        <f>IFERROR(INDEX(Teams!A:E,MATCH(Schedule!H2312,Teams!E:E,0),1),INDEX(Teams!G:K,MATCH(Schedule!H2312,Teams!K:K,0),1))</f>
        <v>#N/A</v>
      </c>
    </row>
    <row r="2313" spans="1:13">
      <c r="A2313">
        <v>2312</v>
      </c>
      <c r="B2313" t="e">
        <f t="shared" si="72"/>
        <v>#N/A</v>
      </c>
      <c r="C2313" s="38">
        <v>36428</v>
      </c>
      <c r="D2313" t="s">
        <v>20</v>
      </c>
      <c r="E2313" t="s">
        <v>2256</v>
      </c>
      <c r="J2313" t="str">
        <f t="shared" si="73"/>
        <v/>
      </c>
      <c r="L2313" t="e">
        <f>IFERROR(INDEX(Teams!A:E,MATCH(Schedule!F2313,Teams!E:E,0),1),INDEX(Teams!G:K,MATCH(Schedule!F2313,Teams!K:K,0),1))</f>
        <v>#N/A</v>
      </c>
      <c r="M2313" t="e">
        <f>IFERROR(INDEX(Teams!A:E,MATCH(Schedule!H2313,Teams!E:E,0),1),INDEX(Teams!G:K,MATCH(Schedule!H2313,Teams!K:K,0),1))</f>
        <v>#N/A</v>
      </c>
    </row>
    <row r="2314" spans="1:13">
      <c r="A2314">
        <v>2313</v>
      </c>
      <c r="B2314" t="e">
        <f t="shared" si="72"/>
        <v>#N/A</v>
      </c>
      <c r="C2314" s="38">
        <v>36428</v>
      </c>
      <c r="D2314" t="s">
        <v>63</v>
      </c>
      <c r="E2314" t="s">
        <v>591</v>
      </c>
      <c r="J2314" t="str">
        <f t="shared" si="73"/>
        <v/>
      </c>
      <c r="L2314" t="e">
        <f>IFERROR(INDEX(Teams!A:E,MATCH(Schedule!F2314,Teams!E:E,0),1),INDEX(Teams!G:K,MATCH(Schedule!F2314,Teams!K:K,0),1))</f>
        <v>#N/A</v>
      </c>
      <c r="M2314" t="e">
        <f>IFERROR(INDEX(Teams!A:E,MATCH(Schedule!H2314,Teams!E:E,0),1),INDEX(Teams!G:K,MATCH(Schedule!H2314,Teams!K:K,0),1))</f>
        <v>#N/A</v>
      </c>
    </row>
    <row r="2315" spans="1:13">
      <c r="A2315">
        <v>2314</v>
      </c>
      <c r="B2315" t="e">
        <f t="shared" si="72"/>
        <v>#N/A</v>
      </c>
      <c r="C2315" s="38">
        <v>36428</v>
      </c>
      <c r="D2315" t="s">
        <v>60</v>
      </c>
      <c r="E2315" t="s">
        <v>2257</v>
      </c>
      <c r="J2315" t="str">
        <f t="shared" si="73"/>
        <v/>
      </c>
      <c r="L2315" t="e">
        <f>IFERROR(INDEX(Teams!A:E,MATCH(Schedule!F2315,Teams!E:E,0),1),INDEX(Teams!G:K,MATCH(Schedule!F2315,Teams!K:K,0),1))</f>
        <v>#N/A</v>
      </c>
      <c r="M2315" t="e">
        <f>IFERROR(INDEX(Teams!A:E,MATCH(Schedule!H2315,Teams!E:E,0),1),INDEX(Teams!G:K,MATCH(Schedule!H2315,Teams!K:K,0),1))</f>
        <v>#N/A</v>
      </c>
    </row>
    <row r="2316" spans="1:13">
      <c r="A2316">
        <v>2315</v>
      </c>
      <c r="B2316" t="e">
        <f t="shared" si="72"/>
        <v>#N/A</v>
      </c>
      <c r="C2316" s="38">
        <v>36428</v>
      </c>
      <c r="D2316" t="s">
        <v>170</v>
      </c>
      <c r="E2316" t="s">
        <v>2258</v>
      </c>
      <c r="J2316" t="str">
        <f t="shared" si="73"/>
        <v/>
      </c>
      <c r="L2316" t="e">
        <f>IFERROR(INDEX(Teams!A:E,MATCH(Schedule!F2316,Teams!E:E,0),1),INDEX(Teams!G:K,MATCH(Schedule!F2316,Teams!K:K,0),1))</f>
        <v>#N/A</v>
      </c>
      <c r="M2316" t="e">
        <f>IFERROR(INDEX(Teams!A:E,MATCH(Schedule!H2316,Teams!E:E,0),1),INDEX(Teams!G:K,MATCH(Schedule!H2316,Teams!K:K,0),1))</f>
        <v>#N/A</v>
      </c>
    </row>
    <row r="2317" spans="1:13">
      <c r="A2317">
        <v>2316</v>
      </c>
      <c r="B2317" t="e">
        <f t="shared" si="72"/>
        <v>#N/A</v>
      </c>
      <c r="C2317" s="38">
        <v>36428</v>
      </c>
      <c r="D2317" t="s">
        <v>120</v>
      </c>
      <c r="E2317" t="s">
        <v>2259</v>
      </c>
      <c r="J2317" t="str">
        <f t="shared" si="73"/>
        <v/>
      </c>
      <c r="L2317" t="e">
        <f>IFERROR(INDEX(Teams!A:E,MATCH(Schedule!F2317,Teams!E:E,0),1),INDEX(Teams!G:K,MATCH(Schedule!F2317,Teams!K:K,0),1))</f>
        <v>#N/A</v>
      </c>
      <c r="M2317" t="e">
        <f>IFERROR(INDEX(Teams!A:E,MATCH(Schedule!H2317,Teams!E:E,0),1),INDEX(Teams!G:K,MATCH(Schedule!H2317,Teams!K:K,0),1))</f>
        <v>#N/A</v>
      </c>
    </row>
    <row r="2318" spans="1:13">
      <c r="A2318">
        <v>2317</v>
      </c>
      <c r="B2318" t="e">
        <f t="shared" si="72"/>
        <v>#N/A</v>
      </c>
      <c r="C2318" s="38">
        <v>36428</v>
      </c>
      <c r="D2318" t="s">
        <v>122</v>
      </c>
      <c r="E2318" t="s">
        <v>2260</v>
      </c>
      <c r="J2318" t="str">
        <f t="shared" si="73"/>
        <v/>
      </c>
      <c r="L2318" t="e">
        <f>IFERROR(INDEX(Teams!A:E,MATCH(Schedule!F2318,Teams!E:E,0),1),INDEX(Teams!G:K,MATCH(Schedule!F2318,Teams!K:K,0),1))</f>
        <v>#N/A</v>
      </c>
      <c r="M2318" t="e">
        <f>IFERROR(INDEX(Teams!A:E,MATCH(Schedule!H2318,Teams!E:E,0),1),INDEX(Teams!G:K,MATCH(Schedule!H2318,Teams!K:K,0),1))</f>
        <v>#N/A</v>
      </c>
    </row>
    <row r="2319" spans="1:13">
      <c r="A2319">
        <v>2318</v>
      </c>
      <c r="B2319" t="e">
        <f t="shared" si="72"/>
        <v>#N/A</v>
      </c>
      <c r="C2319" s="38">
        <v>36428</v>
      </c>
      <c r="D2319" t="s">
        <v>16</v>
      </c>
      <c r="E2319" t="s">
        <v>2261</v>
      </c>
      <c r="J2319" t="str">
        <f t="shared" si="73"/>
        <v/>
      </c>
      <c r="L2319" t="e">
        <f>IFERROR(INDEX(Teams!A:E,MATCH(Schedule!F2319,Teams!E:E,0),1),INDEX(Teams!G:K,MATCH(Schedule!F2319,Teams!K:K,0),1))</f>
        <v>#N/A</v>
      </c>
      <c r="M2319" t="e">
        <f>IFERROR(INDEX(Teams!A:E,MATCH(Schedule!H2319,Teams!E:E,0),1),INDEX(Teams!G:K,MATCH(Schedule!H2319,Teams!K:K,0),1))</f>
        <v>#N/A</v>
      </c>
    </row>
    <row r="2320" spans="1:13">
      <c r="A2320">
        <v>2319</v>
      </c>
      <c r="B2320" t="e">
        <f t="shared" si="72"/>
        <v>#N/A</v>
      </c>
      <c r="C2320" s="38">
        <v>36428</v>
      </c>
      <c r="D2320" t="s">
        <v>14</v>
      </c>
      <c r="E2320" t="s">
        <v>2262</v>
      </c>
      <c r="J2320" t="str">
        <f t="shared" si="73"/>
        <v/>
      </c>
      <c r="L2320" t="e">
        <f>IFERROR(INDEX(Teams!A:E,MATCH(Schedule!F2320,Teams!E:E,0),1),INDEX(Teams!G:K,MATCH(Schedule!F2320,Teams!K:K,0),1))</f>
        <v>#N/A</v>
      </c>
      <c r="M2320" t="e">
        <f>IFERROR(INDEX(Teams!A:E,MATCH(Schedule!H2320,Teams!E:E,0),1),INDEX(Teams!G:K,MATCH(Schedule!H2320,Teams!K:K,0),1))</f>
        <v>#N/A</v>
      </c>
    </row>
    <row r="2321" spans="1:13">
      <c r="A2321">
        <v>2320</v>
      </c>
      <c r="B2321" t="e">
        <f t="shared" si="72"/>
        <v>#N/A</v>
      </c>
      <c r="C2321" s="38">
        <v>36429</v>
      </c>
      <c r="D2321" t="s">
        <v>118</v>
      </c>
      <c r="E2321" t="s">
        <v>2263</v>
      </c>
      <c r="J2321" t="str">
        <f t="shared" si="73"/>
        <v/>
      </c>
      <c r="L2321" t="e">
        <f>IFERROR(INDEX(Teams!A:E,MATCH(Schedule!F2321,Teams!E:E,0),1),INDEX(Teams!G:K,MATCH(Schedule!F2321,Teams!K:K,0),1))</f>
        <v>#N/A</v>
      </c>
      <c r="M2321" t="e">
        <f>IFERROR(INDEX(Teams!A:E,MATCH(Schedule!H2321,Teams!E:E,0),1),INDEX(Teams!G:K,MATCH(Schedule!H2321,Teams!K:K,0),1))</f>
        <v>#N/A</v>
      </c>
    </row>
    <row r="2322" spans="1:13">
      <c r="A2322">
        <v>2321</v>
      </c>
      <c r="B2322" t="e">
        <f t="shared" si="72"/>
        <v>#N/A</v>
      </c>
      <c r="C2322" s="38">
        <v>36429</v>
      </c>
      <c r="D2322" t="s">
        <v>4</v>
      </c>
      <c r="E2322" t="s">
        <v>2264</v>
      </c>
      <c r="J2322" t="str">
        <f t="shared" si="73"/>
        <v/>
      </c>
      <c r="L2322" t="e">
        <f>IFERROR(INDEX(Teams!A:E,MATCH(Schedule!F2322,Teams!E:E,0),1),INDEX(Teams!G:K,MATCH(Schedule!F2322,Teams!K:K,0),1))</f>
        <v>#N/A</v>
      </c>
      <c r="M2322" t="e">
        <f>IFERROR(INDEX(Teams!A:E,MATCH(Schedule!H2322,Teams!E:E,0),1),INDEX(Teams!G:K,MATCH(Schedule!H2322,Teams!K:K,0),1))</f>
        <v>#N/A</v>
      </c>
    </row>
    <row r="2323" spans="1:13">
      <c r="A2323">
        <v>2322</v>
      </c>
      <c r="B2323" t="e">
        <f t="shared" si="72"/>
        <v>#N/A</v>
      </c>
      <c r="C2323" s="38">
        <v>36429</v>
      </c>
      <c r="D2323" t="s">
        <v>130</v>
      </c>
      <c r="E2323" t="s">
        <v>2265</v>
      </c>
      <c r="J2323" t="str">
        <f t="shared" si="73"/>
        <v/>
      </c>
      <c r="L2323" t="e">
        <f>IFERROR(INDEX(Teams!A:E,MATCH(Schedule!F2323,Teams!E:E,0),1),INDEX(Teams!G:K,MATCH(Schedule!F2323,Teams!K:K,0),1))</f>
        <v>#N/A</v>
      </c>
      <c r="M2323" t="e">
        <f>IFERROR(INDEX(Teams!A:E,MATCH(Schedule!H2323,Teams!E:E,0),1),INDEX(Teams!G:K,MATCH(Schedule!H2323,Teams!K:K,0),1))</f>
        <v>#N/A</v>
      </c>
    </row>
    <row r="2324" spans="1:13">
      <c r="A2324">
        <v>2323</v>
      </c>
      <c r="B2324" t="e">
        <f t="shared" si="72"/>
        <v>#N/A</v>
      </c>
      <c r="C2324" s="38">
        <v>36429</v>
      </c>
      <c r="D2324" t="s">
        <v>29</v>
      </c>
      <c r="E2324" t="s">
        <v>2266</v>
      </c>
      <c r="J2324" t="str">
        <f t="shared" si="73"/>
        <v/>
      </c>
      <c r="L2324" t="e">
        <f>IFERROR(INDEX(Teams!A:E,MATCH(Schedule!F2324,Teams!E:E,0),1),INDEX(Teams!G:K,MATCH(Schedule!F2324,Teams!K:K,0),1))</f>
        <v>#N/A</v>
      </c>
      <c r="M2324" t="e">
        <f>IFERROR(INDEX(Teams!A:E,MATCH(Schedule!H2324,Teams!E:E,0),1),INDEX(Teams!G:K,MATCH(Schedule!H2324,Teams!K:K,0),1))</f>
        <v>#N/A</v>
      </c>
    </row>
    <row r="2325" spans="1:13">
      <c r="A2325">
        <v>2324</v>
      </c>
      <c r="B2325" t="e">
        <f t="shared" si="72"/>
        <v>#N/A</v>
      </c>
      <c r="C2325" s="38">
        <v>36429</v>
      </c>
      <c r="D2325" t="s">
        <v>115</v>
      </c>
      <c r="E2325" t="s">
        <v>2267</v>
      </c>
      <c r="J2325" t="str">
        <f t="shared" si="73"/>
        <v/>
      </c>
      <c r="L2325" t="e">
        <f>IFERROR(INDEX(Teams!A:E,MATCH(Schedule!F2325,Teams!E:E,0),1),INDEX(Teams!G:K,MATCH(Schedule!F2325,Teams!K:K,0),1))</f>
        <v>#N/A</v>
      </c>
      <c r="M2325" t="e">
        <f>IFERROR(INDEX(Teams!A:E,MATCH(Schedule!H2325,Teams!E:E,0),1),INDEX(Teams!G:K,MATCH(Schedule!H2325,Teams!K:K,0),1))</f>
        <v>#N/A</v>
      </c>
    </row>
    <row r="2326" spans="1:13">
      <c r="A2326">
        <v>2325</v>
      </c>
      <c r="B2326" t="e">
        <f t="shared" si="72"/>
        <v>#N/A</v>
      </c>
      <c r="C2326" s="38">
        <v>36429</v>
      </c>
      <c r="D2326" t="s">
        <v>6</v>
      </c>
      <c r="E2326" t="s">
        <v>2268</v>
      </c>
      <c r="J2326" t="str">
        <f t="shared" si="73"/>
        <v/>
      </c>
      <c r="L2326" t="e">
        <f>IFERROR(INDEX(Teams!A:E,MATCH(Schedule!F2326,Teams!E:E,0),1),INDEX(Teams!G:K,MATCH(Schedule!F2326,Teams!K:K,0),1))</f>
        <v>#N/A</v>
      </c>
      <c r="M2326" t="e">
        <f>IFERROR(INDEX(Teams!A:E,MATCH(Schedule!H2326,Teams!E:E,0),1),INDEX(Teams!G:K,MATCH(Schedule!H2326,Teams!K:K,0),1))</f>
        <v>#N/A</v>
      </c>
    </row>
    <row r="2327" spans="1:13">
      <c r="A2327">
        <v>2326</v>
      </c>
      <c r="B2327" t="e">
        <f t="shared" si="72"/>
        <v>#N/A</v>
      </c>
      <c r="C2327" s="38">
        <v>36429</v>
      </c>
      <c r="D2327" t="s">
        <v>65</v>
      </c>
      <c r="E2327" t="s">
        <v>2269</v>
      </c>
      <c r="J2327" t="str">
        <f t="shared" si="73"/>
        <v/>
      </c>
      <c r="L2327" t="e">
        <f>IFERROR(INDEX(Teams!A:E,MATCH(Schedule!F2327,Teams!E:E,0),1),INDEX(Teams!G:K,MATCH(Schedule!F2327,Teams!K:K,0),1))</f>
        <v>#N/A</v>
      </c>
      <c r="M2327" t="e">
        <f>IFERROR(INDEX(Teams!A:E,MATCH(Schedule!H2327,Teams!E:E,0),1),INDEX(Teams!G:K,MATCH(Schedule!H2327,Teams!K:K,0),1))</f>
        <v>#N/A</v>
      </c>
    </row>
    <row r="2328" spans="1:13">
      <c r="A2328">
        <v>2327</v>
      </c>
      <c r="B2328" t="e">
        <f t="shared" si="72"/>
        <v>#N/A</v>
      </c>
      <c r="C2328" s="38">
        <v>36429</v>
      </c>
      <c r="D2328" t="s">
        <v>20</v>
      </c>
      <c r="E2328" t="s">
        <v>2270</v>
      </c>
      <c r="J2328" t="str">
        <f t="shared" si="73"/>
        <v/>
      </c>
      <c r="L2328" t="e">
        <f>IFERROR(INDEX(Teams!A:E,MATCH(Schedule!F2328,Teams!E:E,0),1),INDEX(Teams!G:K,MATCH(Schedule!F2328,Teams!K:K,0),1))</f>
        <v>#N/A</v>
      </c>
      <c r="M2328" t="e">
        <f>IFERROR(INDEX(Teams!A:E,MATCH(Schedule!H2328,Teams!E:E,0),1),INDEX(Teams!G:K,MATCH(Schedule!H2328,Teams!K:K,0),1))</f>
        <v>#N/A</v>
      </c>
    </row>
    <row r="2329" spans="1:13">
      <c r="A2329">
        <v>2328</v>
      </c>
      <c r="B2329" t="e">
        <f t="shared" si="72"/>
        <v>#N/A</v>
      </c>
      <c r="C2329" s="38">
        <v>36429</v>
      </c>
      <c r="D2329" t="s">
        <v>63</v>
      </c>
      <c r="E2329" t="s">
        <v>2271</v>
      </c>
      <c r="J2329" t="str">
        <f t="shared" si="73"/>
        <v/>
      </c>
      <c r="L2329" t="e">
        <f>IFERROR(INDEX(Teams!A:E,MATCH(Schedule!F2329,Teams!E:E,0),1),INDEX(Teams!G:K,MATCH(Schedule!F2329,Teams!K:K,0),1))</f>
        <v>#N/A</v>
      </c>
      <c r="M2329" t="e">
        <f>IFERROR(INDEX(Teams!A:E,MATCH(Schedule!H2329,Teams!E:E,0),1),INDEX(Teams!G:K,MATCH(Schedule!H2329,Teams!K:K,0),1))</f>
        <v>#N/A</v>
      </c>
    </row>
    <row r="2330" spans="1:13">
      <c r="A2330">
        <v>2329</v>
      </c>
      <c r="B2330" t="e">
        <f t="shared" si="72"/>
        <v>#N/A</v>
      </c>
      <c r="C2330" s="38">
        <v>36429</v>
      </c>
      <c r="D2330" t="s">
        <v>60</v>
      </c>
      <c r="E2330" t="s">
        <v>2272</v>
      </c>
      <c r="J2330" t="str">
        <f t="shared" si="73"/>
        <v/>
      </c>
      <c r="L2330" t="e">
        <f>IFERROR(INDEX(Teams!A:E,MATCH(Schedule!F2330,Teams!E:E,0),1),INDEX(Teams!G:K,MATCH(Schedule!F2330,Teams!K:K,0),1))</f>
        <v>#N/A</v>
      </c>
      <c r="M2330" t="e">
        <f>IFERROR(INDEX(Teams!A:E,MATCH(Schedule!H2330,Teams!E:E,0),1),INDEX(Teams!G:K,MATCH(Schedule!H2330,Teams!K:K,0),1))</f>
        <v>#N/A</v>
      </c>
    </row>
    <row r="2331" spans="1:13">
      <c r="A2331">
        <v>2330</v>
      </c>
      <c r="B2331" t="e">
        <f t="shared" si="72"/>
        <v>#N/A</v>
      </c>
      <c r="C2331" s="38">
        <v>36429</v>
      </c>
      <c r="D2331" t="s">
        <v>170</v>
      </c>
      <c r="E2331" t="s">
        <v>2273</v>
      </c>
      <c r="J2331" t="str">
        <f t="shared" si="73"/>
        <v/>
      </c>
      <c r="L2331" t="e">
        <f>IFERROR(INDEX(Teams!A:E,MATCH(Schedule!F2331,Teams!E:E,0),1),INDEX(Teams!G:K,MATCH(Schedule!F2331,Teams!K:K,0),1))</f>
        <v>#N/A</v>
      </c>
      <c r="M2331" t="e">
        <f>IFERROR(INDEX(Teams!A:E,MATCH(Schedule!H2331,Teams!E:E,0),1),INDEX(Teams!G:K,MATCH(Schedule!H2331,Teams!K:K,0),1))</f>
        <v>#N/A</v>
      </c>
    </row>
    <row r="2332" spans="1:13">
      <c r="A2332">
        <v>2331</v>
      </c>
      <c r="B2332" t="e">
        <f t="shared" si="72"/>
        <v>#N/A</v>
      </c>
      <c r="C2332" s="38">
        <v>36429</v>
      </c>
      <c r="D2332" t="s">
        <v>120</v>
      </c>
      <c r="E2332" t="s">
        <v>2246</v>
      </c>
      <c r="J2332" t="str">
        <f t="shared" si="73"/>
        <v/>
      </c>
      <c r="L2332" t="e">
        <f>IFERROR(INDEX(Teams!A:E,MATCH(Schedule!F2332,Teams!E:E,0),1),INDEX(Teams!G:K,MATCH(Schedule!F2332,Teams!K:K,0),1))</f>
        <v>#N/A</v>
      </c>
      <c r="M2332" t="e">
        <f>IFERROR(INDEX(Teams!A:E,MATCH(Schedule!H2332,Teams!E:E,0),1),INDEX(Teams!G:K,MATCH(Schedule!H2332,Teams!K:K,0),1))</f>
        <v>#N/A</v>
      </c>
    </row>
    <row r="2333" spans="1:13">
      <c r="A2333">
        <v>2332</v>
      </c>
      <c r="B2333" t="e">
        <f t="shared" si="72"/>
        <v>#N/A</v>
      </c>
      <c r="C2333" s="38">
        <v>36429</v>
      </c>
      <c r="D2333" t="s">
        <v>122</v>
      </c>
      <c r="E2333" t="s">
        <v>2274</v>
      </c>
      <c r="J2333" t="str">
        <f t="shared" si="73"/>
        <v/>
      </c>
      <c r="L2333" t="e">
        <f>IFERROR(INDEX(Teams!A:E,MATCH(Schedule!F2333,Teams!E:E,0),1),INDEX(Teams!G:K,MATCH(Schedule!F2333,Teams!K:K,0),1))</f>
        <v>#N/A</v>
      </c>
      <c r="M2333" t="e">
        <f>IFERROR(INDEX(Teams!A:E,MATCH(Schedule!H2333,Teams!E:E,0),1),INDEX(Teams!G:K,MATCH(Schedule!H2333,Teams!K:K,0),1))</f>
        <v>#N/A</v>
      </c>
    </row>
    <row r="2334" spans="1:13">
      <c r="A2334">
        <v>2333</v>
      </c>
      <c r="B2334" t="e">
        <f t="shared" si="72"/>
        <v>#N/A</v>
      </c>
      <c r="C2334" s="38">
        <v>36429</v>
      </c>
      <c r="D2334" t="s">
        <v>16</v>
      </c>
      <c r="E2334" t="s">
        <v>2275</v>
      </c>
      <c r="J2334" t="str">
        <f t="shared" si="73"/>
        <v/>
      </c>
      <c r="L2334" t="e">
        <f>IFERROR(INDEX(Teams!A:E,MATCH(Schedule!F2334,Teams!E:E,0),1),INDEX(Teams!G:K,MATCH(Schedule!F2334,Teams!K:K,0),1))</f>
        <v>#N/A</v>
      </c>
      <c r="M2334" t="e">
        <f>IFERROR(INDEX(Teams!A:E,MATCH(Schedule!H2334,Teams!E:E,0),1),INDEX(Teams!G:K,MATCH(Schedule!H2334,Teams!K:K,0),1))</f>
        <v>#N/A</v>
      </c>
    </row>
    <row r="2335" spans="1:13">
      <c r="A2335">
        <v>2334</v>
      </c>
      <c r="B2335" t="e">
        <f t="shared" si="72"/>
        <v>#N/A</v>
      </c>
      <c r="C2335" s="38">
        <v>36429</v>
      </c>
      <c r="D2335" t="s">
        <v>14</v>
      </c>
      <c r="E2335" t="s">
        <v>2276</v>
      </c>
      <c r="J2335" t="str">
        <f t="shared" si="73"/>
        <v/>
      </c>
      <c r="L2335" t="e">
        <f>IFERROR(INDEX(Teams!A:E,MATCH(Schedule!F2335,Teams!E:E,0),1),INDEX(Teams!G:K,MATCH(Schedule!F2335,Teams!K:K,0),1))</f>
        <v>#N/A</v>
      </c>
      <c r="M2335" t="e">
        <f>IFERROR(INDEX(Teams!A:E,MATCH(Schedule!H2335,Teams!E:E,0),1),INDEX(Teams!G:K,MATCH(Schedule!H2335,Teams!K:K,0),1))</f>
        <v>#N/A</v>
      </c>
    </row>
    <row r="2336" spans="1:13">
      <c r="A2336">
        <v>2335</v>
      </c>
      <c r="B2336" t="e">
        <f t="shared" si="72"/>
        <v>#N/A</v>
      </c>
      <c r="C2336" s="38">
        <v>36430</v>
      </c>
      <c r="D2336" t="s">
        <v>130</v>
      </c>
      <c r="E2336" t="s">
        <v>2277</v>
      </c>
      <c r="J2336" t="str">
        <f t="shared" si="73"/>
        <v/>
      </c>
      <c r="L2336" t="e">
        <f>IFERROR(INDEX(Teams!A:E,MATCH(Schedule!F2336,Teams!E:E,0),1),INDEX(Teams!G:K,MATCH(Schedule!F2336,Teams!K:K,0),1))</f>
        <v>#N/A</v>
      </c>
      <c r="M2336" t="e">
        <f>IFERROR(INDEX(Teams!A:E,MATCH(Schedule!H2336,Teams!E:E,0),1),INDEX(Teams!G:K,MATCH(Schedule!H2336,Teams!K:K,0),1))</f>
        <v>#N/A</v>
      </c>
    </row>
    <row r="2337" spans="1:13">
      <c r="A2337">
        <v>2336</v>
      </c>
      <c r="B2337" t="e">
        <f t="shared" si="72"/>
        <v>#N/A</v>
      </c>
      <c r="C2337" s="38">
        <v>36430</v>
      </c>
      <c r="D2337" t="s">
        <v>29</v>
      </c>
      <c r="E2337" t="s">
        <v>2278</v>
      </c>
      <c r="J2337" t="str">
        <f t="shared" si="73"/>
        <v/>
      </c>
      <c r="L2337" t="e">
        <f>IFERROR(INDEX(Teams!A:E,MATCH(Schedule!F2337,Teams!E:E,0),1),INDEX(Teams!G:K,MATCH(Schedule!F2337,Teams!K:K,0),1))</f>
        <v>#N/A</v>
      </c>
      <c r="M2337" t="e">
        <f>IFERROR(INDEX(Teams!A:E,MATCH(Schedule!H2337,Teams!E:E,0),1),INDEX(Teams!G:K,MATCH(Schedule!H2337,Teams!K:K,0),1))</f>
        <v>#N/A</v>
      </c>
    </row>
    <row r="2338" spans="1:13">
      <c r="A2338">
        <v>2337</v>
      </c>
      <c r="B2338" t="e">
        <f t="shared" si="72"/>
        <v>#N/A</v>
      </c>
      <c r="C2338" s="38">
        <v>36430</v>
      </c>
      <c r="D2338" t="s">
        <v>115</v>
      </c>
      <c r="E2338" t="s">
        <v>2279</v>
      </c>
      <c r="J2338" t="str">
        <f t="shared" si="73"/>
        <v/>
      </c>
      <c r="L2338" t="e">
        <f>IFERROR(INDEX(Teams!A:E,MATCH(Schedule!F2338,Teams!E:E,0),1),INDEX(Teams!G:K,MATCH(Schedule!F2338,Teams!K:K,0),1))</f>
        <v>#N/A</v>
      </c>
      <c r="M2338" t="e">
        <f>IFERROR(INDEX(Teams!A:E,MATCH(Schedule!H2338,Teams!E:E,0),1),INDEX(Teams!G:K,MATCH(Schedule!H2338,Teams!K:K,0),1))</f>
        <v>#N/A</v>
      </c>
    </row>
    <row r="2339" spans="1:13">
      <c r="A2339">
        <v>2338</v>
      </c>
      <c r="B2339" t="e">
        <f t="shared" si="72"/>
        <v>#N/A</v>
      </c>
      <c r="C2339" s="38">
        <v>36430</v>
      </c>
      <c r="D2339" t="s">
        <v>6</v>
      </c>
      <c r="E2339" t="s">
        <v>2280</v>
      </c>
      <c r="J2339" t="str">
        <f t="shared" si="73"/>
        <v/>
      </c>
      <c r="L2339" t="e">
        <f>IFERROR(INDEX(Teams!A:E,MATCH(Schedule!F2339,Teams!E:E,0),1),INDEX(Teams!G:K,MATCH(Schedule!F2339,Teams!K:K,0),1))</f>
        <v>#N/A</v>
      </c>
      <c r="M2339" t="e">
        <f>IFERROR(INDEX(Teams!A:E,MATCH(Schedule!H2339,Teams!E:E,0),1),INDEX(Teams!G:K,MATCH(Schedule!H2339,Teams!K:K,0),1))</f>
        <v>#N/A</v>
      </c>
    </row>
    <row r="2340" spans="1:13">
      <c r="A2340">
        <v>2339</v>
      </c>
      <c r="B2340" t="e">
        <f t="shared" si="72"/>
        <v>#N/A</v>
      </c>
      <c r="C2340" s="38">
        <v>36430</v>
      </c>
      <c r="D2340" t="s">
        <v>65</v>
      </c>
      <c r="E2340" t="s">
        <v>2281</v>
      </c>
      <c r="J2340" t="str">
        <f t="shared" si="73"/>
        <v/>
      </c>
      <c r="L2340" t="e">
        <f>IFERROR(INDEX(Teams!A:E,MATCH(Schedule!F2340,Teams!E:E,0),1),INDEX(Teams!G:K,MATCH(Schedule!F2340,Teams!K:K,0),1))</f>
        <v>#N/A</v>
      </c>
      <c r="M2340" t="e">
        <f>IFERROR(INDEX(Teams!A:E,MATCH(Schedule!H2340,Teams!E:E,0),1),INDEX(Teams!G:K,MATCH(Schedule!H2340,Teams!K:K,0),1))</f>
        <v>#N/A</v>
      </c>
    </row>
    <row r="2341" spans="1:13">
      <c r="A2341">
        <v>2340</v>
      </c>
      <c r="B2341" t="e">
        <f t="shared" si="72"/>
        <v>#N/A</v>
      </c>
      <c r="C2341" s="38">
        <v>36430</v>
      </c>
      <c r="D2341" t="s">
        <v>126</v>
      </c>
      <c r="E2341" t="s">
        <v>2282</v>
      </c>
      <c r="J2341" t="str">
        <f t="shared" si="73"/>
        <v/>
      </c>
      <c r="L2341" t="e">
        <f>IFERROR(INDEX(Teams!A:E,MATCH(Schedule!F2341,Teams!E:E,0),1),INDEX(Teams!G:K,MATCH(Schedule!F2341,Teams!K:K,0),1))</f>
        <v>#N/A</v>
      </c>
      <c r="M2341" t="e">
        <f>IFERROR(INDEX(Teams!A:E,MATCH(Schedule!H2341,Teams!E:E,0),1),INDEX(Teams!G:K,MATCH(Schedule!H2341,Teams!K:K,0),1))</f>
        <v>#N/A</v>
      </c>
    </row>
    <row r="2342" spans="1:13">
      <c r="A2342">
        <v>2341</v>
      </c>
      <c r="B2342" t="e">
        <f t="shared" si="72"/>
        <v>#N/A</v>
      </c>
      <c r="C2342" s="38">
        <v>36430</v>
      </c>
      <c r="D2342" t="s">
        <v>60</v>
      </c>
      <c r="E2342" t="s">
        <v>2283</v>
      </c>
      <c r="J2342" t="str">
        <f t="shared" si="73"/>
        <v/>
      </c>
      <c r="L2342" t="e">
        <f>IFERROR(INDEX(Teams!A:E,MATCH(Schedule!F2342,Teams!E:E,0),1),INDEX(Teams!G:K,MATCH(Schedule!F2342,Teams!K:K,0),1))</f>
        <v>#N/A</v>
      </c>
      <c r="M2342" t="e">
        <f>IFERROR(INDEX(Teams!A:E,MATCH(Schedule!H2342,Teams!E:E,0),1),INDEX(Teams!G:K,MATCH(Schedule!H2342,Teams!K:K,0),1))</f>
        <v>#N/A</v>
      </c>
    </row>
    <row r="2343" spans="1:13">
      <c r="A2343">
        <v>2342</v>
      </c>
      <c r="B2343" t="e">
        <f t="shared" si="72"/>
        <v>#N/A</v>
      </c>
      <c r="C2343" s="38">
        <v>36430</v>
      </c>
      <c r="D2343" t="s">
        <v>14</v>
      </c>
      <c r="E2343" t="s">
        <v>2284</v>
      </c>
      <c r="J2343" t="str">
        <f t="shared" si="73"/>
        <v/>
      </c>
      <c r="L2343" t="e">
        <f>IFERROR(INDEX(Teams!A:E,MATCH(Schedule!F2343,Teams!E:E,0),1),INDEX(Teams!G:K,MATCH(Schedule!F2343,Teams!K:K,0),1))</f>
        <v>#N/A</v>
      </c>
      <c r="M2343" t="e">
        <f>IFERROR(INDEX(Teams!A:E,MATCH(Schedule!H2343,Teams!E:E,0),1),INDEX(Teams!G:K,MATCH(Schedule!H2343,Teams!K:K,0),1))</f>
        <v>#N/A</v>
      </c>
    </row>
    <row r="2344" spans="1:13">
      <c r="A2344">
        <v>2343</v>
      </c>
      <c r="B2344" t="e">
        <f t="shared" si="72"/>
        <v>#N/A</v>
      </c>
      <c r="C2344" s="38">
        <v>36431</v>
      </c>
      <c r="D2344" t="s">
        <v>2</v>
      </c>
      <c r="E2344" t="s">
        <v>2285</v>
      </c>
      <c r="J2344" t="str">
        <f t="shared" si="73"/>
        <v/>
      </c>
      <c r="L2344" t="e">
        <f>IFERROR(INDEX(Teams!A:E,MATCH(Schedule!F2344,Teams!E:E,0),1),INDEX(Teams!G:K,MATCH(Schedule!F2344,Teams!K:K,0),1))</f>
        <v>#N/A</v>
      </c>
      <c r="M2344" t="e">
        <f>IFERROR(INDEX(Teams!A:E,MATCH(Schedule!H2344,Teams!E:E,0),1),INDEX(Teams!G:K,MATCH(Schedule!H2344,Teams!K:K,0),1))</f>
        <v>#N/A</v>
      </c>
    </row>
    <row r="2345" spans="1:13">
      <c r="A2345">
        <v>2344</v>
      </c>
      <c r="B2345" t="e">
        <f t="shared" si="72"/>
        <v>#N/A</v>
      </c>
      <c r="C2345" s="38">
        <v>36431</v>
      </c>
      <c r="D2345" t="s">
        <v>29</v>
      </c>
      <c r="E2345" t="s">
        <v>2286</v>
      </c>
      <c r="J2345" t="str">
        <f t="shared" si="73"/>
        <v/>
      </c>
      <c r="L2345" t="e">
        <f>IFERROR(INDEX(Teams!A:E,MATCH(Schedule!F2345,Teams!E:E,0),1),INDEX(Teams!G:K,MATCH(Schedule!F2345,Teams!K:K,0),1))</f>
        <v>#N/A</v>
      </c>
      <c r="M2345" t="e">
        <f>IFERROR(INDEX(Teams!A:E,MATCH(Schedule!H2345,Teams!E:E,0),1),INDEX(Teams!G:K,MATCH(Schedule!H2345,Teams!K:K,0),1))</f>
        <v>#N/A</v>
      </c>
    </row>
    <row r="2346" spans="1:13">
      <c r="A2346">
        <v>2345</v>
      </c>
      <c r="B2346" t="e">
        <f t="shared" si="72"/>
        <v>#N/A</v>
      </c>
      <c r="C2346" s="38">
        <v>36431</v>
      </c>
      <c r="D2346" t="s">
        <v>10</v>
      </c>
      <c r="E2346" t="s">
        <v>2287</v>
      </c>
      <c r="J2346" t="str">
        <f t="shared" si="73"/>
        <v/>
      </c>
      <c r="L2346" t="e">
        <f>IFERROR(INDEX(Teams!A:E,MATCH(Schedule!F2346,Teams!E:E,0),1),INDEX(Teams!G:K,MATCH(Schedule!F2346,Teams!K:K,0),1))</f>
        <v>#N/A</v>
      </c>
      <c r="M2346" t="e">
        <f>IFERROR(INDEX(Teams!A:E,MATCH(Schedule!H2346,Teams!E:E,0),1),INDEX(Teams!G:K,MATCH(Schedule!H2346,Teams!K:K,0),1))</f>
        <v>#N/A</v>
      </c>
    </row>
    <row r="2347" spans="1:13">
      <c r="A2347">
        <v>2346</v>
      </c>
      <c r="B2347" t="e">
        <f t="shared" si="72"/>
        <v>#N/A</v>
      </c>
      <c r="C2347" s="38">
        <v>36431</v>
      </c>
      <c r="D2347" t="s">
        <v>25</v>
      </c>
      <c r="E2347" t="s">
        <v>2288</v>
      </c>
      <c r="J2347" t="str">
        <f t="shared" si="73"/>
        <v/>
      </c>
      <c r="L2347" t="e">
        <f>IFERROR(INDEX(Teams!A:E,MATCH(Schedule!F2347,Teams!E:E,0),1),INDEX(Teams!G:K,MATCH(Schedule!F2347,Teams!K:K,0),1))</f>
        <v>#N/A</v>
      </c>
      <c r="M2347" t="e">
        <f>IFERROR(INDEX(Teams!A:E,MATCH(Schedule!H2347,Teams!E:E,0),1),INDEX(Teams!G:K,MATCH(Schedule!H2347,Teams!K:K,0),1))</f>
        <v>#N/A</v>
      </c>
    </row>
    <row r="2348" spans="1:13">
      <c r="A2348">
        <v>2347</v>
      </c>
      <c r="B2348" t="e">
        <f t="shared" si="72"/>
        <v>#N/A</v>
      </c>
      <c r="C2348" s="38">
        <v>36431</v>
      </c>
      <c r="D2348" t="s">
        <v>6</v>
      </c>
      <c r="E2348" t="s">
        <v>2289</v>
      </c>
      <c r="J2348" t="str">
        <f t="shared" si="73"/>
        <v/>
      </c>
      <c r="L2348" t="e">
        <f>IFERROR(INDEX(Teams!A:E,MATCH(Schedule!F2348,Teams!E:E,0),1),INDEX(Teams!G:K,MATCH(Schedule!F2348,Teams!K:K,0),1))</f>
        <v>#N/A</v>
      </c>
      <c r="M2348" t="e">
        <f>IFERROR(INDEX(Teams!A:E,MATCH(Schedule!H2348,Teams!E:E,0),1),INDEX(Teams!G:K,MATCH(Schedule!H2348,Teams!K:K,0),1))</f>
        <v>#N/A</v>
      </c>
    </row>
    <row r="2349" spans="1:13">
      <c r="A2349">
        <v>2348</v>
      </c>
      <c r="B2349" t="e">
        <f t="shared" si="72"/>
        <v>#N/A</v>
      </c>
      <c r="C2349" s="38">
        <v>36431</v>
      </c>
      <c r="D2349" t="s">
        <v>68</v>
      </c>
      <c r="E2349" t="s">
        <v>2290</v>
      </c>
      <c r="J2349" t="str">
        <f t="shared" si="73"/>
        <v/>
      </c>
      <c r="L2349" t="e">
        <f>IFERROR(INDEX(Teams!A:E,MATCH(Schedule!F2349,Teams!E:E,0),1),INDEX(Teams!G:K,MATCH(Schedule!F2349,Teams!K:K,0),1))</f>
        <v>#N/A</v>
      </c>
      <c r="M2349" t="e">
        <f>IFERROR(INDEX(Teams!A:E,MATCH(Schedule!H2349,Teams!E:E,0),1),INDEX(Teams!G:K,MATCH(Schedule!H2349,Teams!K:K,0),1))</f>
        <v>#N/A</v>
      </c>
    </row>
    <row r="2350" spans="1:13">
      <c r="A2350">
        <v>2349</v>
      </c>
      <c r="B2350" t="e">
        <f t="shared" si="72"/>
        <v>#N/A</v>
      </c>
      <c r="C2350" s="38">
        <v>36431</v>
      </c>
      <c r="D2350" t="s">
        <v>120</v>
      </c>
      <c r="E2350" t="s">
        <v>2291</v>
      </c>
      <c r="J2350" t="str">
        <f t="shared" si="73"/>
        <v/>
      </c>
      <c r="L2350" t="e">
        <f>IFERROR(INDEX(Teams!A:E,MATCH(Schedule!F2350,Teams!E:E,0),1),INDEX(Teams!G:K,MATCH(Schedule!F2350,Teams!K:K,0),1))</f>
        <v>#N/A</v>
      </c>
      <c r="M2350" t="e">
        <f>IFERROR(INDEX(Teams!A:E,MATCH(Schedule!H2350,Teams!E:E,0),1),INDEX(Teams!G:K,MATCH(Schedule!H2350,Teams!K:K,0),1))</f>
        <v>#N/A</v>
      </c>
    </row>
    <row r="2351" spans="1:13">
      <c r="A2351">
        <v>2350</v>
      </c>
      <c r="B2351" t="e">
        <f t="shared" si="72"/>
        <v>#N/A</v>
      </c>
      <c r="C2351" s="38">
        <v>36431</v>
      </c>
      <c r="D2351" t="s">
        <v>124</v>
      </c>
      <c r="E2351" t="s">
        <v>2292</v>
      </c>
      <c r="J2351" t="str">
        <f t="shared" si="73"/>
        <v/>
      </c>
      <c r="L2351" t="e">
        <f>IFERROR(INDEX(Teams!A:E,MATCH(Schedule!F2351,Teams!E:E,0),1),INDEX(Teams!G:K,MATCH(Schedule!F2351,Teams!K:K,0),1))</f>
        <v>#N/A</v>
      </c>
      <c r="M2351" t="e">
        <f>IFERROR(INDEX(Teams!A:E,MATCH(Schedule!H2351,Teams!E:E,0),1),INDEX(Teams!G:K,MATCH(Schedule!H2351,Teams!K:K,0),1))</f>
        <v>#N/A</v>
      </c>
    </row>
    <row r="2352" spans="1:13">
      <c r="A2352">
        <v>2351</v>
      </c>
      <c r="B2352" t="e">
        <f t="shared" si="72"/>
        <v>#N/A</v>
      </c>
      <c r="C2352" s="38">
        <v>36431</v>
      </c>
      <c r="D2352" t="s">
        <v>34</v>
      </c>
      <c r="E2352" t="s">
        <v>2293</v>
      </c>
      <c r="J2352" t="str">
        <f t="shared" si="73"/>
        <v/>
      </c>
      <c r="L2352" t="e">
        <f>IFERROR(INDEX(Teams!A:E,MATCH(Schedule!F2352,Teams!E:E,0),1),INDEX(Teams!G:K,MATCH(Schedule!F2352,Teams!K:K,0),1))</f>
        <v>#N/A</v>
      </c>
      <c r="M2352" t="e">
        <f>IFERROR(INDEX(Teams!A:E,MATCH(Schedule!H2352,Teams!E:E,0),1),INDEX(Teams!G:K,MATCH(Schedule!H2352,Teams!K:K,0),1))</f>
        <v>#N/A</v>
      </c>
    </row>
    <row r="2353" spans="1:13">
      <c r="A2353">
        <v>2352</v>
      </c>
      <c r="B2353" t="e">
        <f t="shared" si="72"/>
        <v>#N/A</v>
      </c>
      <c r="C2353" s="38">
        <v>36431</v>
      </c>
      <c r="D2353" t="s">
        <v>126</v>
      </c>
      <c r="E2353" t="s">
        <v>2294</v>
      </c>
      <c r="J2353" t="str">
        <f t="shared" si="73"/>
        <v/>
      </c>
      <c r="L2353" t="e">
        <f>IFERROR(INDEX(Teams!A:E,MATCH(Schedule!F2353,Teams!E:E,0),1),INDEX(Teams!G:K,MATCH(Schedule!F2353,Teams!K:K,0),1))</f>
        <v>#N/A</v>
      </c>
      <c r="M2353" t="e">
        <f>IFERROR(INDEX(Teams!A:E,MATCH(Schedule!H2353,Teams!E:E,0),1),INDEX(Teams!G:K,MATCH(Schedule!H2353,Teams!K:K,0),1))</f>
        <v>#N/A</v>
      </c>
    </row>
    <row r="2354" spans="1:13">
      <c r="A2354">
        <v>2353</v>
      </c>
      <c r="B2354" t="e">
        <f t="shared" si="72"/>
        <v>#N/A</v>
      </c>
      <c r="C2354" s="38">
        <v>36431</v>
      </c>
      <c r="D2354" t="s">
        <v>60</v>
      </c>
      <c r="E2354" t="s">
        <v>2209</v>
      </c>
      <c r="J2354" t="str">
        <f t="shared" si="73"/>
        <v/>
      </c>
      <c r="L2354" t="e">
        <f>IFERROR(INDEX(Teams!A:E,MATCH(Schedule!F2354,Teams!E:E,0),1),INDEX(Teams!G:K,MATCH(Schedule!F2354,Teams!K:K,0),1))</f>
        <v>#N/A</v>
      </c>
      <c r="M2354" t="e">
        <f>IFERROR(INDEX(Teams!A:E,MATCH(Schedule!H2354,Teams!E:E,0),1),INDEX(Teams!G:K,MATCH(Schedule!H2354,Teams!K:K,0),1))</f>
        <v>#N/A</v>
      </c>
    </row>
    <row r="2355" spans="1:13">
      <c r="A2355">
        <v>2354</v>
      </c>
      <c r="B2355" t="e">
        <f t="shared" si="72"/>
        <v>#N/A</v>
      </c>
      <c r="C2355" s="38">
        <v>36431</v>
      </c>
      <c r="D2355" t="s">
        <v>63</v>
      </c>
      <c r="E2355" t="s">
        <v>2295</v>
      </c>
      <c r="J2355" t="str">
        <f t="shared" si="73"/>
        <v/>
      </c>
      <c r="L2355" t="e">
        <f>IFERROR(INDEX(Teams!A:E,MATCH(Schedule!F2355,Teams!E:E,0),1),INDEX(Teams!G:K,MATCH(Schedule!F2355,Teams!K:K,0),1))</f>
        <v>#N/A</v>
      </c>
      <c r="M2355" t="e">
        <f>IFERROR(INDEX(Teams!A:E,MATCH(Schedule!H2355,Teams!E:E,0),1),INDEX(Teams!G:K,MATCH(Schedule!H2355,Teams!K:K,0),1))</f>
        <v>#N/A</v>
      </c>
    </row>
    <row r="2356" spans="1:13">
      <c r="A2356">
        <v>2355</v>
      </c>
      <c r="B2356" t="e">
        <f t="shared" si="72"/>
        <v>#N/A</v>
      </c>
      <c r="C2356" s="38">
        <v>36432</v>
      </c>
      <c r="D2356" t="s">
        <v>2</v>
      </c>
      <c r="E2356" t="s">
        <v>2296</v>
      </c>
      <c r="J2356" t="str">
        <f t="shared" si="73"/>
        <v/>
      </c>
      <c r="L2356" t="e">
        <f>IFERROR(INDEX(Teams!A:E,MATCH(Schedule!F2356,Teams!E:E,0),1),INDEX(Teams!G:K,MATCH(Schedule!F2356,Teams!K:K,0),1))</f>
        <v>#N/A</v>
      </c>
      <c r="M2356" t="e">
        <f>IFERROR(INDEX(Teams!A:E,MATCH(Schedule!H2356,Teams!E:E,0),1),INDEX(Teams!G:K,MATCH(Schedule!H2356,Teams!K:K,0),1))</f>
        <v>#N/A</v>
      </c>
    </row>
    <row r="2357" spans="1:13">
      <c r="A2357">
        <v>2356</v>
      </c>
      <c r="B2357" t="e">
        <f t="shared" si="72"/>
        <v>#N/A</v>
      </c>
      <c r="C2357" s="38">
        <v>36432</v>
      </c>
      <c r="D2357" t="s">
        <v>29</v>
      </c>
      <c r="E2357" t="s">
        <v>2297</v>
      </c>
      <c r="J2357" t="str">
        <f t="shared" si="73"/>
        <v/>
      </c>
      <c r="L2357" t="e">
        <f>IFERROR(INDEX(Teams!A:E,MATCH(Schedule!F2357,Teams!E:E,0),1),INDEX(Teams!G:K,MATCH(Schedule!F2357,Teams!K:K,0),1))</f>
        <v>#N/A</v>
      </c>
      <c r="M2357" t="e">
        <f>IFERROR(INDEX(Teams!A:E,MATCH(Schedule!H2357,Teams!E:E,0),1),INDEX(Teams!G:K,MATCH(Schedule!H2357,Teams!K:K,0),1))</f>
        <v>#N/A</v>
      </c>
    </row>
    <row r="2358" spans="1:13">
      <c r="A2358">
        <v>2357</v>
      </c>
      <c r="B2358" t="e">
        <f t="shared" si="72"/>
        <v>#N/A</v>
      </c>
      <c r="C2358" s="38">
        <v>36432</v>
      </c>
      <c r="D2358" t="s">
        <v>25</v>
      </c>
      <c r="E2358" t="s">
        <v>2298</v>
      </c>
      <c r="J2358" t="str">
        <f t="shared" si="73"/>
        <v/>
      </c>
      <c r="L2358" t="e">
        <f>IFERROR(INDEX(Teams!A:E,MATCH(Schedule!F2358,Teams!E:E,0),1),INDEX(Teams!G:K,MATCH(Schedule!F2358,Teams!K:K,0),1))</f>
        <v>#N/A</v>
      </c>
      <c r="M2358" t="e">
        <f>IFERROR(INDEX(Teams!A:E,MATCH(Schedule!H2358,Teams!E:E,0),1),INDEX(Teams!G:K,MATCH(Schedule!H2358,Teams!K:K,0),1))</f>
        <v>#N/A</v>
      </c>
    </row>
    <row r="2359" spans="1:13">
      <c r="A2359">
        <v>2358</v>
      </c>
      <c r="B2359" t="e">
        <f t="shared" si="72"/>
        <v>#N/A</v>
      </c>
      <c r="C2359" s="38">
        <v>36432</v>
      </c>
      <c r="D2359" t="s">
        <v>6</v>
      </c>
      <c r="E2359" t="s">
        <v>2299</v>
      </c>
      <c r="J2359" t="str">
        <f t="shared" si="73"/>
        <v/>
      </c>
      <c r="L2359" t="e">
        <f>IFERROR(INDEX(Teams!A:E,MATCH(Schedule!F2359,Teams!E:E,0),1),INDEX(Teams!G:K,MATCH(Schedule!F2359,Teams!K:K,0),1))</f>
        <v>#N/A</v>
      </c>
      <c r="M2359" t="e">
        <f>IFERROR(INDEX(Teams!A:E,MATCH(Schedule!H2359,Teams!E:E,0),1),INDEX(Teams!G:K,MATCH(Schedule!H2359,Teams!K:K,0),1))</f>
        <v>#N/A</v>
      </c>
    </row>
    <row r="2360" spans="1:13">
      <c r="A2360">
        <v>2359</v>
      </c>
      <c r="B2360" t="e">
        <f t="shared" si="72"/>
        <v>#N/A</v>
      </c>
      <c r="C2360" s="38">
        <v>36432</v>
      </c>
      <c r="D2360" t="s">
        <v>68</v>
      </c>
      <c r="E2360" t="s">
        <v>2300</v>
      </c>
      <c r="J2360" t="str">
        <f t="shared" si="73"/>
        <v/>
      </c>
      <c r="L2360" t="e">
        <f>IFERROR(INDEX(Teams!A:E,MATCH(Schedule!F2360,Teams!E:E,0),1),INDEX(Teams!G:K,MATCH(Schedule!F2360,Teams!K:K,0),1))</f>
        <v>#N/A</v>
      </c>
      <c r="M2360" t="e">
        <f>IFERROR(INDEX(Teams!A:E,MATCH(Schedule!H2360,Teams!E:E,0),1),INDEX(Teams!G:K,MATCH(Schedule!H2360,Teams!K:K,0),1))</f>
        <v>#N/A</v>
      </c>
    </row>
    <row r="2361" spans="1:13">
      <c r="A2361">
        <v>2360</v>
      </c>
      <c r="B2361" t="e">
        <f t="shared" si="72"/>
        <v>#N/A</v>
      </c>
      <c r="C2361" s="38">
        <v>36432</v>
      </c>
      <c r="D2361" t="s">
        <v>120</v>
      </c>
      <c r="E2361" t="s">
        <v>2301</v>
      </c>
      <c r="J2361" t="str">
        <f t="shared" si="73"/>
        <v/>
      </c>
      <c r="L2361" t="e">
        <f>IFERROR(INDEX(Teams!A:E,MATCH(Schedule!F2361,Teams!E:E,0),1),INDEX(Teams!G:K,MATCH(Schedule!F2361,Teams!K:K,0),1))</f>
        <v>#N/A</v>
      </c>
      <c r="M2361" t="e">
        <f>IFERROR(INDEX(Teams!A:E,MATCH(Schedule!H2361,Teams!E:E,0),1),INDEX(Teams!G:K,MATCH(Schedule!H2361,Teams!K:K,0),1))</f>
        <v>#N/A</v>
      </c>
    </row>
    <row r="2362" spans="1:13">
      <c r="A2362">
        <v>2361</v>
      </c>
      <c r="B2362" t="e">
        <f t="shared" si="72"/>
        <v>#N/A</v>
      </c>
      <c r="C2362" s="38">
        <v>36432</v>
      </c>
      <c r="D2362" t="s">
        <v>124</v>
      </c>
      <c r="E2362" t="s">
        <v>2302</v>
      </c>
      <c r="J2362" t="str">
        <f t="shared" si="73"/>
        <v/>
      </c>
      <c r="L2362" t="e">
        <f>IFERROR(INDEX(Teams!A:E,MATCH(Schedule!F2362,Teams!E:E,0),1),INDEX(Teams!G:K,MATCH(Schedule!F2362,Teams!K:K,0),1))</f>
        <v>#N/A</v>
      </c>
      <c r="M2362" t="e">
        <f>IFERROR(INDEX(Teams!A:E,MATCH(Schedule!H2362,Teams!E:E,0),1),INDEX(Teams!G:K,MATCH(Schedule!H2362,Teams!K:K,0),1))</f>
        <v>#N/A</v>
      </c>
    </row>
    <row r="2363" spans="1:13">
      <c r="A2363">
        <v>2362</v>
      </c>
      <c r="B2363" t="e">
        <f t="shared" si="72"/>
        <v>#N/A</v>
      </c>
      <c r="C2363" s="38">
        <v>36432</v>
      </c>
      <c r="D2363" t="s">
        <v>34</v>
      </c>
      <c r="E2363" t="s">
        <v>2303</v>
      </c>
      <c r="J2363" t="str">
        <f t="shared" si="73"/>
        <v/>
      </c>
      <c r="L2363" t="e">
        <f>IFERROR(INDEX(Teams!A:E,MATCH(Schedule!F2363,Teams!E:E,0),1),INDEX(Teams!G:K,MATCH(Schedule!F2363,Teams!K:K,0),1))</f>
        <v>#N/A</v>
      </c>
      <c r="M2363" t="e">
        <f>IFERROR(INDEX(Teams!A:E,MATCH(Schedule!H2363,Teams!E:E,0),1),INDEX(Teams!G:K,MATCH(Schedule!H2363,Teams!K:K,0),1))</f>
        <v>#N/A</v>
      </c>
    </row>
    <row r="2364" spans="1:13">
      <c r="A2364">
        <v>2363</v>
      </c>
      <c r="B2364" t="e">
        <f t="shared" si="72"/>
        <v>#N/A</v>
      </c>
      <c r="C2364" s="38">
        <v>36432</v>
      </c>
      <c r="D2364" t="s">
        <v>126</v>
      </c>
      <c r="E2364" t="s">
        <v>536</v>
      </c>
      <c r="J2364" t="str">
        <f t="shared" si="73"/>
        <v/>
      </c>
      <c r="L2364" t="e">
        <f>IFERROR(INDEX(Teams!A:E,MATCH(Schedule!F2364,Teams!E:E,0),1),INDEX(Teams!G:K,MATCH(Schedule!F2364,Teams!K:K,0),1))</f>
        <v>#N/A</v>
      </c>
      <c r="M2364" t="e">
        <f>IFERROR(INDEX(Teams!A:E,MATCH(Schedule!H2364,Teams!E:E,0),1),INDEX(Teams!G:K,MATCH(Schedule!H2364,Teams!K:K,0),1))</f>
        <v>#N/A</v>
      </c>
    </row>
    <row r="2365" spans="1:13">
      <c r="A2365">
        <v>2364</v>
      </c>
      <c r="B2365" t="e">
        <f t="shared" si="72"/>
        <v>#N/A</v>
      </c>
      <c r="C2365" s="38">
        <v>36432</v>
      </c>
      <c r="D2365" t="s">
        <v>60</v>
      </c>
      <c r="E2365" t="s">
        <v>2222</v>
      </c>
      <c r="J2365" t="str">
        <f t="shared" si="73"/>
        <v/>
      </c>
      <c r="L2365" t="e">
        <f>IFERROR(INDEX(Teams!A:E,MATCH(Schedule!F2365,Teams!E:E,0),1),INDEX(Teams!G:K,MATCH(Schedule!F2365,Teams!K:K,0),1))</f>
        <v>#N/A</v>
      </c>
      <c r="M2365" t="e">
        <f>IFERROR(INDEX(Teams!A:E,MATCH(Schedule!H2365,Teams!E:E,0),1),INDEX(Teams!G:K,MATCH(Schedule!H2365,Teams!K:K,0),1))</f>
        <v>#N/A</v>
      </c>
    </row>
    <row r="2366" spans="1:13">
      <c r="A2366">
        <v>2365</v>
      </c>
      <c r="B2366" t="e">
        <f t="shared" si="72"/>
        <v>#N/A</v>
      </c>
      <c r="C2366" s="38">
        <v>36432</v>
      </c>
      <c r="D2366" t="s">
        <v>63</v>
      </c>
      <c r="E2366" t="s">
        <v>2304</v>
      </c>
      <c r="J2366" t="str">
        <f t="shared" si="73"/>
        <v/>
      </c>
      <c r="L2366" t="e">
        <f>IFERROR(INDEX(Teams!A:E,MATCH(Schedule!F2366,Teams!E:E,0),1),INDEX(Teams!G:K,MATCH(Schedule!F2366,Teams!K:K,0),1))</f>
        <v>#N/A</v>
      </c>
      <c r="M2366" t="e">
        <f>IFERROR(INDEX(Teams!A:E,MATCH(Schedule!H2366,Teams!E:E,0),1),INDEX(Teams!G:K,MATCH(Schedule!H2366,Teams!K:K,0),1))</f>
        <v>#N/A</v>
      </c>
    </row>
    <row r="2367" spans="1:13">
      <c r="A2367">
        <v>2366</v>
      </c>
      <c r="B2367" t="e">
        <f t="shared" si="72"/>
        <v>#N/A</v>
      </c>
      <c r="C2367" s="38">
        <v>36432</v>
      </c>
      <c r="D2367" t="s">
        <v>71</v>
      </c>
      <c r="E2367" t="s">
        <v>2305</v>
      </c>
      <c r="J2367" t="str">
        <f t="shared" si="73"/>
        <v/>
      </c>
      <c r="L2367" t="e">
        <f>IFERROR(INDEX(Teams!A:E,MATCH(Schedule!F2367,Teams!E:E,0),1),INDEX(Teams!G:K,MATCH(Schedule!F2367,Teams!K:K,0),1))</f>
        <v>#N/A</v>
      </c>
      <c r="M2367" t="e">
        <f>IFERROR(INDEX(Teams!A:E,MATCH(Schedule!H2367,Teams!E:E,0),1),INDEX(Teams!G:K,MATCH(Schedule!H2367,Teams!K:K,0),1))</f>
        <v>#N/A</v>
      </c>
    </row>
    <row r="2368" spans="1:13">
      <c r="A2368">
        <v>2367</v>
      </c>
      <c r="B2368" t="e">
        <f t="shared" si="72"/>
        <v>#N/A</v>
      </c>
      <c r="C2368" s="38">
        <v>36432</v>
      </c>
      <c r="D2368" t="s">
        <v>18</v>
      </c>
      <c r="E2368" t="s">
        <v>2306</v>
      </c>
      <c r="J2368" t="str">
        <f t="shared" si="73"/>
        <v/>
      </c>
      <c r="L2368" t="e">
        <f>IFERROR(INDEX(Teams!A:E,MATCH(Schedule!F2368,Teams!E:E,0),1),INDEX(Teams!G:K,MATCH(Schedule!F2368,Teams!K:K,0),1))</f>
        <v>#N/A</v>
      </c>
      <c r="M2368" t="e">
        <f>IFERROR(INDEX(Teams!A:E,MATCH(Schedule!H2368,Teams!E:E,0),1),INDEX(Teams!G:K,MATCH(Schedule!H2368,Teams!K:K,0),1))</f>
        <v>#N/A</v>
      </c>
    </row>
    <row r="2369" spans="1:13">
      <c r="A2369">
        <v>2368</v>
      </c>
      <c r="B2369" t="e">
        <f t="shared" si="72"/>
        <v>#N/A</v>
      </c>
      <c r="C2369" s="38">
        <v>36432</v>
      </c>
      <c r="D2369" t="s">
        <v>170</v>
      </c>
      <c r="E2369" t="s">
        <v>2307</v>
      </c>
      <c r="J2369" t="str">
        <f t="shared" si="73"/>
        <v/>
      </c>
      <c r="L2369" t="e">
        <f>IFERROR(INDEX(Teams!A:E,MATCH(Schedule!F2369,Teams!E:E,0),1),INDEX(Teams!G:K,MATCH(Schedule!F2369,Teams!K:K,0),1))</f>
        <v>#N/A</v>
      </c>
      <c r="M2369" t="e">
        <f>IFERROR(INDEX(Teams!A:E,MATCH(Schedule!H2369,Teams!E:E,0),1),INDEX(Teams!G:K,MATCH(Schedule!H2369,Teams!K:K,0),1))</f>
        <v>#N/A</v>
      </c>
    </row>
    <row r="2370" spans="1:13">
      <c r="A2370">
        <v>2369</v>
      </c>
      <c r="B2370" t="e">
        <f t="shared" si="72"/>
        <v>#N/A</v>
      </c>
      <c r="C2370" s="38">
        <v>36432</v>
      </c>
      <c r="D2370" t="s">
        <v>71</v>
      </c>
      <c r="E2370" t="s">
        <v>2308</v>
      </c>
      <c r="J2370" t="str">
        <f t="shared" si="73"/>
        <v/>
      </c>
      <c r="L2370" t="e">
        <f>IFERROR(INDEX(Teams!A:E,MATCH(Schedule!F2370,Teams!E:E,0),1),INDEX(Teams!G:K,MATCH(Schedule!F2370,Teams!K:K,0),1))</f>
        <v>#N/A</v>
      </c>
      <c r="M2370" t="e">
        <f>IFERROR(INDEX(Teams!A:E,MATCH(Schedule!H2370,Teams!E:E,0),1),INDEX(Teams!G:K,MATCH(Schedule!H2370,Teams!K:K,0),1))</f>
        <v>#N/A</v>
      </c>
    </row>
    <row r="2371" spans="1:13">
      <c r="A2371">
        <v>2370</v>
      </c>
      <c r="B2371" t="e">
        <f t="shared" ref="B2371:B2428" si="74">TEXT(C2371,"yyyymmdd")&amp;"_"&amp;L2371&amp;"@"&amp;M2371</f>
        <v>#N/A</v>
      </c>
      <c r="C2371" s="38">
        <v>36432</v>
      </c>
      <c r="D2371" t="s">
        <v>18</v>
      </c>
      <c r="E2371" t="s">
        <v>2309</v>
      </c>
      <c r="J2371" t="str">
        <f t="shared" ref="J2371:J2428" si="75">IF(I2371&gt;G2371,"W",IF(I2371=G2371,"","L"))</f>
        <v/>
      </c>
      <c r="L2371" t="e">
        <f>IFERROR(INDEX(Teams!A:E,MATCH(Schedule!F2371,Teams!E:E,0),1),INDEX(Teams!G:K,MATCH(Schedule!F2371,Teams!K:K,0),1))</f>
        <v>#N/A</v>
      </c>
      <c r="M2371" t="e">
        <f>IFERROR(INDEX(Teams!A:E,MATCH(Schedule!H2371,Teams!E:E,0),1),INDEX(Teams!G:K,MATCH(Schedule!H2371,Teams!K:K,0),1))</f>
        <v>#N/A</v>
      </c>
    </row>
    <row r="2372" spans="1:13">
      <c r="A2372">
        <v>2371</v>
      </c>
      <c r="B2372" t="e">
        <f t="shared" si="74"/>
        <v>#N/A</v>
      </c>
      <c r="C2372" s="38">
        <v>36432</v>
      </c>
      <c r="D2372" t="s">
        <v>170</v>
      </c>
      <c r="E2372" t="s">
        <v>1179</v>
      </c>
      <c r="J2372" t="str">
        <f t="shared" si="75"/>
        <v/>
      </c>
      <c r="L2372" t="e">
        <f>IFERROR(INDEX(Teams!A:E,MATCH(Schedule!F2372,Teams!E:E,0),1),INDEX(Teams!G:K,MATCH(Schedule!F2372,Teams!K:K,0),1))</f>
        <v>#N/A</v>
      </c>
      <c r="M2372" t="e">
        <f>IFERROR(INDEX(Teams!A:E,MATCH(Schedule!H2372,Teams!E:E,0),1),INDEX(Teams!G:K,MATCH(Schedule!H2372,Teams!K:K,0),1))</f>
        <v>#N/A</v>
      </c>
    </row>
    <row r="2373" spans="1:13">
      <c r="A2373">
        <v>2372</v>
      </c>
      <c r="B2373" t="e">
        <f t="shared" si="74"/>
        <v>#N/A</v>
      </c>
      <c r="C2373" s="38">
        <v>36433</v>
      </c>
      <c r="D2373" t="s">
        <v>71</v>
      </c>
      <c r="E2373" t="s">
        <v>2310</v>
      </c>
      <c r="J2373" t="str">
        <f t="shared" si="75"/>
        <v/>
      </c>
      <c r="L2373" t="e">
        <f>IFERROR(INDEX(Teams!A:E,MATCH(Schedule!F2373,Teams!E:E,0),1),INDEX(Teams!G:K,MATCH(Schedule!F2373,Teams!K:K,0),1))</f>
        <v>#N/A</v>
      </c>
      <c r="M2373" t="e">
        <f>IFERROR(INDEX(Teams!A:E,MATCH(Schedule!H2373,Teams!E:E,0),1),INDEX(Teams!G:K,MATCH(Schedule!H2373,Teams!K:K,0),1))</f>
        <v>#N/A</v>
      </c>
    </row>
    <row r="2374" spans="1:13">
      <c r="A2374">
        <v>2373</v>
      </c>
      <c r="B2374" t="e">
        <f t="shared" si="74"/>
        <v>#N/A</v>
      </c>
      <c r="C2374" s="38">
        <v>36433</v>
      </c>
      <c r="D2374" t="s">
        <v>113</v>
      </c>
      <c r="E2374" t="s">
        <v>2311</v>
      </c>
      <c r="J2374" t="str">
        <f t="shared" si="75"/>
        <v/>
      </c>
      <c r="L2374" t="e">
        <f>IFERROR(INDEX(Teams!A:E,MATCH(Schedule!F2374,Teams!E:E,0),1),INDEX(Teams!G:K,MATCH(Schedule!F2374,Teams!K:K,0),1))</f>
        <v>#N/A</v>
      </c>
      <c r="M2374" t="e">
        <f>IFERROR(INDEX(Teams!A:E,MATCH(Schedule!H2374,Teams!E:E,0),1),INDEX(Teams!G:K,MATCH(Schedule!H2374,Teams!K:K,0),1))</f>
        <v>#N/A</v>
      </c>
    </row>
    <row r="2375" spans="1:13">
      <c r="A2375">
        <v>2374</v>
      </c>
      <c r="B2375" t="e">
        <f t="shared" si="74"/>
        <v>#N/A</v>
      </c>
      <c r="C2375" s="38">
        <v>36433</v>
      </c>
      <c r="D2375" t="s">
        <v>29</v>
      </c>
      <c r="E2375" t="s">
        <v>2312</v>
      </c>
      <c r="J2375" t="str">
        <f t="shared" si="75"/>
        <v/>
      </c>
      <c r="L2375" t="e">
        <f>IFERROR(INDEX(Teams!A:E,MATCH(Schedule!F2375,Teams!E:E,0),1),INDEX(Teams!G:K,MATCH(Schedule!F2375,Teams!K:K,0),1))</f>
        <v>#N/A</v>
      </c>
      <c r="M2375" t="e">
        <f>IFERROR(INDEX(Teams!A:E,MATCH(Schedule!H2375,Teams!E:E,0),1),INDEX(Teams!G:K,MATCH(Schedule!H2375,Teams!K:K,0),1))</f>
        <v>#N/A</v>
      </c>
    </row>
    <row r="2376" spans="1:13">
      <c r="A2376">
        <v>2375</v>
      </c>
      <c r="B2376" t="e">
        <f t="shared" si="74"/>
        <v>#N/A</v>
      </c>
      <c r="C2376" s="38">
        <v>36433</v>
      </c>
      <c r="D2376" t="s">
        <v>25</v>
      </c>
      <c r="E2376" t="s">
        <v>1093</v>
      </c>
      <c r="J2376" t="str">
        <f t="shared" si="75"/>
        <v/>
      </c>
      <c r="L2376" t="e">
        <f>IFERROR(INDEX(Teams!A:E,MATCH(Schedule!F2376,Teams!E:E,0),1),INDEX(Teams!G:K,MATCH(Schedule!F2376,Teams!K:K,0),1))</f>
        <v>#N/A</v>
      </c>
      <c r="M2376" t="e">
        <f>IFERROR(INDEX(Teams!A:E,MATCH(Schedule!H2376,Teams!E:E,0),1),INDEX(Teams!G:K,MATCH(Schedule!H2376,Teams!K:K,0),1))</f>
        <v>#N/A</v>
      </c>
    </row>
    <row r="2377" spans="1:13">
      <c r="A2377">
        <v>2376</v>
      </c>
      <c r="B2377" t="e">
        <f t="shared" si="74"/>
        <v>#N/A</v>
      </c>
      <c r="C2377" s="38">
        <v>36433</v>
      </c>
      <c r="D2377" t="s">
        <v>6</v>
      </c>
      <c r="E2377" t="s">
        <v>2313</v>
      </c>
      <c r="J2377" t="str">
        <f t="shared" si="75"/>
        <v/>
      </c>
      <c r="L2377" t="e">
        <f>IFERROR(INDEX(Teams!A:E,MATCH(Schedule!F2377,Teams!E:E,0),1),INDEX(Teams!G:K,MATCH(Schedule!F2377,Teams!K:K,0),1))</f>
        <v>#N/A</v>
      </c>
      <c r="M2377" t="e">
        <f>IFERROR(INDEX(Teams!A:E,MATCH(Schedule!H2377,Teams!E:E,0),1),INDEX(Teams!G:K,MATCH(Schedule!H2377,Teams!K:K,0),1))</f>
        <v>#N/A</v>
      </c>
    </row>
    <row r="2378" spans="1:13">
      <c r="A2378">
        <v>2377</v>
      </c>
      <c r="B2378" t="e">
        <f t="shared" si="74"/>
        <v>#N/A</v>
      </c>
      <c r="C2378" s="38">
        <v>36433</v>
      </c>
      <c r="D2378" t="s">
        <v>120</v>
      </c>
      <c r="E2378" t="s">
        <v>2314</v>
      </c>
      <c r="J2378" t="str">
        <f t="shared" si="75"/>
        <v/>
      </c>
      <c r="L2378" t="e">
        <f>IFERROR(INDEX(Teams!A:E,MATCH(Schedule!F2378,Teams!E:E,0),1),INDEX(Teams!G:K,MATCH(Schedule!F2378,Teams!K:K,0),1))</f>
        <v>#N/A</v>
      </c>
      <c r="M2378" t="e">
        <f>IFERROR(INDEX(Teams!A:E,MATCH(Schedule!H2378,Teams!E:E,0),1),INDEX(Teams!G:K,MATCH(Schedule!H2378,Teams!K:K,0),1))</f>
        <v>#N/A</v>
      </c>
    </row>
    <row r="2379" spans="1:13">
      <c r="A2379">
        <v>2378</v>
      </c>
      <c r="B2379" t="e">
        <f t="shared" si="74"/>
        <v>#N/A</v>
      </c>
      <c r="C2379" s="38">
        <v>36433</v>
      </c>
      <c r="D2379" t="s">
        <v>124</v>
      </c>
      <c r="E2379" t="s">
        <v>2315</v>
      </c>
      <c r="J2379" t="str">
        <f t="shared" si="75"/>
        <v/>
      </c>
      <c r="L2379" t="e">
        <f>IFERROR(INDEX(Teams!A:E,MATCH(Schedule!F2379,Teams!E:E,0),1),INDEX(Teams!G:K,MATCH(Schedule!F2379,Teams!K:K,0),1))</f>
        <v>#N/A</v>
      </c>
      <c r="M2379" t="e">
        <f>IFERROR(INDEX(Teams!A:E,MATCH(Schedule!H2379,Teams!E:E,0),1),INDEX(Teams!G:K,MATCH(Schedule!H2379,Teams!K:K,0),1))</f>
        <v>#N/A</v>
      </c>
    </row>
    <row r="2380" spans="1:13">
      <c r="A2380">
        <v>2379</v>
      </c>
      <c r="B2380" t="e">
        <f t="shared" si="74"/>
        <v>#N/A</v>
      </c>
      <c r="C2380" s="38">
        <v>36433</v>
      </c>
      <c r="D2380" t="s">
        <v>63</v>
      </c>
      <c r="E2380" t="s">
        <v>2208</v>
      </c>
      <c r="J2380" t="str">
        <f t="shared" si="75"/>
        <v/>
      </c>
      <c r="L2380" t="e">
        <f>IFERROR(INDEX(Teams!A:E,MATCH(Schedule!F2380,Teams!E:E,0),1),INDEX(Teams!G:K,MATCH(Schedule!F2380,Teams!K:K,0),1))</f>
        <v>#N/A</v>
      </c>
      <c r="M2380" t="e">
        <f>IFERROR(INDEX(Teams!A:E,MATCH(Schedule!H2380,Teams!E:E,0),1),INDEX(Teams!G:K,MATCH(Schedule!H2380,Teams!K:K,0),1))</f>
        <v>#N/A</v>
      </c>
    </row>
    <row r="2381" spans="1:13">
      <c r="A2381">
        <v>2380</v>
      </c>
      <c r="B2381" t="e">
        <f t="shared" si="74"/>
        <v>#N/A</v>
      </c>
      <c r="C2381" s="38">
        <v>36433</v>
      </c>
      <c r="D2381" t="s">
        <v>170</v>
      </c>
      <c r="E2381" t="s">
        <v>2316</v>
      </c>
      <c r="J2381" t="str">
        <f t="shared" si="75"/>
        <v/>
      </c>
      <c r="L2381" t="e">
        <f>IFERROR(INDEX(Teams!A:E,MATCH(Schedule!F2381,Teams!E:E,0),1),INDEX(Teams!G:K,MATCH(Schedule!F2381,Teams!K:K,0),1))</f>
        <v>#N/A</v>
      </c>
      <c r="M2381" t="e">
        <f>IFERROR(INDEX(Teams!A:E,MATCH(Schedule!H2381,Teams!E:E,0),1),INDEX(Teams!G:K,MATCH(Schedule!H2381,Teams!K:K,0),1))</f>
        <v>#N/A</v>
      </c>
    </row>
    <row r="2382" spans="1:13">
      <c r="A2382">
        <v>2381</v>
      </c>
      <c r="B2382" t="e">
        <f t="shared" si="74"/>
        <v>#N/A</v>
      </c>
      <c r="C2382" s="38">
        <v>36433</v>
      </c>
      <c r="D2382" t="s">
        <v>126</v>
      </c>
      <c r="E2382" t="s">
        <v>2317</v>
      </c>
      <c r="J2382" t="str">
        <f t="shared" si="75"/>
        <v/>
      </c>
      <c r="L2382" t="e">
        <f>IFERROR(INDEX(Teams!A:E,MATCH(Schedule!F2382,Teams!E:E,0),1),INDEX(Teams!G:K,MATCH(Schedule!F2382,Teams!K:K,0),1))</f>
        <v>#N/A</v>
      </c>
      <c r="M2382" t="e">
        <f>IFERROR(INDEX(Teams!A:E,MATCH(Schedule!H2382,Teams!E:E,0),1),INDEX(Teams!G:K,MATCH(Schedule!H2382,Teams!K:K,0),1))</f>
        <v>#N/A</v>
      </c>
    </row>
    <row r="2383" spans="1:13">
      <c r="A2383">
        <v>2382</v>
      </c>
      <c r="B2383" t="e">
        <f t="shared" si="74"/>
        <v>#N/A</v>
      </c>
      <c r="C2383" s="38">
        <v>36433</v>
      </c>
      <c r="D2383" t="s">
        <v>10</v>
      </c>
      <c r="E2383" t="s">
        <v>2318</v>
      </c>
      <c r="J2383" t="str">
        <f t="shared" si="75"/>
        <v/>
      </c>
      <c r="L2383" t="e">
        <f>IFERROR(INDEX(Teams!A:E,MATCH(Schedule!F2383,Teams!E:E,0),1),INDEX(Teams!G:K,MATCH(Schedule!F2383,Teams!K:K,0),1))</f>
        <v>#N/A</v>
      </c>
      <c r="M2383" t="e">
        <f>IFERROR(INDEX(Teams!A:E,MATCH(Schedule!H2383,Teams!E:E,0),1),INDEX(Teams!G:K,MATCH(Schedule!H2383,Teams!K:K,0),1))</f>
        <v>#N/A</v>
      </c>
    </row>
    <row r="2384" spans="1:13">
      <c r="A2384">
        <v>2383</v>
      </c>
      <c r="B2384" t="e">
        <f t="shared" si="74"/>
        <v>#N/A</v>
      </c>
      <c r="C2384" s="38">
        <v>36433</v>
      </c>
      <c r="D2384" t="s">
        <v>10</v>
      </c>
      <c r="E2384" t="s">
        <v>2319</v>
      </c>
      <c r="J2384" t="str">
        <f t="shared" si="75"/>
        <v/>
      </c>
      <c r="L2384" t="e">
        <f>IFERROR(INDEX(Teams!A:E,MATCH(Schedule!F2384,Teams!E:E,0),1),INDEX(Teams!G:K,MATCH(Schedule!F2384,Teams!K:K,0),1))</f>
        <v>#N/A</v>
      </c>
      <c r="M2384" t="e">
        <f>IFERROR(INDEX(Teams!A:E,MATCH(Schedule!H2384,Teams!E:E,0),1),INDEX(Teams!G:K,MATCH(Schedule!H2384,Teams!K:K,0),1))</f>
        <v>#N/A</v>
      </c>
    </row>
    <row r="2385" spans="1:13">
      <c r="A2385">
        <v>2384</v>
      </c>
      <c r="B2385" t="e">
        <f t="shared" si="74"/>
        <v>#N/A</v>
      </c>
      <c r="C2385" s="38">
        <v>36434</v>
      </c>
      <c r="D2385" t="s">
        <v>113</v>
      </c>
      <c r="E2385" t="s">
        <v>2320</v>
      </c>
      <c r="J2385" t="str">
        <f t="shared" si="75"/>
        <v/>
      </c>
      <c r="L2385" t="e">
        <f>IFERROR(INDEX(Teams!A:E,MATCH(Schedule!F2385,Teams!E:E,0),1),INDEX(Teams!G:K,MATCH(Schedule!F2385,Teams!K:K,0),1))</f>
        <v>#N/A</v>
      </c>
      <c r="M2385" t="e">
        <f>IFERROR(INDEX(Teams!A:E,MATCH(Schedule!H2385,Teams!E:E,0),1),INDEX(Teams!G:K,MATCH(Schedule!H2385,Teams!K:K,0),1))</f>
        <v>#N/A</v>
      </c>
    </row>
    <row r="2386" spans="1:13">
      <c r="A2386">
        <v>2385</v>
      </c>
      <c r="B2386" t="e">
        <f t="shared" si="74"/>
        <v>#N/A</v>
      </c>
      <c r="C2386" s="38">
        <v>36434</v>
      </c>
      <c r="D2386" t="s">
        <v>10</v>
      </c>
      <c r="E2386" t="s">
        <v>2321</v>
      </c>
      <c r="J2386" t="str">
        <f t="shared" si="75"/>
        <v/>
      </c>
      <c r="L2386" t="e">
        <f>IFERROR(INDEX(Teams!A:E,MATCH(Schedule!F2386,Teams!E:E,0),1),INDEX(Teams!G:K,MATCH(Schedule!F2386,Teams!K:K,0),1))</f>
        <v>#N/A</v>
      </c>
      <c r="M2386" t="e">
        <f>IFERROR(INDEX(Teams!A:E,MATCH(Schedule!H2386,Teams!E:E,0),1),INDEX(Teams!G:K,MATCH(Schedule!H2386,Teams!K:K,0),1))</f>
        <v>#N/A</v>
      </c>
    </row>
    <row r="2387" spans="1:13">
      <c r="A2387">
        <v>2386</v>
      </c>
      <c r="B2387" t="e">
        <f t="shared" si="74"/>
        <v>#N/A</v>
      </c>
      <c r="C2387" s="38">
        <v>36434</v>
      </c>
      <c r="D2387" t="s">
        <v>2</v>
      </c>
      <c r="E2387" t="s">
        <v>2322</v>
      </c>
      <c r="J2387" t="str">
        <f t="shared" si="75"/>
        <v/>
      </c>
      <c r="L2387" t="e">
        <f>IFERROR(INDEX(Teams!A:E,MATCH(Schedule!F2387,Teams!E:E,0),1),INDEX(Teams!G:K,MATCH(Schedule!F2387,Teams!K:K,0),1))</f>
        <v>#N/A</v>
      </c>
      <c r="M2387" t="e">
        <f>IFERROR(INDEX(Teams!A:E,MATCH(Schedule!H2387,Teams!E:E,0),1),INDEX(Teams!G:K,MATCH(Schedule!H2387,Teams!K:K,0),1))</f>
        <v>#N/A</v>
      </c>
    </row>
    <row r="2388" spans="1:13">
      <c r="A2388">
        <v>2387</v>
      </c>
      <c r="B2388" t="e">
        <f t="shared" si="74"/>
        <v>#N/A</v>
      </c>
      <c r="C2388" s="38">
        <v>36434</v>
      </c>
      <c r="D2388" t="s">
        <v>71</v>
      </c>
      <c r="E2388" t="s">
        <v>2323</v>
      </c>
      <c r="J2388" t="str">
        <f t="shared" si="75"/>
        <v/>
      </c>
      <c r="L2388" t="e">
        <f>IFERROR(INDEX(Teams!A:E,MATCH(Schedule!F2388,Teams!E:E,0),1),INDEX(Teams!G:K,MATCH(Schedule!F2388,Teams!K:K,0),1))</f>
        <v>#N/A</v>
      </c>
      <c r="M2388" t="e">
        <f>IFERROR(INDEX(Teams!A:E,MATCH(Schedule!H2388,Teams!E:E,0),1),INDEX(Teams!G:K,MATCH(Schedule!H2388,Teams!K:K,0),1))</f>
        <v>#N/A</v>
      </c>
    </row>
    <row r="2389" spans="1:13">
      <c r="A2389">
        <v>2388</v>
      </c>
      <c r="B2389" t="e">
        <f t="shared" si="74"/>
        <v>#N/A</v>
      </c>
      <c r="C2389" s="38">
        <v>36434</v>
      </c>
      <c r="D2389" t="s">
        <v>68</v>
      </c>
      <c r="E2389" t="s">
        <v>2324</v>
      </c>
      <c r="J2389" t="str">
        <f t="shared" si="75"/>
        <v/>
      </c>
      <c r="L2389" t="e">
        <f>IFERROR(INDEX(Teams!A:E,MATCH(Schedule!F2389,Teams!E:E,0),1),INDEX(Teams!G:K,MATCH(Schedule!F2389,Teams!K:K,0),1))</f>
        <v>#N/A</v>
      </c>
      <c r="M2389" t="e">
        <f>IFERROR(INDEX(Teams!A:E,MATCH(Schedule!H2389,Teams!E:E,0),1),INDEX(Teams!G:K,MATCH(Schedule!H2389,Teams!K:K,0),1))</f>
        <v>#N/A</v>
      </c>
    </row>
    <row r="2390" spans="1:13">
      <c r="A2390">
        <v>2389</v>
      </c>
      <c r="B2390" t="e">
        <f t="shared" si="74"/>
        <v>#N/A</v>
      </c>
      <c r="C2390" s="38">
        <v>36434</v>
      </c>
      <c r="D2390" t="s">
        <v>8</v>
      </c>
      <c r="E2390" t="s">
        <v>2325</v>
      </c>
      <c r="J2390" t="str">
        <f t="shared" si="75"/>
        <v/>
      </c>
      <c r="L2390" t="e">
        <f>IFERROR(INDEX(Teams!A:E,MATCH(Schedule!F2390,Teams!E:E,0),1),INDEX(Teams!G:K,MATCH(Schedule!F2390,Teams!K:K,0),1))</f>
        <v>#N/A</v>
      </c>
      <c r="M2390" t="e">
        <f>IFERROR(INDEX(Teams!A:E,MATCH(Schedule!H2390,Teams!E:E,0),1),INDEX(Teams!G:K,MATCH(Schedule!H2390,Teams!K:K,0),1))</f>
        <v>#N/A</v>
      </c>
    </row>
    <row r="2391" spans="1:13">
      <c r="A2391">
        <v>2390</v>
      </c>
      <c r="B2391" t="e">
        <f t="shared" si="74"/>
        <v>#N/A</v>
      </c>
      <c r="C2391" s="38">
        <v>36434</v>
      </c>
      <c r="D2391" t="s">
        <v>25</v>
      </c>
      <c r="E2391" t="s">
        <v>2326</v>
      </c>
      <c r="J2391" t="str">
        <f t="shared" si="75"/>
        <v/>
      </c>
      <c r="L2391" t="e">
        <f>IFERROR(INDEX(Teams!A:E,MATCH(Schedule!F2391,Teams!E:E,0),1),INDEX(Teams!G:K,MATCH(Schedule!F2391,Teams!K:K,0),1))</f>
        <v>#N/A</v>
      </c>
      <c r="M2391" t="e">
        <f>IFERROR(INDEX(Teams!A:E,MATCH(Schedule!H2391,Teams!E:E,0),1),INDEX(Teams!G:K,MATCH(Schedule!H2391,Teams!K:K,0),1))</f>
        <v>#N/A</v>
      </c>
    </row>
    <row r="2392" spans="1:13">
      <c r="A2392">
        <v>2391</v>
      </c>
      <c r="B2392" t="e">
        <f t="shared" si="74"/>
        <v>#N/A</v>
      </c>
      <c r="C2392" s="38">
        <v>36434</v>
      </c>
      <c r="D2392" t="s">
        <v>34</v>
      </c>
      <c r="E2392" t="s">
        <v>2327</v>
      </c>
      <c r="J2392" t="str">
        <f t="shared" si="75"/>
        <v/>
      </c>
      <c r="L2392" t="e">
        <f>IFERROR(INDEX(Teams!A:E,MATCH(Schedule!F2392,Teams!E:E,0),1),INDEX(Teams!G:K,MATCH(Schedule!F2392,Teams!K:K,0),1))</f>
        <v>#N/A</v>
      </c>
      <c r="M2392" t="e">
        <f>IFERROR(INDEX(Teams!A:E,MATCH(Schedule!H2392,Teams!E:E,0),1),INDEX(Teams!G:K,MATCH(Schedule!H2392,Teams!K:K,0),1))</f>
        <v>#N/A</v>
      </c>
    </row>
    <row r="2393" spans="1:13">
      <c r="A2393">
        <v>2392</v>
      </c>
      <c r="B2393" t="e">
        <f t="shared" si="74"/>
        <v>#N/A</v>
      </c>
      <c r="C2393" s="38">
        <v>36434</v>
      </c>
      <c r="D2393" t="s">
        <v>124</v>
      </c>
      <c r="E2393" t="s">
        <v>2328</v>
      </c>
      <c r="J2393" t="str">
        <f t="shared" si="75"/>
        <v/>
      </c>
      <c r="L2393" t="e">
        <f>IFERROR(INDEX(Teams!A:E,MATCH(Schedule!F2393,Teams!E:E,0),1),INDEX(Teams!G:K,MATCH(Schedule!F2393,Teams!K:K,0),1))</f>
        <v>#N/A</v>
      </c>
      <c r="M2393" t="e">
        <f>IFERROR(INDEX(Teams!A:E,MATCH(Schedule!H2393,Teams!E:E,0),1),INDEX(Teams!G:K,MATCH(Schedule!H2393,Teams!K:K,0),1))</f>
        <v>#N/A</v>
      </c>
    </row>
    <row r="2394" spans="1:13">
      <c r="A2394">
        <v>2393</v>
      </c>
      <c r="B2394" t="e">
        <f t="shared" si="74"/>
        <v>#N/A</v>
      </c>
      <c r="C2394" s="38">
        <v>36434</v>
      </c>
      <c r="D2394" t="s">
        <v>18</v>
      </c>
      <c r="E2394" t="s">
        <v>2329</v>
      </c>
      <c r="J2394" t="str">
        <f t="shared" si="75"/>
        <v/>
      </c>
      <c r="L2394" t="e">
        <f>IFERROR(INDEX(Teams!A:E,MATCH(Schedule!F2394,Teams!E:E,0),1),INDEX(Teams!G:K,MATCH(Schedule!F2394,Teams!K:K,0),1))</f>
        <v>#N/A</v>
      </c>
      <c r="M2394" t="e">
        <f>IFERROR(INDEX(Teams!A:E,MATCH(Schedule!H2394,Teams!E:E,0),1),INDEX(Teams!G:K,MATCH(Schedule!H2394,Teams!K:K,0),1))</f>
        <v>#N/A</v>
      </c>
    </row>
    <row r="2395" spans="1:13">
      <c r="A2395">
        <v>2394</v>
      </c>
      <c r="B2395" t="e">
        <f t="shared" si="74"/>
        <v>#N/A</v>
      </c>
      <c r="C2395" s="38">
        <v>36434</v>
      </c>
      <c r="D2395" t="s">
        <v>170</v>
      </c>
      <c r="E2395" t="s">
        <v>2330</v>
      </c>
      <c r="J2395" t="str">
        <f t="shared" si="75"/>
        <v/>
      </c>
      <c r="L2395" t="e">
        <f>IFERROR(INDEX(Teams!A:E,MATCH(Schedule!F2395,Teams!E:E,0),1),INDEX(Teams!G:K,MATCH(Schedule!F2395,Teams!K:K,0),1))</f>
        <v>#N/A</v>
      </c>
      <c r="M2395" t="e">
        <f>IFERROR(INDEX(Teams!A:E,MATCH(Schedule!H2395,Teams!E:E,0),1),INDEX(Teams!G:K,MATCH(Schedule!H2395,Teams!K:K,0),1))</f>
        <v>#N/A</v>
      </c>
    </row>
    <row r="2396" spans="1:13">
      <c r="A2396">
        <v>2395</v>
      </c>
      <c r="B2396" t="e">
        <f t="shared" si="74"/>
        <v>#N/A</v>
      </c>
      <c r="C2396" s="38">
        <v>36434</v>
      </c>
      <c r="D2396" t="s">
        <v>22</v>
      </c>
      <c r="E2396" t="s">
        <v>2331</v>
      </c>
      <c r="J2396" t="str">
        <f t="shared" si="75"/>
        <v/>
      </c>
      <c r="L2396" t="e">
        <f>IFERROR(INDEX(Teams!A:E,MATCH(Schedule!F2396,Teams!E:E,0),1),INDEX(Teams!G:K,MATCH(Schedule!F2396,Teams!K:K,0),1))</f>
        <v>#N/A</v>
      </c>
      <c r="M2396" t="e">
        <f>IFERROR(INDEX(Teams!A:E,MATCH(Schedule!H2396,Teams!E:E,0),1),INDEX(Teams!G:K,MATCH(Schedule!H2396,Teams!K:K,0),1))</f>
        <v>#N/A</v>
      </c>
    </row>
    <row r="2397" spans="1:13">
      <c r="A2397">
        <v>2396</v>
      </c>
      <c r="B2397" t="e">
        <f t="shared" si="74"/>
        <v>#N/A</v>
      </c>
      <c r="C2397" s="38">
        <v>36434</v>
      </c>
      <c r="D2397" t="s">
        <v>120</v>
      </c>
      <c r="E2397" t="s">
        <v>592</v>
      </c>
      <c r="J2397" t="str">
        <f t="shared" si="75"/>
        <v/>
      </c>
      <c r="L2397" t="e">
        <f>IFERROR(INDEX(Teams!A:E,MATCH(Schedule!F2397,Teams!E:E,0),1),INDEX(Teams!G:K,MATCH(Schedule!F2397,Teams!K:K,0),1))</f>
        <v>#N/A</v>
      </c>
      <c r="M2397" t="e">
        <f>IFERROR(INDEX(Teams!A:E,MATCH(Schedule!H2397,Teams!E:E,0),1),INDEX(Teams!G:K,MATCH(Schedule!H2397,Teams!K:K,0),1))</f>
        <v>#N/A</v>
      </c>
    </row>
    <row r="2398" spans="1:13">
      <c r="A2398">
        <v>2397</v>
      </c>
      <c r="B2398" t="e">
        <f t="shared" si="74"/>
        <v>#N/A</v>
      </c>
      <c r="C2398" s="38">
        <v>36434</v>
      </c>
      <c r="D2398" t="s">
        <v>126</v>
      </c>
      <c r="E2398" t="s">
        <v>2332</v>
      </c>
      <c r="J2398" t="str">
        <f t="shared" si="75"/>
        <v/>
      </c>
      <c r="L2398" t="e">
        <f>IFERROR(INDEX(Teams!A:E,MATCH(Schedule!F2398,Teams!E:E,0),1),INDEX(Teams!G:K,MATCH(Schedule!F2398,Teams!K:K,0),1))</f>
        <v>#N/A</v>
      </c>
      <c r="M2398" t="e">
        <f>IFERROR(INDEX(Teams!A:E,MATCH(Schedule!H2398,Teams!E:E,0),1),INDEX(Teams!G:K,MATCH(Schedule!H2398,Teams!K:K,0),1))</f>
        <v>#N/A</v>
      </c>
    </row>
    <row r="2399" spans="1:13">
      <c r="A2399">
        <v>2398</v>
      </c>
      <c r="B2399" t="e">
        <f t="shared" si="74"/>
        <v>#N/A</v>
      </c>
      <c r="C2399" s="38">
        <v>36434</v>
      </c>
      <c r="D2399" t="s">
        <v>128</v>
      </c>
      <c r="E2399" t="s">
        <v>2333</v>
      </c>
      <c r="J2399" t="str">
        <f t="shared" si="75"/>
        <v/>
      </c>
      <c r="L2399" t="e">
        <f>IFERROR(INDEX(Teams!A:E,MATCH(Schedule!F2399,Teams!E:E,0),1),INDEX(Teams!G:K,MATCH(Schedule!F2399,Teams!K:K,0),1))</f>
        <v>#N/A</v>
      </c>
      <c r="M2399" t="e">
        <f>IFERROR(INDEX(Teams!A:E,MATCH(Schedule!H2399,Teams!E:E,0),1),INDEX(Teams!G:K,MATCH(Schedule!H2399,Teams!K:K,0),1))</f>
        <v>#N/A</v>
      </c>
    </row>
    <row r="2400" spans="1:13">
      <c r="A2400">
        <v>2399</v>
      </c>
      <c r="B2400" t="e">
        <f t="shared" si="74"/>
        <v>#N/A</v>
      </c>
      <c r="C2400" s="38">
        <v>36435</v>
      </c>
      <c r="D2400" t="s">
        <v>113</v>
      </c>
      <c r="E2400" t="s">
        <v>2334</v>
      </c>
      <c r="J2400" t="str">
        <f t="shared" si="75"/>
        <v/>
      </c>
      <c r="L2400" t="e">
        <f>IFERROR(INDEX(Teams!A:E,MATCH(Schedule!F2400,Teams!E:E,0),1),INDEX(Teams!G:K,MATCH(Schedule!F2400,Teams!K:K,0),1))</f>
        <v>#N/A</v>
      </c>
      <c r="M2400" t="e">
        <f>IFERROR(INDEX(Teams!A:E,MATCH(Schedule!H2400,Teams!E:E,0),1),INDEX(Teams!G:K,MATCH(Schedule!H2400,Teams!K:K,0),1))</f>
        <v>#N/A</v>
      </c>
    </row>
    <row r="2401" spans="1:13">
      <c r="A2401">
        <v>2400</v>
      </c>
      <c r="B2401" t="e">
        <f t="shared" si="74"/>
        <v>#N/A</v>
      </c>
      <c r="C2401" s="38">
        <v>36435</v>
      </c>
      <c r="D2401" t="s">
        <v>10</v>
      </c>
      <c r="E2401" t="s">
        <v>2335</v>
      </c>
      <c r="J2401" t="str">
        <f t="shared" si="75"/>
        <v/>
      </c>
      <c r="L2401" t="e">
        <f>IFERROR(INDEX(Teams!A:E,MATCH(Schedule!F2401,Teams!E:E,0),1),INDEX(Teams!G:K,MATCH(Schedule!F2401,Teams!K:K,0),1))</f>
        <v>#N/A</v>
      </c>
      <c r="M2401" t="e">
        <f>IFERROR(INDEX(Teams!A:E,MATCH(Schedule!H2401,Teams!E:E,0),1),INDEX(Teams!G:K,MATCH(Schedule!H2401,Teams!K:K,0),1))</f>
        <v>#N/A</v>
      </c>
    </row>
    <row r="2402" spans="1:13">
      <c r="A2402">
        <v>2401</v>
      </c>
      <c r="B2402" t="e">
        <f t="shared" si="74"/>
        <v>#N/A</v>
      </c>
      <c r="C2402" s="38">
        <v>36435</v>
      </c>
      <c r="D2402" t="s">
        <v>2</v>
      </c>
      <c r="E2402" t="s">
        <v>2336</v>
      </c>
      <c r="J2402" t="str">
        <f t="shared" si="75"/>
        <v/>
      </c>
      <c r="L2402" t="e">
        <f>IFERROR(INDEX(Teams!A:E,MATCH(Schedule!F2402,Teams!E:E,0),1),INDEX(Teams!G:K,MATCH(Schedule!F2402,Teams!K:K,0),1))</f>
        <v>#N/A</v>
      </c>
      <c r="M2402" t="e">
        <f>IFERROR(INDEX(Teams!A:E,MATCH(Schedule!H2402,Teams!E:E,0),1),INDEX(Teams!G:K,MATCH(Schedule!H2402,Teams!K:K,0),1))</f>
        <v>#N/A</v>
      </c>
    </row>
    <row r="2403" spans="1:13">
      <c r="A2403">
        <v>2402</v>
      </c>
      <c r="B2403" t="e">
        <f t="shared" si="74"/>
        <v>#N/A</v>
      </c>
      <c r="C2403" s="38">
        <v>36435</v>
      </c>
      <c r="D2403" t="s">
        <v>71</v>
      </c>
      <c r="E2403" t="s">
        <v>1036</v>
      </c>
      <c r="J2403" t="str">
        <f t="shared" si="75"/>
        <v/>
      </c>
      <c r="L2403" t="e">
        <f>IFERROR(INDEX(Teams!A:E,MATCH(Schedule!F2403,Teams!E:E,0),1),INDEX(Teams!G:K,MATCH(Schedule!F2403,Teams!K:K,0),1))</f>
        <v>#N/A</v>
      </c>
      <c r="M2403" t="e">
        <f>IFERROR(INDEX(Teams!A:E,MATCH(Schedule!H2403,Teams!E:E,0),1),INDEX(Teams!G:K,MATCH(Schedule!H2403,Teams!K:K,0),1))</f>
        <v>#N/A</v>
      </c>
    </row>
    <row r="2404" spans="1:13">
      <c r="A2404">
        <v>2403</v>
      </c>
      <c r="B2404" t="e">
        <f t="shared" si="74"/>
        <v>#N/A</v>
      </c>
      <c r="C2404" s="38">
        <v>36435</v>
      </c>
      <c r="D2404" t="s">
        <v>68</v>
      </c>
      <c r="E2404" t="s">
        <v>2337</v>
      </c>
      <c r="J2404" t="str">
        <f t="shared" si="75"/>
        <v/>
      </c>
      <c r="L2404" t="e">
        <f>IFERROR(INDEX(Teams!A:E,MATCH(Schedule!F2404,Teams!E:E,0),1),INDEX(Teams!G:K,MATCH(Schedule!F2404,Teams!K:K,0),1))</f>
        <v>#N/A</v>
      </c>
      <c r="M2404" t="e">
        <f>IFERROR(INDEX(Teams!A:E,MATCH(Schedule!H2404,Teams!E:E,0),1),INDEX(Teams!G:K,MATCH(Schedule!H2404,Teams!K:K,0),1))</f>
        <v>#N/A</v>
      </c>
    </row>
    <row r="2405" spans="1:13">
      <c r="A2405">
        <v>2404</v>
      </c>
      <c r="B2405" t="e">
        <f t="shared" si="74"/>
        <v>#N/A</v>
      </c>
      <c r="C2405" s="38">
        <v>36435</v>
      </c>
      <c r="D2405" t="s">
        <v>8</v>
      </c>
      <c r="E2405" t="s">
        <v>2338</v>
      </c>
      <c r="J2405" t="str">
        <f t="shared" si="75"/>
        <v/>
      </c>
      <c r="L2405" t="e">
        <f>IFERROR(INDEX(Teams!A:E,MATCH(Schedule!F2405,Teams!E:E,0),1),INDEX(Teams!G:K,MATCH(Schedule!F2405,Teams!K:K,0),1))</f>
        <v>#N/A</v>
      </c>
      <c r="M2405" t="e">
        <f>IFERROR(INDEX(Teams!A:E,MATCH(Schedule!H2405,Teams!E:E,0),1),INDEX(Teams!G:K,MATCH(Schedule!H2405,Teams!K:K,0),1))</f>
        <v>#N/A</v>
      </c>
    </row>
    <row r="2406" spans="1:13">
      <c r="A2406">
        <v>2405</v>
      </c>
      <c r="B2406" t="e">
        <f t="shared" si="74"/>
        <v>#N/A</v>
      </c>
      <c r="C2406" s="38">
        <v>36435</v>
      </c>
      <c r="D2406" t="s">
        <v>25</v>
      </c>
      <c r="E2406" t="s">
        <v>2339</v>
      </c>
      <c r="J2406" t="str">
        <f t="shared" si="75"/>
        <v/>
      </c>
      <c r="L2406" t="e">
        <f>IFERROR(INDEX(Teams!A:E,MATCH(Schedule!F2406,Teams!E:E,0),1),INDEX(Teams!G:K,MATCH(Schedule!F2406,Teams!K:K,0),1))</f>
        <v>#N/A</v>
      </c>
      <c r="M2406" t="e">
        <f>IFERROR(INDEX(Teams!A:E,MATCH(Schedule!H2406,Teams!E:E,0),1),INDEX(Teams!G:K,MATCH(Schedule!H2406,Teams!K:K,0),1))</f>
        <v>#N/A</v>
      </c>
    </row>
    <row r="2407" spans="1:13">
      <c r="A2407">
        <v>2406</v>
      </c>
      <c r="B2407" t="e">
        <f t="shared" si="74"/>
        <v>#N/A</v>
      </c>
      <c r="C2407" s="38">
        <v>36435</v>
      </c>
      <c r="D2407" t="s">
        <v>34</v>
      </c>
      <c r="E2407" t="s">
        <v>2340</v>
      </c>
      <c r="J2407" t="str">
        <f t="shared" si="75"/>
        <v/>
      </c>
      <c r="L2407" t="e">
        <f>IFERROR(INDEX(Teams!A:E,MATCH(Schedule!F2407,Teams!E:E,0),1),INDEX(Teams!G:K,MATCH(Schedule!F2407,Teams!K:K,0),1))</f>
        <v>#N/A</v>
      </c>
      <c r="M2407" t="e">
        <f>IFERROR(INDEX(Teams!A:E,MATCH(Schedule!H2407,Teams!E:E,0),1),INDEX(Teams!G:K,MATCH(Schedule!H2407,Teams!K:K,0),1))</f>
        <v>#N/A</v>
      </c>
    </row>
    <row r="2408" spans="1:13">
      <c r="A2408">
        <v>2407</v>
      </c>
      <c r="B2408" t="e">
        <f t="shared" si="74"/>
        <v>#N/A</v>
      </c>
      <c r="C2408" s="38">
        <v>36435</v>
      </c>
      <c r="D2408" t="s">
        <v>124</v>
      </c>
      <c r="E2408" t="s">
        <v>2341</v>
      </c>
      <c r="J2408" t="str">
        <f t="shared" si="75"/>
        <v/>
      </c>
      <c r="L2408" t="e">
        <f>IFERROR(INDEX(Teams!A:E,MATCH(Schedule!F2408,Teams!E:E,0),1),INDEX(Teams!G:K,MATCH(Schedule!F2408,Teams!K:K,0),1))</f>
        <v>#N/A</v>
      </c>
      <c r="M2408" t="e">
        <f>IFERROR(INDEX(Teams!A:E,MATCH(Schedule!H2408,Teams!E:E,0),1),INDEX(Teams!G:K,MATCH(Schedule!H2408,Teams!K:K,0),1))</f>
        <v>#N/A</v>
      </c>
    </row>
    <row r="2409" spans="1:13">
      <c r="A2409">
        <v>2408</v>
      </c>
      <c r="B2409" t="e">
        <f t="shared" si="74"/>
        <v>#N/A</v>
      </c>
      <c r="C2409" s="38">
        <v>36435</v>
      </c>
      <c r="D2409" t="s">
        <v>18</v>
      </c>
      <c r="E2409" t="s">
        <v>720</v>
      </c>
      <c r="J2409" t="str">
        <f t="shared" si="75"/>
        <v/>
      </c>
      <c r="L2409" t="e">
        <f>IFERROR(INDEX(Teams!A:E,MATCH(Schedule!F2409,Teams!E:E,0),1),INDEX(Teams!G:K,MATCH(Schedule!F2409,Teams!K:K,0),1))</f>
        <v>#N/A</v>
      </c>
      <c r="M2409" t="e">
        <f>IFERROR(INDEX(Teams!A:E,MATCH(Schedule!H2409,Teams!E:E,0),1),INDEX(Teams!G:K,MATCH(Schedule!H2409,Teams!K:K,0),1))</f>
        <v>#N/A</v>
      </c>
    </row>
    <row r="2410" spans="1:13">
      <c r="A2410">
        <v>2409</v>
      </c>
      <c r="B2410" t="e">
        <f t="shared" si="74"/>
        <v>#N/A</v>
      </c>
      <c r="C2410" s="38">
        <v>36435</v>
      </c>
      <c r="D2410" t="s">
        <v>170</v>
      </c>
      <c r="E2410" t="s">
        <v>2342</v>
      </c>
      <c r="J2410" t="str">
        <f t="shared" si="75"/>
        <v/>
      </c>
      <c r="L2410" t="e">
        <f>IFERROR(INDEX(Teams!A:E,MATCH(Schedule!F2410,Teams!E:E,0),1),INDEX(Teams!G:K,MATCH(Schedule!F2410,Teams!K:K,0),1))</f>
        <v>#N/A</v>
      </c>
      <c r="M2410" t="e">
        <f>IFERROR(INDEX(Teams!A:E,MATCH(Schedule!H2410,Teams!E:E,0),1),INDEX(Teams!G:K,MATCH(Schedule!H2410,Teams!K:K,0),1))</f>
        <v>#N/A</v>
      </c>
    </row>
    <row r="2411" spans="1:13">
      <c r="A2411">
        <v>2410</v>
      </c>
      <c r="B2411" t="e">
        <f t="shared" si="74"/>
        <v>#N/A</v>
      </c>
      <c r="C2411" s="38">
        <v>36435</v>
      </c>
      <c r="D2411" t="s">
        <v>22</v>
      </c>
      <c r="E2411" t="s">
        <v>2343</v>
      </c>
      <c r="J2411" t="str">
        <f t="shared" si="75"/>
        <v/>
      </c>
      <c r="L2411" t="e">
        <f>IFERROR(INDEX(Teams!A:E,MATCH(Schedule!F2411,Teams!E:E,0),1),INDEX(Teams!G:K,MATCH(Schedule!F2411,Teams!K:K,0),1))</f>
        <v>#N/A</v>
      </c>
      <c r="M2411" t="e">
        <f>IFERROR(INDEX(Teams!A:E,MATCH(Schedule!H2411,Teams!E:E,0),1),INDEX(Teams!G:K,MATCH(Schedule!H2411,Teams!K:K,0),1))</f>
        <v>#N/A</v>
      </c>
    </row>
    <row r="2412" spans="1:13">
      <c r="A2412">
        <v>2411</v>
      </c>
      <c r="B2412" t="e">
        <f t="shared" si="74"/>
        <v>#N/A</v>
      </c>
      <c r="C2412" s="38">
        <v>36435</v>
      </c>
      <c r="D2412" t="s">
        <v>120</v>
      </c>
      <c r="E2412" t="s">
        <v>2344</v>
      </c>
      <c r="J2412" t="str">
        <f t="shared" si="75"/>
        <v/>
      </c>
      <c r="L2412" t="e">
        <f>IFERROR(INDEX(Teams!A:E,MATCH(Schedule!F2412,Teams!E:E,0),1),INDEX(Teams!G:K,MATCH(Schedule!F2412,Teams!K:K,0),1))</f>
        <v>#N/A</v>
      </c>
      <c r="M2412" t="e">
        <f>IFERROR(INDEX(Teams!A:E,MATCH(Schedule!H2412,Teams!E:E,0),1),INDEX(Teams!G:K,MATCH(Schedule!H2412,Teams!K:K,0),1))</f>
        <v>#N/A</v>
      </c>
    </row>
    <row r="2413" spans="1:13">
      <c r="A2413">
        <v>2412</v>
      </c>
      <c r="B2413" t="e">
        <f t="shared" si="74"/>
        <v>#N/A</v>
      </c>
      <c r="C2413" s="38">
        <v>36435</v>
      </c>
      <c r="D2413" t="s">
        <v>126</v>
      </c>
      <c r="E2413" t="s">
        <v>2345</v>
      </c>
      <c r="J2413" t="str">
        <f t="shared" si="75"/>
        <v/>
      </c>
      <c r="L2413" t="e">
        <f>IFERROR(INDEX(Teams!A:E,MATCH(Schedule!F2413,Teams!E:E,0),1),INDEX(Teams!G:K,MATCH(Schedule!F2413,Teams!K:K,0),1))</f>
        <v>#N/A</v>
      </c>
      <c r="M2413" t="e">
        <f>IFERROR(INDEX(Teams!A:E,MATCH(Schedule!H2413,Teams!E:E,0),1),INDEX(Teams!G:K,MATCH(Schedule!H2413,Teams!K:K,0),1))</f>
        <v>#N/A</v>
      </c>
    </row>
    <row r="2414" spans="1:13">
      <c r="A2414">
        <v>2413</v>
      </c>
      <c r="B2414" t="e">
        <f t="shared" si="74"/>
        <v>#N/A</v>
      </c>
      <c r="C2414" s="38">
        <v>36435</v>
      </c>
      <c r="D2414" t="s">
        <v>128</v>
      </c>
      <c r="E2414" t="s">
        <v>2346</v>
      </c>
      <c r="J2414" t="str">
        <f t="shared" si="75"/>
        <v/>
      </c>
      <c r="L2414" t="e">
        <f>IFERROR(INDEX(Teams!A:E,MATCH(Schedule!F2414,Teams!E:E,0),1),INDEX(Teams!G:K,MATCH(Schedule!F2414,Teams!K:K,0),1))</f>
        <v>#N/A</v>
      </c>
      <c r="M2414" t="e">
        <f>IFERROR(INDEX(Teams!A:E,MATCH(Schedule!H2414,Teams!E:E,0),1),INDEX(Teams!G:K,MATCH(Schedule!H2414,Teams!K:K,0),1))</f>
        <v>#N/A</v>
      </c>
    </row>
    <row r="2415" spans="1:13">
      <c r="A2415">
        <v>2414</v>
      </c>
      <c r="B2415" t="e">
        <f t="shared" si="74"/>
        <v>#N/A</v>
      </c>
      <c r="C2415" s="38">
        <v>36436</v>
      </c>
      <c r="D2415" t="s">
        <v>113</v>
      </c>
      <c r="E2415" t="s">
        <v>2347</v>
      </c>
      <c r="J2415" t="str">
        <f t="shared" si="75"/>
        <v/>
      </c>
      <c r="L2415" t="e">
        <f>IFERROR(INDEX(Teams!A:E,MATCH(Schedule!F2415,Teams!E:E,0),1),INDEX(Teams!G:K,MATCH(Schedule!F2415,Teams!K:K,0),1))</f>
        <v>#N/A</v>
      </c>
      <c r="M2415" t="e">
        <f>IFERROR(INDEX(Teams!A:E,MATCH(Schedule!H2415,Teams!E:E,0),1),INDEX(Teams!G:K,MATCH(Schedule!H2415,Teams!K:K,0),1))</f>
        <v>#N/A</v>
      </c>
    </row>
    <row r="2416" spans="1:13">
      <c r="A2416">
        <v>2415</v>
      </c>
      <c r="B2416" t="e">
        <f t="shared" si="74"/>
        <v>#N/A</v>
      </c>
      <c r="C2416" s="38">
        <v>36436</v>
      </c>
      <c r="D2416" t="s">
        <v>10</v>
      </c>
      <c r="E2416" t="s">
        <v>2348</v>
      </c>
      <c r="J2416" t="str">
        <f t="shared" si="75"/>
        <v/>
      </c>
      <c r="L2416" t="e">
        <f>IFERROR(INDEX(Teams!A:E,MATCH(Schedule!F2416,Teams!E:E,0),1),INDEX(Teams!G:K,MATCH(Schedule!F2416,Teams!K:K,0),1))</f>
        <v>#N/A</v>
      </c>
      <c r="M2416" t="e">
        <f>IFERROR(INDEX(Teams!A:E,MATCH(Schedule!H2416,Teams!E:E,0),1),INDEX(Teams!G:K,MATCH(Schedule!H2416,Teams!K:K,0),1))</f>
        <v>#N/A</v>
      </c>
    </row>
    <row r="2417" spans="1:13">
      <c r="A2417">
        <v>2416</v>
      </c>
      <c r="B2417" t="e">
        <f t="shared" si="74"/>
        <v>#N/A</v>
      </c>
      <c r="C2417" s="38">
        <v>36436</v>
      </c>
      <c r="D2417" t="s">
        <v>68</v>
      </c>
      <c r="E2417" t="s">
        <v>2349</v>
      </c>
      <c r="J2417" t="str">
        <f t="shared" si="75"/>
        <v/>
      </c>
      <c r="L2417" t="e">
        <f>IFERROR(INDEX(Teams!A:E,MATCH(Schedule!F2417,Teams!E:E,0),1),INDEX(Teams!G:K,MATCH(Schedule!F2417,Teams!K:K,0),1))</f>
        <v>#N/A</v>
      </c>
      <c r="M2417" t="e">
        <f>IFERROR(INDEX(Teams!A:E,MATCH(Schedule!H2417,Teams!E:E,0),1),INDEX(Teams!G:K,MATCH(Schedule!H2417,Teams!K:K,0),1))</f>
        <v>#N/A</v>
      </c>
    </row>
    <row r="2418" spans="1:13">
      <c r="A2418">
        <v>2417</v>
      </c>
      <c r="B2418" t="e">
        <f t="shared" si="74"/>
        <v>#N/A</v>
      </c>
      <c r="C2418" s="38">
        <v>36436</v>
      </c>
      <c r="D2418" t="s">
        <v>8</v>
      </c>
      <c r="E2418" t="s">
        <v>2350</v>
      </c>
      <c r="J2418" t="str">
        <f t="shared" si="75"/>
        <v/>
      </c>
      <c r="L2418" t="e">
        <f>IFERROR(INDEX(Teams!A:E,MATCH(Schedule!F2418,Teams!E:E,0),1),INDEX(Teams!G:K,MATCH(Schedule!F2418,Teams!K:K,0),1))</f>
        <v>#N/A</v>
      </c>
      <c r="M2418" t="e">
        <f>IFERROR(INDEX(Teams!A:E,MATCH(Schedule!H2418,Teams!E:E,0),1),INDEX(Teams!G:K,MATCH(Schedule!H2418,Teams!K:K,0),1))</f>
        <v>#N/A</v>
      </c>
    </row>
    <row r="2419" spans="1:13">
      <c r="A2419">
        <v>2418</v>
      </c>
      <c r="B2419" t="e">
        <f t="shared" si="74"/>
        <v>#N/A</v>
      </c>
      <c r="C2419" s="38">
        <v>36436</v>
      </c>
      <c r="D2419" t="s">
        <v>25</v>
      </c>
      <c r="E2419" t="s">
        <v>2351</v>
      </c>
      <c r="J2419" t="str">
        <f t="shared" si="75"/>
        <v/>
      </c>
      <c r="L2419" t="e">
        <f>IFERROR(INDEX(Teams!A:E,MATCH(Schedule!F2419,Teams!E:E,0),1),INDEX(Teams!G:K,MATCH(Schedule!F2419,Teams!K:K,0),1))</f>
        <v>#N/A</v>
      </c>
      <c r="M2419" t="e">
        <f>IFERROR(INDEX(Teams!A:E,MATCH(Schedule!H2419,Teams!E:E,0),1),INDEX(Teams!G:K,MATCH(Schedule!H2419,Teams!K:K,0),1))</f>
        <v>#N/A</v>
      </c>
    </row>
    <row r="2420" spans="1:13">
      <c r="A2420">
        <v>2419</v>
      </c>
      <c r="B2420" t="e">
        <f t="shared" si="74"/>
        <v>#N/A</v>
      </c>
      <c r="C2420" s="38">
        <v>36436</v>
      </c>
      <c r="D2420" t="s">
        <v>34</v>
      </c>
      <c r="E2420" t="s">
        <v>2352</v>
      </c>
      <c r="J2420" t="str">
        <f t="shared" si="75"/>
        <v/>
      </c>
      <c r="L2420" t="e">
        <f>IFERROR(INDEX(Teams!A:E,MATCH(Schedule!F2420,Teams!E:E,0),1),INDEX(Teams!G:K,MATCH(Schedule!F2420,Teams!K:K,0),1))</f>
        <v>#N/A</v>
      </c>
      <c r="M2420" t="e">
        <f>IFERROR(INDEX(Teams!A:E,MATCH(Schedule!H2420,Teams!E:E,0),1),INDEX(Teams!G:K,MATCH(Schedule!H2420,Teams!K:K,0),1))</f>
        <v>#N/A</v>
      </c>
    </row>
    <row r="2421" spans="1:13">
      <c r="A2421">
        <v>2420</v>
      </c>
      <c r="B2421" t="e">
        <f t="shared" si="74"/>
        <v>#N/A</v>
      </c>
      <c r="C2421" s="38">
        <v>36436</v>
      </c>
      <c r="D2421" t="s">
        <v>124</v>
      </c>
      <c r="E2421" t="s">
        <v>2353</v>
      </c>
      <c r="J2421" t="str">
        <f t="shared" si="75"/>
        <v/>
      </c>
      <c r="L2421" t="e">
        <f>IFERROR(INDEX(Teams!A:E,MATCH(Schedule!F2421,Teams!E:E,0),1),INDEX(Teams!G:K,MATCH(Schedule!F2421,Teams!K:K,0),1))</f>
        <v>#N/A</v>
      </c>
      <c r="M2421" t="e">
        <f>IFERROR(INDEX(Teams!A:E,MATCH(Schedule!H2421,Teams!E:E,0),1),INDEX(Teams!G:K,MATCH(Schedule!H2421,Teams!K:K,0),1))</f>
        <v>#N/A</v>
      </c>
    </row>
    <row r="2422" spans="1:13">
      <c r="A2422">
        <v>2421</v>
      </c>
      <c r="B2422" t="e">
        <f t="shared" si="74"/>
        <v>#N/A</v>
      </c>
      <c r="C2422" s="38">
        <v>36436</v>
      </c>
      <c r="D2422" t="s">
        <v>18</v>
      </c>
      <c r="E2422" t="s">
        <v>2354</v>
      </c>
      <c r="J2422" t="str">
        <f t="shared" si="75"/>
        <v/>
      </c>
      <c r="L2422" t="e">
        <f>IFERROR(INDEX(Teams!A:E,MATCH(Schedule!F2422,Teams!E:E,0),1),INDEX(Teams!G:K,MATCH(Schedule!F2422,Teams!K:K,0),1))</f>
        <v>#N/A</v>
      </c>
      <c r="M2422" t="e">
        <f>IFERROR(INDEX(Teams!A:E,MATCH(Schedule!H2422,Teams!E:E,0),1),INDEX(Teams!G:K,MATCH(Schedule!H2422,Teams!K:K,0),1))</f>
        <v>#N/A</v>
      </c>
    </row>
    <row r="2423" spans="1:13">
      <c r="A2423">
        <v>2422</v>
      </c>
      <c r="B2423" t="e">
        <f t="shared" si="74"/>
        <v>#N/A</v>
      </c>
      <c r="C2423" s="38">
        <v>36436</v>
      </c>
      <c r="D2423" t="s">
        <v>170</v>
      </c>
      <c r="E2423" t="s">
        <v>995</v>
      </c>
      <c r="J2423" t="str">
        <f t="shared" si="75"/>
        <v/>
      </c>
      <c r="L2423" t="e">
        <f>IFERROR(INDEX(Teams!A:E,MATCH(Schedule!F2423,Teams!E:E,0),1),INDEX(Teams!G:K,MATCH(Schedule!F2423,Teams!K:K,0),1))</f>
        <v>#N/A</v>
      </c>
      <c r="M2423" t="e">
        <f>IFERROR(INDEX(Teams!A:E,MATCH(Schedule!H2423,Teams!E:E,0),1),INDEX(Teams!G:K,MATCH(Schedule!H2423,Teams!K:K,0),1))</f>
        <v>#N/A</v>
      </c>
    </row>
    <row r="2424" spans="1:13">
      <c r="A2424">
        <v>2423</v>
      </c>
      <c r="B2424" t="e">
        <f t="shared" si="74"/>
        <v>#N/A</v>
      </c>
      <c r="C2424" s="38">
        <v>36436</v>
      </c>
      <c r="D2424" t="s">
        <v>22</v>
      </c>
      <c r="E2424" t="s">
        <v>2355</v>
      </c>
      <c r="J2424" t="str">
        <f t="shared" si="75"/>
        <v/>
      </c>
      <c r="L2424" t="e">
        <f>IFERROR(INDEX(Teams!A:E,MATCH(Schedule!F2424,Teams!E:E,0),1),INDEX(Teams!G:K,MATCH(Schedule!F2424,Teams!K:K,0),1))</f>
        <v>#N/A</v>
      </c>
      <c r="M2424" t="e">
        <f>IFERROR(INDEX(Teams!A:E,MATCH(Schedule!H2424,Teams!E:E,0),1),INDEX(Teams!G:K,MATCH(Schedule!H2424,Teams!K:K,0),1))</f>
        <v>#N/A</v>
      </c>
    </row>
    <row r="2425" spans="1:13">
      <c r="A2425">
        <v>2424</v>
      </c>
      <c r="B2425" t="e">
        <f t="shared" si="74"/>
        <v>#N/A</v>
      </c>
      <c r="C2425" s="38">
        <v>36436</v>
      </c>
      <c r="D2425" t="s">
        <v>120</v>
      </c>
      <c r="E2425" t="s">
        <v>279</v>
      </c>
      <c r="J2425" t="str">
        <f t="shared" si="75"/>
        <v/>
      </c>
      <c r="L2425" t="e">
        <f>IFERROR(INDEX(Teams!A:E,MATCH(Schedule!F2425,Teams!E:E,0),1),INDEX(Teams!G:K,MATCH(Schedule!F2425,Teams!K:K,0),1))</f>
        <v>#N/A</v>
      </c>
      <c r="M2425" t="e">
        <f>IFERROR(INDEX(Teams!A:E,MATCH(Schedule!H2425,Teams!E:E,0),1),INDEX(Teams!G:K,MATCH(Schedule!H2425,Teams!K:K,0),1))</f>
        <v>#N/A</v>
      </c>
    </row>
    <row r="2426" spans="1:13">
      <c r="A2426">
        <v>2425</v>
      </c>
      <c r="B2426" t="e">
        <f t="shared" si="74"/>
        <v>#N/A</v>
      </c>
      <c r="C2426" s="38">
        <v>36436</v>
      </c>
      <c r="D2426" t="s">
        <v>126</v>
      </c>
      <c r="E2426" t="s">
        <v>2356</v>
      </c>
      <c r="J2426" t="str">
        <f t="shared" si="75"/>
        <v/>
      </c>
      <c r="L2426" t="e">
        <f>IFERROR(INDEX(Teams!A:E,MATCH(Schedule!F2426,Teams!E:E,0),1),INDEX(Teams!G:K,MATCH(Schedule!F2426,Teams!K:K,0),1))</f>
        <v>#N/A</v>
      </c>
      <c r="M2426" t="e">
        <f>IFERROR(INDEX(Teams!A:E,MATCH(Schedule!H2426,Teams!E:E,0),1),INDEX(Teams!G:K,MATCH(Schedule!H2426,Teams!K:K,0),1))</f>
        <v>#N/A</v>
      </c>
    </row>
    <row r="2427" spans="1:13">
      <c r="A2427">
        <v>2426</v>
      </c>
      <c r="B2427" t="e">
        <f t="shared" si="74"/>
        <v>#N/A</v>
      </c>
      <c r="C2427" s="38">
        <v>36436</v>
      </c>
      <c r="D2427" t="s">
        <v>128</v>
      </c>
      <c r="E2427" t="s">
        <v>2357</v>
      </c>
      <c r="J2427" t="str">
        <f t="shared" si="75"/>
        <v/>
      </c>
      <c r="L2427" t="e">
        <f>IFERROR(INDEX(Teams!A:E,MATCH(Schedule!F2427,Teams!E:E,0),1),INDEX(Teams!G:K,MATCH(Schedule!F2427,Teams!K:K,0),1))</f>
        <v>#N/A</v>
      </c>
      <c r="M2427" t="e">
        <f>IFERROR(INDEX(Teams!A:E,MATCH(Schedule!H2427,Teams!E:E,0),1),INDEX(Teams!G:K,MATCH(Schedule!H2427,Teams!K:K,0),1))</f>
        <v>#N/A</v>
      </c>
    </row>
    <row r="2428" spans="1:13">
      <c r="A2428">
        <v>2427</v>
      </c>
      <c r="B2428" t="e">
        <f t="shared" si="74"/>
        <v>#N/A</v>
      </c>
      <c r="C2428" s="38">
        <v>36437</v>
      </c>
      <c r="D2428" t="s">
        <v>14</v>
      </c>
      <c r="E2428" t="s">
        <v>2358</v>
      </c>
      <c r="J2428" t="str">
        <f t="shared" si="75"/>
        <v/>
      </c>
      <c r="L2428" t="e">
        <f>IFERROR(INDEX(Teams!A:E,MATCH(Schedule!F2428,Teams!E:E,0),1),INDEX(Teams!G:K,MATCH(Schedule!F2428,Teams!K:K,0),1))</f>
        <v>#N/A</v>
      </c>
      <c r="M2428" t="e">
        <f>IFERROR(INDEX(Teams!A:E,MATCH(Schedule!H2428,Teams!E:E,0),1),INDEX(Teams!G:K,MATCH(Schedule!H2428,Teams!K:K,0),1))</f>
        <v>#N/A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2AB2B-4650-4317-95BF-53AAB191E6C8}">
  <sheetPr codeName="Sheet2"/>
  <dimension ref="A1:K21"/>
  <sheetViews>
    <sheetView workbookViewId="0">
      <selection activeCell="I17" sqref="I17"/>
    </sheetView>
  </sheetViews>
  <sheetFormatPr defaultRowHeight="13.2"/>
  <cols>
    <col min="1" max="1" width="9.5546875" bestFit="1" customWidth="1"/>
    <col min="2" max="3" width="5" customWidth="1"/>
    <col min="4" max="4" width="6.109375" style="8" bestFit="1" customWidth="1"/>
    <col min="5" max="5" width="4.21875" bestFit="1" customWidth="1"/>
    <col min="7" max="7" width="13.109375" bestFit="1" customWidth="1"/>
    <col min="8" max="9" width="4.88671875" customWidth="1"/>
    <col min="10" max="10" width="6.109375" style="8" bestFit="1" customWidth="1"/>
    <col min="11" max="11" width="3.44140625" bestFit="1" customWidth="1"/>
  </cols>
  <sheetData>
    <row r="1" spans="1:11" ht="13.8" thickBot="1">
      <c r="A1" s="2" t="s">
        <v>2369</v>
      </c>
      <c r="B1" s="3" t="s">
        <v>2365</v>
      </c>
      <c r="C1" s="3" t="s">
        <v>2366</v>
      </c>
      <c r="D1" s="6" t="s">
        <v>2367</v>
      </c>
      <c r="E1" s="4" t="s">
        <v>2368</v>
      </c>
      <c r="G1" s="2" t="s">
        <v>2388</v>
      </c>
      <c r="H1" s="3" t="s">
        <v>2365</v>
      </c>
      <c r="I1" s="3" t="s">
        <v>2366</v>
      </c>
      <c r="J1" s="6" t="s">
        <v>2367</v>
      </c>
      <c r="K1" s="4" t="s">
        <v>2368</v>
      </c>
    </row>
    <row r="2" spans="1:11">
      <c r="A2" t="s">
        <v>2374</v>
      </c>
      <c r="B2" s="1">
        <f>COUNTIFS(Schedule!$F:$F,A2,Schedule!$J:$J,"L")+COUNTIFS(Schedule!$H:$H,A2,Schedule!$J:$J,"W")</f>
        <v>2</v>
      </c>
      <c r="C2" s="1">
        <f>COUNTIFS(Schedule!$F:$F,A2,Schedule!$J:$J,"W")+COUNTIFS(Schedule!$H:$H,A2,Schedule!$J:$J,"L")</f>
        <v>1</v>
      </c>
      <c r="D2" s="7">
        <f>IFERROR(B2/(B2+C2),0.5)</f>
        <v>0.66666666666666663</v>
      </c>
      <c r="E2" s="5">
        <f>(INDEX(B$2:D$6,MATCH(MAX(D$2:D$6),D$2:D$6,0),1)-B2+C2-INDEX(B$2:D$6,MATCH(MAX(D$2:D$6),D$2:D$6,0),2))/2</f>
        <v>0</v>
      </c>
      <c r="G2" t="s">
        <v>2391</v>
      </c>
      <c r="H2" s="1">
        <f>COUNTIFS(Schedule!$F:$F,G2,Schedule!$J:$J,"L")+COUNTIFS(Schedule!$H:$H,G2,Schedule!$J:$J,"W")</f>
        <v>0</v>
      </c>
      <c r="I2" s="1">
        <f>COUNTIFS(Schedule!$F:$F,G2,Schedule!$J:$J,"W")+COUNTIFS(Schedule!$H:$H,G2,Schedule!$J:$J,"L")</f>
        <v>0</v>
      </c>
      <c r="J2" s="7">
        <f>IFERROR(H2/(H2+I2),0.5)</f>
        <v>0.5</v>
      </c>
      <c r="K2" s="5">
        <f>(INDEX(H$2:J$6,MATCH(MAX(J$2:J$6),J$2:J$6,0),1)-H2+I2-INDEX(H$2:J$6,MATCH(MAX(J$2:J$6),J$2:J$6,0),2))/2</f>
        <v>0</v>
      </c>
    </row>
    <row r="3" spans="1:11">
      <c r="A3" t="s">
        <v>2373</v>
      </c>
      <c r="B3" s="1">
        <f>COUNTIFS(Schedule!$F:$F,A3,Schedule!$J:$J,"L")+COUNTIFS(Schedule!$H:$H,A3,Schedule!$J:$J,"W")</f>
        <v>2</v>
      </c>
      <c r="C3" s="1">
        <f>COUNTIFS(Schedule!$F:$F,A3,Schedule!$J:$J,"W")+COUNTIFS(Schedule!$H:$H,A3,Schedule!$J:$J,"L")</f>
        <v>1</v>
      </c>
      <c r="D3" s="7">
        <f>IFERROR(B3/(B3+C3),0.5)</f>
        <v>0.66666666666666663</v>
      </c>
      <c r="E3" s="5">
        <f>(INDEX(B$2:D$6,MATCH(MAX(D$2:D$6),D$2:D$6,0),1)-B3+C3-INDEX(B$2:D$6,MATCH(MAX(D$2:D$6),D$2:D$6,0),2))/2</f>
        <v>0</v>
      </c>
      <c r="G3" t="s">
        <v>2392</v>
      </c>
      <c r="H3" s="1">
        <f>COUNTIFS(Schedule!$F:$F,G3,Schedule!$J:$J,"L")+COUNTIFS(Schedule!$H:$H,G3,Schedule!$J:$J,"W")</f>
        <v>0</v>
      </c>
      <c r="I3" s="1">
        <f>COUNTIFS(Schedule!$F:$F,G3,Schedule!$J:$J,"W")+COUNTIFS(Schedule!$H:$H,G3,Schedule!$J:$J,"L")</f>
        <v>0</v>
      </c>
      <c r="J3" s="7">
        <f>IFERROR(H3/(H3+I3),0.5)</f>
        <v>0.5</v>
      </c>
      <c r="K3" s="5">
        <f>(INDEX(H$2:J$6,MATCH(MAX(J$2:J$6),J$2:J$6,0),1)-H3+I3-INDEX(H$2:J$6,MATCH(MAX(J$2:J$6),J$2:J$6,0),2))/2</f>
        <v>0</v>
      </c>
    </row>
    <row r="4" spans="1:11">
      <c r="A4" t="s">
        <v>2376</v>
      </c>
      <c r="B4" s="1">
        <f>COUNTIFS(Schedule!$F:$F,A4,Schedule!$J:$J,"L")+COUNTIFS(Schedule!$H:$H,A4,Schedule!$J:$J,"W")</f>
        <v>2</v>
      </c>
      <c r="C4" s="1">
        <f>COUNTIFS(Schedule!$F:$F,A4,Schedule!$J:$J,"W")+COUNTIFS(Schedule!$H:$H,A4,Schedule!$J:$J,"L")</f>
        <v>1</v>
      </c>
      <c r="D4" s="7">
        <f>IFERROR(B4/(B4+C4),0.5)</f>
        <v>0.66666666666666663</v>
      </c>
      <c r="E4" s="5">
        <f>(INDEX(B$2:D$6,MATCH(MAX(D$2:D$6),D$2:D$6,0),1)-B4+C4-INDEX(B$2:D$6,MATCH(MAX(D$2:D$6),D$2:D$6,0),2))/2</f>
        <v>0</v>
      </c>
      <c r="G4" t="s">
        <v>2393</v>
      </c>
      <c r="H4" s="1">
        <f>COUNTIFS(Schedule!$F:$F,G4,Schedule!$J:$J,"L")+COUNTIFS(Schedule!$H:$H,G4,Schedule!$J:$J,"W")</f>
        <v>0</v>
      </c>
      <c r="I4" s="1">
        <f>COUNTIFS(Schedule!$F:$F,G4,Schedule!$J:$J,"W")+COUNTIFS(Schedule!$H:$H,G4,Schedule!$J:$J,"L")</f>
        <v>0</v>
      </c>
      <c r="J4" s="7">
        <f>IFERROR(H4/(H4+I4),0.5)</f>
        <v>0.5</v>
      </c>
      <c r="K4" s="5">
        <f>(INDEX(H$2:J$6,MATCH(MAX(J$2:J$6),J$2:J$6,0),1)-H4+I4-INDEX(H$2:J$6,MATCH(MAX(J$2:J$6),J$2:J$6,0),2))/2</f>
        <v>0</v>
      </c>
    </row>
    <row r="5" spans="1:11">
      <c r="A5" t="s">
        <v>2375</v>
      </c>
      <c r="B5" s="1">
        <f>COUNTIFS(Schedule!$F:$F,A5,Schedule!$J:$J,"L")+COUNTIFS(Schedule!$H:$H,A5,Schedule!$J:$J,"W")</f>
        <v>0</v>
      </c>
      <c r="C5" s="1">
        <f>COUNTIFS(Schedule!$F:$F,A5,Schedule!$J:$J,"W")+COUNTIFS(Schedule!$H:$H,A5,Schedule!$J:$J,"L")</f>
        <v>0</v>
      </c>
      <c r="D5" s="7">
        <f>IFERROR(B5/(B5+C5),0.5)</f>
        <v>0.5</v>
      </c>
      <c r="E5" s="5">
        <f>(INDEX(B$2:D$6,MATCH(MAX(D$2:D$6),D$2:D$6,0),1)-B5+C5-INDEX(B$2:D$6,MATCH(MAX(D$2:D$6),D$2:D$6,0),2))/2</f>
        <v>0.5</v>
      </c>
      <c r="G5" t="s">
        <v>2395</v>
      </c>
      <c r="H5" s="1">
        <f>COUNTIFS(Schedule!$F:$F,G5,Schedule!$J:$J,"L")+COUNTIFS(Schedule!$H:$H,G5,Schedule!$J:$J,"W")</f>
        <v>0</v>
      </c>
      <c r="I5" s="1">
        <f>COUNTIFS(Schedule!$F:$F,G5,Schedule!$J:$J,"W")+COUNTIFS(Schedule!$H:$H,G5,Schedule!$J:$J,"L")</f>
        <v>0</v>
      </c>
      <c r="J5" s="7">
        <f>IFERROR(H5/(H5+I5),0.5)</f>
        <v>0.5</v>
      </c>
      <c r="K5" s="5">
        <f>(INDEX(H$2:J$6,MATCH(MAX(J$2:J$6),J$2:J$6,0),1)-H5+I5-INDEX(H$2:J$6,MATCH(MAX(J$2:J$6),J$2:J$6,0),2))/2</f>
        <v>0</v>
      </c>
    </row>
    <row r="6" spans="1:11">
      <c r="A6" t="s">
        <v>2377</v>
      </c>
      <c r="B6" s="1">
        <f>COUNTIFS(Schedule!$F:$F,A6,Schedule!$J:$J,"L")+COUNTIFS(Schedule!$H:$H,A6,Schedule!$J:$J,"W")</f>
        <v>1</v>
      </c>
      <c r="C6" s="1">
        <f>COUNTIFS(Schedule!$F:$F,A6,Schedule!$J:$J,"W")+COUNTIFS(Schedule!$H:$H,A6,Schedule!$J:$J,"L")</f>
        <v>2</v>
      </c>
      <c r="D6" s="7">
        <f>IFERROR(B6/(B6+C6),0.5)</f>
        <v>0.33333333333333331</v>
      </c>
      <c r="E6" s="5">
        <f>(INDEX(B$2:D$6,MATCH(MAX(D$2:D$6),D$2:D$6,0),1)-B6+C6-INDEX(B$2:D$6,MATCH(MAX(D$2:D$6),D$2:D$6,0),2))/2</f>
        <v>1</v>
      </c>
      <c r="G6" t="s">
        <v>2394</v>
      </c>
      <c r="H6" s="1">
        <f>COUNTIFS(Schedule!$F:$F,G6,Schedule!$J:$J,"L")+COUNTIFS(Schedule!$H:$H,G6,Schedule!$J:$J,"W")</f>
        <v>0</v>
      </c>
      <c r="I6" s="1">
        <f>COUNTIFS(Schedule!$F:$F,G6,Schedule!$J:$J,"W")+COUNTIFS(Schedule!$H:$H,G6,Schedule!$J:$J,"L")</f>
        <v>3</v>
      </c>
      <c r="J6" s="7">
        <f>IFERROR(H6/(H6+I6),0.5)</f>
        <v>0</v>
      </c>
      <c r="K6" s="5">
        <f>(INDEX(H$2:J$6,MATCH(MAX(J$2:J$6),J$2:J$6,0),1)-H6+I6-INDEX(H$2:J$6,MATCH(MAX(J$2:J$6),J$2:J$6,0),2))/2</f>
        <v>1.5</v>
      </c>
    </row>
    <row r="7" spans="1:11" ht="13.8" thickBot="1"/>
    <row r="8" spans="1:11" ht="13.8" thickBot="1">
      <c r="A8" s="2" t="s">
        <v>2370</v>
      </c>
      <c r="B8" s="3" t="s">
        <v>2365</v>
      </c>
      <c r="C8" s="3" t="s">
        <v>2366</v>
      </c>
      <c r="D8" s="6" t="s">
        <v>2367</v>
      </c>
      <c r="E8" s="4" t="s">
        <v>2368</v>
      </c>
      <c r="G8" s="2" t="s">
        <v>2389</v>
      </c>
      <c r="H8" s="3" t="s">
        <v>2365</v>
      </c>
      <c r="I8" s="3" t="s">
        <v>2366</v>
      </c>
      <c r="J8" s="6" t="s">
        <v>2367</v>
      </c>
      <c r="K8" s="4" t="s">
        <v>2368</v>
      </c>
    </row>
    <row r="9" spans="1:11">
      <c r="A9" t="s">
        <v>2378</v>
      </c>
      <c r="B9" s="1">
        <f>COUNTIFS(Schedule!$F:$F,A9,Schedule!$J:$J,"L")+COUNTIFS(Schedule!$H:$H,A9,Schedule!$J:$J,"W")</f>
        <v>0</v>
      </c>
      <c r="C9" s="1">
        <f>COUNTIFS(Schedule!$F:$F,A9,Schedule!$J:$J,"W")+COUNTIFS(Schedule!$H:$H,A9,Schedule!$J:$J,"L")</f>
        <v>0</v>
      </c>
      <c r="D9" s="7">
        <f>IFERROR(B9/(B9+C9),0.5)</f>
        <v>0.5</v>
      </c>
      <c r="E9" s="5">
        <f>(INDEX(B$9:D$14,MATCH(MAX(D$9:D$14),D$9:D$14,0),1)-B9+C9-INDEX(B$9:D$14,MATCH(MAX(D$9:D$14),D$9:D$14,0),2))/2</f>
        <v>0</v>
      </c>
      <c r="G9" t="s">
        <v>2398</v>
      </c>
      <c r="H9" s="1">
        <f>COUNTIFS(Schedule!$F:$F,G9,Schedule!$J:$J,"L")+COUNTIFS(Schedule!$H:$H,G9,Schedule!$J:$J,"W")</f>
        <v>3</v>
      </c>
      <c r="I9" s="1">
        <f>COUNTIFS(Schedule!$F:$F,G9,Schedule!$J:$J,"W")+COUNTIFS(Schedule!$H:$H,G9,Schedule!$J:$J,"L")</f>
        <v>0</v>
      </c>
      <c r="J9" s="7">
        <f t="shared" ref="J9:J14" si="0">IFERROR(H9/(H9+I9),0.5)</f>
        <v>1</v>
      </c>
      <c r="K9" s="5">
        <f t="shared" ref="K9:K14" si="1">(INDEX(H$9:J$14,MATCH(MAX(J$9:J$14),J$9:J$14,0),1)-H9+I9-INDEX(H$9:J$14,MATCH(MAX(J$9:J$14),J$9:J$14,0),2))/2</f>
        <v>0</v>
      </c>
    </row>
    <row r="10" spans="1:11">
      <c r="A10" t="s">
        <v>2382</v>
      </c>
      <c r="B10" s="1">
        <f>COUNTIFS(Schedule!$F:$F,A10,Schedule!$J:$J,"L")+COUNTIFS(Schedule!$H:$H,A10,Schedule!$J:$J,"W")</f>
        <v>0</v>
      </c>
      <c r="C10" s="1">
        <f>COUNTIFS(Schedule!$F:$F,A10,Schedule!$J:$J,"W")+COUNTIFS(Schedule!$H:$H,A10,Schedule!$J:$J,"L")</f>
        <v>0</v>
      </c>
      <c r="D10" s="7">
        <f>IFERROR(B10/(B10+C10),0.5)</f>
        <v>0.5</v>
      </c>
      <c r="E10" s="5">
        <f>(INDEX(B$9:D$14,MATCH(MAX(D$9:D$14),D$9:D$14,0),1)-B10+C10-INDEX(B$9:D$14,MATCH(MAX(D$9:D$14),D$9:D$14,0),2))/2</f>
        <v>0</v>
      </c>
      <c r="G10" t="s">
        <v>2399</v>
      </c>
      <c r="H10" s="1">
        <f>COUNTIFS(Schedule!$F:$F,G10,Schedule!$J:$J,"L")+COUNTIFS(Schedule!$H:$H,G10,Schedule!$J:$J,"W")</f>
        <v>2</v>
      </c>
      <c r="I10" s="1">
        <f>COUNTIFS(Schedule!$F:$F,G10,Schedule!$J:$J,"W")+COUNTIFS(Schedule!$H:$H,G10,Schedule!$J:$J,"L")</f>
        <v>1</v>
      </c>
      <c r="J10" s="7">
        <f t="shared" si="0"/>
        <v>0.66666666666666663</v>
      </c>
      <c r="K10" s="5">
        <f t="shared" si="1"/>
        <v>1</v>
      </c>
    </row>
    <row r="11" spans="1:11">
      <c r="A11" t="s">
        <v>2379</v>
      </c>
      <c r="B11" s="1">
        <f>COUNTIFS(Schedule!$F:$F,A11,Schedule!$J:$J,"L")+COUNTIFS(Schedule!$H:$H,A11,Schedule!$J:$J,"W")</f>
        <v>1</v>
      </c>
      <c r="C11" s="1">
        <f>COUNTIFS(Schedule!$F:$F,A11,Schedule!$J:$J,"W")+COUNTIFS(Schedule!$H:$H,A11,Schedule!$J:$J,"L")</f>
        <v>2</v>
      </c>
      <c r="D11" s="7">
        <f>IFERROR(B11/(B11+C11),0)</f>
        <v>0.33333333333333331</v>
      </c>
      <c r="E11" s="5">
        <f>(INDEX(B$9:D$14,MATCH(MAX(D$9:D$14),D$9:D$14,0),1)-B11+C11-INDEX(B$9:D$14,MATCH(MAX(D$9:D$14),D$9:D$14,0),2))/2</f>
        <v>0.5</v>
      </c>
      <c r="G11" t="s">
        <v>2396</v>
      </c>
      <c r="H11" s="1">
        <f>COUNTIFS(Schedule!$F:$F,G11,Schedule!$J:$J,"L")+COUNTIFS(Schedule!$H:$H,G11,Schedule!$J:$J,"W")</f>
        <v>0</v>
      </c>
      <c r="I11" s="1">
        <f>COUNTIFS(Schedule!$F:$F,G11,Schedule!$J:$J,"W")+COUNTIFS(Schedule!$H:$H,G11,Schedule!$J:$J,"L")</f>
        <v>0</v>
      </c>
      <c r="J11" s="7">
        <f t="shared" si="0"/>
        <v>0.5</v>
      </c>
      <c r="K11" s="5">
        <f t="shared" si="1"/>
        <v>1.5</v>
      </c>
    </row>
    <row r="12" spans="1:11">
      <c r="A12" t="s">
        <v>2381</v>
      </c>
      <c r="B12" s="1">
        <f>COUNTIFS(Schedule!$F:$F,A12,Schedule!$J:$J,"L")+COUNTIFS(Schedule!$H:$H,A12,Schedule!$J:$J,"W")</f>
        <v>1</v>
      </c>
      <c r="C12" s="1">
        <f>COUNTIFS(Schedule!$F:$F,A12,Schedule!$J:$J,"W")+COUNTIFS(Schedule!$H:$H,A12,Schedule!$J:$J,"L")</f>
        <v>2</v>
      </c>
      <c r="D12" s="7">
        <f>IFERROR(B12/(B12+C12),0)</f>
        <v>0.33333333333333331</v>
      </c>
      <c r="E12" s="5">
        <f>(INDEX(B$9:D$14,MATCH(MAX(D$9:D$14),D$9:D$14,0),1)-B12+C12-INDEX(B$9:D$14,MATCH(MAX(D$9:D$14),D$9:D$14,0),2))/2</f>
        <v>0.5</v>
      </c>
      <c r="G12" t="s">
        <v>2401</v>
      </c>
      <c r="H12" s="1">
        <f>COUNTIFS(Schedule!$F:$F,G12,Schedule!$J:$J,"L")+COUNTIFS(Schedule!$H:$H,G12,Schedule!$J:$J,"W")</f>
        <v>0</v>
      </c>
      <c r="I12" s="1">
        <f>COUNTIFS(Schedule!$F:$F,G12,Schedule!$J:$J,"W")+COUNTIFS(Schedule!$H:$H,G12,Schedule!$J:$J,"L")</f>
        <v>0</v>
      </c>
      <c r="J12" s="7">
        <f t="shared" si="0"/>
        <v>0.5</v>
      </c>
      <c r="K12" s="5">
        <f t="shared" si="1"/>
        <v>1.5</v>
      </c>
    </row>
    <row r="13" spans="1:11">
      <c r="A13" t="s">
        <v>2380</v>
      </c>
      <c r="B13" s="1">
        <f>COUNTIFS(Schedule!$F:$F,A13,Schedule!$J:$J,"L")+COUNTIFS(Schedule!$H:$H,A13,Schedule!$J:$J,"W")</f>
        <v>0</v>
      </c>
      <c r="C13" s="1">
        <f>COUNTIFS(Schedule!$F:$F,A13,Schedule!$J:$J,"W")+COUNTIFS(Schedule!$H:$H,A13,Schedule!$J:$J,"L")</f>
        <v>3</v>
      </c>
      <c r="D13" s="7">
        <f>IFERROR(B13/(B13+C13),0.5)</f>
        <v>0</v>
      </c>
      <c r="E13" s="5">
        <f>(INDEX(B$9:D$14,MATCH(MAX(D$9:D$14),D$9:D$14,0),1)-B13+C13-INDEX(B$9:D$14,MATCH(MAX(D$9:D$14),D$9:D$14,0),2))/2</f>
        <v>1.5</v>
      </c>
      <c r="G13" t="s">
        <v>2400</v>
      </c>
      <c r="H13" s="1">
        <f>COUNTIFS(Schedule!$F:$F,G13,Schedule!$J:$J,"L")+COUNTIFS(Schedule!$H:$H,G13,Schedule!$J:$J,"W")</f>
        <v>1</v>
      </c>
      <c r="I13" s="1">
        <f>COUNTIFS(Schedule!$F:$F,G13,Schedule!$J:$J,"W")+COUNTIFS(Schedule!$H:$H,G13,Schedule!$J:$J,"L")</f>
        <v>2</v>
      </c>
      <c r="J13" s="7">
        <f t="shared" si="0"/>
        <v>0.33333333333333331</v>
      </c>
      <c r="K13" s="5">
        <f t="shared" si="1"/>
        <v>2</v>
      </c>
    </row>
    <row r="14" spans="1:11" ht="13.8" thickBot="1">
      <c r="G14" t="s">
        <v>2397</v>
      </c>
      <c r="H14" s="1">
        <f>COUNTIFS(Schedule!$F:$F,G14,Schedule!$J:$J,"L")+COUNTIFS(Schedule!$H:$H,G14,Schedule!$J:$J,"W")</f>
        <v>0</v>
      </c>
      <c r="I14" s="1">
        <f>COUNTIFS(Schedule!$F:$F,G14,Schedule!$J:$J,"W")+COUNTIFS(Schedule!$H:$H,G14,Schedule!$J:$J,"L")</f>
        <v>3</v>
      </c>
      <c r="J14" s="7">
        <f t="shared" si="0"/>
        <v>0</v>
      </c>
      <c r="K14" s="5">
        <f t="shared" si="1"/>
        <v>3</v>
      </c>
    </row>
    <row r="15" spans="1:11" ht="13.8" thickBot="1">
      <c r="A15" s="2" t="s">
        <v>2383</v>
      </c>
      <c r="B15" s="3" t="s">
        <v>2365</v>
      </c>
      <c r="C15" s="3" t="s">
        <v>2366</v>
      </c>
      <c r="D15" s="6" t="s">
        <v>2367</v>
      </c>
      <c r="E15" s="4" t="s">
        <v>2368</v>
      </c>
    </row>
    <row r="16" spans="1:11" ht="13.8" thickBot="1">
      <c r="A16" t="s">
        <v>2384</v>
      </c>
      <c r="B16" s="1">
        <f>COUNTIFS(Schedule!$F:$F,A16,Schedule!$J:$J,"L")+COUNTIFS(Schedule!$H:$H,A16,Schedule!$J:$J,"W")</f>
        <v>3</v>
      </c>
      <c r="C16" s="1">
        <f>COUNTIFS(Schedule!$F:$F,A16,Schedule!$J:$J,"W")+COUNTIFS(Schedule!$H:$H,A16,Schedule!$J:$J,"L")</f>
        <v>0</v>
      </c>
      <c r="D16" s="7">
        <f>IFERROR(B16/(B16+C16),0.5)</f>
        <v>1</v>
      </c>
      <c r="E16" s="5">
        <f>(INDEX(B$16:D$19,MATCH(MAX(D$16:D$19),D$16:D$19,0),1)-B16+C16-INDEX(B$16:D$19,MATCH(MAX(D$16:D$19),D$16:D$19,0),2))/2</f>
        <v>0</v>
      </c>
      <c r="G16" s="2" t="s">
        <v>2390</v>
      </c>
      <c r="H16" s="3" t="s">
        <v>2365</v>
      </c>
      <c r="I16" s="3" t="s">
        <v>2366</v>
      </c>
      <c r="J16" s="6" t="s">
        <v>2367</v>
      </c>
      <c r="K16" s="4" t="s">
        <v>2368</v>
      </c>
    </row>
    <row r="17" spans="1:11">
      <c r="A17" t="s">
        <v>2386</v>
      </c>
      <c r="B17" s="1">
        <f>COUNTIFS(Schedule!$F:$F,A17,Schedule!$J:$J,"L")+COUNTIFS(Schedule!$H:$H,A17,Schedule!$J:$J,"W")</f>
        <v>2</v>
      </c>
      <c r="C17" s="1">
        <f>COUNTIFS(Schedule!$F:$F,A17,Schedule!$J:$J,"W")+COUNTIFS(Schedule!$H:$H,A17,Schedule!$J:$J,"L")</f>
        <v>1</v>
      </c>
      <c r="D17" s="7">
        <f>IFERROR(B17/(B17+C17),0.5)</f>
        <v>0.66666666666666663</v>
      </c>
      <c r="E17" s="5">
        <f>(INDEX(B$16:D$19,MATCH(MAX(D$16:D$19),D$16:D$19,0),1)-B17+C17-INDEX(B$16:D$19,MATCH(MAX(D$16:D$19),D$16:D$19,0),2))/2</f>
        <v>1</v>
      </c>
      <c r="G17" t="s">
        <v>2403</v>
      </c>
      <c r="H17" s="1">
        <f>COUNTIFS(Schedule!$F:$F,G17,Schedule!$J:$J,"L")+COUNTIFS(Schedule!$H:$H,G17,Schedule!$J:$J,"W")</f>
        <v>3</v>
      </c>
      <c r="I17" s="1">
        <f>COUNTIFS(Schedule!$F:$F,G17,Schedule!$J:$J,"W")+COUNTIFS(Schedule!$H:$H,G17,Schedule!$J:$J,"L")</f>
        <v>0</v>
      </c>
      <c r="J17" s="7">
        <f>IFERROR(H17/(H17+I17),0.5)</f>
        <v>1</v>
      </c>
      <c r="K17" s="5">
        <f>(INDEX(H$17:J$21,MATCH(MAX(J$17:J$21),J$17:J$21,0),1)-H17+I17-INDEX(H$17:J$21,MATCH(MAX(J$17:J$21),J$17:J$21,0),2))/2</f>
        <v>0</v>
      </c>
    </row>
    <row r="18" spans="1:11">
      <c r="A18" t="s">
        <v>2387</v>
      </c>
      <c r="B18" s="1">
        <f>COUNTIFS(Schedule!$F:$F,A18,Schedule!$J:$J,"L")+COUNTIFS(Schedule!$H:$H,A18,Schedule!$J:$J,"W")</f>
        <v>0</v>
      </c>
      <c r="C18" s="1">
        <f>COUNTIFS(Schedule!$F:$F,A18,Schedule!$J:$J,"W")+COUNTIFS(Schedule!$H:$H,A18,Schedule!$J:$J,"L")</f>
        <v>0</v>
      </c>
      <c r="D18" s="7">
        <f>IFERROR(B18/(B18+C18),0.5)</f>
        <v>0.5</v>
      </c>
      <c r="E18" s="5">
        <f>(INDEX(B$16:D$19,MATCH(MAX(D$16:D$19),D$16:D$19,0),1)-B18+C18-INDEX(B$16:D$19,MATCH(MAX(D$16:D$19),D$16:D$19,0),2))/2</f>
        <v>1.5</v>
      </c>
      <c r="G18" t="s">
        <v>2371</v>
      </c>
      <c r="H18" s="1">
        <f>COUNTIFS(Schedule!$F:$F,G18,Schedule!$J:$J,"L")+COUNTIFS(Schedule!$H:$H,G18,Schedule!$J:$J,"W")</f>
        <v>2</v>
      </c>
      <c r="I18" s="1">
        <f>COUNTIFS(Schedule!$F:$F,G18,Schedule!$J:$J,"W")+COUNTIFS(Schedule!$H:$H,G18,Schedule!$J:$J,"L")</f>
        <v>1</v>
      </c>
      <c r="J18" s="7">
        <f>IFERROR(H18/(H18+I18),0.5)</f>
        <v>0.66666666666666663</v>
      </c>
      <c r="K18" s="5">
        <f t="shared" ref="K18:K21" si="2">(INDEX(H$17:J$21,MATCH(MAX(J$17:J$21),J$17:J$21,0),1)-H18+I18-INDEX(H$17:J$21,MATCH(MAX(J$17:J$21),J$17:J$21,0),2))/2</f>
        <v>1</v>
      </c>
    </row>
    <row r="19" spans="1:11">
      <c r="A19" t="s">
        <v>2385</v>
      </c>
      <c r="B19" s="1">
        <f>COUNTIFS(Schedule!$F:$F,A19,Schedule!$J:$J,"L")+COUNTIFS(Schedule!$H:$H,A19,Schedule!$J:$J,"W")</f>
        <v>1</v>
      </c>
      <c r="C19" s="1">
        <f>COUNTIFS(Schedule!$F:$F,A19,Schedule!$J:$J,"W")+COUNTIFS(Schedule!$H:$H,A19,Schedule!$J:$J,"L")</f>
        <v>2</v>
      </c>
      <c r="D19" s="7">
        <f>IFERROR(B19/(B19+C19),0.5)</f>
        <v>0.33333333333333331</v>
      </c>
      <c r="E19" s="5">
        <f>(INDEX(B$16:D$19,MATCH(MAX(D$16:D$19),D$16:D$19,0),1)-B19+C19-INDEX(B$16:D$19,MATCH(MAX(D$16:D$19),D$16:D$19,0),2))/2</f>
        <v>2</v>
      </c>
      <c r="G19" t="s">
        <v>2404</v>
      </c>
      <c r="H19" s="1">
        <f>COUNTIFS(Schedule!$F:$F,G19,Schedule!$J:$J,"L")+COUNTIFS(Schedule!$H:$H,G19,Schedule!$J:$J,"W")</f>
        <v>2</v>
      </c>
      <c r="I19" s="1">
        <f>COUNTIFS(Schedule!$F:$F,G19,Schedule!$J:$J,"W")+COUNTIFS(Schedule!$H:$H,G19,Schedule!$J:$J,"L")</f>
        <v>1</v>
      </c>
      <c r="J19" s="7">
        <f>IFERROR(H19/(H19+I19),0.5)</f>
        <v>0.66666666666666663</v>
      </c>
      <c r="K19" s="5">
        <f t="shared" si="2"/>
        <v>1</v>
      </c>
    </row>
    <row r="20" spans="1:11">
      <c r="B20" s="1"/>
      <c r="C20" s="1"/>
      <c r="D20" s="7"/>
      <c r="E20" s="5"/>
      <c r="G20" t="s">
        <v>2402</v>
      </c>
      <c r="H20" s="1">
        <f>COUNTIFS(Schedule!$F:$F,G20,Schedule!$J:$J,"L")+COUNTIFS(Schedule!$H:$H,G20,Schedule!$J:$J,"W")</f>
        <v>1</v>
      </c>
      <c r="I20" s="1">
        <f>COUNTIFS(Schedule!$F:$F,G20,Schedule!$J:$J,"W")+COUNTIFS(Schedule!$H:$H,G20,Schedule!$J:$J,"L")</f>
        <v>2</v>
      </c>
      <c r="J20" s="7">
        <f>IFERROR(H20/(H20+I20),0.5)</f>
        <v>0.33333333333333331</v>
      </c>
      <c r="K20" s="5">
        <f t="shared" si="2"/>
        <v>2</v>
      </c>
    </row>
    <row r="21" spans="1:11">
      <c r="G21" t="s">
        <v>2372</v>
      </c>
      <c r="H21" s="1">
        <f>COUNTIFS(Schedule!$F:$F,G21,Schedule!$J:$J,"L")+COUNTIFS(Schedule!$H:$H,G21,Schedule!$J:$J,"W")</f>
        <v>1</v>
      </c>
      <c r="I21" s="1">
        <f>COUNTIFS(Schedule!$F:$F,G21,Schedule!$J:$J,"W")+COUNTIFS(Schedule!$H:$H,G21,Schedule!$J:$J,"L")</f>
        <v>2</v>
      </c>
      <c r="J21" s="7">
        <f>IFERROR(H21/(H21+I21),0.5)</f>
        <v>0.33333333333333331</v>
      </c>
      <c r="K21" s="5">
        <f t="shared" si="2"/>
        <v>2</v>
      </c>
    </row>
  </sheetData>
  <sortState xmlns:xlrd2="http://schemas.microsoft.com/office/spreadsheetml/2017/richdata2" ref="G9:J14">
    <sortCondition descending="1" ref="J9:J14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E8D295-7541-4728-8148-9DB70D8EEAD1}">
  <sheetPr codeName="Sheet3"/>
  <dimension ref="A1:K21"/>
  <sheetViews>
    <sheetView workbookViewId="0">
      <selection activeCell="M11" sqref="M11"/>
    </sheetView>
  </sheetViews>
  <sheetFormatPr defaultRowHeight="13.2"/>
  <cols>
    <col min="1" max="1" width="10.21875" bestFit="1" customWidth="1"/>
    <col min="5" max="5" width="9.5546875" bestFit="1" customWidth="1"/>
    <col min="7" max="7" width="10.33203125" bestFit="1" customWidth="1"/>
    <col min="11" max="11" width="13.109375" bestFit="1" customWidth="1"/>
  </cols>
  <sheetData>
    <row r="1" spans="1:11">
      <c r="A1" s="16" t="s">
        <v>2369</v>
      </c>
      <c r="B1" s="16" t="s">
        <v>2547</v>
      </c>
      <c r="C1" s="16" t="s">
        <v>2548</v>
      </c>
      <c r="D1" s="16" t="s">
        <v>2549</v>
      </c>
      <c r="E1" s="16" t="s">
        <v>2675</v>
      </c>
      <c r="G1" s="16" t="s">
        <v>2388</v>
      </c>
      <c r="H1" s="16" t="s">
        <v>2547</v>
      </c>
      <c r="I1" s="16" t="s">
        <v>2548</v>
      </c>
      <c r="J1" s="16" t="s">
        <v>2549</v>
      </c>
      <c r="K1" s="16" t="s">
        <v>2675</v>
      </c>
    </row>
    <row r="2" spans="1:11">
      <c r="A2" t="s">
        <v>2550</v>
      </c>
      <c r="B2" s="17" t="str">
        <f>HYPERLINK("#'" &amp; A2 &amp; " B'!A1","Batting")</f>
        <v>Batting</v>
      </c>
      <c r="C2" s="17" t="str">
        <f>HYPERLINK("#'" &amp; A2 &amp; " F'!A1","Fielding")</f>
        <v>Fielding</v>
      </c>
      <c r="D2" s="17" t="str">
        <f>HYPERLINK("#'" &amp; A2 &amp; " P'!A1","Pitching")</f>
        <v>Pitching</v>
      </c>
      <c r="E2" t="s">
        <v>2376</v>
      </c>
      <c r="G2" t="s">
        <v>2563</v>
      </c>
      <c r="H2" s="17" t="str">
        <f t="shared" ref="H2:H6" si="0">HYPERLINK("#'" &amp; G2 &amp; " B'!A1","Batting")</f>
        <v>Batting</v>
      </c>
      <c r="I2" s="17" t="str">
        <f>HYPERLINK("#'" &amp; G2 &amp; " F'!A1","Fielding")</f>
        <v>Fielding</v>
      </c>
      <c r="J2" s="17" t="str">
        <f>HYPERLINK("#'" &amp; G2 &amp; " P'!A1","Pitching")</f>
        <v>Pitching</v>
      </c>
      <c r="K2" t="s">
        <v>2391</v>
      </c>
    </row>
    <row r="3" spans="1:11">
      <c r="A3" t="s">
        <v>2551</v>
      </c>
      <c r="B3" s="17" t="str">
        <f t="shared" ref="B3:B6" si="1">HYPERLINK("#'" &amp; A3 &amp; " B'!A1","Batting")</f>
        <v>Batting</v>
      </c>
      <c r="C3" s="17" t="str">
        <f t="shared" ref="C3:C6" si="2">HYPERLINK("#'" &amp; A3 &amp; " F'!A1","Fielding")</f>
        <v>Fielding</v>
      </c>
      <c r="D3" s="17" t="str">
        <f t="shared" ref="D3:D6" si="3">HYPERLINK("#'" &amp; A3 &amp; " P'!A1","Pitching")</f>
        <v>Pitching</v>
      </c>
      <c r="E3" t="s">
        <v>2374</v>
      </c>
      <c r="G3" t="s">
        <v>2564</v>
      </c>
      <c r="H3" s="17" t="str">
        <f t="shared" si="0"/>
        <v>Batting</v>
      </c>
      <c r="I3" s="17" t="str">
        <f t="shared" ref="I3:I6" si="4">HYPERLINK("#'" &amp; G3 &amp; " F'!A1","Fielding")</f>
        <v>Fielding</v>
      </c>
      <c r="J3" s="17" t="str">
        <f t="shared" ref="J3:J6" si="5">HYPERLINK("#'" &amp; G3 &amp; " P'!A1","Pitching")</f>
        <v>Pitching</v>
      </c>
      <c r="K3" t="s">
        <v>2395</v>
      </c>
    </row>
    <row r="4" spans="1:11">
      <c r="A4" t="s">
        <v>2552</v>
      </c>
      <c r="B4" s="17" t="str">
        <f t="shared" si="1"/>
        <v>Batting</v>
      </c>
      <c r="C4" s="17" t="str">
        <f t="shared" si="2"/>
        <v>Fielding</v>
      </c>
      <c r="D4" s="17" t="str">
        <f t="shared" si="3"/>
        <v>Pitching</v>
      </c>
      <c r="E4" t="s">
        <v>2373</v>
      </c>
      <c r="G4" t="s">
        <v>2565</v>
      </c>
      <c r="H4" s="17" t="str">
        <f t="shared" si="0"/>
        <v>Batting</v>
      </c>
      <c r="I4" s="17" t="str">
        <f t="shared" si="4"/>
        <v>Fielding</v>
      </c>
      <c r="J4" s="17" t="str">
        <f t="shared" si="5"/>
        <v>Pitching</v>
      </c>
      <c r="K4" t="s">
        <v>2394</v>
      </c>
    </row>
    <row r="5" spans="1:11">
      <c r="A5" t="s">
        <v>2423</v>
      </c>
      <c r="B5" s="17" t="str">
        <f t="shared" si="1"/>
        <v>Batting</v>
      </c>
      <c r="C5" s="17" t="str">
        <f t="shared" si="2"/>
        <v>Fielding</v>
      </c>
      <c r="D5" s="17" t="str">
        <f t="shared" si="3"/>
        <v>Pitching</v>
      </c>
      <c r="E5" t="s">
        <v>2377</v>
      </c>
      <c r="G5" t="s">
        <v>2566</v>
      </c>
      <c r="H5" s="17" t="str">
        <f t="shared" si="0"/>
        <v>Batting</v>
      </c>
      <c r="I5" s="17" t="str">
        <f t="shared" si="4"/>
        <v>Fielding</v>
      </c>
      <c r="J5" s="17" t="str">
        <f t="shared" si="5"/>
        <v>Pitching</v>
      </c>
      <c r="K5" t="s">
        <v>2392</v>
      </c>
    </row>
    <row r="6" spans="1:11">
      <c r="A6" t="s">
        <v>2553</v>
      </c>
      <c r="B6" s="17" t="str">
        <f t="shared" si="1"/>
        <v>Batting</v>
      </c>
      <c r="C6" s="17" t="str">
        <f t="shared" si="2"/>
        <v>Fielding</v>
      </c>
      <c r="D6" s="17" t="str">
        <f t="shared" si="3"/>
        <v>Pitching</v>
      </c>
      <c r="E6" t="s">
        <v>2375</v>
      </c>
      <c r="G6" t="s">
        <v>2567</v>
      </c>
      <c r="H6" s="17" t="str">
        <f t="shared" si="0"/>
        <v>Batting</v>
      </c>
      <c r="I6" s="17" t="str">
        <f t="shared" si="4"/>
        <v>Fielding</v>
      </c>
      <c r="J6" s="17" t="str">
        <f t="shared" si="5"/>
        <v>Pitching</v>
      </c>
      <c r="K6" t="s">
        <v>2393</v>
      </c>
    </row>
    <row r="8" spans="1:11">
      <c r="A8" s="16" t="s">
        <v>2370</v>
      </c>
      <c r="B8" s="16" t="s">
        <v>2547</v>
      </c>
      <c r="C8" s="16" t="s">
        <v>2548</v>
      </c>
      <c r="D8" s="16" t="s">
        <v>2549</v>
      </c>
      <c r="E8" s="16" t="s">
        <v>2675</v>
      </c>
      <c r="G8" s="16" t="s">
        <v>2389</v>
      </c>
      <c r="H8" s="16" t="s">
        <v>2547</v>
      </c>
      <c r="I8" s="16" t="s">
        <v>2548</v>
      </c>
      <c r="J8" s="16" t="s">
        <v>2549</v>
      </c>
      <c r="K8" s="16" t="s">
        <v>2675</v>
      </c>
    </row>
    <row r="9" spans="1:11">
      <c r="A9" t="s">
        <v>2554</v>
      </c>
      <c r="B9" s="17" t="str">
        <f t="shared" ref="B9:B13" si="6">HYPERLINK("#'" &amp; A9 &amp; " B'!A1","Batting")</f>
        <v>Batting</v>
      </c>
      <c r="C9" s="17" t="str">
        <f>HYPERLINK("#'" &amp; A9 &amp; " F'!A1","Fielding")</f>
        <v>Fielding</v>
      </c>
      <c r="D9" s="17" t="str">
        <f>HYPERLINK("#'" &amp; A9 &amp; " P'!A1","Pitching")</f>
        <v>Pitching</v>
      </c>
      <c r="E9" t="s">
        <v>2379</v>
      </c>
      <c r="G9" t="s">
        <v>2568</v>
      </c>
      <c r="H9" s="17" t="str">
        <f t="shared" ref="H9:H14" si="7">HYPERLINK("#'" &amp; G9 &amp; " B'!A1","Batting")</f>
        <v>Batting</v>
      </c>
      <c r="I9" s="17" t="str">
        <f>HYPERLINK("#'" &amp; G9 &amp; " F'!A1","Fielding")</f>
        <v>Fielding</v>
      </c>
      <c r="J9" s="17" t="str">
        <f>HYPERLINK("#'" &amp; G9 &amp; " P'!A1","Pitching")</f>
        <v>Pitching</v>
      </c>
      <c r="K9" t="s">
        <v>2401</v>
      </c>
    </row>
    <row r="10" spans="1:11">
      <c r="A10" t="s">
        <v>2555</v>
      </c>
      <c r="B10" s="17" t="str">
        <f t="shared" si="6"/>
        <v>Batting</v>
      </c>
      <c r="C10" s="17" t="str">
        <f t="shared" ref="C10:C13" si="8">HYPERLINK("#'" &amp; A10 &amp; " F'!A1","Fielding")</f>
        <v>Fielding</v>
      </c>
      <c r="D10" s="17" t="str">
        <f t="shared" ref="D10:D13" si="9">HYPERLINK("#'" &amp; A10 &amp; " P'!A1","Pitching")</f>
        <v>Pitching</v>
      </c>
      <c r="E10" t="s">
        <v>2378</v>
      </c>
      <c r="G10" t="s">
        <v>2569</v>
      </c>
      <c r="H10" s="17" t="str">
        <f t="shared" si="7"/>
        <v>Batting</v>
      </c>
      <c r="I10" s="17" t="str">
        <f t="shared" ref="I10:I13" si="10">HYPERLINK("#'" &amp; G10 &amp; " F'!A1","Fielding")</f>
        <v>Fielding</v>
      </c>
      <c r="J10" s="17" t="str">
        <f t="shared" ref="J10:J13" si="11">HYPERLINK("#'" &amp; G10 &amp; " P'!A1","Pitching")</f>
        <v>Pitching</v>
      </c>
      <c r="K10" t="s">
        <v>2397</v>
      </c>
    </row>
    <row r="11" spans="1:11">
      <c r="A11" t="s">
        <v>2556</v>
      </c>
      <c r="B11" s="17" t="str">
        <f t="shared" si="6"/>
        <v>Batting</v>
      </c>
      <c r="C11" s="17" t="str">
        <f t="shared" si="8"/>
        <v>Fielding</v>
      </c>
      <c r="D11" s="17" t="str">
        <f t="shared" si="9"/>
        <v>Pitching</v>
      </c>
      <c r="E11" t="s">
        <v>2380</v>
      </c>
      <c r="G11" t="s">
        <v>2570</v>
      </c>
      <c r="H11" s="17" t="str">
        <f t="shared" si="7"/>
        <v>Batting</v>
      </c>
      <c r="I11" s="17" t="str">
        <f t="shared" si="10"/>
        <v>Fielding</v>
      </c>
      <c r="J11" s="17" t="str">
        <f t="shared" si="11"/>
        <v>Pitching</v>
      </c>
      <c r="K11" t="s">
        <v>2396</v>
      </c>
    </row>
    <row r="12" spans="1:11">
      <c r="A12" t="s">
        <v>2557</v>
      </c>
      <c r="B12" s="17" t="str">
        <f t="shared" si="6"/>
        <v>Batting</v>
      </c>
      <c r="C12" s="17" t="str">
        <f t="shared" si="8"/>
        <v>Fielding</v>
      </c>
      <c r="D12" s="17" t="str">
        <f t="shared" si="9"/>
        <v>Pitching</v>
      </c>
      <c r="E12" t="s">
        <v>2381</v>
      </c>
      <c r="G12" t="s">
        <v>2571</v>
      </c>
      <c r="H12" s="17" t="str">
        <f t="shared" si="7"/>
        <v>Batting</v>
      </c>
      <c r="I12" s="17" t="str">
        <f t="shared" si="10"/>
        <v>Fielding</v>
      </c>
      <c r="J12" s="17" t="str">
        <f t="shared" si="11"/>
        <v>Pitching</v>
      </c>
      <c r="K12" t="s">
        <v>2400</v>
      </c>
    </row>
    <row r="13" spans="1:11">
      <c r="A13" t="s">
        <v>2558</v>
      </c>
      <c r="B13" s="17" t="str">
        <f t="shared" si="6"/>
        <v>Batting</v>
      </c>
      <c r="C13" s="17" t="str">
        <f t="shared" si="8"/>
        <v>Fielding</v>
      </c>
      <c r="D13" s="17" t="str">
        <f t="shared" si="9"/>
        <v>Pitching</v>
      </c>
      <c r="E13" t="s">
        <v>2382</v>
      </c>
      <c r="G13" t="s">
        <v>2572</v>
      </c>
      <c r="H13" s="17" t="str">
        <f t="shared" si="7"/>
        <v>Batting</v>
      </c>
      <c r="I13" s="17" t="str">
        <f t="shared" si="10"/>
        <v>Fielding</v>
      </c>
      <c r="J13" s="17" t="str">
        <f t="shared" si="11"/>
        <v>Pitching</v>
      </c>
      <c r="K13" t="s">
        <v>2398</v>
      </c>
    </row>
    <row r="14" spans="1:11">
      <c r="G14" t="s">
        <v>2573</v>
      </c>
      <c r="H14" s="17" t="str">
        <f t="shared" si="7"/>
        <v>Batting</v>
      </c>
      <c r="I14" s="17" t="str">
        <f t="shared" ref="I14" si="12">HYPERLINK("#'" &amp; G14 &amp; " F'!A1","Fielding")</f>
        <v>Fielding</v>
      </c>
      <c r="J14" s="17" t="str">
        <f t="shared" ref="J14" si="13">HYPERLINK("#'" &amp; G14 &amp; " P'!A1","Pitching")</f>
        <v>Pitching</v>
      </c>
      <c r="K14" t="s">
        <v>2399</v>
      </c>
    </row>
    <row r="15" spans="1:11">
      <c r="A15" s="16" t="s">
        <v>2383</v>
      </c>
      <c r="B15" s="16" t="s">
        <v>2547</v>
      </c>
      <c r="C15" s="16" t="s">
        <v>2548</v>
      </c>
      <c r="D15" s="16" t="s">
        <v>2549</v>
      </c>
      <c r="E15" s="16" t="s">
        <v>2675</v>
      </c>
    </row>
    <row r="16" spans="1:11">
      <c r="A16" t="s">
        <v>2559</v>
      </c>
      <c r="B16" s="17" t="str">
        <f t="shared" ref="B16:B19" si="14">HYPERLINK("#'" &amp; A16 &amp; " B'!A1","Batting")</f>
        <v>Batting</v>
      </c>
      <c r="C16" s="17" t="str">
        <f>HYPERLINK("#'" &amp; A16 &amp; " F'!A1","Fielding")</f>
        <v>Fielding</v>
      </c>
      <c r="D16" s="17" t="str">
        <f>HYPERLINK("#'" &amp; A16 &amp; " P'!A1","Pitching")</f>
        <v>Pitching</v>
      </c>
      <c r="E16" t="s">
        <v>2387</v>
      </c>
      <c r="G16" s="16" t="s">
        <v>2390</v>
      </c>
      <c r="H16" s="16" t="s">
        <v>2547</v>
      </c>
      <c r="I16" s="16" t="s">
        <v>2548</v>
      </c>
      <c r="J16" s="16" t="s">
        <v>2549</v>
      </c>
      <c r="K16" s="16" t="s">
        <v>2675</v>
      </c>
    </row>
    <row r="17" spans="1:11">
      <c r="A17" t="s">
        <v>2560</v>
      </c>
      <c r="B17" s="17" t="str">
        <f t="shared" si="14"/>
        <v>Batting</v>
      </c>
      <c r="C17" s="17" t="str">
        <f t="shared" ref="C17:C19" si="15">HYPERLINK("#'" &amp; A17 &amp; " F'!A1","Fielding")</f>
        <v>Fielding</v>
      </c>
      <c r="D17" s="17" t="str">
        <f t="shared" ref="D17:D19" si="16">HYPERLINK("#'" &amp; A17 &amp; " P'!A1","Pitching")</f>
        <v>Pitching</v>
      </c>
      <c r="E17" t="s">
        <v>2385</v>
      </c>
      <c r="G17" t="s">
        <v>2574</v>
      </c>
      <c r="H17" s="17" t="str">
        <f t="shared" ref="H17:H21" si="17">HYPERLINK("#'" &amp; G17 &amp; " B'!A1","Batting")</f>
        <v>Batting</v>
      </c>
      <c r="I17" s="17" t="str">
        <f>HYPERLINK("#'" &amp; G17 &amp; " F'!A1","Fielding")</f>
        <v>Fielding</v>
      </c>
      <c r="J17" s="17" t="str">
        <f>HYPERLINK("#'" &amp; G17 &amp; " P'!A1","Pitching")</f>
        <v>Pitching</v>
      </c>
      <c r="K17" t="s">
        <v>2402</v>
      </c>
    </row>
    <row r="18" spans="1:11">
      <c r="A18" t="s">
        <v>2561</v>
      </c>
      <c r="B18" s="17" t="str">
        <f t="shared" si="14"/>
        <v>Batting</v>
      </c>
      <c r="C18" s="17" t="str">
        <f t="shared" si="15"/>
        <v>Fielding</v>
      </c>
      <c r="D18" s="17" t="str">
        <f t="shared" si="16"/>
        <v>Pitching</v>
      </c>
      <c r="E18" t="s">
        <v>2386</v>
      </c>
      <c r="G18" t="s">
        <v>2575</v>
      </c>
      <c r="H18" s="17" t="str">
        <f>HYPERLINK("#'" &amp; G18 &amp; " B'!A1","Batting")</f>
        <v>Batting</v>
      </c>
      <c r="I18" s="17" t="str">
        <f t="shared" ref="I18:I21" si="18">HYPERLINK("#'" &amp; G18 &amp; " F'!A1","Fielding")</f>
        <v>Fielding</v>
      </c>
      <c r="J18" s="17" t="str">
        <f t="shared" ref="J18:J21" si="19">HYPERLINK("#'" &amp; G18 &amp; " P'!A1","Pitching")</f>
        <v>Pitching</v>
      </c>
      <c r="K18" t="s">
        <v>2371</v>
      </c>
    </row>
    <row r="19" spans="1:11">
      <c r="A19" t="s">
        <v>2562</v>
      </c>
      <c r="B19" s="17" t="str">
        <f t="shared" si="14"/>
        <v>Batting</v>
      </c>
      <c r="C19" s="17" t="str">
        <f t="shared" si="15"/>
        <v>Fielding</v>
      </c>
      <c r="D19" s="17" t="str">
        <f t="shared" si="16"/>
        <v>Pitching</v>
      </c>
      <c r="E19" t="s">
        <v>2384</v>
      </c>
      <c r="G19" t="s">
        <v>2576</v>
      </c>
      <c r="H19" s="17" t="str">
        <f t="shared" si="17"/>
        <v>Batting</v>
      </c>
      <c r="I19" s="17" t="str">
        <f t="shared" si="18"/>
        <v>Fielding</v>
      </c>
      <c r="J19" s="17" t="str">
        <f t="shared" si="19"/>
        <v>Pitching</v>
      </c>
      <c r="K19" t="s">
        <v>2404</v>
      </c>
    </row>
    <row r="20" spans="1:11">
      <c r="B20" s="17"/>
      <c r="C20" s="17"/>
      <c r="D20" s="17"/>
      <c r="E20" s="17"/>
      <c r="G20" t="s">
        <v>2577</v>
      </c>
      <c r="H20" s="17" t="str">
        <f t="shared" si="17"/>
        <v>Batting</v>
      </c>
      <c r="I20" s="17" t="str">
        <f t="shared" si="18"/>
        <v>Fielding</v>
      </c>
      <c r="J20" s="17" t="str">
        <f t="shared" si="19"/>
        <v>Pitching</v>
      </c>
      <c r="K20" t="s">
        <v>2372</v>
      </c>
    </row>
    <row r="21" spans="1:11">
      <c r="G21" t="s">
        <v>2427</v>
      </c>
      <c r="H21" s="17" t="str">
        <f t="shared" si="17"/>
        <v>Batting</v>
      </c>
      <c r="I21" s="17" t="str">
        <f t="shared" si="18"/>
        <v>Fielding</v>
      </c>
      <c r="J21" s="17" t="str">
        <f t="shared" si="19"/>
        <v>Pitching</v>
      </c>
      <c r="K21" t="s">
        <v>2403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4A0C3-C302-4528-ACA0-7797C99ECE56}">
  <sheetPr codeName="Sheet4"/>
  <dimension ref="A1:X24"/>
  <sheetViews>
    <sheetView topLeftCell="A2" workbookViewId="0">
      <selection activeCell="W18" sqref="W18"/>
    </sheetView>
  </sheetViews>
  <sheetFormatPr defaultRowHeight="13.2"/>
  <cols>
    <col min="1" max="1" width="16.77734375" bestFit="1" customWidth="1"/>
    <col min="2" max="2" width="5.44140625" bestFit="1" customWidth="1"/>
    <col min="3" max="3" width="5.5546875" style="8" bestFit="1" customWidth="1"/>
    <col min="4" max="4" width="3.6640625" customWidth="1"/>
    <col min="5" max="5" width="16.77734375" bestFit="1" customWidth="1"/>
    <col min="6" max="6" width="5.44140625" bestFit="1" customWidth="1"/>
    <col min="7" max="7" width="5.109375" bestFit="1" customWidth="1"/>
    <col min="8" max="8" width="3.6640625" customWidth="1"/>
    <col min="9" max="9" width="14.33203125" bestFit="1" customWidth="1"/>
    <col min="10" max="10" width="5.44140625" bestFit="1" customWidth="1"/>
    <col min="11" max="11" width="4.109375" bestFit="1" customWidth="1"/>
    <col min="12" max="12" width="3" bestFit="1" customWidth="1"/>
    <col min="14" max="14" width="14.88671875" bestFit="1" customWidth="1"/>
    <col min="15" max="15" width="5.44140625" bestFit="1" customWidth="1"/>
    <col min="16" max="16" width="3.44140625" bestFit="1" customWidth="1"/>
    <col min="17" max="17" width="3.6640625" customWidth="1"/>
    <col min="18" max="18" width="15.77734375" bestFit="1" customWidth="1"/>
    <col min="19" max="19" width="5.44140625" bestFit="1" customWidth="1"/>
    <col min="20" max="20" width="3" bestFit="1" customWidth="1"/>
    <col min="21" max="21" width="3.6640625" customWidth="1"/>
    <col min="22" max="22" width="14.6640625" bestFit="1" customWidth="1"/>
    <col min="23" max="23" width="4.77734375" bestFit="1" customWidth="1"/>
    <col min="24" max="24" width="5.88671875" bestFit="1" customWidth="1"/>
  </cols>
  <sheetData>
    <row r="1" spans="1:24">
      <c r="A1" s="45" t="s">
        <v>2697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>
        <v>10</v>
      </c>
      <c r="N1" s="45" t="s">
        <v>2807</v>
      </c>
      <c r="O1" s="45"/>
      <c r="P1" s="45"/>
      <c r="Q1" s="45"/>
      <c r="R1" s="45"/>
      <c r="S1" s="45"/>
      <c r="T1" s="45"/>
      <c r="U1" s="45"/>
      <c r="V1" s="45"/>
      <c r="W1" s="45"/>
      <c r="X1" s="45"/>
    </row>
    <row r="2" spans="1:24">
      <c r="A2" s="31" t="str">
        <f>"TOP " &amp; $L$1 &amp; " " &amp; C2</f>
        <v>TOP 10 AVG</v>
      </c>
      <c r="B2" s="32"/>
      <c r="C2" s="33" t="s">
        <v>2669</v>
      </c>
      <c r="D2" s="29"/>
      <c r="E2" s="31" t="str">
        <f>"TOP " &amp; $L$1 &amp; " " &amp; G2</f>
        <v>TOP 10 HR</v>
      </c>
      <c r="F2" s="32"/>
      <c r="G2" s="33" t="s">
        <v>2413</v>
      </c>
      <c r="H2" s="29"/>
      <c r="I2" s="31" t="str">
        <f>"TOP " &amp; $L$1 &amp; " " &amp; K2</f>
        <v>TOP 10 RBI</v>
      </c>
      <c r="J2" s="34"/>
      <c r="K2" s="33" t="s">
        <v>2414</v>
      </c>
      <c r="N2" s="31" t="str">
        <f>"TOP " &amp; $L$1 &amp; " " &amp; P2</f>
        <v>TOP 10 W</v>
      </c>
      <c r="O2" s="32"/>
      <c r="P2" s="33" t="s">
        <v>2365</v>
      </c>
      <c r="Q2" s="29"/>
      <c r="R2" s="31" t="str">
        <f>"TOP " &amp; $L$1 &amp; " " &amp; T2</f>
        <v>TOP 10 L</v>
      </c>
      <c r="S2" s="32"/>
      <c r="T2" s="33" t="s">
        <v>2366</v>
      </c>
      <c r="U2" s="29"/>
      <c r="V2" s="31" t="str">
        <f>"TOP " &amp; $L$1 &amp; " " &amp; X2</f>
        <v>TOP 10 ERA</v>
      </c>
      <c r="W2" s="34"/>
      <c r="X2" s="33" t="s">
        <v>2482</v>
      </c>
    </row>
    <row r="3" spans="1:24">
      <c r="A3" s="19" t="str" cm="1">
        <f t="array" aca="1" ref="A3:C12" ca="1">INDEX(_xlfn._xlws.SORT(
  _xlfn._xlws.FILTER(
    CHOOSE({1,2,3}, Players!A2:A2000, Players!B2:B2000, Players!AR2:AR2000),
    Players!AW2:AW2000=TRUE
  ),
  3, -1
),_xlfn.SEQUENCE($L$1),{1,2,3})</f>
        <v>Ken Griffey</v>
      </c>
      <c r="B3" s="19" t="str">
        <f ca="1"/>
        <v>SEA</v>
      </c>
      <c r="C3" s="20">
        <f ca="1"/>
        <v>0.72727272727272729</v>
      </c>
      <c r="E3" s="19" t="str" cm="1">
        <f t="array" aca="1" ref="E3:G12" ca="1">INDEX(
  _xlfn._xlws.SORT(
    CHOOSE({1,2,3}, Players!A2:A2000, Players!B2:B2000, Players!AE2:AE2000),
    3, -1
  ),
  _xlfn.SEQUENCE($L$1),
  {1,2,3}
)</f>
        <v>Ben Grieve</v>
      </c>
      <c r="F3" s="19" t="str">
        <f ca="1"/>
        <v>OAK</v>
      </c>
      <c r="G3" s="25">
        <f ca="1"/>
        <v>3</v>
      </c>
      <c r="I3" s="19" t="str" cm="1">
        <f t="array" aca="1" ref="I3:K12" ca="1">INDEX(_xlfn._xlws.SORT(
    CHOOSE({1,2,3}, Players!A2:A2000, Players!B2:B2000, Players!AF2:AF2000),
  3, -1
),_xlfn.SEQUENCE($L$1),{1,2,3})</f>
        <v>Ben Grieve</v>
      </c>
      <c r="J3" s="19" t="str">
        <f ca="1"/>
        <v>OAK</v>
      </c>
      <c r="K3" s="25">
        <f ca="1"/>
        <v>7</v>
      </c>
      <c r="N3" s="19" t="str" cm="1">
        <f t="array" aca="1" ref="N3:P12" ca="1">INDEX(
  _xlfn._xlws.SORT(   _xlfn._xlws.FILTER(
    CHOOSE({1,2,3}, Players!BA2:BA2000, Players!BB2:BB2000, Players!BW2:BW2000), Players!CX2:CX2000=0 ),
    3, -1
  ),
  _xlfn.SEQUENCE($L$1),
  {1,2,3}
)</f>
        <v>Jason Phillips</v>
      </c>
      <c r="O3" s="19" t="str">
        <f ca="1"/>
        <v>PIT</v>
      </c>
      <c r="P3" s="25">
        <f ca="1"/>
        <v>2</v>
      </c>
      <c r="R3" s="19" t="str" cm="1">
        <f t="array" aca="1" ref="R3:T12" ca="1">INDEX(
  _xlfn._xlws.SORT(
    CHOOSE({1,2,3}, Players!BA2:BA2000, Players!BB2:BB2000, Players!BX2:BX2000),
    3, -1
  ),
  _xlfn.SEQUENCE($L$1),
  {1,2,3}
)</f>
        <v>Tom Gordon</v>
      </c>
      <c r="S3" s="19" t="str">
        <f ca="1"/>
        <v>BOS</v>
      </c>
      <c r="T3" s="25">
        <f ca="1"/>
        <v>1</v>
      </c>
      <c r="V3" s="19" t="str" cm="1">
        <f t="array" aca="1" ref="V3:X12" ca="1">INDEX(_xlfn._xlws.SORT(
  _xlfn._xlws.FILTER(
    CHOOSE({1,2,3}, Players!BA2:BA2000, Players!BB2:BB2000, Players!BZ2:BZ2000),
    Players!CW2:CW2000=TRUE
  ),
  3, 1
),_xlfn.SEQUENCE($L$1),{1,2,3})</f>
        <v>Randy Johnson</v>
      </c>
      <c r="W3" s="19" t="str">
        <f ca="1"/>
        <v>ARI</v>
      </c>
      <c r="X3" s="35">
        <f ca="1"/>
        <v>0</v>
      </c>
    </row>
    <row r="4" spans="1:24">
      <c r="A4" s="21" t="str">
        <f ca="1"/>
        <v>Mike Bordick</v>
      </c>
      <c r="B4" s="21" t="str">
        <f ca="1"/>
        <v>BAL</v>
      </c>
      <c r="C4" s="22">
        <f ca="1"/>
        <v>0.72727272727272729</v>
      </c>
      <c r="E4" s="21" t="str">
        <f ca="1"/>
        <v>Fernando Tatis</v>
      </c>
      <c r="F4" s="21" t="str">
        <f ca="1"/>
        <v>STL</v>
      </c>
      <c r="G4" s="26">
        <f ca="1"/>
        <v>3</v>
      </c>
      <c r="I4" s="21" t="str">
        <f ca="1"/>
        <v>Ivan Rodriguez</v>
      </c>
      <c r="J4" s="21" t="str">
        <f ca="1"/>
        <v>TEX</v>
      </c>
      <c r="K4" s="26">
        <f ca="1"/>
        <v>6</v>
      </c>
      <c r="N4" s="21" t="str">
        <f ca="1"/>
        <v>Pedro Martinez</v>
      </c>
      <c r="O4" s="21" t="str">
        <f ca="1"/>
        <v>BOS</v>
      </c>
      <c r="P4" s="26">
        <f ca="1"/>
        <v>1</v>
      </c>
      <c r="R4" s="21" t="str">
        <f ca="1"/>
        <v>Kevin Appier</v>
      </c>
      <c r="S4" s="21" t="str">
        <f ca="1"/>
        <v>KC</v>
      </c>
      <c r="T4" s="26">
        <f ca="1"/>
        <v>1</v>
      </c>
      <c r="V4" s="21" t="str">
        <f ca="1"/>
        <v>John Halama</v>
      </c>
      <c r="W4" s="21" t="str">
        <f ca="1"/>
        <v>SEA</v>
      </c>
      <c r="X4" s="36">
        <f ca="1"/>
        <v>0</v>
      </c>
    </row>
    <row r="5" spans="1:24">
      <c r="A5" s="23" t="str">
        <f ca="1"/>
        <v>Vinny Castilla</v>
      </c>
      <c r="B5" s="23" t="str">
        <f ca="1"/>
        <v>COL</v>
      </c>
      <c r="C5" s="24">
        <f ca="1"/>
        <v>0.58333333333333337</v>
      </c>
      <c r="E5" s="23" t="str">
        <f ca="1"/>
        <v>Luis Gonzalez</v>
      </c>
      <c r="F5" s="23" t="str">
        <f ca="1"/>
        <v>ARI</v>
      </c>
      <c r="G5" s="27">
        <f ca="1"/>
        <v>2</v>
      </c>
      <c r="I5" s="23" t="str">
        <f ca="1"/>
        <v>Rafael Palmeiro</v>
      </c>
      <c r="J5" s="23" t="str">
        <f ca="1"/>
        <v>TEX</v>
      </c>
      <c r="K5" s="27">
        <f ca="1"/>
        <v>6</v>
      </c>
      <c r="N5" s="23" t="str">
        <f ca="1"/>
        <v>Kip Gross</v>
      </c>
      <c r="O5" s="23" t="str">
        <f ca="1"/>
        <v>BOS</v>
      </c>
      <c r="P5" s="27">
        <f ca="1"/>
        <v>1</v>
      </c>
      <c r="R5" s="23" t="str">
        <f ca="1"/>
        <v>Jeff Montgomery</v>
      </c>
      <c r="S5" s="23" t="str">
        <f ca="1"/>
        <v>KC</v>
      </c>
      <c r="T5" s="27">
        <f ca="1"/>
        <v>1</v>
      </c>
      <c r="V5" s="23" t="str">
        <f ca="1"/>
        <v>Jim Mecir</v>
      </c>
      <c r="W5" s="23" t="str">
        <f ca="1"/>
        <v>TB</v>
      </c>
      <c r="X5" s="37">
        <f ca="1"/>
        <v>0</v>
      </c>
    </row>
    <row r="6" spans="1:24">
      <c r="A6" t="str">
        <f ca="1"/>
        <v>Vladimir Guerrero</v>
      </c>
      <c r="B6" t="str">
        <f ca="1"/>
        <v>MON</v>
      </c>
      <c r="C6" s="8">
        <f ca="1"/>
        <v>0.5714285714285714</v>
      </c>
      <c r="E6" t="str">
        <f ca="1"/>
        <v>Troy O'Leary</v>
      </c>
      <c r="F6" t="str">
        <f ca="1"/>
        <v>BOS</v>
      </c>
      <c r="G6" s="28">
        <f ca="1"/>
        <v>2</v>
      </c>
      <c r="I6" t="str">
        <f ca="1"/>
        <v>Fernando Tatis</v>
      </c>
      <c r="J6" t="str">
        <f ca="1"/>
        <v>STL</v>
      </c>
      <c r="K6" s="28">
        <f ca="1"/>
        <v>6</v>
      </c>
      <c r="N6" t="str">
        <f ca="1"/>
        <v>Matt Whisenant</v>
      </c>
      <c r="O6" t="str">
        <f ca="1"/>
        <v>KC</v>
      </c>
      <c r="P6" s="28">
        <f ca="1"/>
        <v>1</v>
      </c>
      <c r="R6" t="str">
        <f ca="1"/>
        <v>Andy Benes</v>
      </c>
      <c r="S6" t="str">
        <f ca="1"/>
        <v>ARI</v>
      </c>
      <c r="T6" s="28">
        <f ca="1"/>
        <v>1</v>
      </c>
      <c r="V6" t="str">
        <f ca="1"/>
        <v>Rick White</v>
      </c>
      <c r="W6" t="str">
        <f ca="1"/>
        <v>TB</v>
      </c>
      <c r="X6" s="10">
        <f ca="1"/>
        <v>0</v>
      </c>
    </row>
    <row r="7" spans="1:24">
      <c r="A7" t="str">
        <f ca="1"/>
        <v>Nomar Garciaparra</v>
      </c>
      <c r="B7" t="str">
        <f ca="1"/>
        <v>BOS</v>
      </c>
      <c r="C7" s="8">
        <f ca="1"/>
        <v>0.55555555555555558</v>
      </c>
      <c r="E7" t="str">
        <f ca="1"/>
        <v>Greg Norton</v>
      </c>
      <c r="F7" t="str">
        <f ca="1"/>
        <v>CHW</v>
      </c>
      <c r="G7" s="28">
        <f ca="1"/>
        <v>2</v>
      </c>
      <c r="I7" t="str">
        <f ca="1"/>
        <v>Todd Helton</v>
      </c>
      <c r="J7" t="str">
        <f ca="1"/>
        <v>COL</v>
      </c>
      <c r="K7" s="28">
        <f ca="1"/>
        <v>5</v>
      </c>
      <c r="N7" t="str">
        <f ca="1"/>
        <v>Randy Johnson</v>
      </c>
      <c r="O7" t="str">
        <f ca="1"/>
        <v>ARI</v>
      </c>
      <c r="P7" s="28">
        <f ca="1"/>
        <v>1</v>
      </c>
      <c r="R7" t="str">
        <f ca="1"/>
        <v>Gregg Olson</v>
      </c>
      <c r="S7" t="str">
        <f ca="1"/>
        <v>ARI</v>
      </c>
      <c r="T7" s="28">
        <f ca="1"/>
        <v>1</v>
      </c>
      <c r="V7" t="str">
        <f ca="1"/>
        <v>Scott Erickson</v>
      </c>
      <c r="W7" t="str">
        <f ca="1"/>
        <v>BAL</v>
      </c>
      <c r="X7" s="10">
        <f ca="1"/>
        <v>0</v>
      </c>
    </row>
    <row r="8" spans="1:24">
      <c r="A8" t="str">
        <f ca="1"/>
        <v>Tom Goodwin</v>
      </c>
      <c r="B8" t="str">
        <f ca="1"/>
        <v>TEX</v>
      </c>
      <c r="C8" s="8">
        <f ca="1"/>
        <v>0.54545454545454541</v>
      </c>
      <c r="E8" t="str">
        <f ca="1"/>
        <v>Jeff Abbott</v>
      </c>
      <c r="F8" t="str">
        <f ca="1"/>
        <v>CHW</v>
      </c>
      <c r="G8" s="28">
        <f ca="1"/>
        <v>2</v>
      </c>
      <c r="I8" t="str">
        <f ca="1"/>
        <v>Magglio Ordonez</v>
      </c>
      <c r="J8" t="str">
        <f ca="1"/>
        <v>CHW</v>
      </c>
      <c r="K8" s="28">
        <f ca="1"/>
        <v>5</v>
      </c>
      <c r="N8" t="str">
        <f ca="1"/>
        <v>Pedro Astacio</v>
      </c>
      <c r="O8" t="str">
        <f ca="1"/>
        <v>COL</v>
      </c>
      <c r="P8" s="28">
        <f ca="1"/>
        <v>1</v>
      </c>
      <c r="R8" t="str">
        <f ca="1"/>
        <v>Darryl Kile</v>
      </c>
      <c r="S8" t="str">
        <f ca="1"/>
        <v>COL</v>
      </c>
      <c r="T8" s="28">
        <f ca="1"/>
        <v>1</v>
      </c>
      <c r="V8" t="str">
        <f ca="1"/>
        <v>Jason Phillips</v>
      </c>
      <c r="W8" t="str">
        <f ca="1"/>
        <v>PIT</v>
      </c>
      <c r="X8" s="10">
        <f ca="1"/>
        <v>0</v>
      </c>
    </row>
    <row r="9" spans="1:24">
      <c r="A9" t="str">
        <f ca="1"/>
        <v>Chili Davis</v>
      </c>
      <c r="B9" t="str">
        <f ca="1"/>
        <v>NYY</v>
      </c>
      <c r="C9" s="8">
        <f ca="1"/>
        <v>0.54545454545454541</v>
      </c>
      <c r="E9" t="str">
        <f ca="1"/>
        <v>Ken Griffey</v>
      </c>
      <c r="F9" t="str">
        <f ca="1"/>
        <v>SEA</v>
      </c>
      <c r="G9" s="28">
        <f ca="1"/>
        <v>2</v>
      </c>
      <c r="I9" t="str">
        <f ca="1"/>
        <v>Edgar Martinez</v>
      </c>
      <c r="J9" t="str">
        <f ca="1"/>
        <v>SEA</v>
      </c>
      <c r="K9" s="28">
        <f ca="1"/>
        <v>5</v>
      </c>
      <c r="N9" t="str">
        <f ca="1"/>
        <v>Jamey Wright</v>
      </c>
      <c r="O9" t="str">
        <f ca="1"/>
        <v>COL</v>
      </c>
      <c r="P9" s="28">
        <f ca="1"/>
        <v>1</v>
      </c>
      <c r="R9" t="str">
        <f ca="1"/>
        <v>Kevin Brown</v>
      </c>
      <c r="S9" t="str">
        <f ca="1"/>
        <v>LA</v>
      </c>
      <c r="T9" s="28">
        <f ca="1"/>
        <v>1</v>
      </c>
      <c r="V9" t="str">
        <f ca="1"/>
        <v>Julian Tavarez</v>
      </c>
      <c r="W9" t="str">
        <f ca="1"/>
        <v>SF</v>
      </c>
      <c r="X9" s="10">
        <f ca="1"/>
        <v>0</v>
      </c>
    </row>
    <row r="10" spans="1:24">
      <c r="A10" t="str">
        <f ca="1"/>
        <v>Derek Jeter</v>
      </c>
      <c r="B10" t="str">
        <f ca="1"/>
        <v>NYY</v>
      </c>
      <c r="C10" s="8">
        <f ca="1"/>
        <v>0.53846153846153844</v>
      </c>
      <c r="E10" t="str">
        <f ca="1"/>
        <v>Lee Stevens</v>
      </c>
      <c r="F10" t="str">
        <f ca="1"/>
        <v>TEX</v>
      </c>
      <c r="G10" s="28">
        <f ca="1"/>
        <v>2</v>
      </c>
      <c r="I10" t="str">
        <f ca="1"/>
        <v>Albert Belle</v>
      </c>
      <c r="J10" t="str">
        <f ca="1"/>
        <v>BAL</v>
      </c>
      <c r="K10" s="28">
        <f ca="1"/>
        <v>5</v>
      </c>
      <c r="N10" t="str">
        <f ca="1"/>
        <v>Jeff Shaw</v>
      </c>
      <c r="O10" t="str">
        <f ca="1"/>
        <v>LA</v>
      </c>
      <c r="P10" s="28">
        <f ca="1"/>
        <v>1</v>
      </c>
      <c r="R10" t="str">
        <f ca="1"/>
        <v>Mike Maddux</v>
      </c>
      <c r="S10" t="str">
        <f ca="1"/>
        <v>LA</v>
      </c>
      <c r="T10" s="28">
        <f ca="1"/>
        <v>1</v>
      </c>
      <c r="V10" t="str">
        <f ca="1"/>
        <v>Manny Aybar</v>
      </c>
      <c r="W10" t="str">
        <f ca="1"/>
        <v>STL</v>
      </c>
      <c r="X10" s="10">
        <f ca="1"/>
        <v>0</v>
      </c>
    </row>
    <row r="11" spans="1:24">
      <c r="A11" t="str">
        <f ca="1"/>
        <v>J.T. Snow</v>
      </c>
      <c r="B11" t="str">
        <f ca="1"/>
        <v>SF</v>
      </c>
      <c r="C11" s="8">
        <f ca="1"/>
        <v>0.5</v>
      </c>
      <c r="E11" t="str">
        <f ca="1"/>
        <v>Rafael Palmeiro</v>
      </c>
      <c r="F11" t="str">
        <f ca="1"/>
        <v>TEX</v>
      </c>
      <c r="G11" s="28">
        <f ca="1"/>
        <v>2</v>
      </c>
      <c r="I11" t="str">
        <f ca="1"/>
        <v>Kevin Young</v>
      </c>
      <c r="J11" t="str">
        <f ca="1"/>
        <v>PIT</v>
      </c>
      <c r="K11" s="28">
        <f ca="1"/>
        <v>5</v>
      </c>
      <c r="N11" t="str">
        <f ca="1"/>
        <v>Ismael Valdez</v>
      </c>
      <c r="O11" t="str">
        <f ca="1"/>
        <v>LA</v>
      </c>
      <c r="P11" s="28">
        <f ca="1"/>
        <v>1</v>
      </c>
      <c r="R11" t="str">
        <f ca="1"/>
        <v>Woody Williams</v>
      </c>
      <c r="S11" t="str">
        <f ca="1"/>
        <v>SD</v>
      </c>
      <c r="T11" s="28">
        <f ca="1"/>
        <v>1</v>
      </c>
      <c r="V11" t="str">
        <f ca="1"/>
        <v>Rick Helling</v>
      </c>
      <c r="W11" t="str">
        <f ca="1"/>
        <v>TEX</v>
      </c>
      <c r="X11" s="10">
        <f ca="1"/>
        <v>1</v>
      </c>
    </row>
    <row r="12" spans="1:24">
      <c r="A12" t="str">
        <f ca="1"/>
        <v>Eric Young</v>
      </c>
      <c r="B12" t="str">
        <f ca="1"/>
        <v>LA</v>
      </c>
      <c r="C12" s="8">
        <f ca="1"/>
        <v>0.46153846153846156</v>
      </c>
      <c r="E12" t="str">
        <f ca="1"/>
        <v>Vladimir Guerrero</v>
      </c>
      <c r="F12" t="str">
        <f ca="1"/>
        <v>MON</v>
      </c>
      <c r="G12" s="28">
        <f ca="1"/>
        <v>2</v>
      </c>
      <c r="I12" t="str">
        <f ca="1"/>
        <v>J.T. Snow</v>
      </c>
      <c r="J12" t="str">
        <f ca="1"/>
        <v>SF</v>
      </c>
      <c r="K12" s="28">
        <f ca="1"/>
        <v>5</v>
      </c>
      <c r="N12" t="str">
        <f ca="1"/>
        <v>Andy Ashby</v>
      </c>
      <c r="O12" t="str">
        <f ca="1"/>
        <v>SD</v>
      </c>
      <c r="P12" s="28">
        <f ca="1"/>
        <v>1</v>
      </c>
      <c r="R12" t="str">
        <f ca="1"/>
        <v>Sterling Hitchcock</v>
      </c>
      <c r="S12" t="str">
        <f ca="1"/>
        <v>SD</v>
      </c>
      <c r="T12" s="28">
        <f ca="1"/>
        <v>1</v>
      </c>
      <c r="V12" t="str">
        <f ca="1"/>
        <v>Roger Clemens</v>
      </c>
      <c r="W12" t="str">
        <f ca="1"/>
        <v>NYY</v>
      </c>
      <c r="X12" s="10">
        <f ca="1"/>
        <v>1.125</v>
      </c>
    </row>
    <row r="13" spans="1:24">
      <c r="A13" s="29"/>
      <c r="B13" s="29"/>
      <c r="C13" s="30"/>
      <c r="D13" s="29"/>
      <c r="E13" s="29"/>
      <c r="F13" s="29"/>
      <c r="G13" s="29"/>
      <c r="H13" s="29"/>
      <c r="I13" s="29"/>
      <c r="J13" s="29"/>
      <c r="K13" s="29"/>
      <c r="N13" s="29"/>
      <c r="O13" s="29"/>
      <c r="P13" s="30"/>
      <c r="Q13" s="29"/>
      <c r="R13" s="29"/>
      <c r="S13" s="29"/>
      <c r="T13" s="29"/>
      <c r="U13" s="29"/>
      <c r="V13" s="29"/>
      <c r="W13" s="29"/>
      <c r="X13" s="29"/>
    </row>
    <row r="14" spans="1:24">
      <c r="A14" s="31" t="str">
        <f>"TOP " &amp; $L$1 &amp; " " &amp; C14</f>
        <v>TOP 10 OPS</v>
      </c>
      <c r="B14" s="32"/>
      <c r="C14" s="33" t="s">
        <v>2422</v>
      </c>
      <c r="E14" s="31" t="str">
        <f>"TOP " &amp; $L$1 &amp; " " &amp; G14</f>
        <v>TOP 10 HITS</v>
      </c>
      <c r="F14" s="32"/>
      <c r="G14" s="33" t="s">
        <v>2696</v>
      </c>
      <c r="I14" s="31" t="str">
        <f>"TOP " &amp; $L$1 &amp; " " &amp; K14</f>
        <v>TOP 10 SB</v>
      </c>
      <c r="J14" s="32"/>
      <c r="K14" s="33" t="s">
        <v>2415</v>
      </c>
      <c r="N14" s="31" t="str">
        <f>"TOP " &amp; $L$1 &amp; " " &amp; P14</f>
        <v>TOP 10 SV</v>
      </c>
      <c r="O14" s="32"/>
      <c r="P14" s="33" t="s">
        <v>2486</v>
      </c>
      <c r="R14" s="31" t="str">
        <f>"TOP " &amp; $L$1 &amp; " " &amp; T14</f>
        <v>TOP 10 K</v>
      </c>
      <c r="S14" s="32"/>
      <c r="T14" s="33" t="s">
        <v>2805</v>
      </c>
      <c r="V14" s="31" t="str">
        <f>"TOP " &amp; $L$1 &amp; " " &amp; X14</f>
        <v>TOP 10 WHIP</v>
      </c>
      <c r="W14" s="32"/>
      <c r="X14" s="33" t="s">
        <v>2491</v>
      </c>
    </row>
    <row r="15" spans="1:24">
      <c r="A15" s="19" t="str" cm="1">
        <f t="array" aca="1" ref="A15:C24" ca="1">INDEX(_xlfn._xlws.SORT(
  _xlfn._xlws.FILTER(
    CHOOSE({1,2,3}, Players!A2:A2000, Players!B2:B2000, Players!AU2:AU2000),
    Players!AW2:AW2000=TRUE
  ),
  3, -1
),_xlfn.SEQUENCE($L$1),{1,2,3})</f>
        <v>Ken Griffey</v>
      </c>
      <c r="B15" s="19" t="str">
        <f ca="1"/>
        <v>SEA</v>
      </c>
      <c r="C15" s="20">
        <f ca="1"/>
        <v>2.1328671328671329</v>
      </c>
      <c r="E15" s="19" t="str" cm="1">
        <f t="array" aca="1" ref="E15:G24" ca="1">INDEX(_xlfn._xlws.SORT(
      CHOOSE({1,2,3}, Players!A2:A2000, Players!B2:B2000, Players!AB2:AB2000),
  3, -1
),_xlfn.SEQUENCE($L$1),{1,2,3})</f>
        <v>Ken Griffey</v>
      </c>
      <c r="F15" s="19" t="str">
        <f ca="1"/>
        <v>SEA</v>
      </c>
      <c r="G15" s="25">
        <f ca="1"/>
        <v>8</v>
      </c>
      <c r="I15" s="19" t="str" cm="1">
        <f t="array" aca="1" ref="I15:K24" ca="1">INDEX(_xlfn._xlws.SORT(
    CHOOSE({1,2,3}, Players!A2:A2000, Players!B2:B2000, Players!AG2:AG2000),  3, -1
),_xlfn.SEQUENCE($L$1),{1,2,3})</f>
        <v>Jose Offerman</v>
      </c>
      <c r="J15" s="19" t="str">
        <f ca="1"/>
        <v>BOS</v>
      </c>
      <c r="K15" s="25">
        <f ca="1"/>
        <v>2</v>
      </c>
      <c r="N15" s="19" t="str" cm="1">
        <f t="array" aca="1" ref="N15:P24" ca="1">INDEX(
  _xlfn._xlws.SORT(   _xlfn._xlws.FILTER(
    CHOOSE({1,2,3}, Players!BA2:BA2000, Players!BB2:BB2000, Players!CE2:CE2000), Players!CX2:CX2000=0 ),
    3, -1
  ),
  _xlfn.SEQUENCE($L$1),
  {1,2,3}
)</f>
        <v>Mike Timlin</v>
      </c>
      <c r="O15" s="19" t="str">
        <f ca="1"/>
        <v>BAL</v>
      </c>
      <c r="P15" s="25">
        <f ca="1"/>
        <v>2</v>
      </c>
      <c r="R15" s="19" t="str" cm="1">
        <f t="array" aca="1" ref="R15:T24" ca="1">INDEX(
  _xlfn._xlws.SORT(   _xlfn._xlws.FILTER(
    CHOOSE({1,2,3}, Players!BA2:BA2000, Players!BB2:BB2000, Players!CM2:CM2000), Players!CX2:CX2000=0 ),
    3, -1
  ),
  _xlfn.SEQUENCE($L$1),
  {1,2,3}
)</f>
        <v>Pedro Martinez</v>
      </c>
      <c r="S15" s="19" t="str">
        <f ca="1"/>
        <v>BOS</v>
      </c>
      <c r="T15" s="25">
        <f ca="1"/>
        <v>12</v>
      </c>
      <c r="V15" s="19" t="str" cm="1">
        <f t="array" aca="1" ref="V15:X24" ca="1">INDEX(_xlfn._xlws.SORT(
  _xlfn._xlws.FILTER(
    CHOOSE({1,2,3}, Players!BA2:BA2000, Players!BB2:BB2000, Players!CQ2:CQ2000),
    Players!CW2:CW2000=TRUE
  ),
  3, 1
),_xlfn.SEQUENCE($L$1),{1,2,3})</f>
        <v>Manny Aybar</v>
      </c>
      <c r="W15" s="19" t="str">
        <f ca="1"/>
        <v>STL</v>
      </c>
      <c r="X15" s="35">
        <f ca="1"/>
        <v>0.33333333333333331</v>
      </c>
    </row>
    <row r="16" spans="1:24">
      <c r="A16" s="21" t="str">
        <f ca="1"/>
        <v>Vladimir Guerrero</v>
      </c>
      <c r="B16" s="21" t="str">
        <f ca="1"/>
        <v>MON</v>
      </c>
      <c r="C16" s="22">
        <f ca="1"/>
        <v>1.7857142857142856</v>
      </c>
      <c r="E16" s="21" t="str">
        <f ca="1"/>
        <v>Mike Bordick</v>
      </c>
      <c r="F16" s="21" t="str">
        <f ca="1"/>
        <v>BAL</v>
      </c>
      <c r="G16" s="26">
        <f ca="1"/>
        <v>8</v>
      </c>
      <c r="I16" s="21" t="str">
        <f ca="1"/>
        <v>Carlos Beltran</v>
      </c>
      <c r="J16" s="21" t="str">
        <f ca="1"/>
        <v>KC</v>
      </c>
      <c r="K16" s="26">
        <f ca="1"/>
        <v>2</v>
      </c>
      <c r="N16" s="21" t="str">
        <f ca="1"/>
        <v>Mike Williams</v>
      </c>
      <c r="O16" s="21" t="str">
        <f ca="1"/>
        <v>PIT</v>
      </c>
      <c r="P16" s="26">
        <f ca="1"/>
        <v>2</v>
      </c>
      <c r="R16" s="21" t="str">
        <f ca="1"/>
        <v>Randy Johnson</v>
      </c>
      <c r="S16" s="21" t="str">
        <f ca="1"/>
        <v>ARI</v>
      </c>
      <c r="T16" s="26">
        <f ca="1"/>
        <v>10</v>
      </c>
      <c r="V16" s="21" t="str">
        <f ca="1"/>
        <v>Rick Helling</v>
      </c>
      <c r="W16" s="21" t="str">
        <f ca="1"/>
        <v>TEX</v>
      </c>
      <c r="X16" s="36">
        <f ca="1"/>
        <v>0.55555555555555558</v>
      </c>
    </row>
    <row r="17" spans="1:24">
      <c r="A17" s="23" t="str">
        <f ca="1"/>
        <v>Mike Bordick</v>
      </c>
      <c r="B17" s="23" t="str">
        <f ca="1"/>
        <v>BAL</v>
      </c>
      <c r="C17" s="24">
        <f ca="1"/>
        <v>1.7692307692307692</v>
      </c>
      <c r="E17" s="23" t="str">
        <f ca="1"/>
        <v>Vladimir Guerrero</v>
      </c>
      <c r="F17" s="23" t="str">
        <f ca="1"/>
        <v>MON</v>
      </c>
      <c r="G17" s="27">
        <f ca="1"/>
        <v>8</v>
      </c>
      <c r="I17" s="23" t="str">
        <f ca="1"/>
        <v>Kevin Stocker</v>
      </c>
      <c r="J17" s="23" t="str">
        <f ca="1"/>
        <v>TB</v>
      </c>
      <c r="K17" s="27">
        <f ca="1"/>
        <v>2</v>
      </c>
      <c r="N17" s="23" t="str">
        <f ca="1"/>
        <v>Tom Gordon</v>
      </c>
      <c r="O17" s="23" t="str">
        <f ca="1"/>
        <v>BOS</v>
      </c>
      <c r="P17" s="27">
        <f ca="1"/>
        <v>1</v>
      </c>
      <c r="R17" s="23" t="str">
        <f ca="1"/>
        <v>Rick Helling</v>
      </c>
      <c r="S17" s="23" t="str">
        <f ca="1"/>
        <v>TEX</v>
      </c>
      <c r="T17" s="27">
        <f ca="1"/>
        <v>10</v>
      </c>
      <c r="V17" s="23" t="str">
        <f ca="1"/>
        <v>Todd Stottlemyre</v>
      </c>
      <c r="W17" s="23" t="str">
        <f ca="1"/>
        <v>ARI</v>
      </c>
      <c r="X17" s="37">
        <f ca="1"/>
        <v>0.5714285714285714</v>
      </c>
    </row>
    <row r="18" spans="1:24">
      <c r="A18" t="str">
        <f ca="1"/>
        <v>Ben Grieve</v>
      </c>
      <c r="B18" t="str">
        <f ca="1"/>
        <v>OAK</v>
      </c>
      <c r="C18" s="8">
        <f ca="1"/>
        <v>1.7000000000000002</v>
      </c>
      <c r="E18" t="str">
        <f ca="1"/>
        <v>Vinny Castilla</v>
      </c>
      <c r="F18" t="str">
        <f ca="1"/>
        <v>COL</v>
      </c>
      <c r="G18" s="28">
        <f ca="1"/>
        <v>7</v>
      </c>
      <c r="I18" t="str">
        <f ca="1"/>
        <v>Bernard Gilkey</v>
      </c>
      <c r="J18" t="str">
        <f ca="1"/>
        <v>ARI</v>
      </c>
      <c r="K18" s="28">
        <f ca="1"/>
        <v>1</v>
      </c>
      <c r="N18" t="str">
        <f ca="1"/>
        <v>Dave Veres</v>
      </c>
      <c r="O18" t="str">
        <f ca="1"/>
        <v>COL</v>
      </c>
      <c r="P18" s="28">
        <f ca="1"/>
        <v>1</v>
      </c>
      <c r="R18" t="str">
        <f ca="1"/>
        <v>Roger Clemens</v>
      </c>
      <c r="S18" t="str">
        <f ca="1"/>
        <v>NYY</v>
      </c>
      <c r="T18" s="28">
        <f ca="1"/>
        <v>10</v>
      </c>
      <c r="V18" t="str">
        <f ca="1"/>
        <v>Pedro Astacio</v>
      </c>
      <c r="W18" t="str">
        <f ca="1"/>
        <v>COL</v>
      </c>
      <c r="X18" s="10">
        <f ca="1"/>
        <v>0.5714285714285714</v>
      </c>
    </row>
    <row r="19" spans="1:24">
      <c r="A19" t="str">
        <f ca="1"/>
        <v>Chili Davis</v>
      </c>
      <c r="B19" t="str">
        <f ca="1"/>
        <v>NYY</v>
      </c>
      <c r="C19" s="8">
        <f ca="1"/>
        <v>1.6153846153846154</v>
      </c>
      <c r="E19" t="str">
        <f ca="1"/>
        <v>Derek Jeter</v>
      </c>
      <c r="F19" t="str">
        <f ca="1"/>
        <v>NYY</v>
      </c>
      <c r="G19" s="28">
        <f ca="1"/>
        <v>7</v>
      </c>
      <c r="I19" t="str">
        <f ca="1"/>
        <v>Darryl Hamilton</v>
      </c>
      <c r="J19" t="str">
        <f ca="1"/>
        <v>COL</v>
      </c>
      <c r="K19" s="28">
        <f ca="1"/>
        <v>1</v>
      </c>
      <c r="N19" t="str">
        <f ca="1"/>
        <v>Trevor Hoffman</v>
      </c>
      <c r="O19" t="str">
        <f ca="1"/>
        <v>SD</v>
      </c>
      <c r="P19" s="28">
        <f ca="1"/>
        <v>1</v>
      </c>
      <c r="R19" t="str">
        <f ca="1"/>
        <v>Mark Gardner</v>
      </c>
      <c r="S19" t="str">
        <f ca="1"/>
        <v>SF</v>
      </c>
      <c r="T19" s="28">
        <f ca="1"/>
        <v>8</v>
      </c>
      <c r="V19" t="str">
        <f ca="1"/>
        <v>John Halama</v>
      </c>
      <c r="W19" t="str">
        <f ca="1"/>
        <v>SEA</v>
      </c>
      <c r="X19" s="10">
        <f ca="1"/>
        <v>0.66666666666666663</v>
      </c>
    </row>
    <row r="20" spans="1:24">
      <c r="A20" t="str">
        <f ca="1"/>
        <v>Greg Norton</v>
      </c>
      <c r="B20" t="str">
        <f ca="1"/>
        <v>CHW</v>
      </c>
      <c r="C20" s="8">
        <f ca="1"/>
        <v>1.6</v>
      </c>
      <c r="E20" t="str">
        <f ca="1"/>
        <v>J.T. Snow</v>
      </c>
      <c r="F20" t="str">
        <f ca="1"/>
        <v>SF</v>
      </c>
      <c r="G20" s="28">
        <f ca="1"/>
        <v>7</v>
      </c>
      <c r="I20" t="str">
        <f ca="1"/>
        <v>Eric Young</v>
      </c>
      <c r="J20" t="str">
        <f ca="1"/>
        <v>LA</v>
      </c>
      <c r="K20" s="28">
        <f ca="1"/>
        <v>1</v>
      </c>
      <c r="N20" t="str">
        <f ca="1"/>
        <v>John Wetteland</v>
      </c>
      <c r="O20" t="str">
        <f ca="1"/>
        <v>TEX</v>
      </c>
      <c r="P20" s="28">
        <f ca="1"/>
        <v>1</v>
      </c>
      <c r="R20" t="str">
        <f ca="1"/>
        <v>Eric Plunk</v>
      </c>
      <c r="S20" t="str">
        <f ca="1"/>
        <v>MIL</v>
      </c>
      <c r="T20" s="28">
        <f ca="1"/>
        <v>8</v>
      </c>
      <c r="V20" t="str">
        <f ca="1"/>
        <v>Rick White</v>
      </c>
      <c r="W20" t="str">
        <f ca="1"/>
        <v>TB</v>
      </c>
      <c r="X20" s="10">
        <f ca="1"/>
        <v>0.66666666666666663</v>
      </c>
    </row>
    <row r="21" spans="1:24">
      <c r="A21" t="str">
        <f ca="1"/>
        <v>Troy O'Leary</v>
      </c>
      <c r="B21" t="str">
        <f ca="1"/>
        <v>BOS</v>
      </c>
      <c r="C21" s="8">
        <f ca="1"/>
        <v>1.5384615384615383</v>
      </c>
      <c r="E21" t="str">
        <f ca="1"/>
        <v>Eric Young</v>
      </c>
      <c r="F21" t="str">
        <f ca="1"/>
        <v>LA</v>
      </c>
      <c r="G21" s="28">
        <f ca="1"/>
        <v>6</v>
      </c>
      <c r="I21" t="str">
        <f ca="1"/>
        <v>Jacob Brumfield</v>
      </c>
      <c r="J21" t="str">
        <f ca="1"/>
        <v>LA</v>
      </c>
      <c r="K21" s="28">
        <f ca="1"/>
        <v>1</v>
      </c>
      <c r="N21" t="str">
        <f ca="1"/>
        <v>Mariano Rivera</v>
      </c>
      <c r="O21" t="str">
        <f ca="1"/>
        <v>NYY</v>
      </c>
      <c r="P21" s="28">
        <f ca="1"/>
        <v>1</v>
      </c>
      <c r="R21" t="str">
        <f ca="1"/>
        <v>Todd Stottlemyre</v>
      </c>
      <c r="S21" t="str">
        <f ca="1"/>
        <v>ARI</v>
      </c>
      <c r="T21" s="28">
        <f ca="1"/>
        <v>7</v>
      </c>
      <c r="V21" t="str">
        <f ca="1"/>
        <v>Julian Tavarez</v>
      </c>
      <c r="W21" t="str">
        <f ca="1"/>
        <v>SF</v>
      </c>
      <c r="X21" s="10">
        <f ca="1"/>
        <v>0.66666666666666663</v>
      </c>
    </row>
    <row r="22" spans="1:24">
      <c r="A22" t="str">
        <f ca="1"/>
        <v>Nomar Garciaparra</v>
      </c>
      <c r="B22" t="str">
        <f ca="1"/>
        <v>BOS</v>
      </c>
      <c r="C22" s="8">
        <f ca="1"/>
        <v>1.4888888888888889</v>
      </c>
      <c r="E22" t="str">
        <f ca="1"/>
        <v>Joe Randa</v>
      </c>
      <c r="F22" t="str">
        <f ca="1"/>
        <v>KC</v>
      </c>
      <c r="G22" s="28">
        <f ca="1"/>
        <v>6</v>
      </c>
      <c r="I22" t="str">
        <f ca="1"/>
        <v>Quilvio Veras</v>
      </c>
      <c r="J22" t="str">
        <f ca="1"/>
        <v>SD</v>
      </c>
      <c r="K22" s="28">
        <f ca="1"/>
        <v>1</v>
      </c>
      <c r="N22" t="str">
        <f ca="1"/>
        <v>Billy Taylor</v>
      </c>
      <c r="O22" t="str">
        <f ca="1"/>
        <v>OAK</v>
      </c>
      <c r="P22" s="28">
        <f ca="1"/>
        <v>1</v>
      </c>
      <c r="R22" t="str">
        <f ca="1"/>
        <v>Pedro Astacio</v>
      </c>
      <c r="S22" t="str">
        <f ca="1"/>
        <v>COL</v>
      </c>
      <c r="T22" s="28">
        <f ca="1"/>
        <v>7</v>
      </c>
      <c r="V22" t="str">
        <f ca="1"/>
        <v>Randy Johnson</v>
      </c>
      <c r="W22" t="str">
        <f ca="1"/>
        <v>ARI</v>
      </c>
      <c r="X22" s="10">
        <f ca="1"/>
        <v>0.81818181818181823</v>
      </c>
    </row>
    <row r="23" spans="1:24">
      <c r="A23" t="str">
        <f ca="1"/>
        <v>Lee Stevens</v>
      </c>
      <c r="B23" t="str">
        <f ca="1"/>
        <v>TEX</v>
      </c>
      <c r="C23" s="8">
        <f ca="1"/>
        <v>1.4615384615384617</v>
      </c>
      <c r="E23" t="str">
        <f ca="1"/>
        <v>Ivan Rodriguez</v>
      </c>
      <c r="F23" t="str">
        <f ca="1"/>
        <v>TEX</v>
      </c>
      <c r="G23" s="28">
        <f ca="1"/>
        <v>6</v>
      </c>
      <c r="I23" t="str">
        <f ca="1"/>
        <v>Reggie Sanders</v>
      </c>
      <c r="J23" t="str">
        <f ca="1"/>
        <v>SD</v>
      </c>
      <c r="K23" s="28">
        <f ca="1"/>
        <v>1</v>
      </c>
      <c r="N23" t="str">
        <f ca="1"/>
        <v>Juan Acevedo</v>
      </c>
      <c r="O23" t="str">
        <f ca="1"/>
        <v>STL</v>
      </c>
      <c r="P23" s="28">
        <f ca="1"/>
        <v>1</v>
      </c>
      <c r="R23" t="str">
        <f ca="1"/>
        <v>Brian Moehler</v>
      </c>
      <c r="S23" t="str">
        <f ca="1"/>
        <v>DET</v>
      </c>
      <c r="T23" s="28">
        <f ca="1"/>
        <v>7</v>
      </c>
      <c r="V23" t="str">
        <f ca="1"/>
        <v>Mark Gardner</v>
      </c>
      <c r="W23" t="str">
        <f ca="1"/>
        <v>SF</v>
      </c>
      <c r="X23" s="10">
        <f ca="1"/>
        <v>0.81818181818181823</v>
      </c>
    </row>
    <row r="24" spans="1:24">
      <c r="A24" t="str">
        <f ca="1"/>
        <v>Jeff Abbott</v>
      </c>
      <c r="B24" t="str">
        <f ca="1"/>
        <v>CHW</v>
      </c>
      <c r="C24" s="8">
        <f ca="1"/>
        <v>1.4</v>
      </c>
      <c r="E24" t="str">
        <f ca="1"/>
        <v>Lee Stevens</v>
      </c>
      <c r="F24" t="str">
        <f ca="1"/>
        <v>TEX</v>
      </c>
      <c r="G24" s="28">
        <f ca="1"/>
        <v>6</v>
      </c>
      <c r="I24" t="str">
        <f ca="1"/>
        <v>Mike Caruso</v>
      </c>
      <c r="J24" t="str">
        <f ca="1"/>
        <v>CHW</v>
      </c>
      <c r="K24" s="28">
        <f ca="1"/>
        <v>1</v>
      </c>
      <c r="N24" t="str">
        <f ca="1"/>
        <v>Pedro Martinez</v>
      </c>
      <c r="O24" t="str">
        <f ca="1"/>
        <v>BOS</v>
      </c>
      <c r="P24" s="28">
        <f ca="1"/>
        <v>0</v>
      </c>
      <c r="R24" t="str">
        <f ca="1"/>
        <v>Javier Vazquez</v>
      </c>
      <c r="S24" t="str">
        <f ca="1"/>
        <v>MON</v>
      </c>
      <c r="T24" s="28">
        <f ca="1"/>
        <v>7</v>
      </c>
      <c r="V24" t="str">
        <f ca="1"/>
        <v>Freddy Garcia</v>
      </c>
      <c r="W24" t="str">
        <f ca="1"/>
        <v>SEA</v>
      </c>
      <c r="X24" s="10">
        <f ca="1"/>
        <v>0.8571428571428571</v>
      </c>
    </row>
  </sheetData>
  <mergeCells count="2">
    <mergeCell ref="A1:K1"/>
    <mergeCell ref="N1:X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9A9A9-46C4-4D71-8D66-72AD6AE81FEB}">
  <sheetPr codeName="Sheet23"/>
  <dimension ref="A1:CX669"/>
  <sheetViews>
    <sheetView workbookViewId="0">
      <pane ySplit="1" topLeftCell="A389" activePane="bottomLeft" state="frozen"/>
      <selection pane="bottomLeft" activeCell="A408" sqref="A408"/>
    </sheetView>
  </sheetViews>
  <sheetFormatPr defaultRowHeight="13.2"/>
  <cols>
    <col min="1" max="1" width="17.44140625" bestFit="1" customWidth="1"/>
    <col min="2" max="2" width="5.44140625" bestFit="1" customWidth="1"/>
    <col min="3" max="3" width="3.33203125" bestFit="1" customWidth="1"/>
    <col min="4" max="4" width="11.6640625" bestFit="1" customWidth="1"/>
    <col min="5" max="5" width="2.33203125" bestFit="1" customWidth="1"/>
    <col min="6" max="6" width="3.44140625" bestFit="1" customWidth="1"/>
    <col min="7" max="8" width="2.21875" bestFit="1" customWidth="1"/>
    <col min="9" max="10" width="3.21875" bestFit="1" customWidth="1"/>
    <col min="11" max="11" width="3.44140625" bestFit="1" customWidth="1"/>
    <col min="12" max="12" width="4" bestFit="1" customWidth="1"/>
    <col min="13" max="13" width="3.44140625" bestFit="1" customWidth="1"/>
    <col min="14" max="14" width="3.5546875" bestFit="1" customWidth="1"/>
    <col min="15" max="15" width="3.44140625" bestFit="1" customWidth="1"/>
    <col min="16" max="16" width="3.5546875" bestFit="1" customWidth="1"/>
    <col min="17" max="17" width="5.44140625" bestFit="1" customWidth="1"/>
    <col min="18" max="18" width="4.6640625" bestFit="1" customWidth="1"/>
    <col min="19" max="19" width="3.44140625" bestFit="1" customWidth="1"/>
    <col min="20" max="20" width="3.33203125" bestFit="1" customWidth="1"/>
    <col min="21" max="21" width="4" bestFit="1" customWidth="1"/>
    <col min="22" max="22" width="4.77734375" bestFit="1" customWidth="1"/>
    <col min="23" max="23" width="4.44140625" bestFit="1" customWidth="1"/>
    <col min="24" max="24" width="6.21875" bestFit="1" customWidth="1"/>
    <col min="25" max="26" width="7.33203125" bestFit="1" customWidth="1"/>
    <col min="27" max="28" width="6.109375" bestFit="1" customWidth="1"/>
    <col min="29" max="30" width="7.109375" bestFit="1" customWidth="1"/>
    <col min="31" max="31" width="7.33203125" bestFit="1" customWidth="1"/>
    <col min="32" max="32" width="7.88671875" bestFit="1" customWidth="1"/>
    <col min="33" max="33" width="7.33203125" bestFit="1" customWidth="1"/>
    <col min="34" max="34" width="7.44140625" bestFit="1" customWidth="1"/>
    <col min="35" max="35" width="7.33203125" bestFit="1" customWidth="1"/>
    <col min="36" max="36" width="7.44140625" bestFit="1" customWidth="1"/>
    <col min="37" max="37" width="9.33203125" bestFit="1" customWidth="1"/>
    <col min="38" max="38" width="8.5546875" bestFit="1" customWidth="1"/>
    <col min="39" max="39" width="7.33203125" bestFit="1" customWidth="1"/>
    <col min="40" max="40" width="7.21875" bestFit="1" customWidth="1"/>
    <col min="41" max="41" width="7.88671875" bestFit="1" customWidth="1"/>
    <col min="42" max="42" width="4.77734375" bestFit="1" customWidth="1"/>
    <col min="43" max="43" width="4.44140625" bestFit="1" customWidth="1"/>
    <col min="44" max="47" width="5.5546875" bestFit="1" customWidth="1"/>
    <col min="48" max="48" width="3.21875" bestFit="1" customWidth="1"/>
    <col min="49" max="49" width="6.77734375" bestFit="1" customWidth="1"/>
    <col min="53" max="53" width="16.109375" bestFit="1" customWidth="1"/>
    <col min="54" max="54" width="5.44140625" bestFit="1" customWidth="1"/>
    <col min="55" max="55" width="3.33203125" bestFit="1" customWidth="1"/>
    <col min="56" max="56" width="11.6640625" bestFit="1" customWidth="1"/>
    <col min="57" max="57" width="2.88671875" bestFit="1" customWidth="1"/>
    <col min="58" max="58" width="2" bestFit="1" customWidth="1"/>
    <col min="59" max="59" width="2.33203125" bestFit="1" customWidth="1"/>
    <col min="60" max="60" width="3.5546875" bestFit="1" customWidth="1"/>
    <col min="61" max="61" width="3.6640625" bestFit="1" customWidth="1"/>
    <col min="62" max="62" width="4.77734375" bestFit="1" customWidth="1"/>
    <col min="63" max="63" width="3.44140625" bestFit="1" customWidth="1"/>
    <col min="64" max="64" width="5.109375" style="12" bestFit="1" customWidth="1"/>
    <col min="65" max="65" width="3" bestFit="1" customWidth="1"/>
    <col min="66" max="66" width="2.21875" bestFit="1" customWidth="1"/>
    <col min="67" max="69" width="3.44140625" bestFit="1" customWidth="1"/>
    <col min="70" max="70" width="4" bestFit="1" customWidth="1"/>
    <col min="71" max="71" width="3.5546875" bestFit="1" customWidth="1"/>
    <col min="72" max="72" width="4.6640625" bestFit="1" customWidth="1"/>
    <col min="73" max="73" width="3.44140625" bestFit="1" customWidth="1"/>
    <col min="74" max="74" width="4.109375" bestFit="1" customWidth="1"/>
    <col min="75" max="75" width="6.77734375" bestFit="1" customWidth="1"/>
    <col min="76" max="76" width="5.88671875" bestFit="1" customWidth="1"/>
    <col min="77" max="77" width="6.21875" bestFit="1" customWidth="1"/>
    <col min="78" max="78" width="5.5546875" bestFit="1" customWidth="1"/>
    <col min="79" max="79" width="6.21875" bestFit="1" customWidth="1"/>
    <col min="80" max="80" width="7.44140625" bestFit="1" customWidth="1"/>
    <col min="81" max="81" width="7.5546875" bestFit="1" customWidth="1"/>
    <col min="82" max="82" width="8.6640625" bestFit="1" customWidth="1"/>
    <col min="83" max="83" width="7.33203125" bestFit="1" customWidth="1"/>
    <col min="84" max="84" width="6.6640625" style="12" bestFit="1" customWidth="1"/>
    <col min="85" max="86" width="6.109375" bestFit="1" customWidth="1"/>
    <col min="87" max="89" width="7.33203125" bestFit="1" customWidth="1"/>
    <col min="90" max="90" width="7.88671875" bestFit="1" customWidth="1"/>
    <col min="91" max="91" width="7.44140625" bestFit="1" customWidth="1"/>
    <col min="92" max="92" width="8.5546875" bestFit="1" customWidth="1"/>
    <col min="93" max="93" width="7.33203125" bestFit="1" customWidth="1"/>
    <col min="94" max="94" width="8" bestFit="1" customWidth="1"/>
    <col min="95" max="95" width="5.88671875" bestFit="1" customWidth="1"/>
    <col min="96" max="96" width="4.5546875" bestFit="1" customWidth="1"/>
    <col min="97" max="97" width="4.44140625" bestFit="1" customWidth="1"/>
    <col min="98" max="99" width="4.5546875" bestFit="1" customWidth="1"/>
    <col min="100" max="100" width="6.5546875" bestFit="1" customWidth="1"/>
    <col min="101" max="101" width="6.77734375" bestFit="1" customWidth="1"/>
    <col min="102" max="102" width="4.77734375" bestFit="1" customWidth="1"/>
  </cols>
  <sheetData>
    <row r="1" spans="1:102">
      <c r="A1" t="s">
        <v>2670</v>
      </c>
      <c r="B1" t="s">
        <v>2671</v>
      </c>
      <c r="C1" t="s">
        <v>2673</v>
      </c>
      <c r="D1" t="s">
        <v>2676</v>
      </c>
      <c r="E1" t="s">
        <v>2406</v>
      </c>
      <c r="F1" t="s">
        <v>2408</v>
      </c>
      <c r="G1" t="s">
        <v>2409</v>
      </c>
      <c r="H1" t="s">
        <v>2410</v>
      </c>
      <c r="I1" t="s">
        <v>2411</v>
      </c>
      <c r="J1" t="s">
        <v>2412</v>
      </c>
      <c r="K1" t="s">
        <v>2413</v>
      </c>
      <c r="L1" t="s">
        <v>2414</v>
      </c>
      <c r="M1" t="s">
        <v>2415</v>
      </c>
      <c r="N1" t="s">
        <v>2416</v>
      </c>
      <c r="O1" t="s">
        <v>2417</v>
      </c>
      <c r="P1" t="s">
        <v>2418</v>
      </c>
      <c r="Q1" t="s">
        <v>2424</v>
      </c>
      <c r="R1" t="s">
        <v>2425</v>
      </c>
      <c r="S1" t="s">
        <v>2426</v>
      </c>
      <c r="T1" t="s">
        <v>2427</v>
      </c>
      <c r="U1" t="s">
        <v>2428</v>
      </c>
      <c r="V1" t="s">
        <v>2454</v>
      </c>
      <c r="W1" t="s">
        <v>2455</v>
      </c>
      <c r="X1" t="s">
        <v>2677</v>
      </c>
      <c r="Y1" t="s">
        <v>2694</v>
      </c>
      <c r="Z1" t="s">
        <v>2678</v>
      </c>
      <c r="AA1" t="s">
        <v>2679</v>
      </c>
      <c r="AB1" t="s">
        <v>2680</v>
      </c>
      <c r="AC1" t="s">
        <v>2681</v>
      </c>
      <c r="AD1" t="s">
        <v>2682</v>
      </c>
      <c r="AE1" t="s">
        <v>2683</v>
      </c>
      <c r="AF1" t="s">
        <v>2684</v>
      </c>
      <c r="AG1" t="s">
        <v>2685</v>
      </c>
      <c r="AH1" t="s">
        <v>2686</v>
      </c>
      <c r="AI1" t="s">
        <v>2687</v>
      </c>
      <c r="AJ1" t="s">
        <v>2688</v>
      </c>
      <c r="AK1" t="s">
        <v>2689</v>
      </c>
      <c r="AL1" t="s">
        <v>2690</v>
      </c>
      <c r="AM1" t="s">
        <v>2691</v>
      </c>
      <c r="AN1" t="s">
        <v>2692</v>
      </c>
      <c r="AO1" t="s">
        <v>2693</v>
      </c>
      <c r="AP1" t="s">
        <v>2454</v>
      </c>
      <c r="AQ1" t="s">
        <v>2455</v>
      </c>
      <c r="AR1" t="s">
        <v>2419</v>
      </c>
      <c r="AS1" t="s">
        <v>2420</v>
      </c>
      <c r="AT1" t="s">
        <v>2421</v>
      </c>
      <c r="AU1" t="s">
        <v>2422</v>
      </c>
      <c r="AV1" t="s">
        <v>2423</v>
      </c>
      <c r="AW1" t="s">
        <v>2695</v>
      </c>
      <c r="BA1" t="s">
        <v>2670</v>
      </c>
      <c r="BB1" t="s">
        <v>2671</v>
      </c>
      <c r="BC1" t="s">
        <v>2673</v>
      </c>
      <c r="BD1" t="s">
        <v>2676</v>
      </c>
      <c r="BE1" t="s">
        <v>2365</v>
      </c>
      <c r="BF1" t="s">
        <v>2366</v>
      </c>
      <c r="BG1" t="s">
        <v>2406</v>
      </c>
      <c r="BH1" t="s">
        <v>2483</v>
      </c>
      <c r="BI1" t="s">
        <v>2484</v>
      </c>
      <c r="BJ1" t="s">
        <v>2485</v>
      </c>
      <c r="BK1" t="s">
        <v>2486</v>
      </c>
      <c r="BL1" s="12" t="s">
        <v>2487</v>
      </c>
      <c r="BM1" t="s">
        <v>2410</v>
      </c>
      <c r="BN1" t="s">
        <v>2409</v>
      </c>
      <c r="BO1" t="s">
        <v>2488</v>
      </c>
      <c r="BP1" t="s">
        <v>2413</v>
      </c>
      <c r="BQ1" t="s">
        <v>2417</v>
      </c>
      <c r="BR1" t="s">
        <v>2428</v>
      </c>
      <c r="BS1" t="s">
        <v>2418</v>
      </c>
      <c r="BT1" t="s">
        <v>2425</v>
      </c>
      <c r="BU1" t="s">
        <v>2489</v>
      </c>
      <c r="BV1" t="s">
        <v>2490</v>
      </c>
      <c r="BW1" t="s">
        <v>2795</v>
      </c>
      <c r="BX1" t="s">
        <v>2796</v>
      </c>
      <c r="BY1" t="s">
        <v>2367</v>
      </c>
      <c r="BZ1" t="s">
        <v>2482</v>
      </c>
      <c r="CA1" t="s">
        <v>2677</v>
      </c>
      <c r="CB1" t="s">
        <v>2797</v>
      </c>
      <c r="CC1" t="s">
        <v>2798</v>
      </c>
      <c r="CD1" t="s">
        <v>2799</v>
      </c>
      <c r="CE1" t="s">
        <v>2800</v>
      </c>
      <c r="CF1" s="12" t="s">
        <v>2801</v>
      </c>
      <c r="CG1" t="s">
        <v>2680</v>
      </c>
      <c r="CH1" t="s">
        <v>2679</v>
      </c>
      <c r="CI1" t="s">
        <v>2802</v>
      </c>
      <c r="CJ1" t="s">
        <v>2683</v>
      </c>
      <c r="CK1" t="s">
        <v>2687</v>
      </c>
      <c r="CL1" t="s">
        <v>2693</v>
      </c>
      <c r="CM1" t="s">
        <v>2688</v>
      </c>
      <c r="CN1" t="s">
        <v>2690</v>
      </c>
      <c r="CO1" t="s">
        <v>2803</v>
      </c>
      <c r="CP1" t="s">
        <v>2804</v>
      </c>
      <c r="CQ1" t="s">
        <v>2491</v>
      </c>
      <c r="CR1" t="s">
        <v>2492</v>
      </c>
      <c r="CS1" t="s">
        <v>2493</v>
      </c>
      <c r="CT1" t="s">
        <v>2494</v>
      </c>
      <c r="CU1" t="s">
        <v>2495</v>
      </c>
      <c r="CV1" t="s">
        <v>2496</v>
      </c>
      <c r="CW1" t="s">
        <v>2695</v>
      </c>
      <c r="CX1" t="s">
        <v>2806</v>
      </c>
    </row>
    <row r="2" spans="1:102">
      <c r="A2" t="s">
        <v>2623</v>
      </c>
      <c r="B2" t="s">
        <v>2574</v>
      </c>
      <c r="C2" t="s">
        <v>2674</v>
      </c>
      <c r="D2">
        <f>IF(Players!C2="NL",INDEX(Standings!G:I,MATCH(INDEX(Teams!G:K,MATCH(Players!B2,Teams!G:G,0),5),Standings!G:G,0),2)+INDEX(Standings!G:I,MATCH(INDEX(Teams!G:K,MATCH(Players!B2,Teams!G:G,0),5),Standings!G:G,0),3),INDEX(Standings!A:C,MATCH(INDEX(Teams!A:E,MATCH(Players!B2,Teams!A:A,0),5),Standings!A:A,0),2)+INDEX(Standings!A:C,MATCH(INDEX(Teams!A:E,MATCH(Players!B2,Teams!A:A,0),5),Standings!A:A,0),3))</f>
        <v>3</v>
      </c>
      <c r="E2">
        <f ca="1">INDEX(INDIRECT("'" &amp; $B2 &amp; " B'!$A:$Z"), MATCH($A2, INDIRECT("'" &amp; $B2 &amp; " B'!$A:$A"), 0), 2)</f>
        <v>1</v>
      </c>
      <c r="F2">
        <f ca="1">INDEX(INDIRECT("'" &amp; $B2 &amp; " B'!$A:$Z"), MATCH($A2, INDIRECT("'" &amp; $B2 &amp; " B'!$A:$A"), 0), 4)</f>
        <v>5</v>
      </c>
      <c r="G2">
        <f ca="1">INDEX(INDIRECT("'" &amp; $B2 &amp; " B'!$A:$Z"), MATCH($A2, INDIRECT("'" &amp; $B2 &amp; " B'!$A:$A"), 0), 5)</f>
        <v>0</v>
      </c>
      <c r="H2">
        <f ca="1">INDEX(INDIRECT("'" &amp; $B2 &amp; " B'!$A:$Z"), MATCH($A2, INDIRECT("'" &amp; $B2 &amp; " B'!$A:$A"), 0), 6)</f>
        <v>2</v>
      </c>
      <c r="I2">
        <f ca="1">INDEX(INDIRECT("'" &amp; $B2 &amp; " B'!$A:$Z"), MATCH($A2, INDIRECT("'" &amp; $B2 &amp; " B'!$A:$A"), 0), 7)</f>
        <v>0</v>
      </c>
      <c r="J2">
        <f ca="1">INDEX(INDIRECT("'" &amp; $B2 &amp; " B'!$A:$Z"), MATCH($A2, INDIRECT("'" &amp; $B2 &amp; " B'!$A:$A"), 0), 8)</f>
        <v>0</v>
      </c>
      <c r="K2">
        <f ca="1">INDEX(INDIRECT("'" &amp; $B2 &amp; " B'!$A:$Z"), MATCH($A2, INDIRECT("'" &amp; $B2 &amp; " B'!$A:$A"), 0), 9)</f>
        <v>0</v>
      </c>
      <c r="L2">
        <f ca="1">INDEX(INDIRECT("'" &amp; $B2 &amp; " B'!$A:$Z"), MATCH($A2, INDIRECT("'" &amp; $B2 &amp; " B'!$A:$A"), 0), 10)</f>
        <v>0</v>
      </c>
      <c r="M2">
        <f ca="1">INDEX(INDIRECT("'" &amp; $B2 &amp; " B'!$A:$Z"), MATCH($A2, INDIRECT("'" &amp; $B2 &amp; " B'!$A:$A"), 0), 11)</f>
        <v>0</v>
      </c>
      <c r="N2">
        <f ca="1">INDEX(INDIRECT("'" &amp; $B2 &amp; " B'!$A:$Z"), MATCH($A2, INDIRECT("'" &amp; $B2 &amp; " B'!$A:$A"), 0), 12)</f>
        <v>0</v>
      </c>
      <c r="O2">
        <f ca="1">INDEX(INDIRECT("'" &amp; $B2 &amp; " B'!$A:$Z"), MATCH($A2, INDIRECT("'" &amp; $B2 &amp; " B'!$A:$A"), 0), 13)</f>
        <v>0</v>
      </c>
      <c r="P2">
        <f ca="1">INDEX(INDIRECT("'" &amp; $B2 &amp; " B'!$A:$Z"), MATCH($A2, INDIRECT("'" &amp; $B2 &amp; " B'!$A:$A"), 0), 14)</f>
        <v>2</v>
      </c>
      <c r="Q2">
        <f ca="1">INDEX(INDIRECT("'" &amp; $B2 &amp; " B'!$A:$Z"), MATCH($A2, INDIRECT("'" &amp; $B2 &amp; " B'!$A:$A"), 0), 15)</f>
        <v>0</v>
      </c>
      <c r="R2">
        <f ca="1">INDEX(INDIRECT("'" &amp; $B2 &amp; " B'!$A:$Z"), MATCH($A2, INDIRECT("'" &amp; $B2 &amp; " B'!$A:$A"), 0), 16)</f>
        <v>0</v>
      </c>
      <c r="S2">
        <f ca="1">INDEX(INDIRECT("'" &amp; $B2 &amp; " B'!$A:$Z"), MATCH($A2, INDIRECT("'" &amp; $B2 &amp; " B'!$A:$A"), 0), 17)</f>
        <v>0</v>
      </c>
      <c r="T2">
        <f ca="1">INDEX(INDIRECT("'" &amp; $B2 &amp; " B'!$A:$Z"), MATCH($A2, INDIRECT("'" &amp; $B2 &amp; " B'!$A:$A"), 0), 18)</f>
        <v>0</v>
      </c>
      <c r="U2">
        <f ca="1">INDEX(INDIRECT("'" &amp; $B2 &amp; " B'!$A:$Z"), MATCH($A2, INDIRECT("'" &amp; $B2 &amp; " B'!$A:$A"), 0), 19)</f>
        <v>0</v>
      </c>
      <c r="V2">
        <f ca="1">INDEX(INDIRECT("'" &amp; $B2 &amp; " B'!$A:$Z"), MATCH($A2, INDIRECT("'" &amp; $B2 &amp; " B'!$A:$A"), 0), 20)</f>
        <v>1</v>
      </c>
      <c r="W2">
        <f ca="1">INDEX(INDIRECT("'" &amp; $B2 &amp; " B'!$A:$Z"), MATCH($A2, INDIRECT("'" &amp; $B2 &amp; " B'!$A:$A"), 0), 21)</f>
        <v>1</v>
      </c>
      <c r="X2">
        <f ca="1">SUMIF($A:$A,$A2,E:E)</f>
        <v>1</v>
      </c>
      <c r="Y2">
        <f ca="1">Z2+AI2+AL2+AM2+AN2</f>
        <v>5</v>
      </c>
      <c r="Z2">
        <f t="shared" ref="Z2:AO2" ca="1" si="0">SUMIF($A:$A,$A2,F:F)</f>
        <v>5</v>
      </c>
      <c r="AA2">
        <f t="shared" ca="1" si="0"/>
        <v>0</v>
      </c>
      <c r="AB2">
        <f t="shared" ca="1" si="0"/>
        <v>2</v>
      </c>
      <c r="AC2">
        <f t="shared" ca="1" si="0"/>
        <v>0</v>
      </c>
      <c r="AD2">
        <f t="shared" ca="1" si="0"/>
        <v>0</v>
      </c>
      <c r="AE2">
        <f t="shared" ca="1" si="0"/>
        <v>0</v>
      </c>
      <c r="AF2">
        <f t="shared" ca="1" si="0"/>
        <v>0</v>
      </c>
      <c r="AG2">
        <f t="shared" ca="1" si="0"/>
        <v>0</v>
      </c>
      <c r="AH2">
        <f t="shared" ca="1" si="0"/>
        <v>0</v>
      </c>
      <c r="AI2">
        <f t="shared" ca="1" si="0"/>
        <v>0</v>
      </c>
      <c r="AJ2">
        <f t="shared" ca="1" si="0"/>
        <v>2</v>
      </c>
      <c r="AK2">
        <f t="shared" ca="1" si="0"/>
        <v>0</v>
      </c>
      <c r="AL2">
        <f t="shared" ca="1" si="0"/>
        <v>0</v>
      </c>
      <c r="AM2">
        <f t="shared" ca="1" si="0"/>
        <v>0</v>
      </c>
      <c r="AN2">
        <f t="shared" ca="1" si="0"/>
        <v>0</v>
      </c>
      <c r="AO2">
        <f t="shared" ca="1" si="0"/>
        <v>0</v>
      </c>
      <c r="AP2">
        <f ca="1">_xlfn.MAXIFS(V:V,$A:$A,$A2)</f>
        <v>1</v>
      </c>
      <c r="AQ2">
        <f ca="1">_xlfn.MAXIFS(W:W,$A:$A,$A2)</f>
        <v>1</v>
      </c>
      <c r="AR2" s="8">
        <f ca="1">IFERROR(AB2/Z2,0)</f>
        <v>0.4</v>
      </c>
      <c r="AS2" s="8">
        <f t="shared" ref="AS2" ca="1" si="1">IFERROR((AB2+AI2+AL2)/(Y2-AM2),0)</f>
        <v>0.4</v>
      </c>
      <c r="AT2" s="8">
        <f t="shared" ref="AT2" ca="1" si="2">IFERROR(AV2/Z2,0)</f>
        <v>0.4</v>
      </c>
      <c r="AU2" s="8">
        <f ca="1">AS2+AT2</f>
        <v>0.8</v>
      </c>
      <c r="AV2">
        <f ca="1">AC2+AB2+AD2*2+AE2*3</f>
        <v>2</v>
      </c>
      <c r="AW2" t="b">
        <f ca="1">IF(Y2&gt;=3.1*D2,TRUE,FALSE)</f>
        <v>0</v>
      </c>
      <c r="BA2" s="14" t="s">
        <v>2722</v>
      </c>
      <c r="BB2" t="s">
        <v>2551</v>
      </c>
      <c r="BC2" t="s">
        <v>2672</v>
      </c>
      <c r="BD2">
        <f>IF(Players!BC2="NL",INDEX(Standings!G:I,MATCH(INDEX(Teams!G:K,MATCH(Players!BB2,Teams!G:G,0),5),Standings!G:G,0),2)+INDEX(Standings!G:I,MATCH(INDEX(Teams!G:K,MATCH(Players!BB2,Teams!G:G,0),5),Standings!G:G,0),3),INDEX(Standings!A:C,MATCH(INDEX(Teams!A:E,MATCH(Players!BB2,Teams!A:A,0),5),Standings!A:A,0),2)+INDEX(Standings!A:C,MATCH(INDEX(Teams!A:E,MATCH(Players!BB2,Teams!A:A,0),5),Standings!A:A,0),3))</f>
        <v>3</v>
      </c>
      <c r="BE2">
        <f ca="1">INDEX(INDIRECT("'" &amp; $BB2 &amp; " P'!$A:$AA"), MATCH($BA2, INDIRECT("'" &amp; $BB2 &amp; " P'!$A:$A"), 0), 2)</f>
        <v>1</v>
      </c>
      <c r="BF2">
        <f ca="1">INDEX(INDIRECT("'" &amp; $BB2 &amp; " P'!$A:$AA"), MATCH($BA2, INDIRECT("'" &amp; $BB2 &amp; " P'!$A:$A"), 0), 3)</f>
        <v>0</v>
      </c>
      <c r="BG2">
        <f ca="1">INDEX(INDIRECT("'" &amp; $BB2 &amp; " P'!$A:$AA"), MATCH($BA2, INDIRECT("'" &amp; $BB2 &amp; " P'!$A:$A"), 0), 6)</f>
        <v>1</v>
      </c>
      <c r="BH2">
        <f ca="1">INDEX(INDIRECT("'" &amp; $BB2 &amp; " P'!$A:$AA"), MATCH($BA2, INDIRECT("'" &amp; $BB2 &amp; " P'!$A:$A"), 0), 7)</f>
        <v>1</v>
      </c>
      <c r="BI2">
        <f ca="1">INDEX(INDIRECT("'" &amp; $BB2 &amp; " P'!$A:$AA"), MATCH($BA2, INDIRECT("'" &amp; $BB2 &amp; " P'!$A:$A"), 0), 8)</f>
        <v>0</v>
      </c>
      <c r="BJ2">
        <f ca="1">INDEX(INDIRECT("'" &amp; $BB2 &amp; " P'!$A:$AA"), MATCH($BA2, INDIRECT("'" &amp; $BB2 &amp; " P'!$A:$A"), 0), 9)</f>
        <v>0</v>
      </c>
      <c r="BK2">
        <f ca="1">INDEX(INDIRECT("'" &amp; $BB2 &amp; " P'!$A:$AA"), MATCH($BA2, INDIRECT("'" &amp; $BB2 &amp; " P'!$A:$A"), 0), 10)</f>
        <v>0</v>
      </c>
      <c r="BL2" s="12">
        <f ca="1">INDEX(INDIRECT("'" &amp; $BB2 &amp; " P'!$A:$AA"), MATCH($BA2, INDIRECT("'" &amp; $BB2 &amp; " P'!$A:$A"), 0), 11)</f>
        <v>6.666666666666667</v>
      </c>
      <c r="BM2">
        <f ca="1">INDEX(INDIRECT("'" &amp; $BB2 &amp; " P'!$A:$AA"), MATCH($BA2, INDIRECT("'" &amp; $BB2 &amp; " P'!$A:$A"), 0), 12)</f>
        <v>5</v>
      </c>
      <c r="BN2">
        <f ca="1">INDEX(INDIRECT("'" &amp; $BB2 &amp; " P'!$A:$AA"), MATCH($BA2, INDIRECT("'" &amp; $BB2 &amp; " P'!$A:$A"), 0), 13)</f>
        <v>1</v>
      </c>
      <c r="BO2">
        <f ca="1">INDEX(INDIRECT("'" &amp; $BB2 &amp; " P'!$A:$AA"), MATCH($BA2, INDIRECT("'" &amp; $BB2 &amp; " P'!$A:$A"), 0), 14)</f>
        <v>1</v>
      </c>
      <c r="BP2">
        <f ca="1">INDEX(INDIRECT("'" &amp; $BB2 &amp; " P'!$A:$AA"), MATCH($BA2, INDIRECT("'" &amp; $BB2 &amp; " P'!$A:$A"), 0), 15)</f>
        <v>1</v>
      </c>
      <c r="BQ2">
        <f ca="1">INDEX(INDIRECT("'" &amp; $BB2 &amp; " P'!$A:$AA"), MATCH($BA2, INDIRECT("'" &amp; $BB2 &amp; " P'!$A:$A"), 0), 16)</f>
        <v>1</v>
      </c>
      <c r="BR2">
        <f ca="1">INDEX(INDIRECT("'" &amp; $BB2 &amp; " P'!$A:$AA"), MATCH($BA2, INDIRECT("'" &amp; $BB2 &amp; " P'!$A:$A"), 0), 17)</f>
        <v>0</v>
      </c>
      <c r="BS2">
        <f ca="1">INDEX(INDIRECT("'" &amp; $BB2 &amp; " P'!$A:$AA"), MATCH($BA2, INDIRECT("'" &amp; $BB2 &amp; " P'!$A:$A"), 0), 18)</f>
        <v>12</v>
      </c>
      <c r="BT2">
        <f ca="1">INDEX(INDIRECT("'" &amp; $BB2 &amp; " P'!$A:$AA"), MATCH($BA2, INDIRECT("'" &amp; $BB2 &amp; " P'!$A:$A"), 0), 19)</f>
        <v>0</v>
      </c>
      <c r="BU2">
        <f ca="1">INDEX(INDIRECT("'" &amp; $BB2 &amp; " P'!$A:$AA"), MATCH($BA2, INDIRECT("'" &amp; $BB2 &amp; " P'!$A:$A"), 0), 20)</f>
        <v>0</v>
      </c>
      <c r="BV2">
        <f ca="1">INDEX(INDIRECT("'" &amp; $BB2 &amp; " P'!$A:$AA"), MATCH($BA2, INDIRECT("'" &amp; $BB2 &amp; " P'!$A:$A"), 0), 21)</f>
        <v>0</v>
      </c>
      <c r="BW2">
        <f ca="1">SUMIF($BA:$BA,$BA2,BE:BE)</f>
        <v>1</v>
      </c>
      <c r="BX2">
        <f t="shared" ref="BX2" ca="1" si="3">SUMIF($BA:$BA,$BA2,BF:BF)</f>
        <v>0</v>
      </c>
      <c r="BY2" s="8">
        <f ca="1">IFERROR(BW2/(BW2+BX2),0)</f>
        <v>1</v>
      </c>
      <c r="BZ2" s="10">
        <f ca="1">IFERROR(CI2/CF2*9,"---")</f>
        <v>1.3499999999999999</v>
      </c>
      <c r="CA2">
        <f t="shared" ref="CA2:CP2" ca="1" si="4">SUMIF($BA:$BA,$BA2,BG:BG)</f>
        <v>1</v>
      </c>
      <c r="CB2">
        <f t="shared" ca="1" si="4"/>
        <v>1</v>
      </c>
      <c r="CC2">
        <f t="shared" ca="1" si="4"/>
        <v>0</v>
      </c>
      <c r="CD2">
        <f t="shared" ca="1" si="4"/>
        <v>0</v>
      </c>
      <c r="CE2">
        <f t="shared" ca="1" si="4"/>
        <v>0</v>
      </c>
      <c r="CF2" s="12">
        <f t="shared" ca="1" si="4"/>
        <v>6.666666666666667</v>
      </c>
      <c r="CG2">
        <f t="shared" ca="1" si="4"/>
        <v>5</v>
      </c>
      <c r="CH2">
        <f t="shared" ca="1" si="4"/>
        <v>1</v>
      </c>
      <c r="CI2">
        <f t="shared" ca="1" si="4"/>
        <v>1</v>
      </c>
      <c r="CJ2">
        <f t="shared" ca="1" si="4"/>
        <v>1</v>
      </c>
      <c r="CK2">
        <f t="shared" ca="1" si="4"/>
        <v>1</v>
      </c>
      <c r="CL2">
        <f t="shared" ca="1" si="4"/>
        <v>0</v>
      </c>
      <c r="CM2">
        <f t="shared" ca="1" si="4"/>
        <v>12</v>
      </c>
      <c r="CN2">
        <f t="shared" ca="1" si="4"/>
        <v>0</v>
      </c>
      <c r="CO2">
        <f t="shared" ca="1" si="4"/>
        <v>0</v>
      </c>
      <c r="CP2">
        <f t="shared" ca="1" si="4"/>
        <v>0</v>
      </c>
      <c r="CQ2" s="10">
        <f ca="1">IFERROR((CG2+CK2)/CF2,0)</f>
        <v>0.89999999999999991</v>
      </c>
      <c r="CR2" s="11">
        <f ca="1">IFERROR(CG2/$CF2*9,0)</f>
        <v>6.75</v>
      </c>
      <c r="CS2" s="11">
        <f ca="1">IFERROR(CJ2/$CF2*9,0)</f>
        <v>1.3499999999999999</v>
      </c>
      <c r="CT2" s="11">
        <f ca="1">IFERROR(CK2/$CF2*9,0)</f>
        <v>1.3499999999999999</v>
      </c>
      <c r="CU2" s="11">
        <f ca="1">IFERROR(CM2/$CF2*9,0)</f>
        <v>16.2</v>
      </c>
      <c r="CV2" s="11">
        <f ca="1">IFERROR(CM2/CK2,0)</f>
        <v>12</v>
      </c>
      <c r="CW2" t="b">
        <f ca="1">IF(CF2&gt;=BD2,TRUE,FALSE)</f>
        <v>1</v>
      </c>
      <c r="CX2">
        <f>COUNTIF(BA$1:BA2,BA2)-1</f>
        <v>0</v>
      </c>
    </row>
    <row r="3" spans="1:102">
      <c r="A3" t="s">
        <v>2624</v>
      </c>
      <c r="B3" t="s">
        <v>2574</v>
      </c>
      <c r="C3" t="s">
        <v>2674</v>
      </c>
      <c r="D3">
        <f>IF(Players!C3="NL",INDEX(Standings!G:I,MATCH(INDEX(Teams!G:K,MATCH(Players!B3,Teams!G:G,0),5),Standings!G:G,0),2)+INDEX(Standings!G:I,MATCH(INDEX(Teams!G:K,MATCH(Players!B3,Teams!G:G,0),5),Standings!G:G,0),3),INDEX(Standings!A:C,MATCH(INDEX(Teams!A:E,MATCH(Players!B3,Teams!A:A,0),5),Standings!A:A,0),2)+INDEX(Standings!A:C,MATCH(INDEX(Teams!A:E,MATCH(Players!B3,Teams!A:A,0),5),Standings!A:A,0),3))</f>
        <v>3</v>
      </c>
      <c r="E3">
        <f t="shared" ref="E3:E66" ca="1" si="5">INDEX(INDIRECT("'" &amp; $B3 &amp; " B'!$A:$Z"), MATCH($A3, INDIRECT("'" &amp; $B3 &amp; " B'!$A:$A"), 0), 2)</f>
        <v>3</v>
      </c>
      <c r="F3">
        <f t="shared" ref="F3:F66" ca="1" si="6">INDEX(INDIRECT("'" &amp; $B3 &amp; " B'!$A:$Z"), MATCH($A3, INDIRECT("'" &amp; $B3 &amp; " B'!$A:$A"), 0), 4)</f>
        <v>10</v>
      </c>
      <c r="G3">
        <f t="shared" ref="G3:G66" ca="1" si="7">INDEX(INDIRECT("'" &amp; $B3 &amp; " B'!$A:$Z"), MATCH($A3, INDIRECT("'" &amp; $B3 &amp; " B'!$A:$A"), 0), 5)</f>
        <v>2</v>
      </c>
      <c r="H3">
        <f t="shared" ref="H3:H66" ca="1" si="8">INDEX(INDIRECT("'" &amp; $B3 &amp; " B'!$A:$Z"), MATCH($A3, INDIRECT("'" &amp; $B3 &amp; " B'!$A:$A"), 0), 6)</f>
        <v>2</v>
      </c>
      <c r="I3">
        <f t="shared" ref="I3:I66" ca="1" si="9">INDEX(INDIRECT("'" &amp; $B3 &amp; " B'!$A:$Z"), MATCH($A3, INDIRECT("'" &amp; $B3 &amp; " B'!$A:$A"), 0), 7)</f>
        <v>2</v>
      </c>
      <c r="J3">
        <f t="shared" ref="J3:J66" ca="1" si="10">INDEX(INDIRECT("'" &amp; $B3 &amp; " B'!$A:$Z"), MATCH($A3, INDIRECT("'" &amp; $B3 &amp; " B'!$A:$A"), 0), 8)</f>
        <v>0</v>
      </c>
      <c r="K3">
        <f t="shared" ref="K3:K66" ca="1" si="11">INDEX(INDIRECT("'" &amp; $B3 &amp; " B'!$A:$Z"), MATCH($A3, INDIRECT("'" &amp; $B3 &amp; " B'!$A:$A"), 0), 9)</f>
        <v>0</v>
      </c>
      <c r="L3">
        <f t="shared" ref="L3:L66" ca="1" si="12">INDEX(INDIRECT("'" &amp; $B3 &amp; " B'!$A:$Z"), MATCH($A3, INDIRECT("'" &amp; $B3 &amp; " B'!$A:$A"), 0), 10)</f>
        <v>0</v>
      </c>
      <c r="M3">
        <f t="shared" ref="M3:M66" ca="1" si="13">INDEX(INDIRECT("'" &amp; $B3 &amp; " B'!$A:$Z"), MATCH($A3, INDIRECT("'" &amp; $B3 &amp; " B'!$A:$A"), 0), 11)</f>
        <v>0</v>
      </c>
      <c r="N3">
        <f t="shared" ref="N3:N66" ca="1" si="14">INDEX(INDIRECT("'" &amp; $B3 &amp; " B'!$A:$Z"), MATCH($A3, INDIRECT("'" &amp; $B3 &amp; " B'!$A:$A"), 0), 12)</f>
        <v>0</v>
      </c>
      <c r="O3">
        <f t="shared" ref="O3:O66" ca="1" si="15">INDEX(INDIRECT("'" &amp; $B3 &amp; " B'!$A:$Z"), MATCH($A3, INDIRECT("'" &amp; $B3 &amp; " B'!$A:$A"), 0), 13)</f>
        <v>4</v>
      </c>
      <c r="P3">
        <f t="shared" ref="P3:P66" ca="1" si="16">INDEX(INDIRECT("'" &amp; $B3 &amp; " B'!$A:$Z"), MATCH($A3, INDIRECT("'" &amp; $B3 &amp; " B'!$A:$A"), 0), 14)</f>
        <v>1</v>
      </c>
      <c r="Q3">
        <f t="shared" ref="Q3:Q66" ca="1" si="17">INDEX(INDIRECT("'" &amp; $B3 &amp; " B'!$A:$Z"), MATCH($A3, INDIRECT("'" &amp; $B3 &amp; " B'!$A:$A"), 0), 15)</f>
        <v>0</v>
      </c>
      <c r="R3">
        <f t="shared" ref="R3:R66" ca="1" si="18">INDEX(INDIRECT("'" &amp; $B3 &amp; " B'!$A:$Z"), MATCH($A3, INDIRECT("'" &amp; $B3 &amp; " B'!$A:$A"), 0), 16)</f>
        <v>0</v>
      </c>
      <c r="S3">
        <f t="shared" ref="S3:S66" ca="1" si="19">INDEX(INDIRECT("'" &amp; $B3 &amp; " B'!$A:$Z"), MATCH($A3, INDIRECT("'" &amp; $B3 &amp; " B'!$A:$A"), 0), 17)</f>
        <v>0</v>
      </c>
      <c r="T3">
        <f t="shared" ref="T3:T66" ca="1" si="20">INDEX(INDIRECT("'" &amp; $B3 &amp; " B'!$A:$Z"), MATCH($A3, INDIRECT("'" &amp; $B3 &amp; " B'!$A:$A"), 0), 18)</f>
        <v>0</v>
      </c>
      <c r="U3">
        <f t="shared" ref="U3:U66" ca="1" si="21">INDEX(INDIRECT("'" &amp; $B3 &amp; " B'!$A:$Z"), MATCH($A3, INDIRECT("'" &amp; $B3 &amp; " B'!$A:$A"), 0), 19)</f>
        <v>0</v>
      </c>
      <c r="V3">
        <f t="shared" ref="V3:V66" ca="1" si="22">INDEX(INDIRECT("'" &amp; $B3 &amp; " B'!$A:$Z"), MATCH($A3, INDIRECT("'" &amp; $B3 &amp; " B'!$A:$A"), 0), 20)</f>
        <v>1</v>
      </c>
      <c r="W3">
        <f t="shared" ref="W3:W66" ca="1" si="23">INDEX(INDIRECT("'" &amp; $B3 &amp; " B'!$A:$Z"), MATCH($A3, INDIRECT("'" &amp; $B3 &amp; " B'!$A:$A"), 0), 21)</f>
        <v>1</v>
      </c>
      <c r="X3">
        <f t="shared" ref="X3:X66" ca="1" si="24">SUMIF($A:$A,$A3,E:E)</f>
        <v>3</v>
      </c>
      <c r="Y3">
        <f t="shared" ref="Y3:Y66" ca="1" si="25">Z3+AI3+AL3+AM3+AN3</f>
        <v>14</v>
      </c>
      <c r="Z3">
        <f t="shared" ref="Z3:Z66" ca="1" si="26">SUMIF($A:$A,$A3,F:F)</f>
        <v>10</v>
      </c>
      <c r="AA3">
        <f t="shared" ref="AA3:AA66" ca="1" si="27">SUMIF($A:$A,$A3,G:G)</f>
        <v>2</v>
      </c>
      <c r="AB3">
        <f t="shared" ref="AB3:AB66" ca="1" si="28">SUMIF($A:$A,$A3,H:H)</f>
        <v>2</v>
      </c>
      <c r="AC3">
        <f t="shared" ref="AC3:AC66" ca="1" si="29">SUMIF($A:$A,$A3,I:I)</f>
        <v>2</v>
      </c>
      <c r="AD3">
        <f t="shared" ref="AD3:AD66" ca="1" si="30">SUMIF($A:$A,$A3,J:J)</f>
        <v>0</v>
      </c>
      <c r="AE3">
        <f t="shared" ref="AE3:AE66" ca="1" si="31">SUMIF($A:$A,$A3,K:K)</f>
        <v>0</v>
      </c>
      <c r="AF3">
        <f t="shared" ref="AF3:AF66" ca="1" si="32">SUMIF($A:$A,$A3,L:L)</f>
        <v>0</v>
      </c>
      <c r="AG3">
        <f t="shared" ref="AG3:AG66" ca="1" si="33">SUMIF($A:$A,$A3,M:M)</f>
        <v>0</v>
      </c>
      <c r="AH3">
        <f t="shared" ref="AH3:AH66" ca="1" si="34">SUMIF($A:$A,$A3,N:N)</f>
        <v>0</v>
      </c>
      <c r="AI3">
        <f t="shared" ref="AI3:AI66" ca="1" si="35">SUMIF($A:$A,$A3,O:O)</f>
        <v>4</v>
      </c>
      <c r="AJ3">
        <f t="shared" ref="AJ3:AJ66" ca="1" si="36">SUMIF($A:$A,$A3,P:P)</f>
        <v>1</v>
      </c>
      <c r="AK3">
        <f t="shared" ref="AK3:AK66" ca="1" si="37">SUMIF($A:$A,$A3,Q:Q)</f>
        <v>0</v>
      </c>
      <c r="AL3">
        <f t="shared" ref="AL3:AL66" ca="1" si="38">SUMIF($A:$A,$A3,R:R)</f>
        <v>0</v>
      </c>
      <c r="AM3">
        <f t="shared" ref="AM3:AM66" ca="1" si="39">SUMIF($A:$A,$A3,S:S)</f>
        <v>0</v>
      </c>
      <c r="AN3">
        <f t="shared" ref="AN3:AN66" ca="1" si="40">SUMIF($A:$A,$A3,T:T)</f>
        <v>0</v>
      </c>
      <c r="AO3">
        <f t="shared" ref="AO3:AO66" ca="1" si="41">SUMIF($A:$A,$A3,U:U)</f>
        <v>0</v>
      </c>
      <c r="AP3">
        <f t="shared" ref="AP3:AP66" ca="1" si="42">_xlfn.MAXIFS(V:V,$A:$A,$A3)</f>
        <v>1</v>
      </c>
      <c r="AQ3">
        <f t="shared" ref="AQ3:AQ66" ca="1" si="43">_xlfn.MAXIFS(W:W,$A:$A,$A3)</f>
        <v>1</v>
      </c>
      <c r="AR3" s="8">
        <f t="shared" ref="AR3:AR66" ca="1" si="44">IFERROR(AB3/Z3,0)</f>
        <v>0.2</v>
      </c>
      <c r="AS3" s="8">
        <f t="shared" ref="AS3:AS66" ca="1" si="45">IFERROR((AB3+AI3+AL3)/(Y3-AM3),0)</f>
        <v>0.42857142857142855</v>
      </c>
      <c r="AT3" s="8">
        <f t="shared" ref="AT3:AT66" ca="1" si="46">IFERROR(AV3/Z3,0)</f>
        <v>0.4</v>
      </c>
      <c r="AU3" s="8">
        <f t="shared" ref="AU3:AU66" ca="1" si="47">AS3+AT3</f>
        <v>0.82857142857142851</v>
      </c>
      <c r="AV3">
        <f t="shared" ref="AV3:AV66" ca="1" si="48">AC3+AB3+AD3*2+AE3*3</f>
        <v>4</v>
      </c>
      <c r="AW3" t="b">
        <f t="shared" ref="AW3:AW66" ca="1" si="49">IF(Y3&gt;=3.1*D3,TRUE,FALSE)</f>
        <v>1</v>
      </c>
      <c r="BA3" s="14" t="s">
        <v>2720</v>
      </c>
      <c r="BB3" t="s">
        <v>2551</v>
      </c>
      <c r="BC3" t="s">
        <v>2672</v>
      </c>
      <c r="BD3">
        <f>IF(Players!BC3="NL",INDEX(Standings!G:I,MATCH(INDEX(Teams!G:K,MATCH(Players!BB3,Teams!G:G,0),5),Standings!G:G,0),2)+INDEX(Standings!G:I,MATCH(INDEX(Teams!G:K,MATCH(Players!BB3,Teams!G:G,0),5),Standings!G:G,0),3),INDEX(Standings!A:C,MATCH(INDEX(Teams!A:E,MATCH(Players!BB3,Teams!A:A,0),5),Standings!A:A,0),2)+INDEX(Standings!A:C,MATCH(INDEX(Teams!A:E,MATCH(Players!BB3,Teams!A:A,0),5),Standings!A:A,0),3))</f>
        <v>3</v>
      </c>
      <c r="BE3">
        <f t="shared" ref="BE3:BE66" ca="1" si="50">INDEX(INDIRECT("'" &amp; $BB3 &amp; " P'!$A:$AA"), MATCH($BA3, INDIRECT("'" &amp; $BB3 &amp; " P'!$A:$A"), 0), 2)</f>
        <v>0</v>
      </c>
      <c r="BF3">
        <f t="shared" ref="BF3:BF66" ca="1" si="51">INDEX(INDIRECT("'" &amp; $BB3 &amp; " P'!$A:$AA"), MATCH($BA3, INDIRECT("'" &amp; $BB3 &amp; " P'!$A:$A"), 0), 3)</f>
        <v>0</v>
      </c>
      <c r="BG3">
        <f t="shared" ref="BG3:BG66" ca="1" si="52">INDEX(INDIRECT("'" &amp; $BB3 &amp; " P'!$A:$AA"), MATCH($BA3, INDIRECT("'" &amp; $BB3 &amp; " P'!$A:$A"), 0), 6)</f>
        <v>0</v>
      </c>
      <c r="BH3">
        <f t="shared" ref="BH3:BH66" ca="1" si="53">INDEX(INDIRECT("'" &amp; $BB3 &amp; " P'!$A:$AA"), MATCH($BA3, INDIRECT("'" &amp; $BB3 &amp; " P'!$A:$A"), 0), 7)</f>
        <v>0</v>
      </c>
      <c r="BI3">
        <f t="shared" ref="BI3:BI66" ca="1" si="54">INDEX(INDIRECT("'" &amp; $BB3 &amp; " P'!$A:$AA"), MATCH($BA3, INDIRECT("'" &amp; $BB3 &amp; " P'!$A:$A"), 0), 8)</f>
        <v>0</v>
      </c>
      <c r="BJ3">
        <f t="shared" ref="BJ3:BJ66" ca="1" si="55">INDEX(INDIRECT("'" &amp; $BB3 &amp; " P'!$A:$AA"), MATCH($BA3, INDIRECT("'" &amp; $BB3 &amp; " P'!$A:$A"), 0), 9)</f>
        <v>0</v>
      </c>
      <c r="BK3">
        <f t="shared" ref="BK3:BK66" ca="1" si="56">INDEX(INDIRECT("'" &amp; $BB3 &amp; " P'!$A:$AA"), MATCH($BA3, INDIRECT("'" &amp; $BB3 &amp; " P'!$A:$A"), 0), 10)</f>
        <v>0</v>
      </c>
      <c r="BL3" s="12">
        <f t="shared" ref="BL3:BL66" ca="1" si="57">INDEX(INDIRECT("'" &amp; $BB3 &amp; " P'!$A:$AA"), MATCH($BA3, INDIRECT("'" &amp; $BB3 &amp; " P'!$A:$A"), 0), 11)</f>
        <v>0</v>
      </c>
      <c r="BM3">
        <f t="shared" ref="BM3:BM66" ca="1" si="58">INDEX(INDIRECT("'" &amp; $BB3 &amp; " P'!$A:$AA"), MATCH($BA3, INDIRECT("'" &amp; $BB3 &amp; " P'!$A:$A"), 0), 12)</f>
        <v>0</v>
      </c>
      <c r="BN3">
        <f t="shared" ref="BN3:BN66" ca="1" si="59">INDEX(INDIRECT("'" &amp; $BB3 &amp; " P'!$A:$AA"), MATCH($BA3, INDIRECT("'" &amp; $BB3 &amp; " P'!$A:$A"), 0), 13)</f>
        <v>0</v>
      </c>
      <c r="BO3">
        <f t="shared" ref="BO3:BO66" ca="1" si="60">INDEX(INDIRECT("'" &amp; $BB3 &amp; " P'!$A:$AA"), MATCH($BA3, INDIRECT("'" &amp; $BB3 &amp; " P'!$A:$A"), 0), 14)</f>
        <v>0</v>
      </c>
      <c r="BP3">
        <f t="shared" ref="BP3:BP66" ca="1" si="61">INDEX(INDIRECT("'" &amp; $BB3 &amp; " P'!$A:$AA"), MATCH($BA3, INDIRECT("'" &amp; $BB3 &amp; " P'!$A:$A"), 0), 15)</f>
        <v>0</v>
      </c>
      <c r="BQ3">
        <f t="shared" ref="BQ3:BQ66" ca="1" si="62">INDEX(INDIRECT("'" &amp; $BB3 &amp; " P'!$A:$AA"), MATCH($BA3, INDIRECT("'" &amp; $BB3 &amp; " P'!$A:$A"), 0), 16)</f>
        <v>0</v>
      </c>
      <c r="BR3">
        <f t="shared" ref="BR3:BR66" ca="1" si="63">INDEX(INDIRECT("'" &amp; $BB3 &amp; " P'!$A:$AA"), MATCH($BA3, INDIRECT("'" &amp; $BB3 &amp; " P'!$A:$A"), 0), 17)</f>
        <v>0</v>
      </c>
      <c r="BS3">
        <f t="shared" ref="BS3:BS66" ca="1" si="64">INDEX(INDIRECT("'" &amp; $BB3 &amp; " P'!$A:$AA"), MATCH($BA3, INDIRECT("'" &amp; $BB3 &amp; " P'!$A:$A"), 0), 18)</f>
        <v>0</v>
      </c>
      <c r="BT3">
        <f t="shared" ref="BT3:BT66" ca="1" si="65">INDEX(INDIRECT("'" &amp; $BB3 &amp; " P'!$A:$AA"), MATCH($BA3, INDIRECT("'" &amp; $BB3 &amp; " P'!$A:$A"), 0), 19)</f>
        <v>0</v>
      </c>
      <c r="BU3">
        <f t="shared" ref="BU3:BU66" ca="1" si="66">INDEX(INDIRECT("'" &amp; $BB3 &amp; " P'!$A:$AA"), MATCH($BA3, INDIRECT("'" &amp; $BB3 &amp; " P'!$A:$A"), 0), 20)</f>
        <v>0</v>
      </c>
      <c r="BV3">
        <f t="shared" ref="BV3:BV66" ca="1" si="67">INDEX(INDIRECT("'" &amp; $BB3 &amp; " P'!$A:$AA"), MATCH($BA3, INDIRECT("'" &amp; $BB3 &amp; " P'!$A:$A"), 0), 21)</f>
        <v>0</v>
      </c>
      <c r="BW3">
        <f t="shared" ref="BW3:BW66" ca="1" si="68">SUMIF($BA:$BA,$BA3,BE:BE)</f>
        <v>0</v>
      </c>
      <c r="BX3">
        <f t="shared" ref="BX3:BX66" ca="1" si="69">SUMIF($BA:$BA,$BA3,BF:BF)</f>
        <v>0</v>
      </c>
      <c r="BY3" s="8">
        <f t="shared" ref="BY3:BY66" ca="1" si="70">IFERROR(BW3/(BW3+BX3),0)</f>
        <v>0</v>
      </c>
      <c r="BZ3" s="10" t="str">
        <f t="shared" ref="BZ3:BZ66" ca="1" si="71">IFERROR(CI3/CF3*9,"---")</f>
        <v>---</v>
      </c>
      <c r="CA3">
        <f t="shared" ref="CA3:CA66" ca="1" si="72">SUMIF($BA:$BA,$BA3,BG:BG)</f>
        <v>0</v>
      </c>
      <c r="CB3">
        <f t="shared" ref="CB3:CB66" ca="1" si="73">SUMIF($BA:$BA,$BA3,BH:BH)</f>
        <v>0</v>
      </c>
      <c r="CC3">
        <f t="shared" ref="CC3:CC66" ca="1" si="74">SUMIF($BA:$BA,$BA3,BI:BI)</f>
        <v>0</v>
      </c>
      <c r="CD3">
        <f t="shared" ref="CD3:CD66" ca="1" si="75">SUMIF($BA:$BA,$BA3,BJ:BJ)</f>
        <v>0</v>
      </c>
      <c r="CE3">
        <f t="shared" ref="CE3:CE66" ca="1" si="76">SUMIF($BA:$BA,$BA3,BK:BK)</f>
        <v>0</v>
      </c>
      <c r="CF3" s="12">
        <f t="shared" ref="CF3:CF66" ca="1" si="77">SUMIF($BA:$BA,$BA3,BL:BL)</f>
        <v>0</v>
      </c>
      <c r="CG3">
        <f t="shared" ref="CG3:CG66" ca="1" si="78">SUMIF($BA:$BA,$BA3,BM:BM)</f>
        <v>0</v>
      </c>
      <c r="CH3">
        <f t="shared" ref="CH3:CH66" ca="1" si="79">SUMIF($BA:$BA,$BA3,BN:BN)</f>
        <v>0</v>
      </c>
      <c r="CI3">
        <f t="shared" ref="CI3:CI66" ca="1" si="80">SUMIF($BA:$BA,$BA3,BO:BO)</f>
        <v>0</v>
      </c>
      <c r="CJ3">
        <f t="shared" ref="CJ3:CJ66" ca="1" si="81">SUMIF($BA:$BA,$BA3,BP:BP)</f>
        <v>0</v>
      </c>
      <c r="CK3">
        <f t="shared" ref="CK3:CK66" ca="1" si="82">SUMIF($BA:$BA,$BA3,BQ:BQ)</f>
        <v>0</v>
      </c>
      <c r="CL3">
        <f t="shared" ref="CL3:CL66" ca="1" si="83">SUMIF($BA:$BA,$BA3,BR:BR)</f>
        <v>0</v>
      </c>
      <c r="CM3">
        <f t="shared" ref="CM3:CM66" ca="1" si="84">SUMIF($BA:$BA,$BA3,BS:BS)</f>
        <v>0</v>
      </c>
      <c r="CN3">
        <f t="shared" ref="CN3:CN66" ca="1" si="85">SUMIF($BA:$BA,$BA3,BT:BT)</f>
        <v>0</v>
      </c>
      <c r="CO3">
        <f t="shared" ref="CO3:CO66" ca="1" si="86">SUMIF($BA:$BA,$BA3,BU:BU)</f>
        <v>0</v>
      </c>
      <c r="CP3">
        <f t="shared" ref="CP3:CP66" ca="1" si="87">SUMIF($BA:$BA,$BA3,BV:BV)</f>
        <v>0</v>
      </c>
      <c r="CQ3" s="10">
        <f t="shared" ref="CQ3:CQ66" ca="1" si="88">IFERROR((CG3+CK3)/CF3,0)</f>
        <v>0</v>
      </c>
      <c r="CR3" s="11">
        <f t="shared" ref="CR3:CR66" ca="1" si="89">IFERROR(CG3/$CF3*9,0)</f>
        <v>0</v>
      </c>
      <c r="CS3" s="11">
        <f t="shared" ref="CS3:CS66" ca="1" si="90">IFERROR(CJ3/$CF3*9,0)</f>
        <v>0</v>
      </c>
      <c r="CT3" s="11">
        <f t="shared" ref="CT3:CT66" ca="1" si="91">IFERROR(CK3/$CF3*9,0)</f>
        <v>0</v>
      </c>
      <c r="CU3" s="11">
        <f t="shared" ref="CU3:CU66" ca="1" si="92">IFERROR(CM3/$CF3*9,0)</f>
        <v>0</v>
      </c>
      <c r="CV3" s="11">
        <f t="shared" ref="CV3:CV66" ca="1" si="93">IFERROR(CM3/CK3,0)</f>
        <v>0</v>
      </c>
      <c r="CW3" t="b">
        <f t="shared" ref="CW3:CW66" ca="1" si="94">IF(CF3&gt;=BD3,TRUE,FALSE)</f>
        <v>0</v>
      </c>
      <c r="CX3">
        <f>COUNTIF(BA$1:BA3,BA3)-1</f>
        <v>0</v>
      </c>
    </row>
    <row r="4" spans="1:102">
      <c r="A4" t="s">
        <v>2625</v>
      </c>
      <c r="B4" t="s">
        <v>2574</v>
      </c>
      <c r="C4" t="s">
        <v>2674</v>
      </c>
      <c r="D4">
        <f>IF(Players!C4="NL",INDEX(Standings!G:I,MATCH(INDEX(Teams!G:K,MATCH(Players!B4,Teams!G:G,0),5),Standings!G:G,0),2)+INDEX(Standings!G:I,MATCH(INDEX(Teams!G:K,MATCH(Players!B4,Teams!G:G,0),5),Standings!G:G,0),3),INDEX(Standings!A:C,MATCH(INDEX(Teams!A:E,MATCH(Players!B4,Teams!A:A,0),5),Standings!A:A,0),2)+INDEX(Standings!A:C,MATCH(INDEX(Teams!A:E,MATCH(Players!B4,Teams!A:A,0),5),Standings!A:A,0),3))</f>
        <v>3</v>
      </c>
      <c r="E4">
        <f t="shared" ca="1" si="5"/>
        <v>3</v>
      </c>
      <c r="F4">
        <f t="shared" ca="1" si="6"/>
        <v>12</v>
      </c>
      <c r="G4">
        <f t="shared" ca="1" si="7"/>
        <v>1</v>
      </c>
      <c r="H4">
        <f t="shared" ca="1" si="8"/>
        <v>1</v>
      </c>
      <c r="I4">
        <f t="shared" ca="1" si="9"/>
        <v>1</v>
      </c>
      <c r="J4">
        <f t="shared" ca="1" si="10"/>
        <v>0</v>
      </c>
      <c r="K4">
        <f t="shared" ca="1" si="11"/>
        <v>0</v>
      </c>
      <c r="L4">
        <f t="shared" ca="1" si="12"/>
        <v>1</v>
      </c>
      <c r="M4">
        <f t="shared" ca="1" si="13"/>
        <v>0</v>
      </c>
      <c r="N4">
        <f t="shared" ca="1" si="14"/>
        <v>0</v>
      </c>
      <c r="O4">
        <f t="shared" ca="1" si="15"/>
        <v>2</v>
      </c>
      <c r="P4">
        <f t="shared" ca="1" si="16"/>
        <v>2</v>
      </c>
      <c r="Q4">
        <f t="shared" ca="1" si="17"/>
        <v>0</v>
      </c>
      <c r="R4">
        <f t="shared" ca="1" si="18"/>
        <v>0</v>
      </c>
      <c r="S4">
        <f t="shared" ca="1" si="19"/>
        <v>0</v>
      </c>
      <c r="T4">
        <f t="shared" ca="1" si="20"/>
        <v>0</v>
      </c>
      <c r="U4">
        <f t="shared" ca="1" si="21"/>
        <v>0</v>
      </c>
      <c r="V4">
        <f t="shared" ca="1" si="22"/>
        <v>0</v>
      </c>
      <c r="W4">
        <f t="shared" ca="1" si="23"/>
        <v>1</v>
      </c>
      <c r="X4">
        <f t="shared" ca="1" si="24"/>
        <v>3</v>
      </c>
      <c r="Y4">
        <f t="shared" ca="1" si="25"/>
        <v>14</v>
      </c>
      <c r="Z4">
        <f t="shared" ca="1" si="26"/>
        <v>12</v>
      </c>
      <c r="AA4">
        <f t="shared" ca="1" si="27"/>
        <v>1</v>
      </c>
      <c r="AB4">
        <f t="shared" ca="1" si="28"/>
        <v>1</v>
      </c>
      <c r="AC4">
        <f t="shared" ca="1" si="29"/>
        <v>1</v>
      </c>
      <c r="AD4">
        <f t="shared" ca="1" si="30"/>
        <v>0</v>
      </c>
      <c r="AE4">
        <f t="shared" ca="1" si="31"/>
        <v>0</v>
      </c>
      <c r="AF4">
        <f t="shared" ca="1" si="32"/>
        <v>1</v>
      </c>
      <c r="AG4">
        <f t="shared" ca="1" si="33"/>
        <v>0</v>
      </c>
      <c r="AH4">
        <f t="shared" ca="1" si="34"/>
        <v>0</v>
      </c>
      <c r="AI4">
        <f t="shared" ca="1" si="35"/>
        <v>2</v>
      </c>
      <c r="AJ4">
        <f t="shared" ca="1" si="36"/>
        <v>2</v>
      </c>
      <c r="AK4">
        <f t="shared" ca="1" si="37"/>
        <v>0</v>
      </c>
      <c r="AL4">
        <f t="shared" ca="1" si="38"/>
        <v>0</v>
      </c>
      <c r="AM4">
        <f t="shared" ca="1" si="39"/>
        <v>0</v>
      </c>
      <c r="AN4">
        <f t="shared" ca="1" si="40"/>
        <v>0</v>
      </c>
      <c r="AO4">
        <f t="shared" ca="1" si="41"/>
        <v>0</v>
      </c>
      <c r="AP4">
        <f t="shared" ca="1" si="42"/>
        <v>0</v>
      </c>
      <c r="AQ4">
        <f t="shared" ca="1" si="43"/>
        <v>1</v>
      </c>
      <c r="AR4" s="8">
        <f t="shared" ca="1" si="44"/>
        <v>8.3333333333333329E-2</v>
      </c>
      <c r="AS4" s="8">
        <f t="shared" ca="1" si="45"/>
        <v>0.21428571428571427</v>
      </c>
      <c r="AT4" s="8">
        <f t="shared" ca="1" si="46"/>
        <v>0.16666666666666666</v>
      </c>
      <c r="AU4" s="8">
        <f t="shared" ca="1" si="47"/>
        <v>0.38095238095238093</v>
      </c>
      <c r="AV4">
        <f t="shared" ca="1" si="48"/>
        <v>2</v>
      </c>
      <c r="AW4" t="b">
        <f t="shared" ca="1" si="49"/>
        <v>1</v>
      </c>
      <c r="BA4" s="14" t="s">
        <v>2723</v>
      </c>
      <c r="BB4" t="s">
        <v>2551</v>
      </c>
      <c r="BC4" t="s">
        <v>2672</v>
      </c>
      <c r="BD4">
        <f>IF(Players!BC4="NL",INDEX(Standings!G:I,MATCH(INDEX(Teams!G:K,MATCH(Players!BB4,Teams!G:G,0),5),Standings!G:G,0),2)+INDEX(Standings!G:I,MATCH(INDEX(Teams!G:K,MATCH(Players!BB4,Teams!G:G,0),5),Standings!G:G,0),3),INDEX(Standings!A:C,MATCH(INDEX(Teams!A:E,MATCH(Players!BB4,Teams!A:A,0),5),Standings!A:A,0),2)+INDEX(Standings!A:C,MATCH(INDEX(Teams!A:E,MATCH(Players!BB4,Teams!A:A,0),5),Standings!A:A,0),3))</f>
        <v>3</v>
      </c>
      <c r="BE4">
        <f t="shared" ca="1" si="50"/>
        <v>0</v>
      </c>
      <c r="BF4">
        <f t="shared" ca="1" si="51"/>
        <v>0</v>
      </c>
      <c r="BG4">
        <f t="shared" ca="1" si="52"/>
        <v>0</v>
      </c>
      <c r="BH4">
        <f t="shared" ca="1" si="53"/>
        <v>0</v>
      </c>
      <c r="BI4">
        <f t="shared" ca="1" si="54"/>
        <v>0</v>
      </c>
      <c r="BJ4">
        <f t="shared" ca="1" si="55"/>
        <v>0</v>
      </c>
      <c r="BK4">
        <f t="shared" ca="1" si="56"/>
        <v>0</v>
      </c>
      <c r="BL4" s="12">
        <f t="shared" ca="1" si="57"/>
        <v>0</v>
      </c>
      <c r="BM4">
        <f t="shared" ca="1" si="58"/>
        <v>0</v>
      </c>
      <c r="BN4">
        <f t="shared" ca="1" si="59"/>
        <v>0</v>
      </c>
      <c r="BO4">
        <f t="shared" ca="1" si="60"/>
        <v>0</v>
      </c>
      <c r="BP4">
        <f t="shared" ca="1" si="61"/>
        <v>0</v>
      </c>
      <c r="BQ4">
        <f t="shared" ca="1" si="62"/>
        <v>0</v>
      </c>
      <c r="BR4">
        <f t="shared" ca="1" si="63"/>
        <v>0</v>
      </c>
      <c r="BS4">
        <f t="shared" ca="1" si="64"/>
        <v>0</v>
      </c>
      <c r="BT4">
        <f t="shared" ca="1" si="65"/>
        <v>0</v>
      </c>
      <c r="BU4">
        <f t="shared" ca="1" si="66"/>
        <v>0</v>
      </c>
      <c r="BV4">
        <f t="shared" ca="1" si="67"/>
        <v>0</v>
      </c>
      <c r="BW4">
        <f t="shared" ca="1" si="68"/>
        <v>0</v>
      </c>
      <c r="BX4">
        <f t="shared" ca="1" si="69"/>
        <v>0</v>
      </c>
      <c r="BY4" s="8">
        <f t="shared" ca="1" si="70"/>
        <v>0</v>
      </c>
      <c r="BZ4" s="10" t="str">
        <f t="shared" ca="1" si="71"/>
        <v>---</v>
      </c>
      <c r="CA4">
        <f t="shared" ca="1" si="72"/>
        <v>0</v>
      </c>
      <c r="CB4">
        <f t="shared" ca="1" si="73"/>
        <v>0</v>
      </c>
      <c r="CC4">
        <f t="shared" ca="1" si="74"/>
        <v>0</v>
      </c>
      <c r="CD4">
        <f t="shared" ca="1" si="75"/>
        <v>0</v>
      </c>
      <c r="CE4">
        <f t="shared" ca="1" si="76"/>
        <v>0</v>
      </c>
      <c r="CF4" s="12">
        <f t="shared" ca="1" si="77"/>
        <v>0</v>
      </c>
      <c r="CG4">
        <f t="shared" ca="1" si="78"/>
        <v>0</v>
      </c>
      <c r="CH4">
        <f t="shared" ca="1" si="79"/>
        <v>0</v>
      </c>
      <c r="CI4">
        <f t="shared" ca="1" si="80"/>
        <v>0</v>
      </c>
      <c r="CJ4">
        <f t="shared" ca="1" si="81"/>
        <v>0</v>
      </c>
      <c r="CK4">
        <f t="shared" ca="1" si="82"/>
        <v>0</v>
      </c>
      <c r="CL4">
        <f t="shared" ca="1" si="83"/>
        <v>0</v>
      </c>
      <c r="CM4">
        <f t="shared" ca="1" si="84"/>
        <v>0</v>
      </c>
      <c r="CN4">
        <f t="shared" ca="1" si="85"/>
        <v>0</v>
      </c>
      <c r="CO4">
        <f t="shared" ca="1" si="86"/>
        <v>0</v>
      </c>
      <c r="CP4">
        <f t="shared" ca="1" si="87"/>
        <v>0</v>
      </c>
      <c r="CQ4" s="10">
        <f t="shared" ca="1" si="88"/>
        <v>0</v>
      </c>
      <c r="CR4" s="11">
        <f t="shared" ca="1" si="89"/>
        <v>0</v>
      </c>
      <c r="CS4" s="11">
        <f t="shared" ca="1" si="90"/>
        <v>0</v>
      </c>
      <c r="CT4" s="11">
        <f t="shared" ca="1" si="91"/>
        <v>0</v>
      </c>
      <c r="CU4" s="11">
        <f t="shared" ca="1" si="92"/>
        <v>0</v>
      </c>
      <c r="CV4" s="11">
        <f t="shared" ca="1" si="93"/>
        <v>0</v>
      </c>
      <c r="CW4" t="b">
        <f t="shared" ca="1" si="94"/>
        <v>0</v>
      </c>
      <c r="CX4">
        <f>COUNTIF(BA$1:BA4,BA4)-1</f>
        <v>0</v>
      </c>
    </row>
    <row r="5" spans="1:102">
      <c r="A5" t="s">
        <v>2626</v>
      </c>
      <c r="B5" t="s">
        <v>2574</v>
      </c>
      <c r="C5" t="s">
        <v>2674</v>
      </c>
      <c r="D5">
        <f>IF(Players!C5="NL",INDEX(Standings!G:I,MATCH(INDEX(Teams!G:K,MATCH(Players!B5,Teams!G:G,0),5),Standings!G:G,0),2)+INDEX(Standings!G:I,MATCH(INDEX(Teams!G:K,MATCH(Players!B5,Teams!G:G,0),5),Standings!G:G,0),3),INDEX(Standings!A:C,MATCH(INDEX(Teams!A:E,MATCH(Players!B5,Teams!A:A,0),5),Standings!A:A,0),2)+INDEX(Standings!A:C,MATCH(INDEX(Teams!A:E,MATCH(Players!B5,Teams!A:A,0),5),Standings!A:A,0),3))</f>
        <v>3</v>
      </c>
      <c r="E5">
        <f t="shared" ca="1" si="5"/>
        <v>3</v>
      </c>
      <c r="F5">
        <f t="shared" ca="1" si="6"/>
        <v>12</v>
      </c>
      <c r="G5">
        <f t="shared" ca="1" si="7"/>
        <v>2</v>
      </c>
      <c r="H5">
        <f t="shared" ca="1" si="8"/>
        <v>2</v>
      </c>
      <c r="I5">
        <f t="shared" ca="1" si="9"/>
        <v>0</v>
      </c>
      <c r="J5">
        <f t="shared" ca="1" si="10"/>
        <v>0</v>
      </c>
      <c r="K5">
        <f t="shared" ca="1" si="11"/>
        <v>1</v>
      </c>
      <c r="L5">
        <f t="shared" ca="1" si="12"/>
        <v>3</v>
      </c>
      <c r="M5">
        <f t="shared" ca="1" si="13"/>
        <v>0</v>
      </c>
      <c r="N5">
        <f t="shared" ca="1" si="14"/>
        <v>0</v>
      </c>
      <c r="O5">
        <f t="shared" ca="1" si="15"/>
        <v>2</v>
      </c>
      <c r="P5">
        <f t="shared" ca="1" si="16"/>
        <v>3</v>
      </c>
      <c r="Q5">
        <f t="shared" ca="1" si="17"/>
        <v>1</v>
      </c>
      <c r="R5">
        <f t="shared" ca="1" si="18"/>
        <v>0</v>
      </c>
      <c r="S5">
        <f t="shared" ca="1" si="19"/>
        <v>0</v>
      </c>
      <c r="T5">
        <f t="shared" ca="1" si="20"/>
        <v>0</v>
      </c>
      <c r="U5">
        <f t="shared" ca="1" si="21"/>
        <v>0</v>
      </c>
      <c r="V5">
        <f t="shared" ca="1" si="22"/>
        <v>0</v>
      </c>
      <c r="W5">
        <f t="shared" ca="1" si="23"/>
        <v>1</v>
      </c>
      <c r="X5">
        <f t="shared" ca="1" si="24"/>
        <v>3</v>
      </c>
      <c r="Y5">
        <f t="shared" ca="1" si="25"/>
        <v>14</v>
      </c>
      <c r="Z5">
        <f t="shared" ca="1" si="26"/>
        <v>12</v>
      </c>
      <c r="AA5">
        <f t="shared" ca="1" si="27"/>
        <v>2</v>
      </c>
      <c r="AB5">
        <f t="shared" ca="1" si="28"/>
        <v>2</v>
      </c>
      <c r="AC5">
        <f t="shared" ca="1" si="29"/>
        <v>0</v>
      </c>
      <c r="AD5">
        <f t="shared" ca="1" si="30"/>
        <v>0</v>
      </c>
      <c r="AE5">
        <f t="shared" ca="1" si="31"/>
        <v>1</v>
      </c>
      <c r="AF5">
        <f t="shared" ca="1" si="32"/>
        <v>3</v>
      </c>
      <c r="AG5">
        <f t="shared" ca="1" si="33"/>
        <v>0</v>
      </c>
      <c r="AH5">
        <f t="shared" ca="1" si="34"/>
        <v>0</v>
      </c>
      <c r="AI5">
        <f t="shared" ca="1" si="35"/>
        <v>2</v>
      </c>
      <c r="AJ5">
        <f t="shared" ca="1" si="36"/>
        <v>3</v>
      </c>
      <c r="AK5">
        <f t="shared" ca="1" si="37"/>
        <v>1</v>
      </c>
      <c r="AL5">
        <f t="shared" ca="1" si="38"/>
        <v>0</v>
      </c>
      <c r="AM5">
        <f t="shared" ca="1" si="39"/>
        <v>0</v>
      </c>
      <c r="AN5">
        <f t="shared" ca="1" si="40"/>
        <v>0</v>
      </c>
      <c r="AO5">
        <f t="shared" ca="1" si="41"/>
        <v>0</v>
      </c>
      <c r="AP5">
        <f t="shared" ca="1" si="42"/>
        <v>0</v>
      </c>
      <c r="AQ5">
        <f t="shared" ca="1" si="43"/>
        <v>1</v>
      </c>
      <c r="AR5" s="8">
        <f t="shared" ca="1" si="44"/>
        <v>0.16666666666666666</v>
      </c>
      <c r="AS5" s="8">
        <f t="shared" ca="1" si="45"/>
        <v>0.2857142857142857</v>
      </c>
      <c r="AT5" s="8">
        <f t="shared" ca="1" si="46"/>
        <v>0.41666666666666669</v>
      </c>
      <c r="AU5" s="8">
        <f t="shared" ca="1" si="47"/>
        <v>0.70238095238095233</v>
      </c>
      <c r="AV5">
        <f t="shared" ca="1" si="48"/>
        <v>5</v>
      </c>
      <c r="AW5" t="b">
        <f t="shared" ca="1" si="49"/>
        <v>1</v>
      </c>
      <c r="BA5" s="14" t="s">
        <v>2721</v>
      </c>
      <c r="BB5" t="s">
        <v>2551</v>
      </c>
      <c r="BC5" t="s">
        <v>2672</v>
      </c>
      <c r="BD5">
        <f>IF(Players!BC5="NL",INDEX(Standings!G:I,MATCH(INDEX(Teams!G:K,MATCH(Players!BB5,Teams!G:G,0),5),Standings!G:G,0),2)+INDEX(Standings!G:I,MATCH(INDEX(Teams!G:K,MATCH(Players!BB5,Teams!G:G,0),5),Standings!G:G,0),3),INDEX(Standings!A:C,MATCH(INDEX(Teams!A:E,MATCH(Players!BB5,Teams!A:A,0),5),Standings!A:A,0),2)+INDEX(Standings!A:C,MATCH(INDEX(Teams!A:E,MATCH(Players!BB5,Teams!A:A,0),5),Standings!A:A,0),3))</f>
        <v>3</v>
      </c>
      <c r="BE5">
        <f t="shared" ca="1" si="50"/>
        <v>0</v>
      </c>
      <c r="BF5">
        <f t="shared" ca="1" si="51"/>
        <v>0</v>
      </c>
      <c r="BG5">
        <f t="shared" ca="1" si="52"/>
        <v>1</v>
      </c>
      <c r="BH5">
        <f t="shared" ca="1" si="53"/>
        <v>1</v>
      </c>
      <c r="BI5">
        <f t="shared" ca="1" si="54"/>
        <v>0</v>
      </c>
      <c r="BJ5">
        <f t="shared" ca="1" si="55"/>
        <v>0</v>
      </c>
      <c r="BK5">
        <f t="shared" ca="1" si="56"/>
        <v>0</v>
      </c>
      <c r="BL5" s="12">
        <f t="shared" ca="1" si="57"/>
        <v>6</v>
      </c>
      <c r="BM5">
        <f t="shared" ca="1" si="58"/>
        <v>4</v>
      </c>
      <c r="BN5">
        <f t="shared" ca="1" si="59"/>
        <v>2</v>
      </c>
      <c r="BO5">
        <f t="shared" ca="1" si="60"/>
        <v>1</v>
      </c>
      <c r="BP5">
        <f t="shared" ca="1" si="61"/>
        <v>0</v>
      </c>
      <c r="BQ5">
        <f t="shared" ca="1" si="62"/>
        <v>5</v>
      </c>
      <c r="BR5">
        <f t="shared" ca="1" si="63"/>
        <v>0</v>
      </c>
      <c r="BS5">
        <f t="shared" ca="1" si="64"/>
        <v>1</v>
      </c>
      <c r="BT5">
        <f t="shared" ca="1" si="65"/>
        <v>0</v>
      </c>
      <c r="BU5">
        <f t="shared" ca="1" si="66"/>
        <v>0</v>
      </c>
      <c r="BV5">
        <f t="shared" ca="1" si="67"/>
        <v>0</v>
      </c>
      <c r="BW5">
        <f t="shared" ca="1" si="68"/>
        <v>0</v>
      </c>
      <c r="BX5">
        <f t="shared" ca="1" si="69"/>
        <v>0</v>
      </c>
      <c r="BY5" s="8">
        <f t="shared" ca="1" si="70"/>
        <v>0</v>
      </c>
      <c r="BZ5" s="10">
        <f t="shared" ca="1" si="71"/>
        <v>1.5</v>
      </c>
      <c r="CA5">
        <f t="shared" ca="1" si="72"/>
        <v>1</v>
      </c>
      <c r="CB5">
        <f t="shared" ca="1" si="73"/>
        <v>1</v>
      </c>
      <c r="CC5">
        <f t="shared" ca="1" si="74"/>
        <v>0</v>
      </c>
      <c r="CD5">
        <f t="shared" ca="1" si="75"/>
        <v>0</v>
      </c>
      <c r="CE5">
        <f t="shared" ca="1" si="76"/>
        <v>0</v>
      </c>
      <c r="CF5" s="12">
        <f t="shared" ca="1" si="77"/>
        <v>6</v>
      </c>
      <c r="CG5">
        <f t="shared" ca="1" si="78"/>
        <v>4</v>
      </c>
      <c r="CH5">
        <f t="shared" ca="1" si="79"/>
        <v>2</v>
      </c>
      <c r="CI5">
        <f t="shared" ca="1" si="80"/>
        <v>1</v>
      </c>
      <c r="CJ5">
        <f t="shared" ca="1" si="81"/>
        <v>0</v>
      </c>
      <c r="CK5">
        <f t="shared" ca="1" si="82"/>
        <v>5</v>
      </c>
      <c r="CL5">
        <f t="shared" ca="1" si="83"/>
        <v>0</v>
      </c>
      <c r="CM5">
        <f t="shared" ca="1" si="84"/>
        <v>1</v>
      </c>
      <c r="CN5">
        <f t="shared" ca="1" si="85"/>
        <v>0</v>
      </c>
      <c r="CO5">
        <f t="shared" ca="1" si="86"/>
        <v>0</v>
      </c>
      <c r="CP5">
        <f t="shared" ca="1" si="87"/>
        <v>0</v>
      </c>
      <c r="CQ5" s="10">
        <f t="shared" ca="1" si="88"/>
        <v>1.5</v>
      </c>
      <c r="CR5" s="11">
        <f t="shared" ca="1" si="89"/>
        <v>6</v>
      </c>
      <c r="CS5" s="11">
        <f t="shared" ca="1" si="90"/>
        <v>0</v>
      </c>
      <c r="CT5" s="11">
        <f t="shared" ca="1" si="91"/>
        <v>7.5</v>
      </c>
      <c r="CU5" s="11">
        <f t="shared" ca="1" si="92"/>
        <v>1.5</v>
      </c>
      <c r="CV5" s="11">
        <f t="shared" ca="1" si="93"/>
        <v>0.2</v>
      </c>
      <c r="CW5" t="b">
        <f t="shared" ca="1" si="94"/>
        <v>1</v>
      </c>
      <c r="CX5">
        <f>COUNTIF(BA$1:BA5,BA5)-1</f>
        <v>0</v>
      </c>
    </row>
    <row r="6" spans="1:102">
      <c r="A6" t="s">
        <v>2627</v>
      </c>
      <c r="B6" t="s">
        <v>2574</v>
      </c>
      <c r="C6" t="s">
        <v>2674</v>
      </c>
      <c r="D6">
        <f>IF(Players!C6="NL",INDEX(Standings!G:I,MATCH(INDEX(Teams!G:K,MATCH(Players!B6,Teams!G:G,0),5),Standings!G:G,0),2)+INDEX(Standings!G:I,MATCH(INDEX(Teams!G:K,MATCH(Players!B6,Teams!G:G,0),5),Standings!G:G,0),3),INDEX(Standings!A:C,MATCH(INDEX(Teams!A:E,MATCH(Players!B6,Teams!A:A,0),5),Standings!A:A,0),2)+INDEX(Standings!A:C,MATCH(INDEX(Teams!A:E,MATCH(Players!B6,Teams!A:A,0),5),Standings!A:A,0),3))</f>
        <v>3</v>
      </c>
      <c r="E6">
        <f t="shared" ca="1" si="5"/>
        <v>3</v>
      </c>
      <c r="F6">
        <f t="shared" ca="1" si="6"/>
        <v>1</v>
      </c>
      <c r="G6">
        <f t="shared" ca="1" si="7"/>
        <v>0</v>
      </c>
      <c r="H6">
        <f t="shared" ca="1" si="8"/>
        <v>0</v>
      </c>
      <c r="I6">
        <f t="shared" ca="1" si="9"/>
        <v>0</v>
      </c>
      <c r="J6">
        <f t="shared" ca="1" si="10"/>
        <v>0</v>
      </c>
      <c r="K6">
        <f t="shared" ca="1" si="11"/>
        <v>0</v>
      </c>
      <c r="L6">
        <f t="shared" ca="1" si="12"/>
        <v>0</v>
      </c>
      <c r="M6">
        <f t="shared" ca="1" si="13"/>
        <v>0</v>
      </c>
      <c r="N6">
        <f t="shared" ca="1" si="14"/>
        <v>0</v>
      </c>
      <c r="O6">
        <f t="shared" ca="1" si="15"/>
        <v>1</v>
      </c>
      <c r="P6">
        <f t="shared" ca="1" si="16"/>
        <v>0</v>
      </c>
      <c r="Q6">
        <f t="shared" ca="1" si="17"/>
        <v>0</v>
      </c>
      <c r="R6">
        <f t="shared" ca="1" si="18"/>
        <v>0</v>
      </c>
      <c r="S6">
        <f t="shared" ca="1" si="19"/>
        <v>0</v>
      </c>
      <c r="T6">
        <f t="shared" ca="1" si="20"/>
        <v>0</v>
      </c>
      <c r="U6">
        <f t="shared" ca="1" si="21"/>
        <v>0</v>
      </c>
      <c r="V6">
        <f t="shared" ca="1" si="22"/>
        <v>0</v>
      </c>
      <c r="W6">
        <f t="shared" ca="1" si="23"/>
        <v>0</v>
      </c>
      <c r="X6">
        <f t="shared" ca="1" si="24"/>
        <v>3</v>
      </c>
      <c r="Y6">
        <f t="shared" ca="1" si="25"/>
        <v>2</v>
      </c>
      <c r="Z6">
        <f t="shared" ca="1" si="26"/>
        <v>1</v>
      </c>
      <c r="AA6">
        <f t="shared" ca="1" si="27"/>
        <v>0</v>
      </c>
      <c r="AB6">
        <f t="shared" ca="1" si="28"/>
        <v>0</v>
      </c>
      <c r="AC6">
        <f t="shared" ca="1" si="29"/>
        <v>0</v>
      </c>
      <c r="AD6">
        <f t="shared" ca="1" si="30"/>
        <v>0</v>
      </c>
      <c r="AE6">
        <f t="shared" ca="1" si="31"/>
        <v>0</v>
      </c>
      <c r="AF6">
        <f t="shared" ca="1" si="32"/>
        <v>0</v>
      </c>
      <c r="AG6">
        <f t="shared" ca="1" si="33"/>
        <v>0</v>
      </c>
      <c r="AH6">
        <f t="shared" ca="1" si="34"/>
        <v>0</v>
      </c>
      <c r="AI6">
        <f t="shared" ca="1" si="35"/>
        <v>1</v>
      </c>
      <c r="AJ6">
        <f t="shared" ca="1" si="36"/>
        <v>0</v>
      </c>
      <c r="AK6">
        <f t="shared" ca="1" si="37"/>
        <v>0</v>
      </c>
      <c r="AL6">
        <f t="shared" ca="1" si="38"/>
        <v>0</v>
      </c>
      <c r="AM6">
        <f t="shared" ca="1" si="39"/>
        <v>0</v>
      </c>
      <c r="AN6">
        <f t="shared" ca="1" si="40"/>
        <v>0</v>
      </c>
      <c r="AO6">
        <f t="shared" ca="1" si="41"/>
        <v>0</v>
      </c>
      <c r="AP6">
        <f t="shared" ca="1" si="42"/>
        <v>0</v>
      </c>
      <c r="AQ6">
        <f t="shared" ca="1" si="43"/>
        <v>0</v>
      </c>
      <c r="AR6" s="8">
        <f t="shared" ca="1" si="44"/>
        <v>0</v>
      </c>
      <c r="AS6" s="8">
        <f t="shared" ca="1" si="45"/>
        <v>0.5</v>
      </c>
      <c r="AT6" s="8">
        <f t="shared" ca="1" si="46"/>
        <v>0</v>
      </c>
      <c r="AU6" s="8">
        <f t="shared" ca="1" si="47"/>
        <v>0.5</v>
      </c>
      <c r="AV6">
        <f t="shared" ca="1" si="48"/>
        <v>0</v>
      </c>
      <c r="AW6" t="b">
        <f t="shared" ca="1" si="49"/>
        <v>0</v>
      </c>
      <c r="BA6" s="14" t="s">
        <v>2719</v>
      </c>
      <c r="BB6" t="s">
        <v>2551</v>
      </c>
      <c r="BC6" t="s">
        <v>2672</v>
      </c>
      <c r="BD6">
        <f>IF(Players!BC6="NL",INDEX(Standings!G:I,MATCH(INDEX(Teams!G:K,MATCH(Players!BB6,Teams!G:G,0),5),Standings!G:G,0),2)+INDEX(Standings!G:I,MATCH(INDEX(Teams!G:K,MATCH(Players!BB6,Teams!G:G,0),5),Standings!G:G,0),3),INDEX(Standings!A:C,MATCH(INDEX(Teams!A:E,MATCH(Players!BB6,Teams!A:A,0),5),Standings!A:A,0),2)+INDEX(Standings!A:C,MATCH(INDEX(Teams!A:E,MATCH(Players!BB6,Teams!A:A,0),5),Standings!A:A,0),3))</f>
        <v>3</v>
      </c>
      <c r="BE6">
        <f t="shared" ca="1" si="50"/>
        <v>0</v>
      </c>
      <c r="BF6">
        <f t="shared" ca="1" si="51"/>
        <v>0</v>
      </c>
      <c r="BG6">
        <f t="shared" ca="1" si="52"/>
        <v>1</v>
      </c>
      <c r="BH6">
        <f t="shared" ca="1" si="53"/>
        <v>1</v>
      </c>
      <c r="BI6">
        <f t="shared" ca="1" si="54"/>
        <v>0</v>
      </c>
      <c r="BJ6">
        <f t="shared" ca="1" si="55"/>
        <v>0</v>
      </c>
      <c r="BK6">
        <f t="shared" ca="1" si="56"/>
        <v>0</v>
      </c>
      <c r="BL6" s="12">
        <f t="shared" ca="1" si="57"/>
        <v>4.333333333333333</v>
      </c>
      <c r="BM6">
        <f t="shared" ca="1" si="58"/>
        <v>7</v>
      </c>
      <c r="BN6">
        <f t="shared" ca="1" si="59"/>
        <v>3</v>
      </c>
      <c r="BO6">
        <f t="shared" ca="1" si="60"/>
        <v>3</v>
      </c>
      <c r="BP6">
        <f t="shared" ca="1" si="61"/>
        <v>0</v>
      </c>
      <c r="BQ6">
        <f t="shared" ca="1" si="62"/>
        <v>3</v>
      </c>
      <c r="BR6">
        <f t="shared" ca="1" si="63"/>
        <v>0</v>
      </c>
      <c r="BS6">
        <f t="shared" ca="1" si="64"/>
        <v>3</v>
      </c>
      <c r="BT6">
        <f t="shared" ca="1" si="65"/>
        <v>0</v>
      </c>
      <c r="BU6">
        <f t="shared" ca="1" si="66"/>
        <v>0</v>
      </c>
      <c r="BV6">
        <f t="shared" ca="1" si="67"/>
        <v>0</v>
      </c>
      <c r="BW6">
        <f t="shared" ca="1" si="68"/>
        <v>0</v>
      </c>
      <c r="BX6">
        <f t="shared" ca="1" si="69"/>
        <v>0</v>
      </c>
      <c r="BY6" s="8">
        <f t="shared" ca="1" si="70"/>
        <v>0</v>
      </c>
      <c r="BZ6" s="10">
        <f t="shared" ca="1" si="71"/>
        <v>6.2307692307692317</v>
      </c>
      <c r="CA6">
        <f t="shared" ca="1" si="72"/>
        <v>1</v>
      </c>
      <c r="CB6">
        <f t="shared" ca="1" si="73"/>
        <v>1</v>
      </c>
      <c r="CC6">
        <f t="shared" ca="1" si="74"/>
        <v>0</v>
      </c>
      <c r="CD6">
        <f t="shared" ca="1" si="75"/>
        <v>0</v>
      </c>
      <c r="CE6">
        <f t="shared" ca="1" si="76"/>
        <v>0</v>
      </c>
      <c r="CF6" s="12">
        <f t="shared" ca="1" si="77"/>
        <v>4.333333333333333</v>
      </c>
      <c r="CG6">
        <f t="shared" ca="1" si="78"/>
        <v>7</v>
      </c>
      <c r="CH6">
        <f t="shared" ca="1" si="79"/>
        <v>3</v>
      </c>
      <c r="CI6">
        <f t="shared" ca="1" si="80"/>
        <v>3</v>
      </c>
      <c r="CJ6">
        <f t="shared" ca="1" si="81"/>
        <v>0</v>
      </c>
      <c r="CK6">
        <f t="shared" ca="1" si="82"/>
        <v>3</v>
      </c>
      <c r="CL6">
        <f t="shared" ca="1" si="83"/>
        <v>0</v>
      </c>
      <c r="CM6">
        <f t="shared" ca="1" si="84"/>
        <v>3</v>
      </c>
      <c r="CN6">
        <f t="shared" ca="1" si="85"/>
        <v>0</v>
      </c>
      <c r="CO6">
        <f t="shared" ca="1" si="86"/>
        <v>0</v>
      </c>
      <c r="CP6">
        <f t="shared" ca="1" si="87"/>
        <v>0</v>
      </c>
      <c r="CQ6" s="10">
        <f t="shared" ca="1" si="88"/>
        <v>2.3076923076923079</v>
      </c>
      <c r="CR6" s="11">
        <f t="shared" ca="1" si="89"/>
        <v>14.538461538461538</v>
      </c>
      <c r="CS6" s="11">
        <f t="shared" ca="1" si="90"/>
        <v>0</v>
      </c>
      <c r="CT6" s="11">
        <f t="shared" ca="1" si="91"/>
        <v>6.2307692307692317</v>
      </c>
      <c r="CU6" s="11">
        <f t="shared" ca="1" si="92"/>
        <v>6.2307692307692317</v>
      </c>
      <c r="CV6" s="11">
        <f t="shared" ca="1" si="93"/>
        <v>1</v>
      </c>
      <c r="CW6" t="b">
        <f t="shared" ca="1" si="94"/>
        <v>1</v>
      </c>
      <c r="CX6">
        <f>COUNTIF(BA$1:BA6,BA6)-1</f>
        <v>0</v>
      </c>
    </row>
    <row r="7" spans="1:102">
      <c r="A7" t="s">
        <v>2628</v>
      </c>
      <c r="B7" t="s">
        <v>2574</v>
      </c>
      <c r="C7" t="s">
        <v>2674</v>
      </c>
      <c r="D7">
        <f>IF(Players!C7="NL",INDEX(Standings!G:I,MATCH(INDEX(Teams!G:K,MATCH(Players!B7,Teams!G:G,0),5),Standings!G:G,0),2)+INDEX(Standings!G:I,MATCH(INDEX(Teams!G:K,MATCH(Players!B7,Teams!G:G,0),5),Standings!G:G,0),3),INDEX(Standings!A:C,MATCH(INDEX(Teams!A:E,MATCH(Players!B7,Teams!A:A,0),5),Standings!A:A,0),2)+INDEX(Standings!A:C,MATCH(INDEX(Teams!A:E,MATCH(Players!B7,Teams!A:A,0),5),Standings!A:A,0),3))</f>
        <v>3</v>
      </c>
      <c r="E7">
        <f t="shared" ca="1" si="5"/>
        <v>3</v>
      </c>
      <c r="F7">
        <f t="shared" ca="1" si="6"/>
        <v>12</v>
      </c>
      <c r="G7">
        <f t="shared" ca="1" si="7"/>
        <v>2</v>
      </c>
      <c r="H7">
        <f t="shared" ca="1" si="8"/>
        <v>4</v>
      </c>
      <c r="I7">
        <f t="shared" ca="1" si="9"/>
        <v>1</v>
      </c>
      <c r="J7">
        <f t="shared" ca="1" si="10"/>
        <v>0</v>
      </c>
      <c r="K7">
        <f t="shared" ca="1" si="11"/>
        <v>2</v>
      </c>
      <c r="L7">
        <f t="shared" ca="1" si="12"/>
        <v>3</v>
      </c>
      <c r="M7">
        <f t="shared" ca="1" si="13"/>
        <v>0</v>
      </c>
      <c r="N7">
        <f t="shared" ca="1" si="14"/>
        <v>0</v>
      </c>
      <c r="O7">
        <f t="shared" ca="1" si="15"/>
        <v>1</v>
      </c>
      <c r="P7">
        <f t="shared" ca="1" si="16"/>
        <v>3</v>
      </c>
      <c r="Q7">
        <f t="shared" ca="1" si="17"/>
        <v>0</v>
      </c>
      <c r="R7">
        <f t="shared" ca="1" si="18"/>
        <v>1</v>
      </c>
      <c r="S7">
        <f t="shared" ca="1" si="19"/>
        <v>0</v>
      </c>
      <c r="T7">
        <f t="shared" ca="1" si="20"/>
        <v>0</v>
      </c>
      <c r="U7">
        <f t="shared" ca="1" si="21"/>
        <v>0</v>
      </c>
      <c r="V7">
        <f t="shared" ca="1" si="22"/>
        <v>3</v>
      </c>
      <c r="W7">
        <f t="shared" ca="1" si="23"/>
        <v>3</v>
      </c>
      <c r="X7">
        <f t="shared" ca="1" si="24"/>
        <v>3</v>
      </c>
      <c r="Y7">
        <f t="shared" ca="1" si="25"/>
        <v>14</v>
      </c>
      <c r="Z7">
        <f t="shared" ca="1" si="26"/>
        <v>12</v>
      </c>
      <c r="AA7">
        <f t="shared" ca="1" si="27"/>
        <v>2</v>
      </c>
      <c r="AB7">
        <f t="shared" ca="1" si="28"/>
        <v>4</v>
      </c>
      <c r="AC7">
        <f t="shared" ca="1" si="29"/>
        <v>1</v>
      </c>
      <c r="AD7">
        <f t="shared" ca="1" si="30"/>
        <v>0</v>
      </c>
      <c r="AE7">
        <f t="shared" ca="1" si="31"/>
        <v>2</v>
      </c>
      <c r="AF7">
        <f t="shared" ca="1" si="32"/>
        <v>3</v>
      </c>
      <c r="AG7">
        <f t="shared" ca="1" si="33"/>
        <v>0</v>
      </c>
      <c r="AH7">
        <f t="shared" ca="1" si="34"/>
        <v>0</v>
      </c>
      <c r="AI7">
        <f t="shared" ca="1" si="35"/>
        <v>1</v>
      </c>
      <c r="AJ7">
        <f t="shared" ca="1" si="36"/>
        <v>3</v>
      </c>
      <c r="AK7">
        <f t="shared" ca="1" si="37"/>
        <v>0</v>
      </c>
      <c r="AL7">
        <f t="shared" ca="1" si="38"/>
        <v>1</v>
      </c>
      <c r="AM7">
        <f t="shared" ca="1" si="39"/>
        <v>0</v>
      </c>
      <c r="AN7">
        <f t="shared" ca="1" si="40"/>
        <v>0</v>
      </c>
      <c r="AO7">
        <f t="shared" ca="1" si="41"/>
        <v>0</v>
      </c>
      <c r="AP7">
        <f t="shared" ca="1" si="42"/>
        <v>3</v>
      </c>
      <c r="AQ7">
        <f t="shared" ca="1" si="43"/>
        <v>3</v>
      </c>
      <c r="AR7" s="8">
        <f t="shared" ca="1" si="44"/>
        <v>0.33333333333333331</v>
      </c>
      <c r="AS7" s="8">
        <f t="shared" ca="1" si="45"/>
        <v>0.42857142857142855</v>
      </c>
      <c r="AT7" s="8">
        <f t="shared" ca="1" si="46"/>
        <v>0.91666666666666663</v>
      </c>
      <c r="AU7" s="8">
        <f t="shared" ca="1" si="47"/>
        <v>1.3452380952380951</v>
      </c>
      <c r="AV7">
        <f t="shared" ca="1" si="48"/>
        <v>11</v>
      </c>
      <c r="AW7" t="b">
        <f t="shared" ca="1" si="49"/>
        <v>1</v>
      </c>
      <c r="BA7" s="14" t="s">
        <v>2738</v>
      </c>
      <c r="BB7" t="s">
        <v>2551</v>
      </c>
      <c r="BC7" t="s">
        <v>2672</v>
      </c>
      <c r="BD7">
        <f>IF(Players!BC7="NL",INDEX(Standings!G:I,MATCH(INDEX(Teams!G:K,MATCH(Players!BB7,Teams!G:G,0),5),Standings!G:G,0),2)+INDEX(Standings!G:I,MATCH(INDEX(Teams!G:K,MATCH(Players!BB7,Teams!G:G,0),5),Standings!G:G,0),3),INDEX(Standings!A:C,MATCH(INDEX(Teams!A:E,MATCH(Players!BB7,Teams!A:A,0),5),Standings!A:A,0),2)+INDEX(Standings!A:C,MATCH(INDEX(Teams!A:E,MATCH(Players!BB7,Teams!A:A,0),5),Standings!A:A,0),3))</f>
        <v>3</v>
      </c>
      <c r="BE7">
        <f t="shared" ca="1" si="50"/>
        <v>0</v>
      </c>
      <c r="BF7">
        <f t="shared" ca="1" si="51"/>
        <v>0</v>
      </c>
      <c r="BG7">
        <f t="shared" ca="1" si="52"/>
        <v>2</v>
      </c>
      <c r="BH7">
        <f t="shared" ca="1" si="53"/>
        <v>0</v>
      </c>
      <c r="BI7">
        <f t="shared" ca="1" si="54"/>
        <v>0</v>
      </c>
      <c r="BJ7">
        <f t="shared" ca="1" si="55"/>
        <v>0</v>
      </c>
      <c r="BK7">
        <f t="shared" ca="1" si="56"/>
        <v>0</v>
      </c>
      <c r="BL7" s="12">
        <f t="shared" ca="1" si="57"/>
        <v>2.6666666666666665</v>
      </c>
      <c r="BM7">
        <f t="shared" ca="1" si="58"/>
        <v>5</v>
      </c>
      <c r="BN7">
        <f t="shared" ca="1" si="59"/>
        <v>1</v>
      </c>
      <c r="BO7">
        <f t="shared" ca="1" si="60"/>
        <v>0</v>
      </c>
      <c r="BP7">
        <f t="shared" ca="1" si="61"/>
        <v>0</v>
      </c>
      <c r="BQ7">
        <f t="shared" ca="1" si="62"/>
        <v>0</v>
      </c>
      <c r="BR7">
        <f t="shared" ca="1" si="63"/>
        <v>0</v>
      </c>
      <c r="BS7">
        <f t="shared" ca="1" si="64"/>
        <v>3</v>
      </c>
      <c r="BT7">
        <f t="shared" ca="1" si="65"/>
        <v>0</v>
      </c>
      <c r="BU7">
        <f t="shared" ca="1" si="66"/>
        <v>0</v>
      </c>
      <c r="BV7">
        <f t="shared" ca="1" si="67"/>
        <v>0</v>
      </c>
      <c r="BW7">
        <f t="shared" ca="1" si="68"/>
        <v>0</v>
      </c>
      <c r="BX7">
        <f t="shared" ca="1" si="69"/>
        <v>0</v>
      </c>
      <c r="BY7" s="8">
        <f t="shared" ca="1" si="70"/>
        <v>0</v>
      </c>
      <c r="BZ7" s="10">
        <f t="shared" ca="1" si="71"/>
        <v>0</v>
      </c>
      <c r="CA7">
        <f t="shared" ca="1" si="72"/>
        <v>2</v>
      </c>
      <c r="CB7">
        <f t="shared" ca="1" si="73"/>
        <v>0</v>
      </c>
      <c r="CC7">
        <f t="shared" ca="1" si="74"/>
        <v>0</v>
      </c>
      <c r="CD7">
        <f t="shared" ca="1" si="75"/>
        <v>0</v>
      </c>
      <c r="CE7">
        <f t="shared" ca="1" si="76"/>
        <v>0</v>
      </c>
      <c r="CF7" s="12">
        <f t="shared" ca="1" si="77"/>
        <v>2.6666666666666665</v>
      </c>
      <c r="CG7">
        <f t="shared" ca="1" si="78"/>
        <v>5</v>
      </c>
      <c r="CH7">
        <f t="shared" ca="1" si="79"/>
        <v>1</v>
      </c>
      <c r="CI7">
        <f t="shared" ca="1" si="80"/>
        <v>0</v>
      </c>
      <c r="CJ7">
        <f t="shared" ca="1" si="81"/>
        <v>0</v>
      </c>
      <c r="CK7">
        <f t="shared" ca="1" si="82"/>
        <v>0</v>
      </c>
      <c r="CL7">
        <f t="shared" ca="1" si="83"/>
        <v>0</v>
      </c>
      <c r="CM7">
        <f t="shared" ca="1" si="84"/>
        <v>3</v>
      </c>
      <c r="CN7">
        <f t="shared" ca="1" si="85"/>
        <v>0</v>
      </c>
      <c r="CO7">
        <f t="shared" ca="1" si="86"/>
        <v>0</v>
      </c>
      <c r="CP7">
        <f t="shared" ca="1" si="87"/>
        <v>0</v>
      </c>
      <c r="CQ7" s="10">
        <f t="shared" ca="1" si="88"/>
        <v>1.875</v>
      </c>
      <c r="CR7" s="11">
        <f t="shared" ca="1" si="89"/>
        <v>16.875</v>
      </c>
      <c r="CS7" s="11">
        <f t="shared" ca="1" si="90"/>
        <v>0</v>
      </c>
      <c r="CT7" s="11">
        <f t="shared" ca="1" si="91"/>
        <v>0</v>
      </c>
      <c r="CU7" s="11">
        <f t="shared" ca="1" si="92"/>
        <v>10.125</v>
      </c>
      <c r="CV7" s="11">
        <f t="shared" ca="1" si="93"/>
        <v>0</v>
      </c>
      <c r="CW7" t="b">
        <f t="shared" ca="1" si="94"/>
        <v>0</v>
      </c>
      <c r="CX7">
        <f>COUNTIF(BA$1:BA7,BA7)-1</f>
        <v>0</v>
      </c>
    </row>
    <row r="8" spans="1:102">
      <c r="A8" t="s">
        <v>2629</v>
      </c>
      <c r="B8" t="s">
        <v>2574</v>
      </c>
      <c r="C8" t="s">
        <v>2674</v>
      </c>
      <c r="D8">
        <f>IF(Players!C8="NL",INDEX(Standings!G:I,MATCH(INDEX(Teams!G:K,MATCH(Players!B8,Teams!G:G,0),5),Standings!G:G,0),2)+INDEX(Standings!G:I,MATCH(INDEX(Teams!G:K,MATCH(Players!B8,Teams!G:G,0),5),Standings!G:G,0),3),INDEX(Standings!A:C,MATCH(INDEX(Teams!A:E,MATCH(Players!B8,Teams!A:A,0),5),Standings!A:A,0),2)+INDEX(Standings!A:C,MATCH(INDEX(Teams!A:E,MATCH(Players!B8,Teams!A:A,0),5),Standings!A:A,0),3))</f>
        <v>3</v>
      </c>
      <c r="E8">
        <f t="shared" ca="1" si="5"/>
        <v>3</v>
      </c>
      <c r="F8">
        <f t="shared" ca="1" si="6"/>
        <v>13</v>
      </c>
      <c r="G8">
        <f t="shared" ca="1" si="7"/>
        <v>1</v>
      </c>
      <c r="H8">
        <f t="shared" ca="1" si="8"/>
        <v>2</v>
      </c>
      <c r="I8">
        <f t="shared" ca="1" si="9"/>
        <v>0</v>
      </c>
      <c r="J8">
        <f t="shared" ca="1" si="10"/>
        <v>1</v>
      </c>
      <c r="K8">
        <f t="shared" ca="1" si="11"/>
        <v>1</v>
      </c>
      <c r="L8">
        <f t="shared" ca="1" si="12"/>
        <v>2</v>
      </c>
      <c r="M8">
        <f t="shared" ca="1" si="13"/>
        <v>0</v>
      </c>
      <c r="N8">
        <f t="shared" ca="1" si="14"/>
        <v>1</v>
      </c>
      <c r="O8">
        <f t="shared" ca="1" si="15"/>
        <v>1</v>
      </c>
      <c r="P8">
        <f t="shared" ca="1" si="16"/>
        <v>1</v>
      </c>
      <c r="Q8">
        <f t="shared" ca="1" si="17"/>
        <v>0</v>
      </c>
      <c r="R8">
        <f t="shared" ca="1" si="18"/>
        <v>0</v>
      </c>
      <c r="S8">
        <f t="shared" ca="1" si="19"/>
        <v>0</v>
      </c>
      <c r="T8">
        <f t="shared" ca="1" si="20"/>
        <v>0</v>
      </c>
      <c r="U8">
        <f t="shared" ca="1" si="21"/>
        <v>0</v>
      </c>
      <c r="V8">
        <f t="shared" ca="1" si="22"/>
        <v>1</v>
      </c>
      <c r="W8">
        <f t="shared" ca="1" si="23"/>
        <v>1</v>
      </c>
      <c r="X8">
        <f t="shared" ca="1" si="24"/>
        <v>3</v>
      </c>
      <c r="Y8">
        <f t="shared" ca="1" si="25"/>
        <v>14</v>
      </c>
      <c r="Z8">
        <f t="shared" ca="1" si="26"/>
        <v>13</v>
      </c>
      <c r="AA8">
        <f t="shared" ca="1" si="27"/>
        <v>1</v>
      </c>
      <c r="AB8">
        <f t="shared" ca="1" si="28"/>
        <v>2</v>
      </c>
      <c r="AC8">
        <f t="shared" ca="1" si="29"/>
        <v>0</v>
      </c>
      <c r="AD8">
        <f t="shared" ca="1" si="30"/>
        <v>1</v>
      </c>
      <c r="AE8">
        <f t="shared" ca="1" si="31"/>
        <v>1</v>
      </c>
      <c r="AF8">
        <f t="shared" ca="1" si="32"/>
        <v>2</v>
      </c>
      <c r="AG8">
        <f t="shared" ca="1" si="33"/>
        <v>0</v>
      </c>
      <c r="AH8">
        <f t="shared" ca="1" si="34"/>
        <v>1</v>
      </c>
      <c r="AI8">
        <f t="shared" ca="1" si="35"/>
        <v>1</v>
      </c>
      <c r="AJ8">
        <f t="shared" ca="1" si="36"/>
        <v>1</v>
      </c>
      <c r="AK8">
        <f t="shared" ca="1" si="37"/>
        <v>0</v>
      </c>
      <c r="AL8">
        <f t="shared" ca="1" si="38"/>
        <v>0</v>
      </c>
      <c r="AM8">
        <f t="shared" ca="1" si="39"/>
        <v>0</v>
      </c>
      <c r="AN8">
        <f t="shared" ca="1" si="40"/>
        <v>0</v>
      </c>
      <c r="AO8">
        <f t="shared" ca="1" si="41"/>
        <v>0</v>
      </c>
      <c r="AP8">
        <f t="shared" ca="1" si="42"/>
        <v>1</v>
      </c>
      <c r="AQ8">
        <f t="shared" ca="1" si="43"/>
        <v>1</v>
      </c>
      <c r="AR8" s="8">
        <f t="shared" ca="1" si="44"/>
        <v>0.15384615384615385</v>
      </c>
      <c r="AS8" s="8">
        <f t="shared" ca="1" si="45"/>
        <v>0.21428571428571427</v>
      </c>
      <c r="AT8" s="8">
        <f t="shared" ca="1" si="46"/>
        <v>0.53846153846153844</v>
      </c>
      <c r="AU8" s="8">
        <f t="shared" ca="1" si="47"/>
        <v>0.75274725274725274</v>
      </c>
      <c r="AV8">
        <f t="shared" ca="1" si="48"/>
        <v>7</v>
      </c>
      <c r="AW8" t="b">
        <f t="shared" ca="1" si="49"/>
        <v>1</v>
      </c>
      <c r="BA8" s="14" t="s">
        <v>2724</v>
      </c>
      <c r="BB8" t="s">
        <v>2551</v>
      </c>
      <c r="BC8" t="s">
        <v>2672</v>
      </c>
      <c r="BD8">
        <f>IF(Players!BC8="NL",INDEX(Standings!G:I,MATCH(INDEX(Teams!G:K,MATCH(Players!BB8,Teams!G:G,0),5),Standings!G:G,0),2)+INDEX(Standings!G:I,MATCH(INDEX(Teams!G:K,MATCH(Players!BB8,Teams!G:G,0),5),Standings!G:G,0),3),INDEX(Standings!A:C,MATCH(INDEX(Teams!A:E,MATCH(Players!BB8,Teams!A:A,0),5),Standings!A:A,0),2)+INDEX(Standings!A:C,MATCH(INDEX(Teams!A:E,MATCH(Players!BB8,Teams!A:A,0),5),Standings!A:A,0),3))</f>
        <v>3</v>
      </c>
      <c r="BE8">
        <f t="shared" ca="1" si="50"/>
        <v>0</v>
      </c>
      <c r="BF8">
        <f t="shared" ca="1" si="51"/>
        <v>0</v>
      </c>
      <c r="BG8">
        <f t="shared" ca="1" si="52"/>
        <v>0</v>
      </c>
      <c r="BH8">
        <f t="shared" ca="1" si="53"/>
        <v>0</v>
      </c>
      <c r="BI8">
        <f t="shared" ca="1" si="54"/>
        <v>0</v>
      </c>
      <c r="BJ8">
        <f t="shared" ca="1" si="55"/>
        <v>0</v>
      </c>
      <c r="BK8">
        <f t="shared" ca="1" si="56"/>
        <v>0</v>
      </c>
      <c r="BL8" s="12">
        <f t="shared" ca="1" si="57"/>
        <v>0</v>
      </c>
      <c r="BM8">
        <f t="shared" ca="1" si="58"/>
        <v>0</v>
      </c>
      <c r="BN8">
        <f t="shared" ca="1" si="59"/>
        <v>0</v>
      </c>
      <c r="BO8">
        <f t="shared" ca="1" si="60"/>
        <v>0</v>
      </c>
      <c r="BP8">
        <f t="shared" ca="1" si="61"/>
        <v>0</v>
      </c>
      <c r="BQ8">
        <f t="shared" ca="1" si="62"/>
        <v>0</v>
      </c>
      <c r="BR8">
        <f t="shared" ca="1" si="63"/>
        <v>0</v>
      </c>
      <c r="BS8">
        <f t="shared" ca="1" si="64"/>
        <v>0</v>
      </c>
      <c r="BT8">
        <f t="shared" ca="1" si="65"/>
        <v>0</v>
      </c>
      <c r="BU8">
        <f t="shared" ca="1" si="66"/>
        <v>0</v>
      </c>
      <c r="BV8">
        <f t="shared" ca="1" si="67"/>
        <v>0</v>
      </c>
      <c r="BW8">
        <f t="shared" ca="1" si="68"/>
        <v>0</v>
      </c>
      <c r="BX8">
        <f t="shared" ca="1" si="69"/>
        <v>0</v>
      </c>
      <c r="BY8" s="8">
        <f t="shared" ca="1" si="70"/>
        <v>0</v>
      </c>
      <c r="BZ8" s="10" t="str">
        <f t="shared" ca="1" si="71"/>
        <v>---</v>
      </c>
      <c r="CA8">
        <f t="shared" ca="1" si="72"/>
        <v>0</v>
      </c>
      <c r="CB8">
        <f t="shared" ca="1" si="73"/>
        <v>0</v>
      </c>
      <c r="CC8">
        <f t="shared" ca="1" si="74"/>
        <v>0</v>
      </c>
      <c r="CD8">
        <f t="shared" ca="1" si="75"/>
        <v>0</v>
      </c>
      <c r="CE8">
        <f t="shared" ca="1" si="76"/>
        <v>0</v>
      </c>
      <c r="CF8" s="12">
        <f t="shared" ca="1" si="77"/>
        <v>0</v>
      </c>
      <c r="CG8">
        <f t="shared" ca="1" si="78"/>
        <v>0</v>
      </c>
      <c r="CH8">
        <f t="shared" ca="1" si="79"/>
        <v>0</v>
      </c>
      <c r="CI8">
        <f t="shared" ca="1" si="80"/>
        <v>0</v>
      </c>
      <c r="CJ8">
        <f t="shared" ca="1" si="81"/>
        <v>0</v>
      </c>
      <c r="CK8">
        <f t="shared" ca="1" si="82"/>
        <v>0</v>
      </c>
      <c r="CL8">
        <f t="shared" ca="1" si="83"/>
        <v>0</v>
      </c>
      <c r="CM8">
        <f t="shared" ca="1" si="84"/>
        <v>0</v>
      </c>
      <c r="CN8">
        <f t="shared" ca="1" si="85"/>
        <v>0</v>
      </c>
      <c r="CO8">
        <f t="shared" ca="1" si="86"/>
        <v>0</v>
      </c>
      <c r="CP8">
        <f t="shared" ca="1" si="87"/>
        <v>0</v>
      </c>
      <c r="CQ8" s="10">
        <f t="shared" ca="1" si="88"/>
        <v>0</v>
      </c>
      <c r="CR8" s="11">
        <f t="shared" ca="1" si="89"/>
        <v>0</v>
      </c>
      <c r="CS8" s="11">
        <f t="shared" ca="1" si="90"/>
        <v>0</v>
      </c>
      <c r="CT8" s="11">
        <f t="shared" ca="1" si="91"/>
        <v>0</v>
      </c>
      <c r="CU8" s="11">
        <f t="shared" ca="1" si="92"/>
        <v>0</v>
      </c>
      <c r="CV8" s="11">
        <f t="shared" ca="1" si="93"/>
        <v>0</v>
      </c>
      <c r="CW8" t="b">
        <f t="shared" ca="1" si="94"/>
        <v>0</v>
      </c>
      <c r="CX8">
        <f>COUNTIF(BA$1:BA8,BA8)-1</f>
        <v>0</v>
      </c>
    </row>
    <row r="9" spans="1:102">
      <c r="A9" t="s">
        <v>2630</v>
      </c>
      <c r="B9" t="s">
        <v>2574</v>
      </c>
      <c r="C9" t="s">
        <v>2674</v>
      </c>
      <c r="D9">
        <f>IF(Players!C9="NL",INDEX(Standings!G:I,MATCH(INDEX(Teams!G:K,MATCH(Players!B9,Teams!G:G,0),5),Standings!G:G,0),2)+INDEX(Standings!G:I,MATCH(INDEX(Teams!G:K,MATCH(Players!B9,Teams!G:G,0),5),Standings!G:G,0),3),INDEX(Standings!A:C,MATCH(INDEX(Teams!A:E,MATCH(Players!B9,Teams!A:A,0),5),Standings!A:A,0),2)+INDEX(Standings!A:C,MATCH(INDEX(Teams!A:E,MATCH(Players!B9,Teams!A:A,0),5),Standings!A:A,0),3))</f>
        <v>3</v>
      </c>
      <c r="E9">
        <f t="shared" ca="1" si="5"/>
        <v>0</v>
      </c>
      <c r="F9">
        <f t="shared" ca="1" si="6"/>
        <v>0</v>
      </c>
      <c r="G9">
        <f t="shared" ca="1" si="7"/>
        <v>0</v>
      </c>
      <c r="H9">
        <f t="shared" ca="1" si="8"/>
        <v>0</v>
      </c>
      <c r="I9">
        <f t="shared" ca="1" si="9"/>
        <v>0</v>
      </c>
      <c r="J9">
        <f t="shared" ca="1" si="10"/>
        <v>0</v>
      </c>
      <c r="K9">
        <f t="shared" ca="1" si="11"/>
        <v>0</v>
      </c>
      <c r="L9">
        <f t="shared" ca="1" si="12"/>
        <v>0</v>
      </c>
      <c r="M9">
        <f t="shared" ca="1" si="13"/>
        <v>0</v>
      </c>
      <c r="N9">
        <f t="shared" ca="1" si="14"/>
        <v>0</v>
      </c>
      <c r="O9">
        <f t="shared" ca="1" si="15"/>
        <v>0</v>
      </c>
      <c r="P9">
        <f t="shared" ca="1" si="16"/>
        <v>0</v>
      </c>
      <c r="Q9">
        <f t="shared" ca="1" si="17"/>
        <v>0</v>
      </c>
      <c r="R9">
        <f t="shared" ca="1" si="18"/>
        <v>0</v>
      </c>
      <c r="S9">
        <f t="shared" ca="1" si="19"/>
        <v>0</v>
      </c>
      <c r="T9">
        <f t="shared" ca="1" si="20"/>
        <v>0</v>
      </c>
      <c r="U9">
        <f t="shared" ca="1" si="21"/>
        <v>0</v>
      </c>
      <c r="V9">
        <f t="shared" ca="1" si="22"/>
        <v>0</v>
      </c>
      <c r="W9">
        <f t="shared" ca="1" si="23"/>
        <v>0</v>
      </c>
      <c r="X9">
        <f t="shared" ca="1" si="24"/>
        <v>0</v>
      </c>
      <c r="Y9">
        <f t="shared" ca="1" si="25"/>
        <v>0</v>
      </c>
      <c r="Z9">
        <f t="shared" ca="1" si="26"/>
        <v>0</v>
      </c>
      <c r="AA9">
        <f t="shared" ca="1" si="27"/>
        <v>0</v>
      </c>
      <c r="AB9">
        <f t="shared" ca="1" si="28"/>
        <v>0</v>
      </c>
      <c r="AC9">
        <f t="shared" ca="1" si="29"/>
        <v>0</v>
      </c>
      <c r="AD9">
        <f t="shared" ca="1" si="30"/>
        <v>0</v>
      </c>
      <c r="AE9">
        <f t="shared" ca="1" si="31"/>
        <v>0</v>
      </c>
      <c r="AF9">
        <f t="shared" ca="1" si="32"/>
        <v>0</v>
      </c>
      <c r="AG9">
        <f t="shared" ca="1" si="33"/>
        <v>0</v>
      </c>
      <c r="AH9">
        <f t="shared" ca="1" si="34"/>
        <v>0</v>
      </c>
      <c r="AI9">
        <f t="shared" ca="1" si="35"/>
        <v>0</v>
      </c>
      <c r="AJ9">
        <f t="shared" ca="1" si="36"/>
        <v>0</v>
      </c>
      <c r="AK9">
        <f t="shared" ca="1" si="37"/>
        <v>0</v>
      </c>
      <c r="AL9">
        <f t="shared" ca="1" si="38"/>
        <v>0</v>
      </c>
      <c r="AM9">
        <f t="shared" ca="1" si="39"/>
        <v>0</v>
      </c>
      <c r="AN9">
        <f t="shared" ca="1" si="40"/>
        <v>0</v>
      </c>
      <c r="AO9">
        <f t="shared" ca="1" si="41"/>
        <v>0</v>
      </c>
      <c r="AP9">
        <f t="shared" ca="1" si="42"/>
        <v>0</v>
      </c>
      <c r="AQ9">
        <f t="shared" ca="1" si="43"/>
        <v>0</v>
      </c>
      <c r="AR9" s="8">
        <f t="shared" ca="1" si="44"/>
        <v>0</v>
      </c>
      <c r="AS9" s="8">
        <f t="shared" ca="1" si="45"/>
        <v>0</v>
      </c>
      <c r="AT9" s="8">
        <f t="shared" ca="1" si="46"/>
        <v>0</v>
      </c>
      <c r="AU9" s="8">
        <f t="shared" ca="1" si="47"/>
        <v>0</v>
      </c>
      <c r="AV9">
        <f t="shared" ca="1" si="48"/>
        <v>0</v>
      </c>
      <c r="AW9" t="b">
        <f t="shared" ca="1" si="49"/>
        <v>0</v>
      </c>
      <c r="BA9" s="14" t="s">
        <v>2744</v>
      </c>
      <c r="BB9" t="s">
        <v>2551</v>
      </c>
      <c r="BC9" t="s">
        <v>2672</v>
      </c>
      <c r="BD9">
        <f>IF(Players!BC9="NL",INDEX(Standings!G:I,MATCH(INDEX(Teams!G:K,MATCH(Players!BB9,Teams!G:G,0),5),Standings!G:G,0),2)+INDEX(Standings!G:I,MATCH(INDEX(Teams!G:K,MATCH(Players!BB9,Teams!G:G,0),5),Standings!G:G,0),3),INDEX(Standings!A:C,MATCH(INDEX(Teams!A:E,MATCH(Players!BB9,Teams!A:A,0),5),Standings!A:A,0),2)+INDEX(Standings!A:C,MATCH(INDEX(Teams!A:E,MATCH(Players!BB9,Teams!A:A,0),5),Standings!A:A,0),3))</f>
        <v>3</v>
      </c>
      <c r="BE9">
        <f t="shared" ca="1" si="50"/>
        <v>0</v>
      </c>
      <c r="BF9">
        <f t="shared" ca="1" si="51"/>
        <v>0</v>
      </c>
      <c r="BG9">
        <f t="shared" ca="1" si="52"/>
        <v>0</v>
      </c>
      <c r="BH9">
        <f t="shared" ca="1" si="53"/>
        <v>0</v>
      </c>
      <c r="BI9">
        <f t="shared" ca="1" si="54"/>
        <v>0</v>
      </c>
      <c r="BJ9">
        <f t="shared" ca="1" si="55"/>
        <v>0</v>
      </c>
      <c r="BK9">
        <f t="shared" ca="1" si="56"/>
        <v>0</v>
      </c>
      <c r="BL9" s="12">
        <f t="shared" ca="1" si="57"/>
        <v>0</v>
      </c>
      <c r="BM9">
        <f t="shared" ca="1" si="58"/>
        <v>0</v>
      </c>
      <c r="BN9">
        <f t="shared" ca="1" si="59"/>
        <v>0</v>
      </c>
      <c r="BO9">
        <f t="shared" ca="1" si="60"/>
        <v>0</v>
      </c>
      <c r="BP9">
        <f t="shared" ca="1" si="61"/>
        <v>0</v>
      </c>
      <c r="BQ9">
        <f t="shared" ca="1" si="62"/>
        <v>0</v>
      </c>
      <c r="BR9">
        <f t="shared" ca="1" si="63"/>
        <v>0</v>
      </c>
      <c r="BS9">
        <f t="shared" ca="1" si="64"/>
        <v>0</v>
      </c>
      <c r="BT9">
        <f t="shared" ca="1" si="65"/>
        <v>0</v>
      </c>
      <c r="BU9">
        <f t="shared" ca="1" si="66"/>
        <v>0</v>
      </c>
      <c r="BV9">
        <f t="shared" ca="1" si="67"/>
        <v>0</v>
      </c>
      <c r="BW9">
        <f t="shared" ca="1" si="68"/>
        <v>0</v>
      </c>
      <c r="BX9">
        <f t="shared" ca="1" si="69"/>
        <v>0</v>
      </c>
      <c r="BY9" s="8">
        <f t="shared" ca="1" si="70"/>
        <v>0</v>
      </c>
      <c r="BZ9" s="10" t="str">
        <f t="shared" ca="1" si="71"/>
        <v>---</v>
      </c>
      <c r="CA9">
        <f t="shared" ca="1" si="72"/>
        <v>0</v>
      </c>
      <c r="CB9">
        <f t="shared" ca="1" si="73"/>
        <v>0</v>
      </c>
      <c r="CC9">
        <f t="shared" ca="1" si="74"/>
        <v>0</v>
      </c>
      <c r="CD9">
        <f t="shared" ca="1" si="75"/>
        <v>0</v>
      </c>
      <c r="CE9">
        <f t="shared" ca="1" si="76"/>
        <v>0</v>
      </c>
      <c r="CF9" s="12">
        <f t="shared" ca="1" si="77"/>
        <v>0</v>
      </c>
      <c r="CG9">
        <f t="shared" ca="1" si="78"/>
        <v>0</v>
      </c>
      <c r="CH9">
        <f t="shared" ca="1" si="79"/>
        <v>0</v>
      </c>
      <c r="CI9">
        <f t="shared" ca="1" si="80"/>
        <v>0</v>
      </c>
      <c r="CJ9">
        <f t="shared" ca="1" si="81"/>
        <v>0</v>
      </c>
      <c r="CK9">
        <f t="shared" ca="1" si="82"/>
        <v>0</v>
      </c>
      <c r="CL9">
        <f t="shared" ca="1" si="83"/>
        <v>0</v>
      </c>
      <c r="CM9">
        <f t="shared" ca="1" si="84"/>
        <v>0</v>
      </c>
      <c r="CN9">
        <f t="shared" ca="1" si="85"/>
        <v>0</v>
      </c>
      <c r="CO9">
        <f t="shared" ca="1" si="86"/>
        <v>0</v>
      </c>
      <c r="CP9">
        <f t="shared" ca="1" si="87"/>
        <v>0</v>
      </c>
      <c r="CQ9" s="10">
        <f t="shared" ca="1" si="88"/>
        <v>0</v>
      </c>
      <c r="CR9" s="11">
        <f t="shared" ca="1" si="89"/>
        <v>0</v>
      </c>
      <c r="CS9" s="11">
        <f t="shared" ca="1" si="90"/>
        <v>0</v>
      </c>
      <c r="CT9" s="11">
        <f t="shared" ca="1" si="91"/>
        <v>0</v>
      </c>
      <c r="CU9" s="11">
        <f t="shared" ca="1" si="92"/>
        <v>0</v>
      </c>
      <c r="CV9" s="11">
        <f t="shared" ca="1" si="93"/>
        <v>0</v>
      </c>
      <c r="CW9" t="b">
        <f t="shared" ca="1" si="94"/>
        <v>0</v>
      </c>
      <c r="CX9">
        <f>COUNTIF(BA$1:BA9,BA9)-1</f>
        <v>0</v>
      </c>
    </row>
    <row r="10" spans="1:102">
      <c r="A10" t="s">
        <v>2631</v>
      </c>
      <c r="B10" t="s">
        <v>2574</v>
      </c>
      <c r="C10" t="s">
        <v>2674</v>
      </c>
      <c r="D10">
        <f>IF(Players!C10="NL",INDEX(Standings!G:I,MATCH(INDEX(Teams!G:K,MATCH(Players!B10,Teams!G:G,0),5),Standings!G:G,0),2)+INDEX(Standings!G:I,MATCH(INDEX(Teams!G:K,MATCH(Players!B10,Teams!G:G,0),5),Standings!G:G,0),3),INDEX(Standings!A:C,MATCH(INDEX(Teams!A:E,MATCH(Players!B10,Teams!A:A,0),5),Standings!A:A,0),2)+INDEX(Standings!A:C,MATCH(INDEX(Teams!A:E,MATCH(Players!B10,Teams!A:A,0),5),Standings!A:A,0),3))</f>
        <v>3</v>
      </c>
      <c r="E10">
        <f t="shared" ca="1" si="5"/>
        <v>2</v>
      </c>
      <c r="F10">
        <f t="shared" ca="1" si="6"/>
        <v>7</v>
      </c>
      <c r="G10">
        <f t="shared" ca="1" si="7"/>
        <v>3</v>
      </c>
      <c r="H10">
        <f t="shared" ca="1" si="8"/>
        <v>2</v>
      </c>
      <c r="I10">
        <f t="shared" ca="1" si="9"/>
        <v>0</v>
      </c>
      <c r="J10">
        <f t="shared" ca="1" si="10"/>
        <v>0</v>
      </c>
      <c r="K10">
        <f t="shared" ca="1" si="11"/>
        <v>1</v>
      </c>
      <c r="L10">
        <f t="shared" ca="1" si="12"/>
        <v>2</v>
      </c>
      <c r="M10">
        <f t="shared" ca="1" si="13"/>
        <v>0</v>
      </c>
      <c r="N10">
        <f t="shared" ca="1" si="14"/>
        <v>0</v>
      </c>
      <c r="O10">
        <f t="shared" ca="1" si="15"/>
        <v>0</v>
      </c>
      <c r="P10">
        <f t="shared" ca="1" si="16"/>
        <v>2</v>
      </c>
      <c r="Q10">
        <f t="shared" ca="1" si="17"/>
        <v>0</v>
      </c>
      <c r="R10">
        <f t="shared" ca="1" si="18"/>
        <v>1</v>
      </c>
      <c r="S10">
        <f t="shared" ca="1" si="19"/>
        <v>0</v>
      </c>
      <c r="T10">
        <f t="shared" ca="1" si="20"/>
        <v>0</v>
      </c>
      <c r="U10">
        <f t="shared" ca="1" si="21"/>
        <v>0</v>
      </c>
      <c r="V10">
        <f t="shared" ca="1" si="22"/>
        <v>2</v>
      </c>
      <c r="W10">
        <f t="shared" ca="1" si="23"/>
        <v>2</v>
      </c>
      <c r="X10">
        <f t="shared" ca="1" si="24"/>
        <v>2</v>
      </c>
      <c r="Y10">
        <f t="shared" ca="1" si="25"/>
        <v>8</v>
      </c>
      <c r="Z10">
        <f t="shared" ca="1" si="26"/>
        <v>7</v>
      </c>
      <c r="AA10">
        <f t="shared" ca="1" si="27"/>
        <v>3</v>
      </c>
      <c r="AB10">
        <f t="shared" ca="1" si="28"/>
        <v>2</v>
      </c>
      <c r="AC10">
        <f t="shared" ca="1" si="29"/>
        <v>0</v>
      </c>
      <c r="AD10">
        <f t="shared" ca="1" si="30"/>
        <v>0</v>
      </c>
      <c r="AE10">
        <f t="shared" ca="1" si="31"/>
        <v>1</v>
      </c>
      <c r="AF10">
        <f t="shared" ca="1" si="32"/>
        <v>2</v>
      </c>
      <c r="AG10">
        <f t="shared" ca="1" si="33"/>
        <v>0</v>
      </c>
      <c r="AH10">
        <f t="shared" ca="1" si="34"/>
        <v>0</v>
      </c>
      <c r="AI10">
        <f t="shared" ca="1" si="35"/>
        <v>0</v>
      </c>
      <c r="AJ10">
        <f t="shared" ca="1" si="36"/>
        <v>2</v>
      </c>
      <c r="AK10">
        <f t="shared" ca="1" si="37"/>
        <v>0</v>
      </c>
      <c r="AL10">
        <f t="shared" ca="1" si="38"/>
        <v>1</v>
      </c>
      <c r="AM10">
        <f t="shared" ca="1" si="39"/>
        <v>0</v>
      </c>
      <c r="AN10">
        <f t="shared" ca="1" si="40"/>
        <v>0</v>
      </c>
      <c r="AO10">
        <f t="shared" ca="1" si="41"/>
        <v>0</v>
      </c>
      <c r="AP10">
        <f t="shared" ca="1" si="42"/>
        <v>2</v>
      </c>
      <c r="AQ10">
        <f t="shared" ca="1" si="43"/>
        <v>2</v>
      </c>
      <c r="AR10" s="8">
        <f t="shared" ca="1" si="44"/>
        <v>0.2857142857142857</v>
      </c>
      <c r="AS10" s="8">
        <f t="shared" ca="1" si="45"/>
        <v>0.375</v>
      </c>
      <c r="AT10" s="8">
        <f t="shared" ca="1" si="46"/>
        <v>0.7142857142857143</v>
      </c>
      <c r="AU10" s="8">
        <f t="shared" ca="1" si="47"/>
        <v>1.0892857142857144</v>
      </c>
      <c r="AV10">
        <f t="shared" ca="1" si="48"/>
        <v>5</v>
      </c>
      <c r="AW10" t="b">
        <f t="shared" ca="1" si="49"/>
        <v>0</v>
      </c>
      <c r="BA10" s="14" t="s">
        <v>2730</v>
      </c>
      <c r="BB10" t="s">
        <v>2551</v>
      </c>
      <c r="BC10" t="s">
        <v>2672</v>
      </c>
      <c r="BD10">
        <f>IF(Players!BC10="NL",INDEX(Standings!G:I,MATCH(INDEX(Teams!G:K,MATCH(Players!BB10,Teams!G:G,0),5),Standings!G:G,0),2)+INDEX(Standings!G:I,MATCH(INDEX(Teams!G:K,MATCH(Players!BB10,Teams!G:G,0),5),Standings!G:G,0),3),INDEX(Standings!A:C,MATCH(INDEX(Teams!A:E,MATCH(Players!BB10,Teams!A:A,0),5),Standings!A:A,0),2)+INDEX(Standings!A:C,MATCH(INDEX(Teams!A:E,MATCH(Players!BB10,Teams!A:A,0),5),Standings!A:A,0),3))</f>
        <v>3</v>
      </c>
      <c r="BE10">
        <f t="shared" ca="1" si="50"/>
        <v>0</v>
      </c>
      <c r="BF10">
        <f t="shared" ca="1" si="51"/>
        <v>0</v>
      </c>
      <c r="BG10">
        <f t="shared" ca="1" si="52"/>
        <v>1</v>
      </c>
      <c r="BH10">
        <f t="shared" ca="1" si="53"/>
        <v>0</v>
      </c>
      <c r="BI10">
        <f t="shared" ca="1" si="54"/>
        <v>0</v>
      </c>
      <c r="BJ10">
        <f t="shared" ca="1" si="55"/>
        <v>0</v>
      </c>
      <c r="BK10">
        <f t="shared" ca="1" si="56"/>
        <v>0</v>
      </c>
      <c r="BL10" s="12">
        <f t="shared" ca="1" si="57"/>
        <v>2</v>
      </c>
      <c r="BM10">
        <f t="shared" ca="1" si="58"/>
        <v>1</v>
      </c>
      <c r="BN10">
        <f t="shared" ca="1" si="59"/>
        <v>0</v>
      </c>
      <c r="BO10">
        <f t="shared" ca="1" si="60"/>
        <v>0</v>
      </c>
      <c r="BP10">
        <f t="shared" ca="1" si="61"/>
        <v>0</v>
      </c>
      <c r="BQ10">
        <f t="shared" ca="1" si="62"/>
        <v>0</v>
      </c>
      <c r="BR10">
        <f t="shared" ca="1" si="63"/>
        <v>0</v>
      </c>
      <c r="BS10">
        <f t="shared" ca="1" si="64"/>
        <v>1</v>
      </c>
      <c r="BT10">
        <f t="shared" ca="1" si="65"/>
        <v>0</v>
      </c>
      <c r="BU10">
        <f t="shared" ca="1" si="66"/>
        <v>0</v>
      </c>
      <c r="BV10">
        <f t="shared" ca="1" si="67"/>
        <v>0</v>
      </c>
      <c r="BW10">
        <f t="shared" ca="1" si="68"/>
        <v>0</v>
      </c>
      <c r="BX10">
        <f t="shared" ca="1" si="69"/>
        <v>0</v>
      </c>
      <c r="BY10" s="8">
        <f t="shared" ca="1" si="70"/>
        <v>0</v>
      </c>
      <c r="BZ10" s="10">
        <f t="shared" ca="1" si="71"/>
        <v>0</v>
      </c>
      <c r="CA10">
        <f t="shared" ca="1" si="72"/>
        <v>1</v>
      </c>
      <c r="CB10">
        <f t="shared" ca="1" si="73"/>
        <v>0</v>
      </c>
      <c r="CC10">
        <f t="shared" ca="1" si="74"/>
        <v>0</v>
      </c>
      <c r="CD10">
        <f t="shared" ca="1" si="75"/>
        <v>0</v>
      </c>
      <c r="CE10">
        <f t="shared" ca="1" si="76"/>
        <v>0</v>
      </c>
      <c r="CF10" s="12">
        <f t="shared" ca="1" si="77"/>
        <v>2</v>
      </c>
      <c r="CG10">
        <f t="shared" ca="1" si="78"/>
        <v>1</v>
      </c>
      <c r="CH10">
        <f t="shared" ca="1" si="79"/>
        <v>0</v>
      </c>
      <c r="CI10">
        <f t="shared" ca="1" si="80"/>
        <v>0</v>
      </c>
      <c r="CJ10">
        <f t="shared" ca="1" si="81"/>
        <v>0</v>
      </c>
      <c r="CK10">
        <f t="shared" ca="1" si="82"/>
        <v>0</v>
      </c>
      <c r="CL10">
        <f t="shared" ca="1" si="83"/>
        <v>0</v>
      </c>
      <c r="CM10">
        <f t="shared" ca="1" si="84"/>
        <v>1</v>
      </c>
      <c r="CN10">
        <f t="shared" ca="1" si="85"/>
        <v>0</v>
      </c>
      <c r="CO10">
        <f t="shared" ca="1" si="86"/>
        <v>0</v>
      </c>
      <c r="CP10">
        <f t="shared" ca="1" si="87"/>
        <v>0</v>
      </c>
      <c r="CQ10" s="10">
        <f t="shared" ca="1" si="88"/>
        <v>0.5</v>
      </c>
      <c r="CR10" s="11">
        <f t="shared" ca="1" si="89"/>
        <v>4.5</v>
      </c>
      <c r="CS10" s="11">
        <f t="shared" ca="1" si="90"/>
        <v>0</v>
      </c>
      <c r="CT10" s="11">
        <f t="shared" ca="1" si="91"/>
        <v>0</v>
      </c>
      <c r="CU10" s="11">
        <f t="shared" ca="1" si="92"/>
        <v>4.5</v>
      </c>
      <c r="CV10" s="11">
        <f t="shared" ca="1" si="93"/>
        <v>0</v>
      </c>
      <c r="CW10" t="b">
        <f t="shared" ca="1" si="94"/>
        <v>0</v>
      </c>
      <c r="CX10">
        <f>COUNTIF(BA$1:BA10,BA10)-1</f>
        <v>0</v>
      </c>
    </row>
    <row r="11" spans="1:102">
      <c r="A11" t="s">
        <v>2632</v>
      </c>
      <c r="B11" t="s">
        <v>2574</v>
      </c>
      <c r="C11" t="s">
        <v>2674</v>
      </c>
      <c r="D11">
        <f>IF(Players!C11="NL",INDEX(Standings!G:I,MATCH(INDEX(Teams!G:K,MATCH(Players!B11,Teams!G:G,0),5),Standings!G:G,0),2)+INDEX(Standings!G:I,MATCH(INDEX(Teams!G:K,MATCH(Players!B11,Teams!G:G,0),5),Standings!G:G,0),3),INDEX(Standings!A:C,MATCH(INDEX(Teams!A:E,MATCH(Players!B11,Teams!A:A,0),5),Standings!A:A,0),2)+INDEX(Standings!A:C,MATCH(INDEX(Teams!A:E,MATCH(Players!B11,Teams!A:A,0),5),Standings!A:A,0),3))</f>
        <v>3</v>
      </c>
      <c r="E11">
        <f t="shared" ca="1" si="5"/>
        <v>3</v>
      </c>
      <c r="F11">
        <f t="shared" ca="1" si="6"/>
        <v>12</v>
      </c>
      <c r="G11">
        <f t="shared" ca="1" si="7"/>
        <v>2</v>
      </c>
      <c r="H11">
        <f t="shared" ca="1" si="8"/>
        <v>4</v>
      </c>
      <c r="I11">
        <f t="shared" ca="1" si="9"/>
        <v>1</v>
      </c>
      <c r="J11">
        <f t="shared" ca="1" si="10"/>
        <v>0</v>
      </c>
      <c r="K11">
        <f t="shared" ca="1" si="11"/>
        <v>0</v>
      </c>
      <c r="L11">
        <f t="shared" ca="1" si="12"/>
        <v>0</v>
      </c>
      <c r="M11">
        <f t="shared" ca="1" si="13"/>
        <v>1</v>
      </c>
      <c r="N11">
        <f t="shared" ca="1" si="14"/>
        <v>0</v>
      </c>
      <c r="O11">
        <f t="shared" ca="1" si="15"/>
        <v>1</v>
      </c>
      <c r="P11">
        <f t="shared" ca="1" si="16"/>
        <v>5</v>
      </c>
      <c r="Q11">
        <f t="shared" ca="1" si="17"/>
        <v>0</v>
      </c>
      <c r="R11">
        <f t="shared" ca="1" si="18"/>
        <v>0</v>
      </c>
      <c r="S11">
        <f t="shared" ca="1" si="19"/>
        <v>0</v>
      </c>
      <c r="T11">
        <f t="shared" ca="1" si="20"/>
        <v>0</v>
      </c>
      <c r="U11">
        <f t="shared" ca="1" si="21"/>
        <v>0</v>
      </c>
      <c r="V11">
        <f t="shared" ca="1" si="22"/>
        <v>0</v>
      </c>
      <c r="W11">
        <f t="shared" ca="1" si="23"/>
        <v>2</v>
      </c>
      <c r="X11">
        <f t="shared" ca="1" si="24"/>
        <v>3</v>
      </c>
      <c r="Y11">
        <f t="shared" ca="1" si="25"/>
        <v>13</v>
      </c>
      <c r="Z11">
        <f t="shared" ca="1" si="26"/>
        <v>12</v>
      </c>
      <c r="AA11">
        <f t="shared" ca="1" si="27"/>
        <v>2</v>
      </c>
      <c r="AB11">
        <f t="shared" ca="1" si="28"/>
        <v>4</v>
      </c>
      <c r="AC11">
        <f t="shared" ca="1" si="29"/>
        <v>1</v>
      </c>
      <c r="AD11">
        <f t="shared" ca="1" si="30"/>
        <v>0</v>
      </c>
      <c r="AE11">
        <f t="shared" ca="1" si="31"/>
        <v>0</v>
      </c>
      <c r="AF11">
        <f t="shared" ca="1" si="32"/>
        <v>0</v>
      </c>
      <c r="AG11">
        <f t="shared" ca="1" si="33"/>
        <v>1</v>
      </c>
      <c r="AH11">
        <f t="shared" ca="1" si="34"/>
        <v>0</v>
      </c>
      <c r="AI11">
        <f t="shared" ca="1" si="35"/>
        <v>1</v>
      </c>
      <c r="AJ11">
        <f t="shared" ca="1" si="36"/>
        <v>5</v>
      </c>
      <c r="AK11">
        <f t="shared" ca="1" si="37"/>
        <v>0</v>
      </c>
      <c r="AL11">
        <f t="shared" ca="1" si="38"/>
        <v>0</v>
      </c>
      <c r="AM11">
        <f t="shared" ca="1" si="39"/>
        <v>0</v>
      </c>
      <c r="AN11">
        <f t="shared" ca="1" si="40"/>
        <v>0</v>
      </c>
      <c r="AO11">
        <f t="shared" ca="1" si="41"/>
        <v>0</v>
      </c>
      <c r="AP11">
        <f t="shared" ca="1" si="42"/>
        <v>0</v>
      </c>
      <c r="AQ11">
        <f t="shared" ca="1" si="43"/>
        <v>2</v>
      </c>
      <c r="AR11" s="8">
        <f t="shared" ca="1" si="44"/>
        <v>0.33333333333333331</v>
      </c>
      <c r="AS11" s="8">
        <f t="shared" ca="1" si="45"/>
        <v>0.38461538461538464</v>
      </c>
      <c r="AT11" s="8">
        <f t="shared" ca="1" si="46"/>
        <v>0.41666666666666669</v>
      </c>
      <c r="AU11" s="8">
        <f t="shared" ca="1" si="47"/>
        <v>0.80128205128205132</v>
      </c>
      <c r="AV11">
        <f t="shared" ca="1" si="48"/>
        <v>5</v>
      </c>
      <c r="AW11" t="b">
        <f t="shared" ca="1" si="49"/>
        <v>1</v>
      </c>
      <c r="BA11" s="14" t="s">
        <v>2736</v>
      </c>
      <c r="BB11" t="s">
        <v>2551</v>
      </c>
      <c r="BC11" t="s">
        <v>2672</v>
      </c>
      <c r="BD11">
        <f>IF(Players!BC11="NL",INDEX(Standings!G:I,MATCH(INDEX(Teams!G:K,MATCH(Players!BB11,Teams!G:G,0),5),Standings!G:G,0),2)+INDEX(Standings!G:I,MATCH(INDEX(Teams!G:K,MATCH(Players!BB11,Teams!G:G,0),5),Standings!G:G,0),3),INDEX(Standings!A:C,MATCH(INDEX(Teams!A:E,MATCH(Players!BB11,Teams!A:A,0),5),Standings!A:A,0),2)+INDEX(Standings!A:C,MATCH(INDEX(Teams!A:E,MATCH(Players!BB11,Teams!A:A,0),5),Standings!A:A,0),3))</f>
        <v>3</v>
      </c>
      <c r="BE11">
        <f t="shared" ca="1" si="50"/>
        <v>0</v>
      </c>
      <c r="BF11">
        <f t="shared" ca="1" si="51"/>
        <v>0</v>
      </c>
      <c r="BG11">
        <f t="shared" ca="1" si="52"/>
        <v>1</v>
      </c>
      <c r="BH11">
        <f t="shared" ca="1" si="53"/>
        <v>0</v>
      </c>
      <c r="BI11">
        <f t="shared" ca="1" si="54"/>
        <v>0</v>
      </c>
      <c r="BJ11">
        <f t="shared" ca="1" si="55"/>
        <v>0</v>
      </c>
      <c r="BK11">
        <f t="shared" ca="1" si="56"/>
        <v>0</v>
      </c>
      <c r="BL11" s="12">
        <f t="shared" ca="1" si="57"/>
        <v>0.33333333333333331</v>
      </c>
      <c r="BM11">
        <f t="shared" ca="1" si="58"/>
        <v>1</v>
      </c>
      <c r="BN11">
        <f t="shared" ca="1" si="59"/>
        <v>0</v>
      </c>
      <c r="BO11">
        <f t="shared" ca="1" si="60"/>
        <v>0</v>
      </c>
      <c r="BP11">
        <f t="shared" ca="1" si="61"/>
        <v>0</v>
      </c>
      <c r="BQ11">
        <f t="shared" ca="1" si="62"/>
        <v>0</v>
      </c>
      <c r="BR11">
        <f t="shared" ca="1" si="63"/>
        <v>0</v>
      </c>
      <c r="BS11">
        <f t="shared" ca="1" si="64"/>
        <v>0</v>
      </c>
      <c r="BT11">
        <f t="shared" ca="1" si="65"/>
        <v>0</v>
      </c>
      <c r="BU11">
        <f t="shared" ca="1" si="66"/>
        <v>0</v>
      </c>
      <c r="BV11">
        <f t="shared" ca="1" si="67"/>
        <v>0</v>
      </c>
      <c r="BW11">
        <f t="shared" ca="1" si="68"/>
        <v>0</v>
      </c>
      <c r="BX11">
        <f t="shared" ca="1" si="69"/>
        <v>0</v>
      </c>
      <c r="BY11" s="8">
        <f t="shared" ca="1" si="70"/>
        <v>0</v>
      </c>
      <c r="BZ11" s="10">
        <f t="shared" ca="1" si="71"/>
        <v>0</v>
      </c>
      <c r="CA11">
        <f t="shared" ca="1" si="72"/>
        <v>1</v>
      </c>
      <c r="CB11">
        <f t="shared" ca="1" si="73"/>
        <v>0</v>
      </c>
      <c r="CC11">
        <f t="shared" ca="1" si="74"/>
        <v>0</v>
      </c>
      <c r="CD11">
        <f t="shared" ca="1" si="75"/>
        <v>0</v>
      </c>
      <c r="CE11">
        <f t="shared" ca="1" si="76"/>
        <v>0</v>
      </c>
      <c r="CF11" s="12">
        <f t="shared" ca="1" si="77"/>
        <v>0.33333333333333331</v>
      </c>
      <c r="CG11">
        <f t="shared" ca="1" si="78"/>
        <v>1</v>
      </c>
      <c r="CH11">
        <f t="shared" ca="1" si="79"/>
        <v>0</v>
      </c>
      <c r="CI11">
        <f t="shared" ca="1" si="80"/>
        <v>0</v>
      </c>
      <c r="CJ11">
        <f t="shared" ca="1" si="81"/>
        <v>0</v>
      </c>
      <c r="CK11">
        <f t="shared" ca="1" si="82"/>
        <v>0</v>
      </c>
      <c r="CL11">
        <f t="shared" ca="1" si="83"/>
        <v>0</v>
      </c>
      <c r="CM11">
        <f t="shared" ca="1" si="84"/>
        <v>0</v>
      </c>
      <c r="CN11">
        <f t="shared" ca="1" si="85"/>
        <v>0</v>
      </c>
      <c r="CO11">
        <f t="shared" ca="1" si="86"/>
        <v>0</v>
      </c>
      <c r="CP11">
        <f t="shared" ca="1" si="87"/>
        <v>0</v>
      </c>
      <c r="CQ11" s="10">
        <f t="shared" ca="1" si="88"/>
        <v>3</v>
      </c>
      <c r="CR11" s="11">
        <f t="shared" ca="1" si="89"/>
        <v>27</v>
      </c>
      <c r="CS11" s="11">
        <f t="shared" ca="1" si="90"/>
        <v>0</v>
      </c>
      <c r="CT11" s="11">
        <f t="shared" ca="1" si="91"/>
        <v>0</v>
      </c>
      <c r="CU11" s="11">
        <f t="shared" ca="1" si="92"/>
        <v>0</v>
      </c>
      <c r="CV11" s="11">
        <f t="shared" ca="1" si="93"/>
        <v>0</v>
      </c>
      <c r="CW11" t="b">
        <f t="shared" ca="1" si="94"/>
        <v>0</v>
      </c>
      <c r="CX11">
        <f>COUNTIF(BA$1:BA11,BA11)-1</f>
        <v>0</v>
      </c>
    </row>
    <row r="12" spans="1:102">
      <c r="A12" t="s">
        <v>2633</v>
      </c>
      <c r="B12" t="s">
        <v>2574</v>
      </c>
      <c r="C12" t="s">
        <v>2674</v>
      </c>
      <c r="D12">
        <f>IF(Players!C12="NL",INDEX(Standings!G:I,MATCH(INDEX(Teams!G:K,MATCH(Players!B12,Teams!G:G,0),5),Standings!G:G,0),2)+INDEX(Standings!G:I,MATCH(INDEX(Teams!G:K,MATCH(Players!B12,Teams!G:G,0),5),Standings!G:G,0),3),INDEX(Standings!A:C,MATCH(INDEX(Teams!A:E,MATCH(Players!B12,Teams!A:A,0),5),Standings!A:A,0),2)+INDEX(Standings!A:C,MATCH(INDEX(Teams!A:E,MATCH(Players!B12,Teams!A:A,0),5),Standings!A:A,0),3))</f>
        <v>3</v>
      </c>
      <c r="E12">
        <f t="shared" ca="1" si="5"/>
        <v>0</v>
      </c>
      <c r="F12">
        <f t="shared" ca="1" si="6"/>
        <v>0</v>
      </c>
      <c r="G12">
        <f t="shared" ca="1" si="7"/>
        <v>0</v>
      </c>
      <c r="H12">
        <f t="shared" ca="1" si="8"/>
        <v>0</v>
      </c>
      <c r="I12">
        <f t="shared" ca="1" si="9"/>
        <v>0</v>
      </c>
      <c r="J12">
        <f t="shared" ca="1" si="10"/>
        <v>0</v>
      </c>
      <c r="K12">
        <f t="shared" ca="1" si="11"/>
        <v>0</v>
      </c>
      <c r="L12">
        <f t="shared" ca="1" si="12"/>
        <v>0</v>
      </c>
      <c r="M12">
        <f t="shared" ca="1" si="13"/>
        <v>0</v>
      </c>
      <c r="N12">
        <f t="shared" ca="1" si="14"/>
        <v>0</v>
      </c>
      <c r="O12">
        <f t="shared" ca="1" si="15"/>
        <v>0</v>
      </c>
      <c r="P12">
        <f t="shared" ca="1" si="16"/>
        <v>0</v>
      </c>
      <c r="Q12">
        <f t="shared" ca="1" si="17"/>
        <v>0</v>
      </c>
      <c r="R12">
        <f t="shared" ca="1" si="18"/>
        <v>0</v>
      </c>
      <c r="S12">
        <f t="shared" ca="1" si="19"/>
        <v>0</v>
      </c>
      <c r="T12">
        <f t="shared" ca="1" si="20"/>
        <v>0</v>
      </c>
      <c r="U12">
        <f t="shared" ca="1" si="21"/>
        <v>0</v>
      </c>
      <c r="V12">
        <f t="shared" ca="1" si="22"/>
        <v>0</v>
      </c>
      <c r="W12">
        <f t="shared" ca="1" si="23"/>
        <v>0</v>
      </c>
      <c r="X12">
        <f t="shared" ca="1" si="24"/>
        <v>0</v>
      </c>
      <c r="Y12">
        <f t="shared" ca="1" si="25"/>
        <v>0</v>
      </c>
      <c r="Z12">
        <f t="shared" ca="1" si="26"/>
        <v>0</v>
      </c>
      <c r="AA12">
        <f t="shared" ca="1" si="27"/>
        <v>0</v>
      </c>
      <c r="AB12">
        <f t="shared" ca="1" si="28"/>
        <v>0</v>
      </c>
      <c r="AC12">
        <f t="shared" ca="1" si="29"/>
        <v>0</v>
      </c>
      <c r="AD12">
        <f t="shared" ca="1" si="30"/>
        <v>0</v>
      </c>
      <c r="AE12">
        <f t="shared" ca="1" si="31"/>
        <v>0</v>
      </c>
      <c r="AF12">
        <f t="shared" ca="1" si="32"/>
        <v>0</v>
      </c>
      <c r="AG12">
        <f t="shared" ca="1" si="33"/>
        <v>0</v>
      </c>
      <c r="AH12">
        <f t="shared" ca="1" si="34"/>
        <v>0</v>
      </c>
      <c r="AI12">
        <f t="shared" ca="1" si="35"/>
        <v>0</v>
      </c>
      <c r="AJ12">
        <f t="shared" ca="1" si="36"/>
        <v>0</v>
      </c>
      <c r="AK12">
        <f t="shared" ca="1" si="37"/>
        <v>0</v>
      </c>
      <c r="AL12">
        <f t="shared" ca="1" si="38"/>
        <v>0</v>
      </c>
      <c r="AM12">
        <f t="shared" ca="1" si="39"/>
        <v>0</v>
      </c>
      <c r="AN12">
        <f t="shared" ca="1" si="40"/>
        <v>0</v>
      </c>
      <c r="AO12">
        <f t="shared" ca="1" si="41"/>
        <v>0</v>
      </c>
      <c r="AP12">
        <f t="shared" ca="1" si="42"/>
        <v>0</v>
      </c>
      <c r="AQ12">
        <f t="shared" ca="1" si="43"/>
        <v>0</v>
      </c>
      <c r="AR12" s="8">
        <f t="shared" ca="1" si="44"/>
        <v>0</v>
      </c>
      <c r="AS12" s="8">
        <f t="shared" ca="1" si="45"/>
        <v>0</v>
      </c>
      <c r="AT12" s="8">
        <f t="shared" ca="1" si="46"/>
        <v>0</v>
      </c>
      <c r="AU12" s="8">
        <f t="shared" ca="1" si="47"/>
        <v>0</v>
      </c>
      <c r="AV12">
        <f t="shared" ca="1" si="48"/>
        <v>0</v>
      </c>
      <c r="AW12" t="b">
        <f t="shared" ca="1" si="49"/>
        <v>0</v>
      </c>
      <c r="BA12" s="14" t="s">
        <v>2733</v>
      </c>
      <c r="BB12" t="s">
        <v>2551</v>
      </c>
      <c r="BC12" t="s">
        <v>2672</v>
      </c>
      <c r="BD12">
        <f>IF(Players!BC12="NL",INDEX(Standings!G:I,MATCH(INDEX(Teams!G:K,MATCH(Players!BB12,Teams!G:G,0),5),Standings!G:G,0),2)+INDEX(Standings!G:I,MATCH(INDEX(Teams!G:K,MATCH(Players!BB12,Teams!G:G,0),5),Standings!G:G,0),3),INDEX(Standings!A:C,MATCH(INDEX(Teams!A:E,MATCH(Players!BB12,Teams!A:A,0),5),Standings!A:A,0),2)+INDEX(Standings!A:C,MATCH(INDEX(Teams!A:E,MATCH(Players!BB12,Teams!A:A,0),5),Standings!A:A,0),3))</f>
        <v>3</v>
      </c>
      <c r="BE12">
        <f t="shared" ca="1" si="50"/>
        <v>0</v>
      </c>
      <c r="BF12">
        <f t="shared" ca="1" si="51"/>
        <v>0</v>
      </c>
      <c r="BG12">
        <f t="shared" ca="1" si="52"/>
        <v>0</v>
      </c>
      <c r="BH12">
        <f t="shared" ca="1" si="53"/>
        <v>0</v>
      </c>
      <c r="BI12">
        <f t="shared" ca="1" si="54"/>
        <v>0</v>
      </c>
      <c r="BJ12">
        <f t="shared" ca="1" si="55"/>
        <v>0</v>
      </c>
      <c r="BK12">
        <f t="shared" ca="1" si="56"/>
        <v>0</v>
      </c>
      <c r="BL12" s="12">
        <f t="shared" ca="1" si="57"/>
        <v>0</v>
      </c>
      <c r="BM12">
        <f t="shared" ca="1" si="58"/>
        <v>0</v>
      </c>
      <c r="BN12">
        <f t="shared" ca="1" si="59"/>
        <v>0</v>
      </c>
      <c r="BO12">
        <f t="shared" ca="1" si="60"/>
        <v>0</v>
      </c>
      <c r="BP12">
        <f t="shared" ca="1" si="61"/>
        <v>0</v>
      </c>
      <c r="BQ12">
        <f t="shared" ca="1" si="62"/>
        <v>0</v>
      </c>
      <c r="BR12">
        <f t="shared" ca="1" si="63"/>
        <v>0</v>
      </c>
      <c r="BS12">
        <f t="shared" ca="1" si="64"/>
        <v>0</v>
      </c>
      <c r="BT12">
        <f t="shared" ca="1" si="65"/>
        <v>0</v>
      </c>
      <c r="BU12">
        <f t="shared" ca="1" si="66"/>
        <v>0</v>
      </c>
      <c r="BV12">
        <f t="shared" ca="1" si="67"/>
        <v>0</v>
      </c>
      <c r="BW12">
        <f t="shared" ca="1" si="68"/>
        <v>0</v>
      </c>
      <c r="BX12">
        <f t="shared" ca="1" si="69"/>
        <v>0</v>
      </c>
      <c r="BY12" s="8">
        <f t="shared" ca="1" si="70"/>
        <v>0</v>
      </c>
      <c r="BZ12" s="10" t="str">
        <f t="shared" ca="1" si="71"/>
        <v>---</v>
      </c>
      <c r="CA12">
        <f t="shared" ca="1" si="72"/>
        <v>0</v>
      </c>
      <c r="CB12">
        <f t="shared" ca="1" si="73"/>
        <v>0</v>
      </c>
      <c r="CC12">
        <f t="shared" ca="1" si="74"/>
        <v>0</v>
      </c>
      <c r="CD12">
        <f t="shared" ca="1" si="75"/>
        <v>0</v>
      </c>
      <c r="CE12">
        <f t="shared" ca="1" si="76"/>
        <v>0</v>
      </c>
      <c r="CF12" s="12">
        <f t="shared" ca="1" si="77"/>
        <v>0</v>
      </c>
      <c r="CG12">
        <f t="shared" ca="1" si="78"/>
        <v>0</v>
      </c>
      <c r="CH12">
        <f t="shared" ca="1" si="79"/>
        <v>0</v>
      </c>
      <c r="CI12">
        <f t="shared" ca="1" si="80"/>
        <v>0</v>
      </c>
      <c r="CJ12">
        <f t="shared" ca="1" si="81"/>
        <v>0</v>
      </c>
      <c r="CK12">
        <f t="shared" ca="1" si="82"/>
        <v>0</v>
      </c>
      <c r="CL12">
        <f t="shared" ca="1" si="83"/>
        <v>0</v>
      </c>
      <c r="CM12">
        <f t="shared" ca="1" si="84"/>
        <v>0</v>
      </c>
      <c r="CN12">
        <f t="shared" ca="1" si="85"/>
        <v>0</v>
      </c>
      <c r="CO12">
        <f t="shared" ca="1" si="86"/>
        <v>0</v>
      </c>
      <c r="CP12">
        <f t="shared" ca="1" si="87"/>
        <v>0</v>
      </c>
      <c r="CQ12" s="10">
        <f t="shared" ca="1" si="88"/>
        <v>0</v>
      </c>
      <c r="CR12" s="11">
        <f t="shared" ca="1" si="89"/>
        <v>0</v>
      </c>
      <c r="CS12" s="11">
        <f t="shared" ca="1" si="90"/>
        <v>0</v>
      </c>
      <c r="CT12" s="11">
        <f t="shared" ca="1" si="91"/>
        <v>0</v>
      </c>
      <c r="CU12" s="11">
        <f t="shared" ca="1" si="92"/>
        <v>0</v>
      </c>
      <c r="CV12" s="11">
        <f t="shared" ca="1" si="93"/>
        <v>0</v>
      </c>
      <c r="CW12" t="b">
        <f t="shared" ca="1" si="94"/>
        <v>0</v>
      </c>
      <c r="CX12">
        <f>COUNTIF(BA$1:BA12,BA12)-1</f>
        <v>0</v>
      </c>
    </row>
    <row r="13" spans="1:102">
      <c r="A13" t="s">
        <v>2634</v>
      </c>
      <c r="B13" t="s">
        <v>2574</v>
      </c>
      <c r="C13" t="s">
        <v>2674</v>
      </c>
      <c r="D13">
        <f>IF(Players!C13="NL",INDEX(Standings!G:I,MATCH(INDEX(Teams!G:K,MATCH(Players!B13,Teams!G:G,0),5),Standings!G:G,0),2)+INDEX(Standings!G:I,MATCH(INDEX(Teams!G:K,MATCH(Players!B13,Teams!G:G,0),5),Standings!G:G,0),3),INDEX(Standings!A:C,MATCH(INDEX(Teams!A:E,MATCH(Players!B13,Teams!A:A,0),5),Standings!A:A,0),2)+INDEX(Standings!A:C,MATCH(INDEX(Teams!A:E,MATCH(Players!B13,Teams!A:A,0),5),Standings!A:A,0),3))</f>
        <v>3</v>
      </c>
      <c r="E13">
        <f t="shared" ca="1" si="5"/>
        <v>1</v>
      </c>
      <c r="F13">
        <f t="shared" ca="1" si="6"/>
        <v>3</v>
      </c>
      <c r="G13">
        <f t="shared" ca="1" si="7"/>
        <v>0</v>
      </c>
      <c r="H13">
        <f t="shared" ca="1" si="8"/>
        <v>0</v>
      </c>
      <c r="I13">
        <f t="shared" ca="1" si="9"/>
        <v>0</v>
      </c>
      <c r="J13">
        <f t="shared" ca="1" si="10"/>
        <v>0</v>
      </c>
      <c r="K13">
        <f t="shared" ca="1" si="11"/>
        <v>0</v>
      </c>
      <c r="L13">
        <f t="shared" ca="1" si="12"/>
        <v>0</v>
      </c>
      <c r="M13">
        <f t="shared" ca="1" si="13"/>
        <v>0</v>
      </c>
      <c r="N13">
        <f t="shared" ca="1" si="14"/>
        <v>0</v>
      </c>
      <c r="O13">
        <f t="shared" ca="1" si="15"/>
        <v>0</v>
      </c>
      <c r="P13">
        <f t="shared" ca="1" si="16"/>
        <v>0</v>
      </c>
      <c r="Q13">
        <f t="shared" ca="1" si="17"/>
        <v>0</v>
      </c>
      <c r="R13">
        <f t="shared" ca="1" si="18"/>
        <v>0</v>
      </c>
      <c r="S13">
        <f t="shared" ca="1" si="19"/>
        <v>0</v>
      </c>
      <c r="T13">
        <f t="shared" ca="1" si="20"/>
        <v>0</v>
      </c>
      <c r="U13">
        <f t="shared" ca="1" si="21"/>
        <v>0</v>
      </c>
      <c r="V13">
        <f t="shared" ca="1" si="22"/>
        <v>0</v>
      </c>
      <c r="W13">
        <f t="shared" ca="1" si="23"/>
        <v>0</v>
      </c>
      <c r="X13">
        <f t="shared" ca="1" si="24"/>
        <v>1</v>
      </c>
      <c r="Y13">
        <f t="shared" ca="1" si="25"/>
        <v>3</v>
      </c>
      <c r="Z13">
        <f t="shared" ca="1" si="26"/>
        <v>3</v>
      </c>
      <c r="AA13">
        <f t="shared" ca="1" si="27"/>
        <v>0</v>
      </c>
      <c r="AB13">
        <f t="shared" ca="1" si="28"/>
        <v>0</v>
      </c>
      <c r="AC13">
        <f t="shared" ca="1" si="29"/>
        <v>0</v>
      </c>
      <c r="AD13">
        <f t="shared" ca="1" si="30"/>
        <v>0</v>
      </c>
      <c r="AE13">
        <f t="shared" ca="1" si="31"/>
        <v>0</v>
      </c>
      <c r="AF13">
        <f t="shared" ca="1" si="32"/>
        <v>0</v>
      </c>
      <c r="AG13">
        <f t="shared" ca="1" si="33"/>
        <v>0</v>
      </c>
      <c r="AH13">
        <f t="shared" ca="1" si="34"/>
        <v>0</v>
      </c>
      <c r="AI13">
        <f t="shared" ca="1" si="35"/>
        <v>0</v>
      </c>
      <c r="AJ13">
        <f t="shared" ca="1" si="36"/>
        <v>0</v>
      </c>
      <c r="AK13">
        <f t="shared" ca="1" si="37"/>
        <v>0</v>
      </c>
      <c r="AL13">
        <f t="shared" ca="1" si="38"/>
        <v>0</v>
      </c>
      <c r="AM13">
        <f t="shared" ca="1" si="39"/>
        <v>0</v>
      </c>
      <c r="AN13">
        <f t="shared" ca="1" si="40"/>
        <v>0</v>
      </c>
      <c r="AO13">
        <f t="shared" ca="1" si="41"/>
        <v>0</v>
      </c>
      <c r="AP13">
        <f t="shared" ca="1" si="42"/>
        <v>0</v>
      </c>
      <c r="AQ13">
        <f t="shared" ca="1" si="43"/>
        <v>0</v>
      </c>
      <c r="AR13" s="8">
        <f t="shared" ca="1" si="44"/>
        <v>0</v>
      </c>
      <c r="AS13" s="8">
        <f t="shared" ca="1" si="45"/>
        <v>0</v>
      </c>
      <c r="AT13" s="8">
        <f t="shared" ca="1" si="46"/>
        <v>0</v>
      </c>
      <c r="AU13" s="8">
        <f t="shared" ca="1" si="47"/>
        <v>0</v>
      </c>
      <c r="AV13">
        <f t="shared" ca="1" si="48"/>
        <v>0</v>
      </c>
      <c r="AW13" t="b">
        <f t="shared" ca="1" si="49"/>
        <v>0</v>
      </c>
      <c r="BA13" s="14" t="s">
        <v>2725</v>
      </c>
      <c r="BB13" t="s">
        <v>2551</v>
      </c>
      <c r="BC13" t="s">
        <v>2672</v>
      </c>
      <c r="BD13">
        <f>IF(Players!BC13="NL",INDEX(Standings!G:I,MATCH(INDEX(Teams!G:K,MATCH(Players!BB13,Teams!G:G,0),5),Standings!G:G,0),2)+INDEX(Standings!G:I,MATCH(INDEX(Teams!G:K,MATCH(Players!BB13,Teams!G:G,0),5),Standings!G:G,0),3),INDEX(Standings!A:C,MATCH(INDEX(Teams!A:E,MATCH(Players!BB13,Teams!A:A,0),5),Standings!A:A,0),2)+INDEX(Standings!A:C,MATCH(INDEX(Teams!A:E,MATCH(Players!BB13,Teams!A:A,0),5),Standings!A:A,0),3))</f>
        <v>3</v>
      </c>
      <c r="BE13">
        <f t="shared" ca="1" si="50"/>
        <v>0</v>
      </c>
      <c r="BF13">
        <f t="shared" ca="1" si="51"/>
        <v>0</v>
      </c>
      <c r="BG13">
        <f t="shared" ca="1" si="52"/>
        <v>0</v>
      </c>
      <c r="BH13">
        <f t="shared" ca="1" si="53"/>
        <v>0</v>
      </c>
      <c r="BI13">
        <f t="shared" ca="1" si="54"/>
        <v>0</v>
      </c>
      <c r="BJ13">
        <f t="shared" ca="1" si="55"/>
        <v>0</v>
      </c>
      <c r="BK13">
        <f t="shared" ca="1" si="56"/>
        <v>0</v>
      </c>
      <c r="BL13" s="12">
        <f t="shared" ca="1" si="57"/>
        <v>0</v>
      </c>
      <c r="BM13">
        <f t="shared" ca="1" si="58"/>
        <v>0</v>
      </c>
      <c r="BN13">
        <f t="shared" ca="1" si="59"/>
        <v>0</v>
      </c>
      <c r="BO13">
        <f t="shared" ca="1" si="60"/>
        <v>0</v>
      </c>
      <c r="BP13">
        <f t="shared" ca="1" si="61"/>
        <v>0</v>
      </c>
      <c r="BQ13">
        <f t="shared" ca="1" si="62"/>
        <v>0</v>
      </c>
      <c r="BR13">
        <f t="shared" ca="1" si="63"/>
        <v>0</v>
      </c>
      <c r="BS13">
        <f t="shared" ca="1" si="64"/>
        <v>0</v>
      </c>
      <c r="BT13">
        <f t="shared" ca="1" si="65"/>
        <v>0</v>
      </c>
      <c r="BU13">
        <f t="shared" ca="1" si="66"/>
        <v>0</v>
      </c>
      <c r="BV13">
        <f t="shared" ca="1" si="67"/>
        <v>0</v>
      </c>
      <c r="BW13">
        <f t="shared" ca="1" si="68"/>
        <v>0</v>
      </c>
      <c r="BX13">
        <f t="shared" ca="1" si="69"/>
        <v>0</v>
      </c>
      <c r="BY13" s="8">
        <f t="shared" ca="1" si="70"/>
        <v>0</v>
      </c>
      <c r="BZ13" s="10" t="str">
        <f t="shared" ca="1" si="71"/>
        <v>---</v>
      </c>
      <c r="CA13">
        <f t="shared" ca="1" si="72"/>
        <v>0</v>
      </c>
      <c r="CB13">
        <f t="shared" ca="1" si="73"/>
        <v>0</v>
      </c>
      <c r="CC13">
        <f t="shared" ca="1" si="74"/>
        <v>0</v>
      </c>
      <c r="CD13">
        <f t="shared" ca="1" si="75"/>
        <v>0</v>
      </c>
      <c r="CE13">
        <f t="shared" ca="1" si="76"/>
        <v>0</v>
      </c>
      <c r="CF13" s="12">
        <f t="shared" ca="1" si="77"/>
        <v>0</v>
      </c>
      <c r="CG13">
        <f t="shared" ca="1" si="78"/>
        <v>0</v>
      </c>
      <c r="CH13">
        <f t="shared" ca="1" si="79"/>
        <v>0</v>
      </c>
      <c r="CI13">
        <f t="shared" ca="1" si="80"/>
        <v>0</v>
      </c>
      <c r="CJ13">
        <f t="shared" ca="1" si="81"/>
        <v>0</v>
      </c>
      <c r="CK13">
        <f t="shared" ca="1" si="82"/>
        <v>0</v>
      </c>
      <c r="CL13">
        <f t="shared" ca="1" si="83"/>
        <v>0</v>
      </c>
      <c r="CM13">
        <f t="shared" ca="1" si="84"/>
        <v>0</v>
      </c>
      <c r="CN13">
        <f t="shared" ca="1" si="85"/>
        <v>0</v>
      </c>
      <c r="CO13">
        <f t="shared" ca="1" si="86"/>
        <v>0</v>
      </c>
      <c r="CP13">
        <f t="shared" ca="1" si="87"/>
        <v>0</v>
      </c>
      <c r="CQ13" s="10">
        <f t="shared" ca="1" si="88"/>
        <v>0</v>
      </c>
      <c r="CR13" s="11">
        <f t="shared" ca="1" si="89"/>
        <v>0</v>
      </c>
      <c r="CS13" s="11">
        <f t="shared" ca="1" si="90"/>
        <v>0</v>
      </c>
      <c r="CT13" s="11">
        <f t="shared" ca="1" si="91"/>
        <v>0</v>
      </c>
      <c r="CU13" s="11">
        <f t="shared" ca="1" si="92"/>
        <v>0</v>
      </c>
      <c r="CV13" s="11">
        <f t="shared" ca="1" si="93"/>
        <v>0</v>
      </c>
      <c r="CW13" t="b">
        <f t="shared" ca="1" si="94"/>
        <v>0</v>
      </c>
      <c r="CX13">
        <f>COUNTIF(BA$1:BA13,BA13)-1</f>
        <v>0</v>
      </c>
    </row>
    <row r="14" spans="1:102">
      <c r="A14" t="s">
        <v>2635</v>
      </c>
      <c r="B14" t="s">
        <v>2574</v>
      </c>
      <c r="C14" t="s">
        <v>2674</v>
      </c>
      <c r="D14">
        <f>IF(Players!C14="NL",INDEX(Standings!G:I,MATCH(INDEX(Teams!G:K,MATCH(Players!B14,Teams!G:G,0),5),Standings!G:G,0),2)+INDEX(Standings!G:I,MATCH(INDEX(Teams!G:K,MATCH(Players!B14,Teams!G:G,0),5),Standings!G:G,0),3),INDEX(Standings!A:C,MATCH(INDEX(Teams!A:E,MATCH(Players!B14,Teams!A:A,0),5),Standings!A:A,0),2)+INDEX(Standings!A:C,MATCH(INDEX(Teams!A:E,MATCH(Players!B14,Teams!A:A,0),5),Standings!A:A,0),3))</f>
        <v>3</v>
      </c>
      <c r="E14">
        <f t="shared" ca="1" si="5"/>
        <v>3</v>
      </c>
      <c r="F14">
        <f t="shared" ca="1" si="6"/>
        <v>11</v>
      </c>
      <c r="G14">
        <f t="shared" ca="1" si="7"/>
        <v>0</v>
      </c>
      <c r="H14">
        <f t="shared" ca="1" si="8"/>
        <v>3</v>
      </c>
      <c r="I14">
        <f t="shared" ca="1" si="9"/>
        <v>1</v>
      </c>
      <c r="J14">
        <f t="shared" ca="1" si="10"/>
        <v>0</v>
      </c>
      <c r="K14">
        <f t="shared" ca="1" si="11"/>
        <v>0</v>
      </c>
      <c r="L14">
        <f t="shared" ca="1" si="12"/>
        <v>1</v>
      </c>
      <c r="M14">
        <f t="shared" ca="1" si="13"/>
        <v>0</v>
      </c>
      <c r="N14">
        <f t="shared" ca="1" si="14"/>
        <v>0</v>
      </c>
      <c r="O14">
        <f t="shared" ca="1" si="15"/>
        <v>1</v>
      </c>
      <c r="P14">
        <f t="shared" ca="1" si="16"/>
        <v>1</v>
      </c>
      <c r="Q14">
        <f t="shared" ca="1" si="17"/>
        <v>0</v>
      </c>
      <c r="R14">
        <f t="shared" ca="1" si="18"/>
        <v>0</v>
      </c>
      <c r="S14">
        <f t="shared" ca="1" si="19"/>
        <v>0</v>
      </c>
      <c r="T14">
        <f t="shared" ca="1" si="20"/>
        <v>0</v>
      </c>
      <c r="U14">
        <f t="shared" ca="1" si="21"/>
        <v>0</v>
      </c>
      <c r="V14">
        <f t="shared" ca="1" si="22"/>
        <v>0</v>
      </c>
      <c r="W14">
        <f t="shared" ca="1" si="23"/>
        <v>1</v>
      </c>
      <c r="X14">
        <f t="shared" ca="1" si="24"/>
        <v>3</v>
      </c>
      <c r="Y14">
        <f t="shared" ca="1" si="25"/>
        <v>12</v>
      </c>
      <c r="Z14">
        <f t="shared" ca="1" si="26"/>
        <v>11</v>
      </c>
      <c r="AA14">
        <f t="shared" ca="1" si="27"/>
        <v>0</v>
      </c>
      <c r="AB14">
        <f t="shared" ca="1" si="28"/>
        <v>3</v>
      </c>
      <c r="AC14">
        <f t="shared" ca="1" si="29"/>
        <v>1</v>
      </c>
      <c r="AD14">
        <f t="shared" ca="1" si="30"/>
        <v>0</v>
      </c>
      <c r="AE14">
        <f t="shared" ca="1" si="31"/>
        <v>0</v>
      </c>
      <c r="AF14">
        <f t="shared" ca="1" si="32"/>
        <v>1</v>
      </c>
      <c r="AG14">
        <f t="shared" ca="1" si="33"/>
        <v>0</v>
      </c>
      <c r="AH14">
        <f t="shared" ca="1" si="34"/>
        <v>0</v>
      </c>
      <c r="AI14">
        <f t="shared" ca="1" si="35"/>
        <v>1</v>
      </c>
      <c r="AJ14">
        <f t="shared" ca="1" si="36"/>
        <v>1</v>
      </c>
      <c r="AK14">
        <f t="shared" ca="1" si="37"/>
        <v>0</v>
      </c>
      <c r="AL14">
        <f t="shared" ca="1" si="38"/>
        <v>0</v>
      </c>
      <c r="AM14">
        <f t="shared" ca="1" si="39"/>
        <v>0</v>
      </c>
      <c r="AN14">
        <f t="shared" ca="1" si="40"/>
        <v>0</v>
      </c>
      <c r="AO14">
        <f t="shared" ca="1" si="41"/>
        <v>0</v>
      </c>
      <c r="AP14">
        <f t="shared" ca="1" si="42"/>
        <v>0</v>
      </c>
      <c r="AQ14">
        <f t="shared" ca="1" si="43"/>
        <v>1</v>
      </c>
      <c r="AR14" s="8">
        <f t="shared" ca="1" si="44"/>
        <v>0.27272727272727271</v>
      </c>
      <c r="AS14" s="8">
        <f t="shared" ca="1" si="45"/>
        <v>0.33333333333333331</v>
      </c>
      <c r="AT14" s="8">
        <f t="shared" ca="1" si="46"/>
        <v>0.36363636363636365</v>
      </c>
      <c r="AU14" s="8">
        <f t="shared" ca="1" si="47"/>
        <v>0.69696969696969702</v>
      </c>
      <c r="AV14">
        <f t="shared" ca="1" si="48"/>
        <v>4</v>
      </c>
      <c r="AW14" t="b">
        <f t="shared" ca="1" si="49"/>
        <v>1</v>
      </c>
      <c r="BA14" s="14" t="s">
        <v>2732</v>
      </c>
      <c r="BB14" t="s">
        <v>2551</v>
      </c>
      <c r="BC14" t="s">
        <v>2672</v>
      </c>
      <c r="BD14">
        <f>IF(Players!BC14="NL",INDEX(Standings!G:I,MATCH(INDEX(Teams!G:K,MATCH(Players!BB14,Teams!G:G,0),5),Standings!G:G,0),2)+INDEX(Standings!G:I,MATCH(INDEX(Teams!G:K,MATCH(Players!BB14,Teams!G:G,0),5),Standings!G:G,0),3),INDEX(Standings!A:C,MATCH(INDEX(Teams!A:E,MATCH(Players!BB14,Teams!A:A,0),5),Standings!A:A,0),2)+INDEX(Standings!A:C,MATCH(INDEX(Teams!A:E,MATCH(Players!BB14,Teams!A:A,0),5),Standings!A:A,0),3))</f>
        <v>3</v>
      </c>
      <c r="BE14">
        <f t="shared" ca="1" si="50"/>
        <v>0</v>
      </c>
      <c r="BF14">
        <f t="shared" ca="1" si="51"/>
        <v>0</v>
      </c>
      <c r="BG14">
        <f t="shared" ca="1" si="52"/>
        <v>0</v>
      </c>
      <c r="BH14">
        <f t="shared" ca="1" si="53"/>
        <v>0</v>
      </c>
      <c r="BI14">
        <f t="shared" ca="1" si="54"/>
        <v>0</v>
      </c>
      <c r="BJ14">
        <f t="shared" ca="1" si="55"/>
        <v>0</v>
      </c>
      <c r="BK14">
        <f t="shared" ca="1" si="56"/>
        <v>0</v>
      </c>
      <c r="BL14" s="12">
        <f t="shared" ca="1" si="57"/>
        <v>0</v>
      </c>
      <c r="BM14">
        <f t="shared" ca="1" si="58"/>
        <v>0</v>
      </c>
      <c r="BN14">
        <f t="shared" ca="1" si="59"/>
        <v>0</v>
      </c>
      <c r="BO14">
        <f t="shared" ca="1" si="60"/>
        <v>0</v>
      </c>
      <c r="BP14">
        <f t="shared" ca="1" si="61"/>
        <v>0</v>
      </c>
      <c r="BQ14">
        <f t="shared" ca="1" si="62"/>
        <v>0</v>
      </c>
      <c r="BR14">
        <f t="shared" ca="1" si="63"/>
        <v>0</v>
      </c>
      <c r="BS14">
        <f t="shared" ca="1" si="64"/>
        <v>0</v>
      </c>
      <c r="BT14">
        <f t="shared" ca="1" si="65"/>
        <v>0</v>
      </c>
      <c r="BU14">
        <f t="shared" ca="1" si="66"/>
        <v>0</v>
      </c>
      <c r="BV14">
        <f t="shared" ca="1" si="67"/>
        <v>0</v>
      </c>
      <c r="BW14">
        <f t="shared" ca="1" si="68"/>
        <v>0</v>
      </c>
      <c r="BX14">
        <f t="shared" ca="1" si="69"/>
        <v>0</v>
      </c>
      <c r="BY14" s="8">
        <f t="shared" ca="1" si="70"/>
        <v>0</v>
      </c>
      <c r="BZ14" s="10" t="str">
        <f t="shared" ca="1" si="71"/>
        <v>---</v>
      </c>
      <c r="CA14">
        <f t="shared" ca="1" si="72"/>
        <v>0</v>
      </c>
      <c r="CB14">
        <f t="shared" ca="1" si="73"/>
        <v>0</v>
      </c>
      <c r="CC14">
        <f t="shared" ca="1" si="74"/>
        <v>0</v>
      </c>
      <c r="CD14">
        <f t="shared" ca="1" si="75"/>
        <v>0</v>
      </c>
      <c r="CE14">
        <f t="shared" ca="1" si="76"/>
        <v>0</v>
      </c>
      <c r="CF14" s="12">
        <f t="shared" ca="1" si="77"/>
        <v>0</v>
      </c>
      <c r="CG14">
        <f t="shared" ca="1" si="78"/>
        <v>0</v>
      </c>
      <c r="CH14">
        <f t="shared" ca="1" si="79"/>
        <v>0</v>
      </c>
      <c r="CI14">
        <f t="shared" ca="1" si="80"/>
        <v>0</v>
      </c>
      <c r="CJ14">
        <f t="shared" ca="1" si="81"/>
        <v>0</v>
      </c>
      <c r="CK14">
        <f t="shared" ca="1" si="82"/>
        <v>0</v>
      </c>
      <c r="CL14">
        <f t="shared" ca="1" si="83"/>
        <v>0</v>
      </c>
      <c r="CM14">
        <f t="shared" ca="1" si="84"/>
        <v>0</v>
      </c>
      <c r="CN14">
        <f t="shared" ca="1" si="85"/>
        <v>0</v>
      </c>
      <c r="CO14">
        <f t="shared" ca="1" si="86"/>
        <v>0</v>
      </c>
      <c r="CP14">
        <f t="shared" ca="1" si="87"/>
        <v>0</v>
      </c>
      <c r="CQ14" s="10">
        <f t="shared" ca="1" si="88"/>
        <v>0</v>
      </c>
      <c r="CR14" s="11">
        <f t="shared" ca="1" si="89"/>
        <v>0</v>
      </c>
      <c r="CS14" s="11">
        <f t="shared" ca="1" si="90"/>
        <v>0</v>
      </c>
      <c r="CT14" s="11">
        <f t="shared" ca="1" si="91"/>
        <v>0</v>
      </c>
      <c r="CU14" s="11">
        <f t="shared" ca="1" si="92"/>
        <v>0</v>
      </c>
      <c r="CV14" s="11">
        <f t="shared" ca="1" si="93"/>
        <v>0</v>
      </c>
      <c r="CW14" t="b">
        <f t="shared" ca="1" si="94"/>
        <v>0</v>
      </c>
      <c r="CX14">
        <f>COUNTIF(BA$1:BA14,BA14)-1</f>
        <v>0</v>
      </c>
    </row>
    <row r="15" spans="1:102">
      <c r="A15" t="s">
        <v>2636</v>
      </c>
      <c r="B15" t="s">
        <v>2574</v>
      </c>
      <c r="C15" t="s">
        <v>2674</v>
      </c>
      <c r="D15">
        <f>IF(Players!C15="NL",INDEX(Standings!G:I,MATCH(INDEX(Teams!G:K,MATCH(Players!B15,Teams!G:G,0),5),Standings!G:G,0),2)+INDEX(Standings!G:I,MATCH(INDEX(Teams!G:K,MATCH(Players!B15,Teams!G:G,0),5),Standings!G:G,0),3),INDEX(Standings!A:C,MATCH(INDEX(Teams!A:E,MATCH(Players!B15,Teams!A:A,0),5),Standings!A:A,0),2)+INDEX(Standings!A:C,MATCH(INDEX(Teams!A:E,MATCH(Players!B15,Teams!A:A,0),5),Standings!A:A,0),3))</f>
        <v>3</v>
      </c>
      <c r="E15">
        <f t="shared" ca="1" si="5"/>
        <v>1</v>
      </c>
      <c r="F15">
        <f t="shared" ca="1" si="6"/>
        <v>1</v>
      </c>
      <c r="G15">
        <f t="shared" ca="1" si="7"/>
        <v>0</v>
      </c>
      <c r="H15">
        <f t="shared" ca="1" si="8"/>
        <v>0</v>
      </c>
      <c r="I15">
        <f t="shared" ca="1" si="9"/>
        <v>0</v>
      </c>
      <c r="J15">
        <f t="shared" ca="1" si="10"/>
        <v>0</v>
      </c>
      <c r="K15">
        <f t="shared" ca="1" si="11"/>
        <v>0</v>
      </c>
      <c r="L15">
        <f t="shared" ca="1" si="12"/>
        <v>0</v>
      </c>
      <c r="M15">
        <f t="shared" ca="1" si="13"/>
        <v>0</v>
      </c>
      <c r="N15">
        <f t="shared" ca="1" si="14"/>
        <v>0</v>
      </c>
      <c r="O15">
        <f t="shared" ca="1" si="15"/>
        <v>0</v>
      </c>
      <c r="P15">
        <f t="shared" ca="1" si="16"/>
        <v>0</v>
      </c>
      <c r="Q15">
        <f t="shared" ca="1" si="17"/>
        <v>0</v>
      </c>
      <c r="R15">
        <f t="shared" ca="1" si="18"/>
        <v>0</v>
      </c>
      <c r="S15">
        <f t="shared" ca="1" si="19"/>
        <v>0</v>
      </c>
      <c r="T15">
        <f t="shared" ca="1" si="20"/>
        <v>0</v>
      </c>
      <c r="U15">
        <f t="shared" ca="1" si="21"/>
        <v>0</v>
      </c>
      <c r="V15">
        <f t="shared" ca="1" si="22"/>
        <v>0</v>
      </c>
      <c r="W15">
        <f t="shared" ca="1" si="23"/>
        <v>0</v>
      </c>
      <c r="X15">
        <f t="shared" ca="1" si="24"/>
        <v>1</v>
      </c>
      <c r="Y15">
        <f t="shared" ca="1" si="25"/>
        <v>1</v>
      </c>
      <c r="Z15">
        <f t="shared" ca="1" si="26"/>
        <v>1</v>
      </c>
      <c r="AA15">
        <f t="shared" ca="1" si="27"/>
        <v>0</v>
      </c>
      <c r="AB15">
        <f t="shared" ca="1" si="28"/>
        <v>0</v>
      </c>
      <c r="AC15">
        <f t="shared" ca="1" si="29"/>
        <v>0</v>
      </c>
      <c r="AD15">
        <f t="shared" ca="1" si="30"/>
        <v>0</v>
      </c>
      <c r="AE15">
        <f t="shared" ca="1" si="31"/>
        <v>0</v>
      </c>
      <c r="AF15">
        <f t="shared" ca="1" si="32"/>
        <v>0</v>
      </c>
      <c r="AG15">
        <f t="shared" ca="1" si="33"/>
        <v>0</v>
      </c>
      <c r="AH15">
        <f t="shared" ca="1" si="34"/>
        <v>0</v>
      </c>
      <c r="AI15">
        <f t="shared" ca="1" si="35"/>
        <v>0</v>
      </c>
      <c r="AJ15">
        <f t="shared" ca="1" si="36"/>
        <v>0</v>
      </c>
      <c r="AK15">
        <f t="shared" ca="1" si="37"/>
        <v>0</v>
      </c>
      <c r="AL15">
        <f t="shared" ca="1" si="38"/>
        <v>0</v>
      </c>
      <c r="AM15">
        <f t="shared" ca="1" si="39"/>
        <v>0</v>
      </c>
      <c r="AN15">
        <f t="shared" ca="1" si="40"/>
        <v>0</v>
      </c>
      <c r="AO15">
        <f t="shared" ca="1" si="41"/>
        <v>0</v>
      </c>
      <c r="AP15">
        <f t="shared" ca="1" si="42"/>
        <v>0</v>
      </c>
      <c r="AQ15">
        <f t="shared" ca="1" si="43"/>
        <v>0</v>
      </c>
      <c r="AR15" s="8">
        <f t="shared" ca="1" si="44"/>
        <v>0</v>
      </c>
      <c r="AS15" s="8">
        <f t="shared" ca="1" si="45"/>
        <v>0</v>
      </c>
      <c r="AT15" s="8">
        <f t="shared" ca="1" si="46"/>
        <v>0</v>
      </c>
      <c r="AU15" s="8">
        <f t="shared" ca="1" si="47"/>
        <v>0</v>
      </c>
      <c r="AV15">
        <f t="shared" ca="1" si="48"/>
        <v>0</v>
      </c>
      <c r="AW15" t="b">
        <f t="shared" ca="1" si="49"/>
        <v>0</v>
      </c>
      <c r="BA15" s="14" t="s">
        <v>2740</v>
      </c>
      <c r="BB15" t="s">
        <v>2551</v>
      </c>
      <c r="BC15" t="s">
        <v>2672</v>
      </c>
      <c r="BD15">
        <f>IF(Players!BC15="NL",INDEX(Standings!G:I,MATCH(INDEX(Teams!G:K,MATCH(Players!BB15,Teams!G:G,0),5),Standings!G:G,0),2)+INDEX(Standings!G:I,MATCH(INDEX(Teams!G:K,MATCH(Players!BB15,Teams!G:G,0),5),Standings!G:G,0),3),INDEX(Standings!A:C,MATCH(INDEX(Teams!A:E,MATCH(Players!BB15,Teams!A:A,0),5),Standings!A:A,0),2)+INDEX(Standings!A:C,MATCH(INDEX(Teams!A:E,MATCH(Players!BB15,Teams!A:A,0),5),Standings!A:A,0),3))</f>
        <v>3</v>
      </c>
      <c r="BE15">
        <f t="shared" ca="1" si="50"/>
        <v>0</v>
      </c>
      <c r="BF15">
        <f t="shared" ca="1" si="51"/>
        <v>0</v>
      </c>
      <c r="BG15">
        <f t="shared" ca="1" si="52"/>
        <v>0</v>
      </c>
      <c r="BH15">
        <f t="shared" ca="1" si="53"/>
        <v>0</v>
      </c>
      <c r="BI15">
        <f t="shared" ca="1" si="54"/>
        <v>0</v>
      </c>
      <c r="BJ15">
        <f t="shared" ca="1" si="55"/>
        <v>0</v>
      </c>
      <c r="BK15">
        <f t="shared" ca="1" si="56"/>
        <v>0</v>
      </c>
      <c r="BL15" s="12">
        <f t="shared" ca="1" si="57"/>
        <v>0</v>
      </c>
      <c r="BM15">
        <f t="shared" ca="1" si="58"/>
        <v>0</v>
      </c>
      <c r="BN15">
        <f t="shared" ca="1" si="59"/>
        <v>0</v>
      </c>
      <c r="BO15">
        <f t="shared" ca="1" si="60"/>
        <v>0</v>
      </c>
      <c r="BP15">
        <f t="shared" ca="1" si="61"/>
        <v>0</v>
      </c>
      <c r="BQ15">
        <f t="shared" ca="1" si="62"/>
        <v>0</v>
      </c>
      <c r="BR15">
        <f t="shared" ca="1" si="63"/>
        <v>0</v>
      </c>
      <c r="BS15">
        <f t="shared" ca="1" si="64"/>
        <v>0</v>
      </c>
      <c r="BT15">
        <f t="shared" ca="1" si="65"/>
        <v>0</v>
      </c>
      <c r="BU15">
        <f t="shared" ca="1" si="66"/>
        <v>0</v>
      </c>
      <c r="BV15">
        <f t="shared" ca="1" si="67"/>
        <v>0</v>
      </c>
      <c r="BW15">
        <f t="shared" ca="1" si="68"/>
        <v>0</v>
      </c>
      <c r="BX15">
        <f t="shared" ca="1" si="69"/>
        <v>0</v>
      </c>
      <c r="BY15" s="8">
        <f t="shared" ca="1" si="70"/>
        <v>0</v>
      </c>
      <c r="BZ15" s="10">
        <f t="shared" ca="1" si="71"/>
        <v>3</v>
      </c>
      <c r="CA15">
        <f t="shared" ca="1" si="72"/>
        <v>1</v>
      </c>
      <c r="CB15">
        <f t="shared" ca="1" si="73"/>
        <v>1</v>
      </c>
      <c r="CC15">
        <f t="shared" ca="1" si="74"/>
        <v>0</v>
      </c>
      <c r="CD15">
        <f t="shared" ca="1" si="75"/>
        <v>0</v>
      </c>
      <c r="CE15">
        <f t="shared" ca="1" si="76"/>
        <v>0</v>
      </c>
      <c r="CF15" s="12">
        <f t="shared" ca="1" si="77"/>
        <v>6</v>
      </c>
      <c r="CG15">
        <f t="shared" ca="1" si="78"/>
        <v>8</v>
      </c>
      <c r="CH15">
        <f t="shared" ca="1" si="79"/>
        <v>2</v>
      </c>
      <c r="CI15">
        <f t="shared" ca="1" si="80"/>
        <v>2</v>
      </c>
      <c r="CJ15">
        <f t="shared" ca="1" si="81"/>
        <v>0</v>
      </c>
      <c r="CK15">
        <f t="shared" ca="1" si="82"/>
        <v>1</v>
      </c>
      <c r="CL15">
        <f t="shared" ca="1" si="83"/>
        <v>0</v>
      </c>
      <c r="CM15">
        <f t="shared" ca="1" si="84"/>
        <v>4</v>
      </c>
      <c r="CN15">
        <f t="shared" ca="1" si="85"/>
        <v>0</v>
      </c>
      <c r="CO15">
        <f t="shared" ca="1" si="86"/>
        <v>0</v>
      </c>
      <c r="CP15">
        <f t="shared" ca="1" si="87"/>
        <v>1</v>
      </c>
      <c r="CQ15" s="10">
        <f t="shared" ca="1" si="88"/>
        <v>1.5</v>
      </c>
      <c r="CR15" s="11">
        <f t="shared" ca="1" si="89"/>
        <v>12</v>
      </c>
      <c r="CS15" s="11">
        <f t="shared" ca="1" si="90"/>
        <v>0</v>
      </c>
      <c r="CT15" s="11">
        <f t="shared" ca="1" si="91"/>
        <v>1.5</v>
      </c>
      <c r="CU15" s="11">
        <f t="shared" ca="1" si="92"/>
        <v>6</v>
      </c>
      <c r="CV15" s="11">
        <f t="shared" ca="1" si="93"/>
        <v>4</v>
      </c>
      <c r="CW15" t="b">
        <f t="shared" ca="1" si="94"/>
        <v>1</v>
      </c>
      <c r="CX15">
        <f>COUNTIF(BA$1:BA15,BA15)-1</f>
        <v>0</v>
      </c>
    </row>
    <row r="16" spans="1:102">
      <c r="A16" t="s">
        <v>2637</v>
      </c>
      <c r="B16" t="s">
        <v>2574</v>
      </c>
      <c r="C16" t="s">
        <v>2674</v>
      </c>
      <c r="D16">
        <f>IF(Players!C16="NL",INDEX(Standings!G:I,MATCH(INDEX(Teams!G:K,MATCH(Players!B16,Teams!G:G,0),5),Standings!G:G,0),2)+INDEX(Standings!G:I,MATCH(INDEX(Teams!G:K,MATCH(Players!B16,Teams!G:G,0),5),Standings!G:G,0),3),INDEX(Standings!A:C,MATCH(INDEX(Teams!A:E,MATCH(Players!B16,Teams!A:A,0),5),Standings!A:A,0),2)+INDEX(Standings!A:C,MATCH(INDEX(Teams!A:E,MATCH(Players!B16,Teams!A:A,0),5),Standings!A:A,0),3))</f>
        <v>3</v>
      </c>
      <c r="E16">
        <f t="shared" ca="1" si="5"/>
        <v>3</v>
      </c>
      <c r="F16">
        <f t="shared" ca="1" si="6"/>
        <v>3</v>
      </c>
      <c r="G16">
        <f t="shared" ca="1" si="7"/>
        <v>0</v>
      </c>
      <c r="H16">
        <f t="shared" ca="1" si="8"/>
        <v>0</v>
      </c>
      <c r="I16">
        <f t="shared" ca="1" si="9"/>
        <v>0</v>
      </c>
      <c r="J16">
        <f t="shared" ca="1" si="10"/>
        <v>0</v>
      </c>
      <c r="K16">
        <f t="shared" ca="1" si="11"/>
        <v>0</v>
      </c>
      <c r="L16">
        <f t="shared" ca="1" si="12"/>
        <v>0</v>
      </c>
      <c r="M16">
        <f t="shared" ca="1" si="13"/>
        <v>0</v>
      </c>
      <c r="N16">
        <f t="shared" ca="1" si="14"/>
        <v>0</v>
      </c>
      <c r="O16">
        <f t="shared" ca="1" si="15"/>
        <v>0</v>
      </c>
      <c r="P16">
        <f t="shared" ca="1" si="16"/>
        <v>0</v>
      </c>
      <c r="Q16">
        <f t="shared" ca="1" si="17"/>
        <v>0</v>
      </c>
      <c r="R16">
        <f t="shared" ca="1" si="18"/>
        <v>0</v>
      </c>
      <c r="S16">
        <f t="shared" ca="1" si="19"/>
        <v>0</v>
      </c>
      <c r="T16">
        <f t="shared" ca="1" si="20"/>
        <v>0</v>
      </c>
      <c r="U16">
        <f t="shared" ca="1" si="21"/>
        <v>0</v>
      </c>
      <c r="V16">
        <f t="shared" ca="1" si="22"/>
        <v>0</v>
      </c>
      <c r="W16">
        <f t="shared" ca="1" si="23"/>
        <v>0</v>
      </c>
      <c r="X16">
        <f t="shared" ca="1" si="24"/>
        <v>3</v>
      </c>
      <c r="Y16">
        <f t="shared" ca="1" si="25"/>
        <v>3</v>
      </c>
      <c r="Z16">
        <f t="shared" ca="1" si="26"/>
        <v>3</v>
      </c>
      <c r="AA16">
        <f t="shared" ca="1" si="27"/>
        <v>0</v>
      </c>
      <c r="AB16">
        <f t="shared" ca="1" si="28"/>
        <v>0</v>
      </c>
      <c r="AC16">
        <f t="shared" ca="1" si="29"/>
        <v>0</v>
      </c>
      <c r="AD16">
        <f t="shared" ca="1" si="30"/>
        <v>0</v>
      </c>
      <c r="AE16">
        <f t="shared" ca="1" si="31"/>
        <v>0</v>
      </c>
      <c r="AF16">
        <f t="shared" ca="1" si="32"/>
        <v>0</v>
      </c>
      <c r="AG16">
        <f t="shared" ca="1" si="33"/>
        <v>0</v>
      </c>
      <c r="AH16">
        <f t="shared" ca="1" si="34"/>
        <v>0</v>
      </c>
      <c r="AI16">
        <f t="shared" ca="1" si="35"/>
        <v>0</v>
      </c>
      <c r="AJ16">
        <f t="shared" ca="1" si="36"/>
        <v>0</v>
      </c>
      <c r="AK16">
        <f t="shared" ca="1" si="37"/>
        <v>0</v>
      </c>
      <c r="AL16">
        <f t="shared" ca="1" si="38"/>
        <v>0</v>
      </c>
      <c r="AM16">
        <f t="shared" ca="1" si="39"/>
        <v>0</v>
      </c>
      <c r="AN16">
        <f t="shared" ca="1" si="40"/>
        <v>0</v>
      </c>
      <c r="AO16">
        <f t="shared" ca="1" si="41"/>
        <v>0</v>
      </c>
      <c r="AP16">
        <f t="shared" ca="1" si="42"/>
        <v>0</v>
      </c>
      <c r="AQ16">
        <f t="shared" ca="1" si="43"/>
        <v>0</v>
      </c>
      <c r="AR16" s="8">
        <f t="shared" ca="1" si="44"/>
        <v>0</v>
      </c>
      <c r="AS16" s="8">
        <f t="shared" ca="1" si="45"/>
        <v>0</v>
      </c>
      <c r="AT16" s="8">
        <f t="shared" ca="1" si="46"/>
        <v>0</v>
      </c>
      <c r="AU16" s="8">
        <f t="shared" ca="1" si="47"/>
        <v>0</v>
      </c>
      <c r="AV16">
        <f t="shared" ca="1" si="48"/>
        <v>0</v>
      </c>
      <c r="AW16" t="b">
        <f t="shared" ca="1" si="49"/>
        <v>0</v>
      </c>
      <c r="BA16" s="14" t="s">
        <v>2731</v>
      </c>
      <c r="BB16" t="s">
        <v>2551</v>
      </c>
      <c r="BC16" t="s">
        <v>2672</v>
      </c>
      <c r="BD16">
        <f>IF(Players!BC16="NL",INDEX(Standings!G:I,MATCH(INDEX(Teams!G:K,MATCH(Players!BB16,Teams!G:G,0),5),Standings!G:G,0),2)+INDEX(Standings!G:I,MATCH(INDEX(Teams!G:K,MATCH(Players!BB16,Teams!G:G,0),5),Standings!G:G,0),3),INDEX(Standings!A:C,MATCH(INDEX(Teams!A:E,MATCH(Players!BB16,Teams!A:A,0),5),Standings!A:A,0),2)+INDEX(Standings!A:C,MATCH(INDEX(Teams!A:E,MATCH(Players!BB16,Teams!A:A,0),5),Standings!A:A,0),3))</f>
        <v>3</v>
      </c>
      <c r="BE16">
        <f t="shared" ca="1" si="50"/>
        <v>0</v>
      </c>
      <c r="BF16">
        <f t="shared" ca="1" si="51"/>
        <v>0</v>
      </c>
      <c r="BG16">
        <f t="shared" ca="1" si="52"/>
        <v>2</v>
      </c>
      <c r="BH16">
        <f t="shared" ca="1" si="53"/>
        <v>0</v>
      </c>
      <c r="BI16">
        <f t="shared" ca="1" si="54"/>
        <v>0</v>
      </c>
      <c r="BJ16">
        <f t="shared" ca="1" si="55"/>
        <v>0</v>
      </c>
      <c r="BK16">
        <f t="shared" ca="1" si="56"/>
        <v>0</v>
      </c>
      <c r="BL16" s="12">
        <f t="shared" ca="1" si="57"/>
        <v>1.3333333333333333</v>
      </c>
      <c r="BM16">
        <f t="shared" ca="1" si="58"/>
        <v>2</v>
      </c>
      <c r="BN16">
        <f t="shared" ca="1" si="59"/>
        <v>1</v>
      </c>
      <c r="BO16">
        <f t="shared" ca="1" si="60"/>
        <v>1</v>
      </c>
      <c r="BP16">
        <f t="shared" ca="1" si="61"/>
        <v>0</v>
      </c>
      <c r="BQ16">
        <f t="shared" ca="1" si="62"/>
        <v>2</v>
      </c>
      <c r="BR16">
        <f t="shared" ca="1" si="63"/>
        <v>0</v>
      </c>
      <c r="BS16">
        <f t="shared" ca="1" si="64"/>
        <v>1</v>
      </c>
      <c r="BT16">
        <f t="shared" ca="1" si="65"/>
        <v>0</v>
      </c>
      <c r="BU16">
        <f t="shared" ca="1" si="66"/>
        <v>0</v>
      </c>
      <c r="BV16">
        <f t="shared" ca="1" si="67"/>
        <v>0</v>
      </c>
      <c r="BW16">
        <f t="shared" ca="1" si="68"/>
        <v>0</v>
      </c>
      <c r="BX16">
        <f t="shared" ca="1" si="69"/>
        <v>0</v>
      </c>
      <c r="BY16" s="8">
        <f t="shared" ca="1" si="70"/>
        <v>0</v>
      </c>
      <c r="BZ16" s="10">
        <f t="shared" ca="1" si="71"/>
        <v>6.75</v>
      </c>
      <c r="CA16">
        <f t="shared" ca="1" si="72"/>
        <v>2</v>
      </c>
      <c r="CB16">
        <f t="shared" ca="1" si="73"/>
        <v>0</v>
      </c>
      <c r="CC16">
        <f t="shared" ca="1" si="74"/>
        <v>0</v>
      </c>
      <c r="CD16">
        <f t="shared" ca="1" si="75"/>
        <v>0</v>
      </c>
      <c r="CE16">
        <f t="shared" ca="1" si="76"/>
        <v>0</v>
      </c>
      <c r="CF16" s="12">
        <f t="shared" ca="1" si="77"/>
        <v>1.3333333333333333</v>
      </c>
      <c r="CG16">
        <f t="shared" ca="1" si="78"/>
        <v>2</v>
      </c>
      <c r="CH16">
        <f t="shared" ca="1" si="79"/>
        <v>1</v>
      </c>
      <c r="CI16">
        <f t="shared" ca="1" si="80"/>
        <v>1</v>
      </c>
      <c r="CJ16">
        <f t="shared" ca="1" si="81"/>
        <v>0</v>
      </c>
      <c r="CK16">
        <f t="shared" ca="1" si="82"/>
        <v>2</v>
      </c>
      <c r="CL16">
        <f t="shared" ca="1" si="83"/>
        <v>0</v>
      </c>
      <c r="CM16">
        <f t="shared" ca="1" si="84"/>
        <v>1</v>
      </c>
      <c r="CN16">
        <f t="shared" ca="1" si="85"/>
        <v>0</v>
      </c>
      <c r="CO16">
        <f t="shared" ca="1" si="86"/>
        <v>0</v>
      </c>
      <c r="CP16">
        <f t="shared" ca="1" si="87"/>
        <v>0</v>
      </c>
      <c r="CQ16" s="10">
        <f t="shared" ca="1" si="88"/>
        <v>3</v>
      </c>
      <c r="CR16" s="11">
        <f t="shared" ca="1" si="89"/>
        <v>13.5</v>
      </c>
      <c r="CS16" s="11">
        <f t="shared" ca="1" si="90"/>
        <v>0</v>
      </c>
      <c r="CT16" s="11">
        <f t="shared" ca="1" si="91"/>
        <v>13.5</v>
      </c>
      <c r="CU16" s="11">
        <f t="shared" ca="1" si="92"/>
        <v>6.75</v>
      </c>
      <c r="CV16" s="11">
        <f t="shared" ca="1" si="93"/>
        <v>0.5</v>
      </c>
      <c r="CW16" t="b">
        <f t="shared" ca="1" si="94"/>
        <v>0</v>
      </c>
      <c r="CX16">
        <f>COUNTIF(BA$1:BA16,BA16)-1</f>
        <v>0</v>
      </c>
    </row>
    <row r="17" spans="1:102">
      <c r="A17" t="s">
        <v>2520</v>
      </c>
      <c r="B17" t="s">
        <v>2574</v>
      </c>
      <c r="C17" t="s">
        <v>2674</v>
      </c>
      <c r="D17">
        <f>IF(Players!C17="NL",INDEX(Standings!G:I,MATCH(INDEX(Teams!G:K,MATCH(Players!B17,Teams!G:G,0),5),Standings!G:G,0),2)+INDEX(Standings!G:I,MATCH(INDEX(Teams!G:K,MATCH(Players!B17,Teams!G:G,0),5),Standings!G:G,0),3),INDEX(Standings!A:C,MATCH(INDEX(Teams!A:E,MATCH(Players!B17,Teams!A:A,0),5),Standings!A:A,0),2)+INDEX(Standings!A:C,MATCH(INDEX(Teams!A:E,MATCH(Players!B17,Teams!A:A,0),5),Standings!A:A,0),3))</f>
        <v>3</v>
      </c>
      <c r="E17">
        <f t="shared" ca="1" si="5"/>
        <v>0</v>
      </c>
      <c r="F17">
        <f t="shared" ca="1" si="6"/>
        <v>0</v>
      </c>
      <c r="G17">
        <f t="shared" ca="1" si="7"/>
        <v>0</v>
      </c>
      <c r="H17">
        <f t="shared" ca="1" si="8"/>
        <v>0</v>
      </c>
      <c r="I17">
        <f t="shared" ca="1" si="9"/>
        <v>0</v>
      </c>
      <c r="J17">
        <f t="shared" ca="1" si="10"/>
        <v>0</v>
      </c>
      <c r="K17">
        <f t="shared" ca="1" si="11"/>
        <v>0</v>
      </c>
      <c r="L17">
        <f t="shared" ca="1" si="12"/>
        <v>0</v>
      </c>
      <c r="M17">
        <f t="shared" ca="1" si="13"/>
        <v>0</v>
      </c>
      <c r="N17">
        <f t="shared" ca="1" si="14"/>
        <v>0</v>
      </c>
      <c r="O17">
        <f t="shared" ca="1" si="15"/>
        <v>0</v>
      </c>
      <c r="P17">
        <f t="shared" ca="1" si="16"/>
        <v>0</v>
      </c>
      <c r="Q17">
        <f t="shared" ca="1" si="17"/>
        <v>0</v>
      </c>
      <c r="R17">
        <f t="shared" ca="1" si="18"/>
        <v>0</v>
      </c>
      <c r="S17">
        <f t="shared" ca="1" si="19"/>
        <v>0</v>
      </c>
      <c r="T17">
        <f t="shared" ca="1" si="20"/>
        <v>0</v>
      </c>
      <c r="U17">
        <f t="shared" ca="1" si="21"/>
        <v>0</v>
      </c>
      <c r="V17">
        <f t="shared" ca="1" si="22"/>
        <v>0</v>
      </c>
      <c r="W17">
        <f t="shared" ca="1" si="23"/>
        <v>1</v>
      </c>
      <c r="X17">
        <f t="shared" ca="1" si="24"/>
        <v>3</v>
      </c>
      <c r="Y17">
        <f t="shared" ca="1" si="25"/>
        <v>9</v>
      </c>
      <c r="Z17">
        <f t="shared" ca="1" si="26"/>
        <v>9</v>
      </c>
      <c r="AA17">
        <f t="shared" ca="1" si="27"/>
        <v>0</v>
      </c>
      <c r="AB17">
        <f t="shared" ca="1" si="28"/>
        <v>1</v>
      </c>
      <c r="AC17">
        <f t="shared" ca="1" si="29"/>
        <v>0</v>
      </c>
      <c r="AD17">
        <f t="shared" ca="1" si="30"/>
        <v>0</v>
      </c>
      <c r="AE17">
        <f t="shared" ca="1" si="31"/>
        <v>0</v>
      </c>
      <c r="AF17">
        <f t="shared" ca="1" si="32"/>
        <v>0</v>
      </c>
      <c r="AG17">
        <f t="shared" ca="1" si="33"/>
        <v>0</v>
      </c>
      <c r="AH17">
        <f t="shared" ca="1" si="34"/>
        <v>0</v>
      </c>
      <c r="AI17">
        <f t="shared" ca="1" si="35"/>
        <v>0</v>
      </c>
      <c r="AJ17">
        <f t="shared" ca="1" si="36"/>
        <v>0</v>
      </c>
      <c r="AK17">
        <f t="shared" ca="1" si="37"/>
        <v>0</v>
      </c>
      <c r="AL17">
        <f t="shared" ca="1" si="38"/>
        <v>0</v>
      </c>
      <c r="AM17">
        <f t="shared" ca="1" si="39"/>
        <v>0</v>
      </c>
      <c r="AN17">
        <f t="shared" ca="1" si="40"/>
        <v>0</v>
      </c>
      <c r="AO17">
        <f t="shared" ca="1" si="41"/>
        <v>0</v>
      </c>
      <c r="AP17">
        <f t="shared" ca="1" si="42"/>
        <v>0</v>
      </c>
      <c r="AQ17">
        <f t="shared" ca="1" si="43"/>
        <v>1</v>
      </c>
      <c r="AR17" s="8">
        <f t="shared" ca="1" si="44"/>
        <v>0.1111111111111111</v>
      </c>
      <c r="AS17" s="8">
        <f t="shared" ca="1" si="45"/>
        <v>0.1111111111111111</v>
      </c>
      <c r="AT17" s="8">
        <f t="shared" ca="1" si="46"/>
        <v>0.1111111111111111</v>
      </c>
      <c r="AU17" s="8">
        <f t="shared" ca="1" si="47"/>
        <v>0.22222222222222221</v>
      </c>
      <c r="AV17">
        <f t="shared" ca="1" si="48"/>
        <v>1</v>
      </c>
      <c r="AW17" t="b">
        <f t="shared" ca="1" si="49"/>
        <v>0</v>
      </c>
      <c r="BA17" s="14" t="s">
        <v>2739</v>
      </c>
      <c r="BB17" t="s">
        <v>2551</v>
      </c>
      <c r="BC17" t="s">
        <v>2672</v>
      </c>
      <c r="BD17">
        <f>IF(Players!BC17="NL",INDEX(Standings!G:I,MATCH(INDEX(Teams!G:K,MATCH(Players!BB17,Teams!G:G,0),5),Standings!G:G,0),2)+INDEX(Standings!G:I,MATCH(INDEX(Teams!G:K,MATCH(Players!BB17,Teams!G:G,0),5),Standings!G:G,0),3),INDEX(Standings!A:C,MATCH(INDEX(Teams!A:E,MATCH(Players!BB17,Teams!A:A,0),5),Standings!A:A,0),2)+INDEX(Standings!A:C,MATCH(INDEX(Teams!A:E,MATCH(Players!BB17,Teams!A:A,0),5),Standings!A:A,0),3))</f>
        <v>3</v>
      </c>
      <c r="BE17">
        <f t="shared" ca="1" si="50"/>
        <v>0</v>
      </c>
      <c r="BF17">
        <f t="shared" ca="1" si="51"/>
        <v>0</v>
      </c>
      <c r="BG17">
        <f t="shared" ca="1" si="52"/>
        <v>0</v>
      </c>
      <c r="BH17">
        <f t="shared" ca="1" si="53"/>
        <v>0</v>
      </c>
      <c r="BI17">
        <f t="shared" ca="1" si="54"/>
        <v>0</v>
      </c>
      <c r="BJ17">
        <f t="shared" ca="1" si="55"/>
        <v>0</v>
      </c>
      <c r="BK17">
        <f t="shared" ca="1" si="56"/>
        <v>0</v>
      </c>
      <c r="BL17" s="12">
        <f t="shared" ca="1" si="57"/>
        <v>0</v>
      </c>
      <c r="BM17">
        <f t="shared" ca="1" si="58"/>
        <v>0</v>
      </c>
      <c r="BN17">
        <f t="shared" ca="1" si="59"/>
        <v>0</v>
      </c>
      <c r="BO17">
        <f t="shared" ca="1" si="60"/>
        <v>0</v>
      </c>
      <c r="BP17">
        <f t="shared" ca="1" si="61"/>
        <v>0</v>
      </c>
      <c r="BQ17">
        <f t="shared" ca="1" si="62"/>
        <v>0</v>
      </c>
      <c r="BR17">
        <f t="shared" ca="1" si="63"/>
        <v>0</v>
      </c>
      <c r="BS17">
        <f t="shared" ca="1" si="64"/>
        <v>0</v>
      </c>
      <c r="BT17">
        <f t="shared" ca="1" si="65"/>
        <v>0</v>
      </c>
      <c r="BU17">
        <f t="shared" ca="1" si="66"/>
        <v>0</v>
      </c>
      <c r="BV17">
        <f t="shared" ca="1" si="67"/>
        <v>0</v>
      </c>
      <c r="BW17">
        <f t="shared" ca="1" si="68"/>
        <v>0</v>
      </c>
      <c r="BX17">
        <f t="shared" ca="1" si="69"/>
        <v>0</v>
      </c>
      <c r="BY17" s="8">
        <f t="shared" ca="1" si="70"/>
        <v>0</v>
      </c>
      <c r="BZ17" s="10" t="str">
        <f t="shared" ca="1" si="71"/>
        <v>---</v>
      </c>
      <c r="CA17">
        <f t="shared" ca="1" si="72"/>
        <v>0</v>
      </c>
      <c r="CB17">
        <f t="shared" ca="1" si="73"/>
        <v>0</v>
      </c>
      <c r="CC17">
        <f t="shared" ca="1" si="74"/>
        <v>0</v>
      </c>
      <c r="CD17">
        <f t="shared" ca="1" si="75"/>
        <v>0</v>
      </c>
      <c r="CE17">
        <f t="shared" ca="1" si="76"/>
        <v>0</v>
      </c>
      <c r="CF17" s="12">
        <f t="shared" ca="1" si="77"/>
        <v>0</v>
      </c>
      <c r="CG17">
        <f t="shared" ca="1" si="78"/>
        <v>0</v>
      </c>
      <c r="CH17">
        <f t="shared" ca="1" si="79"/>
        <v>0</v>
      </c>
      <c r="CI17">
        <f t="shared" ca="1" si="80"/>
        <v>0</v>
      </c>
      <c r="CJ17">
        <f t="shared" ca="1" si="81"/>
        <v>0</v>
      </c>
      <c r="CK17">
        <f t="shared" ca="1" si="82"/>
        <v>0</v>
      </c>
      <c r="CL17">
        <f t="shared" ca="1" si="83"/>
        <v>0</v>
      </c>
      <c r="CM17">
        <f t="shared" ca="1" si="84"/>
        <v>0</v>
      </c>
      <c r="CN17">
        <f t="shared" ca="1" si="85"/>
        <v>0</v>
      </c>
      <c r="CO17">
        <f t="shared" ca="1" si="86"/>
        <v>0</v>
      </c>
      <c r="CP17">
        <f t="shared" ca="1" si="87"/>
        <v>0</v>
      </c>
      <c r="CQ17" s="10">
        <f t="shared" ca="1" si="88"/>
        <v>0</v>
      </c>
      <c r="CR17" s="11">
        <f t="shared" ca="1" si="89"/>
        <v>0</v>
      </c>
      <c r="CS17" s="11">
        <f t="shared" ca="1" si="90"/>
        <v>0</v>
      </c>
      <c r="CT17" s="11">
        <f t="shared" ca="1" si="91"/>
        <v>0</v>
      </c>
      <c r="CU17" s="11">
        <f t="shared" ca="1" si="92"/>
        <v>0</v>
      </c>
      <c r="CV17" s="11">
        <f t="shared" ca="1" si="93"/>
        <v>0</v>
      </c>
      <c r="CW17" t="b">
        <f t="shared" ca="1" si="94"/>
        <v>0</v>
      </c>
      <c r="CX17">
        <f>COUNTIF(BA$1:BA17,BA17)-1</f>
        <v>0</v>
      </c>
    </row>
    <row r="18" spans="1:102">
      <c r="A18" t="s">
        <v>2638</v>
      </c>
      <c r="B18" t="s">
        <v>2574</v>
      </c>
      <c r="C18" t="s">
        <v>2674</v>
      </c>
      <c r="D18">
        <f>IF(Players!C18="NL",INDEX(Standings!G:I,MATCH(INDEX(Teams!G:K,MATCH(Players!B18,Teams!G:G,0),5),Standings!G:G,0),2)+INDEX(Standings!G:I,MATCH(INDEX(Teams!G:K,MATCH(Players!B18,Teams!G:G,0),5),Standings!G:G,0),3),INDEX(Standings!A:C,MATCH(INDEX(Teams!A:E,MATCH(Players!B18,Teams!A:A,0),5),Standings!A:A,0),2)+INDEX(Standings!A:C,MATCH(INDEX(Teams!A:E,MATCH(Players!B18,Teams!A:A,0),5),Standings!A:A,0),3))</f>
        <v>3</v>
      </c>
      <c r="E18">
        <f t="shared" ca="1" si="5"/>
        <v>0</v>
      </c>
      <c r="F18">
        <f t="shared" ca="1" si="6"/>
        <v>0</v>
      </c>
      <c r="G18">
        <f t="shared" ca="1" si="7"/>
        <v>0</v>
      </c>
      <c r="H18">
        <f t="shared" ca="1" si="8"/>
        <v>0</v>
      </c>
      <c r="I18">
        <f t="shared" ca="1" si="9"/>
        <v>0</v>
      </c>
      <c r="J18">
        <f t="shared" ca="1" si="10"/>
        <v>0</v>
      </c>
      <c r="K18">
        <f t="shared" ca="1" si="11"/>
        <v>0</v>
      </c>
      <c r="L18">
        <f t="shared" ca="1" si="12"/>
        <v>0</v>
      </c>
      <c r="M18">
        <f t="shared" ca="1" si="13"/>
        <v>0</v>
      </c>
      <c r="N18">
        <f t="shared" ca="1" si="14"/>
        <v>0</v>
      </c>
      <c r="O18">
        <f t="shared" ca="1" si="15"/>
        <v>0</v>
      </c>
      <c r="P18">
        <f t="shared" ca="1" si="16"/>
        <v>0</v>
      </c>
      <c r="Q18">
        <f t="shared" ca="1" si="17"/>
        <v>0</v>
      </c>
      <c r="R18">
        <f t="shared" ca="1" si="18"/>
        <v>0</v>
      </c>
      <c r="S18">
        <f t="shared" ca="1" si="19"/>
        <v>0</v>
      </c>
      <c r="T18">
        <f t="shared" ca="1" si="20"/>
        <v>0</v>
      </c>
      <c r="U18">
        <f t="shared" ca="1" si="21"/>
        <v>0</v>
      </c>
      <c r="V18">
        <f t="shared" ca="1" si="22"/>
        <v>0</v>
      </c>
      <c r="W18">
        <f t="shared" ca="1" si="23"/>
        <v>0</v>
      </c>
      <c r="X18">
        <f t="shared" ca="1" si="24"/>
        <v>0</v>
      </c>
      <c r="Y18">
        <f t="shared" ca="1" si="25"/>
        <v>0</v>
      </c>
      <c r="Z18">
        <f t="shared" ca="1" si="26"/>
        <v>0</v>
      </c>
      <c r="AA18">
        <f t="shared" ca="1" si="27"/>
        <v>0</v>
      </c>
      <c r="AB18">
        <f t="shared" ca="1" si="28"/>
        <v>0</v>
      </c>
      <c r="AC18">
        <f t="shared" ca="1" si="29"/>
        <v>0</v>
      </c>
      <c r="AD18">
        <f t="shared" ca="1" si="30"/>
        <v>0</v>
      </c>
      <c r="AE18">
        <f t="shared" ca="1" si="31"/>
        <v>0</v>
      </c>
      <c r="AF18">
        <f t="shared" ca="1" si="32"/>
        <v>0</v>
      </c>
      <c r="AG18">
        <f t="shared" ca="1" si="33"/>
        <v>0</v>
      </c>
      <c r="AH18">
        <f t="shared" ca="1" si="34"/>
        <v>0</v>
      </c>
      <c r="AI18">
        <f t="shared" ca="1" si="35"/>
        <v>0</v>
      </c>
      <c r="AJ18">
        <f t="shared" ca="1" si="36"/>
        <v>0</v>
      </c>
      <c r="AK18">
        <f t="shared" ca="1" si="37"/>
        <v>0</v>
      </c>
      <c r="AL18">
        <f t="shared" ca="1" si="38"/>
        <v>0</v>
      </c>
      <c r="AM18">
        <f t="shared" ca="1" si="39"/>
        <v>0</v>
      </c>
      <c r="AN18">
        <f t="shared" ca="1" si="40"/>
        <v>0</v>
      </c>
      <c r="AO18">
        <f t="shared" ca="1" si="41"/>
        <v>0</v>
      </c>
      <c r="AP18">
        <f t="shared" ca="1" si="42"/>
        <v>0</v>
      </c>
      <c r="AQ18">
        <f t="shared" ca="1" si="43"/>
        <v>0</v>
      </c>
      <c r="AR18" s="8">
        <f t="shared" ca="1" si="44"/>
        <v>0</v>
      </c>
      <c r="AS18" s="8">
        <f t="shared" ca="1" si="45"/>
        <v>0</v>
      </c>
      <c r="AT18" s="8">
        <f t="shared" ca="1" si="46"/>
        <v>0</v>
      </c>
      <c r="AU18" s="8">
        <f t="shared" ca="1" si="47"/>
        <v>0</v>
      </c>
      <c r="AV18">
        <f t="shared" ca="1" si="48"/>
        <v>0</v>
      </c>
      <c r="AW18" t="b">
        <f t="shared" ca="1" si="49"/>
        <v>0</v>
      </c>
      <c r="BA18" s="14" t="s">
        <v>2734</v>
      </c>
      <c r="BB18" t="s">
        <v>2551</v>
      </c>
      <c r="BC18" t="s">
        <v>2672</v>
      </c>
      <c r="BD18">
        <f>IF(Players!BC18="NL",INDEX(Standings!G:I,MATCH(INDEX(Teams!G:K,MATCH(Players!BB18,Teams!G:G,0),5),Standings!G:G,0),2)+INDEX(Standings!G:I,MATCH(INDEX(Teams!G:K,MATCH(Players!BB18,Teams!G:G,0),5),Standings!G:G,0),3),INDEX(Standings!A:C,MATCH(INDEX(Teams!A:E,MATCH(Players!BB18,Teams!A:A,0),5),Standings!A:A,0),2)+INDEX(Standings!A:C,MATCH(INDEX(Teams!A:E,MATCH(Players!BB18,Teams!A:A,0),5),Standings!A:A,0),3))</f>
        <v>3</v>
      </c>
      <c r="BE18">
        <f t="shared" ca="1" si="50"/>
        <v>0</v>
      </c>
      <c r="BF18">
        <f t="shared" ca="1" si="51"/>
        <v>1</v>
      </c>
      <c r="BG18">
        <f t="shared" ca="1" si="52"/>
        <v>2</v>
      </c>
      <c r="BH18">
        <f t="shared" ca="1" si="53"/>
        <v>0</v>
      </c>
      <c r="BI18">
        <f t="shared" ca="1" si="54"/>
        <v>0</v>
      </c>
      <c r="BJ18">
        <f t="shared" ca="1" si="55"/>
        <v>0</v>
      </c>
      <c r="BK18">
        <f t="shared" ca="1" si="56"/>
        <v>1</v>
      </c>
      <c r="BL18" s="12">
        <f t="shared" ca="1" si="57"/>
        <v>1.6666666666666665</v>
      </c>
      <c r="BM18">
        <f t="shared" ca="1" si="58"/>
        <v>3</v>
      </c>
      <c r="BN18">
        <f t="shared" ca="1" si="59"/>
        <v>1</v>
      </c>
      <c r="BO18">
        <f t="shared" ca="1" si="60"/>
        <v>1</v>
      </c>
      <c r="BP18">
        <f t="shared" ca="1" si="61"/>
        <v>0</v>
      </c>
      <c r="BQ18">
        <f t="shared" ca="1" si="62"/>
        <v>0</v>
      </c>
      <c r="BR18">
        <f t="shared" ca="1" si="63"/>
        <v>0</v>
      </c>
      <c r="BS18">
        <f t="shared" ca="1" si="64"/>
        <v>3</v>
      </c>
      <c r="BT18">
        <f t="shared" ca="1" si="65"/>
        <v>0</v>
      </c>
      <c r="BU18">
        <f t="shared" ca="1" si="66"/>
        <v>0</v>
      </c>
      <c r="BV18">
        <f t="shared" ca="1" si="67"/>
        <v>0</v>
      </c>
      <c r="BW18">
        <f t="shared" ca="1" si="68"/>
        <v>0</v>
      </c>
      <c r="BX18">
        <f t="shared" ca="1" si="69"/>
        <v>1</v>
      </c>
      <c r="BY18" s="8">
        <f t="shared" ca="1" si="70"/>
        <v>0</v>
      </c>
      <c r="BZ18" s="10">
        <f t="shared" ca="1" si="71"/>
        <v>5.4</v>
      </c>
      <c r="CA18">
        <f t="shared" ca="1" si="72"/>
        <v>2</v>
      </c>
      <c r="CB18">
        <f t="shared" ca="1" si="73"/>
        <v>0</v>
      </c>
      <c r="CC18">
        <f t="shared" ca="1" si="74"/>
        <v>0</v>
      </c>
      <c r="CD18">
        <f t="shared" ca="1" si="75"/>
        <v>0</v>
      </c>
      <c r="CE18">
        <f t="shared" ca="1" si="76"/>
        <v>1</v>
      </c>
      <c r="CF18" s="12">
        <f t="shared" ca="1" si="77"/>
        <v>1.6666666666666665</v>
      </c>
      <c r="CG18">
        <f t="shared" ca="1" si="78"/>
        <v>3</v>
      </c>
      <c r="CH18">
        <f t="shared" ca="1" si="79"/>
        <v>1</v>
      </c>
      <c r="CI18">
        <f t="shared" ca="1" si="80"/>
        <v>1</v>
      </c>
      <c r="CJ18">
        <f t="shared" ca="1" si="81"/>
        <v>0</v>
      </c>
      <c r="CK18">
        <f t="shared" ca="1" si="82"/>
        <v>0</v>
      </c>
      <c r="CL18">
        <f t="shared" ca="1" si="83"/>
        <v>0</v>
      </c>
      <c r="CM18">
        <f t="shared" ca="1" si="84"/>
        <v>3</v>
      </c>
      <c r="CN18">
        <f t="shared" ca="1" si="85"/>
        <v>0</v>
      </c>
      <c r="CO18">
        <f t="shared" ca="1" si="86"/>
        <v>0</v>
      </c>
      <c r="CP18">
        <f t="shared" ca="1" si="87"/>
        <v>0</v>
      </c>
      <c r="CQ18" s="10">
        <f t="shared" ca="1" si="88"/>
        <v>1.8000000000000003</v>
      </c>
      <c r="CR18" s="11">
        <f t="shared" ca="1" si="89"/>
        <v>16.200000000000003</v>
      </c>
      <c r="CS18" s="11">
        <f t="shared" ca="1" si="90"/>
        <v>0</v>
      </c>
      <c r="CT18" s="11">
        <f t="shared" ca="1" si="91"/>
        <v>0</v>
      </c>
      <c r="CU18" s="11">
        <f t="shared" ca="1" si="92"/>
        <v>16.200000000000003</v>
      </c>
      <c r="CV18" s="11">
        <f t="shared" ca="1" si="93"/>
        <v>0</v>
      </c>
      <c r="CW18" t="b">
        <f t="shared" ca="1" si="94"/>
        <v>0</v>
      </c>
      <c r="CX18">
        <f>COUNTIF(BA$1:BA18,BA18)-1</f>
        <v>0</v>
      </c>
    </row>
    <row r="19" spans="1:102">
      <c r="A19" t="s">
        <v>2639</v>
      </c>
      <c r="B19" t="s">
        <v>2574</v>
      </c>
      <c r="C19" t="s">
        <v>2674</v>
      </c>
      <c r="D19">
        <f>IF(Players!C19="NL",INDEX(Standings!G:I,MATCH(INDEX(Teams!G:K,MATCH(Players!B19,Teams!G:G,0),5),Standings!G:G,0),2)+INDEX(Standings!G:I,MATCH(INDEX(Teams!G:K,MATCH(Players!B19,Teams!G:G,0),5),Standings!G:G,0),3),INDEX(Standings!A:C,MATCH(INDEX(Teams!A:E,MATCH(Players!B19,Teams!A:A,0),5),Standings!A:A,0),2)+INDEX(Standings!A:C,MATCH(INDEX(Teams!A:E,MATCH(Players!B19,Teams!A:A,0),5),Standings!A:A,0),3))</f>
        <v>3</v>
      </c>
      <c r="E19">
        <f t="shared" ca="1" si="5"/>
        <v>0</v>
      </c>
      <c r="F19">
        <f t="shared" ca="1" si="6"/>
        <v>0</v>
      </c>
      <c r="G19">
        <f t="shared" ca="1" si="7"/>
        <v>0</v>
      </c>
      <c r="H19">
        <f t="shared" ca="1" si="8"/>
        <v>0</v>
      </c>
      <c r="I19">
        <f t="shared" ca="1" si="9"/>
        <v>0</v>
      </c>
      <c r="J19">
        <f t="shared" ca="1" si="10"/>
        <v>0</v>
      </c>
      <c r="K19">
        <f t="shared" ca="1" si="11"/>
        <v>0</v>
      </c>
      <c r="L19">
        <f t="shared" ca="1" si="12"/>
        <v>0</v>
      </c>
      <c r="M19">
        <f t="shared" ca="1" si="13"/>
        <v>0</v>
      </c>
      <c r="N19">
        <f t="shared" ca="1" si="14"/>
        <v>0</v>
      </c>
      <c r="O19">
        <f t="shared" ca="1" si="15"/>
        <v>0</v>
      </c>
      <c r="P19">
        <f t="shared" ca="1" si="16"/>
        <v>0</v>
      </c>
      <c r="Q19">
        <f t="shared" ca="1" si="17"/>
        <v>0</v>
      </c>
      <c r="R19">
        <f t="shared" ca="1" si="18"/>
        <v>0</v>
      </c>
      <c r="S19">
        <f t="shared" ca="1" si="19"/>
        <v>0</v>
      </c>
      <c r="T19">
        <f t="shared" ca="1" si="20"/>
        <v>0</v>
      </c>
      <c r="U19">
        <f t="shared" ca="1" si="21"/>
        <v>0</v>
      </c>
      <c r="V19">
        <f t="shared" ca="1" si="22"/>
        <v>0</v>
      </c>
      <c r="W19">
        <f t="shared" ca="1" si="23"/>
        <v>0</v>
      </c>
      <c r="X19">
        <f t="shared" ca="1" si="24"/>
        <v>0</v>
      </c>
      <c r="Y19">
        <f t="shared" ca="1" si="25"/>
        <v>0</v>
      </c>
      <c r="Z19">
        <f t="shared" ca="1" si="26"/>
        <v>0</v>
      </c>
      <c r="AA19">
        <f t="shared" ca="1" si="27"/>
        <v>0</v>
      </c>
      <c r="AB19">
        <f t="shared" ca="1" si="28"/>
        <v>0</v>
      </c>
      <c r="AC19">
        <f t="shared" ca="1" si="29"/>
        <v>0</v>
      </c>
      <c r="AD19">
        <f t="shared" ca="1" si="30"/>
        <v>0</v>
      </c>
      <c r="AE19">
        <f t="shared" ca="1" si="31"/>
        <v>0</v>
      </c>
      <c r="AF19">
        <f t="shared" ca="1" si="32"/>
        <v>0</v>
      </c>
      <c r="AG19">
        <f t="shared" ca="1" si="33"/>
        <v>0</v>
      </c>
      <c r="AH19">
        <f t="shared" ca="1" si="34"/>
        <v>0</v>
      </c>
      <c r="AI19">
        <f t="shared" ca="1" si="35"/>
        <v>0</v>
      </c>
      <c r="AJ19">
        <f t="shared" ca="1" si="36"/>
        <v>0</v>
      </c>
      <c r="AK19">
        <f t="shared" ca="1" si="37"/>
        <v>0</v>
      </c>
      <c r="AL19">
        <f t="shared" ca="1" si="38"/>
        <v>0</v>
      </c>
      <c r="AM19">
        <f t="shared" ca="1" si="39"/>
        <v>0</v>
      </c>
      <c r="AN19">
        <f t="shared" ca="1" si="40"/>
        <v>0</v>
      </c>
      <c r="AO19">
        <f t="shared" ca="1" si="41"/>
        <v>0</v>
      </c>
      <c r="AP19">
        <f t="shared" ca="1" si="42"/>
        <v>0</v>
      </c>
      <c r="AQ19">
        <f t="shared" ca="1" si="43"/>
        <v>0</v>
      </c>
      <c r="AR19" s="8">
        <f t="shared" ca="1" si="44"/>
        <v>0</v>
      </c>
      <c r="AS19" s="8">
        <f t="shared" ca="1" si="45"/>
        <v>0</v>
      </c>
      <c r="AT19" s="8">
        <f t="shared" ca="1" si="46"/>
        <v>0</v>
      </c>
      <c r="AU19" s="8">
        <f t="shared" ca="1" si="47"/>
        <v>0</v>
      </c>
      <c r="AV19">
        <f t="shared" ca="1" si="48"/>
        <v>0</v>
      </c>
      <c r="AW19" t="b">
        <f t="shared" ca="1" si="49"/>
        <v>0</v>
      </c>
      <c r="BA19" s="14" t="s">
        <v>2728</v>
      </c>
      <c r="BB19" t="s">
        <v>2551</v>
      </c>
      <c r="BC19" t="s">
        <v>2672</v>
      </c>
      <c r="BD19">
        <f>IF(Players!BC19="NL",INDEX(Standings!G:I,MATCH(INDEX(Teams!G:K,MATCH(Players!BB19,Teams!G:G,0),5),Standings!G:G,0),2)+INDEX(Standings!G:I,MATCH(INDEX(Teams!G:K,MATCH(Players!BB19,Teams!G:G,0),5),Standings!G:G,0),3),INDEX(Standings!A:C,MATCH(INDEX(Teams!A:E,MATCH(Players!BB19,Teams!A:A,0),5),Standings!A:A,0),2)+INDEX(Standings!A:C,MATCH(INDEX(Teams!A:E,MATCH(Players!BB19,Teams!A:A,0),5),Standings!A:A,0),3))</f>
        <v>3</v>
      </c>
      <c r="BE19">
        <f t="shared" ca="1" si="50"/>
        <v>0</v>
      </c>
      <c r="BF19">
        <f t="shared" ca="1" si="51"/>
        <v>0</v>
      </c>
      <c r="BG19">
        <f t="shared" ca="1" si="52"/>
        <v>0</v>
      </c>
      <c r="BH19">
        <f t="shared" ca="1" si="53"/>
        <v>0</v>
      </c>
      <c r="BI19">
        <f t="shared" ca="1" si="54"/>
        <v>0</v>
      </c>
      <c r="BJ19">
        <f t="shared" ca="1" si="55"/>
        <v>0</v>
      </c>
      <c r="BK19">
        <f t="shared" ca="1" si="56"/>
        <v>0</v>
      </c>
      <c r="BL19" s="12">
        <f t="shared" ca="1" si="57"/>
        <v>0</v>
      </c>
      <c r="BM19">
        <f t="shared" ca="1" si="58"/>
        <v>0</v>
      </c>
      <c r="BN19">
        <f t="shared" ca="1" si="59"/>
        <v>0</v>
      </c>
      <c r="BO19">
        <f t="shared" ca="1" si="60"/>
        <v>0</v>
      </c>
      <c r="BP19">
        <f t="shared" ca="1" si="61"/>
        <v>0</v>
      </c>
      <c r="BQ19">
        <f t="shared" ca="1" si="62"/>
        <v>0</v>
      </c>
      <c r="BR19">
        <f t="shared" ca="1" si="63"/>
        <v>0</v>
      </c>
      <c r="BS19">
        <f t="shared" ca="1" si="64"/>
        <v>0</v>
      </c>
      <c r="BT19">
        <f t="shared" ca="1" si="65"/>
        <v>0</v>
      </c>
      <c r="BU19">
        <f t="shared" ca="1" si="66"/>
        <v>0</v>
      </c>
      <c r="BV19">
        <f t="shared" ca="1" si="67"/>
        <v>0</v>
      </c>
      <c r="BW19">
        <f t="shared" ca="1" si="68"/>
        <v>0</v>
      </c>
      <c r="BX19">
        <f t="shared" ca="1" si="69"/>
        <v>0</v>
      </c>
      <c r="BY19" s="8">
        <f t="shared" ca="1" si="70"/>
        <v>0</v>
      </c>
      <c r="BZ19" s="10" t="str">
        <f t="shared" ca="1" si="71"/>
        <v>---</v>
      </c>
      <c r="CA19">
        <f t="shared" ca="1" si="72"/>
        <v>0</v>
      </c>
      <c r="CB19">
        <f t="shared" ca="1" si="73"/>
        <v>0</v>
      </c>
      <c r="CC19">
        <f t="shared" ca="1" si="74"/>
        <v>0</v>
      </c>
      <c r="CD19">
        <f t="shared" ca="1" si="75"/>
        <v>0</v>
      </c>
      <c r="CE19">
        <f t="shared" ca="1" si="76"/>
        <v>0</v>
      </c>
      <c r="CF19" s="12">
        <f t="shared" ca="1" si="77"/>
        <v>0</v>
      </c>
      <c r="CG19">
        <f t="shared" ca="1" si="78"/>
        <v>0</v>
      </c>
      <c r="CH19">
        <f t="shared" ca="1" si="79"/>
        <v>0</v>
      </c>
      <c r="CI19">
        <f t="shared" ca="1" si="80"/>
        <v>0</v>
      </c>
      <c r="CJ19">
        <f t="shared" ca="1" si="81"/>
        <v>0</v>
      </c>
      <c r="CK19">
        <f t="shared" ca="1" si="82"/>
        <v>0</v>
      </c>
      <c r="CL19">
        <f t="shared" ca="1" si="83"/>
        <v>0</v>
      </c>
      <c r="CM19">
        <f t="shared" ca="1" si="84"/>
        <v>0</v>
      </c>
      <c r="CN19">
        <f t="shared" ca="1" si="85"/>
        <v>0</v>
      </c>
      <c r="CO19">
        <f t="shared" ca="1" si="86"/>
        <v>0</v>
      </c>
      <c r="CP19">
        <f t="shared" ca="1" si="87"/>
        <v>0</v>
      </c>
      <c r="CQ19" s="10">
        <f t="shared" ca="1" si="88"/>
        <v>0</v>
      </c>
      <c r="CR19" s="11">
        <f t="shared" ca="1" si="89"/>
        <v>0</v>
      </c>
      <c r="CS19" s="11">
        <f t="shared" ca="1" si="90"/>
        <v>0</v>
      </c>
      <c r="CT19" s="11">
        <f t="shared" ca="1" si="91"/>
        <v>0</v>
      </c>
      <c r="CU19" s="11">
        <f t="shared" ca="1" si="92"/>
        <v>0</v>
      </c>
      <c r="CV19" s="11">
        <f t="shared" ca="1" si="93"/>
        <v>0</v>
      </c>
      <c r="CW19" t="b">
        <f t="shared" ca="1" si="94"/>
        <v>0</v>
      </c>
      <c r="CX19">
        <f>COUNTIF(BA$1:BA19,BA19)-1</f>
        <v>0</v>
      </c>
    </row>
    <row r="20" spans="1:102">
      <c r="A20" t="s">
        <v>2640</v>
      </c>
      <c r="B20" t="s">
        <v>2574</v>
      </c>
      <c r="C20" t="s">
        <v>2674</v>
      </c>
      <c r="D20">
        <f>IF(Players!C20="NL",INDEX(Standings!G:I,MATCH(INDEX(Teams!G:K,MATCH(Players!B20,Teams!G:G,0),5),Standings!G:G,0),2)+INDEX(Standings!G:I,MATCH(INDEX(Teams!G:K,MATCH(Players!B20,Teams!G:G,0),5),Standings!G:G,0),3),INDEX(Standings!A:C,MATCH(INDEX(Teams!A:E,MATCH(Players!B20,Teams!A:A,0),5),Standings!A:A,0),2)+INDEX(Standings!A:C,MATCH(INDEX(Teams!A:E,MATCH(Players!B20,Teams!A:A,0),5),Standings!A:A,0),3))</f>
        <v>3</v>
      </c>
      <c r="E20">
        <f t="shared" ca="1" si="5"/>
        <v>0</v>
      </c>
      <c r="F20">
        <f t="shared" ca="1" si="6"/>
        <v>0</v>
      </c>
      <c r="G20">
        <f t="shared" ca="1" si="7"/>
        <v>0</v>
      </c>
      <c r="H20">
        <f t="shared" ca="1" si="8"/>
        <v>0</v>
      </c>
      <c r="I20">
        <f t="shared" ca="1" si="9"/>
        <v>0</v>
      </c>
      <c r="J20">
        <f t="shared" ca="1" si="10"/>
        <v>0</v>
      </c>
      <c r="K20">
        <f t="shared" ca="1" si="11"/>
        <v>0</v>
      </c>
      <c r="L20">
        <f t="shared" ca="1" si="12"/>
        <v>0</v>
      </c>
      <c r="M20">
        <f t="shared" ca="1" si="13"/>
        <v>0</v>
      </c>
      <c r="N20">
        <f t="shared" ca="1" si="14"/>
        <v>0</v>
      </c>
      <c r="O20">
        <f t="shared" ca="1" si="15"/>
        <v>0</v>
      </c>
      <c r="P20">
        <f t="shared" ca="1" si="16"/>
        <v>0</v>
      </c>
      <c r="Q20">
        <f t="shared" ca="1" si="17"/>
        <v>0</v>
      </c>
      <c r="R20">
        <f t="shared" ca="1" si="18"/>
        <v>0</v>
      </c>
      <c r="S20">
        <f t="shared" ca="1" si="19"/>
        <v>0</v>
      </c>
      <c r="T20">
        <f t="shared" ca="1" si="20"/>
        <v>0</v>
      </c>
      <c r="U20">
        <f t="shared" ca="1" si="21"/>
        <v>0</v>
      </c>
      <c r="V20">
        <f t="shared" ca="1" si="22"/>
        <v>0</v>
      </c>
      <c r="W20">
        <f t="shared" ca="1" si="23"/>
        <v>0</v>
      </c>
      <c r="X20">
        <f t="shared" ca="1" si="24"/>
        <v>3</v>
      </c>
      <c r="Y20">
        <f t="shared" ca="1" si="25"/>
        <v>3</v>
      </c>
      <c r="Z20">
        <f t="shared" ca="1" si="26"/>
        <v>3</v>
      </c>
      <c r="AA20">
        <f t="shared" ca="1" si="27"/>
        <v>0</v>
      </c>
      <c r="AB20">
        <f t="shared" ca="1" si="28"/>
        <v>0</v>
      </c>
      <c r="AC20">
        <f t="shared" ca="1" si="29"/>
        <v>0</v>
      </c>
      <c r="AD20">
        <f t="shared" ca="1" si="30"/>
        <v>0</v>
      </c>
      <c r="AE20">
        <f t="shared" ca="1" si="31"/>
        <v>0</v>
      </c>
      <c r="AF20">
        <f t="shared" ca="1" si="32"/>
        <v>0</v>
      </c>
      <c r="AG20">
        <f t="shared" ca="1" si="33"/>
        <v>0</v>
      </c>
      <c r="AH20">
        <f t="shared" ca="1" si="34"/>
        <v>0</v>
      </c>
      <c r="AI20">
        <f t="shared" ca="1" si="35"/>
        <v>0</v>
      </c>
      <c r="AJ20">
        <f t="shared" ca="1" si="36"/>
        <v>1</v>
      </c>
      <c r="AK20">
        <f t="shared" ca="1" si="37"/>
        <v>0</v>
      </c>
      <c r="AL20">
        <f t="shared" ca="1" si="38"/>
        <v>0</v>
      </c>
      <c r="AM20">
        <f t="shared" ca="1" si="39"/>
        <v>0</v>
      </c>
      <c r="AN20">
        <f t="shared" ca="1" si="40"/>
        <v>0</v>
      </c>
      <c r="AO20">
        <f t="shared" ca="1" si="41"/>
        <v>0</v>
      </c>
      <c r="AP20">
        <f t="shared" ca="1" si="42"/>
        <v>0</v>
      </c>
      <c r="AQ20">
        <f t="shared" ca="1" si="43"/>
        <v>0</v>
      </c>
      <c r="AR20" s="8">
        <f t="shared" ca="1" si="44"/>
        <v>0</v>
      </c>
      <c r="AS20" s="8">
        <f t="shared" ca="1" si="45"/>
        <v>0</v>
      </c>
      <c r="AT20" s="8">
        <f t="shared" ca="1" si="46"/>
        <v>0</v>
      </c>
      <c r="AU20" s="8">
        <f t="shared" ca="1" si="47"/>
        <v>0</v>
      </c>
      <c r="AV20">
        <f t="shared" ca="1" si="48"/>
        <v>0</v>
      </c>
      <c r="AW20" t="b">
        <f t="shared" ca="1" si="49"/>
        <v>0</v>
      </c>
      <c r="BA20" s="14" t="s">
        <v>2737</v>
      </c>
      <c r="BB20" t="s">
        <v>2551</v>
      </c>
      <c r="BC20" t="s">
        <v>2672</v>
      </c>
      <c r="BD20">
        <f>IF(Players!BC20="NL",INDEX(Standings!G:I,MATCH(INDEX(Teams!G:K,MATCH(Players!BB20,Teams!G:G,0),5),Standings!G:G,0),2)+INDEX(Standings!G:I,MATCH(INDEX(Teams!G:K,MATCH(Players!BB20,Teams!G:G,0),5),Standings!G:G,0),3),INDEX(Standings!A:C,MATCH(INDEX(Teams!A:E,MATCH(Players!BB20,Teams!A:A,0),5),Standings!A:A,0),2)+INDEX(Standings!A:C,MATCH(INDEX(Teams!A:E,MATCH(Players!BB20,Teams!A:A,0),5),Standings!A:A,0),3))</f>
        <v>3</v>
      </c>
      <c r="BE20">
        <f t="shared" ca="1" si="50"/>
        <v>0</v>
      </c>
      <c r="BF20">
        <f t="shared" ca="1" si="51"/>
        <v>0</v>
      </c>
      <c r="BG20">
        <f t="shared" ca="1" si="52"/>
        <v>0</v>
      </c>
      <c r="BH20">
        <f t="shared" ca="1" si="53"/>
        <v>0</v>
      </c>
      <c r="BI20">
        <f t="shared" ca="1" si="54"/>
        <v>0</v>
      </c>
      <c r="BJ20">
        <f t="shared" ca="1" si="55"/>
        <v>0</v>
      </c>
      <c r="BK20">
        <f t="shared" ca="1" si="56"/>
        <v>0</v>
      </c>
      <c r="BL20" s="12">
        <f t="shared" ca="1" si="57"/>
        <v>0</v>
      </c>
      <c r="BM20">
        <f t="shared" ca="1" si="58"/>
        <v>0</v>
      </c>
      <c r="BN20">
        <f t="shared" ca="1" si="59"/>
        <v>0</v>
      </c>
      <c r="BO20">
        <f t="shared" ca="1" si="60"/>
        <v>0</v>
      </c>
      <c r="BP20">
        <f t="shared" ca="1" si="61"/>
        <v>0</v>
      </c>
      <c r="BQ20">
        <f t="shared" ca="1" si="62"/>
        <v>0</v>
      </c>
      <c r="BR20">
        <f t="shared" ca="1" si="63"/>
        <v>0</v>
      </c>
      <c r="BS20">
        <f t="shared" ca="1" si="64"/>
        <v>0</v>
      </c>
      <c r="BT20">
        <f t="shared" ca="1" si="65"/>
        <v>0</v>
      </c>
      <c r="BU20">
        <f t="shared" ca="1" si="66"/>
        <v>0</v>
      </c>
      <c r="BV20">
        <f t="shared" ca="1" si="67"/>
        <v>0</v>
      </c>
      <c r="BW20">
        <f t="shared" ca="1" si="68"/>
        <v>0</v>
      </c>
      <c r="BX20">
        <f t="shared" ca="1" si="69"/>
        <v>0</v>
      </c>
      <c r="BY20" s="8">
        <f t="shared" ca="1" si="70"/>
        <v>0</v>
      </c>
      <c r="BZ20" s="10" t="str">
        <f t="shared" ca="1" si="71"/>
        <v>---</v>
      </c>
      <c r="CA20">
        <f t="shared" ca="1" si="72"/>
        <v>0</v>
      </c>
      <c r="CB20">
        <f t="shared" ca="1" si="73"/>
        <v>0</v>
      </c>
      <c r="CC20">
        <f t="shared" ca="1" si="74"/>
        <v>0</v>
      </c>
      <c r="CD20">
        <f t="shared" ca="1" si="75"/>
        <v>0</v>
      </c>
      <c r="CE20">
        <f t="shared" ca="1" si="76"/>
        <v>0</v>
      </c>
      <c r="CF20" s="12">
        <f t="shared" ca="1" si="77"/>
        <v>0</v>
      </c>
      <c r="CG20">
        <f t="shared" ca="1" si="78"/>
        <v>0</v>
      </c>
      <c r="CH20">
        <f t="shared" ca="1" si="79"/>
        <v>0</v>
      </c>
      <c r="CI20">
        <f t="shared" ca="1" si="80"/>
        <v>0</v>
      </c>
      <c r="CJ20">
        <f t="shared" ca="1" si="81"/>
        <v>0</v>
      </c>
      <c r="CK20">
        <f t="shared" ca="1" si="82"/>
        <v>0</v>
      </c>
      <c r="CL20">
        <f t="shared" ca="1" si="83"/>
        <v>0</v>
      </c>
      <c r="CM20">
        <f t="shared" ca="1" si="84"/>
        <v>0</v>
      </c>
      <c r="CN20">
        <f t="shared" ca="1" si="85"/>
        <v>0</v>
      </c>
      <c r="CO20">
        <f t="shared" ca="1" si="86"/>
        <v>0</v>
      </c>
      <c r="CP20">
        <f t="shared" ca="1" si="87"/>
        <v>0</v>
      </c>
      <c r="CQ20" s="10">
        <f t="shared" ca="1" si="88"/>
        <v>0</v>
      </c>
      <c r="CR20" s="11">
        <f t="shared" ca="1" si="89"/>
        <v>0</v>
      </c>
      <c r="CS20" s="11">
        <f t="shared" ca="1" si="90"/>
        <v>0</v>
      </c>
      <c r="CT20" s="11">
        <f t="shared" ca="1" si="91"/>
        <v>0</v>
      </c>
      <c r="CU20" s="11">
        <f t="shared" ca="1" si="92"/>
        <v>0</v>
      </c>
      <c r="CV20" s="11">
        <f t="shared" ca="1" si="93"/>
        <v>0</v>
      </c>
      <c r="CW20" t="b">
        <f t="shared" ca="1" si="94"/>
        <v>0</v>
      </c>
      <c r="CX20">
        <f>COUNTIF(BA$1:BA20,BA20)-1</f>
        <v>0</v>
      </c>
    </row>
    <row r="21" spans="1:102">
      <c r="A21" t="s">
        <v>2641</v>
      </c>
      <c r="B21" t="s">
        <v>2574</v>
      </c>
      <c r="C21" t="s">
        <v>2674</v>
      </c>
      <c r="D21">
        <f>IF(Players!C21="NL",INDEX(Standings!G:I,MATCH(INDEX(Teams!G:K,MATCH(Players!B21,Teams!G:G,0),5),Standings!G:G,0),2)+INDEX(Standings!G:I,MATCH(INDEX(Teams!G:K,MATCH(Players!B21,Teams!G:G,0),5),Standings!G:G,0),3),INDEX(Standings!A:C,MATCH(INDEX(Teams!A:E,MATCH(Players!B21,Teams!A:A,0),5),Standings!A:A,0),2)+INDEX(Standings!A:C,MATCH(INDEX(Teams!A:E,MATCH(Players!B21,Teams!A:A,0),5),Standings!A:A,0),3))</f>
        <v>3</v>
      </c>
      <c r="E21">
        <f t="shared" ca="1" si="5"/>
        <v>0</v>
      </c>
      <c r="F21">
        <f t="shared" ca="1" si="6"/>
        <v>0</v>
      </c>
      <c r="G21">
        <f t="shared" ca="1" si="7"/>
        <v>0</v>
      </c>
      <c r="H21">
        <f t="shared" ca="1" si="8"/>
        <v>0</v>
      </c>
      <c r="I21">
        <f t="shared" ca="1" si="9"/>
        <v>0</v>
      </c>
      <c r="J21">
        <f t="shared" ca="1" si="10"/>
        <v>0</v>
      </c>
      <c r="K21">
        <f t="shared" ca="1" si="11"/>
        <v>0</v>
      </c>
      <c r="L21">
        <f t="shared" ca="1" si="12"/>
        <v>0</v>
      </c>
      <c r="M21">
        <f t="shared" ca="1" si="13"/>
        <v>0</v>
      </c>
      <c r="N21">
        <f t="shared" ca="1" si="14"/>
        <v>0</v>
      </c>
      <c r="O21">
        <f t="shared" ca="1" si="15"/>
        <v>0</v>
      </c>
      <c r="P21">
        <f t="shared" ca="1" si="16"/>
        <v>0</v>
      </c>
      <c r="Q21">
        <f t="shared" ca="1" si="17"/>
        <v>0</v>
      </c>
      <c r="R21">
        <f t="shared" ca="1" si="18"/>
        <v>0</v>
      </c>
      <c r="S21">
        <f t="shared" ca="1" si="19"/>
        <v>0</v>
      </c>
      <c r="T21">
        <f t="shared" ca="1" si="20"/>
        <v>0</v>
      </c>
      <c r="U21">
        <f t="shared" ca="1" si="21"/>
        <v>0</v>
      </c>
      <c r="V21">
        <f t="shared" ca="1" si="22"/>
        <v>0</v>
      </c>
      <c r="W21">
        <f t="shared" ca="1" si="23"/>
        <v>0</v>
      </c>
      <c r="X21">
        <f t="shared" ca="1" si="24"/>
        <v>0</v>
      </c>
      <c r="Y21">
        <f t="shared" ca="1" si="25"/>
        <v>0</v>
      </c>
      <c r="Z21">
        <f t="shared" ca="1" si="26"/>
        <v>0</v>
      </c>
      <c r="AA21">
        <f t="shared" ca="1" si="27"/>
        <v>0</v>
      </c>
      <c r="AB21">
        <f t="shared" ca="1" si="28"/>
        <v>0</v>
      </c>
      <c r="AC21">
        <f t="shared" ca="1" si="29"/>
        <v>0</v>
      </c>
      <c r="AD21">
        <f t="shared" ca="1" si="30"/>
        <v>0</v>
      </c>
      <c r="AE21">
        <f t="shared" ca="1" si="31"/>
        <v>0</v>
      </c>
      <c r="AF21">
        <f t="shared" ca="1" si="32"/>
        <v>0</v>
      </c>
      <c r="AG21">
        <f t="shared" ca="1" si="33"/>
        <v>0</v>
      </c>
      <c r="AH21">
        <f t="shared" ca="1" si="34"/>
        <v>0</v>
      </c>
      <c r="AI21">
        <f t="shared" ca="1" si="35"/>
        <v>0</v>
      </c>
      <c r="AJ21">
        <f t="shared" ca="1" si="36"/>
        <v>0</v>
      </c>
      <c r="AK21">
        <f t="shared" ca="1" si="37"/>
        <v>0</v>
      </c>
      <c r="AL21">
        <f t="shared" ca="1" si="38"/>
        <v>0</v>
      </c>
      <c r="AM21">
        <f t="shared" ca="1" si="39"/>
        <v>0</v>
      </c>
      <c r="AN21">
        <f t="shared" ca="1" si="40"/>
        <v>0</v>
      </c>
      <c r="AO21">
        <f t="shared" ca="1" si="41"/>
        <v>0</v>
      </c>
      <c r="AP21">
        <f t="shared" ca="1" si="42"/>
        <v>0</v>
      </c>
      <c r="AQ21">
        <f t="shared" ca="1" si="43"/>
        <v>0</v>
      </c>
      <c r="AR21" s="8">
        <f t="shared" ca="1" si="44"/>
        <v>0</v>
      </c>
      <c r="AS21" s="8">
        <f t="shared" ca="1" si="45"/>
        <v>0</v>
      </c>
      <c r="AT21" s="8">
        <f t="shared" ca="1" si="46"/>
        <v>0</v>
      </c>
      <c r="AU21" s="8">
        <f t="shared" ca="1" si="47"/>
        <v>0</v>
      </c>
      <c r="AV21">
        <f t="shared" ca="1" si="48"/>
        <v>0</v>
      </c>
      <c r="AW21" t="b">
        <f t="shared" ca="1" si="49"/>
        <v>0</v>
      </c>
      <c r="BA21" s="14" t="s">
        <v>2741</v>
      </c>
      <c r="BB21" t="s">
        <v>2551</v>
      </c>
      <c r="BC21" t="s">
        <v>2672</v>
      </c>
      <c r="BD21">
        <f>IF(Players!BC21="NL",INDEX(Standings!G:I,MATCH(INDEX(Teams!G:K,MATCH(Players!BB21,Teams!G:G,0),5),Standings!G:G,0),2)+INDEX(Standings!G:I,MATCH(INDEX(Teams!G:K,MATCH(Players!BB21,Teams!G:G,0),5),Standings!G:G,0),3),INDEX(Standings!A:C,MATCH(INDEX(Teams!A:E,MATCH(Players!BB21,Teams!A:A,0),5),Standings!A:A,0),2)+INDEX(Standings!A:C,MATCH(INDEX(Teams!A:E,MATCH(Players!BB21,Teams!A:A,0),5),Standings!A:A,0),3))</f>
        <v>3</v>
      </c>
      <c r="BE21">
        <f t="shared" ca="1" si="50"/>
        <v>0</v>
      </c>
      <c r="BF21">
        <f t="shared" ca="1" si="51"/>
        <v>0</v>
      </c>
      <c r="BG21">
        <f t="shared" ca="1" si="52"/>
        <v>0</v>
      </c>
      <c r="BH21">
        <f t="shared" ca="1" si="53"/>
        <v>0</v>
      </c>
      <c r="BI21">
        <f t="shared" ca="1" si="54"/>
        <v>0</v>
      </c>
      <c r="BJ21">
        <f t="shared" ca="1" si="55"/>
        <v>0</v>
      </c>
      <c r="BK21">
        <f t="shared" ca="1" si="56"/>
        <v>0</v>
      </c>
      <c r="BL21" s="12">
        <f t="shared" ca="1" si="57"/>
        <v>0</v>
      </c>
      <c r="BM21">
        <f t="shared" ca="1" si="58"/>
        <v>0</v>
      </c>
      <c r="BN21">
        <f t="shared" ca="1" si="59"/>
        <v>0</v>
      </c>
      <c r="BO21">
        <f t="shared" ca="1" si="60"/>
        <v>0</v>
      </c>
      <c r="BP21">
        <f t="shared" ca="1" si="61"/>
        <v>0</v>
      </c>
      <c r="BQ21">
        <f t="shared" ca="1" si="62"/>
        <v>0</v>
      </c>
      <c r="BR21">
        <f t="shared" ca="1" si="63"/>
        <v>0</v>
      </c>
      <c r="BS21">
        <f t="shared" ca="1" si="64"/>
        <v>0</v>
      </c>
      <c r="BT21">
        <f t="shared" ca="1" si="65"/>
        <v>0</v>
      </c>
      <c r="BU21">
        <f t="shared" ca="1" si="66"/>
        <v>0</v>
      </c>
      <c r="BV21">
        <f t="shared" ca="1" si="67"/>
        <v>0</v>
      </c>
      <c r="BW21">
        <f t="shared" ca="1" si="68"/>
        <v>0</v>
      </c>
      <c r="BX21">
        <f t="shared" ca="1" si="69"/>
        <v>0</v>
      </c>
      <c r="BY21" s="8">
        <f t="shared" ca="1" si="70"/>
        <v>0</v>
      </c>
      <c r="BZ21" s="10" t="str">
        <f t="shared" ca="1" si="71"/>
        <v>---</v>
      </c>
      <c r="CA21">
        <f t="shared" ca="1" si="72"/>
        <v>0</v>
      </c>
      <c r="CB21">
        <f t="shared" ca="1" si="73"/>
        <v>0</v>
      </c>
      <c r="CC21">
        <f t="shared" ca="1" si="74"/>
        <v>0</v>
      </c>
      <c r="CD21">
        <f t="shared" ca="1" si="75"/>
        <v>0</v>
      </c>
      <c r="CE21">
        <f t="shared" ca="1" si="76"/>
        <v>0</v>
      </c>
      <c r="CF21" s="12">
        <f t="shared" ca="1" si="77"/>
        <v>0</v>
      </c>
      <c r="CG21">
        <f t="shared" ca="1" si="78"/>
        <v>0</v>
      </c>
      <c r="CH21">
        <f t="shared" ca="1" si="79"/>
        <v>0</v>
      </c>
      <c r="CI21">
        <f t="shared" ca="1" si="80"/>
        <v>0</v>
      </c>
      <c r="CJ21">
        <f t="shared" ca="1" si="81"/>
        <v>0</v>
      </c>
      <c r="CK21">
        <f t="shared" ca="1" si="82"/>
        <v>0</v>
      </c>
      <c r="CL21">
        <f t="shared" ca="1" si="83"/>
        <v>0</v>
      </c>
      <c r="CM21">
        <f t="shared" ca="1" si="84"/>
        <v>0</v>
      </c>
      <c r="CN21">
        <f t="shared" ca="1" si="85"/>
        <v>0</v>
      </c>
      <c r="CO21">
        <f t="shared" ca="1" si="86"/>
        <v>0</v>
      </c>
      <c r="CP21">
        <f t="shared" ca="1" si="87"/>
        <v>0</v>
      </c>
      <c r="CQ21" s="10">
        <f t="shared" ca="1" si="88"/>
        <v>0</v>
      </c>
      <c r="CR21" s="11">
        <f t="shared" ca="1" si="89"/>
        <v>0</v>
      </c>
      <c r="CS21" s="11">
        <f t="shared" ca="1" si="90"/>
        <v>0</v>
      </c>
      <c r="CT21" s="11">
        <f t="shared" ca="1" si="91"/>
        <v>0</v>
      </c>
      <c r="CU21" s="11">
        <f t="shared" ca="1" si="92"/>
        <v>0</v>
      </c>
      <c r="CV21" s="11">
        <f t="shared" ca="1" si="93"/>
        <v>0</v>
      </c>
      <c r="CW21" t="b">
        <f t="shared" ca="1" si="94"/>
        <v>0</v>
      </c>
      <c r="CX21">
        <f>COUNTIF(BA$1:BA21,BA21)-1</f>
        <v>0</v>
      </c>
    </row>
    <row r="22" spans="1:102">
      <c r="A22" t="s">
        <v>2642</v>
      </c>
      <c r="B22" t="s">
        <v>2574</v>
      </c>
      <c r="C22" t="s">
        <v>2674</v>
      </c>
      <c r="D22">
        <f>IF(Players!C22="NL",INDEX(Standings!G:I,MATCH(INDEX(Teams!G:K,MATCH(Players!B22,Teams!G:G,0),5),Standings!G:G,0),2)+INDEX(Standings!G:I,MATCH(INDEX(Teams!G:K,MATCH(Players!B22,Teams!G:G,0),5),Standings!G:G,0),3),INDEX(Standings!A:C,MATCH(INDEX(Teams!A:E,MATCH(Players!B22,Teams!A:A,0),5),Standings!A:A,0),2)+INDEX(Standings!A:C,MATCH(INDEX(Teams!A:E,MATCH(Players!B22,Teams!A:A,0),5),Standings!A:A,0),3))</f>
        <v>3</v>
      </c>
      <c r="E22">
        <f t="shared" ca="1" si="5"/>
        <v>1</v>
      </c>
      <c r="F22">
        <f t="shared" ca="1" si="6"/>
        <v>0</v>
      </c>
      <c r="G22">
        <f t="shared" ca="1" si="7"/>
        <v>0</v>
      </c>
      <c r="H22">
        <f t="shared" ca="1" si="8"/>
        <v>0</v>
      </c>
      <c r="I22">
        <f t="shared" ca="1" si="9"/>
        <v>0</v>
      </c>
      <c r="J22">
        <f t="shared" ca="1" si="10"/>
        <v>0</v>
      </c>
      <c r="K22">
        <f t="shared" ca="1" si="11"/>
        <v>0</v>
      </c>
      <c r="L22">
        <f t="shared" ca="1" si="12"/>
        <v>0</v>
      </c>
      <c r="M22">
        <f t="shared" ca="1" si="13"/>
        <v>0</v>
      </c>
      <c r="N22">
        <f t="shared" ca="1" si="14"/>
        <v>0</v>
      </c>
      <c r="O22">
        <f t="shared" ca="1" si="15"/>
        <v>0</v>
      </c>
      <c r="P22">
        <f t="shared" ca="1" si="16"/>
        <v>0</v>
      </c>
      <c r="Q22">
        <f t="shared" ca="1" si="17"/>
        <v>0</v>
      </c>
      <c r="R22">
        <f t="shared" ca="1" si="18"/>
        <v>0</v>
      </c>
      <c r="S22">
        <f t="shared" ca="1" si="19"/>
        <v>0</v>
      </c>
      <c r="T22">
        <f t="shared" ca="1" si="20"/>
        <v>0</v>
      </c>
      <c r="U22">
        <f t="shared" ca="1" si="21"/>
        <v>0</v>
      </c>
      <c r="V22">
        <f t="shared" ca="1" si="22"/>
        <v>0</v>
      </c>
      <c r="W22">
        <f t="shared" ca="1" si="23"/>
        <v>0</v>
      </c>
      <c r="X22">
        <f t="shared" ca="1" si="24"/>
        <v>1</v>
      </c>
      <c r="Y22">
        <f t="shared" ca="1" si="25"/>
        <v>0</v>
      </c>
      <c r="Z22">
        <f t="shared" ca="1" si="26"/>
        <v>0</v>
      </c>
      <c r="AA22">
        <f t="shared" ca="1" si="27"/>
        <v>0</v>
      </c>
      <c r="AB22">
        <f t="shared" ca="1" si="28"/>
        <v>0</v>
      </c>
      <c r="AC22">
        <f t="shared" ca="1" si="29"/>
        <v>0</v>
      </c>
      <c r="AD22">
        <f t="shared" ca="1" si="30"/>
        <v>0</v>
      </c>
      <c r="AE22">
        <f t="shared" ca="1" si="31"/>
        <v>0</v>
      </c>
      <c r="AF22">
        <f t="shared" ca="1" si="32"/>
        <v>0</v>
      </c>
      <c r="AG22">
        <f t="shared" ca="1" si="33"/>
        <v>0</v>
      </c>
      <c r="AH22">
        <f t="shared" ca="1" si="34"/>
        <v>0</v>
      </c>
      <c r="AI22">
        <f t="shared" ca="1" si="35"/>
        <v>0</v>
      </c>
      <c r="AJ22">
        <f t="shared" ca="1" si="36"/>
        <v>0</v>
      </c>
      <c r="AK22">
        <f t="shared" ca="1" si="37"/>
        <v>0</v>
      </c>
      <c r="AL22">
        <f t="shared" ca="1" si="38"/>
        <v>0</v>
      </c>
      <c r="AM22">
        <f t="shared" ca="1" si="39"/>
        <v>0</v>
      </c>
      <c r="AN22">
        <f t="shared" ca="1" si="40"/>
        <v>0</v>
      </c>
      <c r="AO22">
        <f t="shared" ca="1" si="41"/>
        <v>0</v>
      </c>
      <c r="AP22">
        <f t="shared" ca="1" si="42"/>
        <v>0</v>
      </c>
      <c r="AQ22">
        <f t="shared" ca="1" si="43"/>
        <v>0</v>
      </c>
      <c r="AR22" s="8">
        <f t="shared" ca="1" si="44"/>
        <v>0</v>
      </c>
      <c r="AS22" s="8">
        <f t="shared" ca="1" si="45"/>
        <v>0</v>
      </c>
      <c r="AT22" s="8">
        <f t="shared" ca="1" si="46"/>
        <v>0</v>
      </c>
      <c r="AU22" s="8">
        <f t="shared" ca="1" si="47"/>
        <v>0</v>
      </c>
      <c r="AV22">
        <f t="shared" ca="1" si="48"/>
        <v>0</v>
      </c>
      <c r="AW22" t="b">
        <f t="shared" ca="1" si="49"/>
        <v>0</v>
      </c>
      <c r="BA22" s="14" t="s">
        <v>2742</v>
      </c>
      <c r="BB22" t="s">
        <v>2551</v>
      </c>
      <c r="BC22" t="s">
        <v>2672</v>
      </c>
      <c r="BD22">
        <f>IF(Players!BC22="NL",INDEX(Standings!G:I,MATCH(INDEX(Teams!G:K,MATCH(Players!BB22,Teams!G:G,0),5),Standings!G:G,0),2)+INDEX(Standings!G:I,MATCH(INDEX(Teams!G:K,MATCH(Players!BB22,Teams!G:G,0),5),Standings!G:G,0),3),INDEX(Standings!A:C,MATCH(INDEX(Teams!A:E,MATCH(Players!BB22,Teams!A:A,0),5),Standings!A:A,0),2)+INDEX(Standings!A:C,MATCH(INDEX(Teams!A:E,MATCH(Players!BB22,Teams!A:A,0),5),Standings!A:A,0),3))</f>
        <v>3</v>
      </c>
      <c r="BE22">
        <f t="shared" ca="1" si="50"/>
        <v>0</v>
      </c>
      <c r="BF22">
        <f t="shared" ca="1" si="51"/>
        <v>0</v>
      </c>
      <c r="BG22">
        <f t="shared" ca="1" si="52"/>
        <v>0</v>
      </c>
      <c r="BH22">
        <f t="shared" ca="1" si="53"/>
        <v>0</v>
      </c>
      <c r="BI22">
        <f t="shared" ca="1" si="54"/>
        <v>0</v>
      </c>
      <c r="BJ22">
        <f t="shared" ca="1" si="55"/>
        <v>0</v>
      </c>
      <c r="BK22">
        <f t="shared" ca="1" si="56"/>
        <v>0</v>
      </c>
      <c r="BL22" s="12">
        <f t="shared" ca="1" si="57"/>
        <v>0</v>
      </c>
      <c r="BM22">
        <f t="shared" ca="1" si="58"/>
        <v>0</v>
      </c>
      <c r="BN22">
        <f t="shared" ca="1" si="59"/>
        <v>0</v>
      </c>
      <c r="BO22">
        <f t="shared" ca="1" si="60"/>
        <v>0</v>
      </c>
      <c r="BP22">
        <f t="shared" ca="1" si="61"/>
        <v>0</v>
      </c>
      <c r="BQ22">
        <f t="shared" ca="1" si="62"/>
        <v>0</v>
      </c>
      <c r="BR22">
        <f t="shared" ca="1" si="63"/>
        <v>0</v>
      </c>
      <c r="BS22">
        <f t="shared" ca="1" si="64"/>
        <v>0</v>
      </c>
      <c r="BT22">
        <f t="shared" ca="1" si="65"/>
        <v>0</v>
      </c>
      <c r="BU22">
        <f t="shared" ca="1" si="66"/>
        <v>0</v>
      </c>
      <c r="BV22">
        <f t="shared" ca="1" si="67"/>
        <v>0</v>
      </c>
      <c r="BW22">
        <f t="shared" ca="1" si="68"/>
        <v>0</v>
      </c>
      <c r="BX22">
        <f t="shared" ca="1" si="69"/>
        <v>0</v>
      </c>
      <c r="BY22" s="8">
        <f t="shared" ca="1" si="70"/>
        <v>0</v>
      </c>
      <c r="BZ22" s="10" t="str">
        <f t="shared" ca="1" si="71"/>
        <v>---</v>
      </c>
      <c r="CA22">
        <f t="shared" ca="1" si="72"/>
        <v>0</v>
      </c>
      <c r="CB22">
        <f t="shared" ca="1" si="73"/>
        <v>0</v>
      </c>
      <c r="CC22">
        <f t="shared" ca="1" si="74"/>
        <v>0</v>
      </c>
      <c r="CD22">
        <f t="shared" ca="1" si="75"/>
        <v>0</v>
      </c>
      <c r="CE22">
        <f t="shared" ca="1" si="76"/>
        <v>0</v>
      </c>
      <c r="CF22" s="12">
        <f t="shared" ca="1" si="77"/>
        <v>0</v>
      </c>
      <c r="CG22">
        <f t="shared" ca="1" si="78"/>
        <v>0</v>
      </c>
      <c r="CH22">
        <f t="shared" ca="1" si="79"/>
        <v>0</v>
      </c>
      <c r="CI22">
        <f t="shared" ca="1" si="80"/>
        <v>0</v>
      </c>
      <c r="CJ22">
        <f t="shared" ca="1" si="81"/>
        <v>0</v>
      </c>
      <c r="CK22">
        <f t="shared" ca="1" si="82"/>
        <v>0</v>
      </c>
      <c r="CL22">
        <f t="shared" ca="1" si="83"/>
        <v>0</v>
      </c>
      <c r="CM22">
        <f t="shared" ca="1" si="84"/>
        <v>0</v>
      </c>
      <c r="CN22">
        <f t="shared" ca="1" si="85"/>
        <v>0</v>
      </c>
      <c r="CO22">
        <f t="shared" ca="1" si="86"/>
        <v>0</v>
      </c>
      <c r="CP22">
        <f t="shared" ca="1" si="87"/>
        <v>0</v>
      </c>
      <c r="CQ22" s="10">
        <f t="shared" ca="1" si="88"/>
        <v>0</v>
      </c>
      <c r="CR22" s="11">
        <f t="shared" ca="1" si="89"/>
        <v>0</v>
      </c>
      <c r="CS22" s="11">
        <f t="shared" ca="1" si="90"/>
        <v>0</v>
      </c>
      <c r="CT22" s="11">
        <f t="shared" ca="1" si="91"/>
        <v>0</v>
      </c>
      <c r="CU22" s="11">
        <f t="shared" ca="1" si="92"/>
        <v>0</v>
      </c>
      <c r="CV22" s="11">
        <f t="shared" ca="1" si="93"/>
        <v>0</v>
      </c>
      <c r="CW22" t="b">
        <f t="shared" ca="1" si="94"/>
        <v>0</v>
      </c>
      <c r="CX22">
        <f>COUNTIF(BA$1:BA22,BA22)-1</f>
        <v>0</v>
      </c>
    </row>
    <row r="23" spans="1:102">
      <c r="A23" t="s">
        <v>2643</v>
      </c>
      <c r="B23" t="s">
        <v>2574</v>
      </c>
      <c r="C23" t="s">
        <v>2674</v>
      </c>
      <c r="D23">
        <f>IF(Players!C23="NL",INDEX(Standings!G:I,MATCH(INDEX(Teams!G:K,MATCH(Players!B23,Teams!G:G,0),5),Standings!G:G,0),2)+INDEX(Standings!G:I,MATCH(INDEX(Teams!G:K,MATCH(Players!B23,Teams!G:G,0),5),Standings!G:G,0),3),INDEX(Standings!A:C,MATCH(INDEX(Teams!A:E,MATCH(Players!B23,Teams!A:A,0),5),Standings!A:A,0),2)+INDEX(Standings!A:C,MATCH(INDEX(Teams!A:E,MATCH(Players!B23,Teams!A:A,0),5),Standings!A:A,0),3))</f>
        <v>3</v>
      </c>
      <c r="E23">
        <f t="shared" ca="1" si="5"/>
        <v>0</v>
      </c>
      <c r="F23">
        <f t="shared" ca="1" si="6"/>
        <v>0</v>
      </c>
      <c r="G23">
        <f t="shared" ca="1" si="7"/>
        <v>0</v>
      </c>
      <c r="H23">
        <f t="shared" ca="1" si="8"/>
        <v>0</v>
      </c>
      <c r="I23">
        <f t="shared" ca="1" si="9"/>
        <v>0</v>
      </c>
      <c r="J23">
        <f t="shared" ca="1" si="10"/>
        <v>0</v>
      </c>
      <c r="K23">
        <f t="shared" ca="1" si="11"/>
        <v>0</v>
      </c>
      <c r="L23">
        <f t="shared" ca="1" si="12"/>
        <v>0</v>
      </c>
      <c r="M23">
        <f t="shared" ca="1" si="13"/>
        <v>0</v>
      </c>
      <c r="N23">
        <f t="shared" ca="1" si="14"/>
        <v>0</v>
      </c>
      <c r="O23">
        <f t="shared" ca="1" si="15"/>
        <v>0</v>
      </c>
      <c r="P23">
        <f t="shared" ca="1" si="16"/>
        <v>0</v>
      </c>
      <c r="Q23">
        <f t="shared" ca="1" si="17"/>
        <v>0</v>
      </c>
      <c r="R23">
        <f t="shared" ca="1" si="18"/>
        <v>0</v>
      </c>
      <c r="S23">
        <f t="shared" ca="1" si="19"/>
        <v>0</v>
      </c>
      <c r="T23">
        <f t="shared" ca="1" si="20"/>
        <v>0</v>
      </c>
      <c r="U23">
        <f t="shared" ca="1" si="21"/>
        <v>0</v>
      </c>
      <c r="V23">
        <f t="shared" ca="1" si="22"/>
        <v>0</v>
      </c>
      <c r="W23">
        <f t="shared" ca="1" si="23"/>
        <v>0</v>
      </c>
      <c r="X23">
        <f t="shared" ca="1" si="24"/>
        <v>0</v>
      </c>
      <c r="Y23">
        <f t="shared" ca="1" si="25"/>
        <v>0</v>
      </c>
      <c r="Z23">
        <f t="shared" ca="1" si="26"/>
        <v>0</v>
      </c>
      <c r="AA23">
        <f t="shared" ca="1" si="27"/>
        <v>0</v>
      </c>
      <c r="AB23">
        <f t="shared" ca="1" si="28"/>
        <v>0</v>
      </c>
      <c r="AC23">
        <f t="shared" ca="1" si="29"/>
        <v>0</v>
      </c>
      <c r="AD23">
        <f t="shared" ca="1" si="30"/>
        <v>0</v>
      </c>
      <c r="AE23">
        <f t="shared" ca="1" si="31"/>
        <v>0</v>
      </c>
      <c r="AF23">
        <f t="shared" ca="1" si="32"/>
        <v>0</v>
      </c>
      <c r="AG23">
        <f t="shared" ca="1" si="33"/>
        <v>0</v>
      </c>
      <c r="AH23">
        <f t="shared" ca="1" si="34"/>
        <v>0</v>
      </c>
      <c r="AI23">
        <f t="shared" ca="1" si="35"/>
        <v>0</v>
      </c>
      <c r="AJ23">
        <f t="shared" ca="1" si="36"/>
        <v>0</v>
      </c>
      <c r="AK23">
        <f t="shared" ca="1" si="37"/>
        <v>0</v>
      </c>
      <c r="AL23">
        <f t="shared" ca="1" si="38"/>
        <v>0</v>
      </c>
      <c r="AM23">
        <f t="shared" ca="1" si="39"/>
        <v>0</v>
      </c>
      <c r="AN23">
        <f t="shared" ca="1" si="40"/>
        <v>0</v>
      </c>
      <c r="AO23">
        <f t="shared" ca="1" si="41"/>
        <v>0</v>
      </c>
      <c r="AP23">
        <f t="shared" ca="1" si="42"/>
        <v>0</v>
      </c>
      <c r="AQ23">
        <f t="shared" ca="1" si="43"/>
        <v>0</v>
      </c>
      <c r="AR23" s="8">
        <f t="shared" ca="1" si="44"/>
        <v>0</v>
      </c>
      <c r="AS23" s="8">
        <f t="shared" ca="1" si="45"/>
        <v>0</v>
      </c>
      <c r="AT23" s="8">
        <f t="shared" ca="1" si="46"/>
        <v>0</v>
      </c>
      <c r="AU23" s="8">
        <f t="shared" ca="1" si="47"/>
        <v>0</v>
      </c>
      <c r="AV23">
        <f t="shared" ca="1" si="48"/>
        <v>0</v>
      </c>
      <c r="AW23" t="b">
        <f t="shared" ca="1" si="49"/>
        <v>0</v>
      </c>
      <c r="BA23" s="14" t="s">
        <v>2735</v>
      </c>
      <c r="BB23" t="s">
        <v>2551</v>
      </c>
      <c r="BC23" t="s">
        <v>2672</v>
      </c>
      <c r="BD23">
        <f>IF(Players!BC23="NL",INDEX(Standings!G:I,MATCH(INDEX(Teams!G:K,MATCH(Players!BB23,Teams!G:G,0),5),Standings!G:G,0),2)+INDEX(Standings!G:I,MATCH(INDEX(Teams!G:K,MATCH(Players!BB23,Teams!G:G,0),5),Standings!G:G,0),3),INDEX(Standings!A:C,MATCH(INDEX(Teams!A:E,MATCH(Players!BB23,Teams!A:A,0),5),Standings!A:A,0),2)+INDEX(Standings!A:C,MATCH(INDEX(Teams!A:E,MATCH(Players!BB23,Teams!A:A,0),5),Standings!A:A,0),3))</f>
        <v>3</v>
      </c>
      <c r="BE23">
        <f t="shared" ca="1" si="50"/>
        <v>1</v>
      </c>
      <c r="BF23">
        <f t="shared" ca="1" si="51"/>
        <v>0</v>
      </c>
      <c r="BG23">
        <f t="shared" ca="1" si="52"/>
        <v>1</v>
      </c>
      <c r="BH23">
        <f t="shared" ca="1" si="53"/>
        <v>0</v>
      </c>
      <c r="BI23">
        <f t="shared" ca="1" si="54"/>
        <v>0</v>
      </c>
      <c r="BJ23">
        <f t="shared" ca="1" si="55"/>
        <v>0</v>
      </c>
      <c r="BK23">
        <f t="shared" ca="1" si="56"/>
        <v>0</v>
      </c>
      <c r="BL23" s="12">
        <f t="shared" ca="1" si="57"/>
        <v>2</v>
      </c>
      <c r="BM23">
        <f t="shared" ca="1" si="58"/>
        <v>2</v>
      </c>
      <c r="BN23">
        <f t="shared" ca="1" si="59"/>
        <v>0</v>
      </c>
      <c r="BO23">
        <f t="shared" ca="1" si="60"/>
        <v>0</v>
      </c>
      <c r="BP23">
        <f t="shared" ca="1" si="61"/>
        <v>0</v>
      </c>
      <c r="BQ23">
        <f t="shared" ca="1" si="62"/>
        <v>1</v>
      </c>
      <c r="BR23">
        <f t="shared" ca="1" si="63"/>
        <v>0</v>
      </c>
      <c r="BS23">
        <f t="shared" ca="1" si="64"/>
        <v>1</v>
      </c>
      <c r="BT23">
        <f t="shared" ca="1" si="65"/>
        <v>0</v>
      </c>
      <c r="BU23">
        <f t="shared" ca="1" si="66"/>
        <v>0</v>
      </c>
      <c r="BV23">
        <f t="shared" ca="1" si="67"/>
        <v>0</v>
      </c>
      <c r="BW23">
        <f t="shared" ca="1" si="68"/>
        <v>1</v>
      </c>
      <c r="BX23">
        <f t="shared" ca="1" si="69"/>
        <v>0</v>
      </c>
      <c r="BY23" s="8">
        <f t="shared" ca="1" si="70"/>
        <v>1</v>
      </c>
      <c r="BZ23" s="10">
        <f t="shared" ca="1" si="71"/>
        <v>0</v>
      </c>
      <c r="CA23">
        <f t="shared" ca="1" si="72"/>
        <v>1</v>
      </c>
      <c r="CB23">
        <f t="shared" ca="1" si="73"/>
        <v>0</v>
      </c>
      <c r="CC23">
        <f t="shared" ca="1" si="74"/>
        <v>0</v>
      </c>
      <c r="CD23">
        <f t="shared" ca="1" si="75"/>
        <v>0</v>
      </c>
      <c r="CE23">
        <f t="shared" ca="1" si="76"/>
        <v>0</v>
      </c>
      <c r="CF23" s="12">
        <f t="shared" ca="1" si="77"/>
        <v>2</v>
      </c>
      <c r="CG23">
        <f t="shared" ca="1" si="78"/>
        <v>2</v>
      </c>
      <c r="CH23">
        <f t="shared" ca="1" si="79"/>
        <v>0</v>
      </c>
      <c r="CI23">
        <f t="shared" ca="1" si="80"/>
        <v>0</v>
      </c>
      <c r="CJ23">
        <f t="shared" ca="1" si="81"/>
        <v>0</v>
      </c>
      <c r="CK23">
        <f t="shared" ca="1" si="82"/>
        <v>1</v>
      </c>
      <c r="CL23">
        <f t="shared" ca="1" si="83"/>
        <v>0</v>
      </c>
      <c r="CM23">
        <f t="shared" ca="1" si="84"/>
        <v>1</v>
      </c>
      <c r="CN23">
        <f t="shared" ca="1" si="85"/>
        <v>0</v>
      </c>
      <c r="CO23">
        <f t="shared" ca="1" si="86"/>
        <v>0</v>
      </c>
      <c r="CP23">
        <f t="shared" ca="1" si="87"/>
        <v>0</v>
      </c>
      <c r="CQ23" s="10">
        <f t="shared" ca="1" si="88"/>
        <v>1.5</v>
      </c>
      <c r="CR23" s="11">
        <f t="shared" ca="1" si="89"/>
        <v>9</v>
      </c>
      <c r="CS23" s="11">
        <f t="shared" ca="1" si="90"/>
        <v>0</v>
      </c>
      <c r="CT23" s="11">
        <f t="shared" ca="1" si="91"/>
        <v>4.5</v>
      </c>
      <c r="CU23" s="11">
        <f t="shared" ca="1" si="92"/>
        <v>4.5</v>
      </c>
      <c r="CV23" s="11">
        <f t="shared" ca="1" si="93"/>
        <v>1</v>
      </c>
      <c r="CW23" t="b">
        <f t="shared" ca="1" si="94"/>
        <v>0</v>
      </c>
      <c r="CX23">
        <f>COUNTIF(BA$1:BA23,BA23)-1</f>
        <v>0</v>
      </c>
    </row>
    <row r="24" spans="1:102">
      <c r="A24" t="s">
        <v>2644</v>
      </c>
      <c r="B24" t="s">
        <v>2574</v>
      </c>
      <c r="C24" t="s">
        <v>2674</v>
      </c>
      <c r="D24">
        <f>IF(Players!C24="NL",INDEX(Standings!G:I,MATCH(INDEX(Teams!G:K,MATCH(Players!B24,Teams!G:G,0),5),Standings!G:G,0),2)+INDEX(Standings!G:I,MATCH(INDEX(Teams!G:K,MATCH(Players!B24,Teams!G:G,0),5),Standings!G:G,0),3),INDEX(Standings!A:C,MATCH(INDEX(Teams!A:E,MATCH(Players!B24,Teams!A:A,0),5),Standings!A:A,0),2)+INDEX(Standings!A:C,MATCH(INDEX(Teams!A:E,MATCH(Players!B24,Teams!A:A,0),5),Standings!A:A,0),3))</f>
        <v>3</v>
      </c>
      <c r="E24">
        <f t="shared" ca="1" si="5"/>
        <v>0</v>
      </c>
      <c r="F24">
        <f t="shared" ca="1" si="6"/>
        <v>0</v>
      </c>
      <c r="G24">
        <f t="shared" ca="1" si="7"/>
        <v>0</v>
      </c>
      <c r="H24">
        <f t="shared" ca="1" si="8"/>
        <v>0</v>
      </c>
      <c r="I24">
        <f t="shared" ca="1" si="9"/>
        <v>0</v>
      </c>
      <c r="J24">
        <f t="shared" ca="1" si="10"/>
        <v>0</v>
      </c>
      <c r="K24">
        <f t="shared" ca="1" si="11"/>
        <v>0</v>
      </c>
      <c r="L24">
        <f t="shared" ca="1" si="12"/>
        <v>0</v>
      </c>
      <c r="M24">
        <f t="shared" ca="1" si="13"/>
        <v>0</v>
      </c>
      <c r="N24">
        <f t="shared" ca="1" si="14"/>
        <v>0</v>
      </c>
      <c r="O24">
        <f t="shared" ca="1" si="15"/>
        <v>0</v>
      </c>
      <c r="P24">
        <f t="shared" ca="1" si="16"/>
        <v>0</v>
      </c>
      <c r="Q24">
        <f t="shared" ca="1" si="17"/>
        <v>0</v>
      </c>
      <c r="R24">
        <f t="shared" ca="1" si="18"/>
        <v>0</v>
      </c>
      <c r="S24">
        <f t="shared" ca="1" si="19"/>
        <v>0</v>
      </c>
      <c r="T24">
        <f t="shared" ca="1" si="20"/>
        <v>0</v>
      </c>
      <c r="U24">
        <f t="shared" ca="1" si="21"/>
        <v>0</v>
      </c>
      <c r="V24">
        <f t="shared" ca="1" si="22"/>
        <v>0</v>
      </c>
      <c r="W24">
        <f t="shared" ca="1" si="23"/>
        <v>0</v>
      </c>
      <c r="X24">
        <f t="shared" ca="1" si="24"/>
        <v>0</v>
      </c>
      <c r="Y24">
        <f t="shared" ca="1" si="25"/>
        <v>0</v>
      </c>
      <c r="Z24">
        <f t="shared" ca="1" si="26"/>
        <v>0</v>
      </c>
      <c r="AA24">
        <f t="shared" ca="1" si="27"/>
        <v>0</v>
      </c>
      <c r="AB24">
        <f t="shared" ca="1" si="28"/>
        <v>0</v>
      </c>
      <c r="AC24">
        <f t="shared" ca="1" si="29"/>
        <v>0</v>
      </c>
      <c r="AD24">
        <f t="shared" ca="1" si="30"/>
        <v>0</v>
      </c>
      <c r="AE24">
        <f t="shared" ca="1" si="31"/>
        <v>0</v>
      </c>
      <c r="AF24">
        <f t="shared" ca="1" si="32"/>
        <v>0</v>
      </c>
      <c r="AG24">
        <f t="shared" ca="1" si="33"/>
        <v>0</v>
      </c>
      <c r="AH24">
        <f t="shared" ca="1" si="34"/>
        <v>0</v>
      </c>
      <c r="AI24">
        <f t="shared" ca="1" si="35"/>
        <v>0</v>
      </c>
      <c r="AJ24">
        <f t="shared" ca="1" si="36"/>
        <v>0</v>
      </c>
      <c r="AK24">
        <f t="shared" ca="1" si="37"/>
        <v>0</v>
      </c>
      <c r="AL24">
        <f t="shared" ca="1" si="38"/>
        <v>0</v>
      </c>
      <c r="AM24">
        <f t="shared" ca="1" si="39"/>
        <v>0</v>
      </c>
      <c r="AN24">
        <f t="shared" ca="1" si="40"/>
        <v>0</v>
      </c>
      <c r="AO24">
        <f t="shared" ca="1" si="41"/>
        <v>0</v>
      </c>
      <c r="AP24">
        <f t="shared" ca="1" si="42"/>
        <v>0</v>
      </c>
      <c r="AQ24">
        <f t="shared" ca="1" si="43"/>
        <v>0</v>
      </c>
      <c r="AR24" s="8">
        <f t="shared" ca="1" si="44"/>
        <v>0</v>
      </c>
      <c r="AS24" s="8">
        <f t="shared" ca="1" si="45"/>
        <v>0</v>
      </c>
      <c r="AT24" s="8">
        <f t="shared" ca="1" si="46"/>
        <v>0</v>
      </c>
      <c r="AU24" s="8">
        <f t="shared" ca="1" si="47"/>
        <v>0</v>
      </c>
      <c r="AV24">
        <f t="shared" ca="1" si="48"/>
        <v>0</v>
      </c>
      <c r="AW24" t="b">
        <f t="shared" ca="1" si="49"/>
        <v>0</v>
      </c>
      <c r="BA24" s="14" t="s">
        <v>2745</v>
      </c>
      <c r="BB24" t="s">
        <v>2551</v>
      </c>
      <c r="BC24" t="s">
        <v>2672</v>
      </c>
      <c r="BD24">
        <f>IF(Players!BC24="NL",INDEX(Standings!G:I,MATCH(INDEX(Teams!G:K,MATCH(Players!BB24,Teams!G:G,0),5),Standings!G:G,0),2)+INDEX(Standings!G:I,MATCH(INDEX(Teams!G:K,MATCH(Players!BB24,Teams!G:G,0),5),Standings!G:G,0),3),INDEX(Standings!A:C,MATCH(INDEX(Teams!A:E,MATCH(Players!BB24,Teams!A:A,0),5),Standings!A:A,0),2)+INDEX(Standings!A:C,MATCH(INDEX(Teams!A:E,MATCH(Players!BB24,Teams!A:A,0),5),Standings!A:A,0),3))</f>
        <v>3</v>
      </c>
      <c r="BE24">
        <f t="shared" ca="1" si="50"/>
        <v>0</v>
      </c>
      <c r="BF24">
        <f t="shared" ca="1" si="51"/>
        <v>0</v>
      </c>
      <c r="BG24">
        <f t="shared" ca="1" si="52"/>
        <v>0</v>
      </c>
      <c r="BH24">
        <f t="shared" ca="1" si="53"/>
        <v>0</v>
      </c>
      <c r="BI24">
        <f t="shared" ca="1" si="54"/>
        <v>0</v>
      </c>
      <c r="BJ24">
        <f t="shared" ca="1" si="55"/>
        <v>0</v>
      </c>
      <c r="BK24">
        <f t="shared" ca="1" si="56"/>
        <v>0</v>
      </c>
      <c r="BL24" s="12">
        <f t="shared" ca="1" si="57"/>
        <v>0</v>
      </c>
      <c r="BM24">
        <f t="shared" ca="1" si="58"/>
        <v>0</v>
      </c>
      <c r="BN24">
        <f t="shared" ca="1" si="59"/>
        <v>0</v>
      </c>
      <c r="BO24">
        <f t="shared" ca="1" si="60"/>
        <v>0</v>
      </c>
      <c r="BP24">
        <f t="shared" ca="1" si="61"/>
        <v>0</v>
      </c>
      <c r="BQ24">
        <f t="shared" ca="1" si="62"/>
        <v>0</v>
      </c>
      <c r="BR24">
        <f t="shared" ca="1" si="63"/>
        <v>0</v>
      </c>
      <c r="BS24">
        <f t="shared" ca="1" si="64"/>
        <v>0</v>
      </c>
      <c r="BT24">
        <f t="shared" ca="1" si="65"/>
        <v>0</v>
      </c>
      <c r="BU24">
        <f t="shared" ca="1" si="66"/>
        <v>0</v>
      </c>
      <c r="BV24">
        <f t="shared" ca="1" si="67"/>
        <v>0</v>
      </c>
      <c r="BW24">
        <f t="shared" ca="1" si="68"/>
        <v>0</v>
      </c>
      <c r="BX24">
        <f t="shared" ca="1" si="69"/>
        <v>0</v>
      </c>
      <c r="BY24" s="8">
        <f t="shared" ca="1" si="70"/>
        <v>0</v>
      </c>
      <c r="BZ24" s="10" t="str">
        <f t="shared" ca="1" si="71"/>
        <v>---</v>
      </c>
      <c r="CA24">
        <f t="shared" ca="1" si="72"/>
        <v>0</v>
      </c>
      <c r="CB24">
        <f t="shared" ca="1" si="73"/>
        <v>0</v>
      </c>
      <c r="CC24">
        <f t="shared" ca="1" si="74"/>
        <v>0</v>
      </c>
      <c r="CD24">
        <f t="shared" ca="1" si="75"/>
        <v>0</v>
      </c>
      <c r="CE24">
        <f t="shared" ca="1" si="76"/>
        <v>0</v>
      </c>
      <c r="CF24" s="12">
        <f t="shared" ca="1" si="77"/>
        <v>0</v>
      </c>
      <c r="CG24">
        <f t="shared" ca="1" si="78"/>
        <v>0</v>
      </c>
      <c r="CH24">
        <f t="shared" ca="1" si="79"/>
        <v>0</v>
      </c>
      <c r="CI24">
        <f t="shared" ca="1" si="80"/>
        <v>0</v>
      </c>
      <c r="CJ24">
        <f t="shared" ca="1" si="81"/>
        <v>0</v>
      </c>
      <c r="CK24">
        <f t="shared" ca="1" si="82"/>
        <v>0</v>
      </c>
      <c r="CL24">
        <f t="shared" ca="1" si="83"/>
        <v>0</v>
      </c>
      <c r="CM24">
        <f t="shared" ca="1" si="84"/>
        <v>0</v>
      </c>
      <c r="CN24">
        <f t="shared" ca="1" si="85"/>
        <v>0</v>
      </c>
      <c r="CO24">
        <f t="shared" ca="1" si="86"/>
        <v>0</v>
      </c>
      <c r="CP24">
        <f t="shared" ca="1" si="87"/>
        <v>0</v>
      </c>
      <c r="CQ24" s="10">
        <f t="shared" ca="1" si="88"/>
        <v>0</v>
      </c>
      <c r="CR24" s="11">
        <f t="shared" ca="1" si="89"/>
        <v>0</v>
      </c>
      <c r="CS24" s="11">
        <f t="shared" ca="1" si="90"/>
        <v>0</v>
      </c>
      <c r="CT24" s="11">
        <f t="shared" ca="1" si="91"/>
        <v>0</v>
      </c>
      <c r="CU24" s="11">
        <f t="shared" ca="1" si="92"/>
        <v>0</v>
      </c>
      <c r="CV24" s="11">
        <f t="shared" ca="1" si="93"/>
        <v>0</v>
      </c>
      <c r="CW24" t="b">
        <f t="shared" ca="1" si="94"/>
        <v>0</v>
      </c>
      <c r="CX24">
        <f>COUNTIF(BA$1:BA24,BA24)-1</f>
        <v>0</v>
      </c>
    </row>
    <row r="25" spans="1:102">
      <c r="A25" t="s">
        <v>2645</v>
      </c>
      <c r="B25" t="s">
        <v>2574</v>
      </c>
      <c r="C25" t="s">
        <v>2674</v>
      </c>
      <c r="D25">
        <f>IF(Players!C25="NL",INDEX(Standings!G:I,MATCH(INDEX(Teams!G:K,MATCH(Players!B25,Teams!G:G,0),5),Standings!G:G,0),2)+INDEX(Standings!G:I,MATCH(INDEX(Teams!G:K,MATCH(Players!B25,Teams!G:G,0),5),Standings!G:G,0),3),INDEX(Standings!A:C,MATCH(INDEX(Teams!A:E,MATCH(Players!B25,Teams!A:A,0),5),Standings!A:A,0),2)+INDEX(Standings!A:C,MATCH(INDEX(Teams!A:E,MATCH(Players!B25,Teams!A:A,0),5),Standings!A:A,0),3))</f>
        <v>3</v>
      </c>
      <c r="E25">
        <f t="shared" ca="1" si="5"/>
        <v>1</v>
      </c>
      <c r="F25">
        <f t="shared" ca="1" si="6"/>
        <v>3</v>
      </c>
      <c r="G25">
        <f t="shared" ca="1" si="7"/>
        <v>1</v>
      </c>
      <c r="H25">
        <f t="shared" ca="1" si="8"/>
        <v>1</v>
      </c>
      <c r="I25">
        <f t="shared" ca="1" si="9"/>
        <v>0</v>
      </c>
      <c r="J25">
        <f t="shared" ca="1" si="10"/>
        <v>0</v>
      </c>
      <c r="K25">
        <f t="shared" ca="1" si="11"/>
        <v>0</v>
      </c>
      <c r="L25">
        <f t="shared" ca="1" si="12"/>
        <v>0</v>
      </c>
      <c r="M25">
        <f t="shared" ca="1" si="13"/>
        <v>0</v>
      </c>
      <c r="N25">
        <f t="shared" ca="1" si="14"/>
        <v>0</v>
      </c>
      <c r="O25">
        <f t="shared" ca="1" si="15"/>
        <v>0</v>
      </c>
      <c r="P25">
        <f t="shared" ca="1" si="16"/>
        <v>0</v>
      </c>
      <c r="Q25">
        <f t="shared" ca="1" si="17"/>
        <v>0</v>
      </c>
      <c r="R25">
        <f t="shared" ca="1" si="18"/>
        <v>0</v>
      </c>
      <c r="S25">
        <f t="shared" ca="1" si="19"/>
        <v>0</v>
      </c>
      <c r="T25">
        <f t="shared" ca="1" si="20"/>
        <v>0</v>
      </c>
      <c r="U25">
        <f t="shared" ca="1" si="21"/>
        <v>0</v>
      </c>
      <c r="V25">
        <f t="shared" ca="1" si="22"/>
        <v>1</v>
      </c>
      <c r="W25">
        <f t="shared" ca="1" si="23"/>
        <v>1</v>
      </c>
      <c r="X25">
        <f t="shared" ca="1" si="24"/>
        <v>1</v>
      </c>
      <c r="Y25">
        <f t="shared" ca="1" si="25"/>
        <v>3</v>
      </c>
      <c r="Z25">
        <f t="shared" ca="1" si="26"/>
        <v>3</v>
      </c>
      <c r="AA25">
        <f t="shared" ca="1" si="27"/>
        <v>1</v>
      </c>
      <c r="AB25">
        <f t="shared" ca="1" si="28"/>
        <v>1</v>
      </c>
      <c r="AC25">
        <f t="shared" ca="1" si="29"/>
        <v>0</v>
      </c>
      <c r="AD25">
        <f t="shared" ca="1" si="30"/>
        <v>0</v>
      </c>
      <c r="AE25">
        <f t="shared" ca="1" si="31"/>
        <v>0</v>
      </c>
      <c r="AF25">
        <f t="shared" ca="1" si="32"/>
        <v>0</v>
      </c>
      <c r="AG25">
        <f t="shared" ca="1" si="33"/>
        <v>0</v>
      </c>
      <c r="AH25">
        <f t="shared" ca="1" si="34"/>
        <v>0</v>
      </c>
      <c r="AI25">
        <f t="shared" ca="1" si="35"/>
        <v>0</v>
      </c>
      <c r="AJ25">
        <f t="shared" ca="1" si="36"/>
        <v>0</v>
      </c>
      <c r="AK25">
        <f t="shared" ca="1" si="37"/>
        <v>0</v>
      </c>
      <c r="AL25">
        <f t="shared" ca="1" si="38"/>
        <v>0</v>
      </c>
      <c r="AM25">
        <f t="shared" ca="1" si="39"/>
        <v>0</v>
      </c>
      <c r="AN25">
        <f t="shared" ca="1" si="40"/>
        <v>0</v>
      </c>
      <c r="AO25">
        <f t="shared" ca="1" si="41"/>
        <v>0</v>
      </c>
      <c r="AP25">
        <f t="shared" ca="1" si="42"/>
        <v>1</v>
      </c>
      <c r="AQ25">
        <f t="shared" ca="1" si="43"/>
        <v>1</v>
      </c>
      <c r="AR25" s="8">
        <f t="shared" ca="1" si="44"/>
        <v>0.33333333333333331</v>
      </c>
      <c r="AS25" s="8">
        <f t="shared" ca="1" si="45"/>
        <v>0.33333333333333331</v>
      </c>
      <c r="AT25" s="8">
        <f t="shared" ca="1" si="46"/>
        <v>0.33333333333333331</v>
      </c>
      <c r="AU25" s="8">
        <f t="shared" ca="1" si="47"/>
        <v>0.66666666666666663</v>
      </c>
      <c r="AV25">
        <f t="shared" ca="1" si="48"/>
        <v>1</v>
      </c>
      <c r="AW25" t="b">
        <f t="shared" ca="1" si="49"/>
        <v>0</v>
      </c>
      <c r="BA25" s="14" t="s">
        <v>2743</v>
      </c>
      <c r="BB25" t="s">
        <v>2551</v>
      </c>
      <c r="BC25" t="s">
        <v>2672</v>
      </c>
      <c r="BD25">
        <f>IF(Players!BC25="NL",INDEX(Standings!G:I,MATCH(INDEX(Teams!G:K,MATCH(Players!BB25,Teams!G:G,0),5),Standings!G:G,0),2)+INDEX(Standings!G:I,MATCH(INDEX(Teams!G:K,MATCH(Players!BB25,Teams!G:G,0),5),Standings!G:G,0),3),INDEX(Standings!A:C,MATCH(INDEX(Teams!A:E,MATCH(Players!BB25,Teams!A:A,0),5),Standings!A:A,0),2)+INDEX(Standings!A:C,MATCH(INDEX(Teams!A:E,MATCH(Players!BB25,Teams!A:A,0),5),Standings!A:A,0),3))</f>
        <v>3</v>
      </c>
      <c r="BE25">
        <f t="shared" ca="1" si="50"/>
        <v>0</v>
      </c>
      <c r="BF25">
        <f t="shared" ca="1" si="51"/>
        <v>0</v>
      </c>
      <c r="BG25">
        <f t="shared" ca="1" si="52"/>
        <v>0</v>
      </c>
      <c r="BH25">
        <f t="shared" ca="1" si="53"/>
        <v>0</v>
      </c>
      <c r="BI25">
        <f t="shared" ca="1" si="54"/>
        <v>0</v>
      </c>
      <c r="BJ25">
        <f t="shared" ca="1" si="55"/>
        <v>0</v>
      </c>
      <c r="BK25">
        <f t="shared" ca="1" si="56"/>
        <v>0</v>
      </c>
      <c r="BL25" s="12">
        <f t="shared" ca="1" si="57"/>
        <v>0</v>
      </c>
      <c r="BM25">
        <f t="shared" ca="1" si="58"/>
        <v>0</v>
      </c>
      <c r="BN25">
        <f t="shared" ca="1" si="59"/>
        <v>0</v>
      </c>
      <c r="BO25">
        <f t="shared" ca="1" si="60"/>
        <v>0</v>
      </c>
      <c r="BP25">
        <f t="shared" ca="1" si="61"/>
        <v>0</v>
      </c>
      <c r="BQ25">
        <f t="shared" ca="1" si="62"/>
        <v>0</v>
      </c>
      <c r="BR25">
        <f t="shared" ca="1" si="63"/>
        <v>0</v>
      </c>
      <c r="BS25">
        <f t="shared" ca="1" si="64"/>
        <v>0</v>
      </c>
      <c r="BT25">
        <f t="shared" ca="1" si="65"/>
        <v>0</v>
      </c>
      <c r="BU25">
        <f t="shared" ca="1" si="66"/>
        <v>0</v>
      </c>
      <c r="BV25">
        <f t="shared" ca="1" si="67"/>
        <v>0</v>
      </c>
      <c r="BW25">
        <f t="shared" ca="1" si="68"/>
        <v>0</v>
      </c>
      <c r="BX25">
        <f t="shared" ca="1" si="69"/>
        <v>0</v>
      </c>
      <c r="BY25" s="8">
        <f t="shared" ca="1" si="70"/>
        <v>0</v>
      </c>
      <c r="BZ25" s="10" t="str">
        <f t="shared" ca="1" si="71"/>
        <v>---</v>
      </c>
      <c r="CA25">
        <f t="shared" ca="1" si="72"/>
        <v>0</v>
      </c>
      <c r="CB25">
        <f t="shared" ca="1" si="73"/>
        <v>0</v>
      </c>
      <c r="CC25">
        <f t="shared" ca="1" si="74"/>
        <v>0</v>
      </c>
      <c r="CD25">
        <f t="shared" ca="1" si="75"/>
        <v>0</v>
      </c>
      <c r="CE25">
        <f t="shared" ca="1" si="76"/>
        <v>0</v>
      </c>
      <c r="CF25" s="12">
        <f t="shared" ca="1" si="77"/>
        <v>0</v>
      </c>
      <c r="CG25">
        <f t="shared" ca="1" si="78"/>
        <v>0</v>
      </c>
      <c r="CH25">
        <f t="shared" ca="1" si="79"/>
        <v>0</v>
      </c>
      <c r="CI25">
        <f t="shared" ca="1" si="80"/>
        <v>0</v>
      </c>
      <c r="CJ25">
        <f t="shared" ca="1" si="81"/>
        <v>0</v>
      </c>
      <c r="CK25">
        <f t="shared" ca="1" si="82"/>
        <v>0</v>
      </c>
      <c r="CL25">
        <f t="shared" ca="1" si="83"/>
        <v>0</v>
      </c>
      <c r="CM25">
        <f t="shared" ca="1" si="84"/>
        <v>0</v>
      </c>
      <c r="CN25">
        <f t="shared" ca="1" si="85"/>
        <v>0</v>
      </c>
      <c r="CO25">
        <f t="shared" ca="1" si="86"/>
        <v>0</v>
      </c>
      <c r="CP25">
        <f t="shared" ca="1" si="87"/>
        <v>0</v>
      </c>
      <c r="CQ25" s="10">
        <f t="shared" ca="1" si="88"/>
        <v>0</v>
      </c>
      <c r="CR25" s="11">
        <f t="shared" ca="1" si="89"/>
        <v>0</v>
      </c>
      <c r="CS25" s="11">
        <f t="shared" ca="1" si="90"/>
        <v>0</v>
      </c>
      <c r="CT25" s="11">
        <f t="shared" ca="1" si="91"/>
        <v>0</v>
      </c>
      <c r="CU25" s="11">
        <f t="shared" ca="1" si="92"/>
        <v>0</v>
      </c>
      <c r="CV25" s="11">
        <f t="shared" ca="1" si="93"/>
        <v>0</v>
      </c>
      <c r="CW25" t="b">
        <f t="shared" ca="1" si="94"/>
        <v>0</v>
      </c>
      <c r="CX25">
        <f>COUNTIF(BA$1:BA25,BA25)-1</f>
        <v>0</v>
      </c>
    </row>
    <row r="26" spans="1:102">
      <c r="A26" t="s">
        <v>2646</v>
      </c>
      <c r="B26" t="s">
        <v>2574</v>
      </c>
      <c r="C26" t="s">
        <v>2674</v>
      </c>
      <c r="D26">
        <f>IF(Players!C26="NL",INDEX(Standings!G:I,MATCH(INDEX(Teams!G:K,MATCH(Players!B26,Teams!G:G,0),5),Standings!G:G,0),2)+INDEX(Standings!G:I,MATCH(INDEX(Teams!G:K,MATCH(Players!B26,Teams!G:G,0),5),Standings!G:G,0),3),INDEX(Standings!A:C,MATCH(INDEX(Teams!A:E,MATCH(Players!B26,Teams!A:A,0),5),Standings!A:A,0),2)+INDEX(Standings!A:C,MATCH(INDEX(Teams!A:E,MATCH(Players!B26,Teams!A:A,0),5),Standings!A:A,0),3))</f>
        <v>3</v>
      </c>
      <c r="E26">
        <f t="shared" ca="1" si="5"/>
        <v>0</v>
      </c>
      <c r="F26">
        <f t="shared" ca="1" si="6"/>
        <v>0</v>
      </c>
      <c r="G26">
        <f t="shared" ca="1" si="7"/>
        <v>0</v>
      </c>
      <c r="H26">
        <f t="shared" ca="1" si="8"/>
        <v>0</v>
      </c>
      <c r="I26">
        <f t="shared" ca="1" si="9"/>
        <v>0</v>
      </c>
      <c r="J26">
        <f t="shared" ca="1" si="10"/>
        <v>0</v>
      </c>
      <c r="K26">
        <f t="shared" ca="1" si="11"/>
        <v>0</v>
      </c>
      <c r="L26">
        <f t="shared" ca="1" si="12"/>
        <v>0</v>
      </c>
      <c r="M26">
        <f t="shared" ca="1" si="13"/>
        <v>0</v>
      </c>
      <c r="N26">
        <f t="shared" ca="1" si="14"/>
        <v>0</v>
      </c>
      <c r="O26">
        <f t="shared" ca="1" si="15"/>
        <v>0</v>
      </c>
      <c r="P26">
        <f t="shared" ca="1" si="16"/>
        <v>0</v>
      </c>
      <c r="Q26">
        <f t="shared" ca="1" si="17"/>
        <v>0</v>
      </c>
      <c r="R26">
        <f t="shared" ca="1" si="18"/>
        <v>0</v>
      </c>
      <c r="S26">
        <f t="shared" ca="1" si="19"/>
        <v>0</v>
      </c>
      <c r="T26">
        <f t="shared" ca="1" si="20"/>
        <v>0</v>
      </c>
      <c r="U26">
        <f t="shared" ca="1" si="21"/>
        <v>0</v>
      </c>
      <c r="V26">
        <f t="shared" ca="1" si="22"/>
        <v>0</v>
      </c>
      <c r="W26">
        <f t="shared" ca="1" si="23"/>
        <v>0</v>
      </c>
      <c r="X26">
        <f t="shared" ca="1" si="24"/>
        <v>0</v>
      </c>
      <c r="Y26">
        <f t="shared" ca="1" si="25"/>
        <v>0</v>
      </c>
      <c r="Z26">
        <f t="shared" ca="1" si="26"/>
        <v>0</v>
      </c>
      <c r="AA26">
        <f t="shared" ca="1" si="27"/>
        <v>0</v>
      </c>
      <c r="AB26">
        <f t="shared" ca="1" si="28"/>
        <v>0</v>
      </c>
      <c r="AC26">
        <f t="shared" ca="1" si="29"/>
        <v>0</v>
      </c>
      <c r="AD26">
        <f t="shared" ca="1" si="30"/>
        <v>0</v>
      </c>
      <c r="AE26">
        <f t="shared" ca="1" si="31"/>
        <v>0</v>
      </c>
      <c r="AF26">
        <f t="shared" ca="1" si="32"/>
        <v>0</v>
      </c>
      <c r="AG26">
        <f t="shared" ca="1" si="33"/>
        <v>0</v>
      </c>
      <c r="AH26">
        <f t="shared" ca="1" si="34"/>
        <v>0</v>
      </c>
      <c r="AI26">
        <f t="shared" ca="1" si="35"/>
        <v>0</v>
      </c>
      <c r="AJ26">
        <f t="shared" ca="1" si="36"/>
        <v>0</v>
      </c>
      <c r="AK26">
        <f t="shared" ca="1" si="37"/>
        <v>0</v>
      </c>
      <c r="AL26">
        <f t="shared" ca="1" si="38"/>
        <v>0</v>
      </c>
      <c r="AM26">
        <f t="shared" ca="1" si="39"/>
        <v>0</v>
      </c>
      <c r="AN26">
        <f t="shared" ca="1" si="40"/>
        <v>0</v>
      </c>
      <c r="AO26">
        <f t="shared" ca="1" si="41"/>
        <v>0</v>
      </c>
      <c r="AP26">
        <f t="shared" ca="1" si="42"/>
        <v>0</v>
      </c>
      <c r="AQ26">
        <f t="shared" ca="1" si="43"/>
        <v>0</v>
      </c>
      <c r="AR26" s="8">
        <f t="shared" ca="1" si="44"/>
        <v>0</v>
      </c>
      <c r="AS26" s="8">
        <f t="shared" ca="1" si="45"/>
        <v>0</v>
      </c>
      <c r="AT26" s="8">
        <f t="shared" ca="1" si="46"/>
        <v>0</v>
      </c>
      <c r="AU26" s="8">
        <f t="shared" ca="1" si="47"/>
        <v>0</v>
      </c>
      <c r="AV26">
        <f t="shared" ca="1" si="48"/>
        <v>0</v>
      </c>
      <c r="AW26" t="b">
        <f t="shared" ca="1" si="49"/>
        <v>0</v>
      </c>
      <c r="BA26" s="14" t="s">
        <v>2729</v>
      </c>
      <c r="BB26" t="s">
        <v>2551</v>
      </c>
      <c r="BC26" t="s">
        <v>2672</v>
      </c>
      <c r="BD26">
        <f>IF(Players!BC26="NL",INDEX(Standings!G:I,MATCH(INDEX(Teams!G:K,MATCH(Players!BB26,Teams!G:G,0),5),Standings!G:G,0),2)+INDEX(Standings!G:I,MATCH(INDEX(Teams!G:K,MATCH(Players!BB26,Teams!G:G,0),5),Standings!G:G,0),3),INDEX(Standings!A:C,MATCH(INDEX(Teams!A:E,MATCH(Players!BB26,Teams!A:A,0),5),Standings!A:A,0),2)+INDEX(Standings!A:C,MATCH(INDEX(Teams!A:E,MATCH(Players!BB26,Teams!A:A,0),5),Standings!A:A,0),3))</f>
        <v>3</v>
      </c>
      <c r="BE26">
        <f t="shared" ca="1" si="50"/>
        <v>0</v>
      </c>
      <c r="BF26">
        <f t="shared" ca="1" si="51"/>
        <v>0</v>
      </c>
      <c r="BG26">
        <f t="shared" ca="1" si="52"/>
        <v>0</v>
      </c>
      <c r="BH26">
        <f t="shared" ca="1" si="53"/>
        <v>0</v>
      </c>
      <c r="BI26">
        <f t="shared" ca="1" si="54"/>
        <v>0</v>
      </c>
      <c r="BJ26">
        <f t="shared" ca="1" si="55"/>
        <v>0</v>
      </c>
      <c r="BK26">
        <f t="shared" ca="1" si="56"/>
        <v>0</v>
      </c>
      <c r="BL26" s="12">
        <f t="shared" ca="1" si="57"/>
        <v>0</v>
      </c>
      <c r="BM26">
        <f t="shared" ca="1" si="58"/>
        <v>0</v>
      </c>
      <c r="BN26">
        <f t="shared" ca="1" si="59"/>
        <v>0</v>
      </c>
      <c r="BO26">
        <f t="shared" ca="1" si="60"/>
        <v>0</v>
      </c>
      <c r="BP26">
        <f t="shared" ca="1" si="61"/>
        <v>0</v>
      </c>
      <c r="BQ26">
        <f t="shared" ca="1" si="62"/>
        <v>0</v>
      </c>
      <c r="BR26">
        <f t="shared" ca="1" si="63"/>
        <v>0</v>
      </c>
      <c r="BS26">
        <f t="shared" ca="1" si="64"/>
        <v>0</v>
      </c>
      <c r="BT26">
        <f t="shared" ca="1" si="65"/>
        <v>0</v>
      </c>
      <c r="BU26">
        <f t="shared" ca="1" si="66"/>
        <v>0</v>
      </c>
      <c r="BV26">
        <f t="shared" ca="1" si="67"/>
        <v>0</v>
      </c>
      <c r="BW26">
        <f t="shared" ca="1" si="68"/>
        <v>0</v>
      </c>
      <c r="BX26">
        <f t="shared" ca="1" si="69"/>
        <v>0</v>
      </c>
      <c r="BY26" s="8">
        <f t="shared" ca="1" si="70"/>
        <v>0</v>
      </c>
      <c r="BZ26" s="10" t="str">
        <f t="shared" ca="1" si="71"/>
        <v>---</v>
      </c>
      <c r="CA26">
        <f t="shared" ca="1" si="72"/>
        <v>0</v>
      </c>
      <c r="CB26">
        <f t="shared" ca="1" si="73"/>
        <v>0</v>
      </c>
      <c r="CC26">
        <f t="shared" ca="1" si="74"/>
        <v>0</v>
      </c>
      <c r="CD26">
        <f t="shared" ca="1" si="75"/>
        <v>0</v>
      </c>
      <c r="CE26">
        <f t="shared" ca="1" si="76"/>
        <v>0</v>
      </c>
      <c r="CF26" s="12">
        <f t="shared" ca="1" si="77"/>
        <v>0</v>
      </c>
      <c r="CG26">
        <f t="shared" ca="1" si="78"/>
        <v>0</v>
      </c>
      <c r="CH26">
        <f t="shared" ca="1" si="79"/>
        <v>0</v>
      </c>
      <c r="CI26">
        <f t="shared" ca="1" si="80"/>
        <v>0</v>
      </c>
      <c r="CJ26">
        <f t="shared" ca="1" si="81"/>
        <v>0</v>
      </c>
      <c r="CK26">
        <f t="shared" ca="1" si="82"/>
        <v>0</v>
      </c>
      <c r="CL26">
        <f t="shared" ca="1" si="83"/>
        <v>0</v>
      </c>
      <c r="CM26">
        <f t="shared" ca="1" si="84"/>
        <v>0</v>
      </c>
      <c r="CN26">
        <f t="shared" ca="1" si="85"/>
        <v>0</v>
      </c>
      <c r="CO26">
        <f t="shared" ca="1" si="86"/>
        <v>0</v>
      </c>
      <c r="CP26">
        <f t="shared" ca="1" si="87"/>
        <v>0</v>
      </c>
      <c r="CQ26" s="10">
        <f t="shared" ca="1" si="88"/>
        <v>0</v>
      </c>
      <c r="CR26" s="11">
        <f t="shared" ca="1" si="89"/>
        <v>0</v>
      </c>
      <c r="CS26" s="11">
        <f t="shared" ca="1" si="90"/>
        <v>0</v>
      </c>
      <c r="CT26" s="11">
        <f t="shared" ca="1" si="91"/>
        <v>0</v>
      </c>
      <c r="CU26" s="11">
        <f t="shared" ca="1" si="92"/>
        <v>0</v>
      </c>
      <c r="CV26" s="11">
        <f t="shared" ca="1" si="93"/>
        <v>0</v>
      </c>
      <c r="CW26" t="b">
        <f t="shared" ca="1" si="94"/>
        <v>0</v>
      </c>
      <c r="CX26">
        <f>COUNTIF(BA$1:BA26,BA26)-1</f>
        <v>0</v>
      </c>
    </row>
    <row r="27" spans="1:102">
      <c r="A27" t="s">
        <v>2647</v>
      </c>
      <c r="B27" t="s">
        <v>2574</v>
      </c>
      <c r="C27" t="s">
        <v>2674</v>
      </c>
      <c r="D27">
        <f>IF(Players!C27="NL",INDEX(Standings!G:I,MATCH(INDEX(Teams!G:K,MATCH(Players!B27,Teams!G:G,0),5),Standings!G:G,0),2)+INDEX(Standings!G:I,MATCH(INDEX(Teams!G:K,MATCH(Players!B27,Teams!G:G,0),5),Standings!G:G,0),3),INDEX(Standings!A:C,MATCH(INDEX(Teams!A:E,MATCH(Players!B27,Teams!A:A,0),5),Standings!A:A,0),2)+INDEX(Standings!A:C,MATCH(INDEX(Teams!A:E,MATCH(Players!B27,Teams!A:A,0),5),Standings!A:A,0),3))</f>
        <v>3</v>
      </c>
      <c r="E27">
        <f t="shared" ca="1" si="5"/>
        <v>1</v>
      </c>
      <c r="F27">
        <f t="shared" ca="1" si="6"/>
        <v>0</v>
      </c>
      <c r="G27">
        <f t="shared" ca="1" si="7"/>
        <v>0</v>
      </c>
      <c r="H27">
        <f t="shared" ca="1" si="8"/>
        <v>0</v>
      </c>
      <c r="I27">
        <f t="shared" ca="1" si="9"/>
        <v>0</v>
      </c>
      <c r="J27">
        <f t="shared" ca="1" si="10"/>
        <v>0</v>
      </c>
      <c r="K27">
        <f t="shared" ca="1" si="11"/>
        <v>0</v>
      </c>
      <c r="L27">
        <f t="shared" ca="1" si="12"/>
        <v>0</v>
      </c>
      <c r="M27">
        <f t="shared" ca="1" si="13"/>
        <v>0</v>
      </c>
      <c r="N27">
        <f t="shared" ca="1" si="14"/>
        <v>0</v>
      </c>
      <c r="O27">
        <f t="shared" ca="1" si="15"/>
        <v>0</v>
      </c>
      <c r="P27">
        <f t="shared" ca="1" si="16"/>
        <v>0</v>
      </c>
      <c r="Q27">
        <f t="shared" ca="1" si="17"/>
        <v>0</v>
      </c>
      <c r="R27">
        <f t="shared" ca="1" si="18"/>
        <v>0</v>
      </c>
      <c r="S27">
        <f t="shared" ca="1" si="19"/>
        <v>1</v>
      </c>
      <c r="T27">
        <f t="shared" ca="1" si="20"/>
        <v>0</v>
      </c>
      <c r="U27">
        <f t="shared" ca="1" si="21"/>
        <v>0</v>
      </c>
      <c r="V27">
        <f t="shared" ca="1" si="22"/>
        <v>0</v>
      </c>
      <c r="W27">
        <f t="shared" ca="1" si="23"/>
        <v>0</v>
      </c>
      <c r="X27">
        <f t="shared" ca="1" si="24"/>
        <v>1</v>
      </c>
      <c r="Y27">
        <f t="shared" ca="1" si="25"/>
        <v>1</v>
      </c>
      <c r="Z27">
        <f t="shared" ca="1" si="26"/>
        <v>0</v>
      </c>
      <c r="AA27">
        <f t="shared" ca="1" si="27"/>
        <v>0</v>
      </c>
      <c r="AB27">
        <f t="shared" ca="1" si="28"/>
        <v>0</v>
      </c>
      <c r="AC27">
        <f t="shared" ca="1" si="29"/>
        <v>0</v>
      </c>
      <c r="AD27">
        <f t="shared" ca="1" si="30"/>
        <v>0</v>
      </c>
      <c r="AE27">
        <f t="shared" ca="1" si="31"/>
        <v>0</v>
      </c>
      <c r="AF27">
        <f t="shared" ca="1" si="32"/>
        <v>0</v>
      </c>
      <c r="AG27">
        <f t="shared" ca="1" si="33"/>
        <v>0</v>
      </c>
      <c r="AH27">
        <f t="shared" ca="1" si="34"/>
        <v>0</v>
      </c>
      <c r="AI27">
        <f t="shared" ca="1" si="35"/>
        <v>0</v>
      </c>
      <c r="AJ27">
        <f t="shared" ca="1" si="36"/>
        <v>0</v>
      </c>
      <c r="AK27">
        <f t="shared" ca="1" si="37"/>
        <v>0</v>
      </c>
      <c r="AL27">
        <f t="shared" ca="1" si="38"/>
        <v>0</v>
      </c>
      <c r="AM27">
        <f t="shared" ca="1" si="39"/>
        <v>1</v>
      </c>
      <c r="AN27">
        <f t="shared" ca="1" si="40"/>
        <v>0</v>
      </c>
      <c r="AO27">
        <f t="shared" ca="1" si="41"/>
        <v>0</v>
      </c>
      <c r="AP27">
        <f t="shared" ca="1" si="42"/>
        <v>0</v>
      </c>
      <c r="AQ27">
        <f t="shared" ca="1" si="43"/>
        <v>0</v>
      </c>
      <c r="AR27" s="8">
        <f t="shared" ca="1" si="44"/>
        <v>0</v>
      </c>
      <c r="AS27" s="8">
        <f t="shared" ca="1" si="45"/>
        <v>0</v>
      </c>
      <c r="AT27" s="8">
        <f t="shared" ca="1" si="46"/>
        <v>0</v>
      </c>
      <c r="AU27" s="8">
        <f t="shared" ca="1" si="47"/>
        <v>0</v>
      </c>
      <c r="AV27">
        <f t="shared" ca="1" si="48"/>
        <v>0</v>
      </c>
      <c r="AW27" t="b">
        <f t="shared" ca="1" si="49"/>
        <v>0</v>
      </c>
      <c r="BA27" s="14" t="s">
        <v>2769</v>
      </c>
      <c r="BB27" t="s">
        <v>2557</v>
      </c>
      <c r="BC27" t="s">
        <v>2672</v>
      </c>
      <c r="BD27">
        <f>IF(Players!BC27="NL",INDEX(Standings!G:I,MATCH(INDEX(Teams!G:K,MATCH(Players!BB27,Teams!G:G,0),5),Standings!G:G,0),2)+INDEX(Standings!G:I,MATCH(INDEX(Teams!G:K,MATCH(Players!BB27,Teams!G:G,0),5),Standings!G:G,0),3),INDEX(Standings!A:C,MATCH(INDEX(Teams!A:E,MATCH(Players!BB27,Teams!A:A,0),5),Standings!A:A,0),2)+INDEX(Standings!A:C,MATCH(INDEX(Teams!A:E,MATCH(Players!BB27,Teams!A:A,0),5),Standings!A:A,0),3))</f>
        <v>3</v>
      </c>
      <c r="BE27">
        <f t="shared" ca="1" si="50"/>
        <v>0</v>
      </c>
      <c r="BF27">
        <f t="shared" ca="1" si="51"/>
        <v>0</v>
      </c>
      <c r="BG27">
        <f t="shared" ca="1" si="52"/>
        <v>1</v>
      </c>
      <c r="BH27">
        <f t="shared" ca="1" si="53"/>
        <v>1</v>
      </c>
      <c r="BI27">
        <f t="shared" ca="1" si="54"/>
        <v>0</v>
      </c>
      <c r="BJ27">
        <f t="shared" ca="1" si="55"/>
        <v>0</v>
      </c>
      <c r="BK27">
        <f t="shared" ca="1" si="56"/>
        <v>0</v>
      </c>
      <c r="BL27" s="12">
        <f t="shared" ca="1" si="57"/>
        <v>6.333333333333333</v>
      </c>
      <c r="BM27">
        <f t="shared" ca="1" si="58"/>
        <v>6</v>
      </c>
      <c r="BN27">
        <f t="shared" ca="1" si="59"/>
        <v>2</v>
      </c>
      <c r="BO27">
        <f t="shared" ca="1" si="60"/>
        <v>2</v>
      </c>
      <c r="BP27">
        <f t="shared" ca="1" si="61"/>
        <v>0</v>
      </c>
      <c r="BQ27">
        <f t="shared" ca="1" si="62"/>
        <v>2</v>
      </c>
      <c r="BR27">
        <f t="shared" ca="1" si="63"/>
        <v>0</v>
      </c>
      <c r="BS27">
        <f t="shared" ca="1" si="64"/>
        <v>0</v>
      </c>
      <c r="BT27">
        <f t="shared" ca="1" si="65"/>
        <v>0</v>
      </c>
      <c r="BU27">
        <f t="shared" ca="1" si="66"/>
        <v>0</v>
      </c>
      <c r="BV27">
        <f t="shared" ca="1" si="67"/>
        <v>0</v>
      </c>
      <c r="BW27">
        <f t="shared" ca="1" si="68"/>
        <v>0</v>
      </c>
      <c r="BX27">
        <f t="shared" ca="1" si="69"/>
        <v>0</v>
      </c>
      <c r="BY27" s="8">
        <f t="shared" ca="1" si="70"/>
        <v>0</v>
      </c>
      <c r="BZ27" s="10">
        <f t="shared" ca="1" si="71"/>
        <v>2.8421052631578951</v>
      </c>
      <c r="CA27">
        <f t="shared" ca="1" si="72"/>
        <v>1</v>
      </c>
      <c r="CB27">
        <f t="shared" ca="1" si="73"/>
        <v>1</v>
      </c>
      <c r="CC27">
        <f t="shared" ca="1" si="74"/>
        <v>0</v>
      </c>
      <c r="CD27">
        <f t="shared" ca="1" si="75"/>
        <v>0</v>
      </c>
      <c r="CE27">
        <f t="shared" ca="1" si="76"/>
        <v>0</v>
      </c>
      <c r="CF27" s="12">
        <f t="shared" ca="1" si="77"/>
        <v>6.333333333333333</v>
      </c>
      <c r="CG27">
        <f t="shared" ca="1" si="78"/>
        <v>6</v>
      </c>
      <c r="CH27">
        <f t="shared" ca="1" si="79"/>
        <v>2</v>
      </c>
      <c r="CI27">
        <f t="shared" ca="1" si="80"/>
        <v>2</v>
      </c>
      <c r="CJ27">
        <f t="shared" ca="1" si="81"/>
        <v>0</v>
      </c>
      <c r="CK27">
        <f t="shared" ca="1" si="82"/>
        <v>2</v>
      </c>
      <c r="CL27">
        <f t="shared" ca="1" si="83"/>
        <v>0</v>
      </c>
      <c r="CM27">
        <f t="shared" ca="1" si="84"/>
        <v>0</v>
      </c>
      <c r="CN27">
        <f t="shared" ca="1" si="85"/>
        <v>0</v>
      </c>
      <c r="CO27">
        <f t="shared" ca="1" si="86"/>
        <v>0</v>
      </c>
      <c r="CP27">
        <f t="shared" ca="1" si="87"/>
        <v>0</v>
      </c>
      <c r="CQ27" s="10">
        <f t="shared" ca="1" si="88"/>
        <v>1.2631578947368423</v>
      </c>
      <c r="CR27" s="11">
        <f t="shared" ca="1" si="89"/>
        <v>8.526315789473685</v>
      </c>
      <c r="CS27" s="11">
        <f t="shared" ca="1" si="90"/>
        <v>0</v>
      </c>
      <c r="CT27" s="11">
        <f t="shared" ca="1" si="91"/>
        <v>2.8421052631578951</v>
      </c>
      <c r="CU27" s="11">
        <f t="shared" ca="1" si="92"/>
        <v>0</v>
      </c>
      <c r="CV27" s="11">
        <f t="shared" ca="1" si="93"/>
        <v>0</v>
      </c>
      <c r="CW27" t="b">
        <f t="shared" ca="1" si="94"/>
        <v>1</v>
      </c>
      <c r="CX27">
        <f>COUNTIF(BA$1:BA27,BA27)-1</f>
        <v>0</v>
      </c>
    </row>
    <row r="28" spans="1:102">
      <c r="A28" t="s">
        <v>2648</v>
      </c>
      <c r="B28" t="s">
        <v>2574</v>
      </c>
      <c r="C28" t="s">
        <v>2674</v>
      </c>
      <c r="D28">
        <f>IF(Players!C28="NL",INDEX(Standings!G:I,MATCH(INDEX(Teams!G:K,MATCH(Players!B28,Teams!G:G,0),5),Standings!G:G,0),2)+INDEX(Standings!G:I,MATCH(INDEX(Teams!G:K,MATCH(Players!B28,Teams!G:G,0),5),Standings!G:G,0),3),INDEX(Standings!A:C,MATCH(INDEX(Teams!A:E,MATCH(Players!B28,Teams!A:A,0),5),Standings!A:A,0),2)+INDEX(Standings!A:C,MATCH(INDEX(Teams!A:E,MATCH(Players!B28,Teams!A:A,0),5),Standings!A:A,0),3))</f>
        <v>3</v>
      </c>
      <c r="E28">
        <f t="shared" ca="1" si="5"/>
        <v>1</v>
      </c>
      <c r="F28">
        <f t="shared" ca="1" si="6"/>
        <v>0</v>
      </c>
      <c r="G28">
        <f t="shared" ca="1" si="7"/>
        <v>0</v>
      </c>
      <c r="H28">
        <f t="shared" ca="1" si="8"/>
        <v>0</v>
      </c>
      <c r="I28">
        <f t="shared" ca="1" si="9"/>
        <v>0</v>
      </c>
      <c r="J28">
        <f t="shared" ca="1" si="10"/>
        <v>0</v>
      </c>
      <c r="K28">
        <f t="shared" ca="1" si="11"/>
        <v>0</v>
      </c>
      <c r="L28">
        <f t="shared" ca="1" si="12"/>
        <v>0</v>
      </c>
      <c r="M28">
        <f t="shared" ca="1" si="13"/>
        <v>0</v>
      </c>
      <c r="N28">
        <f t="shared" ca="1" si="14"/>
        <v>0</v>
      </c>
      <c r="O28">
        <f t="shared" ca="1" si="15"/>
        <v>0</v>
      </c>
      <c r="P28">
        <f t="shared" ca="1" si="16"/>
        <v>0</v>
      </c>
      <c r="Q28">
        <f t="shared" ca="1" si="17"/>
        <v>0</v>
      </c>
      <c r="R28">
        <f t="shared" ca="1" si="18"/>
        <v>0</v>
      </c>
      <c r="S28">
        <f t="shared" ca="1" si="19"/>
        <v>0</v>
      </c>
      <c r="T28">
        <f t="shared" ca="1" si="20"/>
        <v>0</v>
      </c>
      <c r="U28">
        <f t="shared" ca="1" si="21"/>
        <v>0</v>
      </c>
      <c r="V28">
        <f t="shared" ca="1" si="22"/>
        <v>0</v>
      </c>
      <c r="W28">
        <f t="shared" ca="1" si="23"/>
        <v>0</v>
      </c>
      <c r="X28">
        <f t="shared" ca="1" si="24"/>
        <v>1</v>
      </c>
      <c r="Y28">
        <f t="shared" ca="1" si="25"/>
        <v>0</v>
      </c>
      <c r="Z28">
        <f t="shared" ca="1" si="26"/>
        <v>0</v>
      </c>
      <c r="AA28">
        <f t="shared" ca="1" si="27"/>
        <v>0</v>
      </c>
      <c r="AB28">
        <f t="shared" ca="1" si="28"/>
        <v>0</v>
      </c>
      <c r="AC28">
        <f t="shared" ca="1" si="29"/>
        <v>0</v>
      </c>
      <c r="AD28">
        <f t="shared" ca="1" si="30"/>
        <v>0</v>
      </c>
      <c r="AE28">
        <f t="shared" ca="1" si="31"/>
        <v>0</v>
      </c>
      <c r="AF28">
        <f t="shared" ca="1" si="32"/>
        <v>0</v>
      </c>
      <c r="AG28">
        <f t="shared" ca="1" si="33"/>
        <v>0</v>
      </c>
      <c r="AH28">
        <f t="shared" ca="1" si="34"/>
        <v>0</v>
      </c>
      <c r="AI28">
        <f t="shared" ca="1" si="35"/>
        <v>0</v>
      </c>
      <c r="AJ28">
        <f t="shared" ca="1" si="36"/>
        <v>0</v>
      </c>
      <c r="AK28">
        <f t="shared" ca="1" si="37"/>
        <v>0</v>
      </c>
      <c r="AL28">
        <f t="shared" ca="1" si="38"/>
        <v>0</v>
      </c>
      <c r="AM28">
        <f t="shared" ca="1" si="39"/>
        <v>0</v>
      </c>
      <c r="AN28">
        <f t="shared" ca="1" si="40"/>
        <v>0</v>
      </c>
      <c r="AO28">
        <f t="shared" ca="1" si="41"/>
        <v>0</v>
      </c>
      <c r="AP28">
        <f t="shared" ca="1" si="42"/>
        <v>0</v>
      </c>
      <c r="AQ28">
        <f t="shared" ca="1" si="43"/>
        <v>0</v>
      </c>
      <c r="AR28" s="8">
        <f t="shared" ca="1" si="44"/>
        <v>0</v>
      </c>
      <c r="AS28" s="8">
        <f t="shared" ca="1" si="45"/>
        <v>0</v>
      </c>
      <c r="AT28" s="8">
        <f t="shared" ca="1" si="46"/>
        <v>0</v>
      </c>
      <c r="AU28" s="8">
        <f t="shared" ca="1" si="47"/>
        <v>0</v>
      </c>
      <c r="AV28">
        <f t="shared" ca="1" si="48"/>
        <v>0</v>
      </c>
      <c r="AW28" t="b">
        <f t="shared" ca="1" si="49"/>
        <v>0</v>
      </c>
      <c r="BA28" s="14" t="s">
        <v>2770</v>
      </c>
      <c r="BB28" t="s">
        <v>2557</v>
      </c>
      <c r="BC28" t="s">
        <v>2672</v>
      </c>
      <c r="BD28">
        <f>IF(Players!BC28="NL",INDEX(Standings!G:I,MATCH(INDEX(Teams!G:K,MATCH(Players!BB28,Teams!G:G,0),5),Standings!G:G,0),2)+INDEX(Standings!G:I,MATCH(INDEX(Teams!G:K,MATCH(Players!BB28,Teams!G:G,0),5),Standings!G:G,0),3),INDEX(Standings!A:C,MATCH(INDEX(Teams!A:E,MATCH(Players!BB28,Teams!A:A,0),5),Standings!A:A,0),2)+INDEX(Standings!A:C,MATCH(INDEX(Teams!A:E,MATCH(Players!BB28,Teams!A:A,0),5),Standings!A:A,0),3))</f>
        <v>3</v>
      </c>
      <c r="BE28">
        <f t="shared" ca="1" si="50"/>
        <v>0</v>
      </c>
      <c r="BF28">
        <f t="shared" ca="1" si="51"/>
        <v>0</v>
      </c>
      <c r="BG28">
        <f t="shared" ca="1" si="52"/>
        <v>1</v>
      </c>
      <c r="BH28">
        <f t="shared" ca="1" si="53"/>
        <v>1</v>
      </c>
      <c r="BI28">
        <f t="shared" ca="1" si="54"/>
        <v>0</v>
      </c>
      <c r="BJ28">
        <f t="shared" ca="1" si="55"/>
        <v>0</v>
      </c>
      <c r="BK28">
        <f t="shared" ca="1" si="56"/>
        <v>0</v>
      </c>
      <c r="BL28" s="12">
        <f t="shared" ca="1" si="57"/>
        <v>6</v>
      </c>
      <c r="BM28">
        <f t="shared" ca="1" si="58"/>
        <v>6</v>
      </c>
      <c r="BN28">
        <f t="shared" ca="1" si="59"/>
        <v>2</v>
      </c>
      <c r="BO28">
        <f t="shared" ca="1" si="60"/>
        <v>2</v>
      </c>
      <c r="BP28">
        <f t="shared" ca="1" si="61"/>
        <v>0</v>
      </c>
      <c r="BQ28">
        <f t="shared" ca="1" si="62"/>
        <v>3</v>
      </c>
      <c r="BR28">
        <f t="shared" ca="1" si="63"/>
        <v>0</v>
      </c>
      <c r="BS28">
        <f t="shared" ca="1" si="64"/>
        <v>3</v>
      </c>
      <c r="BT28">
        <f t="shared" ca="1" si="65"/>
        <v>0</v>
      </c>
      <c r="BU28">
        <f t="shared" ca="1" si="66"/>
        <v>0</v>
      </c>
      <c r="BV28">
        <f t="shared" ca="1" si="67"/>
        <v>0</v>
      </c>
      <c r="BW28">
        <f t="shared" ca="1" si="68"/>
        <v>0</v>
      </c>
      <c r="BX28">
        <f t="shared" ca="1" si="69"/>
        <v>0</v>
      </c>
      <c r="BY28" s="8">
        <f t="shared" ca="1" si="70"/>
        <v>0</v>
      </c>
      <c r="BZ28" s="10">
        <f t="shared" ca="1" si="71"/>
        <v>3</v>
      </c>
      <c r="CA28">
        <f t="shared" ca="1" si="72"/>
        <v>1</v>
      </c>
      <c r="CB28">
        <f t="shared" ca="1" si="73"/>
        <v>1</v>
      </c>
      <c r="CC28">
        <f t="shared" ca="1" si="74"/>
        <v>0</v>
      </c>
      <c r="CD28">
        <f t="shared" ca="1" si="75"/>
        <v>0</v>
      </c>
      <c r="CE28">
        <f t="shared" ca="1" si="76"/>
        <v>0</v>
      </c>
      <c r="CF28" s="12">
        <f t="shared" ca="1" si="77"/>
        <v>6</v>
      </c>
      <c r="CG28">
        <f t="shared" ca="1" si="78"/>
        <v>6</v>
      </c>
      <c r="CH28">
        <f t="shared" ca="1" si="79"/>
        <v>2</v>
      </c>
      <c r="CI28">
        <f t="shared" ca="1" si="80"/>
        <v>2</v>
      </c>
      <c r="CJ28">
        <f t="shared" ca="1" si="81"/>
        <v>0</v>
      </c>
      <c r="CK28">
        <f t="shared" ca="1" si="82"/>
        <v>3</v>
      </c>
      <c r="CL28">
        <f t="shared" ca="1" si="83"/>
        <v>0</v>
      </c>
      <c r="CM28">
        <f t="shared" ca="1" si="84"/>
        <v>3</v>
      </c>
      <c r="CN28">
        <f t="shared" ca="1" si="85"/>
        <v>0</v>
      </c>
      <c r="CO28">
        <f t="shared" ca="1" si="86"/>
        <v>0</v>
      </c>
      <c r="CP28">
        <f t="shared" ca="1" si="87"/>
        <v>0</v>
      </c>
      <c r="CQ28" s="10">
        <f t="shared" ca="1" si="88"/>
        <v>1.5</v>
      </c>
      <c r="CR28" s="11">
        <f t="shared" ca="1" si="89"/>
        <v>9</v>
      </c>
      <c r="CS28" s="11">
        <f t="shared" ca="1" si="90"/>
        <v>0</v>
      </c>
      <c r="CT28" s="11">
        <f t="shared" ca="1" si="91"/>
        <v>4.5</v>
      </c>
      <c r="CU28" s="11">
        <f t="shared" ca="1" si="92"/>
        <v>4.5</v>
      </c>
      <c r="CV28" s="11">
        <f t="shared" ca="1" si="93"/>
        <v>1</v>
      </c>
      <c r="CW28" t="b">
        <f t="shared" ca="1" si="94"/>
        <v>1</v>
      </c>
      <c r="CX28">
        <f>COUNTIF(BA$1:BA28,BA28)-1</f>
        <v>0</v>
      </c>
    </row>
    <row r="29" spans="1:102">
      <c r="A29" t="s">
        <v>2649</v>
      </c>
      <c r="B29" t="s">
        <v>2574</v>
      </c>
      <c r="C29" t="s">
        <v>2674</v>
      </c>
      <c r="D29">
        <f>IF(Players!C29="NL",INDEX(Standings!G:I,MATCH(INDEX(Teams!G:K,MATCH(Players!B29,Teams!G:G,0),5),Standings!G:G,0),2)+INDEX(Standings!G:I,MATCH(INDEX(Teams!G:K,MATCH(Players!B29,Teams!G:G,0),5),Standings!G:G,0),3),INDEX(Standings!A:C,MATCH(INDEX(Teams!A:E,MATCH(Players!B29,Teams!A:A,0),5),Standings!A:A,0),2)+INDEX(Standings!A:C,MATCH(INDEX(Teams!A:E,MATCH(Players!B29,Teams!A:A,0),5),Standings!A:A,0),3))</f>
        <v>3</v>
      </c>
      <c r="E29">
        <f t="shared" ca="1" si="5"/>
        <v>1</v>
      </c>
      <c r="F29">
        <f t="shared" ca="1" si="6"/>
        <v>0</v>
      </c>
      <c r="G29">
        <f t="shared" ca="1" si="7"/>
        <v>0</v>
      </c>
      <c r="H29">
        <f t="shared" ca="1" si="8"/>
        <v>0</v>
      </c>
      <c r="I29">
        <f t="shared" ca="1" si="9"/>
        <v>0</v>
      </c>
      <c r="J29">
        <f t="shared" ca="1" si="10"/>
        <v>0</v>
      </c>
      <c r="K29">
        <f t="shared" ca="1" si="11"/>
        <v>0</v>
      </c>
      <c r="L29">
        <f t="shared" ca="1" si="12"/>
        <v>0</v>
      </c>
      <c r="M29">
        <f t="shared" ca="1" si="13"/>
        <v>0</v>
      </c>
      <c r="N29">
        <f t="shared" ca="1" si="14"/>
        <v>0</v>
      </c>
      <c r="O29">
        <f t="shared" ca="1" si="15"/>
        <v>0</v>
      </c>
      <c r="P29">
        <f t="shared" ca="1" si="16"/>
        <v>0</v>
      </c>
      <c r="Q29">
        <f t="shared" ca="1" si="17"/>
        <v>0</v>
      </c>
      <c r="R29">
        <f t="shared" ca="1" si="18"/>
        <v>0</v>
      </c>
      <c r="S29">
        <f t="shared" ca="1" si="19"/>
        <v>0</v>
      </c>
      <c r="T29">
        <f t="shared" ca="1" si="20"/>
        <v>0</v>
      </c>
      <c r="U29">
        <f t="shared" ca="1" si="21"/>
        <v>0</v>
      </c>
      <c r="V29">
        <f t="shared" ca="1" si="22"/>
        <v>0</v>
      </c>
      <c r="W29">
        <f t="shared" ca="1" si="23"/>
        <v>0</v>
      </c>
      <c r="X29">
        <f t="shared" ca="1" si="24"/>
        <v>1</v>
      </c>
      <c r="Y29">
        <f t="shared" ca="1" si="25"/>
        <v>0</v>
      </c>
      <c r="Z29">
        <f t="shared" ca="1" si="26"/>
        <v>0</v>
      </c>
      <c r="AA29">
        <f t="shared" ca="1" si="27"/>
        <v>0</v>
      </c>
      <c r="AB29">
        <f t="shared" ca="1" si="28"/>
        <v>0</v>
      </c>
      <c r="AC29">
        <f t="shared" ca="1" si="29"/>
        <v>0</v>
      </c>
      <c r="AD29">
        <f t="shared" ca="1" si="30"/>
        <v>0</v>
      </c>
      <c r="AE29">
        <f t="shared" ca="1" si="31"/>
        <v>0</v>
      </c>
      <c r="AF29">
        <f t="shared" ca="1" si="32"/>
        <v>0</v>
      </c>
      <c r="AG29">
        <f t="shared" ca="1" si="33"/>
        <v>0</v>
      </c>
      <c r="AH29">
        <f t="shared" ca="1" si="34"/>
        <v>0</v>
      </c>
      <c r="AI29">
        <f t="shared" ca="1" si="35"/>
        <v>0</v>
      </c>
      <c r="AJ29">
        <f t="shared" ca="1" si="36"/>
        <v>0</v>
      </c>
      <c r="AK29">
        <f t="shared" ca="1" si="37"/>
        <v>0</v>
      </c>
      <c r="AL29">
        <f t="shared" ca="1" si="38"/>
        <v>0</v>
      </c>
      <c r="AM29">
        <f t="shared" ca="1" si="39"/>
        <v>0</v>
      </c>
      <c r="AN29">
        <f t="shared" ca="1" si="40"/>
        <v>0</v>
      </c>
      <c r="AO29">
        <f t="shared" ca="1" si="41"/>
        <v>0</v>
      </c>
      <c r="AP29">
        <f t="shared" ca="1" si="42"/>
        <v>0</v>
      </c>
      <c r="AQ29">
        <f t="shared" ca="1" si="43"/>
        <v>0</v>
      </c>
      <c r="AR29" s="8">
        <f t="shared" ca="1" si="44"/>
        <v>0</v>
      </c>
      <c r="AS29" s="8">
        <f t="shared" ca="1" si="45"/>
        <v>0</v>
      </c>
      <c r="AT29" s="8">
        <f t="shared" ca="1" si="46"/>
        <v>0</v>
      </c>
      <c r="AU29" s="8">
        <f t="shared" ca="1" si="47"/>
        <v>0</v>
      </c>
      <c r="AV29">
        <f t="shared" ca="1" si="48"/>
        <v>0</v>
      </c>
      <c r="AW29" t="b">
        <f t="shared" ca="1" si="49"/>
        <v>0</v>
      </c>
      <c r="BA29" s="14" t="s">
        <v>2771</v>
      </c>
      <c r="BB29" t="s">
        <v>2557</v>
      </c>
      <c r="BC29" t="s">
        <v>2672</v>
      </c>
      <c r="BD29">
        <f>IF(Players!BC29="NL",INDEX(Standings!G:I,MATCH(INDEX(Teams!G:K,MATCH(Players!BB29,Teams!G:G,0),5),Standings!G:G,0),2)+INDEX(Standings!G:I,MATCH(INDEX(Teams!G:K,MATCH(Players!BB29,Teams!G:G,0),5),Standings!G:G,0),3),INDEX(Standings!A:C,MATCH(INDEX(Teams!A:E,MATCH(Players!BB29,Teams!A:A,0),5),Standings!A:A,0),2)+INDEX(Standings!A:C,MATCH(INDEX(Teams!A:E,MATCH(Players!BB29,Teams!A:A,0),5),Standings!A:A,0),3))</f>
        <v>3</v>
      </c>
      <c r="BE29">
        <f t="shared" ca="1" si="50"/>
        <v>0</v>
      </c>
      <c r="BF29">
        <f t="shared" ca="1" si="51"/>
        <v>0</v>
      </c>
      <c r="BG29">
        <f t="shared" ca="1" si="52"/>
        <v>1</v>
      </c>
      <c r="BH29">
        <f t="shared" ca="1" si="53"/>
        <v>0</v>
      </c>
      <c r="BI29">
        <f t="shared" ca="1" si="54"/>
        <v>0</v>
      </c>
      <c r="BJ29">
        <f t="shared" ca="1" si="55"/>
        <v>0</v>
      </c>
      <c r="BK29">
        <f t="shared" ca="1" si="56"/>
        <v>0</v>
      </c>
      <c r="BL29" s="12">
        <f t="shared" ca="1" si="57"/>
        <v>2</v>
      </c>
      <c r="BM29">
        <f t="shared" ca="1" si="58"/>
        <v>4</v>
      </c>
      <c r="BN29">
        <f t="shared" ca="1" si="59"/>
        <v>0</v>
      </c>
      <c r="BO29">
        <f t="shared" ca="1" si="60"/>
        <v>0</v>
      </c>
      <c r="BP29">
        <f t="shared" ca="1" si="61"/>
        <v>0</v>
      </c>
      <c r="BQ29">
        <f t="shared" ca="1" si="62"/>
        <v>0</v>
      </c>
      <c r="BR29">
        <f t="shared" ca="1" si="63"/>
        <v>0</v>
      </c>
      <c r="BS29">
        <f t="shared" ca="1" si="64"/>
        <v>1</v>
      </c>
      <c r="BT29">
        <f t="shared" ca="1" si="65"/>
        <v>0</v>
      </c>
      <c r="BU29">
        <f t="shared" ca="1" si="66"/>
        <v>0</v>
      </c>
      <c r="BV29">
        <f t="shared" ca="1" si="67"/>
        <v>0</v>
      </c>
      <c r="BW29">
        <f t="shared" ca="1" si="68"/>
        <v>0</v>
      </c>
      <c r="BX29">
        <f t="shared" ca="1" si="69"/>
        <v>0</v>
      </c>
      <c r="BY29" s="8">
        <f t="shared" ca="1" si="70"/>
        <v>0</v>
      </c>
      <c r="BZ29" s="10">
        <f t="shared" ca="1" si="71"/>
        <v>0</v>
      </c>
      <c r="CA29">
        <f t="shared" ca="1" si="72"/>
        <v>1</v>
      </c>
      <c r="CB29">
        <f t="shared" ca="1" si="73"/>
        <v>0</v>
      </c>
      <c r="CC29">
        <f t="shared" ca="1" si="74"/>
        <v>0</v>
      </c>
      <c r="CD29">
        <f t="shared" ca="1" si="75"/>
        <v>0</v>
      </c>
      <c r="CE29">
        <f t="shared" ca="1" si="76"/>
        <v>0</v>
      </c>
      <c r="CF29" s="12">
        <f t="shared" ca="1" si="77"/>
        <v>2</v>
      </c>
      <c r="CG29">
        <f t="shared" ca="1" si="78"/>
        <v>4</v>
      </c>
      <c r="CH29">
        <f t="shared" ca="1" si="79"/>
        <v>0</v>
      </c>
      <c r="CI29">
        <f t="shared" ca="1" si="80"/>
        <v>0</v>
      </c>
      <c r="CJ29">
        <f t="shared" ca="1" si="81"/>
        <v>0</v>
      </c>
      <c r="CK29">
        <f t="shared" ca="1" si="82"/>
        <v>0</v>
      </c>
      <c r="CL29">
        <f t="shared" ca="1" si="83"/>
        <v>0</v>
      </c>
      <c r="CM29">
        <f t="shared" ca="1" si="84"/>
        <v>1</v>
      </c>
      <c r="CN29">
        <f t="shared" ca="1" si="85"/>
        <v>0</v>
      </c>
      <c r="CO29">
        <f t="shared" ca="1" si="86"/>
        <v>0</v>
      </c>
      <c r="CP29">
        <f t="shared" ca="1" si="87"/>
        <v>0</v>
      </c>
      <c r="CQ29" s="10">
        <f t="shared" ca="1" si="88"/>
        <v>2</v>
      </c>
      <c r="CR29" s="11">
        <f t="shared" ca="1" si="89"/>
        <v>18</v>
      </c>
      <c r="CS29" s="11">
        <f t="shared" ca="1" si="90"/>
        <v>0</v>
      </c>
      <c r="CT29" s="11">
        <f t="shared" ca="1" si="91"/>
        <v>0</v>
      </c>
      <c r="CU29" s="11">
        <f t="shared" ca="1" si="92"/>
        <v>4.5</v>
      </c>
      <c r="CV29" s="11">
        <f t="shared" ca="1" si="93"/>
        <v>0</v>
      </c>
      <c r="CW29" t="b">
        <f t="shared" ca="1" si="94"/>
        <v>0</v>
      </c>
      <c r="CX29">
        <f>COUNTIF(BA$1:BA29,BA29)-1</f>
        <v>0</v>
      </c>
    </row>
    <row r="30" spans="1:102">
      <c r="A30" t="s">
        <v>2650</v>
      </c>
      <c r="B30" t="s">
        <v>2574</v>
      </c>
      <c r="C30" t="s">
        <v>2674</v>
      </c>
      <c r="D30">
        <f>IF(Players!C30="NL",INDEX(Standings!G:I,MATCH(INDEX(Teams!G:K,MATCH(Players!B30,Teams!G:G,0),5),Standings!G:G,0),2)+INDEX(Standings!G:I,MATCH(INDEX(Teams!G:K,MATCH(Players!B30,Teams!G:G,0),5),Standings!G:G,0),3),INDEX(Standings!A:C,MATCH(INDEX(Teams!A:E,MATCH(Players!B30,Teams!A:A,0),5),Standings!A:A,0),2)+INDEX(Standings!A:C,MATCH(INDEX(Teams!A:E,MATCH(Players!B30,Teams!A:A,0),5),Standings!A:A,0),3))</f>
        <v>3</v>
      </c>
      <c r="E30">
        <f t="shared" ca="1" si="5"/>
        <v>1</v>
      </c>
      <c r="F30">
        <f t="shared" ca="1" si="6"/>
        <v>3</v>
      </c>
      <c r="G30">
        <f t="shared" ca="1" si="7"/>
        <v>0</v>
      </c>
      <c r="H30">
        <f t="shared" ca="1" si="8"/>
        <v>1</v>
      </c>
      <c r="I30">
        <f t="shared" ca="1" si="9"/>
        <v>1</v>
      </c>
      <c r="J30">
        <f t="shared" ca="1" si="10"/>
        <v>0</v>
      </c>
      <c r="K30">
        <f t="shared" ca="1" si="11"/>
        <v>0</v>
      </c>
      <c r="L30">
        <f t="shared" ca="1" si="12"/>
        <v>0</v>
      </c>
      <c r="M30">
        <f t="shared" ca="1" si="13"/>
        <v>0</v>
      </c>
      <c r="N30">
        <f t="shared" ca="1" si="14"/>
        <v>0</v>
      </c>
      <c r="O30">
        <f t="shared" ca="1" si="15"/>
        <v>0</v>
      </c>
      <c r="P30">
        <f t="shared" ca="1" si="16"/>
        <v>0</v>
      </c>
      <c r="Q30">
        <f t="shared" ca="1" si="17"/>
        <v>0</v>
      </c>
      <c r="R30">
        <f t="shared" ca="1" si="18"/>
        <v>0</v>
      </c>
      <c r="S30">
        <f t="shared" ca="1" si="19"/>
        <v>0</v>
      </c>
      <c r="T30">
        <f t="shared" ca="1" si="20"/>
        <v>0</v>
      </c>
      <c r="U30">
        <f t="shared" ca="1" si="21"/>
        <v>0</v>
      </c>
      <c r="V30">
        <f t="shared" ca="1" si="22"/>
        <v>1</v>
      </c>
      <c r="W30">
        <f t="shared" ca="1" si="23"/>
        <v>1</v>
      </c>
      <c r="X30">
        <f t="shared" ca="1" si="24"/>
        <v>1</v>
      </c>
      <c r="Y30">
        <f t="shared" ca="1" si="25"/>
        <v>3</v>
      </c>
      <c r="Z30">
        <f t="shared" ca="1" si="26"/>
        <v>3</v>
      </c>
      <c r="AA30">
        <f t="shared" ca="1" si="27"/>
        <v>0</v>
      </c>
      <c r="AB30">
        <f t="shared" ca="1" si="28"/>
        <v>1</v>
      </c>
      <c r="AC30">
        <f t="shared" ca="1" si="29"/>
        <v>1</v>
      </c>
      <c r="AD30">
        <f t="shared" ca="1" si="30"/>
        <v>0</v>
      </c>
      <c r="AE30">
        <f t="shared" ca="1" si="31"/>
        <v>0</v>
      </c>
      <c r="AF30">
        <f t="shared" ca="1" si="32"/>
        <v>0</v>
      </c>
      <c r="AG30">
        <f t="shared" ca="1" si="33"/>
        <v>0</v>
      </c>
      <c r="AH30">
        <f t="shared" ca="1" si="34"/>
        <v>0</v>
      </c>
      <c r="AI30">
        <f t="shared" ca="1" si="35"/>
        <v>0</v>
      </c>
      <c r="AJ30">
        <f t="shared" ca="1" si="36"/>
        <v>0</v>
      </c>
      <c r="AK30">
        <f t="shared" ca="1" si="37"/>
        <v>0</v>
      </c>
      <c r="AL30">
        <f t="shared" ca="1" si="38"/>
        <v>0</v>
      </c>
      <c r="AM30">
        <f t="shared" ca="1" si="39"/>
        <v>0</v>
      </c>
      <c r="AN30">
        <f t="shared" ca="1" si="40"/>
        <v>0</v>
      </c>
      <c r="AO30">
        <f t="shared" ca="1" si="41"/>
        <v>0</v>
      </c>
      <c r="AP30">
        <f t="shared" ca="1" si="42"/>
        <v>1</v>
      </c>
      <c r="AQ30">
        <f t="shared" ca="1" si="43"/>
        <v>1</v>
      </c>
      <c r="AR30" s="8">
        <f t="shared" ca="1" si="44"/>
        <v>0.33333333333333331</v>
      </c>
      <c r="AS30" s="8">
        <f t="shared" ca="1" si="45"/>
        <v>0.33333333333333331</v>
      </c>
      <c r="AT30" s="8">
        <f t="shared" ca="1" si="46"/>
        <v>0.66666666666666663</v>
      </c>
      <c r="AU30" s="8">
        <f t="shared" ca="1" si="47"/>
        <v>1</v>
      </c>
      <c r="AV30">
        <f t="shared" ca="1" si="48"/>
        <v>2</v>
      </c>
      <c r="AW30" t="b">
        <f t="shared" ca="1" si="49"/>
        <v>0</v>
      </c>
      <c r="BA30" s="14" t="s">
        <v>2773</v>
      </c>
      <c r="BB30" t="s">
        <v>2557</v>
      </c>
      <c r="BC30" t="s">
        <v>2672</v>
      </c>
      <c r="BD30">
        <f>IF(Players!BC30="NL",INDEX(Standings!G:I,MATCH(INDEX(Teams!G:K,MATCH(Players!BB30,Teams!G:G,0),5),Standings!G:G,0),2)+INDEX(Standings!G:I,MATCH(INDEX(Teams!G:K,MATCH(Players!BB30,Teams!G:G,0),5),Standings!G:G,0),3),INDEX(Standings!A:C,MATCH(INDEX(Teams!A:E,MATCH(Players!BB30,Teams!A:A,0),5),Standings!A:A,0),2)+INDEX(Standings!A:C,MATCH(INDEX(Teams!A:E,MATCH(Players!BB30,Teams!A:A,0),5),Standings!A:A,0),3))</f>
        <v>3</v>
      </c>
      <c r="BE30">
        <f t="shared" ca="1" si="50"/>
        <v>0</v>
      </c>
      <c r="BF30">
        <f t="shared" ca="1" si="51"/>
        <v>1</v>
      </c>
      <c r="BG30">
        <f t="shared" ca="1" si="52"/>
        <v>1</v>
      </c>
      <c r="BH30">
        <f t="shared" ca="1" si="53"/>
        <v>1</v>
      </c>
      <c r="BI30">
        <f t="shared" ca="1" si="54"/>
        <v>0</v>
      </c>
      <c r="BJ30">
        <f t="shared" ca="1" si="55"/>
        <v>0</v>
      </c>
      <c r="BK30">
        <f t="shared" ca="1" si="56"/>
        <v>0</v>
      </c>
      <c r="BL30" s="12">
        <f t="shared" ca="1" si="57"/>
        <v>5</v>
      </c>
      <c r="BM30">
        <f t="shared" ca="1" si="58"/>
        <v>7</v>
      </c>
      <c r="BN30">
        <f t="shared" ca="1" si="59"/>
        <v>5</v>
      </c>
      <c r="BO30">
        <f t="shared" ca="1" si="60"/>
        <v>5</v>
      </c>
      <c r="BP30">
        <f t="shared" ca="1" si="61"/>
        <v>3</v>
      </c>
      <c r="BQ30">
        <f t="shared" ca="1" si="62"/>
        <v>2</v>
      </c>
      <c r="BR30">
        <f t="shared" ca="1" si="63"/>
        <v>0</v>
      </c>
      <c r="BS30">
        <f t="shared" ca="1" si="64"/>
        <v>2</v>
      </c>
      <c r="BT30">
        <f t="shared" ca="1" si="65"/>
        <v>0</v>
      </c>
      <c r="BU30">
        <f t="shared" ca="1" si="66"/>
        <v>0</v>
      </c>
      <c r="BV30">
        <f t="shared" ca="1" si="67"/>
        <v>0</v>
      </c>
      <c r="BW30">
        <f t="shared" ca="1" si="68"/>
        <v>0</v>
      </c>
      <c r="BX30">
        <f t="shared" ca="1" si="69"/>
        <v>1</v>
      </c>
      <c r="BY30" s="8">
        <f t="shared" ca="1" si="70"/>
        <v>0</v>
      </c>
      <c r="BZ30" s="10">
        <f t="shared" ca="1" si="71"/>
        <v>9</v>
      </c>
      <c r="CA30">
        <f t="shared" ca="1" si="72"/>
        <v>1</v>
      </c>
      <c r="CB30">
        <f t="shared" ca="1" si="73"/>
        <v>1</v>
      </c>
      <c r="CC30">
        <f t="shared" ca="1" si="74"/>
        <v>0</v>
      </c>
      <c r="CD30">
        <f t="shared" ca="1" si="75"/>
        <v>0</v>
      </c>
      <c r="CE30">
        <f t="shared" ca="1" si="76"/>
        <v>0</v>
      </c>
      <c r="CF30" s="12">
        <f t="shared" ca="1" si="77"/>
        <v>5</v>
      </c>
      <c r="CG30">
        <f t="shared" ca="1" si="78"/>
        <v>7</v>
      </c>
      <c r="CH30">
        <f t="shared" ca="1" si="79"/>
        <v>5</v>
      </c>
      <c r="CI30">
        <f t="shared" ca="1" si="80"/>
        <v>5</v>
      </c>
      <c r="CJ30">
        <f t="shared" ca="1" si="81"/>
        <v>3</v>
      </c>
      <c r="CK30">
        <f t="shared" ca="1" si="82"/>
        <v>2</v>
      </c>
      <c r="CL30">
        <f t="shared" ca="1" si="83"/>
        <v>0</v>
      </c>
      <c r="CM30">
        <f t="shared" ca="1" si="84"/>
        <v>2</v>
      </c>
      <c r="CN30">
        <f t="shared" ca="1" si="85"/>
        <v>0</v>
      </c>
      <c r="CO30">
        <f t="shared" ca="1" si="86"/>
        <v>0</v>
      </c>
      <c r="CP30">
        <f t="shared" ca="1" si="87"/>
        <v>0</v>
      </c>
      <c r="CQ30" s="10">
        <f t="shared" ca="1" si="88"/>
        <v>1.8</v>
      </c>
      <c r="CR30" s="11">
        <f t="shared" ca="1" si="89"/>
        <v>12.6</v>
      </c>
      <c r="CS30" s="11">
        <f t="shared" ca="1" si="90"/>
        <v>5.3999999999999995</v>
      </c>
      <c r="CT30" s="11">
        <f t="shared" ca="1" si="91"/>
        <v>3.6</v>
      </c>
      <c r="CU30" s="11">
        <f t="shared" ca="1" si="92"/>
        <v>3.6</v>
      </c>
      <c r="CV30" s="11">
        <f t="shared" ca="1" si="93"/>
        <v>1</v>
      </c>
      <c r="CW30" t="b">
        <f t="shared" ca="1" si="94"/>
        <v>1</v>
      </c>
      <c r="CX30">
        <f>COUNTIF(BA$1:BA30,BA30)-1</f>
        <v>0</v>
      </c>
    </row>
    <row r="31" spans="1:102">
      <c r="A31" t="s">
        <v>2651</v>
      </c>
      <c r="B31" t="s">
        <v>2574</v>
      </c>
      <c r="C31" t="s">
        <v>2674</v>
      </c>
      <c r="D31">
        <f>IF(Players!C31="NL",INDEX(Standings!G:I,MATCH(INDEX(Teams!G:K,MATCH(Players!B31,Teams!G:G,0),5),Standings!G:G,0),2)+INDEX(Standings!G:I,MATCH(INDEX(Teams!G:K,MATCH(Players!B31,Teams!G:G,0),5),Standings!G:G,0),3),INDEX(Standings!A:C,MATCH(INDEX(Teams!A:E,MATCH(Players!B31,Teams!A:A,0),5),Standings!A:A,0),2)+INDEX(Standings!A:C,MATCH(INDEX(Teams!A:E,MATCH(Players!B31,Teams!A:A,0),5),Standings!A:A,0),3))</f>
        <v>3</v>
      </c>
      <c r="E31">
        <f t="shared" ca="1" si="5"/>
        <v>1</v>
      </c>
      <c r="F31">
        <f t="shared" ca="1" si="6"/>
        <v>0</v>
      </c>
      <c r="G31">
        <f t="shared" ca="1" si="7"/>
        <v>0</v>
      </c>
      <c r="H31">
        <f t="shared" ca="1" si="8"/>
        <v>0</v>
      </c>
      <c r="I31">
        <f t="shared" ca="1" si="9"/>
        <v>0</v>
      </c>
      <c r="J31">
        <f t="shared" ca="1" si="10"/>
        <v>0</v>
      </c>
      <c r="K31">
        <f t="shared" ca="1" si="11"/>
        <v>0</v>
      </c>
      <c r="L31">
        <f t="shared" ca="1" si="12"/>
        <v>0</v>
      </c>
      <c r="M31">
        <f t="shared" ca="1" si="13"/>
        <v>0</v>
      </c>
      <c r="N31">
        <f t="shared" ca="1" si="14"/>
        <v>0</v>
      </c>
      <c r="O31">
        <f t="shared" ca="1" si="15"/>
        <v>0</v>
      </c>
      <c r="P31">
        <f t="shared" ca="1" si="16"/>
        <v>0</v>
      </c>
      <c r="Q31">
        <f t="shared" ca="1" si="17"/>
        <v>0</v>
      </c>
      <c r="R31">
        <f t="shared" ca="1" si="18"/>
        <v>0</v>
      </c>
      <c r="S31">
        <f t="shared" ca="1" si="19"/>
        <v>0</v>
      </c>
      <c r="T31">
        <f t="shared" ca="1" si="20"/>
        <v>0</v>
      </c>
      <c r="U31">
        <f t="shared" ca="1" si="21"/>
        <v>0</v>
      </c>
      <c r="V31">
        <f t="shared" ca="1" si="22"/>
        <v>0</v>
      </c>
      <c r="W31">
        <f t="shared" ca="1" si="23"/>
        <v>0</v>
      </c>
      <c r="X31">
        <f t="shared" ca="1" si="24"/>
        <v>1</v>
      </c>
      <c r="Y31">
        <f t="shared" ca="1" si="25"/>
        <v>0</v>
      </c>
      <c r="Z31">
        <f t="shared" ca="1" si="26"/>
        <v>0</v>
      </c>
      <c r="AA31">
        <f t="shared" ca="1" si="27"/>
        <v>0</v>
      </c>
      <c r="AB31">
        <f t="shared" ca="1" si="28"/>
        <v>0</v>
      </c>
      <c r="AC31">
        <f t="shared" ca="1" si="29"/>
        <v>0</v>
      </c>
      <c r="AD31">
        <f t="shared" ca="1" si="30"/>
        <v>0</v>
      </c>
      <c r="AE31">
        <f t="shared" ca="1" si="31"/>
        <v>0</v>
      </c>
      <c r="AF31">
        <f t="shared" ca="1" si="32"/>
        <v>0</v>
      </c>
      <c r="AG31">
        <f t="shared" ca="1" si="33"/>
        <v>0</v>
      </c>
      <c r="AH31">
        <f t="shared" ca="1" si="34"/>
        <v>0</v>
      </c>
      <c r="AI31">
        <f t="shared" ca="1" si="35"/>
        <v>0</v>
      </c>
      <c r="AJ31">
        <f t="shared" ca="1" si="36"/>
        <v>0</v>
      </c>
      <c r="AK31">
        <f t="shared" ca="1" si="37"/>
        <v>0</v>
      </c>
      <c r="AL31">
        <f t="shared" ca="1" si="38"/>
        <v>0</v>
      </c>
      <c r="AM31">
        <f t="shared" ca="1" si="39"/>
        <v>0</v>
      </c>
      <c r="AN31">
        <f t="shared" ca="1" si="40"/>
        <v>0</v>
      </c>
      <c r="AO31">
        <f t="shared" ca="1" si="41"/>
        <v>0</v>
      </c>
      <c r="AP31">
        <f t="shared" ca="1" si="42"/>
        <v>0</v>
      </c>
      <c r="AQ31">
        <f t="shared" ca="1" si="43"/>
        <v>0</v>
      </c>
      <c r="AR31" s="8">
        <f t="shared" ca="1" si="44"/>
        <v>0</v>
      </c>
      <c r="AS31" s="8">
        <f t="shared" ca="1" si="45"/>
        <v>0</v>
      </c>
      <c r="AT31" s="8">
        <f t="shared" ca="1" si="46"/>
        <v>0</v>
      </c>
      <c r="AU31" s="8">
        <f t="shared" ca="1" si="47"/>
        <v>0</v>
      </c>
      <c r="AV31">
        <f t="shared" ca="1" si="48"/>
        <v>0</v>
      </c>
      <c r="AW31" t="b">
        <f t="shared" ca="1" si="49"/>
        <v>0</v>
      </c>
      <c r="BA31" s="14" t="s">
        <v>2790</v>
      </c>
      <c r="BB31" t="s">
        <v>2557</v>
      </c>
      <c r="BC31" t="s">
        <v>2672</v>
      </c>
      <c r="BD31">
        <f>IF(Players!BC31="NL",INDEX(Standings!G:I,MATCH(INDEX(Teams!G:K,MATCH(Players!BB31,Teams!G:G,0),5),Standings!G:G,0),2)+INDEX(Standings!G:I,MATCH(INDEX(Teams!G:K,MATCH(Players!BB31,Teams!G:G,0),5),Standings!G:G,0),3),INDEX(Standings!A:C,MATCH(INDEX(Teams!A:E,MATCH(Players!BB31,Teams!A:A,0),5),Standings!A:A,0),2)+INDEX(Standings!A:C,MATCH(INDEX(Teams!A:E,MATCH(Players!BB31,Teams!A:A,0),5),Standings!A:A,0),3))</f>
        <v>3</v>
      </c>
      <c r="BE31">
        <f t="shared" ca="1" si="50"/>
        <v>0</v>
      </c>
      <c r="BF31">
        <f t="shared" ca="1" si="51"/>
        <v>0</v>
      </c>
      <c r="BG31">
        <f t="shared" ca="1" si="52"/>
        <v>2</v>
      </c>
      <c r="BH31">
        <f t="shared" ca="1" si="53"/>
        <v>0</v>
      </c>
      <c r="BI31">
        <f t="shared" ca="1" si="54"/>
        <v>0</v>
      </c>
      <c r="BJ31">
        <f t="shared" ca="1" si="55"/>
        <v>0</v>
      </c>
      <c r="BK31">
        <f t="shared" ca="1" si="56"/>
        <v>0</v>
      </c>
      <c r="BL31" s="12">
        <f t="shared" ca="1" si="57"/>
        <v>1.6666666666666665</v>
      </c>
      <c r="BM31">
        <f t="shared" ca="1" si="58"/>
        <v>3</v>
      </c>
      <c r="BN31">
        <f t="shared" ca="1" si="59"/>
        <v>2</v>
      </c>
      <c r="BO31">
        <f t="shared" ca="1" si="60"/>
        <v>1</v>
      </c>
      <c r="BP31">
        <f t="shared" ca="1" si="61"/>
        <v>0</v>
      </c>
      <c r="BQ31">
        <f t="shared" ca="1" si="62"/>
        <v>0</v>
      </c>
      <c r="BR31">
        <f t="shared" ca="1" si="63"/>
        <v>0</v>
      </c>
      <c r="BS31">
        <f t="shared" ca="1" si="64"/>
        <v>0</v>
      </c>
      <c r="BT31">
        <f t="shared" ca="1" si="65"/>
        <v>0</v>
      </c>
      <c r="BU31">
        <f t="shared" ca="1" si="66"/>
        <v>0</v>
      </c>
      <c r="BV31">
        <f t="shared" ca="1" si="67"/>
        <v>0</v>
      </c>
      <c r="BW31">
        <f t="shared" ca="1" si="68"/>
        <v>0</v>
      </c>
      <c r="BX31">
        <f t="shared" ca="1" si="69"/>
        <v>0</v>
      </c>
      <c r="BY31" s="8">
        <f t="shared" ca="1" si="70"/>
        <v>0</v>
      </c>
      <c r="BZ31" s="10">
        <f t="shared" ca="1" si="71"/>
        <v>5.4</v>
      </c>
      <c r="CA31">
        <f t="shared" ca="1" si="72"/>
        <v>2</v>
      </c>
      <c r="CB31">
        <f t="shared" ca="1" si="73"/>
        <v>0</v>
      </c>
      <c r="CC31">
        <f t="shared" ca="1" si="74"/>
        <v>0</v>
      </c>
      <c r="CD31">
        <f t="shared" ca="1" si="75"/>
        <v>0</v>
      </c>
      <c r="CE31">
        <f t="shared" ca="1" si="76"/>
        <v>0</v>
      </c>
      <c r="CF31" s="12">
        <f t="shared" ca="1" si="77"/>
        <v>1.6666666666666665</v>
      </c>
      <c r="CG31">
        <f t="shared" ca="1" si="78"/>
        <v>3</v>
      </c>
      <c r="CH31">
        <f t="shared" ca="1" si="79"/>
        <v>2</v>
      </c>
      <c r="CI31">
        <f t="shared" ca="1" si="80"/>
        <v>1</v>
      </c>
      <c r="CJ31">
        <f t="shared" ca="1" si="81"/>
        <v>0</v>
      </c>
      <c r="CK31">
        <f t="shared" ca="1" si="82"/>
        <v>0</v>
      </c>
      <c r="CL31">
        <f t="shared" ca="1" si="83"/>
        <v>0</v>
      </c>
      <c r="CM31">
        <f t="shared" ca="1" si="84"/>
        <v>0</v>
      </c>
      <c r="CN31">
        <f t="shared" ca="1" si="85"/>
        <v>0</v>
      </c>
      <c r="CO31">
        <f t="shared" ca="1" si="86"/>
        <v>0</v>
      </c>
      <c r="CP31">
        <f t="shared" ca="1" si="87"/>
        <v>0</v>
      </c>
      <c r="CQ31" s="10">
        <f t="shared" ca="1" si="88"/>
        <v>1.8000000000000003</v>
      </c>
      <c r="CR31" s="11">
        <f t="shared" ca="1" si="89"/>
        <v>16.200000000000003</v>
      </c>
      <c r="CS31" s="11">
        <f t="shared" ca="1" si="90"/>
        <v>0</v>
      </c>
      <c r="CT31" s="11">
        <f t="shared" ca="1" si="91"/>
        <v>0</v>
      </c>
      <c r="CU31" s="11">
        <f t="shared" ca="1" si="92"/>
        <v>0</v>
      </c>
      <c r="CV31" s="11">
        <f t="shared" ca="1" si="93"/>
        <v>0</v>
      </c>
      <c r="CW31" t="b">
        <f t="shared" ca="1" si="94"/>
        <v>0</v>
      </c>
      <c r="CX31">
        <f>COUNTIF(BA$1:BA31,BA31)-1</f>
        <v>0</v>
      </c>
    </row>
    <row r="32" spans="1:102">
      <c r="A32" t="s">
        <v>2652</v>
      </c>
      <c r="B32" t="s">
        <v>2574</v>
      </c>
      <c r="C32" t="s">
        <v>2674</v>
      </c>
      <c r="D32">
        <f>IF(Players!C32="NL",INDEX(Standings!G:I,MATCH(INDEX(Teams!G:K,MATCH(Players!B32,Teams!G:G,0),5),Standings!G:G,0),2)+INDEX(Standings!G:I,MATCH(INDEX(Teams!G:K,MATCH(Players!B32,Teams!G:G,0),5),Standings!G:G,0),3),INDEX(Standings!A:C,MATCH(INDEX(Teams!A:E,MATCH(Players!B32,Teams!A:A,0),5),Standings!A:A,0),2)+INDEX(Standings!A:C,MATCH(INDEX(Teams!A:E,MATCH(Players!B32,Teams!A:A,0),5),Standings!A:A,0),3))</f>
        <v>3</v>
      </c>
      <c r="E32">
        <f t="shared" ca="1" si="5"/>
        <v>0</v>
      </c>
      <c r="F32">
        <f t="shared" ca="1" si="6"/>
        <v>0</v>
      </c>
      <c r="G32">
        <f t="shared" ca="1" si="7"/>
        <v>0</v>
      </c>
      <c r="H32">
        <f t="shared" ca="1" si="8"/>
        <v>0</v>
      </c>
      <c r="I32">
        <f t="shared" ca="1" si="9"/>
        <v>0</v>
      </c>
      <c r="J32">
        <f t="shared" ca="1" si="10"/>
        <v>0</v>
      </c>
      <c r="K32">
        <f t="shared" ca="1" si="11"/>
        <v>0</v>
      </c>
      <c r="L32">
        <f t="shared" ca="1" si="12"/>
        <v>0</v>
      </c>
      <c r="M32">
        <f t="shared" ca="1" si="13"/>
        <v>0</v>
      </c>
      <c r="N32">
        <f t="shared" ca="1" si="14"/>
        <v>0</v>
      </c>
      <c r="O32">
        <f t="shared" ca="1" si="15"/>
        <v>0</v>
      </c>
      <c r="P32">
        <f t="shared" ca="1" si="16"/>
        <v>0</v>
      </c>
      <c r="Q32">
        <f t="shared" ca="1" si="17"/>
        <v>0</v>
      </c>
      <c r="R32">
        <f t="shared" ca="1" si="18"/>
        <v>0</v>
      </c>
      <c r="S32">
        <f t="shared" ca="1" si="19"/>
        <v>0</v>
      </c>
      <c r="T32">
        <f t="shared" ca="1" si="20"/>
        <v>0</v>
      </c>
      <c r="U32">
        <f t="shared" ca="1" si="21"/>
        <v>0</v>
      </c>
      <c r="V32">
        <f t="shared" ca="1" si="22"/>
        <v>0</v>
      </c>
      <c r="W32">
        <f t="shared" ca="1" si="23"/>
        <v>0</v>
      </c>
      <c r="X32">
        <f t="shared" ca="1" si="24"/>
        <v>0</v>
      </c>
      <c r="Y32">
        <f t="shared" ca="1" si="25"/>
        <v>0</v>
      </c>
      <c r="Z32">
        <f t="shared" ca="1" si="26"/>
        <v>0</v>
      </c>
      <c r="AA32">
        <f t="shared" ca="1" si="27"/>
        <v>0</v>
      </c>
      <c r="AB32">
        <f t="shared" ca="1" si="28"/>
        <v>0</v>
      </c>
      <c r="AC32">
        <f t="shared" ca="1" si="29"/>
        <v>0</v>
      </c>
      <c r="AD32">
        <f t="shared" ca="1" si="30"/>
        <v>0</v>
      </c>
      <c r="AE32">
        <f t="shared" ca="1" si="31"/>
        <v>0</v>
      </c>
      <c r="AF32">
        <f t="shared" ca="1" si="32"/>
        <v>0</v>
      </c>
      <c r="AG32">
        <f t="shared" ca="1" si="33"/>
        <v>0</v>
      </c>
      <c r="AH32">
        <f t="shared" ca="1" si="34"/>
        <v>0</v>
      </c>
      <c r="AI32">
        <f t="shared" ca="1" si="35"/>
        <v>0</v>
      </c>
      <c r="AJ32">
        <f t="shared" ca="1" si="36"/>
        <v>0</v>
      </c>
      <c r="AK32">
        <f t="shared" ca="1" si="37"/>
        <v>0</v>
      </c>
      <c r="AL32">
        <f t="shared" ca="1" si="38"/>
        <v>0</v>
      </c>
      <c r="AM32">
        <f t="shared" ca="1" si="39"/>
        <v>0</v>
      </c>
      <c r="AN32">
        <f t="shared" ca="1" si="40"/>
        <v>0</v>
      </c>
      <c r="AO32">
        <f t="shared" ca="1" si="41"/>
        <v>0</v>
      </c>
      <c r="AP32">
        <f t="shared" ca="1" si="42"/>
        <v>0</v>
      </c>
      <c r="AQ32">
        <f t="shared" ca="1" si="43"/>
        <v>0</v>
      </c>
      <c r="AR32" s="8">
        <f t="shared" ca="1" si="44"/>
        <v>0</v>
      </c>
      <c r="AS32" s="8">
        <f t="shared" ca="1" si="45"/>
        <v>0</v>
      </c>
      <c r="AT32" s="8">
        <f t="shared" ca="1" si="46"/>
        <v>0</v>
      </c>
      <c r="AU32" s="8">
        <f t="shared" ca="1" si="47"/>
        <v>0</v>
      </c>
      <c r="AV32">
        <f t="shared" ca="1" si="48"/>
        <v>0</v>
      </c>
      <c r="AW32" t="b">
        <f t="shared" ca="1" si="49"/>
        <v>0</v>
      </c>
      <c r="BA32" s="14" t="s">
        <v>2791</v>
      </c>
      <c r="BB32" t="s">
        <v>2557</v>
      </c>
      <c r="BC32" t="s">
        <v>2672</v>
      </c>
      <c r="BD32">
        <f>IF(Players!BC32="NL",INDEX(Standings!G:I,MATCH(INDEX(Teams!G:K,MATCH(Players!BB32,Teams!G:G,0),5),Standings!G:G,0),2)+INDEX(Standings!G:I,MATCH(INDEX(Teams!G:K,MATCH(Players!BB32,Teams!G:G,0),5),Standings!G:G,0),3),INDEX(Standings!A:C,MATCH(INDEX(Teams!A:E,MATCH(Players!BB32,Teams!A:A,0),5),Standings!A:A,0),2)+INDEX(Standings!A:C,MATCH(INDEX(Teams!A:E,MATCH(Players!BB32,Teams!A:A,0),5),Standings!A:A,0),3))</f>
        <v>3</v>
      </c>
      <c r="BE32">
        <f t="shared" ca="1" si="50"/>
        <v>0</v>
      </c>
      <c r="BF32">
        <f t="shared" ca="1" si="51"/>
        <v>0</v>
      </c>
      <c r="BG32">
        <f t="shared" ca="1" si="52"/>
        <v>0</v>
      </c>
      <c r="BH32">
        <f t="shared" ca="1" si="53"/>
        <v>0</v>
      </c>
      <c r="BI32">
        <f t="shared" ca="1" si="54"/>
        <v>0</v>
      </c>
      <c r="BJ32">
        <f t="shared" ca="1" si="55"/>
        <v>0</v>
      </c>
      <c r="BK32">
        <f t="shared" ca="1" si="56"/>
        <v>0</v>
      </c>
      <c r="BL32" s="12">
        <f t="shared" ca="1" si="57"/>
        <v>0</v>
      </c>
      <c r="BM32">
        <f t="shared" ca="1" si="58"/>
        <v>0</v>
      </c>
      <c r="BN32">
        <f t="shared" ca="1" si="59"/>
        <v>0</v>
      </c>
      <c r="BO32">
        <f t="shared" ca="1" si="60"/>
        <v>0</v>
      </c>
      <c r="BP32">
        <f t="shared" ca="1" si="61"/>
        <v>0</v>
      </c>
      <c r="BQ32">
        <f t="shared" ca="1" si="62"/>
        <v>0</v>
      </c>
      <c r="BR32">
        <f t="shared" ca="1" si="63"/>
        <v>0</v>
      </c>
      <c r="BS32">
        <f t="shared" ca="1" si="64"/>
        <v>0</v>
      </c>
      <c r="BT32">
        <f t="shared" ca="1" si="65"/>
        <v>0</v>
      </c>
      <c r="BU32">
        <f t="shared" ca="1" si="66"/>
        <v>0</v>
      </c>
      <c r="BV32">
        <f t="shared" ca="1" si="67"/>
        <v>0</v>
      </c>
      <c r="BW32">
        <f t="shared" ca="1" si="68"/>
        <v>0</v>
      </c>
      <c r="BX32">
        <f t="shared" ca="1" si="69"/>
        <v>0</v>
      </c>
      <c r="BY32" s="8">
        <f t="shared" ca="1" si="70"/>
        <v>0</v>
      </c>
      <c r="BZ32" s="10" t="str">
        <f t="shared" ca="1" si="71"/>
        <v>---</v>
      </c>
      <c r="CA32">
        <f t="shared" ca="1" si="72"/>
        <v>0</v>
      </c>
      <c r="CB32">
        <f t="shared" ca="1" si="73"/>
        <v>0</v>
      </c>
      <c r="CC32">
        <f t="shared" ca="1" si="74"/>
        <v>0</v>
      </c>
      <c r="CD32">
        <f t="shared" ca="1" si="75"/>
        <v>0</v>
      </c>
      <c r="CE32">
        <f t="shared" ca="1" si="76"/>
        <v>0</v>
      </c>
      <c r="CF32" s="12">
        <f t="shared" ca="1" si="77"/>
        <v>0</v>
      </c>
      <c r="CG32">
        <f t="shared" ca="1" si="78"/>
        <v>0</v>
      </c>
      <c r="CH32">
        <f t="shared" ca="1" si="79"/>
        <v>0</v>
      </c>
      <c r="CI32">
        <f t="shared" ca="1" si="80"/>
        <v>0</v>
      </c>
      <c r="CJ32">
        <f t="shared" ca="1" si="81"/>
        <v>0</v>
      </c>
      <c r="CK32">
        <f t="shared" ca="1" si="82"/>
        <v>0</v>
      </c>
      <c r="CL32">
        <f t="shared" ca="1" si="83"/>
        <v>0</v>
      </c>
      <c r="CM32">
        <f t="shared" ca="1" si="84"/>
        <v>0</v>
      </c>
      <c r="CN32">
        <f t="shared" ca="1" si="85"/>
        <v>0</v>
      </c>
      <c r="CO32">
        <f t="shared" ca="1" si="86"/>
        <v>0</v>
      </c>
      <c r="CP32">
        <f t="shared" ca="1" si="87"/>
        <v>0</v>
      </c>
      <c r="CQ32" s="10">
        <f t="shared" ca="1" si="88"/>
        <v>0</v>
      </c>
      <c r="CR32" s="11">
        <f t="shared" ca="1" si="89"/>
        <v>0</v>
      </c>
      <c r="CS32" s="11">
        <f t="shared" ca="1" si="90"/>
        <v>0</v>
      </c>
      <c r="CT32" s="11">
        <f t="shared" ca="1" si="91"/>
        <v>0</v>
      </c>
      <c r="CU32" s="11">
        <f t="shared" ca="1" si="92"/>
        <v>0</v>
      </c>
      <c r="CV32" s="11">
        <f t="shared" ca="1" si="93"/>
        <v>0</v>
      </c>
      <c r="CW32" t="b">
        <f t="shared" ca="1" si="94"/>
        <v>0</v>
      </c>
      <c r="CX32">
        <f>COUNTIF(BA$1:BA32,BA32)-1</f>
        <v>0</v>
      </c>
    </row>
    <row r="33" spans="1:102">
      <c r="A33" t="s">
        <v>2653</v>
      </c>
      <c r="B33" t="s">
        <v>2574</v>
      </c>
      <c r="C33" t="s">
        <v>2674</v>
      </c>
      <c r="D33">
        <f>IF(Players!C33="NL",INDEX(Standings!G:I,MATCH(INDEX(Teams!G:K,MATCH(Players!B33,Teams!G:G,0),5),Standings!G:G,0),2)+INDEX(Standings!G:I,MATCH(INDEX(Teams!G:K,MATCH(Players!B33,Teams!G:G,0),5),Standings!G:G,0),3),INDEX(Standings!A:C,MATCH(INDEX(Teams!A:E,MATCH(Players!B33,Teams!A:A,0),5),Standings!A:A,0),2)+INDEX(Standings!A:C,MATCH(INDEX(Teams!A:E,MATCH(Players!B33,Teams!A:A,0),5),Standings!A:A,0),3))</f>
        <v>3</v>
      </c>
      <c r="E33">
        <f t="shared" ca="1" si="5"/>
        <v>0</v>
      </c>
      <c r="F33">
        <f t="shared" ca="1" si="6"/>
        <v>0</v>
      </c>
      <c r="G33">
        <f t="shared" ca="1" si="7"/>
        <v>0</v>
      </c>
      <c r="H33">
        <f t="shared" ca="1" si="8"/>
        <v>0</v>
      </c>
      <c r="I33">
        <f t="shared" ca="1" si="9"/>
        <v>0</v>
      </c>
      <c r="J33">
        <f t="shared" ca="1" si="10"/>
        <v>0</v>
      </c>
      <c r="K33">
        <f t="shared" ca="1" si="11"/>
        <v>0</v>
      </c>
      <c r="L33">
        <f t="shared" ca="1" si="12"/>
        <v>0</v>
      </c>
      <c r="M33">
        <f t="shared" ca="1" si="13"/>
        <v>0</v>
      </c>
      <c r="N33">
        <f t="shared" ca="1" si="14"/>
        <v>0</v>
      </c>
      <c r="O33">
        <f t="shared" ca="1" si="15"/>
        <v>0</v>
      </c>
      <c r="P33">
        <f t="shared" ca="1" si="16"/>
        <v>0</v>
      </c>
      <c r="Q33">
        <f t="shared" ca="1" si="17"/>
        <v>0</v>
      </c>
      <c r="R33">
        <f t="shared" ca="1" si="18"/>
        <v>0</v>
      </c>
      <c r="S33">
        <f t="shared" ca="1" si="19"/>
        <v>0</v>
      </c>
      <c r="T33">
        <f t="shared" ca="1" si="20"/>
        <v>0</v>
      </c>
      <c r="U33">
        <f t="shared" ca="1" si="21"/>
        <v>0</v>
      </c>
      <c r="V33">
        <f t="shared" ca="1" si="22"/>
        <v>0</v>
      </c>
      <c r="W33">
        <f t="shared" ca="1" si="23"/>
        <v>0</v>
      </c>
      <c r="X33">
        <f t="shared" ca="1" si="24"/>
        <v>0</v>
      </c>
      <c r="Y33">
        <f t="shared" ca="1" si="25"/>
        <v>0</v>
      </c>
      <c r="Z33">
        <f t="shared" ca="1" si="26"/>
        <v>0</v>
      </c>
      <c r="AA33">
        <f t="shared" ca="1" si="27"/>
        <v>0</v>
      </c>
      <c r="AB33">
        <f t="shared" ca="1" si="28"/>
        <v>0</v>
      </c>
      <c r="AC33">
        <f t="shared" ca="1" si="29"/>
        <v>0</v>
      </c>
      <c r="AD33">
        <f t="shared" ca="1" si="30"/>
        <v>0</v>
      </c>
      <c r="AE33">
        <f t="shared" ca="1" si="31"/>
        <v>0</v>
      </c>
      <c r="AF33">
        <f t="shared" ca="1" si="32"/>
        <v>0</v>
      </c>
      <c r="AG33">
        <f t="shared" ca="1" si="33"/>
        <v>0</v>
      </c>
      <c r="AH33">
        <f t="shared" ca="1" si="34"/>
        <v>0</v>
      </c>
      <c r="AI33">
        <f t="shared" ca="1" si="35"/>
        <v>0</v>
      </c>
      <c r="AJ33">
        <f t="shared" ca="1" si="36"/>
        <v>0</v>
      </c>
      <c r="AK33">
        <f t="shared" ca="1" si="37"/>
        <v>0</v>
      </c>
      <c r="AL33">
        <f t="shared" ca="1" si="38"/>
        <v>0</v>
      </c>
      <c r="AM33">
        <f t="shared" ca="1" si="39"/>
        <v>0</v>
      </c>
      <c r="AN33">
        <f t="shared" ca="1" si="40"/>
        <v>0</v>
      </c>
      <c r="AO33">
        <f t="shared" ca="1" si="41"/>
        <v>0</v>
      </c>
      <c r="AP33">
        <f t="shared" ca="1" si="42"/>
        <v>0</v>
      </c>
      <c r="AQ33">
        <f t="shared" ca="1" si="43"/>
        <v>0</v>
      </c>
      <c r="AR33" s="8">
        <f t="shared" ca="1" si="44"/>
        <v>0</v>
      </c>
      <c r="AS33" s="8">
        <f t="shared" ca="1" si="45"/>
        <v>0</v>
      </c>
      <c r="AT33" s="8">
        <f t="shared" ca="1" si="46"/>
        <v>0</v>
      </c>
      <c r="AU33" s="8">
        <f t="shared" ca="1" si="47"/>
        <v>0</v>
      </c>
      <c r="AV33">
        <f t="shared" ca="1" si="48"/>
        <v>0</v>
      </c>
      <c r="AW33" t="b">
        <f t="shared" ca="1" si="49"/>
        <v>0</v>
      </c>
      <c r="BA33" s="14" t="s">
        <v>2792</v>
      </c>
      <c r="BB33" t="s">
        <v>2557</v>
      </c>
      <c r="BC33" t="s">
        <v>2672</v>
      </c>
      <c r="BD33">
        <f>IF(Players!BC33="NL",INDEX(Standings!G:I,MATCH(INDEX(Teams!G:K,MATCH(Players!BB33,Teams!G:G,0),5),Standings!G:G,0),2)+INDEX(Standings!G:I,MATCH(INDEX(Teams!G:K,MATCH(Players!BB33,Teams!G:G,0),5),Standings!G:G,0),3),INDEX(Standings!A:C,MATCH(INDEX(Teams!A:E,MATCH(Players!BB33,Teams!A:A,0),5),Standings!A:A,0),2)+INDEX(Standings!A:C,MATCH(INDEX(Teams!A:E,MATCH(Players!BB33,Teams!A:A,0),5),Standings!A:A,0),3))</f>
        <v>3</v>
      </c>
      <c r="BE33">
        <f t="shared" ca="1" si="50"/>
        <v>0</v>
      </c>
      <c r="BF33">
        <f t="shared" ca="1" si="51"/>
        <v>0</v>
      </c>
      <c r="BG33">
        <f t="shared" ca="1" si="52"/>
        <v>0</v>
      </c>
      <c r="BH33">
        <f t="shared" ca="1" si="53"/>
        <v>0</v>
      </c>
      <c r="BI33">
        <f t="shared" ca="1" si="54"/>
        <v>0</v>
      </c>
      <c r="BJ33">
        <f t="shared" ca="1" si="55"/>
        <v>0</v>
      </c>
      <c r="BK33">
        <f t="shared" ca="1" si="56"/>
        <v>0</v>
      </c>
      <c r="BL33" s="12">
        <f t="shared" ca="1" si="57"/>
        <v>0</v>
      </c>
      <c r="BM33">
        <f t="shared" ca="1" si="58"/>
        <v>0</v>
      </c>
      <c r="BN33">
        <f t="shared" ca="1" si="59"/>
        <v>0</v>
      </c>
      <c r="BO33">
        <f t="shared" ca="1" si="60"/>
        <v>0</v>
      </c>
      <c r="BP33">
        <f t="shared" ca="1" si="61"/>
        <v>0</v>
      </c>
      <c r="BQ33">
        <f t="shared" ca="1" si="62"/>
        <v>0</v>
      </c>
      <c r="BR33">
        <f t="shared" ca="1" si="63"/>
        <v>0</v>
      </c>
      <c r="BS33">
        <f t="shared" ca="1" si="64"/>
        <v>0</v>
      </c>
      <c r="BT33">
        <f t="shared" ca="1" si="65"/>
        <v>0</v>
      </c>
      <c r="BU33">
        <f t="shared" ca="1" si="66"/>
        <v>0</v>
      </c>
      <c r="BV33">
        <f t="shared" ca="1" si="67"/>
        <v>0</v>
      </c>
      <c r="BW33">
        <f t="shared" ca="1" si="68"/>
        <v>0</v>
      </c>
      <c r="BX33">
        <f t="shared" ca="1" si="69"/>
        <v>0</v>
      </c>
      <c r="BY33" s="8">
        <f t="shared" ca="1" si="70"/>
        <v>0</v>
      </c>
      <c r="BZ33" s="10">
        <f t="shared" ca="1" si="71"/>
        <v>9</v>
      </c>
      <c r="CA33">
        <f t="shared" ca="1" si="72"/>
        <v>1</v>
      </c>
      <c r="CB33">
        <f t="shared" ca="1" si="73"/>
        <v>0</v>
      </c>
      <c r="CC33">
        <f t="shared" ca="1" si="74"/>
        <v>0</v>
      </c>
      <c r="CD33">
        <f t="shared" ca="1" si="75"/>
        <v>0</v>
      </c>
      <c r="CE33">
        <f t="shared" ca="1" si="76"/>
        <v>0</v>
      </c>
      <c r="CF33" s="12">
        <f t="shared" ca="1" si="77"/>
        <v>1</v>
      </c>
      <c r="CG33">
        <f t="shared" ca="1" si="78"/>
        <v>2</v>
      </c>
      <c r="CH33">
        <f t="shared" ca="1" si="79"/>
        <v>1</v>
      </c>
      <c r="CI33">
        <f t="shared" ca="1" si="80"/>
        <v>1</v>
      </c>
      <c r="CJ33">
        <f t="shared" ca="1" si="81"/>
        <v>1</v>
      </c>
      <c r="CK33">
        <f t="shared" ca="1" si="82"/>
        <v>0</v>
      </c>
      <c r="CL33">
        <f t="shared" ca="1" si="83"/>
        <v>0</v>
      </c>
      <c r="CM33">
        <f t="shared" ca="1" si="84"/>
        <v>0</v>
      </c>
      <c r="CN33">
        <f t="shared" ca="1" si="85"/>
        <v>0</v>
      </c>
      <c r="CO33">
        <f t="shared" ca="1" si="86"/>
        <v>0</v>
      </c>
      <c r="CP33">
        <f t="shared" ca="1" si="87"/>
        <v>0</v>
      </c>
      <c r="CQ33" s="10">
        <f t="shared" ca="1" si="88"/>
        <v>2</v>
      </c>
      <c r="CR33" s="11">
        <f t="shared" ca="1" si="89"/>
        <v>18</v>
      </c>
      <c r="CS33" s="11">
        <f t="shared" ca="1" si="90"/>
        <v>9</v>
      </c>
      <c r="CT33" s="11">
        <f t="shared" ca="1" si="91"/>
        <v>0</v>
      </c>
      <c r="CU33" s="11">
        <f t="shared" ca="1" si="92"/>
        <v>0</v>
      </c>
      <c r="CV33" s="11">
        <f t="shared" ca="1" si="93"/>
        <v>0</v>
      </c>
      <c r="CW33" t="b">
        <f t="shared" ca="1" si="94"/>
        <v>0</v>
      </c>
      <c r="CX33">
        <f>COUNTIF(BA$1:BA33,BA33)-1</f>
        <v>0</v>
      </c>
    </row>
    <row r="34" spans="1:102">
      <c r="A34" t="s">
        <v>2654</v>
      </c>
      <c r="B34" t="s">
        <v>2574</v>
      </c>
      <c r="C34" t="s">
        <v>2674</v>
      </c>
      <c r="D34">
        <f>IF(Players!C34="NL",INDEX(Standings!G:I,MATCH(INDEX(Teams!G:K,MATCH(Players!B34,Teams!G:G,0),5),Standings!G:G,0),2)+INDEX(Standings!G:I,MATCH(INDEX(Teams!G:K,MATCH(Players!B34,Teams!G:G,0),5),Standings!G:G,0),3),INDEX(Standings!A:C,MATCH(INDEX(Teams!A:E,MATCH(Players!B34,Teams!A:A,0),5),Standings!A:A,0),2)+INDEX(Standings!A:C,MATCH(INDEX(Teams!A:E,MATCH(Players!B34,Teams!A:A,0),5),Standings!A:A,0),3))</f>
        <v>3</v>
      </c>
      <c r="E34">
        <f t="shared" ca="1" si="5"/>
        <v>2</v>
      </c>
      <c r="F34">
        <f t="shared" ca="1" si="6"/>
        <v>0</v>
      </c>
      <c r="G34">
        <f t="shared" ca="1" si="7"/>
        <v>0</v>
      </c>
      <c r="H34">
        <f t="shared" ca="1" si="8"/>
        <v>0</v>
      </c>
      <c r="I34">
        <f t="shared" ca="1" si="9"/>
        <v>0</v>
      </c>
      <c r="J34">
        <f t="shared" ca="1" si="10"/>
        <v>0</v>
      </c>
      <c r="K34">
        <f t="shared" ca="1" si="11"/>
        <v>0</v>
      </c>
      <c r="L34">
        <f t="shared" ca="1" si="12"/>
        <v>0</v>
      </c>
      <c r="M34">
        <f t="shared" ca="1" si="13"/>
        <v>0</v>
      </c>
      <c r="N34">
        <f t="shared" ca="1" si="14"/>
        <v>0</v>
      </c>
      <c r="O34">
        <f t="shared" ca="1" si="15"/>
        <v>0</v>
      </c>
      <c r="P34">
        <f t="shared" ca="1" si="16"/>
        <v>0</v>
      </c>
      <c r="Q34">
        <f t="shared" ca="1" si="17"/>
        <v>0</v>
      </c>
      <c r="R34">
        <f t="shared" ca="1" si="18"/>
        <v>0</v>
      </c>
      <c r="S34">
        <f t="shared" ca="1" si="19"/>
        <v>0</v>
      </c>
      <c r="T34">
        <f t="shared" ca="1" si="20"/>
        <v>0</v>
      </c>
      <c r="U34">
        <f t="shared" ca="1" si="21"/>
        <v>0</v>
      </c>
      <c r="V34">
        <f t="shared" ca="1" si="22"/>
        <v>0</v>
      </c>
      <c r="W34">
        <f t="shared" ca="1" si="23"/>
        <v>0</v>
      </c>
      <c r="X34">
        <f t="shared" ca="1" si="24"/>
        <v>2</v>
      </c>
      <c r="Y34">
        <f t="shared" ca="1" si="25"/>
        <v>0</v>
      </c>
      <c r="Z34">
        <f t="shared" ca="1" si="26"/>
        <v>0</v>
      </c>
      <c r="AA34">
        <f t="shared" ca="1" si="27"/>
        <v>0</v>
      </c>
      <c r="AB34">
        <f t="shared" ca="1" si="28"/>
        <v>0</v>
      </c>
      <c r="AC34">
        <f t="shared" ca="1" si="29"/>
        <v>0</v>
      </c>
      <c r="AD34">
        <f t="shared" ca="1" si="30"/>
        <v>0</v>
      </c>
      <c r="AE34">
        <f t="shared" ca="1" si="31"/>
        <v>0</v>
      </c>
      <c r="AF34">
        <f t="shared" ca="1" si="32"/>
        <v>0</v>
      </c>
      <c r="AG34">
        <f t="shared" ca="1" si="33"/>
        <v>0</v>
      </c>
      <c r="AH34">
        <f t="shared" ca="1" si="34"/>
        <v>0</v>
      </c>
      <c r="AI34">
        <f t="shared" ca="1" si="35"/>
        <v>0</v>
      </c>
      <c r="AJ34">
        <f t="shared" ca="1" si="36"/>
        <v>0</v>
      </c>
      <c r="AK34">
        <f t="shared" ca="1" si="37"/>
        <v>0</v>
      </c>
      <c r="AL34">
        <f t="shared" ca="1" si="38"/>
        <v>0</v>
      </c>
      <c r="AM34">
        <f t="shared" ca="1" si="39"/>
        <v>0</v>
      </c>
      <c r="AN34">
        <f t="shared" ca="1" si="40"/>
        <v>0</v>
      </c>
      <c r="AO34">
        <f t="shared" ca="1" si="41"/>
        <v>0</v>
      </c>
      <c r="AP34">
        <f t="shared" ca="1" si="42"/>
        <v>0</v>
      </c>
      <c r="AQ34">
        <f t="shared" ca="1" si="43"/>
        <v>0</v>
      </c>
      <c r="AR34" s="8">
        <f t="shared" ca="1" si="44"/>
        <v>0</v>
      </c>
      <c r="AS34" s="8">
        <f t="shared" ca="1" si="45"/>
        <v>0</v>
      </c>
      <c r="AT34" s="8">
        <f t="shared" ca="1" si="46"/>
        <v>0</v>
      </c>
      <c r="AU34" s="8">
        <f t="shared" ca="1" si="47"/>
        <v>0</v>
      </c>
      <c r="AV34">
        <f t="shared" ca="1" si="48"/>
        <v>0</v>
      </c>
      <c r="AW34" t="b">
        <f t="shared" ca="1" si="49"/>
        <v>0</v>
      </c>
      <c r="BA34" s="14" t="s">
        <v>2779</v>
      </c>
      <c r="BB34" t="s">
        <v>2557</v>
      </c>
      <c r="BC34" t="s">
        <v>2672</v>
      </c>
      <c r="BD34">
        <f>IF(Players!BC34="NL",INDEX(Standings!G:I,MATCH(INDEX(Teams!G:K,MATCH(Players!BB34,Teams!G:G,0),5),Standings!G:G,0),2)+INDEX(Standings!G:I,MATCH(INDEX(Teams!G:K,MATCH(Players!BB34,Teams!G:G,0),5),Standings!G:G,0),3),INDEX(Standings!A:C,MATCH(INDEX(Teams!A:E,MATCH(Players!BB34,Teams!A:A,0),5),Standings!A:A,0),2)+INDEX(Standings!A:C,MATCH(INDEX(Teams!A:E,MATCH(Players!BB34,Teams!A:A,0),5),Standings!A:A,0),3))</f>
        <v>3</v>
      </c>
      <c r="BE34">
        <f t="shared" ca="1" si="50"/>
        <v>0</v>
      </c>
      <c r="BF34">
        <f t="shared" ca="1" si="51"/>
        <v>0</v>
      </c>
      <c r="BG34">
        <f t="shared" ca="1" si="52"/>
        <v>0</v>
      </c>
      <c r="BH34">
        <f t="shared" ca="1" si="53"/>
        <v>0</v>
      </c>
      <c r="BI34">
        <f t="shared" ca="1" si="54"/>
        <v>0</v>
      </c>
      <c r="BJ34">
        <f t="shared" ca="1" si="55"/>
        <v>0</v>
      </c>
      <c r="BK34">
        <f t="shared" ca="1" si="56"/>
        <v>0</v>
      </c>
      <c r="BL34" s="12">
        <f t="shared" ca="1" si="57"/>
        <v>0</v>
      </c>
      <c r="BM34">
        <f t="shared" ca="1" si="58"/>
        <v>0</v>
      </c>
      <c r="BN34">
        <f t="shared" ca="1" si="59"/>
        <v>0</v>
      </c>
      <c r="BO34">
        <f t="shared" ca="1" si="60"/>
        <v>0</v>
      </c>
      <c r="BP34">
        <f t="shared" ca="1" si="61"/>
        <v>0</v>
      </c>
      <c r="BQ34">
        <f t="shared" ca="1" si="62"/>
        <v>0</v>
      </c>
      <c r="BR34">
        <f t="shared" ca="1" si="63"/>
        <v>0</v>
      </c>
      <c r="BS34">
        <f t="shared" ca="1" si="64"/>
        <v>0</v>
      </c>
      <c r="BT34">
        <f t="shared" ca="1" si="65"/>
        <v>0</v>
      </c>
      <c r="BU34">
        <f t="shared" ca="1" si="66"/>
        <v>0</v>
      </c>
      <c r="BV34">
        <f t="shared" ca="1" si="67"/>
        <v>0</v>
      </c>
      <c r="BW34">
        <f t="shared" ca="1" si="68"/>
        <v>0</v>
      </c>
      <c r="BX34">
        <f t="shared" ca="1" si="69"/>
        <v>0</v>
      </c>
      <c r="BY34" s="8">
        <f t="shared" ca="1" si="70"/>
        <v>0</v>
      </c>
      <c r="BZ34" s="10" t="str">
        <f t="shared" ca="1" si="71"/>
        <v>---</v>
      </c>
      <c r="CA34">
        <f t="shared" ca="1" si="72"/>
        <v>0</v>
      </c>
      <c r="CB34">
        <f t="shared" ca="1" si="73"/>
        <v>0</v>
      </c>
      <c r="CC34">
        <f t="shared" ca="1" si="74"/>
        <v>0</v>
      </c>
      <c r="CD34">
        <f t="shared" ca="1" si="75"/>
        <v>0</v>
      </c>
      <c r="CE34">
        <f t="shared" ca="1" si="76"/>
        <v>0</v>
      </c>
      <c r="CF34" s="12">
        <f t="shared" ca="1" si="77"/>
        <v>0</v>
      </c>
      <c r="CG34">
        <f t="shared" ca="1" si="78"/>
        <v>0</v>
      </c>
      <c r="CH34">
        <f t="shared" ca="1" si="79"/>
        <v>0</v>
      </c>
      <c r="CI34">
        <f t="shared" ca="1" si="80"/>
        <v>0</v>
      </c>
      <c r="CJ34">
        <f t="shared" ca="1" si="81"/>
        <v>0</v>
      </c>
      <c r="CK34">
        <f t="shared" ca="1" si="82"/>
        <v>0</v>
      </c>
      <c r="CL34">
        <f t="shared" ca="1" si="83"/>
        <v>0</v>
      </c>
      <c r="CM34">
        <f t="shared" ca="1" si="84"/>
        <v>0</v>
      </c>
      <c r="CN34">
        <f t="shared" ca="1" si="85"/>
        <v>0</v>
      </c>
      <c r="CO34">
        <f t="shared" ca="1" si="86"/>
        <v>0</v>
      </c>
      <c r="CP34">
        <f t="shared" ca="1" si="87"/>
        <v>0</v>
      </c>
      <c r="CQ34" s="10">
        <f t="shared" ca="1" si="88"/>
        <v>0</v>
      </c>
      <c r="CR34" s="11">
        <f t="shared" ca="1" si="89"/>
        <v>0</v>
      </c>
      <c r="CS34" s="11">
        <f t="shared" ca="1" si="90"/>
        <v>0</v>
      </c>
      <c r="CT34" s="11">
        <f t="shared" ca="1" si="91"/>
        <v>0</v>
      </c>
      <c r="CU34" s="11">
        <f t="shared" ca="1" si="92"/>
        <v>0</v>
      </c>
      <c r="CV34" s="11">
        <f t="shared" ca="1" si="93"/>
        <v>0</v>
      </c>
      <c r="CW34" t="b">
        <f t="shared" ca="1" si="94"/>
        <v>0</v>
      </c>
      <c r="CX34">
        <f>COUNTIF(BA$1:BA34,BA34)-1</f>
        <v>0</v>
      </c>
    </row>
    <row r="35" spans="1:102">
      <c r="A35" t="s">
        <v>2655</v>
      </c>
      <c r="B35" t="s">
        <v>2574</v>
      </c>
      <c r="C35" t="s">
        <v>2674</v>
      </c>
      <c r="D35">
        <f>IF(Players!C35="NL",INDEX(Standings!G:I,MATCH(INDEX(Teams!G:K,MATCH(Players!B35,Teams!G:G,0),5),Standings!G:G,0),2)+INDEX(Standings!G:I,MATCH(INDEX(Teams!G:K,MATCH(Players!B35,Teams!G:G,0),5),Standings!G:G,0),3),INDEX(Standings!A:C,MATCH(INDEX(Teams!A:E,MATCH(Players!B35,Teams!A:A,0),5),Standings!A:A,0),2)+INDEX(Standings!A:C,MATCH(INDEX(Teams!A:E,MATCH(Players!B35,Teams!A:A,0),5),Standings!A:A,0),3))</f>
        <v>3</v>
      </c>
      <c r="E35">
        <f t="shared" ca="1" si="5"/>
        <v>0</v>
      </c>
      <c r="F35">
        <f t="shared" ca="1" si="6"/>
        <v>0</v>
      </c>
      <c r="G35">
        <f t="shared" ca="1" si="7"/>
        <v>0</v>
      </c>
      <c r="H35">
        <f t="shared" ca="1" si="8"/>
        <v>0</v>
      </c>
      <c r="I35">
        <f t="shared" ca="1" si="9"/>
        <v>0</v>
      </c>
      <c r="J35">
        <f t="shared" ca="1" si="10"/>
        <v>0</v>
      </c>
      <c r="K35">
        <f t="shared" ca="1" si="11"/>
        <v>0</v>
      </c>
      <c r="L35">
        <f t="shared" ca="1" si="12"/>
        <v>0</v>
      </c>
      <c r="M35">
        <f t="shared" ca="1" si="13"/>
        <v>0</v>
      </c>
      <c r="N35">
        <f t="shared" ca="1" si="14"/>
        <v>0</v>
      </c>
      <c r="O35">
        <f t="shared" ca="1" si="15"/>
        <v>0</v>
      </c>
      <c r="P35">
        <f t="shared" ca="1" si="16"/>
        <v>0</v>
      </c>
      <c r="Q35">
        <f t="shared" ca="1" si="17"/>
        <v>0</v>
      </c>
      <c r="R35">
        <f t="shared" ca="1" si="18"/>
        <v>0</v>
      </c>
      <c r="S35">
        <f t="shared" ca="1" si="19"/>
        <v>0</v>
      </c>
      <c r="T35">
        <f t="shared" ca="1" si="20"/>
        <v>0</v>
      </c>
      <c r="U35">
        <f t="shared" ca="1" si="21"/>
        <v>0</v>
      </c>
      <c r="V35">
        <f t="shared" ca="1" si="22"/>
        <v>0</v>
      </c>
      <c r="W35">
        <f t="shared" ca="1" si="23"/>
        <v>0</v>
      </c>
      <c r="X35">
        <f t="shared" ca="1" si="24"/>
        <v>0</v>
      </c>
      <c r="Y35">
        <f t="shared" ca="1" si="25"/>
        <v>0</v>
      </c>
      <c r="Z35">
        <f t="shared" ca="1" si="26"/>
        <v>0</v>
      </c>
      <c r="AA35">
        <f t="shared" ca="1" si="27"/>
        <v>0</v>
      </c>
      <c r="AB35">
        <f t="shared" ca="1" si="28"/>
        <v>0</v>
      </c>
      <c r="AC35">
        <f t="shared" ca="1" si="29"/>
        <v>0</v>
      </c>
      <c r="AD35">
        <f t="shared" ca="1" si="30"/>
        <v>0</v>
      </c>
      <c r="AE35">
        <f t="shared" ca="1" si="31"/>
        <v>0</v>
      </c>
      <c r="AF35">
        <f t="shared" ca="1" si="32"/>
        <v>0</v>
      </c>
      <c r="AG35">
        <f t="shared" ca="1" si="33"/>
        <v>0</v>
      </c>
      <c r="AH35">
        <f t="shared" ca="1" si="34"/>
        <v>0</v>
      </c>
      <c r="AI35">
        <f t="shared" ca="1" si="35"/>
        <v>0</v>
      </c>
      <c r="AJ35">
        <f t="shared" ca="1" si="36"/>
        <v>0</v>
      </c>
      <c r="AK35">
        <f t="shared" ca="1" si="37"/>
        <v>0</v>
      </c>
      <c r="AL35">
        <f t="shared" ca="1" si="38"/>
        <v>0</v>
      </c>
      <c r="AM35">
        <f t="shared" ca="1" si="39"/>
        <v>0</v>
      </c>
      <c r="AN35">
        <f t="shared" ca="1" si="40"/>
        <v>0</v>
      </c>
      <c r="AO35">
        <f t="shared" ca="1" si="41"/>
        <v>0</v>
      </c>
      <c r="AP35">
        <f t="shared" ca="1" si="42"/>
        <v>0</v>
      </c>
      <c r="AQ35">
        <f t="shared" ca="1" si="43"/>
        <v>0</v>
      </c>
      <c r="AR35" s="8">
        <f t="shared" ca="1" si="44"/>
        <v>0</v>
      </c>
      <c r="AS35" s="8">
        <f t="shared" ca="1" si="45"/>
        <v>0</v>
      </c>
      <c r="AT35" s="8">
        <f t="shared" ca="1" si="46"/>
        <v>0</v>
      </c>
      <c r="AU35" s="8">
        <f t="shared" ca="1" si="47"/>
        <v>0</v>
      </c>
      <c r="AV35">
        <f t="shared" ca="1" si="48"/>
        <v>0</v>
      </c>
      <c r="AW35" t="b">
        <f t="shared" ca="1" si="49"/>
        <v>0</v>
      </c>
      <c r="BA35" s="14" t="s">
        <v>2782</v>
      </c>
      <c r="BB35" t="s">
        <v>2557</v>
      </c>
      <c r="BC35" t="s">
        <v>2672</v>
      </c>
      <c r="BD35">
        <f>IF(Players!BC35="NL",INDEX(Standings!G:I,MATCH(INDEX(Teams!G:K,MATCH(Players!BB35,Teams!G:G,0),5),Standings!G:G,0),2)+INDEX(Standings!G:I,MATCH(INDEX(Teams!G:K,MATCH(Players!BB35,Teams!G:G,0),5),Standings!G:G,0),3),INDEX(Standings!A:C,MATCH(INDEX(Teams!A:E,MATCH(Players!BB35,Teams!A:A,0),5),Standings!A:A,0),2)+INDEX(Standings!A:C,MATCH(INDEX(Teams!A:E,MATCH(Players!BB35,Teams!A:A,0),5),Standings!A:A,0),3))</f>
        <v>3</v>
      </c>
      <c r="BE35">
        <f t="shared" ca="1" si="50"/>
        <v>0</v>
      </c>
      <c r="BF35">
        <f t="shared" ca="1" si="51"/>
        <v>0</v>
      </c>
      <c r="BG35">
        <f t="shared" ca="1" si="52"/>
        <v>0</v>
      </c>
      <c r="BH35">
        <f t="shared" ca="1" si="53"/>
        <v>0</v>
      </c>
      <c r="BI35">
        <f t="shared" ca="1" si="54"/>
        <v>0</v>
      </c>
      <c r="BJ35">
        <f t="shared" ca="1" si="55"/>
        <v>0</v>
      </c>
      <c r="BK35">
        <f t="shared" ca="1" si="56"/>
        <v>0</v>
      </c>
      <c r="BL35" s="12">
        <f t="shared" ca="1" si="57"/>
        <v>0</v>
      </c>
      <c r="BM35">
        <f t="shared" ca="1" si="58"/>
        <v>0</v>
      </c>
      <c r="BN35">
        <f t="shared" ca="1" si="59"/>
        <v>0</v>
      </c>
      <c r="BO35">
        <f t="shared" ca="1" si="60"/>
        <v>0</v>
      </c>
      <c r="BP35">
        <f t="shared" ca="1" si="61"/>
        <v>0</v>
      </c>
      <c r="BQ35">
        <f t="shared" ca="1" si="62"/>
        <v>0</v>
      </c>
      <c r="BR35">
        <f t="shared" ca="1" si="63"/>
        <v>0</v>
      </c>
      <c r="BS35">
        <f t="shared" ca="1" si="64"/>
        <v>0</v>
      </c>
      <c r="BT35">
        <f t="shared" ca="1" si="65"/>
        <v>0</v>
      </c>
      <c r="BU35">
        <f t="shared" ca="1" si="66"/>
        <v>0</v>
      </c>
      <c r="BV35">
        <f t="shared" ca="1" si="67"/>
        <v>0</v>
      </c>
      <c r="BW35">
        <f t="shared" ca="1" si="68"/>
        <v>0</v>
      </c>
      <c r="BX35">
        <f t="shared" ca="1" si="69"/>
        <v>0</v>
      </c>
      <c r="BY35" s="8">
        <f t="shared" ca="1" si="70"/>
        <v>0</v>
      </c>
      <c r="BZ35" s="10" t="str">
        <f t="shared" ca="1" si="71"/>
        <v>---</v>
      </c>
      <c r="CA35">
        <f t="shared" ca="1" si="72"/>
        <v>0</v>
      </c>
      <c r="CB35">
        <f t="shared" ca="1" si="73"/>
        <v>0</v>
      </c>
      <c r="CC35">
        <f t="shared" ca="1" si="74"/>
        <v>0</v>
      </c>
      <c r="CD35">
        <f t="shared" ca="1" si="75"/>
        <v>0</v>
      </c>
      <c r="CE35">
        <f t="shared" ca="1" si="76"/>
        <v>0</v>
      </c>
      <c r="CF35" s="12">
        <f t="shared" ca="1" si="77"/>
        <v>0</v>
      </c>
      <c r="CG35">
        <f t="shared" ca="1" si="78"/>
        <v>0</v>
      </c>
      <c r="CH35">
        <f t="shared" ca="1" si="79"/>
        <v>0</v>
      </c>
      <c r="CI35">
        <f t="shared" ca="1" si="80"/>
        <v>0</v>
      </c>
      <c r="CJ35">
        <f t="shared" ca="1" si="81"/>
        <v>0</v>
      </c>
      <c r="CK35">
        <f t="shared" ca="1" si="82"/>
        <v>0</v>
      </c>
      <c r="CL35">
        <f t="shared" ca="1" si="83"/>
        <v>0</v>
      </c>
      <c r="CM35">
        <f t="shared" ca="1" si="84"/>
        <v>0</v>
      </c>
      <c r="CN35">
        <f t="shared" ca="1" si="85"/>
        <v>0</v>
      </c>
      <c r="CO35">
        <f t="shared" ca="1" si="86"/>
        <v>0</v>
      </c>
      <c r="CP35">
        <f t="shared" ca="1" si="87"/>
        <v>0</v>
      </c>
      <c r="CQ35" s="10">
        <f t="shared" ca="1" si="88"/>
        <v>0</v>
      </c>
      <c r="CR35" s="11">
        <f t="shared" ca="1" si="89"/>
        <v>0</v>
      </c>
      <c r="CS35" s="11">
        <f t="shared" ca="1" si="90"/>
        <v>0</v>
      </c>
      <c r="CT35" s="11">
        <f t="shared" ca="1" si="91"/>
        <v>0</v>
      </c>
      <c r="CU35" s="11">
        <f t="shared" ca="1" si="92"/>
        <v>0</v>
      </c>
      <c r="CV35" s="11">
        <f t="shared" ca="1" si="93"/>
        <v>0</v>
      </c>
      <c r="CW35" t="b">
        <f t="shared" ca="1" si="94"/>
        <v>0</v>
      </c>
      <c r="CX35">
        <f>COUNTIF(BA$1:BA35,BA35)-1</f>
        <v>0</v>
      </c>
    </row>
    <row r="36" spans="1:102">
      <c r="A36" t="s">
        <v>2656</v>
      </c>
      <c r="B36" t="s">
        <v>2574</v>
      </c>
      <c r="C36" t="s">
        <v>2674</v>
      </c>
      <c r="D36">
        <f>IF(Players!C36="NL",INDEX(Standings!G:I,MATCH(INDEX(Teams!G:K,MATCH(Players!B36,Teams!G:G,0),5),Standings!G:G,0),2)+INDEX(Standings!G:I,MATCH(INDEX(Teams!G:K,MATCH(Players!B36,Teams!G:G,0),5),Standings!G:G,0),3),INDEX(Standings!A:C,MATCH(INDEX(Teams!A:E,MATCH(Players!B36,Teams!A:A,0),5),Standings!A:A,0),2)+INDEX(Standings!A:C,MATCH(INDEX(Teams!A:E,MATCH(Players!B36,Teams!A:A,0),5),Standings!A:A,0),3))</f>
        <v>3</v>
      </c>
      <c r="E36">
        <f t="shared" ca="1" si="5"/>
        <v>0</v>
      </c>
      <c r="F36">
        <f t="shared" ca="1" si="6"/>
        <v>0</v>
      </c>
      <c r="G36">
        <f t="shared" ca="1" si="7"/>
        <v>0</v>
      </c>
      <c r="H36">
        <f t="shared" ca="1" si="8"/>
        <v>0</v>
      </c>
      <c r="I36">
        <f t="shared" ca="1" si="9"/>
        <v>0</v>
      </c>
      <c r="J36">
        <f t="shared" ca="1" si="10"/>
        <v>0</v>
      </c>
      <c r="K36">
        <f t="shared" ca="1" si="11"/>
        <v>0</v>
      </c>
      <c r="L36">
        <f t="shared" ca="1" si="12"/>
        <v>0</v>
      </c>
      <c r="M36">
        <f t="shared" ca="1" si="13"/>
        <v>0</v>
      </c>
      <c r="N36">
        <f t="shared" ca="1" si="14"/>
        <v>0</v>
      </c>
      <c r="O36">
        <f t="shared" ca="1" si="15"/>
        <v>0</v>
      </c>
      <c r="P36">
        <f t="shared" ca="1" si="16"/>
        <v>0</v>
      </c>
      <c r="Q36">
        <f t="shared" ca="1" si="17"/>
        <v>0</v>
      </c>
      <c r="R36">
        <f t="shared" ca="1" si="18"/>
        <v>0</v>
      </c>
      <c r="S36">
        <f t="shared" ca="1" si="19"/>
        <v>0</v>
      </c>
      <c r="T36">
        <f t="shared" ca="1" si="20"/>
        <v>0</v>
      </c>
      <c r="U36">
        <f t="shared" ca="1" si="21"/>
        <v>0</v>
      </c>
      <c r="V36">
        <f t="shared" ca="1" si="22"/>
        <v>0</v>
      </c>
      <c r="W36">
        <f t="shared" ca="1" si="23"/>
        <v>0</v>
      </c>
      <c r="X36">
        <f t="shared" ca="1" si="24"/>
        <v>0</v>
      </c>
      <c r="Y36">
        <f t="shared" ca="1" si="25"/>
        <v>0</v>
      </c>
      <c r="Z36">
        <f t="shared" ca="1" si="26"/>
        <v>0</v>
      </c>
      <c r="AA36">
        <f t="shared" ca="1" si="27"/>
        <v>0</v>
      </c>
      <c r="AB36">
        <f t="shared" ca="1" si="28"/>
        <v>0</v>
      </c>
      <c r="AC36">
        <f t="shared" ca="1" si="29"/>
        <v>0</v>
      </c>
      <c r="AD36">
        <f t="shared" ca="1" si="30"/>
        <v>0</v>
      </c>
      <c r="AE36">
        <f t="shared" ca="1" si="31"/>
        <v>0</v>
      </c>
      <c r="AF36">
        <f t="shared" ca="1" si="32"/>
        <v>0</v>
      </c>
      <c r="AG36">
        <f t="shared" ca="1" si="33"/>
        <v>0</v>
      </c>
      <c r="AH36">
        <f t="shared" ca="1" si="34"/>
        <v>0</v>
      </c>
      <c r="AI36">
        <f t="shared" ca="1" si="35"/>
        <v>0</v>
      </c>
      <c r="AJ36">
        <f t="shared" ca="1" si="36"/>
        <v>0</v>
      </c>
      <c r="AK36">
        <f t="shared" ca="1" si="37"/>
        <v>0</v>
      </c>
      <c r="AL36">
        <f t="shared" ca="1" si="38"/>
        <v>0</v>
      </c>
      <c r="AM36">
        <f t="shared" ca="1" si="39"/>
        <v>0</v>
      </c>
      <c r="AN36">
        <f t="shared" ca="1" si="40"/>
        <v>0</v>
      </c>
      <c r="AO36">
        <f t="shared" ca="1" si="41"/>
        <v>0</v>
      </c>
      <c r="AP36">
        <f t="shared" ca="1" si="42"/>
        <v>0</v>
      </c>
      <c r="AQ36">
        <f t="shared" ca="1" si="43"/>
        <v>0</v>
      </c>
      <c r="AR36" s="8">
        <f t="shared" ca="1" si="44"/>
        <v>0</v>
      </c>
      <c r="AS36" s="8">
        <f t="shared" ca="1" si="45"/>
        <v>0</v>
      </c>
      <c r="AT36" s="8">
        <f t="shared" ca="1" si="46"/>
        <v>0</v>
      </c>
      <c r="AU36" s="8">
        <f t="shared" ca="1" si="47"/>
        <v>0</v>
      </c>
      <c r="AV36">
        <f t="shared" ca="1" si="48"/>
        <v>0</v>
      </c>
      <c r="AW36" t="b">
        <f t="shared" ca="1" si="49"/>
        <v>0</v>
      </c>
      <c r="BA36" s="14" t="s">
        <v>2780</v>
      </c>
      <c r="BB36" t="s">
        <v>2557</v>
      </c>
      <c r="BC36" t="s">
        <v>2672</v>
      </c>
      <c r="BD36">
        <f>IF(Players!BC36="NL",INDEX(Standings!G:I,MATCH(INDEX(Teams!G:K,MATCH(Players!BB36,Teams!G:G,0),5),Standings!G:G,0),2)+INDEX(Standings!G:I,MATCH(INDEX(Teams!G:K,MATCH(Players!BB36,Teams!G:G,0),5),Standings!G:G,0),3),INDEX(Standings!A:C,MATCH(INDEX(Teams!A:E,MATCH(Players!BB36,Teams!A:A,0),5),Standings!A:A,0),2)+INDEX(Standings!A:C,MATCH(INDEX(Teams!A:E,MATCH(Players!BB36,Teams!A:A,0),5),Standings!A:A,0),3))</f>
        <v>3</v>
      </c>
      <c r="BE36">
        <f t="shared" ca="1" si="50"/>
        <v>0</v>
      </c>
      <c r="BF36">
        <f t="shared" ca="1" si="51"/>
        <v>1</v>
      </c>
      <c r="BG36">
        <f t="shared" ca="1" si="52"/>
        <v>2</v>
      </c>
      <c r="BH36">
        <f t="shared" ca="1" si="53"/>
        <v>0</v>
      </c>
      <c r="BI36">
        <f t="shared" ca="1" si="54"/>
        <v>0</v>
      </c>
      <c r="BJ36">
        <f t="shared" ca="1" si="55"/>
        <v>0</v>
      </c>
      <c r="BK36">
        <f t="shared" ca="1" si="56"/>
        <v>0</v>
      </c>
      <c r="BL36" s="12">
        <f t="shared" ca="1" si="57"/>
        <v>1.6666666666666665</v>
      </c>
      <c r="BM36">
        <f t="shared" ca="1" si="58"/>
        <v>5</v>
      </c>
      <c r="BN36">
        <f t="shared" ca="1" si="59"/>
        <v>4</v>
      </c>
      <c r="BO36">
        <f t="shared" ca="1" si="60"/>
        <v>4</v>
      </c>
      <c r="BP36">
        <f t="shared" ca="1" si="61"/>
        <v>0</v>
      </c>
      <c r="BQ36">
        <f t="shared" ca="1" si="62"/>
        <v>2</v>
      </c>
      <c r="BR36">
        <f t="shared" ca="1" si="63"/>
        <v>0</v>
      </c>
      <c r="BS36">
        <f t="shared" ca="1" si="64"/>
        <v>1</v>
      </c>
      <c r="BT36">
        <f t="shared" ca="1" si="65"/>
        <v>0</v>
      </c>
      <c r="BU36">
        <f t="shared" ca="1" si="66"/>
        <v>0</v>
      </c>
      <c r="BV36">
        <f t="shared" ca="1" si="67"/>
        <v>0</v>
      </c>
      <c r="BW36">
        <f t="shared" ca="1" si="68"/>
        <v>0</v>
      </c>
      <c r="BX36">
        <f t="shared" ca="1" si="69"/>
        <v>1</v>
      </c>
      <c r="BY36" s="8">
        <f t="shared" ca="1" si="70"/>
        <v>0</v>
      </c>
      <c r="BZ36" s="10">
        <f t="shared" ca="1" si="71"/>
        <v>21.6</v>
      </c>
      <c r="CA36">
        <f t="shared" ca="1" si="72"/>
        <v>2</v>
      </c>
      <c r="CB36">
        <f t="shared" ca="1" si="73"/>
        <v>0</v>
      </c>
      <c r="CC36">
        <f t="shared" ca="1" si="74"/>
        <v>0</v>
      </c>
      <c r="CD36">
        <f t="shared" ca="1" si="75"/>
        <v>0</v>
      </c>
      <c r="CE36">
        <f t="shared" ca="1" si="76"/>
        <v>0</v>
      </c>
      <c r="CF36" s="12">
        <f t="shared" ca="1" si="77"/>
        <v>1.6666666666666665</v>
      </c>
      <c r="CG36">
        <f t="shared" ca="1" si="78"/>
        <v>5</v>
      </c>
      <c r="CH36">
        <f t="shared" ca="1" si="79"/>
        <v>4</v>
      </c>
      <c r="CI36">
        <f t="shared" ca="1" si="80"/>
        <v>4</v>
      </c>
      <c r="CJ36">
        <f t="shared" ca="1" si="81"/>
        <v>0</v>
      </c>
      <c r="CK36">
        <f t="shared" ca="1" si="82"/>
        <v>2</v>
      </c>
      <c r="CL36">
        <f t="shared" ca="1" si="83"/>
        <v>0</v>
      </c>
      <c r="CM36">
        <f t="shared" ca="1" si="84"/>
        <v>1</v>
      </c>
      <c r="CN36">
        <f t="shared" ca="1" si="85"/>
        <v>0</v>
      </c>
      <c r="CO36">
        <f t="shared" ca="1" si="86"/>
        <v>0</v>
      </c>
      <c r="CP36">
        <f t="shared" ca="1" si="87"/>
        <v>0</v>
      </c>
      <c r="CQ36" s="10">
        <f t="shared" ca="1" si="88"/>
        <v>4.2</v>
      </c>
      <c r="CR36" s="11">
        <f t="shared" ca="1" si="89"/>
        <v>27.000000000000004</v>
      </c>
      <c r="CS36" s="11">
        <f t="shared" ca="1" si="90"/>
        <v>0</v>
      </c>
      <c r="CT36" s="11">
        <f t="shared" ca="1" si="91"/>
        <v>10.8</v>
      </c>
      <c r="CU36" s="11">
        <f t="shared" ca="1" si="92"/>
        <v>5.4</v>
      </c>
      <c r="CV36" s="11">
        <f t="shared" ca="1" si="93"/>
        <v>0.5</v>
      </c>
      <c r="CW36" t="b">
        <f t="shared" ca="1" si="94"/>
        <v>0</v>
      </c>
      <c r="CX36">
        <f>COUNTIF(BA$1:BA36,BA36)-1</f>
        <v>0</v>
      </c>
    </row>
    <row r="37" spans="1:102">
      <c r="A37" t="s">
        <v>2657</v>
      </c>
      <c r="B37" t="s">
        <v>2574</v>
      </c>
      <c r="C37" t="s">
        <v>2674</v>
      </c>
      <c r="D37">
        <f>IF(Players!C37="NL",INDEX(Standings!G:I,MATCH(INDEX(Teams!G:K,MATCH(Players!B37,Teams!G:G,0),5),Standings!G:G,0),2)+INDEX(Standings!G:I,MATCH(INDEX(Teams!G:K,MATCH(Players!B37,Teams!G:G,0),5),Standings!G:G,0),3),INDEX(Standings!A:C,MATCH(INDEX(Teams!A:E,MATCH(Players!B37,Teams!A:A,0),5),Standings!A:A,0),2)+INDEX(Standings!A:C,MATCH(INDEX(Teams!A:E,MATCH(Players!B37,Teams!A:A,0),5),Standings!A:A,0),3))</f>
        <v>3</v>
      </c>
      <c r="E37">
        <f t="shared" ca="1" si="5"/>
        <v>0</v>
      </c>
      <c r="F37">
        <f t="shared" ca="1" si="6"/>
        <v>0</v>
      </c>
      <c r="G37">
        <f t="shared" ca="1" si="7"/>
        <v>0</v>
      </c>
      <c r="H37">
        <f t="shared" ca="1" si="8"/>
        <v>0</v>
      </c>
      <c r="I37">
        <f t="shared" ca="1" si="9"/>
        <v>0</v>
      </c>
      <c r="J37">
        <f t="shared" ca="1" si="10"/>
        <v>0</v>
      </c>
      <c r="K37">
        <f t="shared" ca="1" si="11"/>
        <v>0</v>
      </c>
      <c r="L37">
        <f t="shared" ca="1" si="12"/>
        <v>0</v>
      </c>
      <c r="M37">
        <f t="shared" ca="1" si="13"/>
        <v>0</v>
      </c>
      <c r="N37">
        <f t="shared" ca="1" si="14"/>
        <v>0</v>
      </c>
      <c r="O37">
        <f t="shared" ca="1" si="15"/>
        <v>0</v>
      </c>
      <c r="P37">
        <f t="shared" ca="1" si="16"/>
        <v>0</v>
      </c>
      <c r="Q37">
        <f t="shared" ca="1" si="17"/>
        <v>0</v>
      </c>
      <c r="R37">
        <f t="shared" ca="1" si="18"/>
        <v>0</v>
      </c>
      <c r="S37">
        <f t="shared" ca="1" si="19"/>
        <v>0</v>
      </c>
      <c r="T37">
        <f t="shared" ca="1" si="20"/>
        <v>0</v>
      </c>
      <c r="U37">
        <f t="shared" ca="1" si="21"/>
        <v>0</v>
      </c>
      <c r="V37">
        <f t="shared" ca="1" si="22"/>
        <v>0</v>
      </c>
      <c r="W37">
        <f t="shared" ca="1" si="23"/>
        <v>0</v>
      </c>
      <c r="X37">
        <f t="shared" ca="1" si="24"/>
        <v>0</v>
      </c>
      <c r="Y37">
        <f t="shared" ca="1" si="25"/>
        <v>0</v>
      </c>
      <c r="Z37">
        <f t="shared" ca="1" si="26"/>
        <v>0</v>
      </c>
      <c r="AA37">
        <f t="shared" ca="1" si="27"/>
        <v>0</v>
      </c>
      <c r="AB37">
        <f t="shared" ca="1" si="28"/>
        <v>0</v>
      </c>
      <c r="AC37">
        <f t="shared" ca="1" si="29"/>
        <v>0</v>
      </c>
      <c r="AD37">
        <f t="shared" ca="1" si="30"/>
        <v>0</v>
      </c>
      <c r="AE37">
        <f t="shared" ca="1" si="31"/>
        <v>0</v>
      </c>
      <c r="AF37">
        <f t="shared" ca="1" si="32"/>
        <v>0</v>
      </c>
      <c r="AG37">
        <f t="shared" ca="1" si="33"/>
        <v>0</v>
      </c>
      <c r="AH37">
        <f t="shared" ca="1" si="34"/>
        <v>0</v>
      </c>
      <c r="AI37">
        <f t="shared" ca="1" si="35"/>
        <v>0</v>
      </c>
      <c r="AJ37">
        <f t="shared" ca="1" si="36"/>
        <v>0</v>
      </c>
      <c r="AK37">
        <f t="shared" ca="1" si="37"/>
        <v>0</v>
      </c>
      <c r="AL37">
        <f t="shared" ca="1" si="38"/>
        <v>0</v>
      </c>
      <c r="AM37">
        <f t="shared" ca="1" si="39"/>
        <v>0</v>
      </c>
      <c r="AN37">
        <f t="shared" ca="1" si="40"/>
        <v>0</v>
      </c>
      <c r="AO37">
        <f t="shared" ca="1" si="41"/>
        <v>0</v>
      </c>
      <c r="AP37">
        <f t="shared" ca="1" si="42"/>
        <v>0</v>
      </c>
      <c r="AQ37">
        <f t="shared" ca="1" si="43"/>
        <v>0</v>
      </c>
      <c r="AR37" s="8">
        <f t="shared" ca="1" si="44"/>
        <v>0</v>
      </c>
      <c r="AS37" s="8">
        <f t="shared" ca="1" si="45"/>
        <v>0</v>
      </c>
      <c r="AT37" s="8">
        <f t="shared" ca="1" si="46"/>
        <v>0</v>
      </c>
      <c r="AU37" s="8">
        <f t="shared" ca="1" si="47"/>
        <v>0</v>
      </c>
      <c r="AV37">
        <f t="shared" ca="1" si="48"/>
        <v>0</v>
      </c>
      <c r="AW37" t="b">
        <f t="shared" ca="1" si="49"/>
        <v>0</v>
      </c>
      <c r="BA37" s="14" t="s">
        <v>2789</v>
      </c>
      <c r="BB37" t="s">
        <v>2557</v>
      </c>
      <c r="BC37" t="s">
        <v>2672</v>
      </c>
      <c r="BD37">
        <f>IF(Players!BC37="NL",INDEX(Standings!G:I,MATCH(INDEX(Teams!G:K,MATCH(Players!BB37,Teams!G:G,0),5),Standings!G:G,0),2)+INDEX(Standings!G:I,MATCH(INDEX(Teams!G:K,MATCH(Players!BB37,Teams!G:G,0),5),Standings!G:G,0),3),INDEX(Standings!A:C,MATCH(INDEX(Teams!A:E,MATCH(Players!BB37,Teams!A:A,0),5),Standings!A:A,0),2)+INDEX(Standings!A:C,MATCH(INDEX(Teams!A:E,MATCH(Players!BB37,Teams!A:A,0),5),Standings!A:A,0),3))</f>
        <v>3</v>
      </c>
      <c r="BE37">
        <f t="shared" ca="1" si="50"/>
        <v>0</v>
      </c>
      <c r="BF37">
        <f t="shared" ca="1" si="51"/>
        <v>0</v>
      </c>
      <c r="BG37">
        <f t="shared" ca="1" si="52"/>
        <v>1</v>
      </c>
      <c r="BH37">
        <f t="shared" ca="1" si="53"/>
        <v>0</v>
      </c>
      <c r="BI37">
        <f t="shared" ca="1" si="54"/>
        <v>0</v>
      </c>
      <c r="BJ37">
        <f t="shared" ca="1" si="55"/>
        <v>0</v>
      </c>
      <c r="BK37">
        <f t="shared" ca="1" si="56"/>
        <v>0</v>
      </c>
      <c r="BL37" s="12">
        <f t="shared" ca="1" si="57"/>
        <v>1</v>
      </c>
      <c r="BM37">
        <f t="shared" ca="1" si="58"/>
        <v>1</v>
      </c>
      <c r="BN37">
        <f t="shared" ca="1" si="59"/>
        <v>0</v>
      </c>
      <c r="BO37">
        <f t="shared" ca="1" si="60"/>
        <v>0</v>
      </c>
      <c r="BP37">
        <f t="shared" ca="1" si="61"/>
        <v>0</v>
      </c>
      <c r="BQ37">
        <f t="shared" ca="1" si="62"/>
        <v>0</v>
      </c>
      <c r="BR37">
        <f t="shared" ca="1" si="63"/>
        <v>0</v>
      </c>
      <c r="BS37">
        <f t="shared" ca="1" si="64"/>
        <v>0</v>
      </c>
      <c r="BT37">
        <f t="shared" ca="1" si="65"/>
        <v>2</v>
      </c>
      <c r="BU37">
        <f t="shared" ca="1" si="66"/>
        <v>0</v>
      </c>
      <c r="BV37">
        <f t="shared" ca="1" si="67"/>
        <v>0</v>
      </c>
      <c r="BW37">
        <f t="shared" ca="1" si="68"/>
        <v>0</v>
      </c>
      <c r="BX37">
        <f t="shared" ca="1" si="69"/>
        <v>0</v>
      </c>
      <c r="BY37" s="8">
        <f t="shared" ca="1" si="70"/>
        <v>0</v>
      </c>
      <c r="BZ37" s="10">
        <f t="shared" ca="1" si="71"/>
        <v>0</v>
      </c>
      <c r="CA37">
        <f t="shared" ca="1" si="72"/>
        <v>1</v>
      </c>
      <c r="CB37">
        <f t="shared" ca="1" si="73"/>
        <v>0</v>
      </c>
      <c r="CC37">
        <f t="shared" ca="1" si="74"/>
        <v>0</v>
      </c>
      <c r="CD37">
        <f t="shared" ca="1" si="75"/>
        <v>0</v>
      </c>
      <c r="CE37">
        <f t="shared" ca="1" si="76"/>
        <v>0</v>
      </c>
      <c r="CF37" s="12">
        <f t="shared" ca="1" si="77"/>
        <v>1</v>
      </c>
      <c r="CG37">
        <f t="shared" ca="1" si="78"/>
        <v>1</v>
      </c>
      <c r="CH37">
        <f t="shared" ca="1" si="79"/>
        <v>0</v>
      </c>
      <c r="CI37">
        <f t="shared" ca="1" si="80"/>
        <v>0</v>
      </c>
      <c r="CJ37">
        <f t="shared" ca="1" si="81"/>
        <v>0</v>
      </c>
      <c r="CK37">
        <f t="shared" ca="1" si="82"/>
        <v>0</v>
      </c>
      <c r="CL37">
        <f t="shared" ca="1" si="83"/>
        <v>0</v>
      </c>
      <c r="CM37">
        <f t="shared" ca="1" si="84"/>
        <v>0</v>
      </c>
      <c r="CN37">
        <f t="shared" ca="1" si="85"/>
        <v>2</v>
      </c>
      <c r="CO37">
        <f t="shared" ca="1" si="86"/>
        <v>0</v>
      </c>
      <c r="CP37">
        <f t="shared" ca="1" si="87"/>
        <v>0</v>
      </c>
      <c r="CQ37" s="10">
        <f t="shared" ca="1" si="88"/>
        <v>1</v>
      </c>
      <c r="CR37" s="11">
        <f t="shared" ca="1" si="89"/>
        <v>9</v>
      </c>
      <c r="CS37" s="11">
        <f t="shared" ca="1" si="90"/>
        <v>0</v>
      </c>
      <c r="CT37" s="11">
        <f t="shared" ca="1" si="91"/>
        <v>0</v>
      </c>
      <c r="CU37" s="11">
        <f t="shared" ca="1" si="92"/>
        <v>0</v>
      </c>
      <c r="CV37" s="11">
        <f t="shared" ca="1" si="93"/>
        <v>0</v>
      </c>
      <c r="CW37" t="b">
        <f t="shared" ca="1" si="94"/>
        <v>0</v>
      </c>
      <c r="CX37">
        <f>COUNTIF(BA$1:BA37,BA37)-1</f>
        <v>0</v>
      </c>
    </row>
    <row r="38" spans="1:102">
      <c r="A38" t="s">
        <v>2658</v>
      </c>
      <c r="B38" t="s">
        <v>2574</v>
      </c>
      <c r="C38" t="s">
        <v>2674</v>
      </c>
      <c r="D38">
        <f>IF(Players!C38="NL",INDEX(Standings!G:I,MATCH(INDEX(Teams!G:K,MATCH(Players!B38,Teams!G:G,0),5),Standings!G:G,0),2)+INDEX(Standings!G:I,MATCH(INDEX(Teams!G:K,MATCH(Players!B38,Teams!G:G,0),5),Standings!G:G,0),3),INDEX(Standings!A:C,MATCH(INDEX(Teams!A:E,MATCH(Players!B38,Teams!A:A,0),5),Standings!A:A,0),2)+INDEX(Standings!A:C,MATCH(INDEX(Teams!A:E,MATCH(Players!B38,Teams!A:A,0),5),Standings!A:A,0),3))</f>
        <v>3</v>
      </c>
      <c r="E38">
        <f t="shared" ca="1" si="5"/>
        <v>1</v>
      </c>
      <c r="F38">
        <f t="shared" ca="1" si="6"/>
        <v>0</v>
      </c>
      <c r="G38">
        <f t="shared" ca="1" si="7"/>
        <v>0</v>
      </c>
      <c r="H38">
        <f t="shared" ca="1" si="8"/>
        <v>0</v>
      </c>
      <c r="I38">
        <f t="shared" ca="1" si="9"/>
        <v>0</v>
      </c>
      <c r="J38">
        <f t="shared" ca="1" si="10"/>
        <v>0</v>
      </c>
      <c r="K38">
        <f t="shared" ca="1" si="11"/>
        <v>0</v>
      </c>
      <c r="L38">
        <f t="shared" ca="1" si="12"/>
        <v>0</v>
      </c>
      <c r="M38">
        <f t="shared" ca="1" si="13"/>
        <v>0</v>
      </c>
      <c r="N38">
        <f t="shared" ca="1" si="14"/>
        <v>0</v>
      </c>
      <c r="O38">
        <f t="shared" ca="1" si="15"/>
        <v>0</v>
      </c>
      <c r="P38">
        <f t="shared" ca="1" si="16"/>
        <v>0</v>
      </c>
      <c r="Q38">
        <f t="shared" ca="1" si="17"/>
        <v>0</v>
      </c>
      <c r="R38">
        <f t="shared" ca="1" si="18"/>
        <v>0</v>
      </c>
      <c r="S38">
        <f t="shared" ca="1" si="19"/>
        <v>0</v>
      </c>
      <c r="T38">
        <f t="shared" ca="1" si="20"/>
        <v>0</v>
      </c>
      <c r="U38">
        <f t="shared" ca="1" si="21"/>
        <v>0</v>
      </c>
      <c r="V38">
        <f t="shared" ca="1" si="22"/>
        <v>0</v>
      </c>
      <c r="W38">
        <f t="shared" ca="1" si="23"/>
        <v>0</v>
      </c>
      <c r="X38">
        <f t="shared" ca="1" si="24"/>
        <v>1</v>
      </c>
      <c r="Y38">
        <f t="shared" ca="1" si="25"/>
        <v>0</v>
      </c>
      <c r="Z38">
        <f t="shared" ca="1" si="26"/>
        <v>0</v>
      </c>
      <c r="AA38">
        <f t="shared" ca="1" si="27"/>
        <v>0</v>
      </c>
      <c r="AB38">
        <f t="shared" ca="1" si="28"/>
        <v>0</v>
      </c>
      <c r="AC38">
        <f t="shared" ca="1" si="29"/>
        <v>0</v>
      </c>
      <c r="AD38">
        <f t="shared" ca="1" si="30"/>
        <v>0</v>
      </c>
      <c r="AE38">
        <f t="shared" ca="1" si="31"/>
        <v>0</v>
      </c>
      <c r="AF38">
        <f t="shared" ca="1" si="32"/>
        <v>0</v>
      </c>
      <c r="AG38">
        <f t="shared" ca="1" si="33"/>
        <v>0</v>
      </c>
      <c r="AH38">
        <f t="shared" ca="1" si="34"/>
        <v>0</v>
      </c>
      <c r="AI38">
        <f t="shared" ca="1" si="35"/>
        <v>0</v>
      </c>
      <c r="AJ38">
        <f t="shared" ca="1" si="36"/>
        <v>0</v>
      </c>
      <c r="AK38">
        <f t="shared" ca="1" si="37"/>
        <v>0</v>
      </c>
      <c r="AL38">
        <f t="shared" ca="1" si="38"/>
        <v>0</v>
      </c>
      <c r="AM38">
        <f t="shared" ca="1" si="39"/>
        <v>0</v>
      </c>
      <c r="AN38">
        <f t="shared" ca="1" si="40"/>
        <v>0</v>
      </c>
      <c r="AO38">
        <f t="shared" ca="1" si="41"/>
        <v>0</v>
      </c>
      <c r="AP38">
        <f t="shared" ca="1" si="42"/>
        <v>0</v>
      </c>
      <c r="AQ38">
        <f t="shared" ca="1" si="43"/>
        <v>0</v>
      </c>
      <c r="AR38" s="8">
        <f t="shared" ca="1" si="44"/>
        <v>0</v>
      </c>
      <c r="AS38" s="8">
        <f t="shared" ca="1" si="45"/>
        <v>0</v>
      </c>
      <c r="AT38" s="8">
        <f t="shared" ca="1" si="46"/>
        <v>0</v>
      </c>
      <c r="AU38" s="8">
        <f t="shared" ca="1" si="47"/>
        <v>0</v>
      </c>
      <c r="AV38">
        <f t="shared" ca="1" si="48"/>
        <v>0</v>
      </c>
      <c r="AW38" t="b">
        <f t="shared" ca="1" si="49"/>
        <v>0</v>
      </c>
      <c r="BA38" s="14" t="s">
        <v>2452</v>
      </c>
      <c r="BB38" t="s">
        <v>2557</v>
      </c>
      <c r="BC38" t="s">
        <v>2672</v>
      </c>
      <c r="BD38">
        <f>IF(Players!BC38="NL",INDEX(Standings!G:I,MATCH(INDEX(Teams!G:K,MATCH(Players!BB38,Teams!G:G,0),5),Standings!G:G,0),2)+INDEX(Standings!G:I,MATCH(INDEX(Teams!G:K,MATCH(Players!BB38,Teams!G:G,0),5),Standings!G:G,0),3),INDEX(Standings!A:C,MATCH(INDEX(Teams!A:E,MATCH(Players!BB38,Teams!A:A,0),5),Standings!A:A,0),2)+INDEX(Standings!A:C,MATCH(INDEX(Teams!A:E,MATCH(Players!BB38,Teams!A:A,0),5),Standings!A:A,0),3))</f>
        <v>3</v>
      </c>
      <c r="BE38">
        <f t="shared" ca="1" si="50"/>
        <v>1</v>
      </c>
      <c r="BF38">
        <f t="shared" ca="1" si="51"/>
        <v>0</v>
      </c>
      <c r="BG38">
        <f t="shared" ca="1" si="52"/>
        <v>2</v>
      </c>
      <c r="BH38">
        <f t="shared" ca="1" si="53"/>
        <v>0</v>
      </c>
      <c r="BI38">
        <f t="shared" ca="1" si="54"/>
        <v>0</v>
      </c>
      <c r="BJ38">
        <f t="shared" ca="1" si="55"/>
        <v>0</v>
      </c>
      <c r="BK38">
        <f t="shared" ca="1" si="56"/>
        <v>0</v>
      </c>
      <c r="BL38" s="12">
        <f t="shared" ca="1" si="57"/>
        <v>1.6666666666666665</v>
      </c>
      <c r="BM38">
        <f t="shared" ca="1" si="58"/>
        <v>1</v>
      </c>
      <c r="BN38">
        <f t="shared" ca="1" si="59"/>
        <v>0</v>
      </c>
      <c r="BO38">
        <f t="shared" ca="1" si="60"/>
        <v>0</v>
      </c>
      <c r="BP38">
        <f t="shared" ca="1" si="61"/>
        <v>0</v>
      </c>
      <c r="BQ38">
        <f t="shared" ca="1" si="62"/>
        <v>2</v>
      </c>
      <c r="BR38">
        <f t="shared" ca="1" si="63"/>
        <v>0</v>
      </c>
      <c r="BS38">
        <f t="shared" ca="1" si="64"/>
        <v>0</v>
      </c>
      <c r="BT38">
        <f t="shared" ca="1" si="65"/>
        <v>0</v>
      </c>
      <c r="BU38">
        <f t="shared" ca="1" si="66"/>
        <v>0</v>
      </c>
      <c r="BV38">
        <f t="shared" ca="1" si="67"/>
        <v>0</v>
      </c>
      <c r="BW38">
        <f t="shared" ca="1" si="68"/>
        <v>1</v>
      </c>
      <c r="BX38">
        <f t="shared" ca="1" si="69"/>
        <v>0</v>
      </c>
      <c r="BY38" s="8">
        <f t="shared" ca="1" si="70"/>
        <v>1</v>
      </c>
      <c r="BZ38" s="10">
        <f t="shared" ca="1" si="71"/>
        <v>0</v>
      </c>
      <c r="CA38">
        <f t="shared" ca="1" si="72"/>
        <v>2</v>
      </c>
      <c r="CB38">
        <f t="shared" ca="1" si="73"/>
        <v>0</v>
      </c>
      <c r="CC38">
        <f t="shared" ca="1" si="74"/>
        <v>0</v>
      </c>
      <c r="CD38">
        <f t="shared" ca="1" si="75"/>
        <v>0</v>
      </c>
      <c r="CE38">
        <f t="shared" ca="1" si="76"/>
        <v>0</v>
      </c>
      <c r="CF38" s="12">
        <f t="shared" ca="1" si="77"/>
        <v>1.6666666666666665</v>
      </c>
      <c r="CG38">
        <f t="shared" ca="1" si="78"/>
        <v>1</v>
      </c>
      <c r="CH38">
        <f t="shared" ca="1" si="79"/>
        <v>0</v>
      </c>
      <c r="CI38">
        <f t="shared" ca="1" si="80"/>
        <v>0</v>
      </c>
      <c r="CJ38">
        <f t="shared" ca="1" si="81"/>
        <v>0</v>
      </c>
      <c r="CK38">
        <f t="shared" ca="1" si="82"/>
        <v>2</v>
      </c>
      <c r="CL38">
        <f t="shared" ca="1" si="83"/>
        <v>0</v>
      </c>
      <c r="CM38">
        <f t="shared" ca="1" si="84"/>
        <v>0</v>
      </c>
      <c r="CN38">
        <f t="shared" ca="1" si="85"/>
        <v>0</v>
      </c>
      <c r="CO38">
        <f t="shared" ca="1" si="86"/>
        <v>0</v>
      </c>
      <c r="CP38">
        <f t="shared" ca="1" si="87"/>
        <v>0</v>
      </c>
      <c r="CQ38" s="10">
        <f t="shared" ca="1" si="88"/>
        <v>1.8000000000000003</v>
      </c>
      <c r="CR38" s="11">
        <f t="shared" ca="1" si="89"/>
        <v>5.4</v>
      </c>
      <c r="CS38" s="11">
        <f t="shared" ca="1" si="90"/>
        <v>0</v>
      </c>
      <c r="CT38" s="11">
        <f t="shared" ca="1" si="91"/>
        <v>10.8</v>
      </c>
      <c r="CU38" s="11">
        <f t="shared" ca="1" si="92"/>
        <v>0</v>
      </c>
      <c r="CV38" s="11">
        <f t="shared" ca="1" si="93"/>
        <v>0</v>
      </c>
      <c r="CW38" t="b">
        <f t="shared" ca="1" si="94"/>
        <v>0</v>
      </c>
      <c r="CX38">
        <f>COUNTIF(BA$1:BA38,BA38)-1</f>
        <v>0</v>
      </c>
    </row>
    <row r="39" spans="1:102">
      <c r="A39" t="s">
        <v>2659</v>
      </c>
      <c r="B39" t="s">
        <v>2574</v>
      </c>
      <c r="C39" t="s">
        <v>2674</v>
      </c>
      <c r="D39">
        <f>IF(Players!C39="NL",INDEX(Standings!G:I,MATCH(INDEX(Teams!G:K,MATCH(Players!B39,Teams!G:G,0),5),Standings!G:G,0),2)+INDEX(Standings!G:I,MATCH(INDEX(Teams!G:K,MATCH(Players!B39,Teams!G:G,0),5),Standings!G:G,0),3),INDEX(Standings!A:C,MATCH(INDEX(Teams!A:E,MATCH(Players!B39,Teams!A:A,0),5),Standings!A:A,0),2)+INDEX(Standings!A:C,MATCH(INDEX(Teams!A:E,MATCH(Players!B39,Teams!A:A,0),5),Standings!A:A,0),3))</f>
        <v>3</v>
      </c>
      <c r="E39">
        <f t="shared" ca="1" si="5"/>
        <v>1</v>
      </c>
      <c r="F39">
        <f t="shared" ca="1" si="6"/>
        <v>0</v>
      </c>
      <c r="G39">
        <f t="shared" ca="1" si="7"/>
        <v>0</v>
      </c>
      <c r="H39">
        <f t="shared" ca="1" si="8"/>
        <v>0</v>
      </c>
      <c r="I39">
        <f t="shared" ca="1" si="9"/>
        <v>0</v>
      </c>
      <c r="J39">
        <f t="shared" ca="1" si="10"/>
        <v>0</v>
      </c>
      <c r="K39">
        <f t="shared" ca="1" si="11"/>
        <v>0</v>
      </c>
      <c r="L39">
        <f t="shared" ca="1" si="12"/>
        <v>0</v>
      </c>
      <c r="M39">
        <f t="shared" ca="1" si="13"/>
        <v>0</v>
      </c>
      <c r="N39">
        <f t="shared" ca="1" si="14"/>
        <v>0</v>
      </c>
      <c r="O39">
        <f t="shared" ca="1" si="15"/>
        <v>0</v>
      </c>
      <c r="P39">
        <f t="shared" ca="1" si="16"/>
        <v>0</v>
      </c>
      <c r="Q39">
        <f t="shared" ca="1" si="17"/>
        <v>0</v>
      </c>
      <c r="R39">
        <f t="shared" ca="1" si="18"/>
        <v>0</v>
      </c>
      <c r="S39">
        <f t="shared" ca="1" si="19"/>
        <v>0</v>
      </c>
      <c r="T39">
        <f t="shared" ca="1" si="20"/>
        <v>0</v>
      </c>
      <c r="U39">
        <f t="shared" ca="1" si="21"/>
        <v>0</v>
      </c>
      <c r="V39">
        <f t="shared" ca="1" si="22"/>
        <v>0</v>
      </c>
      <c r="W39">
        <f t="shared" ca="1" si="23"/>
        <v>0</v>
      </c>
      <c r="X39">
        <f t="shared" ca="1" si="24"/>
        <v>1</v>
      </c>
      <c r="Y39">
        <f t="shared" ca="1" si="25"/>
        <v>0</v>
      </c>
      <c r="Z39">
        <f t="shared" ca="1" si="26"/>
        <v>0</v>
      </c>
      <c r="AA39">
        <f t="shared" ca="1" si="27"/>
        <v>0</v>
      </c>
      <c r="AB39">
        <f t="shared" ca="1" si="28"/>
        <v>0</v>
      </c>
      <c r="AC39">
        <f t="shared" ca="1" si="29"/>
        <v>0</v>
      </c>
      <c r="AD39">
        <f t="shared" ca="1" si="30"/>
        <v>0</v>
      </c>
      <c r="AE39">
        <f t="shared" ca="1" si="31"/>
        <v>0</v>
      </c>
      <c r="AF39">
        <f t="shared" ca="1" si="32"/>
        <v>0</v>
      </c>
      <c r="AG39">
        <f t="shared" ca="1" si="33"/>
        <v>0</v>
      </c>
      <c r="AH39">
        <f t="shared" ca="1" si="34"/>
        <v>0</v>
      </c>
      <c r="AI39">
        <f t="shared" ca="1" si="35"/>
        <v>0</v>
      </c>
      <c r="AJ39">
        <f t="shared" ca="1" si="36"/>
        <v>0</v>
      </c>
      <c r="AK39">
        <f t="shared" ca="1" si="37"/>
        <v>0</v>
      </c>
      <c r="AL39">
        <f t="shared" ca="1" si="38"/>
        <v>0</v>
      </c>
      <c r="AM39">
        <f t="shared" ca="1" si="39"/>
        <v>0</v>
      </c>
      <c r="AN39">
        <f t="shared" ca="1" si="40"/>
        <v>0</v>
      </c>
      <c r="AO39">
        <f t="shared" ca="1" si="41"/>
        <v>0</v>
      </c>
      <c r="AP39">
        <f t="shared" ca="1" si="42"/>
        <v>0</v>
      </c>
      <c r="AQ39">
        <f t="shared" ca="1" si="43"/>
        <v>0</v>
      </c>
      <c r="AR39" s="8">
        <f t="shared" ca="1" si="44"/>
        <v>0</v>
      </c>
      <c r="AS39" s="8">
        <f t="shared" ca="1" si="45"/>
        <v>0</v>
      </c>
      <c r="AT39" s="8">
        <f t="shared" ca="1" si="46"/>
        <v>0</v>
      </c>
      <c r="AU39" s="8">
        <f t="shared" ca="1" si="47"/>
        <v>0</v>
      </c>
      <c r="AV39">
        <f t="shared" ca="1" si="48"/>
        <v>0</v>
      </c>
      <c r="AW39" t="b">
        <f t="shared" ca="1" si="49"/>
        <v>0</v>
      </c>
      <c r="BA39" s="14" t="s">
        <v>2775</v>
      </c>
      <c r="BB39" t="s">
        <v>2557</v>
      </c>
      <c r="BC39" t="s">
        <v>2672</v>
      </c>
      <c r="BD39">
        <f>IF(Players!BC39="NL",INDEX(Standings!G:I,MATCH(INDEX(Teams!G:K,MATCH(Players!BB39,Teams!G:G,0),5),Standings!G:G,0),2)+INDEX(Standings!G:I,MATCH(INDEX(Teams!G:K,MATCH(Players!BB39,Teams!G:G,0),5),Standings!G:G,0),3),INDEX(Standings!A:C,MATCH(INDEX(Teams!A:E,MATCH(Players!BB39,Teams!A:A,0),5),Standings!A:A,0),2)+INDEX(Standings!A:C,MATCH(INDEX(Teams!A:E,MATCH(Players!BB39,Teams!A:A,0),5),Standings!A:A,0),3))</f>
        <v>3</v>
      </c>
      <c r="BE39">
        <f t="shared" ca="1" si="50"/>
        <v>0</v>
      </c>
      <c r="BF39">
        <f t="shared" ca="1" si="51"/>
        <v>0</v>
      </c>
      <c r="BG39">
        <f t="shared" ca="1" si="52"/>
        <v>0</v>
      </c>
      <c r="BH39">
        <f t="shared" ca="1" si="53"/>
        <v>0</v>
      </c>
      <c r="BI39">
        <f t="shared" ca="1" si="54"/>
        <v>0</v>
      </c>
      <c r="BJ39">
        <f t="shared" ca="1" si="55"/>
        <v>0</v>
      </c>
      <c r="BK39">
        <f t="shared" ca="1" si="56"/>
        <v>0</v>
      </c>
      <c r="BL39" s="12">
        <f t="shared" ca="1" si="57"/>
        <v>0</v>
      </c>
      <c r="BM39">
        <f t="shared" ca="1" si="58"/>
        <v>0</v>
      </c>
      <c r="BN39">
        <f t="shared" ca="1" si="59"/>
        <v>0</v>
      </c>
      <c r="BO39">
        <f t="shared" ca="1" si="60"/>
        <v>0</v>
      </c>
      <c r="BP39">
        <f t="shared" ca="1" si="61"/>
        <v>0</v>
      </c>
      <c r="BQ39">
        <f t="shared" ca="1" si="62"/>
        <v>0</v>
      </c>
      <c r="BR39">
        <f t="shared" ca="1" si="63"/>
        <v>0</v>
      </c>
      <c r="BS39">
        <f t="shared" ca="1" si="64"/>
        <v>0</v>
      </c>
      <c r="BT39">
        <f t="shared" ca="1" si="65"/>
        <v>0</v>
      </c>
      <c r="BU39">
        <f t="shared" ca="1" si="66"/>
        <v>0</v>
      </c>
      <c r="BV39">
        <f t="shared" ca="1" si="67"/>
        <v>0</v>
      </c>
      <c r="BW39">
        <f t="shared" ca="1" si="68"/>
        <v>0</v>
      </c>
      <c r="BX39">
        <f t="shared" ca="1" si="69"/>
        <v>0</v>
      </c>
      <c r="BY39" s="8">
        <f t="shared" ca="1" si="70"/>
        <v>0</v>
      </c>
      <c r="BZ39" s="10" t="str">
        <f t="shared" ca="1" si="71"/>
        <v>---</v>
      </c>
      <c r="CA39">
        <f t="shared" ca="1" si="72"/>
        <v>0</v>
      </c>
      <c r="CB39">
        <f t="shared" ca="1" si="73"/>
        <v>0</v>
      </c>
      <c r="CC39">
        <f t="shared" ca="1" si="74"/>
        <v>0</v>
      </c>
      <c r="CD39">
        <f t="shared" ca="1" si="75"/>
        <v>0</v>
      </c>
      <c r="CE39">
        <f t="shared" ca="1" si="76"/>
        <v>0</v>
      </c>
      <c r="CF39" s="12">
        <f t="shared" ca="1" si="77"/>
        <v>0</v>
      </c>
      <c r="CG39">
        <f t="shared" ca="1" si="78"/>
        <v>0</v>
      </c>
      <c r="CH39">
        <f t="shared" ca="1" si="79"/>
        <v>0</v>
      </c>
      <c r="CI39">
        <f t="shared" ca="1" si="80"/>
        <v>0</v>
      </c>
      <c r="CJ39">
        <f t="shared" ca="1" si="81"/>
        <v>0</v>
      </c>
      <c r="CK39">
        <f t="shared" ca="1" si="82"/>
        <v>0</v>
      </c>
      <c r="CL39">
        <f t="shared" ca="1" si="83"/>
        <v>0</v>
      </c>
      <c r="CM39">
        <f t="shared" ca="1" si="84"/>
        <v>0</v>
      </c>
      <c r="CN39">
        <f t="shared" ca="1" si="85"/>
        <v>0</v>
      </c>
      <c r="CO39">
        <f t="shared" ca="1" si="86"/>
        <v>0</v>
      </c>
      <c r="CP39">
        <f t="shared" ca="1" si="87"/>
        <v>0</v>
      </c>
      <c r="CQ39" s="10">
        <f t="shared" ca="1" si="88"/>
        <v>0</v>
      </c>
      <c r="CR39" s="11">
        <f t="shared" ca="1" si="89"/>
        <v>0</v>
      </c>
      <c r="CS39" s="11">
        <f t="shared" ca="1" si="90"/>
        <v>0</v>
      </c>
      <c r="CT39" s="11">
        <f t="shared" ca="1" si="91"/>
        <v>0</v>
      </c>
      <c r="CU39" s="11">
        <f t="shared" ca="1" si="92"/>
        <v>0</v>
      </c>
      <c r="CV39" s="11">
        <f t="shared" ca="1" si="93"/>
        <v>0</v>
      </c>
      <c r="CW39" t="b">
        <f t="shared" ca="1" si="94"/>
        <v>0</v>
      </c>
      <c r="CX39">
        <f>COUNTIF(BA$1:BA39,BA39)-1</f>
        <v>0</v>
      </c>
    </row>
    <row r="40" spans="1:102">
      <c r="A40" t="s">
        <v>2660</v>
      </c>
      <c r="B40" t="s">
        <v>2574</v>
      </c>
      <c r="C40" t="s">
        <v>2674</v>
      </c>
      <c r="D40">
        <f>IF(Players!C40="NL",INDEX(Standings!G:I,MATCH(INDEX(Teams!G:K,MATCH(Players!B40,Teams!G:G,0),5),Standings!G:G,0),2)+INDEX(Standings!G:I,MATCH(INDEX(Teams!G:K,MATCH(Players!B40,Teams!G:G,0),5),Standings!G:G,0),3),INDEX(Standings!A:C,MATCH(INDEX(Teams!A:E,MATCH(Players!B40,Teams!A:A,0),5),Standings!A:A,0),2)+INDEX(Standings!A:C,MATCH(INDEX(Teams!A:E,MATCH(Players!B40,Teams!A:A,0),5),Standings!A:A,0),3))</f>
        <v>3</v>
      </c>
      <c r="E40">
        <f t="shared" ca="1" si="5"/>
        <v>0</v>
      </c>
      <c r="F40">
        <f t="shared" ca="1" si="6"/>
        <v>0</v>
      </c>
      <c r="G40">
        <f t="shared" ca="1" si="7"/>
        <v>0</v>
      </c>
      <c r="H40">
        <f t="shared" ca="1" si="8"/>
        <v>0</v>
      </c>
      <c r="I40">
        <f t="shared" ca="1" si="9"/>
        <v>0</v>
      </c>
      <c r="J40">
        <f t="shared" ca="1" si="10"/>
        <v>0</v>
      </c>
      <c r="K40">
        <f t="shared" ca="1" si="11"/>
        <v>0</v>
      </c>
      <c r="L40">
        <f t="shared" ca="1" si="12"/>
        <v>0</v>
      </c>
      <c r="M40">
        <f t="shared" ca="1" si="13"/>
        <v>0</v>
      </c>
      <c r="N40">
        <f t="shared" ca="1" si="14"/>
        <v>0</v>
      </c>
      <c r="O40">
        <f t="shared" ca="1" si="15"/>
        <v>0</v>
      </c>
      <c r="P40">
        <f t="shared" ca="1" si="16"/>
        <v>0</v>
      </c>
      <c r="Q40">
        <f t="shared" ca="1" si="17"/>
        <v>0</v>
      </c>
      <c r="R40">
        <f t="shared" ca="1" si="18"/>
        <v>0</v>
      </c>
      <c r="S40">
        <f t="shared" ca="1" si="19"/>
        <v>0</v>
      </c>
      <c r="T40">
        <f t="shared" ca="1" si="20"/>
        <v>0</v>
      </c>
      <c r="U40">
        <f t="shared" ca="1" si="21"/>
        <v>0</v>
      </c>
      <c r="V40">
        <f t="shared" ca="1" si="22"/>
        <v>0</v>
      </c>
      <c r="W40">
        <f t="shared" ca="1" si="23"/>
        <v>0</v>
      </c>
      <c r="X40">
        <f t="shared" ca="1" si="24"/>
        <v>0</v>
      </c>
      <c r="Y40">
        <f t="shared" ca="1" si="25"/>
        <v>0</v>
      </c>
      <c r="Z40">
        <f t="shared" ca="1" si="26"/>
        <v>0</v>
      </c>
      <c r="AA40">
        <f t="shared" ca="1" si="27"/>
        <v>0</v>
      </c>
      <c r="AB40">
        <f t="shared" ca="1" si="28"/>
        <v>0</v>
      </c>
      <c r="AC40">
        <f t="shared" ca="1" si="29"/>
        <v>0</v>
      </c>
      <c r="AD40">
        <f t="shared" ca="1" si="30"/>
        <v>0</v>
      </c>
      <c r="AE40">
        <f t="shared" ca="1" si="31"/>
        <v>0</v>
      </c>
      <c r="AF40">
        <f t="shared" ca="1" si="32"/>
        <v>0</v>
      </c>
      <c r="AG40">
        <f t="shared" ca="1" si="33"/>
        <v>0</v>
      </c>
      <c r="AH40">
        <f t="shared" ca="1" si="34"/>
        <v>0</v>
      </c>
      <c r="AI40">
        <f t="shared" ca="1" si="35"/>
        <v>0</v>
      </c>
      <c r="AJ40">
        <f t="shared" ca="1" si="36"/>
        <v>0</v>
      </c>
      <c r="AK40">
        <f t="shared" ca="1" si="37"/>
        <v>0</v>
      </c>
      <c r="AL40">
        <f t="shared" ca="1" si="38"/>
        <v>0</v>
      </c>
      <c r="AM40">
        <f t="shared" ca="1" si="39"/>
        <v>0</v>
      </c>
      <c r="AN40">
        <f t="shared" ca="1" si="40"/>
        <v>0</v>
      </c>
      <c r="AO40">
        <f t="shared" ca="1" si="41"/>
        <v>0</v>
      </c>
      <c r="AP40">
        <f t="shared" ca="1" si="42"/>
        <v>0</v>
      </c>
      <c r="AQ40">
        <f t="shared" ca="1" si="43"/>
        <v>0</v>
      </c>
      <c r="AR40" s="8">
        <f t="shared" ca="1" si="44"/>
        <v>0</v>
      </c>
      <c r="AS40" s="8">
        <f t="shared" ca="1" si="45"/>
        <v>0</v>
      </c>
      <c r="AT40" s="8">
        <f t="shared" ca="1" si="46"/>
        <v>0</v>
      </c>
      <c r="AU40" s="8">
        <f t="shared" ca="1" si="47"/>
        <v>0</v>
      </c>
      <c r="AV40">
        <f t="shared" ca="1" si="48"/>
        <v>0</v>
      </c>
      <c r="AW40" t="b">
        <f t="shared" ca="1" si="49"/>
        <v>0</v>
      </c>
      <c r="BA40" s="14" t="s">
        <v>2772</v>
      </c>
      <c r="BB40" t="s">
        <v>2557</v>
      </c>
      <c r="BC40" t="s">
        <v>2672</v>
      </c>
      <c r="BD40">
        <f>IF(Players!BC40="NL",INDEX(Standings!G:I,MATCH(INDEX(Teams!G:K,MATCH(Players!BB40,Teams!G:G,0),5),Standings!G:G,0),2)+INDEX(Standings!G:I,MATCH(INDEX(Teams!G:K,MATCH(Players!BB40,Teams!G:G,0),5),Standings!G:G,0),3),INDEX(Standings!A:C,MATCH(INDEX(Teams!A:E,MATCH(Players!BB40,Teams!A:A,0),5),Standings!A:A,0),2)+INDEX(Standings!A:C,MATCH(INDEX(Teams!A:E,MATCH(Players!BB40,Teams!A:A,0),5),Standings!A:A,0),3))</f>
        <v>3</v>
      </c>
      <c r="BE40">
        <f t="shared" ca="1" si="50"/>
        <v>0</v>
      </c>
      <c r="BF40">
        <f t="shared" ca="1" si="51"/>
        <v>0</v>
      </c>
      <c r="BG40">
        <f t="shared" ca="1" si="52"/>
        <v>0</v>
      </c>
      <c r="BH40">
        <f t="shared" ca="1" si="53"/>
        <v>0</v>
      </c>
      <c r="BI40">
        <f t="shared" ca="1" si="54"/>
        <v>0</v>
      </c>
      <c r="BJ40">
        <f t="shared" ca="1" si="55"/>
        <v>0</v>
      </c>
      <c r="BK40">
        <f t="shared" ca="1" si="56"/>
        <v>0</v>
      </c>
      <c r="BL40" s="12">
        <f t="shared" ca="1" si="57"/>
        <v>0</v>
      </c>
      <c r="BM40">
        <f t="shared" ca="1" si="58"/>
        <v>0</v>
      </c>
      <c r="BN40">
        <f t="shared" ca="1" si="59"/>
        <v>0</v>
      </c>
      <c r="BO40">
        <f t="shared" ca="1" si="60"/>
        <v>0</v>
      </c>
      <c r="BP40">
        <f t="shared" ca="1" si="61"/>
        <v>0</v>
      </c>
      <c r="BQ40">
        <f t="shared" ca="1" si="62"/>
        <v>0</v>
      </c>
      <c r="BR40">
        <f t="shared" ca="1" si="63"/>
        <v>0</v>
      </c>
      <c r="BS40">
        <f t="shared" ca="1" si="64"/>
        <v>0</v>
      </c>
      <c r="BT40">
        <f t="shared" ca="1" si="65"/>
        <v>0</v>
      </c>
      <c r="BU40">
        <f t="shared" ca="1" si="66"/>
        <v>0</v>
      </c>
      <c r="BV40">
        <f t="shared" ca="1" si="67"/>
        <v>0</v>
      </c>
      <c r="BW40">
        <f t="shared" ca="1" si="68"/>
        <v>0</v>
      </c>
      <c r="BX40">
        <f t="shared" ca="1" si="69"/>
        <v>0</v>
      </c>
      <c r="BY40" s="8">
        <f t="shared" ca="1" si="70"/>
        <v>0</v>
      </c>
      <c r="BZ40" s="10" t="str">
        <f t="shared" ca="1" si="71"/>
        <v>---</v>
      </c>
      <c r="CA40">
        <f t="shared" ca="1" si="72"/>
        <v>0</v>
      </c>
      <c r="CB40">
        <f t="shared" ca="1" si="73"/>
        <v>0</v>
      </c>
      <c r="CC40">
        <f t="shared" ca="1" si="74"/>
        <v>0</v>
      </c>
      <c r="CD40">
        <f t="shared" ca="1" si="75"/>
        <v>0</v>
      </c>
      <c r="CE40">
        <f t="shared" ca="1" si="76"/>
        <v>0</v>
      </c>
      <c r="CF40" s="12">
        <f t="shared" ca="1" si="77"/>
        <v>0</v>
      </c>
      <c r="CG40">
        <f t="shared" ca="1" si="78"/>
        <v>0</v>
      </c>
      <c r="CH40">
        <f t="shared" ca="1" si="79"/>
        <v>0</v>
      </c>
      <c r="CI40">
        <f t="shared" ca="1" si="80"/>
        <v>0</v>
      </c>
      <c r="CJ40">
        <f t="shared" ca="1" si="81"/>
        <v>0</v>
      </c>
      <c r="CK40">
        <f t="shared" ca="1" si="82"/>
        <v>0</v>
      </c>
      <c r="CL40">
        <f t="shared" ca="1" si="83"/>
        <v>0</v>
      </c>
      <c r="CM40">
        <f t="shared" ca="1" si="84"/>
        <v>0</v>
      </c>
      <c r="CN40">
        <f t="shared" ca="1" si="85"/>
        <v>0</v>
      </c>
      <c r="CO40">
        <f t="shared" ca="1" si="86"/>
        <v>0</v>
      </c>
      <c r="CP40">
        <f t="shared" ca="1" si="87"/>
        <v>0</v>
      </c>
      <c r="CQ40" s="10">
        <f t="shared" ca="1" si="88"/>
        <v>0</v>
      </c>
      <c r="CR40" s="11">
        <f t="shared" ca="1" si="89"/>
        <v>0</v>
      </c>
      <c r="CS40" s="11">
        <f t="shared" ca="1" si="90"/>
        <v>0</v>
      </c>
      <c r="CT40" s="11">
        <f t="shared" ca="1" si="91"/>
        <v>0</v>
      </c>
      <c r="CU40" s="11">
        <f t="shared" ca="1" si="92"/>
        <v>0</v>
      </c>
      <c r="CV40" s="11">
        <f t="shared" ca="1" si="93"/>
        <v>0</v>
      </c>
      <c r="CW40" t="b">
        <f t="shared" ca="1" si="94"/>
        <v>0</v>
      </c>
      <c r="CX40">
        <f>COUNTIF(BA$1:BA40,BA40)-1</f>
        <v>0</v>
      </c>
    </row>
    <row r="41" spans="1:102">
      <c r="A41" t="s">
        <v>2661</v>
      </c>
      <c r="B41" t="s">
        <v>2574</v>
      </c>
      <c r="C41" t="s">
        <v>2674</v>
      </c>
      <c r="D41">
        <f>IF(Players!C41="NL",INDEX(Standings!G:I,MATCH(INDEX(Teams!G:K,MATCH(Players!B41,Teams!G:G,0),5),Standings!G:G,0),2)+INDEX(Standings!G:I,MATCH(INDEX(Teams!G:K,MATCH(Players!B41,Teams!G:G,0),5),Standings!G:G,0),3),INDEX(Standings!A:C,MATCH(INDEX(Teams!A:E,MATCH(Players!B41,Teams!A:A,0),5),Standings!A:A,0),2)+INDEX(Standings!A:C,MATCH(INDEX(Teams!A:E,MATCH(Players!B41,Teams!A:A,0),5),Standings!A:A,0),3))</f>
        <v>3</v>
      </c>
      <c r="E41">
        <f t="shared" ca="1" si="5"/>
        <v>0</v>
      </c>
      <c r="F41">
        <f t="shared" ca="1" si="6"/>
        <v>0</v>
      </c>
      <c r="G41">
        <f t="shared" ca="1" si="7"/>
        <v>0</v>
      </c>
      <c r="H41">
        <f t="shared" ca="1" si="8"/>
        <v>0</v>
      </c>
      <c r="I41">
        <f t="shared" ca="1" si="9"/>
        <v>0</v>
      </c>
      <c r="J41">
        <f t="shared" ca="1" si="10"/>
        <v>0</v>
      </c>
      <c r="K41">
        <f t="shared" ca="1" si="11"/>
        <v>0</v>
      </c>
      <c r="L41">
        <f t="shared" ca="1" si="12"/>
        <v>0</v>
      </c>
      <c r="M41">
        <f t="shared" ca="1" si="13"/>
        <v>0</v>
      </c>
      <c r="N41">
        <f t="shared" ca="1" si="14"/>
        <v>0</v>
      </c>
      <c r="O41">
        <f t="shared" ca="1" si="15"/>
        <v>0</v>
      </c>
      <c r="P41">
        <f t="shared" ca="1" si="16"/>
        <v>0</v>
      </c>
      <c r="Q41">
        <f t="shared" ca="1" si="17"/>
        <v>0</v>
      </c>
      <c r="R41">
        <f t="shared" ca="1" si="18"/>
        <v>0</v>
      </c>
      <c r="S41">
        <f t="shared" ca="1" si="19"/>
        <v>0</v>
      </c>
      <c r="T41">
        <f t="shared" ca="1" si="20"/>
        <v>0</v>
      </c>
      <c r="U41">
        <f t="shared" ca="1" si="21"/>
        <v>0</v>
      </c>
      <c r="V41">
        <f t="shared" ca="1" si="22"/>
        <v>0</v>
      </c>
      <c r="W41">
        <f t="shared" ca="1" si="23"/>
        <v>0</v>
      </c>
      <c r="X41">
        <f t="shared" ca="1" si="24"/>
        <v>0</v>
      </c>
      <c r="Y41">
        <f t="shared" ca="1" si="25"/>
        <v>0</v>
      </c>
      <c r="Z41">
        <f t="shared" ca="1" si="26"/>
        <v>0</v>
      </c>
      <c r="AA41">
        <f t="shared" ca="1" si="27"/>
        <v>0</v>
      </c>
      <c r="AB41">
        <f t="shared" ca="1" si="28"/>
        <v>0</v>
      </c>
      <c r="AC41">
        <f t="shared" ca="1" si="29"/>
        <v>0</v>
      </c>
      <c r="AD41">
        <f t="shared" ca="1" si="30"/>
        <v>0</v>
      </c>
      <c r="AE41">
        <f t="shared" ca="1" si="31"/>
        <v>0</v>
      </c>
      <c r="AF41">
        <f t="shared" ca="1" si="32"/>
        <v>0</v>
      </c>
      <c r="AG41">
        <f t="shared" ca="1" si="33"/>
        <v>0</v>
      </c>
      <c r="AH41">
        <f t="shared" ca="1" si="34"/>
        <v>0</v>
      </c>
      <c r="AI41">
        <f t="shared" ca="1" si="35"/>
        <v>0</v>
      </c>
      <c r="AJ41">
        <f t="shared" ca="1" si="36"/>
        <v>0</v>
      </c>
      <c r="AK41">
        <f t="shared" ca="1" si="37"/>
        <v>0</v>
      </c>
      <c r="AL41">
        <f t="shared" ca="1" si="38"/>
        <v>0</v>
      </c>
      <c r="AM41">
        <f t="shared" ca="1" si="39"/>
        <v>0</v>
      </c>
      <c r="AN41">
        <f t="shared" ca="1" si="40"/>
        <v>0</v>
      </c>
      <c r="AO41">
        <f t="shared" ca="1" si="41"/>
        <v>0</v>
      </c>
      <c r="AP41">
        <f t="shared" ca="1" si="42"/>
        <v>0</v>
      </c>
      <c r="AQ41">
        <f t="shared" ca="1" si="43"/>
        <v>0</v>
      </c>
      <c r="AR41" s="8">
        <f t="shared" ca="1" si="44"/>
        <v>0</v>
      </c>
      <c r="AS41" s="8">
        <f t="shared" ca="1" si="45"/>
        <v>0</v>
      </c>
      <c r="AT41" s="8">
        <f t="shared" ca="1" si="46"/>
        <v>0</v>
      </c>
      <c r="AU41" s="8">
        <f t="shared" ca="1" si="47"/>
        <v>0</v>
      </c>
      <c r="AV41">
        <f t="shared" ca="1" si="48"/>
        <v>0</v>
      </c>
      <c r="AW41" t="b">
        <f t="shared" ca="1" si="49"/>
        <v>0</v>
      </c>
      <c r="BA41" s="14" t="s">
        <v>2774</v>
      </c>
      <c r="BB41" t="s">
        <v>2557</v>
      </c>
      <c r="BC41" t="s">
        <v>2672</v>
      </c>
      <c r="BD41">
        <f>IF(Players!BC41="NL",INDEX(Standings!G:I,MATCH(INDEX(Teams!G:K,MATCH(Players!BB41,Teams!G:G,0),5),Standings!G:G,0),2)+INDEX(Standings!G:I,MATCH(INDEX(Teams!G:K,MATCH(Players!BB41,Teams!G:G,0),5),Standings!G:G,0),3),INDEX(Standings!A:C,MATCH(INDEX(Teams!A:E,MATCH(Players!BB41,Teams!A:A,0),5),Standings!A:A,0),2)+INDEX(Standings!A:C,MATCH(INDEX(Teams!A:E,MATCH(Players!BB41,Teams!A:A,0),5),Standings!A:A,0),3))</f>
        <v>3</v>
      </c>
      <c r="BE41">
        <f t="shared" ca="1" si="50"/>
        <v>0</v>
      </c>
      <c r="BF41">
        <f t="shared" ca="1" si="51"/>
        <v>0</v>
      </c>
      <c r="BG41">
        <f t="shared" ca="1" si="52"/>
        <v>0</v>
      </c>
      <c r="BH41">
        <f t="shared" ca="1" si="53"/>
        <v>0</v>
      </c>
      <c r="BI41">
        <f t="shared" ca="1" si="54"/>
        <v>0</v>
      </c>
      <c r="BJ41">
        <f t="shared" ca="1" si="55"/>
        <v>0</v>
      </c>
      <c r="BK41">
        <f t="shared" ca="1" si="56"/>
        <v>0</v>
      </c>
      <c r="BL41" s="12">
        <f t="shared" ca="1" si="57"/>
        <v>0</v>
      </c>
      <c r="BM41">
        <f t="shared" ca="1" si="58"/>
        <v>0</v>
      </c>
      <c r="BN41">
        <f t="shared" ca="1" si="59"/>
        <v>0</v>
      </c>
      <c r="BO41">
        <f t="shared" ca="1" si="60"/>
        <v>0</v>
      </c>
      <c r="BP41">
        <f t="shared" ca="1" si="61"/>
        <v>0</v>
      </c>
      <c r="BQ41">
        <f t="shared" ca="1" si="62"/>
        <v>0</v>
      </c>
      <c r="BR41">
        <f t="shared" ca="1" si="63"/>
        <v>0</v>
      </c>
      <c r="BS41">
        <f t="shared" ca="1" si="64"/>
        <v>0</v>
      </c>
      <c r="BT41">
        <f t="shared" ca="1" si="65"/>
        <v>0</v>
      </c>
      <c r="BU41">
        <f t="shared" ca="1" si="66"/>
        <v>0</v>
      </c>
      <c r="BV41">
        <f t="shared" ca="1" si="67"/>
        <v>0</v>
      </c>
      <c r="BW41">
        <f t="shared" ca="1" si="68"/>
        <v>0</v>
      </c>
      <c r="BX41">
        <f t="shared" ca="1" si="69"/>
        <v>0</v>
      </c>
      <c r="BY41" s="8">
        <f t="shared" ca="1" si="70"/>
        <v>0</v>
      </c>
      <c r="BZ41" s="10" t="str">
        <f t="shared" ca="1" si="71"/>
        <v>---</v>
      </c>
      <c r="CA41">
        <f t="shared" ca="1" si="72"/>
        <v>0</v>
      </c>
      <c r="CB41">
        <f t="shared" ca="1" si="73"/>
        <v>0</v>
      </c>
      <c r="CC41">
        <f t="shared" ca="1" si="74"/>
        <v>0</v>
      </c>
      <c r="CD41">
        <f t="shared" ca="1" si="75"/>
        <v>0</v>
      </c>
      <c r="CE41">
        <f t="shared" ca="1" si="76"/>
        <v>0</v>
      </c>
      <c r="CF41" s="12">
        <f t="shared" ca="1" si="77"/>
        <v>0</v>
      </c>
      <c r="CG41">
        <f t="shared" ca="1" si="78"/>
        <v>0</v>
      </c>
      <c r="CH41">
        <f t="shared" ca="1" si="79"/>
        <v>0</v>
      </c>
      <c r="CI41">
        <f t="shared" ca="1" si="80"/>
        <v>0</v>
      </c>
      <c r="CJ41">
        <f t="shared" ca="1" si="81"/>
        <v>0</v>
      </c>
      <c r="CK41">
        <f t="shared" ca="1" si="82"/>
        <v>0</v>
      </c>
      <c r="CL41">
        <f t="shared" ca="1" si="83"/>
        <v>0</v>
      </c>
      <c r="CM41">
        <f t="shared" ca="1" si="84"/>
        <v>0</v>
      </c>
      <c r="CN41">
        <f t="shared" ca="1" si="85"/>
        <v>0</v>
      </c>
      <c r="CO41">
        <f t="shared" ca="1" si="86"/>
        <v>0</v>
      </c>
      <c r="CP41">
        <f t="shared" ca="1" si="87"/>
        <v>0</v>
      </c>
      <c r="CQ41" s="10">
        <f t="shared" ca="1" si="88"/>
        <v>0</v>
      </c>
      <c r="CR41" s="11">
        <f t="shared" ca="1" si="89"/>
        <v>0</v>
      </c>
      <c r="CS41" s="11">
        <f t="shared" ca="1" si="90"/>
        <v>0</v>
      </c>
      <c r="CT41" s="11">
        <f t="shared" ca="1" si="91"/>
        <v>0</v>
      </c>
      <c r="CU41" s="11">
        <f t="shared" ca="1" si="92"/>
        <v>0</v>
      </c>
      <c r="CV41" s="11">
        <f t="shared" ca="1" si="93"/>
        <v>0</v>
      </c>
      <c r="CW41" t="b">
        <f t="shared" ca="1" si="94"/>
        <v>0</v>
      </c>
      <c r="CX41">
        <f>COUNTIF(BA$1:BA41,BA41)-1</f>
        <v>0</v>
      </c>
    </row>
    <row r="42" spans="1:102">
      <c r="A42" t="s">
        <v>2662</v>
      </c>
      <c r="B42" t="s">
        <v>2574</v>
      </c>
      <c r="C42" t="s">
        <v>2674</v>
      </c>
      <c r="D42">
        <f>IF(Players!C42="NL",INDEX(Standings!G:I,MATCH(INDEX(Teams!G:K,MATCH(Players!B42,Teams!G:G,0),5),Standings!G:G,0),2)+INDEX(Standings!G:I,MATCH(INDEX(Teams!G:K,MATCH(Players!B42,Teams!G:G,0),5),Standings!G:G,0),3),INDEX(Standings!A:C,MATCH(INDEX(Teams!A:E,MATCH(Players!B42,Teams!A:A,0),5),Standings!A:A,0),2)+INDEX(Standings!A:C,MATCH(INDEX(Teams!A:E,MATCH(Players!B42,Teams!A:A,0),5),Standings!A:A,0),3))</f>
        <v>3</v>
      </c>
      <c r="E42">
        <f t="shared" ca="1" si="5"/>
        <v>0</v>
      </c>
      <c r="F42">
        <f t="shared" ca="1" si="6"/>
        <v>0</v>
      </c>
      <c r="G42">
        <f t="shared" ca="1" si="7"/>
        <v>0</v>
      </c>
      <c r="H42">
        <f t="shared" ca="1" si="8"/>
        <v>0</v>
      </c>
      <c r="I42">
        <f t="shared" ca="1" si="9"/>
        <v>0</v>
      </c>
      <c r="J42">
        <f t="shared" ca="1" si="10"/>
        <v>0</v>
      </c>
      <c r="K42">
        <f t="shared" ca="1" si="11"/>
        <v>0</v>
      </c>
      <c r="L42">
        <f t="shared" ca="1" si="12"/>
        <v>0</v>
      </c>
      <c r="M42">
        <f t="shared" ca="1" si="13"/>
        <v>0</v>
      </c>
      <c r="N42">
        <f t="shared" ca="1" si="14"/>
        <v>0</v>
      </c>
      <c r="O42">
        <f t="shared" ca="1" si="15"/>
        <v>0</v>
      </c>
      <c r="P42">
        <f t="shared" ca="1" si="16"/>
        <v>0</v>
      </c>
      <c r="Q42">
        <f t="shared" ca="1" si="17"/>
        <v>0</v>
      </c>
      <c r="R42">
        <f t="shared" ca="1" si="18"/>
        <v>0</v>
      </c>
      <c r="S42">
        <f t="shared" ca="1" si="19"/>
        <v>0</v>
      </c>
      <c r="T42">
        <f t="shared" ca="1" si="20"/>
        <v>0</v>
      </c>
      <c r="U42">
        <f t="shared" ca="1" si="21"/>
        <v>0</v>
      </c>
      <c r="V42">
        <f t="shared" ca="1" si="22"/>
        <v>0</v>
      </c>
      <c r="W42">
        <f t="shared" ca="1" si="23"/>
        <v>0</v>
      </c>
      <c r="X42">
        <f t="shared" ca="1" si="24"/>
        <v>0</v>
      </c>
      <c r="Y42">
        <f t="shared" ca="1" si="25"/>
        <v>0</v>
      </c>
      <c r="Z42">
        <f t="shared" ca="1" si="26"/>
        <v>0</v>
      </c>
      <c r="AA42">
        <f t="shared" ca="1" si="27"/>
        <v>0</v>
      </c>
      <c r="AB42">
        <f t="shared" ca="1" si="28"/>
        <v>0</v>
      </c>
      <c r="AC42">
        <f t="shared" ca="1" si="29"/>
        <v>0</v>
      </c>
      <c r="AD42">
        <f t="shared" ca="1" si="30"/>
        <v>0</v>
      </c>
      <c r="AE42">
        <f t="shared" ca="1" si="31"/>
        <v>0</v>
      </c>
      <c r="AF42">
        <f t="shared" ca="1" si="32"/>
        <v>0</v>
      </c>
      <c r="AG42">
        <f t="shared" ca="1" si="33"/>
        <v>0</v>
      </c>
      <c r="AH42">
        <f t="shared" ca="1" si="34"/>
        <v>0</v>
      </c>
      <c r="AI42">
        <f t="shared" ca="1" si="35"/>
        <v>0</v>
      </c>
      <c r="AJ42">
        <f t="shared" ca="1" si="36"/>
        <v>0</v>
      </c>
      <c r="AK42">
        <f t="shared" ca="1" si="37"/>
        <v>0</v>
      </c>
      <c r="AL42">
        <f t="shared" ca="1" si="38"/>
        <v>0</v>
      </c>
      <c r="AM42">
        <f t="shared" ca="1" si="39"/>
        <v>0</v>
      </c>
      <c r="AN42">
        <f t="shared" ca="1" si="40"/>
        <v>0</v>
      </c>
      <c r="AO42">
        <f t="shared" ca="1" si="41"/>
        <v>0</v>
      </c>
      <c r="AP42">
        <f t="shared" ca="1" si="42"/>
        <v>0</v>
      </c>
      <c r="AQ42">
        <f t="shared" ca="1" si="43"/>
        <v>0</v>
      </c>
      <c r="AR42" s="8">
        <f t="shared" ca="1" si="44"/>
        <v>0</v>
      </c>
      <c r="AS42" s="8">
        <f t="shared" ca="1" si="45"/>
        <v>0</v>
      </c>
      <c r="AT42" s="8">
        <f t="shared" ca="1" si="46"/>
        <v>0</v>
      </c>
      <c r="AU42" s="8">
        <f t="shared" ca="1" si="47"/>
        <v>0</v>
      </c>
      <c r="AV42">
        <f t="shared" ca="1" si="48"/>
        <v>0</v>
      </c>
      <c r="AW42" t="b">
        <f t="shared" ca="1" si="49"/>
        <v>0</v>
      </c>
      <c r="BA42" s="14" t="s">
        <v>2794</v>
      </c>
      <c r="BB42" t="s">
        <v>2557</v>
      </c>
      <c r="BC42" t="s">
        <v>2672</v>
      </c>
      <c r="BD42">
        <f>IF(Players!BC42="NL",INDEX(Standings!G:I,MATCH(INDEX(Teams!G:K,MATCH(Players!BB42,Teams!G:G,0),5),Standings!G:G,0),2)+INDEX(Standings!G:I,MATCH(INDEX(Teams!G:K,MATCH(Players!BB42,Teams!G:G,0),5),Standings!G:G,0),3),INDEX(Standings!A:C,MATCH(INDEX(Teams!A:E,MATCH(Players!BB42,Teams!A:A,0),5),Standings!A:A,0),2)+INDEX(Standings!A:C,MATCH(INDEX(Teams!A:E,MATCH(Players!BB42,Teams!A:A,0),5),Standings!A:A,0),3))</f>
        <v>3</v>
      </c>
      <c r="BE42">
        <f t="shared" ca="1" si="50"/>
        <v>0</v>
      </c>
      <c r="BF42">
        <f t="shared" ca="1" si="51"/>
        <v>0</v>
      </c>
      <c r="BG42">
        <f t="shared" ca="1" si="52"/>
        <v>2</v>
      </c>
      <c r="BH42">
        <f t="shared" ca="1" si="53"/>
        <v>0</v>
      </c>
      <c r="BI42">
        <f t="shared" ca="1" si="54"/>
        <v>0</v>
      </c>
      <c r="BJ42">
        <f t="shared" ca="1" si="55"/>
        <v>0</v>
      </c>
      <c r="BK42">
        <f t="shared" ca="1" si="56"/>
        <v>0</v>
      </c>
      <c r="BL42" s="12">
        <f t="shared" ca="1" si="57"/>
        <v>2.6666666666666665</v>
      </c>
      <c r="BM42">
        <f t="shared" ca="1" si="58"/>
        <v>2</v>
      </c>
      <c r="BN42">
        <f t="shared" ca="1" si="59"/>
        <v>0</v>
      </c>
      <c r="BO42">
        <f t="shared" ca="1" si="60"/>
        <v>0</v>
      </c>
      <c r="BP42">
        <f t="shared" ca="1" si="61"/>
        <v>0</v>
      </c>
      <c r="BQ42">
        <f t="shared" ca="1" si="62"/>
        <v>0</v>
      </c>
      <c r="BR42">
        <f t="shared" ca="1" si="63"/>
        <v>0</v>
      </c>
      <c r="BS42">
        <f t="shared" ca="1" si="64"/>
        <v>1</v>
      </c>
      <c r="BT42">
        <f t="shared" ca="1" si="65"/>
        <v>0</v>
      </c>
      <c r="BU42">
        <f t="shared" ca="1" si="66"/>
        <v>0</v>
      </c>
      <c r="BV42">
        <f t="shared" ca="1" si="67"/>
        <v>0</v>
      </c>
      <c r="BW42">
        <f t="shared" ca="1" si="68"/>
        <v>0</v>
      </c>
      <c r="BX42">
        <f t="shared" ca="1" si="69"/>
        <v>0</v>
      </c>
      <c r="BY42" s="8">
        <f t="shared" ca="1" si="70"/>
        <v>0</v>
      </c>
      <c r="BZ42" s="10">
        <f t="shared" ca="1" si="71"/>
        <v>0</v>
      </c>
      <c r="CA42">
        <f t="shared" ca="1" si="72"/>
        <v>2</v>
      </c>
      <c r="CB42">
        <f t="shared" ca="1" si="73"/>
        <v>0</v>
      </c>
      <c r="CC42">
        <f t="shared" ca="1" si="74"/>
        <v>0</v>
      </c>
      <c r="CD42">
        <f t="shared" ca="1" si="75"/>
        <v>0</v>
      </c>
      <c r="CE42">
        <f t="shared" ca="1" si="76"/>
        <v>0</v>
      </c>
      <c r="CF42" s="12">
        <f t="shared" ca="1" si="77"/>
        <v>2.6666666666666665</v>
      </c>
      <c r="CG42">
        <f t="shared" ca="1" si="78"/>
        <v>2</v>
      </c>
      <c r="CH42">
        <f t="shared" ca="1" si="79"/>
        <v>0</v>
      </c>
      <c r="CI42">
        <f t="shared" ca="1" si="80"/>
        <v>0</v>
      </c>
      <c r="CJ42">
        <f t="shared" ca="1" si="81"/>
        <v>0</v>
      </c>
      <c r="CK42">
        <f t="shared" ca="1" si="82"/>
        <v>0</v>
      </c>
      <c r="CL42">
        <f t="shared" ca="1" si="83"/>
        <v>0</v>
      </c>
      <c r="CM42">
        <f t="shared" ca="1" si="84"/>
        <v>1</v>
      </c>
      <c r="CN42">
        <f t="shared" ca="1" si="85"/>
        <v>0</v>
      </c>
      <c r="CO42">
        <f t="shared" ca="1" si="86"/>
        <v>0</v>
      </c>
      <c r="CP42">
        <f t="shared" ca="1" si="87"/>
        <v>0</v>
      </c>
      <c r="CQ42" s="10">
        <f t="shared" ca="1" si="88"/>
        <v>0.75</v>
      </c>
      <c r="CR42" s="11">
        <f t="shared" ca="1" si="89"/>
        <v>6.75</v>
      </c>
      <c r="CS42" s="11">
        <f t="shared" ca="1" si="90"/>
        <v>0</v>
      </c>
      <c r="CT42" s="11">
        <f t="shared" ca="1" si="91"/>
        <v>0</v>
      </c>
      <c r="CU42" s="11">
        <f t="shared" ca="1" si="92"/>
        <v>3.375</v>
      </c>
      <c r="CV42" s="11">
        <f t="shared" ca="1" si="93"/>
        <v>0</v>
      </c>
      <c r="CW42" t="b">
        <f t="shared" ca="1" si="94"/>
        <v>0</v>
      </c>
      <c r="CX42">
        <f>COUNTIF(BA$1:BA42,BA42)-1</f>
        <v>0</v>
      </c>
    </row>
    <row r="43" spans="1:102">
      <c r="A43" t="s">
        <v>2663</v>
      </c>
      <c r="B43" t="s">
        <v>2574</v>
      </c>
      <c r="C43" t="s">
        <v>2674</v>
      </c>
      <c r="D43">
        <f>IF(Players!C43="NL",INDEX(Standings!G:I,MATCH(INDEX(Teams!G:K,MATCH(Players!B43,Teams!G:G,0),5),Standings!G:G,0),2)+INDEX(Standings!G:I,MATCH(INDEX(Teams!G:K,MATCH(Players!B43,Teams!G:G,0),5),Standings!G:G,0),3),INDEX(Standings!A:C,MATCH(INDEX(Teams!A:E,MATCH(Players!B43,Teams!A:A,0),5),Standings!A:A,0),2)+INDEX(Standings!A:C,MATCH(INDEX(Teams!A:E,MATCH(Players!B43,Teams!A:A,0),5),Standings!A:A,0),3))</f>
        <v>3</v>
      </c>
      <c r="E43">
        <f t="shared" ca="1" si="5"/>
        <v>0</v>
      </c>
      <c r="F43">
        <f t="shared" ca="1" si="6"/>
        <v>0</v>
      </c>
      <c r="G43">
        <f t="shared" ca="1" si="7"/>
        <v>0</v>
      </c>
      <c r="H43">
        <f t="shared" ca="1" si="8"/>
        <v>0</v>
      </c>
      <c r="I43">
        <f t="shared" ca="1" si="9"/>
        <v>0</v>
      </c>
      <c r="J43">
        <f t="shared" ca="1" si="10"/>
        <v>0</v>
      </c>
      <c r="K43">
        <f t="shared" ca="1" si="11"/>
        <v>0</v>
      </c>
      <c r="L43">
        <f t="shared" ca="1" si="12"/>
        <v>0</v>
      </c>
      <c r="M43">
        <f t="shared" ca="1" si="13"/>
        <v>0</v>
      </c>
      <c r="N43">
        <f t="shared" ca="1" si="14"/>
        <v>0</v>
      </c>
      <c r="O43">
        <f t="shared" ca="1" si="15"/>
        <v>0</v>
      </c>
      <c r="P43">
        <f t="shared" ca="1" si="16"/>
        <v>0</v>
      </c>
      <c r="Q43">
        <f t="shared" ca="1" si="17"/>
        <v>0</v>
      </c>
      <c r="R43">
        <f t="shared" ca="1" si="18"/>
        <v>0</v>
      </c>
      <c r="S43">
        <f t="shared" ca="1" si="19"/>
        <v>0</v>
      </c>
      <c r="T43">
        <f t="shared" ca="1" si="20"/>
        <v>0</v>
      </c>
      <c r="U43">
        <f t="shared" ca="1" si="21"/>
        <v>0</v>
      </c>
      <c r="V43">
        <f t="shared" ca="1" si="22"/>
        <v>0</v>
      </c>
      <c r="W43">
        <f t="shared" ca="1" si="23"/>
        <v>0</v>
      </c>
      <c r="X43">
        <f t="shared" ca="1" si="24"/>
        <v>0</v>
      </c>
      <c r="Y43">
        <f t="shared" ca="1" si="25"/>
        <v>0</v>
      </c>
      <c r="Z43">
        <f t="shared" ca="1" si="26"/>
        <v>0</v>
      </c>
      <c r="AA43">
        <f t="shared" ca="1" si="27"/>
        <v>0</v>
      </c>
      <c r="AB43">
        <f t="shared" ca="1" si="28"/>
        <v>0</v>
      </c>
      <c r="AC43">
        <f t="shared" ca="1" si="29"/>
        <v>0</v>
      </c>
      <c r="AD43">
        <f t="shared" ca="1" si="30"/>
        <v>0</v>
      </c>
      <c r="AE43">
        <f t="shared" ca="1" si="31"/>
        <v>0</v>
      </c>
      <c r="AF43">
        <f t="shared" ca="1" si="32"/>
        <v>0</v>
      </c>
      <c r="AG43">
        <f t="shared" ca="1" si="33"/>
        <v>0</v>
      </c>
      <c r="AH43">
        <f t="shared" ca="1" si="34"/>
        <v>0</v>
      </c>
      <c r="AI43">
        <f t="shared" ca="1" si="35"/>
        <v>0</v>
      </c>
      <c r="AJ43">
        <f t="shared" ca="1" si="36"/>
        <v>0</v>
      </c>
      <c r="AK43">
        <f t="shared" ca="1" si="37"/>
        <v>0</v>
      </c>
      <c r="AL43">
        <f t="shared" ca="1" si="38"/>
        <v>0</v>
      </c>
      <c r="AM43">
        <f t="shared" ca="1" si="39"/>
        <v>0</v>
      </c>
      <c r="AN43">
        <f t="shared" ca="1" si="40"/>
        <v>0</v>
      </c>
      <c r="AO43">
        <f t="shared" ca="1" si="41"/>
        <v>0</v>
      </c>
      <c r="AP43">
        <f t="shared" ca="1" si="42"/>
        <v>0</v>
      </c>
      <c r="AQ43">
        <f t="shared" ca="1" si="43"/>
        <v>0</v>
      </c>
      <c r="AR43" s="8">
        <f t="shared" ca="1" si="44"/>
        <v>0</v>
      </c>
      <c r="AS43" s="8">
        <f t="shared" ca="1" si="45"/>
        <v>0</v>
      </c>
      <c r="AT43" s="8">
        <f t="shared" ca="1" si="46"/>
        <v>0</v>
      </c>
      <c r="AU43" s="8">
        <f t="shared" ca="1" si="47"/>
        <v>0</v>
      </c>
      <c r="AV43">
        <f t="shared" ca="1" si="48"/>
        <v>0</v>
      </c>
      <c r="AW43" t="b">
        <f t="shared" ca="1" si="49"/>
        <v>0</v>
      </c>
      <c r="BA43" s="14" t="s">
        <v>2785</v>
      </c>
      <c r="BB43" t="s">
        <v>2557</v>
      </c>
      <c r="BC43" t="s">
        <v>2672</v>
      </c>
      <c r="BD43">
        <f>IF(Players!BC43="NL",INDEX(Standings!G:I,MATCH(INDEX(Teams!G:K,MATCH(Players!BB43,Teams!G:G,0),5),Standings!G:G,0),2)+INDEX(Standings!G:I,MATCH(INDEX(Teams!G:K,MATCH(Players!BB43,Teams!G:G,0),5),Standings!G:G,0),3),INDEX(Standings!A:C,MATCH(INDEX(Teams!A:E,MATCH(Players!BB43,Teams!A:A,0),5),Standings!A:A,0),2)+INDEX(Standings!A:C,MATCH(INDEX(Teams!A:E,MATCH(Players!BB43,Teams!A:A,0),5),Standings!A:A,0),3))</f>
        <v>3</v>
      </c>
      <c r="BE43">
        <f t="shared" ca="1" si="50"/>
        <v>0</v>
      </c>
      <c r="BF43">
        <f t="shared" ca="1" si="51"/>
        <v>0</v>
      </c>
      <c r="BG43">
        <f t="shared" ca="1" si="52"/>
        <v>0</v>
      </c>
      <c r="BH43">
        <f t="shared" ca="1" si="53"/>
        <v>0</v>
      </c>
      <c r="BI43">
        <f t="shared" ca="1" si="54"/>
        <v>0</v>
      </c>
      <c r="BJ43">
        <f t="shared" ca="1" si="55"/>
        <v>0</v>
      </c>
      <c r="BK43">
        <f t="shared" ca="1" si="56"/>
        <v>0</v>
      </c>
      <c r="BL43" s="12">
        <f t="shared" ca="1" si="57"/>
        <v>0</v>
      </c>
      <c r="BM43">
        <f t="shared" ca="1" si="58"/>
        <v>0</v>
      </c>
      <c r="BN43">
        <f t="shared" ca="1" si="59"/>
        <v>0</v>
      </c>
      <c r="BO43">
        <f t="shared" ca="1" si="60"/>
        <v>0</v>
      </c>
      <c r="BP43">
        <f t="shared" ca="1" si="61"/>
        <v>0</v>
      </c>
      <c r="BQ43">
        <f t="shared" ca="1" si="62"/>
        <v>0</v>
      </c>
      <c r="BR43">
        <f t="shared" ca="1" si="63"/>
        <v>0</v>
      </c>
      <c r="BS43">
        <f t="shared" ca="1" si="64"/>
        <v>0</v>
      </c>
      <c r="BT43">
        <f t="shared" ca="1" si="65"/>
        <v>0</v>
      </c>
      <c r="BU43">
        <f t="shared" ca="1" si="66"/>
        <v>0</v>
      </c>
      <c r="BV43">
        <f t="shared" ca="1" si="67"/>
        <v>0</v>
      </c>
      <c r="BW43">
        <f t="shared" ca="1" si="68"/>
        <v>0</v>
      </c>
      <c r="BX43">
        <f t="shared" ca="1" si="69"/>
        <v>0</v>
      </c>
      <c r="BY43" s="8">
        <f t="shared" ca="1" si="70"/>
        <v>0</v>
      </c>
      <c r="BZ43" s="10" t="str">
        <f t="shared" ca="1" si="71"/>
        <v>---</v>
      </c>
      <c r="CA43">
        <f t="shared" ca="1" si="72"/>
        <v>0</v>
      </c>
      <c r="CB43">
        <f t="shared" ca="1" si="73"/>
        <v>0</v>
      </c>
      <c r="CC43">
        <f t="shared" ca="1" si="74"/>
        <v>0</v>
      </c>
      <c r="CD43">
        <f t="shared" ca="1" si="75"/>
        <v>0</v>
      </c>
      <c r="CE43">
        <f t="shared" ca="1" si="76"/>
        <v>0</v>
      </c>
      <c r="CF43" s="12">
        <f t="shared" ca="1" si="77"/>
        <v>0</v>
      </c>
      <c r="CG43">
        <f t="shared" ca="1" si="78"/>
        <v>0</v>
      </c>
      <c r="CH43">
        <f t="shared" ca="1" si="79"/>
        <v>0</v>
      </c>
      <c r="CI43">
        <f t="shared" ca="1" si="80"/>
        <v>0</v>
      </c>
      <c r="CJ43">
        <f t="shared" ca="1" si="81"/>
        <v>0</v>
      </c>
      <c r="CK43">
        <f t="shared" ca="1" si="82"/>
        <v>0</v>
      </c>
      <c r="CL43">
        <f t="shared" ca="1" si="83"/>
        <v>0</v>
      </c>
      <c r="CM43">
        <f t="shared" ca="1" si="84"/>
        <v>0</v>
      </c>
      <c r="CN43">
        <f t="shared" ca="1" si="85"/>
        <v>0</v>
      </c>
      <c r="CO43">
        <f t="shared" ca="1" si="86"/>
        <v>0</v>
      </c>
      <c r="CP43">
        <f t="shared" ca="1" si="87"/>
        <v>0</v>
      </c>
      <c r="CQ43" s="10">
        <f t="shared" ca="1" si="88"/>
        <v>0</v>
      </c>
      <c r="CR43" s="11">
        <f t="shared" ca="1" si="89"/>
        <v>0</v>
      </c>
      <c r="CS43" s="11">
        <f t="shared" ca="1" si="90"/>
        <v>0</v>
      </c>
      <c r="CT43" s="11">
        <f t="shared" ca="1" si="91"/>
        <v>0</v>
      </c>
      <c r="CU43" s="11">
        <f t="shared" ca="1" si="92"/>
        <v>0</v>
      </c>
      <c r="CV43" s="11">
        <f t="shared" ca="1" si="93"/>
        <v>0</v>
      </c>
      <c r="CW43" t="b">
        <f t="shared" ca="1" si="94"/>
        <v>0</v>
      </c>
      <c r="CX43">
        <f>COUNTIF(BA$1:BA43,BA43)-1</f>
        <v>0</v>
      </c>
    </row>
    <row r="44" spans="1:102">
      <c r="A44" t="s">
        <v>2532</v>
      </c>
      <c r="B44" t="s">
        <v>2574</v>
      </c>
      <c r="C44" t="s">
        <v>2674</v>
      </c>
      <c r="D44">
        <f>IF(Players!C44="NL",INDEX(Standings!G:I,MATCH(INDEX(Teams!G:K,MATCH(Players!B44,Teams!G:G,0),5),Standings!G:G,0),2)+INDEX(Standings!G:I,MATCH(INDEX(Teams!G:K,MATCH(Players!B44,Teams!G:G,0),5),Standings!G:G,0),3),INDEX(Standings!A:C,MATCH(INDEX(Teams!A:E,MATCH(Players!B44,Teams!A:A,0),5),Standings!A:A,0),2)+INDEX(Standings!A:C,MATCH(INDEX(Teams!A:E,MATCH(Players!B44,Teams!A:A,0),5),Standings!A:A,0),3))</f>
        <v>3</v>
      </c>
      <c r="E44">
        <f t="shared" ca="1" si="5"/>
        <v>0</v>
      </c>
      <c r="F44">
        <f t="shared" ca="1" si="6"/>
        <v>0</v>
      </c>
      <c r="G44">
        <f t="shared" ca="1" si="7"/>
        <v>0</v>
      </c>
      <c r="H44">
        <f t="shared" ca="1" si="8"/>
        <v>0</v>
      </c>
      <c r="I44">
        <f t="shared" ca="1" si="9"/>
        <v>0</v>
      </c>
      <c r="J44">
        <f t="shared" ca="1" si="10"/>
        <v>0</v>
      </c>
      <c r="K44">
        <f t="shared" ca="1" si="11"/>
        <v>0</v>
      </c>
      <c r="L44">
        <f t="shared" ca="1" si="12"/>
        <v>0</v>
      </c>
      <c r="M44">
        <f t="shared" ca="1" si="13"/>
        <v>0</v>
      </c>
      <c r="N44">
        <f t="shared" ca="1" si="14"/>
        <v>0</v>
      </c>
      <c r="O44">
        <f t="shared" ca="1" si="15"/>
        <v>0</v>
      </c>
      <c r="P44">
        <f t="shared" ca="1" si="16"/>
        <v>0</v>
      </c>
      <c r="Q44">
        <f t="shared" ca="1" si="17"/>
        <v>0</v>
      </c>
      <c r="R44">
        <f t="shared" ca="1" si="18"/>
        <v>0</v>
      </c>
      <c r="S44">
        <f t="shared" ca="1" si="19"/>
        <v>0</v>
      </c>
      <c r="T44">
        <f t="shared" ca="1" si="20"/>
        <v>0</v>
      </c>
      <c r="U44">
        <f t="shared" ca="1" si="21"/>
        <v>0</v>
      </c>
      <c r="V44">
        <f t="shared" ca="1" si="22"/>
        <v>0</v>
      </c>
      <c r="W44">
        <f t="shared" ca="1" si="23"/>
        <v>0</v>
      </c>
      <c r="X44">
        <f t="shared" ca="1" si="24"/>
        <v>0</v>
      </c>
      <c r="Y44">
        <f t="shared" ca="1" si="25"/>
        <v>0</v>
      </c>
      <c r="Z44">
        <f t="shared" ca="1" si="26"/>
        <v>0</v>
      </c>
      <c r="AA44">
        <f t="shared" ca="1" si="27"/>
        <v>0</v>
      </c>
      <c r="AB44">
        <f t="shared" ca="1" si="28"/>
        <v>0</v>
      </c>
      <c r="AC44">
        <f t="shared" ca="1" si="29"/>
        <v>0</v>
      </c>
      <c r="AD44">
        <f t="shared" ca="1" si="30"/>
        <v>0</v>
      </c>
      <c r="AE44">
        <f t="shared" ca="1" si="31"/>
        <v>0</v>
      </c>
      <c r="AF44">
        <f t="shared" ca="1" si="32"/>
        <v>0</v>
      </c>
      <c r="AG44">
        <f t="shared" ca="1" si="33"/>
        <v>0</v>
      </c>
      <c r="AH44">
        <f t="shared" ca="1" si="34"/>
        <v>0</v>
      </c>
      <c r="AI44">
        <f t="shared" ca="1" si="35"/>
        <v>0</v>
      </c>
      <c r="AJ44">
        <f t="shared" ca="1" si="36"/>
        <v>0</v>
      </c>
      <c r="AK44">
        <f t="shared" ca="1" si="37"/>
        <v>0</v>
      </c>
      <c r="AL44">
        <f t="shared" ca="1" si="38"/>
        <v>0</v>
      </c>
      <c r="AM44">
        <f t="shared" ca="1" si="39"/>
        <v>0</v>
      </c>
      <c r="AN44">
        <f t="shared" ca="1" si="40"/>
        <v>0</v>
      </c>
      <c r="AO44">
        <f t="shared" ca="1" si="41"/>
        <v>0</v>
      </c>
      <c r="AP44">
        <f t="shared" ca="1" si="42"/>
        <v>0</v>
      </c>
      <c r="AQ44">
        <f t="shared" ca="1" si="43"/>
        <v>0</v>
      </c>
      <c r="AR44" s="8">
        <f t="shared" ca="1" si="44"/>
        <v>0</v>
      </c>
      <c r="AS44" s="8">
        <f t="shared" ca="1" si="45"/>
        <v>0</v>
      </c>
      <c r="AT44" s="8">
        <f t="shared" ca="1" si="46"/>
        <v>0</v>
      </c>
      <c r="AU44" s="8">
        <f t="shared" ca="1" si="47"/>
        <v>0</v>
      </c>
      <c r="AV44">
        <f t="shared" ca="1" si="48"/>
        <v>0</v>
      </c>
      <c r="AW44" t="b">
        <f t="shared" ca="1" si="49"/>
        <v>0</v>
      </c>
      <c r="BA44" s="14" t="s">
        <v>2787</v>
      </c>
      <c r="BB44" t="s">
        <v>2557</v>
      </c>
      <c r="BC44" t="s">
        <v>2672</v>
      </c>
      <c r="BD44">
        <f>IF(Players!BC44="NL",INDEX(Standings!G:I,MATCH(INDEX(Teams!G:K,MATCH(Players!BB44,Teams!G:G,0),5),Standings!G:G,0),2)+INDEX(Standings!G:I,MATCH(INDEX(Teams!G:K,MATCH(Players!BB44,Teams!G:G,0),5),Standings!G:G,0),3),INDEX(Standings!A:C,MATCH(INDEX(Teams!A:E,MATCH(Players!BB44,Teams!A:A,0),5),Standings!A:A,0),2)+INDEX(Standings!A:C,MATCH(INDEX(Teams!A:E,MATCH(Players!BB44,Teams!A:A,0),5),Standings!A:A,0),3))</f>
        <v>3</v>
      </c>
      <c r="BE44">
        <f t="shared" ca="1" si="50"/>
        <v>0</v>
      </c>
      <c r="BF44">
        <f t="shared" ca="1" si="51"/>
        <v>0</v>
      </c>
      <c r="BG44">
        <f t="shared" ca="1" si="52"/>
        <v>0</v>
      </c>
      <c r="BH44">
        <f t="shared" ca="1" si="53"/>
        <v>0</v>
      </c>
      <c r="BI44">
        <f t="shared" ca="1" si="54"/>
        <v>0</v>
      </c>
      <c r="BJ44">
        <f t="shared" ca="1" si="55"/>
        <v>0</v>
      </c>
      <c r="BK44">
        <f t="shared" ca="1" si="56"/>
        <v>0</v>
      </c>
      <c r="BL44" s="12">
        <f t="shared" ca="1" si="57"/>
        <v>0</v>
      </c>
      <c r="BM44">
        <f t="shared" ca="1" si="58"/>
        <v>0</v>
      </c>
      <c r="BN44">
        <f t="shared" ca="1" si="59"/>
        <v>0</v>
      </c>
      <c r="BO44">
        <f t="shared" ca="1" si="60"/>
        <v>0</v>
      </c>
      <c r="BP44">
        <f t="shared" ca="1" si="61"/>
        <v>0</v>
      </c>
      <c r="BQ44">
        <f t="shared" ca="1" si="62"/>
        <v>0</v>
      </c>
      <c r="BR44">
        <f t="shared" ca="1" si="63"/>
        <v>0</v>
      </c>
      <c r="BS44">
        <f t="shared" ca="1" si="64"/>
        <v>0</v>
      </c>
      <c r="BT44">
        <f t="shared" ca="1" si="65"/>
        <v>0</v>
      </c>
      <c r="BU44">
        <f t="shared" ca="1" si="66"/>
        <v>0</v>
      </c>
      <c r="BV44">
        <f t="shared" ca="1" si="67"/>
        <v>0</v>
      </c>
      <c r="BW44">
        <f t="shared" ca="1" si="68"/>
        <v>0</v>
      </c>
      <c r="BX44">
        <f t="shared" ca="1" si="69"/>
        <v>0</v>
      </c>
      <c r="BY44" s="8">
        <f t="shared" ca="1" si="70"/>
        <v>0</v>
      </c>
      <c r="BZ44" s="10">
        <f t="shared" ca="1" si="71"/>
        <v>0</v>
      </c>
      <c r="CA44">
        <f t="shared" ca="1" si="72"/>
        <v>1</v>
      </c>
      <c r="CB44">
        <f t="shared" ca="1" si="73"/>
        <v>0</v>
      </c>
      <c r="CC44">
        <f t="shared" ca="1" si="74"/>
        <v>0</v>
      </c>
      <c r="CD44">
        <f t="shared" ca="1" si="75"/>
        <v>0</v>
      </c>
      <c r="CE44">
        <f t="shared" ca="1" si="76"/>
        <v>0</v>
      </c>
      <c r="CF44" s="12">
        <f t="shared" ca="1" si="77"/>
        <v>2.6666666666666665</v>
      </c>
      <c r="CG44">
        <f t="shared" ca="1" si="78"/>
        <v>2</v>
      </c>
      <c r="CH44">
        <f t="shared" ca="1" si="79"/>
        <v>0</v>
      </c>
      <c r="CI44">
        <f t="shared" ca="1" si="80"/>
        <v>0</v>
      </c>
      <c r="CJ44">
        <f t="shared" ca="1" si="81"/>
        <v>0</v>
      </c>
      <c r="CK44">
        <f t="shared" ca="1" si="82"/>
        <v>0</v>
      </c>
      <c r="CL44">
        <f t="shared" ca="1" si="83"/>
        <v>0</v>
      </c>
      <c r="CM44">
        <f t="shared" ca="1" si="84"/>
        <v>1</v>
      </c>
      <c r="CN44">
        <f t="shared" ca="1" si="85"/>
        <v>0</v>
      </c>
      <c r="CO44">
        <f t="shared" ca="1" si="86"/>
        <v>0</v>
      </c>
      <c r="CP44">
        <f t="shared" ca="1" si="87"/>
        <v>0</v>
      </c>
      <c r="CQ44" s="10">
        <f t="shared" ca="1" si="88"/>
        <v>0.75</v>
      </c>
      <c r="CR44" s="11">
        <f t="shared" ca="1" si="89"/>
        <v>6.75</v>
      </c>
      <c r="CS44" s="11">
        <f t="shared" ca="1" si="90"/>
        <v>0</v>
      </c>
      <c r="CT44" s="11">
        <f t="shared" ca="1" si="91"/>
        <v>0</v>
      </c>
      <c r="CU44" s="11">
        <f t="shared" ca="1" si="92"/>
        <v>3.375</v>
      </c>
      <c r="CV44" s="11">
        <f t="shared" ca="1" si="93"/>
        <v>0</v>
      </c>
      <c r="CW44" t="b">
        <f t="shared" ca="1" si="94"/>
        <v>0</v>
      </c>
      <c r="CX44">
        <f>COUNTIF(BA$1:BA44,BA44)-1</f>
        <v>0</v>
      </c>
    </row>
    <row r="45" spans="1:102">
      <c r="A45" t="s">
        <v>2456</v>
      </c>
      <c r="B45" t="s">
        <v>2575</v>
      </c>
      <c r="C45" t="s">
        <v>2674</v>
      </c>
      <c r="D45">
        <f>IF(Players!C45="NL",INDEX(Standings!G:I,MATCH(INDEX(Teams!G:K,MATCH(Players!B45,Teams!G:G,0),5),Standings!G:G,0),2)+INDEX(Standings!G:I,MATCH(INDEX(Teams!G:K,MATCH(Players!B45,Teams!G:G,0),5),Standings!G:G,0),3),INDEX(Standings!A:C,MATCH(INDEX(Teams!A:E,MATCH(Players!B45,Teams!A:A,0),5),Standings!A:A,0),2)+INDEX(Standings!A:C,MATCH(INDEX(Teams!A:E,MATCH(Players!B45,Teams!A:A,0),5),Standings!A:A,0),3))</f>
        <v>3</v>
      </c>
      <c r="E45">
        <f t="shared" ca="1" si="5"/>
        <v>0</v>
      </c>
      <c r="F45">
        <f t="shared" ca="1" si="6"/>
        <v>0</v>
      </c>
      <c r="G45">
        <f t="shared" ca="1" si="7"/>
        <v>0</v>
      </c>
      <c r="H45">
        <f t="shared" ca="1" si="8"/>
        <v>0</v>
      </c>
      <c r="I45">
        <f t="shared" ca="1" si="9"/>
        <v>0</v>
      </c>
      <c r="J45">
        <f t="shared" ca="1" si="10"/>
        <v>0</v>
      </c>
      <c r="K45">
        <f t="shared" ca="1" si="11"/>
        <v>0</v>
      </c>
      <c r="L45">
        <f t="shared" ca="1" si="12"/>
        <v>0</v>
      </c>
      <c r="M45">
        <f t="shared" ca="1" si="13"/>
        <v>0</v>
      </c>
      <c r="N45">
        <f t="shared" ca="1" si="14"/>
        <v>0</v>
      </c>
      <c r="O45">
        <f t="shared" ca="1" si="15"/>
        <v>0</v>
      </c>
      <c r="P45">
        <f t="shared" ca="1" si="16"/>
        <v>0</v>
      </c>
      <c r="Q45">
        <f t="shared" ca="1" si="17"/>
        <v>0</v>
      </c>
      <c r="R45">
        <f t="shared" ca="1" si="18"/>
        <v>0</v>
      </c>
      <c r="S45">
        <f t="shared" ca="1" si="19"/>
        <v>0</v>
      </c>
      <c r="T45">
        <f t="shared" ca="1" si="20"/>
        <v>0</v>
      </c>
      <c r="U45">
        <f t="shared" ca="1" si="21"/>
        <v>0</v>
      </c>
      <c r="V45">
        <f t="shared" ca="1" si="22"/>
        <v>0</v>
      </c>
      <c r="W45">
        <f t="shared" ca="1" si="23"/>
        <v>0</v>
      </c>
      <c r="X45">
        <f t="shared" ca="1" si="24"/>
        <v>0</v>
      </c>
      <c r="Y45">
        <f t="shared" ca="1" si="25"/>
        <v>0</v>
      </c>
      <c r="Z45">
        <f t="shared" ca="1" si="26"/>
        <v>0</v>
      </c>
      <c r="AA45">
        <f t="shared" ca="1" si="27"/>
        <v>0</v>
      </c>
      <c r="AB45">
        <f t="shared" ca="1" si="28"/>
        <v>0</v>
      </c>
      <c r="AC45">
        <f t="shared" ca="1" si="29"/>
        <v>0</v>
      </c>
      <c r="AD45">
        <f t="shared" ca="1" si="30"/>
        <v>0</v>
      </c>
      <c r="AE45">
        <f t="shared" ca="1" si="31"/>
        <v>0</v>
      </c>
      <c r="AF45">
        <f t="shared" ca="1" si="32"/>
        <v>0</v>
      </c>
      <c r="AG45">
        <f t="shared" ca="1" si="33"/>
        <v>0</v>
      </c>
      <c r="AH45">
        <f t="shared" ca="1" si="34"/>
        <v>0</v>
      </c>
      <c r="AI45">
        <f t="shared" ca="1" si="35"/>
        <v>0</v>
      </c>
      <c r="AJ45">
        <f t="shared" ca="1" si="36"/>
        <v>0</v>
      </c>
      <c r="AK45">
        <f t="shared" ca="1" si="37"/>
        <v>0</v>
      </c>
      <c r="AL45">
        <f t="shared" ca="1" si="38"/>
        <v>0</v>
      </c>
      <c r="AM45">
        <f t="shared" ca="1" si="39"/>
        <v>0</v>
      </c>
      <c r="AN45">
        <f t="shared" ca="1" si="40"/>
        <v>0</v>
      </c>
      <c r="AO45">
        <f t="shared" ca="1" si="41"/>
        <v>0</v>
      </c>
      <c r="AP45">
        <f t="shared" ca="1" si="42"/>
        <v>0</v>
      </c>
      <c r="AQ45">
        <f t="shared" ca="1" si="43"/>
        <v>0</v>
      </c>
      <c r="AR45" s="8">
        <f t="shared" ca="1" si="44"/>
        <v>0</v>
      </c>
      <c r="AS45" s="8">
        <f t="shared" ca="1" si="45"/>
        <v>0</v>
      </c>
      <c r="AT45" s="8">
        <f t="shared" ca="1" si="46"/>
        <v>0</v>
      </c>
      <c r="AU45" s="8">
        <f t="shared" ca="1" si="47"/>
        <v>0</v>
      </c>
      <c r="AV45">
        <f t="shared" ca="1" si="48"/>
        <v>0</v>
      </c>
      <c r="AW45" t="b">
        <f t="shared" ca="1" si="49"/>
        <v>0</v>
      </c>
      <c r="BA45" s="14" t="s">
        <v>2776</v>
      </c>
      <c r="BB45" t="s">
        <v>2557</v>
      </c>
      <c r="BC45" t="s">
        <v>2672</v>
      </c>
      <c r="BD45">
        <f>IF(Players!BC45="NL",INDEX(Standings!G:I,MATCH(INDEX(Teams!G:K,MATCH(Players!BB45,Teams!G:G,0),5),Standings!G:G,0),2)+INDEX(Standings!G:I,MATCH(INDEX(Teams!G:K,MATCH(Players!BB45,Teams!G:G,0),5),Standings!G:G,0),3),INDEX(Standings!A:C,MATCH(INDEX(Teams!A:E,MATCH(Players!BB45,Teams!A:A,0),5),Standings!A:A,0),2)+INDEX(Standings!A:C,MATCH(INDEX(Teams!A:E,MATCH(Players!BB45,Teams!A:A,0),5),Standings!A:A,0),3))</f>
        <v>3</v>
      </c>
      <c r="BE45">
        <f t="shared" ca="1" si="50"/>
        <v>0</v>
      </c>
      <c r="BF45">
        <f t="shared" ca="1" si="51"/>
        <v>0</v>
      </c>
      <c r="BG45">
        <f t="shared" ca="1" si="52"/>
        <v>0</v>
      </c>
      <c r="BH45">
        <f t="shared" ca="1" si="53"/>
        <v>0</v>
      </c>
      <c r="BI45">
        <f t="shared" ca="1" si="54"/>
        <v>0</v>
      </c>
      <c r="BJ45">
        <f t="shared" ca="1" si="55"/>
        <v>0</v>
      </c>
      <c r="BK45">
        <f t="shared" ca="1" si="56"/>
        <v>0</v>
      </c>
      <c r="BL45" s="12">
        <f t="shared" ca="1" si="57"/>
        <v>0</v>
      </c>
      <c r="BM45">
        <f t="shared" ca="1" si="58"/>
        <v>0</v>
      </c>
      <c r="BN45">
        <f t="shared" ca="1" si="59"/>
        <v>0</v>
      </c>
      <c r="BO45">
        <f t="shared" ca="1" si="60"/>
        <v>0</v>
      </c>
      <c r="BP45">
        <f t="shared" ca="1" si="61"/>
        <v>0</v>
      </c>
      <c r="BQ45">
        <f t="shared" ca="1" si="62"/>
        <v>0</v>
      </c>
      <c r="BR45">
        <f t="shared" ca="1" si="63"/>
        <v>0</v>
      </c>
      <c r="BS45">
        <f t="shared" ca="1" si="64"/>
        <v>0</v>
      </c>
      <c r="BT45">
        <f t="shared" ca="1" si="65"/>
        <v>0</v>
      </c>
      <c r="BU45">
        <f t="shared" ca="1" si="66"/>
        <v>0</v>
      </c>
      <c r="BV45">
        <f t="shared" ca="1" si="67"/>
        <v>0</v>
      </c>
      <c r="BW45">
        <f t="shared" ca="1" si="68"/>
        <v>0</v>
      </c>
      <c r="BX45">
        <f t="shared" ca="1" si="69"/>
        <v>0</v>
      </c>
      <c r="BY45" s="8">
        <f t="shared" ca="1" si="70"/>
        <v>0</v>
      </c>
      <c r="BZ45" s="10" t="str">
        <f t="shared" ca="1" si="71"/>
        <v>---</v>
      </c>
      <c r="CA45">
        <f t="shared" ca="1" si="72"/>
        <v>0</v>
      </c>
      <c r="CB45">
        <f t="shared" ca="1" si="73"/>
        <v>0</v>
      </c>
      <c r="CC45">
        <f t="shared" ca="1" si="74"/>
        <v>0</v>
      </c>
      <c r="CD45">
        <f t="shared" ca="1" si="75"/>
        <v>0</v>
      </c>
      <c r="CE45">
        <f t="shared" ca="1" si="76"/>
        <v>0</v>
      </c>
      <c r="CF45" s="12">
        <f t="shared" ca="1" si="77"/>
        <v>0</v>
      </c>
      <c r="CG45">
        <f t="shared" ca="1" si="78"/>
        <v>0</v>
      </c>
      <c r="CH45">
        <f t="shared" ca="1" si="79"/>
        <v>0</v>
      </c>
      <c r="CI45">
        <f t="shared" ca="1" si="80"/>
        <v>0</v>
      </c>
      <c r="CJ45">
        <f t="shared" ca="1" si="81"/>
        <v>0</v>
      </c>
      <c r="CK45">
        <f t="shared" ca="1" si="82"/>
        <v>0</v>
      </c>
      <c r="CL45">
        <f t="shared" ca="1" si="83"/>
        <v>0</v>
      </c>
      <c r="CM45">
        <f t="shared" ca="1" si="84"/>
        <v>0</v>
      </c>
      <c r="CN45">
        <f t="shared" ca="1" si="85"/>
        <v>0</v>
      </c>
      <c r="CO45">
        <f t="shared" ca="1" si="86"/>
        <v>0</v>
      </c>
      <c r="CP45">
        <f t="shared" ca="1" si="87"/>
        <v>0</v>
      </c>
      <c r="CQ45" s="10">
        <f t="shared" ca="1" si="88"/>
        <v>0</v>
      </c>
      <c r="CR45" s="11">
        <f t="shared" ca="1" si="89"/>
        <v>0</v>
      </c>
      <c r="CS45" s="11">
        <f t="shared" ca="1" si="90"/>
        <v>0</v>
      </c>
      <c r="CT45" s="11">
        <f t="shared" ca="1" si="91"/>
        <v>0</v>
      </c>
      <c r="CU45" s="11">
        <f t="shared" ca="1" si="92"/>
        <v>0</v>
      </c>
      <c r="CV45" s="11">
        <f t="shared" ca="1" si="93"/>
        <v>0</v>
      </c>
      <c r="CW45" t="b">
        <f t="shared" ca="1" si="94"/>
        <v>0</v>
      </c>
      <c r="CX45">
        <f>COUNTIF(BA$1:BA45,BA45)-1</f>
        <v>0</v>
      </c>
    </row>
    <row r="46" spans="1:102">
      <c r="A46" t="s">
        <v>2518</v>
      </c>
      <c r="B46" t="s">
        <v>2575</v>
      </c>
      <c r="C46" t="s">
        <v>2674</v>
      </c>
      <c r="D46">
        <f>IF(Players!C46="NL",INDEX(Standings!G:I,MATCH(INDEX(Teams!G:K,MATCH(Players!B46,Teams!G:G,0),5),Standings!G:G,0),2)+INDEX(Standings!G:I,MATCH(INDEX(Teams!G:K,MATCH(Players!B46,Teams!G:G,0),5),Standings!G:G,0),3),INDEX(Standings!A:C,MATCH(INDEX(Teams!A:E,MATCH(Players!B46,Teams!A:A,0),5),Standings!A:A,0),2)+INDEX(Standings!A:C,MATCH(INDEX(Teams!A:E,MATCH(Players!B46,Teams!A:A,0),5),Standings!A:A,0),3))</f>
        <v>3</v>
      </c>
      <c r="E46">
        <f t="shared" ca="1" si="5"/>
        <v>3</v>
      </c>
      <c r="F46">
        <f t="shared" ca="1" si="6"/>
        <v>11</v>
      </c>
      <c r="G46">
        <f t="shared" ca="1" si="7"/>
        <v>2</v>
      </c>
      <c r="H46">
        <f t="shared" ca="1" si="8"/>
        <v>5</v>
      </c>
      <c r="I46">
        <f t="shared" ca="1" si="9"/>
        <v>1</v>
      </c>
      <c r="J46">
        <f t="shared" ca="1" si="10"/>
        <v>0</v>
      </c>
      <c r="K46">
        <f t="shared" ca="1" si="11"/>
        <v>1</v>
      </c>
      <c r="L46">
        <f t="shared" ca="1" si="12"/>
        <v>5</v>
      </c>
      <c r="M46">
        <f t="shared" ca="1" si="13"/>
        <v>0</v>
      </c>
      <c r="N46">
        <f t="shared" ca="1" si="14"/>
        <v>0</v>
      </c>
      <c r="O46">
        <f t="shared" ca="1" si="15"/>
        <v>1</v>
      </c>
      <c r="P46">
        <f t="shared" ca="1" si="16"/>
        <v>2</v>
      </c>
      <c r="Q46">
        <f t="shared" ca="1" si="17"/>
        <v>0</v>
      </c>
      <c r="R46">
        <f t="shared" ca="1" si="18"/>
        <v>0</v>
      </c>
      <c r="S46">
        <f t="shared" ca="1" si="19"/>
        <v>0</v>
      </c>
      <c r="T46">
        <f t="shared" ca="1" si="20"/>
        <v>0</v>
      </c>
      <c r="U46">
        <f t="shared" ca="1" si="21"/>
        <v>0</v>
      </c>
      <c r="V46">
        <f t="shared" ca="1" si="22"/>
        <v>3</v>
      </c>
      <c r="W46">
        <f t="shared" ca="1" si="23"/>
        <v>3</v>
      </c>
      <c r="X46">
        <f t="shared" ca="1" si="24"/>
        <v>3</v>
      </c>
      <c r="Y46">
        <f t="shared" ca="1" si="25"/>
        <v>12</v>
      </c>
      <c r="Z46">
        <f t="shared" ca="1" si="26"/>
        <v>11</v>
      </c>
      <c r="AA46">
        <f t="shared" ca="1" si="27"/>
        <v>2</v>
      </c>
      <c r="AB46">
        <f t="shared" ca="1" si="28"/>
        <v>5</v>
      </c>
      <c r="AC46">
        <f t="shared" ca="1" si="29"/>
        <v>1</v>
      </c>
      <c r="AD46">
        <f t="shared" ca="1" si="30"/>
        <v>0</v>
      </c>
      <c r="AE46">
        <f t="shared" ca="1" si="31"/>
        <v>1</v>
      </c>
      <c r="AF46">
        <f t="shared" ca="1" si="32"/>
        <v>5</v>
      </c>
      <c r="AG46">
        <f t="shared" ca="1" si="33"/>
        <v>0</v>
      </c>
      <c r="AH46">
        <f t="shared" ca="1" si="34"/>
        <v>0</v>
      </c>
      <c r="AI46">
        <f t="shared" ca="1" si="35"/>
        <v>1</v>
      </c>
      <c r="AJ46">
        <f t="shared" ca="1" si="36"/>
        <v>2</v>
      </c>
      <c r="AK46">
        <f t="shared" ca="1" si="37"/>
        <v>0</v>
      </c>
      <c r="AL46">
        <f t="shared" ca="1" si="38"/>
        <v>0</v>
      </c>
      <c r="AM46">
        <f t="shared" ca="1" si="39"/>
        <v>0</v>
      </c>
      <c r="AN46">
        <f t="shared" ca="1" si="40"/>
        <v>0</v>
      </c>
      <c r="AO46">
        <f t="shared" ca="1" si="41"/>
        <v>0</v>
      </c>
      <c r="AP46">
        <f t="shared" ca="1" si="42"/>
        <v>3</v>
      </c>
      <c r="AQ46">
        <f t="shared" ca="1" si="43"/>
        <v>3</v>
      </c>
      <c r="AR46" s="8">
        <f t="shared" ca="1" si="44"/>
        <v>0.45454545454545453</v>
      </c>
      <c r="AS46" s="8">
        <f t="shared" ca="1" si="45"/>
        <v>0.5</v>
      </c>
      <c r="AT46" s="8">
        <f t="shared" ca="1" si="46"/>
        <v>0.81818181818181823</v>
      </c>
      <c r="AU46" s="8">
        <f t="shared" ca="1" si="47"/>
        <v>1.3181818181818183</v>
      </c>
      <c r="AV46">
        <f t="shared" ca="1" si="48"/>
        <v>9</v>
      </c>
      <c r="AW46" t="b">
        <f t="shared" ca="1" si="49"/>
        <v>1</v>
      </c>
      <c r="BA46" s="14" t="s">
        <v>2786</v>
      </c>
      <c r="BB46" t="s">
        <v>2557</v>
      </c>
      <c r="BC46" t="s">
        <v>2672</v>
      </c>
      <c r="BD46">
        <f>IF(Players!BC46="NL",INDEX(Standings!G:I,MATCH(INDEX(Teams!G:K,MATCH(Players!BB46,Teams!G:G,0),5),Standings!G:G,0),2)+INDEX(Standings!G:I,MATCH(INDEX(Teams!G:K,MATCH(Players!BB46,Teams!G:G,0),5),Standings!G:G,0),3),INDEX(Standings!A:C,MATCH(INDEX(Teams!A:E,MATCH(Players!BB46,Teams!A:A,0),5),Standings!A:A,0),2)+INDEX(Standings!A:C,MATCH(INDEX(Teams!A:E,MATCH(Players!BB46,Teams!A:A,0),5),Standings!A:A,0),3))</f>
        <v>3</v>
      </c>
      <c r="BE46">
        <f t="shared" ca="1" si="50"/>
        <v>0</v>
      </c>
      <c r="BF46">
        <f t="shared" ca="1" si="51"/>
        <v>0</v>
      </c>
      <c r="BG46">
        <f t="shared" ca="1" si="52"/>
        <v>0</v>
      </c>
      <c r="BH46">
        <f t="shared" ca="1" si="53"/>
        <v>0</v>
      </c>
      <c r="BI46">
        <f t="shared" ca="1" si="54"/>
        <v>0</v>
      </c>
      <c r="BJ46">
        <f t="shared" ca="1" si="55"/>
        <v>0</v>
      </c>
      <c r="BK46">
        <f t="shared" ca="1" si="56"/>
        <v>0</v>
      </c>
      <c r="BL46" s="12">
        <f t="shared" ca="1" si="57"/>
        <v>0</v>
      </c>
      <c r="BM46">
        <f t="shared" ca="1" si="58"/>
        <v>0</v>
      </c>
      <c r="BN46">
        <f t="shared" ca="1" si="59"/>
        <v>0</v>
      </c>
      <c r="BO46">
        <f t="shared" ca="1" si="60"/>
        <v>0</v>
      </c>
      <c r="BP46">
        <f t="shared" ca="1" si="61"/>
        <v>0</v>
      </c>
      <c r="BQ46">
        <f t="shared" ca="1" si="62"/>
        <v>0</v>
      </c>
      <c r="BR46">
        <f t="shared" ca="1" si="63"/>
        <v>0</v>
      </c>
      <c r="BS46">
        <f t="shared" ca="1" si="64"/>
        <v>0</v>
      </c>
      <c r="BT46">
        <f t="shared" ca="1" si="65"/>
        <v>0</v>
      </c>
      <c r="BU46">
        <f t="shared" ca="1" si="66"/>
        <v>0</v>
      </c>
      <c r="BV46">
        <f t="shared" ca="1" si="67"/>
        <v>0</v>
      </c>
      <c r="BW46">
        <f t="shared" ca="1" si="68"/>
        <v>0</v>
      </c>
      <c r="BX46">
        <f t="shared" ca="1" si="69"/>
        <v>0</v>
      </c>
      <c r="BY46" s="8">
        <f t="shared" ca="1" si="70"/>
        <v>0</v>
      </c>
      <c r="BZ46" s="10" t="str">
        <f t="shared" ca="1" si="71"/>
        <v>---</v>
      </c>
      <c r="CA46">
        <f t="shared" ca="1" si="72"/>
        <v>0</v>
      </c>
      <c r="CB46">
        <f t="shared" ca="1" si="73"/>
        <v>0</v>
      </c>
      <c r="CC46">
        <f t="shared" ca="1" si="74"/>
        <v>0</v>
      </c>
      <c r="CD46">
        <f t="shared" ca="1" si="75"/>
        <v>0</v>
      </c>
      <c r="CE46">
        <f t="shared" ca="1" si="76"/>
        <v>0</v>
      </c>
      <c r="CF46" s="12">
        <f t="shared" ca="1" si="77"/>
        <v>0</v>
      </c>
      <c r="CG46">
        <f t="shared" ca="1" si="78"/>
        <v>0</v>
      </c>
      <c r="CH46">
        <f t="shared" ca="1" si="79"/>
        <v>0</v>
      </c>
      <c r="CI46">
        <f t="shared" ca="1" si="80"/>
        <v>0</v>
      </c>
      <c r="CJ46">
        <f t="shared" ca="1" si="81"/>
        <v>0</v>
      </c>
      <c r="CK46">
        <f t="shared" ca="1" si="82"/>
        <v>0</v>
      </c>
      <c r="CL46">
        <f t="shared" ca="1" si="83"/>
        <v>0</v>
      </c>
      <c r="CM46">
        <f t="shared" ca="1" si="84"/>
        <v>0</v>
      </c>
      <c r="CN46">
        <f t="shared" ca="1" si="85"/>
        <v>0</v>
      </c>
      <c r="CO46">
        <f t="shared" ca="1" si="86"/>
        <v>0</v>
      </c>
      <c r="CP46">
        <f t="shared" ca="1" si="87"/>
        <v>0</v>
      </c>
      <c r="CQ46" s="10">
        <f t="shared" ca="1" si="88"/>
        <v>0</v>
      </c>
      <c r="CR46" s="11">
        <f t="shared" ca="1" si="89"/>
        <v>0</v>
      </c>
      <c r="CS46" s="11">
        <f t="shared" ca="1" si="90"/>
        <v>0</v>
      </c>
      <c r="CT46" s="11">
        <f t="shared" ca="1" si="91"/>
        <v>0</v>
      </c>
      <c r="CU46" s="11">
        <f t="shared" ca="1" si="92"/>
        <v>0</v>
      </c>
      <c r="CV46" s="11">
        <f t="shared" ca="1" si="93"/>
        <v>0</v>
      </c>
      <c r="CW46" t="b">
        <f t="shared" ca="1" si="94"/>
        <v>0</v>
      </c>
      <c r="CX46">
        <f>COUNTIF(BA$1:BA46,BA46)-1</f>
        <v>0</v>
      </c>
    </row>
    <row r="47" spans="1:102">
      <c r="A47" t="s">
        <v>2457</v>
      </c>
      <c r="B47" t="s">
        <v>2575</v>
      </c>
      <c r="C47" t="s">
        <v>2674</v>
      </c>
      <c r="D47">
        <f>IF(Players!C47="NL",INDEX(Standings!G:I,MATCH(INDEX(Teams!G:K,MATCH(Players!B47,Teams!G:G,0),5),Standings!G:G,0),2)+INDEX(Standings!G:I,MATCH(INDEX(Teams!G:K,MATCH(Players!B47,Teams!G:G,0),5),Standings!G:G,0),3),INDEX(Standings!A:C,MATCH(INDEX(Teams!A:E,MATCH(Players!B47,Teams!A:A,0),5),Standings!A:A,0),2)+INDEX(Standings!A:C,MATCH(INDEX(Teams!A:E,MATCH(Players!B47,Teams!A:A,0),5),Standings!A:A,0),3))</f>
        <v>3</v>
      </c>
      <c r="E47">
        <f t="shared" ca="1" si="5"/>
        <v>0</v>
      </c>
      <c r="F47">
        <f t="shared" ca="1" si="6"/>
        <v>0</v>
      </c>
      <c r="G47">
        <f t="shared" ca="1" si="7"/>
        <v>0</v>
      </c>
      <c r="H47">
        <f t="shared" ca="1" si="8"/>
        <v>0</v>
      </c>
      <c r="I47">
        <f t="shared" ca="1" si="9"/>
        <v>0</v>
      </c>
      <c r="J47">
        <f t="shared" ca="1" si="10"/>
        <v>0</v>
      </c>
      <c r="K47">
        <f t="shared" ca="1" si="11"/>
        <v>0</v>
      </c>
      <c r="L47">
        <f t="shared" ca="1" si="12"/>
        <v>0</v>
      </c>
      <c r="M47">
        <f t="shared" ca="1" si="13"/>
        <v>0</v>
      </c>
      <c r="N47">
        <f t="shared" ca="1" si="14"/>
        <v>0</v>
      </c>
      <c r="O47">
        <f t="shared" ca="1" si="15"/>
        <v>0</v>
      </c>
      <c r="P47">
        <f t="shared" ca="1" si="16"/>
        <v>0</v>
      </c>
      <c r="Q47">
        <f t="shared" ca="1" si="17"/>
        <v>0</v>
      </c>
      <c r="R47">
        <f t="shared" ca="1" si="18"/>
        <v>0</v>
      </c>
      <c r="S47">
        <f t="shared" ca="1" si="19"/>
        <v>0</v>
      </c>
      <c r="T47">
        <f t="shared" ca="1" si="20"/>
        <v>0</v>
      </c>
      <c r="U47">
        <f t="shared" ca="1" si="21"/>
        <v>0</v>
      </c>
      <c r="V47">
        <f t="shared" ca="1" si="22"/>
        <v>0</v>
      </c>
      <c r="W47">
        <f t="shared" ca="1" si="23"/>
        <v>0</v>
      </c>
      <c r="X47">
        <f t="shared" ca="1" si="24"/>
        <v>0</v>
      </c>
      <c r="Y47">
        <f t="shared" ca="1" si="25"/>
        <v>0</v>
      </c>
      <c r="Z47">
        <f t="shared" ca="1" si="26"/>
        <v>0</v>
      </c>
      <c r="AA47">
        <f t="shared" ca="1" si="27"/>
        <v>0</v>
      </c>
      <c r="AB47">
        <f t="shared" ca="1" si="28"/>
        <v>0</v>
      </c>
      <c r="AC47">
        <f t="shared" ca="1" si="29"/>
        <v>0</v>
      </c>
      <c r="AD47">
        <f t="shared" ca="1" si="30"/>
        <v>0</v>
      </c>
      <c r="AE47">
        <f t="shared" ca="1" si="31"/>
        <v>0</v>
      </c>
      <c r="AF47">
        <f t="shared" ca="1" si="32"/>
        <v>0</v>
      </c>
      <c r="AG47">
        <f t="shared" ca="1" si="33"/>
        <v>0</v>
      </c>
      <c r="AH47">
        <f t="shared" ca="1" si="34"/>
        <v>0</v>
      </c>
      <c r="AI47">
        <f t="shared" ca="1" si="35"/>
        <v>0</v>
      </c>
      <c r="AJ47">
        <f t="shared" ca="1" si="36"/>
        <v>0</v>
      </c>
      <c r="AK47">
        <f t="shared" ca="1" si="37"/>
        <v>0</v>
      </c>
      <c r="AL47">
        <f t="shared" ca="1" si="38"/>
        <v>0</v>
      </c>
      <c r="AM47">
        <f t="shared" ca="1" si="39"/>
        <v>0</v>
      </c>
      <c r="AN47">
        <f t="shared" ca="1" si="40"/>
        <v>0</v>
      </c>
      <c r="AO47">
        <f t="shared" ca="1" si="41"/>
        <v>0</v>
      </c>
      <c r="AP47">
        <f t="shared" ca="1" si="42"/>
        <v>0</v>
      </c>
      <c r="AQ47">
        <f t="shared" ca="1" si="43"/>
        <v>0</v>
      </c>
      <c r="AR47" s="8">
        <f t="shared" ca="1" si="44"/>
        <v>0</v>
      </c>
      <c r="AS47" s="8">
        <f t="shared" ca="1" si="45"/>
        <v>0</v>
      </c>
      <c r="AT47" s="8">
        <f t="shared" ca="1" si="46"/>
        <v>0</v>
      </c>
      <c r="AU47" s="8">
        <f t="shared" ca="1" si="47"/>
        <v>0</v>
      </c>
      <c r="AV47">
        <f t="shared" ca="1" si="48"/>
        <v>0</v>
      </c>
      <c r="AW47" t="b">
        <f t="shared" ca="1" si="49"/>
        <v>0</v>
      </c>
      <c r="BA47" s="14" t="s">
        <v>2783</v>
      </c>
      <c r="BB47" t="s">
        <v>2557</v>
      </c>
      <c r="BC47" t="s">
        <v>2672</v>
      </c>
      <c r="BD47">
        <f>IF(Players!BC47="NL",INDEX(Standings!G:I,MATCH(INDEX(Teams!G:K,MATCH(Players!BB47,Teams!G:G,0),5),Standings!G:G,0),2)+INDEX(Standings!G:I,MATCH(INDEX(Teams!G:K,MATCH(Players!BB47,Teams!G:G,0),5),Standings!G:G,0),3),INDEX(Standings!A:C,MATCH(INDEX(Teams!A:E,MATCH(Players!BB47,Teams!A:A,0),5),Standings!A:A,0),2)+INDEX(Standings!A:C,MATCH(INDEX(Teams!A:E,MATCH(Players!BB47,Teams!A:A,0),5),Standings!A:A,0),3))</f>
        <v>3</v>
      </c>
      <c r="BE47">
        <f t="shared" ca="1" si="50"/>
        <v>0</v>
      </c>
      <c r="BF47">
        <f t="shared" ca="1" si="51"/>
        <v>0</v>
      </c>
      <c r="BG47">
        <f t="shared" ca="1" si="52"/>
        <v>0</v>
      </c>
      <c r="BH47">
        <f t="shared" ca="1" si="53"/>
        <v>0</v>
      </c>
      <c r="BI47">
        <f t="shared" ca="1" si="54"/>
        <v>0</v>
      </c>
      <c r="BJ47">
        <f t="shared" ca="1" si="55"/>
        <v>0</v>
      </c>
      <c r="BK47">
        <f t="shared" ca="1" si="56"/>
        <v>0</v>
      </c>
      <c r="BL47" s="12">
        <f t="shared" ca="1" si="57"/>
        <v>0</v>
      </c>
      <c r="BM47">
        <f t="shared" ca="1" si="58"/>
        <v>0</v>
      </c>
      <c r="BN47">
        <f t="shared" ca="1" si="59"/>
        <v>0</v>
      </c>
      <c r="BO47">
        <f t="shared" ca="1" si="60"/>
        <v>0</v>
      </c>
      <c r="BP47">
        <f t="shared" ca="1" si="61"/>
        <v>0</v>
      </c>
      <c r="BQ47">
        <f t="shared" ca="1" si="62"/>
        <v>0</v>
      </c>
      <c r="BR47">
        <f t="shared" ca="1" si="63"/>
        <v>0</v>
      </c>
      <c r="BS47">
        <f t="shared" ca="1" si="64"/>
        <v>0</v>
      </c>
      <c r="BT47">
        <f t="shared" ca="1" si="65"/>
        <v>0</v>
      </c>
      <c r="BU47">
        <f t="shared" ca="1" si="66"/>
        <v>0</v>
      </c>
      <c r="BV47">
        <f t="shared" ca="1" si="67"/>
        <v>0</v>
      </c>
      <c r="BW47">
        <f t="shared" ca="1" si="68"/>
        <v>0</v>
      </c>
      <c r="BX47">
        <f t="shared" ca="1" si="69"/>
        <v>0</v>
      </c>
      <c r="BY47" s="8">
        <f t="shared" ca="1" si="70"/>
        <v>0</v>
      </c>
      <c r="BZ47" s="10" t="str">
        <f t="shared" ca="1" si="71"/>
        <v>---</v>
      </c>
      <c r="CA47">
        <f t="shared" ca="1" si="72"/>
        <v>0</v>
      </c>
      <c r="CB47">
        <f t="shared" ca="1" si="73"/>
        <v>0</v>
      </c>
      <c r="CC47">
        <f t="shared" ca="1" si="74"/>
        <v>0</v>
      </c>
      <c r="CD47">
        <f t="shared" ca="1" si="75"/>
        <v>0</v>
      </c>
      <c r="CE47">
        <f t="shared" ca="1" si="76"/>
        <v>0</v>
      </c>
      <c r="CF47" s="12">
        <f t="shared" ca="1" si="77"/>
        <v>0</v>
      </c>
      <c r="CG47">
        <f t="shared" ca="1" si="78"/>
        <v>0</v>
      </c>
      <c r="CH47">
        <f t="shared" ca="1" si="79"/>
        <v>0</v>
      </c>
      <c r="CI47">
        <f t="shared" ca="1" si="80"/>
        <v>0</v>
      </c>
      <c r="CJ47">
        <f t="shared" ca="1" si="81"/>
        <v>0</v>
      </c>
      <c r="CK47">
        <f t="shared" ca="1" si="82"/>
        <v>0</v>
      </c>
      <c r="CL47">
        <f t="shared" ca="1" si="83"/>
        <v>0</v>
      </c>
      <c r="CM47">
        <f t="shared" ca="1" si="84"/>
        <v>0</v>
      </c>
      <c r="CN47">
        <f t="shared" ca="1" si="85"/>
        <v>0</v>
      </c>
      <c r="CO47">
        <f t="shared" ca="1" si="86"/>
        <v>0</v>
      </c>
      <c r="CP47">
        <f t="shared" ca="1" si="87"/>
        <v>0</v>
      </c>
      <c r="CQ47" s="10">
        <f t="shared" ca="1" si="88"/>
        <v>0</v>
      </c>
      <c r="CR47" s="11">
        <f t="shared" ca="1" si="89"/>
        <v>0</v>
      </c>
      <c r="CS47" s="11">
        <f t="shared" ca="1" si="90"/>
        <v>0</v>
      </c>
      <c r="CT47" s="11">
        <f t="shared" ca="1" si="91"/>
        <v>0</v>
      </c>
      <c r="CU47" s="11">
        <f t="shared" ca="1" si="92"/>
        <v>0</v>
      </c>
      <c r="CV47" s="11">
        <f t="shared" ca="1" si="93"/>
        <v>0</v>
      </c>
      <c r="CW47" t="b">
        <f t="shared" ca="1" si="94"/>
        <v>0</v>
      </c>
      <c r="CX47">
        <f>COUNTIF(BA$1:BA47,BA47)-1</f>
        <v>0</v>
      </c>
    </row>
    <row r="48" spans="1:102">
      <c r="A48" t="s">
        <v>2521</v>
      </c>
      <c r="B48" t="s">
        <v>2575</v>
      </c>
      <c r="C48" t="s">
        <v>2674</v>
      </c>
      <c r="D48">
        <f>IF(Players!C48="NL",INDEX(Standings!G:I,MATCH(INDEX(Teams!G:K,MATCH(Players!B48,Teams!G:G,0),5),Standings!G:G,0),2)+INDEX(Standings!G:I,MATCH(INDEX(Teams!G:K,MATCH(Players!B48,Teams!G:G,0),5),Standings!G:G,0),3),INDEX(Standings!A:C,MATCH(INDEX(Teams!A:E,MATCH(Players!B48,Teams!A:A,0),5),Standings!A:A,0),2)+INDEX(Standings!A:C,MATCH(INDEX(Teams!A:E,MATCH(Players!B48,Teams!A:A,0),5),Standings!A:A,0),3))</f>
        <v>3</v>
      </c>
      <c r="E48">
        <f t="shared" ca="1" si="5"/>
        <v>3</v>
      </c>
      <c r="F48">
        <f t="shared" ca="1" si="6"/>
        <v>13</v>
      </c>
      <c r="G48">
        <f t="shared" ca="1" si="7"/>
        <v>1</v>
      </c>
      <c r="H48">
        <f t="shared" ca="1" si="8"/>
        <v>2</v>
      </c>
      <c r="I48">
        <f t="shared" ca="1" si="9"/>
        <v>0</v>
      </c>
      <c r="J48">
        <f t="shared" ca="1" si="10"/>
        <v>0</v>
      </c>
      <c r="K48">
        <f t="shared" ca="1" si="11"/>
        <v>0</v>
      </c>
      <c r="L48">
        <f t="shared" ca="1" si="12"/>
        <v>0</v>
      </c>
      <c r="M48">
        <f t="shared" ca="1" si="13"/>
        <v>0</v>
      </c>
      <c r="N48">
        <f t="shared" ca="1" si="14"/>
        <v>0</v>
      </c>
      <c r="O48">
        <f t="shared" ca="1" si="15"/>
        <v>0</v>
      </c>
      <c r="P48">
        <f t="shared" ca="1" si="16"/>
        <v>0</v>
      </c>
      <c r="Q48">
        <f t="shared" ca="1" si="17"/>
        <v>0</v>
      </c>
      <c r="R48">
        <f t="shared" ca="1" si="18"/>
        <v>0</v>
      </c>
      <c r="S48">
        <f t="shared" ca="1" si="19"/>
        <v>0</v>
      </c>
      <c r="T48">
        <f t="shared" ca="1" si="20"/>
        <v>0</v>
      </c>
      <c r="U48">
        <f t="shared" ca="1" si="21"/>
        <v>0</v>
      </c>
      <c r="V48">
        <f t="shared" ca="1" si="22"/>
        <v>1</v>
      </c>
      <c r="W48">
        <f t="shared" ca="1" si="23"/>
        <v>1</v>
      </c>
      <c r="X48">
        <f t="shared" ca="1" si="24"/>
        <v>3</v>
      </c>
      <c r="Y48">
        <f t="shared" ca="1" si="25"/>
        <v>13</v>
      </c>
      <c r="Z48">
        <f t="shared" ca="1" si="26"/>
        <v>13</v>
      </c>
      <c r="AA48">
        <f t="shared" ca="1" si="27"/>
        <v>1</v>
      </c>
      <c r="AB48">
        <f t="shared" ca="1" si="28"/>
        <v>2</v>
      </c>
      <c r="AC48">
        <f t="shared" ca="1" si="29"/>
        <v>0</v>
      </c>
      <c r="AD48">
        <f t="shared" ca="1" si="30"/>
        <v>0</v>
      </c>
      <c r="AE48">
        <f t="shared" ca="1" si="31"/>
        <v>0</v>
      </c>
      <c r="AF48">
        <f t="shared" ca="1" si="32"/>
        <v>0</v>
      </c>
      <c r="AG48">
        <f t="shared" ca="1" si="33"/>
        <v>0</v>
      </c>
      <c r="AH48">
        <f t="shared" ca="1" si="34"/>
        <v>0</v>
      </c>
      <c r="AI48">
        <f t="shared" ca="1" si="35"/>
        <v>0</v>
      </c>
      <c r="AJ48">
        <f t="shared" ca="1" si="36"/>
        <v>0</v>
      </c>
      <c r="AK48">
        <f t="shared" ca="1" si="37"/>
        <v>0</v>
      </c>
      <c r="AL48">
        <f t="shared" ca="1" si="38"/>
        <v>0</v>
      </c>
      <c r="AM48">
        <f t="shared" ca="1" si="39"/>
        <v>0</v>
      </c>
      <c r="AN48">
        <f t="shared" ca="1" si="40"/>
        <v>0</v>
      </c>
      <c r="AO48">
        <f t="shared" ca="1" si="41"/>
        <v>0</v>
      </c>
      <c r="AP48">
        <f t="shared" ca="1" si="42"/>
        <v>1</v>
      </c>
      <c r="AQ48">
        <f t="shared" ca="1" si="43"/>
        <v>1</v>
      </c>
      <c r="AR48" s="8">
        <f t="shared" ca="1" si="44"/>
        <v>0.15384615384615385</v>
      </c>
      <c r="AS48" s="8">
        <f t="shared" ca="1" si="45"/>
        <v>0.15384615384615385</v>
      </c>
      <c r="AT48" s="8">
        <f t="shared" ca="1" si="46"/>
        <v>0.15384615384615385</v>
      </c>
      <c r="AU48" s="8">
        <f t="shared" ca="1" si="47"/>
        <v>0.30769230769230771</v>
      </c>
      <c r="AV48">
        <f t="shared" ca="1" si="48"/>
        <v>2</v>
      </c>
      <c r="AW48" t="b">
        <f t="shared" ca="1" si="49"/>
        <v>1</v>
      </c>
      <c r="BA48" s="14" t="s">
        <v>2784</v>
      </c>
      <c r="BB48" t="s">
        <v>2557</v>
      </c>
      <c r="BC48" t="s">
        <v>2672</v>
      </c>
      <c r="BD48">
        <f>IF(Players!BC48="NL",INDEX(Standings!G:I,MATCH(INDEX(Teams!G:K,MATCH(Players!BB48,Teams!G:G,0),5),Standings!G:G,0),2)+INDEX(Standings!G:I,MATCH(INDEX(Teams!G:K,MATCH(Players!BB48,Teams!G:G,0),5),Standings!G:G,0),3),INDEX(Standings!A:C,MATCH(INDEX(Teams!A:E,MATCH(Players!BB48,Teams!A:A,0),5),Standings!A:A,0),2)+INDEX(Standings!A:C,MATCH(INDEX(Teams!A:E,MATCH(Players!BB48,Teams!A:A,0),5),Standings!A:A,0),3))</f>
        <v>3</v>
      </c>
      <c r="BE48">
        <f t="shared" ca="1" si="50"/>
        <v>0</v>
      </c>
      <c r="BF48">
        <f t="shared" ca="1" si="51"/>
        <v>0</v>
      </c>
      <c r="BG48">
        <f t="shared" ca="1" si="52"/>
        <v>0</v>
      </c>
      <c r="BH48">
        <f t="shared" ca="1" si="53"/>
        <v>0</v>
      </c>
      <c r="BI48">
        <f t="shared" ca="1" si="54"/>
        <v>0</v>
      </c>
      <c r="BJ48">
        <f t="shared" ca="1" si="55"/>
        <v>0</v>
      </c>
      <c r="BK48">
        <f t="shared" ca="1" si="56"/>
        <v>0</v>
      </c>
      <c r="BL48" s="12">
        <f t="shared" ca="1" si="57"/>
        <v>0</v>
      </c>
      <c r="BM48">
        <f t="shared" ca="1" si="58"/>
        <v>0</v>
      </c>
      <c r="BN48">
        <f t="shared" ca="1" si="59"/>
        <v>0</v>
      </c>
      <c r="BO48">
        <f t="shared" ca="1" si="60"/>
        <v>0</v>
      </c>
      <c r="BP48">
        <f t="shared" ca="1" si="61"/>
        <v>0</v>
      </c>
      <c r="BQ48">
        <f t="shared" ca="1" si="62"/>
        <v>0</v>
      </c>
      <c r="BR48">
        <f t="shared" ca="1" si="63"/>
        <v>0</v>
      </c>
      <c r="BS48">
        <f t="shared" ca="1" si="64"/>
        <v>0</v>
      </c>
      <c r="BT48">
        <f t="shared" ca="1" si="65"/>
        <v>0</v>
      </c>
      <c r="BU48">
        <f t="shared" ca="1" si="66"/>
        <v>0</v>
      </c>
      <c r="BV48">
        <f t="shared" ca="1" si="67"/>
        <v>0</v>
      </c>
      <c r="BW48">
        <f t="shared" ca="1" si="68"/>
        <v>0</v>
      </c>
      <c r="BX48">
        <f t="shared" ca="1" si="69"/>
        <v>0</v>
      </c>
      <c r="BY48" s="8">
        <f t="shared" ca="1" si="70"/>
        <v>0</v>
      </c>
      <c r="BZ48" s="10" t="str">
        <f t="shared" ca="1" si="71"/>
        <v>---</v>
      </c>
      <c r="CA48">
        <f t="shared" ca="1" si="72"/>
        <v>0</v>
      </c>
      <c r="CB48">
        <f t="shared" ca="1" si="73"/>
        <v>0</v>
      </c>
      <c r="CC48">
        <f t="shared" ca="1" si="74"/>
        <v>0</v>
      </c>
      <c r="CD48">
        <f t="shared" ca="1" si="75"/>
        <v>0</v>
      </c>
      <c r="CE48">
        <f t="shared" ca="1" si="76"/>
        <v>0</v>
      </c>
      <c r="CF48" s="12">
        <f t="shared" ca="1" si="77"/>
        <v>0</v>
      </c>
      <c r="CG48">
        <f t="shared" ca="1" si="78"/>
        <v>0</v>
      </c>
      <c r="CH48">
        <f t="shared" ca="1" si="79"/>
        <v>0</v>
      </c>
      <c r="CI48">
        <f t="shared" ca="1" si="80"/>
        <v>0</v>
      </c>
      <c r="CJ48">
        <f t="shared" ca="1" si="81"/>
        <v>0</v>
      </c>
      <c r="CK48">
        <f t="shared" ca="1" si="82"/>
        <v>0</v>
      </c>
      <c r="CL48">
        <f t="shared" ca="1" si="83"/>
        <v>0</v>
      </c>
      <c r="CM48">
        <f t="shared" ca="1" si="84"/>
        <v>0</v>
      </c>
      <c r="CN48">
        <f t="shared" ca="1" si="85"/>
        <v>0</v>
      </c>
      <c r="CO48">
        <f t="shared" ca="1" si="86"/>
        <v>0</v>
      </c>
      <c r="CP48">
        <f t="shared" ca="1" si="87"/>
        <v>0</v>
      </c>
      <c r="CQ48" s="10">
        <f t="shared" ca="1" si="88"/>
        <v>0</v>
      </c>
      <c r="CR48" s="11">
        <f t="shared" ca="1" si="89"/>
        <v>0</v>
      </c>
      <c r="CS48" s="11">
        <f t="shared" ca="1" si="90"/>
        <v>0</v>
      </c>
      <c r="CT48" s="11">
        <f t="shared" ca="1" si="91"/>
        <v>0</v>
      </c>
      <c r="CU48" s="11">
        <f t="shared" ca="1" si="92"/>
        <v>0</v>
      </c>
      <c r="CV48" s="11">
        <f t="shared" ca="1" si="93"/>
        <v>0</v>
      </c>
      <c r="CW48" t="b">
        <f t="shared" ca="1" si="94"/>
        <v>0</v>
      </c>
      <c r="CX48">
        <f>COUNTIF(BA$1:BA48,BA48)-1</f>
        <v>0</v>
      </c>
    </row>
    <row r="49" spans="1:102">
      <c r="A49" t="s">
        <v>2458</v>
      </c>
      <c r="B49" t="s">
        <v>2575</v>
      </c>
      <c r="C49" t="s">
        <v>2674</v>
      </c>
      <c r="D49">
        <f>IF(Players!C49="NL",INDEX(Standings!G:I,MATCH(INDEX(Teams!G:K,MATCH(Players!B49,Teams!G:G,0),5),Standings!G:G,0),2)+INDEX(Standings!G:I,MATCH(INDEX(Teams!G:K,MATCH(Players!B49,Teams!G:G,0),5),Standings!G:G,0),3),INDEX(Standings!A:C,MATCH(INDEX(Teams!A:E,MATCH(Players!B49,Teams!A:A,0),5),Standings!A:A,0),2)+INDEX(Standings!A:C,MATCH(INDEX(Teams!A:E,MATCH(Players!B49,Teams!A:A,0),5),Standings!A:A,0),3))</f>
        <v>3</v>
      </c>
      <c r="E49">
        <f t="shared" ca="1" si="5"/>
        <v>3</v>
      </c>
      <c r="F49">
        <f t="shared" ca="1" si="6"/>
        <v>12</v>
      </c>
      <c r="G49">
        <f t="shared" ca="1" si="7"/>
        <v>5</v>
      </c>
      <c r="H49">
        <f t="shared" ca="1" si="8"/>
        <v>7</v>
      </c>
      <c r="I49">
        <f t="shared" ca="1" si="9"/>
        <v>2</v>
      </c>
      <c r="J49">
        <f t="shared" ca="1" si="10"/>
        <v>0</v>
      </c>
      <c r="K49">
        <f t="shared" ca="1" si="11"/>
        <v>0</v>
      </c>
      <c r="L49">
        <f t="shared" ca="1" si="12"/>
        <v>0</v>
      </c>
      <c r="M49">
        <f t="shared" ca="1" si="13"/>
        <v>0</v>
      </c>
      <c r="N49">
        <f t="shared" ca="1" si="14"/>
        <v>0</v>
      </c>
      <c r="O49">
        <f t="shared" ca="1" si="15"/>
        <v>0</v>
      </c>
      <c r="P49">
        <f t="shared" ca="1" si="16"/>
        <v>1</v>
      </c>
      <c r="Q49">
        <f t="shared" ca="1" si="17"/>
        <v>0</v>
      </c>
      <c r="R49">
        <f t="shared" ca="1" si="18"/>
        <v>0</v>
      </c>
      <c r="S49">
        <f t="shared" ca="1" si="19"/>
        <v>0</v>
      </c>
      <c r="T49">
        <f t="shared" ca="1" si="20"/>
        <v>0</v>
      </c>
      <c r="U49">
        <f t="shared" ca="1" si="21"/>
        <v>0</v>
      </c>
      <c r="V49">
        <f t="shared" ca="1" si="22"/>
        <v>3</v>
      </c>
      <c r="W49">
        <f t="shared" ca="1" si="23"/>
        <v>3</v>
      </c>
      <c r="X49">
        <f t="shared" ca="1" si="24"/>
        <v>3</v>
      </c>
      <c r="Y49">
        <f t="shared" ca="1" si="25"/>
        <v>12</v>
      </c>
      <c r="Z49">
        <f t="shared" ca="1" si="26"/>
        <v>12</v>
      </c>
      <c r="AA49">
        <f t="shared" ca="1" si="27"/>
        <v>5</v>
      </c>
      <c r="AB49">
        <f t="shared" ca="1" si="28"/>
        <v>7</v>
      </c>
      <c r="AC49">
        <f t="shared" ca="1" si="29"/>
        <v>2</v>
      </c>
      <c r="AD49">
        <f t="shared" ca="1" si="30"/>
        <v>0</v>
      </c>
      <c r="AE49">
        <f t="shared" ca="1" si="31"/>
        <v>0</v>
      </c>
      <c r="AF49">
        <f t="shared" ca="1" si="32"/>
        <v>0</v>
      </c>
      <c r="AG49">
        <f t="shared" ca="1" si="33"/>
        <v>0</v>
      </c>
      <c r="AH49">
        <f t="shared" ca="1" si="34"/>
        <v>0</v>
      </c>
      <c r="AI49">
        <f t="shared" ca="1" si="35"/>
        <v>0</v>
      </c>
      <c r="AJ49">
        <f t="shared" ca="1" si="36"/>
        <v>1</v>
      </c>
      <c r="AK49">
        <f t="shared" ca="1" si="37"/>
        <v>0</v>
      </c>
      <c r="AL49">
        <f t="shared" ca="1" si="38"/>
        <v>0</v>
      </c>
      <c r="AM49">
        <f t="shared" ca="1" si="39"/>
        <v>0</v>
      </c>
      <c r="AN49">
        <f t="shared" ca="1" si="40"/>
        <v>0</v>
      </c>
      <c r="AO49">
        <f t="shared" ca="1" si="41"/>
        <v>0</v>
      </c>
      <c r="AP49">
        <f t="shared" ca="1" si="42"/>
        <v>3</v>
      </c>
      <c r="AQ49">
        <f t="shared" ca="1" si="43"/>
        <v>3</v>
      </c>
      <c r="AR49" s="8">
        <f t="shared" ca="1" si="44"/>
        <v>0.58333333333333337</v>
      </c>
      <c r="AS49" s="8">
        <f t="shared" ca="1" si="45"/>
        <v>0.58333333333333337</v>
      </c>
      <c r="AT49" s="8">
        <f t="shared" ca="1" si="46"/>
        <v>0.75</v>
      </c>
      <c r="AU49" s="8">
        <f t="shared" ca="1" si="47"/>
        <v>1.3333333333333335</v>
      </c>
      <c r="AV49">
        <f t="shared" ca="1" si="48"/>
        <v>9</v>
      </c>
      <c r="AW49" t="b">
        <f t="shared" ca="1" si="49"/>
        <v>1</v>
      </c>
      <c r="BA49" s="14" t="s">
        <v>2793</v>
      </c>
      <c r="BB49" t="s">
        <v>2557</v>
      </c>
      <c r="BC49" t="s">
        <v>2672</v>
      </c>
      <c r="BD49">
        <f>IF(Players!BC49="NL",INDEX(Standings!G:I,MATCH(INDEX(Teams!G:K,MATCH(Players!BB49,Teams!G:G,0),5),Standings!G:G,0),2)+INDEX(Standings!G:I,MATCH(INDEX(Teams!G:K,MATCH(Players!BB49,Teams!G:G,0),5),Standings!G:G,0),3),INDEX(Standings!A:C,MATCH(INDEX(Teams!A:E,MATCH(Players!BB49,Teams!A:A,0),5),Standings!A:A,0),2)+INDEX(Standings!A:C,MATCH(INDEX(Teams!A:E,MATCH(Players!BB49,Teams!A:A,0),5),Standings!A:A,0),3))</f>
        <v>3</v>
      </c>
      <c r="BE49">
        <f t="shared" ca="1" si="50"/>
        <v>0</v>
      </c>
      <c r="BF49">
        <f t="shared" ca="1" si="51"/>
        <v>0</v>
      </c>
      <c r="BG49">
        <f t="shared" ca="1" si="52"/>
        <v>0</v>
      </c>
      <c r="BH49">
        <f t="shared" ca="1" si="53"/>
        <v>0</v>
      </c>
      <c r="BI49">
        <f t="shared" ca="1" si="54"/>
        <v>0</v>
      </c>
      <c r="BJ49">
        <f t="shared" ca="1" si="55"/>
        <v>0</v>
      </c>
      <c r="BK49">
        <f t="shared" ca="1" si="56"/>
        <v>0</v>
      </c>
      <c r="BL49" s="12">
        <f t="shared" ca="1" si="57"/>
        <v>0</v>
      </c>
      <c r="BM49">
        <f t="shared" ca="1" si="58"/>
        <v>0</v>
      </c>
      <c r="BN49">
        <f t="shared" ca="1" si="59"/>
        <v>0</v>
      </c>
      <c r="BO49">
        <f t="shared" ca="1" si="60"/>
        <v>0</v>
      </c>
      <c r="BP49">
        <f t="shared" ca="1" si="61"/>
        <v>0</v>
      </c>
      <c r="BQ49">
        <f t="shared" ca="1" si="62"/>
        <v>0</v>
      </c>
      <c r="BR49">
        <f t="shared" ca="1" si="63"/>
        <v>0</v>
      </c>
      <c r="BS49">
        <f t="shared" ca="1" si="64"/>
        <v>0</v>
      </c>
      <c r="BT49">
        <f t="shared" ca="1" si="65"/>
        <v>0</v>
      </c>
      <c r="BU49">
        <f t="shared" ca="1" si="66"/>
        <v>0</v>
      </c>
      <c r="BV49">
        <f t="shared" ca="1" si="67"/>
        <v>0</v>
      </c>
      <c r="BW49">
        <f t="shared" ca="1" si="68"/>
        <v>0</v>
      </c>
      <c r="BX49">
        <f t="shared" ca="1" si="69"/>
        <v>0</v>
      </c>
      <c r="BY49" s="8">
        <f t="shared" ca="1" si="70"/>
        <v>0</v>
      </c>
      <c r="BZ49" s="10" t="str">
        <f t="shared" ca="1" si="71"/>
        <v>---</v>
      </c>
      <c r="CA49">
        <f t="shared" ca="1" si="72"/>
        <v>0</v>
      </c>
      <c r="CB49">
        <f t="shared" ca="1" si="73"/>
        <v>0</v>
      </c>
      <c r="CC49">
        <f t="shared" ca="1" si="74"/>
        <v>0</v>
      </c>
      <c r="CD49">
        <f t="shared" ca="1" si="75"/>
        <v>0</v>
      </c>
      <c r="CE49">
        <f t="shared" ca="1" si="76"/>
        <v>0</v>
      </c>
      <c r="CF49" s="12">
        <f t="shared" ca="1" si="77"/>
        <v>0</v>
      </c>
      <c r="CG49">
        <f t="shared" ca="1" si="78"/>
        <v>0</v>
      </c>
      <c r="CH49">
        <f t="shared" ca="1" si="79"/>
        <v>0</v>
      </c>
      <c r="CI49">
        <f t="shared" ca="1" si="80"/>
        <v>0</v>
      </c>
      <c r="CJ49">
        <f t="shared" ca="1" si="81"/>
        <v>0</v>
      </c>
      <c r="CK49">
        <f t="shared" ca="1" si="82"/>
        <v>0</v>
      </c>
      <c r="CL49">
        <f t="shared" ca="1" si="83"/>
        <v>0</v>
      </c>
      <c r="CM49">
        <f t="shared" ca="1" si="84"/>
        <v>0</v>
      </c>
      <c r="CN49">
        <f t="shared" ca="1" si="85"/>
        <v>0</v>
      </c>
      <c r="CO49">
        <f t="shared" ca="1" si="86"/>
        <v>0</v>
      </c>
      <c r="CP49">
        <f t="shared" ca="1" si="87"/>
        <v>0</v>
      </c>
      <c r="CQ49" s="10">
        <f t="shared" ca="1" si="88"/>
        <v>0</v>
      </c>
      <c r="CR49" s="11">
        <f t="shared" ca="1" si="89"/>
        <v>0</v>
      </c>
      <c r="CS49" s="11">
        <f t="shared" ca="1" si="90"/>
        <v>0</v>
      </c>
      <c r="CT49" s="11">
        <f t="shared" ca="1" si="91"/>
        <v>0</v>
      </c>
      <c r="CU49" s="11">
        <f t="shared" ca="1" si="92"/>
        <v>0</v>
      </c>
      <c r="CV49" s="11">
        <f t="shared" ca="1" si="93"/>
        <v>0</v>
      </c>
      <c r="CW49" t="b">
        <f t="shared" ca="1" si="94"/>
        <v>0</v>
      </c>
      <c r="CX49">
        <f>COUNTIF(BA$1:BA49,BA49)-1</f>
        <v>0</v>
      </c>
    </row>
    <row r="50" spans="1:102">
      <c r="A50" t="s">
        <v>2459</v>
      </c>
      <c r="B50" t="s">
        <v>2575</v>
      </c>
      <c r="C50" t="s">
        <v>2674</v>
      </c>
      <c r="D50">
        <f>IF(Players!C50="NL",INDEX(Standings!G:I,MATCH(INDEX(Teams!G:K,MATCH(Players!B50,Teams!G:G,0),5),Standings!G:G,0),2)+INDEX(Standings!G:I,MATCH(INDEX(Teams!G:K,MATCH(Players!B50,Teams!G:G,0),5),Standings!G:G,0),3),INDEX(Standings!A:C,MATCH(INDEX(Teams!A:E,MATCH(Players!B50,Teams!A:A,0),5),Standings!A:A,0),2)+INDEX(Standings!A:C,MATCH(INDEX(Teams!A:E,MATCH(Players!B50,Teams!A:A,0),5),Standings!A:A,0),3))</f>
        <v>3</v>
      </c>
      <c r="E50">
        <f t="shared" ca="1" si="5"/>
        <v>3</v>
      </c>
      <c r="F50">
        <f t="shared" ca="1" si="6"/>
        <v>12</v>
      </c>
      <c r="G50">
        <f t="shared" ca="1" si="7"/>
        <v>3</v>
      </c>
      <c r="H50">
        <f t="shared" ca="1" si="8"/>
        <v>3</v>
      </c>
      <c r="I50">
        <f t="shared" ca="1" si="9"/>
        <v>0</v>
      </c>
      <c r="J50">
        <f t="shared" ca="1" si="10"/>
        <v>0</v>
      </c>
      <c r="K50">
        <f t="shared" ca="1" si="11"/>
        <v>1</v>
      </c>
      <c r="L50">
        <f t="shared" ca="1" si="12"/>
        <v>4</v>
      </c>
      <c r="M50">
        <f t="shared" ca="1" si="13"/>
        <v>0</v>
      </c>
      <c r="N50">
        <f t="shared" ca="1" si="14"/>
        <v>0</v>
      </c>
      <c r="O50">
        <f t="shared" ca="1" si="15"/>
        <v>0</v>
      </c>
      <c r="P50">
        <f t="shared" ca="1" si="16"/>
        <v>0</v>
      </c>
      <c r="Q50">
        <f t="shared" ca="1" si="17"/>
        <v>1</v>
      </c>
      <c r="R50">
        <f t="shared" ca="1" si="18"/>
        <v>0</v>
      </c>
      <c r="S50">
        <f t="shared" ca="1" si="19"/>
        <v>0</v>
      </c>
      <c r="T50">
        <f t="shared" ca="1" si="20"/>
        <v>0</v>
      </c>
      <c r="U50">
        <f t="shared" ca="1" si="21"/>
        <v>0</v>
      </c>
      <c r="V50">
        <f t="shared" ca="1" si="22"/>
        <v>2</v>
      </c>
      <c r="W50">
        <f t="shared" ca="1" si="23"/>
        <v>2</v>
      </c>
      <c r="X50">
        <f t="shared" ca="1" si="24"/>
        <v>3</v>
      </c>
      <c r="Y50">
        <f t="shared" ca="1" si="25"/>
        <v>12</v>
      </c>
      <c r="Z50">
        <f t="shared" ca="1" si="26"/>
        <v>12</v>
      </c>
      <c r="AA50">
        <f t="shared" ca="1" si="27"/>
        <v>3</v>
      </c>
      <c r="AB50">
        <f t="shared" ca="1" si="28"/>
        <v>3</v>
      </c>
      <c r="AC50">
        <f t="shared" ca="1" si="29"/>
        <v>0</v>
      </c>
      <c r="AD50">
        <f t="shared" ca="1" si="30"/>
        <v>0</v>
      </c>
      <c r="AE50">
        <f t="shared" ca="1" si="31"/>
        <v>1</v>
      </c>
      <c r="AF50">
        <f t="shared" ca="1" si="32"/>
        <v>4</v>
      </c>
      <c r="AG50">
        <f t="shared" ca="1" si="33"/>
        <v>0</v>
      </c>
      <c r="AH50">
        <f t="shared" ca="1" si="34"/>
        <v>0</v>
      </c>
      <c r="AI50">
        <f t="shared" ca="1" si="35"/>
        <v>0</v>
      </c>
      <c r="AJ50">
        <f t="shared" ca="1" si="36"/>
        <v>0</v>
      </c>
      <c r="AK50">
        <f t="shared" ca="1" si="37"/>
        <v>1</v>
      </c>
      <c r="AL50">
        <f t="shared" ca="1" si="38"/>
        <v>0</v>
      </c>
      <c r="AM50">
        <f t="shared" ca="1" si="39"/>
        <v>0</v>
      </c>
      <c r="AN50">
        <f t="shared" ca="1" si="40"/>
        <v>0</v>
      </c>
      <c r="AO50">
        <f t="shared" ca="1" si="41"/>
        <v>0</v>
      </c>
      <c r="AP50">
        <f t="shared" ca="1" si="42"/>
        <v>2</v>
      </c>
      <c r="AQ50">
        <f t="shared" ca="1" si="43"/>
        <v>2</v>
      </c>
      <c r="AR50" s="8">
        <f t="shared" ca="1" si="44"/>
        <v>0.25</v>
      </c>
      <c r="AS50" s="8">
        <f t="shared" ca="1" si="45"/>
        <v>0.25</v>
      </c>
      <c r="AT50" s="8">
        <f t="shared" ca="1" si="46"/>
        <v>0.5</v>
      </c>
      <c r="AU50" s="8">
        <f t="shared" ca="1" si="47"/>
        <v>0.75</v>
      </c>
      <c r="AV50">
        <f t="shared" ca="1" si="48"/>
        <v>6</v>
      </c>
      <c r="AW50" t="b">
        <f t="shared" ca="1" si="49"/>
        <v>1</v>
      </c>
      <c r="BA50" s="14" t="s">
        <v>2781</v>
      </c>
      <c r="BB50" t="s">
        <v>2557</v>
      </c>
      <c r="BC50" t="s">
        <v>2672</v>
      </c>
      <c r="BD50">
        <f>IF(Players!BC50="NL",INDEX(Standings!G:I,MATCH(INDEX(Teams!G:K,MATCH(Players!BB50,Teams!G:G,0),5),Standings!G:G,0),2)+INDEX(Standings!G:I,MATCH(INDEX(Teams!G:K,MATCH(Players!BB50,Teams!G:G,0),5),Standings!G:G,0),3),INDEX(Standings!A:C,MATCH(INDEX(Teams!A:E,MATCH(Players!BB50,Teams!A:A,0),5),Standings!A:A,0),2)+INDEX(Standings!A:C,MATCH(INDEX(Teams!A:E,MATCH(Players!BB50,Teams!A:A,0),5),Standings!A:A,0),3))</f>
        <v>3</v>
      </c>
      <c r="BE50">
        <f t="shared" ca="1" si="50"/>
        <v>0</v>
      </c>
      <c r="BF50">
        <f t="shared" ca="1" si="51"/>
        <v>0</v>
      </c>
      <c r="BG50">
        <f t="shared" ca="1" si="52"/>
        <v>0</v>
      </c>
      <c r="BH50">
        <f t="shared" ca="1" si="53"/>
        <v>0</v>
      </c>
      <c r="BI50">
        <f t="shared" ca="1" si="54"/>
        <v>0</v>
      </c>
      <c r="BJ50">
        <f t="shared" ca="1" si="55"/>
        <v>0</v>
      </c>
      <c r="BK50">
        <f t="shared" ca="1" si="56"/>
        <v>0</v>
      </c>
      <c r="BL50" s="12">
        <f t="shared" ca="1" si="57"/>
        <v>0</v>
      </c>
      <c r="BM50">
        <f t="shared" ca="1" si="58"/>
        <v>0</v>
      </c>
      <c r="BN50">
        <f t="shared" ca="1" si="59"/>
        <v>0</v>
      </c>
      <c r="BO50">
        <f t="shared" ca="1" si="60"/>
        <v>0</v>
      </c>
      <c r="BP50">
        <f t="shared" ca="1" si="61"/>
        <v>0</v>
      </c>
      <c r="BQ50">
        <f t="shared" ca="1" si="62"/>
        <v>0</v>
      </c>
      <c r="BR50">
        <f t="shared" ca="1" si="63"/>
        <v>0</v>
      </c>
      <c r="BS50">
        <f t="shared" ca="1" si="64"/>
        <v>0</v>
      </c>
      <c r="BT50">
        <f t="shared" ca="1" si="65"/>
        <v>0</v>
      </c>
      <c r="BU50">
        <f t="shared" ca="1" si="66"/>
        <v>0</v>
      </c>
      <c r="BV50">
        <f t="shared" ca="1" si="67"/>
        <v>0</v>
      </c>
      <c r="BW50">
        <f t="shared" ca="1" si="68"/>
        <v>0</v>
      </c>
      <c r="BX50">
        <f t="shared" ca="1" si="69"/>
        <v>0</v>
      </c>
      <c r="BY50" s="8">
        <f t="shared" ca="1" si="70"/>
        <v>0</v>
      </c>
      <c r="BZ50" s="10" t="str">
        <f t="shared" ca="1" si="71"/>
        <v>---</v>
      </c>
      <c r="CA50">
        <f t="shared" ca="1" si="72"/>
        <v>0</v>
      </c>
      <c r="CB50">
        <f t="shared" ca="1" si="73"/>
        <v>0</v>
      </c>
      <c r="CC50">
        <f t="shared" ca="1" si="74"/>
        <v>0</v>
      </c>
      <c r="CD50">
        <f t="shared" ca="1" si="75"/>
        <v>0</v>
      </c>
      <c r="CE50">
        <f t="shared" ca="1" si="76"/>
        <v>0</v>
      </c>
      <c r="CF50" s="12">
        <f t="shared" ca="1" si="77"/>
        <v>0</v>
      </c>
      <c r="CG50">
        <f t="shared" ca="1" si="78"/>
        <v>0</v>
      </c>
      <c r="CH50">
        <f t="shared" ca="1" si="79"/>
        <v>0</v>
      </c>
      <c r="CI50">
        <f t="shared" ca="1" si="80"/>
        <v>0</v>
      </c>
      <c r="CJ50">
        <f t="shared" ca="1" si="81"/>
        <v>0</v>
      </c>
      <c r="CK50">
        <f t="shared" ca="1" si="82"/>
        <v>0</v>
      </c>
      <c r="CL50">
        <f t="shared" ca="1" si="83"/>
        <v>0</v>
      </c>
      <c r="CM50">
        <f t="shared" ca="1" si="84"/>
        <v>0</v>
      </c>
      <c r="CN50">
        <f t="shared" ca="1" si="85"/>
        <v>0</v>
      </c>
      <c r="CO50">
        <f t="shared" ca="1" si="86"/>
        <v>0</v>
      </c>
      <c r="CP50">
        <f t="shared" ca="1" si="87"/>
        <v>0</v>
      </c>
      <c r="CQ50" s="10">
        <f t="shared" ca="1" si="88"/>
        <v>0</v>
      </c>
      <c r="CR50" s="11">
        <f t="shared" ca="1" si="89"/>
        <v>0</v>
      </c>
      <c r="CS50" s="11">
        <f t="shared" ca="1" si="90"/>
        <v>0</v>
      </c>
      <c r="CT50" s="11">
        <f t="shared" ca="1" si="91"/>
        <v>0</v>
      </c>
      <c r="CU50" s="11">
        <f t="shared" ca="1" si="92"/>
        <v>0</v>
      </c>
      <c r="CV50" s="11">
        <f t="shared" ca="1" si="93"/>
        <v>0</v>
      </c>
      <c r="CW50" t="b">
        <f t="shared" ca="1" si="94"/>
        <v>0</v>
      </c>
      <c r="CX50">
        <f>COUNTIF(BA$1:BA50,BA50)-1</f>
        <v>0</v>
      </c>
    </row>
    <row r="51" spans="1:102">
      <c r="A51" t="s">
        <v>2524</v>
      </c>
      <c r="B51" t="s">
        <v>2575</v>
      </c>
      <c r="C51" t="s">
        <v>2674</v>
      </c>
      <c r="D51">
        <f>IF(Players!C51="NL",INDEX(Standings!G:I,MATCH(INDEX(Teams!G:K,MATCH(Players!B51,Teams!G:G,0),5),Standings!G:G,0),2)+INDEX(Standings!G:I,MATCH(INDEX(Teams!G:K,MATCH(Players!B51,Teams!G:G,0),5),Standings!G:G,0),3),INDEX(Standings!A:C,MATCH(INDEX(Teams!A:E,MATCH(Players!B51,Teams!A:A,0),5),Standings!A:A,0),2)+INDEX(Standings!A:C,MATCH(INDEX(Teams!A:E,MATCH(Players!B51,Teams!A:A,0),5),Standings!A:A,0),3))</f>
        <v>3</v>
      </c>
      <c r="E51">
        <f t="shared" ca="1" si="5"/>
        <v>3</v>
      </c>
      <c r="F51">
        <f t="shared" ca="1" si="6"/>
        <v>13</v>
      </c>
      <c r="G51">
        <f t="shared" ca="1" si="7"/>
        <v>1</v>
      </c>
      <c r="H51">
        <f t="shared" ca="1" si="8"/>
        <v>1</v>
      </c>
      <c r="I51">
        <f t="shared" ca="1" si="9"/>
        <v>0</v>
      </c>
      <c r="J51">
        <f t="shared" ca="1" si="10"/>
        <v>0</v>
      </c>
      <c r="K51">
        <f t="shared" ca="1" si="11"/>
        <v>0</v>
      </c>
      <c r="L51">
        <f t="shared" ca="1" si="12"/>
        <v>0</v>
      </c>
      <c r="M51">
        <f t="shared" ca="1" si="13"/>
        <v>1</v>
      </c>
      <c r="N51">
        <f t="shared" ca="1" si="14"/>
        <v>0</v>
      </c>
      <c r="O51">
        <f t="shared" ca="1" si="15"/>
        <v>1</v>
      </c>
      <c r="P51">
        <f t="shared" ca="1" si="16"/>
        <v>2</v>
      </c>
      <c r="Q51">
        <f t="shared" ca="1" si="17"/>
        <v>0</v>
      </c>
      <c r="R51">
        <f t="shared" ca="1" si="18"/>
        <v>0</v>
      </c>
      <c r="S51">
        <f t="shared" ca="1" si="19"/>
        <v>0</v>
      </c>
      <c r="T51">
        <f t="shared" ca="1" si="20"/>
        <v>0</v>
      </c>
      <c r="U51">
        <f t="shared" ca="1" si="21"/>
        <v>0</v>
      </c>
      <c r="V51">
        <f t="shared" ca="1" si="22"/>
        <v>0</v>
      </c>
      <c r="W51">
        <f t="shared" ca="1" si="23"/>
        <v>1</v>
      </c>
      <c r="X51">
        <f t="shared" ca="1" si="24"/>
        <v>3</v>
      </c>
      <c r="Y51">
        <f t="shared" ca="1" si="25"/>
        <v>14</v>
      </c>
      <c r="Z51">
        <f t="shared" ca="1" si="26"/>
        <v>13</v>
      </c>
      <c r="AA51">
        <f t="shared" ca="1" si="27"/>
        <v>1</v>
      </c>
      <c r="AB51">
        <f t="shared" ca="1" si="28"/>
        <v>1</v>
      </c>
      <c r="AC51">
        <f t="shared" ca="1" si="29"/>
        <v>0</v>
      </c>
      <c r="AD51">
        <f t="shared" ca="1" si="30"/>
        <v>0</v>
      </c>
      <c r="AE51">
        <f t="shared" ca="1" si="31"/>
        <v>0</v>
      </c>
      <c r="AF51">
        <f t="shared" ca="1" si="32"/>
        <v>0</v>
      </c>
      <c r="AG51">
        <f t="shared" ca="1" si="33"/>
        <v>1</v>
      </c>
      <c r="AH51">
        <f t="shared" ca="1" si="34"/>
        <v>0</v>
      </c>
      <c r="AI51">
        <f t="shared" ca="1" si="35"/>
        <v>1</v>
      </c>
      <c r="AJ51">
        <f t="shared" ca="1" si="36"/>
        <v>2</v>
      </c>
      <c r="AK51">
        <f t="shared" ca="1" si="37"/>
        <v>0</v>
      </c>
      <c r="AL51">
        <f t="shared" ca="1" si="38"/>
        <v>0</v>
      </c>
      <c r="AM51">
        <f t="shared" ca="1" si="39"/>
        <v>0</v>
      </c>
      <c r="AN51">
        <f t="shared" ca="1" si="40"/>
        <v>0</v>
      </c>
      <c r="AO51">
        <f t="shared" ca="1" si="41"/>
        <v>0</v>
      </c>
      <c r="AP51">
        <f t="shared" ca="1" si="42"/>
        <v>0</v>
      </c>
      <c r="AQ51">
        <f t="shared" ca="1" si="43"/>
        <v>1</v>
      </c>
      <c r="AR51" s="8">
        <f t="shared" ca="1" si="44"/>
        <v>7.6923076923076927E-2</v>
      </c>
      <c r="AS51" s="8">
        <f t="shared" ca="1" si="45"/>
        <v>0.14285714285714285</v>
      </c>
      <c r="AT51" s="8">
        <f t="shared" ca="1" si="46"/>
        <v>7.6923076923076927E-2</v>
      </c>
      <c r="AU51" s="8">
        <f t="shared" ca="1" si="47"/>
        <v>0.21978021978021978</v>
      </c>
      <c r="AV51">
        <f t="shared" ca="1" si="48"/>
        <v>1</v>
      </c>
      <c r="AW51" t="b">
        <f t="shared" ca="1" si="49"/>
        <v>1</v>
      </c>
      <c r="BA51" s="14" t="s">
        <v>2777</v>
      </c>
      <c r="BB51" t="s">
        <v>2557</v>
      </c>
      <c r="BC51" t="s">
        <v>2672</v>
      </c>
      <c r="BD51">
        <f>IF(Players!BC51="NL",INDEX(Standings!G:I,MATCH(INDEX(Teams!G:K,MATCH(Players!BB51,Teams!G:G,0),5),Standings!G:G,0),2)+INDEX(Standings!G:I,MATCH(INDEX(Teams!G:K,MATCH(Players!BB51,Teams!G:G,0),5),Standings!G:G,0),3),INDEX(Standings!A:C,MATCH(INDEX(Teams!A:E,MATCH(Players!BB51,Teams!A:A,0),5),Standings!A:A,0),2)+INDEX(Standings!A:C,MATCH(INDEX(Teams!A:E,MATCH(Players!BB51,Teams!A:A,0),5),Standings!A:A,0),3))</f>
        <v>3</v>
      </c>
      <c r="BE51">
        <f t="shared" ca="1" si="50"/>
        <v>0</v>
      </c>
      <c r="BF51">
        <f t="shared" ca="1" si="51"/>
        <v>0</v>
      </c>
      <c r="BG51">
        <f t="shared" ca="1" si="52"/>
        <v>0</v>
      </c>
      <c r="BH51">
        <f t="shared" ca="1" si="53"/>
        <v>0</v>
      </c>
      <c r="BI51">
        <f t="shared" ca="1" si="54"/>
        <v>0</v>
      </c>
      <c r="BJ51">
        <f t="shared" ca="1" si="55"/>
        <v>0</v>
      </c>
      <c r="BK51">
        <f t="shared" ca="1" si="56"/>
        <v>0</v>
      </c>
      <c r="BL51" s="12">
        <f t="shared" ca="1" si="57"/>
        <v>0</v>
      </c>
      <c r="BM51">
        <f t="shared" ca="1" si="58"/>
        <v>0</v>
      </c>
      <c r="BN51">
        <f t="shared" ca="1" si="59"/>
        <v>0</v>
      </c>
      <c r="BO51">
        <f t="shared" ca="1" si="60"/>
        <v>0</v>
      </c>
      <c r="BP51">
        <f t="shared" ca="1" si="61"/>
        <v>0</v>
      </c>
      <c r="BQ51">
        <f t="shared" ca="1" si="62"/>
        <v>0</v>
      </c>
      <c r="BR51">
        <f t="shared" ca="1" si="63"/>
        <v>0</v>
      </c>
      <c r="BS51">
        <f t="shared" ca="1" si="64"/>
        <v>0</v>
      </c>
      <c r="BT51">
        <f t="shared" ca="1" si="65"/>
        <v>0</v>
      </c>
      <c r="BU51">
        <f t="shared" ca="1" si="66"/>
        <v>0</v>
      </c>
      <c r="BV51">
        <f t="shared" ca="1" si="67"/>
        <v>0</v>
      </c>
      <c r="BW51">
        <f t="shared" ca="1" si="68"/>
        <v>0</v>
      </c>
      <c r="BX51">
        <f t="shared" ca="1" si="69"/>
        <v>0</v>
      </c>
      <c r="BY51" s="8">
        <f t="shared" ca="1" si="70"/>
        <v>0</v>
      </c>
      <c r="BZ51" s="10" t="str">
        <f t="shared" ca="1" si="71"/>
        <v>---</v>
      </c>
      <c r="CA51">
        <f t="shared" ca="1" si="72"/>
        <v>0</v>
      </c>
      <c r="CB51">
        <f t="shared" ca="1" si="73"/>
        <v>0</v>
      </c>
      <c r="CC51">
        <f t="shared" ca="1" si="74"/>
        <v>0</v>
      </c>
      <c r="CD51">
        <f t="shared" ca="1" si="75"/>
        <v>0</v>
      </c>
      <c r="CE51">
        <f t="shared" ca="1" si="76"/>
        <v>0</v>
      </c>
      <c r="CF51" s="12">
        <f t="shared" ca="1" si="77"/>
        <v>0</v>
      </c>
      <c r="CG51">
        <f t="shared" ca="1" si="78"/>
        <v>0</v>
      </c>
      <c r="CH51">
        <f t="shared" ca="1" si="79"/>
        <v>0</v>
      </c>
      <c r="CI51">
        <f t="shared" ca="1" si="80"/>
        <v>0</v>
      </c>
      <c r="CJ51">
        <f t="shared" ca="1" si="81"/>
        <v>0</v>
      </c>
      <c r="CK51">
        <f t="shared" ca="1" si="82"/>
        <v>0</v>
      </c>
      <c r="CL51">
        <f t="shared" ca="1" si="83"/>
        <v>0</v>
      </c>
      <c r="CM51">
        <f t="shared" ca="1" si="84"/>
        <v>0</v>
      </c>
      <c r="CN51">
        <f t="shared" ca="1" si="85"/>
        <v>0</v>
      </c>
      <c r="CO51">
        <f t="shared" ca="1" si="86"/>
        <v>0</v>
      </c>
      <c r="CP51">
        <f t="shared" ca="1" si="87"/>
        <v>0</v>
      </c>
      <c r="CQ51" s="10">
        <f t="shared" ca="1" si="88"/>
        <v>0</v>
      </c>
      <c r="CR51" s="11">
        <f t="shared" ca="1" si="89"/>
        <v>0</v>
      </c>
      <c r="CS51" s="11">
        <f t="shared" ca="1" si="90"/>
        <v>0</v>
      </c>
      <c r="CT51" s="11">
        <f t="shared" ca="1" si="91"/>
        <v>0</v>
      </c>
      <c r="CU51" s="11">
        <f t="shared" ca="1" si="92"/>
        <v>0</v>
      </c>
      <c r="CV51" s="11">
        <f t="shared" ca="1" si="93"/>
        <v>0</v>
      </c>
      <c r="CW51" t="b">
        <f t="shared" ca="1" si="94"/>
        <v>0</v>
      </c>
      <c r="CX51">
        <f>COUNTIF(BA$1:BA51,BA51)-1</f>
        <v>0</v>
      </c>
    </row>
    <row r="52" spans="1:102">
      <c r="A52" t="s">
        <v>2526</v>
      </c>
      <c r="B52" t="s">
        <v>2575</v>
      </c>
      <c r="C52" t="s">
        <v>2674</v>
      </c>
      <c r="D52">
        <f>IF(Players!C52="NL",INDEX(Standings!G:I,MATCH(INDEX(Teams!G:K,MATCH(Players!B52,Teams!G:G,0),5),Standings!G:G,0),2)+INDEX(Standings!G:I,MATCH(INDEX(Teams!G:K,MATCH(Players!B52,Teams!G:G,0),5),Standings!G:G,0),3),INDEX(Standings!A:C,MATCH(INDEX(Teams!A:E,MATCH(Players!B52,Teams!A:A,0),5),Standings!A:A,0),2)+INDEX(Standings!A:C,MATCH(INDEX(Teams!A:E,MATCH(Players!B52,Teams!A:A,0),5),Standings!A:A,0),3))</f>
        <v>3</v>
      </c>
      <c r="E52">
        <f t="shared" ca="1" si="5"/>
        <v>0</v>
      </c>
      <c r="F52">
        <f t="shared" ca="1" si="6"/>
        <v>0</v>
      </c>
      <c r="G52">
        <f t="shared" ca="1" si="7"/>
        <v>0</v>
      </c>
      <c r="H52">
        <f t="shared" ca="1" si="8"/>
        <v>0</v>
      </c>
      <c r="I52">
        <f t="shared" ca="1" si="9"/>
        <v>0</v>
      </c>
      <c r="J52">
        <f t="shared" ca="1" si="10"/>
        <v>0</v>
      </c>
      <c r="K52">
        <f t="shared" ca="1" si="11"/>
        <v>0</v>
      </c>
      <c r="L52">
        <f t="shared" ca="1" si="12"/>
        <v>0</v>
      </c>
      <c r="M52">
        <f t="shared" ca="1" si="13"/>
        <v>0</v>
      </c>
      <c r="N52">
        <f t="shared" ca="1" si="14"/>
        <v>0</v>
      </c>
      <c r="O52">
        <f t="shared" ca="1" si="15"/>
        <v>0</v>
      </c>
      <c r="P52">
        <f t="shared" ca="1" si="16"/>
        <v>0</v>
      </c>
      <c r="Q52">
        <f t="shared" ca="1" si="17"/>
        <v>0</v>
      </c>
      <c r="R52">
        <f t="shared" ca="1" si="18"/>
        <v>0</v>
      </c>
      <c r="S52">
        <f t="shared" ca="1" si="19"/>
        <v>0</v>
      </c>
      <c r="T52">
        <f t="shared" ca="1" si="20"/>
        <v>0</v>
      </c>
      <c r="U52">
        <f t="shared" ca="1" si="21"/>
        <v>0</v>
      </c>
      <c r="V52">
        <f t="shared" ca="1" si="22"/>
        <v>0</v>
      </c>
      <c r="W52">
        <f t="shared" ca="1" si="23"/>
        <v>0</v>
      </c>
      <c r="X52">
        <f t="shared" ca="1" si="24"/>
        <v>0</v>
      </c>
      <c r="Y52">
        <f t="shared" ca="1" si="25"/>
        <v>0</v>
      </c>
      <c r="Z52">
        <f t="shared" ca="1" si="26"/>
        <v>0</v>
      </c>
      <c r="AA52">
        <f t="shared" ca="1" si="27"/>
        <v>0</v>
      </c>
      <c r="AB52">
        <f t="shared" ca="1" si="28"/>
        <v>0</v>
      </c>
      <c r="AC52">
        <f t="shared" ca="1" si="29"/>
        <v>0</v>
      </c>
      <c r="AD52">
        <f t="shared" ca="1" si="30"/>
        <v>0</v>
      </c>
      <c r="AE52">
        <f t="shared" ca="1" si="31"/>
        <v>0</v>
      </c>
      <c r="AF52">
        <f t="shared" ca="1" si="32"/>
        <v>0</v>
      </c>
      <c r="AG52">
        <f t="shared" ca="1" si="33"/>
        <v>0</v>
      </c>
      <c r="AH52">
        <f t="shared" ca="1" si="34"/>
        <v>0</v>
      </c>
      <c r="AI52">
        <f t="shared" ca="1" si="35"/>
        <v>0</v>
      </c>
      <c r="AJ52">
        <f t="shared" ca="1" si="36"/>
        <v>0</v>
      </c>
      <c r="AK52">
        <f t="shared" ca="1" si="37"/>
        <v>0</v>
      </c>
      <c r="AL52">
        <f t="shared" ca="1" si="38"/>
        <v>0</v>
      </c>
      <c r="AM52">
        <f t="shared" ca="1" si="39"/>
        <v>0</v>
      </c>
      <c r="AN52">
        <f t="shared" ca="1" si="40"/>
        <v>0</v>
      </c>
      <c r="AO52">
        <f t="shared" ca="1" si="41"/>
        <v>0</v>
      </c>
      <c r="AP52">
        <f t="shared" ca="1" si="42"/>
        <v>0</v>
      </c>
      <c r="AQ52">
        <f t="shared" ca="1" si="43"/>
        <v>0</v>
      </c>
      <c r="AR52" s="8">
        <f t="shared" ca="1" si="44"/>
        <v>0</v>
      </c>
      <c r="AS52" s="8">
        <f t="shared" ca="1" si="45"/>
        <v>0</v>
      </c>
      <c r="AT52" s="8">
        <f t="shared" ca="1" si="46"/>
        <v>0</v>
      </c>
      <c r="AU52" s="8">
        <f t="shared" ca="1" si="47"/>
        <v>0</v>
      </c>
      <c r="AV52">
        <f t="shared" ca="1" si="48"/>
        <v>0</v>
      </c>
      <c r="AW52" t="b">
        <f t="shared" ca="1" si="49"/>
        <v>0</v>
      </c>
      <c r="BA52" s="14" t="s">
        <v>2788</v>
      </c>
      <c r="BB52" t="s">
        <v>2557</v>
      </c>
      <c r="BC52" t="s">
        <v>2672</v>
      </c>
      <c r="BD52">
        <f>IF(Players!BC52="NL",INDEX(Standings!G:I,MATCH(INDEX(Teams!G:K,MATCH(Players!BB52,Teams!G:G,0),5),Standings!G:G,0),2)+INDEX(Standings!G:I,MATCH(INDEX(Teams!G:K,MATCH(Players!BB52,Teams!G:G,0),5),Standings!G:G,0),3),INDEX(Standings!A:C,MATCH(INDEX(Teams!A:E,MATCH(Players!BB52,Teams!A:A,0),5),Standings!A:A,0),2)+INDEX(Standings!A:C,MATCH(INDEX(Teams!A:E,MATCH(Players!BB52,Teams!A:A,0),5),Standings!A:A,0),3))</f>
        <v>3</v>
      </c>
      <c r="BE52">
        <f t="shared" ca="1" si="50"/>
        <v>0</v>
      </c>
      <c r="BF52">
        <f t="shared" ca="1" si="51"/>
        <v>0</v>
      </c>
      <c r="BG52">
        <f t="shared" ca="1" si="52"/>
        <v>0</v>
      </c>
      <c r="BH52">
        <f t="shared" ca="1" si="53"/>
        <v>0</v>
      </c>
      <c r="BI52">
        <f t="shared" ca="1" si="54"/>
        <v>0</v>
      </c>
      <c r="BJ52">
        <f t="shared" ca="1" si="55"/>
        <v>0</v>
      </c>
      <c r="BK52">
        <f t="shared" ca="1" si="56"/>
        <v>0</v>
      </c>
      <c r="BL52" s="12">
        <f t="shared" ca="1" si="57"/>
        <v>0</v>
      </c>
      <c r="BM52">
        <f t="shared" ca="1" si="58"/>
        <v>0</v>
      </c>
      <c r="BN52">
        <f t="shared" ca="1" si="59"/>
        <v>0</v>
      </c>
      <c r="BO52">
        <f t="shared" ca="1" si="60"/>
        <v>0</v>
      </c>
      <c r="BP52">
        <f t="shared" ca="1" si="61"/>
        <v>0</v>
      </c>
      <c r="BQ52">
        <f t="shared" ca="1" si="62"/>
        <v>0</v>
      </c>
      <c r="BR52">
        <f t="shared" ca="1" si="63"/>
        <v>0</v>
      </c>
      <c r="BS52">
        <f t="shared" ca="1" si="64"/>
        <v>0</v>
      </c>
      <c r="BT52">
        <f t="shared" ca="1" si="65"/>
        <v>0</v>
      </c>
      <c r="BU52">
        <f t="shared" ca="1" si="66"/>
        <v>0</v>
      </c>
      <c r="BV52">
        <f t="shared" ca="1" si="67"/>
        <v>0</v>
      </c>
      <c r="BW52">
        <f t="shared" ca="1" si="68"/>
        <v>0</v>
      </c>
      <c r="BX52">
        <f t="shared" ca="1" si="69"/>
        <v>0</v>
      </c>
      <c r="BY52" s="8">
        <f t="shared" ca="1" si="70"/>
        <v>0</v>
      </c>
      <c r="BZ52" s="10" t="str">
        <f t="shared" ca="1" si="71"/>
        <v>---</v>
      </c>
      <c r="CA52">
        <f t="shared" ca="1" si="72"/>
        <v>0</v>
      </c>
      <c r="CB52">
        <f t="shared" ca="1" si="73"/>
        <v>0</v>
      </c>
      <c r="CC52">
        <f t="shared" ca="1" si="74"/>
        <v>0</v>
      </c>
      <c r="CD52">
        <f t="shared" ca="1" si="75"/>
        <v>0</v>
      </c>
      <c r="CE52">
        <f t="shared" ca="1" si="76"/>
        <v>0</v>
      </c>
      <c r="CF52" s="12">
        <f t="shared" ca="1" si="77"/>
        <v>0</v>
      </c>
      <c r="CG52">
        <f t="shared" ca="1" si="78"/>
        <v>0</v>
      </c>
      <c r="CH52">
        <f t="shared" ca="1" si="79"/>
        <v>0</v>
      </c>
      <c r="CI52">
        <f t="shared" ca="1" si="80"/>
        <v>0</v>
      </c>
      <c r="CJ52">
        <f t="shared" ca="1" si="81"/>
        <v>0</v>
      </c>
      <c r="CK52">
        <f t="shared" ca="1" si="82"/>
        <v>0</v>
      </c>
      <c r="CL52">
        <f t="shared" ca="1" si="83"/>
        <v>0</v>
      </c>
      <c r="CM52">
        <f t="shared" ca="1" si="84"/>
        <v>0</v>
      </c>
      <c r="CN52">
        <f t="shared" ca="1" si="85"/>
        <v>0</v>
      </c>
      <c r="CO52">
        <f t="shared" ca="1" si="86"/>
        <v>0</v>
      </c>
      <c r="CP52">
        <f t="shared" ca="1" si="87"/>
        <v>0</v>
      </c>
      <c r="CQ52" s="10">
        <f t="shared" ca="1" si="88"/>
        <v>0</v>
      </c>
      <c r="CR52" s="11">
        <f t="shared" ca="1" si="89"/>
        <v>0</v>
      </c>
      <c r="CS52" s="11">
        <f t="shared" ca="1" si="90"/>
        <v>0</v>
      </c>
      <c r="CT52" s="11">
        <f t="shared" ca="1" si="91"/>
        <v>0</v>
      </c>
      <c r="CU52" s="11">
        <f t="shared" ca="1" si="92"/>
        <v>0</v>
      </c>
      <c r="CV52" s="11">
        <f t="shared" ca="1" si="93"/>
        <v>0</v>
      </c>
      <c r="CW52" t="b">
        <f t="shared" ca="1" si="94"/>
        <v>0</v>
      </c>
      <c r="CX52">
        <f>COUNTIF(BA$1:BA52,BA52)-1</f>
        <v>0</v>
      </c>
    </row>
    <row r="53" spans="1:102">
      <c r="A53" t="s">
        <v>2460</v>
      </c>
      <c r="B53" t="s">
        <v>2575</v>
      </c>
      <c r="C53" t="s">
        <v>2674</v>
      </c>
      <c r="D53">
        <f>IF(Players!C53="NL",INDEX(Standings!G:I,MATCH(INDEX(Teams!G:K,MATCH(Players!B53,Teams!G:G,0),5),Standings!G:G,0),2)+INDEX(Standings!G:I,MATCH(INDEX(Teams!G:K,MATCH(Players!B53,Teams!G:G,0),5),Standings!G:G,0),3),INDEX(Standings!A:C,MATCH(INDEX(Teams!A:E,MATCH(Players!B53,Teams!A:A,0),5),Standings!A:A,0),2)+INDEX(Standings!A:C,MATCH(INDEX(Teams!A:E,MATCH(Players!B53,Teams!A:A,0),5),Standings!A:A,0),3))</f>
        <v>3</v>
      </c>
      <c r="E53">
        <f t="shared" ca="1" si="5"/>
        <v>0</v>
      </c>
      <c r="F53">
        <f t="shared" ca="1" si="6"/>
        <v>0</v>
      </c>
      <c r="G53">
        <f t="shared" ca="1" si="7"/>
        <v>0</v>
      </c>
      <c r="H53">
        <f t="shared" ca="1" si="8"/>
        <v>0</v>
      </c>
      <c r="I53">
        <f t="shared" ca="1" si="9"/>
        <v>0</v>
      </c>
      <c r="J53">
        <f t="shared" ca="1" si="10"/>
        <v>0</v>
      </c>
      <c r="K53">
        <f t="shared" ca="1" si="11"/>
        <v>0</v>
      </c>
      <c r="L53">
        <f t="shared" ca="1" si="12"/>
        <v>0</v>
      </c>
      <c r="M53">
        <f t="shared" ca="1" si="13"/>
        <v>0</v>
      </c>
      <c r="N53">
        <f t="shared" ca="1" si="14"/>
        <v>0</v>
      </c>
      <c r="O53">
        <f t="shared" ca="1" si="15"/>
        <v>0</v>
      </c>
      <c r="P53">
        <f t="shared" ca="1" si="16"/>
        <v>0</v>
      </c>
      <c r="Q53">
        <f t="shared" ca="1" si="17"/>
        <v>0</v>
      </c>
      <c r="R53">
        <f t="shared" ca="1" si="18"/>
        <v>0</v>
      </c>
      <c r="S53">
        <f t="shared" ca="1" si="19"/>
        <v>0</v>
      </c>
      <c r="T53">
        <f t="shared" ca="1" si="20"/>
        <v>0</v>
      </c>
      <c r="U53">
        <f t="shared" ca="1" si="21"/>
        <v>0</v>
      </c>
      <c r="V53">
        <f t="shared" ca="1" si="22"/>
        <v>0</v>
      </c>
      <c r="W53">
        <f t="shared" ca="1" si="23"/>
        <v>0</v>
      </c>
      <c r="X53">
        <f t="shared" ca="1" si="24"/>
        <v>0</v>
      </c>
      <c r="Y53">
        <f t="shared" ca="1" si="25"/>
        <v>0</v>
      </c>
      <c r="Z53">
        <f t="shared" ca="1" si="26"/>
        <v>0</v>
      </c>
      <c r="AA53">
        <f t="shared" ca="1" si="27"/>
        <v>0</v>
      </c>
      <c r="AB53">
        <f t="shared" ca="1" si="28"/>
        <v>0</v>
      </c>
      <c r="AC53">
        <f t="shared" ca="1" si="29"/>
        <v>0</v>
      </c>
      <c r="AD53">
        <f t="shared" ca="1" si="30"/>
        <v>0</v>
      </c>
      <c r="AE53">
        <f t="shared" ca="1" si="31"/>
        <v>0</v>
      </c>
      <c r="AF53">
        <f t="shared" ca="1" si="32"/>
        <v>0</v>
      </c>
      <c r="AG53">
        <f t="shared" ca="1" si="33"/>
        <v>0</v>
      </c>
      <c r="AH53">
        <f t="shared" ca="1" si="34"/>
        <v>0</v>
      </c>
      <c r="AI53">
        <f t="shared" ca="1" si="35"/>
        <v>0</v>
      </c>
      <c r="AJ53">
        <f t="shared" ca="1" si="36"/>
        <v>0</v>
      </c>
      <c r="AK53">
        <f t="shared" ca="1" si="37"/>
        <v>0</v>
      </c>
      <c r="AL53">
        <f t="shared" ca="1" si="38"/>
        <v>0</v>
      </c>
      <c r="AM53">
        <f t="shared" ca="1" si="39"/>
        <v>0</v>
      </c>
      <c r="AN53">
        <f t="shared" ca="1" si="40"/>
        <v>0</v>
      </c>
      <c r="AO53">
        <f t="shared" ca="1" si="41"/>
        <v>0</v>
      </c>
      <c r="AP53">
        <f t="shared" ca="1" si="42"/>
        <v>0</v>
      </c>
      <c r="AQ53">
        <f t="shared" ca="1" si="43"/>
        <v>0</v>
      </c>
      <c r="AR53" s="8">
        <f t="shared" ca="1" si="44"/>
        <v>0</v>
      </c>
      <c r="AS53" s="8">
        <f t="shared" ca="1" si="45"/>
        <v>0</v>
      </c>
      <c r="AT53" s="8">
        <f t="shared" ca="1" si="46"/>
        <v>0</v>
      </c>
      <c r="AU53" s="8">
        <f t="shared" ca="1" si="47"/>
        <v>0</v>
      </c>
      <c r="AV53">
        <f t="shared" ca="1" si="48"/>
        <v>0</v>
      </c>
      <c r="AW53" t="b">
        <f t="shared" ca="1" si="49"/>
        <v>0</v>
      </c>
      <c r="BA53" s="14" t="s">
        <v>2778</v>
      </c>
      <c r="BB53" t="s">
        <v>2557</v>
      </c>
      <c r="BC53" t="s">
        <v>2672</v>
      </c>
      <c r="BD53">
        <f>IF(Players!BC53="NL",INDEX(Standings!G:I,MATCH(INDEX(Teams!G:K,MATCH(Players!BB53,Teams!G:G,0),5),Standings!G:G,0),2)+INDEX(Standings!G:I,MATCH(INDEX(Teams!G:K,MATCH(Players!BB53,Teams!G:G,0),5),Standings!G:G,0),3),INDEX(Standings!A:C,MATCH(INDEX(Teams!A:E,MATCH(Players!BB53,Teams!A:A,0),5),Standings!A:A,0),2)+INDEX(Standings!A:C,MATCH(INDEX(Teams!A:E,MATCH(Players!BB53,Teams!A:A,0),5),Standings!A:A,0),3))</f>
        <v>3</v>
      </c>
      <c r="BE53">
        <f t="shared" ca="1" si="50"/>
        <v>0</v>
      </c>
      <c r="BF53">
        <f t="shared" ca="1" si="51"/>
        <v>0</v>
      </c>
      <c r="BG53">
        <f t="shared" ca="1" si="52"/>
        <v>0</v>
      </c>
      <c r="BH53">
        <f t="shared" ca="1" si="53"/>
        <v>0</v>
      </c>
      <c r="BI53">
        <f t="shared" ca="1" si="54"/>
        <v>0</v>
      </c>
      <c r="BJ53">
        <f t="shared" ca="1" si="55"/>
        <v>0</v>
      </c>
      <c r="BK53">
        <f t="shared" ca="1" si="56"/>
        <v>0</v>
      </c>
      <c r="BL53" s="12">
        <f t="shared" ca="1" si="57"/>
        <v>0</v>
      </c>
      <c r="BM53">
        <f t="shared" ca="1" si="58"/>
        <v>0</v>
      </c>
      <c r="BN53">
        <f t="shared" ca="1" si="59"/>
        <v>0</v>
      </c>
      <c r="BO53">
        <f t="shared" ca="1" si="60"/>
        <v>0</v>
      </c>
      <c r="BP53">
        <f t="shared" ca="1" si="61"/>
        <v>0</v>
      </c>
      <c r="BQ53">
        <f t="shared" ca="1" si="62"/>
        <v>0</v>
      </c>
      <c r="BR53">
        <f t="shared" ca="1" si="63"/>
        <v>0</v>
      </c>
      <c r="BS53">
        <f t="shared" ca="1" si="64"/>
        <v>0</v>
      </c>
      <c r="BT53">
        <f t="shared" ca="1" si="65"/>
        <v>0</v>
      </c>
      <c r="BU53">
        <f t="shared" ca="1" si="66"/>
        <v>0</v>
      </c>
      <c r="BV53">
        <f t="shared" ca="1" si="67"/>
        <v>0</v>
      </c>
      <c r="BW53">
        <f t="shared" ca="1" si="68"/>
        <v>0</v>
      </c>
      <c r="BX53">
        <f t="shared" ca="1" si="69"/>
        <v>0</v>
      </c>
      <c r="BY53" s="8">
        <f t="shared" ca="1" si="70"/>
        <v>0</v>
      </c>
      <c r="BZ53" s="10" t="str">
        <f t="shared" ca="1" si="71"/>
        <v>---</v>
      </c>
      <c r="CA53">
        <f t="shared" ca="1" si="72"/>
        <v>0</v>
      </c>
      <c r="CB53">
        <f t="shared" ca="1" si="73"/>
        <v>0</v>
      </c>
      <c r="CC53">
        <f t="shared" ca="1" si="74"/>
        <v>0</v>
      </c>
      <c r="CD53">
        <f t="shared" ca="1" si="75"/>
        <v>0</v>
      </c>
      <c r="CE53">
        <f t="shared" ca="1" si="76"/>
        <v>0</v>
      </c>
      <c r="CF53" s="12">
        <f t="shared" ca="1" si="77"/>
        <v>0</v>
      </c>
      <c r="CG53">
        <f t="shared" ca="1" si="78"/>
        <v>0</v>
      </c>
      <c r="CH53">
        <f t="shared" ca="1" si="79"/>
        <v>0</v>
      </c>
      <c r="CI53">
        <f t="shared" ca="1" si="80"/>
        <v>0</v>
      </c>
      <c r="CJ53">
        <f t="shared" ca="1" si="81"/>
        <v>0</v>
      </c>
      <c r="CK53">
        <f t="shared" ca="1" si="82"/>
        <v>0</v>
      </c>
      <c r="CL53">
        <f t="shared" ca="1" si="83"/>
        <v>0</v>
      </c>
      <c r="CM53">
        <f t="shared" ca="1" si="84"/>
        <v>0</v>
      </c>
      <c r="CN53">
        <f t="shared" ca="1" si="85"/>
        <v>0</v>
      </c>
      <c r="CO53">
        <f t="shared" ca="1" si="86"/>
        <v>0</v>
      </c>
      <c r="CP53">
        <f t="shared" ca="1" si="87"/>
        <v>0</v>
      </c>
      <c r="CQ53" s="10">
        <f t="shared" ca="1" si="88"/>
        <v>0</v>
      </c>
      <c r="CR53" s="11">
        <f t="shared" ca="1" si="89"/>
        <v>0</v>
      </c>
      <c r="CS53" s="11">
        <f t="shared" ca="1" si="90"/>
        <v>0</v>
      </c>
      <c r="CT53" s="11">
        <f t="shared" ca="1" si="91"/>
        <v>0</v>
      </c>
      <c r="CU53" s="11">
        <f t="shared" ca="1" si="92"/>
        <v>0</v>
      </c>
      <c r="CV53" s="11">
        <f t="shared" ca="1" si="93"/>
        <v>0</v>
      </c>
      <c r="CW53" t="b">
        <f t="shared" ca="1" si="94"/>
        <v>0</v>
      </c>
      <c r="CX53">
        <f>COUNTIF(BA$1:BA53,BA53)-1</f>
        <v>0</v>
      </c>
    </row>
    <row r="54" spans="1:102">
      <c r="A54" t="s">
        <v>2461</v>
      </c>
      <c r="B54" t="s">
        <v>2575</v>
      </c>
      <c r="C54" t="s">
        <v>2674</v>
      </c>
      <c r="D54">
        <f>IF(Players!C54="NL",INDEX(Standings!G:I,MATCH(INDEX(Teams!G:K,MATCH(Players!B54,Teams!G:G,0),5),Standings!G:G,0),2)+INDEX(Standings!G:I,MATCH(INDEX(Teams!G:K,MATCH(Players!B54,Teams!G:G,0),5),Standings!G:G,0),3),INDEX(Standings!A:C,MATCH(INDEX(Teams!A:E,MATCH(Players!B54,Teams!A:A,0),5),Standings!A:A,0),2)+INDEX(Standings!A:C,MATCH(INDEX(Teams!A:E,MATCH(Players!B54,Teams!A:A,0),5),Standings!A:A,0),3))</f>
        <v>3</v>
      </c>
      <c r="E54">
        <f t="shared" ca="1" si="5"/>
        <v>2</v>
      </c>
      <c r="F54">
        <f t="shared" ca="1" si="6"/>
        <v>2</v>
      </c>
      <c r="G54">
        <f t="shared" ca="1" si="7"/>
        <v>0</v>
      </c>
      <c r="H54">
        <f t="shared" ca="1" si="8"/>
        <v>1</v>
      </c>
      <c r="I54">
        <f t="shared" ca="1" si="9"/>
        <v>1</v>
      </c>
      <c r="J54">
        <f t="shared" ca="1" si="10"/>
        <v>0</v>
      </c>
      <c r="K54">
        <f t="shared" ca="1" si="11"/>
        <v>0</v>
      </c>
      <c r="L54">
        <f t="shared" ca="1" si="12"/>
        <v>2</v>
      </c>
      <c r="M54">
        <f t="shared" ca="1" si="13"/>
        <v>0</v>
      </c>
      <c r="N54">
        <f t="shared" ca="1" si="14"/>
        <v>0</v>
      </c>
      <c r="O54">
        <f t="shared" ca="1" si="15"/>
        <v>0</v>
      </c>
      <c r="P54">
        <f t="shared" ca="1" si="16"/>
        <v>0</v>
      </c>
      <c r="Q54">
        <f t="shared" ca="1" si="17"/>
        <v>1</v>
      </c>
      <c r="R54">
        <f t="shared" ca="1" si="18"/>
        <v>0</v>
      </c>
      <c r="S54">
        <f t="shared" ca="1" si="19"/>
        <v>0</v>
      </c>
      <c r="T54">
        <f t="shared" ca="1" si="20"/>
        <v>0</v>
      </c>
      <c r="U54">
        <f t="shared" ca="1" si="21"/>
        <v>0</v>
      </c>
      <c r="V54">
        <f t="shared" ca="1" si="22"/>
        <v>1</v>
      </c>
      <c r="W54">
        <f t="shared" ca="1" si="23"/>
        <v>1</v>
      </c>
      <c r="X54">
        <f t="shared" ca="1" si="24"/>
        <v>2</v>
      </c>
      <c r="Y54">
        <f t="shared" ca="1" si="25"/>
        <v>2</v>
      </c>
      <c r="Z54">
        <f t="shared" ca="1" si="26"/>
        <v>2</v>
      </c>
      <c r="AA54">
        <f t="shared" ca="1" si="27"/>
        <v>0</v>
      </c>
      <c r="AB54">
        <f t="shared" ca="1" si="28"/>
        <v>1</v>
      </c>
      <c r="AC54">
        <f t="shared" ca="1" si="29"/>
        <v>1</v>
      </c>
      <c r="AD54">
        <f t="shared" ca="1" si="30"/>
        <v>0</v>
      </c>
      <c r="AE54">
        <f t="shared" ca="1" si="31"/>
        <v>0</v>
      </c>
      <c r="AF54">
        <f t="shared" ca="1" si="32"/>
        <v>2</v>
      </c>
      <c r="AG54">
        <f t="shared" ca="1" si="33"/>
        <v>0</v>
      </c>
      <c r="AH54">
        <f t="shared" ca="1" si="34"/>
        <v>0</v>
      </c>
      <c r="AI54">
        <f t="shared" ca="1" si="35"/>
        <v>0</v>
      </c>
      <c r="AJ54">
        <f t="shared" ca="1" si="36"/>
        <v>0</v>
      </c>
      <c r="AK54">
        <f t="shared" ca="1" si="37"/>
        <v>1</v>
      </c>
      <c r="AL54">
        <f t="shared" ca="1" si="38"/>
        <v>0</v>
      </c>
      <c r="AM54">
        <f t="shared" ca="1" si="39"/>
        <v>0</v>
      </c>
      <c r="AN54">
        <f t="shared" ca="1" si="40"/>
        <v>0</v>
      </c>
      <c r="AO54">
        <f t="shared" ca="1" si="41"/>
        <v>0</v>
      </c>
      <c r="AP54">
        <f t="shared" ca="1" si="42"/>
        <v>1</v>
      </c>
      <c r="AQ54">
        <f t="shared" ca="1" si="43"/>
        <v>1</v>
      </c>
      <c r="AR54" s="8">
        <f t="shared" ca="1" si="44"/>
        <v>0.5</v>
      </c>
      <c r="AS54" s="8">
        <f t="shared" ca="1" si="45"/>
        <v>0.5</v>
      </c>
      <c r="AT54" s="8">
        <f t="shared" ca="1" si="46"/>
        <v>1</v>
      </c>
      <c r="AU54" s="8">
        <f t="shared" ca="1" si="47"/>
        <v>1.5</v>
      </c>
      <c r="AV54">
        <f t="shared" ca="1" si="48"/>
        <v>2</v>
      </c>
      <c r="AW54" t="b">
        <f t="shared" ca="1" si="49"/>
        <v>0</v>
      </c>
      <c r="BA54" t="s">
        <v>2649</v>
      </c>
      <c r="BB54" t="s">
        <v>2574</v>
      </c>
      <c r="BC54" t="s">
        <v>2674</v>
      </c>
      <c r="BD54">
        <f>IF(Players!BC54="NL",INDEX(Standings!G:I,MATCH(INDEX(Teams!G:K,MATCH(Players!BB54,Teams!G:G,0),5),Standings!G:G,0),2)+INDEX(Standings!G:I,MATCH(INDEX(Teams!G:K,MATCH(Players!BB54,Teams!G:G,0),5),Standings!G:G,0),3),INDEX(Standings!A:C,MATCH(INDEX(Teams!A:E,MATCH(Players!BB54,Teams!A:A,0),5),Standings!A:A,0),2)+INDEX(Standings!A:C,MATCH(INDEX(Teams!A:E,MATCH(Players!BB54,Teams!A:A,0),5),Standings!A:A,0),3))</f>
        <v>3</v>
      </c>
      <c r="BE54">
        <f t="shared" ca="1" si="50"/>
        <v>0</v>
      </c>
      <c r="BF54">
        <f t="shared" ca="1" si="51"/>
        <v>0</v>
      </c>
      <c r="BG54">
        <f t="shared" ca="1" si="52"/>
        <v>1</v>
      </c>
      <c r="BH54">
        <f t="shared" ca="1" si="53"/>
        <v>0</v>
      </c>
      <c r="BI54">
        <f t="shared" ca="1" si="54"/>
        <v>0</v>
      </c>
      <c r="BJ54">
        <f t="shared" ca="1" si="55"/>
        <v>0</v>
      </c>
      <c r="BK54">
        <f t="shared" ca="1" si="56"/>
        <v>0</v>
      </c>
      <c r="BL54" s="12">
        <f t="shared" ca="1" si="57"/>
        <v>3</v>
      </c>
      <c r="BM54">
        <f t="shared" ca="1" si="58"/>
        <v>2</v>
      </c>
      <c r="BN54">
        <f t="shared" ca="1" si="59"/>
        <v>1</v>
      </c>
      <c r="BO54">
        <f t="shared" ca="1" si="60"/>
        <v>1</v>
      </c>
      <c r="BP54">
        <f t="shared" ca="1" si="61"/>
        <v>0</v>
      </c>
      <c r="BQ54">
        <f t="shared" ca="1" si="62"/>
        <v>1</v>
      </c>
      <c r="BR54">
        <f t="shared" ca="1" si="63"/>
        <v>0</v>
      </c>
      <c r="BS54">
        <f t="shared" ca="1" si="64"/>
        <v>2</v>
      </c>
      <c r="BT54">
        <f t="shared" ca="1" si="65"/>
        <v>1</v>
      </c>
      <c r="BU54">
        <f t="shared" ca="1" si="66"/>
        <v>0</v>
      </c>
      <c r="BV54">
        <f t="shared" ca="1" si="67"/>
        <v>0</v>
      </c>
      <c r="BW54">
        <f t="shared" ca="1" si="68"/>
        <v>0</v>
      </c>
      <c r="BX54">
        <f t="shared" ca="1" si="69"/>
        <v>0</v>
      </c>
      <c r="BY54" s="8">
        <f t="shared" ca="1" si="70"/>
        <v>0</v>
      </c>
      <c r="BZ54" s="10">
        <f t="shared" ca="1" si="71"/>
        <v>3</v>
      </c>
      <c r="CA54">
        <f t="shared" ca="1" si="72"/>
        <v>1</v>
      </c>
      <c r="CB54">
        <f t="shared" ca="1" si="73"/>
        <v>0</v>
      </c>
      <c r="CC54">
        <f t="shared" ca="1" si="74"/>
        <v>0</v>
      </c>
      <c r="CD54">
        <f t="shared" ca="1" si="75"/>
        <v>0</v>
      </c>
      <c r="CE54">
        <f t="shared" ca="1" si="76"/>
        <v>0</v>
      </c>
      <c r="CF54" s="12">
        <f t="shared" ca="1" si="77"/>
        <v>3</v>
      </c>
      <c r="CG54">
        <f t="shared" ca="1" si="78"/>
        <v>2</v>
      </c>
      <c r="CH54">
        <f t="shared" ca="1" si="79"/>
        <v>1</v>
      </c>
      <c r="CI54">
        <f t="shared" ca="1" si="80"/>
        <v>1</v>
      </c>
      <c r="CJ54">
        <f t="shared" ca="1" si="81"/>
        <v>0</v>
      </c>
      <c r="CK54">
        <f t="shared" ca="1" si="82"/>
        <v>1</v>
      </c>
      <c r="CL54">
        <f t="shared" ca="1" si="83"/>
        <v>0</v>
      </c>
      <c r="CM54">
        <f t="shared" ca="1" si="84"/>
        <v>2</v>
      </c>
      <c r="CN54">
        <f t="shared" ca="1" si="85"/>
        <v>1</v>
      </c>
      <c r="CO54">
        <f t="shared" ca="1" si="86"/>
        <v>0</v>
      </c>
      <c r="CP54">
        <f t="shared" ca="1" si="87"/>
        <v>0</v>
      </c>
      <c r="CQ54" s="10">
        <f t="shared" ca="1" si="88"/>
        <v>1</v>
      </c>
      <c r="CR54" s="11">
        <f t="shared" ca="1" si="89"/>
        <v>6</v>
      </c>
      <c r="CS54" s="11">
        <f t="shared" ca="1" si="90"/>
        <v>0</v>
      </c>
      <c r="CT54" s="11">
        <f t="shared" ca="1" si="91"/>
        <v>3</v>
      </c>
      <c r="CU54" s="11">
        <f t="shared" ca="1" si="92"/>
        <v>6</v>
      </c>
      <c r="CV54" s="11">
        <f t="shared" ca="1" si="93"/>
        <v>2</v>
      </c>
      <c r="CW54" t="b">
        <f t="shared" ca="1" si="94"/>
        <v>1</v>
      </c>
      <c r="CX54">
        <f>COUNTIF(BA$1:BA54,BA54)-1</f>
        <v>0</v>
      </c>
    </row>
    <row r="55" spans="1:102">
      <c r="A55" t="s">
        <v>2522</v>
      </c>
      <c r="B55" t="s">
        <v>2575</v>
      </c>
      <c r="C55" t="s">
        <v>2674</v>
      </c>
      <c r="D55">
        <f>IF(Players!C55="NL",INDEX(Standings!G:I,MATCH(INDEX(Teams!G:K,MATCH(Players!B55,Teams!G:G,0),5),Standings!G:G,0),2)+INDEX(Standings!G:I,MATCH(INDEX(Teams!G:K,MATCH(Players!B55,Teams!G:G,0),5),Standings!G:G,0),3),INDEX(Standings!A:C,MATCH(INDEX(Teams!A:E,MATCH(Players!B55,Teams!A:A,0),5),Standings!A:A,0),2)+INDEX(Standings!A:C,MATCH(INDEX(Teams!A:E,MATCH(Players!B55,Teams!A:A,0),5),Standings!A:A,0),3))</f>
        <v>3</v>
      </c>
      <c r="E55">
        <f t="shared" ca="1" si="5"/>
        <v>0</v>
      </c>
      <c r="F55">
        <f t="shared" ca="1" si="6"/>
        <v>0</v>
      </c>
      <c r="G55">
        <f t="shared" ca="1" si="7"/>
        <v>0</v>
      </c>
      <c r="H55">
        <f t="shared" ca="1" si="8"/>
        <v>0</v>
      </c>
      <c r="I55">
        <f t="shared" ca="1" si="9"/>
        <v>0</v>
      </c>
      <c r="J55">
        <f t="shared" ca="1" si="10"/>
        <v>0</v>
      </c>
      <c r="K55">
        <f t="shared" ca="1" si="11"/>
        <v>0</v>
      </c>
      <c r="L55">
        <f t="shared" ca="1" si="12"/>
        <v>0</v>
      </c>
      <c r="M55">
        <f t="shared" ca="1" si="13"/>
        <v>0</v>
      </c>
      <c r="N55">
        <f t="shared" ca="1" si="14"/>
        <v>0</v>
      </c>
      <c r="O55">
        <f t="shared" ca="1" si="15"/>
        <v>0</v>
      </c>
      <c r="P55">
        <f t="shared" ca="1" si="16"/>
        <v>0</v>
      </c>
      <c r="Q55">
        <f t="shared" ca="1" si="17"/>
        <v>0</v>
      </c>
      <c r="R55">
        <f t="shared" ca="1" si="18"/>
        <v>0</v>
      </c>
      <c r="S55">
        <f t="shared" ca="1" si="19"/>
        <v>0</v>
      </c>
      <c r="T55">
        <f t="shared" ca="1" si="20"/>
        <v>0</v>
      </c>
      <c r="U55">
        <f t="shared" ca="1" si="21"/>
        <v>0</v>
      </c>
      <c r="V55">
        <f t="shared" ca="1" si="22"/>
        <v>0</v>
      </c>
      <c r="W55">
        <f t="shared" ca="1" si="23"/>
        <v>0</v>
      </c>
      <c r="X55">
        <f t="shared" ca="1" si="24"/>
        <v>0</v>
      </c>
      <c r="Y55">
        <f t="shared" ca="1" si="25"/>
        <v>0</v>
      </c>
      <c r="Z55">
        <f t="shared" ca="1" si="26"/>
        <v>0</v>
      </c>
      <c r="AA55">
        <f t="shared" ca="1" si="27"/>
        <v>0</v>
      </c>
      <c r="AB55">
        <f t="shared" ca="1" si="28"/>
        <v>0</v>
      </c>
      <c r="AC55">
        <f t="shared" ca="1" si="29"/>
        <v>0</v>
      </c>
      <c r="AD55">
        <f t="shared" ca="1" si="30"/>
        <v>0</v>
      </c>
      <c r="AE55">
        <f t="shared" ca="1" si="31"/>
        <v>0</v>
      </c>
      <c r="AF55">
        <f t="shared" ca="1" si="32"/>
        <v>0</v>
      </c>
      <c r="AG55">
        <f t="shared" ca="1" si="33"/>
        <v>0</v>
      </c>
      <c r="AH55">
        <f t="shared" ca="1" si="34"/>
        <v>0</v>
      </c>
      <c r="AI55">
        <f t="shared" ca="1" si="35"/>
        <v>0</v>
      </c>
      <c r="AJ55">
        <f t="shared" ca="1" si="36"/>
        <v>0</v>
      </c>
      <c r="AK55">
        <f t="shared" ca="1" si="37"/>
        <v>0</v>
      </c>
      <c r="AL55">
        <f t="shared" ca="1" si="38"/>
        <v>0</v>
      </c>
      <c r="AM55">
        <f t="shared" ca="1" si="39"/>
        <v>0</v>
      </c>
      <c r="AN55">
        <f t="shared" ca="1" si="40"/>
        <v>0</v>
      </c>
      <c r="AO55">
        <f t="shared" ca="1" si="41"/>
        <v>0</v>
      </c>
      <c r="AP55">
        <f t="shared" ca="1" si="42"/>
        <v>0</v>
      </c>
      <c r="AQ55">
        <f t="shared" ca="1" si="43"/>
        <v>0</v>
      </c>
      <c r="AR55" s="8">
        <f t="shared" ca="1" si="44"/>
        <v>0</v>
      </c>
      <c r="AS55" s="8">
        <f t="shared" ca="1" si="45"/>
        <v>0</v>
      </c>
      <c r="AT55" s="8">
        <f t="shared" ca="1" si="46"/>
        <v>0</v>
      </c>
      <c r="AU55" s="8">
        <f t="shared" ca="1" si="47"/>
        <v>0</v>
      </c>
      <c r="AV55">
        <f t="shared" ca="1" si="48"/>
        <v>0</v>
      </c>
      <c r="AW55" t="b">
        <f t="shared" ca="1" si="49"/>
        <v>0</v>
      </c>
      <c r="BA55" t="s">
        <v>2647</v>
      </c>
      <c r="BB55" t="s">
        <v>2574</v>
      </c>
      <c r="BC55" t="s">
        <v>2674</v>
      </c>
      <c r="BD55">
        <f>IF(Players!BC55="NL",INDEX(Standings!G:I,MATCH(INDEX(Teams!G:K,MATCH(Players!BB55,Teams!G:G,0),5),Standings!G:G,0),2)+INDEX(Standings!G:I,MATCH(INDEX(Teams!G:K,MATCH(Players!BB55,Teams!G:G,0),5),Standings!G:G,0),3),INDEX(Standings!A:C,MATCH(INDEX(Teams!A:E,MATCH(Players!BB55,Teams!A:A,0),5),Standings!A:A,0),2)+INDEX(Standings!A:C,MATCH(INDEX(Teams!A:E,MATCH(Players!BB55,Teams!A:A,0),5),Standings!A:A,0),3))</f>
        <v>3</v>
      </c>
      <c r="BE55">
        <f t="shared" ca="1" si="50"/>
        <v>0</v>
      </c>
      <c r="BF55">
        <f t="shared" ca="1" si="51"/>
        <v>1</v>
      </c>
      <c r="BG55">
        <f t="shared" ca="1" si="52"/>
        <v>1</v>
      </c>
      <c r="BH55">
        <f t="shared" ca="1" si="53"/>
        <v>1</v>
      </c>
      <c r="BI55">
        <f t="shared" ca="1" si="54"/>
        <v>0</v>
      </c>
      <c r="BJ55">
        <f t="shared" ca="1" si="55"/>
        <v>0</v>
      </c>
      <c r="BK55">
        <f t="shared" ca="1" si="56"/>
        <v>0</v>
      </c>
      <c r="BL55" s="12">
        <f t="shared" ca="1" si="57"/>
        <v>3.6666666666666665</v>
      </c>
      <c r="BM55">
        <f t="shared" ca="1" si="58"/>
        <v>10</v>
      </c>
      <c r="BN55">
        <f t="shared" ca="1" si="59"/>
        <v>6</v>
      </c>
      <c r="BO55">
        <f t="shared" ca="1" si="60"/>
        <v>6</v>
      </c>
      <c r="BP55">
        <f t="shared" ca="1" si="61"/>
        <v>2</v>
      </c>
      <c r="BQ55">
        <f t="shared" ca="1" si="62"/>
        <v>1</v>
      </c>
      <c r="BR55">
        <f t="shared" ca="1" si="63"/>
        <v>0</v>
      </c>
      <c r="BS55">
        <f t="shared" ca="1" si="64"/>
        <v>3</v>
      </c>
      <c r="BT55">
        <f t="shared" ca="1" si="65"/>
        <v>1</v>
      </c>
      <c r="BU55">
        <f t="shared" ca="1" si="66"/>
        <v>0</v>
      </c>
      <c r="BV55">
        <f t="shared" ca="1" si="67"/>
        <v>1</v>
      </c>
      <c r="BW55">
        <f t="shared" ca="1" si="68"/>
        <v>0</v>
      </c>
      <c r="BX55">
        <f t="shared" ca="1" si="69"/>
        <v>1</v>
      </c>
      <c r="BY55" s="8">
        <f t="shared" ca="1" si="70"/>
        <v>0</v>
      </c>
      <c r="BZ55" s="10">
        <f t="shared" ca="1" si="71"/>
        <v>14.727272727272728</v>
      </c>
      <c r="CA55">
        <f t="shared" ca="1" si="72"/>
        <v>1</v>
      </c>
      <c r="CB55">
        <f t="shared" ca="1" si="73"/>
        <v>1</v>
      </c>
      <c r="CC55">
        <f t="shared" ca="1" si="74"/>
        <v>0</v>
      </c>
      <c r="CD55">
        <f t="shared" ca="1" si="75"/>
        <v>0</v>
      </c>
      <c r="CE55">
        <f t="shared" ca="1" si="76"/>
        <v>0</v>
      </c>
      <c r="CF55" s="12">
        <f t="shared" ca="1" si="77"/>
        <v>3.6666666666666665</v>
      </c>
      <c r="CG55">
        <f t="shared" ca="1" si="78"/>
        <v>10</v>
      </c>
      <c r="CH55">
        <f t="shared" ca="1" si="79"/>
        <v>6</v>
      </c>
      <c r="CI55">
        <f t="shared" ca="1" si="80"/>
        <v>6</v>
      </c>
      <c r="CJ55">
        <f t="shared" ca="1" si="81"/>
        <v>2</v>
      </c>
      <c r="CK55">
        <f t="shared" ca="1" si="82"/>
        <v>1</v>
      </c>
      <c r="CL55">
        <f t="shared" ca="1" si="83"/>
        <v>0</v>
      </c>
      <c r="CM55">
        <f t="shared" ca="1" si="84"/>
        <v>3</v>
      </c>
      <c r="CN55">
        <f t="shared" ca="1" si="85"/>
        <v>1</v>
      </c>
      <c r="CO55">
        <f t="shared" ca="1" si="86"/>
        <v>0</v>
      </c>
      <c r="CP55">
        <f t="shared" ca="1" si="87"/>
        <v>1</v>
      </c>
      <c r="CQ55" s="10">
        <f t="shared" ca="1" si="88"/>
        <v>3</v>
      </c>
      <c r="CR55" s="11">
        <f t="shared" ca="1" si="89"/>
        <v>24.545454545454547</v>
      </c>
      <c r="CS55" s="11">
        <f t="shared" ca="1" si="90"/>
        <v>4.9090909090909101</v>
      </c>
      <c r="CT55" s="11">
        <f t="shared" ca="1" si="91"/>
        <v>2.454545454545455</v>
      </c>
      <c r="CU55" s="11">
        <f t="shared" ca="1" si="92"/>
        <v>7.3636363636363642</v>
      </c>
      <c r="CV55" s="11">
        <f t="shared" ca="1" si="93"/>
        <v>3</v>
      </c>
      <c r="CW55" t="b">
        <f t="shared" ca="1" si="94"/>
        <v>1</v>
      </c>
      <c r="CX55">
        <f>COUNTIF(BA$1:BA55,BA55)-1</f>
        <v>0</v>
      </c>
    </row>
    <row r="56" spans="1:102">
      <c r="A56" t="s">
        <v>2462</v>
      </c>
      <c r="B56" t="s">
        <v>2575</v>
      </c>
      <c r="C56" t="s">
        <v>2674</v>
      </c>
      <c r="D56">
        <f>IF(Players!C56="NL",INDEX(Standings!G:I,MATCH(INDEX(Teams!G:K,MATCH(Players!B56,Teams!G:G,0),5),Standings!G:G,0),2)+INDEX(Standings!G:I,MATCH(INDEX(Teams!G:K,MATCH(Players!B56,Teams!G:G,0),5),Standings!G:G,0),3),INDEX(Standings!A:C,MATCH(INDEX(Teams!A:E,MATCH(Players!B56,Teams!A:A,0),5),Standings!A:A,0),2)+INDEX(Standings!A:C,MATCH(INDEX(Teams!A:E,MATCH(Players!B56,Teams!A:A,0),5),Standings!A:A,0),3))</f>
        <v>3</v>
      </c>
      <c r="E56">
        <f t="shared" ca="1" si="5"/>
        <v>0</v>
      </c>
      <c r="F56">
        <f t="shared" ca="1" si="6"/>
        <v>0</v>
      </c>
      <c r="G56">
        <f t="shared" ca="1" si="7"/>
        <v>0</v>
      </c>
      <c r="H56">
        <f t="shared" ca="1" si="8"/>
        <v>0</v>
      </c>
      <c r="I56">
        <f t="shared" ca="1" si="9"/>
        <v>0</v>
      </c>
      <c r="J56">
        <f t="shared" ca="1" si="10"/>
        <v>0</v>
      </c>
      <c r="K56">
        <f t="shared" ca="1" si="11"/>
        <v>0</v>
      </c>
      <c r="L56">
        <f t="shared" ca="1" si="12"/>
        <v>0</v>
      </c>
      <c r="M56">
        <f t="shared" ca="1" si="13"/>
        <v>0</v>
      </c>
      <c r="N56">
        <f t="shared" ca="1" si="14"/>
        <v>0</v>
      </c>
      <c r="O56">
        <f t="shared" ca="1" si="15"/>
        <v>0</v>
      </c>
      <c r="P56">
        <f t="shared" ca="1" si="16"/>
        <v>0</v>
      </c>
      <c r="Q56">
        <f t="shared" ca="1" si="17"/>
        <v>0</v>
      </c>
      <c r="R56">
        <f t="shared" ca="1" si="18"/>
        <v>0</v>
      </c>
      <c r="S56">
        <f t="shared" ca="1" si="19"/>
        <v>0</v>
      </c>
      <c r="T56">
        <f t="shared" ca="1" si="20"/>
        <v>0</v>
      </c>
      <c r="U56">
        <f t="shared" ca="1" si="21"/>
        <v>0</v>
      </c>
      <c r="V56">
        <f t="shared" ca="1" si="22"/>
        <v>0</v>
      </c>
      <c r="W56">
        <f t="shared" ca="1" si="23"/>
        <v>0</v>
      </c>
      <c r="X56">
        <f t="shared" ca="1" si="24"/>
        <v>0</v>
      </c>
      <c r="Y56">
        <f t="shared" ca="1" si="25"/>
        <v>0</v>
      </c>
      <c r="Z56">
        <f t="shared" ca="1" si="26"/>
        <v>0</v>
      </c>
      <c r="AA56">
        <f t="shared" ca="1" si="27"/>
        <v>0</v>
      </c>
      <c r="AB56">
        <f t="shared" ca="1" si="28"/>
        <v>0</v>
      </c>
      <c r="AC56">
        <f t="shared" ca="1" si="29"/>
        <v>0</v>
      </c>
      <c r="AD56">
        <f t="shared" ca="1" si="30"/>
        <v>0</v>
      </c>
      <c r="AE56">
        <f t="shared" ca="1" si="31"/>
        <v>0</v>
      </c>
      <c r="AF56">
        <f t="shared" ca="1" si="32"/>
        <v>0</v>
      </c>
      <c r="AG56">
        <f t="shared" ca="1" si="33"/>
        <v>0</v>
      </c>
      <c r="AH56">
        <f t="shared" ca="1" si="34"/>
        <v>0</v>
      </c>
      <c r="AI56">
        <f t="shared" ca="1" si="35"/>
        <v>0</v>
      </c>
      <c r="AJ56">
        <f t="shared" ca="1" si="36"/>
        <v>0</v>
      </c>
      <c r="AK56">
        <f t="shared" ca="1" si="37"/>
        <v>0</v>
      </c>
      <c r="AL56">
        <f t="shared" ca="1" si="38"/>
        <v>0</v>
      </c>
      <c r="AM56">
        <f t="shared" ca="1" si="39"/>
        <v>0</v>
      </c>
      <c r="AN56">
        <f t="shared" ca="1" si="40"/>
        <v>0</v>
      </c>
      <c r="AO56">
        <f t="shared" ca="1" si="41"/>
        <v>0</v>
      </c>
      <c r="AP56">
        <f t="shared" ca="1" si="42"/>
        <v>0</v>
      </c>
      <c r="AQ56">
        <f t="shared" ca="1" si="43"/>
        <v>0</v>
      </c>
      <c r="AR56" s="8">
        <f t="shared" ca="1" si="44"/>
        <v>0</v>
      </c>
      <c r="AS56" s="8">
        <f t="shared" ca="1" si="45"/>
        <v>0</v>
      </c>
      <c r="AT56" s="8">
        <f t="shared" ca="1" si="46"/>
        <v>0</v>
      </c>
      <c r="AU56" s="8">
        <f t="shared" ca="1" si="47"/>
        <v>0</v>
      </c>
      <c r="AV56">
        <f t="shared" ca="1" si="48"/>
        <v>0</v>
      </c>
      <c r="AW56" t="b">
        <f t="shared" ca="1" si="49"/>
        <v>0</v>
      </c>
      <c r="BA56" t="s">
        <v>2662</v>
      </c>
      <c r="BB56" t="s">
        <v>2574</v>
      </c>
      <c r="BC56" t="s">
        <v>2674</v>
      </c>
      <c r="BD56">
        <f>IF(Players!BC56="NL",INDEX(Standings!G:I,MATCH(INDEX(Teams!G:K,MATCH(Players!BB56,Teams!G:G,0),5),Standings!G:G,0),2)+INDEX(Standings!G:I,MATCH(INDEX(Teams!G:K,MATCH(Players!BB56,Teams!G:G,0),5),Standings!G:G,0),3),INDEX(Standings!A:C,MATCH(INDEX(Teams!A:E,MATCH(Players!BB56,Teams!A:A,0),5),Standings!A:A,0),2)+INDEX(Standings!A:C,MATCH(INDEX(Teams!A:E,MATCH(Players!BB56,Teams!A:A,0),5),Standings!A:A,0),3))</f>
        <v>3</v>
      </c>
      <c r="BE56">
        <f t="shared" ca="1" si="50"/>
        <v>0</v>
      </c>
      <c r="BF56">
        <f t="shared" ca="1" si="51"/>
        <v>0</v>
      </c>
      <c r="BG56">
        <f t="shared" ca="1" si="52"/>
        <v>0</v>
      </c>
      <c r="BH56">
        <f t="shared" ca="1" si="53"/>
        <v>0</v>
      </c>
      <c r="BI56">
        <f t="shared" ca="1" si="54"/>
        <v>0</v>
      </c>
      <c r="BJ56">
        <f t="shared" ca="1" si="55"/>
        <v>0</v>
      </c>
      <c r="BK56">
        <f t="shared" ca="1" si="56"/>
        <v>0</v>
      </c>
      <c r="BL56" s="12">
        <f t="shared" ca="1" si="57"/>
        <v>0</v>
      </c>
      <c r="BM56">
        <f t="shared" ca="1" si="58"/>
        <v>0</v>
      </c>
      <c r="BN56">
        <f t="shared" ca="1" si="59"/>
        <v>0</v>
      </c>
      <c r="BO56">
        <f t="shared" ca="1" si="60"/>
        <v>0</v>
      </c>
      <c r="BP56">
        <f t="shared" ca="1" si="61"/>
        <v>0</v>
      </c>
      <c r="BQ56">
        <f t="shared" ca="1" si="62"/>
        <v>0</v>
      </c>
      <c r="BR56">
        <f t="shared" ca="1" si="63"/>
        <v>0</v>
      </c>
      <c r="BS56">
        <f t="shared" ca="1" si="64"/>
        <v>0</v>
      </c>
      <c r="BT56">
        <f t="shared" ca="1" si="65"/>
        <v>0</v>
      </c>
      <c r="BU56">
        <f t="shared" ca="1" si="66"/>
        <v>0</v>
      </c>
      <c r="BV56">
        <f t="shared" ca="1" si="67"/>
        <v>0</v>
      </c>
      <c r="BW56">
        <f t="shared" ca="1" si="68"/>
        <v>0</v>
      </c>
      <c r="BX56">
        <f t="shared" ca="1" si="69"/>
        <v>0</v>
      </c>
      <c r="BY56" s="8">
        <f t="shared" ca="1" si="70"/>
        <v>0</v>
      </c>
      <c r="BZ56" s="10" t="str">
        <f t="shared" ca="1" si="71"/>
        <v>---</v>
      </c>
      <c r="CA56">
        <f t="shared" ca="1" si="72"/>
        <v>0</v>
      </c>
      <c r="CB56">
        <f t="shared" ca="1" si="73"/>
        <v>0</v>
      </c>
      <c r="CC56">
        <f t="shared" ca="1" si="74"/>
        <v>0</v>
      </c>
      <c r="CD56">
        <f t="shared" ca="1" si="75"/>
        <v>0</v>
      </c>
      <c r="CE56">
        <f t="shared" ca="1" si="76"/>
        <v>0</v>
      </c>
      <c r="CF56" s="12">
        <f t="shared" ca="1" si="77"/>
        <v>0</v>
      </c>
      <c r="CG56">
        <f t="shared" ca="1" si="78"/>
        <v>0</v>
      </c>
      <c r="CH56">
        <f t="shared" ca="1" si="79"/>
        <v>0</v>
      </c>
      <c r="CI56">
        <f t="shared" ca="1" si="80"/>
        <v>0</v>
      </c>
      <c r="CJ56">
        <f t="shared" ca="1" si="81"/>
        <v>0</v>
      </c>
      <c r="CK56">
        <f t="shared" ca="1" si="82"/>
        <v>0</v>
      </c>
      <c r="CL56">
        <f t="shared" ca="1" si="83"/>
        <v>0</v>
      </c>
      <c r="CM56">
        <f t="shared" ca="1" si="84"/>
        <v>0</v>
      </c>
      <c r="CN56">
        <f t="shared" ca="1" si="85"/>
        <v>0</v>
      </c>
      <c r="CO56">
        <f t="shared" ca="1" si="86"/>
        <v>0</v>
      </c>
      <c r="CP56">
        <f t="shared" ca="1" si="87"/>
        <v>0</v>
      </c>
      <c r="CQ56" s="10">
        <f t="shared" ca="1" si="88"/>
        <v>0</v>
      </c>
      <c r="CR56" s="11">
        <f t="shared" ca="1" si="89"/>
        <v>0</v>
      </c>
      <c r="CS56" s="11">
        <f t="shared" ca="1" si="90"/>
        <v>0</v>
      </c>
      <c r="CT56" s="11">
        <f t="shared" ca="1" si="91"/>
        <v>0</v>
      </c>
      <c r="CU56" s="11">
        <f t="shared" ca="1" si="92"/>
        <v>0</v>
      </c>
      <c r="CV56" s="11">
        <f t="shared" ca="1" si="93"/>
        <v>0</v>
      </c>
      <c r="CW56" t="b">
        <f t="shared" ca="1" si="94"/>
        <v>0</v>
      </c>
      <c r="CX56">
        <f>COUNTIF(BA$1:BA56,BA56)-1</f>
        <v>0</v>
      </c>
    </row>
    <row r="57" spans="1:102">
      <c r="A57" t="s">
        <v>2520</v>
      </c>
      <c r="B57" t="s">
        <v>2575</v>
      </c>
      <c r="C57" t="s">
        <v>2674</v>
      </c>
      <c r="D57">
        <f>IF(Players!C57="NL",INDEX(Standings!G:I,MATCH(INDEX(Teams!G:K,MATCH(Players!B57,Teams!G:G,0),5),Standings!G:G,0),2)+INDEX(Standings!G:I,MATCH(INDEX(Teams!G:K,MATCH(Players!B57,Teams!G:G,0),5),Standings!G:G,0),3),INDEX(Standings!A:C,MATCH(INDEX(Teams!A:E,MATCH(Players!B57,Teams!A:A,0),5),Standings!A:A,0),2)+INDEX(Standings!A:C,MATCH(INDEX(Teams!A:E,MATCH(Players!B57,Teams!A:A,0),5),Standings!A:A,0),3))</f>
        <v>3</v>
      </c>
      <c r="E57">
        <f t="shared" ca="1" si="5"/>
        <v>3</v>
      </c>
      <c r="F57">
        <f t="shared" ca="1" si="6"/>
        <v>9</v>
      </c>
      <c r="G57">
        <f t="shared" ca="1" si="7"/>
        <v>0</v>
      </c>
      <c r="H57">
        <f t="shared" ca="1" si="8"/>
        <v>1</v>
      </c>
      <c r="I57">
        <f t="shared" ca="1" si="9"/>
        <v>0</v>
      </c>
      <c r="J57">
        <f t="shared" ca="1" si="10"/>
        <v>0</v>
      </c>
      <c r="K57">
        <f t="shared" ca="1" si="11"/>
        <v>0</v>
      </c>
      <c r="L57">
        <f t="shared" ca="1" si="12"/>
        <v>0</v>
      </c>
      <c r="M57">
        <f t="shared" ca="1" si="13"/>
        <v>0</v>
      </c>
      <c r="N57">
        <f t="shared" ca="1" si="14"/>
        <v>0</v>
      </c>
      <c r="O57">
        <f t="shared" ca="1" si="15"/>
        <v>0</v>
      </c>
      <c r="P57">
        <f t="shared" ca="1" si="16"/>
        <v>0</v>
      </c>
      <c r="Q57">
        <f t="shared" ca="1" si="17"/>
        <v>0</v>
      </c>
      <c r="R57">
        <f t="shared" ca="1" si="18"/>
        <v>0</v>
      </c>
      <c r="S57">
        <f t="shared" ca="1" si="19"/>
        <v>0</v>
      </c>
      <c r="T57">
        <f t="shared" ca="1" si="20"/>
        <v>0</v>
      </c>
      <c r="U57">
        <f t="shared" ca="1" si="21"/>
        <v>0</v>
      </c>
      <c r="V57">
        <f t="shared" ca="1" si="22"/>
        <v>0</v>
      </c>
      <c r="W57">
        <f t="shared" ca="1" si="23"/>
        <v>1</v>
      </c>
      <c r="X57">
        <f t="shared" ca="1" si="24"/>
        <v>3</v>
      </c>
      <c r="Y57">
        <f t="shared" ca="1" si="25"/>
        <v>9</v>
      </c>
      <c r="Z57">
        <f t="shared" ca="1" si="26"/>
        <v>9</v>
      </c>
      <c r="AA57">
        <f t="shared" ca="1" si="27"/>
        <v>0</v>
      </c>
      <c r="AB57">
        <f t="shared" ca="1" si="28"/>
        <v>1</v>
      </c>
      <c r="AC57">
        <f t="shared" ca="1" si="29"/>
        <v>0</v>
      </c>
      <c r="AD57">
        <f t="shared" ca="1" si="30"/>
        <v>0</v>
      </c>
      <c r="AE57">
        <f t="shared" ca="1" si="31"/>
        <v>0</v>
      </c>
      <c r="AF57">
        <f t="shared" ca="1" si="32"/>
        <v>0</v>
      </c>
      <c r="AG57">
        <f t="shared" ca="1" si="33"/>
        <v>0</v>
      </c>
      <c r="AH57">
        <f t="shared" ca="1" si="34"/>
        <v>0</v>
      </c>
      <c r="AI57">
        <f t="shared" ca="1" si="35"/>
        <v>0</v>
      </c>
      <c r="AJ57">
        <f t="shared" ca="1" si="36"/>
        <v>0</v>
      </c>
      <c r="AK57">
        <f t="shared" ca="1" si="37"/>
        <v>0</v>
      </c>
      <c r="AL57">
        <f t="shared" ca="1" si="38"/>
        <v>0</v>
      </c>
      <c r="AM57">
        <f t="shared" ca="1" si="39"/>
        <v>0</v>
      </c>
      <c r="AN57">
        <f t="shared" ca="1" si="40"/>
        <v>0</v>
      </c>
      <c r="AO57">
        <f t="shared" ca="1" si="41"/>
        <v>0</v>
      </c>
      <c r="AP57">
        <f t="shared" ca="1" si="42"/>
        <v>0</v>
      </c>
      <c r="AQ57">
        <f t="shared" ca="1" si="43"/>
        <v>1</v>
      </c>
      <c r="AR57" s="8">
        <f t="shared" ca="1" si="44"/>
        <v>0.1111111111111111</v>
      </c>
      <c r="AS57" s="8">
        <f t="shared" ca="1" si="45"/>
        <v>0.1111111111111111</v>
      </c>
      <c r="AT57" s="8">
        <f t="shared" ca="1" si="46"/>
        <v>0.1111111111111111</v>
      </c>
      <c r="AU57" s="8">
        <f t="shared" ca="1" si="47"/>
        <v>0.22222222222222221</v>
      </c>
      <c r="AV57">
        <f t="shared" ca="1" si="48"/>
        <v>1</v>
      </c>
      <c r="AW57" t="b">
        <f t="shared" ca="1" si="49"/>
        <v>0</v>
      </c>
      <c r="BA57" t="s">
        <v>2652</v>
      </c>
      <c r="BB57" t="s">
        <v>2574</v>
      </c>
      <c r="BC57" t="s">
        <v>2674</v>
      </c>
      <c r="BD57">
        <f>IF(Players!BC57="NL",INDEX(Standings!G:I,MATCH(INDEX(Teams!G:K,MATCH(Players!BB57,Teams!G:G,0),5),Standings!G:G,0),2)+INDEX(Standings!G:I,MATCH(INDEX(Teams!G:K,MATCH(Players!BB57,Teams!G:G,0),5),Standings!G:G,0),3),INDEX(Standings!A:C,MATCH(INDEX(Teams!A:E,MATCH(Players!BB57,Teams!A:A,0),5),Standings!A:A,0),2)+INDEX(Standings!A:C,MATCH(INDEX(Teams!A:E,MATCH(Players!BB57,Teams!A:A,0),5),Standings!A:A,0),3))</f>
        <v>3</v>
      </c>
      <c r="BE57">
        <f t="shared" ca="1" si="50"/>
        <v>0</v>
      </c>
      <c r="BF57">
        <f t="shared" ca="1" si="51"/>
        <v>0</v>
      </c>
      <c r="BG57">
        <f t="shared" ca="1" si="52"/>
        <v>0</v>
      </c>
      <c r="BH57">
        <f t="shared" ca="1" si="53"/>
        <v>0</v>
      </c>
      <c r="BI57">
        <f t="shared" ca="1" si="54"/>
        <v>0</v>
      </c>
      <c r="BJ57">
        <f t="shared" ca="1" si="55"/>
        <v>0</v>
      </c>
      <c r="BK57">
        <f t="shared" ca="1" si="56"/>
        <v>0</v>
      </c>
      <c r="BL57" s="12">
        <f t="shared" ca="1" si="57"/>
        <v>0</v>
      </c>
      <c r="BM57">
        <f t="shared" ca="1" si="58"/>
        <v>0</v>
      </c>
      <c r="BN57">
        <f t="shared" ca="1" si="59"/>
        <v>0</v>
      </c>
      <c r="BO57">
        <f t="shared" ca="1" si="60"/>
        <v>0</v>
      </c>
      <c r="BP57">
        <f t="shared" ca="1" si="61"/>
        <v>0</v>
      </c>
      <c r="BQ57">
        <f t="shared" ca="1" si="62"/>
        <v>0</v>
      </c>
      <c r="BR57">
        <f t="shared" ca="1" si="63"/>
        <v>0</v>
      </c>
      <c r="BS57">
        <f t="shared" ca="1" si="64"/>
        <v>0</v>
      </c>
      <c r="BT57">
        <f t="shared" ca="1" si="65"/>
        <v>0</v>
      </c>
      <c r="BU57">
        <f t="shared" ca="1" si="66"/>
        <v>0</v>
      </c>
      <c r="BV57">
        <f t="shared" ca="1" si="67"/>
        <v>0</v>
      </c>
      <c r="BW57">
        <f t="shared" ca="1" si="68"/>
        <v>0</v>
      </c>
      <c r="BX57">
        <f t="shared" ca="1" si="69"/>
        <v>0</v>
      </c>
      <c r="BY57" s="8">
        <f t="shared" ca="1" si="70"/>
        <v>0</v>
      </c>
      <c r="BZ57" s="10" t="str">
        <f t="shared" ca="1" si="71"/>
        <v>---</v>
      </c>
      <c r="CA57">
        <f t="shared" ca="1" si="72"/>
        <v>0</v>
      </c>
      <c r="CB57">
        <f t="shared" ca="1" si="73"/>
        <v>0</v>
      </c>
      <c r="CC57">
        <f t="shared" ca="1" si="74"/>
        <v>0</v>
      </c>
      <c r="CD57">
        <f t="shared" ca="1" si="75"/>
        <v>0</v>
      </c>
      <c r="CE57">
        <f t="shared" ca="1" si="76"/>
        <v>0</v>
      </c>
      <c r="CF57" s="12">
        <f t="shared" ca="1" si="77"/>
        <v>0</v>
      </c>
      <c r="CG57">
        <f t="shared" ca="1" si="78"/>
        <v>0</v>
      </c>
      <c r="CH57">
        <f t="shared" ca="1" si="79"/>
        <v>0</v>
      </c>
      <c r="CI57">
        <f t="shared" ca="1" si="80"/>
        <v>0</v>
      </c>
      <c r="CJ57">
        <f t="shared" ca="1" si="81"/>
        <v>0</v>
      </c>
      <c r="CK57">
        <f t="shared" ca="1" si="82"/>
        <v>0</v>
      </c>
      <c r="CL57">
        <f t="shared" ca="1" si="83"/>
        <v>0</v>
      </c>
      <c r="CM57">
        <f t="shared" ca="1" si="84"/>
        <v>0</v>
      </c>
      <c r="CN57">
        <f t="shared" ca="1" si="85"/>
        <v>0</v>
      </c>
      <c r="CO57">
        <f t="shared" ca="1" si="86"/>
        <v>0</v>
      </c>
      <c r="CP57">
        <f t="shared" ca="1" si="87"/>
        <v>0</v>
      </c>
      <c r="CQ57" s="10">
        <f t="shared" ca="1" si="88"/>
        <v>0</v>
      </c>
      <c r="CR57" s="11">
        <f t="shared" ca="1" si="89"/>
        <v>0</v>
      </c>
      <c r="CS57" s="11">
        <f t="shared" ca="1" si="90"/>
        <v>0</v>
      </c>
      <c r="CT57" s="11">
        <f t="shared" ca="1" si="91"/>
        <v>0</v>
      </c>
      <c r="CU57" s="11">
        <f t="shared" ca="1" si="92"/>
        <v>0</v>
      </c>
      <c r="CV57" s="11">
        <f t="shared" ca="1" si="93"/>
        <v>0</v>
      </c>
      <c r="CW57" t="b">
        <f t="shared" ca="1" si="94"/>
        <v>0</v>
      </c>
      <c r="CX57">
        <f>COUNTIF(BA$1:BA57,BA57)-1</f>
        <v>0</v>
      </c>
    </row>
    <row r="58" spans="1:102">
      <c r="A58" t="s">
        <v>2463</v>
      </c>
      <c r="B58" t="s">
        <v>2575</v>
      </c>
      <c r="C58" t="s">
        <v>2674</v>
      </c>
      <c r="D58">
        <f>IF(Players!C58="NL",INDEX(Standings!G:I,MATCH(INDEX(Teams!G:K,MATCH(Players!B58,Teams!G:G,0),5),Standings!G:G,0),2)+INDEX(Standings!G:I,MATCH(INDEX(Teams!G:K,MATCH(Players!B58,Teams!G:G,0),5),Standings!G:G,0),3),INDEX(Standings!A:C,MATCH(INDEX(Teams!A:E,MATCH(Players!B58,Teams!A:A,0),5),Standings!A:A,0),2)+INDEX(Standings!A:C,MATCH(INDEX(Teams!A:E,MATCH(Players!B58,Teams!A:A,0),5),Standings!A:A,0),3))</f>
        <v>3</v>
      </c>
      <c r="E58">
        <f t="shared" ca="1" si="5"/>
        <v>2</v>
      </c>
      <c r="F58">
        <f t="shared" ca="1" si="6"/>
        <v>3</v>
      </c>
      <c r="G58">
        <f t="shared" ca="1" si="7"/>
        <v>0</v>
      </c>
      <c r="H58">
        <f t="shared" ca="1" si="8"/>
        <v>0</v>
      </c>
      <c r="I58">
        <f t="shared" ca="1" si="9"/>
        <v>0</v>
      </c>
      <c r="J58">
        <f t="shared" ca="1" si="10"/>
        <v>0</v>
      </c>
      <c r="K58">
        <f t="shared" ca="1" si="11"/>
        <v>0</v>
      </c>
      <c r="L58">
        <f t="shared" ca="1" si="12"/>
        <v>0</v>
      </c>
      <c r="M58">
        <f t="shared" ca="1" si="13"/>
        <v>0</v>
      </c>
      <c r="N58">
        <f t="shared" ca="1" si="14"/>
        <v>0</v>
      </c>
      <c r="O58">
        <f t="shared" ca="1" si="15"/>
        <v>4</v>
      </c>
      <c r="P58">
        <f t="shared" ca="1" si="16"/>
        <v>0</v>
      </c>
      <c r="Q58">
        <f t="shared" ca="1" si="17"/>
        <v>0</v>
      </c>
      <c r="R58">
        <f t="shared" ca="1" si="18"/>
        <v>0</v>
      </c>
      <c r="S58">
        <f t="shared" ca="1" si="19"/>
        <v>0</v>
      </c>
      <c r="T58">
        <f t="shared" ca="1" si="20"/>
        <v>0</v>
      </c>
      <c r="U58">
        <f t="shared" ca="1" si="21"/>
        <v>0</v>
      </c>
      <c r="V58">
        <f t="shared" ca="1" si="22"/>
        <v>0</v>
      </c>
      <c r="W58">
        <f t="shared" ca="1" si="23"/>
        <v>0</v>
      </c>
      <c r="X58">
        <f t="shared" ca="1" si="24"/>
        <v>2</v>
      </c>
      <c r="Y58">
        <f t="shared" ca="1" si="25"/>
        <v>7</v>
      </c>
      <c r="Z58">
        <f t="shared" ca="1" si="26"/>
        <v>3</v>
      </c>
      <c r="AA58">
        <f t="shared" ca="1" si="27"/>
        <v>0</v>
      </c>
      <c r="AB58">
        <f t="shared" ca="1" si="28"/>
        <v>0</v>
      </c>
      <c r="AC58">
        <f t="shared" ca="1" si="29"/>
        <v>0</v>
      </c>
      <c r="AD58">
        <f t="shared" ca="1" si="30"/>
        <v>0</v>
      </c>
      <c r="AE58">
        <f t="shared" ca="1" si="31"/>
        <v>0</v>
      </c>
      <c r="AF58">
        <f t="shared" ca="1" si="32"/>
        <v>0</v>
      </c>
      <c r="AG58">
        <f t="shared" ca="1" si="33"/>
        <v>0</v>
      </c>
      <c r="AH58">
        <f t="shared" ca="1" si="34"/>
        <v>0</v>
      </c>
      <c r="AI58">
        <f t="shared" ca="1" si="35"/>
        <v>4</v>
      </c>
      <c r="AJ58">
        <f t="shared" ca="1" si="36"/>
        <v>0</v>
      </c>
      <c r="AK58">
        <f t="shared" ca="1" si="37"/>
        <v>0</v>
      </c>
      <c r="AL58">
        <f t="shared" ca="1" si="38"/>
        <v>0</v>
      </c>
      <c r="AM58">
        <f t="shared" ca="1" si="39"/>
        <v>0</v>
      </c>
      <c r="AN58">
        <f t="shared" ca="1" si="40"/>
        <v>0</v>
      </c>
      <c r="AO58">
        <f t="shared" ca="1" si="41"/>
        <v>0</v>
      </c>
      <c r="AP58">
        <f t="shared" ca="1" si="42"/>
        <v>0</v>
      </c>
      <c r="AQ58">
        <f t="shared" ca="1" si="43"/>
        <v>0</v>
      </c>
      <c r="AR58" s="8">
        <f t="shared" ca="1" si="44"/>
        <v>0</v>
      </c>
      <c r="AS58" s="8">
        <f t="shared" ca="1" si="45"/>
        <v>0.5714285714285714</v>
      </c>
      <c r="AT58" s="8">
        <f t="shared" ca="1" si="46"/>
        <v>0</v>
      </c>
      <c r="AU58" s="8">
        <f t="shared" ca="1" si="47"/>
        <v>0.5714285714285714</v>
      </c>
      <c r="AV58">
        <f t="shared" ca="1" si="48"/>
        <v>0</v>
      </c>
      <c r="AW58" t="b">
        <f t="shared" ca="1" si="49"/>
        <v>0</v>
      </c>
      <c r="BA58" t="s">
        <v>2646</v>
      </c>
      <c r="BB58" t="s">
        <v>2574</v>
      </c>
      <c r="BC58" t="s">
        <v>2674</v>
      </c>
      <c r="BD58">
        <f>IF(Players!BC58="NL",INDEX(Standings!G:I,MATCH(INDEX(Teams!G:K,MATCH(Players!BB58,Teams!G:G,0),5),Standings!G:G,0),2)+INDEX(Standings!G:I,MATCH(INDEX(Teams!G:K,MATCH(Players!BB58,Teams!G:G,0),5),Standings!G:G,0),3),INDEX(Standings!A:C,MATCH(INDEX(Teams!A:E,MATCH(Players!BB58,Teams!A:A,0),5),Standings!A:A,0),2)+INDEX(Standings!A:C,MATCH(INDEX(Teams!A:E,MATCH(Players!BB58,Teams!A:A,0),5),Standings!A:A,0),3))</f>
        <v>3</v>
      </c>
      <c r="BE58">
        <f t="shared" ca="1" si="50"/>
        <v>0</v>
      </c>
      <c r="BF58">
        <f t="shared" ca="1" si="51"/>
        <v>0</v>
      </c>
      <c r="BG58">
        <f t="shared" ca="1" si="52"/>
        <v>0</v>
      </c>
      <c r="BH58">
        <f t="shared" ca="1" si="53"/>
        <v>0</v>
      </c>
      <c r="BI58">
        <f t="shared" ca="1" si="54"/>
        <v>0</v>
      </c>
      <c r="BJ58">
        <f t="shared" ca="1" si="55"/>
        <v>0</v>
      </c>
      <c r="BK58">
        <f t="shared" ca="1" si="56"/>
        <v>0</v>
      </c>
      <c r="BL58" s="12">
        <f t="shared" ca="1" si="57"/>
        <v>0</v>
      </c>
      <c r="BM58">
        <f t="shared" ca="1" si="58"/>
        <v>0</v>
      </c>
      <c r="BN58">
        <f t="shared" ca="1" si="59"/>
        <v>0</v>
      </c>
      <c r="BO58">
        <f t="shared" ca="1" si="60"/>
        <v>0</v>
      </c>
      <c r="BP58">
        <f t="shared" ca="1" si="61"/>
        <v>0</v>
      </c>
      <c r="BQ58">
        <f t="shared" ca="1" si="62"/>
        <v>0</v>
      </c>
      <c r="BR58">
        <f t="shared" ca="1" si="63"/>
        <v>0</v>
      </c>
      <c r="BS58">
        <f t="shared" ca="1" si="64"/>
        <v>0</v>
      </c>
      <c r="BT58">
        <f t="shared" ca="1" si="65"/>
        <v>0</v>
      </c>
      <c r="BU58">
        <f t="shared" ca="1" si="66"/>
        <v>0</v>
      </c>
      <c r="BV58">
        <f t="shared" ca="1" si="67"/>
        <v>0</v>
      </c>
      <c r="BW58">
        <f t="shared" ca="1" si="68"/>
        <v>0</v>
      </c>
      <c r="BX58">
        <f t="shared" ca="1" si="69"/>
        <v>0</v>
      </c>
      <c r="BY58" s="8">
        <f t="shared" ca="1" si="70"/>
        <v>0</v>
      </c>
      <c r="BZ58" s="10" t="str">
        <f t="shared" ca="1" si="71"/>
        <v>---</v>
      </c>
      <c r="CA58">
        <f t="shared" ca="1" si="72"/>
        <v>0</v>
      </c>
      <c r="CB58">
        <f t="shared" ca="1" si="73"/>
        <v>0</v>
      </c>
      <c r="CC58">
        <f t="shared" ca="1" si="74"/>
        <v>0</v>
      </c>
      <c r="CD58">
        <f t="shared" ca="1" si="75"/>
        <v>0</v>
      </c>
      <c r="CE58">
        <f t="shared" ca="1" si="76"/>
        <v>0</v>
      </c>
      <c r="CF58" s="12">
        <f t="shared" ca="1" si="77"/>
        <v>0</v>
      </c>
      <c r="CG58">
        <f t="shared" ca="1" si="78"/>
        <v>0</v>
      </c>
      <c r="CH58">
        <f t="shared" ca="1" si="79"/>
        <v>0</v>
      </c>
      <c r="CI58">
        <f t="shared" ca="1" si="80"/>
        <v>0</v>
      </c>
      <c r="CJ58">
        <f t="shared" ca="1" si="81"/>
        <v>0</v>
      </c>
      <c r="CK58">
        <f t="shared" ca="1" si="82"/>
        <v>0</v>
      </c>
      <c r="CL58">
        <f t="shared" ca="1" si="83"/>
        <v>0</v>
      </c>
      <c r="CM58">
        <f t="shared" ca="1" si="84"/>
        <v>0</v>
      </c>
      <c r="CN58">
        <f t="shared" ca="1" si="85"/>
        <v>0</v>
      </c>
      <c r="CO58">
        <f t="shared" ca="1" si="86"/>
        <v>0</v>
      </c>
      <c r="CP58">
        <f t="shared" ca="1" si="87"/>
        <v>0</v>
      </c>
      <c r="CQ58" s="10">
        <f t="shared" ca="1" si="88"/>
        <v>0</v>
      </c>
      <c r="CR58" s="11">
        <f t="shared" ca="1" si="89"/>
        <v>0</v>
      </c>
      <c r="CS58" s="11">
        <f t="shared" ca="1" si="90"/>
        <v>0</v>
      </c>
      <c r="CT58" s="11">
        <f t="shared" ca="1" si="91"/>
        <v>0</v>
      </c>
      <c r="CU58" s="11">
        <f t="shared" ca="1" si="92"/>
        <v>0</v>
      </c>
      <c r="CV58" s="11">
        <f t="shared" ca="1" si="93"/>
        <v>0</v>
      </c>
      <c r="CW58" t="b">
        <f t="shared" ca="1" si="94"/>
        <v>0</v>
      </c>
      <c r="CX58">
        <f>COUNTIF(BA$1:BA58,BA58)-1</f>
        <v>0</v>
      </c>
    </row>
    <row r="59" spans="1:102">
      <c r="A59" t="s">
        <v>2464</v>
      </c>
      <c r="B59" t="s">
        <v>2575</v>
      </c>
      <c r="C59" t="s">
        <v>2674</v>
      </c>
      <c r="D59">
        <f>IF(Players!C59="NL",INDEX(Standings!G:I,MATCH(INDEX(Teams!G:K,MATCH(Players!B59,Teams!G:G,0),5),Standings!G:G,0),2)+INDEX(Standings!G:I,MATCH(INDEX(Teams!G:K,MATCH(Players!B59,Teams!G:G,0),5),Standings!G:G,0),3),INDEX(Standings!A:C,MATCH(INDEX(Teams!A:E,MATCH(Players!B59,Teams!A:A,0),5),Standings!A:A,0),2)+INDEX(Standings!A:C,MATCH(INDEX(Teams!A:E,MATCH(Players!B59,Teams!A:A,0),5),Standings!A:A,0),3))</f>
        <v>3</v>
      </c>
      <c r="E59">
        <f t="shared" ca="1" si="5"/>
        <v>3</v>
      </c>
      <c r="F59">
        <f t="shared" ca="1" si="6"/>
        <v>11</v>
      </c>
      <c r="G59">
        <f t="shared" ca="1" si="7"/>
        <v>0</v>
      </c>
      <c r="H59">
        <f t="shared" ca="1" si="8"/>
        <v>0</v>
      </c>
      <c r="I59">
        <f t="shared" ca="1" si="9"/>
        <v>0</v>
      </c>
      <c r="J59">
        <f t="shared" ca="1" si="10"/>
        <v>0</v>
      </c>
      <c r="K59">
        <f t="shared" ca="1" si="11"/>
        <v>0</v>
      </c>
      <c r="L59">
        <f t="shared" ca="1" si="12"/>
        <v>1</v>
      </c>
      <c r="M59">
        <f t="shared" ca="1" si="13"/>
        <v>0</v>
      </c>
      <c r="N59">
        <f t="shared" ca="1" si="14"/>
        <v>0</v>
      </c>
      <c r="O59">
        <f t="shared" ca="1" si="15"/>
        <v>0</v>
      </c>
      <c r="P59">
        <f t="shared" ca="1" si="16"/>
        <v>2</v>
      </c>
      <c r="Q59">
        <f t="shared" ca="1" si="17"/>
        <v>1</v>
      </c>
      <c r="R59">
        <f t="shared" ca="1" si="18"/>
        <v>0</v>
      </c>
      <c r="S59">
        <f t="shared" ca="1" si="19"/>
        <v>0</v>
      </c>
      <c r="T59">
        <f t="shared" ca="1" si="20"/>
        <v>1</v>
      </c>
      <c r="U59">
        <f t="shared" ca="1" si="21"/>
        <v>0</v>
      </c>
      <c r="V59">
        <f t="shared" ca="1" si="22"/>
        <v>0</v>
      </c>
      <c r="W59">
        <f t="shared" ca="1" si="23"/>
        <v>0</v>
      </c>
      <c r="X59">
        <f t="shared" ca="1" si="24"/>
        <v>3</v>
      </c>
      <c r="Y59">
        <f t="shared" ca="1" si="25"/>
        <v>12</v>
      </c>
      <c r="Z59">
        <f t="shared" ca="1" si="26"/>
        <v>11</v>
      </c>
      <c r="AA59">
        <f t="shared" ca="1" si="27"/>
        <v>0</v>
      </c>
      <c r="AB59">
        <f t="shared" ca="1" si="28"/>
        <v>0</v>
      </c>
      <c r="AC59">
        <f t="shared" ca="1" si="29"/>
        <v>0</v>
      </c>
      <c r="AD59">
        <f t="shared" ca="1" si="30"/>
        <v>0</v>
      </c>
      <c r="AE59">
        <f t="shared" ca="1" si="31"/>
        <v>0</v>
      </c>
      <c r="AF59">
        <f t="shared" ca="1" si="32"/>
        <v>1</v>
      </c>
      <c r="AG59">
        <f t="shared" ca="1" si="33"/>
        <v>0</v>
      </c>
      <c r="AH59">
        <f t="shared" ca="1" si="34"/>
        <v>0</v>
      </c>
      <c r="AI59">
        <f t="shared" ca="1" si="35"/>
        <v>0</v>
      </c>
      <c r="AJ59">
        <f t="shared" ca="1" si="36"/>
        <v>2</v>
      </c>
      <c r="AK59">
        <f t="shared" ca="1" si="37"/>
        <v>1</v>
      </c>
      <c r="AL59">
        <f t="shared" ca="1" si="38"/>
        <v>0</v>
      </c>
      <c r="AM59">
        <f t="shared" ca="1" si="39"/>
        <v>0</v>
      </c>
      <c r="AN59">
        <f t="shared" ca="1" si="40"/>
        <v>1</v>
      </c>
      <c r="AO59">
        <f t="shared" ca="1" si="41"/>
        <v>0</v>
      </c>
      <c r="AP59">
        <f t="shared" ca="1" si="42"/>
        <v>0</v>
      </c>
      <c r="AQ59">
        <f t="shared" ca="1" si="43"/>
        <v>0</v>
      </c>
      <c r="AR59" s="8">
        <f t="shared" ca="1" si="44"/>
        <v>0</v>
      </c>
      <c r="AS59" s="8">
        <f t="shared" ca="1" si="45"/>
        <v>0</v>
      </c>
      <c r="AT59" s="8">
        <f t="shared" ca="1" si="46"/>
        <v>0</v>
      </c>
      <c r="AU59" s="8">
        <f t="shared" ca="1" si="47"/>
        <v>0</v>
      </c>
      <c r="AV59">
        <f t="shared" ca="1" si="48"/>
        <v>0</v>
      </c>
      <c r="AW59" t="b">
        <f t="shared" ca="1" si="49"/>
        <v>1</v>
      </c>
      <c r="BA59" t="s">
        <v>2659</v>
      </c>
      <c r="BB59" t="s">
        <v>2574</v>
      </c>
      <c r="BC59" t="s">
        <v>2674</v>
      </c>
      <c r="BD59">
        <f>IF(Players!BC59="NL",INDEX(Standings!G:I,MATCH(INDEX(Teams!G:K,MATCH(Players!BB59,Teams!G:G,0),5),Standings!G:G,0),2)+INDEX(Standings!G:I,MATCH(INDEX(Teams!G:K,MATCH(Players!BB59,Teams!G:G,0),5),Standings!G:G,0),3),INDEX(Standings!A:C,MATCH(INDEX(Teams!A:E,MATCH(Players!BB59,Teams!A:A,0),5),Standings!A:A,0),2)+INDEX(Standings!A:C,MATCH(INDEX(Teams!A:E,MATCH(Players!BB59,Teams!A:A,0),5),Standings!A:A,0),3))</f>
        <v>3</v>
      </c>
      <c r="BE59">
        <f t="shared" ca="1" si="50"/>
        <v>0</v>
      </c>
      <c r="BF59">
        <f t="shared" ca="1" si="51"/>
        <v>0</v>
      </c>
      <c r="BG59">
        <f t="shared" ca="1" si="52"/>
        <v>1</v>
      </c>
      <c r="BH59">
        <f t="shared" ca="1" si="53"/>
        <v>0</v>
      </c>
      <c r="BI59">
        <f t="shared" ca="1" si="54"/>
        <v>0</v>
      </c>
      <c r="BJ59">
        <f t="shared" ca="1" si="55"/>
        <v>0</v>
      </c>
      <c r="BK59">
        <f t="shared" ca="1" si="56"/>
        <v>0</v>
      </c>
      <c r="BL59" s="12">
        <f t="shared" ca="1" si="57"/>
        <v>1.3333333333333333</v>
      </c>
      <c r="BM59">
        <f t="shared" ca="1" si="58"/>
        <v>3</v>
      </c>
      <c r="BN59">
        <f t="shared" ca="1" si="59"/>
        <v>2</v>
      </c>
      <c r="BO59">
        <f t="shared" ca="1" si="60"/>
        <v>2</v>
      </c>
      <c r="BP59">
        <f t="shared" ca="1" si="61"/>
        <v>0</v>
      </c>
      <c r="BQ59">
        <f t="shared" ca="1" si="62"/>
        <v>0</v>
      </c>
      <c r="BR59">
        <f t="shared" ca="1" si="63"/>
        <v>0</v>
      </c>
      <c r="BS59">
        <f t="shared" ca="1" si="64"/>
        <v>0</v>
      </c>
      <c r="BT59">
        <f t="shared" ca="1" si="65"/>
        <v>1</v>
      </c>
      <c r="BU59">
        <f t="shared" ca="1" si="66"/>
        <v>0</v>
      </c>
      <c r="BV59">
        <f t="shared" ca="1" si="67"/>
        <v>0</v>
      </c>
      <c r="BW59">
        <f t="shared" ca="1" si="68"/>
        <v>0</v>
      </c>
      <c r="BX59">
        <f t="shared" ca="1" si="69"/>
        <v>0</v>
      </c>
      <c r="BY59" s="8">
        <f t="shared" ca="1" si="70"/>
        <v>0</v>
      </c>
      <c r="BZ59" s="10">
        <f t="shared" ca="1" si="71"/>
        <v>13.5</v>
      </c>
      <c r="CA59">
        <f t="shared" ca="1" si="72"/>
        <v>1</v>
      </c>
      <c r="CB59">
        <f t="shared" ca="1" si="73"/>
        <v>0</v>
      </c>
      <c r="CC59">
        <f t="shared" ca="1" si="74"/>
        <v>0</v>
      </c>
      <c r="CD59">
        <f t="shared" ca="1" si="75"/>
        <v>0</v>
      </c>
      <c r="CE59">
        <f t="shared" ca="1" si="76"/>
        <v>0</v>
      </c>
      <c r="CF59" s="12">
        <f t="shared" ca="1" si="77"/>
        <v>1.3333333333333333</v>
      </c>
      <c r="CG59">
        <f t="shared" ca="1" si="78"/>
        <v>3</v>
      </c>
      <c r="CH59">
        <f t="shared" ca="1" si="79"/>
        <v>2</v>
      </c>
      <c r="CI59">
        <f t="shared" ca="1" si="80"/>
        <v>2</v>
      </c>
      <c r="CJ59">
        <f t="shared" ca="1" si="81"/>
        <v>0</v>
      </c>
      <c r="CK59">
        <f t="shared" ca="1" si="82"/>
        <v>0</v>
      </c>
      <c r="CL59">
        <f t="shared" ca="1" si="83"/>
        <v>0</v>
      </c>
      <c r="CM59">
        <f t="shared" ca="1" si="84"/>
        <v>0</v>
      </c>
      <c r="CN59">
        <f t="shared" ca="1" si="85"/>
        <v>1</v>
      </c>
      <c r="CO59">
        <f t="shared" ca="1" si="86"/>
        <v>0</v>
      </c>
      <c r="CP59">
        <f t="shared" ca="1" si="87"/>
        <v>0</v>
      </c>
      <c r="CQ59" s="10">
        <f t="shared" ca="1" si="88"/>
        <v>2.25</v>
      </c>
      <c r="CR59" s="11">
        <f t="shared" ca="1" si="89"/>
        <v>20.25</v>
      </c>
      <c r="CS59" s="11">
        <f t="shared" ca="1" si="90"/>
        <v>0</v>
      </c>
      <c r="CT59" s="11">
        <f t="shared" ca="1" si="91"/>
        <v>0</v>
      </c>
      <c r="CU59" s="11">
        <f t="shared" ca="1" si="92"/>
        <v>0</v>
      </c>
      <c r="CV59" s="11">
        <f t="shared" ca="1" si="93"/>
        <v>0</v>
      </c>
      <c r="CW59" t="b">
        <f t="shared" ca="1" si="94"/>
        <v>0</v>
      </c>
      <c r="CX59">
        <f>COUNTIF(BA$1:BA59,BA59)-1</f>
        <v>0</v>
      </c>
    </row>
    <row r="60" spans="1:102">
      <c r="A60" t="s">
        <v>2517</v>
      </c>
      <c r="B60" t="s">
        <v>2575</v>
      </c>
      <c r="C60" t="s">
        <v>2674</v>
      </c>
      <c r="D60">
        <f>IF(Players!C60="NL",INDEX(Standings!G:I,MATCH(INDEX(Teams!G:K,MATCH(Players!B60,Teams!G:G,0),5),Standings!G:G,0),2)+INDEX(Standings!G:I,MATCH(INDEX(Teams!G:K,MATCH(Players!B60,Teams!G:G,0),5),Standings!G:G,0),3),INDEX(Standings!A:C,MATCH(INDEX(Teams!A:E,MATCH(Players!B60,Teams!A:A,0),5),Standings!A:A,0),2)+INDEX(Standings!A:C,MATCH(INDEX(Teams!A:E,MATCH(Players!B60,Teams!A:A,0),5),Standings!A:A,0),3))</f>
        <v>3</v>
      </c>
      <c r="E60">
        <f t="shared" ca="1" si="5"/>
        <v>1</v>
      </c>
      <c r="F60">
        <f t="shared" ca="1" si="6"/>
        <v>4</v>
      </c>
      <c r="G60">
        <f t="shared" ca="1" si="7"/>
        <v>1</v>
      </c>
      <c r="H60">
        <f t="shared" ca="1" si="8"/>
        <v>0</v>
      </c>
      <c r="I60">
        <f t="shared" ca="1" si="9"/>
        <v>0</v>
      </c>
      <c r="J60">
        <f t="shared" ca="1" si="10"/>
        <v>0</v>
      </c>
      <c r="K60">
        <f t="shared" ca="1" si="11"/>
        <v>0</v>
      </c>
      <c r="L60">
        <f t="shared" ca="1" si="12"/>
        <v>0</v>
      </c>
      <c r="M60">
        <f t="shared" ca="1" si="13"/>
        <v>0</v>
      </c>
      <c r="N60">
        <f t="shared" ca="1" si="14"/>
        <v>0</v>
      </c>
      <c r="O60">
        <f t="shared" ca="1" si="15"/>
        <v>0</v>
      </c>
      <c r="P60">
        <f t="shared" ca="1" si="16"/>
        <v>3</v>
      </c>
      <c r="Q60">
        <f t="shared" ca="1" si="17"/>
        <v>0</v>
      </c>
      <c r="R60">
        <f t="shared" ca="1" si="18"/>
        <v>0</v>
      </c>
      <c r="S60">
        <f t="shared" ca="1" si="19"/>
        <v>0</v>
      </c>
      <c r="T60">
        <f t="shared" ca="1" si="20"/>
        <v>0</v>
      </c>
      <c r="U60">
        <f t="shared" ca="1" si="21"/>
        <v>0</v>
      </c>
      <c r="V60">
        <f t="shared" ca="1" si="22"/>
        <v>0</v>
      </c>
      <c r="W60">
        <f t="shared" ca="1" si="23"/>
        <v>0</v>
      </c>
      <c r="X60">
        <f t="shared" ca="1" si="24"/>
        <v>1</v>
      </c>
      <c r="Y60">
        <f t="shared" ca="1" si="25"/>
        <v>4</v>
      </c>
      <c r="Z60">
        <f t="shared" ca="1" si="26"/>
        <v>4</v>
      </c>
      <c r="AA60">
        <f t="shared" ca="1" si="27"/>
        <v>1</v>
      </c>
      <c r="AB60">
        <f t="shared" ca="1" si="28"/>
        <v>0</v>
      </c>
      <c r="AC60">
        <f t="shared" ca="1" si="29"/>
        <v>0</v>
      </c>
      <c r="AD60">
        <f t="shared" ca="1" si="30"/>
        <v>0</v>
      </c>
      <c r="AE60">
        <f t="shared" ca="1" si="31"/>
        <v>0</v>
      </c>
      <c r="AF60">
        <f t="shared" ca="1" si="32"/>
        <v>0</v>
      </c>
      <c r="AG60">
        <f t="shared" ca="1" si="33"/>
        <v>0</v>
      </c>
      <c r="AH60">
        <f t="shared" ca="1" si="34"/>
        <v>0</v>
      </c>
      <c r="AI60">
        <f t="shared" ca="1" si="35"/>
        <v>0</v>
      </c>
      <c r="AJ60">
        <f t="shared" ca="1" si="36"/>
        <v>3</v>
      </c>
      <c r="AK60">
        <f t="shared" ca="1" si="37"/>
        <v>0</v>
      </c>
      <c r="AL60">
        <f t="shared" ca="1" si="38"/>
        <v>0</v>
      </c>
      <c r="AM60">
        <f t="shared" ca="1" si="39"/>
        <v>0</v>
      </c>
      <c r="AN60">
        <f t="shared" ca="1" si="40"/>
        <v>0</v>
      </c>
      <c r="AO60">
        <f t="shared" ca="1" si="41"/>
        <v>0</v>
      </c>
      <c r="AP60">
        <f t="shared" ca="1" si="42"/>
        <v>0</v>
      </c>
      <c r="AQ60">
        <f t="shared" ca="1" si="43"/>
        <v>0</v>
      </c>
      <c r="AR60" s="8">
        <f t="shared" ca="1" si="44"/>
        <v>0</v>
      </c>
      <c r="AS60" s="8">
        <f t="shared" ca="1" si="45"/>
        <v>0</v>
      </c>
      <c r="AT60" s="8">
        <f t="shared" ca="1" si="46"/>
        <v>0</v>
      </c>
      <c r="AU60" s="8">
        <f t="shared" ca="1" si="47"/>
        <v>0</v>
      </c>
      <c r="AV60">
        <f t="shared" ca="1" si="48"/>
        <v>0</v>
      </c>
      <c r="AW60" t="b">
        <f t="shared" ca="1" si="49"/>
        <v>0</v>
      </c>
      <c r="BA60" t="s">
        <v>2654</v>
      </c>
      <c r="BB60" t="s">
        <v>2574</v>
      </c>
      <c r="BC60" t="s">
        <v>2674</v>
      </c>
      <c r="BD60">
        <f>IF(Players!BC60="NL",INDEX(Standings!G:I,MATCH(INDEX(Teams!G:K,MATCH(Players!BB60,Teams!G:G,0),5),Standings!G:G,0),2)+INDEX(Standings!G:I,MATCH(INDEX(Teams!G:K,MATCH(Players!BB60,Teams!G:G,0),5),Standings!G:G,0),3),INDEX(Standings!A:C,MATCH(INDEX(Teams!A:E,MATCH(Players!BB60,Teams!A:A,0),5),Standings!A:A,0),2)+INDEX(Standings!A:C,MATCH(INDEX(Teams!A:E,MATCH(Players!BB60,Teams!A:A,0),5),Standings!A:A,0),3))</f>
        <v>3</v>
      </c>
      <c r="BE60">
        <f t="shared" ca="1" si="50"/>
        <v>0</v>
      </c>
      <c r="BF60">
        <f t="shared" ca="1" si="51"/>
        <v>0</v>
      </c>
      <c r="BG60">
        <f t="shared" ca="1" si="52"/>
        <v>2</v>
      </c>
      <c r="BH60">
        <f t="shared" ca="1" si="53"/>
        <v>0</v>
      </c>
      <c r="BI60">
        <f t="shared" ca="1" si="54"/>
        <v>0</v>
      </c>
      <c r="BJ60">
        <f t="shared" ca="1" si="55"/>
        <v>0</v>
      </c>
      <c r="BK60">
        <f t="shared" ca="1" si="56"/>
        <v>0</v>
      </c>
      <c r="BL60" s="12">
        <f t="shared" ca="1" si="57"/>
        <v>1</v>
      </c>
      <c r="BM60">
        <f t="shared" ca="1" si="58"/>
        <v>2</v>
      </c>
      <c r="BN60">
        <f t="shared" ca="1" si="59"/>
        <v>1</v>
      </c>
      <c r="BO60">
        <f t="shared" ca="1" si="60"/>
        <v>1</v>
      </c>
      <c r="BP60">
        <f t="shared" ca="1" si="61"/>
        <v>0</v>
      </c>
      <c r="BQ60">
        <f t="shared" ca="1" si="62"/>
        <v>0</v>
      </c>
      <c r="BR60">
        <f t="shared" ca="1" si="63"/>
        <v>0</v>
      </c>
      <c r="BS60">
        <f t="shared" ca="1" si="64"/>
        <v>1</v>
      </c>
      <c r="BT60">
        <f t="shared" ca="1" si="65"/>
        <v>0</v>
      </c>
      <c r="BU60">
        <f t="shared" ca="1" si="66"/>
        <v>0</v>
      </c>
      <c r="BV60">
        <f t="shared" ca="1" si="67"/>
        <v>0</v>
      </c>
      <c r="BW60">
        <f t="shared" ca="1" si="68"/>
        <v>0</v>
      </c>
      <c r="BX60">
        <f t="shared" ca="1" si="69"/>
        <v>0</v>
      </c>
      <c r="BY60" s="8">
        <f t="shared" ca="1" si="70"/>
        <v>0</v>
      </c>
      <c r="BZ60" s="10">
        <f t="shared" ca="1" si="71"/>
        <v>9</v>
      </c>
      <c r="CA60">
        <f t="shared" ca="1" si="72"/>
        <v>2</v>
      </c>
      <c r="CB60">
        <f t="shared" ca="1" si="73"/>
        <v>0</v>
      </c>
      <c r="CC60">
        <f t="shared" ca="1" si="74"/>
        <v>0</v>
      </c>
      <c r="CD60">
        <f t="shared" ca="1" si="75"/>
        <v>0</v>
      </c>
      <c r="CE60">
        <f t="shared" ca="1" si="76"/>
        <v>0</v>
      </c>
      <c r="CF60" s="12">
        <f t="shared" ca="1" si="77"/>
        <v>1</v>
      </c>
      <c r="CG60">
        <f t="shared" ca="1" si="78"/>
        <v>2</v>
      </c>
      <c r="CH60">
        <f t="shared" ca="1" si="79"/>
        <v>1</v>
      </c>
      <c r="CI60">
        <f t="shared" ca="1" si="80"/>
        <v>1</v>
      </c>
      <c r="CJ60">
        <f t="shared" ca="1" si="81"/>
        <v>0</v>
      </c>
      <c r="CK60">
        <f t="shared" ca="1" si="82"/>
        <v>0</v>
      </c>
      <c r="CL60">
        <f t="shared" ca="1" si="83"/>
        <v>0</v>
      </c>
      <c r="CM60">
        <f t="shared" ca="1" si="84"/>
        <v>1</v>
      </c>
      <c r="CN60">
        <f t="shared" ca="1" si="85"/>
        <v>0</v>
      </c>
      <c r="CO60">
        <f t="shared" ca="1" si="86"/>
        <v>0</v>
      </c>
      <c r="CP60">
        <f t="shared" ca="1" si="87"/>
        <v>0</v>
      </c>
      <c r="CQ60" s="10">
        <f t="shared" ca="1" si="88"/>
        <v>2</v>
      </c>
      <c r="CR60" s="11">
        <f t="shared" ca="1" si="89"/>
        <v>18</v>
      </c>
      <c r="CS60" s="11">
        <f t="shared" ca="1" si="90"/>
        <v>0</v>
      </c>
      <c r="CT60" s="11">
        <f t="shared" ca="1" si="91"/>
        <v>0</v>
      </c>
      <c r="CU60" s="11">
        <f t="shared" ca="1" si="92"/>
        <v>9</v>
      </c>
      <c r="CV60" s="11">
        <f t="shared" ca="1" si="93"/>
        <v>0</v>
      </c>
      <c r="CW60" t="b">
        <f t="shared" ca="1" si="94"/>
        <v>0</v>
      </c>
      <c r="CX60">
        <f>COUNTIF(BA$1:BA60,BA60)-1</f>
        <v>0</v>
      </c>
    </row>
    <row r="61" spans="1:102">
      <c r="A61" t="s">
        <v>2465</v>
      </c>
      <c r="B61" t="s">
        <v>2575</v>
      </c>
      <c r="C61" t="s">
        <v>2674</v>
      </c>
      <c r="D61">
        <f>IF(Players!C61="NL",INDEX(Standings!G:I,MATCH(INDEX(Teams!G:K,MATCH(Players!B61,Teams!G:G,0),5),Standings!G:G,0),2)+INDEX(Standings!G:I,MATCH(INDEX(Teams!G:K,MATCH(Players!B61,Teams!G:G,0),5),Standings!G:G,0),3),INDEX(Standings!A:C,MATCH(INDEX(Teams!A:E,MATCH(Players!B61,Teams!A:A,0),5),Standings!A:A,0),2)+INDEX(Standings!A:C,MATCH(INDEX(Teams!A:E,MATCH(Players!B61,Teams!A:A,0),5),Standings!A:A,0),3))</f>
        <v>3</v>
      </c>
      <c r="E61">
        <f t="shared" ca="1" si="5"/>
        <v>0</v>
      </c>
      <c r="F61">
        <f t="shared" ca="1" si="6"/>
        <v>0</v>
      </c>
      <c r="G61">
        <f t="shared" ca="1" si="7"/>
        <v>0</v>
      </c>
      <c r="H61">
        <f t="shared" ca="1" si="8"/>
        <v>0</v>
      </c>
      <c r="I61">
        <f t="shared" ca="1" si="9"/>
        <v>0</v>
      </c>
      <c r="J61">
        <f t="shared" ca="1" si="10"/>
        <v>0</v>
      </c>
      <c r="K61">
        <f t="shared" ca="1" si="11"/>
        <v>0</v>
      </c>
      <c r="L61">
        <f t="shared" ca="1" si="12"/>
        <v>0</v>
      </c>
      <c r="M61">
        <f t="shared" ca="1" si="13"/>
        <v>0</v>
      </c>
      <c r="N61">
        <f t="shared" ca="1" si="14"/>
        <v>0</v>
      </c>
      <c r="O61">
        <f t="shared" ca="1" si="15"/>
        <v>0</v>
      </c>
      <c r="P61">
        <f t="shared" ca="1" si="16"/>
        <v>0</v>
      </c>
      <c r="Q61">
        <f t="shared" ca="1" si="17"/>
        <v>0</v>
      </c>
      <c r="R61">
        <f t="shared" ca="1" si="18"/>
        <v>0</v>
      </c>
      <c r="S61">
        <f t="shared" ca="1" si="19"/>
        <v>0</v>
      </c>
      <c r="T61">
        <f t="shared" ca="1" si="20"/>
        <v>0</v>
      </c>
      <c r="U61">
        <f t="shared" ca="1" si="21"/>
        <v>0</v>
      </c>
      <c r="V61">
        <f t="shared" ca="1" si="22"/>
        <v>0</v>
      </c>
      <c r="W61">
        <f t="shared" ca="1" si="23"/>
        <v>0</v>
      </c>
      <c r="X61">
        <f t="shared" ca="1" si="24"/>
        <v>0</v>
      </c>
      <c r="Y61">
        <f t="shared" ca="1" si="25"/>
        <v>0</v>
      </c>
      <c r="Z61">
        <f t="shared" ca="1" si="26"/>
        <v>0</v>
      </c>
      <c r="AA61">
        <f t="shared" ca="1" si="27"/>
        <v>0</v>
      </c>
      <c r="AB61">
        <f t="shared" ca="1" si="28"/>
        <v>0</v>
      </c>
      <c r="AC61">
        <f t="shared" ca="1" si="29"/>
        <v>0</v>
      </c>
      <c r="AD61">
        <f t="shared" ca="1" si="30"/>
        <v>0</v>
      </c>
      <c r="AE61">
        <f t="shared" ca="1" si="31"/>
        <v>0</v>
      </c>
      <c r="AF61">
        <f t="shared" ca="1" si="32"/>
        <v>0</v>
      </c>
      <c r="AG61">
        <f t="shared" ca="1" si="33"/>
        <v>0</v>
      </c>
      <c r="AH61">
        <f t="shared" ca="1" si="34"/>
        <v>0</v>
      </c>
      <c r="AI61">
        <f t="shared" ca="1" si="35"/>
        <v>0</v>
      </c>
      <c r="AJ61">
        <f t="shared" ca="1" si="36"/>
        <v>0</v>
      </c>
      <c r="AK61">
        <f t="shared" ca="1" si="37"/>
        <v>0</v>
      </c>
      <c r="AL61">
        <f t="shared" ca="1" si="38"/>
        <v>0</v>
      </c>
      <c r="AM61">
        <f t="shared" ca="1" si="39"/>
        <v>0</v>
      </c>
      <c r="AN61">
        <f t="shared" ca="1" si="40"/>
        <v>0</v>
      </c>
      <c r="AO61">
        <f t="shared" ca="1" si="41"/>
        <v>0</v>
      </c>
      <c r="AP61">
        <f t="shared" ca="1" si="42"/>
        <v>0</v>
      </c>
      <c r="AQ61">
        <f t="shared" ca="1" si="43"/>
        <v>0</v>
      </c>
      <c r="AR61" s="8">
        <f t="shared" ca="1" si="44"/>
        <v>0</v>
      </c>
      <c r="AS61" s="8">
        <f t="shared" ca="1" si="45"/>
        <v>0</v>
      </c>
      <c r="AT61" s="8">
        <f t="shared" ca="1" si="46"/>
        <v>0</v>
      </c>
      <c r="AU61" s="8">
        <f t="shared" ca="1" si="47"/>
        <v>0</v>
      </c>
      <c r="AV61">
        <f t="shared" ca="1" si="48"/>
        <v>0</v>
      </c>
      <c r="AW61" t="b">
        <f t="shared" ca="1" si="49"/>
        <v>0</v>
      </c>
      <c r="BA61" t="s">
        <v>2645</v>
      </c>
      <c r="BB61" t="s">
        <v>2574</v>
      </c>
      <c r="BC61" t="s">
        <v>2674</v>
      </c>
      <c r="BD61">
        <f>IF(Players!BC61="NL",INDEX(Standings!G:I,MATCH(INDEX(Teams!G:K,MATCH(Players!BB61,Teams!G:G,0),5),Standings!G:G,0),2)+INDEX(Standings!G:I,MATCH(INDEX(Teams!G:K,MATCH(Players!BB61,Teams!G:G,0),5),Standings!G:G,0),3),INDEX(Standings!A:C,MATCH(INDEX(Teams!A:E,MATCH(Players!BB61,Teams!A:A,0),5),Standings!A:A,0),2)+INDEX(Standings!A:C,MATCH(INDEX(Teams!A:E,MATCH(Players!BB61,Teams!A:A,0),5),Standings!A:A,0),3))</f>
        <v>3</v>
      </c>
      <c r="BE61">
        <f t="shared" ca="1" si="50"/>
        <v>1</v>
      </c>
      <c r="BF61">
        <f t="shared" ca="1" si="51"/>
        <v>0</v>
      </c>
      <c r="BG61">
        <f t="shared" ca="1" si="52"/>
        <v>1</v>
      </c>
      <c r="BH61">
        <f t="shared" ca="1" si="53"/>
        <v>1</v>
      </c>
      <c r="BI61">
        <f t="shared" ca="1" si="54"/>
        <v>0</v>
      </c>
      <c r="BJ61">
        <f t="shared" ca="1" si="55"/>
        <v>0</v>
      </c>
      <c r="BK61">
        <f t="shared" ca="1" si="56"/>
        <v>0</v>
      </c>
      <c r="BL61" s="12">
        <f t="shared" ca="1" si="57"/>
        <v>7.333333333333333</v>
      </c>
      <c r="BM61">
        <f t="shared" ca="1" si="58"/>
        <v>6</v>
      </c>
      <c r="BN61">
        <f t="shared" ca="1" si="59"/>
        <v>0</v>
      </c>
      <c r="BO61">
        <f t="shared" ca="1" si="60"/>
        <v>0</v>
      </c>
      <c r="BP61">
        <f t="shared" ca="1" si="61"/>
        <v>0</v>
      </c>
      <c r="BQ61">
        <f t="shared" ca="1" si="62"/>
        <v>0</v>
      </c>
      <c r="BR61">
        <f t="shared" ca="1" si="63"/>
        <v>0</v>
      </c>
      <c r="BS61">
        <f t="shared" ca="1" si="64"/>
        <v>10</v>
      </c>
      <c r="BT61">
        <f t="shared" ca="1" si="65"/>
        <v>0</v>
      </c>
      <c r="BU61">
        <f t="shared" ca="1" si="66"/>
        <v>0</v>
      </c>
      <c r="BV61">
        <f t="shared" ca="1" si="67"/>
        <v>0</v>
      </c>
      <c r="BW61">
        <f t="shared" ca="1" si="68"/>
        <v>1</v>
      </c>
      <c r="BX61">
        <f t="shared" ca="1" si="69"/>
        <v>0</v>
      </c>
      <c r="BY61" s="8">
        <f t="shared" ca="1" si="70"/>
        <v>1</v>
      </c>
      <c r="BZ61" s="10">
        <f t="shared" ca="1" si="71"/>
        <v>0</v>
      </c>
      <c r="CA61">
        <f t="shared" ca="1" si="72"/>
        <v>1</v>
      </c>
      <c r="CB61">
        <f t="shared" ca="1" si="73"/>
        <v>1</v>
      </c>
      <c r="CC61">
        <f t="shared" ca="1" si="74"/>
        <v>0</v>
      </c>
      <c r="CD61">
        <f t="shared" ca="1" si="75"/>
        <v>0</v>
      </c>
      <c r="CE61">
        <f t="shared" ca="1" si="76"/>
        <v>0</v>
      </c>
      <c r="CF61" s="12">
        <f t="shared" ca="1" si="77"/>
        <v>7.333333333333333</v>
      </c>
      <c r="CG61">
        <f t="shared" ca="1" si="78"/>
        <v>6</v>
      </c>
      <c r="CH61">
        <f t="shared" ca="1" si="79"/>
        <v>0</v>
      </c>
      <c r="CI61">
        <f t="shared" ca="1" si="80"/>
        <v>0</v>
      </c>
      <c r="CJ61">
        <f t="shared" ca="1" si="81"/>
        <v>0</v>
      </c>
      <c r="CK61">
        <f t="shared" ca="1" si="82"/>
        <v>0</v>
      </c>
      <c r="CL61">
        <f t="shared" ca="1" si="83"/>
        <v>0</v>
      </c>
      <c r="CM61">
        <f t="shared" ca="1" si="84"/>
        <v>10</v>
      </c>
      <c r="CN61">
        <f t="shared" ca="1" si="85"/>
        <v>0</v>
      </c>
      <c r="CO61">
        <f t="shared" ca="1" si="86"/>
        <v>0</v>
      </c>
      <c r="CP61">
        <f t="shared" ca="1" si="87"/>
        <v>0</v>
      </c>
      <c r="CQ61" s="10">
        <f t="shared" ca="1" si="88"/>
        <v>0.81818181818181823</v>
      </c>
      <c r="CR61" s="11">
        <f t="shared" ca="1" si="89"/>
        <v>7.3636363636363642</v>
      </c>
      <c r="CS61" s="11">
        <f t="shared" ca="1" si="90"/>
        <v>0</v>
      </c>
      <c r="CT61" s="11">
        <f t="shared" ca="1" si="91"/>
        <v>0</v>
      </c>
      <c r="CU61" s="11">
        <f t="shared" ca="1" si="92"/>
        <v>12.272727272727273</v>
      </c>
      <c r="CV61" s="11">
        <f t="shared" ca="1" si="93"/>
        <v>0</v>
      </c>
      <c r="CW61" t="b">
        <f t="shared" ca="1" si="94"/>
        <v>1</v>
      </c>
      <c r="CX61">
        <f>COUNTIF(BA$1:BA61,BA61)-1</f>
        <v>0</v>
      </c>
    </row>
    <row r="62" spans="1:102">
      <c r="A62" t="s">
        <v>2466</v>
      </c>
      <c r="B62" t="s">
        <v>2575</v>
      </c>
      <c r="C62" t="s">
        <v>2674</v>
      </c>
      <c r="D62">
        <f>IF(Players!C62="NL",INDEX(Standings!G:I,MATCH(INDEX(Teams!G:K,MATCH(Players!B62,Teams!G:G,0),5),Standings!G:G,0),2)+INDEX(Standings!G:I,MATCH(INDEX(Teams!G:K,MATCH(Players!B62,Teams!G:G,0),5),Standings!G:G,0),3),INDEX(Standings!A:C,MATCH(INDEX(Teams!A:E,MATCH(Players!B62,Teams!A:A,0),5),Standings!A:A,0),2)+INDEX(Standings!A:C,MATCH(INDEX(Teams!A:E,MATCH(Players!B62,Teams!A:A,0),5),Standings!A:A,0),3))</f>
        <v>3</v>
      </c>
      <c r="E62">
        <f t="shared" ca="1" si="5"/>
        <v>0</v>
      </c>
      <c r="F62">
        <f t="shared" ca="1" si="6"/>
        <v>0</v>
      </c>
      <c r="G62">
        <f t="shared" ca="1" si="7"/>
        <v>0</v>
      </c>
      <c r="H62">
        <f t="shared" ca="1" si="8"/>
        <v>0</v>
      </c>
      <c r="I62">
        <f t="shared" ca="1" si="9"/>
        <v>0</v>
      </c>
      <c r="J62">
        <f t="shared" ca="1" si="10"/>
        <v>0</v>
      </c>
      <c r="K62">
        <f t="shared" ca="1" si="11"/>
        <v>0</v>
      </c>
      <c r="L62">
        <f t="shared" ca="1" si="12"/>
        <v>0</v>
      </c>
      <c r="M62">
        <f t="shared" ca="1" si="13"/>
        <v>0</v>
      </c>
      <c r="N62">
        <f t="shared" ca="1" si="14"/>
        <v>0</v>
      </c>
      <c r="O62">
        <f t="shared" ca="1" si="15"/>
        <v>0</v>
      </c>
      <c r="P62">
        <f t="shared" ca="1" si="16"/>
        <v>0</v>
      </c>
      <c r="Q62">
        <f t="shared" ca="1" si="17"/>
        <v>0</v>
      </c>
      <c r="R62">
        <f t="shared" ca="1" si="18"/>
        <v>0</v>
      </c>
      <c r="S62">
        <f t="shared" ca="1" si="19"/>
        <v>0</v>
      </c>
      <c r="T62">
        <f t="shared" ca="1" si="20"/>
        <v>0</v>
      </c>
      <c r="U62">
        <f t="shared" ca="1" si="21"/>
        <v>0</v>
      </c>
      <c r="V62">
        <f t="shared" ca="1" si="22"/>
        <v>0</v>
      </c>
      <c r="W62">
        <f t="shared" ca="1" si="23"/>
        <v>0</v>
      </c>
      <c r="X62">
        <f t="shared" ca="1" si="24"/>
        <v>0</v>
      </c>
      <c r="Y62">
        <f t="shared" ca="1" si="25"/>
        <v>0</v>
      </c>
      <c r="Z62">
        <f t="shared" ca="1" si="26"/>
        <v>0</v>
      </c>
      <c r="AA62">
        <f t="shared" ca="1" si="27"/>
        <v>0</v>
      </c>
      <c r="AB62">
        <f t="shared" ca="1" si="28"/>
        <v>0</v>
      </c>
      <c r="AC62">
        <f t="shared" ca="1" si="29"/>
        <v>0</v>
      </c>
      <c r="AD62">
        <f t="shared" ca="1" si="30"/>
        <v>0</v>
      </c>
      <c r="AE62">
        <f t="shared" ca="1" si="31"/>
        <v>0</v>
      </c>
      <c r="AF62">
        <f t="shared" ca="1" si="32"/>
        <v>0</v>
      </c>
      <c r="AG62">
        <f t="shared" ca="1" si="33"/>
        <v>0</v>
      </c>
      <c r="AH62">
        <f t="shared" ca="1" si="34"/>
        <v>0</v>
      </c>
      <c r="AI62">
        <f t="shared" ca="1" si="35"/>
        <v>0</v>
      </c>
      <c r="AJ62">
        <f t="shared" ca="1" si="36"/>
        <v>0</v>
      </c>
      <c r="AK62">
        <f t="shared" ca="1" si="37"/>
        <v>0</v>
      </c>
      <c r="AL62">
        <f t="shared" ca="1" si="38"/>
        <v>0</v>
      </c>
      <c r="AM62">
        <f t="shared" ca="1" si="39"/>
        <v>0</v>
      </c>
      <c r="AN62">
        <f t="shared" ca="1" si="40"/>
        <v>0</v>
      </c>
      <c r="AO62">
        <f t="shared" ca="1" si="41"/>
        <v>0</v>
      </c>
      <c r="AP62">
        <f t="shared" ca="1" si="42"/>
        <v>0</v>
      </c>
      <c r="AQ62">
        <f t="shared" ca="1" si="43"/>
        <v>0</v>
      </c>
      <c r="AR62" s="8">
        <f t="shared" ca="1" si="44"/>
        <v>0</v>
      </c>
      <c r="AS62" s="8">
        <f t="shared" ca="1" si="45"/>
        <v>0</v>
      </c>
      <c r="AT62" s="8">
        <f t="shared" ca="1" si="46"/>
        <v>0</v>
      </c>
      <c r="AU62" s="8">
        <f t="shared" ca="1" si="47"/>
        <v>0</v>
      </c>
      <c r="AV62">
        <f t="shared" ca="1" si="48"/>
        <v>0</v>
      </c>
      <c r="AW62" t="b">
        <f t="shared" ca="1" si="49"/>
        <v>0</v>
      </c>
      <c r="BA62" t="s">
        <v>2656</v>
      </c>
      <c r="BB62" t="s">
        <v>2574</v>
      </c>
      <c r="BC62" t="s">
        <v>2674</v>
      </c>
      <c r="BD62">
        <f>IF(Players!BC62="NL",INDEX(Standings!G:I,MATCH(INDEX(Teams!G:K,MATCH(Players!BB62,Teams!G:G,0),5),Standings!G:G,0),2)+INDEX(Standings!G:I,MATCH(INDEX(Teams!G:K,MATCH(Players!BB62,Teams!G:G,0),5),Standings!G:G,0),3),INDEX(Standings!A:C,MATCH(INDEX(Teams!A:E,MATCH(Players!BB62,Teams!A:A,0),5),Standings!A:A,0),2)+INDEX(Standings!A:C,MATCH(INDEX(Teams!A:E,MATCH(Players!BB62,Teams!A:A,0),5),Standings!A:A,0),3))</f>
        <v>3</v>
      </c>
      <c r="BE62">
        <f t="shared" ca="1" si="50"/>
        <v>0</v>
      </c>
      <c r="BF62">
        <f t="shared" ca="1" si="51"/>
        <v>0</v>
      </c>
      <c r="BG62">
        <f t="shared" ca="1" si="52"/>
        <v>0</v>
      </c>
      <c r="BH62">
        <f t="shared" ca="1" si="53"/>
        <v>0</v>
      </c>
      <c r="BI62">
        <f t="shared" ca="1" si="54"/>
        <v>0</v>
      </c>
      <c r="BJ62">
        <f t="shared" ca="1" si="55"/>
        <v>0</v>
      </c>
      <c r="BK62">
        <f t="shared" ca="1" si="56"/>
        <v>0</v>
      </c>
      <c r="BL62" s="12">
        <f t="shared" ca="1" si="57"/>
        <v>0</v>
      </c>
      <c r="BM62">
        <f t="shared" ca="1" si="58"/>
        <v>0</v>
      </c>
      <c r="BN62">
        <f t="shared" ca="1" si="59"/>
        <v>0</v>
      </c>
      <c r="BO62">
        <f t="shared" ca="1" si="60"/>
        <v>0</v>
      </c>
      <c r="BP62">
        <f t="shared" ca="1" si="61"/>
        <v>0</v>
      </c>
      <c r="BQ62">
        <f t="shared" ca="1" si="62"/>
        <v>0</v>
      </c>
      <c r="BR62">
        <f t="shared" ca="1" si="63"/>
        <v>0</v>
      </c>
      <c r="BS62">
        <f t="shared" ca="1" si="64"/>
        <v>0</v>
      </c>
      <c r="BT62">
        <f t="shared" ca="1" si="65"/>
        <v>0</v>
      </c>
      <c r="BU62">
        <f t="shared" ca="1" si="66"/>
        <v>0</v>
      </c>
      <c r="BV62">
        <f t="shared" ca="1" si="67"/>
        <v>0</v>
      </c>
      <c r="BW62">
        <f t="shared" ca="1" si="68"/>
        <v>0</v>
      </c>
      <c r="BX62">
        <f t="shared" ca="1" si="69"/>
        <v>0</v>
      </c>
      <c r="BY62" s="8">
        <f t="shared" ca="1" si="70"/>
        <v>0</v>
      </c>
      <c r="BZ62" s="10" t="str">
        <f t="shared" ca="1" si="71"/>
        <v>---</v>
      </c>
      <c r="CA62">
        <f t="shared" ca="1" si="72"/>
        <v>0</v>
      </c>
      <c r="CB62">
        <f t="shared" ca="1" si="73"/>
        <v>0</v>
      </c>
      <c r="CC62">
        <f t="shared" ca="1" si="74"/>
        <v>0</v>
      </c>
      <c r="CD62">
        <f t="shared" ca="1" si="75"/>
        <v>0</v>
      </c>
      <c r="CE62">
        <f t="shared" ca="1" si="76"/>
        <v>0</v>
      </c>
      <c r="CF62" s="12">
        <f t="shared" ca="1" si="77"/>
        <v>0</v>
      </c>
      <c r="CG62">
        <f t="shared" ca="1" si="78"/>
        <v>0</v>
      </c>
      <c r="CH62">
        <f t="shared" ca="1" si="79"/>
        <v>0</v>
      </c>
      <c r="CI62">
        <f t="shared" ca="1" si="80"/>
        <v>0</v>
      </c>
      <c r="CJ62">
        <f t="shared" ca="1" si="81"/>
        <v>0</v>
      </c>
      <c r="CK62">
        <f t="shared" ca="1" si="82"/>
        <v>0</v>
      </c>
      <c r="CL62">
        <f t="shared" ca="1" si="83"/>
        <v>0</v>
      </c>
      <c r="CM62">
        <f t="shared" ca="1" si="84"/>
        <v>0</v>
      </c>
      <c r="CN62">
        <f t="shared" ca="1" si="85"/>
        <v>0</v>
      </c>
      <c r="CO62">
        <f t="shared" ca="1" si="86"/>
        <v>0</v>
      </c>
      <c r="CP62">
        <f t="shared" ca="1" si="87"/>
        <v>0</v>
      </c>
      <c r="CQ62" s="10">
        <f t="shared" ca="1" si="88"/>
        <v>0</v>
      </c>
      <c r="CR62" s="11">
        <f t="shared" ca="1" si="89"/>
        <v>0</v>
      </c>
      <c r="CS62" s="11">
        <f t="shared" ca="1" si="90"/>
        <v>0</v>
      </c>
      <c r="CT62" s="11">
        <f t="shared" ca="1" si="91"/>
        <v>0</v>
      </c>
      <c r="CU62" s="11">
        <f t="shared" ca="1" si="92"/>
        <v>0</v>
      </c>
      <c r="CV62" s="11">
        <f t="shared" ca="1" si="93"/>
        <v>0</v>
      </c>
      <c r="CW62" t="b">
        <f t="shared" ca="1" si="94"/>
        <v>0</v>
      </c>
      <c r="CX62">
        <f>COUNTIF(BA$1:BA62,BA62)-1</f>
        <v>0</v>
      </c>
    </row>
    <row r="63" spans="1:102">
      <c r="A63" t="s">
        <v>2519</v>
      </c>
      <c r="B63" t="s">
        <v>2575</v>
      </c>
      <c r="C63" t="s">
        <v>2674</v>
      </c>
      <c r="D63">
        <f>IF(Players!C63="NL",INDEX(Standings!G:I,MATCH(INDEX(Teams!G:K,MATCH(Players!B63,Teams!G:G,0),5),Standings!G:G,0),2)+INDEX(Standings!G:I,MATCH(INDEX(Teams!G:K,MATCH(Players!B63,Teams!G:G,0),5),Standings!G:G,0),3),INDEX(Standings!A:C,MATCH(INDEX(Teams!A:E,MATCH(Players!B63,Teams!A:A,0),5),Standings!A:A,0),2)+INDEX(Standings!A:C,MATCH(INDEX(Teams!A:E,MATCH(Players!B63,Teams!A:A,0),5),Standings!A:A,0),3))</f>
        <v>3</v>
      </c>
      <c r="E63">
        <f t="shared" ca="1" si="5"/>
        <v>0</v>
      </c>
      <c r="F63">
        <f t="shared" ca="1" si="6"/>
        <v>0</v>
      </c>
      <c r="G63">
        <f t="shared" ca="1" si="7"/>
        <v>0</v>
      </c>
      <c r="H63">
        <f t="shared" ca="1" si="8"/>
        <v>0</v>
      </c>
      <c r="I63">
        <f t="shared" ca="1" si="9"/>
        <v>0</v>
      </c>
      <c r="J63">
        <f t="shared" ca="1" si="10"/>
        <v>0</v>
      </c>
      <c r="K63">
        <f t="shared" ca="1" si="11"/>
        <v>0</v>
      </c>
      <c r="L63">
        <f t="shared" ca="1" si="12"/>
        <v>0</v>
      </c>
      <c r="M63">
        <f t="shared" ca="1" si="13"/>
        <v>0</v>
      </c>
      <c r="N63">
        <f t="shared" ca="1" si="14"/>
        <v>0</v>
      </c>
      <c r="O63">
        <f t="shared" ca="1" si="15"/>
        <v>0</v>
      </c>
      <c r="P63">
        <f t="shared" ca="1" si="16"/>
        <v>0</v>
      </c>
      <c r="Q63">
        <f t="shared" ca="1" si="17"/>
        <v>0</v>
      </c>
      <c r="R63">
        <f t="shared" ca="1" si="18"/>
        <v>0</v>
      </c>
      <c r="S63">
        <f t="shared" ca="1" si="19"/>
        <v>0</v>
      </c>
      <c r="T63">
        <f t="shared" ca="1" si="20"/>
        <v>0</v>
      </c>
      <c r="U63">
        <f t="shared" ca="1" si="21"/>
        <v>0</v>
      </c>
      <c r="V63">
        <f t="shared" ca="1" si="22"/>
        <v>0</v>
      </c>
      <c r="W63">
        <f t="shared" ca="1" si="23"/>
        <v>0</v>
      </c>
      <c r="X63">
        <f t="shared" ca="1" si="24"/>
        <v>0</v>
      </c>
      <c r="Y63">
        <f t="shared" ca="1" si="25"/>
        <v>0</v>
      </c>
      <c r="Z63">
        <f t="shared" ca="1" si="26"/>
        <v>0</v>
      </c>
      <c r="AA63">
        <f t="shared" ca="1" si="27"/>
        <v>0</v>
      </c>
      <c r="AB63">
        <f t="shared" ca="1" si="28"/>
        <v>0</v>
      </c>
      <c r="AC63">
        <f t="shared" ca="1" si="29"/>
        <v>0</v>
      </c>
      <c r="AD63">
        <f t="shared" ca="1" si="30"/>
        <v>0</v>
      </c>
      <c r="AE63">
        <f t="shared" ca="1" si="31"/>
        <v>0</v>
      </c>
      <c r="AF63">
        <f t="shared" ca="1" si="32"/>
        <v>0</v>
      </c>
      <c r="AG63">
        <f t="shared" ca="1" si="33"/>
        <v>0</v>
      </c>
      <c r="AH63">
        <f t="shared" ca="1" si="34"/>
        <v>0</v>
      </c>
      <c r="AI63">
        <f t="shared" ca="1" si="35"/>
        <v>0</v>
      </c>
      <c r="AJ63">
        <f t="shared" ca="1" si="36"/>
        <v>0</v>
      </c>
      <c r="AK63">
        <f t="shared" ca="1" si="37"/>
        <v>0</v>
      </c>
      <c r="AL63">
        <f t="shared" ca="1" si="38"/>
        <v>0</v>
      </c>
      <c r="AM63">
        <f t="shared" ca="1" si="39"/>
        <v>0</v>
      </c>
      <c r="AN63">
        <f t="shared" ca="1" si="40"/>
        <v>0</v>
      </c>
      <c r="AO63">
        <f t="shared" ca="1" si="41"/>
        <v>0</v>
      </c>
      <c r="AP63">
        <f t="shared" ca="1" si="42"/>
        <v>0</v>
      </c>
      <c r="AQ63">
        <f t="shared" ca="1" si="43"/>
        <v>0</v>
      </c>
      <c r="AR63" s="8">
        <f t="shared" ca="1" si="44"/>
        <v>0</v>
      </c>
      <c r="AS63" s="8">
        <f t="shared" ca="1" si="45"/>
        <v>0</v>
      </c>
      <c r="AT63" s="8">
        <f t="shared" ca="1" si="46"/>
        <v>0</v>
      </c>
      <c r="AU63" s="8">
        <f t="shared" ca="1" si="47"/>
        <v>0</v>
      </c>
      <c r="AV63">
        <f t="shared" ca="1" si="48"/>
        <v>0</v>
      </c>
      <c r="AW63" t="b">
        <f t="shared" ca="1" si="49"/>
        <v>0</v>
      </c>
      <c r="BA63" t="s">
        <v>2660</v>
      </c>
      <c r="BB63" t="s">
        <v>2574</v>
      </c>
      <c r="BC63" t="s">
        <v>2674</v>
      </c>
      <c r="BD63">
        <f>IF(Players!BC63="NL",INDEX(Standings!G:I,MATCH(INDEX(Teams!G:K,MATCH(Players!BB63,Teams!G:G,0),5),Standings!G:G,0),2)+INDEX(Standings!G:I,MATCH(INDEX(Teams!G:K,MATCH(Players!BB63,Teams!G:G,0),5),Standings!G:G,0),3),INDEX(Standings!A:C,MATCH(INDEX(Teams!A:E,MATCH(Players!BB63,Teams!A:A,0),5),Standings!A:A,0),2)+INDEX(Standings!A:C,MATCH(INDEX(Teams!A:E,MATCH(Players!BB63,Teams!A:A,0),5),Standings!A:A,0),3))</f>
        <v>3</v>
      </c>
      <c r="BE63">
        <f t="shared" ca="1" si="50"/>
        <v>0</v>
      </c>
      <c r="BF63">
        <f t="shared" ca="1" si="51"/>
        <v>0</v>
      </c>
      <c r="BG63">
        <f t="shared" ca="1" si="52"/>
        <v>0</v>
      </c>
      <c r="BH63">
        <f t="shared" ca="1" si="53"/>
        <v>0</v>
      </c>
      <c r="BI63">
        <f t="shared" ca="1" si="54"/>
        <v>0</v>
      </c>
      <c r="BJ63">
        <f t="shared" ca="1" si="55"/>
        <v>0</v>
      </c>
      <c r="BK63">
        <f t="shared" ca="1" si="56"/>
        <v>0</v>
      </c>
      <c r="BL63" s="12">
        <f t="shared" ca="1" si="57"/>
        <v>0</v>
      </c>
      <c r="BM63">
        <f t="shared" ca="1" si="58"/>
        <v>0</v>
      </c>
      <c r="BN63">
        <f t="shared" ca="1" si="59"/>
        <v>0</v>
      </c>
      <c r="BO63">
        <f t="shared" ca="1" si="60"/>
        <v>0</v>
      </c>
      <c r="BP63">
        <f t="shared" ca="1" si="61"/>
        <v>0</v>
      </c>
      <c r="BQ63">
        <f t="shared" ca="1" si="62"/>
        <v>0</v>
      </c>
      <c r="BR63">
        <f t="shared" ca="1" si="63"/>
        <v>0</v>
      </c>
      <c r="BS63">
        <f t="shared" ca="1" si="64"/>
        <v>0</v>
      </c>
      <c r="BT63">
        <f t="shared" ca="1" si="65"/>
        <v>0</v>
      </c>
      <c r="BU63">
        <f t="shared" ca="1" si="66"/>
        <v>0</v>
      </c>
      <c r="BV63">
        <f t="shared" ca="1" si="67"/>
        <v>0</v>
      </c>
      <c r="BW63">
        <f t="shared" ca="1" si="68"/>
        <v>0</v>
      </c>
      <c r="BX63">
        <f t="shared" ca="1" si="69"/>
        <v>0</v>
      </c>
      <c r="BY63" s="8">
        <f t="shared" ca="1" si="70"/>
        <v>0</v>
      </c>
      <c r="BZ63" s="10" t="str">
        <f t="shared" ca="1" si="71"/>
        <v>---</v>
      </c>
      <c r="CA63">
        <f t="shared" ca="1" si="72"/>
        <v>0</v>
      </c>
      <c r="CB63">
        <f t="shared" ca="1" si="73"/>
        <v>0</v>
      </c>
      <c r="CC63">
        <f t="shared" ca="1" si="74"/>
        <v>0</v>
      </c>
      <c r="CD63">
        <f t="shared" ca="1" si="75"/>
        <v>0</v>
      </c>
      <c r="CE63">
        <f t="shared" ca="1" si="76"/>
        <v>0</v>
      </c>
      <c r="CF63" s="12">
        <f t="shared" ca="1" si="77"/>
        <v>0</v>
      </c>
      <c r="CG63">
        <f t="shared" ca="1" si="78"/>
        <v>0</v>
      </c>
      <c r="CH63">
        <f t="shared" ca="1" si="79"/>
        <v>0</v>
      </c>
      <c r="CI63">
        <f t="shared" ca="1" si="80"/>
        <v>0</v>
      </c>
      <c r="CJ63">
        <f t="shared" ca="1" si="81"/>
        <v>0</v>
      </c>
      <c r="CK63">
        <f t="shared" ca="1" si="82"/>
        <v>0</v>
      </c>
      <c r="CL63">
        <f t="shared" ca="1" si="83"/>
        <v>0</v>
      </c>
      <c r="CM63">
        <f t="shared" ca="1" si="84"/>
        <v>0</v>
      </c>
      <c r="CN63">
        <f t="shared" ca="1" si="85"/>
        <v>0</v>
      </c>
      <c r="CO63">
        <f t="shared" ca="1" si="86"/>
        <v>0</v>
      </c>
      <c r="CP63">
        <f t="shared" ca="1" si="87"/>
        <v>0</v>
      </c>
      <c r="CQ63" s="10">
        <f t="shared" ca="1" si="88"/>
        <v>0</v>
      </c>
      <c r="CR63" s="11">
        <f t="shared" ca="1" si="89"/>
        <v>0</v>
      </c>
      <c r="CS63" s="11">
        <f t="shared" ca="1" si="90"/>
        <v>0</v>
      </c>
      <c r="CT63" s="11">
        <f t="shared" ca="1" si="91"/>
        <v>0</v>
      </c>
      <c r="CU63" s="11">
        <f t="shared" ca="1" si="92"/>
        <v>0</v>
      </c>
      <c r="CV63" s="11">
        <f t="shared" ca="1" si="93"/>
        <v>0</v>
      </c>
      <c r="CW63" t="b">
        <f t="shared" ca="1" si="94"/>
        <v>0</v>
      </c>
      <c r="CX63">
        <f>COUNTIF(BA$1:BA63,BA63)-1</f>
        <v>0</v>
      </c>
    </row>
    <row r="64" spans="1:102">
      <c r="A64" t="s">
        <v>2467</v>
      </c>
      <c r="B64" t="s">
        <v>2575</v>
      </c>
      <c r="C64" t="s">
        <v>2674</v>
      </c>
      <c r="D64">
        <f>IF(Players!C64="NL",INDEX(Standings!G:I,MATCH(INDEX(Teams!G:K,MATCH(Players!B64,Teams!G:G,0),5),Standings!G:G,0),2)+INDEX(Standings!G:I,MATCH(INDEX(Teams!G:K,MATCH(Players!B64,Teams!G:G,0),5),Standings!G:G,0),3),INDEX(Standings!A:C,MATCH(INDEX(Teams!A:E,MATCH(Players!B64,Teams!A:A,0),5),Standings!A:A,0),2)+INDEX(Standings!A:C,MATCH(INDEX(Teams!A:E,MATCH(Players!B64,Teams!A:A,0),5),Standings!A:A,0),3))</f>
        <v>3</v>
      </c>
      <c r="E64">
        <f t="shared" ca="1" si="5"/>
        <v>0</v>
      </c>
      <c r="F64">
        <f t="shared" ca="1" si="6"/>
        <v>0</v>
      </c>
      <c r="G64">
        <f t="shared" ca="1" si="7"/>
        <v>0</v>
      </c>
      <c r="H64">
        <f t="shared" ca="1" si="8"/>
        <v>0</v>
      </c>
      <c r="I64">
        <f t="shared" ca="1" si="9"/>
        <v>0</v>
      </c>
      <c r="J64">
        <f t="shared" ca="1" si="10"/>
        <v>0</v>
      </c>
      <c r="K64">
        <f t="shared" ca="1" si="11"/>
        <v>0</v>
      </c>
      <c r="L64">
        <f t="shared" ca="1" si="12"/>
        <v>0</v>
      </c>
      <c r="M64">
        <f t="shared" ca="1" si="13"/>
        <v>0</v>
      </c>
      <c r="N64">
        <f t="shared" ca="1" si="14"/>
        <v>0</v>
      </c>
      <c r="O64">
        <f t="shared" ca="1" si="15"/>
        <v>0</v>
      </c>
      <c r="P64">
        <f t="shared" ca="1" si="16"/>
        <v>0</v>
      </c>
      <c r="Q64">
        <f t="shared" ca="1" si="17"/>
        <v>0</v>
      </c>
      <c r="R64">
        <f t="shared" ca="1" si="18"/>
        <v>0</v>
      </c>
      <c r="S64">
        <f t="shared" ca="1" si="19"/>
        <v>0</v>
      </c>
      <c r="T64">
        <f t="shared" ca="1" si="20"/>
        <v>0</v>
      </c>
      <c r="U64">
        <f t="shared" ca="1" si="21"/>
        <v>0</v>
      </c>
      <c r="V64">
        <f t="shared" ca="1" si="22"/>
        <v>0</v>
      </c>
      <c r="W64">
        <f t="shared" ca="1" si="23"/>
        <v>0</v>
      </c>
      <c r="X64">
        <f t="shared" ca="1" si="24"/>
        <v>0</v>
      </c>
      <c r="Y64">
        <f t="shared" ca="1" si="25"/>
        <v>0</v>
      </c>
      <c r="Z64">
        <f t="shared" ca="1" si="26"/>
        <v>0</v>
      </c>
      <c r="AA64">
        <f t="shared" ca="1" si="27"/>
        <v>0</v>
      </c>
      <c r="AB64">
        <f t="shared" ca="1" si="28"/>
        <v>0</v>
      </c>
      <c r="AC64">
        <f t="shared" ca="1" si="29"/>
        <v>0</v>
      </c>
      <c r="AD64">
        <f t="shared" ca="1" si="30"/>
        <v>0</v>
      </c>
      <c r="AE64">
        <f t="shared" ca="1" si="31"/>
        <v>0</v>
      </c>
      <c r="AF64">
        <f t="shared" ca="1" si="32"/>
        <v>0</v>
      </c>
      <c r="AG64">
        <f t="shared" ca="1" si="33"/>
        <v>0</v>
      </c>
      <c r="AH64">
        <f t="shared" ca="1" si="34"/>
        <v>0</v>
      </c>
      <c r="AI64">
        <f t="shared" ca="1" si="35"/>
        <v>0</v>
      </c>
      <c r="AJ64">
        <f t="shared" ca="1" si="36"/>
        <v>0</v>
      </c>
      <c r="AK64">
        <f t="shared" ca="1" si="37"/>
        <v>0</v>
      </c>
      <c r="AL64">
        <f t="shared" ca="1" si="38"/>
        <v>0</v>
      </c>
      <c r="AM64">
        <f t="shared" ca="1" si="39"/>
        <v>0</v>
      </c>
      <c r="AN64">
        <f t="shared" ca="1" si="40"/>
        <v>0</v>
      </c>
      <c r="AO64">
        <f t="shared" ca="1" si="41"/>
        <v>0</v>
      </c>
      <c r="AP64">
        <f t="shared" ca="1" si="42"/>
        <v>0</v>
      </c>
      <c r="AQ64">
        <f t="shared" ca="1" si="43"/>
        <v>0</v>
      </c>
      <c r="AR64" s="8">
        <f t="shared" ca="1" si="44"/>
        <v>0</v>
      </c>
      <c r="AS64" s="8">
        <f t="shared" ca="1" si="45"/>
        <v>0</v>
      </c>
      <c r="AT64" s="8">
        <f t="shared" ca="1" si="46"/>
        <v>0</v>
      </c>
      <c r="AU64" s="8">
        <f t="shared" ca="1" si="47"/>
        <v>0</v>
      </c>
      <c r="AV64">
        <f t="shared" ca="1" si="48"/>
        <v>0</v>
      </c>
      <c r="AW64" t="b">
        <f t="shared" ca="1" si="49"/>
        <v>0</v>
      </c>
      <c r="BA64" t="s">
        <v>2653</v>
      </c>
      <c r="BB64" t="s">
        <v>2574</v>
      </c>
      <c r="BC64" t="s">
        <v>2674</v>
      </c>
      <c r="BD64">
        <f>IF(Players!BC64="NL",INDEX(Standings!G:I,MATCH(INDEX(Teams!G:K,MATCH(Players!BB64,Teams!G:G,0),5),Standings!G:G,0),2)+INDEX(Standings!G:I,MATCH(INDEX(Teams!G:K,MATCH(Players!BB64,Teams!G:G,0),5),Standings!G:G,0),3),INDEX(Standings!A:C,MATCH(INDEX(Teams!A:E,MATCH(Players!BB64,Teams!A:A,0),5),Standings!A:A,0),2)+INDEX(Standings!A:C,MATCH(INDEX(Teams!A:E,MATCH(Players!BB64,Teams!A:A,0),5),Standings!A:A,0),3))</f>
        <v>3</v>
      </c>
      <c r="BE64">
        <f t="shared" ca="1" si="50"/>
        <v>0</v>
      </c>
      <c r="BF64">
        <f t="shared" ca="1" si="51"/>
        <v>0</v>
      </c>
      <c r="BG64">
        <f t="shared" ca="1" si="52"/>
        <v>0</v>
      </c>
      <c r="BH64">
        <f t="shared" ca="1" si="53"/>
        <v>0</v>
      </c>
      <c r="BI64">
        <f t="shared" ca="1" si="54"/>
        <v>0</v>
      </c>
      <c r="BJ64">
        <f t="shared" ca="1" si="55"/>
        <v>0</v>
      </c>
      <c r="BK64">
        <f t="shared" ca="1" si="56"/>
        <v>0</v>
      </c>
      <c r="BL64" s="12">
        <f t="shared" ca="1" si="57"/>
        <v>0</v>
      </c>
      <c r="BM64">
        <f t="shared" ca="1" si="58"/>
        <v>0</v>
      </c>
      <c r="BN64">
        <f t="shared" ca="1" si="59"/>
        <v>0</v>
      </c>
      <c r="BO64">
        <f t="shared" ca="1" si="60"/>
        <v>0</v>
      </c>
      <c r="BP64">
        <f t="shared" ca="1" si="61"/>
        <v>0</v>
      </c>
      <c r="BQ64">
        <f t="shared" ca="1" si="62"/>
        <v>0</v>
      </c>
      <c r="BR64">
        <f t="shared" ca="1" si="63"/>
        <v>0</v>
      </c>
      <c r="BS64">
        <f t="shared" ca="1" si="64"/>
        <v>0</v>
      </c>
      <c r="BT64">
        <f t="shared" ca="1" si="65"/>
        <v>0</v>
      </c>
      <c r="BU64">
        <f t="shared" ca="1" si="66"/>
        <v>0</v>
      </c>
      <c r="BV64">
        <f t="shared" ca="1" si="67"/>
        <v>0</v>
      </c>
      <c r="BW64">
        <f t="shared" ca="1" si="68"/>
        <v>0</v>
      </c>
      <c r="BX64">
        <f t="shared" ca="1" si="69"/>
        <v>0</v>
      </c>
      <c r="BY64" s="8">
        <f t="shared" ca="1" si="70"/>
        <v>0</v>
      </c>
      <c r="BZ64" s="10" t="str">
        <f t="shared" ca="1" si="71"/>
        <v>---</v>
      </c>
      <c r="CA64">
        <f t="shared" ca="1" si="72"/>
        <v>0</v>
      </c>
      <c r="CB64">
        <f t="shared" ca="1" si="73"/>
        <v>0</v>
      </c>
      <c r="CC64">
        <f t="shared" ca="1" si="74"/>
        <v>0</v>
      </c>
      <c r="CD64">
        <f t="shared" ca="1" si="75"/>
        <v>0</v>
      </c>
      <c r="CE64">
        <f t="shared" ca="1" si="76"/>
        <v>0</v>
      </c>
      <c r="CF64" s="12">
        <f t="shared" ca="1" si="77"/>
        <v>0</v>
      </c>
      <c r="CG64">
        <f t="shared" ca="1" si="78"/>
        <v>0</v>
      </c>
      <c r="CH64">
        <f t="shared" ca="1" si="79"/>
        <v>0</v>
      </c>
      <c r="CI64">
        <f t="shared" ca="1" si="80"/>
        <v>0</v>
      </c>
      <c r="CJ64">
        <f t="shared" ca="1" si="81"/>
        <v>0</v>
      </c>
      <c r="CK64">
        <f t="shared" ca="1" si="82"/>
        <v>0</v>
      </c>
      <c r="CL64">
        <f t="shared" ca="1" si="83"/>
        <v>0</v>
      </c>
      <c r="CM64">
        <f t="shared" ca="1" si="84"/>
        <v>0</v>
      </c>
      <c r="CN64">
        <f t="shared" ca="1" si="85"/>
        <v>0</v>
      </c>
      <c r="CO64">
        <f t="shared" ca="1" si="86"/>
        <v>0</v>
      </c>
      <c r="CP64">
        <f t="shared" ca="1" si="87"/>
        <v>0</v>
      </c>
      <c r="CQ64" s="10">
        <f t="shared" ca="1" si="88"/>
        <v>0</v>
      </c>
      <c r="CR64" s="11">
        <f t="shared" ca="1" si="89"/>
        <v>0</v>
      </c>
      <c r="CS64" s="11">
        <f t="shared" ca="1" si="90"/>
        <v>0</v>
      </c>
      <c r="CT64" s="11">
        <f t="shared" ca="1" si="91"/>
        <v>0</v>
      </c>
      <c r="CU64" s="11">
        <f t="shared" ca="1" si="92"/>
        <v>0</v>
      </c>
      <c r="CV64" s="11">
        <f t="shared" ca="1" si="93"/>
        <v>0</v>
      </c>
      <c r="CW64" t="b">
        <f t="shared" ca="1" si="94"/>
        <v>0</v>
      </c>
      <c r="CX64">
        <f>COUNTIF(BA$1:BA64,BA64)-1</f>
        <v>0</v>
      </c>
    </row>
    <row r="65" spans="1:102">
      <c r="A65" t="s">
        <v>2525</v>
      </c>
      <c r="B65" t="s">
        <v>2575</v>
      </c>
      <c r="C65" t="s">
        <v>2674</v>
      </c>
      <c r="D65">
        <f>IF(Players!C65="NL",INDEX(Standings!G:I,MATCH(INDEX(Teams!G:K,MATCH(Players!B65,Teams!G:G,0),5),Standings!G:G,0),2)+INDEX(Standings!G:I,MATCH(INDEX(Teams!G:K,MATCH(Players!B65,Teams!G:G,0),5),Standings!G:G,0),3),INDEX(Standings!A:C,MATCH(INDEX(Teams!A:E,MATCH(Players!B65,Teams!A:A,0),5),Standings!A:A,0),2)+INDEX(Standings!A:C,MATCH(INDEX(Teams!A:E,MATCH(Players!B65,Teams!A:A,0),5),Standings!A:A,0),3))</f>
        <v>3</v>
      </c>
      <c r="E65">
        <f t="shared" ca="1" si="5"/>
        <v>0</v>
      </c>
      <c r="F65">
        <f t="shared" ca="1" si="6"/>
        <v>0</v>
      </c>
      <c r="G65">
        <f t="shared" ca="1" si="7"/>
        <v>0</v>
      </c>
      <c r="H65">
        <f t="shared" ca="1" si="8"/>
        <v>0</v>
      </c>
      <c r="I65">
        <f t="shared" ca="1" si="9"/>
        <v>0</v>
      </c>
      <c r="J65">
        <f t="shared" ca="1" si="10"/>
        <v>0</v>
      </c>
      <c r="K65">
        <f t="shared" ca="1" si="11"/>
        <v>0</v>
      </c>
      <c r="L65">
        <f t="shared" ca="1" si="12"/>
        <v>0</v>
      </c>
      <c r="M65">
        <f t="shared" ca="1" si="13"/>
        <v>0</v>
      </c>
      <c r="N65">
        <f t="shared" ca="1" si="14"/>
        <v>0</v>
      </c>
      <c r="O65">
        <f t="shared" ca="1" si="15"/>
        <v>0</v>
      </c>
      <c r="P65">
        <f t="shared" ca="1" si="16"/>
        <v>0</v>
      </c>
      <c r="Q65">
        <f t="shared" ca="1" si="17"/>
        <v>0</v>
      </c>
      <c r="R65">
        <f t="shared" ca="1" si="18"/>
        <v>0</v>
      </c>
      <c r="S65">
        <f t="shared" ca="1" si="19"/>
        <v>0</v>
      </c>
      <c r="T65">
        <f t="shared" ca="1" si="20"/>
        <v>0</v>
      </c>
      <c r="U65">
        <f t="shared" ca="1" si="21"/>
        <v>0</v>
      </c>
      <c r="V65">
        <f t="shared" ca="1" si="22"/>
        <v>0</v>
      </c>
      <c r="W65">
        <f t="shared" ca="1" si="23"/>
        <v>0</v>
      </c>
      <c r="X65">
        <f t="shared" ca="1" si="24"/>
        <v>0</v>
      </c>
      <c r="Y65">
        <f t="shared" ca="1" si="25"/>
        <v>0</v>
      </c>
      <c r="Z65">
        <f t="shared" ca="1" si="26"/>
        <v>0</v>
      </c>
      <c r="AA65">
        <f t="shared" ca="1" si="27"/>
        <v>0</v>
      </c>
      <c r="AB65">
        <f t="shared" ca="1" si="28"/>
        <v>0</v>
      </c>
      <c r="AC65">
        <f t="shared" ca="1" si="29"/>
        <v>0</v>
      </c>
      <c r="AD65">
        <f t="shared" ca="1" si="30"/>
        <v>0</v>
      </c>
      <c r="AE65">
        <f t="shared" ca="1" si="31"/>
        <v>0</v>
      </c>
      <c r="AF65">
        <f t="shared" ca="1" si="32"/>
        <v>0</v>
      </c>
      <c r="AG65">
        <f t="shared" ca="1" si="33"/>
        <v>0</v>
      </c>
      <c r="AH65">
        <f t="shared" ca="1" si="34"/>
        <v>0</v>
      </c>
      <c r="AI65">
        <f t="shared" ca="1" si="35"/>
        <v>0</v>
      </c>
      <c r="AJ65">
        <f t="shared" ca="1" si="36"/>
        <v>0</v>
      </c>
      <c r="AK65">
        <f t="shared" ca="1" si="37"/>
        <v>0</v>
      </c>
      <c r="AL65">
        <f t="shared" ca="1" si="38"/>
        <v>0</v>
      </c>
      <c r="AM65">
        <f t="shared" ca="1" si="39"/>
        <v>0</v>
      </c>
      <c r="AN65">
        <f t="shared" ca="1" si="40"/>
        <v>0</v>
      </c>
      <c r="AO65">
        <f t="shared" ca="1" si="41"/>
        <v>0</v>
      </c>
      <c r="AP65">
        <f t="shared" ca="1" si="42"/>
        <v>0</v>
      </c>
      <c r="AQ65">
        <f t="shared" ca="1" si="43"/>
        <v>0</v>
      </c>
      <c r="AR65" s="8">
        <f t="shared" ca="1" si="44"/>
        <v>0</v>
      </c>
      <c r="AS65" s="8">
        <f t="shared" ca="1" si="45"/>
        <v>0</v>
      </c>
      <c r="AT65" s="8">
        <f t="shared" ca="1" si="46"/>
        <v>0</v>
      </c>
      <c r="AU65" s="8">
        <f t="shared" ca="1" si="47"/>
        <v>0</v>
      </c>
      <c r="AV65">
        <f t="shared" ca="1" si="48"/>
        <v>0</v>
      </c>
      <c r="AW65" t="b">
        <f t="shared" ca="1" si="49"/>
        <v>0</v>
      </c>
      <c r="BA65" t="s">
        <v>2658</v>
      </c>
      <c r="BB65" t="s">
        <v>2574</v>
      </c>
      <c r="BC65" t="s">
        <v>2674</v>
      </c>
      <c r="BD65">
        <f>IF(Players!BC65="NL",INDEX(Standings!G:I,MATCH(INDEX(Teams!G:K,MATCH(Players!BB65,Teams!G:G,0),5),Standings!G:G,0),2)+INDEX(Standings!G:I,MATCH(INDEX(Teams!G:K,MATCH(Players!BB65,Teams!G:G,0),5),Standings!G:G,0),3),INDEX(Standings!A:C,MATCH(INDEX(Teams!A:E,MATCH(Players!BB65,Teams!A:A,0),5),Standings!A:A,0),2)+INDEX(Standings!A:C,MATCH(INDEX(Teams!A:E,MATCH(Players!BB65,Teams!A:A,0),5),Standings!A:A,0),3))</f>
        <v>3</v>
      </c>
      <c r="BE65">
        <f t="shared" ca="1" si="50"/>
        <v>0</v>
      </c>
      <c r="BF65">
        <f t="shared" ca="1" si="51"/>
        <v>1</v>
      </c>
      <c r="BG65">
        <f t="shared" ca="1" si="52"/>
        <v>1</v>
      </c>
      <c r="BH65">
        <f t="shared" ca="1" si="53"/>
        <v>0</v>
      </c>
      <c r="BI65">
        <f t="shared" ca="1" si="54"/>
        <v>0</v>
      </c>
      <c r="BJ65">
        <f t="shared" ca="1" si="55"/>
        <v>0</v>
      </c>
      <c r="BK65">
        <f t="shared" ca="1" si="56"/>
        <v>0</v>
      </c>
      <c r="BL65" s="12">
        <f t="shared" ca="1" si="57"/>
        <v>0</v>
      </c>
      <c r="BM65">
        <f t="shared" ca="1" si="58"/>
        <v>3</v>
      </c>
      <c r="BN65">
        <f t="shared" ca="1" si="59"/>
        <v>1</v>
      </c>
      <c r="BO65">
        <f t="shared" ca="1" si="60"/>
        <v>1</v>
      </c>
      <c r="BP65">
        <f t="shared" ca="1" si="61"/>
        <v>0</v>
      </c>
      <c r="BQ65">
        <f t="shared" ca="1" si="62"/>
        <v>0</v>
      </c>
      <c r="BR65">
        <f t="shared" ca="1" si="63"/>
        <v>0</v>
      </c>
      <c r="BS65">
        <f t="shared" ca="1" si="64"/>
        <v>0</v>
      </c>
      <c r="BT65">
        <f t="shared" ca="1" si="65"/>
        <v>0</v>
      </c>
      <c r="BU65">
        <f t="shared" ca="1" si="66"/>
        <v>0</v>
      </c>
      <c r="BV65">
        <f t="shared" ca="1" si="67"/>
        <v>0</v>
      </c>
      <c r="BW65">
        <f t="shared" ca="1" si="68"/>
        <v>0</v>
      </c>
      <c r="BX65">
        <f t="shared" ca="1" si="69"/>
        <v>1</v>
      </c>
      <c r="BY65" s="8">
        <f t="shared" ca="1" si="70"/>
        <v>0</v>
      </c>
      <c r="BZ65" s="10" t="str">
        <f t="shared" ca="1" si="71"/>
        <v>---</v>
      </c>
      <c r="CA65">
        <f t="shared" ca="1" si="72"/>
        <v>1</v>
      </c>
      <c r="CB65">
        <f t="shared" ca="1" si="73"/>
        <v>0</v>
      </c>
      <c r="CC65">
        <f t="shared" ca="1" si="74"/>
        <v>0</v>
      </c>
      <c r="CD65">
        <f t="shared" ca="1" si="75"/>
        <v>0</v>
      </c>
      <c r="CE65">
        <f t="shared" ca="1" si="76"/>
        <v>0</v>
      </c>
      <c r="CF65" s="12">
        <f t="shared" ca="1" si="77"/>
        <v>0</v>
      </c>
      <c r="CG65">
        <f t="shared" ca="1" si="78"/>
        <v>3</v>
      </c>
      <c r="CH65">
        <f t="shared" ca="1" si="79"/>
        <v>1</v>
      </c>
      <c r="CI65">
        <f t="shared" ca="1" si="80"/>
        <v>1</v>
      </c>
      <c r="CJ65">
        <f t="shared" ca="1" si="81"/>
        <v>0</v>
      </c>
      <c r="CK65">
        <f t="shared" ca="1" si="82"/>
        <v>0</v>
      </c>
      <c r="CL65">
        <f t="shared" ca="1" si="83"/>
        <v>0</v>
      </c>
      <c r="CM65">
        <f t="shared" ca="1" si="84"/>
        <v>0</v>
      </c>
      <c r="CN65">
        <f t="shared" ca="1" si="85"/>
        <v>0</v>
      </c>
      <c r="CO65">
        <f t="shared" ca="1" si="86"/>
        <v>0</v>
      </c>
      <c r="CP65">
        <f t="shared" ca="1" si="87"/>
        <v>0</v>
      </c>
      <c r="CQ65" s="10">
        <f t="shared" ca="1" si="88"/>
        <v>0</v>
      </c>
      <c r="CR65" s="11">
        <f t="shared" ca="1" si="89"/>
        <v>0</v>
      </c>
      <c r="CS65" s="11">
        <f t="shared" ca="1" si="90"/>
        <v>0</v>
      </c>
      <c r="CT65" s="11">
        <f t="shared" ca="1" si="91"/>
        <v>0</v>
      </c>
      <c r="CU65" s="11">
        <f t="shared" ca="1" si="92"/>
        <v>0</v>
      </c>
      <c r="CV65" s="11">
        <f t="shared" ca="1" si="93"/>
        <v>0</v>
      </c>
      <c r="CW65" t="b">
        <f t="shared" ca="1" si="94"/>
        <v>0</v>
      </c>
      <c r="CX65">
        <f>COUNTIF(BA$1:BA65,BA65)-1</f>
        <v>0</v>
      </c>
    </row>
    <row r="66" spans="1:102">
      <c r="A66" t="s">
        <v>2468</v>
      </c>
      <c r="B66" t="s">
        <v>2575</v>
      </c>
      <c r="C66" t="s">
        <v>2674</v>
      </c>
      <c r="D66">
        <f>IF(Players!C66="NL",INDEX(Standings!G:I,MATCH(INDEX(Teams!G:K,MATCH(Players!B66,Teams!G:G,0),5),Standings!G:G,0),2)+INDEX(Standings!G:I,MATCH(INDEX(Teams!G:K,MATCH(Players!B66,Teams!G:G,0),5),Standings!G:G,0),3),INDEX(Standings!A:C,MATCH(INDEX(Teams!A:E,MATCH(Players!B66,Teams!A:A,0),5),Standings!A:A,0),2)+INDEX(Standings!A:C,MATCH(INDEX(Teams!A:E,MATCH(Players!B66,Teams!A:A,0),5),Standings!A:A,0),3))</f>
        <v>3</v>
      </c>
      <c r="E66">
        <f t="shared" ca="1" si="5"/>
        <v>2</v>
      </c>
      <c r="F66">
        <f t="shared" ca="1" si="6"/>
        <v>2</v>
      </c>
      <c r="G66">
        <f t="shared" ca="1" si="7"/>
        <v>1</v>
      </c>
      <c r="H66">
        <f t="shared" ca="1" si="8"/>
        <v>0</v>
      </c>
      <c r="I66">
        <f t="shared" ca="1" si="9"/>
        <v>0</v>
      </c>
      <c r="J66">
        <f t="shared" ca="1" si="10"/>
        <v>0</v>
      </c>
      <c r="K66">
        <f t="shared" ca="1" si="11"/>
        <v>0</v>
      </c>
      <c r="L66">
        <f t="shared" ca="1" si="12"/>
        <v>0</v>
      </c>
      <c r="M66">
        <f t="shared" ca="1" si="13"/>
        <v>0</v>
      </c>
      <c r="N66">
        <f t="shared" ca="1" si="14"/>
        <v>0</v>
      </c>
      <c r="O66">
        <f t="shared" ca="1" si="15"/>
        <v>2</v>
      </c>
      <c r="P66">
        <f t="shared" ca="1" si="16"/>
        <v>0</v>
      </c>
      <c r="Q66">
        <f t="shared" ca="1" si="17"/>
        <v>0</v>
      </c>
      <c r="R66">
        <f t="shared" ca="1" si="18"/>
        <v>0</v>
      </c>
      <c r="S66">
        <f t="shared" ca="1" si="19"/>
        <v>0</v>
      </c>
      <c r="T66">
        <f t="shared" ca="1" si="20"/>
        <v>0</v>
      </c>
      <c r="U66">
        <f t="shared" ca="1" si="21"/>
        <v>0</v>
      </c>
      <c r="V66">
        <f t="shared" ca="1" si="22"/>
        <v>0</v>
      </c>
      <c r="W66">
        <f t="shared" ca="1" si="23"/>
        <v>0</v>
      </c>
      <c r="X66">
        <f t="shared" ca="1" si="24"/>
        <v>2</v>
      </c>
      <c r="Y66">
        <f t="shared" ca="1" si="25"/>
        <v>4</v>
      </c>
      <c r="Z66">
        <f t="shared" ca="1" si="26"/>
        <v>2</v>
      </c>
      <c r="AA66">
        <f t="shared" ca="1" si="27"/>
        <v>1</v>
      </c>
      <c r="AB66">
        <f t="shared" ca="1" si="28"/>
        <v>0</v>
      </c>
      <c r="AC66">
        <f t="shared" ca="1" si="29"/>
        <v>0</v>
      </c>
      <c r="AD66">
        <f t="shared" ca="1" si="30"/>
        <v>0</v>
      </c>
      <c r="AE66">
        <f t="shared" ca="1" si="31"/>
        <v>0</v>
      </c>
      <c r="AF66">
        <f t="shared" ca="1" si="32"/>
        <v>0</v>
      </c>
      <c r="AG66">
        <f t="shared" ca="1" si="33"/>
        <v>0</v>
      </c>
      <c r="AH66">
        <f t="shared" ca="1" si="34"/>
        <v>0</v>
      </c>
      <c r="AI66">
        <f t="shared" ca="1" si="35"/>
        <v>2</v>
      </c>
      <c r="AJ66">
        <f t="shared" ca="1" si="36"/>
        <v>0</v>
      </c>
      <c r="AK66">
        <f t="shared" ca="1" si="37"/>
        <v>0</v>
      </c>
      <c r="AL66">
        <f t="shared" ca="1" si="38"/>
        <v>0</v>
      </c>
      <c r="AM66">
        <f t="shared" ca="1" si="39"/>
        <v>0</v>
      </c>
      <c r="AN66">
        <f t="shared" ca="1" si="40"/>
        <v>0</v>
      </c>
      <c r="AO66">
        <f t="shared" ca="1" si="41"/>
        <v>0</v>
      </c>
      <c r="AP66">
        <f t="shared" ca="1" si="42"/>
        <v>0</v>
      </c>
      <c r="AQ66">
        <f t="shared" ca="1" si="43"/>
        <v>0</v>
      </c>
      <c r="AR66" s="8">
        <f t="shared" ca="1" si="44"/>
        <v>0</v>
      </c>
      <c r="AS66" s="8">
        <f t="shared" ca="1" si="45"/>
        <v>0.5</v>
      </c>
      <c r="AT66" s="8">
        <f t="shared" ca="1" si="46"/>
        <v>0</v>
      </c>
      <c r="AU66" s="8">
        <f t="shared" ca="1" si="47"/>
        <v>0.5</v>
      </c>
      <c r="AV66">
        <f t="shared" ca="1" si="48"/>
        <v>0</v>
      </c>
      <c r="AW66" t="b">
        <f t="shared" ca="1" si="49"/>
        <v>0</v>
      </c>
      <c r="BA66" t="s">
        <v>2663</v>
      </c>
      <c r="BB66" t="s">
        <v>2574</v>
      </c>
      <c r="BC66" t="s">
        <v>2674</v>
      </c>
      <c r="BD66">
        <f>IF(Players!BC66="NL",INDEX(Standings!G:I,MATCH(INDEX(Teams!G:K,MATCH(Players!BB66,Teams!G:G,0),5),Standings!G:G,0),2)+INDEX(Standings!G:I,MATCH(INDEX(Teams!G:K,MATCH(Players!BB66,Teams!G:G,0),5),Standings!G:G,0),3),INDEX(Standings!A:C,MATCH(INDEX(Teams!A:E,MATCH(Players!BB66,Teams!A:A,0),5),Standings!A:A,0),2)+INDEX(Standings!A:C,MATCH(INDEX(Teams!A:E,MATCH(Players!BB66,Teams!A:A,0),5),Standings!A:A,0),3))</f>
        <v>3</v>
      </c>
      <c r="BE66">
        <f t="shared" ca="1" si="50"/>
        <v>0</v>
      </c>
      <c r="BF66">
        <f t="shared" ca="1" si="51"/>
        <v>0</v>
      </c>
      <c r="BG66">
        <f t="shared" ca="1" si="52"/>
        <v>0</v>
      </c>
      <c r="BH66">
        <f t="shared" ca="1" si="53"/>
        <v>0</v>
      </c>
      <c r="BI66">
        <f t="shared" ca="1" si="54"/>
        <v>0</v>
      </c>
      <c r="BJ66">
        <f t="shared" ca="1" si="55"/>
        <v>0</v>
      </c>
      <c r="BK66">
        <f t="shared" ca="1" si="56"/>
        <v>0</v>
      </c>
      <c r="BL66" s="12">
        <f t="shared" ca="1" si="57"/>
        <v>0</v>
      </c>
      <c r="BM66">
        <f t="shared" ca="1" si="58"/>
        <v>0</v>
      </c>
      <c r="BN66">
        <f t="shared" ca="1" si="59"/>
        <v>0</v>
      </c>
      <c r="BO66">
        <f t="shared" ca="1" si="60"/>
        <v>0</v>
      </c>
      <c r="BP66">
        <f t="shared" ca="1" si="61"/>
        <v>0</v>
      </c>
      <c r="BQ66">
        <f t="shared" ca="1" si="62"/>
        <v>0</v>
      </c>
      <c r="BR66">
        <f t="shared" ca="1" si="63"/>
        <v>0</v>
      </c>
      <c r="BS66">
        <f t="shared" ca="1" si="64"/>
        <v>0</v>
      </c>
      <c r="BT66">
        <f t="shared" ca="1" si="65"/>
        <v>0</v>
      </c>
      <c r="BU66">
        <f t="shared" ca="1" si="66"/>
        <v>0</v>
      </c>
      <c r="BV66">
        <f t="shared" ca="1" si="67"/>
        <v>0</v>
      </c>
      <c r="BW66">
        <f t="shared" ca="1" si="68"/>
        <v>0</v>
      </c>
      <c r="BX66">
        <f t="shared" ca="1" si="69"/>
        <v>0</v>
      </c>
      <c r="BY66" s="8">
        <f t="shared" ca="1" si="70"/>
        <v>0</v>
      </c>
      <c r="BZ66" s="10" t="str">
        <f t="shared" ca="1" si="71"/>
        <v>---</v>
      </c>
      <c r="CA66">
        <f t="shared" ca="1" si="72"/>
        <v>0</v>
      </c>
      <c r="CB66">
        <f t="shared" ca="1" si="73"/>
        <v>0</v>
      </c>
      <c r="CC66">
        <f t="shared" ca="1" si="74"/>
        <v>0</v>
      </c>
      <c r="CD66">
        <f t="shared" ca="1" si="75"/>
        <v>0</v>
      </c>
      <c r="CE66">
        <f t="shared" ca="1" si="76"/>
        <v>0</v>
      </c>
      <c r="CF66" s="12">
        <f t="shared" ca="1" si="77"/>
        <v>0</v>
      </c>
      <c r="CG66">
        <f t="shared" ca="1" si="78"/>
        <v>0</v>
      </c>
      <c r="CH66">
        <f t="shared" ca="1" si="79"/>
        <v>0</v>
      </c>
      <c r="CI66">
        <f t="shared" ca="1" si="80"/>
        <v>0</v>
      </c>
      <c r="CJ66">
        <f t="shared" ca="1" si="81"/>
        <v>0</v>
      </c>
      <c r="CK66">
        <f t="shared" ca="1" si="82"/>
        <v>0</v>
      </c>
      <c r="CL66">
        <f t="shared" ca="1" si="83"/>
        <v>0</v>
      </c>
      <c r="CM66">
        <f t="shared" ca="1" si="84"/>
        <v>0</v>
      </c>
      <c r="CN66">
        <f t="shared" ca="1" si="85"/>
        <v>0</v>
      </c>
      <c r="CO66">
        <f t="shared" ca="1" si="86"/>
        <v>0</v>
      </c>
      <c r="CP66">
        <f t="shared" ca="1" si="87"/>
        <v>0</v>
      </c>
      <c r="CQ66" s="10">
        <f t="shared" ca="1" si="88"/>
        <v>0</v>
      </c>
      <c r="CR66" s="11">
        <f t="shared" ca="1" si="89"/>
        <v>0</v>
      </c>
      <c r="CS66" s="11">
        <f t="shared" ca="1" si="90"/>
        <v>0</v>
      </c>
      <c r="CT66" s="11">
        <f t="shared" ca="1" si="91"/>
        <v>0</v>
      </c>
      <c r="CU66" s="11">
        <f t="shared" ca="1" si="92"/>
        <v>0</v>
      </c>
      <c r="CV66" s="11">
        <f t="shared" ca="1" si="93"/>
        <v>0</v>
      </c>
      <c r="CW66" t="b">
        <f t="shared" ca="1" si="94"/>
        <v>0</v>
      </c>
      <c r="CX66">
        <f>COUNTIF(BA$1:BA66,BA66)-1</f>
        <v>0</v>
      </c>
    </row>
    <row r="67" spans="1:102">
      <c r="A67" t="s">
        <v>2469</v>
      </c>
      <c r="B67" t="s">
        <v>2575</v>
      </c>
      <c r="C67" t="s">
        <v>2674</v>
      </c>
      <c r="D67">
        <f>IF(Players!C67="NL",INDEX(Standings!G:I,MATCH(INDEX(Teams!G:K,MATCH(Players!B67,Teams!G:G,0),5),Standings!G:G,0),2)+INDEX(Standings!G:I,MATCH(INDEX(Teams!G:K,MATCH(Players!B67,Teams!G:G,0),5),Standings!G:G,0),3),INDEX(Standings!A:C,MATCH(INDEX(Teams!A:E,MATCH(Players!B67,Teams!A:A,0),5),Standings!A:A,0),2)+INDEX(Standings!A:C,MATCH(INDEX(Teams!A:E,MATCH(Players!B67,Teams!A:A,0),5),Standings!A:A,0),3))</f>
        <v>3</v>
      </c>
      <c r="E67">
        <f t="shared" ref="E67:E130" ca="1" si="95">INDEX(INDIRECT("'" &amp; $B67 &amp; " B'!$A:$Z"), MATCH($A67, INDIRECT("'" &amp; $B67 &amp; " B'!$A:$A"), 0), 2)</f>
        <v>0</v>
      </c>
      <c r="F67">
        <f t="shared" ref="F67:F130" ca="1" si="96">INDEX(INDIRECT("'" &amp; $B67 &amp; " B'!$A:$Z"), MATCH($A67, INDIRECT("'" &amp; $B67 &amp; " B'!$A:$A"), 0), 4)</f>
        <v>0</v>
      </c>
      <c r="G67">
        <f t="shared" ref="G67:G130" ca="1" si="97">INDEX(INDIRECT("'" &amp; $B67 &amp; " B'!$A:$Z"), MATCH($A67, INDIRECT("'" &amp; $B67 &amp; " B'!$A:$A"), 0), 5)</f>
        <v>0</v>
      </c>
      <c r="H67">
        <f t="shared" ref="H67:H130" ca="1" si="98">INDEX(INDIRECT("'" &amp; $B67 &amp; " B'!$A:$Z"), MATCH($A67, INDIRECT("'" &amp; $B67 &amp; " B'!$A:$A"), 0), 6)</f>
        <v>0</v>
      </c>
      <c r="I67">
        <f t="shared" ref="I67:I130" ca="1" si="99">INDEX(INDIRECT("'" &amp; $B67 &amp; " B'!$A:$Z"), MATCH($A67, INDIRECT("'" &amp; $B67 &amp; " B'!$A:$A"), 0), 7)</f>
        <v>0</v>
      </c>
      <c r="J67">
        <f t="shared" ref="J67:J130" ca="1" si="100">INDEX(INDIRECT("'" &amp; $B67 &amp; " B'!$A:$Z"), MATCH($A67, INDIRECT("'" &amp; $B67 &amp; " B'!$A:$A"), 0), 8)</f>
        <v>0</v>
      </c>
      <c r="K67">
        <f t="shared" ref="K67:K130" ca="1" si="101">INDEX(INDIRECT("'" &amp; $B67 &amp; " B'!$A:$Z"), MATCH($A67, INDIRECT("'" &amp; $B67 &amp; " B'!$A:$A"), 0), 9)</f>
        <v>0</v>
      </c>
      <c r="L67">
        <f t="shared" ref="L67:L130" ca="1" si="102">INDEX(INDIRECT("'" &amp; $B67 &amp; " B'!$A:$Z"), MATCH($A67, INDIRECT("'" &amp; $B67 &amp; " B'!$A:$A"), 0), 10)</f>
        <v>0</v>
      </c>
      <c r="M67">
        <f t="shared" ref="M67:M130" ca="1" si="103">INDEX(INDIRECT("'" &amp; $B67 &amp; " B'!$A:$Z"), MATCH($A67, INDIRECT("'" &amp; $B67 &amp; " B'!$A:$A"), 0), 11)</f>
        <v>0</v>
      </c>
      <c r="N67">
        <f t="shared" ref="N67:N130" ca="1" si="104">INDEX(INDIRECT("'" &amp; $B67 &amp; " B'!$A:$Z"), MATCH($A67, INDIRECT("'" &amp; $B67 &amp; " B'!$A:$A"), 0), 12)</f>
        <v>0</v>
      </c>
      <c r="O67">
        <f t="shared" ref="O67:O130" ca="1" si="105">INDEX(INDIRECT("'" &amp; $B67 &amp; " B'!$A:$Z"), MATCH($A67, INDIRECT("'" &amp; $B67 &amp; " B'!$A:$A"), 0), 13)</f>
        <v>0</v>
      </c>
      <c r="P67">
        <f t="shared" ref="P67:P130" ca="1" si="106">INDEX(INDIRECT("'" &amp; $B67 &amp; " B'!$A:$Z"), MATCH($A67, INDIRECT("'" &amp; $B67 &amp; " B'!$A:$A"), 0), 14)</f>
        <v>0</v>
      </c>
      <c r="Q67">
        <f t="shared" ref="Q67:Q130" ca="1" si="107">INDEX(INDIRECT("'" &amp; $B67 &amp; " B'!$A:$Z"), MATCH($A67, INDIRECT("'" &amp; $B67 &amp; " B'!$A:$A"), 0), 15)</f>
        <v>0</v>
      </c>
      <c r="R67">
        <f t="shared" ref="R67:R130" ca="1" si="108">INDEX(INDIRECT("'" &amp; $B67 &amp; " B'!$A:$Z"), MATCH($A67, INDIRECT("'" &amp; $B67 &amp; " B'!$A:$A"), 0), 16)</f>
        <v>0</v>
      </c>
      <c r="S67">
        <f t="shared" ref="S67:S130" ca="1" si="109">INDEX(INDIRECT("'" &amp; $B67 &amp; " B'!$A:$Z"), MATCH($A67, INDIRECT("'" &amp; $B67 &amp; " B'!$A:$A"), 0), 17)</f>
        <v>0</v>
      </c>
      <c r="T67">
        <f t="shared" ref="T67:T130" ca="1" si="110">INDEX(INDIRECT("'" &amp; $B67 &amp; " B'!$A:$Z"), MATCH($A67, INDIRECT("'" &amp; $B67 &amp; " B'!$A:$A"), 0), 18)</f>
        <v>0</v>
      </c>
      <c r="U67">
        <f t="shared" ref="U67:U130" ca="1" si="111">INDEX(INDIRECT("'" &amp; $B67 &amp; " B'!$A:$Z"), MATCH($A67, INDIRECT("'" &amp; $B67 &amp; " B'!$A:$A"), 0), 19)</f>
        <v>0</v>
      </c>
      <c r="V67">
        <f t="shared" ref="V67:V130" ca="1" si="112">INDEX(INDIRECT("'" &amp; $B67 &amp; " B'!$A:$Z"), MATCH($A67, INDIRECT("'" &amp; $B67 &amp; " B'!$A:$A"), 0), 20)</f>
        <v>0</v>
      </c>
      <c r="W67">
        <f t="shared" ref="W67:W130" ca="1" si="113">INDEX(INDIRECT("'" &amp; $B67 &amp; " B'!$A:$Z"), MATCH($A67, INDIRECT("'" &amp; $B67 &amp; " B'!$A:$A"), 0), 21)</f>
        <v>0</v>
      </c>
      <c r="X67">
        <f t="shared" ref="X67:X130" ca="1" si="114">SUMIF($A:$A,$A67,E:E)</f>
        <v>0</v>
      </c>
      <c r="Y67">
        <f t="shared" ref="Y67:Y130" ca="1" si="115">Z67+AI67+AL67+AM67+AN67</f>
        <v>0</v>
      </c>
      <c r="Z67">
        <f t="shared" ref="Z67:Z130" ca="1" si="116">SUMIF($A:$A,$A67,F:F)</f>
        <v>0</v>
      </c>
      <c r="AA67">
        <f t="shared" ref="AA67:AA130" ca="1" si="117">SUMIF($A:$A,$A67,G:G)</f>
        <v>0</v>
      </c>
      <c r="AB67">
        <f t="shared" ref="AB67:AB130" ca="1" si="118">SUMIF($A:$A,$A67,H:H)</f>
        <v>0</v>
      </c>
      <c r="AC67">
        <f t="shared" ref="AC67:AC130" ca="1" si="119">SUMIF($A:$A,$A67,I:I)</f>
        <v>0</v>
      </c>
      <c r="AD67">
        <f t="shared" ref="AD67:AD130" ca="1" si="120">SUMIF($A:$A,$A67,J:J)</f>
        <v>0</v>
      </c>
      <c r="AE67">
        <f t="shared" ref="AE67:AE130" ca="1" si="121">SUMIF($A:$A,$A67,K:K)</f>
        <v>0</v>
      </c>
      <c r="AF67">
        <f t="shared" ref="AF67:AF130" ca="1" si="122">SUMIF($A:$A,$A67,L:L)</f>
        <v>0</v>
      </c>
      <c r="AG67">
        <f t="shared" ref="AG67:AG130" ca="1" si="123">SUMIF($A:$A,$A67,M:M)</f>
        <v>0</v>
      </c>
      <c r="AH67">
        <f t="shared" ref="AH67:AH130" ca="1" si="124">SUMIF($A:$A,$A67,N:N)</f>
        <v>0</v>
      </c>
      <c r="AI67">
        <f t="shared" ref="AI67:AI130" ca="1" si="125">SUMIF($A:$A,$A67,O:O)</f>
        <v>0</v>
      </c>
      <c r="AJ67">
        <f t="shared" ref="AJ67:AJ130" ca="1" si="126">SUMIF($A:$A,$A67,P:P)</f>
        <v>0</v>
      </c>
      <c r="AK67">
        <f t="shared" ref="AK67:AK130" ca="1" si="127">SUMIF($A:$A,$A67,Q:Q)</f>
        <v>0</v>
      </c>
      <c r="AL67">
        <f t="shared" ref="AL67:AL130" ca="1" si="128">SUMIF($A:$A,$A67,R:R)</f>
        <v>0</v>
      </c>
      <c r="AM67">
        <f t="shared" ref="AM67:AM130" ca="1" si="129">SUMIF($A:$A,$A67,S:S)</f>
        <v>0</v>
      </c>
      <c r="AN67">
        <f t="shared" ref="AN67:AN130" ca="1" si="130">SUMIF($A:$A,$A67,T:T)</f>
        <v>0</v>
      </c>
      <c r="AO67">
        <f t="shared" ref="AO67:AO130" ca="1" si="131">SUMIF($A:$A,$A67,U:U)</f>
        <v>0</v>
      </c>
      <c r="AP67">
        <f t="shared" ref="AP67:AP130" ca="1" si="132">_xlfn.MAXIFS(V:V,$A:$A,$A67)</f>
        <v>0</v>
      </c>
      <c r="AQ67">
        <f t="shared" ref="AQ67:AQ130" ca="1" si="133">_xlfn.MAXIFS(W:W,$A:$A,$A67)</f>
        <v>0</v>
      </c>
      <c r="AR67" s="8">
        <f t="shared" ref="AR67:AR130" ca="1" si="134">IFERROR(AB67/Z67,0)</f>
        <v>0</v>
      </c>
      <c r="AS67" s="8">
        <f t="shared" ref="AS67:AS130" ca="1" si="135">IFERROR((AB67+AI67+AL67)/(Y67-AM67),0)</f>
        <v>0</v>
      </c>
      <c r="AT67" s="8">
        <f t="shared" ref="AT67:AT130" ca="1" si="136">IFERROR(AV67/Z67,0)</f>
        <v>0</v>
      </c>
      <c r="AU67" s="8">
        <f t="shared" ref="AU67:AU130" ca="1" si="137">AS67+AT67</f>
        <v>0</v>
      </c>
      <c r="AV67">
        <f t="shared" ref="AV67:AV130" ca="1" si="138">AC67+AB67+AD67*2+AE67*3</f>
        <v>0</v>
      </c>
      <c r="AW67" t="b">
        <f t="shared" ref="AW67:AW130" ca="1" si="139">IF(Y67&gt;=3.1*D67,TRUE,FALSE)</f>
        <v>0</v>
      </c>
      <c r="BA67" t="s">
        <v>2657</v>
      </c>
      <c r="BB67" t="s">
        <v>2574</v>
      </c>
      <c r="BC67" t="s">
        <v>2674</v>
      </c>
      <c r="BD67">
        <f>IF(Players!BC67="NL",INDEX(Standings!G:I,MATCH(INDEX(Teams!G:K,MATCH(Players!BB67,Teams!G:G,0),5),Standings!G:G,0),2)+INDEX(Standings!G:I,MATCH(INDEX(Teams!G:K,MATCH(Players!BB67,Teams!G:G,0),5),Standings!G:G,0),3),INDEX(Standings!A:C,MATCH(INDEX(Teams!A:E,MATCH(Players!BB67,Teams!A:A,0),5),Standings!A:A,0),2)+INDEX(Standings!A:C,MATCH(INDEX(Teams!A:E,MATCH(Players!BB67,Teams!A:A,0),5),Standings!A:A,0),3))</f>
        <v>3</v>
      </c>
      <c r="BE67">
        <f t="shared" ref="BE67:BE130" ca="1" si="140">INDEX(INDIRECT("'" &amp; $BB67 &amp; " P'!$A:$AA"), MATCH($BA67, INDIRECT("'" &amp; $BB67 &amp; " P'!$A:$A"), 0), 2)</f>
        <v>0</v>
      </c>
      <c r="BF67">
        <f t="shared" ref="BF67:BF130" ca="1" si="141">INDEX(INDIRECT("'" &amp; $BB67 &amp; " P'!$A:$AA"), MATCH($BA67, INDIRECT("'" &amp; $BB67 &amp; " P'!$A:$A"), 0), 3)</f>
        <v>0</v>
      </c>
      <c r="BG67">
        <f t="shared" ref="BG67:BG130" ca="1" si="142">INDEX(INDIRECT("'" &amp; $BB67 &amp; " P'!$A:$AA"), MATCH($BA67, INDIRECT("'" &amp; $BB67 &amp; " P'!$A:$A"), 0), 6)</f>
        <v>0</v>
      </c>
      <c r="BH67">
        <f t="shared" ref="BH67:BH130" ca="1" si="143">INDEX(INDIRECT("'" &amp; $BB67 &amp; " P'!$A:$AA"), MATCH($BA67, INDIRECT("'" &amp; $BB67 &amp; " P'!$A:$A"), 0), 7)</f>
        <v>0</v>
      </c>
      <c r="BI67">
        <f t="shared" ref="BI67:BI130" ca="1" si="144">INDEX(INDIRECT("'" &amp; $BB67 &amp; " P'!$A:$AA"), MATCH($BA67, INDIRECT("'" &amp; $BB67 &amp; " P'!$A:$A"), 0), 8)</f>
        <v>0</v>
      </c>
      <c r="BJ67">
        <f t="shared" ref="BJ67:BJ130" ca="1" si="145">INDEX(INDIRECT("'" &amp; $BB67 &amp; " P'!$A:$AA"), MATCH($BA67, INDIRECT("'" &amp; $BB67 &amp; " P'!$A:$A"), 0), 9)</f>
        <v>0</v>
      </c>
      <c r="BK67">
        <f t="shared" ref="BK67:BK130" ca="1" si="146">INDEX(INDIRECT("'" &amp; $BB67 &amp; " P'!$A:$AA"), MATCH($BA67, INDIRECT("'" &amp; $BB67 &amp; " P'!$A:$A"), 0), 10)</f>
        <v>0</v>
      </c>
      <c r="BL67" s="12">
        <f t="shared" ref="BL67:BL130" ca="1" si="147">INDEX(INDIRECT("'" &amp; $BB67 &amp; " P'!$A:$AA"), MATCH($BA67, INDIRECT("'" &amp; $BB67 &amp; " P'!$A:$A"), 0), 11)</f>
        <v>0</v>
      </c>
      <c r="BM67">
        <f t="shared" ref="BM67:BM130" ca="1" si="148">INDEX(INDIRECT("'" &amp; $BB67 &amp; " P'!$A:$AA"), MATCH($BA67, INDIRECT("'" &amp; $BB67 &amp; " P'!$A:$A"), 0), 12)</f>
        <v>0</v>
      </c>
      <c r="BN67">
        <f t="shared" ref="BN67:BN130" ca="1" si="149">INDEX(INDIRECT("'" &amp; $BB67 &amp; " P'!$A:$AA"), MATCH($BA67, INDIRECT("'" &amp; $BB67 &amp; " P'!$A:$A"), 0), 13)</f>
        <v>0</v>
      </c>
      <c r="BO67">
        <f t="shared" ref="BO67:BO130" ca="1" si="150">INDEX(INDIRECT("'" &amp; $BB67 &amp; " P'!$A:$AA"), MATCH($BA67, INDIRECT("'" &amp; $BB67 &amp; " P'!$A:$A"), 0), 14)</f>
        <v>0</v>
      </c>
      <c r="BP67">
        <f t="shared" ref="BP67:BP130" ca="1" si="151">INDEX(INDIRECT("'" &amp; $BB67 &amp; " P'!$A:$AA"), MATCH($BA67, INDIRECT("'" &amp; $BB67 &amp; " P'!$A:$A"), 0), 15)</f>
        <v>0</v>
      </c>
      <c r="BQ67">
        <f t="shared" ref="BQ67:BQ130" ca="1" si="152">INDEX(INDIRECT("'" &amp; $BB67 &amp; " P'!$A:$AA"), MATCH($BA67, INDIRECT("'" &amp; $BB67 &amp; " P'!$A:$A"), 0), 16)</f>
        <v>0</v>
      </c>
      <c r="BR67">
        <f t="shared" ref="BR67:BR130" ca="1" si="153">INDEX(INDIRECT("'" &amp; $BB67 &amp; " P'!$A:$AA"), MATCH($BA67, INDIRECT("'" &amp; $BB67 &amp; " P'!$A:$A"), 0), 17)</f>
        <v>0</v>
      </c>
      <c r="BS67">
        <f t="shared" ref="BS67:BS130" ca="1" si="154">INDEX(INDIRECT("'" &amp; $BB67 &amp; " P'!$A:$AA"), MATCH($BA67, INDIRECT("'" &amp; $BB67 &amp; " P'!$A:$A"), 0), 18)</f>
        <v>0</v>
      </c>
      <c r="BT67">
        <f t="shared" ref="BT67:BT130" ca="1" si="155">INDEX(INDIRECT("'" &amp; $BB67 &amp; " P'!$A:$AA"), MATCH($BA67, INDIRECT("'" &amp; $BB67 &amp; " P'!$A:$A"), 0), 19)</f>
        <v>0</v>
      </c>
      <c r="BU67">
        <f t="shared" ref="BU67:BU130" ca="1" si="156">INDEX(INDIRECT("'" &amp; $BB67 &amp; " P'!$A:$AA"), MATCH($BA67, INDIRECT("'" &amp; $BB67 &amp; " P'!$A:$A"), 0), 20)</f>
        <v>0</v>
      </c>
      <c r="BV67">
        <f t="shared" ref="BV67:BV130" ca="1" si="157">INDEX(INDIRECT("'" &amp; $BB67 &amp; " P'!$A:$AA"), MATCH($BA67, INDIRECT("'" &amp; $BB67 &amp; " P'!$A:$A"), 0), 21)</f>
        <v>0</v>
      </c>
      <c r="BW67">
        <f t="shared" ref="BW67:BW130" ca="1" si="158">SUMIF($BA:$BA,$BA67,BE:BE)</f>
        <v>0</v>
      </c>
      <c r="BX67">
        <f t="shared" ref="BX67:BX130" ca="1" si="159">SUMIF($BA:$BA,$BA67,BF:BF)</f>
        <v>0</v>
      </c>
      <c r="BY67" s="8">
        <f t="shared" ref="BY67:BY130" ca="1" si="160">IFERROR(BW67/(BW67+BX67),0)</f>
        <v>0</v>
      </c>
      <c r="BZ67" s="10" t="str">
        <f t="shared" ref="BZ67:BZ130" ca="1" si="161">IFERROR(CI67/CF67*9,"---")</f>
        <v>---</v>
      </c>
      <c r="CA67">
        <f t="shared" ref="CA67:CA130" ca="1" si="162">SUMIF($BA:$BA,$BA67,BG:BG)</f>
        <v>0</v>
      </c>
      <c r="CB67">
        <f t="shared" ref="CB67:CB130" ca="1" si="163">SUMIF($BA:$BA,$BA67,BH:BH)</f>
        <v>0</v>
      </c>
      <c r="CC67">
        <f t="shared" ref="CC67:CC130" ca="1" si="164">SUMIF($BA:$BA,$BA67,BI:BI)</f>
        <v>0</v>
      </c>
      <c r="CD67">
        <f t="shared" ref="CD67:CD130" ca="1" si="165">SUMIF($BA:$BA,$BA67,BJ:BJ)</f>
        <v>0</v>
      </c>
      <c r="CE67">
        <f t="shared" ref="CE67:CE130" ca="1" si="166">SUMIF($BA:$BA,$BA67,BK:BK)</f>
        <v>0</v>
      </c>
      <c r="CF67" s="12">
        <f t="shared" ref="CF67:CF130" ca="1" si="167">SUMIF($BA:$BA,$BA67,BL:BL)</f>
        <v>0</v>
      </c>
      <c r="CG67">
        <f t="shared" ref="CG67:CG130" ca="1" si="168">SUMIF($BA:$BA,$BA67,BM:BM)</f>
        <v>0</v>
      </c>
      <c r="CH67">
        <f t="shared" ref="CH67:CH130" ca="1" si="169">SUMIF($BA:$BA,$BA67,BN:BN)</f>
        <v>0</v>
      </c>
      <c r="CI67">
        <f t="shared" ref="CI67:CI130" ca="1" si="170">SUMIF($BA:$BA,$BA67,BO:BO)</f>
        <v>0</v>
      </c>
      <c r="CJ67">
        <f t="shared" ref="CJ67:CJ130" ca="1" si="171">SUMIF($BA:$BA,$BA67,BP:BP)</f>
        <v>0</v>
      </c>
      <c r="CK67">
        <f t="shared" ref="CK67:CK130" ca="1" si="172">SUMIF($BA:$BA,$BA67,BQ:BQ)</f>
        <v>0</v>
      </c>
      <c r="CL67">
        <f t="shared" ref="CL67:CL130" ca="1" si="173">SUMIF($BA:$BA,$BA67,BR:BR)</f>
        <v>0</v>
      </c>
      <c r="CM67">
        <f t="shared" ref="CM67:CM130" ca="1" si="174">SUMIF($BA:$BA,$BA67,BS:BS)</f>
        <v>0</v>
      </c>
      <c r="CN67">
        <f t="shared" ref="CN67:CN130" ca="1" si="175">SUMIF($BA:$BA,$BA67,BT:BT)</f>
        <v>0</v>
      </c>
      <c r="CO67">
        <f t="shared" ref="CO67:CO130" ca="1" si="176">SUMIF($BA:$BA,$BA67,BU:BU)</f>
        <v>0</v>
      </c>
      <c r="CP67">
        <f t="shared" ref="CP67:CP130" ca="1" si="177">SUMIF($BA:$BA,$BA67,BV:BV)</f>
        <v>0</v>
      </c>
      <c r="CQ67" s="10">
        <f t="shared" ref="CQ67:CQ130" ca="1" si="178">IFERROR((CG67+CK67)/CF67,0)</f>
        <v>0</v>
      </c>
      <c r="CR67" s="11">
        <f t="shared" ref="CR67:CR130" ca="1" si="179">IFERROR(CG67/$CF67*9,0)</f>
        <v>0</v>
      </c>
      <c r="CS67" s="11">
        <f t="shared" ref="CS67:CS130" ca="1" si="180">IFERROR(CJ67/$CF67*9,0)</f>
        <v>0</v>
      </c>
      <c r="CT67" s="11">
        <f t="shared" ref="CT67:CT130" ca="1" si="181">IFERROR(CK67/$CF67*9,0)</f>
        <v>0</v>
      </c>
      <c r="CU67" s="11">
        <f t="shared" ref="CU67:CU130" ca="1" si="182">IFERROR(CM67/$CF67*9,0)</f>
        <v>0</v>
      </c>
      <c r="CV67" s="11">
        <f t="shared" ref="CV67:CV130" ca="1" si="183">IFERROR(CM67/CK67,0)</f>
        <v>0</v>
      </c>
      <c r="CW67" t="b">
        <f t="shared" ref="CW67:CW130" ca="1" si="184">IF(CF67&gt;=BD67,TRUE,FALSE)</f>
        <v>0</v>
      </c>
      <c r="CX67">
        <f>COUNTIF(BA$1:BA67,BA67)-1</f>
        <v>0</v>
      </c>
    </row>
    <row r="68" spans="1:102">
      <c r="A68" t="s">
        <v>2470</v>
      </c>
      <c r="B68" t="s">
        <v>2575</v>
      </c>
      <c r="C68" t="s">
        <v>2674</v>
      </c>
      <c r="D68">
        <f>IF(Players!C68="NL",INDEX(Standings!G:I,MATCH(INDEX(Teams!G:K,MATCH(Players!B68,Teams!G:G,0),5),Standings!G:G,0),2)+INDEX(Standings!G:I,MATCH(INDEX(Teams!G:K,MATCH(Players!B68,Teams!G:G,0),5),Standings!G:G,0),3),INDEX(Standings!A:C,MATCH(INDEX(Teams!A:E,MATCH(Players!B68,Teams!A:A,0),5),Standings!A:A,0),2)+INDEX(Standings!A:C,MATCH(INDEX(Teams!A:E,MATCH(Players!B68,Teams!A:A,0),5),Standings!A:A,0),3))</f>
        <v>3</v>
      </c>
      <c r="E68">
        <f t="shared" ca="1" si="95"/>
        <v>0</v>
      </c>
      <c r="F68">
        <f t="shared" ca="1" si="96"/>
        <v>0</v>
      </c>
      <c r="G68">
        <f t="shared" ca="1" si="97"/>
        <v>0</v>
      </c>
      <c r="H68">
        <f t="shared" ca="1" si="98"/>
        <v>0</v>
      </c>
      <c r="I68">
        <f t="shared" ca="1" si="99"/>
        <v>0</v>
      </c>
      <c r="J68">
        <f t="shared" ca="1" si="100"/>
        <v>0</v>
      </c>
      <c r="K68">
        <f t="shared" ca="1" si="101"/>
        <v>0</v>
      </c>
      <c r="L68">
        <f t="shared" ca="1" si="102"/>
        <v>0</v>
      </c>
      <c r="M68">
        <f t="shared" ca="1" si="103"/>
        <v>0</v>
      </c>
      <c r="N68">
        <f t="shared" ca="1" si="104"/>
        <v>0</v>
      </c>
      <c r="O68">
        <f t="shared" ca="1" si="105"/>
        <v>0</v>
      </c>
      <c r="P68">
        <f t="shared" ca="1" si="106"/>
        <v>0</v>
      </c>
      <c r="Q68">
        <f t="shared" ca="1" si="107"/>
        <v>0</v>
      </c>
      <c r="R68">
        <f t="shared" ca="1" si="108"/>
        <v>0</v>
      </c>
      <c r="S68">
        <f t="shared" ca="1" si="109"/>
        <v>0</v>
      </c>
      <c r="T68">
        <f t="shared" ca="1" si="110"/>
        <v>0</v>
      </c>
      <c r="U68">
        <f t="shared" ca="1" si="111"/>
        <v>0</v>
      </c>
      <c r="V68">
        <f t="shared" ca="1" si="112"/>
        <v>0</v>
      </c>
      <c r="W68">
        <f t="shared" ca="1" si="113"/>
        <v>0</v>
      </c>
      <c r="X68">
        <f t="shared" ca="1" si="114"/>
        <v>0</v>
      </c>
      <c r="Y68">
        <f t="shared" ca="1" si="115"/>
        <v>0</v>
      </c>
      <c r="Z68">
        <f t="shared" ca="1" si="116"/>
        <v>0</v>
      </c>
      <c r="AA68">
        <f t="shared" ca="1" si="117"/>
        <v>0</v>
      </c>
      <c r="AB68">
        <f t="shared" ca="1" si="118"/>
        <v>0</v>
      </c>
      <c r="AC68">
        <f t="shared" ca="1" si="119"/>
        <v>0</v>
      </c>
      <c r="AD68">
        <f t="shared" ca="1" si="120"/>
        <v>0</v>
      </c>
      <c r="AE68">
        <f t="shared" ca="1" si="121"/>
        <v>0</v>
      </c>
      <c r="AF68">
        <f t="shared" ca="1" si="122"/>
        <v>0</v>
      </c>
      <c r="AG68">
        <f t="shared" ca="1" si="123"/>
        <v>0</v>
      </c>
      <c r="AH68">
        <f t="shared" ca="1" si="124"/>
        <v>0</v>
      </c>
      <c r="AI68">
        <f t="shared" ca="1" si="125"/>
        <v>0</v>
      </c>
      <c r="AJ68">
        <f t="shared" ca="1" si="126"/>
        <v>0</v>
      </c>
      <c r="AK68">
        <f t="shared" ca="1" si="127"/>
        <v>0</v>
      </c>
      <c r="AL68">
        <f t="shared" ca="1" si="128"/>
        <v>0</v>
      </c>
      <c r="AM68">
        <f t="shared" ca="1" si="129"/>
        <v>0</v>
      </c>
      <c r="AN68">
        <f t="shared" ca="1" si="130"/>
        <v>0</v>
      </c>
      <c r="AO68">
        <f t="shared" ca="1" si="131"/>
        <v>0</v>
      </c>
      <c r="AP68">
        <f t="shared" ca="1" si="132"/>
        <v>0</v>
      </c>
      <c r="AQ68">
        <f t="shared" ca="1" si="133"/>
        <v>0</v>
      </c>
      <c r="AR68" s="8">
        <f t="shared" ca="1" si="134"/>
        <v>0</v>
      </c>
      <c r="AS68" s="8">
        <f t="shared" ca="1" si="135"/>
        <v>0</v>
      </c>
      <c r="AT68" s="8">
        <f t="shared" ca="1" si="136"/>
        <v>0</v>
      </c>
      <c r="AU68" s="8">
        <f t="shared" ca="1" si="137"/>
        <v>0</v>
      </c>
      <c r="AV68">
        <f t="shared" ca="1" si="138"/>
        <v>0</v>
      </c>
      <c r="AW68" t="b">
        <f t="shared" ca="1" si="139"/>
        <v>0</v>
      </c>
      <c r="BA68" t="s">
        <v>2648</v>
      </c>
      <c r="BB68" t="s">
        <v>2574</v>
      </c>
      <c r="BC68" t="s">
        <v>2674</v>
      </c>
      <c r="BD68">
        <f>IF(Players!BC68="NL",INDEX(Standings!G:I,MATCH(INDEX(Teams!G:K,MATCH(Players!BB68,Teams!G:G,0),5),Standings!G:G,0),2)+INDEX(Standings!G:I,MATCH(INDEX(Teams!G:K,MATCH(Players!BB68,Teams!G:G,0),5),Standings!G:G,0),3),INDEX(Standings!A:C,MATCH(INDEX(Teams!A:E,MATCH(Players!BB68,Teams!A:A,0),5),Standings!A:A,0),2)+INDEX(Standings!A:C,MATCH(INDEX(Teams!A:E,MATCH(Players!BB68,Teams!A:A,0),5),Standings!A:A,0),3))</f>
        <v>3</v>
      </c>
      <c r="BE68">
        <f t="shared" ca="1" si="140"/>
        <v>0</v>
      </c>
      <c r="BF68">
        <f t="shared" ca="1" si="141"/>
        <v>0</v>
      </c>
      <c r="BG68">
        <f t="shared" ca="1" si="142"/>
        <v>1</v>
      </c>
      <c r="BH68">
        <f t="shared" ca="1" si="143"/>
        <v>0</v>
      </c>
      <c r="BI68">
        <f t="shared" ca="1" si="144"/>
        <v>0</v>
      </c>
      <c r="BJ68">
        <f t="shared" ca="1" si="145"/>
        <v>0</v>
      </c>
      <c r="BK68">
        <f t="shared" ca="1" si="146"/>
        <v>0</v>
      </c>
      <c r="BL68" s="12">
        <f t="shared" ca="1" si="147"/>
        <v>1</v>
      </c>
      <c r="BM68">
        <f t="shared" ca="1" si="148"/>
        <v>1</v>
      </c>
      <c r="BN68">
        <f t="shared" ca="1" si="149"/>
        <v>0</v>
      </c>
      <c r="BO68">
        <f t="shared" ca="1" si="150"/>
        <v>0</v>
      </c>
      <c r="BP68">
        <f t="shared" ca="1" si="151"/>
        <v>0</v>
      </c>
      <c r="BQ68">
        <f t="shared" ca="1" si="152"/>
        <v>0</v>
      </c>
      <c r="BR68">
        <f t="shared" ca="1" si="153"/>
        <v>0</v>
      </c>
      <c r="BS68">
        <f t="shared" ca="1" si="154"/>
        <v>1</v>
      </c>
      <c r="BT68">
        <f t="shared" ca="1" si="155"/>
        <v>0</v>
      </c>
      <c r="BU68">
        <f t="shared" ca="1" si="156"/>
        <v>0</v>
      </c>
      <c r="BV68">
        <f t="shared" ca="1" si="157"/>
        <v>0</v>
      </c>
      <c r="BW68">
        <f t="shared" ca="1" si="158"/>
        <v>0</v>
      </c>
      <c r="BX68">
        <f t="shared" ca="1" si="159"/>
        <v>0</v>
      </c>
      <c r="BY68" s="8">
        <f t="shared" ca="1" si="160"/>
        <v>0</v>
      </c>
      <c r="BZ68" s="10">
        <f t="shared" ca="1" si="161"/>
        <v>0</v>
      </c>
      <c r="CA68">
        <f t="shared" ca="1" si="162"/>
        <v>1</v>
      </c>
      <c r="CB68">
        <f t="shared" ca="1" si="163"/>
        <v>0</v>
      </c>
      <c r="CC68">
        <f t="shared" ca="1" si="164"/>
        <v>0</v>
      </c>
      <c r="CD68">
        <f t="shared" ca="1" si="165"/>
        <v>0</v>
      </c>
      <c r="CE68">
        <f t="shared" ca="1" si="166"/>
        <v>0</v>
      </c>
      <c r="CF68" s="12">
        <f t="shared" ca="1" si="167"/>
        <v>1</v>
      </c>
      <c r="CG68">
        <f t="shared" ca="1" si="168"/>
        <v>1</v>
      </c>
      <c r="CH68">
        <f t="shared" ca="1" si="169"/>
        <v>0</v>
      </c>
      <c r="CI68">
        <f t="shared" ca="1" si="170"/>
        <v>0</v>
      </c>
      <c r="CJ68">
        <f t="shared" ca="1" si="171"/>
        <v>0</v>
      </c>
      <c r="CK68">
        <f t="shared" ca="1" si="172"/>
        <v>0</v>
      </c>
      <c r="CL68">
        <f t="shared" ca="1" si="173"/>
        <v>0</v>
      </c>
      <c r="CM68">
        <f t="shared" ca="1" si="174"/>
        <v>1</v>
      </c>
      <c r="CN68">
        <f t="shared" ca="1" si="175"/>
        <v>0</v>
      </c>
      <c r="CO68">
        <f t="shared" ca="1" si="176"/>
        <v>0</v>
      </c>
      <c r="CP68">
        <f t="shared" ca="1" si="177"/>
        <v>0</v>
      </c>
      <c r="CQ68" s="10">
        <f t="shared" ca="1" si="178"/>
        <v>1</v>
      </c>
      <c r="CR68" s="11">
        <f t="shared" ca="1" si="179"/>
        <v>9</v>
      </c>
      <c r="CS68" s="11">
        <f t="shared" ca="1" si="180"/>
        <v>0</v>
      </c>
      <c r="CT68" s="11">
        <f t="shared" ca="1" si="181"/>
        <v>0</v>
      </c>
      <c r="CU68" s="11">
        <f t="shared" ca="1" si="182"/>
        <v>9</v>
      </c>
      <c r="CV68" s="11">
        <f t="shared" ca="1" si="183"/>
        <v>0</v>
      </c>
      <c r="CW68" t="b">
        <f t="shared" ca="1" si="184"/>
        <v>0</v>
      </c>
      <c r="CX68">
        <f>COUNTIF(BA$1:BA68,BA68)-1</f>
        <v>0</v>
      </c>
    </row>
    <row r="69" spans="1:102">
      <c r="A69" t="s">
        <v>2523</v>
      </c>
      <c r="B69" t="s">
        <v>2575</v>
      </c>
      <c r="C69" t="s">
        <v>2674</v>
      </c>
      <c r="D69">
        <f>IF(Players!C69="NL",INDEX(Standings!G:I,MATCH(INDEX(Teams!G:K,MATCH(Players!B69,Teams!G:G,0),5),Standings!G:G,0),2)+INDEX(Standings!G:I,MATCH(INDEX(Teams!G:K,MATCH(Players!B69,Teams!G:G,0),5),Standings!G:G,0),3),INDEX(Standings!A:C,MATCH(INDEX(Teams!A:E,MATCH(Players!B69,Teams!A:A,0),5),Standings!A:A,0),2)+INDEX(Standings!A:C,MATCH(INDEX(Teams!A:E,MATCH(Players!B69,Teams!A:A,0),5),Standings!A:A,0),3))</f>
        <v>3</v>
      </c>
      <c r="E69">
        <f t="shared" ca="1" si="95"/>
        <v>0</v>
      </c>
      <c r="F69">
        <f t="shared" ca="1" si="96"/>
        <v>0</v>
      </c>
      <c r="G69">
        <f t="shared" ca="1" si="97"/>
        <v>0</v>
      </c>
      <c r="H69">
        <f t="shared" ca="1" si="98"/>
        <v>0</v>
      </c>
      <c r="I69">
        <f t="shared" ca="1" si="99"/>
        <v>0</v>
      </c>
      <c r="J69">
        <f t="shared" ca="1" si="100"/>
        <v>0</v>
      </c>
      <c r="K69">
        <f t="shared" ca="1" si="101"/>
        <v>0</v>
      </c>
      <c r="L69">
        <f t="shared" ca="1" si="102"/>
        <v>0</v>
      </c>
      <c r="M69">
        <f t="shared" ca="1" si="103"/>
        <v>0</v>
      </c>
      <c r="N69">
        <f t="shared" ca="1" si="104"/>
        <v>0</v>
      </c>
      <c r="O69">
        <f t="shared" ca="1" si="105"/>
        <v>0</v>
      </c>
      <c r="P69">
        <f t="shared" ca="1" si="106"/>
        <v>0</v>
      </c>
      <c r="Q69">
        <f t="shared" ca="1" si="107"/>
        <v>0</v>
      </c>
      <c r="R69">
        <f t="shared" ca="1" si="108"/>
        <v>0</v>
      </c>
      <c r="S69">
        <f t="shared" ca="1" si="109"/>
        <v>0</v>
      </c>
      <c r="T69">
        <f t="shared" ca="1" si="110"/>
        <v>0</v>
      </c>
      <c r="U69">
        <f t="shared" ca="1" si="111"/>
        <v>0</v>
      </c>
      <c r="V69">
        <f t="shared" ca="1" si="112"/>
        <v>0</v>
      </c>
      <c r="W69">
        <f t="shared" ca="1" si="113"/>
        <v>0</v>
      </c>
      <c r="X69">
        <f t="shared" ca="1" si="114"/>
        <v>0</v>
      </c>
      <c r="Y69">
        <f t="shared" ca="1" si="115"/>
        <v>0</v>
      </c>
      <c r="Z69">
        <f t="shared" ca="1" si="116"/>
        <v>0</v>
      </c>
      <c r="AA69">
        <f t="shared" ca="1" si="117"/>
        <v>0</v>
      </c>
      <c r="AB69">
        <f t="shared" ca="1" si="118"/>
        <v>0</v>
      </c>
      <c r="AC69">
        <f t="shared" ca="1" si="119"/>
        <v>0</v>
      </c>
      <c r="AD69">
        <f t="shared" ca="1" si="120"/>
        <v>0</v>
      </c>
      <c r="AE69">
        <f t="shared" ca="1" si="121"/>
        <v>0</v>
      </c>
      <c r="AF69">
        <f t="shared" ca="1" si="122"/>
        <v>0</v>
      </c>
      <c r="AG69">
        <f t="shared" ca="1" si="123"/>
        <v>0</v>
      </c>
      <c r="AH69">
        <f t="shared" ca="1" si="124"/>
        <v>0</v>
      </c>
      <c r="AI69">
        <f t="shared" ca="1" si="125"/>
        <v>0</v>
      </c>
      <c r="AJ69">
        <f t="shared" ca="1" si="126"/>
        <v>0</v>
      </c>
      <c r="AK69">
        <f t="shared" ca="1" si="127"/>
        <v>0</v>
      </c>
      <c r="AL69">
        <f t="shared" ca="1" si="128"/>
        <v>0</v>
      </c>
      <c r="AM69">
        <f t="shared" ca="1" si="129"/>
        <v>0</v>
      </c>
      <c r="AN69">
        <f t="shared" ca="1" si="130"/>
        <v>0</v>
      </c>
      <c r="AO69">
        <f t="shared" ca="1" si="131"/>
        <v>0</v>
      </c>
      <c r="AP69">
        <f t="shared" ca="1" si="132"/>
        <v>0</v>
      </c>
      <c r="AQ69">
        <f t="shared" ca="1" si="133"/>
        <v>0</v>
      </c>
      <c r="AR69" s="8">
        <f t="shared" ca="1" si="134"/>
        <v>0</v>
      </c>
      <c r="AS69" s="8">
        <f t="shared" ca="1" si="135"/>
        <v>0</v>
      </c>
      <c r="AT69" s="8">
        <f t="shared" ca="1" si="136"/>
        <v>0</v>
      </c>
      <c r="AU69" s="8">
        <f t="shared" ca="1" si="137"/>
        <v>0</v>
      </c>
      <c r="AV69">
        <f t="shared" ca="1" si="138"/>
        <v>0</v>
      </c>
      <c r="AW69" t="b">
        <f t="shared" ca="1" si="139"/>
        <v>0</v>
      </c>
      <c r="BA69" t="s">
        <v>2655</v>
      </c>
      <c r="BB69" t="s">
        <v>2574</v>
      </c>
      <c r="BC69" t="s">
        <v>2674</v>
      </c>
      <c r="BD69">
        <f>IF(Players!BC69="NL",INDEX(Standings!G:I,MATCH(INDEX(Teams!G:K,MATCH(Players!BB69,Teams!G:G,0),5),Standings!G:G,0),2)+INDEX(Standings!G:I,MATCH(INDEX(Teams!G:K,MATCH(Players!BB69,Teams!G:G,0),5),Standings!G:G,0),3),INDEX(Standings!A:C,MATCH(INDEX(Teams!A:E,MATCH(Players!BB69,Teams!A:A,0),5),Standings!A:A,0),2)+INDEX(Standings!A:C,MATCH(INDEX(Teams!A:E,MATCH(Players!BB69,Teams!A:A,0),5),Standings!A:A,0),3))</f>
        <v>3</v>
      </c>
      <c r="BE69">
        <f t="shared" ca="1" si="140"/>
        <v>0</v>
      </c>
      <c r="BF69">
        <f t="shared" ca="1" si="141"/>
        <v>0</v>
      </c>
      <c r="BG69">
        <f t="shared" ca="1" si="142"/>
        <v>0</v>
      </c>
      <c r="BH69">
        <f t="shared" ca="1" si="143"/>
        <v>0</v>
      </c>
      <c r="BI69">
        <f t="shared" ca="1" si="144"/>
        <v>0</v>
      </c>
      <c r="BJ69">
        <f t="shared" ca="1" si="145"/>
        <v>0</v>
      </c>
      <c r="BK69">
        <f t="shared" ca="1" si="146"/>
        <v>0</v>
      </c>
      <c r="BL69" s="12">
        <f t="shared" ca="1" si="147"/>
        <v>0</v>
      </c>
      <c r="BM69">
        <f t="shared" ca="1" si="148"/>
        <v>0</v>
      </c>
      <c r="BN69">
        <f t="shared" ca="1" si="149"/>
        <v>0</v>
      </c>
      <c r="BO69">
        <f t="shared" ca="1" si="150"/>
        <v>0</v>
      </c>
      <c r="BP69">
        <f t="shared" ca="1" si="151"/>
        <v>0</v>
      </c>
      <c r="BQ69">
        <f t="shared" ca="1" si="152"/>
        <v>0</v>
      </c>
      <c r="BR69">
        <f t="shared" ca="1" si="153"/>
        <v>0</v>
      </c>
      <c r="BS69">
        <f t="shared" ca="1" si="154"/>
        <v>0</v>
      </c>
      <c r="BT69">
        <f t="shared" ca="1" si="155"/>
        <v>0</v>
      </c>
      <c r="BU69">
        <f t="shared" ca="1" si="156"/>
        <v>0</v>
      </c>
      <c r="BV69">
        <f t="shared" ca="1" si="157"/>
        <v>0</v>
      </c>
      <c r="BW69">
        <f t="shared" ca="1" si="158"/>
        <v>0</v>
      </c>
      <c r="BX69">
        <f t="shared" ca="1" si="159"/>
        <v>0</v>
      </c>
      <c r="BY69" s="8">
        <f t="shared" ca="1" si="160"/>
        <v>0</v>
      </c>
      <c r="BZ69" s="10" t="str">
        <f t="shared" ca="1" si="161"/>
        <v>---</v>
      </c>
      <c r="CA69">
        <f t="shared" ca="1" si="162"/>
        <v>0</v>
      </c>
      <c r="CB69">
        <f t="shared" ca="1" si="163"/>
        <v>0</v>
      </c>
      <c r="CC69">
        <f t="shared" ca="1" si="164"/>
        <v>0</v>
      </c>
      <c r="CD69">
        <f t="shared" ca="1" si="165"/>
        <v>0</v>
      </c>
      <c r="CE69">
        <f t="shared" ca="1" si="166"/>
        <v>0</v>
      </c>
      <c r="CF69" s="12">
        <f t="shared" ca="1" si="167"/>
        <v>0</v>
      </c>
      <c r="CG69">
        <f t="shared" ca="1" si="168"/>
        <v>0</v>
      </c>
      <c r="CH69">
        <f t="shared" ca="1" si="169"/>
        <v>0</v>
      </c>
      <c r="CI69">
        <f t="shared" ca="1" si="170"/>
        <v>0</v>
      </c>
      <c r="CJ69">
        <f t="shared" ca="1" si="171"/>
        <v>0</v>
      </c>
      <c r="CK69">
        <f t="shared" ca="1" si="172"/>
        <v>0</v>
      </c>
      <c r="CL69">
        <f t="shared" ca="1" si="173"/>
        <v>0</v>
      </c>
      <c r="CM69">
        <f t="shared" ca="1" si="174"/>
        <v>0</v>
      </c>
      <c r="CN69">
        <f t="shared" ca="1" si="175"/>
        <v>0</v>
      </c>
      <c r="CO69">
        <f t="shared" ca="1" si="176"/>
        <v>0</v>
      </c>
      <c r="CP69">
        <f t="shared" ca="1" si="177"/>
        <v>0</v>
      </c>
      <c r="CQ69" s="10">
        <f t="shared" ca="1" si="178"/>
        <v>0</v>
      </c>
      <c r="CR69" s="11">
        <f t="shared" ca="1" si="179"/>
        <v>0</v>
      </c>
      <c r="CS69" s="11">
        <f t="shared" ca="1" si="180"/>
        <v>0</v>
      </c>
      <c r="CT69" s="11">
        <f t="shared" ca="1" si="181"/>
        <v>0</v>
      </c>
      <c r="CU69" s="11">
        <f t="shared" ca="1" si="182"/>
        <v>0</v>
      </c>
      <c r="CV69" s="11">
        <f t="shared" ca="1" si="183"/>
        <v>0</v>
      </c>
      <c r="CW69" t="b">
        <f t="shared" ca="1" si="184"/>
        <v>0</v>
      </c>
      <c r="CX69">
        <f>COUNTIF(BA$1:BA69,BA69)-1</f>
        <v>0</v>
      </c>
    </row>
    <row r="70" spans="1:102">
      <c r="A70" t="s">
        <v>2471</v>
      </c>
      <c r="B70" t="s">
        <v>2575</v>
      </c>
      <c r="C70" t="s">
        <v>2674</v>
      </c>
      <c r="D70">
        <f>IF(Players!C70="NL",INDEX(Standings!G:I,MATCH(INDEX(Teams!G:K,MATCH(Players!B70,Teams!G:G,0),5),Standings!G:G,0),2)+INDEX(Standings!G:I,MATCH(INDEX(Teams!G:K,MATCH(Players!B70,Teams!G:G,0),5),Standings!G:G,0),3),INDEX(Standings!A:C,MATCH(INDEX(Teams!A:E,MATCH(Players!B70,Teams!A:A,0),5),Standings!A:A,0),2)+INDEX(Standings!A:C,MATCH(INDEX(Teams!A:E,MATCH(Players!B70,Teams!A:A,0),5),Standings!A:A,0),3))</f>
        <v>3</v>
      </c>
      <c r="E70">
        <f t="shared" ca="1" si="95"/>
        <v>0</v>
      </c>
      <c r="F70">
        <f t="shared" ca="1" si="96"/>
        <v>0</v>
      </c>
      <c r="G70">
        <f t="shared" ca="1" si="97"/>
        <v>0</v>
      </c>
      <c r="H70">
        <f t="shared" ca="1" si="98"/>
        <v>0</v>
      </c>
      <c r="I70">
        <f t="shared" ca="1" si="99"/>
        <v>0</v>
      </c>
      <c r="J70">
        <f t="shared" ca="1" si="100"/>
        <v>0</v>
      </c>
      <c r="K70">
        <f t="shared" ca="1" si="101"/>
        <v>0</v>
      </c>
      <c r="L70">
        <f t="shared" ca="1" si="102"/>
        <v>0</v>
      </c>
      <c r="M70">
        <f t="shared" ca="1" si="103"/>
        <v>0</v>
      </c>
      <c r="N70">
        <f t="shared" ca="1" si="104"/>
        <v>0</v>
      </c>
      <c r="O70">
        <f t="shared" ca="1" si="105"/>
        <v>0</v>
      </c>
      <c r="P70">
        <f t="shared" ca="1" si="106"/>
        <v>0</v>
      </c>
      <c r="Q70">
        <f t="shared" ca="1" si="107"/>
        <v>0</v>
      </c>
      <c r="R70">
        <f t="shared" ca="1" si="108"/>
        <v>0</v>
      </c>
      <c r="S70">
        <f t="shared" ca="1" si="109"/>
        <v>0</v>
      </c>
      <c r="T70">
        <f t="shared" ca="1" si="110"/>
        <v>0</v>
      </c>
      <c r="U70">
        <f t="shared" ca="1" si="111"/>
        <v>0</v>
      </c>
      <c r="V70">
        <f t="shared" ca="1" si="112"/>
        <v>0</v>
      </c>
      <c r="W70">
        <f t="shared" ca="1" si="113"/>
        <v>0</v>
      </c>
      <c r="X70">
        <f t="shared" ca="1" si="114"/>
        <v>0</v>
      </c>
      <c r="Y70">
        <f t="shared" ca="1" si="115"/>
        <v>0</v>
      </c>
      <c r="Z70">
        <f t="shared" ca="1" si="116"/>
        <v>0</v>
      </c>
      <c r="AA70">
        <f t="shared" ca="1" si="117"/>
        <v>0</v>
      </c>
      <c r="AB70">
        <f t="shared" ca="1" si="118"/>
        <v>0</v>
      </c>
      <c r="AC70">
        <f t="shared" ca="1" si="119"/>
        <v>0</v>
      </c>
      <c r="AD70">
        <f t="shared" ca="1" si="120"/>
        <v>0</v>
      </c>
      <c r="AE70">
        <f t="shared" ca="1" si="121"/>
        <v>0</v>
      </c>
      <c r="AF70">
        <f t="shared" ca="1" si="122"/>
        <v>0</v>
      </c>
      <c r="AG70">
        <f t="shared" ca="1" si="123"/>
        <v>0</v>
      </c>
      <c r="AH70">
        <f t="shared" ca="1" si="124"/>
        <v>0</v>
      </c>
      <c r="AI70">
        <f t="shared" ca="1" si="125"/>
        <v>0</v>
      </c>
      <c r="AJ70">
        <f t="shared" ca="1" si="126"/>
        <v>0</v>
      </c>
      <c r="AK70">
        <f t="shared" ca="1" si="127"/>
        <v>0</v>
      </c>
      <c r="AL70">
        <f t="shared" ca="1" si="128"/>
        <v>0</v>
      </c>
      <c r="AM70">
        <f t="shared" ca="1" si="129"/>
        <v>0</v>
      </c>
      <c r="AN70">
        <f t="shared" ca="1" si="130"/>
        <v>0</v>
      </c>
      <c r="AO70">
        <f t="shared" ca="1" si="131"/>
        <v>0</v>
      </c>
      <c r="AP70">
        <f t="shared" ca="1" si="132"/>
        <v>0</v>
      </c>
      <c r="AQ70">
        <f t="shared" ca="1" si="133"/>
        <v>0</v>
      </c>
      <c r="AR70" s="8">
        <f t="shared" ca="1" si="134"/>
        <v>0</v>
      </c>
      <c r="AS70" s="8">
        <f t="shared" ca="1" si="135"/>
        <v>0</v>
      </c>
      <c r="AT70" s="8">
        <f t="shared" ca="1" si="136"/>
        <v>0</v>
      </c>
      <c r="AU70" s="8">
        <f t="shared" ca="1" si="137"/>
        <v>0</v>
      </c>
      <c r="AV70">
        <f t="shared" ca="1" si="138"/>
        <v>0</v>
      </c>
      <c r="AW70" t="b">
        <f t="shared" ca="1" si="139"/>
        <v>0</v>
      </c>
      <c r="BA70" t="s">
        <v>2650</v>
      </c>
      <c r="BB70" t="s">
        <v>2574</v>
      </c>
      <c r="BC70" t="s">
        <v>2674</v>
      </c>
      <c r="BD70">
        <f>IF(Players!BC70="NL",INDEX(Standings!G:I,MATCH(INDEX(Teams!G:K,MATCH(Players!BB70,Teams!G:G,0),5),Standings!G:G,0),2)+INDEX(Standings!G:I,MATCH(INDEX(Teams!G:K,MATCH(Players!BB70,Teams!G:G,0),5),Standings!G:G,0),3),INDEX(Standings!A:C,MATCH(INDEX(Teams!A:E,MATCH(Players!BB70,Teams!A:A,0),5),Standings!A:A,0),2)+INDEX(Standings!A:C,MATCH(INDEX(Teams!A:E,MATCH(Players!BB70,Teams!A:A,0),5),Standings!A:A,0),3))</f>
        <v>3</v>
      </c>
      <c r="BE70">
        <f t="shared" ca="1" si="140"/>
        <v>0</v>
      </c>
      <c r="BF70">
        <f t="shared" ca="1" si="141"/>
        <v>0</v>
      </c>
      <c r="BG70">
        <f t="shared" ca="1" si="142"/>
        <v>1</v>
      </c>
      <c r="BH70">
        <f t="shared" ca="1" si="143"/>
        <v>1</v>
      </c>
      <c r="BI70">
        <f t="shared" ca="1" si="144"/>
        <v>0</v>
      </c>
      <c r="BJ70">
        <f t="shared" ca="1" si="145"/>
        <v>0</v>
      </c>
      <c r="BK70">
        <f t="shared" ca="1" si="146"/>
        <v>0</v>
      </c>
      <c r="BL70" s="12">
        <f t="shared" ca="1" si="147"/>
        <v>7</v>
      </c>
      <c r="BM70">
        <f t="shared" ca="1" si="148"/>
        <v>4</v>
      </c>
      <c r="BN70">
        <f t="shared" ca="1" si="149"/>
        <v>2</v>
      </c>
      <c r="BO70">
        <f t="shared" ca="1" si="150"/>
        <v>2</v>
      </c>
      <c r="BP70">
        <f t="shared" ca="1" si="151"/>
        <v>0</v>
      </c>
      <c r="BQ70">
        <f t="shared" ca="1" si="152"/>
        <v>0</v>
      </c>
      <c r="BR70">
        <f t="shared" ca="1" si="153"/>
        <v>0</v>
      </c>
      <c r="BS70">
        <f t="shared" ca="1" si="154"/>
        <v>7</v>
      </c>
      <c r="BT70">
        <f t="shared" ca="1" si="155"/>
        <v>1</v>
      </c>
      <c r="BU70">
        <f t="shared" ca="1" si="156"/>
        <v>0</v>
      </c>
      <c r="BV70">
        <f t="shared" ca="1" si="157"/>
        <v>0</v>
      </c>
      <c r="BW70">
        <f t="shared" ca="1" si="158"/>
        <v>0</v>
      </c>
      <c r="BX70">
        <f t="shared" ca="1" si="159"/>
        <v>0</v>
      </c>
      <c r="BY70" s="8">
        <f t="shared" ca="1" si="160"/>
        <v>0</v>
      </c>
      <c r="BZ70" s="10">
        <f t="shared" ca="1" si="161"/>
        <v>2.5714285714285712</v>
      </c>
      <c r="CA70">
        <f t="shared" ca="1" si="162"/>
        <v>1</v>
      </c>
      <c r="CB70">
        <f t="shared" ca="1" si="163"/>
        <v>1</v>
      </c>
      <c r="CC70">
        <f t="shared" ca="1" si="164"/>
        <v>0</v>
      </c>
      <c r="CD70">
        <f t="shared" ca="1" si="165"/>
        <v>0</v>
      </c>
      <c r="CE70">
        <f t="shared" ca="1" si="166"/>
        <v>0</v>
      </c>
      <c r="CF70" s="12">
        <f t="shared" ca="1" si="167"/>
        <v>7</v>
      </c>
      <c r="CG70">
        <f t="shared" ca="1" si="168"/>
        <v>4</v>
      </c>
      <c r="CH70">
        <f t="shared" ca="1" si="169"/>
        <v>2</v>
      </c>
      <c r="CI70">
        <f t="shared" ca="1" si="170"/>
        <v>2</v>
      </c>
      <c r="CJ70">
        <f t="shared" ca="1" si="171"/>
        <v>0</v>
      </c>
      <c r="CK70">
        <f t="shared" ca="1" si="172"/>
        <v>0</v>
      </c>
      <c r="CL70">
        <f t="shared" ca="1" si="173"/>
        <v>0</v>
      </c>
      <c r="CM70">
        <f t="shared" ca="1" si="174"/>
        <v>7</v>
      </c>
      <c r="CN70">
        <f t="shared" ca="1" si="175"/>
        <v>1</v>
      </c>
      <c r="CO70">
        <f t="shared" ca="1" si="176"/>
        <v>0</v>
      </c>
      <c r="CP70">
        <f t="shared" ca="1" si="177"/>
        <v>0</v>
      </c>
      <c r="CQ70" s="10">
        <f t="shared" ca="1" si="178"/>
        <v>0.5714285714285714</v>
      </c>
      <c r="CR70" s="11">
        <f t="shared" ca="1" si="179"/>
        <v>5.1428571428571423</v>
      </c>
      <c r="CS70" s="11">
        <f t="shared" ca="1" si="180"/>
        <v>0</v>
      </c>
      <c r="CT70" s="11">
        <f t="shared" ca="1" si="181"/>
        <v>0</v>
      </c>
      <c r="CU70" s="11">
        <f t="shared" ca="1" si="182"/>
        <v>9</v>
      </c>
      <c r="CV70" s="11">
        <f t="shared" ca="1" si="183"/>
        <v>0</v>
      </c>
      <c r="CW70" t="b">
        <f t="shared" ca="1" si="184"/>
        <v>1</v>
      </c>
      <c r="CX70">
        <f>COUNTIF(BA$1:BA70,BA70)-1</f>
        <v>0</v>
      </c>
    </row>
    <row r="71" spans="1:102">
      <c r="A71" t="s">
        <v>2472</v>
      </c>
      <c r="B71" t="s">
        <v>2575</v>
      </c>
      <c r="C71" t="s">
        <v>2674</v>
      </c>
      <c r="D71">
        <f>IF(Players!C71="NL",INDEX(Standings!G:I,MATCH(INDEX(Teams!G:K,MATCH(Players!B71,Teams!G:G,0),5),Standings!G:G,0),2)+INDEX(Standings!G:I,MATCH(INDEX(Teams!G:K,MATCH(Players!B71,Teams!G:G,0),5),Standings!G:G,0),3),INDEX(Standings!A:C,MATCH(INDEX(Teams!A:E,MATCH(Players!B71,Teams!A:A,0),5),Standings!A:A,0),2)+INDEX(Standings!A:C,MATCH(INDEX(Teams!A:E,MATCH(Players!B71,Teams!A:A,0),5),Standings!A:A,0),3))</f>
        <v>3</v>
      </c>
      <c r="E71">
        <f t="shared" ca="1" si="95"/>
        <v>1</v>
      </c>
      <c r="F71">
        <f t="shared" ca="1" si="96"/>
        <v>2</v>
      </c>
      <c r="G71">
        <f t="shared" ca="1" si="97"/>
        <v>1</v>
      </c>
      <c r="H71">
        <f t="shared" ca="1" si="98"/>
        <v>0</v>
      </c>
      <c r="I71">
        <f t="shared" ca="1" si="99"/>
        <v>0</v>
      </c>
      <c r="J71">
        <f t="shared" ca="1" si="100"/>
        <v>0</v>
      </c>
      <c r="K71">
        <f t="shared" ca="1" si="101"/>
        <v>0</v>
      </c>
      <c r="L71">
        <f t="shared" ca="1" si="102"/>
        <v>0</v>
      </c>
      <c r="M71">
        <f t="shared" ca="1" si="103"/>
        <v>0</v>
      </c>
      <c r="N71">
        <f t="shared" ca="1" si="104"/>
        <v>0</v>
      </c>
      <c r="O71">
        <f t="shared" ca="1" si="105"/>
        <v>1</v>
      </c>
      <c r="P71">
        <f t="shared" ca="1" si="106"/>
        <v>1</v>
      </c>
      <c r="Q71">
        <f t="shared" ca="1" si="107"/>
        <v>0</v>
      </c>
      <c r="R71">
        <f t="shared" ca="1" si="108"/>
        <v>0</v>
      </c>
      <c r="S71">
        <f t="shared" ca="1" si="109"/>
        <v>0</v>
      </c>
      <c r="T71">
        <f t="shared" ca="1" si="110"/>
        <v>0</v>
      </c>
      <c r="U71">
        <f t="shared" ca="1" si="111"/>
        <v>0</v>
      </c>
      <c r="V71">
        <f t="shared" ca="1" si="112"/>
        <v>0</v>
      </c>
      <c r="W71">
        <f t="shared" ca="1" si="113"/>
        <v>0</v>
      </c>
      <c r="X71">
        <f t="shared" ca="1" si="114"/>
        <v>1</v>
      </c>
      <c r="Y71">
        <f t="shared" ca="1" si="115"/>
        <v>3</v>
      </c>
      <c r="Z71">
        <f t="shared" ca="1" si="116"/>
        <v>2</v>
      </c>
      <c r="AA71">
        <f t="shared" ca="1" si="117"/>
        <v>1</v>
      </c>
      <c r="AB71">
        <f t="shared" ca="1" si="118"/>
        <v>0</v>
      </c>
      <c r="AC71">
        <f t="shared" ca="1" si="119"/>
        <v>0</v>
      </c>
      <c r="AD71">
        <f t="shared" ca="1" si="120"/>
        <v>0</v>
      </c>
      <c r="AE71">
        <f t="shared" ca="1" si="121"/>
        <v>0</v>
      </c>
      <c r="AF71">
        <f t="shared" ca="1" si="122"/>
        <v>0</v>
      </c>
      <c r="AG71">
        <f t="shared" ca="1" si="123"/>
        <v>0</v>
      </c>
      <c r="AH71">
        <f t="shared" ca="1" si="124"/>
        <v>0</v>
      </c>
      <c r="AI71">
        <f t="shared" ca="1" si="125"/>
        <v>1</v>
      </c>
      <c r="AJ71">
        <f t="shared" ca="1" si="126"/>
        <v>1</v>
      </c>
      <c r="AK71">
        <f t="shared" ca="1" si="127"/>
        <v>0</v>
      </c>
      <c r="AL71">
        <f t="shared" ca="1" si="128"/>
        <v>0</v>
      </c>
      <c r="AM71">
        <f t="shared" ca="1" si="129"/>
        <v>0</v>
      </c>
      <c r="AN71">
        <f t="shared" ca="1" si="130"/>
        <v>0</v>
      </c>
      <c r="AO71">
        <f t="shared" ca="1" si="131"/>
        <v>0</v>
      </c>
      <c r="AP71">
        <f t="shared" ca="1" si="132"/>
        <v>0</v>
      </c>
      <c r="AQ71">
        <f t="shared" ca="1" si="133"/>
        <v>0</v>
      </c>
      <c r="AR71" s="8">
        <f t="shared" ca="1" si="134"/>
        <v>0</v>
      </c>
      <c r="AS71" s="8">
        <f t="shared" ca="1" si="135"/>
        <v>0.33333333333333331</v>
      </c>
      <c r="AT71" s="8">
        <f t="shared" ca="1" si="136"/>
        <v>0</v>
      </c>
      <c r="AU71" s="8">
        <f t="shared" ca="1" si="137"/>
        <v>0.33333333333333331</v>
      </c>
      <c r="AV71">
        <f t="shared" ca="1" si="138"/>
        <v>0</v>
      </c>
      <c r="AW71" t="b">
        <f t="shared" ca="1" si="139"/>
        <v>0</v>
      </c>
      <c r="BA71" t="s">
        <v>2651</v>
      </c>
      <c r="BB71" t="s">
        <v>2574</v>
      </c>
      <c r="BC71" t="s">
        <v>2674</v>
      </c>
      <c r="BD71">
        <f>IF(Players!BC71="NL",INDEX(Standings!G:I,MATCH(INDEX(Teams!G:K,MATCH(Players!BB71,Teams!G:G,0),5),Standings!G:G,0),2)+INDEX(Standings!G:I,MATCH(INDEX(Teams!G:K,MATCH(Players!BB71,Teams!G:G,0),5),Standings!G:G,0),3),INDEX(Standings!A:C,MATCH(INDEX(Teams!A:E,MATCH(Players!BB71,Teams!A:A,0),5),Standings!A:A,0),2)+INDEX(Standings!A:C,MATCH(INDEX(Teams!A:E,MATCH(Players!BB71,Teams!A:A,0),5),Standings!A:A,0),3))</f>
        <v>3</v>
      </c>
      <c r="BE71">
        <f t="shared" ca="1" si="140"/>
        <v>0</v>
      </c>
      <c r="BF71">
        <f t="shared" ca="1" si="141"/>
        <v>0</v>
      </c>
      <c r="BG71">
        <f t="shared" ca="1" si="142"/>
        <v>1</v>
      </c>
      <c r="BH71">
        <f t="shared" ca="1" si="143"/>
        <v>0</v>
      </c>
      <c r="BI71">
        <f t="shared" ca="1" si="144"/>
        <v>0</v>
      </c>
      <c r="BJ71">
        <f t="shared" ca="1" si="145"/>
        <v>0</v>
      </c>
      <c r="BK71">
        <f t="shared" ca="1" si="146"/>
        <v>0</v>
      </c>
      <c r="BL71" s="12">
        <f t="shared" ca="1" si="147"/>
        <v>1.6666666666666665</v>
      </c>
      <c r="BM71">
        <f t="shared" ca="1" si="148"/>
        <v>0</v>
      </c>
      <c r="BN71">
        <f t="shared" ca="1" si="149"/>
        <v>0</v>
      </c>
      <c r="BO71">
        <f t="shared" ca="1" si="150"/>
        <v>0</v>
      </c>
      <c r="BP71">
        <f t="shared" ca="1" si="151"/>
        <v>0</v>
      </c>
      <c r="BQ71">
        <f t="shared" ca="1" si="152"/>
        <v>1</v>
      </c>
      <c r="BR71">
        <f t="shared" ca="1" si="153"/>
        <v>0</v>
      </c>
      <c r="BS71">
        <f t="shared" ca="1" si="154"/>
        <v>1</v>
      </c>
      <c r="BT71">
        <f t="shared" ca="1" si="155"/>
        <v>0</v>
      </c>
      <c r="BU71">
        <f t="shared" ca="1" si="156"/>
        <v>0</v>
      </c>
      <c r="BV71">
        <f t="shared" ca="1" si="157"/>
        <v>0</v>
      </c>
      <c r="BW71">
        <f t="shared" ca="1" si="158"/>
        <v>0</v>
      </c>
      <c r="BX71">
        <f t="shared" ca="1" si="159"/>
        <v>0</v>
      </c>
      <c r="BY71" s="8">
        <f t="shared" ca="1" si="160"/>
        <v>0</v>
      </c>
      <c r="BZ71" s="10">
        <f t="shared" ca="1" si="161"/>
        <v>0</v>
      </c>
      <c r="CA71">
        <f t="shared" ca="1" si="162"/>
        <v>1</v>
      </c>
      <c r="CB71">
        <f t="shared" ca="1" si="163"/>
        <v>0</v>
      </c>
      <c r="CC71">
        <f t="shared" ca="1" si="164"/>
        <v>0</v>
      </c>
      <c r="CD71">
        <f t="shared" ca="1" si="165"/>
        <v>0</v>
      </c>
      <c r="CE71">
        <f t="shared" ca="1" si="166"/>
        <v>0</v>
      </c>
      <c r="CF71" s="12">
        <f t="shared" ca="1" si="167"/>
        <v>1.6666666666666665</v>
      </c>
      <c r="CG71">
        <f t="shared" ca="1" si="168"/>
        <v>0</v>
      </c>
      <c r="CH71">
        <f t="shared" ca="1" si="169"/>
        <v>0</v>
      </c>
      <c r="CI71">
        <f t="shared" ca="1" si="170"/>
        <v>0</v>
      </c>
      <c r="CJ71">
        <f t="shared" ca="1" si="171"/>
        <v>0</v>
      </c>
      <c r="CK71">
        <f t="shared" ca="1" si="172"/>
        <v>1</v>
      </c>
      <c r="CL71">
        <f t="shared" ca="1" si="173"/>
        <v>0</v>
      </c>
      <c r="CM71">
        <f t="shared" ca="1" si="174"/>
        <v>1</v>
      </c>
      <c r="CN71">
        <f t="shared" ca="1" si="175"/>
        <v>0</v>
      </c>
      <c r="CO71">
        <f t="shared" ca="1" si="176"/>
        <v>0</v>
      </c>
      <c r="CP71">
        <f t="shared" ca="1" si="177"/>
        <v>0</v>
      </c>
      <c r="CQ71" s="10">
        <f t="shared" ca="1" si="178"/>
        <v>0.60000000000000009</v>
      </c>
      <c r="CR71" s="11">
        <f t="shared" ca="1" si="179"/>
        <v>0</v>
      </c>
      <c r="CS71" s="11">
        <f t="shared" ca="1" si="180"/>
        <v>0</v>
      </c>
      <c r="CT71" s="11">
        <f t="shared" ca="1" si="181"/>
        <v>5.4</v>
      </c>
      <c r="CU71" s="11">
        <f t="shared" ca="1" si="182"/>
        <v>5.4</v>
      </c>
      <c r="CV71" s="11">
        <f t="shared" ca="1" si="183"/>
        <v>1</v>
      </c>
      <c r="CW71" t="b">
        <f t="shared" ca="1" si="184"/>
        <v>0</v>
      </c>
      <c r="CX71">
        <f>COUNTIF(BA$1:BA71,BA71)-1</f>
        <v>0</v>
      </c>
    </row>
    <row r="72" spans="1:102">
      <c r="A72" t="s">
        <v>2512</v>
      </c>
      <c r="B72" t="s">
        <v>2575</v>
      </c>
      <c r="C72" t="s">
        <v>2674</v>
      </c>
      <c r="D72">
        <f>IF(Players!C72="NL",INDEX(Standings!G:I,MATCH(INDEX(Teams!G:K,MATCH(Players!B72,Teams!G:G,0),5),Standings!G:G,0),2)+INDEX(Standings!G:I,MATCH(INDEX(Teams!G:K,MATCH(Players!B72,Teams!G:G,0),5),Standings!G:G,0),3),INDEX(Standings!A:C,MATCH(INDEX(Teams!A:E,MATCH(Players!B72,Teams!A:A,0),5),Standings!A:A,0),2)+INDEX(Standings!A:C,MATCH(INDEX(Teams!A:E,MATCH(Players!B72,Teams!A:A,0),5),Standings!A:A,0),3))</f>
        <v>3</v>
      </c>
      <c r="E72">
        <f t="shared" ca="1" si="95"/>
        <v>0</v>
      </c>
      <c r="F72">
        <f t="shared" ca="1" si="96"/>
        <v>0</v>
      </c>
      <c r="G72">
        <f t="shared" ca="1" si="97"/>
        <v>0</v>
      </c>
      <c r="H72">
        <f t="shared" ca="1" si="98"/>
        <v>0</v>
      </c>
      <c r="I72">
        <f t="shared" ca="1" si="99"/>
        <v>0</v>
      </c>
      <c r="J72">
        <f t="shared" ca="1" si="100"/>
        <v>0</v>
      </c>
      <c r="K72">
        <f t="shared" ca="1" si="101"/>
        <v>0</v>
      </c>
      <c r="L72">
        <f t="shared" ca="1" si="102"/>
        <v>0</v>
      </c>
      <c r="M72">
        <f t="shared" ca="1" si="103"/>
        <v>0</v>
      </c>
      <c r="N72">
        <f t="shared" ca="1" si="104"/>
        <v>0</v>
      </c>
      <c r="O72">
        <f t="shared" ca="1" si="105"/>
        <v>0</v>
      </c>
      <c r="P72">
        <f t="shared" ca="1" si="106"/>
        <v>0</v>
      </c>
      <c r="Q72">
        <f t="shared" ca="1" si="107"/>
        <v>0</v>
      </c>
      <c r="R72">
        <f t="shared" ca="1" si="108"/>
        <v>0</v>
      </c>
      <c r="S72">
        <f t="shared" ca="1" si="109"/>
        <v>0</v>
      </c>
      <c r="T72">
        <f t="shared" ca="1" si="110"/>
        <v>0</v>
      </c>
      <c r="U72">
        <f t="shared" ca="1" si="111"/>
        <v>0</v>
      </c>
      <c r="V72">
        <f t="shared" ca="1" si="112"/>
        <v>0</v>
      </c>
      <c r="W72">
        <f t="shared" ca="1" si="113"/>
        <v>0</v>
      </c>
      <c r="X72">
        <f t="shared" ca="1" si="114"/>
        <v>0</v>
      </c>
      <c r="Y72">
        <f t="shared" ca="1" si="115"/>
        <v>0</v>
      </c>
      <c r="Z72">
        <f t="shared" ca="1" si="116"/>
        <v>0</v>
      </c>
      <c r="AA72">
        <f t="shared" ca="1" si="117"/>
        <v>0</v>
      </c>
      <c r="AB72">
        <f t="shared" ca="1" si="118"/>
        <v>0</v>
      </c>
      <c r="AC72">
        <f t="shared" ca="1" si="119"/>
        <v>0</v>
      </c>
      <c r="AD72">
        <f t="shared" ca="1" si="120"/>
        <v>0</v>
      </c>
      <c r="AE72">
        <f t="shared" ca="1" si="121"/>
        <v>0</v>
      </c>
      <c r="AF72">
        <f t="shared" ca="1" si="122"/>
        <v>0</v>
      </c>
      <c r="AG72">
        <f t="shared" ca="1" si="123"/>
        <v>0</v>
      </c>
      <c r="AH72">
        <f t="shared" ca="1" si="124"/>
        <v>0</v>
      </c>
      <c r="AI72">
        <f t="shared" ca="1" si="125"/>
        <v>0</v>
      </c>
      <c r="AJ72">
        <f t="shared" ca="1" si="126"/>
        <v>0</v>
      </c>
      <c r="AK72">
        <f t="shared" ca="1" si="127"/>
        <v>0</v>
      </c>
      <c r="AL72">
        <f t="shared" ca="1" si="128"/>
        <v>0</v>
      </c>
      <c r="AM72">
        <f t="shared" ca="1" si="129"/>
        <v>0</v>
      </c>
      <c r="AN72">
        <f t="shared" ca="1" si="130"/>
        <v>0</v>
      </c>
      <c r="AO72">
        <f t="shared" ca="1" si="131"/>
        <v>0</v>
      </c>
      <c r="AP72">
        <f t="shared" ca="1" si="132"/>
        <v>0</v>
      </c>
      <c r="AQ72">
        <f t="shared" ca="1" si="133"/>
        <v>0</v>
      </c>
      <c r="AR72" s="8">
        <f t="shared" ca="1" si="134"/>
        <v>0</v>
      </c>
      <c r="AS72" s="8">
        <f t="shared" ca="1" si="135"/>
        <v>0</v>
      </c>
      <c r="AT72" s="8">
        <f t="shared" ca="1" si="136"/>
        <v>0</v>
      </c>
      <c r="AU72" s="8">
        <f t="shared" ca="1" si="137"/>
        <v>0</v>
      </c>
      <c r="AV72">
        <f t="shared" ca="1" si="138"/>
        <v>0</v>
      </c>
      <c r="AW72" t="b">
        <f t="shared" ca="1" si="139"/>
        <v>0</v>
      </c>
      <c r="BA72" t="s">
        <v>2661</v>
      </c>
      <c r="BB72" t="s">
        <v>2574</v>
      </c>
      <c r="BC72" t="s">
        <v>2674</v>
      </c>
      <c r="BD72">
        <f>IF(Players!BC72="NL",INDEX(Standings!G:I,MATCH(INDEX(Teams!G:K,MATCH(Players!BB72,Teams!G:G,0),5),Standings!G:G,0),2)+INDEX(Standings!G:I,MATCH(INDEX(Teams!G:K,MATCH(Players!BB72,Teams!G:G,0),5),Standings!G:G,0),3),INDEX(Standings!A:C,MATCH(INDEX(Teams!A:E,MATCH(Players!BB72,Teams!A:A,0),5),Standings!A:A,0),2)+INDEX(Standings!A:C,MATCH(INDEX(Teams!A:E,MATCH(Players!BB72,Teams!A:A,0),5),Standings!A:A,0),3))</f>
        <v>3</v>
      </c>
      <c r="BE72">
        <f t="shared" ca="1" si="140"/>
        <v>0</v>
      </c>
      <c r="BF72">
        <f t="shared" ca="1" si="141"/>
        <v>0</v>
      </c>
      <c r="BG72">
        <f t="shared" ca="1" si="142"/>
        <v>0</v>
      </c>
      <c r="BH72">
        <f t="shared" ca="1" si="143"/>
        <v>0</v>
      </c>
      <c r="BI72">
        <f t="shared" ca="1" si="144"/>
        <v>0</v>
      </c>
      <c r="BJ72">
        <f t="shared" ca="1" si="145"/>
        <v>0</v>
      </c>
      <c r="BK72">
        <f t="shared" ca="1" si="146"/>
        <v>0</v>
      </c>
      <c r="BL72" s="12">
        <f t="shared" ca="1" si="147"/>
        <v>0</v>
      </c>
      <c r="BM72">
        <f t="shared" ca="1" si="148"/>
        <v>0</v>
      </c>
      <c r="BN72">
        <f t="shared" ca="1" si="149"/>
        <v>0</v>
      </c>
      <c r="BO72">
        <f t="shared" ca="1" si="150"/>
        <v>0</v>
      </c>
      <c r="BP72">
        <f t="shared" ca="1" si="151"/>
        <v>0</v>
      </c>
      <c r="BQ72">
        <f t="shared" ca="1" si="152"/>
        <v>0</v>
      </c>
      <c r="BR72">
        <f t="shared" ca="1" si="153"/>
        <v>0</v>
      </c>
      <c r="BS72">
        <f t="shared" ca="1" si="154"/>
        <v>0</v>
      </c>
      <c r="BT72">
        <f t="shared" ca="1" si="155"/>
        <v>0</v>
      </c>
      <c r="BU72">
        <f t="shared" ca="1" si="156"/>
        <v>0</v>
      </c>
      <c r="BV72">
        <f t="shared" ca="1" si="157"/>
        <v>0</v>
      </c>
      <c r="BW72">
        <f t="shared" ca="1" si="158"/>
        <v>0</v>
      </c>
      <c r="BX72">
        <f t="shared" ca="1" si="159"/>
        <v>0</v>
      </c>
      <c r="BY72" s="8">
        <f t="shared" ca="1" si="160"/>
        <v>0</v>
      </c>
      <c r="BZ72" s="10" t="str">
        <f t="shared" ca="1" si="161"/>
        <v>---</v>
      </c>
      <c r="CA72">
        <f t="shared" ca="1" si="162"/>
        <v>0</v>
      </c>
      <c r="CB72">
        <f t="shared" ca="1" si="163"/>
        <v>0</v>
      </c>
      <c r="CC72">
        <f t="shared" ca="1" si="164"/>
        <v>0</v>
      </c>
      <c r="CD72">
        <f t="shared" ca="1" si="165"/>
        <v>0</v>
      </c>
      <c r="CE72">
        <f t="shared" ca="1" si="166"/>
        <v>0</v>
      </c>
      <c r="CF72" s="12">
        <f t="shared" ca="1" si="167"/>
        <v>0</v>
      </c>
      <c r="CG72">
        <f t="shared" ca="1" si="168"/>
        <v>0</v>
      </c>
      <c r="CH72">
        <f t="shared" ca="1" si="169"/>
        <v>0</v>
      </c>
      <c r="CI72">
        <f t="shared" ca="1" si="170"/>
        <v>0</v>
      </c>
      <c r="CJ72">
        <f t="shared" ca="1" si="171"/>
        <v>0</v>
      </c>
      <c r="CK72">
        <f t="shared" ca="1" si="172"/>
        <v>0</v>
      </c>
      <c r="CL72">
        <f t="shared" ca="1" si="173"/>
        <v>0</v>
      </c>
      <c r="CM72">
        <f t="shared" ca="1" si="174"/>
        <v>0</v>
      </c>
      <c r="CN72">
        <f t="shared" ca="1" si="175"/>
        <v>0</v>
      </c>
      <c r="CO72">
        <f t="shared" ca="1" si="176"/>
        <v>0</v>
      </c>
      <c r="CP72">
        <f t="shared" ca="1" si="177"/>
        <v>0</v>
      </c>
      <c r="CQ72" s="10">
        <f t="shared" ca="1" si="178"/>
        <v>0</v>
      </c>
      <c r="CR72" s="11">
        <f t="shared" ca="1" si="179"/>
        <v>0</v>
      </c>
      <c r="CS72" s="11">
        <f t="shared" ca="1" si="180"/>
        <v>0</v>
      </c>
      <c r="CT72" s="11">
        <f t="shared" ca="1" si="181"/>
        <v>0</v>
      </c>
      <c r="CU72" s="11">
        <f t="shared" ca="1" si="182"/>
        <v>0</v>
      </c>
      <c r="CV72" s="11">
        <f t="shared" ca="1" si="183"/>
        <v>0</v>
      </c>
      <c r="CW72" t="b">
        <f t="shared" ca="1" si="184"/>
        <v>0</v>
      </c>
      <c r="CX72">
        <f>COUNTIF(BA$1:BA72,BA72)-1</f>
        <v>0</v>
      </c>
    </row>
    <row r="73" spans="1:102">
      <c r="A73" t="s">
        <v>2473</v>
      </c>
      <c r="B73" t="s">
        <v>2575</v>
      </c>
      <c r="C73" t="s">
        <v>2674</v>
      </c>
      <c r="D73">
        <f>IF(Players!C73="NL",INDEX(Standings!G:I,MATCH(INDEX(Teams!G:K,MATCH(Players!B73,Teams!G:G,0),5),Standings!G:G,0),2)+INDEX(Standings!G:I,MATCH(INDEX(Teams!G:K,MATCH(Players!B73,Teams!G:G,0),5),Standings!G:G,0),3),INDEX(Standings!A:C,MATCH(INDEX(Teams!A:E,MATCH(Players!B73,Teams!A:A,0),5),Standings!A:A,0),2)+INDEX(Standings!A:C,MATCH(INDEX(Teams!A:E,MATCH(Players!B73,Teams!A:A,0),5),Standings!A:A,0),3))</f>
        <v>3</v>
      </c>
      <c r="E73">
        <f t="shared" ca="1" si="95"/>
        <v>1</v>
      </c>
      <c r="F73">
        <f t="shared" ca="1" si="96"/>
        <v>2</v>
      </c>
      <c r="G73">
        <f t="shared" ca="1" si="97"/>
        <v>0</v>
      </c>
      <c r="H73">
        <f t="shared" ca="1" si="98"/>
        <v>0</v>
      </c>
      <c r="I73">
        <f t="shared" ca="1" si="99"/>
        <v>0</v>
      </c>
      <c r="J73">
        <f t="shared" ca="1" si="100"/>
        <v>0</v>
      </c>
      <c r="K73">
        <f t="shared" ca="1" si="101"/>
        <v>0</v>
      </c>
      <c r="L73">
        <f t="shared" ca="1" si="102"/>
        <v>0</v>
      </c>
      <c r="M73">
        <f t="shared" ca="1" si="103"/>
        <v>0</v>
      </c>
      <c r="N73">
        <f t="shared" ca="1" si="104"/>
        <v>0</v>
      </c>
      <c r="O73">
        <f t="shared" ca="1" si="105"/>
        <v>0</v>
      </c>
      <c r="P73">
        <f t="shared" ca="1" si="106"/>
        <v>0</v>
      </c>
      <c r="Q73">
        <f t="shared" ca="1" si="107"/>
        <v>1</v>
      </c>
      <c r="R73">
        <f t="shared" ca="1" si="108"/>
        <v>0</v>
      </c>
      <c r="S73">
        <f t="shared" ca="1" si="109"/>
        <v>0</v>
      </c>
      <c r="T73">
        <f t="shared" ca="1" si="110"/>
        <v>0</v>
      </c>
      <c r="U73">
        <f t="shared" ca="1" si="111"/>
        <v>0</v>
      </c>
      <c r="V73">
        <f t="shared" ca="1" si="112"/>
        <v>0</v>
      </c>
      <c r="W73">
        <f t="shared" ca="1" si="113"/>
        <v>0</v>
      </c>
      <c r="X73">
        <f t="shared" ca="1" si="114"/>
        <v>1</v>
      </c>
      <c r="Y73">
        <f t="shared" ca="1" si="115"/>
        <v>2</v>
      </c>
      <c r="Z73">
        <f t="shared" ca="1" si="116"/>
        <v>2</v>
      </c>
      <c r="AA73">
        <f t="shared" ca="1" si="117"/>
        <v>0</v>
      </c>
      <c r="AB73">
        <f t="shared" ca="1" si="118"/>
        <v>0</v>
      </c>
      <c r="AC73">
        <f t="shared" ca="1" si="119"/>
        <v>0</v>
      </c>
      <c r="AD73">
        <f t="shared" ca="1" si="120"/>
        <v>0</v>
      </c>
      <c r="AE73">
        <f t="shared" ca="1" si="121"/>
        <v>0</v>
      </c>
      <c r="AF73">
        <f t="shared" ca="1" si="122"/>
        <v>0</v>
      </c>
      <c r="AG73">
        <f t="shared" ca="1" si="123"/>
        <v>0</v>
      </c>
      <c r="AH73">
        <f t="shared" ca="1" si="124"/>
        <v>0</v>
      </c>
      <c r="AI73">
        <f t="shared" ca="1" si="125"/>
        <v>0</v>
      </c>
      <c r="AJ73">
        <f t="shared" ca="1" si="126"/>
        <v>0</v>
      </c>
      <c r="AK73">
        <f t="shared" ca="1" si="127"/>
        <v>1</v>
      </c>
      <c r="AL73">
        <f t="shared" ca="1" si="128"/>
        <v>0</v>
      </c>
      <c r="AM73">
        <f t="shared" ca="1" si="129"/>
        <v>0</v>
      </c>
      <c r="AN73">
        <f t="shared" ca="1" si="130"/>
        <v>0</v>
      </c>
      <c r="AO73">
        <f t="shared" ca="1" si="131"/>
        <v>0</v>
      </c>
      <c r="AP73">
        <f t="shared" ca="1" si="132"/>
        <v>0</v>
      </c>
      <c r="AQ73">
        <f t="shared" ca="1" si="133"/>
        <v>0</v>
      </c>
      <c r="AR73" s="8">
        <f t="shared" ca="1" si="134"/>
        <v>0</v>
      </c>
      <c r="AS73" s="8">
        <f t="shared" ca="1" si="135"/>
        <v>0</v>
      </c>
      <c r="AT73" s="8">
        <f t="shared" ca="1" si="136"/>
        <v>0</v>
      </c>
      <c r="AU73" s="8">
        <f t="shared" ca="1" si="137"/>
        <v>0</v>
      </c>
      <c r="AV73">
        <f t="shared" ca="1" si="138"/>
        <v>0</v>
      </c>
      <c r="AW73" t="b">
        <f t="shared" ca="1" si="139"/>
        <v>0</v>
      </c>
      <c r="BA73" t="s">
        <v>2532</v>
      </c>
      <c r="BB73" t="s">
        <v>2574</v>
      </c>
      <c r="BC73" t="s">
        <v>2674</v>
      </c>
      <c r="BD73">
        <f>IF(Players!BC73="NL",INDEX(Standings!G:I,MATCH(INDEX(Teams!G:K,MATCH(Players!BB73,Teams!G:G,0),5),Standings!G:G,0),2)+INDEX(Standings!G:I,MATCH(INDEX(Teams!G:K,MATCH(Players!BB73,Teams!G:G,0),5),Standings!G:G,0),3),INDEX(Standings!A:C,MATCH(INDEX(Teams!A:E,MATCH(Players!BB73,Teams!A:A,0),5),Standings!A:A,0),2)+INDEX(Standings!A:C,MATCH(INDEX(Teams!A:E,MATCH(Players!BB73,Teams!A:A,0),5),Standings!A:A,0),3))</f>
        <v>3</v>
      </c>
      <c r="BE73">
        <f t="shared" ca="1" si="140"/>
        <v>0</v>
      </c>
      <c r="BF73">
        <f t="shared" ca="1" si="141"/>
        <v>0</v>
      </c>
      <c r="BG73">
        <f t="shared" ca="1" si="142"/>
        <v>0</v>
      </c>
      <c r="BH73">
        <f t="shared" ca="1" si="143"/>
        <v>0</v>
      </c>
      <c r="BI73">
        <f t="shared" ca="1" si="144"/>
        <v>0</v>
      </c>
      <c r="BJ73">
        <f t="shared" ca="1" si="145"/>
        <v>0</v>
      </c>
      <c r="BK73">
        <f t="shared" ca="1" si="146"/>
        <v>0</v>
      </c>
      <c r="BL73" s="12">
        <f t="shared" ca="1" si="147"/>
        <v>0</v>
      </c>
      <c r="BM73">
        <f t="shared" ca="1" si="148"/>
        <v>0</v>
      </c>
      <c r="BN73">
        <f t="shared" ca="1" si="149"/>
        <v>0</v>
      </c>
      <c r="BO73">
        <f t="shared" ca="1" si="150"/>
        <v>0</v>
      </c>
      <c r="BP73">
        <f t="shared" ca="1" si="151"/>
        <v>0</v>
      </c>
      <c r="BQ73">
        <f t="shared" ca="1" si="152"/>
        <v>0</v>
      </c>
      <c r="BR73">
        <f t="shared" ca="1" si="153"/>
        <v>0</v>
      </c>
      <c r="BS73">
        <f t="shared" ca="1" si="154"/>
        <v>0</v>
      </c>
      <c r="BT73">
        <f t="shared" ca="1" si="155"/>
        <v>0</v>
      </c>
      <c r="BU73">
        <f t="shared" ca="1" si="156"/>
        <v>0</v>
      </c>
      <c r="BV73">
        <f t="shared" ca="1" si="157"/>
        <v>0</v>
      </c>
      <c r="BW73">
        <f t="shared" ca="1" si="158"/>
        <v>0</v>
      </c>
      <c r="BX73">
        <f t="shared" ca="1" si="159"/>
        <v>0</v>
      </c>
      <c r="BY73" s="8">
        <f t="shared" ca="1" si="160"/>
        <v>0</v>
      </c>
      <c r="BZ73" s="10" t="str">
        <f t="shared" ca="1" si="161"/>
        <v>---</v>
      </c>
      <c r="CA73">
        <f t="shared" ca="1" si="162"/>
        <v>0</v>
      </c>
      <c r="CB73">
        <f t="shared" ca="1" si="163"/>
        <v>0</v>
      </c>
      <c r="CC73">
        <f t="shared" ca="1" si="164"/>
        <v>0</v>
      </c>
      <c r="CD73">
        <f t="shared" ca="1" si="165"/>
        <v>0</v>
      </c>
      <c r="CE73">
        <f t="shared" ca="1" si="166"/>
        <v>0</v>
      </c>
      <c r="CF73" s="12">
        <f t="shared" ca="1" si="167"/>
        <v>0</v>
      </c>
      <c r="CG73">
        <f t="shared" ca="1" si="168"/>
        <v>0</v>
      </c>
      <c r="CH73">
        <f t="shared" ca="1" si="169"/>
        <v>0</v>
      </c>
      <c r="CI73">
        <f t="shared" ca="1" si="170"/>
        <v>0</v>
      </c>
      <c r="CJ73">
        <f t="shared" ca="1" si="171"/>
        <v>0</v>
      </c>
      <c r="CK73">
        <f t="shared" ca="1" si="172"/>
        <v>0</v>
      </c>
      <c r="CL73">
        <f t="shared" ca="1" si="173"/>
        <v>0</v>
      </c>
      <c r="CM73">
        <f t="shared" ca="1" si="174"/>
        <v>0</v>
      </c>
      <c r="CN73">
        <f t="shared" ca="1" si="175"/>
        <v>0</v>
      </c>
      <c r="CO73">
        <f t="shared" ca="1" si="176"/>
        <v>0</v>
      </c>
      <c r="CP73">
        <f t="shared" ca="1" si="177"/>
        <v>0</v>
      </c>
      <c r="CQ73" s="10">
        <f t="shared" ca="1" si="178"/>
        <v>0</v>
      </c>
      <c r="CR73" s="11">
        <f t="shared" ca="1" si="179"/>
        <v>0</v>
      </c>
      <c r="CS73" s="11">
        <f t="shared" ca="1" si="180"/>
        <v>0</v>
      </c>
      <c r="CT73" s="11">
        <f t="shared" ca="1" si="181"/>
        <v>0</v>
      </c>
      <c r="CU73" s="11">
        <f t="shared" ca="1" si="182"/>
        <v>0</v>
      </c>
      <c r="CV73" s="11">
        <f t="shared" ca="1" si="183"/>
        <v>0</v>
      </c>
      <c r="CW73" t="b">
        <f t="shared" ca="1" si="184"/>
        <v>0</v>
      </c>
      <c r="CX73">
        <f>COUNTIF(BA$1:BA73,BA73)-1</f>
        <v>0</v>
      </c>
    </row>
    <row r="74" spans="1:102">
      <c r="A74" t="s">
        <v>2474</v>
      </c>
      <c r="B74" t="s">
        <v>2575</v>
      </c>
      <c r="C74" t="s">
        <v>2674</v>
      </c>
      <c r="D74">
        <f>IF(Players!C74="NL",INDEX(Standings!G:I,MATCH(INDEX(Teams!G:K,MATCH(Players!B74,Teams!G:G,0),5),Standings!G:G,0),2)+INDEX(Standings!G:I,MATCH(INDEX(Teams!G:K,MATCH(Players!B74,Teams!G:G,0),5),Standings!G:G,0),3),INDEX(Standings!A:C,MATCH(INDEX(Teams!A:E,MATCH(Players!B74,Teams!A:A,0),5),Standings!A:A,0),2)+INDEX(Standings!A:C,MATCH(INDEX(Teams!A:E,MATCH(Players!B74,Teams!A:A,0),5),Standings!A:A,0),3))</f>
        <v>3</v>
      </c>
      <c r="E74">
        <f t="shared" ca="1" si="95"/>
        <v>1</v>
      </c>
      <c r="F74">
        <f t="shared" ca="1" si="96"/>
        <v>3</v>
      </c>
      <c r="G74">
        <f t="shared" ca="1" si="97"/>
        <v>0</v>
      </c>
      <c r="H74">
        <f t="shared" ca="1" si="98"/>
        <v>0</v>
      </c>
      <c r="I74">
        <f t="shared" ca="1" si="99"/>
        <v>0</v>
      </c>
      <c r="J74">
        <f t="shared" ca="1" si="100"/>
        <v>0</v>
      </c>
      <c r="K74">
        <f t="shared" ca="1" si="101"/>
        <v>0</v>
      </c>
      <c r="L74">
        <f t="shared" ca="1" si="102"/>
        <v>0</v>
      </c>
      <c r="M74">
        <f t="shared" ca="1" si="103"/>
        <v>0</v>
      </c>
      <c r="N74">
        <f t="shared" ca="1" si="104"/>
        <v>0</v>
      </c>
      <c r="O74">
        <f t="shared" ca="1" si="105"/>
        <v>0</v>
      </c>
      <c r="P74">
        <f t="shared" ca="1" si="106"/>
        <v>1</v>
      </c>
      <c r="Q74">
        <f t="shared" ca="1" si="107"/>
        <v>0</v>
      </c>
      <c r="R74">
        <f t="shared" ca="1" si="108"/>
        <v>0</v>
      </c>
      <c r="S74">
        <f t="shared" ca="1" si="109"/>
        <v>0</v>
      </c>
      <c r="T74">
        <f t="shared" ca="1" si="110"/>
        <v>0</v>
      </c>
      <c r="U74">
        <f t="shared" ca="1" si="111"/>
        <v>0</v>
      </c>
      <c r="V74">
        <f t="shared" ca="1" si="112"/>
        <v>0</v>
      </c>
      <c r="W74">
        <f t="shared" ca="1" si="113"/>
        <v>0</v>
      </c>
      <c r="X74">
        <f t="shared" ca="1" si="114"/>
        <v>1</v>
      </c>
      <c r="Y74">
        <f t="shared" ca="1" si="115"/>
        <v>3</v>
      </c>
      <c r="Z74">
        <f t="shared" ca="1" si="116"/>
        <v>3</v>
      </c>
      <c r="AA74">
        <f t="shared" ca="1" si="117"/>
        <v>0</v>
      </c>
      <c r="AB74">
        <f t="shared" ca="1" si="118"/>
        <v>0</v>
      </c>
      <c r="AC74">
        <f t="shared" ca="1" si="119"/>
        <v>0</v>
      </c>
      <c r="AD74">
        <f t="shared" ca="1" si="120"/>
        <v>0</v>
      </c>
      <c r="AE74">
        <f t="shared" ca="1" si="121"/>
        <v>0</v>
      </c>
      <c r="AF74">
        <f t="shared" ca="1" si="122"/>
        <v>0</v>
      </c>
      <c r="AG74">
        <f t="shared" ca="1" si="123"/>
        <v>0</v>
      </c>
      <c r="AH74">
        <f t="shared" ca="1" si="124"/>
        <v>0</v>
      </c>
      <c r="AI74">
        <f t="shared" ca="1" si="125"/>
        <v>0</v>
      </c>
      <c r="AJ74">
        <f t="shared" ca="1" si="126"/>
        <v>1</v>
      </c>
      <c r="AK74">
        <f t="shared" ca="1" si="127"/>
        <v>0</v>
      </c>
      <c r="AL74">
        <f t="shared" ca="1" si="128"/>
        <v>0</v>
      </c>
      <c r="AM74">
        <f t="shared" ca="1" si="129"/>
        <v>0</v>
      </c>
      <c r="AN74">
        <f t="shared" ca="1" si="130"/>
        <v>0</v>
      </c>
      <c r="AO74">
        <f t="shared" ca="1" si="131"/>
        <v>0</v>
      </c>
      <c r="AP74">
        <f t="shared" ca="1" si="132"/>
        <v>0</v>
      </c>
      <c r="AQ74">
        <f t="shared" ca="1" si="133"/>
        <v>0</v>
      </c>
      <c r="AR74" s="8">
        <f t="shared" ca="1" si="134"/>
        <v>0</v>
      </c>
      <c r="AS74" s="8">
        <f t="shared" ca="1" si="135"/>
        <v>0</v>
      </c>
      <c r="AT74" s="8">
        <f t="shared" ca="1" si="136"/>
        <v>0</v>
      </c>
      <c r="AU74" s="8">
        <f t="shared" ca="1" si="137"/>
        <v>0</v>
      </c>
      <c r="AV74">
        <f t="shared" ca="1" si="138"/>
        <v>0</v>
      </c>
      <c r="AW74" t="b">
        <f t="shared" ca="1" si="139"/>
        <v>0</v>
      </c>
      <c r="BA74" t="s">
        <v>2472</v>
      </c>
      <c r="BB74" t="s">
        <v>2575</v>
      </c>
      <c r="BC74" t="s">
        <v>2674</v>
      </c>
      <c r="BD74">
        <f>IF(Players!BC74="NL",INDEX(Standings!G:I,MATCH(INDEX(Teams!G:K,MATCH(Players!BB74,Teams!G:G,0),5),Standings!G:G,0),2)+INDEX(Standings!G:I,MATCH(INDEX(Teams!G:K,MATCH(Players!BB74,Teams!G:G,0),5),Standings!G:G,0),3),INDEX(Standings!A:C,MATCH(INDEX(Teams!A:E,MATCH(Players!BB74,Teams!A:A,0),5),Standings!A:A,0),2)+INDEX(Standings!A:C,MATCH(INDEX(Teams!A:E,MATCH(Players!BB74,Teams!A:A,0),5),Standings!A:A,0),3))</f>
        <v>3</v>
      </c>
      <c r="BE74">
        <f t="shared" ca="1" si="140"/>
        <v>1</v>
      </c>
      <c r="BF74">
        <f t="shared" ca="1" si="141"/>
        <v>0</v>
      </c>
      <c r="BG74">
        <f t="shared" ca="1" si="142"/>
        <v>1</v>
      </c>
      <c r="BH74">
        <f t="shared" ca="1" si="143"/>
        <v>1</v>
      </c>
      <c r="BI74">
        <f t="shared" ca="1" si="144"/>
        <v>0</v>
      </c>
      <c r="BJ74">
        <f t="shared" ca="1" si="145"/>
        <v>0</v>
      </c>
      <c r="BK74">
        <f t="shared" ca="1" si="146"/>
        <v>0</v>
      </c>
      <c r="BL74" s="12">
        <f t="shared" ca="1" si="147"/>
        <v>7</v>
      </c>
      <c r="BM74">
        <f t="shared" ca="1" si="148"/>
        <v>4</v>
      </c>
      <c r="BN74">
        <f t="shared" ca="1" si="149"/>
        <v>2</v>
      </c>
      <c r="BO74">
        <f t="shared" ca="1" si="150"/>
        <v>1</v>
      </c>
      <c r="BP74">
        <f t="shared" ca="1" si="151"/>
        <v>0</v>
      </c>
      <c r="BQ74">
        <f t="shared" ca="1" si="152"/>
        <v>0</v>
      </c>
      <c r="BR74">
        <f t="shared" ca="1" si="153"/>
        <v>0</v>
      </c>
      <c r="BS74">
        <f t="shared" ca="1" si="154"/>
        <v>7</v>
      </c>
      <c r="BT74">
        <f t="shared" ca="1" si="155"/>
        <v>0</v>
      </c>
      <c r="BU74">
        <f t="shared" ca="1" si="156"/>
        <v>0</v>
      </c>
      <c r="BV74">
        <f t="shared" ca="1" si="157"/>
        <v>0</v>
      </c>
      <c r="BW74">
        <f t="shared" ca="1" si="158"/>
        <v>1</v>
      </c>
      <c r="BX74">
        <f t="shared" ca="1" si="159"/>
        <v>0</v>
      </c>
      <c r="BY74" s="8">
        <f t="shared" ca="1" si="160"/>
        <v>1</v>
      </c>
      <c r="BZ74" s="10">
        <f t="shared" ca="1" si="161"/>
        <v>1.2857142857142856</v>
      </c>
      <c r="CA74">
        <f t="shared" ca="1" si="162"/>
        <v>1</v>
      </c>
      <c r="CB74">
        <f t="shared" ca="1" si="163"/>
        <v>1</v>
      </c>
      <c r="CC74">
        <f t="shared" ca="1" si="164"/>
        <v>0</v>
      </c>
      <c r="CD74">
        <f t="shared" ca="1" si="165"/>
        <v>0</v>
      </c>
      <c r="CE74">
        <f t="shared" ca="1" si="166"/>
        <v>0</v>
      </c>
      <c r="CF74" s="12">
        <f t="shared" ca="1" si="167"/>
        <v>7</v>
      </c>
      <c r="CG74">
        <f t="shared" ca="1" si="168"/>
        <v>4</v>
      </c>
      <c r="CH74">
        <f t="shared" ca="1" si="169"/>
        <v>2</v>
      </c>
      <c r="CI74">
        <f t="shared" ca="1" si="170"/>
        <v>1</v>
      </c>
      <c r="CJ74">
        <f t="shared" ca="1" si="171"/>
        <v>0</v>
      </c>
      <c r="CK74">
        <f t="shared" ca="1" si="172"/>
        <v>0</v>
      </c>
      <c r="CL74">
        <f t="shared" ca="1" si="173"/>
        <v>0</v>
      </c>
      <c r="CM74">
        <f t="shared" ca="1" si="174"/>
        <v>7</v>
      </c>
      <c r="CN74">
        <f t="shared" ca="1" si="175"/>
        <v>0</v>
      </c>
      <c r="CO74">
        <f t="shared" ca="1" si="176"/>
        <v>0</v>
      </c>
      <c r="CP74">
        <f t="shared" ca="1" si="177"/>
        <v>0</v>
      </c>
      <c r="CQ74" s="10">
        <f t="shared" ca="1" si="178"/>
        <v>0.5714285714285714</v>
      </c>
      <c r="CR74" s="11">
        <f t="shared" ca="1" si="179"/>
        <v>5.1428571428571423</v>
      </c>
      <c r="CS74" s="11">
        <f t="shared" ca="1" si="180"/>
        <v>0</v>
      </c>
      <c r="CT74" s="11">
        <f t="shared" ca="1" si="181"/>
        <v>0</v>
      </c>
      <c r="CU74" s="11">
        <f t="shared" ca="1" si="182"/>
        <v>9</v>
      </c>
      <c r="CV74" s="11">
        <f t="shared" ca="1" si="183"/>
        <v>0</v>
      </c>
      <c r="CW74" t="b">
        <f t="shared" ca="1" si="184"/>
        <v>1</v>
      </c>
      <c r="CX74">
        <f>COUNTIF(BA$1:BA74,BA74)-1</f>
        <v>0</v>
      </c>
    </row>
    <row r="75" spans="1:102">
      <c r="A75" t="s">
        <v>2578</v>
      </c>
      <c r="B75" t="s">
        <v>2575</v>
      </c>
      <c r="C75" t="s">
        <v>2674</v>
      </c>
      <c r="D75">
        <f>IF(Players!C75="NL",INDEX(Standings!G:I,MATCH(INDEX(Teams!G:K,MATCH(Players!B75,Teams!G:G,0),5),Standings!G:G,0),2)+INDEX(Standings!G:I,MATCH(INDEX(Teams!G:K,MATCH(Players!B75,Teams!G:G,0),5),Standings!G:G,0),3),INDEX(Standings!A:C,MATCH(INDEX(Teams!A:E,MATCH(Players!B75,Teams!A:A,0),5),Standings!A:A,0),2)+INDEX(Standings!A:C,MATCH(INDEX(Teams!A:E,MATCH(Players!B75,Teams!A:A,0),5),Standings!A:A,0),3))</f>
        <v>3</v>
      </c>
      <c r="E75">
        <f t="shared" ca="1" si="95"/>
        <v>1</v>
      </c>
      <c r="F75">
        <f t="shared" ca="1" si="96"/>
        <v>0</v>
      </c>
      <c r="G75">
        <f t="shared" ca="1" si="97"/>
        <v>0</v>
      </c>
      <c r="H75">
        <f t="shared" ca="1" si="98"/>
        <v>0</v>
      </c>
      <c r="I75">
        <f t="shared" ca="1" si="99"/>
        <v>0</v>
      </c>
      <c r="J75">
        <f t="shared" ca="1" si="100"/>
        <v>0</v>
      </c>
      <c r="K75">
        <f t="shared" ca="1" si="101"/>
        <v>0</v>
      </c>
      <c r="L75">
        <f t="shared" ca="1" si="102"/>
        <v>0</v>
      </c>
      <c r="M75">
        <f t="shared" ca="1" si="103"/>
        <v>0</v>
      </c>
      <c r="N75">
        <f t="shared" ca="1" si="104"/>
        <v>0</v>
      </c>
      <c r="O75">
        <f t="shared" ca="1" si="105"/>
        <v>0</v>
      </c>
      <c r="P75">
        <f t="shared" ca="1" si="106"/>
        <v>0</v>
      </c>
      <c r="Q75">
        <f t="shared" ca="1" si="107"/>
        <v>0</v>
      </c>
      <c r="R75">
        <f t="shared" ca="1" si="108"/>
        <v>0</v>
      </c>
      <c r="S75">
        <f t="shared" ca="1" si="109"/>
        <v>0</v>
      </c>
      <c r="T75">
        <f t="shared" ca="1" si="110"/>
        <v>0</v>
      </c>
      <c r="U75">
        <f t="shared" ca="1" si="111"/>
        <v>0</v>
      </c>
      <c r="V75">
        <f t="shared" ca="1" si="112"/>
        <v>0</v>
      </c>
      <c r="W75">
        <f t="shared" ca="1" si="113"/>
        <v>0</v>
      </c>
      <c r="X75">
        <f t="shared" ca="1" si="114"/>
        <v>1</v>
      </c>
      <c r="Y75">
        <f t="shared" ca="1" si="115"/>
        <v>0</v>
      </c>
      <c r="Z75">
        <f t="shared" ca="1" si="116"/>
        <v>0</v>
      </c>
      <c r="AA75">
        <f t="shared" ca="1" si="117"/>
        <v>0</v>
      </c>
      <c r="AB75">
        <f t="shared" ca="1" si="118"/>
        <v>0</v>
      </c>
      <c r="AC75">
        <f t="shared" ca="1" si="119"/>
        <v>0</v>
      </c>
      <c r="AD75">
        <f t="shared" ca="1" si="120"/>
        <v>0</v>
      </c>
      <c r="AE75">
        <f t="shared" ca="1" si="121"/>
        <v>0</v>
      </c>
      <c r="AF75">
        <f t="shared" ca="1" si="122"/>
        <v>0</v>
      </c>
      <c r="AG75">
        <f t="shared" ca="1" si="123"/>
        <v>0</v>
      </c>
      <c r="AH75">
        <f t="shared" ca="1" si="124"/>
        <v>0</v>
      </c>
      <c r="AI75">
        <f t="shared" ca="1" si="125"/>
        <v>0</v>
      </c>
      <c r="AJ75">
        <f t="shared" ca="1" si="126"/>
        <v>0</v>
      </c>
      <c r="AK75">
        <f t="shared" ca="1" si="127"/>
        <v>0</v>
      </c>
      <c r="AL75">
        <f t="shared" ca="1" si="128"/>
        <v>0</v>
      </c>
      <c r="AM75">
        <f t="shared" ca="1" si="129"/>
        <v>0</v>
      </c>
      <c r="AN75">
        <f t="shared" ca="1" si="130"/>
        <v>0</v>
      </c>
      <c r="AO75">
        <f t="shared" ca="1" si="131"/>
        <v>0</v>
      </c>
      <c r="AP75">
        <f t="shared" ca="1" si="132"/>
        <v>0</v>
      </c>
      <c r="AQ75">
        <f t="shared" ca="1" si="133"/>
        <v>0</v>
      </c>
      <c r="AR75" s="8">
        <f t="shared" ca="1" si="134"/>
        <v>0</v>
      </c>
      <c r="AS75" s="8">
        <f t="shared" ca="1" si="135"/>
        <v>0</v>
      </c>
      <c r="AT75" s="8">
        <f t="shared" ca="1" si="136"/>
        <v>0</v>
      </c>
      <c r="AU75" s="8">
        <f t="shared" ca="1" si="137"/>
        <v>0</v>
      </c>
      <c r="AV75">
        <f t="shared" ca="1" si="138"/>
        <v>0</v>
      </c>
      <c r="AW75" t="b">
        <f t="shared" ca="1" si="139"/>
        <v>0</v>
      </c>
      <c r="BA75" t="s">
        <v>2512</v>
      </c>
      <c r="BB75" t="s">
        <v>2575</v>
      </c>
      <c r="BC75" t="s">
        <v>2674</v>
      </c>
      <c r="BD75">
        <f>IF(Players!BC75="NL",INDEX(Standings!G:I,MATCH(INDEX(Teams!G:K,MATCH(Players!BB75,Teams!G:G,0),5),Standings!G:G,0),2)+INDEX(Standings!G:I,MATCH(INDEX(Teams!G:K,MATCH(Players!BB75,Teams!G:G,0),5),Standings!G:G,0),3),INDEX(Standings!A:C,MATCH(INDEX(Teams!A:E,MATCH(Players!BB75,Teams!A:A,0),5),Standings!A:A,0),2)+INDEX(Standings!A:C,MATCH(INDEX(Teams!A:E,MATCH(Players!BB75,Teams!A:A,0),5),Standings!A:A,0),3))</f>
        <v>3</v>
      </c>
      <c r="BE75">
        <f t="shared" ca="1" si="140"/>
        <v>0</v>
      </c>
      <c r="BF75">
        <f t="shared" ca="1" si="141"/>
        <v>0</v>
      </c>
      <c r="BG75">
        <f t="shared" ca="1" si="142"/>
        <v>0</v>
      </c>
      <c r="BH75">
        <f t="shared" ca="1" si="143"/>
        <v>0</v>
      </c>
      <c r="BI75">
        <f t="shared" ca="1" si="144"/>
        <v>0</v>
      </c>
      <c r="BJ75">
        <f t="shared" ca="1" si="145"/>
        <v>0</v>
      </c>
      <c r="BK75">
        <f t="shared" ca="1" si="146"/>
        <v>0</v>
      </c>
      <c r="BL75" s="12">
        <f t="shared" ca="1" si="147"/>
        <v>0</v>
      </c>
      <c r="BM75">
        <f t="shared" ca="1" si="148"/>
        <v>0</v>
      </c>
      <c r="BN75">
        <f t="shared" ca="1" si="149"/>
        <v>0</v>
      </c>
      <c r="BO75">
        <f t="shared" ca="1" si="150"/>
        <v>0</v>
      </c>
      <c r="BP75">
        <f t="shared" ca="1" si="151"/>
        <v>0</v>
      </c>
      <c r="BQ75">
        <f t="shared" ca="1" si="152"/>
        <v>0</v>
      </c>
      <c r="BR75">
        <f t="shared" ca="1" si="153"/>
        <v>0</v>
      </c>
      <c r="BS75">
        <f t="shared" ca="1" si="154"/>
        <v>0</v>
      </c>
      <c r="BT75">
        <f t="shared" ca="1" si="155"/>
        <v>0</v>
      </c>
      <c r="BU75">
        <f t="shared" ca="1" si="156"/>
        <v>0</v>
      </c>
      <c r="BV75">
        <f t="shared" ca="1" si="157"/>
        <v>0</v>
      </c>
      <c r="BW75">
        <f t="shared" ca="1" si="158"/>
        <v>0</v>
      </c>
      <c r="BX75">
        <f t="shared" ca="1" si="159"/>
        <v>0</v>
      </c>
      <c r="BY75" s="8">
        <f t="shared" ca="1" si="160"/>
        <v>0</v>
      </c>
      <c r="BZ75" s="10" t="str">
        <f t="shared" ca="1" si="161"/>
        <v>---</v>
      </c>
      <c r="CA75">
        <f t="shared" ca="1" si="162"/>
        <v>0</v>
      </c>
      <c r="CB75">
        <f t="shared" ca="1" si="163"/>
        <v>0</v>
      </c>
      <c r="CC75">
        <f t="shared" ca="1" si="164"/>
        <v>0</v>
      </c>
      <c r="CD75">
        <f t="shared" ca="1" si="165"/>
        <v>0</v>
      </c>
      <c r="CE75">
        <f t="shared" ca="1" si="166"/>
        <v>0</v>
      </c>
      <c r="CF75" s="12">
        <f t="shared" ca="1" si="167"/>
        <v>0</v>
      </c>
      <c r="CG75">
        <f t="shared" ca="1" si="168"/>
        <v>0</v>
      </c>
      <c r="CH75">
        <f t="shared" ca="1" si="169"/>
        <v>0</v>
      </c>
      <c r="CI75">
        <f t="shared" ca="1" si="170"/>
        <v>0</v>
      </c>
      <c r="CJ75">
        <f t="shared" ca="1" si="171"/>
        <v>0</v>
      </c>
      <c r="CK75">
        <f t="shared" ca="1" si="172"/>
        <v>0</v>
      </c>
      <c r="CL75">
        <f t="shared" ca="1" si="173"/>
        <v>0</v>
      </c>
      <c r="CM75">
        <f t="shared" ca="1" si="174"/>
        <v>0</v>
      </c>
      <c r="CN75">
        <f t="shared" ca="1" si="175"/>
        <v>0</v>
      </c>
      <c r="CO75">
        <f t="shared" ca="1" si="176"/>
        <v>0</v>
      </c>
      <c r="CP75">
        <f t="shared" ca="1" si="177"/>
        <v>0</v>
      </c>
      <c r="CQ75" s="10">
        <f t="shared" ca="1" si="178"/>
        <v>0</v>
      </c>
      <c r="CR75" s="11">
        <f t="shared" ca="1" si="179"/>
        <v>0</v>
      </c>
      <c r="CS75" s="11">
        <f t="shared" ca="1" si="180"/>
        <v>0</v>
      </c>
      <c r="CT75" s="11">
        <f t="shared" ca="1" si="181"/>
        <v>0</v>
      </c>
      <c r="CU75" s="11">
        <f t="shared" ca="1" si="182"/>
        <v>0</v>
      </c>
      <c r="CV75" s="11">
        <f t="shared" ca="1" si="183"/>
        <v>0</v>
      </c>
      <c r="CW75" t="b">
        <f t="shared" ca="1" si="184"/>
        <v>0</v>
      </c>
      <c r="CX75">
        <f>COUNTIF(BA$1:BA75,BA75)-1</f>
        <v>0</v>
      </c>
    </row>
    <row r="76" spans="1:102">
      <c r="A76" t="s">
        <v>2475</v>
      </c>
      <c r="B76" t="s">
        <v>2575</v>
      </c>
      <c r="C76" t="s">
        <v>2674</v>
      </c>
      <c r="D76">
        <f>IF(Players!C76="NL",INDEX(Standings!G:I,MATCH(INDEX(Teams!G:K,MATCH(Players!B76,Teams!G:G,0),5),Standings!G:G,0),2)+INDEX(Standings!G:I,MATCH(INDEX(Teams!G:K,MATCH(Players!B76,Teams!G:G,0),5),Standings!G:G,0),3),INDEX(Standings!A:C,MATCH(INDEX(Teams!A:E,MATCH(Players!B76,Teams!A:A,0),5),Standings!A:A,0),2)+INDEX(Standings!A:C,MATCH(INDEX(Teams!A:E,MATCH(Players!B76,Teams!A:A,0),5),Standings!A:A,0),3))</f>
        <v>3</v>
      </c>
      <c r="E76">
        <f t="shared" ca="1" si="95"/>
        <v>0</v>
      </c>
      <c r="F76">
        <f t="shared" ca="1" si="96"/>
        <v>0</v>
      </c>
      <c r="G76">
        <f t="shared" ca="1" si="97"/>
        <v>0</v>
      </c>
      <c r="H76">
        <f t="shared" ca="1" si="98"/>
        <v>0</v>
      </c>
      <c r="I76">
        <f t="shared" ca="1" si="99"/>
        <v>0</v>
      </c>
      <c r="J76">
        <f t="shared" ca="1" si="100"/>
        <v>0</v>
      </c>
      <c r="K76">
        <f t="shared" ca="1" si="101"/>
        <v>0</v>
      </c>
      <c r="L76">
        <f t="shared" ca="1" si="102"/>
        <v>0</v>
      </c>
      <c r="M76">
        <f t="shared" ca="1" si="103"/>
        <v>0</v>
      </c>
      <c r="N76">
        <f t="shared" ca="1" si="104"/>
        <v>0</v>
      </c>
      <c r="O76">
        <f t="shared" ca="1" si="105"/>
        <v>0</v>
      </c>
      <c r="P76">
        <f t="shared" ca="1" si="106"/>
        <v>0</v>
      </c>
      <c r="Q76">
        <f t="shared" ca="1" si="107"/>
        <v>0</v>
      </c>
      <c r="R76">
        <f t="shared" ca="1" si="108"/>
        <v>0</v>
      </c>
      <c r="S76">
        <f t="shared" ca="1" si="109"/>
        <v>0</v>
      </c>
      <c r="T76">
        <f t="shared" ca="1" si="110"/>
        <v>0</v>
      </c>
      <c r="U76">
        <f t="shared" ca="1" si="111"/>
        <v>0</v>
      </c>
      <c r="V76">
        <f t="shared" ca="1" si="112"/>
        <v>0</v>
      </c>
      <c r="W76">
        <f t="shared" ca="1" si="113"/>
        <v>0</v>
      </c>
      <c r="X76">
        <f t="shared" ca="1" si="114"/>
        <v>0</v>
      </c>
      <c r="Y76">
        <f t="shared" ca="1" si="115"/>
        <v>0</v>
      </c>
      <c r="Z76">
        <f t="shared" ca="1" si="116"/>
        <v>0</v>
      </c>
      <c r="AA76">
        <f t="shared" ca="1" si="117"/>
        <v>0</v>
      </c>
      <c r="AB76">
        <f t="shared" ca="1" si="118"/>
        <v>0</v>
      </c>
      <c r="AC76">
        <f t="shared" ca="1" si="119"/>
        <v>0</v>
      </c>
      <c r="AD76">
        <f t="shared" ca="1" si="120"/>
        <v>0</v>
      </c>
      <c r="AE76">
        <f t="shared" ca="1" si="121"/>
        <v>0</v>
      </c>
      <c r="AF76">
        <f t="shared" ca="1" si="122"/>
        <v>0</v>
      </c>
      <c r="AG76">
        <f t="shared" ca="1" si="123"/>
        <v>0</v>
      </c>
      <c r="AH76">
        <f t="shared" ca="1" si="124"/>
        <v>0</v>
      </c>
      <c r="AI76">
        <f t="shared" ca="1" si="125"/>
        <v>0</v>
      </c>
      <c r="AJ76">
        <f t="shared" ca="1" si="126"/>
        <v>0</v>
      </c>
      <c r="AK76">
        <f t="shared" ca="1" si="127"/>
        <v>0</v>
      </c>
      <c r="AL76">
        <f t="shared" ca="1" si="128"/>
        <v>0</v>
      </c>
      <c r="AM76">
        <f t="shared" ca="1" si="129"/>
        <v>0</v>
      </c>
      <c r="AN76">
        <f t="shared" ca="1" si="130"/>
        <v>0</v>
      </c>
      <c r="AO76">
        <f t="shared" ca="1" si="131"/>
        <v>0</v>
      </c>
      <c r="AP76">
        <f t="shared" ca="1" si="132"/>
        <v>0</v>
      </c>
      <c r="AQ76">
        <f t="shared" ca="1" si="133"/>
        <v>0</v>
      </c>
      <c r="AR76" s="8">
        <f t="shared" ca="1" si="134"/>
        <v>0</v>
      </c>
      <c r="AS76" s="8">
        <f t="shared" ca="1" si="135"/>
        <v>0</v>
      </c>
      <c r="AT76" s="8">
        <f t="shared" ca="1" si="136"/>
        <v>0</v>
      </c>
      <c r="AU76" s="8">
        <f t="shared" ca="1" si="137"/>
        <v>0</v>
      </c>
      <c r="AV76">
        <f t="shared" ca="1" si="138"/>
        <v>0</v>
      </c>
      <c r="AW76" t="b">
        <f t="shared" ca="1" si="139"/>
        <v>0</v>
      </c>
      <c r="BA76" t="s">
        <v>2473</v>
      </c>
      <c r="BB76" t="s">
        <v>2575</v>
      </c>
      <c r="BC76" t="s">
        <v>2674</v>
      </c>
      <c r="BD76">
        <f>IF(Players!BC76="NL",INDEX(Standings!G:I,MATCH(INDEX(Teams!G:K,MATCH(Players!BB76,Teams!G:G,0),5),Standings!G:G,0),2)+INDEX(Standings!G:I,MATCH(INDEX(Teams!G:K,MATCH(Players!BB76,Teams!G:G,0),5),Standings!G:G,0),3),INDEX(Standings!A:C,MATCH(INDEX(Teams!A:E,MATCH(Players!BB76,Teams!A:A,0),5),Standings!A:A,0),2)+INDEX(Standings!A:C,MATCH(INDEX(Teams!A:E,MATCH(Players!BB76,Teams!A:A,0),5),Standings!A:A,0),3))</f>
        <v>3</v>
      </c>
      <c r="BE76">
        <f t="shared" ca="1" si="140"/>
        <v>0</v>
      </c>
      <c r="BF76">
        <f t="shared" ca="1" si="141"/>
        <v>1</v>
      </c>
      <c r="BG76">
        <f t="shared" ca="1" si="142"/>
        <v>1</v>
      </c>
      <c r="BH76">
        <f t="shared" ca="1" si="143"/>
        <v>1</v>
      </c>
      <c r="BI76">
        <f t="shared" ca="1" si="144"/>
        <v>0</v>
      </c>
      <c r="BJ76">
        <f t="shared" ca="1" si="145"/>
        <v>0</v>
      </c>
      <c r="BK76">
        <f t="shared" ca="1" si="146"/>
        <v>0</v>
      </c>
      <c r="BL76" s="12">
        <f t="shared" ca="1" si="147"/>
        <v>5.333333333333333</v>
      </c>
      <c r="BM76">
        <f t="shared" ca="1" si="148"/>
        <v>5</v>
      </c>
      <c r="BN76">
        <f t="shared" ca="1" si="149"/>
        <v>4</v>
      </c>
      <c r="BO76">
        <f t="shared" ca="1" si="150"/>
        <v>4</v>
      </c>
      <c r="BP76">
        <f t="shared" ca="1" si="151"/>
        <v>2</v>
      </c>
      <c r="BQ76">
        <f t="shared" ca="1" si="152"/>
        <v>3</v>
      </c>
      <c r="BR76">
        <f t="shared" ca="1" si="153"/>
        <v>1</v>
      </c>
      <c r="BS76">
        <f t="shared" ca="1" si="154"/>
        <v>5</v>
      </c>
      <c r="BT76">
        <f t="shared" ca="1" si="155"/>
        <v>0</v>
      </c>
      <c r="BU76">
        <f t="shared" ca="1" si="156"/>
        <v>0</v>
      </c>
      <c r="BV76">
        <f t="shared" ca="1" si="157"/>
        <v>0</v>
      </c>
      <c r="BW76">
        <f t="shared" ca="1" si="158"/>
        <v>0</v>
      </c>
      <c r="BX76">
        <f t="shared" ca="1" si="159"/>
        <v>1</v>
      </c>
      <c r="BY76" s="8">
        <f t="shared" ca="1" si="160"/>
        <v>0</v>
      </c>
      <c r="BZ76" s="10">
        <f t="shared" ca="1" si="161"/>
        <v>6.75</v>
      </c>
      <c r="CA76">
        <f t="shared" ca="1" si="162"/>
        <v>1</v>
      </c>
      <c r="CB76">
        <f t="shared" ca="1" si="163"/>
        <v>1</v>
      </c>
      <c r="CC76">
        <f t="shared" ca="1" si="164"/>
        <v>0</v>
      </c>
      <c r="CD76">
        <f t="shared" ca="1" si="165"/>
        <v>0</v>
      </c>
      <c r="CE76">
        <f t="shared" ca="1" si="166"/>
        <v>0</v>
      </c>
      <c r="CF76" s="12">
        <f t="shared" ca="1" si="167"/>
        <v>5.333333333333333</v>
      </c>
      <c r="CG76">
        <f t="shared" ca="1" si="168"/>
        <v>5</v>
      </c>
      <c r="CH76">
        <f t="shared" ca="1" si="169"/>
        <v>4</v>
      </c>
      <c r="CI76">
        <f t="shared" ca="1" si="170"/>
        <v>4</v>
      </c>
      <c r="CJ76">
        <f t="shared" ca="1" si="171"/>
        <v>2</v>
      </c>
      <c r="CK76">
        <f t="shared" ca="1" si="172"/>
        <v>3</v>
      </c>
      <c r="CL76">
        <f t="shared" ca="1" si="173"/>
        <v>1</v>
      </c>
      <c r="CM76">
        <f t="shared" ca="1" si="174"/>
        <v>5</v>
      </c>
      <c r="CN76">
        <f t="shared" ca="1" si="175"/>
        <v>0</v>
      </c>
      <c r="CO76">
        <f t="shared" ca="1" si="176"/>
        <v>0</v>
      </c>
      <c r="CP76">
        <f t="shared" ca="1" si="177"/>
        <v>0</v>
      </c>
      <c r="CQ76" s="10">
        <f t="shared" ca="1" si="178"/>
        <v>1.5</v>
      </c>
      <c r="CR76" s="11">
        <f t="shared" ca="1" si="179"/>
        <v>8.4375</v>
      </c>
      <c r="CS76" s="11">
        <f t="shared" ca="1" si="180"/>
        <v>3.375</v>
      </c>
      <c r="CT76" s="11">
        <f t="shared" ca="1" si="181"/>
        <v>5.0625</v>
      </c>
      <c r="CU76" s="11">
        <f t="shared" ca="1" si="182"/>
        <v>8.4375</v>
      </c>
      <c r="CV76" s="11">
        <f t="shared" ca="1" si="183"/>
        <v>1.6666666666666667</v>
      </c>
      <c r="CW76" t="b">
        <f t="shared" ca="1" si="184"/>
        <v>1</v>
      </c>
      <c r="CX76">
        <f>COUNTIF(BA$1:BA76,BA76)-1</f>
        <v>0</v>
      </c>
    </row>
    <row r="77" spans="1:102">
      <c r="A77" t="s">
        <v>2497</v>
      </c>
      <c r="B77" t="s">
        <v>2575</v>
      </c>
      <c r="C77" t="s">
        <v>2674</v>
      </c>
      <c r="D77">
        <f>IF(Players!C77="NL",INDEX(Standings!G:I,MATCH(INDEX(Teams!G:K,MATCH(Players!B77,Teams!G:G,0),5),Standings!G:G,0),2)+INDEX(Standings!G:I,MATCH(INDEX(Teams!G:K,MATCH(Players!B77,Teams!G:G,0),5),Standings!G:G,0),3),INDEX(Standings!A:C,MATCH(INDEX(Teams!A:E,MATCH(Players!B77,Teams!A:A,0),5),Standings!A:A,0),2)+INDEX(Standings!A:C,MATCH(INDEX(Teams!A:E,MATCH(Players!B77,Teams!A:A,0),5),Standings!A:A,0),3))</f>
        <v>3</v>
      </c>
      <c r="E77">
        <f t="shared" ca="1" si="95"/>
        <v>0</v>
      </c>
      <c r="F77">
        <f t="shared" ca="1" si="96"/>
        <v>0</v>
      </c>
      <c r="G77">
        <f t="shared" ca="1" si="97"/>
        <v>0</v>
      </c>
      <c r="H77">
        <f t="shared" ca="1" si="98"/>
        <v>0</v>
      </c>
      <c r="I77">
        <f t="shared" ca="1" si="99"/>
        <v>0</v>
      </c>
      <c r="J77">
        <f t="shared" ca="1" si="100"/>
        <v>0</v>
      </c>
      <c r="K77">
        <f t="shared" ca="1" si="101"/>
        <v>0</v>
      </c>
      <c r="L77">
        <f t="shared" ca="1" si="102"/>
        <v>0</v>
      </c>
      <c r="M77">
        <f t="shared" ca="1" si="103"/>
        <v>0</v>
      </c>
      <c r="N77">
        <f t="shared" ca="1" si="104"/>
        <v>0</v>
      </c>
      <c r="O77">
        <f t="shared" ca="1" si="105"/>
        <v>0</v>
      </c>
      <c r="P77">
        <f t="shared" ca="1" si="106"/>
        <v>0</v>
      </c>
      <c r="Q77">
        <f t="shared" ca="1" si="107"/>
        <v>0</v>
      </c>
      <c r="R77">
        <f t="shared" ca="1" si="108"/>
        <v>0</v>
      </c>
      <c r="S77">
        <f t="shared" ca="1" si="109"/>
        <v>0</v>
      </c>
      <c r="T77">
        <f t="shared" ca="1" si="110"/>
        <v>0</v>
      </c>
      <c r="U77">
        <f t="shared" ca="1" si="111"/>
        <v>0</v>
      </c>
      <c r="V77">
        <f t="shared" ca="1" si="112"/>
        <v>0</v>
      </c>
      <c r="W77">
        <f t="shared" ca="1" si="113"/>
        <v>0</v>
      </c>
      <c r="X77">
        <f t="shared" ca="1" si="114"/>
        <v>0</v>
      </c>
      <c r="Y77">
        <f t="shared" ca="1" si="115"/>
        <v>0</v>
      </c>
      <c r="Z77">
        <f t="shared" ca="1" si="116"/>
        <v>0</v>
      </c>
      <c r="AA77">
        <f t="shared" ca="1" si="117"/>
        <v>0</v>
      </c>
      <c r="AB77">
        <f t="shared" ca="1" si="118"/>
        <v>0</v>
      </c>
      <c r="AC77">
        <f t="shared" ca="1" si="119"/>
        <v>0</v>
      </c>
      <c r="AD77">
        <f t="shared" ca="1" si="120"/>
        <v>0</v>
      </c>
      <c r="AE77">
        <f t="shared" ca="1" si="121"/>
        <v>0</v>
      </c>
      <c r="AF77">
        <f t="shared" ca="1" si="122"/>
        <v>0</v>
      </c>
      <c r="AG77">
        <f t="shared" ca="1" si="123"/>
        <v>0</v>
      </c>
      <c r="AH77">
        <f t="shared" ca="1" si="124"/>
        <v>0</v>
      </c>
      <c r="AI77">
        <f t="shared" ca="1" si="125"/>
        <v>0</v>
      </c>
      <c r="AJ77">
        <f t="shared" ca="1" si="126"/>
        <v>0</v>
      </c>
      <c r="AK77">
        <f t="shared" ca="1" si="127"/>
        <v>0</v>
      </c>
      <c r="AL77">
        <f t="shared" ca="1" si="128"/>
        <v>0</v>
      </c>
      <c r="AM77">
        <f t="shared" ca="1" si="129"/>
        <v>0</v>
      </c>
      <c r="AN77">
        <f t="shared" ca="1" si="130"/>
        <v>0</v>
      </c>
      <c r="AO77">
        <f t="shared" ca="1" si="131"/>
        <v>0</v>
      </c>
      <c r="AP77">
        <f t="shared" ca="1" si="132"/>
        <v>0</v>
      </c>
      <c r="AQ77">
        <f t="shared" ca="1" si="133"/>
        <v>0</v>
      </c>
      <c r="AR77" s="8">
        <f t="shared" ca="1" si="134"/>
        <v>0</v>
      </c>
      <c r="AS77" s="8">
        <f t="shared" ca="1" si="135"/>
        <v>0</v>
      </c>
      <c r="AT77" s="8">
        <f t="shared" ca="1" si="136"/>
        <v>0</v>
      </c>
      <c r="AU77" s="8">
        <f t="shared" ca="1" si="137"/>
        <v>0</v>
      </c>
      <c r="AV77">
        <f t="shared" ca="1" si="138"/>
        <v>0</v>
      </c>
      <c r="AW77" t="b">
        <f t="shared" ca="1" si="139"/>
        <v>0</v>
      </c>
      <c r="BA77" t="s">
        <v>2578</v>
      </c>
      <c r="BB77" t="s">
        <v>2575</v>
      </c>
      <c r="BC77" t="s">
        <v>2674</v>
      </c>
      <c r="BD77">
        <f>IF(Players!BC77="NL",INDEX(Standings!G:I,MATCH(INDEX(Teams!G:K,MATCH(Players!BB77,Teams!G:G,0),5),Standings!G:G,0),2)+INDEX(Standings!G:I,MATCH(INDEX(Teams!G:K,MATCH(Players!BB77,Teams!G:G,0),5),Standings!G:G,0),3),INDEX(Standings!A:C,MATCH(INDEX(Teams!A:E,MATCH(Players!BB77,Teams!A:A,0),5),Standings!A:A,0),2)+INDEX(Standings!A:C,MATCH(INDEX(Teams!A:E,MATCH(Players!BB77,Teams!A:A,0),5),Standings!A:A,0),3))</f>
        <v>3</v>
      </c>
      <c r="BE77">
        <f t="shared" ca="1" si="140"/>
        <v>0</v>
      </c>
      <c r="BF77">
        <f t="shared" ca="1" si="141"/>
        <v>0</v>
      </c>
      <c r="BG77">
        <f t="shared" ca="1" si="142"/>
        <v>1</v>
      </c>
      <c r="BH77">
        <f t="shared" ca="1" si="143"/>
        <v>0</v>
      </c>
      <c r="BI77">
        <f t="shared" ca="1" si="144"/>
        <v>0</v>
      </c>
      <c r="BJ77">
        <f t="shared" ca="1" si="145"/>
        <v>0</v>
      </c>
      <c r="BK77">
        <f t="shared" ca="1" si="146"/>
        <v>0</v>
      </c>
      <c r="BL77" s="12">
        <f t="shared" ca="1" si="147"/>
        <v>1.3333333333333333</v>
      </c>
      <c r="BM77">
        <f t="shared" ca="1" si="148"/>
        <v>0</v>
      </c>
      <c r="BN77">
        <f t="shared" ca="1" si="149"/>
        <v>1</v>
      </c>
      <c r="BO77">
        <f t="shared" ca="1" si="150"/>
        <v>0</v>
      </c>
      <c r="BP77">
        <f t="shared" ca="1" si="151"/>
        <v>0</v>
      </c>
      <c r="BQ77">
        <f t="shared" ca="1" si="152"/>
        <v>1</v>
      </c>
      <c r="BR77">
        <f t="shared" ca="1" si="153"/>
        <v>0</v>
      </c>
      <c r="BS77">
        <f t="shared" ca="1" si="154"/>
        <v>1</v>
      </c>
      <c r="BT77">
        <f t="shared" ca="1" si="155"/>
        <v>0</v>
      </c>
      <c r="BU77">
        <f t="shared" ca="1" si="156"/>
        <v>0</v>
      </c>
      <c r="BV77">
        <f t="shared" ca="1" si="157"/>
        <v>1</v>
      </c>
      <c r="BW77">
        <f t="shared" ca="1" si="158"/>
        <v>0</v>
      </c>
      <c r="BX77">
        <f t="shared" ca="1" si="159"/>
        <v>0</v>
      </c>
      <c r="BY77" s="8">
        <f t="shared" ca="1" si="160"/>
        <v>0</v>
      </c>
      <c r="BZ77" s="10">
        <f t="shared" ca="1" si="161"/>
        <v>0</v>
      </c>
      <c r="CA77">
        <f t="shared" ca="1" si="162"/>
        <v>1</v>
      </c>
      <c r="CB77">
        <f t="shared" ca="1" si="163"/>
        <v>0</v>
      </c>
      <c r="CC77">
        <f t="shared" ca="1" si="164"/>
        <v>0</v>
      </c>
      <c r="CD77">
        <f t="shared" ca="1" si="165"/>
        <v>0</v>
      </c>
      <c r="CE77">
        <f t="shared" ca="1" si="166"/>
        <v>0</v>
      </c>
      <c r="CF77" s="12">
        <f t="shared" ca="1" si="167"/>
        <v>1.3333333333333333</v>
      </c>
      <c r="CG77">
        <f t="shared" ca="1" si="168"/>
        <v>0</v>
      </c>
      <c r="CH77">
        <f t="shared" ca="1" si="169"/>
        <v>1</v>
      </c>
      <c r="CI77">
        <f t="shared" ca="1" si="170"/>
        <v>0</v>
      </c>
      <c r="CJ77">
        <f t="shared" ca="1" si="171"/>
        <v>0</v>
      </c>
      <c r="CK77">
        <f t="shared" ca="1" si="172"/>
        <v>1</v>
      </c>
      <c r="CL77">
        <f t="shared" ca="1" si="173"/>
        <v>0</v>
      </c>
      <c r="CM77">
        <f t="shared" ca="1" si="174"/>
        <v>1</v>
      </c>
      <c r="CN77">
        <f t="shared" ca="1" si="175"/>
        <v>0</v>
      </c>
      <c r="CO77">
        <f t="shared" ca="1" si="176"/>
        <v>0</v>
      </c>
      <c r="CP77">
        <f t="shared" ca="1" si="177"/>
        <v>1</v>
      </c>
      <c r="CQ77" s="10">
        <f t="shared" ca="1" si="178"/>
        <v>0.75</v>
      </c>
      <c r="CR77" s="11">
        <f t="shared" ca="1" si="179"/>
        <v>0</v>
      </c>
      <c r="CS77" s="11">
        <f t="shared" ca="1" si="180"/>
        <v>0</v>
      </c>
      <c r="CT77" s="11">
        <f t="shared" ca="1" si="181"/>
        <v>6.75</v>
      </c>
      <c r="CU77" s="11">
        <f t="shared" ca="1" si="182"/>
        <v>6.75</v>
      </c>
      <c r="CV77" s="11">
        <f t="shared" ca="1" si="183"/>
        <v>1</v>
      </c>
      <c r="CW77" t="b">
        <f t="shared" ca="1" si="184"/>
        <v>0</v>
      </c>
      <c r="CX77">
        <f>COUNTIF(BA$1:BA77,BA77)-1</f>
        <v>0</v>
      </c>
    </row>
    <row r="78" spans="1:102">
      <c r="A78" t="s">
        <v>2516</v>
      </c>
      <c r="B78" t="s">
        <v>2575</v>
      </c>
      <c r="C78" t="s">
        <v>2674</v>
      </c>
      <c r="D78">
        <f>IF(Players!C78="NL",INDEX(Standings!G:I,MATCH(INDEX(Teams!G:K,MATCH(Players!B78,Teams!G:G,0),5),Standings!G:G,0),2)+INDEX(Standings!G:I,MATCH(INDEX(Teams!G:K,MATCH(Players!B78,Teams!G:G,0),5),Standings!G:G,0),3),INDEX(Standings!A:C,MATCH(INDEX(Teams!A:E,MATCH(Players!B78,Teams!A:A,0),5),Standings!A:A,0),2)+INDEX(Standings!A:C,MATCH(INDEX(Teams!A:E,MATCH(Players!B78,Teams!A:A,0),5),Standings!A:A,0),3))</f>
        <v>3</v>
      </c>
      <c r="E78">
        <f t="shared" ca="1" si="95"/>
        <v>1</v>
      </c>
      <c r="F78">
        <f t="shared" ca="1" si="96"/>
        <v>0</v>
      </c>
      <c r="G78">
        <f t="shared" ca="1" si="97"/>
        <v>0</v>
      </c>
      <c r="H78">
        <f t="shared" ca="1" si="98"/>
        <v>0</v>
      </c>
      <c r="I78">
        <f t="shared" ca="1" si="99"/>
        <v>0</v>
      </c>
      <c r="J78">
        <f t="shared" ca="1" si="100"/>
        <v>0</v>
      </c>
      <c r="K78">
        <f t="shared" ca="1" si="101"/>
        <v>0</v>
      </c>
      <c r="L78">
        <f t="shared" ca="1" si="102"/>
        <v>0</v>
      </c>
      <c r="M78">
        <f t="shared" ca="1" si="103"/>
        <v>0</v>
      </c>
      <c r="N78">
        <f t="shared" ca="1" si="104"/>
        <v>0</v>
      </c>
      <c r="O78">
        <f t="shared" ca="1" si="105"/>
        <v>0</v>
      </c>
      <c r="P78">
        <f t="shared" ca="1" si="106"/>
        <v>0</v>
      </c>
      <c r="Q78">
        <f t="shared" ca="1" si="107"/>
        <v>0</v>
      </c>
      <c r="R78">
        <f t="shared" ca="1" si="108"/>
        <v>0</v>
      </c>
      <c r="S78">
        <f t="shared" ca="1" si="109"/>
        <v>0</v>
      </c>
      <c r="T78">
        <f t="shared" ca="1" si="110"/>
        <v>0</v>
      </c>
      <c r="U78">
        <f t="shared" ca="1" si="111"/>
        <v>0</v>
      </c>
      <c r="V78">
        <f t="shared" ca="1" si="112"/>
        <v>0</v>
      </c>
      <c r="W78">
        <f t="shared" ca="1" si="113"/>
        <v>0</v>
      </c>
      <c r="X78">
        <f t="shared" ca="1" si="114"/>
        <v>1</v>
      </c>
      <c r="Y78">
        <f t="shared" ca="1" si="115"/>
        <v>0</v>
      </c>
      <c r="Z78">
        <f t="shared" ca="1" si="116"/>
        <v>0</v>
      </c>
      <c r="AA78">
        <f t="shared" ca="1" si="117"/>
        <v>0</v>
      </c>
      <c r="AB78">
        <f t="shared" ca="1" si="118"/>
        <v>0</v>
      </c>
      <c r="AC78">
        <f t="shared" ca="1" si="119"/>
        <v>0</v>
      </c>
      <c r="AD78">
        <f t="shared" ca="1" si="120"/>
        <v>0</v>
      </c>
      <c r="AE78">
        <f t="shared" ca="1" si="121"/>
        <v>0</v>
      </c>
      <c r="AF78">
        <f t="shared" ca="1" si="122"/>
        <v>0</v>
      </c>
      <c r="AG78">
        <f t="shared" ca="1" si="123"/>
        <v>0</v>
      </c>
      <c r="AH78">
        <f t="shared" ca="1" si="124"/>
        <v>0</v>
      </c>
      <c r="AI78">
        <f t="shared" ca="1" si="125"/>
        <v>0</v>
      </c>
      <c r="AJ78">
        <f t="shared" ca="1" si="126"/>
        <v>0</v>
      </c>
      <c r="AK78">
        <f t="shared" ca="1" si="127"/>
        <v>0</v>
      </c>
      <c r="AL78">
        <f t="shared" ca="1" si="128"/>
        <v>0</v>
      </c>
      <c r="AM78">
        <f t="shared" ca="1" si="129"/>
        <v>0</v>
      </c>
      <c r="AN78">
        <f t="shared" ca="1" si="130"/>
        <v>0</v>
      </c>
      <c r="AO78">
        <f t="shared" ca="1" si="131"/>
        <v>0</v>
      </c>
      <c r="AP78">
        <f t="shared" ca="1" si="132"/>
        <v>0</v>
      </c>
      <c r="AQ78">
        <f t="shared" ca="1" si="133"/>
        <v>0</v>
      </c>
      <c r="AR78" s="8">
        <f t="shared" ca="1" si="134"/>
        <v>0</v>
      </c>
      <c r="AS78" s="8">
        <f t="shared" ca="1" si="135"/>
        <v>0</v>
      </c>
      <c r="AT78" s="8">
        <f t="shared" ca="1" si="136"/>
        <v>0</v>
      </c>
      <c r="AU78" s="8">
        <f t="shared" ca="1" si="137"/>
        <v>0</v>
      </c>
      <c r="AV78">
        <f t="shared" ca="1" si="138"/>
        <v>0</v>
      </c>
      <c r="AW78" t="b">
        <f t="shared" ca="1" si="139"/>
        <v>0</v>
      </c>
      <c r="BA78" t="s">
        <v>2474</v>
      </c>
      <c r="BB78" t="s">
        <v>2575</v>
      </c>
      <c r="BC78" t="s">
        <v>2674</v>
      </c>
      <c r="BD78">
        <f>IF(Players!BC78="NL",INDEX(Standings!G:I,MATCH(INDEX(Teams!G:K,MATCH(Players!BB78,Teams!G:G,0),5),Standings!G:G,0),2)+INDEX(Standings!G:I,MATCH(INDEX(Teams!G:K,MATCH(Players!BB78,Teams!G:G,0),5),Standings!G:G,0),3),INDEX(Standings!A:C,MATCH(INDEX(Teams!A:E,MATCH(Players!BB78,Teams!A:A,0),5),Standings!A:A,0),2)+INDEX(Standings!A:C,MATCH(INDEX(Teams!A:E,MATCH(Players!BB78,Teams!A:A,0),5),Standings!A:A,0),3))</f>
        <v>3</v>
      </c>
      <c r="BE78">
        <f t="shared" ca="1" si="140"/>
        <v>1</v>
      </c>
      <c r="BF78">
        <f t="shared" ca="1" si="141"/>
        <v>0</v>
      </c>
      <c r="BG78">
        <f t="shared" ca="1" si="142"/>
        <v>1</v>
      </c>
      <c r="BH78">
        <f t="shared" ca="1" si="143"/>
        <v>1</v>
      </c>
      <c r="BI78">
        <f t="shared" ca="1" si="144"/>
        <v>0</v>
      </c>
      <c r="BJ78">
        <f t="shared" ca="1" si="145"/>
        <v>0</v>
      </c>
      <c r="BK78">
        <f t="shared" ca="1" si="146"/>
        <v>0</v>
      </c>
      <c r="BL78" s="12">
        <f t="shared" ca="1" si="147"/>
        <v>7.666666666666667</v>
      </c>
      <c r="BM78">
        <f t="shared" ca="1" si="148"/>
        <v>4</v>
      </c>
      <c r="BN78">
        <f t="shared" ca="1" si="149"/>
        <v>2</v>
      </c>
      <c r="BO78">
        <f t="shared" ca="1" si="150"/>
        <v>1</v>
      </c>
      <c r="BP78">
        <f t="shared" ca="1" si="151"/>
        <v>0</v>
      </c>
      <c r="BQ78">
        <f t="shared" ca="1" si="152"/>
        <v>5</v>
      </c>
      <c r="BR78">
        <f t="shared" ca="1" si="153"/>
        <v>0</v>
      </c>
      <c r="BS78">
        <f t="shared" ca="1" si="154"/>
        <v>3</v>
      </c>
      <c r="BT78">
        <f t="shared" ca="1" si="155"/>
        <v>0</v>
      </c>
      <c r="BU78">
        <f t="shared" ca="1" si="156"/>
        <v>0</v>
      </c>
      <c r="BV78">
        <f t="shared" ca="1" si="157"/>
        <v>0</v>
      </c>
      <c r="BW78">
        <f t="shared" ca="1" si="158"/>
        <v>1</v>
      </c>
      <c r="BX78">
        <f t="shared" ca="1" si="159"/>
        <v>0</v>
      </c>
      <c r="BY78" s="8">
        <f t="shared" ca="1" si="160"/>
        <v>1</v>
      </c>
      <c r="BZ78" s="10">
        <f t="shared" ca="1" si="161"/>
        <v>1.1739130434782608</v>
      </c>
      <c r="CA78">
        <f t="shared" ca="1" si="162"/>
        <v>1</v>
      </c>
      <c r="CB78">
        <f t="shared" ca="1" si="163"/>
        <v>1</v>
      </c>
      <c r="CC78">
        <f t="shared" ca="1" si="164"/>
        <v>0</v>
      </c>
      <c r="CD78">
        <f t="shared" ca="1" si="165"/>
        <v>0</v>
      </c>
      <c r="CE78">
        <f t="shared" ca="1" si="166"/>
        <v>0</v>
      </c>
      <c r="CF78" s="12">
        <f t="shared" ca="1" si="167"/>
        <v>7.666666666666667</v>
      </c>
      <c r="CG78">
        <f t="shared" ca="1" si="168"/>
        <v>4</v>
      </c>
      <c r="CH78">
        <f t="shared" ca="1" si="169"/>
        <v>2</v>
      </c>
      <c r="CI78">
        <f t="shared" ca="1" si="170"/>
        <v>1</v>
      </c>
      <c r="CJ78">
        <f t="shared" ca="1" si="171"/>
        <v>0</v>
      </c>
      <c r="CK78">
        <f t="shared" ca="1" si="172"/>
        <v>5</v>
      </c>
      <c r="CL78">
        <f t="shared" ca="1" si="173"/>
        <v>0</v>
      </c>
      <c r="CM78">
        <f t="shared" ca="1" si="174"/>
        <v>3</v>
      </c>
      <c r="CN78">
        <f t="shared" ca="1" si="175"/>
        <v>0</v>
      </c>
      <c r="CO78">
        <f t="shared" ca="1" si="176"/>
        <v>0</v>
      </c>
      <c r="CP78">
        <f t="shared" ca="1" si="177"/>
        <v>0</v>
      </c>
      <c r="CQ78" s="10">
        <f t="shared" ca="1" si="178"/>
        <v>1.1739130434782608</v>
      </c>
      <c r="CR78" s="11">
        <f t="shared" ca="1" si="179"/>
        <v>4.695652173913043</v>
      </c>
      <c r="CS78" s="11">
        <f t="shared" ca="1" si="180"/>
        <v>0</v>
      </c>
      <c r="CT78" s="11">
        <f t="shared" ca="1" si="181"/>
        <v>5.8695652173913047</v>
      </c>
      <c r="CU78" s="11">
        <f t="shared" ca="1" si="182"/>
        <v>3.5217391304347823</v>
      </c>
      <c r="CV78" s="11">
        <f t="shared" ca="1" si="183"/>
        <v>0.6</v>
      </c>
      <c r="CW78" t="b">
        <f t="shared" ca="1" si="184"/>
        <v>1</v>
      </c>
      <c r="CX78">
        <f>COUNTIF(BA$1:BA78,BA78)-1</f>
        <v>0</v>
      </c>
    </row>
    <row r="79" spans="1:102">
      <c r="A79" t="s">
        <v>2476</v>
      </c>
      <c r="B79" t="s">
        <v>2575</v>
      </c>
      <c r="C79" t="s">
        <v>2674</v>
      </c>
      <c r="D79">
        <f>IF(Players!C79="NL",INDEX(Standings!G:I,MATCH(INDEX(Teams!G:K,MATCH(Players!B79,Teams!G:G,0),5),Standings!G:G,0),2)+INDEX(Standings!G:I,MATCH(INDEX(Teams!G:K,MATCH(Players!B79,Teams!G:G,0),5),Standings!G:G,0),3),INDEX(Standings!A:C,MATCH(INDEX(Teams!A:E,MATCH(Players!B79,Teams!A:A,0),5),Standings!A:A,0),2)+INDEX(Standings!A:C,MATCH(INDEX(Teams!A:E,MATCH(Players!B79,Teams!A:A,0),5),Standings!A:A,0),3))</f>
        <v>3</v>
      </c>
      <c r="E79">
        <f t="shared" ca="1" si="95"/>
        <v>2</v>
      </c>
      <c r="F79">
        <f t="shared" ca="1" si="96"/>
        <v>0</v>
      </c>
      <c r="G79">
        <f t="shared" ca="1" si="97"/>
        <v>0</v>
      </c>
      <c r="H79">
        <f t="shared" ca="1" si="98"/>
        <v>0</v>
      </c>
      <c r="I79">
        <f t="shared" ca="1" si="99"/>
        <v>0</v>
      </c>
      <c r="J79">
        <f t="shared" ca="1" si="100"/>
        <v>0</v>
      </c>
      <c r="K79">
        <f t="shared" ca="1" si="101"/>
        <v>0</v>
      </c>
      <c r="L79">
        <f t="shared" ca="1" si="102"/>
        <v>0</v>
      </c>
      <c r="M79">
        <f t="shared" ca="1" si="103"/>
        <v>0</v>
      </c>
      <c r="N79">
        <f t="shared" ca="1" si="104"/>
        <v>0</v>
      </c>
      <c r="O79">
        <f t="shared" ca="1" si="105"/>
        <v>0</v>
      </c>
      <c r="P79">
        <f t="shared" ca="1" si="106"/>
        <v>0</v>
      </c>
      <c r="Q79">
        <f t="shared" ca="1" si="107"/>
        <v>0</v>
      </c>
      <c r="R79">
        <f t="shared" ca="1" si="108"/>
        <v>0</v>
      </c>
      <c r="S79">
        <f t="shared" ca="1" si="109"/>
        <v>0</v>
      </c>
      <c r="T79">
        <f t="shared" ca="1" si="110"/>
        <v>0</v>
      </c>
      <c r="U79">
        <f t="shared" ca="1" si="111"/>
        <v>0</v>
      </c>
      <c r="V79">
        <f t="shared" ca="1" si="112"/>
        <v>0</v>
      </c>
      <c r="W79">
        <f t="shared" ca="1" si="113"/>
        <v>0</v>
      </c>
      <c r="X79">
        <f t="shared" ca="1" si="114"/>
        <v>2</v>
      </c>
      <c r="Y79">
        <f t="shared" ca="1" si="115"/>
        <v>0</v>
      </c>
      <c r="Z79">
        <f t="shared" ca="1" si="116"/>
        <v>0</v>
      </c>
      <c r="AA79">
        <f t="shared" ca="1" si="117"/>
        <v>0</v>
      </c>
      <c r="AB79">
        <f t="shared" ca="1" si="118"/>
        <v>0</v>
      </c>
      <c r="AC79">
        <f t="shared" ca="1" si="119"/>
        <v>0</v>
      </c>
      <c r="AD79">
        <f t="shared" ca="1" si="120"/>
        <v>0</v>
      </c>
      <c r="AE79">
        <f t="shared" ca="1" si="121"/>
        <v>0</v>
      </c>
      <c r="AF79">
        <f t="shared" ca="1" si="122"/>
        <v>0</v>
      </c>
      <c r="AG79">
        <f t="shared" ca="1" si="123"/>
        <v>0</v>
      </c>
      <c r="AH79">
        <f t="shared" ca="1" si="124"/>
        <v>0</v>
      </c>
      <c r="AI79">
        <f t="shared" ca="1" si="125"/>
        <v>0</v>
      </c>
      <c r="AJ79">
        <f t="shared" ca="1" si="126"/>
        <v>0</v>
      </c>
      <c r="AK79">
        <f t="shared" ca="1" si="127"/>
        <v>0</v>
      </c>
      <c r="AL79">
        <f t="shared" ca="1" si="128"/>
        <v>0</v>
      </c>
      <c r="AM79">
        <f t="shared" ca="1" si="129"/>
        <v>0</v>
      </c>
      <c r="AN79">
        <f t="shared" ca="1" si="130"/>
        <v>0</v>
      </c>
      <c r="AO79">
        <f t="shared" ca="1" si="131"/>
        <v>0</v>
      </c>
      <c r="AP79">
        <f t="shared" ca="1" si="132"/>
        <v>0</v>
      </c>
      <c r="AQ79">
        <f t="shared" ca="1" si="133"/>
        <v>0</v>
      </c>
      <c r="AR79" s="8">
        <f t="shared" ca="1" si="134"/>
        <v>0</v>
      </c>
      <c r="AS79" s="8">
        <f t="shared" ca="1" si="135"/>
        <v>0</v>
      </c>
      <c r="AT79" s="8">
        <f t="shared" ca="1" si="136"/>
        <v>0</v>
      </c>
      <c r="AU79" s="8">
        <f t="shared" ca="1" si="137"/>
        <v>0</v>
      </c>
      <c r="AV79">
        <f t="shared" ca="1" si="138"/>
        <v>0</v>
      </c>
      <c r="AW79" t="b">
        <f t="shared" ca="1" si="139"/>
        <v>0</v>
      </c>
      <c r="BA79" t="s">
        <v>2475</v>
      </c>
      <c r="BB79" t="s">
        <v>2575</v>
      </c>
      <c r="BC79" t="s">
        <v>2674</v>
      </c>
      <c r="BD79">
        <f>IF(Players!BC79="NL",INDEX(Standings!G:I,MATCH(INDEX(Teams!G:K,MATCH(Players!BB79,Teams!G:G,0),5),Standings!G:G,0),2)+INDEX(Standings!G:I,MATCH(INDEX(Teams!G:K,MATCH(Players!BB79,Teams!G:G,0),5),Standings!G:G,0),3),INDEX(Standings!A:C,MATCH(INDEX(Teams!A:E,MATCH(Players!BB79,Teams!A:A,0),5),Standings!A:A,0),2)+INDEX(Standings!A:C,MATCH(INDEX(Teams!A:E,MATCH(Players!BB79,Teams!A:A,0),5),Standings!A:A,0),3))</f>
        <v>3</v>
      </c>
      <c r="BE79">
        <f t="shared" ca="1" si="140"/>
        <v>0</v>
      </c>
      <c r="BF79">
        <f t="shared" ca="1" si="141"/>
        <v>0</v>
      </c>
      <c r="BG79">
        <f t="shared" ca="1" si="142"/>
        <v>0</v>
      </c>
      <c r="BH79">
        <f t="shared" ca="1" si="143"/>
        <v>0</v>
      </c>
      <c r="BI79">
        <f t="shared" ca="1" si="144"/>
        <v>0</v>
      </c>
      <c r="BJ79">
        <f t="shared" ca="1" si="145"/>
        <v>0</v>
      </c>
      <c r="BK79">
        <f t="shared" ca="1" si="146"/>
        <v>0</v>
      </c>
      <c r="BL79" s="12">
        <f t="shared" ca="1" si="147"/>
        <v>0</v>
      </c>
      <c r="BM79">
        <f t="shared" ca="1" si="148"/>
        <v>0</v>
      </c>
      <c r="BN79">
        <f t="shared" ca="1" si="149"/>
        <v>0</v>
      </c>
      <c r="BO79">
        <f t="shared" ca="1" si="150"/>
        <v>0</v>
      </c>
      <c r="BP79">
        <f t="shared" ca="1" si="151"/>
        <v>0</v>
      </c>
      <c r="BQ79">
        <f t="shared" ca="1" si="152"/>
        <v>0</v>
      </c>
      <c r="BR79">
        <f t="shared" ca="1" si="153"/>
        <v>0</v>
      </c>
      <c r="BS79">
        <f t="shared" ca="1" si="154"/>
        <v>0</v>
      </c>
      <c r="BT79">
        <f t="shared" ca="1" si="155"/>
        <v>0</v>
      </c>
      <c r="BU79">
        <f t="shared" ca="1" si="156"/>
        <v>0</v>
      </c>
      <c r="BV79">
        <f t="shared" ca="1" si="157"/>
        <v>0</v>
      </c>
      <c r="BW79">
        <f t="shared" ca="1" si="158"/>
        <v>0</v>
      </c>
      <c r="BX79">
        <f t="shared" ca="1" si="159"/>
        <v>0</v>
      </c>
      <c r="BY79" s="8">
        <f t="shared" ca="1" si="160"/>
        <v>0</v>
      </c>
      <c r="BZ79" s="10" t="str">
        <f t="shared" ca="1" si="161"/>
        <v>---</v>
      </c>
      <c r="CA79">
        <f t="shared" ca="1" si="162"/>
        <v>0</v>
      </c>
      <c r="CB79">
        <f t="shared" ca="1" si="163"/>
        <v>0</v>
      </c>
      <c r="CC79">
        <f t="shared" ca="1" si="164"/>
        <v>0</v>
      </c>
      <c r="CD79">
        <f t="shared" ca="1" si="165"/>
        <v>0</v>
      </c>
      <c r="CE79">
        <f t="shared" ca="1" si="166"/>
        <v>0</v>
      </c>
      <c r="CF79" s="12">
        <f t="shared" ca="1" si="167"/>
        <v>0</v>
      </c>
      <c r="CG79">
        <f t="shared" ca="1" si="168"/>
        <v>0</v>
      </c>
      <c r="CH79">
        <f t="shared" ca="1" si="169"/>
        <v>0</v>
      </c>
      <c r="CI79">
        <f t="shared" ca="1" si="170"/>
        <v>0</v>
      </c>
      <c r="CJ79">
        <f t="shared" ca="1" si="171"/>
        <v>0</v>
      </c>
      <c r="CK79">
        <f t="shared" ca="1" si="172"/>
        <v>0</v>
      </c>
      <c r="CL79">
        <f t="shared" ca="1" si="173"/>
        <v>0</v>
      </c>
      <c r="CM79">
        <f t="shared" ca="1" si="174"/>
        <v>0</v>
      </c>
      <c r="CN79">
        <f t="shared" ca="1" si="175"/>
        <v>0</v>
      </c>
      <c r="CO79">
        <f t="shared" ca="1" si="176"/>
        <v>0</v>
      </c>
      <c r="CP79">
        <f t="shared" ca="1" si="177"/>
        <v>0</v>
      </c>
      <c r="CQ79" s="10">
        <f t="shared" ca="1" si="178"/>
        <v>0</v>
      </c>
      <c r="CR79" s="11">
        <f t="shared" ca="1" si="179"/>
        <v>0</v>
      </c>
      <c r="CS79" s="11">
        <f t="shared" ca="1" si="180"/>
        <v>0</v>
      </c>
      <c r="CT79" s="11">
        <f t="shared" ca="1" si="181"/>
        <v>0</v>
      </c>
      <c r="CU79" s="11">
        <f t="shared" ca="1" si="182"/>
        <v>0</v>
      </c>
      <c r="CV79" s="11">
        <f t="shared" ca="1" si="183"/>
        <v>0</v>
      </c>
      <c r="CW79" t="b">
        <f t="shared" ca="1" si="184"/>
        <v>0</v>
      </c>
      <c r="CX79">
        <f>COUNTIF(BA$1:BA79,BA79)-1</f>
        <v>0</v>
      </c>
    </row>
    <row r="80" spans="1:102">
      <c r="A80" t="s">
        <v>2477</v>
      </c>
      <c r="B80" t="s">
        <v>2575</v>
      </c>
      <c r="C80" t="s">
        <v>2674</v>
      </c>
      <c r="D80">
        <f>IF(Players!C80="NL",INDEX(Standings!G:I,MATCH(INDEX(Teams!G:K,MATCH(Players!B80,Teams!G:G,0),5),Standings!G:G,0),2)+INDEX(Standings!G:I,MATCH(INDEX(Teams!G:K,MATCH(Players!B80,Teams!G:G,0),5),Standings!G:G,0),3),INDEX(Standings!A:C,MATCH(INDEX(Teams!A:E,MATCH(Players!B80,Teams!A:A,0),5),Standings!A:A,0),2)+INDEX(Standings!A:C,MATCH(INDEX(Teams!A:E,MATCH(Players!B80,Teams!A:A,0),5),Standings!A:A,0),3))</f>
        <v>3</v>
      </c>
      <c r="E80">
        <f t="shared" ca="1" si="95"/>
        <v>0</v>
      </c>
      <c r="F80">
        <f t="shared" ca="1" si="96"/>
        <v>0</v>
      </c>
      <c r="G80">
        <f t="shared" ca="1" si="97"/>
        <v>0</v>
      </c>
      <c r="H80">
        <f t="shared" ca="1" si="98"/>
        <v>0</v>
      </c>
      <c r="I80">
        <f t="shared" ca="1" si="99"/>
        <v>0</v>
      </c>
      <c r="J80">
        <f t="shared" ca="1" si="100"/>
        <v>0</v>
      </c>
      <c r="K80">
        <f t="shared" ca="1" si="101"/>
        <v>0</v>
      </c>
      <c r="L80">
        <f t="shared" ca="1" si="102"/>
        <v>0</v>
      </c>
      <c r="M80">
        <f t="shared" ca="1" si="103"/>
        <v>0</v>
      </c>
      <c r="N80">
        <f t="shared" ca="1" si="104"/>
        <v>0</v>
      </c>
      <c r="O80">
        <f t="shared" ca="1" si="105"/>
        <v>0</v>
      </c>
      <c r="P80">
        <f t="shared" ca="1" si="106"/>
        <v>0</v>
      </c>
      <c r="Q80">
        <f t="shared" ca="1" si="107"/>
        <v>0</v>
      </c>
      <c r="R80">
        <f t="shared" ca="1" si="108"/>
        <v>0</v>
      </c>
      <c r="S80">
        <f t="shared" ca="1" si="109"/>
        <v>0</v>
      </c>
      <c r="T80">
        <f t="shared" ca="1" si="110"/>
        <v>0</v>
      </c>
      <c r="U80">
        <f t="shared" ca="1" si="111"/>
        <v>0</v>
      </c>
      <c r="V80">
        <f t="shared" ca="1" si="112"/>
        <v>0</v>
      </c>
      <c r="W80">
        <f t="shared" ca="1" si="113"/>
        <v>0</v>
      </c>
      <c r="X80">
        <f t="shared" ca="1" si="114"/>
        <v>0</v>
      </c>
      <c r="Y80">
        <f t="shared" ca="1" si="115"/>
        <v>0</v>
      </c>
      <c r="Z80">
        <f t="shared" ca="1" si="116"/>
        <v>0</v>
      </c>
      <c r="AA80">
        <f t="shared" ca="1" si="117"/>
        <v>0</v>
      </c>
      <c r="AB80">
        <f t="shared" ca="1" si="118"/>
        <v>0</v>
      </c>
      <c r="AC80">
        <f t="shared" ca="1" si="119"/>
        <v>0</v>
      </c>
      <c r="AD80">
        <f t="shared" ca="1" si="120"/>
        <v>0</v>
      </c>
      <c r="AE80">
        <f t="shared" ca="1" si="121"/>
        <v>0</v>
      </c>
      <c r="AF80">
        <f t="shared" ca="1" si="122"/>
        <v>0</v>
      </c>
      <c r="AG80">
        <f t="shared" ca="1" si="123"/>
        <v>0</v>
      </c>
      <c r="AH80">
        <f t="shared" ca="1" si="124"/>
        <v>0</v>
      </c>
      <c r="AI80">
        <f t="shared" ca="1" si="125"/>
        <v>0</v>
      </c>
      <c r="AJ80">
        <f t="shared" ca="1" si="126"/>
        <v>0</v>
      </c>
      <c r="AK80">
        <f t="shared" ca="1" si="127"/>
        <v>0</v>
      </c>
      <c r="AL80">
        <f t="shared" ca="1" si="128"/>
        <v>0</v>
      </c>
      <c r="AM80">
        <f t="shared" ca="1" si="129"/>
        <v>0</v>
      </c>
      <c r="AN80">
        <f t="shared" ca="1" si="130"/>
        <v>0</v>
      </c>
      <c r="AO80">
        <f t="shared" ca="1" si="131"/>
        <v>0</v>
      </c>
      <c r="AP80">
        <f t="shared" ca="1" si="132"/>
        <v>0</v>
      </c>
      <c r="AQ80">
        <f t="shared" ca="1" si="133"/>
        <v>0</v>
      </c>
      <c r="AR80" s="8">
        <f t="shared" ca="1" si="134"/>
        <v>0</v>
      </c>
      <c r="AS80" s="8">
        <f t="shared" ca="1" si="135"/>
        <v>0</v>
      </c>
      <c r="AT80" s="8">
        <f t="shared" ca="1" si="136"/>
        <v>0</v>
      </c>
      <c r="AU80" s="8">
        <f t="shared" ca="1" si="137"/>
        <v>0</v>
      </c>
      <c r="AV80">
        <f t="shared" ca="1" si="138"/>
        <v>0</v>
      </c>
      <c r="AW80" t="b">
        <f t="shared" ca="1" si="139"/>
        <v>0</v>
      </c>
      <c r="BA80" t="s">
        <v>2481</v>
      </c>
      <c r="BB80" t="s">
        <v>2575</v>
      </c>
      <c r="BC80" t="s">
        <v>2674</v>
      </c>
      <c r="BD80">
        <f>IF(Players!BC80="NL",INDEX(Standings!G:I,MATCH(INDEX(Teams!G:K,MATCH(Players!BB80,Teams!G:G,0),5),Standings!G:G,0),2)+INDEX(Standings!G:I,MATCH(INDEX(Teams!G:K,MATCH(Players!BB80,Teams!G:G,0),5),Standings!G:G,0),3),INDEX(Standings!A:C,MATCH(INDEX(Teams!A:E,MATCH(Players!BB80,Teams!A:A,0),5),Standings!A:A,0),2)+INDEX(Standings!A:C,MATCH(INDEX(Teams!A:E,MATCH(Players!BB80,Teams!A:A,0),5),Standings!A:A,0),3))</f>
        <v>3</v>
      </c>
      <c r="BE80">
        <f t="shared" ca="1" si="140"/>
        <v>0</v>
      </c>
      <c r="BF80">
        <f t="shared" ca="1" si="141"/>
        <v>0</v>
      </c>
      <c r="BG80">
        <f t="shared" ca="1" si="142"/>
        <v>1</v>
      </c>
      <c r="BH80">
        <f t="shared" ca="1" si="143"/>
        <v>0</v>
      </c>
      <c r="BI80">
        <f t="shared" ca="1" si="144"/>
        <v>0</v>
      </c>
      <c r="BJ80">
        <f t="shared" ca="1" si="145"/>
        <v>0</v>
      </c>
      <c r="BK80">
        <f t="shared" ca="1" si="146"/>
        <v>1</v>
      </c>
      <c r="BL80" s="12">
        <f t="shared" ca="1" si="147"/>
        <v>1</v>
      </c>
      <c r="BM80">
        <f t="shared" ca="1" si="148"/>
        <v>0</v>
      </c>
      <c r="BN80">
        <f t="shared" ca="1" si="149"/>
        <v>0</v>
      </c>
      <c r="BO80">
        <f t="shared" ca="1" si="150"/>
        <v>0</v>
      </c>
      <c r="BP80">
        <f t="shared" ca="1" si="151"/>
        <v>0</v>
      </c>
      <c r="BQ80">
        <f t="shared" ca="1" si="152"/>
        <v>0</v>
      </c>
      <c r="BR80">
        <f t="shared" ca="1" si="153"/>
        <v>0</v>
      </c>
      <c r="BS80">
        <f t="shared" ca="1" si="154"/>
        <v>2</v>
      </c>
      <c r="BT80">
        <f t="shared" ca="1" si="155"/>
        <v>0</v>
      </c>
      <c r="BU80">
        <f t="shared" ca="1" si="156"/>
        <v>0</v>
      </c>
      <c r="BV80">
        <f t="shared" ca="1" si="157"/>
        <v>0</v>
      </c>
      <c r="BW80">
        <f t="shared" ca="1" si="158"/>
        <v>0</v>
      </c>
      <c r="BX80">
        <f t="shared" ca="1" si="159"/>
        <v>0</v>
      </c>
      <c r="BY80" s="8">
        <f t="shared" ca="1" si="160"/>
        <v>0</v>
      </c>
      <c r="BZ80" s="10">
        <f t="shared" ca="1" si="161"/>
        <v>0</v>
      </c>
      <c r="CA80">
        <f t="shared" ca="1" si="162"/>
        <v>1</v>
      </c>
      <c r="CB80">
        <f t="shared" ca="1" si="163"/>
        <v>0</v>
      </c>
      <c r="CC80">
        <f t="shared" ca="1" si="164"/>
        <v>0</v>
      </c>
      <c r="CD80">
        <f t="shared" ca="1" si="165"/>
        <v>0</v>
      </c>
      <c r="CE80">
        <f t="shared" ca="1" si="166"/>
        <v>1</v>
      </c>
      <c r="CF80" s="12">
        <f t="shared" ca="1" si="167"/>
        <v>1</v>
      </c>
      <c r="CG80">
        <f t="shared" ca="1" si="168"/>
        <v>0</v>
      </c>
      <c r="CH80">
        <f t="shared" ca="1" si="169"/>
        <v>0</v>
      </c>
      <c r="CI80">
        <f t="shared" ca="1" si="170"/>
        <v>0</v>
      </c>
      <c r="CJ80">
        <f t="shared" ca="1" si="171"/>
        <v>0</v>
      </c>
      <c r="CK80">
        <f t="shared" ca="1" si="172"/>
        <v>0</v>
      </c>
      <c r="CL80">
        <f t="shared" ca="1" si="173"/>
        <v>0</v>
      </c>
      <c r="CM80">
        <f t="shared" ca="1" si="174"/>
        <v>2</v>
      </c>
      <c r="CN80">
        <f t="shared" ca="1" si="175"/>
        <v>0</v>
      </c>
      <c r="CO80">
        <f t="shared" ca="1" si="176"/>
        <v>0</v>
      </c>
      <c r="CP80">
        <f t="shared" ca="1" si="177"/>
        <v>0</v>
      </c>
      <c r="CQ80" s="10">
        <f t="shared" ca="1" si="178"/>
        <v>0</v>
      </c>
      <c r="CR80" s="11">
        <f t="shared" ca="1" si="179"/>
        <v>0</v>
      </c>
      <c r="CS80" s="11">
        <f t="shared" ca="1" si="180"/>
        <v>0</v>
      </c>
      <c r="CT80" s="11">
        <f t="shared" ca="1" si="181"/>
        <v>0</v>
      </c>
      <c r="CU80" s="11">
        <f t="shared" ca="1" si="182"/>
        <v>18</v>
      </c>
      <c r="CV80" s="11">
        <f t="shared" ca="1" si="183"/>
        <v>0</v>
      </c>
      <c r="CW80" t="b">
        <f t="shared" ca="1" si="184"/>
        <v>0</v>
      </c>
      <c r="CX80">
        <f>COUNTIF(BA$1:BA80,BA80)-1</f>
        <v>0</v>
      </c>
    </row>
    <row r="81" spans="1:102">
      <c r="A81" t="s">
        <v>2478</v>
      </c>
      <c r="B81" t="s">
        <v>2575</v>
      </c>
      <c r="C81" t="s">
        <v>2674</v>
      </c>
      <c r="D81">
        <f>IF(Players!C81="NL",INDEX(Standings!G:I,MATCH(INDEX(Teams!G:K,MATCH(Players!B81,Teams!G:G,0),5),Standings!G:G,0),2)+INDEX(Standings!G:I,MATCH(INDEX(Teams!G:K,MATCH(Players!B81,Teams!G:G,0),5),Standings!G:G,0),3),INDEX(Standings!A:C,MATCH(INDEX(Teams!A:E,MATCH(Players!B81,Teams!A:A,0),5),Standings!A:A,0),2)+INDEX(Standings!A:C,MATCH(INDEX(Teams!A:E,MATCH(Players!B81,Teams!A:A,0),5),Standings!A:A,0),3))</f>
        <v>3</v>
      </c>
      <c r="E81">
        <f t="shared" ca="1" si="95"/>
        <v>0</v>
      </c>
      <c r="F81">
        <f t="shared" ca="1" si="96"/>
        <v>0</v>
      </c>
      <c r="G81">
        <f t="shared" ca="1" si="97"/>
        <v>0</v>
      </c>
      <c r="H81">
        <f t="shared" ca="1" si="98"/>
        <v>0</v>
      </c>
      <c r="I81">
        <f t="shared" ca="1" si="99"/>
        <v>0</v>
      </c>
      <c r="J81">
        <f t="shared" ca="1" si="100"/>
        <v>0</v>
      </c>
      <c r="K81">
        <f t="shared" ca="1" si="101"/>
        <v>0</v>
      </c>
      <c r="L81">
        <f t="shared" ca="1" si="102"/>
        <v>0</v>
      </c>
      <c r="M81">
        <f t="shared" ca="1" si="103"/>
        <v>0</v>
      </c>
      <c r="N81">
        <f t="shared" ca="1" si="104"/>
        <v>0</v>
      </c>
      <c r="O81">
        <f t="shared" ca="1" si="105"/>
        <v>0</v>
      </c>
      <c r="P81">
        <f t="shared" ca="1" si="106"/>
        <v>0</v>
      </c>
      <c r="Q81">
        <f t="shared" ca="1" si="107"/>
        <v>0</v>
      </c>
      <c r="R81">
        <f t="shared" ca="1" si="108"/>
        <v>0</v>
      </c>
      <c r="S81">
        <f t="shared" ca="1" si="109"/>
        <v>0</v>
      </c>
      <c r="T81">
        <f t="shared" ca="1" si="110"/>
        <v>0</v>
      </c>
      <c r="U81">
        <f t="shared" ca="1" si="111"/>
        <v>0</v>
      </c>
      <c r="V81">
        <f t="shared" ca="1" si="112"/>
        <v>0</v>
      </c>
      <c r="W81">
        <f t="shared" ca="1" si="113"/>
        <v>0</v>
      </c>
      <c r="X81">
        <f t="shared" ca="1" si="114"/>
        <v>0</v>
      </c>
      <c r="Y81">
        <f t="shared" ca="1" si="115"/>
        <v>0</v>
      </c>
      <c r="Z81">
        <f t="shared" ca="1" si="116"/>
        <v>0</v>
      </c>
      <c r="AA81">
        <f t="shared" ca="1" si="117"/>
        <v>0</v>
      </c>
      <c r="AB81">
        <f t="shared" ca="1" si="118"/>
        <v>0</v>
      </c>
      <c r="AC81">
        <f t="shared" ca="1" si="119"/>
        <v>0</v>
      </c>
      <c r="AD81">
        <f t="shared" ca="1" si="120"/>
        <v>0</v>
      </c>
      <c r="AE81">
        <f t="shared" ca="1" si="121"/>
        <v>0</v>
      </c>
      <c r="AF81">
        <f t="shared" ca="1" si="122"/>
        <v>0</v>
      </c>
      <c r="AG81">
        <f t="shared" ca="1" si="123"/>
        <v>0</v>
      </c>
      <c r="AH81">
        <f t="shared" ca="1" si="124"/>
        <v>0</v>
      </c>
      <c r="AI81">
        <f t="shared" ca="1" si="125"/>
        <v>0</v>
      </c>
      <c r="AJ81">
        <f t="shared" ca="1" si="126"/>
        <v>0</v>
      </c>
      <c r="AK81">
        <f t="shared" ca="1" si="127"/>
        <v>0</v>
      </c>
      <c r="AL81">
        <f t="shared" ca="1" si="128"/>
        <v>0</v>
      </c>
      <c r="AM81">
        <f t="shared" ca="1" si="129"/>
        <v>0</v>
      </c>
      <c r="AN81">
        <f t="shared" ca="1" si="130"/>
        <v>0</v>
      </c>
      <c r="AO81">
        <f t="shared" ca="1" si="131"/>
        <v>0</v>
      </c>
      <c r="AP81">
        <f t="shared" ca="1" si="132"/>
        <v>0</v>
      </c>
      <c r="AQ81">
        <f t="shared" ca="1" si="133"/>
        <v>0</v>
      </c>
      <c r="AR81" s="8">
        <f t="shared" ca="1" si="134"/>
        <v>0</v>
      </c>
      <c r="AS81" s="8">
        <f t="shared" ca="1" si="135"/>
        <v>0</v>
      </c>
      <c r="AT81" s="8">
        <f t="shared" ca="1" si="136"/>
        <v>0</v>
      </c>
      <c r="AU81" s="8">
        <f t="shared" ca="1" si="137"/>
        <v>0</v>
      </c>
      <c r="AV81">
        <f t="shared" ca="1" si="138"/>
        <v>0</v>
      </c>
      <c r="AW81" t="b">
        <f t="shared" ca="1" si="139"/>
        <v>0</v>
      </c>
      <c r="BA81" t="s">
        <v>2476</v>
      </c>
      <c r="BB81" t="s">
        <v>2575</v>
      </c>
      <c r="BC81" t="s">
        <v>2674</v>
      </c>
      <c r="BD81">
        <f>IF(Players!BC81="NL",INDEX(Standings!G:I,MATCH(INDEX(Teams!G:K,MATCH(Players!BB81,Teams!G:G,0),5),Standings!G:G,0),2)+INDEX(Standings!G:I,MATCH(INDEX(Teams!G:K,MATCH(Players!BB81,Teams!G:G,0),5),Standings!G:G,0),3),INDEX(Standings!A:C,MATCH(INDEX(Teams!A:E,MATCH(Players!BB81,Teams!A:A,0),5),Standings!A:A,0),2)+INDEX(Standings!A:C,MATCH(INDEX(Teams!A:E,MATCH(Players!BB81,Teams!A:A,0),5),Standings!A:A,0),3))</f>
        <v>3</v>
      </c>
      <c r="BE81">
        <f t="shared" ca="1" si="140"/>
        <v>0</v>
      </c>
      <c r="BF81">
        <f t="shared" ca="1" si="141"/>
        <v>0</v>
      </c>
      <c r="BG81">
        <f t="shared" ca="1" si="142"/>
        <v>2</v>
      </c>
      <c r="BH81">
        <f t="shared" ca="1" si="143"/>
        <v>0</v>
      </c>
      <c r="BI81">
        <f t="shared" ca="1" si="144"/>
        <v>0</v>
      </c>
      <c r="BJ81">
        <f t="shared" ca="1" si="145"/>
        <v>0</v>
      </c>
      <c r="BK81">
        <f t="shared" ca="1" si="146"/>
        <v>0</v>
      </c>
      <c r="BL81" s="12">
        <f t="shared" ca="1" si="147"/>
        <v>1.3333333333333333</v>
      </c>
      <c r="BM81">
        <f t="shared" ca="1" si="148"/>
        <v>0</v>
      </c>
      <c r="BN81">
        <f t="shared" ca="1" si="149"/>
        <v>0</v>
      </c>
      <c r="BO81">
        <f t="shared" ca="1" si="150"/>
        <v>0</v>
      </c>
      <c r="BP81">
        <f t="shared" ca="1" si="151"/>
        <v>0</v>
      </c>
      <c r="BQ81">
        <f t="shared" ca="1" si="152"/>
        <v>0</v>
      </c>
      <c r="BR81">
        <f t="shared" ca="1" si="153"/>
        <v>0</v>
      </c>
      <c r="BS81">
        <f t="shared" ca="1" si="154"/>
        <v>1</v>
      </c>
      <c r="BT81">
        <f t="shared" ca="1" si="155"/>
        <v>0</v>
      </c>
      <c r="BU81">
        <f t="shared" ca="1" si="156"/>
        <v>0</v>
      </c>
      <c r="BV81">
        <f t="shared" ca="1" si="157"/>
        <v>0</v>
      </c>
      <c r="BW81">
        <f t="shared" ca="1" si="158"/>
        <v>0</v>
      </c>
      <c r="BX81">
        <f t="shared" ca="1" si="159"/>
        <v>0</v>
      </c>
      <c r="BY81" s="8">
        <f t="shared" ca="1" si="160"/>
        <v>0</v>
      </c>
      <c r="BZ81" s="10">
        <f t="shared" ca="1" si="161"/>
        <v>0</v>
      </c>
      <c r="CA81">
        <f t="shared" ca="1" si="162"/>
        <v>2</v>
      </c>
      <c r="CB81">
        <f t="shared" ca="1" si="163"/>
        <v>0</v>
      </c>
      <c r="CC81">
        <f t="shared" ca="1" si="164"/>
        <v>0</v>
      </c>
      <c r="CD81">
        <f t="shared" ca="1" si="165"/>
        <v>0</v>
      </c>
      <c r="CE81">
        <f t="shared" ca="1" si="166"/>
        <v>0</v>
      </c>
      <c r="CF81" s="12">
        <f t="shared" ca="1" si="167"/>
        <v>1.3333333333333333</v>
      </c>
      <c r="CG81">
        <f t="shared" ca="1" si="168"/>
        <v>0</v>
      </c>
      <c r="CH81">
        <f t="shared" ca="1" si="169"/>
        <v>0</v>
      </c>
      <c r="CI81">
        <f t="shared" ca="1" si="170"/>
        <v>0</v>
      </c>
      <c r="CJ81">
        <f t="shared" ca="1" si="171"/>
        <v>0</v>
      </c>
      <c r="CK81">
        <f t="shared" ca="1" si="172"/>
        <v>0</v>
      </c>
      <c r="CL81">
        <f t="shared" ca="1" si="173"/>
        <v>0</v>
      </c>
      <c r="CM81">
        <f t="shared" ca="1" si="174"/>
        <v>1</v>
      </c>
      <c r="CN81">
        <f t="shared" ca="1" si="175"/>
        <v>0</v>
      </c>
      <c r="CO81">
        <f t="shared" ca="1" si="176"/>
        <v>0</v>
      </c>
      <c r="CP81">
        <f t="shared" ca="1" si="177"/>
        <v>0</v>
      </c>
      <c r="CQ81" s="10">
        <f t="shared" ca="1" si="178"/>
        <v>0</v>
      </c>
      <c r="CR81" s="11">
        <f t="shared" ca="1" si="179"/>
        <v>0</v>
      </c>
      <c r="CS81" s="11">
        <f t="shared" ca="1" si="180"/>
        <v>0</v>
      </c>
      <c r="CT81" s="11">
        <f t="shared" ca="1" si="181"/>
        <v>0</v>
      </c>
      <c r="CU81" s="11">
        <f t="shared" ca="1" si="182"/>
        <v>6.75</v>
      </c>
      <c r="CV81" s="11">
        <f t="shared" ca="1" si="183"/>
        <v>0</v>
      </c>
      <c r="CW81" t="b">
        <f t="shared" ca="1" si="184"/>
        <v>0</v>
      </c>
      <c r="CX81">
        <f>COUNTIF(BA$1:BA81,BA81)-1</f>
        <v>0</v>
      </c>
    </row>
    <row r="82" spans="1:102">
      <c r="A82" t="s">
        <v>2479</v>
      </c>
      <c r="B82" t="s">
        <v>2575</v>
      </c>
      <c r="C82" t="s">
        <v>2674</v>
      </c>
      <c r="D82">
        <f>IF(Players!C82="NL",INDEX(Standings!G:I,MATCH(INDEX(Teams!G:K,MATCH(Players!B82,Teams!G:G,0),5),Standings!G:G,0),2)+INDEX(Standings!G:I,MATCH(INDEX(Teams!G:K,MATCH(Players!B82,Teams!G:G,0),5),Standings!G:G,0),3),INDEX(Standings!A:C,MATCH(INDEX(Teams!A:E,MATCH(Players!B82,Teams!A:A,0),5),Standings!A:A,0),2)+INDEX(Standings!A:C,MATCH(INDEX(Teams!A:E,MATCH(Players!B82,Teams!A:A,0),5),Standings!A:A,0),3))</f>
        <v>3</v>
      </c>
      <c r="E82">
        <f t="shared" ca="1" si="95"/>
        <v>1</v>
      </c>
      <c r="F82">
        <f t="shared" ca="1" si="96"/>
        <v>0</v>
      </c>
      <c r="G82">
        <f t="shared" ca="1" si="97"/>
        <v>0</v>
      </c>
      <c r="H82">
        <f t="shared" ca="1" si="98"/>
        <v>0</v>
      </c>
      <c r="I82">
        <f t="shared" ca="1" si="99"/>
        <v>0</v>
      </c>
      <c r="J82">
        <f t="shared" ca="1" si="100"/>
        <v>0</v>
      </c>
      <c r="K82">
        <f t="shared" ca="1" si="101"/>
        <v>0</v>
      </c>
      <c r="L82">
        <f t="shared" ca="1" si="102"/>
        <v>0</v>
      </c>
      <c r="M82">
        <f t="shared" ca="1" si="103"/>
        <v>0</v>
      </c>
      <c r="N82">
        <f t="shared" ca="1" si="104"/>
        <v>0</v>
      </c>
      <c r="O82">
        <f t="shared" ca="1" si="105"/>
        <v>0</v>
      </c>
      <c r="P82">
        <f t="shared" ca="1" si="106"/>
        <v>0</v>
      </c>
      <c r="Q82">
        <f t="shared" ca="1" si="107"/>
        <v>0</v>
      </c>
      <c r="R82">
        <f t="shared" ca="1" si="108"/>
        <v>0</v>
      </c>
      <c r="S82">
        <f t="shared" ca="1" si="109"/>
        <v>0</v>
      </c>
      <c r="T82">
        <f t="shared" ca="1" si="110"/>
        <v>0</v>
      </c>
      <c r="U82">
        <f t="shared" ca="1" si="111"/>
        <v>0</v>
      </c>
      <c r="V82">
        <f t="shared" ca="1" si="112"/>
        <v>0</v>
      </c>
      <c r="W82">
        <f t="shared" ca="1" si="113"/>
        <v>0</v>
      </c>
      <c r="X82">
        <f t="shared" ca="1" si="114"/>
        <v>1</v>
      </c>
      <c r="Y82">
        <f t="shared" ca="1" si="115"/>
        <v>0</v>
      </c>
      <c r="Z82">
        <f t="shared" ca="1" si="116"/>
        <v>0</v>
      </c>
      <c r="AA82">
        <f t="shared" ca="1" si="117"/>
        <v>0</v>
      </c>
      <c r="AB82">
        <f t="shared" ca="1" si="118"/>
        <v>0</v>
      </c>
      <c r="AC82">
        <f t="shared" ca="1" si="119"/>
        <v>0</v>
      </c>
      <c r="AD82">
        <f t="shared" ca="1" si="120"/>
        <v>0</v>
      </c>
      <c r="AE82">
        <f t="shared" ca="1" si="121"/>
        <v>0</v>
      </c>
      <c r="AF82">
        <f t="shared" ca="1" si="122"/>
        <v>0</v>
      </c>
      <c r="AG82">
        <f t="shared" ca="1" si="123"/>
        <v>0</v>
      </c>
      <c r="AH82">
        <f t="shared" ca="1" si="124"/>
        <v>0</v>
      </c>
      <c r="AI82">
        <f t="shared" ca="1" si="125"/>
        <v>0</v>
      </c>
      <c r="AJ82">
        <f t="shared" ca="1" si="126"/>
        <v>0</v>
      </c>
      <c r="AK82">
        <f t="shared" ca="1" si="127"/>
        <v>0</v>
      </c>
      <c r="AL82">
        <f t="shared" ca="1" si="128"/>
        <v>0</v>
      </c>
      <c r="AM82">
        <f t="shared" ca="1" si="129"/>
        <v>0</v>
      </c>
      <c r="AN82">
        <f t="shared" ca="1" si="130"/>
        <v>0</v>
      </c>
      <c r="AO82">
        <f t="shared" ca="1" si="131"/>
        <v>0</v>
      </c>
      <c r="AP82">
        <f t="shared" ca="1" si="132"/>
        <v>0</v>
      </c>
      <c r="AQ82">
        <f t="shared" ca="1" si="133"/>
        <v>0</v>
      </c>
      <c r="AR82" s="8">
        <f t="shared" ca="1" si="134"/>
        <v>0</v>
      </c>
      <c r="AS82" s="8">
        <f t="shared" ca="1" si="135"/>
        <v>0</v>
      </c>
      <c r="AT82" s="8">
        <f t="shared" ca="1" si="136"/>
        <v>0</v>
      </c>
      <c r="AU82" s="8">
        <f t="shared" ca="1" si="137"/>
        <v>0</v>
      </c>
      <c r="AV82">
        <f t="shared" ca="1" si="138"/>
        <v>0</v>
      </c>
      <c r="AW82" t="b">
        <f t="shared" ca="1" si="139"/>
        <v>0</v>
      </c>
      <c r="BA82" t="s">
        <v>2479</v>
      </c>
      <c r="BB82" t="s">
        <v>2575</v>
      </c>
      <c r="BC82" t="s">
        <v>2674</v>
      </c>
      <c r="BD82">
        <f>IF(Players!BC82="NL",INDEX(Standings!G:I,MATCH(INDEX(Teams!G:K,MATCH(Players!BB82,Teams!G:G,0),5),Standings!G:G,0),2)+INDEX(Standings!G:I,MATCH(INDEX(Teams!G:K,MATCH(Players!BB82,Teams!G:G,0),5),Standings!G:G,0),3),INDEX(Standings!A:C,MATCH(INDEX(Teams!A:E,MATCH(Players!BB82,Teams!A:A,0),5),Standings!A:A,0),2)+INDEX(Standings!A:C,MATCH(INDEX(Teams!A:E,MATCH(Players!BB82,Teams!A:A,0),5),Standings!A:A,0),3))</f>
        <v>3</v>
      </c>
      <c r="BE82">
        <f t="shared" ca="1" si="140"/>
        <v>0</v>
      </c>
      <c r="BF82">
        <f t="shared" ca="1" si="141"/>
        <v>0</v>
      </c>
      <c r="BG82">
        <f t="shared" ca="1" si="142"/>
        <v>1</v>
      </c>
      <c r="BH82">
        <f t="shared" ca="1" si="143"/>
        <v>0</v>
      </c>
      <c r="BI82">
        <f t="shared" ca="1" si="144"/>
        <v>0</v>
      </c>
      <c r="BJ82">
        <f t="shared" ca="1" si="145"/>
        <v>0</v>
      </c>
      <c r="BK82">
        <f t="shared" ca="1" si="146"/>
        <v>0</v>
      </c>
      <c r="BL82" s="12">
        <f t="shared" ca="1" si="147"/>
        <v>0.66666666666666663</v>
      </c>
      <c r="BM82">
        <f t="shared" ca="1" si="148"/>
        <v>0</v>
      </c>
      <c r="BN82">
        <f t="shared" ca="1" si="149"/>
        <v>0</v>
      </c>
      <c r="BO82">
        <f t="shared" ca="1" si="150"/>
        <v>0</v>
      </c>
      <c r="BP82">
        <f t="shared" ca="1" si="151"/>
        <v>0</v>
      </c>
      <c r="BQ82">
        <f t="shared" ca="1" si="152"/>
        <v>0</v>
      </c>
      <c r="BR82">
        <f t="shared" ca="1" si="153"/>
        <v>0</v>
      </c>
      <c r="BS82">
        <f t="shared" ca="1" si="154"/>
        <v>1</v>
      </c>
      <c r="BT82">
        <f t="shared" ca="1" si="155"/>
        <v>0</v>
      </c>
      <c r="BU82">
        <f t="shared" ca="1" si="156"/>
        <v>0</v>
      </c>
      <c r="BV82">
        <f t="shared" ca="1" si="157"/>
        <v>0</v>
      </c>
      <c r="BW82">
        <f t="shared" ca="1" si="158"/>
        <v>0</v>
      </c>
      <c r="BX82">
        <f t="shared" ca="1" si="159"/>
        <v>0</v>
      </c>
      <c r="BY82" s="8">
        <f t="shared" ca="1" si="160"/>
        <v>0</v>
      </c>
      <c r="BZ82" s="10">
        <f t="shared" ca="1" si="161"/>
        <v>0</v>
      </c>
      <c r="CA82">
        <f t="shared" ca="1" si="162"/>
        <v>1</v>
      </c>
      <c r="CB82">
        <f t="shared" ca="1" si="163"/>
        <v>0</v>
      </c>
      <c r="CC82">
        <f t="shared" ca="1" si="164"/>
        <v>0</v>
      </c>
      <c r="CD82">
        <f t="shared" ca="1" si="165"/>
        <v>0</v>
      </c>
      <c r="CE82">
        <f t="shared" ca="1" si="166"/>
        <v>0</v>
      </c>
      <c r="CF82" s="12">
        <f t="shared" ca="1" si="167"/>
        <v>0.66666666666666663</v>
      </c>
      <c r="CG82">
        <f t="shared" ca="1" si="168"/>
        <v>0</v>
      </c>
      <c r="CH82">
        <f t="shared" ca="1" si="169"/>
        <v>0</v>
      </c>
      <c r="CI82">
        <f t="shared" ca="1" si="170"/>
        <v>0</v>
      </c>
      <c r="CJ82">
        <f t="shared" ca="1" si="171"/>
        <v>0</v>
      </c>
      <c r="CK82">
        <f t="shared" ca="1" si="172"/>
        <v>0</v>
      </c>
      <c r="CL82">
        <f t="shared" ca="1" si="173"/>
        <v>0</v>
      </c>
      <c r="CM82">
        <f t="shared" ca="1" si="174"/>
        <v>1</v>
      </c>
      <c r="CN82">
        <f t="shared" ca="1" si="175"/>
        <v>0</v>
      </c>
      <c r="CO82">
        <f t="shared" ca="1" si="176"/>
        <v>0</v>
      </c>
      <c r="CP82">
        <f t="shared" ca="1" si="177"/>
        <v>0</v>
      </c>
      <c r="CQ82" s="10">
        <f t="shared" ca="1" si="178"/>
        <v>0</v>
      </c>
      <c r="CR82" s="11">
        <f t="shared" ca="1" si="179"/>
        <v>0</v>
      </c>
      <c r="CS82" s="11">
        <f t="shared" ca="1" si="180"/>
        <v>0</v>
      </c>
      <c r="CT82" s="11">
        <f t="shared" ca="1" si="181"/>
        <v>0</v>
      </c>
      <c r="CU82" s="11">
        <f t="shared" ca="1" si="182"/>
        <v>13.5</v>
      </c>
      <c r="CV82" s="11">
        <f t="shared" ca="1" si="183"/>
        <v>0</v>
      </c>
      <c r="CW82" t="b">
        <f t="shared" ca="1" si="184"/>
        <v>0</v>
      </c>
      <c r="CX82">
        <f>COUNTIF(BA$1:BA82,BA82)-1</f>
        <v>0</v>
      </c>
    </row>
    <row r="83" spans="1:102">
      <c r="A83" t="s">
        <v>2514</v>
      </c>
      <c r="B83" t="s">
        <v>2575</v>
      </c>
      <c r="C83" t="s">
        <v>2674</v>
      </c>
      <c r="D83">
        <f>IF(Players!C83="NL",INDEX(Standings!G:I,MATCH(INDEX(Teams!G:K,MATCH(Players!B83,Teams!G:G,0),5),Standings!G:G,0),2)+INDEX(Standings!G:I,MATCH(INDEX(Teams!G:K,MATCH(Players!B83,Teams!G:G,0),5),Standings!G:G,0),3),INDEX(Standings!A:C,MATCH(INDEX(Teams!A:E,MATCH(Players!B83,Teams!A:A,0),5),Standings!A:A,0),2)+INDEX(Standings!A:C,MATCH(INDEX(Teams!A:E,MATCH(Players!B83,Teams!A:A,0),5),Standings!A:A,0),3))</f>
        <v>3</v>
      </c>
      <c r="E83">
        <f t="shared" ca="1" si="95"/>
        <v>1</v>
      </c>
      <c r="F83">
        <f t="shared" ca="1" si="96"/>
        <v>0</v>
      </c>
      <c r="G83">
        <f t="shared" ca="1" si="97"/>
        <v>0</v>
      </c>
      <c r="H83">
        <f t="shared" ca="1" si="98"/>
        <v>0</v>
      </c>
      <c r="I83">
        <f t="shared" ca="1" si="99"/>
        <v>0</v>
      </c>
      <c r="J83">
        <f t="shared" ca="1" si="100"/>
        <v>0</v>
      </c>
      <c r="K83">
        <f t="shared" ca="1" si="101"/>
        <v>0</v>
      </c>
      <c r="L83">
        <f t="shared" ca="1" si="102"/>
        <v>0</v>
      </c>
      <c r="M83">
        <f t="shared" ca="1" si="103"/>
        <v>0</v>
      </c>
      <c r="N83">
        <f t="shared" ca="1" si="104"/>
        <v>0</v>
      </c>
      <c r="O83">
        <f t="shared" ca="1" si="105"/>
        <v>0</v>
      </c>
      <c r="P83">
        <f t="shared" ca="1" si="106"/>
        <v>0</v>
      </c>
      <c r="Q83">
        <f t="shared" ca="1" si="107"/>
        <v>0</v>
      </c>
      <c r="R83">
        <f t="shared" ca="1" si="108"/>
        <v>0</v>
      </c>
      <c r="S83">
        <f t="shared" ca="1" si="109"/>
        <v>0</v>
      </c>
      <c r="T83">
        <f t="shared" ca="1" si="110"/>
        <v>0</v>
      </c>
      <c r="U83">
        <f t="shared" ca="1" si="111"/>
        <v>0</v>
      </c>
      <c r="V83">
        <f t="shared" ca="1" si="112"/>
        <v>0</v>
      </c>
      <c r="W83">
        <f t="shared" ca="1" si="113"/>
        <v>0</v>
      </c>
      <c r="X83">
        <f t="shared" ca="1" si="114"/>
        <v>1</v>
      </c>
      <c r="Y83">
        <f t="shared" ca="1" si="115"/>
        <v>0</v>
      </c>
      <c r="Z83">
        <f t="shared" ca="1" si="116"/>
        <v>0</v>
      </c>
      <c r="AA83">
        <f t="shared" ca="1" si="117"/>
        <v>0</v>
      </c>
      <c r="AB83">
        <f t="shared" ca="1" si="118"/>
        <v>0</v>
      </c>
      <c r="AC83">
        <f t="shared" ca="1" si="119"/>
        <v>0</v>
      </c>
      <c r="AD83">
        <f t="shared" ca="1" si="120"/>
        <v>0</v>
      </c>
      <c r="AE83">
        <f t="shared" ca="1" si="121"/>
        <v>0</v>
      </c>
      <c r="AF83">
        <f t="shared" ca="1" si="122"/>
        <v>0</v>
      </c>
      <c r="AG83">
        <f t="shared" ca="1" si="123"/>
        <v>0</v>
      </c>
      <c r="AH83">
        <f t="shared" ca="1" si="124"/>
        <v>0</v>
      </c>
      <c r="AI83">
        <f t="shared" ca="1" si="125"/>
        <v>0</v>
      </c>
      <c r="AJ83">
        <f t="shared" ca="1" si="126"/>
        <v>0</v>
      </c>
      <c r="AK83">
        <f t="shared" ca="1" si="127"/>
        <v>0</v>
      </c>
      <c r="AL83">
        <f t="shared" ca="1" si="128"/>
        <v>0</v>
      </c>
      <c r="AM83">
        <f t="shared" ca="1" si="129"/>
        <v>0</v>
      </c>
      <c r="AN83">
        <f t="shared" ca="1" si="130"/>
        <v>0</v>
      </c>
      <c r="AO83">
        <f t="shared" ca="1" si="131"/>
        <v>0</v>
      </c>
      <c r="AP83">
        <f t="shared" ca="1" si="132"/>
        <v>0</v>
      </c>
      <c r="AQ83">
        <f t="shared" ca="1" si="133"/>
        <v>0</v>
      </c>
      <c r="AR83" s="8">
        <f t="shared" ca="1" si="134"/>
        <v>0</v>
      </c>
      <c r="AS83" s="8">
        <f t="shared" ca="1" si="135"/>
        <v>0</v>
      </c>
      <c r="AT83" s="8">
        <f t="shared" ca="1" si="136"/>
        <v>0</v>
      </c>
      <c r="AU83" s="8">
        <f t="shared" ca="1" si="137"/>
        <v>0</v>
      </c>
      <c r="AV83">
        <f t="shared" ca="1" si="138"/>
        <v>0</v>
      </c>
      <c r="AW83" t="b">
        <f t="shared" ca="1" si="139"/>
        <v>0</v>
      </c>
      <c r="BA83" t="s">
        <v>2480</v>
      </c>
      <c r="BB83" t="s">
        <v>2575</v>
      </c>
      <c r="BC83" t="s">
        <v>2674</v>
      </c>
      <c r="BD83">
        <f>IF(Players!BC83="NL",INDEX(Standings!G:I,MATCH(INDEX(Teams!G:K,MATCH(Players!BB83,Teams!G:G,0),5),Standings!G:G,0),2)+INDEX(Standings!G:I,MATCH(INDEX(Teams!G:K,MATCH(Players!BB83,Teams!G:G,0),5),Standings!G:G,0),3),INDEX(Standings!A:C,MATCH(INDEX(Teams!A:E,MATCH(Players!BB83,Teams!A:A,0),5),Standings!A:A,0),2)+INDEX(Standings!A:C,MATCH(INDEX(Teams!A:E,MATCH(Players!BB83,Teams!A:A,0),5),Standings!A:A,0),3))</f>
        <v>3</v>
      </c>
      <c r="BE83">
        <f t="shared" ca="1" si="140"/>
        <v>0</v>
      </c>
      <c r="BF83">
        <f t="shared" ca="1" si="141"/>
        <v>0</v>
      </c>
      <c r="BG83">
        <f t="shared" ca="1" si="142"/>
        <v>1</v>
      </c>
      <c r="BH83">
        <f t="shared" ca="1" si="143"/>
        <v>0</v>
      </c>
      <c r="BI83">
        <f t="shared" ca="1" si="144"/>
        <v>0</v>
      </c>
      <c r="BJ83">
        <f t="shared" ca="1" si="145"/>
        <v>0</v>
      </c>
      <c r="BK83">
        <f t="shared" ca="1" si="146"/>
        <v>0</v>
      </c>
      <c r="BL83" s="12">
        <f t="shared" ca="1" si="147"/>
        <v>0.66666666666666663</v>
      </c>
      <c r="BM83">
        <f t="shared" ca="1" si="148"/>
        <v>0</v>
      </c>
      <c r="BN83">
        <f t="shared" ca="1" si="149"/>
        <v>0</v>
      </c>
      <c r="BO83">
        <f t="shared" ca="1" si="150"/>
        <v>0</v>
      </c>
      <c r="BP83">
        <f t="shared" ca="1" si="151"/>
        <v>0</v>
      </c>
      <c r="BQ83">
        <f t="shared" ca="1" si="152"/>
        <v>1</v>
      </c>
      <c r="BR83">
        <f t="shared" ca="1" si="153"/>
        <v>0</v>
      </c>
      <c r="BS83">
        <f t="shared" ca="1" si="154"/>
        <v>0</v>
      </c>
      <c r="BT83">
        <f t="shared" ca="1" si="155"/>
        <v>0</v>
      </c>
      <c r="BU83">
        <f t="shared" ca="1" si="156"/>
        <v>0</v>
      </c>
      <c r="BV83">
        <f t="shared" ca="1" si="157"/>
        <v>0</v>
      </c>
      <c r="BW83">
        <f t="shared" ca="1" si="158"/>
        <v>0</v>
      </c>
      <c r="BX83">
        <f t="shared" ca="1" si="159"/>
        <v>0</v>
      </c>
      <c r="BY83" s="8">
        <f t="shared" ca="1" si="160"/>
        <v>0</v>
      </c>
      <c r="BZ83" s="10">
        <f t="shared" ca="1" si="161"/>
        <v>0</v>
      </c>
      <c r="CA83">
        <f t="shared" ca="1" si="162"/>
        <v>1</v>
      </c>
      <c r="CB83">
        <f t="shared" ca="1" si="163"/>
        <v>0</v>
      </c>
      <c r="CC83">
        <f t="shared" ca="1" si="164"/>
        <v>0</v>
      </c>
      <c r="CD83">
        <f t="shared" ca="1" si="165"/>
        <v>0</v>
      </c>
      <c r="CE83">
        <f t="shared" ca="1" si="166"/>
        <v>0</v>
      </c>
      <c r="CF83" s="12">
        <f t="shared" ca="1" si="167"/>
        <v>0.66666666666666663</v>
      </c>
      <c r="CG83">
        <f t="shared" ca="1" si="168"/>
        <v>0</v>
      </c>
      <c r="CH83">
        <f t="shared" ca="1" si="169"/>
        <v>0</v>
      </c>
      <c r="CI83">
        <f t="shared" ca="1" si="170"/>
        <v>0</v>
      </c>
      <c r="CJ83">
        <f t="shared" ca="1" si="171"/>
        <v>0</v>
      </c>
      <c r="CK83">
        <f t="shared" ca="1" si="172"/>
        <v>1</v>
      </c>
      <c r="CL83">
        <f t="shared" ca="1" si="173"/>
        <v>0</v>
      </c>
      <c r="CM83">
        <f t="shared" ca="1" si="174"/>
        <v>0</v>
      </c>
      <c r="CN83">
        <f t="shared" ca="1" si="175"/>
        <v>0</v>
      </c>
      <c r="CO83">
        <f t="shared" ca="1" si="176"/>
        <v>0</v>
      </c>
      <c r="CP83">
        <f t="shared" ca="1" si="177"/>
        <v>0</v>
      </c>
      <c r="CQ83" s="10">
        <f t="shared" ca="1" si="178"/>
        <v>1.5</v>
      </c>
      <c r="CR83" s="11">
        <f t="shared" ca="1" si="179"/>
        <v>0</v>
      </c>
      <c r="CS83" s="11">
        <f t="shared" ca="1" si="180"/>
        <v>0</v>
      </c>
      <c r="CT83" s="11">
        <f t="shared" ca="1" si="181"/>
        <v>13.5</v>
      </c>
      <c r="CU83" s="11">
        <f t="shared" ca="1" si="182"/>
        <v>0</v>
      </c>
      <c r="CV83" s="11">
        <f t="shared" ca="1" si="183"/>
        <v>0</v>
      </c>
      <c r="CW83" t="b">
        <f t="shared" ca="1" si="184"/>
        <v>0</v>
      </c>
      <c r="CX83">
        <f>COUNTIF(BA$1:BA83,BA83)-1</f>
        <v>0</v>
      </c>
    </row>
    <row r="84" spans="1:102">
      <c r="A84" t="s">
        <v>2511</v>
      </c>
      <c r="B84" t="s">
        <v>2575</v>
      </c>
      <c r="C84" t="s">
        <v>2674</v>
      </c>
      <c r="D84">
        <f>IF(Players!C84="NL",INDEX(Standings!G:I,MATCH(INDEX(Teams!G:K,MATCH(Players!B84,Teams!G:G,0),5),Standings!G:G,0),2)+INDEX(Standings!G:I,MATCH(INDEX(Teams!G:K,MATCH(Players!B84,Teams!G:G,0),5),Standings!G:G,0),3),INDEX(Standings!A:C,MATCH(INDEX(Teams!A:E,MATCH(Players!B84,Teams!A:A,0),5),Standings!A:A,0),2)+INDEX(Standings!A:C,MATCH(INDEX(Teams!A:E,MATCH(Players!B84,Teams!A:A,0),5),Standings!A:A,0),3))</f>
        <v>3</v>
      </c>
      <c r="E84">
        <f t="shared" ca="1" si="95"/>
        <v>0</v>
      </c>
      <c r="F84">
        <f t="shared" ca="1" si="96"/>
        <v>0</v>
      </c>
      <c r="G84">
        <f t="shared" ca="1" si="97"/>
        <v>0</v>
      </c>
      <c r="H84">
        <f t="shared" ca="1" si="98"/>
        <v>0</v>
      </c>
      <c r="I84">
        <f t="shared" ca="1" si="99"/>
        <v>0</v>
      </c>
      <c r="J84">
        <f t="shared" ca="1" si="100"/>
        <v>0</v>
      </c>
      <c r="K84">
        <f t="shared" ca="1" si="101"/>
        <v>0</v>
      </c>
      <c r="L84">
        <f t="shared" ca="1" si="102"/>
        <v>0</v>
      </c>
      <c r="M84">
        <f t="shared" ca="1" si="103"/>
        <v>0</v>
      </c>
      <c r="N84">
        <f t="shared" ca="1" si="104"/>
        <v>0</v>
      </c>
      <c r="O84">
        <f t="shared" ca="1" si="105"/>
        <v>0</v>
      </c>
      <c r="P84">
        <f t="shared" ca="1" si="106"/>
        <v>0</v>
      </c>
      <c r="Q84">
        <f t="shared" ca="1" si="107"/>
        <v>0</v>
      </c>
      <c r="R84">
        <f t="shared" ca="1" si="108"/>
        <v>0</v>
      </c>
      <c r="S84">
        <f t="shared" ca="1" si="109"/>
        <v>0</v>
      </c>
      <c r="T84">
        <f t="shared" ca="1" si="110"/>
        <v>0</v>
      </c>
      <c r="U84">
        <f t="shared" ca="1" si="111"/>
        <v>0</v>
      </c>
      <c r="V84">
        <f t="shared" ca="1" si="112"/>
        <v>0</v>
      </c>
      <c r="W84">
        <f t="shared" ca="1" si="113"/>
        <v>0</v>
      </c>
      <c r="X84">
        <f t="shared" ca="1" si="114"/>
        <v>0</v>
      </c>
      <c r="Y84">
        <f t="shared" ca="1" si="115"/>
        <v>0</v>
      </c>
      <c r="Z84">
        <f t="shared" ca="1" si="116"/>
        <v>0</v>
      </c>
      <c r="AA84">
        <f t="shared" ca="1" si="117"/>
        <v>0</v>
      </c>
      <c r="AB84">
        <f t="shared" ca="1" si="118"/>
        <v>0</v>
      </c>
      <c r="AC84">
        <f t="shared" ca="1" si="119"/>
        <v>0</v>
      </c>
      <c r="AD84">
        <f t="shared" ca="1" si="120"/>
        <v>0</v>
      </c>
      <c r="AE84">
        <f t="shared" ca="1" si="121"/>
        <v>0</v>
      </c>
      <c r="AF84">
        <f t="shared" ca="1" si="122"/>
        <v>0</v>
      </c>
      <c r="AG84">
        <f t="shared" ca="1" si="123"/>
        <v>0</v>
      </c>
      <c r="AH84">
        <f t="shared" ca="1" si="124"/>
        <v>0</v>
      </c>
      <c r="AI84">
        <f t="shared" ca="1" si="125"/>
        <v>0</v>
      </c>
      <c r="AJ84">
        <f t="shared" ca="1" si="126"/>
        <v>0</v>
      </c>
      <c r="AK84">
        <f t="shared" ca="1" si="127"/>
        <v>0</v>
      </c>
      <c r="AL84">
        <f t="shared" ca="1" si="128"/>
        <v>0</v>
      </c>
      <c r="AM84">
        <f t="shared" ca="1" si="129"/>
        <v>0</v>
      </c>
      <c r="AN84">
        <f t="shared" ca="1" si="130"/>
        <v>0</v>
      </c>
      <c r="AO84">
        <f t="shared" ca="1" si="131"/>
        <v>0</v>
      </c>
      <c r="AP84">
        <f t="shared" ca="1" si="132"/>
        <v>0</v>
      </c>
      <c r="AQ84">
        <f t="shared" ca="1" si="133"/>
        <v>0</v>
      </c>
      <c r="AR84" s="8">
        <f t="shared" ca="1" si="134"/>
        <v>0</v>
      </c>
      <c r="AS84" s="8">
        <f t="shared" ca="1" si="135"/>
        <v>0</v>
      </c>
      <c r="AT84" s="8">
        <f t="shared" ca="1" si="136"/>
        <v>0</v>
      </c>
      <c r="AU84" s="8">
        <f t="shared" ca="1" si="137"/>
        <v>0</v>
      </c>
      <c r="AV84">
        <f t="shared" ca="1" si="138"/>
        <v>0</v>
      </c>
      <c r="AW84" t="b">
        <f t="shared" ca="1" si="139"/>
        <v>0</v>
      </c>
      <c r="BA84" t="s">
        <v>2514</v>
      </c>
      <c r="BB84" t="s">
        <v>2575</v>
      </c>
      <c r="BC84" t="s">
        <v>2674</v>
      </c>
      <c r="BD84">
        <f>IF(Players!BC84="NL",INDEX(Standings!G:I,MATCH(INDEX(Teams!G:K,MATCH(Players!BB84,Teams!G:G,0),5),Standings!G:G,0),2)+INDEX(Standings!G:I,MATCH(INDEX(Teams!G:K,MATCH(Players!BB84,Teams!G:G,0),5),Standings!G:G,0),3),INDEX(Standings!A:C,MATCH(INDEX(Teams!A:E,MATCH(Players!BB84,Teams!A:A,0),5),Standings!A:A,0),2)+INDEX(Standings!A:C,MATCH(INDEX(Teams!A:E,MATCH(Players!BB84,Teams!A:A,0),5),Standings!A:A,0),3))</f>
        <v>3</v>
      </c>
      <c r="BE84">
        <f t="shared" ca="1" si="140"/>
        <v>0</v>
      </c>
      <c r="BF84">
        <f t="shared" ca="1" si="141"/>
        <v>0</v>
      </c>
      <c r="BG84">
        <f t="shared" ca="1" si="142"/>
        <v>1</v>
      </c>
      <c r="BH84">
        <f t="shared" ca="1" si="143"/>
        <v>0</v>
      </c>
      <c r="BI84">
        <f t="shared" ca="1" si="144"/>
        <v>0</v>
      </c>
      <c r="BJ84">
        <f t="shared" ca="1" si="145"/>
        <v>0</v>
      </c>
      <c r="BK84">
        <f t="shared" ca="1" si="146"/>
        <v>0</v>
      </c>
      <c r="BL84" s="12">
        <f t="shared" ca="1" si="147"/>
        <v>0.33333333333333331</v>
      </c>
      <c r="BM84">
        <f t="shared" ca="1" si="148"/>
        <v>0</v>
      </c>
      <c r="BN84">
        <f t="shared" ca="1" si="149"/>
        <v>0</v>
      </c>
      <c r="BO84">
        <f t="shared" ca="1" si="150"/>
        <v>0</v>
      </c>
      <c r="BP84">
        <f t="shared" ca="1" si="151"/>
        <v>0</v>
      </c>
      <c r="BQ84">
        <f t="shared" ca="1" si="152"/>
        <v>1</v>
      </c>
      <c r="BR84">
        <f t="shared" ca="1" si="153"/>
        <v>0</v>
      </c>
      <c r="BS84">
        <f t="shared" ca="1" si="154"/>
        <v>0</v>
      </c>
      <c r="BT84">
        <f t="shared" ca="1" si="155"/>
        <v>0</v>
      </c>
      <c r="BU84">
        <f t="shared" ca="1" si="156"/>
        <v>0</v>
      </c>
      <c r="BV84">
        <f t="shared" ca="1" si="157"/>
        <v>0</v>
      </c>
      <c r="BW84">
        <f t="shared" ca="1" si="158"/>
        <v>0</v>
      </c>
      <c r="BX84">
        <f t="shared" ca="1" si="159"/>
        <v>0</v>
      </c>
      <c r="BY84" s="8">
        <f t="shared" ca="1" si="160"/>
        <v>0</v>
      </c>
      <c r="BZ84" s="10">
        <f t="shared" ca="1" si="161"/>
        <v>0</v>
      </c>
      <c r="CA84">
        <f t="shared" ca="1" si="162"/>
        <v>1</v>
      </c>
      <c r="CB84">
        <f t="shared" ca="1" si="163"/>
        <v>0</v>
      </c>
      <c r="CC84">
        <f t="shared" ca="1" si="164"/>
        <v>0</v>
      </c>
      <c r="CD84">
        <f t="shared" ca="1" si="165"/>
        <v>0</v>
      </c>
      <c r="CE84">
        <f t="shared" ca="1" si="166"/>
        <v>0</v>
      </c>
      <c r="CF84" s="12">
        <f t="shared" ca="1" si="167"/>
        <v>0.33333333333333331</v>
      </c>
      <c r="CG84">
        <f t="shared" ca="1" si="168"/>
        <v>0</v>
      </c>
      <c r="CH84">
        <f t="shared" ca="1" si="169"/>
        <v>0</v>
      </c>
      <c r="CI84">
        <f t="shared" ca="1" si="170"/>
        <v>0</v>
      </c>
      <c r="CJ84">
        <f t="shared" ca="1" si="171"/>
        <v>0</v>
      </c>
      <c r="CK84">
        <f t="shared" ca="1" si="172"/>
        <v>1</v>
      </c>
      <c r="CL84">
        <f t="shared" ca="1" si="173"/>
        <v>0</v>
      </c>
      <c r="CM84">
        <f t="shared" ca="1" si="174"/>
        <v>0</v>
      </c>
      <c r="CN84">
        <f t="shared" ca="1" si="175"/>
        <v>0</v>
      </c>
      <c r="CO84">
        <f t="shared" ca="1" si="176"/>
        <v>0</v>
      </c>
      <c r="CP84">
        <f t="shared" ca="1" si="177"/>
        <v>0</v>
      </c>
      <c r="CQ84" s="10">
        <f t="shared" ca="1" si="178"/>
        <v>3</v>
      </c>
      <c r="CR84" s="11">
        <f t="shared" ca="1" si="179"/>
        <v>0</v>
      </c>
      <c r="CS84" s="11">
        <f t="shared" ca="1" si="180"/>
        <v>0</v>
      </c>
      <c r="CT84" s="11">
        <f t="shared" ca="1" si="181"/>
        <v>27</v>
      </c>
      <c r="CU84" s="11">
        <f t="shared" ca="1" si="182"/>
        <v>0</v>
      </c>
      <c r="CV84" s="11">
        <f t="shared" ca="1" si="183"/>
        <v>0</v>
      </c>
      <c r="CW84" t="b">
        <f t="shared" ca="1" si="184"/>
        <v>0</v>
      </c>
      <c r="CX84">
        <f>COUNTIF(BA$1:BA84,BA84)-1</f>
        <v>0</v>
      </c>
    </row>
    <row r="85" spans="1:102">
      <c r="A85" t="s">
        <v>2480</v>
      </c>
      <c r="B85" t="s">
        <v>2575</v>
      </c>
      <c r="C85" t="s">
        <v>2674</v>
      </c>
      <c r="D85">
        <f>IF(Players!C85="NL",INDEX(Standings!G:I,MATCH(INDEX(Teams!G:K,MATCH(Players!B85,Teams!G:G,0),5),Standings!G:G,0),2)+INDEX(Standings!G:I,MATCH(INDEX(Teams!G:K,MATCH(Players!B85,Teams!G:G,0),5),Standings!G:G,0),3),INDEX(Standings!A:C,MATCH(INDEX(Teams!A:E,MATCH(Players!B85,Teams!A:A,0),5),Standings!A:A,0),2)+INDEX(Standings!A:C,MATCH(INDEX(Teams!A:E,MATCH(Players!B85,Teams!A:A,0),5),Standings!A:A,0),3))</f>
        <v>3</v>
      </c>
      <c r="E85">
        <f t="shared" ca="1" si="95"/>
        <v>1</v>
      </c>
      <c r="F85">
        <f t="shared" ca="1" si="96"/>
        <v>0</v>
      </c>
      <c r="G85">
        <f t="shared" ca="1" si="97"/>
        <v>0</v>
      </c>
      <c r="H85">
        <f t="shared" ca="1" si="98"/>
        <v>0</v>
      </c>
      <c r="I85">
        <f t="shared" ca="1" si="99"/>
        <v>0</v>
      </c>
      <c r="J85">
        <f t="shared" ca="1" si="100"/>
        <v>0</v>
      </c>
      <c r="K85">
        <f t="shared" ca="1" si="101"/>
        <v>0</v>
      </c>
      <c r="L85">
        <f t="shared" ca="1" si="102"/>
        <v>0</v>
      </c>
      <c r="M85">
        <f t="shared" ca="1" si="103"/>
        <v>0</v>
      </c>
      <c r="N85">
        <f t="shared" ca="1" si="104"/>
        <v>0</v>
      </c>
      <c r="O85">
        <f t="shared" ca="1" si="105"/>
        <v>0</v>
      </c>
      <c r="P85">
        <f t="shared" ca="1" si="106"/>
        <v>0</v>
      </c>
      <c r="Q85">
        <f t="shared" ca="1" si="107"/>
        <v>0</v>
      </c>
      <c r="R85">
        <f t="shared" ca="1" si="108"/>
        <v>0</v>
      </c>
      <c r="S85">
        <f t="shared" ca="1" si="109"/>
        <v>0</v>
      </c>
      <c r="T85">
        <f t="shared" ca="1" si="110"/>
        <v>0</v>
      </c>
      <c r="U85">
        <f t="shared" ca="1" si="111"/>
        <v>0</v>
      </c>
      <c r="V85">
        <f t="shared" ca="1" si="112"/>
        <v>0</v>
      </c>
      <c r="W85">
        <f t="shared" ca="1" si="113"/>
        <v>0</v>
      </c>
      <c r="X85">
        <f t="shared" ca="1" si="114"/>
        <v>1</v>
      </c>
      <c r="Y85">
        <f t="shared" ca="1" si="115"/>
        <v>0</v>
      </c>
      <c r="Z85">
        <f t="shared" ca="1" si="116"/>
        <v>0</v>
      </c>
      <c r="AA85">
        <f t="shared" ca="1" si="117"/>
        <v>0</v>
      </c>
      <c r="AB85">
        <f t="shared" ca="1" si="118"/>
        <v>0</v>
      </c>
      <c r="AC85">
        <f t="shared" ca="1" si="119"/>
        <v>0</v>
      </c>
      <c r="AD85">
        <f t="shared" ca="1" si="120"/>
        <v>0</v>
      </c>
      <c r="AE85">
        <f t="shared" ca="1" si="121"/>
        <v>0</v>
      </c>
      <c r="AF85">
        <f t="shared" ca="1" si="122"/>
        <v>0</v>
      </c>
      <c r="AG85">
        <f t="shared" ca="1" si="123"/>
        <v>0</v>
      </c>
      <c r="AH85">
        <f t="shared" ca="1" si="124"/>
        <v>0</v>
      </c>
      <c r="AI85">
        <f t="shared" ca="1" si="125"/>
        <v>0</v>
      </c>
      <c r="AJ85">
        <f t="shared" ca="1" si="126"/>
        <v>0</v>
      </c>
      <c r="AK85">
        <f t="shared" ca="1" si="127"/>
        <v>0</v>
      </c>
      <c r="AL85">
        <f t="shared" ca="1" si="128"/>
        <v>0</v>
      </c>
      <c r="AM85">
        <f t="shared" ca="1" si="129"/>
        <v>0</v>
      </c>
      <c r="AN85">
        <f t="shared" ca="1" si="130"/>
        <v>0</v>
      </c>
      <c r="AO85">
        <f t="shared" ca="1" si="131"/>
        <v>0</v>
      </c>
      <c r="AP85">
        <f t="shared" ca="1" si="132"/>
        <v>0</v>
      </c>
      <c r="AQ85">
        <f t="shared" ca="1" si="133"/>
        <v>0</v>
      </c>
      <c r="AR85" s="8">
        <f t="shared" ca="1" si="134"/>
        <v>0</v>
      </c>
      <c r="AS85" s="8">
        <f t="shared" ca="1" si="135"/>
        <v>0</v>
      </c>
      <c r="AT85" s="8">
        <f t="shared" ca="1" si="136"/>
        <v>0</v>
      </c>
      <c r="AU85" s="8">
        <f t="shared" ca="1" si="137"/>
        <v>0</v>
      </c>
      <c r="AV85">
        <f t="shared" ca="1" si="138"/>
        <v>0</v>
      </c>
      <c r="AW85" t="b">
        <f t="shared" ca="1" si="139"/>
        <v>0</v>
      </c>
      <c r="BA85" t="s">
        <v>2478</v>
      </c>
      <c r="BB85" t="s">
        <v>2575</v>
      </c>
      <c r="BC85" t="s">
        <v>2674</v>
      </c>
      <c r="BD85">
        <f>IF(Players!BC85="NL",INDEX(Standings!G:I,MATCH(INDEX(Teams!G:K,MATCH(Players!BB85,Teams!G:G,0),5),Standings!G:G,0),2)+INDEX(Standings!G:I,MATCH(INDEX(Teams!G:K,MATCH(Players!BB85,Teams!G:G,0),5),Standings!G:G,0),3),INDEX(Standings!A:C,MATCH(INDEX(Teams!A:E,MATCH(Players!BB85,Teams!A:A,0),5),Standings!A:A,0),2)+INDEX(Standings!A:C,MATCH(INDEX(Teams!A:E,MATCH(Players!BB85,Teams!A:A,0),5),Standings!A:A,0),3))</f>
        <v>3</v>
      </c>
      <c r="BE85">
        <f t="shared" ca="1" si="140"/>
        <v>0</v>
      </c>
      <c r="BF85">
        <f t="shared" ca="1" si="141"/>
        <v>0</v>
      </c>
      <c r="BG85">
        <f t="shared" ca="1" si="142"/>
        <v>0</v>
      </c>
      <c r="BH85">
        <f t="shared" ca="1" si="143"/>
        <v>0</v>
      </c>
      <c r="BI85">
        <f t="shared" ca="1" si="144"/>
        <v>0</v>
      </c>
      <c r="BJ85">
        <f t="shared" ca="1" si="145"/>
        <v>0</v>
      </c>
      <c r="BK85">
        <f t="shared" ca="1" si="146"/>
        <v>0</v>
      </c>
      <c r="BL85" s="12">
        <f t="shared" ca="1" si="147"/>
        <v>0</v>
      </c>
      <c r="BM85">
        <f t="shared" ca="1" si="148"/>
        <v>0</v>
      </c>
      <c r="BN85">
        <f t="shared" ca="1" si="149"/>
        <v>0</v>
      </c>
      <c r="BO85">
        <f t="shared" ca="1" si="150"/>
        <v>0</v>
      </c>
      <c r="BP85">
        <f t="shared" ca="1" si="151"/>
        <v>0</v>
      </c>
      <c r="BQ85">
        <f t="shared" ca="1" si="152"/>
        <v>0</v>
      </c>
      <c r="BR85">
        <f t="shared" ca="1" si="153"/>
        <v>0</v>
      </c>
      <c r="BS85">
        <f t="shared" ca="1" si="154"/>
        <v>0</v>
      </c>
      <c r="BT85">
        <f t="shared" ca="1" si="155"/>
        <v>0</v>
      </c>
      <c r="BU85">
        <f t="shared" ca="1" si="156"/>
        <v>0</v>
      </c>
      <c r="BV85">
        <f t="shared" ca="1" si="157"/>
        <v>0</v>
      </c>
      <c r="BW85">
        <f t="shared" ca="1" si="158"/>
        <v>0</v>
      </c>
      <c r="BX85">
        <f t="shared" ca="1" si="159"/>
        <v>0</v>
      </c>
      <c r="BY85" s="8">
        <f t="shared" ca="1" si="160"/>
        <v>0</v>
      </c>
      <c r="BZ85" s="10" t="str">
        <f t="shared" ca="1" si="161"/>
        <v>---</v>
      </c>
      <c r="CA85">
        <f t="shared" ca="1" si="162"/>
        <v>0</v>
      </c>
      <c r="CB85">
        <f t="shared" ca="1" si="163"/>
        <v>0</v>
      </c>
      <c r="CC85">
        <f t="shared" ca="1" si="164"/>
        <v>0</v>
      </c>
      <c r="CD85">
        <f t="shared" ca="1" si="165"/>
        <v>0</v>
      </c>
      <c r="CE85">
        <f t="shared" ca="1" si="166"/>
        <v>0</v>
      </c>
      <c r="CF85" s="12">
        <f t="shared" ca="1" si="167"/>
        <v>0</v>
      </c>
      <c r="CG85">
        <f t="shared" ca="1" si="168"/>
        <v>0</v>
      </c>
      <c r="CH85">
        <f t="shared" ca="1" si="169"/>
        <v>0</v>
      </c>
      <c r="CI85">
        <f t="shared" ca="1" si="170"/>
        <v>0</v>
      </c>
      <c r="CJ85">
        <f t="shared" ca="1" si="171"/>
        <v>0</v>
      </c>
      <c r="CK85">
        <f t="shared" ca="1" si="172"/>
        <v>0</v>
      </c>
      <c r="CL85">
        <f t="shared" ca="1" si="173"/>
        <v>0</v>
      </c>
      <c r="CM85">
        <f t="shared" ca="1" si="174"/>
        <v>0</v>
      </c>
      <c r="CN85">
        <f t="shared" ca="1" si="175"/>
        <v>0</v>
      </c>
      <c r="CO85">
        <f t="shared" ca="1" si="176"/>
        <v>0</v>
      </c>
      <c r="CP85">
        <f t="shared" ca="1" si="177"/>
        <v>0</v>
      </c>
      <c r="CQ85" s="10">
        <f t="shared" ca="1" si="178"/>
        <v>0</v>
      </c>
      <c r="CR85" s="11">
        <f t="shared" ca="1" si="179"/>
        <v>0</v>
      </c>
      <c r="CS85" s="11">
        <f t="shared" ca="1" si="180"/>
        <v>0</v>
      </c>
      <c r="CT85" s="11">
        <f t="shared" ca="1" si="181"/>
        <v>0</v>
      </c>
      <c r="CU85" s="11">
        <f t="shared" ca="1" si="182"/>
        <v>0</v>
      </c>
      <c r="CV85" s="11">
        <f t="shared" ca="1" si="183"/>
        <v>0</v>
      </c>
      <c r="CW85" t="b">
        <f t="shared" ca="1" si="184"/>
        <v>0</v>
      </c>
      <c r="CX85">
        <f>COUNTIF(BA$1:BA85,BA85)-1</f>
        <v>0</v>
      </c>
    </row>
    <row r="86" spans="1:102">
      <c r="A86" t="s">
        <v>2481</v>
      </c>
      <c r="B86" t="s">
        <v>2575</v>
      </c>
      <c r="C86" t="s">
        <v>2674</v>
      </c>
      <c r="D86">
        <f>IF(Players!C86="NL",INDEX(Standings!G:I,MATCH(INDEX(Teams!G:K,MATCH(Players!B86,Teams!G:G,0),5),Standings!G:G,0),2)+INDEX(Standings!G:I,MATCH(INDEX(Teams!G:K,MATCH(Players!B86,Teams!G:G,0),5),Standings!G:G,0),3),INDEX(Standings!A:C,MATCH(INDEX(Teams!A:E,MATCH(Players!B86,Teams!A:A,0),5),Standings!A:A,0),2)+INDEX(Standings!A:C,MATCH(INDEX(Teams!A:E,MATCH(Players!B86,Teams!A:A,0),5),Standings!A:A,0),3))</f>
        <v>3</v>
      </c>
      <c r="E86">
        <f t="shared" ca="1" si="95"/>
        <v>1</v>
      </c>
      <c r="F86">
        <f t="shared" ca="1" si="96"/>
        <v>0</v>
      </c>
      <c r="G86">
        <f t="shared" ca="1" si="97"/>
        <v>0</v>
      </c>
      <c r="H86">
        <f t="shared" ca="1" si="98"/>
        <v>0</v>
      </c>
      <c r="I86">
        <f t="shared" ca="1" si="99"/>
        <v>0</v>
      </c>
      <c r="J86">
        <f t="shared" ca="1" si="100"/>
        <v>0</v>
      </c>
      <c r="K86">
        <f t="shared" ca="1" si="101"/>
        <v>0</v>
      </c>
      <c r="L86">
        <f t="shared" ca="1" si="102"/>
        <v>0</v>
      </c>
      <c r="M86">
        <f t="shared" ca="1" si="103"/>
        <v>0</v>
      </c>
      <c r="N86">
        <f t="shared" ca="1" si="104"/>
        <v>0</v>
      </c>
      <c r="O86">
        <f t="shared" ca="1" si="105"/>
        <v>0</v>
      </c>
      <c r="P86">
        <f t="shared" ca="1" si="106"/>
        <v>0</v>
      </c>
      <c r="Q86">
        <f t="shared" ca="1" si="107"/>
        <v>0</v>
      </c>
      <c r="R86">
        <f t="shared" ca="1" si="108"/>
        <v>0</v>
      </c>
      <c r="S86">
        <f t="shared" ca="1" si="109"/>
        <v>0</v>
      </c>
      <c r="T86">
        <f t="shared" ca="1" si="110"/>
        <v>0</v>
      </c>
      <c r="U86">
        <f t="shared" ca="1" si="111"/>
        <v>0</v>
      </c>
      <c r="V86">
        <f t="shared" ca="1" si="112"/>
        <v>0</v>
      </c>
      <c r="W86">
        <f t="shared" ca="1" si="113"/>
        <v>0</v>
      </c>
      <c r="X86">
        <f t="shared" ca="1" si="114"/>
        <v>1</v>
      </c>
      <c r="Y86">
        <f t="shared" ca="1" si="115"/>
        <v>0</v>
      </c>
      <c r="Z86">
        <f t="shared" ca="1" si="116"/>
        <v>0</v>
      </c>
      <c r="AA86">
        <f t="shared" ca="1" si="117"/>
        <v>0</v>
      </c>
      <c r="AB86">
        <f t="shared" ca="1" si="118"/>
        <v>0</v>
      </c>
      <c r="AC86">
        <f t="shared" ca="1" si="119"/>
        <v>0</v>
      </c>
      <c r="AD86">
        <f t="shared" ca="1" si="120"/>
        <v>0</v>
      </c>
      <c r="AE86">
        <f t="shared" ca="1" si="121"/>
        <v>0</v>
      </c>
      <c r="AF86">
        <f t="shared" ca="1" si="122"/>
        <v>0</v>
      </c>
      <c r="AG86">
        <f t="shared" ca="1" si="123"/>
        <v>0</v>
      </c>
      <c r="AH86">
        <f t="shared" ca="1" si="124"/>
        <v>0</v>
      </c>
      <c r="AI86">
        <f t="shared" ca="1" si="125"/>
        <v>0</v>
      </c>
      <c r="AJ86">
        <f t="shared" ca="1" si="126"/>
        <v>0</v>
      </c>
      <c r="AK86">
        <f t="shared" ca="1" si="127"/>
        <v>0</v>
      </c>
      <c r="AL86">
        <f t="shared" ca="1" si="128"/>
        <v>0</v>
      </c>
      <c r="AM86">
        <f t="shared" ca="1" si="129"/>
        <v>0</v>
      </c>
      <c r="AN86">
        <f t="shared" ca="1" si="130"/>
        <v>0</v>
      </c>
      <c r="AO86">
        <f t="shared" ca="1" si="131"/>
        <v>0</v>
      </c>
      <c r="AP86">
        <f t="shared" ca="1" si="132"/>
        <v>0</v>
      </c>
      <c r="AQ86">
        <f t="shared" ca="1" si="133"/>
        <v>0</v>
      </c>
      <c r="AR86" s="8">
        <f t="shared" ca="1" si="134"/>
        <v>0</v>
      </c>
      <c r="AS86" s="8">
        <f t="shared" ca="1" si="135"/>
        <v>0</v>
      </c>
      <c r="AT86" s="8">
        <f t="shared" ca="1" si="136"/>
        <v>0</v>
      </c>
      <c r="AU86" s="8">
        <f t="shared" ca="1" si="137"/>
        <v>0</v>
      </c>
      <c r="AV86">
        <f t="shared" ca="1" si="138"/>
        <v>0</v>
      </c>
      <c r="AW86" t="b">
        <f t="shared" ca="1" si="139"/>
        <v>0</v>
      </c>
      <c r="BA86" t="s">
        <v>2516</v>
      </c>
      <c r="BB86" t="s">
        <v>2575</v>
      </c>
      <c r="BC86" t="s">
        <v>2674</v>
      </c>
      <c r="BD86">
        <f>IF(Players!BC86="NL",INDEX(Standings!G:I,MATCH(INDEX(Teams!G:K,MATCH(Players!BB86,Teams!G:G,0),5),Standings!G:G,0),2)+INDEX(Standings!G:I,MATCH(INDEX(Teams!G:K,MATCH(Players!BB86,Teams!G:G,0),5),Standings!G:G,0),3),INDEX(Standings!A:C,MATCH(INDEX(Teams!A:E,MATCH(Players!BB86,Teams!A:A,0),5),Standings!A:A,0),2)+INDEX(Standings!A:C,MATCH(INDEX(Teams!A:E,MATCH(Players!BB86,Teams!A:A,0),5),Standings!A:A,0),3))</f>
        <v>3</v>
      </c>
      <c r="BE86">
        <f t="shared" ca="1" si="140"/>
        <v>0</v>
      </c>
      <c r="BF86">
        <f t="shared" ca="1" si="141"/>
        <v>0</v>
      </c>
      <c r="BG86">
        <f t="shared" ca="1" si="142"/>
        <v>1</v>
      </c>
      <c r="BH86">
        <f t="shared" ca="1" si="143"/>
        <v>0</v>
      </c>
      <c r="BI86">
        <f t="shared" ca="1" si="144"/>
        <v>0</v>
      </c>
      <c r="BJ86">
        <f t="shared" ca="1" si="145"/>
        <v>0</v>
      </c>
      <c r="BK86">
        <f t="shared" ca="1" si="146"/>
        <v>0</v>
      </c>
      <c r="BL86" s="12">
        <f t="shared" ca="1" si="147"/>
        <v>0.66666666666666663</v>
      </c>
      <c r="BM86">
        <f t="shared" ca="1" si="148"/>
        <v>2</v>
      </c>
      <c r="BN86">
        <f t="shared" ca="1" si="149"/>
        <v>0</v>
      </c>
      <c r="BO86">
        <f t="shared" ca="1" si="150"/>
        <v>0</v>
      </c>
      <c r="BP86">
        <f t="shared" ca="1" si="151"/>
        <v>0</v>
      </c>
      <c r="BQ86">
        <f t="shared" ca="1" si="152"/>
        <v>1</v>
      </c>
      <c r="BR86">
        <f t="shared" ca="1" si="153"/>
        <v>0</v>
      </c>
      <c r="BS86">
        <f t="shared" ca="1" si="154"/>
        <v>0</v>
      </c>
      <c r="BT86">
        <f t="shared" ca="1" si="155"/>
        <v>0</v>
      </c>
      <c r="BU86">
        <f t="shared" ca="1" si="156"/>
        <v>0</v>
      </c>
      <c r="BV86">
        <f t="shared" ca="1" si="157"/>
        <v>0</v>
      </c>
      <c r="BW86">
        <f t="shared" ca="1" si="158"/>
        <v>0</v>
      </c>
      <c r="BX86">
        <f t="shared" ca="1" si="159"/>
        <v>0</v>
      </c>
      <c r="BY86" s="8">
        <f t="shared" ca="1" si="160"/>
        <v>0</v>
      </c>
      <c r="BZ86" s="10">
        <f t="shared" ca="1" si="161"/>
        <v>0</v>
      </c>
      <c r="CA86">
        <f t="shared" ca="1" si="162"/>
        <v>1</v>
      </c>
      <c r="CB86">
        <f t="shared" ca="1" si="163"/>
        <v>0</v>
      </c>
      <c r="CC86">
        <f t="shared" ca="1" si="164"/>
        <v>0</v>
      </c>
      <c r="CD86">
        <f t="shared" ca="1" si="165"/>
        <v>0</v>
      </c>
      <c r="CE86">
        <f t="shared" ca="1" si="166"/>
        <v>0</v>
      </c>
      <c r="CF86" s="12">
        <f t="shared" ca="1" si="167"/>
        <v>0.66666666666666663</v>
      </c>
      <c r="CG86">
        <f t="shared" ca="1" si="168"/>
        <v>2</v>
      </c>
      <c r="CH86">
        <f t="shared" ca="1" si="169"/>
        <v>0</v>
      </c>
      <c r="CI86">
        <f t="shared" ca="1" si="170"/>
        <v>0</v>
      </c>
      <c r="CJ86">
        <f t="shared" ca="1" si="171"/>
        <v>0</v>
      </c>
      <c r="CK86">
        <f t="shared" ca="1" si="172"/>
        <v>1</v>
      </c>
      <c r="CL86">
        <f t="shared" ca="1" si="173"/>
        <v>0</v>
      </c>
      <c r="CM86">
        <f t="shared" ca="1" si="174"/>
        <v>0</v>
      </c>
      <c r="CN86">
        <f t="shared" ca="1" si="175"/>
        <v>0</v>
      </c>
      <c r="CO86">
        <f t="shared" ca="1" si="176"/>
        <v>0</v>
      </c>
      <c r="CP86">
        <f t="shared" ca="1" si="177"/>
        <v>0</v>
      </c>
      <c r="CQ86" s="10">
        <f t="shared" ca="1" si="178"/>
        <v>4.5</v>
      </c>
      <c r="CR86" s="11">
        <f t="shared" ca="1" si="179"/>
        <v>27</v>
      </c>
      <c r="CS86" s="11">
        <f t="shared" ca="1" si="180"/>
        <v>0</v>
      </c>
      <c r="CT86" s="11">
        <f t="shared" ca="1" si="181"/>
        <v>13.5</v>
      </c>
      <c r="CU86" s="11">
        <f t="shared" ca="1" si="182"/>
        <v>0</v>
      </c>
      <c r="CV86" s="11">
        <f t="shared" ca="1" si="183"/>
        <v>0</v>
      </c>
      <c r="CW86" t="b">
        <f t="shared" ca="1" si="184"/>
        <v>0</v>
      </c>
      <c r="CX86">
        <f>COUNTIF(BA$1:BA86,BA86)-1</f>
        <v>0</v>
      </c>
    </row>
    <row r="87" spans="1:102">
      <c r="A87" t="s">
        <v>2498</v>
      </c>
      <c r="B87" t="s">
        <v>2575</v>
      </c>
      <c r="C87" t="s">
        <v>2674</v>
      </c>
      <c r="D87">
        <f>IF(Players!C87="NL",INDEX(Standings!G:I,MATCH(INDEX(Teams!G:K,MATCH(Players!B87,Teams!G:G,0),5),Standings!G:G,0),2)+INDEX(Standings!G:I,MATCH(INDEX(Teams!G:K,MATCH(Players!B87,Teams!G:G,0),5),Standings!G:G,0),3),INDEX(Standings!A:C,MATCH(INDEX(Teams!A:E,MATCH(Players!B87,Teams!A:A,0),5),Standings!A:A,0),2)+INDEX(Standings!A:C,MATCH(INDEX(Teams!A:E,MATCH(Players!B87,Teams!A:A,0),5),Standings!A:A,0),3))</f>
        <v>3</v>
      </c>
      <c r="E87">
        <f t="shared" ca="1" si="95"/>
        <v>0</v>
      </c>
      <c r="F87">
        <f t="shared" ca="1" si="96"/>
        <v>0</v>
      </c>
      <c r="G87">
        <f t="shared" ca="1" si="97"/>
        <v>0</v>
      </c>
      <c r="H87">
        <f t="shared" ca="1" si="98"/>
        <v>0</v>
      </c>
      <c r="I87">
        <f t="shared" ca="1" si="99"/>
        <v>0</v>
      </c>
      <c r="J87">
        <f t="shared" ca="1" si="100"/>
        <v>0</v>
      </c>
      <c r="K87">
        <f t="shared" ca="1" si="101"/>
        <v>0</v>
      </c>
      <c r="L87">
        <f t="shared" ca="1" si="102"/>
        <v>0</v>
      </c>
      <c r="M87">
        <f t="shared" ca="1" si="103"/>
        <v>0</v>
      </c>
      <c r="N87">
        <f t="shared" ca="1" si="104"/>
        <v>0</v>
      </c>
      <c r="O87">
        <f t="shared" ca="1" si="105"/>
        <v>0</v>
      </c>
      <c r="P87">
        <f t="shared" ca="1" si="106"/>
        <v>0</v>
      </c>
      <c r="Q87">
        <f t="shared" ca="1" si="107"/>
        <v>0</v>
      </c>
      <c r="R87">
        <f t="shared" ca="1" si="108"/>
        <v>0</v>
      </c>
      <c r="S87">
        <f t="shared" ca="1" si="109"/>
        <v>0</v>
      </c>
      <c r="T87">
        <f t="shared" ca="1" si="110"/>
        <v>0</v>
      </c>
      <c r="U87">
        <f t="shared" ca="1" si="111"/>
        <v>0</v>
      </c>
      <c r="V87">
        <f t="shared" ca="1" si="112"/>
        <v>0</v>
      </c>
      <c r="W87">
        <f t="shared" ca="1" si="113"/>
        <v>0</v>
      </c>
      <c r="X87">
        <f t="shared" ca="1" si="114"/>
        <v>0</v>
      </c>
      <c r="Y87">
        <f t="shared" ca="1" si="115"/>
        <v>0</v>
      </c>
      <c r="Z87">
        <f t="shared" ca="1" si="116"/>
        <v>0</v>
      </c>
      <c r="AA87">
        <f t="shared" ca="1" si="117"/>
        <v>0</v>
      </c>
      <c r="AB87">
        <f t="shared" ca="1" si="118"/>
        <v>0</v>
      </c>
      <c r="AC87">
        <f t="shared" ca="1" si="119"/>
        <v>0</v>
      </c>
      <c r="AD87">
        <f t="shared" ca="1" si="120"/>
        <v>0</v>
      </c>
      <c r="AE87">
        <f t="shared" ca="1" si="121"/>
        <v>0</v>
      </c>
      <c r="AF87">
        <f t="shared" ca="1" si="122"/>
        <v>0</v>
      </c>
      <c r="AG87">
        <f t="shared" ca="1" si="123"/>
        <v>0</v>
      </c>
      <c r="AH87">
        <f t="shared" ca="1" si="124"/>
        <v>0</v>
      </c>
      <c r="AI87">
        <f t="shared" ca="1" si="125"/>
        <v>0</v>
      </c>
      <c r="AJ87">
        <f t="shared" ca="1" si="126"/>
        <v>0</v>
      </c>
      <c r="AK87">
        <f t="shared" ca="1" si="127"/>
        <v>0</v>
      </c>
      <c r="AL87">
        <f t="shared" ca="1" si="128"/>
        <v>0</v>
      </c>
      <c r="AM87">
        <f t="shared" ca="1" si="129"/>
        <v>0</v>
      </c>
      <c r="AN87">
        <f t="shared" ca="1" si="130"/>
        <v>0</v>
      </c>
      <c r="AO87">
        <f t="shared" ca="1" si="131"/>
        <v>0</v>
      </c>
      <c r="AP87">
        <f t="shared" ca="1" si="132"/>
        <v>0</v>
      </c>
      <c r="AQ87">
        <f t="shared" ca="1" si="133"/>
        <v>0</v>
      </c>
      <c r="AR87" s="8">
        <f t="shared" ca="1" si="134"/>
        <v>0</v>
      </c>
      <c r="AS87" s="8">
        <f t="shared" ca="1" si="135"/>
        <v>0</v>
      </c>
      <c r="AT87" s="8">
        <f t="shared" ca="1" si="136"/>
        <v>0</v>
      </c>
      <c r="AU87" s="8">
        <f t="shared" ca="1" si="137"/>
        <v>0</v>
      </c>
      <c r="AV87">
        <f t="shared" ca="1" si="138"/>
        <v>0</v>
      </c>
      <c r="AW87" t="b">
        <f t="shared" ca="1" si="139"/>
        <v>0</v>
      </c>
      <c r="BA87" t="s">
        <v>2497</v>
      </c>
      <c r="BB87" t="s">
        <v>2575</v>
      </c>
      <c r="BC87" t="s">
        <v>2674</v>
      </c>
      <c r="BD87">
        <f>IF(Players!BC87="NL",INDEX(Standings!G:I,MATCH(INDEX(Teams!G:K,MATCH(Players!BB87,Teams!G:G,0),5),Standings!G:G,0),2)+INDEX(Standings!G:I,MATCH(INDEX(Teams!G:K,MATCH(Players!BB87,Teams!G:G,0),5),Standings!G:G,0),3),INDEX(Standings!A:C,MATCH(INDEX(Teams!A:E,MATCH(Players!BB87,Teams!A:A,0),5),Standings!A:A,0),2)+INDEX(Standings!A:C,MATCH(INDEX(Teams!A:E,MATCH(Players!BB87,Teams!A:A,0),5),Standings!A:A,0),3))</f>
        <v>3</v>
      </c>
      <c r="BE87">
        <f t="shared" ca="1" si="140"/>
        <v>0</v>
      </c>
      <c r="BF87">
        <f t="shared" ca="1" si="141"/>
        <v>0</v>
      </c>
      <c r="BG87">
        <f t="shared" ca="1" si="142"/>
        <v>0</v>
      </c>
      <c r="BH87">
        <f t="shared" ca="1" si="143"/>
        <v>0</v>
      </c>
      <c r="BI87">
        <f t="shared" ca="1" si="144"/>
        <v>0</v>
      </c>
      <c r="BJ87">
        <f t="shared" ca="1" si="145"/>
        <v>0</v>
      </c>
      <c r="BK87">
        <f t="shared" ca="1" si="146"/>
        <v>0</v>
      </c>
      <c r="BL87" s="12">
        <f t="shared" ca="1" si="147"/>
        <v>0</v>
      </c>
      <c r="BM87">
        <f t="shared" ca="1" si="148"/>
        <v>0</v>
      </c>
      <c r="BN87">
        <f t="shared" ca="1" si="149"/>
        <v>0</v>
      </c>
      <c r="BO87">
        <f t="shared" ca="1" si="150"/>
        <v>0</v>
      </c>
      <c r="BP87">
        <f t="shared" ca="1" si="151"/>
        <v>0</v>
      </c>
      <c r="BQ87">
        <f t="shared" ca="1" si="152"/>
        <v>0</v>
      </c>
      <c r="BR87">
        <f t="shared" ca="1" si="153"/>
        <v>0</v>
      </c>
      <c r="BS87">
        <f t="shared" ca="1" si="154"/>
        <v>0</v>
      </c>
      <c r="BT87">
        <f t="shared" ca="1" si="155"/>
        <v>0</v>
      </c>
      <c r="BU87">
        <f t="shared" ca="1" si="156"/>
        <v>0</v>
      </c>
      <c r="BV87">
        <f t="shared" ca="1" si="157"/>
        <v>0</v>
      </c>
      <c r="BW87">
        <f t="shared" ca="1" si="158"/>
        <v>0</v>
      </c>
      <c r="BX87">
        <f t="shared" ca="1" si="159"/>
        <v>0</v>
      </c>
      <c r="BY87" s="8">
        <f t="shared" ca="1" si="160"/>
        <v>0</v>
      </c>
      <c r="BZ87" s="10" t="str">
        <f t="shared" ca="1" si="161"/>
        <v>---</v>
      </c>
      <c r="CA87">
        <f t="shared" ca="1" si="162"/>
        <v>0</v>
      </c>
      <c r="CB87">
        <f t="shared" ca="1" si="163"/>
        <v>0</v>
      </c>
      <c r="CC87">
        <f t="shared" ca="1" si="164"/>
        <v>0</v>
      </c>
      <c r="CD87">
        <f t="shared" ca="1" si="165"/>
        <v>0</v>
      </c>
      <c r="CE87">
        <f t="shared" ca="1" si="166"/>
        <v>0</v>
      </c>
      <c r="CF87" s="12">
        <f t="shared" ca="1" si="167"/>
        <v>0</v>
      </c>
      <c r="CG87">
        <f t="shared" ca="1" si="168"/>
        <v>0</v>
      </c>
      <c r="CH87">
        <f t="shared" ca="1" si="169"/>
        <v>0</v>
      </c>
      <c r="CI87">
        <f t="shared" ca="1" si="170"/>
        <v>0</v>
      </c>
      <c r="CJ87">
        <f t="shared" ca="1" si="171"/>
        <v>0</v>
      </c>
      <c r="CK87">
        <f t="shared" ca="1" si="172"/>
        <v>0</v>
      </c>
      <c r="CL87">
        <f t="shared" ca="1" si="173"/>
        <v>0</v>
      </c>
      <c r="CM87">
        <f t="shared" ca="1" si="174"/>
        <v>0</v>
      </c>
      <c r="CN87">
        <f t="shared" ca="1" si="175"/>
        <v>0</v>
      </c>
      <c r="CO87">
        <f t="shared" ca="1" si="176"/>
        <v>0</v>
      </c>
      <c r="CP87">
        <f t="shared" ca="1" si="177"/>
        <v>0</v>
      </c>
      <c r="CQ87" s="10">
        <f t="shared" ca="1" si="178"/>
        <v>0</v>
      </c>
      <c r="CR87" s="11">
        <f t="shared" ca="1" si="179"/>
        <v>0</v>
      </c>
      <c r="CS87" s="11">
        <f t="shared" ca="1" si="180"/>
        <v>0</v>
      </c>
      <c r="CT87" s="11">
        <f t="shared" ca="1" si="181"/>
        <v>0</v>
      </c>
      <c r="CU87" s="11">
        <f t="shared" ca="1" si="182"/>
        <v>0</v>
      </c>
      <c r="CV87" s="11">
        <f t="shared" ca="1" si="183"/>
        <v>0</v>
      </c>
      <c r="CW87" t="b">
        <f t="shared" ca="1" si="184"/>
        <v>0</v>
      </c>
      <c r="CX87">
        <f>COUNTIF(BA$1:BA87,BA87)-1</f>
        <v>0</v>
      </c>
    </row>
    <row r="88" spans="1:102">
      <c r="A88" t="s">
        <v>2515</v>
      </c>
      <c r="B88" t="s">
        <v>2575</v>
      </c>
      <c r="C88" t="s">
        <v>2674</v>
      </c>
      <c r="D88">
        <f>IF(Players!C88="NL",INDEX(Standings!G:I,MATCH(INDEX(Teams!G:K,MATCH(Players!B88,Teams!G:G,0),5),Standings!G:G,0),2)+INDEX(Standings!G:I,MATCH(INDEX(Teams!G:K,MATCH(Players!B88,Teams!G:G,0),5),Standings!G:G,0),3),INDEX(Standings!A:C,MATCH(INDEX(Teams!A:E,MATCH(Players!B88,Teams!A:A,0),5),Standings!A:A,0),2)+INDEX(Standings!A:C,MATCH(INDEX(Teams!A:E,MATCH(Players!B88,Teams!A:A,0),5),Standings!A:A,0),3))</f>
        <v>3</v>
      </c>
      <c r="E88">
        <f t="shared" ca="1" si="95"/>
        <v>0</v>
      </c>
      <c r="F88">
        <f t="shared" ca="1" si="96"/>
        <v>0</v>
      </c>
      <c r="G88">
        <f t="shared" ca="1" si="97"/>
        <v>0</v>
      </c>
      <c r="H88">
        <f t="shared" ca="1" si="98"/>
        <v>0</v>
      </c>
      <c r="I88">
        <f t="shared" ca="1" si="99"/>
        <v>0</v>
      </c>
      <c r="J88">
        <f t="shared" ca="1" si="100"/>
        <v>0</v>
      </c>
      <c r="K88">
        <f t="shared" ca="1" si="101"/>
        <v>0</v>
      </c>
      <c r="L88">
        <f t="shared" ca="1" si="102"/>
        <v>0</v>
      </c>
      <c r="M88">
        <f t="shared" ca="1" si="103"/>
        <v>0</v>
      </c>
      <c r="N88">
        <f t="shared" ca="1" si="104"/>
        <v>0</v>
      </c>
      <c r="O88">
        <f t="shared" ca="1" si="105"/>
        <v>0</v>
      </c>
      <c r="P88">
        <f t="shared" ca="1" si="106"/>
        <v>0</v>
      </c>
      <c r="Q88">
        <f t="shared" ca="1" si="107"/>
        <v>0</v>
      </c>
      <c r="R88">
        <f t="shared" ca="1" si="108"/>
        <v>0</v>
      </c>
      <c r="S88">
        <f t="shared" ca="1" si="109"/>
        <v>0</v>
      </c>
      <c r="T88">
        <f t="shared" ca="1" si="110"/>
        <v>0</v>
      </c>
      <c r="U88">
        <f t="shared" ca="1" si="111"/>
        <v>0</v>
      </c>
      <c r="V88">
        <f t="shared" ca="1" si="112"/>
        <v>0</v>
      </c>
      <c r="W88">
        <f t="shared" ca="1" si="113"/>
        <v>0</v>
      </c>
      <c r="X88">
        <f t="shared" ca="1" si="114"/>
        <v>0</v>
      </c>
      <c r="Y88">
        <f t="shared" ca="1" si="115"/>
        <v>0</v>
      </c>
      <c r="Z88">
        <f t="shared" ca="1" si="116"/>
        <v>0</v>
      </c>
      <c r="AA88">
        <f t="shared" ca="1" si="117"/>
        <v>0</v>
      </c>
      <c r="AB88">
        <f t="shared" ca="1" si="118"/>
        <v>0</v>
      </c>
      <c r="AC88">
        <f t="shared" ca="1" si="119"/>
        <v>0</v>
      </c>
      <c r="AD88">
        <f t="shared" ca="1" si="120"/>
        <v>0</v>
      </c>
      <c r="AE88">
        <f t="shared" ca="1" si="121"/>
        <v>0</v>
      </c>
      <c r="AF88">
        <f t="shared" ca="1" si="122"/>
        <v>0</v>
      </c>
      <c r="AG88">
        <f t="shared" ca="1" si="123"/>
        <v>0</v>
      </c>
      <c r="AH88">
        <f t="shared" ca="1" si="124"/>
        <v>0</v>
      </c>
      <c r="AI88">
        <f t="shared" ca="1" si="125"/>
        <v>0</v>
      </c>
      <c r="AJ88">
        <f t="shared" ca="1" si="126"/>
        <v>0</v>
      </c>
      <c r="AK88">
        <f t="shared" ca="1" si="127"/>
        <v>0</v>
      </c>
      <c r="AL88">
        <f t="shared" ca="1" si="128"/>
        <v>0</v>
      </c>
      <c r="AM88">
        <f t="shared" ca="1" si="129"/>
        <v>0</v>
      </c>
      <c r="AN88">
        <f t="shared" ca="1" si="130"/>
        <v>0</v>
      </c>
      <c r="AO88">
        <f t="shared" ca="1" si="131"/>
        <v>0</v>
      </c>
      <c r="AP88">
        <f t="shared" ca="1" si="132"/>
        <v>0</v>
      </c>
      <c r="AQ88">
        <f t="shared" ca="1" si="133"/>
        <v>0</v>
      </c>
      <c r="AR88" s="8">
        <f t="shared" ca="1" si="134"/>
        <v>0</v>
      </c>
      <c r="AS88" s="8">
        <f t="shared" ca="1" si="135"/>
        <v>0</v>
      </c>
      <c r="AT88" s="8">
        <f t="shared" ca="1" si="136"/>
        <v>0</v>
      </c>
      <c r="AU88" s="8">
        <f t="shared" ca="1" si="137"/>
        <v>0</v>
      </c>
      <c r="AV88">
        <f t="shared" ca="1" si="138"/>
        <v>0</v>
      </c>
      <c r="AW88" t="b">
        <f t="shared" ca="1" si="139"/>
        <v>0</v>
      </c>
      <c r="BA88" t="s">
        <v>2498</v>
      </c>
      <c r="BB88" t="s">
        <v>2575</v>
      </c>
      <c r="BC88" t="s">
        <v>2674</v>
      </c>
      <c r="BD88">
        <f>IF(Players!BC88="NL",INDEX(Standings!G:I,MATCH(INDEX(Teams!G:K,MATCH(Players!BB88,Teams!G:G,0),5),Standings!G:G,0),2)+INDEX(Standings!G:I,MATCH(INDEX(Teams!G:K,MATCH(Players!BB88,Teams!G:G,0),5),Standings!G:G,0),3),INDEX(Standings!A:C,MATCH(INDEX(Teams!A:E,MATCH(Players!BB88,Teams!A:A,0),5),Standings!A:A,0),2)+INDEX(Standings!A:C,MATCH(INDEX(Teams!A:E,MATCH(Players!BB88,Teams!A:A,0),5),Standings!A:A,0),3))</f>
        <v>3</v>
      </c>
      <c r="BE88">
        <f t="shared" ca="1" si="140"/>
        <v>0</v>
      </c>
      <c r="BF88">
        <f t="shared" ca="1" si="141"/>
        <v>0</v>
      </c>
      <c r="BG88">
        <f t="shared" ca="1" si="142"/>
        <v>0</v>
      </c>
      <c r="BH88">
        <f t="shared" ca="1" si="143"/>
        <v>0</v>
      </c>
      <c r="BI88">
        <f t="shared" ca="1" si="144"/>
        <v>0</v>
      </c>
      <c r="BJ88">
        <f t="shared" ca="1" si="145"/>
        <v>0</v>
      </c>
      <c r="BK88">
        <f t="shared" ca="1" si="146"/>
        <v>0</v>
      </c>
      <c r="BL88" s="12">
        <f t="shared" ca="1" si="147"/>
        <v>0</v>
      </c>
      <c r="BM88">
        <f t="shared" ca="1" si="148"/>
        <v>0</v>
      </c>
      <c r="BN88">
        <f t="shared" ca="1" si="149"/>
        <v>0</v>
      </c>
      <c r="BO88">
        <f t="shared" ca="1" si="150"/>
        <v>0</v>
      </c>
      <c r="BP88">
        <f t="shared" ca="1" si="151"/>
        <v>0</v>
      </c>
      <c r="BQ88">
        <f t="shared" ca="1" si="152"/>
        <v>0</v>
      </c>
      <c r="BR88">
        <f t="shared" ca="1" si="153"/>
        <v>0</v>
      </c>
      <c r="BS88">
        <f t="shared" ca="1" si="154"/>
        <v>0</v>
      </c>
      <c r="BT88">
        <f t="shared" ca="1" si="155"/>
        <v>0</v>
      </c>
      <c r="BU88">
        <f t="shared" ca="1" si="156"/>
        <v>0</v>
      </c>
      <c r="BV88">
        <f t="shared" ca="1" si="157"/>
        <v>0</v>
      </c>
      <c r="BW88">
        <f t="shared" ca="1" si="158"/>
        <v>0</v>
      </c>
      <c r="BX88">
        <f t="shared" ca="1" si="159"/>
        <v>0</v>
      </c>
      <c r="BY88" s="8">
        <f t="shared" ca="1" si="160"/>
        <v>0</v>
      </c>
      <c r="BZ88" s="10" t="str">
        <f t="shared" ca="1" si="161"/>
        <v>---</v>
      </c>
      <c r="CA88">
        <f t="shared" ca="1" si="162"/>
        <v>0</v>
      </c>
      <c r="CB88">
        <f t="shared" ca="1" si="163"/>
        <v>0</v>
      </c>
      <c r="CC88">
        <f t="shared" ca="1" si="164"/>
        <v>0</v>
      </c>
      <c r="CD88">
        <f t="shared" ca="1" si="165"/>
        <v>0</v>
      </c>
      <c r="CE88">
        <f t="shared" ca="1" si="166"/>
        <v>0</v>
      </c>
      <c r="CF88" s="12">
        <f t="shared" ca="1" si="167"/>
        <v>0</v>
      </c>
      <c r="CG88">
        <f t="shared" ca="1" si="168"/>
        <v>0</v>
      </c>
      <c r="CH88">
        <f t="shared" ca="1" si="169"/>
        <v>0</v>
      </c>
      <c r="CI88">
        <f t="shared" ca="1" si="170"/>
        <v>0</v>
      </c>
      <c r="CJ88">
        <f t="shared" ca="1" si="171"/>
        <v>0</v>
      </c>
      <c r="CK88">
        <f t="shared" ca="1" si="172"/>
        <v>0</v>
      </c>
      <c r="CL88">
        <f t="shared" ca="1" si="173"/>
        <v>0</v>
      </c>
      <c r="CM88">
        <f t="shared" ca="1" si="174"/>
        <v>0</v>
      </c>
      <c r="CN88">
        <f t="shared" ca="1" si="175"/>
        <v>0</v>
      </c>
      <c r="CO88">
        <f t="shared" ca="1" si="176"/>
        <v>0</v>
      </c>
      <c r="CP88">
        <f t="shared" ca="1" si="177"/>
        <v>0</v>
      </c>
      <c r="CQ88" s="10">
        <f t="shared" ca="1" si="178"/>
        <v>0</v>
      </c>
      <c r="CR88" s="11">
        <f t="shared" ca="1" si="179"/>
        <v>0</v>
      </c>
      <c r="CS88" s="11">
        <f t="shared" ca="1" si="180"/>
        <v>0</v>
      </c>
      <c r="CT88" s="11">
        <f t="shared" ca="1" si="181"/>
        <v>0</v>
      </c>
      <c r="CU88" s="11">
        <f t="shared" ca="1" si="182"/>
        <v>0</v>
      </c>
      <c r="CV88" s="11">
        <f t="shared" ca="1" si="183"/>
        <v>0</v>
      </c>
      <c r="CW88" t="b">
        <f t="shared" ca="1" si="184"/>
        <v>0</v>
      </c>
      <c r="CX88">
        <f>COUNTIF(BA$1:BA88,BA88)-1</f>
        <v>0</v>
      </c>
    </row>
    <row r="89" spans="1:102">
      <c r="A89" t="s">
        <v>2580</v>
      </c>
      <c r="B89" t="s">
        <v>2576</v>
      </c>
      <c r="C89" t="s">
        <v>2674</v>
      </c>
      <c r="D89">
        <f>IF(Players!C89="NL",INDEX(Standings!G:I,MATCH(INDEX(Teams!G:K,MATCH(Players!B89,Teams!G:G,0),5),Standings!G:G,0),2)+INDEX(Standings!G:I,MATCH(INDEX(Teams!G:K,MATCH(Players!B89,Teams!G:G,0),5),Standings!G:G,0),3),INDEX(Standings!A:C,MATCH(INDEX(Teams!A:E,MATCH(Players!B89,Teams!A:A,0),5),Standings!A:A,0),2)+INDEX(Standings!A:C,MATCH(INDEX(Teams!A:E,MATCH(Players!B89,Teams!A:A,0),5),Standings!A:A,0),3))</f>
        <v>3</v>
      </c>
      <c r="E89">
        <f t="shared" ca="1" si="95"/>
        <v>3</v>
      </c>
      <c r="F89">
        <f t="shared" ca="1" si="96"/>
        <v>10</v>
      </c>
      <c r="G89">
        <f t="shared" ca="1" si="97"/>
        <v>1</v>
      </c>
      <c r="H89">
        <f t="shared" ca="1" si="98"/>
        <v>3</v>
      </c>
      <c r="I89">
        <f t="shared" ca="1" si="99"/>
        <v>1</v>
      </c>
      <c r="J89">
        <f t="shared" ca="1" si="100"/>
        <v>0</v>
      </c>
      <c r="K89">
        <f t="shared" ca="1" si="101"/>
        <v>1</v>
      </c>
      <c r="L89">
        <f t="shared" ca="1" si="102"/>
        <v>2</v>
      </c>
      <c r="M89">
        <f t="shared" ca="1" si="103"/>
        <v>0</v>
      </c>
      <c r="N89">
        <f t="shared" ca="1" si="104"/>
        <v>0</v>
      </c>
      <c r="O89">
        <f t="shared" ca="1" si="105"/>
        <v>2</v>
      </c>
      <c r="P89">
        <f t="shared" ca="1" si="106"/>
        <v>1</v>
      </c>
      <c r="Q89">
        <f t="shared" ca="1" si="107"/>
        <v>0</v>
      </c>
      <c r="R89">
        <f t="shared" ca="1" si="108"/>
        <v>0</v>
      </c>
      <c r="S89">
        <f t="shared" ca="1" si="109"/>
        <v>0</v>
      </c>
      <c r="T89">
        <f t="shared" ca="1" si="110"/>
        <v>0</v>
      </c>
      <c r="U89">
        <f t="shared" ca="1" si="111"/>
        <v>0</v>
      </c>
      <c r="V89">
        <f t="shared" ca="1" si="112"/>
        <v>3</v>
      </c>
      <c r="W89">
        <f t="shared" ca="1" si="113"/>
        <v>3</v>
      </c>
      <c r="X89">
        <f t="shared" ca="1" si="114"/>
        <v>3</v>
      </c>
      <c r="Y89">
        <f t="shared" ca="1" si="115"/>
        <v>12</v>
      </c>
      <c r="Z89">
        <f t="shared" ca="1" si="116"/>
        <v>10</v>
      </c>
      <c r="AA89">
        <f t="shared" ca="1" si="117"/>
        <v>1</v>
      </c>
      <c r="AB89">
        <f t="shared" ca="1" si="118"/>
        <v>3</v>
      </c>
      <c r="AC89">
        <f t="shared" ca="1" si="119"/>
        <v>1</v>
      </c>
      <c r="AD89">
        <f t="shared" ca="1" si="120"/>
        <v>0</v>
      </c>
      <c r="AE89">
        <f t="shared" ca="1" si="121"/>
        <v>1</v>
      </c>
      <c r="AF89">
        <f t="shared" ca="1" si="122"/>
        <v>2</v>
      </c>
      <c r="AG89">
        <f t="shared" ca="1" si="123"/>
        <v>0</v>
      </c>
      <c r="AH89">
        <f t="shared" ca="1" si="124"/>
        <v>0</v>
      </c>
      <c r="AI89">
        <f t="shared" ca="1" si="125"/>
        <v>2</v>
      </c>
      <c r="AJ89">
        <f t="shared" ca="1" si="126"/>
        <v>1</v>
      </c>
      <c r="AK89">
        <f t="shared" ca="1" si="127"/>
        <v>0</v>
      </c>
      <c r="AL89">
        <f t="shared" ca="1" si="128"/>
        <v>0</v>
      </c>
      <c r="AM89">
        <f t="shared" ca="1" si="129"/>
        <v>0</v>
      </c>
      <c r="AN89">
        <f t="shared" ca="1" si="130"/>
        <v>0</v>
      </c>
      <c r="AO89">
        <f t="shared" ca="1" si="131"/>
        <v>0</v>
      </c>
      <c r="AP89">
        <f t="shared" ca="1" si="132"/>
        <v>3</v>
      </c>
      <c r="AQ89">
        <f t="shared" ca="1" si="133"/>
        <v>3</v>
      </c>
      <c r="AR89" s="8">
        <f t="shared" ca="1" si="134"/>
        <v>0.3</v>
      </c>
      <c r="AS89" s="8">
        <f t="shared" ca="1" si="135"/>
        <v>0.41666666666666669</v>
      </c>
      <c r="AT89" s="8">
        <f t="shared" ca="1" si="136"/>
        <v>0.7</v>
      </c>
      <c r="AU89" s="8">
        <f t="shared" ca="1" si="137"/>
        <v>1.1166666666666667</v>
      </c>
      <c r="AV89">
        <f t="shared" ca="1" si="138"/>
        <v>7</v>
      </c>
      <c r="AW89" t="b">
        <f t="shared" ca="1" si="139"/>
        <v>1</v>
      </c>
      <c r="BA89" t="s">
        <v>2477</v>
      </c>
      <c r="BB89" t="s">
        <v>2575</v>
      </c>
      <c r="BC89" t="s">
        <v>2674</v>
      </c>
      <c r="BD89">
        <f>IF(Players!BC89="NL",INDEX(Standings!G:I,MATCH(INDEX(Teams!G:K,MATCH(Players!BB89,Teams!G:G,0),5),Standings!G:G,0),2)+INDEX(Standings!G:I,MATCH(INDEX(Teams!G:K,MATCH(Players!BB89,Teams!G:G,0),5),Standings!G:G,0),3),INDEX(Standings!A:C,MATCH(INDEX(Teams!A:E,MATCH(Players!BB89,Teams!A:A,0),5),Standings!A:A,0),2)+INDEX(Standings!A:C,MATCH(INDEX(Teams!A:E,MATCH(Players!BB89,Teams!A:A,0),5),Standings!A:A,0),3))</f>
        <v>3</v>
      </c>
      <c r="BE89">
        <f t="shared" ca="1" si="140"/>
        <v>0</v>
      </c>
      <c r="BF89">
        <f t="shared" ca="1" si="141"/>
        <v>0</v>
      </c>
      <c r="BG89">
        <f t="shared" ca="1" si="142"/>
        <v>0</v>
      </c>
      <c r="BH89">
        <f t="shared" ca="1" si="143"/>
        <v>0</v>
      </c>
      <c r="BI89">
        <f t="shared" ca="1" si="144"/>
        <v>0</v>
      </c>
      <c r="BJ89">
        <f t="shared" ca="1" si="145"/>
        <v>0</v>
      </c>
      <c r="BK89">
        <f t="shared" ca="1" si="146"/>
        <v>0</v>
      </c>
      <c r="BL89" s="12">
        <f t="shared" ca="1" si="147"/>
        <v>0</v>
      </c>
      <c r="BM89">
        <f t="shared" ca="1" si="148"/>
        <v>0</v>
      </c>
      <c r="BN89">
        <f t="shared" ca="1" si="149"/>
        <v>0</v>
      </c>
      <c r="BO89">
        <f t="shared" ca="1" si="150"/>
        <v>0</v>
      </c>
      <c r="BP89">
        <f t="shared" ca="1" si="151"/>
        <v>0</v>
      </c>
      <c r="BQ89">
        <f t="shared" ca="1" si="152"/>
        <v>0</v>
      </c>
      <c r="BR89">
        <f t="shared" ca="1" si="153"/>
        <v>0</v>
      </c>
      <c r="BS89">
        <f t="shared" ca="1" si="154"/>
        <v>0</v>
      </c>
      <c r="BT89">
        <f t="shared" ca="1" si="155"/>
        <v>0</v>
      </c>
      <c r="BU89">
        <f t="shared" ca="1" si="156"/>
        <v>0</v>
      </c>
      <c r="BV89">
        <f t="shared" ca="1" si="157"/>
        <v>0</v>
      </c>
      <c r="BW89">
        <f t="shared" ca="1" si="158"/>
        <v>0</v>
      </c>
      <c r="BX89">
        <f t="shared" ca="1" si="159"/>
        <v>0</v>
      </c>
      <c r="BY89" s="8">
        <f t="shared" ca="1" si="160"/>
        <v>0</v>
      </c>
      <c r="BZ89" s="10" t="str">
        <f t="shared" ca="1" si="161"/>
        <v>---</v>
      </c>
      <c r="CA89">
        <f t="shared" ca="1" si="162"/>
        <v>0</v>
      </c>
      <c r="CB89">
        <f t="shared" ca="1" si="163"/>
        <v>0</v>
      </c>
      <c r="CC89">
        <f t="shared" ca="1" si="164"/>
        <v>0</v>
      </c>
      <c r="CD89">
        <f t="shared" ca="1" si="165"/>
        <v>0</v>
      </c>
      <c r="CE89">
        <f t="shared" ca="1" si="166"/>
        <v>0</v>
      </c>
      <c r="CF89" s="12">
        <f t="shared" ca="1" si="167"/>
        <v>0</v>
      </c>
      <c r="CG89">
        <f t="shared" ca="1" si="168"/>
        <v>0</v>
      </c>
      <c r="CH89">
        <f t="shared" ca="1" si="169"/>
        <v>0</v>
      </c>
      <c r="CI89">
        <f t="shared" ca="1" si="170"/>
        <v>0</v>
      </c>
      <c r="CJ89">
        <f t="shared" ca="1" si="171"/>
        <v>0</v>
      </c>
      <c r="CK89">
        <f t="shared" ca="1" si="172"/>
        <v>0</v>
      </c>
      <c r="CL89">
        <f t="shared" ca="1" si="173"/>
        <v>0</v>
      </c>
      <c r="CM89">
        <f t="shared" ca="1" si="174"/>
        <v>0</v>
      </c>
      <c r="CN89">
        <f t="shared" ca="1" si="175"/>
        <v>0</v>
      </c>
      <c r="CO89">
        <f t="shared" ca="1" si="176"/>
        <v>0</v>
      </c>
      <c r="CP89">
        <f t="shared" ca="1" si="177"/>
        <v>0</v>
      </c>
      <c r="CQ89" s="10">
        <f t="shared" ca="1" si="178"/>
        <v>0</v>
      </c>
      <c r="CR89" s="11">
        <f t="shared" ca="1" si="179"/>
        <v>0</v>
      </c>
      <c r="CS89" s="11">
        <f t="shared" ca="1" si="180"/>
        <v>0</v>
      </c>
      <c r="CT89" s="11">
        <f t="shared" ca="1" si="181"/>
        <v>0</v>
      </c>
      <c r="CU89" s="11">
        <f t="shared" ca="1" si="182"/>
        <v>0</v>
      </c>
      <c r="CV89" s="11">
        <f t="shared" ca="1" si="183"/>
        <v>0</v>
      </c>
      <c r="CW89" t="b">
        <f t="shared" ca="1" si="184"/>
        <v>0</v>
      </c>
      <c r="CX89">
        <f>COUNTIF(BA$1:BA89,BA89)-1</f>
        <v>0</v>
      </c>
    </row>
    <row r="90" spans="1:102">
      <c r="A90" t="s">
        <v>2581</v>
      </c>
      <c r="B90" t="s">
        <v>2576</v>
      </c>
      <c r="C90" t="s">
        <v>2674</v>
      </c>
      <c r="D90">
        <f>IF(Players!C90="NL",INDEX(Standings!G:I,MATCH(INDEX(Teams!G:K,MATCH(Players!B90,Teams!G:G,0),5),Standings!G:G,0),2)+INDEX(Standings!G:I,MATCH(INDEX(Teams!G:K,MATCH(Players!B90,Teams!G:G,0),5),Standings!G:G,0),3),INDEX(Standings!A:C,MATCH(INDEX(Teams!A:E,MATCH(Players!B90,Teams!A:A,0),5),Standings!A:A,0),2)+INDEX(Standings!A:C,MATCH(INDEX(Teams!A:E,MATCH(Players!B90,Teams!A:A,0),5),Standings!A:A,0),3))</f>
        <v>3</v>
      </c>
      <c r="E90">
        <f t="shared" ca="1" si="95"/>
        <v>3</v>
      </c>
      <c r="F90">
        <f t="shared" ca="1" si="96"/>
        <v>12</v>
      </c>
      <c r="G90">
        <f t="shared" ca="1" si="97"/>
        <v>3</v>
      </c>
      <c r="H90">
        <f t="shared" ca="1" si="98"/>
        <v>4</v>
      </c>
      <c r="I90">
        <f t="shared" ca="1" si="99"/>
        <v>3</v>
      </c>
      <c r="J90">
        <f t="shared" ca="1" si="100"/>
        <v>0</v>
      </c>
      <c r="K90">
        <f t="shared" ca="1" si="101"/>
        <v>0</v>
      </c>
      <c r="L90">
        <f t="shared" ca="1" si="102"/>
        <v>0</v>
      </c>
      <c r="M90">
        <f t="shared" ca="1" si="103"/>
        <v>0</v>
      </c>
      <c r="N90">
        <f t="shared" ca="1" si="104"/>
        <v>0</v>
      </c>
      <c r="O90">
        <f t="shared" ca="1" si="105"/>
        <v>0</v>
      </c>
      <c r="P90">
        <f t="shared" ca="1" si="106"/>
        <v>2</v>
      </c>
      <c r="Q90">
        <f t="shared" ca="1" si="107"/>
        <v>0</v>
      </c>
      <c r="R90">
        <f t="shared" ca="1" si="108"/>
        <v>0</v>
      </c>
      <c r="S90">
        <f t="shared" ca="1" si="109"/>
        <v>0</v>
      </c>
      <c r="T90">
        <f t="shared" ca="1" si="110"/>
        <v>0</v>
      </c>
      <c r="U90">
        <f t="shared" ca="1" si="111"/>
        <v>0</v>
      </c>
      <c r="V90">
        <f t="shared" ca="1" si="112"/>
        <v>2</v>
      </c>
      <c r="W90">
        <f t="shared" ca="1" si="113"/>
        <v>2</v>
      </c>
      <c r="X90">
        <f t="shared" ca="1" si="114"/>
        <v>3</v>
      </c>
      <c r="Y90">
        <f t="shared" ca="1" si="115"/>
        <v>12</v>
      </c>
      <c r="Z90">
        <f t="shared" ca="1" si="116"/>
        <v>12</v>
      </c>
      <c r="AA90">
        <f t="shared" ca="1" si="117"/>
        <v>3</v>
      </c>
      <c r="AB90">
        <f t="shared" ca="1" si="118"/>
        <v>4</v>
      </c>
      <c r="AC90">
        <f t="shared" ca="1" si="119"/>
        <v>3</v>
      </c>
      <c r="AD90">
        <f t="shared" ca="1" si="120"/>
        <v>0</v>
      </c>
      <c r="AE90">
        <f t="shared" ca="1" si="121"/>
        <v>0</v>
      </c>
      <c r="AF90">
        <f t="shared" ca="1" si="122"/>
        <v>0</v>
      </c>
      <c r="AG90">
        <f t="shared" ca="1" si="123"/>
        <v>0</v>
      </c>
      <c r="AH90">
        <f t="shared" ca="1" si="124"/>
        <v>0</v>
      </c>
      <c r="AI90">
        <f t="shared" ca="1" si="125"/>
        <v>0</v>
      </c>
      <c r="AJ90">
        <f t="shared" ca="1" si="126"/>
        <v>2</v>
      </c>
      <c r="AK90">
        <f t="shared" ca="1" si="127"/>
        <v>0</v>
      </c>
      <c r="AL90">
        <f t="shared" ca="1" si="128"/>
        <v>0</v>
      </c>
      <c r="AM90">
        <f t="shared" ca="1" si="129"/>
        <v>0</v>
      </c>
      <c r="AN90">
        <f t="shared" ca="1" si="130"/>
        <v>0</v>
      </c>
      <c r="AO90">
        <f t="shared" ca="1" si="131"/>
        <v>0</v>
      </c>
      <c r="AP90">
        <f t="shared" ca="1" si="132"/>
        <v>2</v>
      </c>
      <c r="AQ90">
        <f t="shared" ca="1" si="133"/>
        <v>2</v>
      </c>
      <c r="AR90" s="8">
        <f t="shared" ca="1" si="134"/>
        <v>0.33333333333333331</v>
      </c>
      <c r="AS90" s="8">
        <f t="shared" ca="1" si="135"/>
        <v>0.33333333333333331</v>
      </c>
      <c r="AT90" s="8">
        <f t="shared" ca="1" si="136"/>
        <v>0.58333333333333337</v>
      </c>
      <c r="AU90" s="8">
        <f t="shared" ca="1" si="137"/>
        <v>0.91666666666666674</v>
      </c>
      <c r="AV90">
        <f t="shared" ca="1" si="138"/>
        <v>7</v>
      </c>
      <c r="AW90" t="b">
        <f t="shared" ca="1" si="139"/>
        <v>1</v>
      </c>
      <c r="BA90" t="s">
        <v>2515</v>
      </c>
      <c r="BB90" t="s">
        <v>2575</v>
      </c>
      <c r="BC90" t="s">
        <v>2674</v>
      </c>
      <c r="BD90">
        <f>IF(Players!BC90="NL",INDEX(Standings!G:I,MATCH(INDEX(Teams!G:K,MATCH(Players!BB90,Teams!G:G,0),5),Standings!G:G,0),2)+INDEX(Standings!G:I,MATCH(INDEX(Teams!G:K,MATCH(Players!BB90,Teams!G:G,0),5),Standings!G:G,0),3),INDEX(Standings!A:C,MATCH(INDEX(Teams!A:E,MATCH(Players!BB90,Teams!A:A,0),5),Standings!A:A,0),2)+INDEX(Standings!A:C,MATCH(INDEX(Teams!A:E,MATCH(Players!BB90,Teams!A:A,0),5),Standings!A:A,0),3))</f>
        <v>3</v>
      </c>
      <c r="BE90">
        <f t="shared" ca="1" si="140"/>
        <v>0</v>
      </c>
      <c r="BF90">
        <f t="shared" ca="1" si="141"/>
        <v>0</v>
      </c>
      <c r="BG90">
        <f t="shared" ca="1" si="142"/>
        <v>0</v>
      </c>
      <c r="BH90">
        <f t="shared" ca="1" si="143"/>
        <v>0</v>
      </c>
      <c r="BI90">
        <f t="shared" ca="1" si="144"/>
        <v>0</v>
      </c>
      <c r="BJ90">
        <f t="shared" ca="1" si="145"/>
        <v>0</v>
      </c>
      <c r="BK90">
        <f t="shared" ca="1" si="146"/>
        <v>0</v>
      </c>
      <c r="BL90" s="12">
        <f t="shared" ca="1" si="147"/>
        <v>0</v>
      </c>
      <c r="BM90">
        <f t="shared" ca="1" si="148"/>
        <v>0</v>
      </c>
      <c r="BN90">
        <f t="shared" ca="1" si="149"/>
        <v>0</v>
      </c>
      <c r="BO90">
        <f t="shared" ca="1" si="150"/>
        <v>0</v>
      </c>
      <c r="BP90">
        <f t="shared" ca="1" si="151"/>
        <v>0</v>
      </c>
      <c r="BQ90">
        <f t="shared" ca="1" si="152"/>
        <v>0</v>
      </c>
      <c r="BR90">
        <f t="shared" ca="1" si="153"/>
        <v>0</v>
      </c>
      <c r="BS90">
        <f t="shared" ca="1" si="154"/>
        <v>0</v>
      </c>
      <c r="BT90">
        <f t="shared" ca="1" si="155"/>
        <v>0</v>
      </c>
      <c r="BU90">
        <f t="shared" ca="1" si="156"/>
        <v>0</v>
      </c>
      <c r="BV90">
        <f t="shared" ca="1" si="157"/>
        <v>0</v>
      </c>
      <c r="BW90">
        <f t="shared" ca="1" si="158"/>
        <v>0</v>
      </c>
      <c r="BX90">
        <f t="shared" ca="1" si="159"/>
        <v>0</v>
      </c>
      <c r="BY90" s="8">
        <f t="shared" ca="1" si="160"/>
        <v>0</v>
      </c>
      <c r="BZ90" s="10" t="str">
        <f t="shared" ca="1" si="161"/>
        <v>---</v>
      </c>
      <c r="CA90">
        <f t="shared" ca="1" si="162"/>
        <v>0</v>
      </c>
      <c r="CB90">
        <f t="shared" ca="1" si="163"/>
        <v>0</v>
      </c>
      <c r="CC90">
        <f t="shared" ca="1" si="164"/>
        <v>0</v>
      </c>
      <c r="CD90">
        <f t="shared" ca="1" si="165"/>
        <v>0</v>
      </c>
      <c r="CE90">
        <f t="shared" ca="1" si="166"/>
        <v>0</v>
      </c>
      <c r="CF90" s="12">
        <f t="shared" ca="1" si="167"/>
        <v>0</v>
      </c>
      <c r="CG90">
        <f t="shared" ca="1" si="168"/>
        <v>0</v>
      </c>
      <c r="CH90">
        <f t="shared" ca="1" si="169"/>
        <v>0</v>
      </c>
      <c r="CI90">
        <f t="shared" ca="1" si="170"/>
        <v>0</v>
      </c>
      <c r="CJ90">
        <f t="shared" ca="1" si="171"/>
        <v>0</v>
      </c>
      <c r="CK90">
        <f t="shared" ca="1" si="172"/>
        <v>0</v>
      </c>
      <c r="CL90">
        <f t="shared" ca="1" si="173"/>
        <v>0</v>
      </c>
      <c r="CM90">
        <f t="shared" ca="1" si="174"/>
        <v>0</v>
      </c>
      <c r="CN90">
        <f t="shared" ca="1" si="175"/>
        <v>0</v>
      </c>
      <c r="CO90">
        <f t="shared" ca="1" si="176"/>
        <v>0</v>
      </c>
      <c r="CP90">
        <f t="shared" ca="1" si="177"/>
        <v>0</v>
      </c>
      <c r="CQ90" s="10">
        <f t="shared" ca="1" si="178"/>
        <v>0</v>
      </c>
      <c r="CR90" s="11">
        <f t="shared" ca="1" si="179"/>
        <v>0</v>
      </c>
      <c r="CS90" s="11">
        <f t="shared" ca="1" si="180"/>
        <v>0</v>
      </c>
      <c r="CT90" s="11">
        <f t="shared" ca="1" si="181"/>
        <v>0</v>
      </c>
      <c r="CU90" s="11">
        <f t="shared" ca="1" si="182"/>
        <v>0</v>
      </c>
      <c r="CV90" s="11">
        <f t="shared" ca="1" si="183"/>
        <v>0</v>
      </c>
      <c r="CW90" t="b">
        <f t="shared" ca="1" si="184"/>
        <v>0</v>
      </c>
      <c r="CX90">
        <f>COUNTIF(BA$1:BA90,BA90)-1</f>
        <v>0</v>
      </c>
    </row>
    <row r="91" spans="1:102">
      <c r="A91" t="s">
        <v>2582</v>
      </c>
      <c r="B91" t="s">
        <v>2576</v>
      </c>
      <c r="C91" t="s">
        <v>2674</v>
      </c>
      <c r="D91">
        <f>IF(Players!C91="NL",INDEX(Standings!G:I,MATCH(INDEX(Teams!G:K,MATCH(Players!B91,Teams!G:G,0),5),Standings!G:G,0),2)+INDEX(Standings!G:I,MATCH(INDEX(Teams!G:K,MATCH(Players!B91,Teams!G:G,0),5),Standings!G:G,0),3),INDEX(Standings!A:C,MATCH(INDEX(Teams!A:E,MATCH(Players!B91,Teams!A:A,0),5),Standings!A:A,0),2)+INDEX(Standings!A:C,MATCH(INDEX(Teams!A:E,MATCH(Players!B91,Teams!A:A,0),5),Standings!A:A,0),3))</f>
        <v>3</v>
      </c>
      <c r="E91">
        <f t="shared" ca="1" si="95"/>
        <v>3</v>
      </c>
      <c r="F91">
        <f t="shared" ca="1" si="96"/>
        <v>13</v>
      </c>
      <c r="G91">
        <f t="shared" ca="1" si="97"/>
        <v>3</v>
      </c>
      <c r="H91">
        <f t="shared" ca="1" si="98"/>
        <v>6</v>
      </c>
      <c r="I91">
        <f t="shared" ca="1" si="99"/>
        <v>2</v>
      </c>
      <c r="J91">
        <f t="shared" ca="1" si="100"/>
        <v>1</v>
      </c>
      <c r="K91">
        <f t="shared" ca="1" si="101"/>
        <v>0</v>
      </c>
      <c r="L91">
        <f t="shared" ca="1" si="102"/>
        <v>3</v>
      </c>
      <c r="M91">
        <f t="shared" ca="1" si="103"/>
        <v>1</v>
      </c>
      <c r="N91">
        <f t="shared" ca="1" si="104"/>
        <v>2</v>
      </c>
      <c r="O91">
        <f t="shared" ca="1" si="105"/>
        <v>0</v>
      </c>
      <c r="P91">
        <f t="shared" ca="1" si="106"/>
        <v>3</v>
      </c>
      <c r="Q91">
        <f t="shared" ca="1" si="107"/>
        <v>0</v>
      </c>
      <c r="R91">
        <f t="shared" ca="1" si="108"/>
        <v>1</v>
      </c>
      <c r="S91">
        <f t="shared" ca="1" si="109"/>
        <v>0</v>
      </c>
      <c r="T91">
        <f t="shared" ca="1" si="110"/>
        <v>0</v>
      </c>
      <c r="U91">
        <f t="shared" ca="1" si="111"/>
        <v>0</v>
      </c>
      <c r="V91">
        <f t="shared" ca="1" si="112"/>
        <v>2</v>
      </c>
      <c r="W91">
        <f t="shared" ca="1" si="113"/>
        <v>2</v>
      </c>
      <c r="X91">
        <f t="shared" ca="1" si="114"/>
        <v>3</v>
      </c>
      <c r="Y91">
        <f t="shared" ca="1" si="115"/>
        <v>14</v>
      </c>
      <c r="Z91">
        <f t="shared" ca="1" si="116"/>
        <v>13</v>
      </c>
      <c r="AA91">
        <f t="shared" ca="1" si="117"/>
        <v>3</v>
      </c>
      <c r="AB91">
        <f t="shared" ca="1" si="118"/>
        <v>6</v>
      </c>
      <c r="AC91">
        <f t="shared" ca="1" si="119"/>
        <v>2</v>
      </c>
      <c r="AD91">
        <f t="shared" ca="1" si="120"/>
        <v>1</v>
      </c>
      <c r="AE91">
        <f t="shared" ca="1" si="121"/>
        <v>0</v>
      </c>
      <c r="AF91">
        <f t="shared" ca="1" si="122"/>
        <v>3</v>
      </c>
      <c r="AG91">
        <f t="shared" ca="1" si="123"/>
        <v>1</v>
      </c>
      <c r="AH91">
        <f t="shared" ca="1" si="124"/>
        <v>2</v>
      </c>
      <c r="AI91">
        <f t="shared" ca="1" si="125"/>
        <v>0</v>
      </c>
      <c r="AJ91">
        <f t="shared" ca="1" si="126"/>
        <v>3</v>
      </c>
      <c r="AK91">
        <f t="shared" ca="1" si="127"/>
        <v>0</v>
      </c>
      <c r="AL91">
        <f t="shared" ca="1" si="128"/>
        <v>1</v>
      </c>
      <c r="AM91">
        <f t="shared" ca="1" si="129"/>
        <v>0</v>
      </c>
      <c r="AN91">
        <f t="shared" ca="1" si="130"/>
        <v>0</v>
      </c>
      <c r="AO91">
        <f t="shared" ca="1" si="131"/>
        <v>0</v>
      </c>
      <c r="AP91">
        <f t="shared" ca="1" si="132"/>
        <v>2</v>
      </c>
      <c r="AQ91">
        <f t="shared" ca="1" si="133"/>
        <v>2</v>
      </c>
      <c r="AR91" s="8">
        <f t="shared" ca="1" si="134"/>
        <v>0.46153846153846156</v>
      </c>
      <c r="AS91" s="8">
        <f t="shared" ca="1" si="135"/>
        <v>0.5</v>
      </c>
      <c r="AT91" s="8">
        <f t="shared" ca="1" si="136"/>
        <v>0.76923076923076927</v>
      </c>
      <c r="AU91" s="8">
        <f t="shared" ca="1" si="137"/>
        <v>1.2692307692307692</v>
      </c>
      <c r="AV91">
        <f t="shared" ca="1" si="138"/>
        <v>10</v>
      </c>
      <c r="AW91" t="b">
        <f t="shared" ca="1" si="139"/>
        <v>1</v>
      </c>
      <c r="BA91" t="s">
        <v>2511</v>
      </c>
      <c r="BB91" t="s">
        <v>2575</v>
      </c>
      <c r="BC91" t="s">
        <v>2674</v>
      </c>
      <c r="BD91">
        <f>IF(Players!BC91="NL",INDEX(Standings!G:I,MATCH(INDEX(Teams!G:K,MATCH(Players!BB91,Teams!G:G,0),5),Standings!G:G,0),2)+INDEX(Standings!G:I,MATCH(INDEX(Teams!G:K,MATCH(Players!BB91,Teams!G:G,0),5),Standings!G:G,0),3),INDEX(Standings!A:C,MATCH(INDEX(Teams!A:E,MATCH(Players!BB91,Teams!A:A,0),5),Standings!A:A,0),2)+INDEX(Standings!A:C,MATCH(INDEX(Teams!A:E,MATCH(Players!BB91,Teams!A:A,0),5),Standings!A:A,0),3))</f>
        <v>3</v>
      </c>
      <c r="BE91">
        <f t="shared" ca="1" si="140"/>
        <v>0</v>
      </c>
      <c r="BF91">
        <f t="shared" ca="1" si="141"/>
        <v>0</v>
      </c>
      <c r="BG91">
        <f t="shared" ca="1" si="142"/>
        <v>0</v>
      </c>
      <c r="BH91">
        <f t="shared" ca="1" si="143"/>
        <v>0</v>
      </c>
      <c r="BI91">
        <f t="shared" ca="1" si="144"/>
        <v>0</v>
      </c>
      <c r="BJ91">
        <f t="shared" ca="1" si="145"/>
        <v>0</v>
      </c>
      <c r="BK91">
        <f t="shared" ca="1" si="146"/>
        <v>0</v>
      </c>
      <c r="BL91" s="12">
        <f t="shared" ca="1" si="147"/>
        <v>0</v>
      </c>
      <c r="BM91">
        <f t="shared" ca="1" si="148"/>
        <v>0</v>
      </c>
      <c r="BN91">
        <f t="shared" ca="1" si="149"/>
        <v>0</v>
      </c>
      <c r="BO91">
        <f t="shared" ca="1" si="150"/>
        <v>0</v>
      </c>
      <c r="BP91">
        <f t="shared" ca="1" si="151"/>
        <v>0</v>
      </c>
      <c r="BQ91">
        <f t="shared" ca="1" si="152"/>
        <v>0</v>
      </c>
      <c r="BR91">
        <f t="shared" ca="1" si="153"/>
        <v>0</v>
      </c>
      <c r="BS91">
        <f t="shared" ca="1" si="154"/>
        <v>0</v>
      </c>
      <c r="BT91">
        <f t="shared" ca="1" si="155"/>
        <v>0</v>
      </c>
      <c r="BU91">
        <f t="shared" ca="1" si="156"/>
        <v>0</v>
      </c>
      <c r="BV91">
        <f t="shared" ca="1" si="157"/>
        <v>0</v>
      </c>
      <c r="BW91">
        <f t="shared" ca="1" si="158"/>
        <v>0</v>
      </c>
      <c r="BX91">
        <f t="shared" ca="1" si="159"/>
        <v>0</v>
      </c>
      <c r="BY91" s="8">
        <f t="shared" ca="1" si="160"/>
        <v>0</v>
      </c>
      <c r="BZ91" s="10" t="str">
        <f t="shared" ca="1" si="161"/>
        <v>---</v>
      </c>
      <c r="CA91">
        <f t="shared" ca="1" si="162"/>
        <v>0</v>
      </c>
      <c r="CB91">
        <f t="shared" ca="1" si="163"/>
        <v>0</v>
      </c>
      <c r="CC91">
        <f t="shared" ca="1" si="164"/>
        <v>0</v>
      </c>
      <c r="CD91">
        <f t="shared" ca="1" si="165"/>
        <v>0</v>
      </c>
      <c r="CE91">
        <f t="shared" ca="1" si="166"/>
        <v>0</v>
      </c>
      <c r="CF91" s="12">
        <f t="shared" ca="1" si="167"/>
        <v>0</v>
      </c>
      <c r="CG91">
        <f t="shared" ca="1" si="168"/>
        <v>0</v>
      </c>
      <c r="CH91">
        <f t="shared" ca="1" si="169"/>
        <v>0</v>
      </c>
      <c r="CI91">
        <f t="shared" ca="1" si="170"/>
        <v>0</v>
      </c>
      <c r="CJ91">
        <f t="shared" ca="1" si="171"/>
        <v>0</v>
      </c>
      <c r="CK91">
        <f t="shared" ca="1" si="172"/>
        <v>0</v>
      </c>
      <c r="CL91">
        <f t="shared" ca="1" si="173"/>
        <v>0</v>
      </c>
      <c r="CM91">
        <f t="shared" ca="1" si="174"/>
        <v>0</v>
      </c>
      <c r="CN91">
        <f t="shared" ca="1" si="175"/>
        <v>0</v>
      </c>
      <c r="CO91">
        <f t="shared" ca="1" si="176"/>
        <v>0</v>
      </c>
      <c r="CP91">
        <f t="shared" ca="1" si="177"/>
        <v>0</v>
      </c>
      <c r="CQ91" s="10">
        <f t="shared" ca="1" si="178"/>
        <v>0</v>
      </c>
      <c r="CR91" s="11">
        <f t="shared" ca="1" si="179"/>
        <v>0</v>
      </c>
      <c r="CS91" s="11">
        <f t="shared" ca="1" si="180"/>
        <v>0</v>
      </c>
      <c r="CT91" s="11">
        <f t="shared" ca="1" si="181"/>
        <v>0</v>
      </c>
      <c r="CU91" s="11">
        <f t="shared" ca="1" si="182"/>
        <v>0</v>
      </c>
      <c r="CV91" s="11">
        <f t="shared" ca="1" si="183"/>
        <v>0</v>
      </c>
      <c r="CW91" t="b">
        <f t="shared" ca="1" si="184"/>
        <v>0</v>
      </c>
      <c r="CX91">
        <f>COUNTIF(BA$1:BA91,BA91)-1</f>
        <v>0</v>
      </c>
    </row>
    <row r="92" spans="1:102">
      <c r="A92" t="s">
        <v>2583</v>
      </c>
      <c r="B92" t="s">
        <v>2576</v>
      </c>
      <c r="C92" t="s">
        <v>2674</v>
      </c>
      <c r="D92">
        <f>IF(Players!C92="NL",INDEX(Standings!G:I,MATCH(INDEX(Teams!G:K,MATCH(Players!B92,Teams!G:G,0),5),Standings!G:G,0),2)+INDEX(Standings!G:I,MATCH(INDEX(Teams!G:K,MATCH(Players!B92,Teams!G:G,0),5),Standings!G:G,0),3),INDEX(Standings!A:C,MATCH(INDEX(Teams!A:E,MATCH(Players!B92,Teams!A:A,0),5),Standings!A:A,0),2)+INDEX(Standings!A:C,MATCH(INDEX(Teams!A:E,MATCH(Players!B92,Teams!A:A,0),5),Standings!A:A,0),3))</f>
        <v>3</v>
      </c>
      <c r="E92">
        <f t="shared" ca="1" si="95"/>
        <v>3</v>
      </c>
      <c r="F92">
        <f t="shared" ca="1" si="96"/>
        <v>9</v>
      </c>
      <c r="G92">
        <f t="shared" ca="1" si="97"/>
        <v>2</v>
      </c>
      <c r="H92">
        <f t="shared" ca="1" si="98"/>
        <v>4</v>
      </c>
      <c r="I92">
        <f t="shared" ca="1" si="99"/>
        <v>0</v>
      </c>
      <c r="J92">
        <f t="shared" ca="1" si="100"/>
        <v>0</v>
      </c>
      <c r="K92">
        <f t="shared" ca="1" si="101"/>
        <v>0</v>
      </c>
      <c r="L92">
        <f t="shared" ca="1" si="102"/>
        <v>2</v>
      </c>
      <c r="M92">
        <f t="shared" ca="1" si="103"/>
        <v>0</v>
      </c>
      <c r="N92">
        <f t="shared" ca="1" si="104"/>
        <v>0</v>
      </c>
      <c r="O92">
        <f t="shared" ca="1" si="105"/>
        <v>0</v>
      </c>
      <c r="P92">
        <f t="shared" ca="1" si="106"/>
        <v>3</v>
      </c>
      <c r="Q92">
        <f t="shared" ca="1" si="107"/>
        <v>0</v>
      </c>
      <c r="R92">
        <f t="shared" ca="1" si="108"/>
        <v>2</v>
      </c>
      <c r="S92">
        <f t="shared" ca="1" si="109"/>
        <v>0</v>
      </c>
      <c r="T92">
        <f t="shared" ca="1" si="110"/>
        <v>0</v>
      </c>
      <c r="U92">
        <f t="shared" ca="1" si="111"/>
        <v>0</v>
      </c>
      <c r="V92">
        <f t="shared" ca="1" si="112"/>
        <v>3</v>
      </c>
      <c r="W92">
        <f t="shared" ca="1" si="113"/>
        <v>3</v>
      </c>
      <c r="X92">
        <f t="shared" ca="1" si="114"/>
        <v>3</v>
      </c>
      <c r="Y92">
        <f t="shared" ca="1" si="115"/>
        <v>11</v>
      </c>
      <c r="Z92">
        <f t="shared" ca="1" si="116"/>
        <v>9</v>
      </c>
      <c r="AA92">
        <f t="shared" ca="1" si="117"/>
        <v>2</v>
      </c>
      <c r="AB92">
        <f t="shared" ca="1" si="118"/>
        <v>4</v>
      </c>
      <c r="AC92">
        <f t="shared" ca="1" si="119"/>
        <v>0</v>
      </c>
      <c r="AD92">
        <f t="shared" ca="1" si="120"/>
        <v>0</v>
      </c>
      <c r="AE92">
        <f t="shared" ca="1" si="121"/>
        <v>0</v>
      </c>
      <c r="AF92">
        <f t="shared" ca="1" si="122"/>
        <v>2</v>
      </c>
      <c r="AG92">
        <f t="shared" ca="1" si="123"/>
        <v>0</v>
      </c>
      <c r="AH92">
        <f t="shared" ca="1" si="124"/>
        <v>0</v>
      </c>
      <c r="AI92">
        <f t="shared" ca="1" si="125"/>
        <v>0</v>
      </c>
      <c r="AJ92">
        <f t="shared" ca="1" si="126"/>
        <v>3</v>
      </c>
      <c r="AK92">
        <f t="shared" ca="1" si="127"/>
        <v>0</v>
      </c>
      <c r="AL92">
        <f t="shared" ca="1" si="128"/>
        <v>2</v>
      </c>
      <c r="AM92">
        <f t="shared" ca="1" si="129"/>
        <v>0</v>
      </c>
      <c r="AN92">
        <f t="shared" ca="1" si="130"/>
        <v>0</v>
      </c>
      <c r="AO92">
        <f t="shared" ca="1" si="131"/>
        <v>0</v>
      </c>
      <c r="AP92">
        <f t="shared" ca="1" si="132"/>
        <v>3</v>
      </c>
      <c r="AQ92">
        <f t="shared" ca="1" si="133"/>
        <v>3</v>
      </c>
      <c r="AR92" s="8">
        <f t="shared" ca="1" si="134"/>
        <v>0.44444444444444442</v>
      </c>
      <c r="AS92" s="8">
        <f t="shared" ca="1" si="135"/>
        <v>0.54545454545454541</v>
      </c>
      <c r="AT92" s="8">
        <f t="shared" ca="1" si="136"/>
        <v>0.44444444444444442</v>
      </c>
      <c r="AU92" s="8">
        <f t="shared" ca="1" si="137"/>
        <v>0.98989898989898983</v>
      </c>
      <c r="AV92">
        <f t="shared" ca="1" si="138"/>
        <v>4</v>
      </c>
      <c r="AW92" t="b">
        <f t="shared" ca="1" si="139"/>
        <v>1</v>
      </c>
      <c r="BA92" t="s">
        <v>2605</v>
      </c>
      <c r="BB92" t="s">
        <v>2576</v>
      </c>
      <c r="BC92" t="s">
        <v>2674</v>
      </c>
      <c r="BD92">
        <f>IF(Players!BC92="NL",INDEX(Standings!G:I,MATCH(INDEX(Teams!G:K,MATCH(Players!BB92,Teams!G:G,0),5),Standings!G:G,0),2)+INDEX(Standings!G:I,MATCH(INDEX(Teams!G:K,MATCH(Players!BB92,Teams!G:G,0),5),Standings!G:G,0),3),INDEX(Standings!A:C,MATCH(INDEX(Teams!A:E,MATCH(Players!BB92,Teams!A:A,0),5),Standings!A:A,0),2)+INDEX(Standings!A:C,MATCH(INDEX(Teams!A:E,MATCH(Players!BB92,Teams!A:A,0),5),Standings!A:A,0),3))</f>
        <v>3</v>
      </c>
      <c r="BE92">
        <f t="shared" ca="1" si="140"/>
        <v>0</v>
      </c>
      <c r="BF92">
        <f t="shared" ca="1" si="141"/>
        <v>0</v>
      </c>
      <c r="BG92">
        <f t="shared" ca="1" si="142"/>
        <v>0</v>
      </c>
      <c r="BH92">
        <f t="shared" ca="1" si="143"/>
        <v>0</v>
      </c>
      <c r="BI92">
        <f t="shared" ca="1" si="144"/>
        <v>0</v>
      </c>
      <c r="BJ92">
        <f t="shared" ca="1" si="145"/>
        <v>0</v>
      </c>
      <c r="BK92">
        <f t="shared" ca="1" si="146"/>
        <v>0</v>
      </c>
      <c r="BL92" s="12">
        <f t="shared" ca="1" si="147"/>
        <v>0</v>
      </c>
      <c r="BM92">
        <f t="shared" ca="1" si="148"/>
        <v>0</v>
      </c>
      <c r="BN92">
        <f t="shared" ca="1" si="149"/>
        <v>0</v>
      </c>
      <c r="BO92">
        <f t="shared" ca="1" si="150"/>
        <v>0</v>
      </c>
      <c r="BP92">
        <f t="shared" ca="1" si="151"/>
        <v>0</v>
      </c>
      <c r="BQ92">
        <f t="shared" ca="1" si="152"/>
        <v>0</v>
      </c>
      <c r="BR92">
        <f t="shared" ca="1" si="153"/>
        <v>0</v>
      </c>
      <c r="BS92">
        <f t="shared" ca="1" si="154"/>
        <v>0</v>
      </c>
      <c r="BT92">
        <f t="shared" ca="1" si="155"/>
        <v>0</v>
      </c>
      <c r="BU92">
        <f t="shared" ca="1" si="156"/>
        <v>0</v>
      </c>
      <c r="BV92">
        <f t="shared" ca="1" si="157"/>
        <v>0</v>
      </c>
      <c r="BW92">
        <f t="shared" ca="1" si="158"/>
        <v>0</v>
      </c>
      <c r="BX92">
        <f t="shared" ca="1" si="159"/>
        <v>0</v>
      </c>
      <c r="BY92" s="8">
        <f t="shared" ca="1" si="160"/>
        <v>0</v>
      </c>
      <c r="BZ92" s="10" t="str">
        <f t="shared" ca="1" si="161"/>
        <v>---</v>
      </c>
      <c r="CA92">
        <f t="shared" ca="1" si="162"/>
        <v>0</v>
      </c>
      <c r="CB92">
        <f t="shared" ca="1" si="163"/>
        <v>0</v>
      </c>
      <c r="CC92">
        <f t="shared" ca="1" si="164"/>
        <v>0</v>
      </c>
      <c r="CD92">
        <f t="shared" ca="1" si="165"/>
        <v>0</v>
      </c>
      <c r="CE92">
        <f t="shared" ca="1" si="166"/>
        <v>0</v>
      </c>
      <c r="CF92" s="12">
        <f t="shared" ca="1" si="167"/>
        <v>0</v>
      </c>
      <c r="CG92">
        <f t="shared" ca="1" si="168"/>
        <v>0</v>
      </c>
      <c r="CH92">
        <f t="shared" ca="1" si="169"/>
        <v>0</v>
      </c>
      <c r="CI92">
        <f t="shared" ca="1" si="170"/>
        <v>0</v>
      </c>
      <c r="CJ92">
        <f t="shared" ca="1" si="171"/>
        <v>0</v>
      </c>
      <c r="CK92">
        <f t="shared" ca="1" si="172"/>
        <v>0</v>
      </c>
      <c r="CL92">
        <f t="shared" ca="1" si="173"/>
        <v>0</v>
      </c>
      <c r="CM92">
        <f t="shared" ca="1" si="174"/>
        <v>0</v>
      </c>
      <c r="CN92">
        <f t="shared" ca="1" si="175"/>
        <v>0</v>
      </c>
      <c r="CO92">
        <f t="shared" ca="1" si="176"/>
        <v>0</v>
      </c>
      <c r="CP92">
        <f t="shared" ca="1" si="177"/>
        <v>0</v>
      </c>
      <c r="CQ92" s="10">
        <f t="shared" ca="1" si="178"/>
        <v>0</v>
      </c>
      <c r="CR92" s="11">
        <f t="shared" ca="1" si="179"/>
        <v>0</v>
      </c>
      <c r="CS92" s="11">
        <f t="shared" ca="1" si="180"/>
        <v>0</v>
      </c>
      <c r="CT92" s="11">
        <f t="shared" ca="1" si="181"/>
        <v>0</v>
      </c>
      <c r="CU92" s="11">
        <f t="shared" ca="1" si="182"/>
        <v>0</v>
      </c>
      <c r="CV92" s="11">
        <f t="shared" ca="1" si="183"/>
        <v>0</v>
      </c>
      <c r="CW92" t="b">
        <f t="shared" ca="1" si="184"/>
        <v>0</v>
      </c>
      <c r="CX92">
        <f>COUNTIF(BA$1:BA92,BA92)-1</f>
        <v>0</v>
      </c>
    </row>
    <row r="93" spans="1:102">
      <c r="A93" t="s">
        <v>2622</v>
      </c>
      <c r="B93" t="s">
        <v>2576</v>
      </c>
      <c r="C93" t="s">
        <v>2674</v>
      </c>
      <c r="D93">
        <f>IF(Players!C93="NL",INDEX(Standings!G:I,MATCH(INDEX(Teams!G:K,MATCH(Players!B93,Teams!G:G,0),5),Standings!G:G,0),2)+INDEX(Standings!G:I,MATCH(INDEX(Teams!G:K,MATCH(Players!B93,Teams!G:G,0),5),Standings!G:G,0),3),INDEX(Standings!A:C,MATCH(INDEX(Teams!A:E,MATCH(Players!B93,Teams!A:A,0),5),Standings!A:A,0),2)+INDEX(Standings!A:C,MATCH(INDEX(Teams!A:E,MATCH(Players!B93,Teams!A:A,0),5),Standings!A:A,0),3))</f>
        <v>3</v>
      </c>
      <c r="E93">
        <f t="shared" ca="1" si="95"/>
        <v>3</v>
      </c>
      <c r="F93">
        <f t="shared" ca="1" si="96"/>
        <v>12</v>
      </c>
      <c r="G93">
        <f t="shared" ca="1" si="97"/>
        <v>1</v>
      </c>
      <c r="H93">
        <f t="shared" ca="1" si="98"/>
        <v>5</v>
      </c>
      <c r="I93">
        <f t="shared" ca="1" si="99"/>
        <v>2</v>
      </c>
      <c r="J93">
        <f t="shared" ca="1" si="100"/>
        <v>0</v>
      </c>
      <c r="K93">
        <f t="shared" ca="1" si="101"/>
        <v>0</v>
      </c>
      <c r="L93">
        <f t="shared" ca="1" si="102"/>
        <v>1</v>
      </c>
      <c r="M93">
        <f t="shared" ca="1" si="103"/>
        <v>0</v>
      </c>
      <c r="N93">
        <f t="shared" ca="1" si="104"/>
        <v>0</v>
      </c>
      <c r="O93">
        <f t="shared" ca="1" si="105"/>
        <v>0</v>
      </c>
      <c r="P93">
        <f t="shared" ca="1" si="106"/>
        <v>3</v>
      </c>
      <c r="Q93">
        <f t="shared" ca="1" si="107"/>
        <v>0</v>
      </c>
      <c r="R93">
        <f t="shared" ca="1" si="108"/>
        <v>0</v>
      </c>
      <c r="S93">
        <f t="shared" ca="1" si="109"/>
        <v>0</v>
      </c>
      <c r="T93">
        <f t="shared" ca="1" si="110"/>
        <v>0</v>
      </c>
      <c r="U93">
        <f t="shared" ca="1" si="111"/>
        <v>0</v>
      </c>
      <c r="V93">
        <f t="shared" ca="1" si="112"/>
        <v>1</v>
      </c>
      <c r="W93">
        <f t="shared" ca="1" si="113"/>
        <v>1</v>
      </c>
      <c r="X93">
        <f t="shared" ca="1" si="114"/>
        <v>3</v>
      </c>
      <c r="Y93">
        <f t="shared" ca="1" si="115"/>
        <v>12</v>
      </c>
      <c r="Z93">
        <f t="shared" ca="1" si="116"/>
        <v>12</v>
      </c>
      <c r="AA93">
        <f t="shared" ca="1" si="117"/>
        <v>1</v>
      </c>
      <c r="AB93">
        <f t="shared" ca="1" si="118"/>
        <v>5</v>
      </c>
      <c r="AC93">
        <f t="shared" ca="1" si="119"/>
        <v>2</v>
      </c>
      <c r="AD93">
        <f t="shared" ca="1" si="120"/>
        <v>0</v>
      </c>
      <c r="AE93">
        <f t="shared" ca="1" si="121"/>
        <v>0</v>
      </c>
      <c r="AF93">
        <f t="shared" ca="1" si="122"/>
        <v>1</v>
      </c>
      <c r="AG93">
        <f t="shared" ca="1" si="123"/>
        <v>0</v>
      </c>
      <c r="AH93">
        <f t="shared" ca="1" si="124"/>
        <v>0</v>
      </c>
      <c r="AI93">
        <f t="shared" ca="1" si="125"/>
        <v>0</v>
      </c>
      <c r="AJ93">
        <f t="shared" ca="1" si="126"/>
        <v>3</v>
      </c>
      <c r="AK93">
        <f t="shared" ca="1" si="127"/>
        <v>0</v>
      </c>
      <c r="AL93">
        <f t="shared" ca="1" si="128"/>
        <v>0</v>
      </c>
      <c r="AM93">
        <f t="shared" ca="1" si="129"/>
        <v>0</v>
      </c>
      <c r="AN93">
        <f t="shared" ca="1" si="130"/>
        <v>0</v>
      </c>
      <c r="AO93">
        <f t="shared" ca="1" si="131"/>
        <v>0</v>
      </c>
      <c r="AP93">
        <f t="shared" ca="1" si="132"/>
        <v>1</v>
      </c>
      <c r="AQ93">
        <f t="shared" ca="1" si="133"/>
        <v>1</v>
      </c>
      <c r="AR93" s="8">
        <f t="shared" ca="1" si="134"/>
        <v>0.41666666666666669</v>
      </c>
      <c r="AS93" s="8">
        <f t="shared" ca="1" si="135"/>
        <v>0.41666666666666669</v>
      </c>
      <c r="AT93" s="8">
        <f t="shared" ca="1" si="136"/>
        <v>0.58333333333333337</v>
      </c>
      <c r="AU93" s="8">
        <f t="shared" ca="1" si="137"/>
        <v>1</v>
      </c>
      <c r="AV93">
        <f t="shared" ca="1" si="138"/>
        <v>7</v>
      </c>
      <c r="AW93" t="b">
        <f t="shared" ca="1" si="139"/>
        <v>1</v>
      </c>
      <c r="BA93" t="s">
        <v>2618</v>
      </c>
      <c r="BB93" t="s">
        <v>2576</v>
      </c>
      <c r="BC93" t="s">
        <v>2674</v>
      </c>
      <c r="BD93">
        <f>IF(Players!BC93="NL",INDEX(Standings!G:I,MATCH(INDEX(Teams!G:K,MATCH(Players!BB93,Teams!G:G,0),5),Standings!G:G,0),2)+INDEX(Standings!G:I,MATCH(INDEX(Teams!G:K,MATCH(Players!BB93,Teams!G:G,0),5),Standings!G:G,0),3),INDEX(Standings!A:C,MATCH(INDEX(Teams!A:E,MATCH(Players!BB93,Teams!A:A,0),5),Standings!A:A,0),2)+INDEX(Standings!A:C,MATCH(INDEX(Teams!A:E,MATCH(Players!BB93,Teams!A:A,0),5),Standings!A:A,0),3))</f>
        <v>3</v>
      </c>
      <c r="BE93">
        <f t="shared" ca="1" si="140"/>
        <v>0</v>
      </c>
      <c r="BF93">
        <f t="shared" ca="1" si="141"/>
        <v>0</v>
      </c>
      <c r="BG93">
        <f t="shared" ca="1" si="142"/>
        <v>0</v>
      </c>
      <c r="BH93">
        <f t="shared" ca="1" si="143"/>
        <v>0</v>
      </c>
      <c r="BI93">
        <f t="shared" ca="1" si="144"/>
        <v>0</v>
      </c>
      <c r="BJ93">
        <f t="shared" ca="1" si="145"/>
        <v>0</v>
      </c>
      <c r="BK93">
        <f t="shared" ca="1" si="146"/>
        <v>0</v>
      </c>
      <c r="BL93" s="12">
        <f t="shared" ca="1" si="147"/>
        <v>0</v>
      </c>
      <c r="BM93">
        <f t="shared" ca="1" si="148"/>
        <v>0</v>
      </c>
      <c r="BN93">
        <f t="shared" ca="1" si="149"/>
        <v>0</v>
      </c>
      <c r="BO93">
        <f t="shared" ca="1" si="150"/>
        <v>0</v>
      </c>
      <c r="BP93">
        <f t="shared" ca="1" si="151"/>
        <v>0</v>
      </c>
      <c r="BQ93">
        <f t="shared" ca="1" si="152"/>
        <v>0</v>
      </c>
      <c r="BR93">
        <f t="shared" ca="1" si="153"/>
        <v>0</v>
      </c>
      <c r="BS93">
        <f t="shared" ca="1" si="154"/>
        <v>0</v>
      </c>
      <c r="BT93">
        <f t="shared" ca="1" si="155"/>
        <v>0</v>
      </c>
      <c r="BU93">
        <f t="shared" ca="1" si="156"/>
        <v>0</v>
      </c>
      <c r="BV93">
        <f t="shared" ca="1" si="157"/>
        <v>0</v>
      </c>
      <c r="BW93">
        <f t="shared" ca="1" si="158"/>
        <v>0</v>
      </c>
      <c r="BX93">
        <f t="shared" ca="1" si="159"/>
        <v>0</v>
      </c>
      <c r="BY93" s="8">
        <f t="shared" ca="1" si="160"/>
        <v>0</v>
      </c>
      <c r="BZ93" s="10" t="str">
        <f t="shared" ca="1" si="161"/>
        <v>---</v>
      </c>
      <c r="CA93">
        <f t="shared" ca="1" si="162"/>
        <v>0</v>
      </c>
      <c r="CB93">
        <f t="shared" ca="1" si="163"/>
        <v>0</v>
      </c>
      <c r="CC93">
        <f t="shared" ca="1" si="164"/>
        <v>0</v>
      </c>
      <c r="CD93">
        <f t="shared" ca="1" si="165"/>
        <v>0</v>
      </c>
      <c r="CE93">
        <f t="shared" ca="1" si="166"/>
        <v>0</v>
      </c>
      <c r="CF93" s="12">
        <f t="shared" ca="1" si="167"/>
        <v>0</v>
      </c>
      <c r="CG93">
        <f t="shared" ca="1" si="168"/>
        <v>0</v>
      </c>
      <c r="CH93">
        <f t="shared" ca="1" si="169"/>
        <v>0</v>
      </c>
      <c r="CI93">
        <f t="shared" ca="1" si="170"/>
        <v>0</v>
      </c>
      <c r="CJ93">
        <f t="shared" ca="1" si="171"/>
        <v>0</v>
      </c>
      <c r="CK93">
        <f t="shared" ca="1" si="172"/>
        <v>0</v>
      </c>
      <c r="CL93">
        <f t="shared" ca="1" si="173"/>
        <v>0</v>
      </c>
      <c r="CM93">
        <f t="shared" ca="1" si="174"/>
        <v>0</v>
      </c>
      <c r="CN93">
        <f t="shared" ca="1" si="175"/>
        <v>0</v>
      </c>
      <c r="CO93">
        <f t="shared" ca="1" si="176"/>
        <v>0</v>
      </c>
      <c r="CP93">
        <f t="shared" ca="1" si="177"/>
        <v>0</v>
      </c>
      <c r="CQ93" s="10">
        <f t="shared" ca="1" si="178"/>
        <v>0</v>
      </c>
      <c r="CR93" s="11">
        <f t="shared" ca="1" si="179"/>
        <v>0</v>
      </c>
      <c r="CS93" s="11">
        <f t="shared" ca="1" si="180"/>
        <v>0</v>
      </c>
      <c r="CT93" s="11">
        <f t="shared" ca="1" si="181"/>
        <v>0</v>
      </c>
      <c r="CU93" s="11">
        <f t="shared" ca="1" si="182"/>
        <v>0</v>
      </c>
      <c r="CV93" s="11">
        <f t="shared" ca="1" si="183"/>
        <v>0</v>
      </c>
      <c r="CW93" t="b">
        <f t="shared" ca="1" si="184"/>
        <v>0</v>
      </c>
      <c r="CX93">
        <f>COUNTIF(BA$1:BA93,BA93)-1</f>
        <v>0</v>
      </c>
    </row>
    <row r="94" spans="1:102">
      <c r="A94" t="s">
        <v>2584</v>
      </c>
      <c r="B94" t="s">
        <v>2576</v>
      </c>
      <c r="C94" t="s">
        <v>2674</v>
      </c>
      <c r="D94">
        <f>IF(Players!C94="NL",INDEX(Standings!G:I,MATCH(INDEX(Teams!G:K,MATCH(Players!B94,Teams!G:G,0),5),Standings!G:G,0),2)+INDEX(Standings!G:I,MATCH(INDEX(Teams!G:K,MATCH(Players!B94,Teams!G:G,0),5),Standings!G:G,0),3),INDEX(Standings!A:C,MATCH(INDEX(Teams!A:E,MATCH(Players!B94,Teams!A:A,0),5),Standings!A:A,0),2)+INDEX(Standings!A:C,MATCH(INDEX(Teams!A:E,MATCH(Players!B94,Teams!A:A,0),5),Standings!A:A,0),3))</f>
        <v>3</v>
      </c>
      <c r="E94">
        <f t="shared" ca="1" si="95"/>
        <v>3</v>
      </c>
      <c r="F94">
        <f t="shared" ca="1" si="96"/>
        <v>11</v>
      </c>
      <c r="G94">
        <f t="shared" ca="1" si="97"/>
        <v>0</v>
      </c>
      <c r="H94">
        <f t="shared" ca="1" si="98"/>
        <v>2</v>
      </c>
      <c r="I94">
        <f t="shared" ca="1" si="99"/>
        <v>0</v>
      </c>
      <c r="J94">
        <f t="shared" ca="1" si="100"/>
        <v>0</v>
      </c>
      <c r="K94">
        <f t="shared" ca="1" si="101"/>
        <v>0</v>
      </c>
      <c r="L94">
        <f t="shared" ca="1" si="102"/>
        <v>0</v>
      </c>
      <c r="M94">
        <f t="shared" ca="1" si="103"/>
        <v>0</v>
      </c>
      <c r="N94">
        <f t="shared" ca="1" si="104"/>
        <v>0</v>
      </c>
      <c r="O94">
        <f t="shared" ca="1" si="105"/>
        <v>1</v>
      </c>
      <c r="P94">
        <f t="shared" ca="1" si="106"/>
        <v>4</v>
      </c>
      <c r="Q94">
        <f t="shared" ca="1" si="107"/>
        <v>0</v>
      </c>
      <c r="R94">
        <f t="shared" ca="1" si="108"/>
        <v>1</v>
      </c>
      <c r="S94">
        <f t="shared" ca="1" si="109"/>
        <v>0</v>
      </c>
      <c r="T94">
        <f t="shared" ca="1" si="110"/>
        <v>0</v>
      </c>
      <c r="U94">
        <f t="shared" ca="1" si="111"/>
        <v>0</v>
      </c>
      <c r="V94">
        <f t="shared" ca="1" si="112"/>
        <v>1</v>
      </c>
      <c r="W94">
        <f t="shared" ca="1" si="113"/>
        <v>1</v>
      </c>
      <c r="X94">
        <f t="shared" ca="1" si="114"/>
        <v>3</v>
      </c>
      <c r="Y94">
        <f t="shared" ca="1" si="115"/>
        <v>13</v>
      </c>
      <c r="Z94">
        <f t="shared" ca="1" si="116"/>
        <v>11</v>
      </c>
      <c r="AA94">
        <f t="shared" ca="1" si="117"/>
        <v>0</v>
      </c>
      <c r="AB94">
        <f t="shared" ca="1" si="118"/>
        <v>2</v>
      </c>
      <c r="AC94">
        <f t="shared" ca="1" si="119"/>
        <v>0</v>
      </c>
      <c r="AD94">
        <f t="shared" ca="1" si="120"/>
        <v>0</v>
      </c>
      <c r="AE94">
        <f t="shared" ca="1" si="121"/>
        <v>0</v>
      </c>
      <c r="AF94">
        <f t="shared" ca="1" si="122"/>
        <v>0</v>
      </c>
      <c r="AG94">
        <f t="shared" ca="1" si="123"/>
        <v>0</v>
      </c>
      <c r="AH94">
        <f t="shared" ca="1" si="124"/>
        <v>0</v>
      </c>
      <c r="AI94">
        <f t="shared" ca="1" si="125"/>
        <v>1</v>
      </c>
      <c r="AJ94">
        <f t="shared" ca="1" si="126"/>
        <v>4</v>
      </c>
      <c r="AK94">
        <f t="shared" ca="1" si="127"/>
        <v>0</v>
      </c>
      <c r="AL94">
        <f t="shared" ca="1" si="128"/>
        <v>1</v>
      </c>
      <c r="AM94">
        <f t="shared" ca="1" si="129"/>
        <v>0</v>
      </c>
      <c r="AN94">
        <f t="shared" ca="1" si="130"/>
        <v>0</v>
      </c>
      <c r="AO94">
        <f t="shared" ca="1" si="131"/>
        <v>0</v>
      </c>
      <c r="AP94">
        <f t="shared" ca="1" si="132"/>
        <v>1</v>
      </c>
      <c r="AQ94">
        <f t="shared" ca="1" si="133"/>
        <v>1</v>
      </c>
      <c r="AR94" s="8">
        <f t="shared" ca="1" si="134"/>
        <v>0.18181818181818182</v>
      </c>
      <c r="AS94" s="8">
        <f t="shared" ca="1" si="135"/>
        <v>0.30769230769230771</v>
      </c>
      <c r="AT94" s="8">
        <f t="shared" ca="1" si="136"/>
        <v>0.18181818181818182</v>
      </c>
      <c r="AU94" s="8">
        <f t="shared" ca="1" si="137"/>
        <v>0.48951048951048953</v>
      </c>
      <c r="AV94">
        <f t="shared" ca="1" si="138"/>
        <v>2</v>
      </c>
      <c r="AW94" t="b">
        <f t="shared" ca="1" si="139"/>
        <v>1</v>
      </c>
      <c r="BA94" t="s">
        <v>2612</v>
      </c>
      <c r="BB94" t="s">
        <v>2576</v>
      </c>
      <c r="BC94" t="s">
        <v>2674</v>
      </c>
      <c r="BD94">
        <f>IF(Players!BC94="NL",INDEX(Standings!G:I,MATCH(INDEX(Teams!G:K,MATCH(Players!BB94,Teams!G:G,0),5),Standings!G:G,0),2)+INDEX(Standings!G:I,MATCH(INDEX(Teams!G:K,MATCH(Players!BB94,Teams!G:G,0),5),Standings!G:G,0),3),INDEX(Standings!A:C,MATCH(INDEX(Teams!A:E,MATCH(Players!BB94,Teams!A:A,0),5),Standings!A:A,0),2)+INDEX(Standings!A:C,MATCH(INDEX(Teams!A:E,MATCH(Players!BB94,Teams!A:A,0),5),Standings!A:A,0),3))</f>
        <v>3</v>
      </c>
      <c r="BE94">
        <f t="shared" ca="1" si="140"/>
        <v>0</v>
      </c>
      <c r="BF94">
        <f t="shared" ca="1" si="141"/>
        <v>0</v>
      </c>
      <c r="BG94">
        <f t="shared" ca="1" si="142"/>
        <v>2</v>
      </c>
      <c r="BH94">
        <f t="shared" ca="1" si="143"/>
        <v>0</v>
      </c>
      <c r="BI94">
        <f t="shared" ca="1" si="144"/>
        <v>0</v>
      </c>
      <c r="BJ94">
        <f t="shared" ca="1" si="145"/>
        <v>0</v>
      </c>
      <c r="BK94">
        <f t="shared" ca="1" si="146"/>
        <v>0</v>
      </c>
      <c r="BL94" s="12">
        <f t="shared" ca="1" si="147"/>
        <v>1</v>
      </c>
      <c r="BM94">
        <f t="shared" ca="1" si="148"/>
        <v>0</v>
      </c>
      <c r="BN94">
        <f t="shared" ca="1" si="149"/>
        <v>0</v>
      </c>
      <c r="BO94">
        <f t="shared" ca="1" si="150"/>
        <v>0</v>
      </c>
      <c r="BP94">
        <f t="shared" ca="1" si="151"/>
        <v>0</v>
      </c>
      <c r="BQ94">
        <f t="shared" ca="1" si="152"/>
        <v>0</v>
      </c>
      <c r="BR94">
        <f t="shared" ca="1" si="153"/>
        <v>0</v>
      </c>
      <c r="BS94">
        <f t="shared" ca="1" si="154"/>
        <v>0</v>
      </c>
      <c r="BT94">
        <f t="shared" ca="1" si="155"/>
        <v>0</v>
      </c>
      <c r="BU94">
        <f t="shared" ca="1" si="156"/>
        <v>0</v>
      </c>
      <c r="BV94">
        <f t="shared" ca="1" si="157"/>
        <v>0</v>
      </c>
      <c r="BW94">
        <f t="shared" ca="1" si="158"/>
        <v>0</v>
      </c>
      <c r="BX94">
        <f t="shared" ca="1" si="159"/>
        <v>0</v>
      </c>
      <c r="BY94" s="8">
        <f t="shared" ca="1" si="160"/>
        <v>0</v>
      </c>
      <c r="BZ94" s="10">
        <f t="shared" ca="1" si="161"/>
        <v>0</v>
      </c>
      <c r="CA94">
        <f t="shared" ca="1" si="162"/>
        <v>2</v>
      </c>
      <c r="CB94">
        <f t="shared" ca="1" si="163"/>
        <v>0</v>
      </c>
      <c r="CC94">
        <f t="shared" ca="1" si="164"/>
        <v>0</v>
      </c>
      <c r="CD94">
        <f t="shared" ca="1" si="165"/>
        <v>0</v>
      </c>
      <c r="CE94">
        <f t="shared" ca="1" si="166"/>
        <v>0</v>
      </c>
      <c r="CF94" s="12">
        <f t="shared" ca="1" si="167"/>
        <v>1</v>
      </c>
      <c r="CG94">
        <f t="shared" ca="1" si="168"/>
        <v>0</v>
      </c>
      <c r="CH94">
        <f t="shared" ca="1" si="169"/>
        <v>0</v>
      </c>
      <c r="CI94">
        <f t="shared" ca="1" si="170"/>
        <v>0</v>
      </c>
      <c r="CJ94">
        <f t="shared" ca="1" si="171"/>
        <v>0</v>
      </c>
      <c r="CK94">
        <f t="shared" ca="1" si="172"/>
        <v>0</v>
      </c>
      <c r="CL94">
        <f t="shared" ca="1" si="173"/>
        <v>0</v>
      </c>
      <c r="CM94">
        <f t="shared" ca="1" si="174"/>
        <v>0</v>
      </c>
      <c r="CN94">
        <f t="shared" ca="1" si="175"/>
        <v>0</v>
      </c>
      <c r="CO94">
        <f t="shared" ca="1" si="176"/>
        <v>0</v>
      </c>
      <c r="CP94">
        <f t="shared" ca="1" si="177"/>
        <v>0</v>
      </c>
      <c r="CQ94" s="10">
        <f t="shared" ca="1" si="178"/>
        <v>0</v>
      </c>
      <c r="CR94" s="11">
        <f t="shared" ca="1" si="179"/>
        <v>0</v>
      </c>
      <c r="CS94" s="11">
        <f t="shared" ca="1" si="180"/>
        <v>0</v>
      </c>
      <c r="CT94" s="11">
        <f t="shared" ca="1" si="181"/>
        <v>0</v>
      </c>
      <c r="CU94" s="11">
        <f t="shared" ca="1" si="182"/>
        <v>0</v>
      </c>
      <c r="CV94" s="11">
        <f t="shared" ca="1" si="183"/>
        <v>0</v>
      </c>
      <c r="CW94" t="b">
        <f t="shared" ca="1" si="184"/>
        <v>0</v>
      </c>
      <c r="CX94">
        <f>COUNTIF(BA$1:BA94,BA94)-1</f>
        <v>0</v>
      </c>
    </row>
    <row r="95" spans="1:102">
      <c r="A95" t="s">
        <v>2585</v>
      </c>
      <c r="B95" t="s">
        <v>2576</v>
      </c>
      <c r="C95" t="s">
        <v>2674</v>
      </c>
      <c r="D95">
        <f>IF(Players!C95="NL",INDEX(Standings!G:I,MATCH(INDEX(Teams!G:K,MATCH(Players!B95,Teams!G:G,0),5),Standings!G:G,0),2)+INDEX(Standings!G:I,MATCH(INDEX(Teams!G:K,MATCH(Players!B95,Teams!G:G,0),5),Standings!G:G,0),3),INDEX(Standings!A:C,MATCH(INDEX(Teams!A:E,MATCH(Players!B95,Teams!A:A,0),5),Standings!A:A,0),2)+INDEX(Standings!A:C,MATCH(INDEX(Teams!A:E,MATCH(Players!B95,Teams!A:A,0),5),Standings!A:A,0),3))</f>
        <v>3</v>
      </c>
      <c r="E95">
        <f t="shared" ca="1" si="95"/>
        <v>3</v>
      </c>
      <c r="F95">
        <f t="shared" ca="1" si="96"/>
        <v>13</v>
      </c>
      <c r="G95">
        <f t="shared" ca="1" si="97"/>
        <v>2</v>
      </c>
      <c r="H95">
        <f t="shared" ca="1" si="98"/>
        <v>3</v>
      </c>
      <c r="I95">
        <f t="shared" ca="1" si="99"/>
        <v>2</v>
      </c>
      <c r="J95">
        <f t="shared" ca="1" si="100"/>
        <v>0</v>
      </c>
      <c r="K95">
        <f t="shared" ca="1" si="101"/>
        <v>1</v>
      </c>
      <c r="L95">
        <f t="shared" ca="1" si="102"/>
        <v>3</v>
      </c>
      <c r="M95">
        <f t="shared" ca="1" si="103"/>
        <v>0</v>
      </c>
      <c r="N95">
        <f t="shared" ca="1" si="104"/>
        <v>0</v>
      </c>
      <c r="O95">
        <f t="shared" ca="1" si="105"/>
        <v>0</v>
      </c>
      <c r="P95">
        <f t="shared" ca="1" si="106"/>
        <v>4</v>
      </c>
      <c r="Q95">
        <f t="shared" ca="1" si="107"/>
        <v>0</v>
      </c>
      <c r="R95">
        <f t="shared" ca="1" si="108"/>
        <v>0</v>
      </c>
      <c r="S95">
        <f t="shared" ca="1" si="109"/>
        <v>0</v>
      </c>
      <c r="T95">
        <f t="shared" ca="1" si="110"/>
        <v>0</v>
      </c>
      <c r="U95">
        <f t="shared" ca="1" si="111"/>
        <v>0</v>
      </c>
      <c r="V95">
        <f t="shared" ca="1" si="112"/>
        <v>1</v>
      </c>
      <c r="W95">
        <f t="shared" ca="1" si="113"/>
        <v>1</v>
      </c>
      <c r="X95">
        <f t="shared" ca="1" si="114"/>
        <v>3</v>
      </c>
      <c r="Y95">
        <f t="shared" ca="1" si="115"/>
        <v>13</v>
      </c>
      <c r="Z95">
        <f t="shared" ca="1" si="116"/>
        <v>13</v>
      </c>
      <c r="AA95">
        <f t="shared" ca="1" si="117"/>
        <v>2</v>
      </c>
      <c r="AB95">
        <f t="shared" ca="1" si="118"/>
        <v>3</v>
      </c>
      <c r="AC95">
        <f t="shared" ca="1" si="119"/>
        <v>2</v>
      </c>
      <c r="AD95">
        <f t="shared" ca="1" si="120"/>
        <v>0</v>
      </c>
      <c r="AE95">
        <f t="shared" ca="1" si="121"/>
        <v>1</v>
      </c>
      <c r="AF95">
        <f t="shared" ca="1" si="122"/>
        <v>3</v>
      </c>
      <c r="AG95">
        <f t="shared" ca="1" si="123"/>
        <v>0</v>
      </c>
      <c r="AH95">
        <f t="shared" ca="1" si="124"/>
        <v>0</v>
      </c>
      <c r="AI95">
        <f t="shared" ca="1" si="125"/>
        <v>0</v>
      </c>
      <c r="AJ95">
        <f t="shared" ca="1" si="126"/>
        <v>4</v>
      </c>
      <c r="AK95">
        <f t="shared" ca="1" si="127"/>
        <v>0</v>
      </c>
      <c r="AL95">
        <f t="shared" ca="1" si="128"/>
        <v>0</v>
      </c>
      <c r="AM95">
        <f t="shared" ca="1" si="129"/>
        <v>0</v>
      </c>
      <c r="AN95">
        <f t="shared" ca="1" si="130"/>
        <v>0</v>
      </c>
      <c r="AO95">
        <f t="shared" ca="1" si="131"/>
        <v>0</v>
      </c>
      <c r="AP95">
        <f t="shared" ca="1" si="132"/>
        <v>1</v>
      </c>
      <c r="AQ95">
        <f t="shared" ca="1" si="133"/>
        <v>1</v>
      </c>
      <c r="AR95" s="8">
        <f t="shared" ca="1" si="134"/>
        <v>0.23076923076923078</v>
      </c>
      <c r="AS95" s="8">
        <f t="shared" ca="1" si="135"/>
        <v>0.23076923076923078</v>
      </c>
      <c r="AT95" s="8">
        <f t="shared" ca="1" si="136"/>
        <v>0.61538461538461542</v>
      </c>
      <c r="AU95" s="8">
        <f t="shared" ca="1" si="137"/>
        <v>0.84615384615384626</v>
      </c>
      <c r="AV95">
        <f t="shared" ca="1" si="138"/>
        <v>8</v>
      </c>
      <c r="AW95" t="b">
        <f t="shared" ca="1" si="139"/>
        <v>1</v>
      </c>
      <c r="BA95" t="s">
        <v>2600</v>
      </c>
      <c r="BB95" t="s">
        <v>2576</v>
      </c>
      <c r="BC95" t="s">
        <v>2674</v>
      </c>
      <c r="BD95">
        <f>IF(Players!BC95="NL",INDEX(Standings!G:I,MATCH(INDEX(Teams!G:K,MATCH(Players!BB95,Teams!G:G,0),5),Standings!G:G,0),2)+INDEX(Standings!G:I,MATCH(INDEX(Teams!G:K,MATCH(Players!BB95,Teams!G:G,0),5),Standings!G:G,0),3),INDEX(Standings!A:C,MATCH(INDEX(Teams!A:E,MATCH(Players!BB95,Teams!A:A,0),5),Standings!A:A,0),2)+INDEX(Standings!A:C,MATCH(INDEX(Teams!A:E,MATCH(Players!BB95,Teams!A:A,0),5),Standings!A:A,0),3))</f>
        <v>3</v>
      </c>
      <c r="BE95">
        <f t="shared" ca="1" si="140"/>
        <v>0</v>
      </c>
      <c r="BF95">
        <f t="shared" ca="1" si="141"/>
        <v>1</v>
      </c>
      <c r="BG95">
        <f t="shared" ca="1" si="142"/>
        <v>1</v>
      </c>
      <c r="BH95">
        <f t="shared" ca="1" si="143"/>
        <v>1</v>
      </c>
      <c r="BI95">
        <f t="shared" ca="1" si="144"/>
        <v>0</v>
      </c>
      <c r="BJ95">
        <f t="shared" ca="1" si="145"/>
        <v>0</v>
      </c>
      <c r="BK95">
        <f t="shared" ca="1" si="146"/>
        <v>0</v>
      </c>
      <c r="BL95" s="12">
        <f t="shared" ca="1" si="147"/>
        <v>7</v>
      </c>
      <c r="BM95">
        <f t="shared" ca="1" si="148"/>
        <v>6</v>
      </c>
      <c r="BN95">
        <f t="shared" ca="1" si="149"/>
        <v>3</v>
      </c>
      <c r="BO95">
        <f t="shared" ca="1" si="150"/>
        <v>1</v>
      </c>
      <c r="BP95">
        <f t="shared" ca="1" si="151"/>
        <v>1</v>
      </c>
      <c r="BQ95">
        <f t="shared" ca="1" si="152"/>
        <v>2</v>
      </c>
      <c r="BR95">
        <f t="shared" ca="1" si="153"/>
        <v>0</v>
      </c>
      <c r="BS95">
        <f t="shared" ca="1" si="154"/>
        <v>4</v>
      </c>
      <c r="BT95">
        <f t="shared" ca="1" si="155"/>
        <v>0</v>
      </c>
      <c r="BU95">
        <f t="shared" ca="1" si="156"/>
        <v>0</v>
      </c>
      <c r="BV95">
        <f t="shared" ca="1" si="157"/>
        <v>2</v>
      </c>
      <c r="BW95">
        <f t="shared" ca="1" si="158"/>
        <v>0</v>
      </c>
      <c r="BX95">
        <f t="shared" ca="1" si="159"/>
        <v>1</v>
      </c>
      <c r="BY95" s="8">
        <f t="shared" ca="1" si="160"/>
        <v>0</v>
      </c>
      <c r="BZ95" s="10">
        <f t="shared" ca="1" si="161"/>
        <v>1.2857142857142856</v>
      </c>
      <c r="CA95">
        <f t="shared" ca="1" si="162"/>
        <v>1</v>
      </c>
      <c r="CB95">
        <f t="shared" ca="1" si="163"/>
        <v>1</v>
      </c>
      <c r="CC95">
        <f t="shared" ca="1" si="164"/>
        <v>0</v>
      </c>
      <c r="CD95">
        <f t="shared" ca="1" si="165"/>
        <v>0</v>
      </c>
      <c r="CE95">
        <f t="shared" ca="1" si="166"/>
        <v>0</v>
      </c>
      <c r="CF95" s="12">
        <f t="shared" ca="1" si="167"/>
        <v>7</v>
      </c>
      <c r="CG95">
        <f t="shared" ca="1" si="168"/>
        <v>6</v>
      </c>
      <c r="CH95">
        <f t="shared" ca="1" si="169"/>
        <v>3</v>
      </c>
      <c r="CI95">
        <f t="shared" ca="1" si="170"/>
        <v>1</v>
      </c>
      <c r="CJ95">
        <f t="shared" ca="1" si="171"/>
        <v>1</v>
      </c>
      <c r="CK95">
        <f t="shared" ca="1" si="172"/>
        <v>2</v>
      </c>
      <c r="CL95">
        <f t="shared" ca="1" si="173"/>
        <v>0</v>
      </c>
      <c r="CM95">
        <f t="shared" ca="1" si="174"/>
        <v>4</v>
      </c>
      <c r="CN95">
        <f t="shared" ca="1" si="175"/>
        <v>0</v>
      </c>
      <c r="CO95">
        <f t="shared" ca="1" si="176"/>
        <v>0</v>
      </c>
      <c r="CP95">
        <f t="shared" ca="1" si="177"/>
        <v>2</v>
      </c>
      <c r="CQ95" s="10">
        <f t="shared" ca="1" si="178"/>
        <v>1.1428571428571428</v>
      </c>
      <c r="CR95" s="11">
        <f t="shared" ca="1" si="179"/>
        <v>7.7142857142857135</v>
      </c>
      <c r="CS95" s="11">
        <f t="shared" ca="1" si="180"/>
        <v>1.2857142857142856</v>
      </c>
      <c r="CT95" s="11">
        <f t="shared" ca="1" si="181"/>
        <v>2.5714285714285712</v>
      </c>
      <c r="CU95" s="11">
        <f t="shared" ca="1" si="182"/>
        <v>5.1428571428571423</v>
      </c>
      <c r="CV95" s="11">
        <f t="shared" ca="1" si="183"/>
        <v>2</v>
      </c>
      <c r="CW95" t="b">
        <f t="shared" ca="1" si="184"/>
        <v>1</v>
      </c>
      <c r="CX95">
        <f>COUNTIF(BA$1:BA95,BA95)-1</f>
        <v>0</v>
      </c>
    </row>
    <row r="96" spans="1:102">
      <c r="A96" t="s">
        <v>2586</v>
      </c>
      <c r="B96" t="s">
        <v>2576</v>
      </c>
      <c r="C96" t="s">
        <v>2674</v>
      </c>
      <c r="D96">
        <f>IF(Players!C96="NL",INDEX(Standings!G:I,MATCH(INDEX(Teams!G:K,MATCH(Players!B96,Teams!G:G,0),5),Standings!G:G,0),2)+INDEX(Standings!G:I,MATCH(INDEX(Teams!G:K,MATCH(Players!B96,Teams!G:G,0),5),Standings!G:G,0),3),INDEX(Standings!A:C,MATCH(INDEX(Teams!A:E,MATCH(Players!B96,Teams!A:A,0),5),Standings!A:A,0),2)+INDEX(Standings!A:C,MATCH(INDEX(Teams!A:E,MATCH(Players!B96,Teams!A:A,0),5),Standings!A:A,0),3))</f>
        <v>3</v>
      </c>
      <c r="E96">
        <f t="shared" ca="1" si="95"/>
        <v>3</v>
      </c>
      <c r="F96">
        <f t="shared" ca="1" si="96"/>
        <v>13</v>
      </c>
      <c r="G96">
        <f t="shared" ca="1" si="97"/>
        <v>0</v>
      </c>
      <c r="H96">
        <f t="shared" ca="1" si="98"/>
        <v>1</v>
      </c>
      <c r="I96">
        <f t="shared" ca="1" si="99"/>
        <v>0</v>
      </c>
      <c r="J96">
        <f t="shared" ca="1" si="100"/>
        <v>0</v>
      </c>
      <c r="K96">
        <f t="shared" ca="1" si="101"/>
        <v>0</v>
      </c>
      <c r="L96">
        <f t="shared" ca="1" si="102"/>
        <v>1</v>
      </c>
      <c r="M96">
        <f t="shared" ca="1" si="103"/>
        <v>0</v>
      </c>
      <c r="N96">
        <f t="shared" ca="1" si="104"/>
        <v>1</v>
      </c>
      <c r="O96">
        <f t="shared" ca="1" si="105"/>
        <v>0</v>
      </c>
      <c r="P96">
        <f t="shared" ca="1" si="106"/>
        <v>3</v>
      </c>
      <c r="Q96">
        <f t="shared" ca="1" si="107"/>
        <v>0</v>
      </c>
      <c r="R96">
        <f t="shared" ca="1" si="108"/>
        <v>0</v>
      </c>
      <c r="S96">
        <f t="shared" ca="1" si="109"/>
        <v>0</v>
      </c>
      <c r="T96">
        <f t="shared" ca="1" si="110"/>
        <v>0</v>
      </c>
      <c r="U96">
        <f t="shared" ca="1" si="111"/>
        <v>0</v>
      </c>
      <c r="V96">
        <f t="shared" ca="1" si="112"/>
        <v>1</v>
      </c>
      <c r="W96">
        <f t="shared" ca="1" si="113"/>
        <v>1</v>
      </c>
      <c r="X96">
        <f t="shared" ca="1" si="114"/>
        <v>3</v>
      </c>
      <c r="Y96">
        <f t="shared" ca="1" si="115"/>
        <v>13</v>
      </c>
      <c r="Z96">
        <f t="shared" ca="1" si="116"/>
        <v>13</v>
      </c>
      <c r="AA96">
        <f t="shared" ca="1" si="117"/>
        <v>0</v>
      </c>
      <c r="AB96">
        <f t="shared" ca="1" si="118"/>
        <v>1</v>
      </c>
      <c r="AC96">
        <f t="shared" ca="1" si="119"/>
        <v>0</v>
      </c>
      <c r="AD96">
        <f t="shared" ca="1" si="120"/>
        <v>0</v>
      </c>
      <c r="AE96">
        <f t="shared" ca="1" si="121"/>
        <v>0</v>
      </c>
      <c r="AF96">
        <f t="shared" ca="1" si="122"/>
        <v>1</v>
      </c>
      <c r="AG96">
        <f t="shared" ca="1" si="123"/>
        <v>0</v>
      </c>
      <c r="AH96">
        <f t="shared" ca="1" si="124"/>
        <v>1</v>
      </c>
      <c r="AI96">
        <f t="shared" ca="1" si="125"/>
        <v>0</v>
      </c>
      <c r="AJ96">
        <f t="shared" ca="1" si="126"/>
        <v>3</v>
      </c>
      <c r="AK96">
        <f t="shared" ca="1" si="127"/>
        <v>0</v>
      </c>
      <c r="AL96">
        <f t="shared" ca="1" si="128"/>
        <v>0</v>
      </c>
      <c r="AM96">
        <f t="shared" ca="1" si="129"/>
        <v>0</v>
      </c>
      <c r="AN96">
        <f t="shared" ca="1" si="130"/>
        <v>0</v>
      </c>
      <c r="AO96">
        <f t="shared" ca="1" si="131"/>
        <v>0</v>
      </c>
      <c r="AP96">
        <f t="shared" ca="1" si="132"/>
        <v>1</v>
      </c>
      <c r="AQ96">
        <f t="shared" ca="1" si="133"/>
        <v>1</v>
      </c>
      <c r="AR96" s="8">
        <f t="shared" ca="1" si="134"/>
        <v>7.6923076923076927E-2</v>
      </c>
      <c r="AS96" s="8">
        <f t="shared" ca="1" si="135"/>
        <v>7.6923076923076927E-2</v>
      </c>
      <c r="AT96" s="8">
        <f t="shared" ca="1" si="136"/>
        <v>7.6923076923076927E-2</v>
      </c>
      <c r="AU96" s="8">
        <f t="shared" ca="1" si="137"/>
        <v>0.15384615384615385</v>
      </c>
      <c r="AV96">
        <f t="shared" ca="1" si="138"/>
        <v>1</v>
      </c>
      <c r="AW96" t="b">
        <f t="shared" ca="1" si="139"/>
        <v>1</v>
      </c>
      <c r="BA96" t="s">
        <v>2610</v>
      </c>
      <c r="BB96" t="s">
        <v>2576</v>
      </c>
      <c r="BC96" t="s">
        <v>2674</v>
      </c>
      <c r="BD96">
        <f>IF(Players!BC96="NL",INDEX(Standings!G:I,MATCH(INDEX(Teams!G:K,MATCH(Players!BB96,Teams!G:G,0),5),Standings!G:G,0),2)+INDEX(Standings!G:I,MATCH(INDEX(Teams!G:K,MATCH(Players!BB96,Teams!G:G,0),5),Standings!G:G,0),3),INDEX(Standings!A:C,MATCH(INDEX(Teams!A:E,MATCH(Players!BB96,Teams!A:A,0),5),Standings!A:A,0),2)+INDEX(Standings!A:C,MATCH(INDEX(Teams!A:E,MATCH(Players!BB96,Teams!A:A,0),5),Standings!A:A,0),3))</f>
        <v>3</v>
      </c>
      <c r="BE96">
        <f t="shared" ca="1" si="140"/>
        <v>0</v>
      </c>
      <c r="BF96">
        <f t="shared" ca="1" si="141"/>
        <v>0</v>
      </c>
      <c r="BG96">
        <f t="shared" ca="1" si="142"/>
        <v>0</v>
      </c>
      <c r="BH96">
        <f t="shared" ca="1" si="143"/>
        <v>0</v>
      </c>
      <c r="BI96">
        <f t="shared" ca="1" si="144"/>
        <v>0</v>
      </c>
      <c r="BJ96">
        <f t="shared" ca="1" si="145"/>
        <v>0</v>
      </c>
      <c r="BK96">
        <f t="shared" ca="1" si="146"/>
        <v>0</v>
      </c>
      <c r="BL96" s="12">
        <f t="shared" ca="1" si="147"/>
        <v>0</v>
      </c>
      <c r="BM96">
        <f t="shared" ca="1" si="148"/>
        <v>0</v>
      </c>
      <c r="BN96">
        <f t="shared" ca="1" si="149"/>
        <v>0</v>
      </c>
      <c r="BO96">
        <f t="shared" ca="1" si="150"/>
        <v>0</v>
      </c>
      <c r="BP96">
        <f t="shared" ca="1" si="151"/>
        <v>0</v>
      </c>
      <c r="BQ96">
        <f t="shared" ca="1" si="152"/>
        <v>0</v>
      </c>
      <c r="BR96">
        <f t="shared" ca="1" si="153"/>
        <v>0</v>
      </c>
      <c r="BS96">
        <f t="shared" ca="1" si="154"/>
        <v>0</v>
      </c>
      <c r="BT96">
        <f t="shared" ca="1" si="155"/>
        <v>0</v>
      </c>
      <c r="BU96">
        <f t="shared" ca="1" si="156"/>
        <v>0</v>
      </c>
      <c r="BV96">
        <f t="shared" ca="1" si="157"/>
        <v>0</v>
      </c>
      <c r="BW96">
        <f t="shared" ca="1" si="158"/>
        <v>0</v>
      </c>
      <c r="BX96">
        <f t="shared" ca="1" si="159"/>
        <v>0</v>
      </c>
      <c r="BY96" s="8">
        <f t="shared" ca="1" si="160"/>
        <v>0</v>
      </c>
      <c r="BZ96" s="10" t="str">
        <f t="shared" ca="1" si="161"/>
        <v>---</v>
      </c>
      <c r="CA96">
        <f t="shared" ca="1" si="162"/>
        <v>0</v>
      </c>
      <c r="CB96">
        <f t="shared" ca="1" si="163"/>
        <v>0</v>
      </c>
      <c r="CC96">
        <f t="shared" ca="1" si="164"/>
        <v>0</v>
      </c>
      <c r="CD96">
        <f t="shared" ca="1" si="165"/>
        <v>0</v>
      </c>
      <c r="CE96">
        <f t="shared" ca="1" si="166"/>
        <v>0</v>
      </c>
      <c r="CF96" s="12">
        <f t="shared" ca="1" si="167"/>
        <v>0</v>
      </c>
      <c r="CG96">
        <f t="shared" ca="1" si="168"/>
        <v>0</v>
      </c>
      <c r="CH96">
        <f t="shared" ca="1" si="169"/>
        <v>0</v>
      </c>
      <c r="CI96">
        <f t="shared" ca="1" si="170"/>
        <v>0</v>
      </c>
      <c r="CJ96">
        <f t="shared" ca="1" si="171"/>
        <v>0</v>
      </c>
      <c r="CK96">
        <f t="shared" ca="1" si="172"/>
        <v>0</v>
      </c>
      <c r="CL96">
        <f t="shared" ca="1" si="173"/>
        <v>0</v>
      </c>
      <c r="CM96">
        <f t="shared" ca="1" si="174"/>
        <v>0</v>
      </c>
      <c r="CN96">
        <f t="shared" ca="1" si="175"/>
        <v>0</v>
      </c>
      <c r="CO96">
        <f t="shared" ca="1" si="176"/>
        <v>0</v>
      </c>
      <c r="CP96">
        <f t="shared" ca="1" si="177"/>
        <v>0</v>
      </c>
      <c r="CQ96" s="10">
        <f t="shared" ca="1" si="178"/>
        <v>0</v>
      </c>
      <c r="CR96" s="11">
        <f t="shared" ca="1" si="179"/>
        <v>0</v>
      </c>
      <c r="CS96" s="11">
        <f t="shared" ca="1" si="180"/>
        <v>0</v>
      </c>
      <c r="CT96" s="11">
        <f t="shared" ca="1" si="181"/>
        <v>0</v>
      </c>
      <c r="CU96" s="11">
        <f t="shared" ca="1" si="182"/>
        <v>0</v>
      </c>
      <c r="CV96" s="11">
        <f t="shared" ca="1" si="183"/>
        <v>0</v>
      </c>
      <c r="CW96" t="b">
        <f t="shared" ca="1" si="184"/>
        <v>0</v>
      </c>
      <c r="CX96">
        <f>COUNTIF(BA$1:BA96,BA96)-1</f>
        <v>0</v>
      </c>
    </row>
    <row r="97" spans="1:102">
      <c r="A97" t="s">
        <v>2587</v>
      </c>
      <c r="B97" t="s">
        <v>2576</v>
      </c>
      <c r="C97" t="s">
        <v>2674</v>
      </c>
      <c r="D97">
        <f>IF(Players!C97="NL",INDEX(Standings!G:I,MATCH(INDEX(Teams!G:K,MATCH(Players!B97,Teams!G:G,0),5),Standings!G:G,0),2)+INDEX(Standings!G:I,MATCH(INDEX(Teams!G:K,MATCH(Players!B97,Teams!G:G,0),5),Standings!G:G,0),3),INDEX(Standings!A:C,MATCH(INDEX(Teams!A:E,MATCH(Players!B97,Teams!A:A,0),5),Standings!A:A,0),2)+INDEX(Standings!A:C,MATCH(INDEX(Teams!A:E,MATCH(Players!B97,Teams!A:A,0),5),Standings!A:A,0),3))</f>
        <v>3</v>
      </c>
      <c r="E97">
        <f t="shared" ca="1" si="95"/>
        <v>3</v>
      </c>
      <c r="F97">
        <f t="shared" ca="1" si="96"/>
        <v>3</v>
      </c>
      <c r="G97">
        <f t="shared" ca="1" si="97"/>
        <v>0</v>
      </c>
      <c r="H97">
        <f t="shared" ca="1" si="98"/>
        <v>1</v>
      </c>
      <c r="I97">
        <f t="shared" ca="1" si="99"/>
        <v>0</v>
      </c>
      <c r="J97">
        <f t="shared" ca="1" si="100"/>
        <v>0</v>
      </c>
      <c r="K97">
        <f t="shared" ca="1" si="101"/>
        <v>0</v>
      </c>
      <c r="L97">
        <f t="shared" ca="1" si="102"/>
        <v>0</v>
      </c>
      <c r="M97">
        <f t="shared" ca="1" si="103"/>
        <v>0</v>
      </c>
      <c r="N97">
        <f t="shared" ca="1" si="104"/>
        <v>0</v>
      </c>
      <c r="O97">
        <f t="shared" ca="1" si="105"/>
        <v>0</v>
      </c>
      <c r="P97">
        <f t="shared" ca="1" si="106"/>
        <v>0</v>
      </c>
      <c r="Q97">
        <f t="shared" ca="1" si="107"/>
        <v>0</v>
      </c>
      <c r="R97">
        <f t="shared" ca="1" si="108"/>
        <v>0</v>
      </c>
      <c r="S97">
        <f t="shared" ca="1" si="109"/>
        <v>0</v>
      </c>
      <c r="T97">
        <f t="shared" ca="1" si="110"/>
        <v>0</v>
      </c>
      <c r="U97">
        <f t="shared" ca="1" si="111"/>
        <v>0</v>
      </c>
      <c r="V97">
        <f t="shared" ca="1" si="112"/>
        <v>0</v>
      </c>
      <c r="W97">
        <f t="shared" ca="1" si="113"/>
        <v>1</v>
      </c>
      <c r="X97">
        <f t="shared" ca="1" si="114"/>
        <v>3</v>
      </c>
      <c r="Y97">
        <f t="shared" ca="1" si="115"/>
        <v>3</v>
      </c>
      <c r="Z97">
        <f t="shared" ca="1" si="116"/>
        <v>3</v>
      </c>
      <c r="AA97">
        <f t="shared" ca="1" si="117"/>
        <v>0</v>
      </c>
      <c r="AB97">
        <f t="shared" ca="1" si="118"/>
        <v>1</v>
      </c>
      <c r="AC97">
        <f t="shared" ca="1" si="119"/>
        <v>0</v>
      </c>
      <c r="AD97">
        <f t="shared" ca="1" si="120"/>
        <v>0</v>
      </c>
      <c r="AE97">
        <f t="shared" ca="1" si="121"/>
        <v>0</v>
      </c>
      <c r="AF97">
        <f t="shared" ca="1" si="122"/>
        <v>0</v>
      </c>
      <c r="AG97">
        <f t="shared" ca="1" si="123"/>
        <v>0</v>
      </c>
      <c r="AH97">
        <f t="shared" ca="1" si="124"/>
        <v>0</v>
      </c>
      <c r="AI97">
        <f t="shared" ca="1" si="125"/>
        <v>0</v>
      </c>
      <c r="AJ97">
        <f t="shared" ca="1" si="126"/>
        <v>0</v>
      </c>
      <c r="AK97">
        <f t="shared" ca="1" si="127"/>
        <v>0</v>
      </c>
      <c r="AL97">
        <f t="shared" ca="1" si="128"/>
        <v>0</v>
      </c>
      <c r="AM97">
        <f t="shared" ca="1" si="129"/>
        <v>0</v>
      </c>
      <c r="AN97">
        <f t="shared" ca="1" si="130"/>
        <v>0</v>
      </c>
      <c r="AO97">
        <f t="shared" ca="1" si="131"/>
        <v>0</v>
      </c>
      <c r="AP97">
        <f t="shared" ca="1" si="132"/>
        <v>0</v>
      </c>
      <c r="AQ97">
        <f t="shared" ca="1" si="133"/>
        <v>1</v>
      </c>
      <c r="AR97" s="8">
        <f t="shared" ca="1" si="134"/>
        <v>0.33333333333333331</v>
      </c>
      <c r="AS97" s="8">
        <f t="shared" ca="1" si="135"/>
        <v>0.33333333333333331</v>
      </c>
      <c r="AT97" s="8">
        <f t="shared" ca="1" si="136"/>
        <v>0.33333333333333331</v>
      </c>
      <c r="AU97" s="8">
        <f t="shared" ca="1" si="137"/>
        <v>0.66666666666666663</v>
      </c>
      <c r="AV97">
        <f t="shared" ca="1" si="138"/>
        <v>1</v>
      </c>
      <c r="AW97" t="b">
        <f t="shared" ca="1" si="139"/>
        <v>0</v>
      </c>
      <c r="BA97" t="s">
        <v>2601</v>
      </c>
      <c r="BB97" t="s">
        <v>2576</v>
      </c>
      <c r="BC97" t="s">
        <v>2674</v>
      </c>
      <c r="BD97">
        <f>IF(Players!BC97="NL",INDEX(Standings!G:I,MATCH(INDEX(Teams!G:K,MATCH(Players!BB97,Teams!G:G,0),5),Standings!G:G,0),2)+INDEX(Standings!G:I,MATCH(INDEX(Teams!G:K,MATCH(Players!BB97,Teams!G:G,0),5),Standings!G:G,0),3),INDEX(Standings!A:C,MATCH(INDEX(Teams!A:E,MATCH(Players!BB97,Teams!A:A,0),5),Standings!A:A,0),2)+INDEX(Standings!A:C,MATCH(INDEX(Teams!A:E,MATCH(Players!BB97,Teams!A:A,0),5),Standings!A:A,0),3))</f>
        <v>3</v>
      </c>
      <c r="BE97">
        <f t="shared" ca="1" si="140"/>
        <v>0</v>
      </c>
      <c r="BF97">
        <f t="shared" ca="1" si="141"/>
        <v>0</v>
      </c>
      <c r="BG97">
        <f t="shared" ca="1" si="142"/>
        <v>0</v>
      </c>
      <c r="BH97">
        <f t="shared" ca="1" si="143"/>
        <v>0</v>
      </c>
      <c r="BI97">
        <f t="shared" ca="1" si="144"/>
        <v>0</v>
      </c>
      <c r="BJ97">
        <f t="shared" ca="1" si="145"/>
        <v>0</v>
      </c>
      <c r="BK97">
        <f t="shared" ca="1" si="146"/>
        <v>0</v>
      </c>
      <c r="BL97" s="12">
        <f t="shared" ca="1" si="147"/>
        <v>0</v>
      </c>
      <c r="BM97">
        <f t="shared" ca="1" si="148"/>
        <v>0</v>
      </c>
      <c r="BN97">
        <f t="shared" ca="1" si="149"/>
        <v>0</v>
      </c>
      <c r="BO97">
        <f t="shared" ca="1" si="150"/>
        <v>0</v>
      </c>
      <c r="BP97">
        <f t="shared" ca="1" si="151"/>
        <v>0</v>
      </c>
      <c r="BQ97">
        <f t="shared" ca="1" si="152"/>
        <v>0</v>
      </c>
      <c r="BR97">
        <f t="shared" ca="1" si="153"/>
        <v>0</v>
      </c>
      <c r="BS97">
        <f t="shared" ca="1" si="154"/>
        <v>0</v>
      </c>
      <c r="BT97">
        <f t="shared" ca="1" si="155"/>
        <v>0</v>
      </c>
      <c r="BU97">
        <f t="shared" ca="1" si="156"/>
        <v>0</v>
      </c>
      <c r="BV97">
        <f t="shared" ca="1" si="157"/>
        <v>0</v>
      </c>
      <c r="BW97">
        <f t="shared" ca="1" si="158"/>
        <v>0</v>
      </c>
      <c r="BX97">
        <f t="shared" ca="1" si="159"/>
        <v>0</v>
      </c>
      <c r="BY97" s="8">
        <f t="shared" ca="1" si="160"/>
        <v>0</v>
      </c>
      <c r="BZ97" s="10" t="str">
        <f t="shared" ca="1" si="161"/>
        <v>---</v>
      </c>
      <c r="CA97">
        <f t="shared" ca="1" si="162"/>
        <v>0</v>
      </c>
      <c r="CB97">
        <f t="shared" ca="1" si="163"/>
        <v>0</v>
      </c>
      <c r="CC97">
        <f t="shared" ca="1" si="164"/>
        <v>0</v>
      </c>
      <c r="CD97">
        <f t="shared" ca="1" si="165"/>
        <v>0</v>
      </c>
      <c r="CE97">
        <f t="shared" ca="1" si="166"/>
        <v>0</v>
      </c>
      <c r="CF97" s="12">
        <f t="shared" ca="1" si="167"/>
        <v>0</v>
      </c>
      <c r="CG97">
        <f t="shared" ca="1" si="168"/>
        <v>0</v>
      </c>
      <c r="CH97">
        <f t="shared" ca="1" si="169"/>
        <v>0</v>
      </c>
      <c r="CI97">
        <f t="shared" ca="1" si="170"/>
        <v>0</v>
      </c>
      <c r="CJ97">
        <f t="shared" ca="1" si="171"/>
        <v>0</v>
      </c>
      <c r="CK97">
        <f t="shared" ca="1" si="172"/>
        <v>0</v>
      </c>
      <c r="CL97">
        <f t="shared" ca="1" si="173"/>
        <v>0</v>
      </c>
      <c r="CM97">
        <f t="shared" ca="1" si="174"/>
        <v>0</v>
      </c>
      <c r="CN97">
        <f t="shared" ca="1" si="175"/>
        <v>0</v>
      </c>
      <c r="CO97">
        <f t="shared" ca="1" si="176"/>
        <v>0</v>
      </c>
      <c r="CP97">
        <f t="shared" ca="1" si="177"/>
        <v>0</v>
      </c>
      <c r="CQ97" s="10">
        <f t="shared" ca="1" si="178"/>
        <v>0</v>
      </c>
      <c r="CR97" s="11">
        <f t="shared" ca="1" si="179"/>
        <v>0</v>
      </c>
      <c r="CS97" s="11">
        <f t="shared" ca="1" si="180"/>
        <v>0</v>
      </c>
      <c r="CT97" s="11">
        <f t="shared" ca="1" si="181"/>
        <v>0</v>
      </c>
      <c r="CU97" s="11">
        <f t="shared" ca="1" si="182"/>
        <v>0</v>
      </c>
      <c r="CV97" s="11">
        <f t="shared" ca="1" si="183"/>
        <v>0</v>
      </c>
      <c r="CW97" t="b">
        <f t="shared" ca="1" si="184"/>
        <v>0</v>
      </c>
      <c r="CX97">
        <f>COUNTIF(BA$1:BA97,BA97)-1</f>
        <v>0</v>
      </c>
    </row>
    <row r="98" spans="1:102">
      <c r="A98" t="s">
        <v>2621</v>
      </c>
      <c r="B98" t="s">
        <v>2576</v>
      </c>
      <c r="C98" t="s">
        <v>2674</v>
      </c>
      <c r="D98">
        <f>IF(Players!C98="NL",INDEX(Standings!G:I,MATCH(INDEX(Teams!G:K,MATCH(Players!B98,Teams!G:G,0),5),Standings!G:G,0),2)+INDEX(Standings!G:I,MATCH(INDEX(Teams!G:K,MATCH(Players!B98,Teams!G:G,0),5),Standings!G:G,0),3),INDEX(Standings!A:C,MATCH(INDEX(Teams!A:E,MATCH(Players!B98,Teams!A:A,0),5),Standings!A:A,0),2)+INDEX(Standings!A:C,MATCH(INDEX(Teams!A:E,MATCH(Players!B98,Teams!A:A,0),5),Standings!A:A,0),3))</f>
        <v>3</v>
      </c>
      <c r="E98">
        <f t="shared" ca="1" si="95"/>
        <v>0</v>
      </c>
      <c r="F98">
        <f t="shared" ca="1" si="96"/>
        <v>0</v>
      </c>
      <c r="G98">
        <f t="shared" ca="1" si="97"/>
        <v>0</v>
      </c>
      <c r="H98">
        <f t="shared" ca="1" si="98"/>
        <v>0</v>
      </c>
      <c r="I98">
        <f t="shared" ca="1" si="99"/>
        <v>0</v>
      </c>
      <c r="J98">
        <f t="shared" ca="1" si="100"/>
        <v>0</v>
      </c>
      <c r="K98">
        <f t="shared" ca="1" si="101"/>
        <v>0</v>
      </c>
      <c r="L98">
        <f t="shared" ca="1" si="102"/>
        <v>0</v>
      </c>
      <c r="M98">
        <f t="shared" ca="1" si="103"/>
        <v>0</v>
      </c>
      <c r="N98">
        <f t="shared" ca="1" si="104"/>
        <v>0</v>
      </c>
      <c r="O98">
        <f t="shared" ca="1" si="105"/>
        <v>0</v>
      </c>
      <c r="P98">
        <f t="shared" ca="1" si="106"/>
        <v>0</v>
      </c>
      <c r="Q98">
        <f t="shared" ca="1" si="107"/>
        <v>0</v>
      </c>
      <c r="R98">
        <f t="shared" ca="1" si="108"/>
        <v>0</v>
      </c>
      <c r="S98">
        <f t="shared" ca="1" si="109"/>
        <v>0</v>
      </c>
      <c r="T98">
        <f t="shared" ca="1" si="110"/>
        <v>0</v>
      </c>
      <c r="U98">
        <f t="shared" ca="1" si="111"/>
        <v>0</v>
      </c>
      <c r="V98">
        <f t="shared" ca="1" si="112"/>
        <v>0</v>
      </c>
      <c r="W98">
        <f t="shared" ca="1" si="113"/>
        <v>0</v>
      </c>
      <c r="X98">
        <f t="shared" ca="1" si="114"/>
        <v>0</v>
      </c>
      <c r="Y98">
        <f t="shared" ca="1" si="115"/>
        <v>0</v>
      </c>
      <c r="Z98">
        <f t="shared" ca="1" si="116"/>
        <v>0</v>
      </c>
      <c r="AA98">
        <f t="shared" ca="1" si="117"/>
        <v>0</v>
      </c>
      <c r="AB98">
        <f t="shared" ca="1" si="118"/>
        <v>0</v>
      </c>
      <c r="AC98">
        <f t="shared" ca="1" si="119"/>
        <v>0</v>
      </c>
      <c r="AD98">
        <f t="shared" ca="1" si="120"/>
        <v>0</v>
      </c>
      <c r="AE98">
        <f t="shared" ca="1" si="121"/>
        <v>0</v>
      </c>
      <c r="AF98">
        <f t="shared" ca="1" si="122"/>
        <v>0</v>
      </c>
      <c r="AG98">
        <f t="shared" ca="1" si="123"/>
        <v>0</v>
      </c>
      <c r="AH98">
        <f t="shared" ca="1" si="124"/>
        <v>0</v>
      </c>
      <c r="AI98">
        <f t="shared" ca="1" si="125"/>
        <v>0</v>
      </c>
      <c r="AJ98">
        <f t="shared" ca="1" si="126"/>
        <v>0</v>
      </c>
      <c r="AK98">
        <f t="shared" ca="1" si="127"/>
        <v>0</v>
      </c>
      <c r="AL98">
        <f t="shared" ca="1" si="128"/>
        <v>0</v>
      </c>
      <c r="AM98">
        <f t="shared" ca="1" si="129"/>
        <v>0</v>
      </c>
      <c r="AN98">
        <f t="shared" ca="1" si="130"/>
        <v>0</v>
      </c>
      <c r="AO98">
        <f t="shared" ca="1" si="131"/>
        <v>0</v>
      </c>
      <c r="AP98">
        <f t="shared" ca="1" si="132"/>
        <v>0</v>
      </c>
      <c r="AQ98">
        <f t="shared" ca="1" si="133"/>
        <v>0</v>
      </c>
      <c r="AR98" s="8">
        <f t="shared" ca="1" si="134"/>
        <v>0</v>
      </c>
      <c r="AS98" s="8">
        <f t="shared" ca="1" si="135"/>
        <v>0</v>
      </c>
      <c r="AT98" s="8">
        <f t="shared" ca="1" si="136"/>
        <v>0</v>
      </c>
      <c r="AU98" s="8">
        <f t="shared" ca="1" si="137"/>
        <v>0</v>
      </c>
      <c r="AV98">
        <f t="shared" ca="1" si="138"/>
        <v>0</v>
      </c>
      <c r="AW98" t="b">
        <f t="shared" ca="1" si="139"/>
        <v>0</v>
      </c>
      <c r="BA98" t="s">
        <v>2606</v>
      </c>
      <c r="BB98" t="s">
        <v>2576</v>
      </c>
      <c r="BC98" t="s">
        <v>2674</v>
      </c>
      <c r="BD98">
        <f>IF(Players!BC98="NL",INDEX(Standings!G:I,MATCH(INDEX(Teams!G:K,MATCH(Players!BB98,Teams!G:G,0),5),Standings!G:G,0),2)+INDEX(Standings!G:I,MATCH(INDEX(Teams!G:K,MATCH(Players!BB98,Teams!G:G,0),5),Standings!G:G,0),3),INDEX(Standings!A:C,MATCH(INDEX(Teams!A:E,MATCH(Players!BB98,Teams!A:A,0),5),Standings!A:A,0),2)+INDEX(Standings!A:C,MATCH(INDEX(Teams!A:E,MATCH(Players!BB98,Teams!A:A,0),5),Standings!A:A,0),3))</f>
        <v>3</v>
      </c>
      <c r="BE98">
        <f t="shared" ca="1" si="140"/>
        <v>0</v>
      </c>
      <c r="BF98">
        <f t="shared" ca="1" si="141"/>
        <v>0</v>
      </c>
      <c r="BG98">
        <f t="shared" ca="1" si="142"/>
        <v>0</v>
      </c>
      <c r="BH98">
        <f t="shared" ca="1" si="143"/>
        <v>0</v>
      </c>
      <c r="BI98">
        <f t="shared" ca="1" si="144"/>
        <v>0</v>
      </c>
      <c r="BJ98">
        <f t="shared" ca="1" si="145"/>
        <v>0</v>
      </c>
      <c r="BK98">
        <f t="shared" ca="1" si="146"/>
        <v>0</v>
      </c>
      <c r="BL98" s="12">
        <f t="shared" ca="1" si="147"/>
        <v>0</v>
      </c>
      <c r="BM98">
        <f t="shared" ca="1" si="148"/>
        <v>0</v>
      </c>
      <c r="BN98">
        <f t="shared" ca="1" si="149"/>
        <v>0</v>
      </c>
      <c r="BO98">
        <f t="shared" ca="1" si="150"/>
        <v>0</v>
      </c>
      <c r="BP98">
        <f t="shared" ca="1" si="151"/>
        <v>0</v>
      </c>
      <c r="BQ98">
        <f t="shared" ca="1" si="152"/>
        <v>0</v>
      </c>
      <c r="BR98">
        <f t="shared" ca="1" si="153"/>
        <v>0</v>
      </c>
      <c r="BS98">
        <f t="shared" ca="1" si="154"/>
        <v>0</v>
      </c>
      <c r="BT98">
        <f t="shared" ca="1" si="155"/>
        <v>0</v>
      </c>
      <c r="BU98">
        <f t="shared" ca="1" si="156"/>
        <v>0</v>
      </c>
      <c r="BV98">
        <f t="shared" ca="1" si="157"/>
        <v>0</v>
      </c>
      <c r="BW98">
        <f t="shared" ca="1" si="158"/>
        <v>0</v>
      </c>
      <c r="BX98">
        <f t="shared" ca="1" si="159"/>
        <v>0</v>
      </c>
      <c r="BY98" s="8">
        <f t="shared" ca="1" si="160"/>
        <v>0</v>
      </c>
      <c r="BZ98" s="10" t="str">
        <f t="shared" ca="1" si="161"/>
        <v>---</v>
      </c>
      <c r="CA98">
        <f t="shared" ca="1" si="162"/>
        <v>0</v>
      </c>
      <c r="CB98">
        <f t="shared" ca="1" si="163"/>
        <v>0</v>
      </c>
      <c r="CC98">
        <f t="shared" ca="1" si="164"/>
        <v>0</v>
      </c>
      <c r="CD98">
        <f t="shared" ca="1" si="165"/>
        <v>0</v>
      </c>
      <c r="CE98">
        <f t="shared" ca="1" si="166"/>
        <v>0</v>
      </c>
      <c r="CF98" s="12">
        <f t="shared" ca="1" si="167"/>
        <v>0</v>
      </c>
      <c r="CG98">
        <f t="shared" ca="1" si="168"/>
        <v>0</v>
      </c>
      <c r="CH98">
        <f t="shared" ca="1" si="169"/>
        <v>0</v>
      </c>
      <c r="CI98">
        <f t="shared" ca="1" si="170"/>
        <v>0</v>
      </c>
      <c r="CJ98">
        <f t="shared" ca="1" si="171"/>
        <v>0</v>
      </c>
      <c r="CK98">
        <f t="shared" ca="1" si="172"/>
        <v>0</v>
      </c>
      <c r="CL98">
        <f t="shared" ca="1" si="173"/>
        <v>0</v>
      </c>
      <c r="CM98">
        <f t="shared" ca="1" si="174"/>
        <v>0</v>
      </c>
      <c r="CN98">
        <f t="shared" ca="1" si="175"/>
        <v>0</v>
      </c>
      <c r="CO98">
        <f t="shared" ca="1" si="176"/>
        <v>0</v>
      </c>
      <c r="CP98">
        <f t="shared" ca="1" si="177"/>
        <v>0</v>
      </c>
      <c r="CQ98" s="10">
        <f t="shared" ca="1" si="178"/>
        <v>0</v>
      </c>
      <c r="CR98" s="11">
        <f t="shared" ca="1" si="179"/>
        <v>0</v>
      </c>
      <c r="CS98" s="11">
        <f t="shared" ca="1" si="180"/>
        <v>0</v>
      </c>
      <c r="CT98" s="11">
        <f t="shared" ca="1" si="181"/>
        <v>0</v>
      </c>
      <c r="CU98" s="11">
        <f t="shared" ca="1" si="182"/>
        <v>0</v>
      </c>
      <c r="CV98" s="11">
        <f t="shared" ca="1" si="183"/>
        <v>0</v>
      </c>
      <c r="CW98" t="b">
        <f t="shared" ca="1" si="184"/>
        <v>0</v>
      </c>
      <c r="CX98">
        <f>COUNTIF(BA$1:BA98,BA98)-1</f>
        <v>0</v>
      </c>
    </row>
    <row r="99" spans="1:102">
      <c r="A99" t="s">
        <v>2588</v>
      </c>
      <c r="B99" t="s">
        <v>2576</v>
      </c>
      <c r="C99" t="s">
        <v>2674</v>
      </c>
      <c r="D99">
        <f>IF(Players!C99="NL",INDEX(Standings!G:I,MATCH(INDEX(Teams!G:K,MATCH(Players!B99,Teams!G:G,0),5),Standings!G:G,0),2)+INDEX(Standings!G:I,MATCH(INDEX(Teams!G:K,MATCH(Players!B99,Teams!G:G,0),5),Standings!G:G,0),3),INDEX(Standings!A:C,MATCH(INDEX(Teams!A:E,MATCH(Players!B99,Teams!A:A,0),5),Standings!A:A,0),2)+INDEX(Standings!A:C,MATCH(INDEX(Teams!A:E,MATCH(Players!B99,Teams!A:A,0),5),Standings!A:A,0),3))</f>
        <v>3</v>
      </c>
      <c r="E99">
        <f t="shared" ca="1" si="95"/>
        <v>0</v>
      </c>
      <c r="F99">
        <f t="shared" ca="1" si="96"/>
        <v>0</v>
      </c>
      <c r="G99">
        <f t="shared" ca="1" si="97"/>
        <v>0</v>
      </c>
      <c r="H99">
        <f t="shared" ca="1" si="98"/>
        <v>0</v>
      </c>
      <c r="I99">
        <f t="shared" ca="1" si="99"/>
        <v>0</v>
      </c>
      <c r="J99">
        <f t="shared" ca="1" si="100"/>
        <v>0</v>
      </c>
      <c r="K99">
        <f t="shared" ca="1" si="101"/>
        <v>0</v>
      </c>
      <c r="L99">
        <f t="shared" ca="1" si="102"/>
        <v>0</v>
      </c>
      <c r="M99">
        <f t="shared" ca="1" si="103"/>
        <v>0</v>
      </c>
      <c r="N99">
        <f t="shared" ca="1" si="104"/>
        <v>0</v>
      </c>
      <c r="O99">
        <f t="shared" ca="1" si="105"/>
        <v>0</v>
      </c>
      <c r="P99">
        <f t="shared" ca="1" si="106"/>
        <v>0</v>
      </c>
      <c r="Q99">
        <f t="shared" ca="1" si="107"/>
        <v>0</v>
      </c>
      <c r="R99">
        <f t="shared" ca="1" si="108"/>
        <v>0</v>
      </c>
      <c r="S99">
        <f t="shared" ca="1" si="109"/>
        <v>0</v>
      </c>
      <c r="T99">
        <f t="shared" ca="1" si="110"/>
        <v>0</v>
      </c>
      <c r="U99">
        <f t="shared" ca="1" si="111"/>
        <v>0</v>
      </c>
      <c r="V99">
        <f t="shared" ca="1" si="112"/>
        <v>0</v>
      </c>
      <c r="W99">
        <f t="shared" ca="1" si="113"/>
        <v>0</v>
      </c>
      <c r="X99">
        <f t="shared" ca="1" si="114"/>
        <v>0</v>
      </c>
      <c r="Y99">
        <f t="shared" ca="1" si="115"/>
        <v>0</v>
      </c>
      <c r="Z99">
        <f t="shared" ca="1" si="116"/>
        <v>0</v>
      </c>
      <c r="AA99">
        <f t="shared" ca="1" si="117"/>
        <v>0</v>
      </c>
      <c r="AB99">
        <f t="shared" ca="1" si="118"/>
        <v>0</v>
      </c>
      <c r="AC99">
        <f t="shared" ca="1" si="119"/>
        <v>0</v>
      </c>
      <c r="AD99">
        <f t="shared" ca="1" si="120"/>
        <v>0</v>
      </c>
      <c r="AE99">
        <f t="shared" ca="1" si="121"/>
        <v>0</v>
      </c>
      <c r="AF99">
        <f t="shared" ca="1" si="122"/>
        <v>0</v>
      </c>
      <c r="AG99">
        <f t="shared" ca="1" si="123"/>
        <v>0</v>
      </c>
      <c r="AH99">
        <f t="shared" ca="1" si="124"/>
        <v>0</v>
      </c>
      <c r="AI99">
        <f t="shared" ca="1" si="125"/>
        <v>0</v>
      </c>
      <c r="AJ99">
        <f t="shared" ca="1" si="126"/>
        <v>0</v>
      </c>
      <c r="AK99">
        <f t="shared" ca="1" si="127"/>
        <v>0</v>
      </c>
      <c r="AL99">
        <f t="shared" ca="1" si="128"/>
        <v>0</v>
      </c>
      <c r="AM99">
        <f t="shared" ca="1" si="129"/>
        <v>0</v>
      </c>
      <c r="AN99">
        <f t="shared" ca="1" si="130"/>
        <v>0</v>
      </c>
      <c r="AO99">
        <f t="shared" ca="1" si="131"/>
        <v>0</v>
      </c>
      <c r="AP99">
        <f t="shared" ca="1" si="132"/>
        <v>0</v>
      </c>
      <c r="AQ99">
        <f t="shared" ca="1" si="133"/>
        <v>0</v>
      </c>
      <c r="AR99" s="8">
        <f t="shared" ca="1" si="134"/>
        <v>0</v>
      </c>
      <c r="AS99" s="8">
        <f t="shared" ca="1" si="135"/>
        <v>0</v>
      </c>
      <c r="AT99" s="8">
        <f t="shared" ca="1" si="136"/>
        <v>0</v>
      </c>
      <c r="AU99" s="8">
        <f t="shared" ca="1" si="137"/>
        <v>0</v>
      </c>
      <c r="AV99">
        <f t="shared" ca="1" si="138"/>
        <v>0</v>
      </c>
      <c r="AW99" t="b">
        <f t="shared" ca="1" si="139"/>
        <v>0</v>
      </c>
      <c r="BA99" t="s">
        <v>2613</v>
      </c>
      <c r="BB99" t="s">
        <v>2576</v>
      </c>
      <c r="BC99" t="s">
        <v>2674</v>
      </c>
      <c r="BD99">
        <f>IF(Players!BC99="NL",INDEX(Standings!G:I,MATCH(INDEX(Teams!G:K,MATCH(Players!BB99,Teams!G:G,0),5),Standings!G:G,0),2)+INDEX(Standings!G:I,MATCH(INDEX(Teams!G:K,MATCH(Players!BB99,Teams!G:G,0),5),Standings!G:G,0),3),INDEX(Standings!A:C,MATCH(INDEX(Teams!A:E,MATCH(Players!BB99,Teams!A:A,0),5),Standings!A:A,0),2)+INDEX(Standings!A:C,MATCH(INDEX(Teams!A:E,MATCH(Players!BB99,Teams!A:A,0),5),Standings!A:A,0),3))</f>
        <v>3</v>
      </c>
      <c r="BE99">
        <f t="shared" ca="1" si="140"/>
        <v>0</v>
      </c>
      <c r="BF99">
        <f t="shared" ca="1" si="141"/>
        <v>0</v>
      </c>
      <c r="BG99">
        <f t="shared" ca="1" si="142"/>
        <v>0</v>
      </c>
      <c r="BH99">
        <f t="shared" ca="1" si="143"/>
        <v>0</v>
      </c>
      <c r="BI99">
        <f t="shared" ca="1" si="144"/>
        <v>0</v>
      </c>
      <c r="BJ99">
        <f t="shared" ca="1" si="145"/>
        <v>0</v>
      </c>
      <c r="BK99">
        <f t="shared" ca="1" si="146"/>
        <v>0</v>
      </c>
      <c r="BL99" s="12">
        <f t="shared" ca="1" si="147"/>
        <v>0</v>
      </c>
      <c r="BM99">
        <f t="shared" ca="1" si="148"/>
        <v>0</v>
      </c>
      <c r="BN99">
        <f t="shared" ca="1" si="149"/>
        <v>0</v>
      </c>
      <c r="BO99">
        <f t="shared" ca="1" si="150"/>
        <v>0</v>
      </c>
      <c r="BP99">
        <f t="shared" ca="1" si="151"/>
        <v>0</v>
      </c>
      <c r="BQ99">
        <f t="shared" ca="1" si="152"/>
        <v>0</v>
      </c>
      <c r="BR99">
        <f t="shared" ca="1" si="153"/>
        <v>0</v>
      </c>
      <c r="BS99">
        <f t="shared" ca="1" si="154"/>
        <v>0</v>
      </c>
      <c r="BT99">
        <f t="shared" ca="1" si="155"/>
        <v>0</v>
      </c>
      <c r="BU99">
        <f t="shared" ca="1" si="156"/>
        <v>0</v>
      </c>
      <c r="BV99">
        <f t="shared" ca="1" si="157"/>
        <v>0</v>
      </c>
      <c r="BW99">
        <f t="shared" ca="1" si="158"/>
        <v>0</v>
      </c>
      <c r="BX99">
        <f t="shared" ca="1" si="159"/>
        <v>0</v>
      </c>
      <c r="BY99" s="8">
        <f t="shared" ca="1" si="160"/>
        <v>0</v>
      </c>
      <c r="BZ99" s="10" t="str">
        <f t="shared" ca="1" si="161"/>
        <v>---</v>
      </c>
      <c r="CA99">
        <f t="shared" ca="1" si="162"/>
        <v>0</v>
      </c>
      <c r="CB99">
        <f t="shared" ca="1" si="163"/>
        <v>0</v>
      </c>
      <c r="CC99">
        <f t="shared" ca="1" si="164"/>
        <v>0</v>
      </c>
      <c r="CD99">
        <f t="shared" ca="1" si="165"/>
        <v>0</v>
      </c>
      <c r="CE99">
        <f t="shared" ca="1" si="166"/>
        <v>0</v>
      </c>
      <c r="CF99" s="12">
        <f t="shared" ca="1" si="167"/>
        <v>0</v>
      </c>
      <c r="CG99">
        <f t="shared" ca="1" si="168"/>
        <v>0</v>
      </c>
      <c r="CH99">
        <f t="shared" ca="1" si="169"/>
        <v>0</v>
      </c>
      <c r="CI99">
        <f t="shared" ca="1" si="170"/>
        <v>0</v>
      </c>
      <c r="CJ99">
        <f t="shared" ca="1" si="171"/>
        <v>0</v>
      </c>
      <c r="CK99">
        <f t="shared" ca="1" si="172"/>
        <v>0</v>
      </c>
      <c r="CL99">
        <f t="shared" ca="1" si="173"/>
        <v>0</v>
      </c>
      <c r="CM99">
        <f t="shared" ca="1" si="174"/>
        <v>0</v>
      </c>
      <c r="CN99">
        <f t="shared" ca="1" si="175"/>
        <v>0</v>
      </c>
      <c r="CO99">
        <f t="shared" ca="1" si="176"/>
        <v>0</v>
      </c>
      <c r="CP99">
        <f t="shared" ca="1" si="177"/>
        <v>0</v>
      </c>
      <c r="CQ99" s="10">
        <f t="shared" ca="1" si="178"/>
        <v>0</v>
      </c>
      <c r="CR99" s="11">
        <f t="shared" ca="1" si="179"/>
        <v>0</v>
      </c>
      <c r="CS99" s="11">
        <f t="shared" ca="1" si="180"/>
        <v>0</v>
      </c>
      <c r="CT99" s="11">
        <f t="shared" ca="1" si="181"/>
        <v>0</v>
      </c>
      <c r="CU99" s="11">
        <f t="shared" ca="1" si="182"/>
        <v>0</v>
      </c>
      <c r="CV99" s="11">
        <f t="shared" ca="1" si="183"/>
        <v>0</v>
      </c>
      <c r="CW99" t="b">
        <f t="shared" ca="1" si="184"/>
        <v>0</v>
      </c>
      <c r="CX99">
        <f>COUNTIF(BA$1:BA99,BA99)-1</f>
        <v>0</v>
      </c>
    </row>
    <row r="100" spans="1:102">
      <c r="A100" t="s">
        <v>2589</v>
      </c>
      <c r="B100" t="s">
        <v>2576</v>
      </c>
      <c r="C100" t="s">
        <v>2674</v>
      </c>
      <c r="D100">
        <f>IF(Players!C100="NL",INDEX(Standings!G:I,MATCH(INDEX(Teams!G:K,MATCH(Players!B100,Teams!G:G,0),5),Standings!G:G,0),2)+INDEX(Standings!G:I,MATCH(INDEX(Teams!G:K,MATCH(Players!B100,Teams!G:G,0),5),Standings!G:G,0),3),INDEX(Standings!A:C,MATCH(INDEX(Teams!A:E,MATCH(Players!B100,Teams!A:A,0),5),Standings!A:A,0),2)+INDEX(Standings!A:C,MATCH(INDEX(Teams!A:E,MATCH(Players!B100,Teams!A:A,0),5),Standings!A:A,0),3))</f>
        <v>3</v>
      </c>
      <c r="E100">
        <f t="shared" ca="1" si="95"/>
        <v>0</v>
      </c>
      <c r="F100">
        <f t="shared" ca="1" si="96"/>
        <v>0</v>
      </c>
      <c r="G100">
        <f t="shared" ca="1" si="97"/>
        <v>0</v>
      </c>
      <c r="H100">
        <f t="shared" ca="1" si="98"/>
        <v>0</v>
      </c>
      <c r="I100">
        <f t="shared" ca="1" si="99"/>
        <v>0</v>
      </c>
      <c r="J100">
        <f t="shared" ca="1" si="100"/>
        <v>0</v>
      </c>
      <c r="K100">
        <f t="shared" ca="1" si="101"/>
        <v>0</v>
      </c>
      <c r="L100">
        <f t="shared" ca="1" si="102"/>
        <v>0</v>
      </c>
      <c r="M100">
        <f t="shared" ca="1" si="103"/>
        <v>0</v>
      </c>
      <c r="N100">
        <f t="shared" ca="1" si="104"/>
        <v>0</v>
      </c>
      <c r="O100">
        <f t="shared" ca="1" si="105"/>
        <v>0</v>
      </c>
      <c r="P100">
        <f t="shared" ca="1" si="106"/>
        <v>0</v>
      </c>
      <c r="Q100">
        <f t="shared" ca="1" si="107"/>
        <v>0</v>
      </c>
      <c r="R100">
        <f t="shared" ca="1" si="108"/>
        <v>0</v>
      </c>
      <c r="S100">
        <f t="shared" ca="1" si="109"/>
        <v>0</v>
      </c>
      <c r="T100">
        <f t="shared" ca="1" si="110"/>
        <v>0</v>
      </c>
      <c r="U100">
        <f t="shared" ca="1" si="111"/>
        <v>0</v>
      </c>
      <c r="V100">
        <f t="shared" ca="1" si="112"/>
        <v>0</v>
      </c>
      <c r="W100">
        <f t="shared" ca="1" si="113"/>
        <v>0</v>
      </c>
      <c r="X100">
        <f t="shared" ca="1" si="114"/>
        <v>0</v>
      </c>
      <c r="Y100">
        <f t="shared" ca="1" si="115"/>
        <v>0</v>
      </c>
      <c r="Z100">
        <f t="shared" ca="1" si="116"/>
        <v>0</v>
      </c>
      <c r="AA100">
        <f t="shared" ca="1" si="117"/>
        <v>0</v>
      </c>
      <c r="AB100">
        <f t="shared" ca="1" si="118"/>
        <v>0</v>
      </c>
      <c r="AC100">
        <f t="shared" ca="1" si="119"/>
        <v>0</v>
      </c>
      <c r="AD100">
        <f t="shared" ca="1" si="120"/>
        <v>0</v>
      </c>
      <c r="AE100">
        <f t="shared" ca="1" si="121"/>
        <v>0</v>
      </c>
      <c r="AF100">
        <f t="shared" ca="1" si="122"/>
        <v>0</v>
      </c>
      <c r="AG100">
        <f t="shared" ca="1" si="123"/>
        <v>0</v>
      </c>
      <c r="AH100">
        <f t="shared" ca="1" si="124"/>
        <v>0</v>
      </c>
      <c r="AI100">
        <f t="shared" ca="1" si="125"/>
        <v>0</v>
      </c>
      <c r="AJ100">
        <f t="shared" ca="1" si="126"/>
        <v>0</v>
      </c>
      <c r="AK100">
        <f t="shared" ca="1" si="127"/>
        <v>0</v>
      </c>
      <c r="AL100">
        <f t="shared" ca="1" si="128"/>
        <v>0</v>
      </c>
      <c r="AM100">
        <f t="shared" ca="1" si="129"/>
        <v>0</v>
      </c>
      <c r="AN100">
        <f t="shared" ca="1" si="130"/>
        <v>0</v>
      </c>
      <c r="AO100">
        <f t="shared" ca="1" si="131"/>
        <v>0</v>
      </c>
      <c r="AP100">
        <f t="shared" ca="1" si="132"/>
        <v>0</v>
      </c>
      <c r="AQ100">
        <f t="shared" ca="1" si="133"/>
        <v>0</v>
      </c>
      <c r="AR100" s="8">
        <f t="shared" ca="1" si="134"/>
        <v>0</v>
      </c>
      <c r="AS100" s="8">
        <f t="shared" ca="1" si="135"/>
        <v>0</v>
      </c>
      <c r="AT100" s="8">
        <f t="shared" ca="1" si="136"/>
        <v>0</v>
      </c>
      <c r="AU100" s="8">
        <f t="shared" ca="1" si="137"/>
        <v>0</v>
      </c>
      <c r="AV100">
        <f t="shared" ca="1" si="138"/>
        <v>0</v>
      </c>
      <c r="AW100" t="b">
        <f t="shared" ca="1" si="139"/>
        <v>0</v>
      </c>
      <c r="BA100" t="s">
        <v>2607</v>
      </c>
      <c r="BB100" t="s">
        <v>2576</v>
      </c>
      <c r="BC100" t="s">
        <v>2674</v>
      </c>
      <c r="BD100">
        <f>IF(Players!BC100="NL",INDEX(Standings!G:I,MATCH(INDEX(Teams!G:K,MATCH(Players!BB100,Teams!G:G,0),5),Standings!G:G,0),2)+INDEX(Standings!G:I,MATCH(INDEX(Teams!G:K,MATCH(Players!BB100,Teams!G:G,0),5),Standings!G:G,0),3),INDEX(Standings!A:C,MATCH(INDEX(Teams!A:E,MATCH(Players!BB100,Teams!A:A,0),5),Standings!A:A,0),2)+INDEX(Standings!A:C,MATCH(INDEX(Teams!A:E,MATCH(Players!BB100,Teams!A:A,0),5),Standings!A:A,0),3))</f>
        <v>3</v>
      </c>
      <c r="BE100">
        <f t="shared" ca="1" si="140"/>
        <v>0</v>
      </c>
      <c r="BF100">
        <f t="shared" ca="1" si="141"/>
        <v>0</v>
      </c>
      <c r="BG100">
        <f t="shared" ca="1" si="142"/>
        <v>0</v>
      </c>
      <c r="BH100">
        <f t="shared" ca="1" si="143"/>
        <v>0</v>
      </c>
      <c r="BI100">
        <f t="shared" ca="1" si="144"/>
        <v>0</v>
      </c>
      <c r="BJ100">
        <f t="shared" ca="1" si="145"/>
        <v>0</v>
      </c>
      <c r="BK100">
        <f t="shared" ca="1" si="146"/>
        <v>0</v>
      </c>
      <c r="BL100" s="12">
        <f t="shared" ca="1" si="147"/>
        <v>0</v>
      </c>
      <c r="BM100">
        <f t="shared" ca="1" si="148"/>
        <v>0</v>
      </c>
      <c r="BN100">
        <f t="shared" ca="1" si="149"/>
        <v>0</v>
      </c>
      <c r="BO100">
        <f t="shared" ca="1" si="150"/>
        <v>0</v>
      </c>
      <c r="BP100">
        <f t="shared" ca="1" si="151"/>
        <v>0</v>
      </c>
      <c r="BQ100">
        <f t="shared" ca="1" si="152"/>
        <v>0</v>
      </c>
      <c r="BR100">
        <f t="shared" ca="1" si="153"/>
        <v>0</v>
      </c>
      <c r="BS100">
        <f t="shared" ca="1" si="154"/>
        <v>0</v>
      </c>
      <c r="BT100">
        <f t="shared" ca="1" si="155"/>
        <v>0</v>
      </c>
      <c r="BU100">
        <f t="shared" ca="1" si="156"/>
        <v>0</v>
      </c>
      <c r="BV100">
        <f t="shared" ca="1" si="157"/>
        <v>0</v>
      </c>
      <c r="BW100">
        <f t="shared" ca="1" si="158"/>
        <v>0</v>
      </c>
      <c r="BX100">
        <f t="shared" ca="1" si="159"/>
        <v>0</v>
      </c>
      <c r="BY100" s="8">
        <f t="shared" ca="1" si="160"/>
        <v>0</v>
      </c>
      <c r="BZ100" s="10" t="str">
        <f t="shared" ca="1" si="161"/>
        <v>---</v>
      </c>
      <c r="CA100">
        <f t="shared" ca="1" si="162"/>
        <v>0</v>
      </c>
      <c r="CB100">
        <f t="shared" ca="1" si="163"/>
        <v>0</v>
      </c>
      <c r="CC100">
        <f t="shared" ca="1" si="164"/>
        <v>0</v>
      </c>
      <c r="CD100">
        <f t="shared" ca="1" si="165"/>
        <v>0</v>
      </c>
      <c r="CE100">
        <f t="shared" ca="1" si="166"/>
        <v>0</v>
      </c>
      <c r="CF100" s="12">
        <f t="shared" ca="1" si="167"/>
        <v>0</v>
      </c>
      <c r="CG100">
        <f t="shared" ca="1" si="168"/>
        <v>0</v>
      </c>
      <c r="CH100">
        <f t="shared" ca="1" si="169"/>
        <v>0</v>
      </c>
      <c r="CI100">
        <f t="shared" ca="1" si="170"/>
        <v>0</v>
      </c>
      <c r="CJ100">
        <f t="shared" ca="1" si="171"/>
        <v>0</v>
      </c>
      <c r="CK100">
        <f t="shared" ca="1" si="172"/>
        <v>0</v>
      </c>
      <c r="CL100">
        <f t="shared" ca="1" si="173"/>
        <v>0</v>
      </c>
      <c r="CM100">
        <f t="shared" ca="1" si="174"/>
        <v>0</v>
      </c>
      <c r="CN100">
        <f t="shared" ca="1" si="175"/>
        <v>0</v>
      </c>
      <c r="CO100">
        <f t="shared" ca="1" si="176"/>
        <v>0</v>
      </c>
      <c r="CP100">
        <f t="shared" ca="1" si="177"/>
        <v>0</v>
      </c>
      <c r="CQ100" s="10">
        <f t="shared" ca="1" si="178"/>
        <v>0</v>
      </c>
      <c r="CR100" s="11">
        <f t="shared" ca="1" si="179"/>
        <v>0</v>
      </c>
      <c r="CS100" s="11">
        <f t="shared" ca="1" si="180"/>
        <v>0</v>
      </c>
      <c r="CT100" s="11">
        <f t="shared" ca="1" si="181"/>
        <v>0</v>
      </c>
      <c r="CU100" s="11">
        <f t="shared" ca="1" si="182"/>
        <v>0</v>
      </c>
      <c r="CV100" s="11">
        <f t="shared" ca="1" si="183"/>
        <v>0</v>
      </c>
      <c r="CW100" t="b">
        <f t="shared" ca="1" si="184"/>
        <v>0</v>
      </c>
      <c r="CX100">
        <f>COUNTIF(BA$1:BA100,BA100)-1</f>
        <v>0</v>
      </c>
    </row>
    <row r="101" spans="1:102">
      <c r="A101" t="s">
        <v>2590</v>
      </c>
      <c r="B101" t="s">
        <v>2576</v>
      </c>
      <c r="C101" t="s">
        <v>2674</v>
      </c>
      <c r="D101">
        <f>IF(Players!C101="NL",INDEX(Standings!G:I,MATCH(INDEX(Teams!G:K,MATCH(Players!B101,Teams!G:G,0),5),Standings!G:G,0),2)+INDEX(Standings!G:I,MATCH(INDEX(Teams!G:K,MATCH(Players!B101,Teams!G:G,0),5),Standings!G:G,0),3),INDEX(Standings!A:C,MATCH(INDEX(Teams!A:E,MATCH(Players!B101,Teams!A:A,0),5),Standings!A:A,0),2)+INDEX(Standings!A:C,MATCH(INDEX(Teams!A:E,MATCH(Players!B101,Teams!A:A,0),5),Standings!A:A,0),3))</f>
        <v>3</v>
      </c>
      <c r="E101">
        <f t="shared" ca="1" si="95"/>
        <v>2</v>
      </c>
      <c r="F101">
        <f t="shared" ca="1" si="96"/>
        <v>1</v>
      </c>
      <c r="G101">
        <f t="shared" ca="1" si="97"/>
        <v>0</v>
      </c>
      <c r="H101">
        <f t="shared" ca="1" si="98"/>
        <v>0</v>
      </c>
      <c r="I101">
        <f t="shared" ca="1" si="99"/>
        <v>0</v>
      </c>
      <c r="J101">
        <f t="shared" ca="1" si="100"/>
        <v>0</v>
      </c>
      <c r="K101">
        <f t="shared" ca="1" si="101"/>
        <v>0</v>
      </c>
      <c r="L101">
        <f t="shared" ca="1" si="102"/>
        <v>0</v>
      </c>
      <c r="M101">
        <f t="shared" ca="1" si="103"/>
        <v>0</v>
      </c>
      <c r="N101">
        <f t="shared" ca="1" si="104"/>
        <v>0</v>
      </c>
      <c r="O101">
        <f t="shared" ca="1" si="105"/>
        <v>0</v>
      </c>
      <c r="P101">
        <f t="shared" ca="1" si="106"/>
        <v>0</v>
      </c>
      <c r="Q101">
        <f t="shared" ca="1" si="107"/>
        <v>0</v>
      </c>
      <c r="R101">
        <f t="shared" ca="1" si="108"/>
        <v>0</v>
      </c>
      <c r="S101">
        <f t="shared" ca="1" si="109"/>
        <v>0</v>
      </c>
      <c r="T101">
        <f t="shared" ca="1" si="110"/>
        <v>0</v>
      </c>
      <c r="U101">
        <f t="shared" ca="1" si="111"/>
        <v>0</v>
      </c>
      <c r="V101">
        <f t="shared" ca="1" si="112"/>
        <v>0</v>
      </c>
      <c r="W101">
        <f t="shared" ca="1" si="113"/>
        <v>0</v>
      </c>
      <c r="X101">
        <f t="shared" ca="1" si="114"/>
        <v>2</v>
      </c>
      <c r="Y101">
        <f t="shared" ca="1" si="115"/>
        <v>1</v>
      </c>
      <c r="Z101">
        <f t="shared" ca="1" si="116"/>
        <v>1</v>
      </c>
      <c r="AA101">
        <f t="shared" ca="1" si="117"/>
        <v>0</v>
      </c>
      <c r="AB101">
        <f t="shared" ca="1" si="118"/>
        <v>0</v>
      </c>
      <c r="AC101">
        <f t="shared" ca="1" si="119"/>
        <v>0</v>
      </c>
      <c r="AD101">
        <f t="shared" ca="1" si="120"/>
        <v>0</v>
      </c>
      <c r="AE101">
        <f t="shared" ca="1" si="121"/>
        <v>0</v>
      </c>
      <c r="AF101">
        <f t="shared" ca="1" si="122"/>
        <v>0</v>
      </c>
      <c r="AG101">
        <f t="shared" ca="1" si="123"/>
        <v>0</v>
      </c>
      <c r="AH101">
        <f t="shared" ca="1" si="124"/>
        <v>0</v>
      </c>
      <c r="AI101">
        <f t="shared" ca="1" si="125"/>
        <v>0</v>
      </c>
      <c r="AJ101">
        <f t="shared" ca="1" si="126"/>
        <v>0</v>
      </c>
      <c r="AK101">
        <f t="shared" ca="1" si="127"/>
        <v>0</v>
      </c>
      <c r="AL101">
        <f t="shared" ca="1" si="128"/>
        <v>0</v>
      </c>
      <c r="AM101">
        <f t="shared" ca="1" si="129"/>
        <v>0</v>
      </c>
      <c r="AN101">
        <f t="shared" ca="1" si="130"/>
        <v>0</v>
      </c>
      <c r="AO101">
        <f t="shared" ca="1" si="131"/>
        <v>0</v>
      </c>
      <c r="AP101">
        <f t="shared" ca="1" si="132"/>
        <v>0</v>
      </c>
      <c r="AQ101">
        <f t="shared" ca="1" si="133"/>
        <v>0</v>
      </c>
      <c r="AR101" s="8">
        <f t="shared" ca="1" si="134"/>
        <v>0</v>
      </c>
      <c r="AS101" s="8">
        <f t="shared" ca="1" si="135"/>
        <v>0</v>
      </c>
      <c r="AT101" s="8">
        <f t="shared" ca="1" si="136"/>
        <v>0</v>
      </c>
      <c r="AU101" s="8">
        <f t="shared" ca="1" si="137"/>
        <v>0</v>
      </c>
      <c r="AV101">
        <f t="shared" ca="1" si="138"/>
        <v>0</v>
      </c>
      <c r="AW101" t="b">
        <f t="shared" ca="1" si="139"/>
        <v>0</v>
      </c>
      <c r="BA101" t="s">
        <v>2614</v>
      </c>
      <c r="BB101" t="s">
        <v>2576</v>
      </c>
      <c r="BC101" t="s">
        <v>2674</v>
      </c>
      <c r="BD101">
        <f>IF(Players!BC101="NL",INDEX(Standings!G:I,MATCH(INDEX(Teams!G:K,MATCH(Players!BB101,Teams!G:G,0),5),Standings!G:G,0),2)+INDEX(Standings!G:I,MATCH(INDEX(Teams!G:K,MATCH(Players!BB101,Teams!G:G,0),5),Standings!G:G,0),3),INDEX(Standings!A:C,MATCH(INDEX(Teams!A:E,MATCH(Players!BB101,Teams!A:A,0),5),Standings!A:A,0),2)+INDEX(Standings!A:C,MATCH(INDEX(Teams!A:E,MATCH(Players!BB101,Teams!A:A,0),5),Standings!A:A,0),3))</f>
        <v>3</v>
      </c>
      <c r="BE101">
        <f t="shared" ca="1" si="140"/>
        <v>0</v>
      </c>
      <c r="BF101">
        <f t="shared" ca="1" si="141"/>
        <v>0</v>
      </c>
      <c r="BG101">
        <f t="shared" ca="1" si="142"/>
        <v>0</v>
      </c>
      <c r="BH101">
        <f t="shared" ca="1" si="143"/>
        <v>0</v>
      </c>
      <c r="BI101">
        <f t="shared" ca="1" si="144"/>
        <v>0</v>
      </c>
      <c r="BJ101">
        <f t="shared" ca="1" si="145"/>
        <v>0</v>
      </c>
      <c r="BK101">
        <f t="shared" ca="1" si="146"/>
        <v>0</v>
      </c>
      <c r="BL101" s="12">
        <f t="shared" ca="1" si="147"/>
        <v>0</v>
      </c>
      <c r="BM101">
        <f t="shared" ca="1" si="148"/>
        <v>0</v>
      </c>
      <c r="BN101">
        <f t="shared" ca="1" si="149"/>
        <v>0</v>
      </c>
      <c r="BO101">
        <f t="shared" ca="1" si="150"/>
        <v>0</v>
      </c>
      <c r="BP101">
        <f t="shared" ca="1" si="151"/>
        <v>0</v>
      </c>
      <c r="BQ101">
        <f t="shared" ca="1" si="152"/>
        <v>0</v>
      </c>
      <c r="BR101">
        <f t="shared" ca="1" si="153"/>
        <v>0</v>
      </c>
      <c r="BS101">
        <f t="shared" ca="1" si="154"/>
        <v>0</v>
      </c>
      <c r="BT101">
        <f t="shared" ca="1" si="155"/>
        <v>0</v>
      </c>
      <c r="BU101">
        <f t="shared" ca="1" si="156"/>
        <v>0</v>
      </c>
      <c r="BV101">
        <f t="shared" ca="1" si="157"/>
        <v>0</v>
      </c>
      <c r="BW101">
        <f t="shared" ca="1" si="158"/>
        <v>0</v>
      </c>
      <c r="BX101">
        <f t="shared" ca="1" si="159"/>
        <v>0</v>
      </c>
      <c r="BY101" s="8">
        <f t="shared" ca="1" si="160"/>
        <v>0</v>
      </c>
      <c r="BZ101" s="10" t="str">
        <f t="shared" ca="1" si="161"/>
        <v>---</v>
      </c>
      <c r="CA101">
        <f t="shared" ca="1" si="162"/>
        <v>0</v>
      </c>
      <c r="CB101">
        <f t="shared" ca="1" si="163"/>
        <v>0</v>
      </c>
      <c r="CC101">
        <f t="shared" ca="1" si="164"/>
        <v>0</v>
      </c>
      <c r="CD101">
        <f t="shared" ca="1" si="165"/>
        <v>0</v>
      </c>
      <c r="CE101">
        <f t="shared" ca="1" si="166"/>
        <v>0</v>
      </c>
      <c r="CF101" s="12">
        <f t="shared" ca="1" si="167"/>
        <v>0</v>
      </c>
      <c r="CG101">
        <f t="shared" ca="1" si="168"/>
        <v>0</v>
      </c>
      <c r="CH101">
        <f t="shared" ca="1" si="169"/>
        <v>0</v>
      </c>
      <c r="CI101">
        <f t="shared" ca="1" si="170"/>
        <v>0</v>
      </c>
      <c r="CJ101">
        <f t="shared" ca="1" si="171"/>
        <v>0</v>
      </c>
      <c r="CK101">
        <f t="shared" ca="1" si="172"/>
        <v>0</v>
      </c>
      <c r="CL101">
        <f t="shared" ca="1" si="173"/>
        <v>0</v>
      </c>
      <c r="CM101">
        <f t="shared" ca="1" si="174"/>
        <v>0</v>
      </c>
      <c r="CN101">
        <f t="shared" ca="1" si="175"/>
        <v>0</v>
      </c>
      <c r="CO101">
        <f t="shared" ca="1" si="176"/>
        <v>0</v>
      </c>
      <c r="CP101">
        <f t="shared" ca="1" si="177"/>
        <v>0</v>
      </c>
      <c r="CQ101" s="10">
        <f t="shared" ca="1" si="178"/>
        <v>0</v>
      </c>
      <c r="CR101" s="11">
        <f t="shared" ca="1" si="179"/>
        <v>0</v>
      </c>
      <c r="CS101" s="11">
        <f t="shared" ca="1" si="180"/>
        <v>0</v>
      </c>
      <c r="CT101" s="11">
        <f t="shared" ca="1" si="181"/>
        <v>0</v>
      </c>
      <c r="CU101" s="11">
        <f t="shared" ca="1" si="182"/>
        <v>0</v>
      </c>
      <c r="CV101" s="11">
        <f t="shared" ca="1" si="183"/>
        <v>0</v>
      </c>
      <c r="CW101" t="b">
        <f t="shared" ca="1" si="184"/>
        <v>0</v>
      </c>
      <c r="CX101">
        <f>COUNTIF(BA$1:BA101,BA101)-1</f>
        <v>0</v>
      </c>
    </row>
    <row r="102" spans="1:102">
      <c r="A102" t="s">
        <v>2591</v>
      </c>
      <c r="B102" t="s">
        <v>2576</v>
      </c>
      <c r="C102" t="s">
        <v>2674</v>
      </c>
      <c r="D102">
        <f>IF(Players!C102="NL",INDEX(Standings!G:I,MATCH(INDEX(Teams!G:K,MATCH(Players!B102,Teams!G:G,0),5),Standings!G:G,0),2)+INDEX(Standings!G:I,MATCH(INDEX(Teams!G:K,MATCH(Players!B102,Teams!G:G,0),5),Standings!G:G,0),3),INDEX(Standings!A:C,MATCH(INDEX(Teams!A:E,MATCH(Players!B102,Teams!A:A,0),5),Standings!A:A,0),2)+INDEX(Standings!A:C,MATCH(INDEX(Teams!A:E,MATCH(Players!B102,Teams!A:A,0),5),Standings!A:A,0),3))</f>
        <v>3</v>
      </c>
      <c r="E102">
        <f t="shared" ca="1" si="95"/>
        <v>0</v>
      </c>
      <c r="F102">
        <f t="shared" ca="1" si="96"/>
        <v>0</v>
      </c>
      <c r="G102">
        <f t="shared" ca="1" si="97"/>
        <v>0</v>
      </c>
      <c r="H102">
        <f t="shared" ca="1" si="98"/>
        <v>0</v>
      </c>
      <c r="I102">
        <f t="shared" ca="1" si="99"/>
        <v>0</v>
      </c>
      <c r="J102">
        <f t="shared" ca="1" si="100"/>
        <v>0</v>
      </c>
      <c r="K102">
        <f t="shared" ca="1" si="101"/>
        <v>0</v>
      </c>
      <c r="L102">
        <f t="shared" ca="1" si="102"/>
        <v>0</v>
      </c>
      <c r="M102">
        <f t="shared" ca="1" si="103"/>
        <v>0</v>
      </c>
      <c r="N102">
        <f t="shared" ca="1" si="104"/>
        <v>0</v>
      </c>
      <c r="O102">
        <f t="shared" ca="1" si="105"/>
        <v>0</v>
      </c>
      <c r="P102">
        <f t="shared" ca="1" si="106"/>
        <v>0</v>
      </c>
      <c r="Q102">
        <f t="shared" ca="1" si="107"/>
        <v>0</v>
      </c>
      <c r="R102">
        <f t="shared" ca="1" si="108"/>
        <v>0</v>
      </c>
      <c r="S102">
        <f t="shared" ca="1" si="109"/>
        <v>0</v>
      </c>
      <c r="T102">
        <f t="shared" ca="1" si="110"/>
        <v>0</v>
      </c>
      <c r="U102">
        <f t="shared" ca="1" si="111"/>
        <v>0</v>
      </c>
      <c r="V102">
        <f t="shared" ca="1" si="112"/>
        <v>0</v>
      </c>
      <c r="W102">
        <f t="shared" ca="1" si="113"/>
        <v>0</v>
      </c>
      <c r="X102">
        <f t="shared" ca="1" si="114"/>
        <v>0</v>
      </c>
      <c r="Y102">
        <f t="shared" ca="1" si="115"/>
        <v>0</v>
      </c>
      <c r="Z102">
        <f t="shared" ca="1" si="116"/>
        <v>0</v>
      </c>
      <c r="AA102">
        <f t="shared" ca="1" si="117"/>
        <v>0</v>
      </c>
      <c r="AB102">
        <f t="shared" ca="1" si="118"/>
        <v>0</v>
      </c>
      <c r="AC102">
        <f t="shared" ca="1" si="119"/>
        <v>0</v>
      </c>
      <c r="AD102">
        <f t="shared" ca="1" si="120"/>
        <v>0</v>
      </c>
      <c r="AE102">
        <f t="shared" ca="1" si="121"/>
        <v>0</v>
      </c>
      <c r="AF102">
        <f t="shared" ca="1" si="122"/>
        <v>0</v>
      </c>
      <c r="AG102">
        <f t="shared" ca="1" si="123"/>
        <v>0</v>
      </c>
      <c r="AH102">
        <f t="shared" ca="1" si="124"/>
        <v>0</v>
      </c>
      <c r="AI102">
        <f t="shared" ca="1" si="125"/>
        <v>0</v>
      </c>
      <c r="AJ102">
        <f t="shared" ca="1" si="126"/>
        <v>0</v>
      </c>
      <c r="AK102">
        <f t="shared" ca="1" si="127"/>
        <v>0</v>
      </c>
      <c r="AL102">
        <f t="shared" ca="1" si="128"/>
        <v>0</v>
      </c>
      <c r="AM102">
        <f t="shared" ca="1" si="129"/>
        <v>0</v>
      </c>
      <c r="AN102">
        <f t="shared" ca="1" si="130"/>
        <v>0</v>
      </c>
      <c r="AO102">
        <f t="shared" ca="1" si="131"/>
        <v>0</v>
      </c>
      <c r="AP102">
        <f t="shared" ca="1" si="132"/>
        <v>0</v>
      </c>
      <c r="AQ102">
        <f t="shared" ca="1" si="133"/>
        <v>0</v>
      </c>
      <c r="AR102" s="8">
        <f t="shared" ca="1" si="134"/>
        <v>0</v>
      </c>
      <c r="AS102" s="8">
        <f t="shared" ca="1" si="135"/>
        <v>0</v>
      </c>
      <c r="AT102" s="8">
        <f t="shared" ca="1" si="136"/>
        <v>0</v>
      </c>
      <c r="AU102" s="8">
        <f t="shared" ca="1" si="137"/>
        <v>0</v>
      </c>
      <c r="AV102">
        <f t="shared" ca="1" si="138"/>
        <v>0</v>
      </c>
      <c r="AW102" t="b">
        <f t="shared" ca="1" si="139"/>
        <v>0</v>
      </c>
      <c r="BA102" t="s">
        <v>2617</v>
      </c>
      <c r="BB102" t="s">
        <v>2576</v>
      </c>
      <c r="BC102" t="s">
        <v>2674</v>
      </c>
      <c r="BD102">
        <f>IF(Players!BC102="NL",INDEX(Standings!G:I,MATCH(INDEX(Teams!G:K,MATCH(Players!BB102,Teams!G:G,0),5),Standings!G:G,0),2)+INDEX(Standings!G:I,MATCH(INDEX(Teams!G:K,MATCH(Players!BB102,Teams!G:G,0),5),Standings!G:G,0),3),INDEX(Standings!A:C,MATCH(INDEX(Teams!A:E,MATCH(Players!BB102,Teams!A:A,0),5),Standings!A:A,0),2)+INDEX(Standings!A:C,MATCH(INDEX(Teams!A:E,MATCH(Players!BB102,Teams!A:A,0),5),Standings!A:A,0),3))</f>
        <v>3</v>
      </c>
      <c r="BE102">
        <f t="shared" ca="1" si="140"/>
        <v>0</v>
      </c>
      <c r="BF102">
        <f t="shared" ca="1" si="141"/>
        <v>0</v>
      </c>
      <c r="BG102">
        <f t="shared" ca="1" si="142"/>
        <v>0</v>
      </c>
      <c r="BH102">
        <f t="shared" ca="1" si="143"/>
        <v>0</v>
      </c>
      <c r="BI102">
        <f t="shared" ca="1" si="144"/>
        <v>0</v>
      </c>
      <c r="BJ102">
        <f t="shared" ca="1" si="145"/>
        <v>0</v>
      </c>
      <c r="BK102">
        <f t="shared" ca="1" si="146"/>
        <v>0</v>
      </c>
      <c r="BL102" s="12">
        <f t="shared" ca="1" si="147"/>
        <v>0</v>
      </c>
      <c r="BM102">
        <f t="shared" ca="1" si="148"/>
        <v>0</v>
      </c>
      <c r="BN102">
        <f t="shared" ca="1" si="149"/>
        <v>0</v>
      </c>
      <c r="BO102">
        <f t="shared" ca="1" si="150"/>
        <v>0</v>
      </c>
      <c r="BP102">
        <f t="shared" ca="1" si="151"/>
        <v>0</v>
      </c>
      <c r="BQ102">
        <f t="shared" ca="1" si="152"/>
        <v>0</v>
      </c>
      <c r="BR102">
        <f t="shared" ca="1" si="153"/>
        <v>0</v>
      </c>
      <c r="BS102">
        <f t="shared" ca="1" si="154"/>
        <v>0</v>
      </c>
      <c r="BT102">
        <f t="shared" ca="1" si="155"/>
        <v>0</v>
      </c>
      <c r="BU102">
        <f t="shared" ca="1" si="156"/>
        <v>0</v>
      </c>
      <c r="BV102">
        <f t="shared" ca="1" si="157"/>
        <v>0</v>
      </c>
      <c r="BW102">
        <f t="shared" ca="1" si="158"/>
        <v>0</v>
      </c>
      <c r="BX102">
        <f t="shared" ca="1" si="159"/>
        <v>1</v>
      </c>
      <c r="BY102" s="8">
        <f t="shared" ca="1" si="160"/>
        <v>0</v>
      </c>
      <c r="BZ102" s="10">
        <f t="shared" ca="1" si="161"/>
        <v>3.8571428571428568</v>
      </c>
      <c r="CA102">
        <f t="shared" ca="1" si="162"/>
        <v>2</v>
      </c>
      <c r="CB102">
        <f t="shared" ca="1" si="163"/>
        <v>0</v>
      </c>
      <c r="CC102">
        <f t="shared" ca="1" si="164"/>
        <v>0</v>
      </c>
      <c r="CD102">
        <f t="shared" ca="1" si="165"/>
        <v>0</v>
      </c>
      <c r="CE102">
        <f t="shared" ca="1" si="166"/>
        <v>0</v>
      </c>
      <c r="CF102" s="12">
        <f t="shared" ca="1" si="167"/>
        <v>2.3333333333333335</v>
      </c>
      <c r="CG102">
        <f t="shared" ca="1" si="168"/>
        <v>3</v>
      </c>
      <c r="CH102">
        <f t="shared" ca="1" si="169"/>
        <v>1</v>
      </c>
      <c r="CI102">
        <f t="shared" ca="1" si="170"/>
        <v>1</v>
      </c>
      <c r="CJ102">
        <f t="shared" ca="1" si="171"/>
        <v>0</v>
      </c>
      <c r="CK102">
        <f t="shared" ca="1" si="172"/>
        <v>1</v>
      </c>
      <c r="CL102">
        <f t="shared" ca="1" si="173"/>
        <v>0</v>
      </c>
      <c r="CM102">
        <f t="shared" ca="1" si="174"/>
        <v>1</v>
      </c>
      <c r="CN102">
        <f t="shared" ca="1" si="175"/>
        <v>0</v>
      </c>
      <c r="CO102">
        <f t="shared" ca="1" si="176"/>
        <v>0</v>
      </c>
      <c r="CP102">
        <f t="shared" ca="1" si="177"/>
        <v>0</v>
      </c>
      <c r="CQ102" s="10">
        <f t="shared" ca="1" si="178"/>
        <v>1.7142857142857142</v>
      </c>
      <c r="CR102" s="11">
        <f t="shared" ca="1" si="179"/>
        <v>11.571428571428569</v>
      </c>
      <c r="CS102" s="11">
        <f t="shared" ca="1" si="180"/>
        <v>0</v>
      </c>
      <c r="CT102" s="11">
        <f t="shared" ca="1" si="181"/>
        <v>3.8571428571428568</v>
      </c>
      <c r="CU102" s="11">
        <f t="shared" ca="1" si="182"/>
        <v>3.8571428571428568</v>
      </c>
      <c r="CV102" s="11">
        <f t="shared" ca="1" si="183"/>
        <v>1</v>
      </c>
      <c r="CW102" t="b">
        <f t="shared" ca="1" si="184"/>
        <v>0</v>
      </c>
      <c r="CX102">
        <f>COUNTIF(BA$1:BA102,BA102)-1</f>
        <v>0</v>
      </c>
    </row>
    <row r="103" spans="1:102">
      <c r="A103" t="s">
        <v>2592</v>
      </c>
      <c r="B103" t="s">
        <v>2576</v>
      </c>
      <c r="C103" t="s">
        <v>2674</v>
      </c>
      <c r="D103">
        <f>IF(Players!C103="NL",INDEX(Standings!G:I,MATCH(INDEX(Teams!G:K,MATCH(Players!B103,Teams!G:G,0),5),Standings!G:G,0),2)+INDEX(Standings!G:I,MATCH(INDEX(Teams!G:K,MATCH(Players!B103,Teams!G:G,0),5),Standings!G:G,0),3),INDEX(Standings!A:C,MATCH(INDEX(Teams!A:E,MATCH(Players!B103,Teams!A:A,0),5),Standings!A:A,0),2)+INDEX(Standings!A:C,MATCH(INDEX(Teams!A:E,MATCH(Players!B103,Teams!A:A,0),5),Standings!A:A,0),3))</f>
        <v>3</v>
      </c>
      <c r="E103">
        <f t="shared" ca="1" si="95"/>
        <v>1</v>
      </c>
      <c r="F103">
        <f t="shared" ca="1" si="96"/>
        <v>1</v>
      </c>
      <c r="G103">
        <f t="shared" ca="1" si="97"/>
        <v>0</v>
      </c>
      <c r="H103">
        <f t="shared" ca="1" si="98"/>
        <v>0</v>
      </c>
      <c r="I103">
        <f t="shared" ca="1" si="99"/>
        <v>0</v>
      </c>
      <c r="J103">
        <f t="shared" ca="1" si="100"/>
        <v>0</v>
      </c>
      <c r="K103">
        <f t="shared" ca="1" si="101"/>
        <v>0</v>
      </c>
      <c r="L103">
        <f t="shared" ca="1" si="102"/>
        <v>0</v>
      </c>
      <c r="M103">
        <f t="shared" ca="1" si="103"/>
        <v>0</v>
      </c>
      <c r="N103">
        <f t="shared" ca="1" si="104"/>
        <v>0</v>
      </c>
      <c r="O103">
        <f t="shared" ca="1" si="105"/>
        <v>0</v>
      </c>
      <c r="P103">
        <f t="shared" ca="1" si="106"/>
        <v>0</v>
      </c>
      <c r="Q103">
        <f t="shared" ca="1" si="107"/>
        <v>0</v>
      </c>
      <c r="R103">
        <f t="shared" ca="1" si="108"/>
        <v>0</v>
      </c>
      <c r="S103">
        <f t="shared" ca="1" si="109"/>
        <v>0</v>
      </c>
      <c r="T103">
        <f t="shared" ca="1" si="110"/>
        <v>0</v>
      </c>
      <c r="U103">
        <f t="shared" ca="1" si="111"/>
        <v>0</v>
      </c>
      <c r="V103">
        <f t="shared" ca="1" si="112"/>
        <v>0</v>
      </c>
      <c r="W103">
        <f t="shared" ca="1" si="113"/>
        <v>0</v>
      </c>
      <c r="X103">
        <f t="shared" ca="1" si="114"/>
        <v>1</v>
      </c>
      <c r="Y103">
        <f t="shared" ca="1" si="115"/>
        <v>1</v>
      </c>
      <c r="Z103">
        <f t="shared" ca="1" si="116"/>
        <v>1</v>
      </c>
      <c r="AA103">
        <f t="shared" ca="1" si="117"/>
        <v>0</v>
      </c>
      <c r="AB103">
        <f t="shared" ca="1" si="118"/>
        <v>0</v>
      </c>
      <c r="AC103">
        <f t="shared" ca="1" si="119"/>
        <v>0</v>
      </c>
      <c r="AD103">
        <f t="shared" ca="1" si="120"/>
        <v>0</v>
      </c>
      <c r="AE103">
        <f t="shared" ca="1" si="121"/>
        <v>0</v>
      </c>
      <c r="AF103">
        <f t="shared" ca="1" si="122"/>
        <v>0</v>
      </c>
      <c r="AG103">
        <f t="shared" ca="1" si="123"/>
        <v>0</v>
      </c>
      <c r="AH103">
        <f t="shared" ca="1" si="124"/>
        <v>0</v>
      </c>
      <c r="AI103">
        <f t="shared" ca="1" si="125"/>
        <v>0</v>
      </c>
      <c r="AJ103">
        <f t="shared" ca="1" si="126"/>
        <v>0</v>
      </c>
      <c r="AK103">
        <f t="shared" ca="1" si="127"/>
        <v>0</v>
      </c>
      <c r="AL103">
        <f t="shared" ca="1" si="128"/>
        <v>0</v>
      </c>
      <c r="AM103">
        <f t="shared" ca="1" si="129"/>
        <v>0</v>
      </c>
      <c r="AN103">
        <f t="shared" ca="1" si="130"/>
        <v>0</v>
      </c>
      <c r="AO103">
        <f t="shared" ca="1" si="131"/>
        <v>0</v>
      </c>
      <c r="AP103">
        <f t="shared" ca="1" si="132"/>
        <v>0</v>
      </c>
      <c r="AQ103">
        <f t="shared" ca="1" si="133"/>
        <v>0</v>
      </c>
      <c r="AR103" s="8">
        <f t="shared" ca="1" si="134"/>
        <v>0</v>
      </c>
      <c r="AS103" s="8">
        <f t="shared" ca="1" si="135"/>
        <v>0</v>
      </c>
      <c r="AT103" s="8">
        <f t="shared" ca="1" si="136"/>
        <v>0</v>
      </c>
      <c r="AU103" s="8">
        <f t="shared" ca="1" si="137"/>
        <v>0</v>
      </c>
      <c r="AV103">
        <f t="shared" ca="1" si="138"/>
        <v>0</v>
      </c>
      <c r="AW103" t="b">
        <f t="shared" ca="1" si="139"/>
        <v>0</v>
      </c>
      <c r="BA103" t="s">
        <v>2609</v>
      </c>
      <c r="BB103" t="s">
        <v>2576</v>
      </c>
      <c r="BC103" t="s">
        <v>2674</v>
      </c>
      <c r="BD103">
        <f>IF(Players!BC103="NL",INDEX(Standings!G:I,MATCH(INDEX(Teams!G:K,MATCH(Players!BB103,Teams!G:G,0),5),Standings!G:G,0),2)+INDEX(Standings!G:I,MATCH(INDEX(Teams!G:K,MATCH(Players!BB103,Teams!G:G,0),5),Standings!G:G,0),3),INDEX(Standings!A:C,MATCH(INDEX(Teams!A:E,MATCH(Players!BB103,Teams!A:A,0),5),Standings!A:A,0),2)+INDEX(Standings!A:C,MATCH(INDEX(Teams!A:E,MATCH(Players!BB103,Teams!A:A,0),5),Standings!A:A,0),3))</f>
        <v>3</v>
      </c>
      <c r="BE103">
        <f t="shared" ca="1" si="140"/>
        <v>0</v>
      </c>
      <c r="BF103">
        <f t="shared" ca="1" si="141"/>
        <v>0</v>
      </c>
      <c r="BG103">
        <f t="shared" ca="1" si="142"/>
        <v>2</v>
      </c>
      <c r="BH103">
        <f t="shared" ca="1" si="143"/>
        <v>0</v>
      </c>
      <c r="BI103">
        <f t="shared" ca="1" si="144"/>
        <v>0</v>
      </c>
      <c r="BJ103">
        <f t="shared" ca="1" si="145"/>
        <v>0</v>
      </c>
      <c r="BK103">
        <f t="shared" ca="1" si="146"/>
        <v>0</v>
      </c>
      <c r="BL103" s="12">
        <f t="shared" ca="1" si="147"/>
        <v>1.6666666666666665</v>
      </c>
      <c r="BM103">
        <f t="shared" ca="1" si="148"/>
        <v>2</v>
      </c>
      <c r="BN103">
        <f t="shared" ca="1" si="149"/>
        <v>0</v>
      </c>
      <c r="BO103">
        <f t="shared" ca="1" si="150"/>
        <v>0</v>
      </c>
      <c r="BP103">
        <f t="shared" ca="1" si="151"/>
        <v>0</v>
      </c>
      <c r="BQ103">
        <f t="shared" ca="1" si="152"/>
        <v>0</v>
      </c>
      <c r="BR103">
        <f t="shared" ca="1" si="153"/>
        <v>0</v>
      </c>
      <c r="BS103">
        <f t="shared" ca="1" si="154"/>
        <v>1</v>
      </c>
      <c r="BT103">
        <f t="shared" ca="1" si="155"/>
        <v>1</v>
      </c>
      <c r="BU103">
        <f t="shared" ca="1" si="156"/>
        <v>0</v>
      </c>
      <c r="BV103">
        <f t="shared" ca="1" si="157"/>
        <v>0</v>
      </c>
      <c r="BW103">
        <f t="shared" ca="1" si="158"/>
        <v>0</v>
      </c>
      <c r="BX103">
        <f t="shared" ca="1" si="159"/>
        <v>0</v>
      </c>
      <c r="BY103" s="8">
        <f t="shared" ca="1" si="160"/>
        <v>0</v>
      </c>
      <c r="BZ103" s="10">
        <f t="shared" ca="1" si="161"/>
        <v>0</v>
      </c>
      <c r="CA103">
        <f t="shared" ca="1" si="162"/>
        <v>2</v>
      </c>
      <c r="CB103">
        <f t="shared" ca="1" si="163"/>
        <v>0</v>
      </c>
      <c r="CC103">
        <f t="shared" ca="1" si="164"/>
        <v>0</v>
      </c>
      <c r="CD103">
        <f t="shared" ca="1" si="165"/>
        <v>0</v>
      </c>
      <c r="CE103">
        <f t="shared" ca="1" si="166"/>
        <v>0</v>
      </c>
      <c r="CF103" s="12">
        <f t="shared" ca="1" si="167"/>
        <v>1.6666666666666665</v>
      </c>
      <c r="CG103">
        <f t="shared" ca="1" si="168"/>
        <v>2</v>
      </c>
      <c r="CH103">
        <f t="shared" ca="1" si="169"/>
        <v>0</v>
      </c>
      <c r="CI103">
        <f t="shared" ca="1" si="170"/>
        <v>0</v>
      </c>
      <c r="CJ103">
        <f t="shared" ca="1" si="171"/>
        <v>0</v>
      </c>
      <c r="CK103">
        <f t="shared" ca="1" si="172"/>
        <v>0</v>
      </c>
      <c r="CL103">
        <f t="shared" ca="1" si="173"/>
        <v>0</v>
      </c>
      <c r="CM103">
        <f t="shared" ca="1" si="174"/>
        <v>1</v>
      </c>
      <c r="CN103">
        <f t="shared" ca="1" si="175"/>
        <v>1</v>
      </c>
      <c r="CO103">
        <f t="shared" ca="1" si="176"/>
        <v>0</v>
      </c>
      <c r="CP103">
        <f t="shared" ca="1" si="177"/>
        <v>0</v>
      </c>
      <c r="CQ103" s="10">
        <f t="shared" ca="1" si="178"/>
        <v>1.2000000000000002</v>
      </c>
      <c r="CR103" s="11">
        <f t="shared" ca="1" si="179"/>
        <v>10.8</v>
      </c>
      <c r="CS103" s="11">
        <f t="shared" ca="1" si="180"/>
        <v>0</v>
      </c>
      <c r="CT103" s="11">
        <f t="shared" ca="1" si="181"/>
        <v>0</v>
      </c>
      <c r="CU103" s="11">
        <f t="shared" ca="1" si="182"/>
        <v>5.4</v>
      </c>
      <c r="CV103" s="11">
        <f t="shared" ca="1" si="183"/>
        <v>0</v>
      </c>
      <c r="CW103" t="b">
        <f t="shared" ca="1" si="184"/>
        <v>0</v>
      </c>
      <c r="CX103">
        <f>COUNTIF(BA$1:BA103,BA103)-1</f>
        <v>0</v>
      </c>
    </row>
    <row r="104" spans="1:102">
      <c r="A104" t="s">
        <v>2593</v>
      </c>
      <c r="B104" t="s">
        <v>2576</v>
      </c>
      <c r="C104" t="s">
        <v>2674</v>
      </c>
      <c r="D104">
        <f>IF(Players!C104="NL",INDEX(Standings!G:I,MATCH(INDEX(Teams!G:K,MATCH(Players!B104,Teams!G:G,0),5),Standings!G:G,0),2)+INDEX(Standings!G:I,MATCH(INDEX(Teams!G:K,MATCH(Players!B104,Teams!G:G,0),5),Standings!G:G,0),3),INDEX(Standings!A:C,MATCH(INDEX(Teams!A:E,MATCH(Players!B104,Teams!A:A,0),5),Standings!A:A,0),2)+INDEX(Standings!A:C,MATCH(INDEX(Teams!A:E,MATCH(Players!B104,Teams!A:A,0),5),Standings!A:A,0),3))</f>
        <v>3</v>
      </c>
      <c r="E104">
        <f t="shared" ca="1" si="95"/>
        <v>1</v>
      </c>
      <c r="F104">
        <f t="shared" ca="1" si="96"/>
        <v>1</v>
      </c>
      <c r="G104">
        <f t="shared" ca="1" si="97"/>
        <v>0</v>
      </c>
      <c r="H104">
        <f t="shared" ca="1" si="98"/>
        <v>1</v>
      </c>
      <c r="I104">
        <f t="shared" ca="1" si="99"/>
        <v>0</v>
      </c>
      <c r="J104">
        <f t="shared" ca="1" si="100"/>
        <v>0</v>
      </c>
      <c r="K104">
        <f t="shared" ca="1" si="101"/>
        <v>0</v>
      </c>
      <c r="L104">
        <f t="shared" ca="1" si="102"/>
        <v>0</v>
      </c>
      <c r="M104">
        <f t="shared" ca="1" si="103"/>
        <v>0</v>
      </c>
      <c r="N104">
        <f t="shared" ca="1" si="104"/>
        <v>0</v>
      </c>
      <c r="O104">
        <f t="shared" ca="1" si="105"/>
        <v>0</v>
      </c>
      <c r="P104">
        <f t="shared" ca="1" si="106"/>
        <v>0</v>
      </c>
      <c r="Q104">
        <f t="shared" ca="1" si="107"/>
        <v>0</v>
      </c>
      <c r="R104">
        <f t="shared" ca="1" si="108"/>
        <v>0</v>
      </c>
      <c r="S104">
        <f t="shared" ca="1" si="109"/>
        <v>0</v>
      </c>
      <c r="T104">
        <f t="shared" ca="1" si="110"/>
        <v>0</v>
      </c>
      <c r="U104">
        <f t="shared" ca="1" si="111"/>
        <v>0</v>
      </c>
      <c r="V104">
        <f t="shared" ca="1" si="112"/>
        <v>1</v>
      </c>
      <c r="W104">
        <f t="shared" ca="1" si="113"/>
        <v>1</v>
      </c>
      <c r="X104">
        <f t="shared" ca="1" si="114"/>
        <v>1</v>
      </c>
      <c r="Y104">
        <f t="shared" ca="1" si="115"/>
        <v>1</v>
      </c>
      <c r="Z104">
        <f t="shared" ca="1" si="116"/>
        <v>1</v>
      </c>
      <c r="AA104">
        <f t="shared" ca="1" si="117"/>
        <v>0</v>
      </c>
      <c r="AB104">
        <f t="shared" ca="1" si="118"/>
        <v>1</v>
      </c>
      <c r="AC104">
        <f t="shared" ca="1" si="119"/>
        <v>0</v>
      </c>
      <c r="AD104">
        <f t="shared" ca="1" si="120"/>
        <v>0</v>
      </c>
      <c r="AE104">
        <f t="shared" ca="1" si="121"/>
        <v>0</v>
      </c>
      <c r="AF104">
        <f t="shared" ca="1" si="122"/>
        <v>0</v>
      </c>
      <c r="AG104">
        <f t="shared" ca="1" si="123"/>
        <v>0</v>
      </c>
      <c r="AH104">
        <f t="shared" ca="1" si="124"/>
        <v>0</v>
      </c>
      <c r="AI104">
        <f t="shared" ca="1" si="125"/>
        <v>0</v>
      </c>
      <c r="AJ104">
        <f t="shared" ca="1" si="126"/>
        <v>0</v>
      </c>
      <c r="AK104">
        <f t="shared" ca="1" si="127"/>
        <v>0</v>
      </c>
      <c r="AL104">
        <f t="shared" ca="1" si="128"/>
        <v>0</v>
      </c>
      <c r="AM104">
        <f t="shared" ca="1" si="129"/>
        <v>0</v>
      </c>
      <c r="AN104">
        <f t="shared" ca="1" si="130"/>
        <v>0</v>
      </c>
      <c r="AO104">
        <f t="shared" ca="1" si="131"/>
        <v>0</v>
      </c>
      <c r="AP104">
        <f t="shared" ca="1" si="132"/>
        <v>1</v>
      </c>
      <c r="AQ104">
        <f t="shared" ca="1" si="133"/>
        <v>1</v>
      </c>
      <c r="AR104" s="8">
        <f t="shared" ca="1" si="134"/>
        <v>1</v>
      </c>
      <c r="AS104" s="8">
        <f t="shared" ca="1" si="135"/>
        <v>1</v>
      </c>
      <c r="AT104" s="8">
        <f t="shared" ca="1" si="136"/>
        <v>1</v>
      </c>
      <c r="AU104" s="8">
        <f t="shared" ca="1" si="137"/>
        <v>2</v>
      </c>
      <c r="AV104">
        <f t="shared" ca="1" si="138"/>
        <v>1</v>
      </c>
      <c r="AW104" t="b">
        <f t="shared" ca="1" si="139"/>
        <v>0</v>
      </c>
      <c r="BA104" t="s">
        <v>2611</v>
      </c>
      <c r="BB104" t="s">
        <v>2576</v>
      </c>
      <c r="BC104" t="s">
        <v>2674</v>
      </c>
      <c r="BD104">
        <f>IF(Players!BC104="NL",INDEX(Standings!G:I,MATCH(INDEX(Teams!G:K,MATCH(Players!BB104,Teams!G:G,0),5),Standings!G:G,0),2)+INDEX(Standings!G:I,MATCH(INDEX(Teams!G:K,MATCH(Players!BB104,Teams!G:G,0),5),Standings!G:G,0),3),INDEX(Standings!A:C,MATCH(INDEX(Teams!A:E,MATCH(Players!BB104,Teams!A:A,0),5),Standings!A:A,0),2)+INDEX(Standings!A:C,MATCH(INDEX(Teams!A:E,MATCH(Players!BB104,Teams!A:A,0),5),Standings!A:A,0),3))</f>
        <v>3</v>
      </c>
      <c r="BE104">
        <f t="shared" ca="1" si="140"/>
        <v>0</v>
      </c>
      <c r="BF104">
        <f t="shared" ca="1" si="141"/>
        <v>0</v>
      </c>
      <c r="BG104">
        <f t="shared" ca="1" si="142"/>
        <v>2</v>
      </c>
      <c r="BH104">
        <f t="shared" ca="1" si="143"/>
        <v>0</v>
      </c>
      <c r="BI104">
        <f t="shared" ca="1" si="144"/>
        <v>0</v>
      </c>
      <c r="BJ104">
        <f t="shared" ca="1" si="145"/>
        <v>0</v>
      </c>
      <c r="BK104">
        <f t="shared" ca="1" si="146"/>
        <v>0</v>
      </c>
      <c r="BL104" s="12">
        <f t="shared" ca="1" si="147"/>
        <v>2</v>
      </c>
      <c r="BM104">
        <f t="shared" ca="1" si="148"/>
        <v>3</v>
      </c>
      <c r="BN104">
        <f t="shared" ca="1" si="149"/>
        <v>4</v>
      </c>
      <c r="BO104">
        <f t="shared" ca="1" si="150"/>
        <v>4</v>
      </c>
      <c r="BP104">
        <f t="shared" ca="1" si="151"/>
        <v>2</v>
      </c>
      <c r="BQ104">
        <f t="shared" ca="1" si="152"/>
        <v>2</v>
      </c>
      <c r="BR104">
        <f t="shared" ca="1" si="153"/>
        <v>0</v>
      </c>
      <c r="BS104">
        <f t="shared" ca="1" si="154"/>
        <v>0</v>
      </c>
      <c r="BT104">
        <f t="shared" ca="1" si="155"/>
        <v>0</v>
      </c>
      <c r="BU104">
        <f t="shared" ca="1" si="156"/>
        <v>0</v>
      </c>
      <c r="BV104">
        <f t="shared" ca="1" si="157"/>
        <v>0</v>
      </c>
      <c r="BW104">
        <f t="shared" ca="1" si="158"/>
        <v>0</v>
      </c>
      <c r="BX104">
        <f t="shared" ca="1" si="159"/>
        <v>0</v>
      </c>
      <c r="BY104" s="8">
        <f t="shared" ca="1" si="160"/>
        <v>0</v>
      </c>
      <c r="BZ104" s="10">
        <f t="shared" ca="1" si="161"/>
        <v>18</v>
      </c>
      <c r="CA104">
        <f t="shared" ca="1" si="162"/>
        <v>2</v>
      </c>
      <c r="CB104">
        <f t="shared" ca="1" si="163"/>
        <v>0</v>
      </c>
      <c r="CC104">
        <f t="shared" ca="1" si="164"/>
        <v>0</v>
      </c>
      <c r="CD104">
        <f t="shared" ca="1" si="165"/>
        <v>0</v>
      </c>
      <c r="CE104">
        <f t="shared" ca="1" si="166"/>
        <v>0</v>
      </c>
      <c r="CF104" s="12">
        <f t="shared" ca="1" si="167"/>
        <v>2</v>
      </c>
      <c r="CG104">
        <f t="shared" ca="1" si="168"/>
        <v>3</v>
      </c>
      <c r="CH104">
        <f t="shared" ca="1" si="169"/>
        <v>4</v>
      </c>
      <c r="CI104">
        <f t="shared" ca="1" si="170"/>
        <v>4</v>
      </c>
      <c r="CJ104">
        <f t="shared" ca="1" si="171"/>
        <v>2</v>
      </c>
      <c r="CK104">
        <f t="shared" ca="1" si="172"/>
        <v>2</v>
      </c>
      <c r="CL104">
        <f t="shared" ca="1" si="173"/>
        <v>0</v>
      </c>
      <c r="CM104">
        <f t="shared" ca="1" si="174"/>
        <v>0</v>
      </c>
      <c r="CN104">
        <f t="shared" ca="1" si="175"/>
        <v>0</v>
      </c>
      <c r="CO104">
        <f t="shared" ca="1" si="176"/>
        <v>0</v>
      </c>
      <c r="CP104">
        <f t="shared" ca="1" si="177"/>
        <v>0</v>
      </c>
      <c r="CQ104" s="10">
        <f t="shared" ca="1" si="178"/>
        <v>2.5</v>
      </c>
      <c r="CR104" s="11">
        <f t="shared" ca="1" si="179"/>
        <v>13.5</v>
      </c>
      <c r="CS104" s="11">
        <f t="shared" ca="1" si="180"/>
        <v>9</v>
      </c>
      <c r="CT104" s="11">
        <f t="shared" ca="1" si="181"/>
        <v>9</v>
      </c>
      <c r="CU104" s="11">
        <f t="shared" ca="1" si="182"/>
        <v>0</v>
      </c>
      <c r="CV104" s="11">
        <f t="shared" ca="1" si="183"/>
        <v>0</v>
      </c>
      <c r="CW104" t="b">
        <f t="shared" ca="1" si="184"/>
        <v>0</v>
      </c>
      <c r="CX104">
        <f>COUNTIF(BA$1:BA104,BA104)-1</f>
        <v>0</v>
      </c>
    </row>
    <row r="105" spans="1:102">
      <c r="A105" t="s">
        <v>2594</v>
      </c>
      <c r="B105" t="s">
        <v>2576</v>
      </c>
      <c r="C105" t="s">
        <v>2674</v>
      </c>
      <c r="D105">
        <f>IF(Players!C105="NL",INDEX(Standings!G:I,MATCH(INDEX(Teams!G:K,MATCH(Players!B105,Teams!G:G,0),5),Standings!G:G,0),2)+INDEX(Standings!G:I,MATCH(INDEX(Teams!G:K,MATCH(Players!B105,Teams!G:G,0),5),Standings!G:G,0),3),INDEX(Standings!A:C,MATCH(INDEX(Teams!A:E,MATCH(Players!B105,Teams!A:A,0),5),Standings!A:A,0),2)+INDEX(Standings!A:C,MATCH(INDEX(Teams!A:E,MATCH(Players!B105,Teams!A:A,0),5),Standings!A:A,0),3))</f>
        <v>3</v>
      </c>
      <c r="E105">
        <f t="shared" ca="1" si="95"/>
        <v>0</v>
      </c>
      <c r="F105">
        <f t="shared" ca="1" si="96"/>
        <v>0</v>
      </c>
      <c r="G105">
        <f t="shared" ca="1" si="97"/>
        <v>0</v>
      </c>
      <c r="H105">
        <f t="shared" ca="1" si="98"/>
        <v>0</v>
      </c>
      <c r="I105">
        <f t="shared" ca="1" si="99"/>
        <v>0</v>
      </c>
      <c r="J105">
        <f t="shared" ca="1" si="100"/>
        <v>0</v>
      </c>
      <c r="K105">
        <f t="shared" ca="1" si="101"/>
        <v>0</v>
      </c>
      <c r="L105">
        <f t="shared" ca="1" si="102"/>
        <v>0</v>
      </c>
      <c r="M105">
        <f t="shared" ca="1" si="103"/>
        <v>0</v>
      </c>
      <c r="N105">
        <f t="shared" ca="1" si="104"/>
        <v>0</v>
      </c>
      <c r="O105">
        <f t="shared" ca="1" si="105"/>
        <v>0</v>
      </c>
      <c r="P105">
        <f t="shared" ca="1" si="106"/>
        <v>0</v>
      </c>
      <c r="Q105">
        <f t="shared" ca="1" si="107"/>
        <v>0</v>
      </c>
      <c r="R105">
        <f t="shared" ca="1" si="108"/>
        <v>0</v>
      </c>
      <c r="S105">
        <f t="shared" ca="1" si="109"/>
        <v>0</v>
      </c>
      <c r="T105">
        <f t="shared" ca="1" si="110"/>
        <v>0</v>
      </c>
      <c r="U105">
        <f t="shared" ca="1" si="111"/>
        <v>0</v>
      </c>
      <c r="V105">
        <f t="shared" ca="1" si="112"/>
        <v>0</v>
      </c>
      <c r="W105">
        <f t="shared" ca="1" si="113"/>
        <v>0</v>
      </c>
      <c r="X105">
        <f t="shared" ca="1" si="114"/>
        <v>0</v>
      </c>
      <c r="Y105">
        <f t="shared" ca="1" si="115"/>
        <v>0</v>
      </c>
      <c r="Z105">
        <f t="shared" ca="1" si="116"/>
        <v>0</v>
      </c>
      <c r="AA105">
        <f t="shared" ca="1" si="117"/>
        <v>0</v>
      </c>
      <c r="AB105">
        <f t="shared" ca="1" si="118"/>
        <v>0</v>
      </c>
      <c r="AC105">
        <f t="shared" ca="1" si="119"/>
        <v>0</v>
      </c>
      <c r="AD105">
        <f t="shared" ca="1" si="120"/>
        <v>0</v>
      </c>
      <c r="AE105">
        <f t="shared" ca="1" si="121"/>
        <v>0</v>
      </c>
      <c r="AF105">
        <f t="shared" ca="1" si="122"/>
        <v>0</v>
      </c>
      <c r="AG105">
        <f t="shared" ca="1" si="123"/>
        <v>0</v>
      </c>
      <c r="AH105">
        <f t="shared" ca="1" si="124"/>
        <v>0</v>
      </c>
      <c r="AI105">
        <f t="shared" ca="1" si="125"/>
        <v>0</v>
      </c>
      <c r="AJ105">
        <f t="shared" ca="1" si="126"/>
        <v>0</v>
      </c>
      <c r="AK105">
        <f t="shared" ca="1" si="127"/>
        <v>0</v>
      </c>
      <c r="AL105">
        <f t="shared" ca="1" si="128"/>
        <v>0</v>
      </c>
      <c r="AM105">
        <f t="shared" ca="1" si="129"/>
        <v>0</v>
      </c>
      <c r="AN105">
        <f t="shared" ca="1" si="130"/>
        <v>0</v>
      </c>
      <c r="AO105">
        <f t="shared" ca="1" si="131"/>
        <v>0</v>
      </c>
      <c r="AP105">
        <f t="shared" ca="1" si="132"/>
        <v>0</v>
      </c>
      <c r="AQ105">
        <f t="shared" ca="1" si="133"/>
        <v>0</v>
      </c>
      <c r="AR105" s="8">
        <f t="shared" ca="1" si="134"/>
        <v>0</v>
      </c>
      <c r="AS105" s="8">
        <f t="shared" ca="1" si="135"/>
        <v>0</v>
      </c>
      <c r="AT105" s="8">
        <f t="shared" ca="1" si="136"/>
        <v>0</v>
      </c>
      <c r="AU105" s="8">
        <f t="shared" ca="1" si="137"/>
        <v>0</v>
      </c>
      <c r="AV105">
        <f t="shared" ca="1" si="138"/>
        <v>0</v>
      </c>
      <c r="AW105" t="b">
        <f t="shared" ca="1" si="139"/>
        <v>0</v>
      </c>
      <c r="BA105" t="s">
        <v>2615</v>
      </c>
      <c r="BB105" t="s">
        <v>2576</v>
      </c>
      <c r="BC105" t="s">
        <v>2674</v>
      </c>
      <c r="BD105">
        <f>IF(Players!BC105="NL",INDEX(Standings!G:I,MATCH(INDEX(Teams!G:K,MATCH(Players!BB105,Teams!G:G,0),5),Standings!G:G,0),2)+INDEX(Standings!G:I,MATCH(INDEX(Teams!G:K,MATCH(Players!BB105,Teams!G:G,0),5),Standings!G:G,0),3),INDEX(Standings!A:C,MATCH(INDEX(Teams!A:E,MATCH(Players!BB105,Teams!A:A,0),5),Standings!A:A,0),2)+INDEX(Standings!A:C,MATCH(INDEX(Teams!A:E,MATCH(Players!BB105,Teams!A:A,0),5),Standings!A:A,0),3))</f>
        <v>3</v>
      </c>
      <c r="BE105">
        <f t="shared" ca="1" si="140"/>
        <v>0</v>
      </c>
      <c r="BF105">
        <f t="shared" ca="1" si="141"/>
        <v>0</v>
      </c>
      <c r="BG105">
        <f t="shared" ca="1" si="142"/>
        <v>2</v>
      </c>
      <c r="BH105">
        <f t="shared" ca="1" si="143"/>
        <v>0</v>
      </c>
      <c r="BI105">
        <f t="shared" ca="1" si="144"/>
        <v>0</v>
      </c>
      <c r="BJ105">
        <f t="shared" ca="1" si="145"/>
        <v>0</v>
      </c>
      <c r="BK105">
        <f t="shared" ca="1" si="146"/>
        <v>0</v>
      </c>
      <c r="BL105" s="12">
        <f t="shared" ca="1" si="147"/>
        <v>1</v>
      </c>
      <c r="BM105">
        <f t="shared" ca="1" si="148"/>
        <v>2</v>
      </c>
      <c r="BN105">
        <f t="shared" ca="1" si="149"/>
        <v>0</v>
      </c>
      <c r="BO105">
        <f t="shared" ca="1" si="150"/>
        <v>0</v>
      </c>
      <c r="BP105">
        <f t="shared" ca="1" si="151"/>
        <v>0</v>
      </c>
      <c r="BQ105">
        <f t="shared" ca="1" si="152"/>
        <v>2</v>
      </c>
      <c r="BR105">
        <f t="shared" ca="1" si="153"/>
        <v>0</v>
      </c>
      <c r="BS105">
        <f t="shared" ca="1" si="154"/>
        <v>0</v>
      </c>
      <c r="BT105">
        <f t="shared" ca="1" si="155"/>
        <v>0</v>
      </c>
      <c r="BU105">
        <f t="shared" ca="1" si="156"/>
        <v>0</v>
      </c>
      <c r="BV105">
        <f t="shared" ca="1" si="157"/>
        <v>0</v>
      </c>
      <c r="BW105">
        <f t="shared" ca="1" si="158"/>
        <v>0</v>
      </c>
      <c r="BX105">
        <f t="shared" ca="1" si="159"/>
        <v>0</v>
      </c>
      <c r="BY105" s="8">
        <f t="shared" ca="1" si="160"/>
        <v>0</v>
      </c>
      <c r="BZ105" s="10">
        <f t="shared" ca="1" si="161"/>
        <v>0</v>
      </c>
      <c r="CA105">
        <f t="shared" ca="1" si="162"/>
        <v>2</v>
      </c>
      <c r="CB105">
        <f t="shared" ca="1" si="163"/>
        <v>0</v>
      </c>
      <c r="CC105">
        <f t="shared" ca="1" si="164"/>
        <v>0</v>
      </c>
      <c r="CD105">
        <f t="shared" ca="1" si="165"/>
        <v>0</v>
      </c>
      <c r="CE105">
        <f t="shared" ca="1" si="166"/>
        <v>0</v>
      </c>
      <c r="CF105" s="12">
        <f t="shared" ca="1" si="167"/>
        <v>1</v>
      </c>
      <c r="CG105">
        <f t="shared" ca="1" si="168"/>
        <v>2</v>
      </c>
      <c r="CH105">
        <f t="shared" ca="1" si="169"/>
        <v>0</v>
      </c>
      <c r="CI105">
        <f t="shared" ca="1" si="170"/>
        <v>0</v>
      </c>
      <c r="CJ105">
        <f t="shared" ca="1" si="171"/>
        <v>0</v>
      </c>
      <c r="CK105">
        <f t="shared" ca="1" si="172"/>
        <v>2</v>
      </c>
      <c r="CL105">
        <f t="shared" ca="1" si="173"/>
        <v>0</v>
      </c>
      <c r="CM105">
        <f t="shared" ca="1" si="174"/>
        <v>0</v>
      </c>
      <c r="CN105">
        <f t="shared" ca="1" si="175"/>
        <v>0</v>
      </c>
      <c r="CO105">
        <f t="shared" ca="1" si="176"/>
        <v>0</v>
      </c>
      <c r="CP105">
        <f t="shared" ca="1" si="177"/>
        <v>0</v>
      </c>
      <c r="CQ105" s="10">
        <f t="shared" ca="1" si="178"/>
        <v>4</v>
      </c>
      <c r="CR105" s="11">
        <f t="shared" ca="1" si="179"/>
        <v>18</v>
      </c>
      <c r="CS105" s="11">
        <f t="shared" ca="1" si="180"/>
        <v>0</v>
      </c>
      <c r="CT105" s="11">
        <f t="shared" ca="1" si="181"/>
        <v>18</v>
      </c>
      <c r="CU105" s="11">
        <f t="shared" ca="1" si="182"/>
        <v>0</v>
      </c>
      <c r="CV105" s="11">
        <f t="shared" ca="1" si="183"/>
        <v>0</v>
      </c>
      <c r="CW105" t="b">
        <f t="shared" ca="1" si="184"/>
        <v>0</v>
      </c>
      <c r="CX105">
        <f>COUNTIF(BA$1:BA105,BA105)-1</f>
        <v>0</v>
      </c>
    </row>
    <row r="106" spans="1:102">
      <c r="A106" t="s">
        <v>2595</v>
      </c>
      <c r="B106" t="s">
        <v>2576</v>
      </c>
      <c r="C106" t="s">
        <v>2674</v>
      </c>
      <c r="D106">
        <f>IF(Players!C106="NL",INDEX(Standings!G:I,MATCH(INDEX(Teams!G:K,MATCH(Players!B106,Teams!G:G,0),5),Standings!G:G,0),2)+INDEX(Standings!G:I,MATCH(INDEX(Teams!G:K,MATCH(Players!B106,Teams!G:G,0),5),Standings!G:G,0),3),INDEX(Standings!A:C,MATCH(INDEX(Teams!A:E,MATCH(Players!B106,Teams!A:A,0),5),Standings!A:A,0),2)+INDEX(Standings!A:C,MATCH(INDEX(Teams!A:E,MATCH(Players!B106,Teams!A:A,0),5),Standings!A:A,0),3))</f>
        <v>3</v>
      </c>
      <c r="E106">
        <f t="shared" ca="1" si="95"/>
        <v>1</v>
      </c>
      <c r="F106">
        <f t="shared" ca="1" si="96"/>
        <v>0</v>
      </c>
      <c r="G106">
        <f t="shared" ca="1" si="97"/>
        <v>1</v>
      </c>
      <c r="H106">
        <f t="shared" ca="1" si="98"/>
        <v>0</v>
      </c>
      <c r="I106">
        <f t="shared" ca="1" si="99"/>
        <v>0</v>
      </c>
      <c r="J106">
        <f t="shared" ca="1" si="100"/>
        <v>0</v>
      </c>
      <c r="K106">
        <f t="shared" ca="1" si="101"/>
        <v>0</v>
      </c>
      <c r="L106">
        <f t="shared" ca="1" si="102"/>
        <v>0</v>
      </c>
      <c r="M106">
        <f t="shared" ca="1" si="103"/>
        <v>1</v>
      </c>
      <c r="N106">
        <f t="shared" ca="1" si="104"/>
        <v>0</v>
      </c>
      <c r="O106">
        <f t="shared" ca="1" si="105"/>
        <v>0</v>
      </c>
      <c r="P106">
        <f t="shared" ca="1" si="106"/>
        <v>0</v>
      </c>
      <c r="Q106">
        <f t="shared" ca="1" si="107"/>
        <v>0</v>
      </c>
      <c r="R106">
        <f t="shared" ca="1" si="108"/>
        <v>0</v>
      </c>
      <c r="S106">
        <f t="shared" ca="1" si="109"/>
        <v>0</v>
      </c>
      <c r="T106">
        <f t="shared" ca="1" si="110"/>
        <v>0</v>
      </c>
      <c r="U106">
        <f t="shared" ca="1" si="111"/>
        <v>0</v>
      </c>
      <c r="V106">
        <f t="shared" ca="1" si="112"/>
        <v>0</v>
      </c>
      <c r="W106">
        <f t="shared" ca="1" si="113"/>
        <v>0</v>
      </c>
      <c r="X106">
        <f t="shared" ca="1" si="114"/>
        <v>1</v>
      </c>
      <c r="Y106">
        <f t="shared" ca="1" si="115"/>
        <v>0</v>
      </c>
      <c r="Z106">
        <f t="shared" ca="1" si="116"/>
        <v>0</v>
      </c>
      <c r="AA106">
        <f t="shared" ca="1" si="117"/>
        <v>1</v>
      </c>
      <c r="AB106">
        <f t="shared" ca="1" si="118"/>
        <v>0</v>
      </c>
      <c r="AC106">
        <f t="shared" ca="1" si="119"/>
        <v>0</v>
      </c>
      <c r="AD106">
        <f t="shared" ca="1" si="120"/>
        <v>0</v>
      </c>
      <c r="AE106">
        <f t="shared" ca="1" si="121"/>
        <v>0</v>
      </c>
      <c r="AF106">
        <f t="shared" ca="1" si="122"/>
        <v>0</v>
      </c>
      <c r="AG106">
        <f t="shared" ca="1" si="123"/>
        <v>1</v>
      </c>
      <c r="AH106">
        <f t="shared" ca="1" si="124"/>
        <v>0</v>
      </c>
      <c r="AI106">
        <f t="shared" ca="1" si="125"/>
        <v>0</v>
      </c>
      <c r="AJ106">
        <f t="shared" ca="1" si="126"/>
        <v>0</v>
      </c>
      <c r="AK106">
        <f t="shared" ca="1" si="127"/>
        <v>0</v>
      </c>
      <c r="AL106">
        <f t="shared" ca="1" si="128"/>
        <v>0</v>
      </c>
      <c r="AM106">
        <f t="shared" ca="1" si="129"/>
        <v>0</v>
      </c>
      <c r="AN106">
        <f t="shared" ca="1" si="130"/>
        <v>0</v>
      </c>
      <c r="AO106">
        <f t="shared" ca="1" si="131"/>
        <v>0</v>
      </c>
      <c r="AP106">
        <f t="shared" ca="1" si="132"/>
        <v>0</v>
      </c>
      <c r="AQ106">
        <f t="shared" ca="1" si="133"/>
        <v>0</v>
      </c>
      <c r="AR106" s="8">
        <f t="shared" ca="1" si="134"/>
        <v>0</v>
      </c>
      <c r="AS106" s="8">
        <f t="shared" ca="1" si="135"/>
        <v>0</v>
      </c>
      <c r="AT106" s="8">
        <f t="shared" ca="1" si="136"/>
        <v>0</v>
      </c>
      <c r="AU106" s="8">
        <f t="shared" ca="1" si="137"/>
        <v>0</v>
      </c>
      <c r="AV106">
        <f t="shared" ca="1" si="138"/>
        <v>0</v>
      </c>
      <c r="AW106" t="b">
        <f t="shared" ca="1" si="139"/>
        <v>0</v>
      </c>
      <c r="BA106" t="s">
        <v>2620</v>
      </c>
      <c r="BB106" t="s">
        <v>2576</v>
      </c>
      <c r="BC106" t="s">
        <v>2674</v>
      </c>
      <c r="BD106">
        <f>IF(Players!BC106="NL",INDEX(Standings!G:I,MATCH(INDEX(Teams!G:K,MATCH(Players!BB106,Teams!G:G,0),5),Standings!G:G,0),2)+INDEX(Standings!G:I,MATCH(INDEX(Teams!G:K,MATCH(Players!BB106,Teams!G:G,0),5),Standings!G:G,0),3),INDEX(Standings!A:C,MATCH(INDEX(Teams!A:E,MATCH(Players!BB106,Teams!A:A,0),5),Standings!A:A,0),2)+INDEX(Standings!A:C,MATCH(INDEX(Teams!A:E,MATCH(Players!BB106,Teams!A:A,0),5),Standings!A:A,0),3))</f>
        <v>3</v>
      </c>
      <c r="BE106">
        <f t="shared" ca="1" si="140"/>
        <v>0</v>
      </c>
      <c r="BF106">
        <f t="shared" ca="1" si="141"/>
        <v>0</v>
      </c>
      <c r="BG106">
        <f t="shared" ca="1" si="142"/>
        <v>0</v>
      </c>
      <c r="BH106">
        <f t="shared" ca="1" si="143"/>
        <v>0</v>
      </c>
      <c r="BI106">
        <f t="shared" ca="1" si="144"/>
        <v>0</v>
      </c>
      <c r="BJ106">
        <f t="shared" ca="1" si="145"/>
        <v>0</v>
      </c>
      <c r="BK106">
        <f t="shared" ca="1" si="146"/>
        <v>0</v>
      </c>
      <c r="BL106" s="12">
        <f t="shared" ca="1" si="147"/>
        <v>0</v>
      </c>
      <c r="BM106">
        <f t="shared" ca="1" si="148"/>
        <v>0</v>
      </c>
      <c r="BN106">
        <f t="shared" ca="1" si="149"/>
        <v>0</v>
      </c>
      <c r="BO106">
        <f t="shared" ca="1" si="150"/>
        <v>0</v>
      </c>
      <c r="BP106">
        <f t="shared" ca="1" si="151"/>
        <v>0</v>
      </c>
      <c r="BQ106">
        <f t="shared" ca="1" si="152"/>
        <v>0</v>
      </c>
      <c r="BR106">
        <f t="shared" ca="1" si="153"/>
        <v>0</v>
      </c>
      <c r="BS106">
        <f t="shared" ca="1" si="154"/>
        <v>0</v>
      </c>
      <c r="BT106">
        <f t="shared" ca="1" si="155"/>
        <v>0</v>
      </c>
      <c r="BU106">
        <f t="shared" ca="1" si="156"/>
        <v>0</v>
      </c>
      <c r="BV106">
        <f t="shared" ca="1" si="157"/>
        <v>0</v>
      </c>
      <c r="BW106">
        <f t="shared" ca="1" si="158"/>
        <v>0</v>
      </c>
      <c r="BX106">
        <f t="shared" ca="1" si="159"/>
        <v>0</v>
      </c>
      <c r="BY106" s="8">
        <f t="shared" ca="1" si="160"/>
        <v>0</v>
      </c>
      <c r="BZ106" s="10" t="str">
        <f t="shared" ca="1" si="161"/>
        <v>---</v>
      </c>
      <c r="CA106">
        <f t="shared" ca="1" si="162"/>
        <v>0</v>
      </c>
      <c r="CB106">
        <f t="shared" ca="1" si="163"/>
        <v>0</v>
      </c>
      <c r="CC106">
        <f t="shared" ca="1" si="164"/>
        <v>0</v>
      </c>
      <c r="CD106">
        <f t="shared" ca="1" si="165"/>
        <v>0</v>
      </c>
      <c r="CE106">
        <f t="shared" ca="1" si="166"/>
        <v>0</v>
      </c>
      <c r="CF106" s="12">
        <f t="shared" ca="1" si="167"/>
        <v>0</v>
      </c>
      <c r="CG106">
        <f t="shared" ca="1" si="168"/>
        <v>0</v>
      </c>
      <c r="CH106">
        <f t="shared" ca="1" si="169"/>
        <v>0</v>
      </c>
      <c r="CI106">
        <f t="shared" ca="1" si="170"/>
        <v>0</v>
      </c>
      <c r="CJ106">
        <f t="shared" ca="1" si="171"/>
        <v>0</v>
      </c>
      <c r="CK106">
        <f t="shared" ca="1" si="172"/>
        <v>0</v>
      </c>
      <c r="CL106">
        <f t="shared" ca="1" si="173"/>
        <v>0</v>
      </c>
      <c r="CM106">
        <f t="shared" ca="1" si="174"/>
        <v>0</v>
      </c>
      <c r="CN106">
        <f t="shared" ca="1" si="175"/>
        <v>0</v>
      </c>
      <c r="CO106">
        <f t="shared" ca="1" si="176"/>
        <v>0</v>
      </c>
      <c r="CP106">
        <f t="shared" ca="1" si="177"/>
        <v>0</v>
      </c>
      <c r="CQ106" s="10">
        <f t="shared" ca="1" si="178"/>
        <v>0</v>
      </c>
      <c r="CR106" s="11">
        <f t="shared" ca="1" si="179"/>
        <v>0</v>
      </c>
      <c r="CS106" s="11">
        <f t="shared" ca="1" si="180"/>
        <v>0</v>
      </c>
      <c r="CT106" s="11">
        <f t="shared" ca="1" si="181"/>
        <v>0</v>
      </c>
      <c r="CU106" s="11">
        <f t="shared" ca="1" si="182"/>
        <v>0</v>
      </c>
      <c r="CV106" s="11">
        <f t="shared" ca="1" si="183"/>
        <v>0</v>
      </c>
      <c r="CW106" t="b">
        <f t="shared" ca="1" si="184"/>
        <v>0</v>
      </c>
      <c r="CX106">
        <f>COUNTIF(BA$1:BA106,BA106)-1</f>
        <v>0</v>
      </c>
    </row>
    <row r="107" spans="1:102">
      <c r="A107" t="s">
        <v>2596</v>
      </c>
      <c r="B107" t="s">
        <v>2576</v>
      </c>
      <c r="C107" t="s">
        <v>2674</v>
      </c>
      <c r="D107">
        <f>IF(Players!C107="NL",INDEX(Standings!G:I,MATCH(INDEX(Teams!G:K,MATCH(Players!B107,Teams!G:G,0),5),Standings!G:G,0),2)+INDEX(Standings!G:I,MATCH(INDEX(Teams!G:K,MATCH(Players!B107,Teams!G:G,0),5),Standings!G:G,0),3),INDEX(Standings!A:C,MATCH(INDEX(Teams!A:E,MATCH(Players!B107,Teams!A:A,0),5),Standings!A:A,0),2)+INDEX(Standings!A:C,MATCH(INDEX(Teams!A:E,MATCH(Players!B107,Teams!A:A,0),5),Standings!A:A,0),3))</f>
        <v>3</v>
      </c>
      <c r="E107">
        <f t="shared" ca="1" si="95"/>
        <v>0</v>
      </c>
      <c r="F107">
        <f t="shared" ca="1" si="96"/>
        <v>0</v>
      </c>
      <c r="G107">
        <f t="shared" ca="1" si="97"/>
        <v>0</v>
      </c>
      <c r="H107">
        <f t="shared" ca="1" si="98"/>
        <v>0</v>
      </c>
      <c r="I107">
        <f t="shared" ca="1" si="99"/>
        <v>0</v>
      </c>
      <c r="J107">
        <f t="shared" ca="1" si="100"/>
        <v>0</v>
      </c>
      <c r="K107">
        <f t="shared" ca="1" si="101"/>
        <v>0</v>
      </c>
      <c r="L107">
        <f t="shared" ca="1" si="102"/>
        <v>0</v>
      </c>
      <c r="M107">
        <f t="shared" ca="1" si="103"/>
        <v>0</v>
      </c>
      <c r="N107">
        <f t="shared" ca="1" si="104"/>
        <v>0</v>
      </c>
      <c r="O107">
        <f t="shared" ca="1" si="105"/>
        <v>0</v>
      </c>
      <c r="P107">
        <f t="shared" ca="1" si="106"/>
        <v>0</v>
      </c>
      <c r="Q107">
        <f t="shared" ca="1" si="107"/>
        <v>0</v>
      </c>
      <c r="R107">
        <f t="shared" ca="1" si="108"/>
        <v>0</v>
      </c>
      <c r="S107">
        <f t="shared" ca="1" si="109"/>
        <v>0</v>
      </c>
      <c r="T107">
        <f t="shared" ca="1" si="110"/>
        <v>0</v>
      </c>
      <c r="U107">
        <f t="shared" ca="1" si="111"/>
        <v>0</v>
      </c>
      <c r="V107">
        <f t="shared" ca="1" si="112"/>
        <v>0</v>
      </c>
      <c r="W107">
        <f t="shared" ca="1" si="113"/>
        <v>0</v>
      </c>
      <c r="X107">
        <f t="shared" ca="1" si="114"/>
        <v>0</v>
      </c>
      <c r="Y107">
        <f t="shared" ca="1" si="115"/>
        <v>0</v>
      </c>
      <c r="Z107">
        <f t="shared" ca="1" si="116"/>
        <v>0</v>
      </c>
      <c r="AA107">
        <f t="shared" ca="1" si="117"/>
        <v>0</v>
      </c>
      <c r="AB107">
        <f t="shared" ca="1" si="118"/>
        <v>0</v>
      </c>
      <c r="AC107">
        <f t="shared" ca="1" si="119"/>
        <v>0</v>
      </c>
      <c r="AD107">
        <f t="shared" ca="1" si="120"/>
        <v>0</v>
      </c>
      <c r="AE107">
        <f t="shared" ca="1" si="121"/>
        <v>0</v>
      </c>
      <c r="AF107">
        <f t="shared" ca="1" si="122"/>
        <v>0</v>
      </c>
      <c r="AG107">
        <f t="shared" ca="1" si="123"/>
        <v>0</v>
      </c>
      <c r="AH107">
        <f t="shared" ca="1" si="124"/>
        <v>0</v>
      </c>
      <c r="AI107">
        <f t="shared" ca="1" si="125"/>
        <v>0</v>
      </c>
      <c r="AJ107">
        <f t="shared" ca="1" si="126"/>
        <v>0</v>
      </c>
      <c r="AK107">
        <f t="shared" ca="1" si="127"/>
        <v>0</v>
      </c>
      <c r="AL107">
        <f t="shared" ca="1" si="128"/>
        <v>0</v>
      </c>
      <c r="AM107">
        <f t="shared" ca="1" si="129"/>
        <v>0</v>
      </c>
      <c r="AN107">
        <f t="shared" ca="1" si="130"/>
        <v>0</v>
      </c>
      <c r="AO107">
        <f t="shared" ca="1" si="131"/>
        <v>0</v>
      </c>
      <c r="AP107">
        <f t="shared" ca="1" si="132"/>
        <v>0</v>
      </c>
      <c r="AQ107">
        <f t="shared" ca="1" si="133"/>
        <v>0</v>
      </c>
      <c r="AR107" s="8">
        <f t="shared" ca="1" si="134"/>
        <v>0</v>
      </c>
      <c r="AS107" s="8">
        <f t="shared" ca="1" si="135"/>
        <v>0</v>
      </c>
      <c r="AT107" s="8">
        <f t="shared" ca="1" si="136"/>
        <v>0</v>
      </c>
      <c r="AU107" s="8">
        <f t="shared" ca="1" si="137"/>
        <v>0</v>
      </c>
      <c r="AV107">
        <f t="shared" ca="1" si="138"/>
        <v>0</v>
      </c>
      <c r="AW107" t="b">
        <f t="shared" ca="1" si="139"/>
        <v>0</v>
      </c>
      <c r="BA107" t="s">
        <v>2602</v>
      </c>
      <c r="BB107" t="s">
        <v>2576</v>
      </c>
      <c r="BC107" t="s">
        <v>2674</v>
      </c>
      <c r="BD107">
        <f>IF(Players!BC107="NL",INDEX(Standings!G:I,MATCH(INDEX(Teams!G:K,MATCH(Players!BB107,Teams!G:G,0),5),Standings!G:G,0),2)+INDEX(Standings!G:I,MATCH(INDEX(Teams!G:K,MATCH(Players!BB107,Teams!G:G,0),5),Standings!G:G,0),3),INDEX(Standings!A:C,MATCH(INDEX(Teams!A:E,MATCH(Players!BB107,Teams!A:A,0),5),Standings!A:A,0),2)+INDEX(Standings!A:C,MATCH(INDEX(Teams!A:E,MATCH(Players!BB107,Teams!A:A,0),5),Standings!A:A,0),3))</f>
        <v>3</v>
      </c>
      <c r="BE107">
        <f t="shared" ca="1" si="140"/>
        <v>0</v>
      </c>
      <c r="BF107">
        <f t="shared" ca="1" si="141"/>
        <v>0</v>
      </c>
      <c r="BG107">
        <f t="shared" ca="1" si="142"/>
        <v>1</v>
      </c>
      <c r="BH107">
        <f t="shared" ca="1" si="143"/>
        <v>1</v>
      </c>
      <c r="BI107">
        <f t="shared" ca="1" si="144"/>
        <v>0</v>
      </c>
      <c r="BJ107">
        <f t="shared" ca="1" si="145"/>
        <v>0</v>
      </c>
      <c r="BK107">
        <f t="shared" ca="1" si="146"/>
        <v>0</v>
      </c>
      <c r="BL107" s="12">
        <f t="shared" ca="1" si="147"/>
        <v>5</v>
      </c>
      <c r="BM107">
        <f t="shared" ca="1" si="148"/>
        <v>3</v>
      </c>
      <c r="BN107">
        <f t="shared" ca="1" si="149"/>
        <v>2</v>
      </c>
      <c r="BO107">
        <f t="shared" ca="1" si="150"/>
        <v>2</v>
      </c>
      <c r="BP107">
        <f t="shared" ca="1" si="151"/>
        <v>0</v>
      </c>
      <c r="BQ107">
        <f t="shared" ca="1" si="152"/>
        <v>4</v>
      </c>
      <c r="BR107">
        <f t="shared" ca="1" si="153"/>
        <v>0</v>
      </c>
      <c r="BS107">
        <f t="shared" ca="1" si="154"/>
        <v>6</v>
      </c>
      <c r="BT107">
        <f t="shared" ca="1" si="155"/>
        <v>0</v>
      </c>
      <c r="BU107">
        <f t="shared" ca="1" si="156"/>
        <v>0</v>
      </c>
      <c r="BV107">
        <f t="shared" ca="1" si="157"/>
        <v>0</v>
      </c>
      <c r="BW107">
        <f t="shared" ca="1" si="158"/>
        <v>0</v>
      </c>
      <c r="BX107">
        <f t="shared" ca="1" si="159"/>
        <v>0</v>
      </c>
      <c r="BY107" s="8">
        <f t="shared" ca="1" si="160"/>
        <v>0</v>
      </c>
      <c r="BZ107" s="10">
        <f t="shared" ca="1" si="161"/>
        <v>3.6</v>
      </c>
      <c r="CA107">
        <f t="shared" ca="1" si="162"/>
        <v>1</v>
      </c>
      <c r="CB107">
        <f t="shared" ca="1" si="163"/>
        <v>1</v>
      </c>
      <c r="CC107">
        <f t="shared" ca="1" si="164"/>
        <v>0</v>
      </c>
      <c r="CD107">
        <f t="shared" ca="1" si="165"/>
        <v>0</v>
      </c>
      <c r="CE107">
        <f t="shared" ca="1" si="166"/>
        <v>0</v>
      </c>
      <c r="CF107" s="12">
        <f t="shared" ca="1" si="167"/>
        <v>5</v>
      </c>
      <c r="CG107">
        <f t="shared" ca="1" si="168"/>
        <v>3</v>
      </c>
      <c r="CH107">
        <f t="shared" ca="1" si="169"/>
        <v>2</v>
      </c>
      <c r="CI107">
        <f t="shared" ca="1" si="170"/>
        <v>2</v>
      </c>
      <c r="CJ107">
        <f t="shared" ca="1" si="171"/>
        <v>0</v>
      </c>
      <c r="CK107">
        <f t="shared" ca="1" si="172"/>
        <v>4</v>
      </c>
      <c r="CL107">
        <f t="shared" ca="1" si="173"/>
        <v>0</v>
      </c>
      <c r="CM107">
        <f t="shared" ca="1" si="174"/>
        <v>6</v>
      </c>
      <c r="CN107">
        <f t="shared" ca="1" si="175"/>
        <v>0</v>
      </c>
      <c r="CO107">
        <f t="shared" ca="1" si="176"/>
        <v>0</v>
      </c>
      <c r="CP107">
        <f t="shared" ca="1" si="177"/>
        <v>0</v>
      </c>
      <c r="CQ107" s="10">
        <f t="shared" ca="1" si="178"/>
        <v>1.4</v>
      </c>
      <c r="CR107" s="11">
        <f t="shared" ca="1" si="179"/>
        <v>5.3999999999999995</v>
      </c>
      <c r="CS107" s="11">
        <f t="shared" ca="1" si="180"/>
        <v>0</v>
      </c>
      <c r="CT107" s="11">
        <f t="shared" ca="1" si="181"/>
        <v>7.2</v>
      </c>
      <c r="CU107" s="11">
        <f t="shared" ca="1" si="182"/>
        <v>10.799999999999999</v>
      </c>
      <c r="CV107" s="11">
        <f t="shared" ca="1" si="183"/>
        <v>1.5</v>
      </c>
      <c r="CW107" t="b">
        <f t="shared" ca="1" si="184"/>
        <v>1</v>
      </c>
      <c r="CX107">
        <f>COUNTIF(BA$1:BA107,BA107)-1</f>
        <v>0</v>
      </c>
    </row>
    <row r="108" spans="1:102">
      <c r="A108" t="s">
        <v>2597</v>
      </c>
      <c r="B108" t="s">
        <v>2576</v>
      </c>
      <c r="C108" t="s">
        <v>2674</v>
      </c>
      <c r="D108">
        <f>IF(Players!C108="NL",INDEX(Standings!G:I,MATCH(INDEX(Teams!G:K,MATCH(Players!B108,Teams!G:G,0),5),Standings!G:G,0),2)+INDEX(Standings!G:I,MATCH(INDEX(Teams!G:K,MATCH(Players!B108,Teams!G:G,0),5),Standings!G:G,0),3),INDEX(Standings!A:C,MATCH(INDEX(Teams!A:E,MATCH(Players!B108,Teams!A:A,0),5),Standings!A:A,0),2)+INDEX(Standings!A:C,MATCH(INDEX(Teams!A:E,MATCH(Players!B108,Teams!A:A,0),5),Standings!A:A,0),3))</f>
        <v>3</v>
      </c>
      <c r="E108">
        <f t="shared" ca="1" si="95"/>
        <v>0</v>
      </c>
      <c r="F108">
        <f t="shared" ca="1" si="96"/>
        <v>0</v>
      </c>
      <c r="G108">
        <f t="shared" ca="1" si="97"/>
        <v>0</v>
      </c>
      <c r="H108">
        <f t="shared" ca="1" si="98"/>
        <v>0</v>
      </c>
      <c r="I108">
        <f t="shared" ca="1" si="99"/>
        <v>0</v>
      </c>
      <c r="J108">
        <f t="shared" ca="1" si="100"/>
        <v>0</v>
      </c>
      <c r="K108">
        <f t="shared" ca="1" si="101"/>
        <v>0</v>
      </c>
      <c r="L108">
        <f t="shared" ca="1" si="102"/>
        <v>0</v>
      </c>
      <c r="M108">
        <f t="shared" ca="1" si="103"/>
        <v>0</v>
      </c>
      <c r="N108">
        <f t="shared" ca="1" si="104"/>
        <v>0</v>
      </c>
      <c r="O108">
        <f t="shared" ca="1" si="105"/>
        <v>0</v>
      </c>
      <c r="P108">
        <f t="shared" ca="1" si="106"/>
        <v>0</v>
      </c>
      <c r="Q108">
        <f t="shared" ca="1" si="107"/>
        <v>0</v>
      </c>
      <c r="R108">
        <f t="shared" ca="1" si="108"/>
        <v>0</v>
      </c>
      <c r="S108">
        <f t="shared" ca="1" si="109"/>
        <v>0</v>
      </c>
      <c r="T108">
        <f t="shared" ca="1" si="110"/>
        <v>0</v>
      </c>
      <c r="U108">
        <f t="shared" ca="1" si="111"/>
        <v>0</v>
      </c>
      <c r="V108">
        <f t="shared" ca="1" si="112"/>
        <v>0</v>
      </c>
      <c r="W108">
        <f t="shared" ca="1" si="113"/>
        <v>0</v>
      </c>
      <c r="X108">
        <f t="shared" ca="1" si="114"/>
        <v>0</v>
      </c>
      <c r="Y108">
        <f t="shared" ca="1" si="115"/>
        <v>0</v>
      </c>
      <c r="Z108">
        <f t="shared" ca="1" si="116"/>
        <v>0</v>
      </c>
      <c r="AA108">
        <f t="shared" ca="1" si="117"/>
        <v>0</v>
      </c>
      <c r="AB108">
        <f t="shared" ca="1" si="118"/>
        <v>0</v>
      </c>
      <c r="AC108">
        <f t="shared" ca="1" si="119"/>
        <v>0</v>
      </c>
      <c r="AD108">
        <f t="shared" ca="1" si="120"/>
        <v>0</v>
      </c>
      <c r="AE108">
        <f t="shared" ca="1" si="121"/>
        <v>0</v>
      </c>
      <c r="AF108">
        <f t="shared" ca="1" si="122"/>
        <v>0</v>
      </c>
      <c r="AG108">
        <f t="shared" ca="1" si="123"/>
        <v>0</v>
      </c>
      <c r="AH108">
        <f t="shared" ca="1" si="124"/>
        <v>0</v>
      </c>
      <c r="AI108">
        <f t="shared" ca="1" si="125"/>
        <v>0</v>
      </c>
      <c r="AJ108">
        <f t="shared" ca="1" si="126"/>
        <v>0</v>
      </c>
      <c r="AK108">
        <f t="shared" ca="1" si="127"/>
        <v>0</v>
      </c>
      <c r="AL108">
        <f t="shared" ca="1" si="128"/>
        <v>0</v>
      </c>
      <c r="AM108">
        <f t="shared" ca="1" si="129"/>
        <v>0</v>
      </c>
      <c r="AN108">
        <f t="shared" ca="1" si="130"/>
        <v>0</v>
      </c>
      <c r="AO108">
        <f t="shared" ca="1" si="131"/>
        <v>0</v>
      </c>
      <c r="AP108">
        <f t="shared" ca="1" si="132"/>
        <v>0</v>
      </c>
      <c r="AQ108">
        <f t="shared" ca="1" si="133"/>
        <v>0</v>
      </c>
      <c r="AR108" s="8">
        <f t="shared" ca="1" si="134"/>
        <v>0</v>
      </c>
      <c r="AS108" s="8">
        <f t="shared" ca="1" si="135"/>
        <v>0</v>
      </c>
      <c r="AT108" s="8">
        <f t="shared" ca="1" si="136"/>
        <v>0</v>
      </c>
      <c r="AU108" s="8">
        <f t="shared" ca="1" si="137"/>
        <v>0</v>
      </c>
      <c r="AV108">
        <f t="shared" ca="1" si="138"/>
        <v>0</v>
      </c>
      <c r="AW108" t="b">
        <f t="shared" ca="1" si="139"/>
        <v>0</v>
      </c>
      <c r="BA108" t="s">
        <v>2604</v>
      </c>
      <c r="BB108" t="s">
        <v>2576</v>
      </c>
      <c r="BC108" t="s">
        <v>2674</v>
      </c>
      <c r="BD108">
        <f>IF(Players!BC108="NL",INDEX(Standings!G:I,MATCH(INDEX(Teams!G:K,MATCH(Players!BB108,Teams!G:G,0),5),Standings!G:G,0),2)+INDEX(Standings!G:I,MATCH(INDEX(Teams!G:K,MATCH(Players!BB108,Teams!G:G,0),5),Standings!G:G,0),3),INDEX(Standings!A:C,MATCH(INDEX(Teams!A:E,MATCH(Players!BB108,Teams!A:A,0),5),Standings!A:A,0),2)+INDEX(Standings!A:C,MATCH(INDEX(Teams!A:E,MATCH(Players!BB108,Teams!A:A,0),5),Standings!A:A,0),3))</f>
        <v>3</v>
      </c>
      <c r="BE108">
        <f t="shared" ca="1" si="140"/>
        <v>0</v>
      </c>
      <c r="BF108">
        <f t="shared" ca="1" si="141"/>
        <v>0</v>
      </c>
      <c r="BG108">
        <f t="shared" ca="1" si="142"/>
        <v>0</v>
      </c>
      <c r="BH108">
        <f t="shared" ca="1" si="143"/>
        <v>0</v>
      </c>
      <c r="BI108">
        <f t="shared" ca="1" si="144"/>
        <v>0</v>
      </c>
      <c r="BJ108">
        <f t="shared" ca="1" si="145"/>
        <v>0</v>
      </c>
      <c r="BK108">
        <f t="shared" ca="1" si="146"/>
        <v>0</v>
      </c>
      <c r="BL108" s="12">
        <f t="shared" ca="1" si="147"/>
        <v>0</v>
      </c>
      <c r="BM108">
        <f t="shared" ca="1" si="148"/>
        <v>0</v>
      </c>
      <c r="BN108">
        <f t="shared" ca="1" si="149"/>
        <v>0</v>
      </c>
      <c r="BO108">
        <f t="shared" ca="1" si="150"/>
        <v>0</v>
      </c>
      <c r="BP108">
        <f t="shared" ca="1" si="151"/>
        <v>0</v>
      </c>
      <c r="BQ108">
        <f t="shared" ca="1" si="152"/>
        <v>0</v>
      </c>
      <c r="BR108">
        <f t="shared" ca="1" si="153"/>
        <v>0</v>
      </c>
      <c r="BS108">
        <f t="shared" ca="1" si="154"/>
        <v>0</v>
      </c>
      <c r="BT108">
        <f t="shared" ca="1" si="155"/>
        <v>0</v>
      </c>
      <c r="BU108">
        <f t="shared" ca="1" si="156"/>
        <v>0</v>
      </c>
      <c r="BV108">
        <f t="shared" ca="1" si="157"/>
        <v>0</v>
      </c>
      <c r="BW108">
        <f t="shared" ca="1" si="158"/>
        <v>0</v>
      </c>
      <c r="BX108">
        <f t="shared" ca="1" si="159"/>
        <v>0</v>
      </c>
      <c r="BY108" s="8">
        <f t="shared" ca="1" si="160"/>
        <v>0</v>
      </c>
      <c r="BZ108" s="10" t="str">
        <f t="shared" ca="1" si="161"/>
        <v>---</v>
      </c>
      <c r="CA108">
        <f t="shared" ca="1" si="162"/>
        <v>0</v>
      </c>
      <c r="CB108">
        <f t="shared" ca="1" si="163"/>
        <v>0</v>
      </c>
      <c r="CC108">
        <f t="shared" ca="1" si="164"/>
        <v>0</v>
      </c>
      <c r="CD108">
        <f t="shared" ca="1" si="165"/>
        <v>0</v>
      </c>
      <c r="CE108">
        <f t="shared" ca="1" si="166"/>
        <v>0</v>
      </c>
      <c r="CF108" s="12">
        <f t="shared" ca="1" si="167"/>
        <v>0</v>
      </c>
      <c r="CG108">
        <f t="shared" ca="1" si="168"/>
        <v>0</v>
      </c>
      <c r="CH108">
        <f t="shared" ca="1" si="169"/>
        <v>0</v>
      </c>
      <c r="CI108">
        <f t="shared" ca="1" si="170"/>
        <v>0</v>
      </c>
      <c r="CJ108">
        <f t="shared" ca="1" si="171"/>
        <v>0</v>
      </c>
      <c r="CK108">
        <f t="shared" ca="1" si="172"/>
        <v>0</v>
      </c>
      <c r="CL108">
        <f t="shared" ca="1" si="173"/>
        <v>0</v>
      </c>
      <c r="CM108">
        <f t="shared" ca="1" si="174"/>
        <v>0</v>
      </c>
      <c r="CN108">
        <f t="shared" ca="1" si="175"/>
        <v>0</v>
      </c>
      <c r="CO108">
        <f t="shared" ca="1" si="176"/>
        <v>0</v>
      </c>
      <c r="CP108">
        <f t="shared" ca="1" si="177"/>
        <v>0</v>
      </c>
      <c r="CQ108" s="10">
        <f t="shared" ca="1" si="178"/>
        <v>0</v>
      </c>
      <c r="CR108" s="11">
        <f t="shared" ca="1" si="179"/>
        <v>0</v>
      </c>
      <c r="CS108" s="11">
        <f t="shared" ca="1" si="180"/>
        <v>0</v>
      </c>
      <c r="CT108" s="11">
        <f t="shared" ca="1" si="181"/>
        <v>0</v>
      </c>
      <c r="CU108" s="11">
        <f t="shared" ca="1" si="182"/>
        <v>0</v>
      </c>
      <c r="CV108" s="11">
        <f t="shared" ca="1" si="183"/>
        <v>0</v>
      </c>
      <c r="CW108" t="b">
        <f t="shared" ca="1" si="184"/>
        <v>0</v>
      </c>
      <c r="CX108">
        <f>COUNTIF(BA$1:BA108,BA108)-1</f>
        <v>0</v>
      </c>
    </row>
    <row r="109" spans="1:102">
      <c r="A109" t="s">
        <v>2598</v>
      </c>
      <c r="B109" t="s">
        <v>2576</v>
      </c>
      <c r="C109" t="s">
        <v>2674</v>
      </c>
      <c r="D109">
        <f>IF(Players!C109="NL",INDEX(Standings!G:I,MATCH(INDEX(Teams!G:K,MATCH(Players!B109,Teams!G:G,0),5),Standings!G:G,0),2)+INDEX(Standings!G:I,MATCH(INDEX(Teams!G:K,MATCH(Players!B109,Teams!G:G,0),5),Standings!G:G,0),3),INDEX(Standings!A:C,MATCH(INDEX(Teams!A:E,MATCH(Players!B109,Teams!A:A,0),5),Standings!A:A,0),2)+INDEX(Standings!A:C,MATCH(INDEX(Teams!A:E,MATCH(Players!B109,Teams!A:A,0),5),Standings!A:A,0),3))</f>
        <v>3</v>
      </c>
      <c r="E109">
        <f t="shared" ca="1" si="95"/>
        <v>1</v>
      </c>
      <c r="F109">
        <f t="shared" ca="1" si="96"/>
        <v>1</v>
      </c>
      <c r="G109">
        <f t="shared" ca="1" si="97"/>
        <v>0</v>
      </c>
      <c r="H109">
        <f t="shared" ca="1" si="98"/>
        <v>1</v>
      </c>
      <c r="I109">
        <f t="shared" ca="1" si="99"/>
        <v>0</v>
      </c>
      <c r="J109">
        <f t="shared" ca="1" si="100"/>
        <v>0</v>
      </c>
      <c r="K109">
        <f t="shared" ca="1" si="101"/>
        <v>0</v>
      </c>
      <c r="L109">
        <f t="shared" ca="1" si="102"/>
        <v>0</v>
      </c>
      <c r="M109">
        <f t="shared" ca="1" si="103"/>
        <v>0</v>
      </c>
      <c r="N109">
        <f t="shared" ca="1" si="104"/>
        <v>0</v>
      </c>
      <c r="O109">
        <f t="shared" ca="1" si="105"/>
        <v>0</v>
      </c>
      <c r="P109">
        <f t="shared" ca="1" si="106"/>
        <v>0</v>
      </c>
      <c r="Q109">
        <f t="shared" ca="1" si="107"/>
        <v>0</v>
      </c>
      <c r="R109">
        <f t="shared" ca="1" si="108"/>
        <v>0</v>
      </c>
      <c r="S109">
        <f t="shared" ca="1" si="109"/>
        <v>0</v>
      </c>
      <c r="T109">
        <f t="shared" ca="1" si="110"/>
        <v>0</v>
      </c>
      <c r="U109">
        <f t="shared" ca="1" si="111"/>
        <v>0</v>
      </c>
      <c r="V109">
        <f t="shared" ca="1" si="112"/>
        <v>1</v>
      </c>
      <c r="W109">
        <f t="shared" ca="1" si="113"/>
        <v>1</v>
      </c>
      <c r="X109">
        <f t="shared" ca="1" si="114"/>
        <v>1</v>
      </c>
      <c r="Y109">
        <f t="shared" ca="1" si="115"/>
        <v>1</v>
      </c>
      <c r="Z109">
        <f t="shared" ca="1" si="116"/>
        <v>1</v>
      </c>
      <c r="AA109">
        <f t="shared" ca="1" si="117"/>
        <v>0</v>
      </c>
      <c r="AB109">
        <f t="shared" ca="1" si="118"/>
        <v>1</v>
      </c>
      <c r="AC109">
        <f t="shared" ca="1" si="119"/>
        <v>0</v>
      </c>
      <c r="AD109">
        <f t="shared" ca="1" si="120"/>
        <v>0</v>
      </c>
      <c r="AE109">
        <f t="shared" ca="1" si="121"/>
        <v>0</v>
      </c>
      <c r="AF109">
        <f t="shared" ca="1" si="122"/>
        <v>0</v>
      </c>
      <c r="AG109">
        <f t="shared" ca="1" si="123"/>
        <v>0</v>
      </c>
      <c r="AH109">
        <f t="shared" ca="1" si="124"/>
        <v>0</v>
      </c>
      <c r="AI109">
        <f t="shared" ca="1" si="125"/>
        <v>0</v>
      </c>
      <c r="AJ109">
        <f t="shared" ca="1" si="126"/>
        <v>0</v>
      </c>
      <c r="AK109">
        <f t="shared" ca="1" si="127"/>
        <v>0</v>
      </c>
      <c r="AL109">
        <f t="shared" ca="1" si="128"/>
        <v>0</v>
      </c>
      <c r="AM109">
        <f t="shared" ca="1" si="129"/>
        <v>0</v>
      </c>
      <c r="AN109">
        <f t="shared" ca="1" si="130"/>
        <v>0</v>
      </c>
      <c r="AO109">
        <f t="shared" ca="1" si="131"/>
        <v>0</v>
      </c>
      <c r="AP109">
        <f t="shared" ca="1" si="132"/>
        <v>1</v>
      </c>
      <c r="AQ109">
        <f t="shared" ca="1" si="133"/>
        <v>1</v>
      </c>
      <c r="AR109" s="8">
        <f t="shared" ca="1" si="134"/>
        <v>1</v>
      </c>
      <c r="AS109" s="8">
        <f t="shared" ca="1" si="135"/>
        <v>1</v>
      </c>
      <c r="AT109" s="8">
        <f t="shared" ca="1" si="136"/>
        <v>1</v>
      </c>
      <c r="AU109" s="8">
        <f t="shared" ca="1" si="137"/>
        <v>2</v>
      </c>
      <c r="AV109">
        <f t="shared" ca="1" si="138"/>
        <v>1</v>
      </c>
      <c r="AW109" t="b">
        <f t="shared" ca="1" si="139"/>
        <v>0</v>
      </c>
      <c r="BA109" t="s">
        <v>2619</v>
      </c>
      <c r="BB109" t="s">
        <v>2576</v>
      </c>
      <c r="BC109" t="s">
        <v>2674</v>
      </c>
      <c r="BD109">
        <f>IF(Players!BC109="NL",INDEX(Standings!G:I,MATCH(INDEX(Teams!G:K,MATCH(Players!BB109,Teams!G:G,0),5),Standings!G:G,0),2)+INDEX(Standings!G:I,MATCH(INDEX(Teams!G:K,MATCH(Players!BB109,Teams!G:G,0),5),Standings!G:G,0),3),INDEX(Standings!A:C,MATCH(INDEX(Teams!A:E,MATCH(Players!BB109,Teams!A:A,0),5),Standings!A:A,0),2)+INDEX(Standings!A:C,MATCH(INDEX(Teams!A:E,MATCH(Players!BB109,Teams!A:A,0),5),Standings!A:A,0),3))</f>
        <v>3</v>
      </c>
      <c r="BE109">
        <f t="shared" ca="1" si="140"/>
        <v>0</v>
      </c>
      <c r="BF109">
        <f t="shared" ca="1" si="141"/>
        <v>0</v>
      </c>
      <c r="BG109">
        <f t="shared" ca="1" si="142"/>
        <v>2</v>
      </c>
      <c r="BH109">
        <f t="shared" ca="1" si="143"/>
        <v>0</v>
      </c>
      <c r="BI109">
        <f t="shared" ca="1" si="144"/>
        <v>0</v>
      </c>
      <c r="BJ109">
        <f t="shared" ca="1" si="145"/>
        <v>0</v>
      </c>
      <c r="BK109">
        <f t="shared" ca="1" si="146"/>
        <v>0</v>
      </c>
      <c r="BL109" s="12">
        <f t="shared" ca="1" si="147"/>
        <v>1.3333333333333333</v>
      </c>
      <c r="BM109">
        <f t="shared" ca="1" si="148"/>
        <v>3</v>
      </c>
      <c r="BN109">
        <f t="shared" ca="1" si="149"/>
        <v>1</v>
      </c>
      <c r="BO109">
        <f t="shared" ca="1" si="150"/>
        <v>0</v>
      </c>
      <c r="BP109">
        <f t="shared" ca="1" si="151"/>
        <v>0</v>
      </c>
      <c r="BQ109">
        <f t="shared" ca="1" si="152"/>
        <v>0</v>
      </c>
      <c r="BR109">
        <f t="shared" ca="1" si="153"/>
        <v>1</v>
      </c>
      <c r="BS109">
        <f t="shared" ca="1" si="154"/>
        <v>0</v>
      </c>
      <c r="BT109">
        <f t="shared" ca="1" si="155"/>
        <v>0</v>
      </c>
      <c r="BU109">
        <f t="shared" ca="1" si="156"/>
        <v>0</v>
      </c>
      <c r="BV109">
        <f t="shared" ca="1" si="157"/>
        <v>0</v>
      </c>
      <c r="BW109">
        <f t="shared" ca="1" si="158"/>
        <v>0</v>
      </c>
      <c r="BX109">
        <f t="shared" ca="1" si="159"/>
        <v>0</v>
      </c>
      <c r="BY109" s="8">
        <f t="shared" ca="1" si="160"/>
        <v>0</v>
      </c>
      <c r="BZ109" s="10">
        <f t="shared" ca="1" si="161"/>
        <v>0</v>
      </c>
      <c r="CA109">
        <f t="shared" ca="1" si="162"/>
        <v>2</v>
      </c>
      <c r="CB109">
        <f t="shared" ca="1" si="163"/>
        <v>0</v>
      </c>
      <c r="CC109">
        <f t="shared" ca="1" si="164"/>
        <v>0</v>
      </c>
      <c r="CD109">
        <f t="shared" ca="1" si="165"/>
        <v>0</v>
      </c>
      <c r="CE109">
        <f t="shared" ca="1" si="166"/>
        <v>0</v>
      </c>
      <c r="CF109" s="12">
        <f t="shared" ca="1" si="167"/>
        <v>1.3333333333333333</v>
      </c>
      <c r="CG109">
        <f t="shared" ca="1" si="168"/>
        <v>3</v>
      </c>
      <c r="CH109">
        <f t="shared" ca="1" si="169"/>
        <v>1</v>
      </c>
      <c r="CI109">
        <f t="shared" ca="1" si="170"/>
        <v>0</v>
      </c>
      <c r="CJ109">
        <f t="shared" ca="1" si="171"/>
        <v>0</v>
      </c>
      <c r="CK109">
        <f t="shared" ca="1" si="172"/>
        <v>0</v>
      </c>
      <c r="CL109">
        <f t="shared" ca="1" si="173"/>
        <v>1</v>
      </c>
      <c r="CM109">
        <f t="shared" ca="1" si="174"/>
        <v>0</v>
      </c>
      <c r="CN109">
        <f t="shared" ca="1" si="175"/>
        <v>0</v>
      </c>
      <c r="CO109">
        <f t="shared" ca="1" si="176"/>
        <v>0</v>
      </c>
      <c r="CP109">
        <f t="shared" ca="1" si="177"/>
        <v>0</v>
      </c>
      <c r="CQ109" s="10">
        <f t="shared" ca="1" si="178"/>
        <v>2.25</v>
      </c>
      <c r="CR109" s="11">
        <f t="shared" ca="1" si="179"/>
        <v>20.25</v>
      </c>
      <c r="CS109" s="11">
        <f t="shared" ca="1" si="180"/>
        <v>0</v>
      </c>
      <c r="CT109" s="11">
        <f t="shared" ca="1" si="181"/>
        <v>0</v>
      </c>
      <c r="CU109" s="11">
        <f t="shared" ca="1" si="182"/>
        <v>0</v>
      </c>
      <c r="CV109" s="11">
        <f t="shared" ca="1" si="183"/>
        <v>0</v>
      </c>
      <c r="CW109" t="b">
        <f t="shared" ca="1" si="184"/>
        <v>0</v>
      </c>
      <c r="CX109">
        <f>COUNTIF(BA$1:BA109,BA109)-1</f>
        <v>0</v>
      </c>
    </row>
    <row r="110" spans="1:102">
      <c r="A110" t="s">
        <v>2599</v>
      </c>
      <c r="B110" t="s">
        <v>2576</v>
      </c>
      <c r="C110" t="s">
        <v>2674</v>
      </c>
      <c r="D110">
        <f>IF(Players!C110="NL",INDEX(Standings!G:I,MATCH(INDEX(Teams!G:K,MATCH(Players!B110,Teams!G:G,0),5),Standings!G:G,0),2)+INDEX(Standings!G:I,MATCH(INDEX(Teams!G:K,MATCH(Players!B110,Teams!G:G,0),5),Standings!G:G,0),3),INDEX(Standings!A:C,MATCH(INDEX(Teams!A:E,MATCH(Players!B110,Teams!A:A,0),5),Standings!A:A,0),2)+INDEX(Standings!A:C,MATCH(INDEX(Teams!A:E,MATCH(Players!B110,Teams!A:A,0),5),Standings!A:A,0),3))</f>
        <v>3</v>
      </c>
      <c r="E110">
        <f t="shared" ca="1" si="95"/>
        <v>0</v>
      </c>
      <c r="F110">
        <f t="shared" ca="1" si="96"/>
        <v>0</v>
      </c>
      <c r="G110">
        <f t="shared" ca="1" si="97"/>
        <v>0</v>
      </c>
      <c r="H110">
        <f t="shared" ca="1" si="98"/>
        <v>0</v>
      </c>
      <c r="I110">
        <f t="shared" ca="1" si="99"/>
        <v>0</v>
      </c>
      <c r="J110">
        <f t="shared" ca="1" si="100"/>
        <v>0</v>
      </c>
      <c r="K110">
        <f t="shared" ca="1" si="101"/>
        <v>0</v>
      </c>
      <c r="L110">
        <f t="shared" ca="1" si="102"/>
        <v>0</v>
      </c>
      <c r="M110">
        <f t="shared" ca="1" si="103"/>
        <v>0</v>
      </c>
      <c r="N110">
        <f t="shared" ca="1" si="104"/>
        <v>0</v>
      </c>
      <c r="O110">
        <f t="shared" ca="1" si="105"/>
        <v>0</v>
      </c>
      <c r="P110">
        <f t="shared" ca="1" si="106"/>
        <v>0</v>
      </c>
      <c r="Q110">
        <f t="shared" ca="1" si="107"/>
        <v>0</v>
      </c>
      <c r="R110">
        <f t="shared" ca="1" si="108"/>
        <v>0</v>
      </c>
      <c r="S110">
        <f t="shared" ca="1" si="109"/>
        <v>0</v>
      </c>
      <c r="T110">
        <f t="shared" ca="1" si="110"/>
        <v>0</v>
      </c>
      <c r="U110">
        <f t="shared" ca="1" si="111"/>
        <v>0</v>
      </c>
      <c r="V110">
        <f t="shared" ca="1" si="112"/>
        <v>0</v>
      </c>
      <c r="W110">
        <f t="shared" ca="1" si="113"/>
        <v>0</v>
      </c>
      <c r="X110">
        <f t="shared" ca="1" si="114"/>
        <v>0</v>
      </c>
      <c r="Y110">
        <f t="shared" ca="1" si="115"/>
        <v>0</v>
      </c>
      <c r="Z110">
        <f t="shared" ca="1" si="116"/>
        <v>0</v>
      </c>
      <c r="AA110">
        <f t="shared" ca="1" si="117"/>
        <v>0</v>
      </c>
      <c r="AB110">
        <f t="shared" ca="1" si="118"/>
        <v>0</v>
      </c>
      <c r="AC110">
        <f t="shared" ca="1" si="119"/>
        <v>0</v>
      </c>
      <c r="AD110">
        <f t="shared" ca="1" si="120"/>
        <v>0</v>
      </c>
      <c r="AE110">
        <f t="shared" ca="1" si="121"/>
        <v>0</v>
      </c>
      <c r="AF110">
        <f t="shared" ca="1" si="122"/>
        <v>0</v>
      </c>
      <c r="AG110">
        <f t="shared" ca="1" si="123"/>
        <v>0</v>
      </c>
      <c r="AH110">
        <f t="shared" ca="1" si="124"/>
        <v>0</v>
      </c>
      <c r="AI110">
        <f t="shared" ca="1" si="125"/>
        <v>0</v>
      </c>
      <c r="AJ110">
        <f t="shared" ca="1" si="126"/>
        <v>0</v>
      </c>
      <c r="AK110">
        <f t="shared" ca="1" si="127"/>
        <v>0</v>
      </c>
      <c r="AL110">
        <f t="shared" ca="1" si="128"/>
        <v>0</v>
      </c>
      <c r="AM110">
        <f t="shared" ca="1" si="129"/>
        <v>0</v>
      </c>
      <c r="AN110">
        <f t="shared" ca="1" si="130"/>
        <v>0</v>
      </c>
      <c r="AO110">
        <f t="shared" ca="1" si="131"/>
        <v>0</v>
      </c>
      <c r="AP110">
        <f t="shared" ca="1" si="132"/>
        <v>0</v>
      </c>
      <c r="AQ110">
        <f t="shared" ca="1" si="133"/>
        <v>0</v>
      </c>
      <c r="AR110" s="8">
        <f t="shared" ca="1" si="134"/>
        <v>0</v>
      </c>
      <c r="AS110" s="8">
        <f t="shared" ca="1" si="135"/>
        <v>0</v>
      </c>
      <c r="AT110" s="8">
        <f t="shared" ca="1" si="136"/>
        <v>0</v>
      </c>
      <c r="AU110" s="8">
        <f t="shared" ca="1" si="137"/>
        <v>0</v>
      </c>
      <c r="AV110">
        <f t="shared" ca="1" si="138"/>
        <v>0</v>
      </c>
      <c r="AW110" t="b">
        <f t="shared" ca="1" si="139"/>
        <v>0</v>
      </c>
      <c r="BA110" t="s">
        <v>2616</v>
      </c>
      <c r="BB110" t="s">
        <v>2576</v>
      </c>
      <c r="BC110" t="s">
        <v>2674</v>
      </c>
      <c r="BD110">
        <f>IF(Players!BC110="NL",INDEX(Standings!G:I,MATCH(INDEX(Teams!G:K,MATCH(Players!BB110,Teams!G:G,0),5),Standings!G:G,0),2)+INDEX(Standings!G:I,MATCH(INDEX(Teams!G:K,MATCH(Players!BB110,Teams!G:G,0),5),Standings!G:G,0),3),INDEX(Standings!A:C,MATCH(INDEX(Teams!A:E,MATCH(Players!BB110,Teams!A:A,0),5),Standings!A:A,0),2)+INDEX(Standings!A:C,MATCH(INDEX(Teams!A:E,MATCH(Players!BB110,Teams!A:A,0),5),Standings!A:A,0),3))</f>
        <v>3</v>
      </c>
      <c r="BE110">
        <f t="shared" ca="1" si="140"/>
        <v>1</v>
      </c>
      <c r="BF110">
        <f t="shared" ca="1" si="141"/>
        <v>0</v>
      </c>
      <c r="BG110">
        <f t="shared" ca="1" si="142"/>
        <v>1</v>
      </c>
      <c r="BH110">
        <f t="shared" ca="1" si="143"/>
        <v>0</v>
      </c>
      <c r="BI110">
        <f t="shared" ca="1" si="144"/>
        <v>0</v>
      </c>
      <c r="BJ110">
        <f t="shared" ca="1" si="145"/>
        <v>0</v>
      </c>
      <c r="BK110">
        <f t="shared" ca="1" si="146"/>
        <v>0</v>
      </c>
      <c r="BL110" s="12">
        <f t="shared" ca="1" si="147"/>
        <v>2</v>
      </c>
      <c r="BM110">
        <f t="shared" ca="1" si="148"/>
        <v>2</v>
      </c>
      <c r="BN110">
        <f t="shared" ca="1" si="149"/>
        <v>0</v>
      </c>
      <c r="BO110">
        <f t="shared" ca="1" si="150"/>
        <v>0</v>
      </c>
      <c r="BP110">
        <f t="shared" ca="1" si="151"/>
        <v>0</v>
      </c>
      <c r="BQ110">
        <f t="shared" ca="1" si="152"/>
        <v>0</v>
      </c>
      <c r="BR110">
        <f t="shared" ca="1" si="153"/>
        <v>0</v>
      </c>
      <c r="BS110">
        <f t="shared" ca="1" si="154"/>
        <v>2</v>
      </c>
      <c r="BT110">
        <f t="shared" ca="1" si="155"/>
        <v>0</v>
      </c>
      <c r="BU110">
        <f t="shared" ca="1" si="156"/>
        <v>0</v>
      </c>
      <c r="BV110">
        <f t="shared" ca="1" si="157"/>
        <v>0</v>
      </c>
      <c r="BW110">
        <f t="shared" ca="1" si="158"/>
        <v>1</v>
      </c>
      <c r="BX110">
        <f t="shared" ca="1" si="159"/>
        <v>0</v>
      </c>
      <c r="BY110" s="8">
        <f t="shared" ca="1" si="160"/>
        <v>1</v>
      </c>
      <c r="BZ110" s="10">
        <f t="shared" ca="1" si="161"/>
        <v>0</v>
      </c>
      <c r="CA110">
        <f t="shared" ca="1" si="162"/>
        <v>1</v>
      </c>
      <c r="CB110">
        <f t="shared" ca="1" si="163"/>
        <v>0</v>
      </c>
      <c r="CC110">
        <f t="shared" ca="1" si="164"/>
        <v>0</v>
      </c>
      <c r="CD110">
        <f t="shared" ca="1" si="165"/>
        <v>0</v>
      </c>
      <c r="CE110">
        <f t="shared" ca="1" si="166"/>
        <v>0</v>
      </c>
      <c r="CF110" s="12">
        <f t="shared" ca="1" si="167"/>
        <v>2</v>
      </c>
      <c r="CG110">
        <f t="shared" ca="1" si="168"/>
        <v>2</v>
      </c>
      <c r="CH110">
        <f t="shared" ca="1" si="169"/>
        <v>0</v>
      </c>
      <c r="CI110">
        <f t="shared" ca="1" si="170"/>
        <v>0</v>
      </c>
      <c r="CJ110">
        <f t="shared" ca="1" si="171"/>
        <v>0</v>
      </c>
      <c r="CK110">
        <f t="shared" ca="1" si="172"/>
        <v>0</v>
      </c>
      <c r="CL110">
        <f t="shared" ca="1" si="173"/>
        <v>0</v>
      </c>
      <c r="CM110">
        <f t="shared" ca="1" si="174"/>
        <v>2</v>
      </c>
      <c r="CN110">
        <f t="shared" ca="1" si="175"/>
        <v>0</v>
      </c>
      <c r="CO110">
        <f t="shared" ca="1" si="176"/>
        <v>0</v>
      </c>
      <c r="CP110">
        <f t="shared" ca="1" si="177"/>
        <v>0</v>
      </c>
      <c r="CQ110" s="10">
        <f t="shared" ca="1" si="178"/>
        <v>1</v>
      </c>
      <c r="CR110" s="11">
        <f t="shared" ca="1" si="179"/>
        <v>9</v>
      </c>
      <c r="CS110" s="11">
        <f t="shared" ca="1" si="180"/>
        <v>0</v>
      </c>
      <c r="CT110" s="11">
        <f t="shared" ca="1" si="181"/>
        <v>0</v>
      </c>
      <c r="CU110" s="11">
        <f t="shared" ca="1" si="182"/>
        <v>9</v>
      </c>
      <c r="CV110" s="11">
        <f t="shared" ca="1" si="183"/>
        <v>0</v>
      </c>
      <c r="CW110" t="b">
        <f t="shared" ca="1" si="184"/>
        <v>0</v>
      </c>
      <c r="CX110">
        <f>COUNTIF(BA$1:BA110,BA110)-1</f>
        <v>0</v>
      </c>
    </row>
    <row r="111" spans="1:102">
      <c r="A111" t="s">
        <v>2600</v>
      </c>
      <c r="B111" t="s">
        <v>2576</v>
      </c>
      <c r="C111" t="s">
        <v>2674</v>
      </c>
      <c r="D111">
        <f>IF(Players!C111="NL",INDEX(Standings!G:I,MATCH(INDEX(Teams!G:K,MATCH(Players!B111,Teams!G:G,0),5),Standings!G:G,0),2)+INDEX(Standings!G:I,MATCH(INDEX(Teams!G:K,MATCH(Players!B111,Teams!G:G,0),5),Standings!G:G,0),3),INDEX(Standings!A:C,MATCH(INDEX(Teams!A:E,MATCH(Players!B111,Teams!A:A,0),5),Standings!A:A,0),2)+INDEX(Standings!A:C,MATCH(INDEX(Teams!A:E,MATCH(Players!B111,Teams!A:A,0),5),Standings!A:A,0),3))</f>
        <v>3</v>
      </c>
      <c r="E111">
        <f t="shared" ca="1" si="95"/>
        <v>1</v>
      </c>
      <c r="F111">
        <f t="shared" ca="1" si="96"/>
        <v>1</v>
      </c>
      <c r="G111">
        <f t="shared" ca="1" si="97"/>
        <v>0</v>
      </c>
      <c r="H111">
        <f t="shared" ca="1" si="98"/>
        <v>0</v>
      </c>
      <c r="I111">
        <f t="shared" ca="1" si="99"/>
        <v>0</v>
      </c>
      <c r="J111">
        <f t="shared" ca="1" si="100"/>
        <v>0</v>
      </c>
      <c r="K111">
        <f t="shared" ca="1" si="101"/>
        <v>0</v>
      </c>
      <c r="L111">
        <f t="shared" ca="1" si="102"/>
        <v>0</v>
      </c>
      <c r="M111">
        <f t="shared" ca="1" si="103"/>
        <v>0</v>
      </c>
      <c r="N111">
        <f t="shared" ca="1" si="104"/>
        <v>0</v>
      </c>
      <c r="O111">
        <f t="shared" ca="1" si="105"/>
        <v>0</v>
      </c>
      <c r="P111">
        <f t="shared" ca="1" si="106"/>
        <v>0</v>
      </c>
      <c r="Q111">
        <f t="shared" ca="1" si="107"/>
        <v>0</v>
      </c>
      <c r="R111">
        <f t="shared" ca="1" si="108"/>
        <v>0</v>
      </c>
      <c r="S111">
        <f t="shared" ca="1" si="109"/>
        <v>1</v>
      </c>
      <c r="T111">
        <f t="shared" ca="1" si="110"/>
        <v>0</v>
      </c>
      <c r="U111">
        <f t="shared" ca="1" si="111"/>
        <v>0</v>
      </c>
      <c r="V111">
        <f t="shared" ca="1" si="112"/>
        <v>0</v>
      </c>
      <c r="W111">
        <f t="shared" ca="1" si="113"/>
        <v>0</v>
      </c>
      <c r="X111">
        <f t="shared" ca="1" si="114"/>
        <v>1</v>
      </c>
      <c r="Y111">
        <f t="shared" ca="1" si="115"/>
        <v>2</v>
      </c>
      <c r="Z111">
        <f t="shared" ca="1" si="116"/>
        <v>1</v>
      </c>
      <c r="AA111">
        <f t="shared" ca="1" si="117"/>
        <v>0</v>
      </c>
      <c r="AB111">
        <f t="shared" ca="1" si="118"/>
        <v>0</v>
      </c>
      <c r="AC111">
        <f t="shared" ca="1" si="119"/>
        <v>0</v>
      </c>
      <c r="AD111">
        <f t="shared" ca="1" si="120"/>
        <v>0</v>
      </c>
      <c r="AE111">
        <f t="shared" ca="1" si="121"/>
        <v>0</v>
      </c>
      <c r="AF111">
        <f t="shared" ca="1" si="122"/>
        <v>0</v>
      </c>
      <c r="AG111">
        <f t="shared" ca="1" si="123"/>
        <v>0</v>
      </c>
      <c r="AH111">
        <f t="shared" ca="1" si="124"/>
        <v>0</v>
      </c>
      <c r="AI111">
        <f t="shared" ca="1" si="125"/>
        <v>0</v>
      </c>
      <c r="AJ111">
        <f t="shared" ca="1" si="126"/>
        <v>0</v>
      </c>
      <c r="AK111">
        <f t="shared" ca="1" si="127"/>
        <v>0</v>
      </c>
      <c r="AL111">
        <f t="shared" ca="1" si="128"/>
        <v>0</v>
      </c>
      <c r="AM111">
        <f t="shared" ca="1" si="129"/>
        <v>1</v>
      </c>
      <c r="AN111">
        <f t="shared" ca="1" si="130"/>
        <v>0</v>
      </c>
      <c r="AO111">
        <f t="shared" ca="1" si="131"/>
        <v>0</v>
      </c>
      <c r="AP111">
        <f t="shared" ca="1" si="132"/>
        <v>0</v>
      </c>
      <c r="AQ111">
        <f t="shared" ca="1" si="133"/>
        <v>0</v>
      </c>
      <c r="AR111" s="8">
        <f t="shared" ca="1" si="134"/>
        <v>0</v>
      </c>
      <c r="AS111" s="8">
        <f t="shared" ca="1" si="135"/>
        <v>0</v>
      </c>
      <c r="AT111" s="8">
        <f t="shared" ca="1" si="136"/>
        <v>0</v>
      </c>
      <c r="AU111" s="8">
        <f t="shared" ca="1" si="137"/>
        <v>0</v>
      </c>
      <c r="AV111">
        <f t="shared" ca="1" si="138"/>
        <v>0</v>
      </c>
      <c r="AW111" t="b">
        <f t="shared" ca="1" si="139"/>
        <v>0</v>
      </c>
      <c r="BA111" t="s">
        <v>2603</v>
      </c>
      <c r="BB111" t="s">
        <v>2576</v>
      </c>
      <c r="BC111" t="s">
        <v>2674</v>
      </c>
      <c r="BD111">
        <f>IF(Players!BC111="NL",INDEX(Standings!G:I,MATCH(INDEX(Teams!G:K,MATCH(Players!BB111,Teams!G:G,0),5),Standings!G:G,0),2)+INDEX(Standings!G:I,MATCH(INDEX(Teams!G:K,MATCH(Players!BB111,Teams!G:G,0),5),Standings!G:G,0),3),INDEX(Standings!A:C,MATCH(INDEX(Teams!A:E,MATCH(Players!BB111,Teams!A:A,0),5),Standings!A:A,0),2)+INDEX(Standings!A:C,MATCH(INDEX(Teams!A:E,MATCH(Players!BB111,Teams!A:A,0),5),Standings!A:A,0),3))</f>
        <v>3</v>
      </c>
      <c r="BE111">
        <f t="shared" ca="1" si="140"/>
        <v>1</v>
      </c>
      <c r="BF111">
        <f t="shared" ca="1" si="141"/>
        <v>0</v>
      </c>
      <c r="BG111">
        <f t="shared" ca="1" si="142"/>
        <v>1</v>
      </c>
      <c r="BH111">
        <f t="shared" ca="1" si="143"/>
        <v>1</v>
      </c>
      <c r="BI111">
        <f t="shared" ca="1" si="144"/>
        <v>0</v>
      </c>
      <c r="BJ111">
        <f t="shared" ca="1" si="145"/>
        <v>0</v>
      </c>
      <c r="BK111">
        <f t="shared" ca="1" si="146"/>
        <v>0</v>
      </c>
      <c r="BL111" s="12">
        <f t="shared" ca="1" si="147"/>
        <v>7</v>
      </c>
      <c r="BM111">
        <f t="shared" ca="1" si="148"/>
        <v>4</v>
      </c>
      <c r="BN111">
        <f t="shared" ca="1" si="149"/>
        <v>4</v>
      </c>
      <c r="BO111">
        <f t="shared" ca="1" si="150"/>
        <v>4</v>
      </c>
      <c r="BP111">
        <f t="shared" ca="1" si="151"/>
        <v>1</v>
      </c>
      <c r="BQ111">
        <f t="shared" ca="1" si="152"/>
        <v>3</v>
      </c>
      <c r="BR111">
        <f t="shared" ca="1" si="153"/>
        <v>0</v>
      </c>
      <c r="BS111">
        <f t="shared" ca="1" si="154"/>
        <v>6</v>
      </c>
      <c r="BT111">
        <f t="shared" ca="1" si="155"/>
        <v>1</v>
      </c>
      <c r="BU111">
        <f t="shared" ca="1" si="156"/>
        <v>0</v>
      </c>
      <c r="BV111">
        <f t="shared" ca="1" si="157"/>
        <v>0</v>
      </c>
      <c r="BW111">
        <f t="shared" ca="1" si="158"/>
        <v>1</v>
      </c>
      <c r="BX111">
        <f t="shared" ca="1" si="159"/>
        <v>0</v>
      </c>
      <c r="BY111" s="8">
        <f t="shared" ca="1" si="160"/>
        <v>1</v>
      </c>
      <c r="BZ111" s="10">
        <f t="shared" ca="1" si="161"/>
        <v>5.1428571428571423</v>
      </c>
      <c r="CA111">
        <f t="shared" ca="1" si="162"/>
        <v>1</v>
      </c>
      <c r="CB111">
        <f t="shared" ca="1" si="163"/>
        <v>1</v>
      </c>
      <c r="CC111">
        <f t="shared" ca="1" si="164"/>
        <v>0</v>
      </c>
      <c r="CD111">
        <f t="shared" ca="1" si="165"/>
        <v>0</v>
      </c>
      <c r="CE111">
        <f t="shared" ca="1" si="166"/>
        <v>0</v>
      </c>
      <c r="CF111" s="12">
        <f t="shared" ca="1" si="167"/>
        <v>7</v>
      </c>
      <c r="CG111">
        <f t="shared" ca="1" si="168"/>
        <v>4</v>
      </c>
      <c r="CH111">
        <f t="shared" ca="1" si="169"/>
        <v>4</v>
      </c>
      <c r="CI111">
        <f t="shared" ca="1" si="170"/>
        <v>4</v>
      </c>
      <c r="CJ111">
        <f t="shared" ca="1" si="171"/>
        <v>1</v>
      </c>
      <c r="CK111">
        <f t="shared" ca="1" si="172"/>
        <v>3</v>
      </c>
      <c r="CL111">
        <f t="shared" ca="1" si="173"/>
        <v>0</v>
      </c>
      <c r="CM111">
        <f t="shared" ca="1" si="174"/>
        <v>6</v>
      </c>
      <c r="CN111">
        <f t="shared" ca="1" si="175"/>
        <v>1</v>
      </c>
      <c r="CO111">
        <f t="shared" ca="1" si="176"/>
        <v>0</v>
      </c>
      <c r="CP111">
        <f t="shared" ca="1" si="177"/>
        <v>0</v>
      </c>
      <c r="CQ111" s="10">
        <f t="shared" ca="1" si="178"/>
        <v>1</v>
      </c>
      <c r="CR111" s="11">
        <f t="shared" ca="1" si="179"/>
        <v>5.1428571428571423</v>
      </c>
      <c r="CS111" s="11">
        <f t="shared" ca="1" si="180"/>
        <v>1.2857142857142856</v>
      </c>
      <c r="CT111" s="11">
        <f t="shared" ca="1" si="181"/>
        <v>3.8571428571428568</v>
      </c>
      <c r="CU111" s="11">
        <f t="shared" ca="1" si="182"/>
        <v>7.7142857142857135</v>
      </c>
      <c r="CV111" s="11">
        <f t="shared" ca="1" si="183"/>
        <v>2</v>
      </c>
      <c r="CW111" t="b">
        <f t="shared" ca="1" si="184"/>
        <v>1</v>
      </c>
      <c r="CX111">
        <f>COUNTIF(BA$1:BA111,BA111)-1</f>
        <v>0</v>
      </c>
    </row>
    <row r="112" spans="1:102">
      <c r="A112" t="s">
        <v>2601</v>
      </c>
      <c r="B112" t="s">
        <v>2576</v>
      </c>
      <c r="C112" t="s">
        <v>2674</v>
      </c>
      <c r="D112">
        <f>IF(Players!C112="NL",INDEX(Standings!G:I,MATCH(INDEX(Teams!G:K,MATCH(Players!B112,Teams!G:G,0),5),Standings!G:G,0),2)+INDEX(Standings!G:I,MATCH(INDEX(Teams!G:K,MATCH(Players!B112,Teams!G:G,0),5),Standings!G:G,0),3),INDEX(Standings!A:C,MATCH(INDEX(Teams!A:E,MATCH(Players!B112,Teams!A:A,0),5),Standings!A:A,0),2)+INDEX(Standings!A:C,MATCH(INDEX(Teams!A:E,MATCH(Players!B112,Teams!A:A,0),5),Standings!A:A,0),3))</f>
        <v>3</v>
      </c>
      <c r="E112">
        <f t="shared" ca="1" si="95"/>
        <v>0</v>
      </c>
      <c r="F112">
        <f t="shared" ca="1" si="96"/>
        <v>0</v>
      </c>
      <c r="G112">
        <f t="shared" ca="1" si="97"/>
        <v>0</v>
      </c>
      <c r="H112">
        <f t="shared" ca="1" si="98"/>
        <v>0</v>
      </c>
      <c r="I112">
        <f t="shared" ca="1" si="99"/>
        <v>0</v>
      </c>
      <c r="J112">
        <f t="shared" ca="1" si="100"/>
        <v>0</v>
      </c>
      <c r="K112">
        <f t="shared" ca="1" si="101"/>
        <v>0</v>
      </c>
      <c r="L112">
        <f t="shared" ca="1" si="102"/>
        <v>0</v>
      </c>
      <c r="M112">
        <f t="shared" ca="1" si="103"/>
        <v>0</v>
      </c>
      <c r="N112">
        <f t="shared" ca="1" si="104"/>
        <v>0</v>
      </c>
      <c r="O112">
        <f t="shared" ca="1" si="105"/>
        <v>0</v>
      </c>
      <c r="P112">
        <f t="shared" ca="1" si="106"/>
        <v>0</v>
      </c>
      <c r="Q112">
        <f t="shared" ca="1" si="107"/>
        <v>0</v>
      </c>
      <c r="R112">
        <f t="shared" ca="1" si="108"/>
        <v>0</v>
      </c>
      <c r="S112">
        <f t="shared" ca="1" si="109"/>
        <v>0</v>
      </c>
      <c r="T112">
        <f t="shared" ca="1" si="110"/>
        <v>0</v>
      </c>
      <c r="U112">
        <f t="shared" ca="1" si="111"/>
        <v>0</v>
      </c>
      <c r="V112">
        <f t="shared" ca="1" si="112"/>
        <v>0</v>
      </c>
      <c r="W112">
        <f t="shared" ca="1" si="113"/>
        <v>0</v>
      </c>
      <c r="X112">
        <f t="shared" ca="1" si="114"/>
        <v>0</v>
      </c>
      <c r="Y112">
        <f t="shared" ca="1" si="115"/>
        <v>0</v>
      </c>
      <c r="Z112">
        <f t="shared" ca="1" si="116"/>
        <v>0</v>
      </c>
      <c r="AA112">
        <f t="shared" ca="1" si="117"/>
        <v>0</v>
      </c>
      <c r="AB112">
        <f t="shared" ca="1" si="118"/>
        <v>0</v>
      </c>
      <c r="AC112">
        <f t="shared" ca="1" si="119"/>
        <v>0</v>
      </c>
      <c r="AD112">
        <f t="shared" ca="1" si="120"/>
        <v>0</v>
      </c>
      <c r="AE112">
        <f t="shared" ca="1" si="121"/>
        <v>0</v>
      </c>
      <c r="AF112">
        <f t="shared" ca="1" si="122"/>
        <v>0</v>
      </c>
      <c r="AG112">
        <f t="shared" ca="1" si="123"/>
        <v>0</v>
      </c>
      <c r="AH112">
        <f t="shared" ca="1" si="124"/>
        <v>0</v>
      </c>
      <c r="AI112">
        <f t="shared" ca="1" si="125"/>
        <v>0</v>
      </c>
      <c r="AJ112">
        <f t="shared" ca="1" si="126"/>
        <v>0</v>
      </c>
      <c r="AK112">
        <f t="shared" ca="1" si="127"/>
        <v>0</v>
      </c>
      <c r="AL112">
        <f t="shared" ca="1" si="128"/>
        <v>0</v>
      </c>
      <c r="AM112">
        <f t="shared" ca="1" si="129"/>
        <v>0</v>
      </c>
      <c r="AN112">
        <f t="shared" ca="1" si="130"/>
        <v>0</v>
      </c>
      <c r="AO112">
        <f t="shared" ca="1" si="131"/>
        <v>0</v>
      </c>
      <c r="AP112">
        <f t="shared" ca="1" si="132"/>
        <v>0</v>
      </c>
      <c r="AQ112">
        <f t="shared" ca="1" si="133"/>
        <v>0</v>
      </c>
      <c r="AR112" s="8">
        <f t="shared" ca="1" si="134"/>
        <v>0</v>
      </c>
      <c r="AS112" s="8">
        <f t="shared" ca="1" si="135"/>
        <v>0</v>
      </c>
      <c r="AT112" s="8">
        <f t="shared" ca="1" si="136"/>
        <v>0</v>
      </c>
      <c r="AU112" s="8">
        <f t="shared" ca="1" si="137"/>
        <v>0</v>
      </c>
      <c r="AV112">
        <f t="shared" ca="1" si="138"/>
        <v>0</v>
      </c>
      <c r="AW112" t="b">
        <f t="shared" ca="1" si="139"/>
        <v>0</v>
      </c>
      <c r="BA112" t="s">
        <v>2608</v>
      </c>
      <c r="BB112" t="s">
        <v>2576</v>
      </c>
      <c r="BC112" t="s">
        <v>2674</v>
      </c>
      <c r="BD112">
        <f>IF(Players!BC112="NL",INDEX(Standings!G:I,MATCH(INDEX(Teams!G:K,MATCH(Players!BB112,Teams!G:G,0),5),Standings!G:G,0),2)+INDEX(Standings!G:I,MATCH(INDEX(Teams!G:K,MATCH(Players!BB112,Teams!G:G,0),5),Standings!G:G,0),3),INDEX(Standings!A:C,MATCH(INDEX(Teams!A:E,MATCH(Players!BB112,Teams!A:A,0),5),Standings!A:A,0),2)+INDEX(Standings!A:C,MATCH(INDEX(Teams!A:E,MATCH(Players!BB112,Teams!A:A,0),5),Standings!A:A,0),3))</f>
        <v>3</v>
      </c>
      <c r="BE112">
        <f t="shared" ca="1" si="140"/>
        <v>0</v>
      </c>
      <c r="BF112">
        <f t="shared" ca="1" si="141"/>
        <v>0</v>
      </c>
      <c r="BG112">
        <f t="shared" ca="1" si="142"/>
        <v>0</v>
      </c>
      <c r="BH112">
        <f t="shared" ca="1" si="143"/>
        <v>0</v>
      </c>
      <c r="BI112">
        <f t="shared" ca="1" si="144"/>
        <v>0</v>
      </c>
      <c r="BJ112">
        <f t="shared" ca="1" si="145"/>
        <v>0</v>
      </c>
      <c r="BK112">
        <f t="shared" ca="1" si="146"/>
        <v>0</v>
      </c>
      <c r="BL112" s="12">
        <f t="shared" ca="1" si="147"/>
        <v>0</v>
      </c>
      <c r="BM112">
        <f t="shared" ca="1" si="148"/>
        <v>0</v>
      </c>
      <c r="BN112">
        <f t="shared" ca="1" si="149"/>
        <v>0</v>
      </c>
      <c r="BO112">
        <f t="shared" ca="1" si="150"/>
        <v>0</v>
      </c>
      <c r="BP112">
        <f t="shared" ca="1" si="151"/>
        <v>0</v>
      </c>
      <c r="BQ112">
        <f t="shared" ca="1" si="152"/>
        <v>0</v>
      </c>
      <c r="BR112">
        <f t="shared" ca="1" si="153"/>
        <v>0</v>
      </c>
      <c r="BS112">
        <f t="shared" ca="1" si="154"/>
        <v>0</v>
      </c>
      <c r="BT112">
        <f t="shared" ca="1" si="155"/>
        <v>0</v>
      </c>
      <c r="BU112">
        <f t="shared" ca="1" si="156"/>
        <v>0</v>
      </c>
      <c r="BV112">
        <f t="shared" ca="1" si="157"/>
        <v>0</v>
      </c>
      <c r="BW112">
        <f t="shared" ca="1" si="158"/>
        <v>0</v>
      </c>
      <c r="BX112">
        <f t="shared" ca="1" si="159"/>
        <v>0</v>
      </c>
      <c r="BY112" s="8">
        <f t="shared" ca="1" si="160"/>
        <v>0</v>
      </c>
      <c r="BZ112" s="10" t="str">
        <f t="shared" ca="1" si="161"/>
        <v>---</v>
      </c>
      <c r="CA112">
        <f t="shared" ca="1" si="162"/>
        <v>0</v>
      </c>
      <c r="CB112">
        <f t="shared" ca="1" si="163"/>
        <v>0</v>
      </c>
      <c r="CC112">
        <f t="shared" ca="1" si="164"/>
        <v>0</v>
      </c>
      <c r="CD112">
        <f t="shared" ca="1" si="165"/>
        <v>0</v>
      </c>
      <c r="CE112">
        <f t="shared" ca="1" si="166"/>
        <v>0</v>
      </c>
      <c r="CF112" s="12">
        <f t="shared" ca="1" si="167"/>
        <v>0</v>
      </c>
      <c r="CG112">
        <f t="shared" ca="1" si="168"/>
        <v>0</v>
      </c>
      <c r="CH112">
        <f t="shared" ca="1" si="169"/>
        <v>0</v>
      </c>
      <c r="CI112">
        <f t="shared" ca="1" si="170"/>
        <v>0</v>
      </c>
      <c r="CJ112">
        <f t="shared" ca="1" si="171"/>
        <v>0</v>
      </c>
      <c r="CK112">
        <f t="shared" ca="1" si="172"/>
        <v>0</v>
      </c>
      <c r="CL112">
        <f t="shared" ca="1" si="173"/>
        <v>0</v>
      </c>
      <c r="CM112">
        <f t="shared" ca="1" si="174"/>
        <v>0</v>
      </c>
      <c r="CN112">
        <f t="shared" ca="1" si="175"/>
        <v>0</v>
      </c>
      <c r="CO112">
        <f t="shared" ca="1" si="176"/>
        <v>0</v>
      </c>
      <c r="CP112">
        <f t="shared" ca="1" si="177"/>
        <v>0</v>
      </c>
      <c r="CQ112" s="10">
        <f t="shared" ca="1" si="178"/>
        <v>0</v>
      </c>
      <c r="CR112" s="11">
        <f t="shared" ca="1" si="179"/>
        <v>0</v>
      </c>
      <c r="CS112" s="11">
        <f t="shared" ca="1" si="180"/>
        <v>0</v>
      </c>
      <c r="CT112" s="11">
        <f t="shared" ca="1" si="181"/>
        <v>0</v>
      </c>
      <c r="CU112" s="11">
        <f t="shared" ca="1" si="182"/>
        <v>0</v>
      </c>
      <c r="CV112" s="11">
        <f t="shared" ca="1" si="183"/>
        <v>0</v>
      </c>
      <c r="CW112" t="b">
        <f t="shared" ca="1" si="184"/>
        <v>0</v>
      </c>
      <c r="CX112">
        <f>COUNTIF(BA$1:BA112,BA112)-1</f>
        <v>0</v>
      </c>
    </row>
    <row r="113" spans="1:102">
      <c r="A113" t="s">
        <v>2602</v>
      </c>
      <c r="B113" t="s">
        <v>2576</v>
      </c>
      <c r="C113" t="s">
        <v>2674</v>
      </c>
      <c r="D113">
        <f>IF(Players!C113="NL",INDEX(Standings!G:I,MATCH(INDEX(Teams!G:K,MATCH(Players!B113,Teams!G:G,0),5),Standings!G:G,0),2)+INDEX(Standings!G:I,MATCH(INDEX(Teams!G:K,MATCH(Players!B113,Teams!G:G,0),5),Standings!G:G,0),3),INDEX(Standings!A:C,MATCH(INDEX(Teams!A:E,MATCH(Players!B113,Teams!A:A,0),5),Standings!A:A,0),2)+INDEX(Standings!A:C,MATCH(INDEX(Teams!A:E,MATCH(Players!B113,Teams!A:A,0),5),Standings!A:A,0),3))</f>
        <v>3</v>
      </c>
      <c r="E113">
        <f t="shared" ca="1" si="95"/>
        <v>1</v>
      </c>
      <c r="F113">
        <f t="shared" ca="1" si="96"/>
        <v>1</v>
      </c>
      <c r="G113">
        <f t="shared" ca="1" si="97"/>
        <v>0</v>
      </c>
      <c r="H113">
        <f t="shared" ca="1" si="98"/>
        <v>0</v>
      </c>
      <c r="I113">
        <f t="shared" ca="1" si="99"/>
        <v>0</v>
      </c>
      <c r="J113">
        <f t="shared" ca="1" si="100"/>
        <v>0</v>
      </c>
      <c r="K113">
        <f t="shared" ca="1" si="101"/>
        <v>0</v>
      </c>
      <c r="L113">
        <f t="shared" ca="1" si="102"/>
        <v>0</v>
      </c>
      <c r="M113">
        <f t="shared" ca="1" si="103"/>
        <v>0</v>
      </c>
      <c r="N113">
        <f t="shared" ca="1" si="104"/>
        <v>0</v>
      </c>
      <c r="O113">
        <f t="shared" ca="1" si="105"/>
        <v>0</v>
      </c>
      <c r="P113">
        <f t="shared" ca="1" si="106"/>
        <v>1</v>
      </c>
      <c r="Q113">
        <f t="shared" ca="1" si="107"/>
        <v>0</v>
      </c>
      <c r="R113">
        <f t="shared" ca="1" si="108"/>
        <v>0</v>
      </c>
      <c r="S113">
        <f t="shared" ca="1" si="109"/>
        <v>0</v>
      </c>
      <c r="T113">
        <f t="shared" ca="1" si="110"/>
        <v>0</v>
      </c>
      <c r="U113">
        <f t="shared" ca="1" si="111"/>
        <v>0</v>
      </c>
      <c r="V113">
        <f t="shared" ca="1" si="112"/>
        <v>0</v>
      </c>
      <c r="W113">
        <f t="shared" ca="1" si="113"/>
        <v>0</v>
      </c>
      <c r="X113">
        <f t="shared" ca="1" si="114"/>
        <v>1</v>
      </c>
      <c r="Y113">
        <f t="shared" ca="1" si="115"/>
        <v>1</v>
      </c>
      <c r="Z113">
        <f t="shared" ca="1" si="116"/>
        <v>1</v>
      </c>
      <c r="AA113">
        <f t="shared" ca="1" si="117"/>
        <v>0</v>
      </c>
      <c r="AB113">
        <f t="shared" ca="1" si="118"/>
        <v>0</v>
      </c>
      <c r="AC113">
        <f t="shared" ca="1" si="119"/>
        <v>0</v>
      </c>
      <c r="AD113">
        <f t="shared" ca="1" si="120"/>
        <v>0</v>
      </c>
      <c r="AE113">
        <f t="shared" ca="1" si="121"/>
        <v>0</v>
      </c>
      <c r="AF113">
        <f t="shared" ca="1" si="122"/>
        <v>0</v>
      </c>
      <c r="AG113">
        <f t="shared" ca="1" si="123"/>
        <v>0</v>
      </c>
      <c r="AH113">
        <f t="shared" ca="1" si="124"/>
        <v>0</v>
      </c>
      <c r="AI113">
        <f t="shared" ca="1" si="125"/>
        <v>0</v>
      </c>
      <c r="AJ113">
        <f t="shared" ca="1" si="126"/>
        <v>1</v>
      </c>
      <c r="AK113">
        <f t="shared" ca="1" si="127"/>
        <v>0</v>
      </c>
      <c r="AL113">
        <f t="shared" ca="1" si="128"/>
        <v>0</v>
      </c>
      <c r="AM113">
        <f t="shared" ca="1" si="129"/>
        <v>0</v>
      </c>
      <c r="AN113">
        <f t="shared" ca="1" si="130"/>
        <v>0</v>
      </c>
      <c r="AO113">
        <f t="shared" ca="1" si="131"/>
        <v>0</v>
      </c>
      <c r="AP113">
        <f t="shared" ca="1" si="132"/>
        <v>0</v>
      </c>
      <c r="AQ113">
        <f t="shared" ca="1" si="133"/>
        <v>0</v>
      </c>
      <c r="AR113" s="8">
        <f t="shared" ca="1" si="134"/>
        <v>0</v>
      </c>
      <c r="AS113" s="8">
        <f t="shared" ca="1" si="135"/>
        <v>0</v>
      </c>
      <c r="AT113" s="8">
        <f t="shared" ca="1" si="136"/>
        <v>0</v>
      </c>
      <c r="AU113" s="8">
        <f t="shared" ca="1" si="137"/>
        <v>0</v>
      </c>
      <c r="AV113">
        <f t="shared" ca="1" si="138"/>
        <v>0</v>
      </c>
      <c r="AW113" t="b">
        <f t="shared" ca="1" si="139"/>
        <v>0</v>
      </c>
      <c r="BA113" t="s">
        <v>2442</v>
      </c>
      <c r="BB113" t="s">
        <v>2577</v>
      </c>
      <c r="BC113" t="s">
        <v>2674</v>
      </c>
      <c r="BD113">
        <f>IF(Players!BC113="NL",INDEX(Standings!G:I,MATCH(INDEX(Teams!G:K,MATCH(Players!BB113,Teams!G:G,0),5),Standings!G:G,0),2)+INDEX(Standings!G:I,MATCH(INDEX(Teams!G:K,MATCH(Players!BB113,Teams!G:G,0),5),Standings!G:G,0),3),INDEX(Standings!A:C,MATCH(INDEX(Teams!A:E,MATCH(Players!BB113,Teams!A:A,0),5),Standings!A:A,0),2)+INDEX(Standings!A:C,MATCH(INDEX(Teams!A:E,MATCH(Players!BB113,Teams!A:A,0),5),Standings!A:A,0),3))</f>
        <v>3</v>
      </c>
      <c r="BE113">
        <f t="shared" ca="1" si="140"/>
        <v>0</v>
      </c>
      <c r="BF113">
        <f t="shared" ca="1" si="141"/>
        <v>1</v>
      </c>
      <c r="BG113">
        <f t="shared" ca="1" si="142"/>
        <v>1</v>
      </c>
      <c r="BH113">
        <f t="shared" ca="1" si="143"/>
        <v>1</v>
      </c>
      <c r="BI113">
        <f t="shared" ca="1" si="144"/>
        <v>0</v>
      </c>
      <c r="BJ113">
        <f t="shared" ca="1" si="145"/>
        <v>0</v>
      </c>
      <c r="BK113">
        <f t="shared" ca="1" si="146"/>
        <v>0</v>
      </c>
      <c r="BL113" s="12">
        <f t="shared" ca="1" si="147"/>
        <v>5.666666666666667</v>
      </c>
      <c r="BM113">
        <f t="shared" ca="1" si="148"/>
        <v>5</v>
      </c>
      <c r="BN113">
        <f t="shared" ca="1" si="149"/>
        <v>5</v>
      </c>
      <c r="BO113">
        <f t="shared" ca="1" si="150"/>
        <v>3</v>
      </c>
      <c r="BP113">
        <f t="shared" ca="1" si="151"/>
        <v>1</v>
      </c>
      <c r="BQ113">
        <f t="shared" ca="1" si="152"/>
        <v>0</v>
      </c>
      <c r="BR113">
        <f t="shared" ca="1" si="153"/>
        <v>0</v>
      </c>
      <c r="BS113">
        <f t="shared" ca="1" si="154"/>
        <v>4</v>
      </c>
      <c r="BT113">
        <f t="shared" ca="1" si="155"/>
        <v>0</v>
      </c>
      <c r="BU113">
        <f t="shared" ca="1" si="156"/>
        <v>0</v>
      </c>
      <c r="BV113">
        <f t="shared" ca="1" si="157"/>
        <v>0</v>
      </c>
      <c r="BW113">
        <f t="shared" ca="1" si="158"/>
        <v>0</v>
      </c>
      <c r="BX113">
        <f t="shared" ca="1" si="159"/>
        <v>1</v>
      </c>
      <c r="BY113" s="8">
        <f t="shared" ca="1" si="160"/>
        <v>0</v>
      </c>
      <c r="BZ113" s="10">
        <f t="shared" ca="1" si="161"/>
        <v>4.7647058823529411</v>
      </c>
      <c r="CA113">
        <f t="shared" ca="1" si="162"/>
        <v>1</v>
      </c>
      <c r="CB113">
        <f t="shared" ca="1" si="163"/>
        <v>1</v>
      </c>
      <c r="CC113">
        <f t="shared" ca="1" si="164"/>
        <v>0</v>
      </c>
      <c r="CD113">
        <f t="shared" ca="1" si="165"/>
        <v>0</v>
      </c>
      <c r="CE113">
        <f t="shared" ca="1" si="166"/>
        <v>0</v>
      </c>
      <c r="CF113" s="12">
        <f t="shared" ca="1" si="167"/>
        <v>5.666666666666667</v>
      </c>
      <c r="CG113">
        <f t="shared" ca="1" si="168"/>
        <v>5</v>
      </c>
      <c r="CH113">
        <f t="shared" ca="1" si="169"/>
        <v>5</v>
      </c>
      <c r="CI113">
        <f t="shared" ca="1" si="170"/>
        <v>3</v>
      </c>
      <c r="CJ113">
        <f t="shared" ca="1" si="171"/>
        <v>1</v>
      </c>
      <c r="CK113">
        <f t="shared" ca="1" si="172"/>
        <v>0</v>
      </c>
      <c r="CL113">
        <f t="shared" ca="1" si="173"/>
        <v>0</v>
      </c>
      <c r="CM113">
        <f t="shared" ca="1" si="174"/>
        <v>4</v>
      </c>
      <c r="CN113">
        <f t="shared" ca="1" si="175"/>
        <v>0</v>
      </c>
      <c r="CO113">
        <f t="shared" ca="1" si="176"/>
        <v>0</v>
      </c>
      <c r="CP113">
        <f t="shared" ca="1" si="177"/>
        <v>0</v>
      </c>
      <c r="CQ113" s="10">
        <f t="shared" ca="1" si="178"/>
        <v>0.88235294117647056</v>
      </c>
      <c r="CR113" s="11">
        <f t="shared" ca="1" si="179"/>
        <v>7.9411764705882355</v>
      </c>
      <c r="CS113" s="11">
        <f t="shared" ca="1" si="180"/>
        <v>1.588235294117647</v>
      </c>
      <c r="CT113" s="11">
        <f t="shared" ca="1" si="181"/>
        <v>0</v>
      </c>
      <c r="CU113" s="11">
        <f t="shared" ca="1" si="182"/>
        <v>6.3529411764705879</v>
      </c>
      <c r="CV113" s="11">
        <f t="shared" ca="1" si="183"/>
        <v>0</v>
      </c>
      <c r="CW113" t="b">
        <f t="shared" ca="1" si="184"/>
        <v>1</v>
      </c>
      <c r="CX113">
        <f>COUNTIF(BA$1:BA113,BA113)-1</f>
        <v>0</v>
      </c>
    </row>
    <row r="114" spans="1:102">
      <c r="A114" t="s">
        <v>2603</v>
      </c>
      <c r="B114" t="s">
        <v>2576</v>
      </c>
      <c r="C114" t="s">
        <v>2674</v>
      </c>
      <c r="D114">
        <f>IF(Players!C114="NL",INDEX(Standings!G:I,MATCH(INDEX(Teams!G:K,MATCH(Players!B114,Teams!G:G,0),5),Standings!G:G,0),2)+INDEX(Standings!G:I,MATCH(INDEX(Teams!G:K,MATCH(Players!B114,Teams!G:G,0),5),Standings!G:G,0),3),INDEX(Standings!A:C,MATCH(INDEX(Teams!A:E,MATCH(Players!B114,Teams!A:A,0),5),Standings!A:A,0),2)+INDEX(Standings!A:C,MATCH(INDEX(Teams!A:E,MATCH(Players!B114,Teams!A:A,0),5),Standings!A:A,0),3))</f>
        <v>3</v>
      </c>
      <c r="E114">
        <f t="shared" ca="1" si="95"/>
        <v>1</v>
      </c>
      <c r="F114">
        <f t="shared" ca="1" si="96"/>
        <v>3</v>
      </c>
      <c r="G114">
        <f t="shared" ca="1" si="97"/>
        <v>0</v>
      </c>
      <c r="H114">
        <f t="shared" ca="1" si="98"/>
        <v>0</v>
      </c>
      <c r="I114">
        <f t="shared" ca="1" si="99"/>
        <v>0</v>
      </c>
      <c r="J114">
        <f t="shared" ca="1" si="100"/>
        <v>0</v>
      </c>
      <c r="K114">
        <f t="shared" ca="1" si="101"/>
        <v>0</v>
      </c>
      <c r="L114">
        <f t="shared" ca="1" si="102"/>
        <v>0</v>
      </c>
      <c r="M114">
        <f t="shared" ca="1" si="103"/>
        <v>0</v>
      </c>
      <c r="N114">
        <f t="shared" ca="1" si="104"/>
        <v>0</v>
      </c>
      <c r="O114">
        <f t="shared" ca="1" si="105"/>
        <v>0</v>
      </c>
      <c r="P114">
        <f t="shared" ca="1" si="106"/>
        <v>1</v>
      </c>
      <c r="Q114">
        <f t="shared" ca="1" si="107"/>
        <v>0</v>
      </c>
      <c r="R114">
        <f t="shared" ca="1" si="108"/>
        <v>0</v>
      </c>
      <c r="S114">
        <f t="shared" ca="1" si="109"/>
        <v>0</v>
      </c>
      <c r="T114">
        <f t="shared" ca="1" si="110"/>
        <v>0</v>
      </c>
      <c r="U114">
        <f t="shared" ca="1" si="111"/>
        <v>0</v>
      </c>
      <c r="V114">
        <f t="shared" ca="1" si="112"/>
        <v>0</v>
      </c>
      <c r="W114">
        <f t="shared" ca="1" si="113"/>
        <v>0</v>
      </c>
      <c r="X114">
        <f t="shared" ca="1" si="114"/>
        <v>1</v>
      </c>
      <c r="Y114">
        <f t="shared" ca="1" si="115"/>
        <v>3</v>
      </c>
      <c r="Z114">
        <f t="shared" ca="1" si="116"/>
        <v>3</v>
      </c>
      <c r="AA114">
        <f t="shared" ca="1" si="117"/>
        <v>0</v>
      </c>
      <c r="AB114">
        <f t="shared" ca="1" si="118"/>
        <v>0</v>
      </c>
      <c r="AC114">
        <f t="shared" ca="1" si="119"/>
        <v>0</v>
      </c>
      <c r="AD114">
        <f t="shared" ca="1" si="120"/>
        <v>0</v>
      </c>
      <c r="AE114">
        <f t="shared" ca="1" si="121"/>
        <v>0</v>
      </c>
      <c r="AF114">
        <f t="shared" ca="1" si="122"/>
        <v>0</v>
      </c>
      <c r="AG114">
        <f t="shared" ca="1" si="123"/>
        <v>0</v>
      </c>
      <c r="AH114">
        <f t="shared" ca="1" si="124"/>
        <v>0</v>
      </c>
      <c r="AI114">
        <f t="shared" ca="1" si="125"/>
        <v>0</v>
      </c>
      <c r="AJ114">
        <f t="shared" ca="1" si="126"/>
        <v>1</v>
      </c>
      <c r="AK114">
        <f t="shared" ca="1" si="127"/>
        <v>0</v>
      </c>
      <c r="AL114">
        <f t="shared" ca="1" si="128"/>
        <v>0</v>
      </c>
      <c r="AM114">
        <f t="shared" ca="1" si="129"/>
        <v>0</v>
      </c>
      <c r="AN114">
        <f t="shared" ca="1" si="130"/>
        <v>0</v>
      </c>
      <c r="AO114">
        <f t="shared" ca="1" si="131"/>
        <v>0</v>
      </c>
      <c r="AP114">
        <f t="shared" ca="1" si="132"/>
        <v>0</v>
      </c>
      <c r="AQ114">
        <f t="shared" ca="1" si="133"/>
        <v>0</v>
      </c>
      <c r="AR114" s="8">
        <f t="shared" ca="1" si="134"/>
        <v>0</v>
      </c>
      <c r="AS114" s="8">
        <f t="shared" ca="1" si="135"/>
        <v>0</v>
      </c>
      <c r="AT114" s="8">
        <f t="shared" ca="1" si="136"/>
        <v>0</v>
      </c>
      <c r="AU114" s="8">
        <f t="shared" ca="1" si="137"/>
        <v>0</v>
      </c>
      <c r="AV114">
        <f t="shared" ca="1" si="138"/>
        <v>0</v>
      </c>
      <c r="AW114" t="b">
        <f t="shared" ca="1" si="139"/>
        <v>0</v>
      </c>
      <c r="BA114" t="s">
        <v>2444</v>
      </c>
      <c r="BB114" t="s">
        <v>2577</v>
      </c>
      <c r="BC114" t="s">
        <v>2674</v>
      </c>
      <c r="BD114">
        <f>IF(Players!BC114="NL",INDEX(Standings!G:I,MATCH(INDEX(Teams!G:K,MATCH(Players!BB114,Teams!G:G,0),5),Standings!G:G,0),2)+INDEX(Standings!G:I,MATCH(INDEX(Teams!G:K,MATCH(Players!BB114,Teams!G:G,0),5),Standings!G:G,0),3),INDEX(Standings!A:C,MATCH(INDEX(Teams!A:E,MATCH(Players!BB114,Teams!A:A,0),5),Standings!A:A,0),2)+INDEX(Standings!A:C,MATCH(INDEX(Teams!A:E,MATCH(Players!BB114,Teams!A:A,0),5),Standings!A:A,0),3))</f>
        <v>3</v>
      </c>
      <c r="BE114">
        <f t="shared" ca="1" si="140"/>
        <v>1</v>
      </c>
      <c r="BF114">
        <f t="shared" ca="1" si="141"/>
        <v>0</v>
      </c>
      <c r="BG114">
        <f t="shared" ca="1" si="142"/>
        <v>1</v>
      </c>
      <c r="BH114">
        <f t="shared" ca="1" si="143"/>
        <v>1</v>
      </c>
      <c r="BI114">
        <f t="shared" ca="1" si="144"/>
        <v>0</v>
      </c>
      <c r="BJ114">
        <f t="shared" ca="1" si="145"/>
        <v>0</v>
      </c>
      <c r="BK114">
        <f t="shared" ca="1" si="146"/>
        <v>0</v>
      </c>
      <c r="BL114" s="12">
        <f t="shared" ca="1" si="147"/>
        <v>6</v>
      </c>
      <c r="BM114">
        <f t="shared" ca="1" si="148"/>
        <v>5</v>
      </c>
      <c r="BN114">
        <f t="shared" ca="1" si="149"/>
        <v>2</v>
      </c>
      <c r="BO114">
        <f t="shared" ca="1" si="150"/>
        <v>2</v>
      </c>
      <c r="BP114">
        <f t="shared" ca="1" si="151"/>
        <v>0</v>
      </c>
      <c r="BQ114">
        <f t="shared" ca="1" si="152"/>
        <v>1</v>
      </c>
      <c r="BR114">
        <f t="shared" ca="1" si="153"/>
        <v>0</v>
      </c>
      <c r="BS114">
        <f t="shared" ca="1" si="154"/>
        <v>1</v>
      </c>
      <c r="BT114">
        <f t="shared" ca="1" si="155"/>
        <v>0</v>
      </c>
      <c r="BU114">
        <f t="shared" ca="1" si="156"/>
        <v>0</v>
      </c>
      <c r="BV114">
        <f t="shared" ca="1" si="157"/>
        <v>0</v>
      </c>
      <c r="BW114">
        <f t="shared" ca="1" si="158"/>
        <v>1</v>
      </c>
      <c r="BX114">
        <f t="shared" ca="1" si="159"/>
        <v>0</v>
      </c>
      <c r="BY114" s="8">
        <f t="shared" ca="1" si="160"/>
        <v>1</v>
      </c>
      <c r="BZ114" s="10">
        <f t="shared" ca="1" si="161"/>
        <v>3</v>
      </c>
      <c r="CA114">
        <f t="shared" ca="1" si="162"/>
        <v>1</v>
      </c>
      <c r="CB114">
        <f t="shared" ca="1" si="163"/>
        <v>1</v>
      </c>
      <c r="CC114">
        <f t="shared" ca="1" si="164"/>
        <v>0</v>
      </c>
      <c r="CD114">
        <f t="shared" ca="1" si="165"/>
        <v>0</v>
      </c>
      <c r="CE114">
        <f t="shared" ca="1" si="166"/>
        <v>0</v>
      </c>
      <c r="CF114" s="12">
        <f t="shared" ca="1" si="167"/>
        <v>6</v>
      </c>
      <c r="CG114">
        <f t="shared" ca="1" si="168"/>
        <v>5</v>
      </c>
      <c r="CH114">
        <f t="shared" ca="1" si="169"/>
        <v>2</v>
      </c>
      <c r="CI114">
        <f t="shared" ca="1" si="170"/>
        <v>2</v>
      </c>
      <c r="CJ114">
        <f t="shared" ca="1" si="171"/>
        <v>0</v>
      </c>
      <c r="CK114">
        <f t="shared" ca="1" si="172"/>
        <v>1</v>
      </c>
      <c r="CL114">
        <f t="shared" ca="1" si="173"/>
        <v>0</v>
      </c>
      <c r="CM114">
        <f t="shared" ca="1" si="174"/>
        <v>1</v>
      </c>
      <c r="CN114">
        <f t="shared" ca="1" si="175"/>
        <v>0</v>
      </c>
      <c r="CO114">
        <f t="shared" ca="1" si="176"/>
        <v>0</v>
      </c>
      <c r="CP114">
        <f t="shared" ca="1" si="177"/>
        <v>0</v>
      </c>
      <c r="CQ114" s="10">
        <f t="shared" ca="1" si="178"/>
        <v>1</v>
      </c>
      <c r="CR114" s="11">
        <f t="shared" ca="1" si="179"/>
        <v>7.5</v>
      </c>
      <c r="CS114" s="11">
        <f t="shared" ca="1" si="180"/>
        <v>0</v>
      </c>
      <c r="CT114" s="11">
        <f t="shared" ca="1" si="181"/>
        <v>1.5</v>
      </c>
      <c r="CU114" s="11">
        <f t="shared" ca="1" si="182"/>
        <v>1.5</v>
      </c>
      <c r="CV114" s="11">
        <f t="shared" ca="1" si="183"/>
        <v>1</v>
      </c>
      <c r="CW114" t="b">
        <f t="shared" ca="1" si="184"/>
        <v>1</v>
      </c>
      <c r="CX114">
        <f>COUNTIF(BA$1:BA114,BA114)-1</f>
        <v>0</v>
      </c>
    </row>
    <row r="115" spans="1:102">
      <c r="A115" t="s">
        <v>2604</v>
      </c>
      <c r="B115" t="s">
        <v>2576</v>
      </c>
      <c r="C115" t="s">
        <v>2674</v>
      </c>
      <c r="D115">
        <f>IF(Players!C115="NL",INDEX(Standings!G:I,MATCH(INDEX(Teams!G:K,MATCH(Players!B115,Teams!G:G,0),5),Standings!G:G,0),2)+INDEX(Standings!G:I,MATCH(INDEX(Teams!G:K,MATCH(Players!B115,Teams!G:G,0),5),Standings!G:G,0),3),INDEX(Standings!A:C,MATCH(INDEX(Teams!A:E,MATCH(Players!B115,Teams!A:A,0),5),Standings!A:A,0),2)+INDEX(Standings!A:C,MATCH(INDEX(Teams!A:E,MATCH(Players!B115,Teams!A:A,0),5),Standings!A:A,0),3))</f>
        <v>3</v>
      </c>
      <c r="E115">
        <f t="shared" ca="1" si="95"/>
        <v>0</v>
      </c>
      <c r="F115">
        <f t="shared" ca="1" si="96"/>
        <v>0</v>
      </c>
      <c r="G115">
        <f t="shared" ca="1" si="97"/>
        <v>0</v>
      </c>
      <c r="H115">
        <f t="shared" ca="1" si="98"/>
        <v>0</v>
      </c>
      <c r="I115">
        <f t="shared" ca="1" si="99"/>
        <v>0</v>
      </c>
      <c r="J115">
        <f t="shared" ca="1" si="100"/>
        <v>0</v>
      </c>
      <c r="K115">
        <f t="shared" ca="1" si="101"/>
        <v>0</v>
      </c>
      <c r="L115">
        <f t="shared" ca="1" si="102"/>
        <v>0</v>
      </c>
      <c r="M115">
        <f t="shared" ca="1" si="103"/>
        <v>0</v>
      </c>
      <c r="N115">
        <f t="shared" ca="1" si="104"/>
        <v>0</v>
      </c>
      <c r="O115">
        <f t="shared" ca="1" si="105"/>
        <v>0</v>
      </c>
      <c r="P115">
        <f t="shared" ca="1" si="106"/>
        <v>0</v>
      </c>
      <c r="Q115">
        <f t="shared" ca="1" si="107"/>
        <v>0</v>
      </c>
      <c r="R115">
        <f t="shared" ca="1" si="108"/>
        <v>0</v>
      </c>
      <c r="S115">
        <f t="shared" ca="1" si="109"/>
        <v>0</v>
      </c>
      <c r="T115">
        <f t="shared" ca="1" si="110"/>
        <v>0</v>
      </c>
      <c r="U115">
        <f t="shared" ca="1" si="111"/>
        <v>0</v>
      </c>
      <c r="V115">
        <f t="shared" ca="1" si="112"/>
        <v>0</v>
      </c>
      <c r="W115">
        <f t="shared" ca="1" si="113"/>
        <v>0</v>
      </c>
      <c r="X115">
        <f t="shared" ca="1" si="114"/>
        <v>0</v>
      </c>
      <c r="Y115">
        <f t="shared" ca="1" si="115"/>
        <v>0</v>
      </c>
      <c r="Z115">
        <f t="shared" ca="1" si="116"/>
        <v>0</v>
      </c>
      <c r="AA115">
        <f t="shared" ca="1" si="117"/>
        <v>0</v>
      </c>
      <c r="AB115">
        <f t="shared" ca="1" si="118"/>
        <v>0</v>
      </c>
      <c r="AC115">
        <f t="shared" ca="1" si="119"/>
        <v>0</v>
      </c>
      <c r="AD115">
        <f t="shared" ca="1" si="120"/>
        <v>0</v>
      </c>
      <c r="AE115">
        <f t="shared" ca="1" si="121"/>
        <v>0</v>
      </c>
      <c r="AF115">
        <f t="shared" ca="1" si="122"/>
        <v>0</v>
      </c>
      <c r="AG115">
        <f t="shared" ca="1" si="123"/>
        <v>0</v>
      </c>
      <c r="AH115">
        <f t="shared" ca="1" si="124"/>
        <v>0</v>
      </c>
      <c r="AI115">
        <f t="shared" ca="1" si="125"/>
        <v>0</v>
      </c>
      <c r="AJ115">
        <f t="shared" ca="1" si="126"/>
        <v>0</v>
      </c>
      <c r="AK115">
        <f t="shared" ca="1" si="127"/>
        <v>0</v>
      </c>
      <c r="AL115">
        <f t="shared" ca="1" si="128"/>
        <v>0</v>
      </c>
      <c r="AM115">
        <f t="shared" ca="1" si="129"/>
        <v>0</v>
      </c>
      <c r="AN115">
        <f t="shared" ca="1" si="130"/>
        <v>0</v>
      </c>
      <c r="AO115">
        <f t="shared" ca="1" si="131"/>
        <v>0</v>
      </c>
      <c r="AP115">
        <f t="shared" ca="1" si="132"/>
        <v>0</v>
      </c>
      <c r="AQ115">
        <f t="shared" ca="1" si="133"/>
        <v>0</v>
      </c>
      <c r="AR115" s="8">
        <f t="shared" ca="1" si="134"/>
        <v>0</v>
      </c>
      <c r="AS115" s="8">
        <f t="shared" ca="1" si="135"/>
        <v>0</v>
      </c>
      <c r="AT115" s="8">
        <f t="shared" ca="1" si="136"/>
        <v>0</v>
      </c>
      <c r="AU115" s="8">
        <f t="shared" ca="1" si="137"/>
        <v>0</v>
      </c>
      <c r="AV115">
        <f t="shared" ca="1" si="138"/>
        <v>0</v>
      </c>
      <c r="AW115" t="b">
        <f t="shared" ca="1" si="139"/>
        <v>0</v>
      </c>
      <c r="BA115" t="s">
        <v>2579</v>
      </c>
      <c r="BB115" t="s">
        <v>2577</v>
      </c>
      <c r="BC115" t="s">
        <v>2674</v>
      </c>
      <c r="BD115">
        <f>IF(Players!BC115="NL",INDEX(Standings!G:I,MATCH(INDEX(Teams!G:K,MATCH(Players!BB115,Teams!G:G,0),5),Standings!G:G,0),2)+INDEX(Standings!G:I,MATCH(INDEX(Teams!G:K,MATCH(Players!BB115,Teams!G:G,0),5),Standings!G:G,0),3),INDEX(Standings!A:C,MATCH(INDEX(Teams!A:E,MATCH(Players!BB115,Teams!A:A,0),5),Standings!A:A,0),2)+INDEX(Standings!A:C,MATCH(INDEX(Teams!A:E,MATCH(Players!BB115,Teams!A:A,0),5),Standings!A:A,0),3))</f>
        <v>3</v>
      </c>
      <c r="BE115">
        <f t="shared" ca="1" si="140"/>
        <v>0</v>
      </c>
      <c r="BF115">
        <f t="shared" ca="1" si="141"/>
        <v>1</v>
      </c>
      <c r="BG115">
        <f t="shared" ca="1" si="142"/>
        <v>1</v>
      </c>
      <c r="BH115">
        <f t="shared" ca="1" si="143"/>
        <v>1</v>
      </c>
      <c r="BI115">
        <f t="shared" ca="1" si="144"/>
        <v>0</v>
      </c>
      <c r="BJ115">
        <f t="shared" ca="1" si="145"/>
        <v>0</v>
      </c>
      <c r="BK115">
        <f t="shared" ca="1" si="146"/>
        <v>0</v>
      </c>
      <c r="BL115" s="12">
        <f t="shared" ca="1" si="147"/>
        <v>6.666666666666667</v>
      </c>
      <c r="BM115">
        <f t="shared" ca="1" si="148"/>
        <v>2</v>
      </c>
      <c r="BN115">
        <f t="shared" ca="1" si="149"/>
        <v>3</v>
      </c>
      <c r="BO115">
        <f t="shared" ca="1" si="150"/>
        <v>3</v>
      </c>
      <c r="BP115">
        <f t="shared" ca="1" si="151"/>
        <v>0</v>
      </c>
      <c r="BQ115">
        <f t="shared" ca="1" si="152"/>
        <v>6</v>
      </c>
      <c r="BR115">
        <f t="shared" ca="1" si="153"/>
        <v>0</v>
      </c>
      <c r="BS115">
        <f t="shared" ca="1" si="154"/>
        <v>5</v>
      </c>
      <c r="BT115">
        <f t="shared" ca="1" si="155"/>
        <v>0</v>
      </c>
      <c r="BU115">
        <f t="shared" ca="1" si="156"/>
        <v>0</v>
      </c>
      <c r="BV115">
        <f t="shared" ca="1" si="157"/>
        <v>1</v>
      </c>
      <c r="BW115">
        <f t="shared" ca="1" si="158"/>
        <v>0</v>
      </c>
      <c r="BX115">
        <f t="shared" ca="1" si="159"/>
        <v>1</v>
      </c>
      <c r="BY115" s="8">
        <f t="shared" ca="1" si="160"/>
        <v>0</v>
      </c>
      <c r="BZ115" s="10">
        <f t="shared" ca="1" si="161"/>
        <v>4.05</v>
      </c>
      <c r="CA115">
        <f t="shared" ca="1" si="162"/>
        <v>1</v>
      </c>
      <c r="CB115">
        <f t="shared" ca="1" si="163"/>
        <v>1</v>
      </c>
      <c r="CC115">
        <f t="shared" ca="1" si="164"/>
        <v>0</v>
      </c>
      <c r="CD115">
        <f t="shared" ca="1" si="165"/>
        <v>0</v>
      </c>
      <c r="CE115">
        <f t="shared" ca="1" si="166"/>
        <v>0</v>
      </c>
      <c r="CF115" s="12">
        <f t="shared" ca="1" si="167"/>
        <v>6.666666666666667</v>
      </c>
      <c r="CG115">
        <f t="shared" ca="1" si="168"/>
        <v>2</v>
      </c>
      <c r="CH115">
        <f t="shared" ca="1" si="169"/>
        <v>3</v>
      </c>
      <c r="CI115">
        <f t="shared" ca="1" si="170"/>
        <v>3</v>
      </c>
      <c r="CJ115">
        <f t="shared" ca="1" si="171"/>
        <v>0</v>
      </c>
      <c r="CK115">
        <f t="shared" ca="1" si="172"/>
        <v>6</v>
      </c>
      <c r="CL115">
        <f t="shared" ca="1" si="173"/>
        <v>0</v>
      </c>
      <c r="CM115">
        <f t="shared" ca="1" si="174"/>
        <v>5</v>
      </c>
      <c r="CN115">
        <f t="shared" ca="1" si="175"/>
        <v>0</v>
      </c>
      <c r="CO115">
        <f t="shared" ca="1" si="176"/>
        <v>0</v>
      </c>
      <c r="CP115">
        <f t="shared" ca="1" si="177"/>
        <v>1</v>
      </c>
      <c r="CQ115" s="10">
        <f t="shared" ca="1" si="178"/>
        <v>1.2</v>
      </c>
      <c r="CR115" s="11">
        <f t="shared" ca="1" si="179"/>
        <v>2.6999999999999997</v>
      </c>
      <c r="CS115" s="11">
        <f t="shared" ca="1" si="180"/>
        <v>0</v>
      </c>
      <c r="CT115" s="11">
        <f t="shared" ca="1" si="181"/>
        <v>8.1</v>
      </c>
      <c r="CU115" s="11">
        <f t="shared" ca="1" si="182"/>
        <v>6.75</v>
      </c>
      <c r="CV115" s="11">
        <f t="shared" ca="1" si="183"/>
        <v>0.83333333333333337</v>
      </c>
      <c r="CW115" t="b">
        <f t="shared" ca="1" si="184"/>
        <v>1</v>
      </c>
      <c r="CX115">
        <f>COUNTIF(BA$1:BA115,BA115)-1</f>
        <v>0</v>
      </c>
    </row>
    <row r="116" spans="1:102">
      <c r="A116" t="s">
        <v>2605</v>
      </c>
      <c r="B116" t="s">
        <v>2576</v>
      </c>
      <c r="C116" t="s">
        <v>2674</v>
      </c>
      <c r="D116">
        <f>IF(Players!C116="NL",INDEX(Standings!G:I,MATCH(INDEX(Teams!G:K,MATCH(Players!B116,Teams!G:G,0),5),Standings!G:G,0),2)+INDEX(Standings!G:I,MATCH(INDEX(Teams!G:K,MATCH(Players!B116,Teams!G:G,0),5),Standings!G:G,0),3),INDEX(Standings!A:C,MATCH(INDEX(Teams!A:E,MATCH(Players!B116,Teams!A:A,0),5),Standings!A:A,0),2)+INDEX(Standings!A:C,MATCH(INDEX(Teams!A:E,MATCH(Players!B116,Teams!A:A,0),5),Standings!A:A,0),3))</f>
        <v>3</v>
      </c>
      <c r="E116">
        <f t="shared" ca="1" si="95"/>
        <v>0</v>
      </c>
      <c r="F116">
        <f t="shared" ca="1" si="96"/>
        <v>0</v>
      </c>
      <c r="G116">
        <f t="shared" ca="1" si="97"/>
        <v>0</v>
      </c>
      <c r="H116">
        <f t="shared" ca="1" si="98"/>
        <v>0</v>
      </c>
      <c r="I116">
        <f t="shared" ca="1" si="99"/>
        <v>0</v>
      </c>
      <c r="J116">
        <f t="shared" ca="1" si="100"/>
        <v>0</v>
      </c>
      <c r="K116">
        <f t="shared" ca="1" si="101"/>
        <v>0</v>
      </c>
      <c r="L116">
        <f t="shared" ca="1" si="102"/>
        <v>0</v>
      </c>
      <c r="M116">
        <f t="shared" ca="1" si="103"/>
        <v>0</v>
      </c>
      <c r="N116">
        <f t="shared" ca="1" si="104"/>
        <v>0</v>
      </c>
      <c r="O116">
        <f t="shared" ca="1" si="105"/>
        <v>0</v>
      </c>
      <c r="P116">
        <f t="shared" ca="1" si="106"/>
        <v>0</v>
      </c>
      <c r="Q116">
        <f t="shared" ca="1" si="107"/>
        <v>0</v>
      </c>
      <c r="R116">
        <f t="shared" ca="1" si="108"/>
        <v>0</v>
      </c>
      <c r="S116">
        <f t="shared" ca="1" si="109"/>
        <v>0</v>
      </c>
      <c r="T116">
        <f t="shared" ca="1" si="110"/>
        <v>0</v>
      </c>
      <c r="U116">
        <f t="shared" ca="1" si="111"/>
        <v>0</v>
      </c>
      <c r="V116">
        <f t="shared" ca="1" si="112"/>
        <v>0</v>
      </c>
      <c r="W116">
        <f t="shared" ca="1" si="113"/>
        <v>0</v>
      </c>
      <c r="X116">
        <f t="shared" ca="1" si="114"/>
        <v>0</v>
      </c>
      <c r="Y116">
        <f t="shared" ca="1" si="115"/>
        <v>0</v>
      </c>
      <c r="Z116">
        <f t="shared" ca="1" si="116"/>
        <v>0</v>
      </c>
      <c r="AA116">
        <f t="shared" ca="1" si="117"/>
        <v>0</v>
      </c>
      <c r="AB116">
        <f t="shared" ca="1" si="118"/>
        <v>0</v>
      </c>
      <c r="AC116">
        <f t="shared" ca="1" si="119"/>
        <v>0</v>
      </c>
      <c r="AD116">
        <f t="shared" ca="1" si="120"/>
        <v>0</v>
      </c>
      <c r="AE116">
        <f t="shared" ca="1" si="121"/>
        <v>0</v>
      </c>
      <c r="AF116">
        <f t="shared" ca="1" si="122"/>
        <v>0</v>
      </c>
      <c r="AG116">
        <f t="shared" ca="1" si="123"/>
        <v>0</v>
      </c>
      <c r="AH116">
        <f t="shared" ca="1" si="124"/>
        <v>0</v>
      </c>
      <c r="AI116">
        <f t="shared" ca="1" si="125"/>
        <v>0</v>
      </c>
      <c r="AJ116">
        <f t="shared" ca="1" si="126"/>
        <v>0</v>
      </c>
      <c r="AK116">
        <f t="shared" ca="1" si="127"/>
        <v>0</v>
      </c>
      <c r="AL116">
        <f t="shared" ca="1" si="128"/>
        <v>0</v>
      </c>
      <c r="AM116">
        <f t="shared" ca="1" si="129"/>
        <v>0</v>
      </c>
      <c r="AN116">
        <f t="shared" ca="1" si="130"/>
        <v>0</v>
      </c>
      <c r="AO116">
        <f t="shared" ca="1" si="131"/>
        <v>0</v>
      </c>
      <c r="AP116">
        <f t="shared" ca="1" si="132"/>
        <v>0</v>
      </c>
      <c r="AQ116">
        <f t="shared" ca="1" si="133"/>
        <v>0</v>
      </c>
      <c r="AR116" s="8">
        <f t="shared" ca="1" si="134"/>
        <v>0</v>
      </c>
      <c r="AS116" s="8">
        <f t="shared" ca="1" si="135"/>
        <v>0</v>
      </c>
      <c r="AT116" s="8">
        <f t="shared" ca="1" si="136"/>
        <v>0</v>
      </c>
      <c r="AU116" s="8">
        <f t="shared" ca="1" si="137"/>
        <v>0</v>
      </c>
      <c r="AV116">
        <f t="shared" ca="1" si="138"/>
        <v>0</v>
      </c>
      <c r="AW116" t="b">
        <f t="shared" ca="1" si="139"/>
        <v>0</v>
      </c>
      <c r="BA116" t="s">
        <v>2445</v>
      </c>
      <c r="BB116" t="s">
        <v>2577</v>
      </c>
      <c r="BC116" t="s">
        <v>2674</v>
      </c>
      <c r="BD116">
        <f>IF(Players!BC116="NL",INDEX(Standings!G:I,MATCH(INDEX(Teams!G:K,MATCH(Players!BB116,Teams!G:G,0),5),Standings!G:G,0),2)+INDEX(Standings!G:I,MATCH(INDEX(Teams!G:K,MATCH(Players!BB116,Teams!G:G,0),5),Standings!G:G,0),3),INDEX(Standings!A:C,MATCH(INDEX(Teams!A:E,MATCH(Players!BB116,Teams!A:A,0),5),Standings!A:A,0),2)+INDEX(Standings!A:C,MATCH(INDEX(Teams!A:E,MATCH(Players!BB116,Teams!A:A,0),5),Standings!A:A,0),3))</f>
        <v>3</v>
      </c>
      <c r="BE116">
        <f t="shared" ca="1" si="140"/>
        <v>0</v>
      </c>
      <c r="BF116">
        <f t="shared" ca="1" si="141"/>
        <v>0</v>
      </c>
      <c r="BG116">
        <f t="shared" ca="1" si="142"/>
        <v>0</v>
      </c>
      <c r="BH116">
        <f t="shared" ca="1" si="143"/>
        <v>0</v>
      </c>
      <c r="BI116">
        <f t="shared" ca="1" si="144"/>
        <v>0</v>
      </c>
      <c r="BJ116">
        <f t="shared" ca="1" si="145"/>
        <v>0</v>
      </c>
      <c r="BK116">
        <f t="shared" ca="1" si="146"/>
        <v>0</v>
      </c>
      <c r="BL116" s="12">
        <f t="shared" ca="1" si="147"/>
        <v>0</v>
      </c>
      <c r="BM116">
        <f t="shared" ca="1" si="148"/>
        <v>0</v>
      </c>
      <c r="BN116">
        <f t="shared" ca="1" si="149"/>
        <v>0</v>
      </c>
      <c r="BO116">
        <f t="shared" ca="1" si="150"/>
        <v>0</v>
      </c>
      <c r="BP116">
        <f t="shared" ca="1" si="151"/>
        <v>0</v>
      </c>
      <c r="BQ116">
        <f t="shared" ca="1" si="152"/>
        <v>0</v>
      </c>
      <c r="BR116">
        <f t="shared" ca="1" si="153"/>
        <v>0</v>
      </c>
      <c r="BS116">
        <f t="shared" ca="1" si="154"/>
        <v>0</v>
      </c>
      <c r="BT116">
        <f t="shared" ca="1" si="155"/>
        <v>0</v>
      </c>
      <c r="BU116">
        <f t="shared" ca="1" si="156"/>
        <v>0</v>
      </c>
      <c r="BV116">
        <f t="shared" ca="1" si="157"/>
        <v>0</v>
      </c>
      <c r="BW116">
        <f t="shared" ca="1" si="158"/>
        <v>0</v>
      </c>
      <c r="BX116">
        <f t="shared" ca="1" si="159"/>
        <v>0</v>
      </c>
      <c r="BY116" s="8">
        <f t="shared" ca="1" si="160"/>
        <v>0</v>
      </c>
      <c r="BZ116" s="10" t="str">
        <f t="shared" ca="1" si="161"/>
        <v>---</v>
      </c>
      <c r="CA116">
        <f t="shared" ca="1" si="162"/>
        <v>0</v>
      </c>
      <c r="CB116">
        <f t="shared" ca="1" si="163"/>
        <v>0</v>
      </c>
      <c r="CC116">
        <f t="shared" ca="1" si="164"/>
        <v>0</v>
      </c>
      <c r="CD116">
        <f t="shared" ca="1" si="165"/>
        <v>0</v>
      </c>
      <c r="CE116">
        <f t="shared" ca="1" si="166"/>
        <v>0</v>
      </c>
      <c r="CF116" s="12">
        <f t="shared" ca="1" si="167"/>
        <v>0</v>
      </c>
      <c r="CG116">
        <f t="shared" ca="1" si="168"/>
        <v>0</v>
      </c>
      <c r="CH116">
        <f t="shared" ca="1" si="169"/>
        <v>0</v>
      </c>
      <c r="CI116">
        <f t="shared" ca="1" si="170"/>
        <v>0</v>
      </c>
      <c r="CJ116">
        <f t="shared" ca="1" si="171"/>
        <v>0</v>
      </c>
      <c r="CK116">
        <f t="shared" ca="1" si="172"/>
        <v>0</v>
      </c>
      <c r="CL116">
        <f t="shared" ca="1" si="173"/>
        <v>0</v>
      </c>
      <c r="CM116">
        <f t="shared" ca="1" si="174"/>
        <v>0</v>
      </c>
      <c r="CN116">
        <f t="shared" ca="1" si="175"/>
        <v>0</v>
      </c>
      <c r="CO116">
        <f t="shared" ca="1" si="176"/>
        <v>0</v>
      </c>
      <c r="CP116">
        <f t="shared" ca="1" si="177"/>
        <v>0</v>
      </c>
      <c r="CQ116" s="10">
        <f t="shared" ca="1" si="178"/>
        <v>0</v>
      </c>
      <c r="CR116" s="11">
        <f t="shared" ca="1" si="179"/>
        <v>0</v>
      </c>
      <c r="CS116" s="11">
        <f t="shared" ca="1" si="180"/>
        <v>0</v>
      </c>
      <c r="CT116" s="11">
        <f t="shared" ca="1" si="181"/>
        <v>0</v>
      </c>
      <c r="CU116" s="11">
        <f t="shared" ca="1" si="182"/>
        <v>0</v>
      </c>
      <c r="CV116" s="11">
        <f t="shared" ca="1" si="183"/>
        <v>0</v>
      </c>
      <c r="CW116" t="b">
        <f t="shared" ca="1" si="184"/>
        <v>0</v>
      </c>
      <c r="CX116">
        <f>COUNTIF(BA$1:BA116,BA116)-1</f>
        <v>0</v>
      </c>
    </row>
    <row r="117" spans="1:102">
      <c r="A117" t="s">
        <v>2606</v>
      </c>
      <c r="B117" t="s">
        <v>2576</v>
      </c>
      <c r="C117" t="s">
        <v>2674</v>
      </c>
      <c r="D117">
        <f>IF(Players!C117="NL",INDEX(Standings!G:I,MATCH(INDEX(Teams!G:K,MATCH(Players!B117,Teams!G:G,0),5),Standings!G:G,0),2)+INDEX(Standings!G:I,MATCH(INDEX(Teams!G:K,MATCH(Players!B117,Teams!G:G,0),5),Standings!G:G,0),3),INDEX(Standings!A:C,MATCH(INDEX(Teams!A:E,MATCH(Players!B117,Teams!A:A,0),5),Standings!A:A,0),2)+INDEX(Standings!A:C,MATCH(INDEX(Teams!A:E,MATCH(Players!B117,Teams!A:A,0),5),Standings!A:A,0),3))</f>
        <v>3</v>
      </c>
      <c r="E117">
        <f t="shared" ca="1" si="95"/>
        <v>0</v>
      </c>
      <c r="F117">
        <f t="shared" ca="1" si="96"/>
        <v>0</v>
      </c>
      <c r="G117">
        <f t="shared" ca="1" si="97"/>
        <v>0</v>
      </c>
      <c r="H117">
        <f t="shared" ca="1" si="98"/>
        <v>0</v>
      </c>
      <c r="I117">
        <f t="shared" ca="1" si="99"/>
        <v>0</v>
      </c>
      <c r="J117">
        <f t="shared" ca="1" si="100"/>
        <v>0</v>
      </c>
      <c r="K117">
        <f t="shared" ca="1" si="101"/>
        <v>0</v>
      </c>
      <c r="L117">
        <f t="shared" ca="1" si="102"/>
        <v>0</v>
      </c>
      <c r="M117">
        <f t="shared" ca="1" si="103"/>
        <v>0</v>
      </c>
      <c r="N117">
        <f t="shared" ca="1" si="104"/>
        <v>0</v>
      </c>
      <c r="O117">
        <f t="shared" ca="1" si="105"/>
        <v>0</v>
      </c>
      <c r="P117">
        <f t="shared" ca="1" si="106"/>
        <v>0</v>
      </c>
      <c r="Q117">
        <f t="shared" ca="1" si="107"/>
        <v>0</v>
      </c>
      <c r="R117">
        <f t="shared" ca="1" si="108"/>
        <v>0</v>
      </c>
      <c r="S117">
        <f t="shared" ca="1" si="109"/>
        <v>0</v>
      </c>
      <c r="T117">
        <f t="shared" ca="1" si="110"/>
        <v>0</v>
      </c>
      <c r="U117">
        <f t="shared" ca="1" si="111"/>
        <v>0</v>
      </c>
      <c r="V117">
        <f t="shared" ca="1" si="112"/>
        <v>0</v>
      </c>
      <c r="W117">
        <f t="shared" ca="1" si="113"/>
        <v>0</v>
      </c>
      <c r="X117">
        <f t="shared" ca="1" si="114"/>
        <v>0</v>
      </c>
      <c r="Y117">
        <f t="shared" ca="1" si="115"/>
        <v>0</v>
      </c>
      <c r="Z117">
        <f t="shared" ca="1" si="116"/>
        <v>0</v>
      </c>
      <c r="AA117">
        <f t="shared" ca="1" si="117"/>
        <v>0</v>
      </c>
      <c r="AB117">
        <f t="shared" ca="1" si="118"/>
        <v>0</v>
      </c>
      <c r="AC117">
        <f t="shared" ca="1" si="119"/>
        <v>0</v>
      </c>
      <c r="AD117">
        <f t="shared" ca="1" si="120"/>
        <v>0</v>
      </c>
      <c r="AE117">
        <f t="shared" ca="1" si="121"/>
        <v>0</v>
      </c>
      <c r="AF117">
        <f t="shared" ca="1" si="122"/>
        <v>0</v>
      </c>
      <c r="AG117">
        <f t="shared" ca="1" si="123"/>
        <v>0</v>
      </c>
      <c r="AH117">
        <f t="shared" ca="1" si="124"/>
        <v>0</v>
      </c>
      <c r="AI117">
        <f t="shared" ca="1" si="125"/>
        <v>0</v>
      </c>
      <c r="AJ117">
        <f t="shared" ca="1" si="126"/>
        <v>0</v>
      </c>
      <c r="AK117">
        <f t="shared" ca="1" si="127"/>
        <v>0</v>
      </c>
      <c r="AL117">
        <f t="shared" ca="1" si="128"/>
        <v>0</v>
      </c>
      <c r="AM117">
        <f t="shared" ca="1" si="129"/>
        <v>0</v>
      </c>
      <c r="AN117">
        <f t="shared" ca="1" si="130"/>
        <v>0</v>
      </c>
      <c r="AO117">
        <f t="shared" ca="1" si="131"/>
        <v>0</v>
      </c>
      <c r="AP117">
        <f t="shared" ca="1" si="132"/>
        <v>0</v>
      </c>
      <c r="AQ117">
        <f t="shared" ca="1" si="133"/>
        <v>0</v>
      </c>
      <c r="AR117" s="8">
        <f t="shared" ca="1" si="134"/>
        <v>0</v>
      </c>
      <c r="AS117" s="8">
        <f t="shared" ca="1" si="135"/>
        <v>0</v>
      </c>
      <c r="AT117" s="8">
        <f t="shared" ca="1" si="136"/>
        <v>0</v>
      </c>
      <c r="AU117" s="8">
        <f t="shared" ca="1" si="137"/>
        <v>0</v>
      </c>
      <c r="AV117">
        <f t="shared" ca="1" si="138"/>
        <v>0</v>
      </c>
      <c r="AW117" t="b">
        <f t="shared" ca="1" si="139"/>
        <v>0</v>
      </c>
      <c r="BA117" t="s">
        <v>2447</v>
      </c>
      <c r="BB117" t="s">
        <v>2577</v>
      </c>
      <c r="BC117" t="s">
        <v>2674</v>
      </c>
      <c r="BD117">
        <f>IF(Players!BC117="NL",INDEX(Standings!G:I,MATCH(INDEX(Teams!G:K,MATCH(Players!BB117,Teams!G:G,0),5),Standings!G:G,0),2)+INDEX(Standings!G:I,MATCH(INDEX(Teams!G:K,MATCH(Players!BB117,Teams!G:G,0),5),Standings!G:G,0),3),INDEX(Standings!A:C,MATCH(INDEX(Teams!A:E,MATCH(Players!BB117,Teams!A:A,0),5),Standings!A:A,0),2)+INDEX(Standings!A:C,MATCH(INDEX(Teams!A:E,MATCH(Players!BB117,Teams!A:A,0),5),Standings!A:A,0),3))</f>
        <v>3</v>
      </c>
      <c r="BE117">
        <f t="shared" ca="1" si="140"/>
        <v>0</v>
      </c>
      <c r="BF117">
        <f t="shared" ca="1" si="141"/>
        <v>0</v>
      </c>
      <c r="BG117">
        <f t="shared" ca="1" si="142"/>
        <v>1</v>
      </c>
      <c r="BH117">
        <f t="shared" ca="1" si="143"/>
        <v>0</v>
      </c>
      <c r="BI117">
        <f t="shared" ca="1" si="144"/>
        <v>0</v>
      </c>
      <c r="BJ117">
        <f t="shared" ca="1" si="145"/>
        <v>0</v>
      </c>
      <c r="BK117">
        <f t="shared" ca="1" si="146"/>
        <v>1</v>
      </c>
      <c r="BL117" s="12">
        <f t="shared" ca="1" si="147"/>
        <v>1</v>
      </c>
      <c r="BM117">
        <f t="shared" ca="1" si="148"/>
        <v>0</v>
      </c>
      <c r="BN117">
        <f t="shared" ca="1" si="149"/>
        <v>0</v>
      </c>
      <c r="BO117">
        <f t="shared" ca="1" si="150"/>
        <v>0</v>
      </c>
      <c r="BP117">
        <f t="shared" ca="1" si="151"/>
        <v>0</v>
      </c>
      <c r="BQ117">
        <f t="shared" ca="1" si="152"/>
        <v>0</v>
      </c>
      <c r="BR117">
        <f t="shared" ca="1" si="153"/>
        <v>0</v>
      </c>
      <c r="BS117">
        <f t="shared" ca="1" si="154"/>
        <v>0</v>
      </c>
      <c r="BT117">
        <f t="shared" ca="1" si="155"/>
        <v>0</v>
      </c>
      <c r="BU117">
        <f t="shared" ca="1" si="156"/>
        <v>0</v>
      </c>
      <c r="BV117">
        <f t="shared" ca="1" si="157"/>
        <v>0</v>
      </c>
      <c r="BW117">
        <f t="shared" ca="1" si="158"/>
        <v>0</v>
      </c>
      <c r="BX117">
        <f t="shared" ca="1" si="159"/>
        <v>0</v>
      </c>
      <c r="BY117" s="8">
        <f t="shared" ca="1" si="160"/>
        <v>0</v>
      </c>
      <c r="BZ117" s="10">
        <f t="shared" ca="1" si="161"/>
        <v>0</v>
      </c>
      <c r="CA117">
        <f t="shared" ca="1" si="162"/>
        <v>1</v>
      </c>
      <c r="CB117">
        <f t="shared" ca="1" si="163"/>
        <v>0</v>
      </c>
      <c r="CC117">
        <f t="shared" ca="1" si="164"/>
        <v>0</v>
      </c>
      <c r="CD117">
        <f t="shared" ca="1" si="165"/>
        <v>0</v>
      </c>
      <c r="CE117">
        <f t="shared" ca="1" si="166"/>
        <v>1</v>
      </c>
      <c r="CF117" s="12">
        <f t="shared" ca="1" si="167"/>
        <v>1</v>
      </c>
      <c r="CG117">
        <f t="shared" ca="1" si="168"/>
        <v>0</v>
      </c>
      <c r="CH117">
        <f t="shared" ca="1" si="169"/>
        <v>0</v>
      </c>
      <c r="CI117">
        <f t="shared" ca="1" si="170"/>
        <v>0</v>
      </c>
      <c r="CJ117">
        <f t="shared" ca="1" si="171"/>
        <v>0</v>
      </c>
      <c r="CK117">
        <f t="shared" ca="1" si="172"/>
        <v>0</v>
      </c>
      <c r="CL117">
        <f t="shared" ca="1" si="173"/>
        <v>0</v>
      </c>
      <c r="CM117">
        <f t="shared" ca="1" si="174"/>
        <v>0</v>
      </c>
      <c r="CN117">
        <f t="shared" ca="1" si="175"/>
        <v>0</v>
      </c>
      <c r="CO117">
        <f t="shared" ca="1" si="176"/>
        <v>0</v>
      </c>
      <c r="CP117">
        <f t="shared" ca="1" si="177"/>
        <v>0</v>
      </c>
      <c r="CQ117" s="10">
        <f t="shared" ca="1" si="178"/>
        <v>0</v>
      </c>
      <c r="CR117" s="11">
        <f t="shared" ca="1" si="179"/>
        <v>0</v>
      </c>
      <c r="CS117" s="11">
        <f t="shared" ca="1" si="180"/>
        <v>0</v>
      </c>
      <c r="CT117" s="11">
        <f t="shared" ca="1" si="181"/>
        <v>0</v>
      </c>
      <c r="CU117" s="11">
        <f t="shared" ca="1" si="182"/>
        <v>0</v>
      </c>
      <c r="CV117" s="11">
        <f t="shared" ca="1" si="183"/>
        <v>0</v>
      </c>
      <c r="CW117" t="b">
        <f t="shared" ca="1" si="184"/>
        <v>0</v>
      </c>
      <c r="CX117">
        <f>COUNTIF(BA$1:BA117,BA117)-1</f>
        <v>0</v>
      </c>
    </row>
    <row r="118" spans="1:102">
      <c r="A118" t="s">
        <v>2607</v>
      </c>
      <c r="B118" t="s">
        <v>2576</v>
      </c>
      <c r="C118" t="s">
        <v>2674</v>
      </c>
      <c r="D118">
        <f>IF(Players!C118="NL",INDEX(Standings!G:I,MATCH(INDEX(Teams!G:K,MATCH(Players!B118,Teams!G:G,0),5),Standings!G:G,0),2)+INDEX(Standings!G:I,MATCH(INDEX(Teams!G:K,MATCH(Players!B118,Teams!G:G,0),5),Standings!G:G,0),3),INDEX(Standings!A:C,MATCH(INDEX(Teams!A:E,MATCH(Players!B118,Teams!A:A,0),5),Standings!A:A,0),2)+INDEX(Standings!A:C,MATCH(INDEX(Teams!A:E,MATCH(Players!B118,Teams!A:A,0),5),Standings!A:A,0),3))</f>
        <v>3</v>
      </c>
      <c r="E118">
        <f t="shared" ca="1" si="95"/>
        <v>0</v>
      </c>
      <c r="F118">
        <f t="shared" ca="1" si="96"/>
        <v>0</v>
      </c>
      <c r="G118">
        <f t="shared" ca="1" si="97"/>
        <v>0</v>
      </c>
      <c r="H118">
        <f t="shared" ca="1" si="98"/>
        <v>0</v>
      </c>
      <c r="I118">
        <f t="shared" ca="1" si="99"/>
        <v>0</v>
      </c>
      <c r="J118">
        <f t="shared" ca="1" si="100"/>
        <v>0</v>
      </c>
      <c r="K118">
        <f t="shared" ca="1" si="101"/>
        <v>0</v>
      </c>
      <c r="L118">
        <f t="shared" ca="1" si="102"/>
        <v>0</v>
      </c>
      <c r="M118">
        <f t="shared" ca="1" si="103"/>
        <v>0</v>
      </c>
      <c r="N118">
        <f t="shared" ca="1" si="104"/>
        <v>0</v>
      </c>
      <c r="O118">
        <f t="shared" ca="1" si="105"/>
        <v>0</v>
      </c>
      <c r="P118">
        <f t="shared" ca="1" si="106"/>
        <v>0</v>
      </c>
      <c r="Q118">
        <f t="shared" ca="1" si="107"/>
        <v>0</v>
      </c>
      <c r="R118">
        <f t="shared" ca="1" si="108"/>
        <v>0</v>
      </c>
      <c r="S118">
        <f t="shared" ca="1" si="109"/>
        <v>0</v>
      </c>
      <c r="T118">
        <f t="shared" ca="1" si="110"/>
        <v>0</v>
      </c>
      <c r="U118">
        <f t="shared" ca="1" si="111"/>
        <v>0</v>
      </c>
      <c r="V118">
        <f t="shared" ca="1" si="112"/>
        <v>0</v>
      </c>
      <c r="W118">
        <f t="shared" ca="1" si="113"/>
        <v>0</v>
      </c>
      <c r="X118">
        <f t="shared" ca="1" si="114"/>
        <v>0</v>
      </c>
      <c r="Y118">
        <f t="shared" ca="1" si="115"/>
        <v>0</v>
      </c>
      <c r="Z118">
        <f t="shared" ca="1" si="116"/>
        <v>0</v>
      </c>
      <c r="AA118">
        <f t="shared" ca="1" si="117"/>
        <v>0</v>
      </c>
      <c r="AB118">
        <f t="shared" ca="1" si="118"/>
        <v>0</v>
      </c>
      <c r="AC118">
        <f t="shared" ca="1" si="119"/>
        <v>0</v>
      </c>
      <c r="AD118">
        <f t="shared" ca="1" si="120"/>
        <v>0</v>
      </c>
      <c r="AE118">
        <f t="shared" ca="1" si="121"/>
        <v>0</v>
      </c>
      <c r="AF118">
        <f t="shared" ca="1" si="122"/>
        <v>0</v>
      </c>
      <c r="AG118">
        <f t="shared" ca="1" si="123"/>
        <v>0</v>
      </c>
      <c r="AH118">
        <f t="shared" ca="1" si="124"/>
        <v>0</v>
      </c>
      <c r="AI118">
        <f t="shared" ca="1" si="125"/>
        <v>0</v>
      </c>
      <c r="AJ118">
        <f t="shared" ca="1" si="126"/>
        <v>0</v>
      </c>
      <c r="AK118">
        <f t="shared" ca="1" si="127"/>
        <v>0</v>
      </c>
      <c r="AL118">
        <f t="shared" ca="1" si="128"/>
        <v>0</v>
      </c>
      <c r="AM118">
        <f t="shared" ca="1" si="129"/>
        <v>0</v>
      </c>
      <c r="AN118">
        <f t="shared" ca="1" si="130"/>
        <v>0</v>
      </c>
      <c r="AO118">
        <f t="shared" ca="1" si="131"/>
        <v>0</v>
      </c>
      <c r="AP118">
        <f t="shared" ca="1" si="132"/>
        <v>0</v>
      </c>
      <c r="AQ118">
        <f t="shared" ca="1" si="133"/>
        <v>0</v>
      </c>
      <c r="AR118" s="8">
        <f t="shared" ca="1" si="134"/>
        <v>0</v>
      </c>
      <c r="AS118" s="8">
        <f t="shared" ca="1" si="135"/>
        <v>0</v>
      </c>
      <c r="AT118" s="8">
        <f t="shared" ca="1" si="136"/>
        <v>0</v>
      </c>
      <c r="AU118" s="8">
        <f t="shared" ca="1" si="137"/>
        <v>0</v>
      </c>
      <c r="AV118">
        <f t="shared" ca="1" si="138"/>
        <v>0</v>
      </c>
      <c r="AW118" t="b">
        <f t="shared" ca="1" si="139"/>
        <v>0</v>
      </c>
      <c r="BA118" t="s">
        <v>2499</v>
      </c>
      <c r="BB118" t="s">
        <v>2577</v>
      </c>
      <c r="BC118" t="s">
        <v>2674</v>
      </c>
      <c r="BD118">
        <f>IF(Players!BC118="NL",INDEX(Standings!G:I,MATCH(INDEX(Teams!G:K,MATCH(Players!BB118,Teams!G:G,0),5),Standings!G:G,0),2)+INDEX(Standings!G:I,MATCH(INDEX(Teams!G:K,MATCH(Players!BB118,Teams!G:G,0),5),Standings!G:G,0),3),INDEX(Standings!A:C,MATCH(INDEX(Teams!A:E,MATCH(Players!BB118,Teams!A:A,0),5),Standings!A:A,0),2)+INDEX(Standings!A:C,MATCH(INDEX(Teams!A:E,MATCH(Players!BB118,Teams!A:A,0),5),Standings!A:A,0),3))</f>
        <v>3</v>
      </c>
      <c r="BE118">
        <f t="shared" ca="1" si="140"/>
        <v>0</v>
      </c>
      <c r="BF118">
        <f t="shared" ca="1" si="141"/>
        <v>0</v>
      </c>
      <c r="BG118">
        <f t="shared" ca="1" si="142"/>
        <v>2</v>
      </c>
      <c r="BH118">
        <f t="shared" ca="1" si="143"/>
        <v>0</v>
      </c>
      <c r="BI118">
        <f t="shared" ca="1" si="144"/>
        <v>0</v>
      </c>
      <c r="BJ118">
        <f t="shared" ca="1" si="145"/>
        <v>0</v>
      </c>
      <c r="BK118">
        <f t="shared" ca="1" si="146"/>
        <v>0</v>
      </c>
      <c r="BL118" s="12">
        <f t="shared" ca="1" si="147"/>
        <v>2.6666666666666665</v>
      </c>
      <c r="BM118">
        <f t="shared" ca="1" si="148"/>
        <v>0</v>
      </c>
      <c r="BN118">
        <f t="shared" ca="1" si="149"/>
        <v>0</v>
      </c>
      <c r="BO118">
        <f t="shared" ca="1" si="150"/>
        <v>0</v>
      </c>
      <c r="BP118">
        <f t="shared" ca="1" si="151"/>
        <v>0</v>
      </c>
      <c r="BQ118">
        <f t="shared" ca="1" si="152"/>
        <v>0</v>
      </c>
      <c r="BR118">
        <f t="shared" ca="1" si="153"/>
        <v>0</v>
      </c>
      <c r="BS118">
        <f t="shared" ca="1" si="154"/>
        <v>0</v>
      </c>
      <c r="BT118">
        <f t="shared" ca="1" si="155"/>
        <v>0</v>
      </c>
      <c r="BU118">
        <f t="shared" ca="1" si="156"/>
        <v>0</v>
      </c>
      <c r="BV118">
        <f t="shared" ca="1" si="157"/>
        <v>0</v>
      </c>
      <c r="BW118">
        <f t="shared" ca="1" si="158"/>
        <v>0</v>
      </c>
      <c r="BX118">
        <f t="shared" ca="1" si="159"/>
        <v>0</v>
      </c>
      <c r="BY118" s="8">
        <f t="shared" ca="1" si="160"/>
        <v>0</v>
      </c>
      <c r="BZ118" s="10">
        <f t="shared" ca="1" si="161"/>
        <v>0</v>
      </c>
      <c r="CA118">
        <f t="shared" ca="1" si="162"/>
        <v>2</v>
      </c>
      <c r="CB118">
        <f t="shared" ca="1" si="163"/>
        <v>0</v>
      </c>
      <c r="CC118">
        <f t="shared" ca="1" si="164"/>
        <v>0</v>
      </c>
      <c r="CD118">
        <f t="shared" ca="1" si="165"/>
        <v>0</v>
      </c>
      <c r="CE118">
        <f t="shared" ca="1" si="166"/>
        <v>0</v>
      </c>
      <c r="CF118" s="12">
        <f t="shared" ca="1" si="167"/>
        <v>2.6666666666666665</v>
      </c>
      <c r="CG118">
        <f t="shared" ca="1" si="168"/>
        <v>0</v>
      </c>
      <c r="CH118">
        <f t="shared" ca="1" si="169"/>
        <v>0</v>
      </c>
      <c r="CI118">
        <f t="shared" ca="1" si="170"/>
        <v>0</v>
      </c>
      <c r="CJ118">
        <f t="shared" ca="1" si="171"/>
        <v>0</v>
      </c>
      <c r="CK118">
        <f t="shared" ca="1" si="172"/>
        <v>0</v>
      </c>
      <c r="CL118">
        <f t="shared" ca="1" si="173"/>
        <v>0</v>
      </c>
      <c r="CM118">
        <f t="shared" ca="1" si="174"/>
        <v>0</v>
      </c>
      <c r="CN118">
        <f t="shared" ca="1" si="175"/>
        <v>0</v>
      </c>
      <c r="CO118">
        <f t="shared" ca="1" si="176"/>
        <v>0</v>
      </c>
      <c r="CP118">
        <f t="shared" ca="1" si="177"/>
        <v>0</v>
      </c>
      <c r="CQ118" s="10">
        <f t="shared" ca="1" si="178"/>
        <v>0</v>
      </c>
      <c r="CR118" s="11">
        <f t="shared" ca="1" si="179"/>
        <v>0</v>
      </c>
      <c r="CS118" s="11">
        <f t="shared" ca="1" si="180"/>
        <v>0</v>
      </c>
      <c r="CT118" s="11">
        <f t="shared" ca="1" si="181"/>
        <v>0</v>
      </c>
      <c r="CU118" s="11">
        <f t="shared" ca="1" si="182"/>
        <v>0</v>
      </c>
      <c r="CV118" s="11">
        <f t="shared" ca="1" si="183"/>
        <v>0</v>
      </c>
      <c r="CW118" t="b">
        <f t="shared" ca="1" si="184"/>
        <v>0</v>
      </c>
      <c r="CX118">
        <f>COUNTIF(BA$1:BA118,BA118)-1</f>
        <v>0</v>
      </c>
    </row>
    <row r="119" spans="1:102">
      <c r="A119" t="s">
        <v>2608</v>
      </c>
      <c r="B119" t="s">
        <v>2576</v>
      </c>
      <c r="C119" t="s">
        <v>2674</v>
      </c>
      <c r="D119">
        <f>IF(Players!C119="NL",INDEX(Standings!G:I,MATCH(INDEX(Teams!G:K,MATCH(Players!B119,Teams!G:G,0),5),Standings!G:G,0),2)+INDEX(Standings!G:I,MATCH(INDEX(Teams!G:K,MATCH(Players!B119,Teams!G:G,0),5),Standings!G:G,0),3),INDEX(Standings!A:C,MATCH(INDEX(Teams!A:E,MATCH(Players!B119,Teams!A:A,0),5),Standings!A:A,0),2)+INDEX(Standings!A:C,MATCH(INDEX(Teams!A:E,MATCH(Players!B119,Teams!A:A,0),5),Standings!A:A,0),3))</f>
        <v>3</v>
      </c>
      <c r="E119">
        <f t="shared" ca="1" si="95"/>
        <v>0</v>
      </c>
      <c r="F119">
        <f t="shared" ca="1" si="96"/>
        <v>0</v>
      </c>
      <c r="G119">
        <f t="shared" ca="1" si="97"/>
        <v>0</v>
      </c>
      <c r="H119">
        <f t="shared" ca="1" si="98"/>
        <v>0</v>
      </c>
      <c r="I119">
        <f t="shared" ca="1" si="99"/>
        <v>0</v>
      </c>
      <c r="J119">
        <f t="shared" ca="1" si="100"/>
        <v>0</v>
      </c>
      <c r="K119">
        <f t="shared" ca="1" si="101"/>
        <v>0</v>
      </c>
      <c r="L119">
        <f t="shared" ca="1" si="102"/>
        <v>0</v>
      </c>
      <c r="M119">
        <f t="shared" ca="1" si="103"/>
        <v>0</v>
      </c>
      <c r="N119">
        <f t="shared" ca="1" si="104"/>
        <v>0</v>
      </c>
      <c r="O119">
        <f t="shared" ca="1" si="105"/>
        <v>0</v>
      </c>
      <c r="P119">
        <f t="shared" ca="1" si="106"/>
        <v>0</v>
      </c>
      <c r="Q119">
        <f t="shared" ca="1" si="107"/>
        <v>0</v>
      </c>
      <c r="R119">
        <f t="shared" ca="1" si="108"/>
        <v>0</v>
      </c>
      <c r="S119">
        <f t="shared" ca="1" si="109"/>
        <v>0</v>
      </c>
      <c r="T119">
        <f t="shared" ca="1" si="110"/>
        <v>0</v>
      </c>
      <c r="U119">
        <f t="shared" ca="1" si="111"/>
        <v>0</v>
      </c>
      <c r="V119">
        <f t="shared" ca="1" si="112"/>
        <v>0</v>
      </c>
      <c r="W119">
        <f t="shared" ca="1" si="113"/>
        <v>0</v>
      </c>
      <c r="X119">
        <f t="shared" ca="1" si="114"/>
        <v>0</v>
      </c>
      <c r="Y119">
        <f t="shared" ca="1" si="115"/>
        <v>0</v>
      </c>
      <c r="Z119">
        <f t="shared" ca="1" si="116"/>
        <v>0</v>
      </c>
      <c r="AA119">
        <f t="shared" ca="1" si="117"/>
        <v>0</v>
      </c>
      <c r="AB119">
        <f t="shared" ca="1" si="118"/>
        <v>0</v>
      </c>
      <c r="AC119">
        <f t="shared" ca="1" si="119"/>
        <v>0</v>
      </c>
      <c r="AD119">
        <f t="shared" ca="1" si="120"/>
        <v>0</v>
      </c>
      <c r="AE119">
        <f t="shared" ca="1" si="121"/>
        <v>0</v>
      </c>
      <c r="AF119">
        <f t="shared" ca="1" si="122"/>
        <v>0</v>
      </c>
      <c r="AG119">
        <f t="shared" ca="1" si="123"/>
        <v>0</v>
      </c>
      <c r="AH119">
        <f t="shared" ca="1" si="124"/>
        <v>0</v>
      </c>
      <c r="AI119">
        <f t="shared" ca="1" si="125"/>
        <v>0</v>
      </c>
      <c r="AJ119">
        <f t="shared" ca="1" si="126"/>
        <v>0</v>
      </c>
      <c r="AK119">
        <f t="shared" ca="1" si="127"/>
        <v>0</v>
      </c>
      <c r="AL119">
        <f t="shared" ca="1" si="128"/>
        <v>0</v>
      </c>
      <c r="AM119">
        <f t="shared" ca="1" si="129"/>
        <v>0</v>
      </c>
      <c r="AN119">
        <f t="shared" ca="1" si="130"/>
        <v>0</v>
      </c>
      <c r="AO119">
        <f t="shared" ca="1" si="131"/>
        <v>0</v>
      </c>
      <c r="AP119">
        <f t="shared" ca="1" si="132"/>
        <v>0</v>
      </c>
      <c r="AQ119">
        <f t="shared" ca="1" si="133"/>
        <v>0</v>
      </c>
      <c r="AR119" s="8">
        <f t="shared" ca="1" si="134"/>
        <v>0</v>
      </c>
      <c r="AS119" s="8">
        <f t="shared" ca="1" si="135"/>
        <v>0</v>
      </c>
      <c r="AT119" s="8">
        <f t="shared" ca="1" si="136"/>
        <v>0</v>
      </c>
      <c r="AU119" s="8">
        <f t="shared" ca="1" si="137"/>
        <v>0</v>
      </c>
      <c r="AV119">
        <f t="shared" ca="1" si="138"/>
        <v>0</v>
      </c>
      <c r="AW119" t="b">
        <f t="shared" ca="1" si="139"/>
        <v>0</v>
      </c>
      <c r="BA119" t="s">
        <v>2449</v>
      </c>
      <c r="BB119" t="s">
        <v>2577</v>
      </c>
      <c r="BC119" t="s">
        <v>2674</v>
      </c>
      <c r="BD119">
        <f>IF(Players!BC119="NL",INDEX(Standings!G:I,MATCH(INDEX(Teams!G:K,MATCH(Players!BB119,Teams!G:G,0),5),Standings!G:G,0),2)+INDEX(Standings!G:I,MATCH(INDEX(Teams!G:K,MATCH(Players!BB119,Teams!G:G,0),5),Standings!G:G,0),3),INDEX(Standings!A:C,MATCH(INDEX(Teams!A:E,MATCH(Players!BB119,Teams!A:A,0),5),Standings!A:A,0),2)+INDEX(Standings!A:C,MATCH(INDEX(Teams!A:E,MATCH(Players!BB119,Teams!A:A,0),5),Standings!A:A,0),3))</f>
        <v>3</v>
      </c>
      <c r="BE119">
        <f t="shared" ca="1" si="140"/>
        <v>0</v>
      </c>
      <c r="BF119">
        <f t="shared" ca="1" si="141"/>
        <v>0</v>
      </c>
      <c r="BG119">
        <f t="shared" ca="1" si="142"/>
        <v>2</v>
      </c>
      <c r="BH119">
        <f t="shared" ca="1" si="143"/>
        <v>0</v>
      </c>
      <c r="BI119">
        <f t="shared" ca="1" si="144"/>
        <v>0</v>
      </c>
      <c r="BJ119">
        <f t="shared" ca="1" si="145"/>
        <v>0</v>
      </c>
      <c r="BK119">
        <f t="shared" ca="1" si="146"/>
        <v>0</v>
      </c>
      <c r="BL119" s="12">
        <f t="shared" ca="1" si="147"/>
        <v>2.333333333333333</v>
      </c>
      <c r="BM119">
        <f t="shared" ca="1" si="148"/>
        <v>1</v>
      </c>
      <c r="BN119">
        <f t="shared" ca="1" si="149"/>
        <v>1</v>
      </c>
      <c r="BO119">
        <f t="shared" ca="1" si="150"/>
        <v>1</v>
      </c>
      <c r="BP119">
        <f t="shared" ca="1" si="151"/>
        <v>1</v>
      </c>
      <c r="BQ119">
        <f t="shared" ca="1" si="152"/>
        <v>1</v>
      </c>
      <c r="BR119">
        <f t="shared" ca="1" si="153"/>
        <v>0</v>
      </c>
      <c r="BS119">
        <f t="shared" ca="1" si="154"/>
        <v>2</v>
      </c>
      <c r="BT119">
        <f t="shared" ca="1" si="155"/>
        <v>0</v>
      </c>
      <c r="BU119">
        <f t="shared" ca="1" si="156"/>
        <v>0</v>
      </c>
      <c r="BV119">
        <f t="shared" ca="1" si="157"/>
        <v>0</v>
      </c>
      <c r="BW119">
        <f t="shared" ca="1" si="158"/>
        <v>0</v>
      </c>
      <c r="BX119">
        <f t="shared" ca="1" si="159"/>
        <v>0</v>
      </c>
      <c r="BY119" s="8">
        <f t="shared" ca="1" si="160"/>
        <v>0</v>
      </c>
      <c r="BZ119" s="10">
        <f t="shared" ca="1" si="161"/>
        <v>3.8571428571428577</v>
      </c>
      <c r="CA119">
        <f t="shared" ca="1" si="162"/>
        <v>2</v>
      </c>
      <c r="CB119">
        <f t="shared" ca="1" si="163"/>
        <v>0</v>
      </c>
      <c r="CC119">
        <f t="shared" ca="1" si="164"/>
        <v>0</v>
      </c>
      <c r="CD119">
        <f t="shared" ca="1" si="165"/>
        <v>0</v>
      </c>
      <c r="CE119">
        <f t="shared" ca="1" si="166"/>
        <v>0</v>
      </c>
      <c r="CF119" s="12">
        <f t="shared" ca="1" si="167"/>
        <v>2.333333333333333</v>
      </c>
      <c r="CG119">
        <f t="shared" ca="1" si="168"/>
        <v>1</v>
      </c>
      <c r="CH119">
        <f t="shared" ca="1" si="169"/>
        <v>1</v>
      </c>
      <c r="CI119">
        <f t="shared" ca="1" si="170"/>
        <v>1</v>
      </c>
      <c r="CJ119">
        <f t="shared" ca="1" si="171"/>
        <v>1</v>
      </c>
      <c r="CK119">
        <f t="shared" ca="1" si="172"/>
        <v>1</v>
      </c>
      <c r="CL119">
        <f t="shared" ca="1" si="173"/>
        <v>0</v>
      </c>
      <c r="CM119">
        <f t="shared" ca="1" si="174"/>
        <v>2</v>
      </c>
      <c r="CN119">
        <f t="shared" ca="1" si="175"/>
        <v>0</v>
      </c>
      <c r="CO119">
        <f t="shared" ca="1" si="176"/>
        <v>0</v>
      </c>
      <c r="CP119">
        <f t="shared" ca="1" si="177"/>
        <v>0</v>
      </c>
      <c r="CQ119" s="10">
        <f t="shared" ca="1" si="178"/>
        <v>0.85714285714285721</v>
      </c>
      <c r="CR119" s="11">
        <f t="shared" ca="1" si="179"/>
        <v>3.8571428571428577</v>
      </c>
      <c r="CS119" s="11">
        <f t="shared" ca="1" si="180"/>
        <v>3.8571428571428577</v>
      </c>
      <c r="CT119" s="11">
        <f t="shared" ca="1" si="181"/>
        <v>3.8571428571428577</v>
      </c>
      <c r="CU119" s="11">
        <f t="shared" ca="1" si="182"/>
        <v>7.7142857142857153</v>
      </c>
      <c r="CV119" s="11">
        <f t="shared" ca="1" si="183"/>
        <v>2</v>
      </c>
      <c r="CW119" t="b">
        <f t="shared" ca="1" si="184"/>
        <v>0</v>
      </c>
      <c r="CX119">
        <f>COUNTIF(BA$1:BA119,BA119)-1</f>
        <v>0</v>
      </c>
    </row>
    <row r="120" spans="1:102">
      <c r="A120" t="s">
        <v>2609</v>
      </c>
      <c r="B120" t="s">
        <v>2576</v>
      </c>
      <c r="C120" t="s">
        <v>2674</v>
      </c>
      <c r="D120">
        <f>IF(Players!C120="NL",INDEX(Standings!G:I,MATCH(INDEX(Teams!G:K,MATCH(Players!B120,Teams!G:G,0),5),Standings!G:G,0),2)+INDEX(Standings!G:I,MATCH(INDEX(Teams!G:K,MATCH(Players!B120,Teams!G:G,0),5),Standings!G:G,0),3),INDEX(Standings!A:C,MATCH(INDEX(Teams!A:E,MATCH(Players!B120,Teams!A:A,0),5),Standings!A:A,0),2)+INDEX(Standings!A:C,MATCH(INDEX(Teams!A:E,MATCH(Players!B120,Teams!A:A,0),5),Standings!A:A,0),3))</f>
        <v>3</v>
      </c>
      <c r="E120">
        <f t="shared" ca="1" si="95"/>
        <v>2</v>
      </c>
      <c r="F120">
        <f t="shared" ca="1" si="96"/>
        <v>0</v>
      </c>
      <c r="G120">
        <f t="shared" ca="1" si="97"/>
        <v>0</v>
      </c>
      <c r="H120">
        <f t="shared" ca="1" si="98"/>
        <v>0</v>
      </c>
      <c r="I120">
        <f t="shared" ca="1" si="99"/>
        <v>0</v>
      </c>
      <c r="J120">
        <f t="shared" ca="1" si="100"/>
        <v>0</v>
      </c>
      <c r="K120">
        <f t="shared" ca="1" si="101"/>
        <v>0</v>
      </c>
      <c r="L120">
        <f t="shared" ca="1" si="102"/>
        <v>0</v>
      </c>
      <c r="M120">
        <f t="shared" ca="1" si="103"/>
        <v>0</v>
      </c>
      <c r="N120">
        <f t="shared" ca="1" si="104"/>
        <v>0</v>
      </c>
      <c r="O120">
        <f t="shared" ca="1" si="105"/>
        <v>0</v>
      </c>
      <c r="P120">
        <f t="shared" ca="1" si="106"/>
        <v>0</v>
      </c>
      <c r="Q120">
        <f t="shared" ca="1" si="107"/>
        <v>0</v>
      </c>
      <c r="R120">
        <f t="shared" ca="1" si="108"/>
        <v>0</v>
      </c>
      <c r="S120">
        <f t="shared" ca="1" si="109"/>
        <v>0</v>
      </c>
      <c r="T120">
        <f t="shared" ca="1" si="110"/>
        <v>0</v>
      </c>
      <c r="U120">
        <f t="shared" ca="1" si="111"/>
        <v>0</v>
      </c>
      <c r="V120">
        <f t="shared" ca="1" si="112"/>
        <v>0</v>
      </c>
      <c r="W120">
        <f t="shared" ca="1" si="113"/>
        <v>0</v>
      </c>
      <c r="X120">
        <f t="shared" ca="1" si="114"/>
        <v>2</v>
      </c>
      <c r="Y120">
        <f t="shared" ca="1" si="115"/>
        <v>0</v>
      </c>
      <c r="Z120">
        <f t="shared" ca="1" si="116"/>
        <v>0</v>
      </c>
      <c r="AA120">
        <f t="shared" ca="1" si="117"/>
        <v>0</v>
      </c>
      <c r="AB120">
        <f t="shared" ca="1" si="118"/>
        <v>0</v>
      </c>
      <c r="AC120">
        <f t="shared" ca="1" si="119"/>
        <v>0</v>
      </c>
      <c r="AD120">
        <f t="shared" ca="1" si="120"/>
        <v>0</v>
      </c>
      <c r="AE120">
        <f t="shared" ca="1" si="121"/>
        <v>0</v>
      </c>
      <c r="AF120">
        <f t="shared" ca="1" si="122"/>
        <v>0</v>
      </c>
      <c r="AG120">
        <f t="shared" ca="1" si="123"/>
        <v>0</v>
      </c>
      <c r="AH120">
        <f t="shared" ca="1" si="124"/>
        <v>0</v>
      </c>
      <c r="AI120">
        <f t="shared" ca="1" si="125"/>
        <v>0</v>
      </c>
      <c r="AJ120">
        <f t="shared" ca="1" si="126"/>
        <v>0</v>
      </c>
      <c r="AK120">
        <f t="shared" ca="1" si="127"/>
        <v>0</v>
      </c>
      <c r="AL120">
        <f t="shared" ca="1" si="128"/>
        <v>0</v>
      </c>
      <c r="AM120">
        <f t="shared" ca="1" si="129"/>
        <v>0</v>
      </c>
      <c r="AN120">
        <f t="shared" ca="1" si="130"/>
        <v>0</v>
      </c>
      <c r="AO120">
        <f t="shared" ca="1" si="131"/>
        <v>0</v>
      </c>
      <c r="AP120">
        <f t="shared" ca="1" si="132"/>
        <v>0</v>
      </c>
      <c r="AQ120">
        <f t="shared" ca="1" si="133"/>
        <v>0</v>
      </c>
      <c r="AR120" s="8">
        <f t="shared" ca="1" si="134"/>
        <v>0</v>
      </c>
      <c r="AS120" s="8">
        <f t="shared" ca="1" si="135"/>
        <v>0</v>
      </c>
      <c r="AT120" s="8">
        <f t="shared" ca="1" si="136"/>
        <v>0</v>
      </c>
      <c r="AU120" s="8">
        <f t="shared" ca="1" si="137"/>
        <v>0</v>
      </c>
      <c r="AV120">
        <f t="shared" ca="1" si="138"/>
        <v>0</v>
      </c>
      <c r="AW120" t="b">
        <f t="shared" ca="1" si="139"/>
        <v>0</v>
      </c>
      <c r="BA120" t="s">
        <v>2450</v>
      </c>
      <c r="BB120" t="s">
        <v>2577</v>
      </c>
      <c r="BC120" t="s">
        <v>2674</v>
      </c>
      <c r="BD120">
        <f>IF(Players!BC120="NL",INDEX(Standings!G:I,MATCH(INDEX(Teams!G:K,MATCH(Players!BB120,Teams!G:G,0),5),Standings!G:G,0),2)+INDEX(Standings!G:I,MATCH(INDEX(Teams!G:K,MATCH(Players!BB120,Teams!G:G,0),5),Standings!G:G,0),3),INDEX(Standings!A:C,MATCH(INDEX(Teams!A:E,MATCH(Players!BB120,Teams!A:A,0),5),Standings!A:A,0),2)+INDEX(Standings!A:C,MATCH(INDEX(Teams!A:E,MATCH(Players!BB120,Teams!A:A,0),5),Standings!A:A,0),3))</f>
        <v>3</v>
      </c>
      <c r="BE120">
        <f t="shared" ca="1" si="140"/>
        <v>0</v>
      </c>
      <c r="BF120">
        <f t="shared" ca="1" si="141"/>
        <v>0</v>
      </c>
      <c r="BG120">
        <f t="shared" ca="1" si="142"/>
        <v>1</v>
      </c>
      <c r="BH120">
        <f t="shared" ca="1" si="143"/>
        <v>0</v>
      </c>
      <c r="BI120">
        <f t="shared" ca="1" si="144"/>
        <v>0</v>
      </c>
      <c r="BJ120">
        <f t="shared" ca="1" si="145"/>
        <v>0</v>
      </c>
      <c r="BK120">
        <f t="shared" ca="1" si="146"/>
        <v>0</v>
      </c>
      <c r="BL120" s="12">
        <f t="shared" ca="1" si="147"/>
        <v>0.66666666666666663</v>
      </c>
      <c r="BM120">
        <f t="shared" ca="1" si="148"/>
        <v>1</v>
      </c>
      <c r="BN120">
        <f t="shared" ca="1" si="149"/>
        <v>0</v>
      </c>
      <c r="BO120">
        <f t="shared" ca="1" si="150"/>
        <v>0</v>
      </c>
      <c r="BP120">
        <f t="shared" ca="1" si="151"/>
        <v>0</v>
      </c>
      <c r="BQ120">
        <f t="shared" ca="1" si="152"/>
        <v>0</v>
      </c>
      <c r="BR120">
        <f t="shared" ca="1" si="153"/>
        <v>0</v>
      </c>
      <c r="BS120">
        <f t="shared" ca="1" si="154"/>
        <v>0</v>
      </c>
      <c r="BT120">
        <f t="shared" ca="1" si="155"/>
        <v>0</v>
      </c>
      <c r="BU120">
        <f t="shared" ca="1" si="156"/>
        <v>0</v>
      </c>
      <c r="BV120">
        <f t="shared" ca="1" si="157"/>
        <v>0</v>
      </c>
      <c r="BW120">
        <f t="shared" ca="1" si="158"/>
        <v>0</v>
      </c>
      <c r="BX120">
        <f t="shared" ca="1" si="159"/>
        <v>0</v>
      </c>
      <c r="BY120" s="8">
        <f t="shared" ca="1" si="160"/>
        <v>0</v>
      </c>
      <c r="BZ120" s="10">
        <f t="shared" ca="1" si="161"/>
        <v>0</v>
      </c>
      <c r="CA120">
        <f t="shared" ca="1" si="162"/>
        <v>1</v>
      </c>
      <c r="CB120">
        <f t="shared" ca="1" si="163"/>
        <v>0</v>
      </c>
      <c r="CC120">
        <f t="shared" ca="1" si="164"/>
        <v>0</v>
      </c>
      <c r="CD120">
        <f t="shared" ca="1" si="165"/>
        <v>0</v>
      </c>
      <c r="CE120">
        <f t="shared" ca="1" si="166"/>
        <v>0</v>
      </c>
      <c r="CF120" s="12">
        <f t="shared" ca="1" si="167"/>
        <v>0.66666666666666663</v>
      </c>
      <c r="CG120">
        <f t="shared" ca="1" si="168"/>
        <v>1</v>
      </c>
      <c r="CH120">
        <f t="shared" ca="1" si="169"/>
        <v>0</v>
      </c>
      <c r="CI120">
        <f t="shared" ca="1" si="170"/>
        <v>0</v>
      </c>
      <c r="CJ120">
        <f t="shared" ca="1" si="171"/>
        <v>0</v>
      </c>
      <c r="CK120">
        <f t="shared" ca="1" si="172"/>
        <v>0</v>
      </c>
      <c r="CL120">
        <f t="shared" ca="1" si="173"/>
        <v>0</v>
      </c>
      <c r="CM120">
        <f t="shared" ca="1" si="174"/>
        <v>0</v>
      </c>
      <c r="CN120">
        <f t="shared" ca="1" si="175"/>
        <v>0</v>
      </c>
      <c r="CO120">
        <f t="shared" ca="1" si="176"/>
        <v>0</v>
      </c>
      <c r="CP120">
        <f t="shared" ca="1" si="177"/>
        <v>0</v>
      </c>
      <c r="CQ120" s="10">
        <f t="shared" ca="1" si="178"/>
        <v>1.5</v>
      </c>
      <c r="CR120" s="11">
        <f t="shared" ca="1" si="179"/>
        <v>13.5</v>
      </c>
      <c r="CS120" s="11">
        <f t="shared" ca="1" si="180"/>
        <v>0</v>
      </c>
      <c r="CT120" s="11">
        <f t="shared" ca="1" si="181"/>
        <v>0</v>
      </c>
      <c r="CU120" s="11">
        <f t="shared" ca="1" si="182"/>
        <v>0</v>
      </c>
      <c r="CV120" s="11">
        <f t="shared" ca="1" si="183"/>
        <v>0</v>
      </c>
      <c r="CW120" t="b">
        <f t="shared" ca="1" si="184"/>
        <v>0</v>
      </c>
      <c r="CX120">
        <f>COUNTIF(BA$1:BA120,BA120)-1</f>
        <v>0</v>
      </c>
    </row>
    <row r="121" spans="1:102">
      <c r="A121" t="s">
        <v>2610</v>
      </c>
      <c r="B121" t="s">
        <v>2576</v>
      </c>
      <c r="C121" t="s">
        <v>2674</v>
      </c>
      <c r="D121">
        <f>IF(Players!C121="NL",INDEX(Standings!G:I,MATCH(INDEX(Teams!G:K,MATCH(Players!B121,Teams!G:G,0),5),Standings!G:G,0),2)+INDEX(Standings!G:I,MATCH(INDEX(Teams!G:K,MATCH(Players!B121,Teams!G:G,0),5),Standings!G:G,0),3),INDEX(Standings!A:C,MATCH(INDEX(Teams!A:E,MATCH(Players!B121,Teams!A:A,0),5),Standings!A:A,0),2)+INDEX(Standings!A:C,MATCH(INDEX(Teams!A:E,MATCH(Players!B121,Teams!A:A,0),5),Standings!A:A,0),3))</f>
        <v>3</v>
      </c>
      <c r="E121">
        <f t="shared" ca="1" si="95"/>
        <v>0</v>
      </c>
      <c r="F121">
        <f t="shared" ca="1" si="96"/>
        <v>0</v>
      </c>
      <c r="G121">
        <f t="shared" ca="1" si="97"/>
        <v>0</v>
      </c>
      <c r="H121">
        <f t="shared" ca="1" si="98"/>
        <v>0</v>
      </c>
      <c r="I121">
        <f t="shared" ca="1" si="99"/>
        <v>0</v>
      </c>
      <c r="J121">
        <f t="shared" ca="1" si="100"/>
        <v>0</v>
      </c>
      <c r="K121">
        <f t="shared" ca="1" si="101"/>
        <v>0</v>
      </c>
      <c r="L121">
        <f t="shared" ca="1" si="102"/>
        <v>0</v>
      </c>
      <c r="M121">
        <f t="shared" ca="1" si="103"/>
        <v>0</v>
      </c>
      <c r="N121">
        <f t="shared" ca="1" si="104"/>
        <v>0</v>
      </c>
      <c r="O121">
        <f t="shared" ca="1" si="105"/>
        <v>0</v>
      </c>
      <c r="P121">
        <f t="shared" ca="1" si="106"/>
        <v>0</v>
      </c>
      <c r="Q121">
        <f t="shared" ca="1" si="107"/>
        <v>0</v>
      </c>
      <c r="R121">
        <f t="shared" ca="1" si="108"/>
        <v>0</v>
      </c>
      <c r="S121">
        <f t="shared" ca="1" si="109"/>
        <v>0</v>
      </c>
      <c r="T121">
        <f t="shared" ca="1" si="110"/>
        <v>0</v>
      </c>
      <c r="U121">
        <f t="shared" ca="1" si="111"/>
        <v>0</v>
      </c>
      <c r="V121">
        <f t="shared" ca="1" si="112"/>
        <v>0</v>
      </c>
      <c r="W121">
        <f t="shared" ca="1" si="113"/>
        <v>0</v>
      </c>
      <c r="X121">
        <f t="shared" ca="1" si="114"/>
        <v>0</v>
      </c>
      <c r="Y121">
        <f t="shared" ca="1" si="115"/>
        <v>0</v>
      </c>
      <c r="Z121">
        <f t="shared" ca="1" si="116"/>
        <v>0</v>
      </c>
      <c r="AA121">
        <f t="shared" ca="1" si="117"/>
        <v>0</v>
      </c>
      <c r="AB121">
        <f t="shared" ca="1" si="118"/>
        <v>0</v>
      </c>
      <c r="AC121">
        <f t="shared" ca="1" si="119"/>
        <v>0</v>
      </c>
      <c r="AD121">
        <f t="shared" ca="1" si="120"/>
        <v>0</v>
      </c>
      <c r="AE121">
        <f t="shared" ca="1" si="121"/>
        <v>0</v>
      </c>
      <c r="AF121">
        <f t="shared" ca="1" si="122"/>
        <v>0</v>
      </c>
      <c r="AG121">
        <f t="shared" ca="1" si="123"/>
        <v>0</v>
      </c>
      <c r="AH121">
        <f t="shared" ca="1" si="124"/>
        <v>0</v>
      </c>
      <c r="AI121">
        <f t="shared" ca="1" si="125"/>
        <v>0</v>
      </c>
      <c r="AJ121">
        <f t="shared" ca="1" si="126"/>
        <v>0</v>
      </c>
      <c r="AK121">
        <f t="shared" ca="1" si="127"/>
        <v>0</v>
      </c>
      <c r="AL121">
        <f t="shared" ca="1" si="128"/>
        <v>0</v>
      </c>
      <c r="AM121">
        <f t="shared" ca="1" si="129"/>
        <v>0</v>
      </c>
      <c r="AN121">
        <f t="shared" ca="1" si="130"/>
        <v>0</v>
      </c>
      <c r="AO121">
        <f t="shared" ca="1" si="131"/>
        <v>0</v>
      </c>
      <c r="AP121">
        <f t="shared" ca="1" si="132"/>
        <v>0</v>
      </c>
      <c r="AQ121">
        <f t="shared" ca="1" si="133"/>
        <v>0</v>
      </c>
      <c r="AR121" s="8">
        <f t="shared" ca="1" si="134"/>
        <v>0</v>
      </c>
      <c r="AS121" s="8">
        <f t="shared" ca="1" si="135"/>
        <v>0</v>
      </c>
      <c r="AT121" s="8">
        <f t="shared" ca="1" si="136"/>
        <v>0</v>
      </c>
      <c r="AU121" s="8">
        <f t="shared" ca="1" si="137"/>
        <v>0</v>
      </c>
      <c r="AV121">
        <f t="shared" ca="1" si="138"/>
        <v>0</v>
      </c>
      <c r="AW121" t="b">
        <f t="shared" ca="1" si="139"/>
        <v>0</v>
      </c>
      <c r="BA121" t="s">
        <v>2451</v>
      </c>
      <c r="BB121" t="s">
        <v>2577</v>
      </c>
      <c r="BC121" t="s">
        <v>2674</v>
      </c>
      <c r="BD121">
        <f>IF(Players!BC121="NL",INDEX(Standings!G:I,MATCH(INDEX(Teams!G:K,MATCH(Players!BB121,Teams!G:G,0),5),Standings!G:G,0),2)+INDEX(Standings!G:I,MATCH(INDEX(Teams!G:K,MATCH(Players!BB121,Teams!G:G,0),5),Standings!G:G,0),3),INDEX(Standings!A:C,MATCH(INDEX(Teams!A:E,MATCH(Players!BB121,Teams!A:A,0),5),Standings!A:A,0),2)+INDEX(Standings!A:C,MATCH(INDEX(Teams!A:E,MATCH(Players!BB121,Teams!A:A,0),5),Standings!A:A,0),3))</f>
        <v>3</v>
      </c>
      <c r="BE121">
        <f t="shared" ca="1" si="140"/>
        <v>0</v>
      </c>
      <c r="BF121">
        <f t="shared" ca="1" si="141"/>
        <v>0</v>
      </c>
      <c r="BG121">
        <f t="shared" ca="1" si="142"/>
        <v>2</v>
      </c>
      <c r="BH121">
        <f t="shared" ca="1" si="143"/>
        <v>0</v>
      </c>
      <c r="BI121">
        <f t="shared" ca="1" si="144"/>
        <v>0</v>
      </c>
      <c r="BJ121">
        <f t="shared" ca="1" si="145"/>
        <v>0</v>
      </c>
      <c r="BK121">
        <f t="shared" ca="1" si="146"/>
        <v>0</v>
      </c>
      <c r="BL121" s="12">
        <f t="shared" ca="1" si="147"/>
        <v>2</v>
      </c>
      <c r="BM121">
        <f t="shared" ca="1" si="148"/>
        <v>3</v>
      </c>
      <c r="BN121">
        <f t="shared" ca="1" si="149"/>
        <v>2</v>
      </c>
      <c r="BO121">
        <f t="shared" ca="1" si="150"/>
        <v>0</v>
      </c>
      <c r="BP121">
        <f t="shared" ca="1" si="151"/>
        <v>0</v>
      </c>
      <c r="BQ121">
        <f t="shared" ca="1" si="152"/>
        <v>0</v>
      </c>
      <c r="BR121">
        <f t="shared" ca="1" si="153"/>
        <v>0</v>
      </c>
      <c r="BS121">
        <f t="shared" ca="1" si="154"/>
        <v>0</v>
      </c>
      <c r="BT121">
        <f t="shared" ca="1" si="155"/>
        <v>0</v>
      </c>
      <c r="BU121">
        <f t="shared" ca="1" si="156"/>
        <v>0</v>
      </c>
      <c r="BV121">
        <f t="shared" ca="1" si="157"/>
        <v>0</v>
      </c>
      <c r="BW121">
        <f t="shared" ca="1" si="158"/>
        <v>0</v>
      </c>
      <c r="BX121">
        <f t="shared" ca="1" si="159"/>
        <v>0</v>
      </c>
      <c r="BY121" s="8">
        <f t="shared" ca="1" si="160"/>
        <v>0</v>
      </c>
      <c r="BZ121" s="10">
        <f t="shared" ca="1" si="161"/>
        <v>0</v>
      </c>
      <c r="CA121">
        <f t="shared" ca="1" si="162"/>
        <v>2</v>
      </c>
      <c r="CB121">
        <f t="shared" ca="1" si="163"/>
        <v>0</v>
      </c>
      <c r="CC121">
        <f t="shared" ca="1" si="164"/>
        <v>0</v>
      </c>
      <c r="CD121">
        <f t="shared" ca="1" si="165"/>
        <v>0</v>
      </c>
      <c r="CE121">
        <f t="shared" ca="1" si="166"/>
        <v>0</v>
      </c>
      <c r="CF121" s="12">
        <f t="shared" ca="1" si="167"/>
        <v>2</v>
      </c>
      <c r="CG121">
        <f t="shared" ca="1" si="168"/>
        <v>3</v>
      </c>
      <c r="CH121">
        <f t="shared" ca="1" si="169"/>
        <v>2</v>
      </c>
      <c r="CI121">
        <f t="shared" ca="1" si="170"/>
        <v>0</v>
      </c>
      <c r="CJ121">
        <f t="shared" ca="1" si="171"/>
        <v>0</v>
      </c>
      <c r="CK121">
        <f t="shared" ca="1" si="172"/>
        <v>0</v>
      </c>
      <c r="CL121">
        <f t="shared" ca="1" si="173"/>
        <v>0</v>
      </c>
      <c r="CM121">
        <f t="shared" ca="1" si="174"/>
        <v>0</v>
      </c>
      <c r="CN121">
        <f t="shared" ca="1" si="175"/>
        <v>0</v>
      </c>
      <c r="CO121">
        <f t="shared" ca="1" si="176"/>
        <v>0</v>
      </c>
      <c r="CP121">
        <f t="shared" ca="1" si="177"/>
        <v>0</v>
      </c>
      <c r="CQ121" s="10">
        <f t="shared" ca="1" si="178"/>
        <v>1.5</v>
      </c>
      <c r="CR121" s="11">
        <f t="shared" ca="1" si="179"/>
        <v>13.5</v>
      </c>
      <c r="CS121" s="11">
        <f t="shared" ca="1" si="180"/>
        <v>0</v>
      </c>
      <c r="CT121" s="11">
        <f t="shared" ca="1" si="181"/>
        <v>0</v>
      </c>
      <c r="CU121" s="11">
        <f t="shared" ca="1" si="182"/>
        <v>0</v>
      </c>
      <c r="CV121" s="11">
        <f t="shared" ca="1" si="183"/>
        <v>0</v>
      </c>
      <c r="CW121" t="b">
        <f t="shared" ca="1" si="184"/>
        <v>0</v>
      </c>
      <c r="CX121">
        <f>COUNTIF(BA$1:BA121,BA121)-1</f>
        <v>0</v>
      </c>
    </row>
    <row r="122" spans="1:102">
      <c r="A122" t="s">
        <v>2611</v>
      </c>
      <c r="B122" t="s">
        <v>2576</v>
      </c>
      <c r="C122" t="s">
        <v>2674</v>
      </c>
      <c r="D122">
        <f>IF(Players!C122="NL",INDEX(Standings!G:I,MATCH(INDEX(Teams!G:K,MATCH(Players!B122,Teams!G:G,0),5),Standings!G:G,0),2)+INDEX(Standings!G:I,MATCH(INDEX(Teams!G:K,MATCH(Players!B122,Teams!G:G,0),5),Standings!G:G,0),3),INDEX(Standings!A:C,MATCH(INDEX(Teams!A:E,MATCH(Players!B122,Teams!A:A,0),5),Standings!A:A,0),2)+INDEX(Standings!A:C,MATCH(INDEX(Teams!A:E,MATCH(Players!B122,Teams!A:A,0),5),Standings!A:A,0),3))</f>
        <v>3</v>
      </c>
      <c r="E122">
        <f t="shared" ca="1" si="95"/>
        <v>2</v>
      </c>
      <c r="F122">
        <f t="shared" ca="1" si="96"/>
        <v>0</v>
      </c>
      <c r="G122">
        <f t="shared" ca="1" si="97"/>
        <v>0</v>
      </c>
      <c r="H122">
        <f t="shared" ca="1" si="98"/>
        <v>0</v>
      </c>
      <c r="I122">
        <f t="shared" ca="1" si="99"/>
        <v>0</v>
      </c>
      <c r="J122">
        <f t="shared" ca="1" si="100"/>
        <v>0</v>
      </c>
      <c r="K122">
        <f t="shared" ca="1" si="101"/>
        <v>0</v>
      </c>
      <c r="L122">
        <f t="shared" ca="1" si="102"/>
        <v>0</v>
      </c>
      <c r="M122">
        <f t="shared" ca="1" si="103"/>
        <v>0</v>
      </c>
      <c r="N122">
        <f t="shared" ca="1" si="104"/>
        <v>0</v>
      </c>
      <c r="O122">
        <f t="shared" ca="1" si="105"/>
        <v>0</v>
      </c>
      <c r="P122">
        <f t="shared" ca="1" si="106"/>
        <v>0</v>
      </c>
      <c r="Q122">
        <f t="shared" ca="1" si="107"/>
        <v>0</v>
      </c>
      <c r="R122">
        <f t="shared" ca="1" si="108"/>
        <v>0</v>
      </c>
      <c r="S122">
        <f t="shared" ca="1" si="109"/>
        <v>0</v>
      </c>
      <c r="T122">
        <f t="shared" ca="1" si="110"/>
        <v>0</v>
      </c>
      <c r="U122">
        <f t="shared" ca="1" si="111"/>
        <v>0</v>
      </c>
      <c r="V122">
        <f t="shared" ca="1" si="112"/>
        <v>0</v>
      </c>
      <c r="W122">
        <f t="shared" ca="1" si="113"/>
        <v>0</v>
      </c>
      <c r="X122">
        <f t="shared" ca="1" si="114"/>
        <v>2</v>
      </c>
      <c r="Y122">
        <f t="shared" ca="1" si="115"/>
        <v>0</v>
      </c>
      <c r="Z122">
        <f t="shared" ca="1" si="116"/>
        <v>0</v>
      </c>
      <c r="AA122">
        <f t="shared" ca="1" si="117"/>
        <v>0</v>
      </c>
      <c r="AB122">
        <f t="shared" ca="1" si="118"/>
        <v>0</v>
      </c>
      <c r="AC122">
        <f t="shared" ca="1" si="119"/>
        <v>0</v>
      </c>
      <c r="AD122">
        <f t="shared" ca="1" si="120"/>
        <v>0</v>
      </c>
      <c r="AE122">
        <f t="shared" ca="1" si="121"/>
        <v>0</v>
      </c>
      <c r="AF122">
        <f t="shared" ca="1" si="122"/>
        <v>0</v>
      </c>
      <c r="AG122">
        <f t="shared" ca="1" si="123"/>
        <v>0</v>
      </c>
      <c r="AH122">
        <f t="shared" ca="1" si="124"/>
        <v>0</v>
      </c>
      <c r="AI122">
        <f t="shared" ca="1" si="125"/>
        <v>0</v>
      </c>
      <c r="AJ122">
        <f t="shared" ca="1" si="126"/>
        <v>0</v>
      </c>
      <c r="AK122">
        <f t="shared" ca="1" si="127"/>
        <v>0</v>
      </c>
      <c r="AL122">
        <f t="shared" ca="1" si="128"/>
        <v>0</v>
      </c>
      <c r="AM122">
        <f t="shared" ca="1" si="129"/>
        <v>0</v>
      </c>
      <c r="AN122">
        <f t="shared" ca="1" si="130"/>
        <v>0</v>
      </c>
      <c r="AO122">
        <f t="shared" ca="1" si="131"/>
        <v>0</v>
      </c>
      <c r="AP122">
        <f t="shared" ca="1" si="132"/>
        <v>0</v>
      </c>
      <c r="AQ122">
        <f t="shared" ca="1" si="133"/>
        <v>0</v>
      </c>
      <c r="AR122" s="8">
        <f t="shared" ca="1" si="134"/>
        <v>0</v>
      </c>
      <c r="AS122" s="8">
        <f t="shared" ca="1" si="135"/>
        <v>0</v>
      </c>
      <c r="AT122" s="8">
        <f t="shared" ca="1" si="136"/>
        <v>0</v>
      </c>
      <c r="AU122" s="8">
        <f t="shared" ca="1" si="137"/>
        <v>0</v>
      </c>
      <c r="AV122">
        <f t="shared" ca="1" si="138"/>
        <v>0</v>
      </c>
      <c r="AW122" t="b">
        <f t="shared" ca="1" si="139"/>
        <v>0</v>
      </c>
      <c r="BA122" t="s">
        <v>2530</v>
      </c>
      <c r="BB122" t="s">
        <v>2577</v>
      </c>
      <c r="BC122" t="s">
        <v>2674</v>
      </c>
      <c r="BD122">
        <f>IF(Players!BC122="NL",INDEX(Standings!G:I,MATCH(INDEX(Teams!G:K,MATCH(Players!BB122,Teams!G:G,0),5),Standings!G:G,0),2)+INDEX(Standings!G:I,MATCH(INDEX(Teams!G:K,MATCH(Players!BB122,Teams!G:G,0),5),Standings!G:G,0),3),INDEX(Standings!A:C,MATCH(INDEX(Teams!A:E,MATCH(Players!BB122,Teams!A:A,0),5),Standings!A:A,0),2)+INDEX(Standings!A:C,MATCH(INDEX(Teams!A:E,MATCH(Players!BB122,Teams!A:A,0),5),Standings!A:A,0),3))</f>
        <v>3</v>
      </c>
      <c r="BE122">
        <f t="shared" ca="1" si="140"/>
        <v>0</v>
      </c>
      <c r="BF122">
        <f t="shared" ca="1" si="141"/>
        <v>0</v>
      </c>
      <c r="BG122">
        <f t="shared" ca="1" si="142"/>
        <v>0</v>
      </c>
      <c r="BH122">
        <f t="shared" ca="1" si="143"/>
        <v>0</v>
      </c>
      <c r="BI122">
        <f t="shared" ca="1" si="144"/>
        <v>0</v>
      </c>
      <c r="BJ122">
        <f t="shared" ca="1" si="145"/>
        <v>0</v>
      </c>
      <c r="BK122">
        <f t="shared" ca="1" si="146"/>
        <v>0</v>
      </c>
      <c r="BL122" s="12">
        <f t="shared" ca="1" si="147"/>
        <v>0</v>
      </c>
      <c r="BM122">
        <f t="shared" ca="1" si="148"/>
        <v>0</v>
      </c>
      <c r="BN122">
        <f t="shared" ca="1" si="149"/>
        <v>0</v>
      </c>
      <c r="BO122">
        <f t="shared" ca="1" si="150"/>
        <v>0</v>
      </c>
      <c r="BP122">
        <f t="shared" ca="1" si="151"/>
        <v>0</v>
      </c>
      <c r="BQ122">
        <f t="shared" ca="1" si="152"/>
        <v>0</v>
      </c>
      <c r="BR122">
        <f t="shared" ca="1" si="153"/>
        <v>0</v>
      </c>
      <c r="BS122">
        <f t="shared" ca="1" si="154"/>
        <v>0</v>
      </c>
      <c r="BT122">
        <f t="shared" ca="1" si="155"/>
        <v>0</v>
      </c>
      <c r="BU122">
        <f t="shared" ca="1" si="156"/>
        <v>0</v>
      </c>
      <c r="BV122">
        <f t="shared" ca="1" si="157"/>
        <v>0</v>
      </c>
      <c r="BW122">
        <f t="shared" ca="1" si="158"/>
        <v>0</v>
      </c>
      <c r="BX122">
        <f t="shared" ca="1" si="159"/>
        <v>0</v>
      </c>
      <c r="BY122" s="8">
        <f t="shared" ca="1" si="160"/>
        <v>0</v>
      </c>
      <c r="BZ122" s="10" t="str">
        <f t="shared" ca="1" si="161"/>
        <v>---</v>
      </c>
      <c r="CA122">
        <f t="shared" ca="1" si="162"/>
        <v>0</v>
      </c>
      <c r="CB122">
        <f t="shared" ca="1" si="163"/>
        <v>0</v>
      </c>
      <c r="CC122">
        <f t="shared" ca="1" si="164"/>
        <v>0</v>
      </c>
      <c r="CD122">
        <f t="shared" ca="1" si="165"/>
        <v>0</v>
      </c>
      <c r="CE122">
        <f t="shared" ca="1" si="166"/>
        <v>0</v>
      </c>
      <c r="CF122" s="12">
        <f t="shared" ca="1" si="167"/>
        <v>0</v>
      </c>
      <c r="CG122">
        <f t="shared" ca="1" si="168"/>
        <v>0</v>
      </c>
      <c r="CH122">
        <f t="shared" ca="1" si="169"/>
        <v>0</v>
      </c>
      <c r="CI122">
        <f t="shared" ca="1" si="170"/>
        <v>0</v>
      </c>
      <c r="CJ122">
        <f t="shared" ca="1" si="171"/>
        <v>0</v>
      </c>
      <c r="CK122">
        <f t="shared" ca="1" si="172"/>
        <v>0</v>
      </c>
      <c r="CL122">
        <f t="shared" ca="1" si="173"/>
        <v>0</v>
      </c>
      <c r="CM122">
        <f t="shared" ca="1" si="174"/>
        <v>0</v>
      </c>
      <c r="CN122">
        <f t="shared" ca="1" si="175"/>
        <v>0</v>
      </c>
      <c r="CO122">
        <f t="shared" ca="1" si="176"/>
        <v>0</v>
      </c>
      <c r="CP122">
        <f t="shared" ca="1" si="177"/>
        <v>0</v>
      </c>
      <c r="CQ122" s="10">
        <f t="shared" ca="1" si="178"/>
        <v>0</v>
      </c>
      <c r="CR122" s="11">
        <f t="shared" ca="1" si="179"/>
        <v>0</v>
      </c>
      <c r="CS122" s="11">
        <f t="shared" ca="1" si="180"/>
        <v>0</v>
      </c>
      <c r="CT122" s="11">
        <f t="shared" ca="1" si="181"/>
        <v>0</v>
      </c>
      <c r="CU122" s="11">
        <f t="shared" ca="1" si="182"/>
        <v>0</v>
      </c>
      <c r="CV122" s="11">
        <f t="shared" ca="1" si="183"/>
        <v>0</v>
      </c>
      <c r="CW122" t="b">
        <f t="shared" ca="1" si="184"/>
        <v>0</v>
      </c>
      <c r="CX122">
        <f>COUNTIF(BA$1:BA122,BA122)-1</f>
        <v>0</v>
      </c>
    </row>
    <row r="123" spans="1:102">
      <c r="A123" t="s">
        <v>2612</v>
      </c>
      <c r="B123" t="s">
        <v>2576</v>
      </c>
      <c r="C123" t="s">
        <v>2674</v>
      </c>
      <c r="D123">
        <f>IF(Players!C123="NL",INDEX(Standings!G:I,MATCH(INDEX(Teams!G:K,MATCH(Players!B123,Teams!G:G,0),5),Standings!G:G,0),2)+INDEX(Standings!G:I,MATCH(INDEX(Teams!G:K,MATCH(Players!B123,Teams!G:G,0),5),Standings!G:G,0),3),INDEX(Standings!A:C,MATCH(INDEX(Teams!A:E,MATCH(Players!B123,Teams!A:A,0),5),Standings!A:A,0),2)+INDEX(Standings!A:C,MATCH(INDEX(Teams!A:E,MATCH(Players!B123,Teams!A:A,0),5),Standings!A:A,0),3))</f>
        <v>3</v>
      </c>
      <c r="E123">
        <f t="shared" ca="1" si="95"/>
        <v>2</v>
      </c>
      <c r="F123">
        <f t="shared" ca="1" si="96"/>
        <v>0</v>
      </c>
      <c r="G123">
        <f t="shared" ca="1" si="97"/>
        <v>0</v>
      </c>
      <c r="H123">
        <f t="shared" ca="1" si="98"/>
        <v>0</v>
      </c>
      <c r="I123">
        <f t="shared" ca="1" si="99"/>
        <v>0</v>
      </c>
      <c r="J123">
        <f t="shared" ca="1" si="100"/>
        <v>0</v>
      </c>
      <c r="K123">
        <f t="shared" ca="1" si="101"/>
        <v>0</v>
      </c>
      <c r="L123">
        <f t="shared" ca="1" si="102"/>
        <v>0</v>
      </c>
      <c r="M123">
        <f t="shared" ca="1" si="103"/>
        <v>0</v>
      </c>
      <c r="N123">
        <f t="shared" ca="1" si="104"/>
        <v>0</v>
      </c>
      <c r="O123">
        <f t="shared" ca="1" si="105"/>
        <v>0</v>
      </c>
      <c r="P123">
        <f t="shared" ca="1" si="106"/>
        <v>0</v>
      </c>
      <c r="Q123">
        <f t="shared" ca="1" si="107"/>
        <v>0</v>
      </c>
      <c r="R123">
        <f t="shared" ca="1" si="108"/>
        <v>0</v>
      </c>
      <c r="S123">
        <f t="shared" ca="1" si="109"/>
        <v>0</v>
      </c>
      <c r="T123">
        <f t="shared" ca="1" si="110"/>
        <v>0</v>
      </c>
      <c r="U123">
        <f t="shared" ca="1" si="111"/>
        <v>0</v>
      </c>
      <c r="V123">
        <f t="shared" ca="1" si="112"/>
        <v>0</v>
      </c>
      <c r="W123">
        <f t="shared" ca="1" si="113"/>
        <v>0</v>
      </c>
      <c r="X123">
        <f t="shared" ca="1" si="114"/>
        <v>2</v>
      </c>
      <c r="Y123">
        <f t="shared" ca="1" si="115"/>
        <v>0</v>
      </c>
      <c r="Z123">
        <f t="shared" ca="1" si="116"/>
        <v>0</v>
      </c>
      <c r="AA123">
        <f t="shared" ca="1" si="117"/>
        <v>0</v>
      </c>
      <c r="AB123">
        <f t="shared" ca="1" si="118"/>
        <v>0</v>
      </c>
      <c r="AC123">
        <f t="shared" ca="1" si="119"/>
        <v>0</v>
      </c>
      <c r="AD123">
        <f t="shared" ca="1" si="120"/>
        <v>0</v>
      </c>
      <c r="AE123">
        <f t="shared" ca="1" si="121"/>
        <v>0</v>
      </c>
      <c r="AF123">
        <f t="shared" ca="1" si="122"/>
        <v>0</v>
      </c>
      <c r="AG123">
        <f t="shared" ca="1" si="123"/>
        <v>0</v>
      </c>
      <c r="AH123">
        <f t="shared" ca="1" si="124"/>
        <v>0</v>
      </c>
      <c r="AI123">
        <f t="shared" ca="1" si="125"/>
        <v>0</v>
      </c>
      <c r="AJ123">
        <f t="shared" ca="1" si="126"/>
        <v>0</v>
      </c>
      <c r="AK123">
        <f t="shared" ca="1" si="127"/>
        <v>0</v>
      </c>
      <c r="AL123">
        <f t="shared" ca="1" si="128"/>
        <v>0</v>
      </c>
      <c r="AM123">
        <f t="shared" ca="1" si="129"/>
        <v>0</v>
      </c>
      <c r="AN123">
        <f t="shared" ca="1" si="130"/>
        <v>0</v>
      </c>
      <c r="AO123">
        <f t="shared" ca="1" si="131"/>
        <v>0</v>
      </c>
      <c r="AP123">
        <f t="shared" ca="1" si="132"/>
        <v>0</v>
      </c>
      <c r="AQ123">
        <f t="shared" ca="1" si="133"/>
        <v>0</v>
      </c>
      <c r="AR123" s="8">
        <f t="shared" ca="1" si="134"/>
        <v>0</v>
      </c>
      <c r="AS123" s="8">
        <f t="shared" ca="1" si="135"/>
        <v>0</v>
      </c>
      <c r="AT123" s="8">
        <f t="shared" ca="1" si="136"/>
        <v>0</v>
      </c>
      <c r="AU123" s="8">
        <f t="shared" ca="1" si="137"/>
        <v>0</v>
      </c>
      <c r="AV123">
        <f t="shared" ca="1" si="138"/>
        <v>0</v>
      </c>
      <c r="AW123" t="b">
        <f t="shared" ca="1" si="139"/>
        <v>0</v>
      </c>
      <c r="BA123" t="s">
        <v>2446</v>
      </c>
      <c r="BB123" t="s">
        <v>2577</v>
      </c>
      <c r="BC123" t="s">
        <v>2674</v>
      </c>
      <c r="BD123">
        <f>IF(Players!BC123="NL",INDEX(Standings!G:I,MATCH(INDEX(Teams!G:K,MATCH(Players!BB123,Teams!G:G,0),5),Standings!G:G,0),2)+INDEX(Standings!G:I,MATCH(INDEX(Teams!G:K,MATCH(Players!BB123,Teams!G:G,0),5),Standings!G:G,0),3),INDEX(Standings!A:C,MATCH(INDEX(Teams!A:E,MATCH(Players!BB123,Teams!A:A,0),5),Standings!A:A,0),2)+INDEX(Standings!A:C,MATCH(INDEX(Teams!A:E,MATCH(Players!BB123,Teams!A:A,0),5),Standings!A:A,0),3))</f>
        <v>3</v>
      </c>
      <c r="BE123">
        <f t="shared" ca="1" si="140"/>
        <v>0</v>
      </c>
      <c r="BF123">
        <f t="shared" ca="1" si="141"/>
        <v>0</v>
      </c>
      <c r="BG123">
        <f t="shared" ca="1" si="142"/>
        <v>0</v>
      </c>
      <c r="BH123">
        <f t="shared" ca="1" si="143"/>
        <v>0</v>
      </c>
      <c r="BI123">
        <f t="shared" ca="1" si="144"/>
        <v>0</v>
      </c>
      <c r="BJ123">
        <f t="shared" ca="1" si="145"/>
        <v>0</v>
      </c>
      <c r="BK123">
        <f t="shared" ca="1" si="146"/>
        <v>0</v>
      </c>
      <c r="BL123" s="12">
        <f t="shared" ca="1" si="147"/>
        <v>0</v>
      </c>
      <c r="BM123">
        <f t="shared" ca="1" si="148"/>
        <v>0</v>
      </c>
      <c r="BN123">
        <f t="shared" ca="1" si="149"/>
        <v>0</v>
      </c>
      <c r="BO123">
        <f t="shared" ca="1" si="150"/>
        <v>0</v>
      </c>
      <c r="BP123">
        <f t="shared" ca="1" si="151"/>
        <v>0</v>
      </c>
      <c r="BQ123">
        <f t="shared" ca="1" si="152"/>
        <v>0</v>
      </c>
      <c r="BR123">
        <f t="shared" ca="1" si="153"/>
        <v>0</v>
      </c>
      <c r="BS123">
        <f t="shared" ca="1" si="154"/>
        <v>0</v>
      </c>
      <c r="BT123">
        <f t="shared" ca="1" si="155"/>
        <v>0</v>
      </c>
      <c r="BU123">
        <f t="shared" ca="1" si="156"/>
        <v>0</v>
      </c>
      <c r="BV123">
        <f t="shared" ca="1" si="157"/>
        <v>0</v>
      </c>
      <c r="BW123">
        <f t="shared" ca="1" si="158"/>
        <v>0</v>
      </c>
      <c r="BX123">
        <f t="shared" ca="1" si="159"/>
        <v>0</v>
      </c>
      <c r="BY123" s="8">
        <f t="shared" ca="1" si="160"/>
        <v>0</v>
      </c>
      <c r="BZ123" s="10" t="str">
        <f t="shared" ca="1" si="161"/>
        <v>---</v>
      </c>
      <c r="CA123">
        <f t="shared" ca="1" si="162"/>
        <v>0</v>
      </c>
      <c r="CB123">
        <f t="shared" ca="1" si="163"/>
        <v>0</v>
      </c>
      <c r="CC123">
        <f t="shared" ca="1" si="164"/>
        <v>0</v>
      </c>
      <c r="CD123">
        <f t="shared" ca="1" si="165"/>
        <v>0</v>
      </c>
      <c r="CE123">
        <f t="shared" ca="1" si="166"/>
        <v>0</v>
      </c>
      <c r="CF123" s="12">
        <f t="shared" ca="1" si="167"/>
        <v>0</v>
      </c>
      <c r="CG123">
        <f t="shared" ca="1" si="168"/>
        <v>0</v>
      </c>
      <c r="CH123">
        <f t="shared" ca="1" si="169"/>
        <v>0</v>
      </c>
      <c r="CI123">
        <f t="shared" ca="1" si="170"/>
        <v>0</v>
      </c>
      <c r="CJ123">
        <f t="shared" ca="1" si="171"/>
        <v>0</v>
      </c>
      <c r="CK123">
        <f t="shared" ca="1" si="172"/>
        <v>0</v>
      </c>
      <c r="CL123">
        <f t="shared" ca="1" si="173"/>
        <v>0</v>
      </c>
      <c r="CM123">
        <f t="shared" ca="1" si="174"/>
        <v>0</v>
      </c>
      <c r="CN123">
        <f t="shared" ca="1" si="175"/>
        <v>0</v>
      </c>
      <c r="CO123">
        <f t="shared" ca="1" si="176"/>
        <v>0</v>
      </c>
      <c r="CP123">
        <f t="shared" ca="1" si="177"/>
        <v>0</v>
      </c>
      <c r="CQ123" s="10">
        <f t="shared" ca="1" si="178"/>
        <v>0</v>
      </c>
      <c r="CR123" s="11">
        <f t="shared" ca="1" si="179"/>
        <v>0</v>
      </c>
      <c r="CS123" s="11">
        <f t="shared" ca="1" si="180"/>
        <v>0</v>
      </c>
      <c r="CT123" s="11">
        <f t="shared" ca="1" si="181"/>
        <v>0</v>
      </c>
      <c r="CU123" s="11">
        <f t="shared" ca="1" si="182"/>
        <v>0</v>
      </c>
      <c r="CV123" s="11">
        <f t="shared" ca="1" si="183"/>
        <v>0</v>
      </c>
      <c r="CW123" t="b">
        <f t="shared" ca="1" si="184"/>
        <v>0</v>
      </c>
      <c r="CX123">
        <f>COUNTIF(BA$1:BA123,BA123)-1</f>
        <v>0</v>
      </c>
    </row>
    <row r="124" spans="1:102">
      <c r="A124" t="s">
        <v>2613</v>
      </c>
      <c r="B124" t="s">
        <v>2576</v>
      </c>
      <c r="C124" t="s">
        <v>2674</v>
      </c>
      <c r="D124">
        <f>IF(Players!C124="NL",INDEX(Standings!G:I,MATCH(INDEX(Teams!G:K,MATCH(Players!B124,Teams!G:G,0),5),Standings!G:G,0),2)+INDEX(Standings!G:I,MATCH(INDEX(Teams!G:K,MATCH(Players!B124,Teams!G:G,0),5),Standings!G:G,0),3),INDEX(Standings!A:C,MATCH(INDEX(Teams!A:E,MATCH(Players!B124,Teams!A:A,0),5),Standings!A:A,0),2)+INDEX(Standings!A:C,MATCH(INDEX(Teams!A:E,MATCH(Players!B124,Teams!A:A,0),5),Standings!A:A,0),3))</f>
        <v>3</v>
      </c>
      <c r="E124">
        <f t="shared" ca="1" si="95"/>
        <v>0</v>
      </c>
      <c r="F124">
        <f t="shared" ca="1" si="96"/>
        <v>0</v>
      </c>
      <c r="G124">
        <f t="shared" ca="1" si="97"/>
        <v>0</v>
      </c>
      <c r="H124">
        <f t="shared" ca="1" si="98"/>
        <v>0</v>
      </c>
      <c r="I124">
        <f t="shared" ca="1" si="99"/>
        <v>0</v>
      </c>
      <c r="J124">
        <f t="shared" ca="1" si="100"/>
        <v>0</v>
      </c>
      <c r="K124">
        <f t="shared" ca="1" si="101"/>
        <v>0</v>
      </c>
      <c r="L124">
        <f t="shared" ca="1" si="102"/>
        <v>0</v>
      </c>
      <c r="M124">
        <f t="shared" ca="1" si="103"/>
        <v>0</v>
      </c>
      <c r="N124">
        <f t="shared" ca="1" si="104"/>
        <v>0</v>
      </c>
      <c r="O124">
        <f t="shared" ca="1" si="105"/>
        <v>0</v>
      </c>
      <c r="P124">
        <f t="shared" ca="1" si="106"/>
        <v>0</v>
      </c>
      <c r="Q124">
        <f t="shared" ca="1" si="107"/>
        <v>0</v>
      </c>
      <c r="R124">
        <f t="shared" ca="1" si="108"/>
        <v>0</v>
      </c>
      <c r="S124">
        <f t="shared" ca="1" si="109"/>
        <v>0</v>
      </c>
      <c r="T124">
        <f t="shared" ca="1" si="110"/>
        <v>0</v>
      </c>
      <c r="U124">
        <f t="shared" ca="1" si="111"/>
        <v>0</v>
      </c>
      <c r="V124">
        <f t="shared" ca="1" si="112"/>
        <v>0</v>
      </c>
      <c r="W124">
        <f t="shared" ca="1" si="113"/>
        <v>0</v>
      </c>
      <c r="X124">
        <f t="shared" ca="1" si="114"/>
        <v>0</v>
      </c>
      <c r="Y124">
        <f t="shared" ca="1" si="115"/>
        <v>0</v>
      </c>
      <c r="Z124">
        <f t="shared" ca="1" si="116"/>
        <v>0</v>
      </c>
      <c r="AA124">
        <f t="shared" ca="1" si="117"/>
        <v>0</v>
      </c>
      <c r="AB124">
        <f t="shared" ca="1" si="118"/>
        <v>0</v>
      </c>
      <c r="AC124">
        <f t="shared" ca="1" si="119"/>
        <v>0</v>
      </c>
      <c r="AD124">
        <f t="shared" ca="1" si="120"/>
        <v>0</v>
      </c>
      <c r="AE124">
        <f t="shared" ca="1" si="121"/>
        <v>0</v>
      </c>
      <c r="AF124">
        <f t="shared" ca="1" si="122"/>
        <v>0</v>
      </c>
      <c r="AG124">
        <f t="shared" ca="1" si="123"/>
        <v>0</v>
      </c>
      <c r="AH124">
        <f t="shared" ca="1" si="124"/>
        <v>0</v>
      </c>
      <c r="AI124">
        <f t="shared" ca="1" si="125"/>
        <v>0</v>
      </c>
      <c r="AJ124">
        <f t="shared" ca="1" si="126"/>
        <v>0</v>
      </c>
      <c r="AK124">
        <f t="shared" ca="1" si="127"/>
        <v>0</v>
      </c>
      <c r="AL124">
        <f t="shared" ca="1" si="128"/>
        <v>0</v>
      </c>
      <c r="AM124">
        <f t="shared" ca="1" si="129"/>
        <v>0</v>
      </c>
      <c r="AN124">
        <f t="shared" ca="1" si="130"/>
        <v>0</v>
      </c>
      <c r="AO124">
        <f t="shared" ca="1" si="131"/>
        <v>0</v>
      </c>
      <c r="AP124">
        <f t="shared" ca="1" si="132"/>
        <v>0</v>
      </c>
      <c r="AQ124">
        <f t="shared" ca="1" si="133"/>
        <v>0</v>
      </c>
      <c r="AR124" s="8">
        <f t="shared" ca="1" si="134"/>
        <v>0</v>
      </c>
      <c r="AS124" s="8">
        <f t="shared" ca="1" si="135"/>
        <v>0</v>
      </c>
      <c r="AT124" s="8">
        <f t="shared" ca="1" si="136"/>
        <v>0</v>
      </c>
      <c r="AU124" s="8">
        <f t="shared" ca="1" si="137"/>
        <v>0</v>
      </c>
      <c r="AV124">
        <f t="shared" ca="1" si="138"/>
        <v>0</v>
      </c>
      <c r="AW124" t="b">
        <f t="shared" ca="1" si="139"/>
        <v>0</v>
      </c>
      <c r="BA124" t="s">
        <v>2500</v>
      </c>
      <c r="BB124" t="s">
        <v>2577</v>
      </c>
      <c r="BC124" t="s">
        <v>2674</v>
      </c>
      <c r="BD124">
        <f>IF(Players!BC124="NL",INDEX(Standings!G:I,MATCH(INDEX(Teams!G:K,MATCH(Players!BB124,Teams!G:G,0),5),Standings!G:G,0),2)+INDEX(Standings!G:I,MATCH(INDEX(Teams!G:K,MATCH(Players!BB124,Teams!G:G,0),5),Standings!G:G,0),3),INDEX(Standings!A:C,MATCH(INDEX(Teams!A:E,MATCH(Players!BB124,Teams!A:A,0),5),Standings!A:A,0),2)+INDEX(Standings!A:C,MATCH(INDEX(Teams!A:E,MATCH(Players!BB124,Teams!A:A,0),5),Standings!A:A,0),3))</f>
        <v>3</v>
      </c>
      <c r="BE124">
        <f t="shared" ca="1" si="140"/>
        <v>0</v>
      </c>
      <c r="BF124">
        <f t="shared" ca="1" si="141"/>
        <v>0</v>
      </c>
      <c r="BG124">
        <f t="shared" ca="1" si="142"/>
        <v>0</v>
      </c>
      <c r="BH124">
        <f t="shared" ca="1" si="143"/>
        <v>0</v>
      </c>
      <c r="BI124">
        <f t="shared" ca="1" si="144"/>
        <v>0</v>
      </c>
      <c r="BJ124">
        <f t="shared" ca="1" si="145"/>
        <v>0</v>
      </c>
      <c r="BK124">
        <f t="shared" ca="1" si="146"/>
        <v>0</v>
      </c>
      <c r="BL124" s="12">
        <f t="shared" ca="1" si="147"/>
        <v>0</v>
      </c>
      <c r="BM124">
        <f t="shared" ca="1" si="148"/>
        <v>0</v>
      </c>
      <c r="BN124">
        <f t="shared" ca="1" si="149"/>
        <v>0</v>
      </c>
      <c r="BO124">
        <f t="shared" ca="1" si="150"/>
        <v>0</v>
      </c>
      <c r="BP124">
        <f t="shared" ca="1" si="151"/>
        <v>0</v>
      </c>
      <c r="BQ124">
        <f t="shared" ca="1" si="152"/>
        <v>0</v>
      </c>
      <c r="BR124">
        <f t="shared" ca="1" si="153"/>
        <v>0</v>
      </c>
      <c r="BS124">
        <f t="shared" ca="1" si="154"/>
        <v>0</v>
      </c>
      <c r="BT124">
        <f t="shared" ca="1" si="155"/>
        <v>0</v>
      </c>
      <c r="BU124">
        <f t="shared" ca="1" si="156"/>
        <v>0</v>
      </c>
      <c r="BV124">
        <f t="shared" ca="1" si="157"/>
        <v>0</v>
      </c>
      <c r="BW124">
        <f t="shared" ca="1" si="158"/>
        <v>0</v>
      </c>
      <c r="BX124">
        <f t="shared" ca="1" si="159"/>
        <v>0</v>
      </c>
      <c r="BY124" s="8">
        <f t="shared" ca="1" si="160"/>
        <v>0</v>
      </c>
      <c r="BZ124" s="10" t="str">
        <f t="shared" ca="1" si="161"/>
        <v>---</v>
      </c>
      <c r="CA124">
        <f t="shared" ca="1" si="162"/>
        <v>0</v>
      </c>
      <c r="CB124">
        <f t="shared" ca="1" si="163"/>
        <v>0</v>
      </c>
      <c r="CC124">
        <f t="shared" ca="1" si="164"/>
        <v>0</v>
      </c>
      <c r="CD124">
        <f t="shared" ca="1" si="165"/>
        <v>0</v>
      </c>
      <c r="CE124">
        <f t="shared" ca="1" si="166"/>
        <v>0</v>
      </c>
      <c r="CF124" s="12">
        <f t="shared" ca="1" si="167"/>
        <v>0</v>
      </c>
      <c r="CG124">
        <f t="shared" ca="1" si="168"/>
        <v>0</v>
      </c>
      <c r="CH124">
        <f t="shared" ca="1" si="169"/>
        <v>0</v>
      </c>
      <c r="CI124">
        <f t="shared" ca="1" si="170"/>
        <v>0</v>
      </c>
      <c r="CJ124">
        <f t="shared" ca="1" si="171"/>
        <v>0</v>
      </c>
      <c r="CK124">
        <f t="shared" ca="1" si="172"/>
        <v>0</v>
      </c>
      <c r="CL124">
        <f t="shared" ca="1" si="173"/>
        <v>0</v>
      </c>
      <c r="CM124">
        <f t="shared" ca="1" si="174"/>
        <v>0</v>
      </c>
      <c r="CN124">
        <f t="shared" ca="1" si="175"/>
        <v>0</v>
      </c>
      <c r="CO124">
        <f t="shared" ca="1" si="176"/>
        <v>0</v>
      </c>
      <c r="CP124">
        <f t="shared" ca="1" si="177"/>
        <v>0</v>
      </c>
      <c r="CQ124" s="10">
        <f t="shared" ca="1" si="178"/>
        <v>0</v>
      </c>
      <c r="CR124" s="11">
        <f t="shared" ca="1" si="179"/>
        <v>0</v>
      </c>
      <c r="CS124" s="11">
        <f t="shared" ca="1" si="180"/>
        <v>0</v>
      </c>
      <c r="CT124" s="11">
        <f t="shared" ca="1" si="181"/>
        <v>0</v>
      </c>
      <c r="CU124" s="11">
        <f t="shared" ca="1" si="182"/>
        <v>0</v>
      </c>
      <c r="CV124" s="11">
        <f t="shared" ca="1" si="183"/>
        <v>0</v>
      </c>
      <c r="CW124" t="b">
        <f t="shared" ca="1" si="184"/>
        <v>0</v>
      </c>
      <c r="CX124">
        <f>COUNTIF(BA$1:BA124,BA124)-1</f>
        <v>0</v>
      </c>
    </row>
    <row r="125" spans="1:102">
      <c r="A125" t="s">
        <v>2614</v>
      </c>
      <c r="B125" t="s">
        <v>2576</v>
      </c>
      <c r="C125" t="s">
        <v>2674</v>
      </c>
      <c r="D125">
        <f>IF(Players!C125="NL",INDEX(Standings!G:I,MATCH(INDEX(Teams!G:K,MATCH(Players!B125,Teams!G:G,0),5),Standings!G:G,0),2)+INDEX(Standings!G:I,MATCH(INDEX(Teams!G:K,MATCH(Players!B125,Teams!G:G,0),5),Standings!G:G,0),3),INDEX(Standings!A:C,MATCH(INDEX(Teams!A:E,MATCH(Players!B125,Teams!A:A,0),5),Standings!A:A,0),2)+INDEX(Standings!A:C,MATCH(INDEX(Teams!A:E,MATCH(Players!B125,Teams!A:A,0),5),Standings!A:A,0),3))</f>
        <v>3</v>
      </c>
      <c r="E125">
        <f t="shared" ca="1" si="95"/>
        <v>0</v>
      </c>
      <c r="F125">
        <f t="shared" ca="1" si="96"/>
        <v>0</v>
      </c>
      <c r="G125">
        <f t="shared" ca="1" si="97"/>
        <v>0</v>
      </c>
      <c r="H125">
        <f t="shared" ca="1" si="98"/>
        <v>0</v>
      </c>
      <c r="I125">
        <f t="shared" ca="1" si="99"/>
        <v>0</v>
      </c>
      <c r="J125">
        <f t="shared" ca="1" si="100"/>
        <v>0</v>
      </c>
      <c r="K125">
        <f t="shared" ca="1" si="101"/>
        <v>0</v>
      </c>
      <c r="L125">
        <f t="shared" ca="1" si="102"/>
        <v>0</v>
      </c>
      <c r="M125">
        <f t="shared" ca="1" si="103"/>
        <v>0</v>
      </c>
      <c r="N125">
        <f t="shared" ca="1" si="104"/>
        <v>0</v>
      </c>
      <c r="O125">
        <f t="shared" ca="1" si="105"/>
        <v>0</v>
      </c>
      <c r="P125">
        <f t="shared" ca="1" si="106"/>
        <v>0</v>
      </c>
      <c r="Q125">
        <f t="shared" ca="1" si="107"/>
        <v>0</v>
      </c>
      <c r="R125">
        <f t="shared" ca="1" si="108"/>
        <v>0</v>
      </c>
      <c r="S125">
        <f t="shared" ca="1" si="109"/>
        <v>0</v>
      </c>
      <c r="T125">
        <f t="shared" ca="1" si="110"/>
        <v>0</v>
      </c>
      <c r="U125">
        <f t="shared" ca="1" si="111"/>
        <v>0</v>
      </c>
      <c r="V125">
        <f t="shared" ca="1" si="112"/>
        <v>0</v>
      </c>
      <c r="W125">
        <f t="shared" ca="1" si="113"/>
        <v>0</v>
      </c>
      <c r="X125">
        <f t="shared" ca="1" si="114"/>
        <v>0</v>
      </c>
      <c r="Y125">
        <f t="shared" ca="1" si="115"/>
        <v>0</v>
      </c>
      <c r="Z125">
        <f t="shared" ca="1" si="116"/>
        <v>0</v>
      </c>
      <c r="AA125">
        <f t="shared" ca="1" si="117"/>
        <v>0</v>
      </c>
      <c r="AB125">
        <f t="shared" ca="1" si="118"/>
        <v>0</v>
      </c>
      <c r="AC125">
        <f t="shared" ca="1" si="119"/>
        <v>0</v>
      </c>
      <c r="AD125">
        <f t="shared" ca="1" si="120"/>
        <v>0</v>
      </c>
      <c r="AE125">
        <f t="shared" ca="1" si="121"/>
        <v>0</v>
      </c>
      <c r="AF125">
        <f t="shared" ca="1" si="122"/>
        <v>0</v>
      </c>
      <c r="AG125">
        <f t="shared" ca="1" si="123"/>
        <v>0</v>
      </c>
      <c r="AH125">
        <f t="shared" ca="1" si="124"/>
        <v>0</v>
      </c>
      <c r="AI125">
        <f t="shared" ca="1" si="125"/>
        <v>0</v>
      </c>
      <c r="AJ125">
        <f t="shared" ca="1" si="126"/>
        <v>0</v>
      </c>
      <c r="AK125">
        <f t="shared" ca="1" si="127"/>
        <v>0</v>
      </c>
      <c r="AL125">
        <f t="shared" ca="1" si="128"/>
        <v>0</v>
      </c>
      <c r="AM125">
        <f t="shared" ca="1" si="129"/>
        <v>0</v>
      </c>
      <c r="AN125">
        <f t="shared" ca="1" si="130"/>
        <v>0</v>
      </c>
      <c r="AO125">
        <f t="shared" ca="1" si="131"/>
        <v>0</v>
      </c>
      <c r="AP125">
        <f t="shared" ca="1" si="132"/>
        <v>0</v>
      </c>
      <c r="AQ125">
        <f t="shared" ca="1" si="133"/>
        <v>0</v>
      </c>
      <c r="AR125" s="8">
        <f t="shared" ca="1" si="134"/>
        <v>0</v>
      </c>
      <c r="AS125" s="8">
        <f t="shared" ca="1" si="135"/>
        <v>0</v>
      </c>
      <c r="AT125" s="8">
        <f t="shared" ca="1" si="136"/>
        <v>0</v>
      </c>
      <c r="AU125" s="8">
        <f t="shared" ca="1" si="137"/>
        <v>0</v>
      </c>
      <c r="AV125">
        <f t="shared" ca="1" si="138"/>
        <v>0</v>
      </c>
      <c r="AW125" t="b">
        <f t="shared" ca="1" si="139"/>
        <v>0</v>
      </c>
      <c r="BA125" t="s">
        <v>2528</v>
      </c>
      <c r="BB125" t="s">
        <v>2577</v>
      </c>
      <c r="BC125" t="s">
        <v>2674</v>
      </c>
      <c r="BD125">
        <f>IF(Players!BC125="NL",INDEX(Standings!G:I,MATCH(INDEX(Teams!G:K,MATCH(Players!BB125,Teams!G:G,0),5),Standings!G:G,0),2)+INDEX(Standings!G:I,MATCH(INDEX(Teams!G:K,MATCH(Players!BB125,Teams!G:G,0),5),Standings!G:G,0),3),INDEX(Standings!A:C,MATCH(INDEX(Teams!A:E,MATCH(Players!BB125,Teams!A:A,0),5),Standings!A:A,0),2)+INDEX(Standings!A:C,MATCH(INDEX(Teams!A:E,MATCH(Players!BB125,Teams!A:A,0),5),Standings!A:A,0),3))</f>
        <v>3</v>
      </c>
      <c r="BE125">
        <f t="shared" ca="1" si="140"/>
        <v>0</v>
      </c>
      <c r="BF125">
        <f t="shared" ca="1" si="141"/>
        <v>0</v>
      </c>
      <c r="BG125">
        <f t="shared" ca="1" si="142"/>
        <v>0</v>
      </c>
      <c r="BH125">
        <f t="shared" ca="1" si="143"/>
        <v>0</v>
      </c>
      <c r="BI125">
        <f t="shared" ca="1" si="144"/>
        <v>0</v>
      </c>
      <c r="BJ125">
        <f t="shared" ca="1" si="145"/>
        <v>0</v>
      </c>
      <c r="BK125">
        <f t="shared" ca="1" si="146"/>
        <v>0</v>
      </c>
      <c r="BL125" s="12">
        <f t="shared" ca="1" si="147"/>
        <v>0</v>
      </c>
      <c r="BM125">
        <f t="shared" ca="1" si="148"/>
        <v>0</v>
      </c>
      <c r="BN125">
        <f t="shared" ca="1" si="149"/>
        <v>0</v>
      </c>
      <c r="BO125">
        <f t="shared" ca="1" si="150"/>
        <v>0</v>
      </c>
      <c r="BP125">
        <f t="shared" ca="1" si="151"/>
        <v>0</v>
      </c>
      <c r="BQ125">
        <f t="shared" ca="1" si="152"/>
        <v>0</v>
      </c>
      <c r="BR125">
        <f t="shared" ca="1" si="153"/>
        <v>0</v>
      </c>
      <c r="BS125">
        <f t="shared" ca="1" si="154"/>
        <v>0</v>
      </c>
      <c r="BT125">
        <f t="shared" ca="1" si="155"/>
        <v>0</v>
      </c>
      <c r="BU125">
        <f t="shared" ca="1" si="156"/>
        <v>0</v>
      </c>
      <c r="BV125">
        <f t="shared" ca="1" si="157"/>
        <v>0</v>
      </c>
      <c r="BW125">
        <f t="shared" ca="1" si="158"/>
        <v>0</v>
      </c>
      <c r="BX125">
        <f t="shared" ca="1" si="159"/>
        <v>0</v>
      </c>
      <c r="BY125" s="8">
        <f t="shared" ca="1" si="160"/>
        <v>0</v>
      </c>
      <c r="BZ125" s="10" t="str">
        <f t="shared" ca="1" si="161"/>
        <v>---</v>
      </c>
      <c r="CA125">
        <f t="shared" ca="1" si="162"/>
        <v>0</v>
      </c>
      <c r="CB125">
        <f t="shared" ca="1" si="163"/>
        <v>0</v>
      </c>
      <c r="CC125">
        <f t="shared" ca="1" si="164"/>
        <v>0</v>
      </c>
      <c r="CD125">
        <f t="shared" ca="1" si="165"/>
        <v>0</v>
      </c>
      <c r="CE125">
        <f t="shared" ca="1" si="166"/>
        <v>0</v>
      </c>
      <c r="CF125" s="12">
        <f t="shared" ca="1" si="167"/>
        <v>0</v>
      </c>
      <c r="CG125">
        <f t="shared" ca="1" si="168"/>
        <v>0</v>
      </c>
      <c r="CH125">
        <f t="shared" ca="1" si="169"/>
        <v>0</v>
      </c>
      <c r="CI125">
        <f t="shared" ca="1" si="170"/>
        <v>0</v>
      </c>
      <c r="CJ125">
        <f t="shared" ca="1" si="171"/>
        <v>0</v>
      </c>
      <c r="CK125">
        <f t="shared" ca="1" si="172"/>
        <v>0</v>
      </c>
      <c r="CL125">
        <f t="shared" ca="1" si="173"/>
        <v>0</v>
      </c>
      <c r="CM125">
        <f t="shared" ca="1" si="174"/>
        <v>0</v>
      </c>
      <c r="CN125">
        <f t="shared" ca="1" si="175"/>
        <v>0</v>
      </c>
      <c r="CO125">
        <f t="shared" ca="1" si="176"/>
        <v>0</v>
      </c>
      <c r="CP125">
        <f t="shared" ca="1" si="177"/>
        <v>0</v>
      </c>
      <c r="CQ125" s="10">
        <f t="shared" ca="1" si="178"/>
        <v>0</v>
      </c>
      <c r="CR125" s="11">
        <f t="shared" ca="1" si="179"/>
        <v>0</v>
      </c>
      <c r="CS125" s="11">
        <f t="shared" ca="1" si="180"/>
        <v>0</v>
      </c>
      <c r="CT125" s="11">
        <f t="shared" ca="1" si="181"/>
        <v>0</v>
      </c>
      <c r="CU125" s="11">
        <f t="shared" ca="1" si="182"/>
        <v>0</v>
      </c>
      <c r="CV125" s="11">
        <f t="shared" ca="1" si="183"/>
        <v>0</v>
      </c>
      <c r="CW125" t="b">
        <f t="shared" ca="1" si="184"/>
        <v>0</v>
      </c>
      <c r="CX125">
        <f>COUNTIF(BA$1:BA125,BA125)-1</f>
        <v>0</v>
      </c>
    </row>
    <row r="126" spans="1:102">
      <c r="A126" t="s">
        <v>2615</v>
      </c>
      <c r="B126" t="s">
        <v>2576</v>
      </c>
      <c r="C126" t="s">
        <v>2674</v>
      </c>
      <c r="D126">
        <f>IF(Players!C126="NL",INDEX(Standings!G:I,MATCH(INDEX(Teams!G:K,MATCH(Players!B126,Teams!G:G,0),5),Standings!G:G,0),2)+INDEX(Standings!G:I,MATCH(INDEX(Teams!G:K,MATCH(Players!B126,Teams!G:G,0),5),Standings!G:G,0),3),INDEX(Standings!A:C,MATCH(INDEX(Teams!A:E,MATCH(Players!B126,Teams!A:A,0),5),Standings!A:A,0),2)+INDEX(Standings!A:C,MATCH(INDEX(Teams!A:E,MATCH(Players!B126,Teams!A:A,0),5),Standings!A:A,0),3))</f>
        <v>3</v>
      </c>
      <c r="E126">
        <f t="shared" ca="1" si="95"/>
        <v>2</v>
      </c>
      <c r="F126">
        <f t="shared" ca="1" si="96"/>
        <v>0</v>
      </c>
      <c r="G126">
        <f t="shared" ca="1" si="97"/>
        <v>0</v>
      </c>
      <c r="H126">
        <f t="shared" ca="1" si="98"/>
        <v>0</v>
      </c>
      <c r="I126">
        <f t="shared" ca="1" si="99"/>
        <v>0</v>
      </c>
      <c r="J126">
        <f t="shared" ca="1" si="100"/>
        <v>0</v>
      </c>
      <c r="K126">
        <f t="shared" ca="1" si="101"/>
        <v>0</v>
      </c>
      <c r="L126">
        <f t="shared" ca="1" si="102"/>
        <v>0</v>
      </c>
      <c r="M126">
        <f t="shared" ca="1" si="103"/>
        <v>0</v>
      </c>
      <c r="N126">
        <f t="shared" ca="1" si="104"/>
        <v>0</v>
      </c>
      <c r="O126">
        <f t="shared" ca="1" si="105"/>
        <v>0</v>
      </c>
      <c r="P126">
        <f t="shared" ca="1" si="106"/>
        <v>0</v>
      </c>
      <c r="Q126">
        <f t="shared" ca="1" si="107"/>
        <v>0</v>
      </c>
      <c r="R126">
        <f t="shared" ca="1" si="108"/>
        <v>0</v>
      </c>
      <c r="S126">
        <f t="shared" ca="1" si="109"/>
        <v>0</v>
      </c>
      <c r="T126">
        <f t="shared" ca="1" si="110"/>
        <v>0</v>
      </c>
      <c r="U126">
        <f t="shared" ca="1" si="111"/>
        <v>0</v>
      </c>
      <c r="V126">
        <f t="shared" ca="1" si="112"/>
        <v>0</v>
      </c>
      <c r="W126">
        <f t="shared" ca="1" si="113"/>
        <v>0</v>
      </c>
      <c r="X126">
        <f t="shared" ca="1" si="114"/>
        <v>2</v>
      </c>
      <c r="Y126">
        <f t="shared" ca="1" si="115"/>
        <v>0</v>
      </c>
      <c r="Z126">
        <f t="shared" ca="1" si="116"/>
        <v>0</v>
      </c>
      <c r="AA126">
        <f t="shared" ca="1" si="117"/>
        <v>0</v>
      </c>
      <c r="AB126">
        <f t="shared" ca="1" si="118"/>
        <v>0</v>
      </c>
      <c r="AC126">
        <f t="shared" ca="1" si="119"/>
        <v>0</v>
      </c>
      <c r="AD126">
        <f t="shared" ca="1" si="120"/>
        <v>0</v>
      </c>
      <c r="AE126">
        <f t="shared" ca="1" si="121"/>
        <v>0</v>
      </c>
      <c r="AF126">
        <f t="shared" ca="1" si="122"/>
        <v>0</v>
      </c>
      <c r="AG126">
        <f t="shared" ca="1" si="123"/>
        <v>0</v>
      </c>
      <c r="AH126">
        <f t="shared" ca="1" si="124"/>
        <v>0</v>
      </c>
      <c r="AI126">
        <f t="shared" ca="1" si="125"/>
        <v>0</v>
      </c>
      <c r="AJ126">
        <f t="shared" ca="1" si="126"/>
        <v>0</v>
      </c>
      <c r="AK126">
        <f t="shared" ca="1" si="127"/>
        <v>0</v>
      </c>
      <c r="AL126">
        <f t="shared" ca="1" si="128"/>
        <v>0</v>
      </c>
      <c r="AM126">
        <f t="shared" ca="1" si="129"/>
        <v>0</v>
      </c>
      <c r="AN126">
        <f t="shared" ca="1" si="130"/>
        <v>0</v>
      </c>
      <c r="AO126">
        <f t="shared" ca="1" si="131"/>
        <v>0</v>
      </c>
      <c r="AP126">
        <f t="shared" ca="1" si="132"/>
        <v>0</v>
      </c>
      <c r="AQ126">
        <f t="shared" ca="1" si="133"/>
        <v>0</v>
      </c>
      <c r="AR126" s="8">
        <f t="shared" ca="1" si="134"/>
        <v>0</v>
      </c>
      <c r="AS126" s="8">
        <f t="shared" ca="1" si="135"/>
        <v>0</v>
      </c>
      <c r="AT126" s="8">
        <f t="shared" ca="1" si="136"/>
        <v>0</v>
      </c>
      <c r="AU126" s="8">
        <f t="shared" ca="1" si="137"/>
        <v>0</v>
      </c>
      <c r="AV126">
        <f t="shared" ca="1" si="138"/>
        <v>0</v>
      </c>
      <c r="AW126" t="b">
        <f t="shared" ca="1" si="139"/>
        <v>0</v>
      </c>
      <c r="BA126" t="s">
        <v>2448</v>
      </c>
      <c r="BB126" t="s">
        <v>2577</v>
      </c>
      <c r="BC126" t="s">
        <v>2674</v>
      </c>
      <c r="BD126">
        <f>IF(Players!BC126="NL",INDEX(Standings!G:I,MATCH(INDEX(Teams!G:K,MATCH(Players!BB126,Teams!G:G,0),5),Standings!G:G,0),2)+INDEX(Standings!G:I,MATCH(INDEX(Teams!G:K,MATCH(Players!BB126,Teams!G:G,0),5),Standings!G:G,0),3),INDEX(Standings!A:C,MATCH(INDEX(Teams!A:E,MATCH(Players!BB126,Teams!A:A,0),5),Standings!A:A,0),2)+INDEX(Standings!A:C,MATCH(INDEX(Teams!A:E,MATCH(Players!BB126,Teams!A:A,0),5),Standings!A:A,0),3))</f>
        <v>3</v>
      </c>
      <c r="BE126">
        <f t="shared" ca="1" si="140"/>
        <v>0</v>
      </c>
      <c r="BF126">
        <f t="shared" ca="1" si="141"/>
        <v>0</v>
      </c>
      <c r="BG126">
        <f t="shared" ca="1" si="142"/>
        <v>0</v>
      </c>
      <c r="BH126">
        <f t="shared" ca="1" si="143"/>
        <v>0</v>
      </c>
      <c r="BI126">
        <f t="shared" ca="1" si="144"/>
        <v>0</v>
      </c>
      <c r="BJ126">
        <f t="shared" ca="1" si="145"/>
        <v>0</v>
      </c>
      <c r="BK126">
        <f t="shared" ca="1" si="146"/>
        <v>0</v>
      </c>
      <c r="BL126" s="12">
        <f t="shared" ca="1" si="147"/>
        <v>0</v>
      </c>
      <c r="BM126">
        <f t="shared" ca="1" si="148"/>
        <v>0</v>
      </c>
      <c r="BN126">
        <f t="shared" ca="1" si="149"/>
        <v>0</v>
      </c>
      <c r="BO126">
        <f t="shared" ca="1" si="150"/>
        <v>0</v>
      </c>
      <c r="BP126">
        <f t="shared" ca="1" si="151"/>
        <v>0</v>
      </c>
      <c r="BQ126">
        <f t="shared" ca="1" si="152"/>
        <v>0</v>
      </c>
      <c r="BR126">
        <f t="shared" ca="1" si="153"/>
        <v>0</v>
      </c>
      <c r="BS126">
        <f t="shared" ca="1" si="154"/>
        <v>0</v>
      </c>
      <c r="BT126">
        <f t="shared" ca="1" si="155"/>
        <v>0</v>
      </c>
      <c r="BU126">
        <f t="shared" ca="1" si="156"/>
        <v>0</v>
      </c>
      <c r="BV126">
        <f t="shared" ca="1" si="157"/>
        <v>0</v>
      </c>
      <c r="BW126">
        <f t="shared" ca="1" si="158"/>
        <v>0</v>
      </c>
      <c r="BX126">
        <f t="shared" ca="1" si="159"/>
        <v>0</v>
      </c>
      <c r="BY126" s="8">
        <f t="shared" ca="1" si="160"/>
        <v>0</v>
      </c>
      <c r="BZ126" s="10" t="str">
        <f t="shared" ca="1" si="161"/>
        <v>---</v>
      </c>
      <c r="CA126">
        <f t="shared" ca="1" si="162"/>
        <v>0</v>
      </c>
      <c r="CB126">
        <f t="shared" ca="1" si="163"/>
        <v>0</v>
      </c>
      <c r="CC126">
        <f t="shared" ca="1" si="164"/>
        <v>0</v>
      </c>
      <c r="CD126">
        <f t="shared" ca="1" si="165"/>
        <v>0</v>
      </c>
      <c r="CE126">
        <f t="shared" ca="1" si="166"/>
        <v>0</v>
      </c>
      <c r="CF126" s="12">
        <f t="shared" ca="1" si="167"/>
        <v>0</v>
      </c>
      <c r="CG126">
        <f t="shared" ca="1" si="168"/>
        <v>0</v>
      </c>
      <c r="CH126">
        <f t="shared" ca="1" si="169"/>
        <v>0</v>
      </c>
      <c r="CI126">
        <f t="shared" ca="1" si="170"/>
        <v>0</v>
      </c>
      <c r="CJ126">
        <f t="shared" ca="1" si="171"/>
        <v>0</v>
      </c>
      <c r="CK126">
        <f t="shared" ca="1" si="172"/>
        <v>0</v>
      </c>
      <c r="CL126">
        <f t="shared" ca="1" si="173"/>
        <v>0</v>
      </c>
      <c r="CM126">
        <f t="shared" ca="1" si="174"/>
        <v>0</v>
      </c>
      <c r="CN126">
        <f t="shared" ca="1" si="175"/>
        <v>0</v>
      </c>
      <c r="CO126">
        <f t="shared" ca="1" si="176"/>
        <v>0</v>
      </c>
      <c r="CP126">
        <f t="shared" ca="1" si="177"/>
        <v>0</v>
      </c>
      <c r="CQ126" s="10">
        <f t="shared" ca="1" si="178"/>
        <v>0</v>
      </c>
      <c r="CR126" s="11">
        <f t="shared" ca="1" si="179"/>
        <v>0</v>
      </c>
      <c r="CS126" s="11">
        <f t="shared" ca="1" si="180"/>
        <v>0</v>
      </c>
      <c r="CT126" s="11">
        <f t="shared" ca="1" si="181"/>
        <v>0</v>
      </c>
      <c r="CU126" s="11">
        <f t="shared" ca="1" si="182"/>
        <v>0</v>
      </c>
      <c r="CV126" s="11">
        <f t="shared" ca="1" si="183"/>
        <v>0</v>
      </c>
      <c r="CW126" t="b">
        <f t="shared" ca="1" si="184"/>
        <v>0</v>
      </c>
      <c r="CX126">
        <f>COUNTIF(BA$1:BA126,BA126)-1</f>
        <v>0</v>
      </c>
    </row>
    <row r="127" spans="1:102">
      <c r="A127" t="s">
        <v>2616</v>
      </c>
      <c r="B127" t="s">
        <v>2576</v>
      </c>
      <c r="C127" t="s">
        <v>2674</v>
      </c>
      <c r="D127">
        <f>IF(Players!C127="NL",INDEX(Standings!G:I,MATCH(INDEX(Teams!G:K,MATCH(Players!B127,Teams!G:G,0),5),Standings!G:G,0),2)+INDEX(Standings!G:I,MATCH(INDEX(Teams!G:K,MATCH(Players!B127,Teams!G:G,0),5),Standings!G:G,0),3),INDEX(Standings!A:C,MATCH(INDEX(Teams!A:E,MATCH(Players!B127,Teams!A:A,0),5),Standings!A:A,0),2)+INDEX(Standings!A:C,MATCH(INDEX(Teams!A:E,MATCH(Players!B127,Teams!A:A,0),5),Standings!A:A,0),3))</f>
        <v>3</v>
      </c>
      <c r="E127">
        <f t="shared" ca="1" si="95"/>
        <v>1</v>
      </c>
      <c r="F127">
        <f t="shared" ca="1" si="96"/>
        <v>0</v>
      </c>
      <c r="G127">
        <f t="shared" ca="1" si="97"/>
        <v>0</v>
      </c>
      <c r="H127">
        <f t="shared" ca="1" si="98"/>
        <v>0</v>
      </c>
      <c r="I127">
        <f t="shared" ca="1" si="99"/>
        <v>0</v>
      </c>
      <c r="J127">
        <f t="shared" ca="1" si="100"/>
        <v>0</v>
      </c>
      <c r="K127">
        <f t="shared" ca="1" si="101"/>
        <v>0</v>
      </c>
      <c r="L127">
        <f t="shared" ca="1" si="102"/>
        <v>0</v>
      </c>
      <c r="M127">
        <f t="shared" ca="1" si="103"/>
        <v>0</v>
      </c>
      <c r="N127">
        <f t="shared" ca="1" si="104"/>
        <v>0</v>
      </c>
      <c r="O127">
        <f t="shared" ca="1" si="105"/>
        <v>0</v>
      </c>
      <c r="P127">
        <f t="shared" ca="1" si="106"/>
        <v>0</v>
      </c>
      <c r="Q127">
        <f t="shared" ca="1" si="107"/>
        <v>0</v>
      </c>
      <c r="R127">
        <f t="shared" ca="1" si="108"/>
        <v>0</v>
      </c>
      <c r="S127">
        <f t="shared" ca="1" si="109"/>
        <v>0</v>
      </c>
      <c r="T127">
        <f t="shared" ca="1" si="110"/>
        <v>0</v>
      </c>
      <c r="U127">
        <f t="shared" ca="1" si="111"/>
        <v>0</v>
      </c>
      <c r="V127">
        <f t="shared" ca="1" si="112"/>
        <v>0</v>
      </c>
      <c r="W127">
        <f t="shared" ca="1" si="113"/>
        <v>0</v>
      </c>
      <c r="X127">
        <f t="shared" ca="1" si="114"/>
        <v>1</v>
      </c>
      <c r="Y127">
        <f t="shared" ca="1" si="115"/>
        <v>0</v>
      </c>
      <c r="Z127">
        <f t="shared" ca="1" si="116"/>
        <v>0</v>
      </c>
      <c r="AA127">
        <f t="shared" ca="1" si="117"/>
        <v>0</v>
      </c>
      <c r="AB127">
        <f t="shared" ca="1" si="118"/>
        <v>0</v>
      </c>
      <c r="AC127">
        <f t="shared" ca="1" si="119"/>
        <v>0</v>
      </c>
      <c r="AD127">
        <f t="shared" ca="1" si="120"/>
        <v>0</v>
      </c>
      <c r="AE127">
        <f t="shared" ca="1" si="121"/>
        <v>0</v>
      </c>
      <c r="AF127">
        <f t="shared" ca="1" si="122"/>
        <v>0</v>
      </c>
      <c r="AG127">
        <f t="shared" ca="1" si="123"/>
        <v>0</v>
      </c>
      <c r="AH127">
        <f t="shared" ca="1" si="124"/>
        <v>0</v>
      </c>
      <c r="AI127">
        <f t="shared" ca="1" si="125"/>
        <v>0</v>
      </c>
      <c r="AJ127">
        <f t="shared" ca="1" si="126"/>
        <v>0</v>
      </c>
      <c r="AK127">
        <f t="shared" ca="1" si="127"/>
        <v>0</v>
      </c>
      <c r="AL127">
        <f t="shared" ca="1" si="128"/>
        <v>0</v>
      </c>
      <c r="AM127">
        <f t="shared" ca="1" si="129"/>
        <v>0</v>
      </c>
      <c r="AN127">
        <f t="shared" ca="1" si="130"/>
        <v>0</v>
      </c>
      <c r="AO127">
        <f t="shared" ca="1" si="131"/>
        <v>0</v>
      </c>
      <c r="AP127">
        <f t="shared" ca="1" si="132"/>
        <v>0</v>
      </c>
      <c r="AQ127">
        <f t="shared" ca="1" si="133"/>
        <v>0</v>
      </c>
      <c r="AR127" s="8">
        <f t="shared" ca="1" si="134"/>
        <v>0</v>
      </c>
      <c r="AS127" s="8">
        <f t="shared" ca="1" si="135"/>
        <v>0</v>
      </c>
      <c r="AT127" s="8">
        <f t="shared" ca="1" si="136"/>
        <v>0</v>
      </c>
      <c r="AU127" s="8">
        <f t="shared" ca="1" si="137"/>
        <v>0</v>
      </c>
      <c r="AV127">
        <f t="shared" ca="1" si="138"/>
        <v>0</v>
      </c>
      <c r="AW127" t="b">
        <f t="shared" ca="1" si="139"/>
        <v>0</v>
      </c>
      <c r="BA127" t="s">
        <v>2452</v>
      </c>
      <c r="BB127" t="s">
        <v>2577</v>
      </c>
      <c r="BC127" t="s">
        <v>2674</v>
      </c>
      <c r="BD127">
        <f>IF(Players!BC127="NL",INDEX(Standings!G:I,MATCH(INDEX(Teams!G:K,MATCH(Players!BB127,Teams!G:G,0),5),Standings!G:G,0),2)+INDEX(Standings!G:I,MATCH(INDEX(Teams!G:K,MATCH(Players!BB127,Teams!G:G,0),5),Standings!G:G,0),3),INDEX(Standings!A:C,MATCH(INDEX(Teams!A:E,MATCH(Players!BB127,Teams!A:A,0),5),Standings!A:A,0),2)+INDEX(Standings!A:C,MATCH(INDEX(Teams!A:E,MATCH(Players!BB127,Teams!A:A,0),5),Standings!A:A,0),3))</f>
        <v>3</v>
      </c>
      <c r="BE127">
        <f t="shared" ca="1" si="140"/>
        <v>0</v>
      </c>
      <c r="BF127">
        <f t="shared" ca="1" si="141"/>
        <v>0</v>
      </c>
      <c r="BG127">
        <f t="shared" ca="1" si="142"/>
        <v>0</v>
      </c>
      <c r="BH127">
        <f t="shared" ca="1" si="143"/>
        <v>0</v>
      </c>
      <c r="BI127">
        <f t="shared" ca="1" si="144"/>
        <v>0</v>
      </c>
      <c r="BJ127">
        <f t="shared" ca="1" si="145"/>
        <v>0</v>
      </c>
      <c r="BK127">
        <f t="shared" ca="1" si="146"/>
        <v>0</v>
      </c>
      <c r="BL127" s="12">
        <f t="shared" ca="1" si="147"/>
        <v>0</v>
      </c>
      <c r="BM127">
        <f t="shared" ca="1" si="148"/>
        <v>0</v>
      </c>
      <c r="BN127">
        <f t="shared" ca="1" si="149"/>
        <v>0</v>
      </c>
      <c r="BO127">
        <f t="shared" ca="1" si="150"/>
        <v>0</v>
      </c>
      <c r="BP127">
        <f t="shared" ca="1" si="151"/>
        <v>0</v>
      </c>
      <c r="BQ127">
        <f t="shared" ca="1" si="152"/>
        <v>0</v>
      </c>
      <c r="BR127">
        <f t="shared" ca="1" si="153"/>
        <v>0</v>
      </c>
      <c r="BS127">
        <f t="shared" ca="1" si="154"/>
        <v>0</v>
      </c>
      <c r="BT127">
        <f t="shared" ca="1" si="155"/>
        <v>0</v>
      </c>
      <c r="BU127">
        <f t="shared" ca="1" si="156"/>
        <v>0</v>
      </c>
      <c r="BV127">
        <f t="shared" ca="1" si="157"/>
        <v>0</v>
      </c>
      <c r="BW127">
        <f t="shared" ca="1" si="158"/>
        <v>1</v>
      </c>
      <c r="BX127">
        <f t="shared" ca="1" si="159"/>
        <v>0</v>
      </c>
      <c r="BY127" s="8">
        <f t="shared" ca="1" si="160"/>
        <v>1</v>
      </c>
      <c r="BZ127" s="10">
        <f t="shared" ca="1" si="161"/>
        <v>0</v>
      </c>
      <c r="CA127">
        <f t="shared" ca="1" si="162"/>
        <v>2</v>
      </c>
      <c r="CB127">
        <f t="shared" ca="1" si="163"/>
        <v>0</v>
      </c>
      <c r="CC127">
        <f t="shared" ca="1" si="164"/>
        <v>0</v>
      </c>
      <c r="CD127">
        <f t="shared" ca="1" si="165"/>
        <v>0</v>
      </c>
      <c r="CE127">
        <f t="shared" ca="1" si="166"/>
        <v>0</v>
      </c>
      <c r="CF127" s="12">
        <f t="shared" ca="1" si="167"/>
        <v>1.6666666666666665</v>
      </c>
      <c r="CG127">
        <f t="shared" ca="1" si="168"/>
        <v>1</v>
      </c>
      <c r="CH127">
        <f t="shared" ca="1" si="169"/>
        <v>0</v>
      </c>
      <c r="CI127">
        <f t="shared" ca="1" si="170"/>
        <v>0</v>
      </c>
      <c r="CJ127">
        <f t="shared" ca="1" si="171"/>
        <v>0</v>
      </c>
      <c r="CK127">
        <f t="shared" ca="1" si="172"/>
        <v>2</v>
      </c>
      <c r="CL127">
        <f t="shared" ca="1" si="173"/>
        <v>0</v>
      </c>
      <c r="CM127">
        <f t="shared" ca="1" si="174"/>
        <v>0</v>
      </c>
      <c r="CN127">
        <f t="shared" ca="1" si="175"/>
        <v>0</v>
      </c>
      <c r="CO127">
        <f t="shared" ca="1" si="176"/>
        <v>0</v>
      </c>
      <c r="CP127">
        <f t="shared" ca="1" si="177"/>
        <v>0</v>
      </c>
      <c r="CQ127" s="10">
        <f t="shared" ca="1" si="178"/>
        <v>1.8000000000000003</v>
      </c>
      <c r="CR127" s="11">
        <f t="shared" ca="1" si="179"/>
        <v>5.4</v>
      </c>
      <c r="CS127" s="11">
        <f t="shared" ca="1" si="180"/>
        <v>0</v>
      </c>
      <c r="CT127" s="11">
        <f t="shared" ca="1" si="181"/>
        <v>10.8</v>
      </c>
      <c r="CU127" s="11">
        <f t="shared" ca="1" si="182"/>
        <v>0</v>
      </c>
      <c r="CV127" s="11">
        <f t="shared" ca="1" si="183"/>
        <v>0</v>
      </c>
      <c r="CW127" t="b">
        <f t="shared" ca="1" si="184"/>
        <v>0</v>
      </c>
      <c r="CX127">
        <f>COUNTIF(BA$1:BA127,BA127)-1</f>
        <v>1</v>
      </c>
    </row>
    <row r="128" spans="1:102">
      <c r="A128" t="s">
        <v>2617</v>
      </c>
      <c r="B128" t="s">
        <v>2576</v>
      </c>
      <c r="C128" t="s">
        <v>2674</v>
      </c>
      <c r="D128">
        <f>IF(Players!C128="NL",INDEX(Standings!G:I,MATCH(INDEX(Teams!G:K,MATCH(Players!B128,Teams!G:G,0),5),Standings!G:G,0),2)+INDEX(Standings!G:I,MATCH(INDEX(Teams!G:K,MATCH(Players!B128,Teams!G:G,0),5),Standings!G:G,0),3),INDEX(Standings!A:C,MATCH(INDEX(Teams!A:E,MATCH(Players!B128,Teams!A:A,0),5),Standings!A:A,0),2)+INDEX(Standings!A:C,MATCH(INDEX(Teams!A:E,MATCH(Players!B128,Teams!A:A,0),5),Standings!A:A,0),3))</f>
        <v>3</v>
      </c>
      <c r="E128">
        <f t="shared" ca="1" si="95"/>
        <v>0</v>
      </c>
      <c r="F128">
        <f t="shared" ca="1" si="96"/>
        <v>0</v>
      </c>
      <c r="G128">
        <f t="shared" ca="1" si="97"/>
        <v>0</v>
      </c>
      <c r="H128">
        <f t="shared" ca="1" si="98"/>
        <v>0</v>
      </c>
      <c r="I128">
        <f t="shared" ca="1" si="99"/>
        <v>0</v>
      </c>
      <c r="J128">
        <f t="shared" ca="1" si="100"/>
        <v>0</v>
      </c>
      <c r="K128">
        <f t="shared" ca="1" si="101"/>
        <v>0</v>
      </c>
      <c r="L128">
        <f t="shared" ca="1" si="102"/>
        <v>0</v>
      </c>
      <c r="M128">
        <f t="shared" ca="1" si="103"/>
        <v>0</v>
      </c>
      <c r="N128">
        <f t="shared" ca="1" si="104"/>
        <v>0</v>
      </c>
      <c r="O128">
        <f t="shared" ca="1" si="105"/>
        <v>0</v>
      </c>
      <c r="P128">
        <f t="shared" ca="1" si="106"/>
        <v>0</v>
      </c>
      <c r="Q128">
        <f t="shared" ca="1" si="107"/>
        <v>0</v>
      </c>
      <c r="R128">
        <f t="shared" ca="1" si="108"/>
        <v>0</v>
      </c>
      <c r="S128">
        <f t="shared" ca="1" si="109"/>
        <v>0</v>
      </c>
      <c r="T128">
        <f t="shared" ca="1" si="110"/>
        <v>0</v>
      </c>
      <c r="U128">
        <f t="shared" ca="1" si="111"/>
        <v>0</v>
      </c>
      <c r="V128">
        <f t="shared" ca="1" si="112"/>
        <v>0</v>
      </c>
      <c r="W128">
        <f t="shared" ca="1" si="113"/>
        <v>0</v>
      </c>
      <c r="X128">
        <f t="shared" ca="1" si="114"/>
        <v>0</v>
      </c>
      <c r="Y128">
        <f t="shared" ca="1" si="115"/>
        <v>0</v>
      </c>
      <c r="Z128">
        <f t="shared" ca="1" si="116"/>
        <v>0</v>
      </c>
      <c r="AA128">
        <f t="shared" ca="1" si="117"/>
        <v>0</v>
      </c>
      <c r="AB128">
        <f t="shared" ca="1" si="118"/>
        <v>0</v>
      </c>
      <c r="AC128">
        <f t="shared" ca="1" si="119"/>
        <v>0</v>
      </c>
      <c r="AD128">
        <f t="shared" ca="1" si="120"/>
        <v>0</v>
      </c>
      <c r="AE128">
        <f t="shared" ca="1" si="121"/>
        <v>0</v>
      </c>
      <c r="AF128">
        <f t="shared" ca="1" si="122"/>
        <v>0</v>
      </c>
      <c r="AG128">
        <f t="shared" ca="1" si="123"/>
        <v>0</v>
      </c>
      <c r="AH128">
        <f t="shared" ca="1" si="124"/>
        <v>0</v>
      </c>
      <c r="AI128">
        <f t="shared" ca="1" si="125"/>
        <v>0</v>
      </c>
      <c r="AJ128">
        <f t="shared" ca="1" si="126"/>
        <v>0</v>
      </c>
      <c r="AK128">
        <f t="shared" ca="1" si="127"/>
        <v>0</v>
      </c>
      <c r="AL128">
        <f t="shared" ca="1" si="128"/>
        <v>0</v>
      </c>
      <c r="AM128">
        <f t="shared" ca="1" si="129"/>
        <v>0</v>
      </c>
      <c r="AN128">
        <f t="shared" ca="1" si="130"/>
        <v>0</v>
      </c>
      <c r="AO128">
        <f t="shared" ca="1" si="131"/>
        <v>0</v>
      </c>
      <c r="AP128">
        <f t="shared" ca="1" si="132"/>
        <v>0</v>
      </c>
      <c r="AQ128">
        <f t="shared" ca="1" si="133"/>
        <v>0</v>
      </c>
      <c r="AR128" s="8">
        <f t="shared" ca="1" si="134"/>
        <v>0</v>
      </c>
      <c r="AS128" s="8">
        <f t="shared" ca="1" si="135"/>
        <v>0</v>
      </c>
      <c r="AT128" s="8">
        <f t="shared" ca="1" si="136"/>
        <v>0</v>
      </c>
      <c r="AU128" s="8">
        <f t="shared" ca="1" si="137"/>
        <v>0</v>
      </c>
      <c r="AV128">
        <f t="shared" ca="1" si="138"/>
        <v>0</v>
      </c>
      <c r="AW128" t="b">
        <f t="shared" ca="1" si="139"/>
        <v>0</v>
      </c>
      <c r="BA128" t="s">
        <v>2453</v>
      </c>
      <c r="BB128" t="s">
        <v>2577</v>
      </c>
      <c r="BC128" t="s">
        <v>2674</v>
      </c>
      <c r="BD128">
        <f>IF(Players!BC128="NL",INDEX(Standings!G:I,MATCH(INDEX(Teams!G:K,MATCH(Players!BB128,Teams!G:G,0),5),Standings!G:G,0),2)+INDEX(Standings!G:I,MATCH(INDEX(Teams!G:K,MATCH(Players!BB128,Teams!G:G,0),5),Standings!G:G,0),3),INDEX(Standings!A:C,MATCH(INDEX(Teams!A:E,MATCH(Players!BB128,Teams!A:A,0),5),Standings!A:A,0),2)+INDEX(Standings!A:C,MATCH(INDEX(Teams!A:E,MATCH(Players!BB128,Teams!A:A,0),5),Standings!A:A,0),3))</f>
        <v>3</v>
      </c>
      <c r="BE128">
        <f t="shared" ca="1" si="140"/>
        <v>0</v>
      </c>
      <c r="BF128">
        <f t="shared" ca="1" si="141"/>
        <v>0</v>
      </c>
      <c r="BG128">
        <f t="shared" ca="1" si="142"/>
        <v>0</v>
      </c>
      <c r="BH128">
        <f t="shared" ca="1" si="143"/>
        <v>0</v>
      </c>
      <c r="BI128">
        <f t="shared" ca="1" si="144"/>
        <v>0</v>
      </c>
      <c r="BJ128">
        <f t="shared" ca="1" si="145"/>
        <v>0</v>
      </c>
      <c r="BK128">
        <f t="shared" ca="1" si="146"/>
        <v>0</v>
      </c>
      <c r="BL128" s="12">
        <f t="shared" ca="1" si="147"/>
        <v>0</v>
      </c>
      <c r="BM128">
        <f t="shared" ca="1" si="148"/>
        <v>0</v>
      </c>
      <c r="BN128">
        <f t="shared" ca="1" si="149"/>
        <v>0</v>
      </c>
      <c r="BO128">
        <f t="shared" ca="1" si="150"/>
        <v>0</v>
      </c>
      <c r="BP128">
        <f t="shared" ca="1" si="151"/>
        <v>0</v>
      </c>
      <c r="BQ128">
        <f t="shared" ca="1" si="152"/>
        <v>0</v>
      </c>
      <c r="BR128">
        <f t="shared" ca="1" si="153"/>
        <v>0</v>
      </c>
      <c r="BS128">
        <f t="shared" ca="1" si="154"/>
        <v>0</v>
      </c>
      <c r="BT128">
        <f t="shared" ca="1" si="155"/>
        <v>0</v>
      </c>
      <c r="BU128">
        <f t="shared" ca="1" si="156"/>
        <v>0</v>
      </c>
      <c r="BV128">
        <f t="shared" ca="1" si="157"/>
        <v>0</v>
      </c>
      <c r="BW128">
        <f t="shared" ca="1" si="158"/>
        <v>0</v>
      </c>
      <c r="BX128">
        <f t="shared" ca="1" si="159"/>
        <v>0</v>
      </c>
      <c r="BY128" s="8">
        <f t="shared" ca="1" si="160"/>
        <v>0</v>
      </c>
      <c r="BZ128" s="10" t="str">
        <f t="shared" ca="1" si="161"/>
        <v>---</v>
      </c>
      <c r="CA128">
        <f t="shared" ca="1" si="162"/>
        <v>0</v>
      </c>
      <c r="CB128">
        <f t="shared" ca="1" si="163"/>
        <v>0</v>
      </c>
      <c r="CC128">
        <f t="shared" ca="1" si="164"/>
        <v>0</v>
      </c>
      <c r="CD128">
        <f t="shared" ca="1" si="165"/>
        <v>0</v>
      </c>
      <c r="CE128">
        <f t="shared" ca="1" si="166"/>
        <v>0</v>
      </c>
      <c r="CF128" s="12">
        <f t="shared" ca="1" si="167"/>
        <v>0</v>
      </c>
      <c r="CG128">
        <f t="shared" ca="1" si="168"/>
        <v>0</v>
      </c>
      <c r="CH128">
        <f t="shared" ca="1" si="169"/>
        <v>0</v>
      </c>
      <c r="CI128">
        <f t="shared" ca="1" si="170"/>
        <v>0</v>
      </c>
      <c r="CJ128">
        <f t="shared" ca="1" si="171"/>
        <v>0</v>
      </c>
      <c r="CK128">
        <f t="shared" ca="1" si="172"/>
        <v>0</v>
      </c>
      <c r="CL128">
        <f t="shared" ca="1" si="173"/>
        <v>0</v>
      </c>
      <c r="CM128">
        <f t="shared" ca="1" si="174"/>
        <v>0</v>
      </c>
      <c r="CN128">
        <f t="shared" ca="1" si="175"/>
        <v>0</v>
      </c>
      <c r="CO128">
        <f t="shared" ca="1" si="176"/>
        <v>0</v>
      </c>
      <c r="CP128">
        <f t="shared" ca="1" si="177"/>
        <v>0</v>
      </c>
      <c r="CQ128" s="10">
        <f t="shared" ca="1" si="178"/>
        <v>0</v>
      </c>
      <c r="CR128" s="11">
        <f t="shared" ca="1" si="179"/>
        <v>0</v>
      </c>
      <c r="CS128" s="11">
        <f t="shared" ca="1" si="180"/>
        <v>0</v>
      </c>
      <c r="CT128" s="11">
        <f t="shared" ca="1" si="181"/>
        <v>0</v>
      </c>
      <c r="CU128" s="11">
        <f t="shared" ca="1" si="182"/>
        <v>0</v>
      </c>
      <c r="CV128" s="11">
        <f t="shared" ca="1" si="183"/>
        <v>0</v>
      </c>
      <c r="CW128" t="b">
        <f t="shared" ca="1" si="184"/>
        <v>0</v>
      </c>
      <c r="CX128">
        <f>COUNTIF(BA$1:BA128,BA128)-1</f>
        <v>0</v>
      </c>
    </row>
    <row r="129" spans="1:102">
      <c r="A129" t="s">
        <v>2618</v>
      </c>
      <c r="B129" t="s">
        <v>2576</v>
      </c>
      <c r="C129" t="s">
        <v>2674</v>
      </c>
      <c r="D129">
        <f>IF(Players!C129="NL",INDEX(Standings!G:I,MATCH(INDEX(Teams!G:K,MATCH(Players!B129,Teams!G:G,0),5),Standings!G:G,0),2)+INDEX(Standings!G:I,MATCH(INDEX(Teams!G:K,MATCH(Players!B129,Teams!G:G,0),5),Standings!G:G,0),3),INDEX(Standings!A:C,MATCH(INDEX(Teams!A:E,MATCH(Players!B129,Teams!A:A,0),5),Standings!A:A,0),2)+INDEX(Standings!A:C,MATCH(INDEX(Teams!A:E,MATCH(Players!B129,Teams!A:A,0),5),Standings!A:A,0),3))</f>
        <v>3</v>
      </c>
      <c r="E129">
        <f t="shared" ca="1" si="95"/>
        <v>0</v>
      </c>
      <c r="F129">
        <f t="shared" ca="1" si="96"/>
        <v>0</v>
      </c>
      <c r="G129">
        <f t="shared" ca="1" si="97"/>
        <v>0</v>
      </c>
      <c r="H129">
        <f t="shared" ca="1" si="98"/>
        <v>0</v>
      </c>
      <c r="I129">
        <f t="shared" ca="1" si="99"/>
        <v>0</v>
      </c>
      <c r="J129">
        <f t="shared" ca="1" si="100"/>
        <v>0</v>
      </c>
      <c r="K129">
        <f t="shared" ca="1" si="101"/>
        <v>0</v>
      </c>
      <c r="L129">
        <f t="shared" ca="1" si="102"/>
        <v>0</v>
      </c>
      <c r="M129">
        <f t="shared" ca="1" si="103"/>
        <v>0</v>
      </c>
      <c r="N129">
        <f t="shared" ca="1" si="104"/>
        <v>0</v>
      </c>
      <c r="O129">
        <f t="shared" ca="1" si="105"/>
        <v>0</v>
      </c>
      <c r="P129">
        <f t="shared" ca="1" si="106"/>
        <v>0</v>
      </c>
      <c r="Q129">
        <f t="shared" ca="1" si="107"/>
        <v>0</v>
      </c>
      <c r="R129">
        <f t="shared" ca="1" si="108"/>
        <v>0</v>
      </c>
      <c r="S129">
        <f t="shared" ca="1" si="109"/>
        <v>0</v>
      </c>
      <c r="T129">
        <f t="shared" ca="1" si="110"/>
        <v>0</v>
      </c>
      <c r="U129">
        <f t="shared" ca="1" si="111"/>
        <v>0</v>
      </c>
      <c r="V129">
        <f t="shared" ca="1" si="112"/>
        <v>0</v>
      </c>
      <c r="W129">
        <f t="shared" ca="1" si="113"/>
        <v>0</v>
      </c>
      <c r="X129">
        <f t="shared" ca="1" si="114"/>
        <v>0</v>
      </c>
      <c r="Y129">
        <f t="shared" ca="1" si="115"/>
        <v>0</v>
      </c>
      <c r="Z129">
        <f t="shared" ca="1" si="116"/>
        <v>0</v>
      </c>
      <c r="AA129">
        <f t="shared" ca="1" si="117"/>
        <v>0</v>
      </c>
      <c r="AB129">
        <f t="shared" ca="1" si="118"/>
        <v>0</v>
      </c>
      <c r="AC129">
        <f t="shared" ca="1" si="119"/>
        <v>0</v>
      </c>
      <c r="AD129">
        <f t="shared" ca="1" si="120"/>
        <v>0</v>
      </c>
      <c r="AE129">
        <f t="shared" ca="1" si="121"/>
        <v>0</v>
      </c>
      <c r="AF129">
        <f t="shared" ca="1" si="122"/>
        <v>0</v>
      </c>
      <c r="AG129">
        <f t="shared" ca="1" si="123"/>
        <v>0</v>
      </c>
      <c r="AH129">
        <f t="shared" ca="1" si="124"/>
        <v>0</v>
      </c>
      <c r="AI129">
        <f t="shared" ca="1" si="125"/>
        <v>0</v>
      </c>
      <c r="AJ129">
        <f t="shared" ca="1" si="126"/>
        <v>0</v>
      </c>
      <c r="AK129">
        <f t="shared" ca="1" si="127"/>
        <v>0</v>
      </c>
      <c r="AL129">
        <f t="shared" ca="1" si="128"/>
        <v>0</v>
      </c>
      <c r="AM129">
        <f t="shared" ca="1" si="129"/>
        <v>0</v>
      </c>
      <c r="AN129">
        <f t="shared" ca="1" si="130"/>
        <v>0</v>
      </c>
      <c r="AO129">
        <f t="shared" ca="1" si="131"/>
        <v>0</v>
      </c>
      <c r="AP129">
        <f t="shared" ca="1" si="132"/>
        <v>0</v>
      </c>
      <c r="AQ129">
        <f t="shared" ca="1" si="133"/>
        <v>0</v>
      </c>
      <c r="AR129" s="8">
        <f t="shared" ca="1" si="134"/>
        <v>0</v>
      </c>
      <c r="AS129" s="8">
        <f t="shared" ca="1" si="135"/>
        <v>0</v>
      </c>
      <c r="AT129" s="8">
        <f t="shared" ca="1" si="136"/>
        <v>0</v>
      </c>
      <c r="AU129" s="8">
        <f t="shared" ca="1" si="137"/>
        <v>0</v>
      </c>
      <c r="AV129">
        <f t="shared" ca="1" si="138"/>
        <v>0</v>
      </c>
      <c r="AW129" t="b">
        <f t="shared" ca="1" si="139"/>
        <v>0</v>
      </c>
      <c r="BA129" t="s">
        <v>2532</v>
      </c>
      <c r="BB129" t="s">
        <v>2577</v>
      </c>
      <c r="BC129" t="s">
        <v>2674</v>
      </c>
      <c r="BD129">
        <f>IF(Players!BC129="NL",INDEX(Standings!G:I,MATCH(INDEX(Teams!G:K,MATCH(Players!BB129,Teams!G:G,0),5),Standings!G:G,0),2)+INDEX(Standings!G:I,MATCH(INDEX(Teams!G:K,MATCH(Players!BB129,Teams!G:G,0),5),Standings!G:G,0),3),INDEX(Standings!A:C,MATCH(INDEX(Teams!A:E,MATCH(Players!BB129,Teams!A:A,0),5),Standings!A:A,0),2)+INDEX(Standings!A:C,MATCH(INDEX(Teams!A:E,MATCH(Players!BB129,Teams!A:A,0),5),Standings!A:A,0),3))</f>
        <v>3</v>
      </c>
      <c r="BE129">
        <f t="shared" ca="1" si="140"/>
        <v>0</v>
      </c>
      <c r="BF129">
        <f t="shared" ca="1" si="141"/>
        <v>0</v>
      </c>
      <c r="BG129">
        <f t="shared" ca="1" si="142"/>
        <v>0</v>
      </c>
      <c r="BH129">
        <f t="shared" ca="1" si="143"/>
        <v>0</v>
      </c>
      <c r="BI129">
        <f t="shared" ca="1" si="144"/>
        <v>0</v>
      </c>
      <c r="BJ129">
        <f t="shared" ca="1" si="145"/>
        <v>0</v>
      </c>
      <c r="BK129">
        <f t="shared" ca="1" si="146"/>
        <v>0</v>
      </c>
      <c r="BL129" s="12">
        <f t="shared" ca="1" si="147"/>
        <v>0</v>
      </c>
      <c r="BM129">
        <f t="shared" ca="1" si="148"/>
        <v>0</v>
      </c>
      <c r="BN129">
        <f t="shared" ca="1" si="149"/>
        <v>0</v>
      </c>
      <c r="BO129">
        <f t="shared" ca="1" si="150"/>
        <v>0</v>
      </c>
      <c r="BP129">
        <f t="shared" ca="1" si="151"/>
        <v>0</v>
      </c>
      <c r="BQ129">
        <f t="shared" ca="1" si="152"/>
        <v>0</v>
      </c>
      <c r="BR129">
        <f t="shared" ca="1" si="153"/>
        <v>0</v>
      </c>
      <c r="BS129">
        <f t="shared" ca="1" si="154"/>
        <v>0</v>
      </c>
      <c r="BT129">
        <f t="shared" ca="1" si="155"/>
        <v>0</v>
      </c>
      <c r="BU129">
        <f t="shared" ca="1" si="156"/>
        <v>0</v>
      </c>
      <c r="BV129">
        <f t="shared" ca="1" si="157"/>
        <v>0</v>
      </c>
      <c r="BW129">
        <f t="shared" ca="1" si="158"/>
        <v>0</v>
      </c>
      <c r="BX129">
        <f t="shared" ca="1" si="159"/>
        <v>0</v>
      </c>
      <c r="BY129" s="8">
        <f t="shared" ca="1" si="160"/>
        <v>0</v>
      </c>
      <c r="BZ129" s="10" t="str">
        <f t="shared" ca="1" si="161"/>
        <v>---</v>
      </c>
      <c r="CA129">
        <f t="shared" ca="1" si="162"/>
        <v>0</v>
      </c>
      <c r="CB129">
        <f t="shared" ca="1" si="163"/>
        <v>0</v>
      </c>
      <c r="CC129">
        <f t="shared" ca="1" si="164"/>
        <v>0</v>
      </c>
      <c r="CD129">
        <f t="shared" ca="1" si="165"/>
        <v>0</v>
      </c>
      <c r="CE129">
        <f t="shared" ca="1" si="166"/>
        <v>0</v>
      </c>
      <c r="CF129" s="12">
        <f t="shared" ca="1" si="167"/>
        <v>0</v>
      </c>
      <c r="CG129">
        <f t="shared" ca="1" si="168"/>
        <v>0</v>
      </c>
      <c r="CH129">
        <f t="shared" ca="1" si="169"/>
        <v>0</v>
      </c>
      <c r="CI129">
        <f t="shared" ca="1" si="170"/>
        <v>0</v>
      </c>
      <c r="CJ129">
        <f t="shared" ca="1" si="171"/>
        <v>0</v>
      </c>
      <c r="CK129">
        <f t="shared" ca="1" si="172"/>
        <v>0</v>
      </c>
      <c r="CL129">
        <f t="shared" ca="1" si="173"/>
        <v>0</v>
      </c>
      <c r="CM129">
        <f t="shared" ca="1" si="174"/>
        <v>0</v>
      </c>
      <c r="CN129">
        <f t="shared" ca="1" si="175"/>
        <v>0</v>
      </c>
      <c r="CO129">
        <f t="shared" ca="1" si="176"/>
        <v>0</v>
      </c>
      <c r="CP129">
        <f t="shared" ca="1" si="177"/>
        <v>0</v>
      </c>
      <c r="CQ129" s="10">
        <f t="shared" ca="1" si="178"/>
        <v>0</v>
      </c>
      <c r="CR129" s="11">
        <f t="shared" ca="1" si="179"/>
        <v>0</v>
      </c>
      <c r="CS129" s="11">
        <f t="shared" ca="1" si="180"/>
        <v>0</v>
      </c>
      <c r="CT129" s="11">
        <f t="shared" ca="1" si="181"/>
        <v>0</v>
      </c>
      <c r="CU129" s="11">
        <f t="shared" ca="1" si="182"/>
        <v>0</v>
      </c>
      <c r="CV129" s="11">
        <f t="shared" ca="1" si="183"/>
        <v>0</v>
      </c>
      <c r="CW129" t="b">
        <f t="shared" ca="1" si="184"/>
        <v>0</v>
      </c>
      <c r="CX129">
        <f>COUNTIF(BA$1:BA129,BA129)-1</f>
        <v>1</v>
      </c>
    </row>
    <row r="130" spans="1:102">
      <c r="A130" t="s">
        <v>2619</v>
      </c>
      <c r="B130" t="s">
        <v>2576</v>
      </c>
      <c r="C130" t="s">
        <v>2674</v>
      </c>
      <c r="D130">
        <f>IF(Players!C130="NL",INDEX(Standings!G:I,MATCH(INDEX(Teams!G:K,MATCH(Players!B130,Teams!G:G,0),5),Standings!G:G,0),2)+INDEX(Standings!G:I,MATCH(INDEX(Teams!G:K,MATCH(Players!B130,Teams!G:G,0),5),Standings!G:G,0),3),INDEX(Standings!A:C,MATCH(INDEX(Teams!A:E,MATCH(Players!B130,Teams!A:A,0),5),Standings!A:A,0),2)+INDEX(Standings!A:C,MATCH(INDEX(Teams!A:E,MATCH(Players!B130,Teams!A:A,0),5),Standings!A:A,0),3))</f>
        <v>3</v>
      </c>
      <c r="E130">
        <f t="shared" ca="1" si="95"/>
        <v>2</v>
      </c>
      <c r="F130">
        <f t="shared" ca="1" si="96"/>
        <v>0</v>
      </c>
      <c r="G130">
        <f t="shared" ca="1" si="97"/>
        <v>0</v>
      </c>
      <c r="H130">
        <f t="shared" ca="1" si="98"/>
        <v>0</v>
      </c>
      <c r="I130">
        <f t="shared" ca="1" si="99"/>
        <v>0</v>
      </c>
      <c r="J130">
        <f t="shared" ca="1" si="100"/>
        <v>0</v>
      </c>
      <c r="K130">
        <f t="shared" ca="1" si="101"/>
        <v>0</v>
      </c>
      <c r="L130">
        <f t="shared" ca="1" si="102"/>
        <v>0</v>
      </c>
      <c r="M130">
        <f t="shared" ca="1" si="103"/>
        <v>0</v>
      </c>
      <c r="N130">
        <f t="shared" ca="1" si="104"/>
        <v>0</v>
      </c>
      <c r="O130">
        <f t="shared" ca="1" si="105"/>
        <v>0</v>
      </c>
      <c r="P130">
        <f t="shared" ca="1" si="106"/>
        <v>0</v>
      </c>
      <c r="Q130">
        <f t="shared" ca="1" si="107"/>
        <v>0</v>
      </c>
      <c r="R130">
        <f t="shared" ca="1" si="108"/>
        <v>0</v>
      </c>
      <c r="S130">
        <f t="shared" ca="1" si="109"/>
        <v>0</v>
      </c>
      <c r="T130">
        <f t="shared" ca="1" si="110"/>
        <v>0</v>
      </c>
      <c r="U130">
        <f t="shared" ca="1" si="111"/>
        <v>0</v>
      </c>
      <c r="V130">
        <f t="shared" ca="1" si="112"/>
        <v>0</v>
      </c>
      <c r="W130">
        <f t="shared" ca="1" si="113"/>
        <v>0</v>
      </c>
      <c r="X130">
        <f t="shared" ca="1" si="114"/>
        <v>2</v>
      </c>
      <c r="Y130">
        <f t="shared" ca="1" si="115"/>
        <v>0</v>
      </c>
      <c r="Z130">
        <f t="shared" ca="1" si="116"/>
        <v>0</v>
      </c>
      <c r="AA130">
        <f t="shared" ca="1" si="117"/>
        <v>0</v>
      </c>
      <c r="AB130">
        <f t="shared" ca="1" si="118"/>
        <v>0</v>
      </c>
      <c r="AC130">
        <f t="shared" ca="1" si="119"/>
        <v>0</v>
      </c>
      <c r="AD130">
        <f t="shared" ca="1" si="120"/>
        <v>0</v>
      </c>
      <c r="AE130">
        <f t="shared" ca="1" si="121"/>
        <v>0</v>
      </c>
      <c r="AF130">
        <f t="shared" ca="1" si="122"/>
        <v>0</v>
      </c>
      <c r="AG130">
        <f t="shared" ca="1" si="123"/>
        <v>0</v>
      </c>
      <c r="AH130">
        <f t="shared" ca="1" si="124"/>
        <v>0</v>
      </c>
      <c r="AI130">
        <f t="shared" ca="1" si="125"/>
        <v>0</v>
      </c>
      <c r="AJ130">
        <f t="shared" ca="1" si="126"/>
        <v>0</v>
      </c>
      <c r="AK130">
        <f t="shared" ca="1" si="127"/>
        <v>0</v>
      </c>
      <c r="AL130">
        <f t="shared" ca="1" si="128"/>
        <v>0</v>
      </c>
      <c r="AM130">
        <f t="shared" ca="1" si="129"/>
        <v>0</v>
      </c>
      <c r="AN130">
        <f t="shared" ca="1" si="130"/>
        <v>0</v>
      </c>
      <c r="AO130">
        <f t="shared" ca="1" si="131"/>
        <v>0</v>
      </c>
      <c r="AP130">
        <f t="shared" ca="1" si="132"/>
        <v>0</v>
      </c>
      <c r="AQ130">
        <f t="shared" ca="1" si="133"/>
        <v>0</v>
      </c>
      <c r="AR130" s="8">
        <f t="shared" ca="1" si="134"/>
        <v>0</v>
      </c>
      <c r="AS130" s="8">
        <f t="shared" ca="1" si="135"/>
        <v>0</v>
      </c>
      <c r="AT130" s="8">
        <f t="shared" ca="1" si="136"/>
        <v>0</v>
      </c>
      <c r="AU130" s="8">
        <f t="shared" ca="1" si="137"/>
        <v>0</v>
      </c>
      <c r="AV130">
        <f t="shared" ca="1" si="138"/>
        <v>0</v>
      </c>
      <c r="AW130" t="b">
        <f t="shared" ca="1" si="139"/>
        <v>0</v>
      </c>
      <c r="BA130" t="s">
        <v>2531</v>
      </c>
      <c r="BB130" t="s">
        <v>2577</v>
      </c>
      <c r="BC130" t="s">
        <v>2674</v>
      </c>
      <c r="BD130">
        <f>IF(Players!BC130="NL",INDEX(Standings!G:I,MATCH(INDEX(Teams!G:K,MATCH(Players!BB130,Teams!G:G,0),5),Standings!G:G,0),2)+INDEX(Standings!G:I,MATCH(INDEX(Teams!G:K,MATCH(Players!BB130,Teams!G:G,0),5),Standings!G:G,0),3),INDEX(Standings!A:C,MATCH(INDEX(Teams!A:E,MATCH(Players!BB130,Teams!A:A,0),5),Standings!A:A,0),2)+INDEX(Standings!A:C,MATCH(INDEX(Teams!A:E,MATCH(Players!BB130,Teams!A:A,0),5),Standings!A:A,0),3))</f>
        <v>3</v>
      </c>
      <c r="BE130">
        <f t="shared" ca="1" si="140"/>
        <v>0</v>
      </c>
      <c r="BF130">
        <f t="shared" ca="1" si="141"/>
        <v>0</v>
      </c>
      <c r="BG130">
        <f t="shared" ca="1" si="142"/>
        <v>2</v>
      </c>
      <c r="BH130">
        <f t="shared" ca="1" si="143"/>
        <v>0</v>
      </c>
      <c r="BI130">
        <f t="shared" ca="1" si="144"/>
        <v>0</v>
      </c>
      <c r="BJ130">
        <f t="shared" ca="1" si="145"/>
        <v>0</v>
      </c>
      <c r="BK130">
        <f t="shared" ca="1" si="146"/>
        <v>0</v>
      </c>
      <c r="BL130" s="12">
        <f t="shared" ca="1" si="147"/>
        <v>0</v>
      </c>
      <c r="BM130">
        <f t="shared" ca="1" si="148"/>
        <v>0</v>
      </c>
      <c r="BN130">
        <f t="shared" ca="1" si="149"/>
        <v>0</v>
      </c>
      <c r="BO130">
        <f t="shared" ca="1" si="150"/>
        <v>0</v>
      </c>
      <c r="BP130">
        <f t="shared" ca="1" si="151"/>
        <v>0</v>
      </c>
      <c r="BQ130">
        <f t="shared" ca="1" si="152"/>
        <v>1</v>
      </c>
      <c r="BR130">
        <f t="shared" ca="1" si="153"/>
        <v>0</v>
      </c>
      <c r="BS130">
        <f t="shared" ca="1" si="154"/>
        <v>0</v>
      </c>
      <c r="BT130">
        <f t="shared" ca="1" si="155"/>
        <v>0</v>
      </c>
      <c r="BU130">
        <f t="shared" ca="1" si="156"/>
        <v>0</v>
      </c>
      <c r="BV130">
        <f t="shared" ca="1" si="157"/>
        <v>0</v>
      </c>
      <c r="BW130">
        <f t="shared" ca="1" si="158"/>
        <v>0</v>
      </c>
      <c r="BX130">
        <f t="shared" ca="1" si="159"/>
        <v>0</v>
      </c>
      <c r="BY130" s="8">
        <f t="shared" ca="1" si="160"/>
        <v>0</v>
      </c>
      <c r="BZ130" s="10" t="str">
        <f t="shared" ca="1" si="161"/>
        <v>---</v>
      </c>
      <c r="CA130">
        <f t="shared" ca="1" si="162"/>
        <v>2</v>
      </c>
      <c r="CB130">
        <f t="shared" ca="1" si="163"/>
        <v>0</v>
      </c>
      <c r="CC130">
        <f t="shared" ca="1" si="164"/>
        <v>0</v>
      </c>
      <c r="CD130">
        <f t="shared" ca="1" si="165"/>
        <v>0</v>
      </c>
      <c r="CE130">
        <f t="shared" ca="1" si="166"/>
        <v>0</v>
      </c>
      <c r="CF130" s="12">
        <f t="shared" ca="1" si="167"/>
        <v>0</v>
      </c>
      <c r="CG130">
        <f t="shared" ca="1" si="168"/>
        <v>0</v>
      </c>
      <c r="CH130">
        <f t="shared" ca="1" si="169"/>
        <v>0</v>
      </c>
      <c r="CI130">
        <f t="shared" ca="1" si="170"/>
        <v>0</v>
      </c>
      <c r="CJ130">
        <f t="shared" ca="1" si="171"/>
        <v>0</v>
      </c>
      <c r="CK130">
        <f t="shared" ca="1" si="172"/>
        <v>1</v>
      </c>
      <c r="CL130">
        <f t="shared" ca="1" si="173"/>
        <v>0</v>
      </c>
      <c r="CM130">
        <f t="shared" ca="1" si="174"/>
        <v>0</v>
      </c>
      <c r="CN130">
        <f t="shared" ca="1" si="175"/>
        <v>0</v>
      </c>
      <c r="CO130">
        <f t="shared" ca="1" si="176"/>
        <v>0</v>
      </c>
      <c r="CP130">
        <f t="shared" ca="1" si="177"/>
        <v>0</v>
      </c>
      <c r="CQ130" s="10">
        <f t="shared" ca="1" si="178"/>
        <v>0</v>
      </c>
      <c r="CR130" s="11">
        <f t="shared" ca="1" si="179"/>
        <v>0</v>
      </c>
      <c r="CS130" s="11">
        <f t="shared" ca="1" si="180"/>
        <v>0</v>
      </c>
      <c r="CT130" s="11">
        <f t="shared" ca="1" si="181"/>
        <v>0</v>
      </c>
      <c r="CU130" s="11">
        <f t="shared" ca="1" si="182"/>
        <v>0</v>
      </c>
      <c r="CV130" s="11">
        <f t="shared" ca="1" si="183"/>
        <v>0</v>
      </c>
      <c r="CW130" t="b">
        <f t="shared" ca="1" si="184"/>
        <v>0</v>
      </c>
      <c r="CX130">
        <f>COUNTIF(BA$1:BA130,BA130)-1</f>
        <v>0</v>
      </c>
    </row>
    <row r="131" spans="1:102">
      <c r="A131" t="s">
        <v>2620</v>
      </c>
      <c r="B131" t="s">
        <v>2576</v>
      </c>
      <c r="C131" t="s">
        <v>2674</v>
      </c>
      <c r="D131">
        <f>IF(Players!C131="NL",INDEX(Standings!G:I,MATCH(INDEX(Teams!G:K,MATCH(Players!B131,Teams!G:G,0),5),Standings!G:G,0),2)+INDEX(Standings!G:I,MATCH(INDEX(Teams!G:K,MATCH(Players!B131,Teams!G:G,0),5),Standings!G:G,0),3),INDEX(Standings!A:C,MATCH(INDEX(Teams!A:E,MATCH(Players!B131,Teams!A:A,0),5),Standings!A:A,0),2)+INDEX(Standings!A:C,MATCH(INDEX(Teams!A:E,MATCH(Players!B131,Teams!A:A,0),5),Standings!A:A,0),3))</f>
        <v>3</v>
      </c>
      <c r="E131">
        <f t="shared" ref="E131:E194" ca="1" si="185">INDEX(INDIRECT("'" &amp; $B131 &amp; " B'!$A:$Z"), MATCH($A131, INDIRECT("'" &amp; $B131 &amp; " B'!$A:$A"), 0), 2)</f>
        <v>0</v>
      </c>
      <c r="F131">
        <f t="shared" ref="F131:F194" ca="1" si="186">INDEX(INDIRECT("'" &amp; $B131 &amp; " B'!$A:$Z"), MATCH($A131, INDIRECT("'" &amp; $B131 &amp; " B'!$A:$A"), 0), 4)</f>
        <v>0</v>
      </c>
      <c r="G131">
        <f t="shared" ref="G131:G194" ca="1" si="187">INDEX(INDIRECT("'" &amp; $B131 &amp; " B'!$A:$Z"), MATCH($A131, INDIRECT("'" &amp; $B131 &amp; " B'!$A:$A"), 0), 5)</f>
        <v>0</v>
      </c>
      <c r="H131">
        <f t="shared" ref="H131:H194" ca="1" si="188">INDEX(INDIRECT("'" &amp; $B131 &amp; " B'!$A:$Z"), MATCH($A131, INDIRECT("'" &amp; $B131 &amp; " B'!$A:$A"), 0), 6)</f>
        <v>0</v>
      </c>
      <c r="I131">
        <f t="shared" ref="I131:I194" ca="1" si="189">INDEX(INDIRECT("'" &amp; $B131 &amp; " B'!$A:$Z"), MATCH($A131, INDIRECT("'" &amp; $B131 &amp; " B'!$A:$A"), 0), 7)</f>
        <v>0</v>
      </c>
      <c r="J131">
        <f t="shared" ref="J131:J194" ca="1" si="190">INDEX(INDIRECT("'" &amp; $B131 &amp; " B'!$A:$Z"), MATCH($A131, INDIRECT("'" &amp; $B131 &amp; " B'!$A:$A"), 0), 8)</f>
        <v>0</v>
      </c>
      <c r="K131">
        <f t="shared" ref="K131:K194" ca="1" si="191">INDEX(INDIRECT("'" &amp; $B131 &amp; " B'!$A:$Z"), MATCH($A131, INDIRECT("'" &amp; $B131 &amp; " B'!$A:$A"), 0), 9)</f>
        <v>0</v>
      </c>
      <c r="L131">
        <f t="shared" ref="L131:L194" ca="1" si="192">INDEX(INDIRECT("'" &amp; $B131 &amp; " B'!$A:$Z"), MATCH($A131, INDIRECT("'" &amp; $B131 &amp; " B'!$A:$A"), 0), 10)</f>
        <v>0</v>
      </c>
      <c r="M131">
        <f t="shared" ref="M131:M194" ca="1" si="193">INDEX(INDIRECT("'" &amp; $B131 &amp; " B'!$A:$Z"), MATCH($A131, INDIRECT("'" &amp; $B131 &amp; " B'!$A:$A"), 0), 11)</f>
        <v>0</v>
      </c>
      <c r="N131">
        <f t="shared" ref="N131:N194" ca="1" si="194">INDEX(INDIRECT("'" &amp; $B131 &amp; " B'!$A:$Z"), MATCH($A131, INDIRECT("'" &amp; $B131 &amp; " B'!$A:$A"), 0), 12)</f>
        <v>0</v>
      </c>
      <c r="O131">
        <f t="shared" ref="O131:O194" ca="1" si="195">INDEX(INDIRECT("'" &amp; $B131 &amp; " B'!$A:$Z"), MATCH($A131, INDIRECT("'" &amp; $B131 &amp; " B'!$A:$A"), 0), 13)</f>
        <v>0</v>
      </c>
      <c r="P131">
        <f t="shared" ref="P131:P194" ca="1" si="196">INDEX(INDIRECT("'" &amp; $B131 &amp; " B'!$A:$Z"), MATCH($A131, INDIRECT("'" &amp; $B131 &amp; " B'!$A:$A"), 0), 14)</f>
        <v>0</v>
      </c>
      <c r="Q131">
        <f t="shared" ref="Q131:Q194" ca="1" si="197">INDEX(INDIRECT("'" &amp; $B131 &amp; " B'!$A:$Z"), MATCH($A131, INDIRECT("'" &amp; $B131 &amp; " B'!$A:$A"), 0), 15)</f>
        <v>0</v>
      </c>
      <c r="R131">
        <f t="shared" ref="R131:R194" ca="1" si="198">INDEX(INDIRECT("'" &amp; $B131 &amp; " B'!$A:$Z"), MATCH($A131, INDIRECT("'" &amp; $B131 &amp; " B'!$A:$A"), 0), 16)</f>
        <v>0</v>
      </c>
      <c r="S131">
        <f t="shared" ref="S131:S194" ca="1" si="199">INDEX(INDIRECT("'" &amp; $B131 &amp; " B'!$A:$Z"), MATCH($A131, INDIRECT("'" &amp; $B131 &amp; " B'!$A:$A"), 0), 17)</f>
        <v>0</v>
      </c>
      <c r="T131">
        <f t="shared" ref="T131:T194" ca="1" si="200">INDEX(INDIRECT("'" &amp; $B131 &amp; " B'!$A:$Z"), MATCH($A131, INDIRECT("'" &amp; $B131 &amp; " B'!$A:$A"), 0), 18)</f>
        <v>0</v>
      </c>
      <c r="U131">
        <f t="shared" ref="U131:U194" ca="1" si="201">INDEX(INDIRECT("'" &amp; $B131 &amp; " B'!$A:$Z"), MATCH($A131, INDIRECT("'" &amp; $B131 &amp; " B'!$A:$A"), 0), 19)</f>
        <v>0</v>
      </c>
      <c r="V131">
        <f t="shared" ref="V131:V194" ca="1" si="202">INDEX(INDIRECT("'" &amp; $B131 &amp; " B'!$A:$Z"), MATCH($A131, INDIRECT("'" &amp; $B131 &amp; " B'!$A:$A"), 0), 20)</f>
        <v>0</v>
      </c>
      <c r="W131">
        <f t="shared" ref="W131:W194" ca="1" si="203">INDEX(INDIRECT("'" &amp; $B131 &amp; " B'!$A:$Z"), MATCH($A131, INDIRECT("'" &amp; $B131 &amp; " B'!$A:$A"), 0), 21)</f>
        <v>0</v>
      </c>
      <c r="X131">
        <f t="shared" ref="X131:X173" ca="1" si="204">SUMIF($A:$A,$A131,E:E)</f>
        <v>0</v>
      </c>
      <c r="Y131">
        <f t="shared" ref="Y131:Y173" ca="1" si="205">Z131+AI131+AL131+AM131+AN131</f>
        <v>0</v>
      </c>
      <c r="Z131">
        <f t="shared" ref="Z131:Z173" ca="1" si="206">SUMIF($A:$A,$A131,F:F)</f>
        <v>0</v>
      </c>
      <c r="AA131">
        <f t="shared" ref="AA131:AA173" ca="1" si="207">SUMIF($A:$A,$A131,G:G)</f>
        <v>0</v>
      </c>
      <c r="AB131">
        <f t="shared" ref="AB131:AB173" ca="1" si="208">SUMIF($A:$A,$A131,H:H)</f>
        <v>0</v>
      </c>
      <c r="AC131">
        <f t="shared" ref="AC131:AC173" ca="1" si="209">SUMIF($A:$A,$A131,I:I)</f>
        <v>0</v>
      </c>
      <c r="AD131">
        <f t="shared" ref="AD131:AD173" ca="1" si="210">SUMIF($A:$A,$A131,J:J)</f>
        <v>0</v>
      </c>
      <c r="AE131">
        <f t="shared" ref="AE131:AE173" ca="1" si="211">SUMIF($A:$A,$A131,K:K)</f>
        <v>0</v>
      </c>
      <c r="AF131">
        <f t="shared" ref="AF131:AF173" ca="1" si="212">SUMIF($A:$A,$A131,L:L)</f>
        <v>0</v>
      </c>
      <c r="AG131">
        <f t="shared" ref="AG131:AG173" ca="1" si="213">SUMIF($A:$A,$A131,M:M)</f>
        <v>0</v>
      </c>
      <c r="AH131">
        <f t="shared" ref="AH131:AH173" ca="1" si="214">SUMIF($A:$A,$A131,N:N)</f>
        <v>0</v>
      </c>
      <c r="AI131">
        <f t="shared" ref="AI131:AI173" ca="1" si="215">SUMIF($A:$A,$A131,O:O)</f>
        <v>0</v>
      </c>
      <c r="AJ131">
        <f t="shared" ref="AJ131:AJ173" ca="1" si="216">SUMIF($A:$A,$A131,P:P)</f>
        <v>0</v>
      </c>
      <c r="AK131">
        <f t="shared" ref="AK131:AK173" ca="1" si="217">SUMIF($A:$A,$A131,Q:Q)</f>
        <v>0</v>
      </c>
      <c r="AL131">
        <f t="shared" ref="AL131:AL173" ca="1" si="218">SUMIF($A:$A,$A131,R:R)</f>
        <v>0</v>
      </c>
      <c r="AM131">
        <f t="shared" ref="AM131:AM173" ca="1" si="219">SUMIF($A:$A,$A131,S:S)</f>
        <v>0</v>
      </c>
      <c r="AN131">
        <f t="shared" ref="AN131:AN173" ca="1" si="220">SUMIF($A:$A,$A131,T:T)</f>
        <v>0</v>
      </c>
      <c r="AO131">
        <f t="shared" ref="AO131:AO173" ca="1" si="221">SUMIF($A:$A,$A131,U:U)</f>
        <v>0</v>
      </c>
      <c r="AP131">
        <f t="shared" ref="AP131:AP173" ca="1" si="222">_xlfn.MAXIFS(V:V,$A:$A,$A131)</f>
        <v>0</v>
      </c>
      <c r="AQ131">
        <f t="shared" ref="AQ131:AQ173" ca="1" si="223">_xlfn.MAXIFS(W:W,$A:$A,$A131)</f>
        <v>0</v>
      </c>
      <c r="AR131" s="8">
        <f t="shared" ref="AR131:AR173" ca="1" si="224">IFERROR(AB131/Z131,0)</f>
        <v>0</v>
      </c>
      <c r="AS131" s="8">
        <f t="shared" ref="AS131:AS173" ca="1" si="225">IFERROR((AB131+AI131+AL131)/(Y131-AM131),0)</f>
        <v>0</v>
      </c>
      <c r="AT131" s="8">
        <f t="shared" ref="AT131:AT173" ca="1" si="226">IFERROR(AV131/Z131,0)</f>
        <v>0</v>
      </c>
      <c r="AU131" s="8">
        <f t="shared" ref="AU131:AU173" ca="1" si="227">AS131+AT131</f>
        <v>0</v>
      </c>
      <c r="AV131">
        <f t="shared" ref="AV131:AV173" ca="1" si="228">AC131+AB131+AD131*2+AE131*3</f>
        <v>0</v>
      </c>
      <c r="AW131" t="b">
        <f t="shared" ref="AW131:AW194" ca="1" si="229">IF(Y131&gt;=3.1*D131,TRUE,FALSE)</f>
        <v>0</v>
      </c>
      <c r="BA131" t="s">
        <v>2529</v>
      </c>
      <c r="BB131" t="s">
        <v>2577</v>
      </c>
      <c r="BC131" t="s">
        <v>2674</v>
      </c>
      <c r="BD131">
        <f>IF(Players!BC131="NL",INDEX(Standings!G:I,MATCH(INDEX(Teams!G:K,MATCH(Players!BB131,Teams!G:G,0),5),Standings!G:G,0),2)+INDEX(Standings!G:I,MATCH(INDEX(Teams!G:K,MATCH(Players!BB131,Teams!G:G,0),5),Standings!G:G,0),3),INDEX(Standings!A:C,MATCH(INDEX(Teams!A:E,MATCH(Players!BB131,Teams!A:A,0),5),Standings!A:A,0),2)+INDEX(Standings!A:C,MATCH(INDEX(Teams!A:E,MATCH(Players!BB131,Teams!A:A,0),5),Standings!A:A,0),3))</f>
        <v>3</v>
      </c>
      <c r="BE131">
        <f t="shared" ref="BE131:BE194" ca="1" si="230">INDEX(INDIRECT("'" &amp; $BB131 &amp; " P'!$A:$AA"), MATCH($BA131, INDIRECT("'" &amp; $BB131 &amp; " P'!$A:$A"), 0), 2)</f>
        <v>0</v>
      </c>
      <c r="BF131">
        <f t="shared" ref="BF131:BF194" ca="1" si="231">INDEX(INDIRECT("'" &amp; $BB131 &amp; " P'!$A:$AA"), MATCH($BA131, INDIRECT("'" &amp; $BB131 &amp; " P'!$A:$A"), 0), 3)</f>
        <v>0</v>
      </c>
      <c r="BG131">
        <f t="shared" ref="BG131:BG194" ca="1" si="232">INDEX(INDIRECT("'" &amp; $BB131 &amp; " P'!$A:$AA"), MATCH($BA131, INDIRECT("'" &amp; $BB131 &amp; " P'!$A:$A"), 0), 6)</f>
        <v>0</v>
      </c>
      <c r="BH131">
        <f t="shared" ref="BH131:BH194" ca="1" si="233">INDEX(INDIRECT("'" &amp; $BB131 &amp; " P'!$A:$AA"), MATCH($BA131, INDIRECT("'" &amp; $BB131 &amp; " P'!$A:$A"), 0), 7)</f>
        <v>0</v>
      </c>
      <c r="BI131">
        <f t="shared" ref="BI131:BI194" ca="1" si="234">INDEX(INDIRECT("'" &amp; $BB131 &amp; " P'!$A:$AA"), MATCH($BA131, INDIRECT("'" &amp; $BB131 &amp; " P'!$A:$A"), 0), 8)</f>
        <v>0</v>
      </c>
      <c r="BJ131">
        <f t="shared" ref="BJ131:BJ194" ca="1" si="235">INDEX(INDIRECT("'" &amp; $BB131 &amp; " P'!$A:$AA"), MATCH($BA131, INDIRECT("'" &amp; $BB131 &amp; " P'!$A:$A"), 0), 9)</f>
        <v>0</v>
      </c>
      <c r="BK131">
        <f t="shared" ref="BK131:BK194" ca="1" si="236">INDEX(INDIRECT("'" &amp; $BB131 &amp; " P'!$A:$AA"), MATCH($BA131, INDIRECT("'" &amp; $BB131 &amp; " P'!$A:$A"), 0), 10)</f>
        <v>0</v>
      </c>
      <c r="BL131" s="12">
        <f t="shared" ref="BL131:BL194" ca="1" si="237">INDEX(INDIRECT("'" &amp; $BB131 &amp; " P'!$A:$AA"), MATCH($BA131, INDIRECT("'" &amp; $BB131 &amp; " P'!$A:$A"), 0), 11)</f>
        <v>0</v>
      </c>
      <c r="BM131">
        <f t="shared" ref="BM131:BM194" ca="1" si="238">INDEX(INDIRECT("'" &amp; $BB131 &amp; " P'!$A:$AA"), MATCH($BA131, INDIRECT("'" &amp; $BB131 &amp; " P'!$A:$A"), 0), 12)</f>
        <v>0</v>
      </c>
      <c r="BN131">
        <f t="shared" ref="BN131:BN194" ca="1" si="239">INDEX(INDIRECT("'" &amp; $BB131 &amp; " P'!$A:$AA"), MATCH($BA131, INDIRECT("'" &amp; $BB131 &amp; " P'!$A:$A"), 0), 13)</f>
        <v>0</v>
      </c>
      <c r="BO131">
        <f t="shared" ref="BO131:BO194" ca="1" si="240">INDEX(INDIRECT("'" &amp; $BB131 &amp; " P'!$A:$AA"), MATCH($BA131, INDIRECT("'" &amp; $BB131 &amp; " P'!$A:$A"), 0), 14)</f>
        <v>0</v>
      </c>
      <c r="BP131">
        <f t="shared" ref="BP131:BP194" ca="1" si="241">INDEX(INDIRECT("'" &amp; $BB131 &amp; " P'!$A:$AA"), MATCH($BA131, INDIRECT("'" &amp; $BB131 &amp; " P'!$A:$A"), 0), 15)</f>
        <v>0</v>
      </c>
      <c r="BQ131">
        <f t="shared" ref="BQ131:BQ194" ca="1" si="242">INDEX(INDIRECT("'" &amp; $BB131 &amp; " P'!$A:$AA"), MATCH($BA131, INDIRECT("'" &amp; $BB131 &amp; " P'!$A:$A"), 0), 16)</f>
        <v>0</v>
      </c>
      <c r="BR131">
        <f t="shared" ref="BR131:BR194" ca="1" si="243">INDEX(INDIRECT("'" &amp; $BB131 &amp; " P'!$A:$AA"), MATCH($BA131, INDIRECT("'" &amp; $BB131 &amp; " P'!$A:$A"), 0), 17)</f>
        <v>0</v>
      </c>
      <c r="BS131">
        <f t="shared" ref="BS131:BS194" ca="1" si="244">INDEX(INDIRECT("'" &amp; $BB131 &amp; " P'!$A:$AA"), MATCH($BA131, INDIRECT("'" &amp; $BB131 &amp; " P'!$A:$A"), 0), 18)</f>
        <v>0</v>
      </c>
      <c r="BT131">
        <f t="shared" ref="BT131:BT194" ca="1" si="245">INDEX(INDIRECT("'" &amp; $BB131 &amp; " P'!$A:$AA"), MATCH($BA131, INDIRECT("'" &amp; $BB131 &amp; " P'!$A:$A"), 0), 19)</f>
        <v>0</v>
      </c>
      <c r="BU131">
        <f t="shared" ref="BU131:BU194" ca="1" si="246">INDEX(INDIRECT("'" &amp; $BB131 &amp; " P'!$A:$AA"), MATCH($BA131, INDIRECT("'" &amp; $BB131 &amp; " P'!$A:$A"), 0), 20)</f>
        <v>0</v>
      </c>
      <c r="BV131">
        <f t="shared" ref="BV131:BV194" ca="1" si="247">INDEX(INDIRECT("'" &amp; $BB131 &amp; " P'!$A:$AA"), MATCH($BA131, INDIRECT("'" &amp; $BB131 &amp; " P'!$A:$A"), 0), 21)</f>
        <v>0</v>
      </c>
      <c r="BW131">
        <f t="shared" ref="BW131:BW133" ca="1" si="248">SUMIF($BA:$BA,$BA131,BE:BE)</f>
        <v>0</v>
      </c>
      <c r="BX131">
        <f t="shared" ref="BX131:BX133" ca="1" si="249">SUMIF($BA:$BA,$BA131,BF:BF)</f>
        <v>0</v>
      </c>
      <c r="BY131" s="8">
        <f t="shared" ref="BY131:BY133" ca="1" si="250">IFERROR(BW131/(BW131+BX131),0)</f>
        <v>0</v>
      </c>
      <c r="BZ131" s="10" t="str">
        <f t="shared" ref="BZ131:BZ133" ca="1" si="251">IFERROR(CI131/CF131*9,"---")</f>
        <v>---</v>
      </c>
      <c r="CA131">
        <f t="shared" ref="CA131:CA133" ca="1" si="252">SUMIF($BA:$BA,$BA131,BG:BG)</f>
        <v>0</v>
      </c>
      <c r="CB131">
        <f t="shared" ref="CB131:CB133" ca="1" si="253">SUMIF($BA:$BA,$BA131,BH:BH)</f>
        <v>0</v>
      </c>
      <c r="CC131">
        <f t="shared" ref="CC131:CC133" ca="1" si="254">SUMIF($BA:$BA,$BA131,BI:BI)</f>
        <v>0</v>
      </c>
      <c r="CD131">
        <f t="shared" ref="CD131:CD133" ca="1" si="255">SUMIF($BA:$BA,$BA131,BJ:BJ)</f>
        <v>0</v>
      </c>
      <c r="CE131">
        <f t="shared" ref="CE131:CE133" ca="1" si="256">SUMIF($BA:$BA,$BA131,BK:BK)</f>
        <v>0</v>
      </c>
      <c r="CF131" s="12">
        <f t="shared" ref="CF131:CF133" ca="1" si="257">SUMIF($BA:$BA,$BA131,BL:BL)</f>
        <v>0</v>
      </c>
      <c r="CG131">
        <f t="shared" ref="CG131:CG133" ca="1" si="258">SUMIF($BA:$BA,$BA131,BM:BM)</f>
        <v>0</v>
      </c>
      <c r="CH131">
        <f t="shared" ref="CH131:CH133" ca="1" si="259">SUMIF($BA:$BA,$BA131,BN:BN)</f>
        <v>0</v>
      </c>
      <c r="CI131">
        <f t="shared" ref="CI131:CI133" ca="1" si="260">SUMIF($BA:$BA,$BA131,BO:BO)</f>
        <v>0</v>
      </c>
      <c r="CJ131">
        <f t="shared" ref="CJ131:CJ133" ca="1" si="261">SUMIF($BA:$BA,$BA131,BP:BP)</f>
        <v>0</v>
      </c>
      <c r="CK131">
        <f t="shared" ref="CK131:CK133" ca="1" si="262">SUMIF($BA:$BA,$BA131,BQ:BQ)</f>
        <v>0</v>
      </c>
      <c r="CL131">
        <f t="shared" ref="CL131:CL133" ca="1" si="263">SUMIF($BA:$BA,$BA131,BR:BR)</f>
        <v>0</v>
      </c>
      <c r="CM131">
        <f t="shared" ref="CM131:CM133" ca="1" si="264">SUMIF($BA:$BA,$BA131,BS:BS)</f>
        <v>0</v>
      </c>
      <c r="CN131">
        <f t="shared" ref="CN131:CN133" ca="1" si="265">SUMIF($BA:$BA,$BA131,BT:BT)</f>
        <v>0</v>
      </c>
      <c r="CO131">
        <f t="shared" ref="CO131:CO133" ca="1" si="266">SUMIF($BA:$BA,$BA131,BU:BU)</f>
        <v>0</v>
      </c>
      <c r="CP131">
        <f t="shared" ref="CP131:CP133" ca="1" si="267">SUMIF($BA:$BA,$BA131,BV:BV)</f>
        <v>0</v>
      </c>
      <c r="CQ131" s="10">
        <f t="shared" ref="CQ131:CQ133" ca="1" si="268">IFERROR((CG131+CK131)/CF131,0)</f>
        <v>0</v>
      </c>
      <c r="CR131" s="11">
        <f t="shared" ref="CR131:CR133" ca="1" si="269">IFERROR(CG131/$CF131*9,0)</f>
        <v>0</v>
      </c>
      <c r="CS131" s="11">
        <f t="shared" ref="CS131:CS133" ca="1" si="270">IFERROR(CJ131/$CF131*9,0)</f>
        <v>0</v>
      </c>
      <c r="CT131" s="11">
        <f t="shared" ref="CT131:CT133" ca="1" si="271">IFERROR(CK131/$CF131*9,0)</f>
        <v>0</v>
      </c>
      <c r="CU131" s="11">
        <f t="shared" ref="CU131:CU133" ca="1" si="272">IFERROR(CM131/$CF131*9,0)</f>
        <v>0</v>
      </c>
      <c r="CV131" s="11">
        <f t="shared" ref="CV131:CV133" ca="1" si="273">IFERROR(CM131/CK131,0)</f>
        <v>0</v>
      </c>
      <c r="CW131" t="b">
        <f t="shared" ref="CW131:CW132" ca="1" si="274">IF(CF131&gt;=BD131,TRUE,FALSE)</f>
        <v>0</v>
      </c>
      <c r="CX131">
        <f>COUNTIF(BA$1:BA131,BA131)-1</f>
        <v>0</v>
      </c>
    </row>
    <row r="132" spans="1:102">
      <c r="A132" t="s">
        <v>2533</v>
      </c>
      <c r="B132" t="s">
        <v>2577</v>
      </c>
      <c r="C132" t="s">
        <v>2674</v>
      </c>
      <c r="D132">
        <f>IF(Players!C132="NL",INDEX(Standings!G:I,MATCH(INDEX(Teams!G:K,MATCH(Players!B132,Teams!G:G,0),5),Standings!G:G,0),2)+INDEX(Standings!G:I,MATCH(INDEX(Teams!G:K,MATCH(Players!B132,Teams!G:G,0),5),Standings!G:G,0),3),INDEX(Standings!A:C,MATCH(INDEX(Teams!A:E,MATCH(Players!B132,Teams!A:A,0),5),Standings!A:A,0),2)+INDEX(Standings!A:C,MATCH(INDEX(Teams!A:E,MATCH(Players!B132,Teams!A:A,0),5),Standings!A:A,0),3))</f>
        <v>3</v>
      </c>
      <c r="E132">
        <f t="shared" ca="1" si="185"/>
        <v>0</v>
      </c>
      <c r="F132">
        <f t="shared" ca="1" si="186"/>
        <v>0</v>
      </c>
      <c r="G132">
        <f t="shared" ca="1" si="187"/>
        <v>0</v>
      </c>
      <c r="H132">
        <f t="shared" ca="1" si="188"/>
        <v>0</v>
      </c>
      <c r="I132">
        <f t="shared" ca="1" si="189"/>
        <v>0</v>
      </c>
      <c r="J132">
        <f t="shared" ca="1" si="190"/>
        <v>0</v>
      </c>
      <c r="K132">
        <f t="shared" ca="1" si="191"/>
        <v>0</v>
      </c>
      <c r="L132">
        <f t="shared" ca="1" si="192"/>
        <v>0</v>
      </c>
      <c r="M132">
        <f t="shared" ca="1" si="193"/>
        <v>0</v>
      </c>
      <c r="N132">
        <f t="shared" ca="1" si="194"/>
        <v>0</v>
      </c>
      <c r="O132">
        <f t="shared" ca="1" si="195"/>
        <v>0</v>
      </c>
      <c r="P132">
        <f t="shared" ca="1" si="196"/>
        <v>0</v>
      </c>
      <c r="Q132">
        <f t="shared" ca="1" si="197"/>
        <v>0</v>
      </c>
      <c r="R132">
        <f t="shared" ca="1" si="198"/>
        <v>0</v>
      </c>
      <c r="S132">
        <f t="shared" ca="1" si="199"/>
        <v>0</v>
      </c>
      <c r="T132">
        <f t="shared" ca="1" si="200"/>
        <v>0</v>
      </c>
      <c r="U132">
        <f t="shared" ca="1" si="201"/>
        <v>0</v>
      </c>
      <c r="V132">
        <f t="shared" ca="1" si="202"/>
        <v>0</v>
      </c>
      <c r="W132">
        <f t="shared" ca="1" si="203"/>
        <v>0</v>
      </c>
      <c r="X132">
        <f t="shared" ca="1" si="204"/>
        <v>0</v>
      </c>
      <c r="Y132">
        <f t="shared" ca="1" si="205"/>
        <v>0</v>
      </c>
      <c r="Z132">
        <f t="shared" ca="1" si="206"/>
        <v>0</v>
      </c>
      <c r="AA132">
        <f t="shared" ca="1" si="207"/>
        <v>0</v>
      </c>
      <c r="AB132">
        <f t="shared" ca="1" si="208"/>
        <v>0</v>
      </c>
      <c r="AC132">
        <f t="shared" ca="1" si="209"/>
        <v>0</v>
      </c>
      <c r="AD132">
        <f t="shared" ca="1" si="210"/>
        <v>0</v>
      </c>
      <c r="AE132">
        <f t="shared" ca="1" si="211"/>
        <v>0</v>
      </c>
      <c r="AF132">
        <f t="shared" ca="1" si="212"/>
        <v>0</v>
      </c>
      <c r="AG132">
        <f t="shared" ca="1" si="213"/>
        <v>0</v>
      </c>
      <c r="AH132">
        <f t="shared" ca="1" si="214"/>
        <v>0</v>
      </c>
      <c r="AI132">
        <f t="shared" ca="1" si="215"/>
        <v>0</v>
      </c>
      <c r="AJ132">
        <f t="shared" ca="1" si="216"/>
        <v>0</v>
      </c>
      <c r="AK132">
        <f t="shared" ca="1" si="217"/>
        <v>0</v>
      </c>
      <c r="AL132">
        <f t="shared" ca="1" si="218"/>
        <v>0</v>
      </c>
      <c r="AM132">
        <f t="shared" ca="1" si="219"/>
        <v>0</v>
      </c>
      <c r="AN132">
        <f t="shared" ca="1" si="220"/>
        <v>0</v>
      </c>
      <c r="AO132">
        <f t="shared" ca="1" si="221"/>
        <v>0</v>
      </c>
      <c r="AP132">
        <f t="shared" ca="1" si="222"/>
        <v>0</v>
      </c>
      <c r="AQ132">
        <f t="shared" ca="1" si="223"/>
        <v>0</v>
      </c>
      <c r="AR132" s="8">
        <f t="shared" ca="1" si="224"/>
        <v>0</v>
      </c>
      <c r="AS132" s="8">
        <f t="shared" ca="1" si="225"/>
        <v>0</v>
      </c>
      <c r="AT132" s="8">
        <f t="shared" ca="1" si="226"/>
        <v>0</v>
      </c>
      <c r="AU132" s="8">
        <f t="shared" ca="1" si="227"/>
        <v>0</v>
      </c>
      <c r="AV132">
        <f t="shared" ca="1" si="228"/>
        <v>0</v>
      </c>
      <c r="AW132" t="b">
        <f t="shared" ca="1" si="229"/>
        <v>0</v>
      </c>
      <c r="BA132" t="s">
        <v>2501</v>
      </c>
      <c r="BB132" t="s">
        <v>2577</v>
      </c>
      <c r="BC132" t="s">
        <v>2674</v>
      </c>
      <c r="BD132">
        <f>IF(Players!BC132="NL",INDEX(Standings!G:I,MATCH(INDEX(Teams!G:K,MATCH(Players!BB132,Teams!G:G,0),5),Standings!G:G,0),2)+INDEX(Standings!G:I,MATCH(INDEX(Teams!G:K,MATCH(Players!BB132,Teams!G:G,0),5),Standings!G:G,0),3),INDEX(Standings!A:C,MATCH(INDEX(Teams!A:E,MATCH(Players!BB132,Teams!A:A,0),5),Standings!A:A,0),2)+INDEX(Standings!A:C,MATCH(INDEX(Teams!A:E,MATCH(Players!BB132,Teams!A:A,0),5),Standings!A:A,0),3))</f>
        <v>3</v>
      </c>
      <c r="BE132">
        <f t="shared" ca="1" si="230"/>
        <v>0</v>
      </c>
      <c r="BF132">
        <f t="shared" ca="1" si="231"/>
        <v>0</v>
      </c>
      <c r="BG132">
        <f t="shared" ca="1" si="232"/>
        <v>0</v>
      </c>
      <c r="BH132">
        <f t="shared" ca="1" si="233"/>
        <v>0</v>
      </c>
      <c r="BI132">
        <f t="shared" ca="1" si="234"/>
        <v>0</v>
      </c>
      <c r="BJ132">
        <f t="shared" ca="1" si="235"/>
        <v>0</v>
      </c>
      <c r="BK132">
        <f t="shared" ca="1" si="236"/>
        <v>0</v>
      </c>
      <c r="BL132" s="12">
        <f t="shared" ca="1" si="237"/>
        <v>0</v>
      </c>
      <c r="BM132">
        <f t="shared" ca="1" si="238"/>
        <v>0</v>
      </c>
      <c r="BN132">
        <f t="shared" ca="1" si="239"/>
        <v>0</v>
      </c>
      <c r="BO132">
        <f t="shared" ca="1" si="240"/>
        <v>0</v>
      </c>
      <c r="BP132">
        <f t="shared" ca="1" si="241"/>
        <v>0</v>
      </c>
      <c r="BQ132">
        <f t="shared" ca="1" si="242"/>
        <v>0</v>
      </c>
      <c r="BR132">
        <f t="shared" ca="1" si="243"/>
        <v>0</v>
      </c>
      <c r="BS132">
        <f t="shared" ca="1" si="244"/>
        <v>0</v>
      </c>
      <c r="BT132">
        <f t="shared" ca="1" si="245"/>
        <v>0</v>
      </c>
      <c r="BU132">
        <f t="shared" ca="1" si="246"/>
        <v>0</v>
      </c>
      <c r="BV132">
        <f t="shared" ca="1" si="247"/>
        <v>0</v>
      </c>
      <c r="BW132">
        <f t="shared" ca="1" si="248"/>
        <v>0</v>
      </c>
      <c r="BX132">
        <f t="shared" ca="1" si="249"/>
        <v>0</v>
      </c>
      <c r="BY132" s="8">
        <f t="shared" ca="1" si="250"/>
        <v>0</v>
      </c>
      <c r="BZ132" s="10" t="str">
        <f t="shared" ca="1" si="251"/>
        <v>---</v>
      </c>
      <c r="CA132">
        <f t="shared" ca="1" si="252"/>
        <v>0</v>
      </c>
      <c r="CB132">
        <f t="shared" ca="1" si="253"/>
        <v>0</v>
      </c>
      <c r="CC132">
        <f t="shared" ca="1" si="254"/>
        <v>0</v>
      </c>
      <c r="CD132">
        <f t="shared" ca="1" si="255"/>
        <v>0</v>
      </c>
      <c r="CE132">
        <f t="shared" ca="1" si="256"/>
        <v>0</v>
      </c>
      <c r="CF132" s="12">
        <f t="shared" ca="1" si="257"/>
        <v>0</v>
      </c>
      <c r="CG132">
        <f t="shared" ca="1" si="258"/>
        <v>0</v>
      </c>
      <c r="CH132">
        <f t="shared" ca="1" si="259"/>
        <v>0</v>
      </c>
      <c r="CI132">
        <f t="shared" ca="1" si="260"/>
        <v>0</v>
      </c>
      <c r="CJ132">
        <f t="shared" ca="1" si="261"/>
        <v>0</v>
      </c>
      <c r="CK132">
        <f t="shared" ca="1" si="262"/>
        <v>0</v>
      </c>
      <c r="CL132">
        <f t="shared" ca="1" si="263"/>
        <v>0</v>
      </c>
      <c r="CM132">
        <f t="shared" ca="1" si="264"/>
        <v>0</v>
      </c>
      <c r="CN132">
        <f t="shared" ca="1" si="265"/>
        <v>0</v>
      </c>
      <c r="CO132">
        <f t="shared" ca="1" si="266"/>
        <v>0</v>
      </c>
      <c r="CP132">
        <f t="shared" ca="1" si="267"/>
        <v>0</v>
      </c>
      <c r="CQ132" s="10">
        <f t="shared" ca="1" si="268"/>
        <v>0</v>
      </c>
      <c r="CR132" s="11">
        <f t="shared" ca="1" si="269"/>
        <v>0</v>
      </c>
      <c r="CS132" s="11">
        <f t="shared" ca="1" si="270"/>
        <v>0</v>
      </c>
      <c r="CT132" s="11">
        <f t="shared" ca="1" si="271"/>
        <v>0</v>
      </c>
      <c r="CU132" s="11">
        <f t="shared" ca="1" si="272"/>
        <v>0</v>
      </c>
      <c r="CV132" s="11">
        <f t="shared" ca="1" si="273"/>
        <v>0</v>
      </c>
      <c r="CW132" t="b">
        <f t="shared" ca="1" si="274"/>
        <v>0</v>
      </c>
      <c r="CX132">
        <f>COUNTIF(BA$1:BA132,BA132)-1</f>
        <v>0</v>
      </c>
    </row>
    <row r="133" spans="1:102">
      <c r="A133" t="s">
        <v>2538</v>
      </c>
      <c r="B133" t="s">
        <v>2577</v>
      </c>
      <c r="C133" t="s">
        <v>2674</v>
      </c>
      <c r="D133">
        <f>IF(Players!C133="NL",INDEX(Standings!G:I,MATCH(INDEX(Teams!G:K,MATCH(Players!B133,Teams!G:G,0),5),Standings!G:G,0),2)+INDEX(Standings!G:I,MATCH(INDEX(Teams!G:K,MATCH(Players!B133,Teams!G:G,0),5),Standings!G:G,0),3),INDEX(Standings!A:C,MATCH(INDEX(Teams!A:E,MATCH(Players!B133,Teams!A:A,0),5),Standings!A:A,0),2)+INDEX(Standings!A:C,MATCH(INDEX(Teams!A:E,MATCH(Players!B133,Teams!A:A,0),5),Standings!A:A,0),3))</f>
        <v>3</v>
      </c>
      <c r="E133">
        <f t="shared" ca="1" si="185"/>
        <v>3</v>
      </c>
      <c r="F133">
        <f t="shared" ca="1" si="186"/>
        <v>9</v>
      </c>
      <c r="G133">
        <f t="shared" ca="1" si="187"/>
        <v>1</v>
      </c>
      <c r="H133">
        <f t="shared" ca="1" si="188"/>
        <v>2</v>
      </c>
      <c r="I133">
        <f t="shared" ca="1" si="189"/>
        <v>1</v>
      </c>
      <c r="J133">
        <f t="shared" ca="1" si="190"/>
        <v>0</v>
      </c>
      <c r="K133">
        <f t="shared" ca="1" si="191"/>
        <v>0</v>
      </c>
      <c r="L133">
        <f t="shared" ca="1" si="192"/>
        <v>0</v>
      </c>
      <c r="M133">
        <f t="shared" ca="1" si="193"/>
        <v>0</v>
      </c>
      <c r="N133">
        <f t="shared" ca="1" si="194"/>
        <v>0</v>
      </c>
      <c r="O133">
        <f t="shared" ca="1" si="195"/>
        <v>3</v>
      </c>
      <c r="P133">
        <f t="shared" ca="1" si="196"/>
        <v>0</v>
      </c>
      <c r="Q133">
        <f t="shared" ca="1" si="197"/>
        <v>0</v>
      </c>
      <c r="R133">
        <f t="shared" ca="1" si="198"/>
        <v>0</v>
      </c>
      <c r="S133">
        <f t="shared" ca="1" si="199"/>
        <v>0</v>
      </c>
      <c r="T133">
        <f t="shared" ca="1" si="200"/>
        <v>0</v>
      </c>
      <c r="U133">
        <f t="shared" ca="1" si="201"/>
        <v>0</v>
      </c>
      <c r="V133">
        <f t="shared" ca="1" si="202"/>
        <v>0</v>
      </c>
      <c r="W133">
        <f t="shared" ca="1" si="203"/>
        <v>1</v>
      </c>
      <c r="X133">
        <f t="shared" ca="1" si="204"/>
        <v>3</v>
      </c>
      <c r="Y133">
        <f t="shared" ca="1" si="205"/>
        <v>12</v>
      </c>
      <c r="Z133">
        <f t="shared" ca="1" si="206"/>
        <v>9</v>
      </c>
      <c r="AA133">
        <f t="shared" ca="1" si="207"/>
        <v>1</v>
      </c>
      <c r="AB133">
        <f t="shared" ca="1" si="208"/>
        <v>2</v>
      </c>
      <c r="AC133">
        <f t="shared" ca="1" si="209"/>
        <v>1</v>
      </c>
      <c r="AD133">
        <f t="shared" ca="1" si="210"/>
        <v>0</v>
      </c>
      <c r="AE133">
        <f t="shared" ca="1" si="211"/>
        <v>0</v>
      </c>
      <c r="AF133">
        <f t="shared" ca="1" si="212"/>
        <v>0</v>
      </c>
      <c r="AG133">
        <f t="shared" ca="1" si="213"/>
        <v>0</v>
      </c>
      <c r="AH133">
        <f t="shared" ca="1" si="214"/>
        <v>0</v>
      </c>
      <c r="AI133">
        <f t="shared" ca="1" si="215"/>
        <v>3</v>
      </c>
      <c r="AJ133">
        <f t="shared" ca="1" si="216"/>
        <v>0</v>
      </c>
      <c r="AK133">
        <f t="shared" ca="1" si="217"/>
        <v>0</v>
      </c>
      <c r="AL133">
        <f t="shared" ca="1" si="218"/>
        <v>0</v>
      </c>
      <c r="AM133">
        <f t="shared" ca="1" si="219"/>
        <v>0</v>
      </c>
      <c r="AN133">
        <f t="shared" ca="1" si="220"/>
        <v>0</v>
      </c>
      <c r="AO133">
        <f t="shared" ca="1" si="221"/>
        <v>0</v>
      </c>
      <c r="AP133">
        <f t="shared" ca="1" si="222"/>
        <v>0</v>
      </c>
      <c r="AQ133">
        <f t="shared" ca="1" si="223"/>
        <v>1</v>
      </c>
      <c r="AR133" s="8">
        <f t="shared" ca="1" si="224"/>
        <v>0.22222222222222221</v>
      </c>
      <c r="AS133" s="8">
        <f t="shared" ca="1" si="225"/>
        <v>0.41666666666666669</v>
      </c>
      <c r="AT133" s="8">
        <f t="shared" ca="1" si="226"/>
        <v>0.33333333333333331</v>
      </c>
      <c r="AU133" s="8">
        <f t="shared" ca="1" si="227"/>
        <v>0.75</v>
      </c>
      <c r="AV133">
        <f t="shared" ca="1" si="228"/>
        <v>3</v>
      </c>
      <c r="AW133" t="b">
        <f t="shared" ca="1" si="229"/>
        <v>1</v>
      </c>
      <c r="BA133" t="s">
        <v>2885</v>
      </c>
      <c r="BB133" t="s">
        <v>2554</v>
      </c>
      <c r="BC133" t="s">
        <v>2672</v>
      </c>
      <c r="BD133">
        <f>IF(Players!BC133="NL",INDEX(Standings!G:I,MATCH(INDEX(Teams!G:K,MATCH(Players!BB133,Teams!G:G,0),5),Standings!G:G,0),2)+INDEX(Standings!G:I,MATCH(INDEX(Teams!G:K,MATCH(Players!BB133,Teams!G:G,0),5),Standings!G:G,0),3),INDEX(Standings!A:C,MATCH(INDEX(Teams!A:E,MATCH(Players!BB133,Teams!A:A,0),5),Standings!A:A,0),2)+INDEX(Standings!A:C,MATCH(INDEX(Teams!A:E,MATCH(Players!BB133,Teams!A:A,0),5),Standings!A:A,0),3))</f>
        <v>3</v>
      </c>
      <c r="BE133">
        <f t="shared" ca="1" si="230"/>
        <v>1</v>
      </c>
      <c r="BF133">
        <f t="shared" ca="1" si="231"/>
        <v>0</v>
      </c>
      <c r="BG133">
        <f t="shared" ca="1" si="232"/>
        <v>1</v>
      </c>
      <c r="BH133">
        <f t="shared" ca="1" si="233"/>
        <v>1</v>
      </c>
      <c r="BI133">
        <f t="shared" ca="1" si="234"/>
        <v>0</v>
      </c>
      <c r="BJ133">
        <f t="shared" ca="1" si="235"/>
        <v>0</v>
      </c>
      <c r="BK133">
        <f t="shared" ca="1" si="236"/>
        <v>0</v>
      </c>
      <c r="BL133" s="12">
        <f t="shared" ca="1" si="237"/>
        <v>6</v>
      </c>
      <c r="BM133">
        <f t="shared" ca="1" si="238"/>
        <v>3</v>
      </c>
      <c r="BN133">
        <f t="shared" ca="1" si="239"/>
        <v>2</v>
      </c>
      <c r="BO133">
        <f t="shared" ca="1" si="240"/>
        <v>2</v>
      </c>
      <c r="BP133">
        <f t="shared" ca="1" si="241"/>
        <v>1</v>
      </c>
      <c r="BQ133">
        <f t="shared" ca="1" si="242"/>
        <v>5</v>
      </c>
      <c r="BR133">
        <f t="shared" ca="1" si="243"/>
        <v>0</v>
      </c>
      <c r="BS133">
        <f t="shared" ca="1" si="244"/>
        <v>2</v>
      </c>
      <c r="BT133">
        <f t="shared" ca="1" si="245"/>
        <v>0</v>
      </c>
      <c r="BU133">
        <f t="shared" ca="1" si="246"/>
        <v>0</v>
      </c>
      <c r="BV133">
        <f t="shared" ca="1" si="247"/>
        <v>2</v>
      </c>
      <c r="BW133">
        <f t="shared" ca="1" si="248"/>
        <v>1</v>
      </c>
      <c r="BX133">
        <f t="shared" ca="1" si="249"/>
        <v>0</v>
      </c>
      <c r="BY133" s="8">
        <f t="shared" ca="1" si="250"/>
        <v>1</v>
      </c>
      <c r="BZ133" s="10">
        <f t="shared" ca="1" si="251"/>
        <v>3</v>
      </c>
      <c r="CA133">
        <f t="shared" ca="1" si="252"/>
        <v>1</v>
      </c>
      <c r="CB133">
        <f t="shared" ca="1" si="253"/>
        <v>1</v>
      </c>
      <c r="CC133">
        <f t="shared" ca="1" si="254"/>
        <v>0</v>
      </c>
      <c r="CD133">
        <f t="shared" ca="1" si="255"/>
        <v>0</v>
      </c>
      <c r="CE133">
        <f t="shared" ca="1" si="256"/>
        <v>0</v>
      </c>
      <c r="CF133" s="12">
        <f t="shared" ca="1" si="257"/>
        <v>6</v>
      </c>
      <c r="CG133">
        <f t="shared" ca="1" si="258"/>
        <v>3</v>
      </c>
      <c r="CH133">
        <f t="shared" ca="1" si="259"/>
        <v>2</v>
      </c>
      <c r="CI133">
        <f t="shared" ca="1" si="260"/>
        <v>2</v>
      </c>
      <c r="CJ133">
        <f t="shared" ca="1" si="261"/>
        <v>1</v>
      </c>
      <c r="CK133">
        <f t="shared" ca="1" si="262"/>
        <v>5</v>
      </c>
      <c r="CL133">
        <f t="shared" ca="1" si="263"/>
        <v>0</v>
      </c>
      <c r="CM133">
        <f t="shared" ca="1" si="264"/>
        <v>2</v>
      </c>
      <c r="CN133">
        <f t="shared" ca="1" si="265"/>
        <v>0</v>
      </c>
      <c r="CO133">
        <f t="shared" ca="1" si="266"/>
        <v>0</v>
      </c>
      <c r="CP133">
        <f t="shared" ca="1" si="267"/>
        <v>2</v>
      </c>
      <c r="CQ133" s="10">
        <f t="shared" ca="1" si="268"/>
        <v>1.3333333333333333</v>
      </c>
      <c r="CR133" s="11">
        <f t="shared" ca="1" si="269"/>
        <v>4.5</v>
      </c>
      <c r="CS133" s="11">
        <f t="shared" ca="1" si="270"/>
        <v>1.5</v>
      </c>
      <c r="CT133" s="11">
        <f t="shared" ca="1" si="271"/>
        <v>7.5</v>
      </c>
      <c r="CU133" s="11">
        <f t="shared" ca="1" si="272"/>
        <v>3</v>
      </c>
      <c r="CV133" s="11">
        <f t="shared" ca="1" si="273"/>
        <v>0.4</v>
      </c>
      <c r="CW133" t="b">
        <f t="shared" ref="CW133:CW153" ca="1" si="275">IF(CF133&gt;=BD133,TRUE,FALSE)</f>
        <v>1</v>
      </c>
      <c r="CX133">
        <f>COUNTIF(BA$1:BA133,BA133)-1</f>
        <v>0</v>
      </c>
    </row>
    <row r="134" spans="1:102">
      <c r="A134" t="s">
        <v>2542</v>
      </c>
      <c r="B134" t="s">
        <v>2577</v>
      </c>
      <c r="C134" t="s">
        <v>2674</v>
      </c>
      <c r="D134">
        <f>IF(Players!C134="NL",INDEX(Standings!G:I,MATCH(INDEX(Teams!G:K,MATCH(Players!B134,Teams!G:G,0),5),Standings!G:G,0),2)+INDEX(Standings!G:I,MATCH(INDEX(Teams!G:K,MATCH(Players!B134,Teams!G:G,0),5),Standings!G:G,0),3),INDEX(Standings!A:C,MATCH(INDEX(Teams!A:E,MATCH(Players!B134,Teams!A:A,0),5),Standings!A:A,0),2)+INDEX(Standings!A:C,MATCH(INDEX(Teams!A:E,MATCH(Players!B134,Teams!A:A,0),5),Standings!A:A,0),3))</f>
        <v>3</v>
      </c>
      <c r="E134">
        <f t="shared" ca="1" si="185"/>
        <v>3</v>
      </c>
      <c r="F134">
        <f t="shared" ca="1" si="186"/>
        <v>10</v>
      </c>
      <c r="G134">
        <f t="shared" ca="1" si="187"/>
        <v>1</v>
      </c>
      <c r="H134">
        <f t="shared" ca="1" si="188"/>
        <v>0</v>
      </c>
      <c r="I134">
        <f t="shared" ca="1" si="189"/>
        <v>0</v>
      </c>
      <c r="J134">
        <f t="shared" ca="1" si="190"/>
        <v>0</v>
      </c>
      <c r="K134">
        <f t="shared" ca="1" si="191"/>
        <v>0</v>
      </c>
      <c r="L134">
        <f t="shared" ca="1" si="192"/>
        <v>0</v>
      </c>
      <c r="M134">
        <f t="shared" ca="1" si="193"/>
        <v>1</v>
      </c>
      <c r="N134">
        <f t="shared" ca="1" si="194"/>
        <v>0</v>
      </c>
      <c r="O134">
        <f t="shared" ca="1" si="195"/>
        <v>3</v>
      </c>
      <c r="P134">
        <f t="shared" ca="1" si="196"/>
        <v>2</v>
      </c>
      <c r="Q134">
        <f t="shared" ca="1" si="197"/>
        <v>0</v>
      </c>
      <c r="R134">
        <f t="shared" ca="1" si="198"/>
        <v>0</v>
      </c>
      <c r="S134">
        <f t="shared" ca="1" si="199"/>
        <v>0</v>
      </c>
      <c r="T134">
        <f t="shared" ca="1" si="200"/>
        <v>0</v>
      </c>
      <c r="U134">
        <f t="shared" ca="1" si="201"/>
        <v>0</v>
      </c>
      <c r="V134">
        <f t="shared" ca="1" si="202"/>
        <v>0</v>
      </c>
      <c r="W134">
        <f t="shared" ca="1" si="203"/>
        <v>0</v>
      </c>
      <c r="X134">
        <f t="shared" ca="1" si="204"/>
        <v>3</v>
      </c>
      <c r="Y134">
        <f t="shared" ca="1" si="205"/>
        <v>13</v>
      </c>
      <c r="Z134">
        <f t="shared" ca="1" si="206"/>
        <v>10</v>
      </c>
      <c r="AA134">
        <f t="shared" ca="1" si="207"/>
        <v>1</v>
      </c>
      <c r="AB134">
        <f t="shared" ca="1" si="208"/>
        <v>0</v>
      </c>
      <c r="AC134">
        <f t="shared" ca="1" si="209"/>
        <v>0</v>
      </c>
      <c r="AD134">
        <f t="shared" ca="1" si="210"/>
        <v>0</v>
      </c>
      <c r="AE134">
        <f t="shared" ca="1" si="211"/>
        <v>0</v>
      </c>
      <c r="AF134">
        <f t="shared" ca="1" si="212"/>
        <v>0</v>
      </c>
      <c r="AG134">
        <f t="shared" ca="1" si="213"/>
        <v>1</v>
      </c>
      <c r="AH134">
        <f t="shared" ca="1" si="214"/>
        <v>0</v>
      </c>
      <c r="AI134">
        <f t="shared" ca="1" si="215"/>
        <v>3</v>
      </c>
      <c r="AJ134">
        <f t="shared" ca="1" si="216"/>
        <v>2</v>
      </c>
      <c r="AK134">
        <f t="shared" ca="1" si="217"/>
        <v>0</v>
      </c>
      <c r="AL134">
        <f t="shared" ca="1" si="218"/>
        <v>0</v>
      </c>
      <c r="AM134">
        <f t="shared" ca="1" si="219"/>
        <v>0</v>
      </c>
      <c r="AN134">
        <f t="shared" ca="1" si="220"/>
        <v>0</v>
      </c>
      <c r="AO134">
        <f t="shared" ca="1" si="221"/>
        <v>0</v>
      </c>
      <c r="AP134">
        <f t="shared" ca="1" si="222"/>
        <v>0</v>
      </c>
      <c r="AQ134">
        <f t="shared" ca="1" si="223"/>
        <v>0</v>
      </c>
      <c r="AR134" s="8">
        <f t="shared" ca="1" si="224"/>
        <v>0</v>
      </c>
      <c r="AS134" s="8">
        <f t="shared" ca="1" si="225"/>
        <v>0.23076923076923078</v>
      </c>
      <c r="AT134" s="8">
        <f t="shared" ca="1" si="226"/>
        <v>0</v>
      </c>
      <c r="AU134" s="8">
        <f t="shared" ca="1" si="227"/>
        <v>0.23076923076923078</v>
      </c>
      <c r="AV134">
        <f t="shared" ca="1" si="228"/>
        <v>0</v>
      </c>
      <c r="AW134" t="b">
        <f t="shared" ca="1" si="229"/>
        <v>1</v>
      </c>
      <c r="BA134" t="s">
        <v>2889</v>
      </c>
      <c r="BB134" t="s">
        <v>2554</v>
      </c>
      <c r="BC134" t="s">
        <v>2672</v>
      </c>
      <c r="BD134">
        <f>IF(Players!BC134="NL",INDEX(Standings!G:I,MATCH(INDEX(Teams!G:K,MATCH(Players!BB134,Teams!G:G,0),5),Standings!G:G,0),2)+INDEX(Standings!G:I,MATCH(INDEX(Teams!G:K,MATCH(Players!BB134,Teams!G:G,0),5),Standings!G:G,0),3),INDEX(Standings!A:C,MATCH(INDEX(Teams!A:E,MATCH(Players!BB134,Teams!A:A,0),5),Standings!A:A,0),2)+INDEX(Standings!A:C,MATCH(INDEX(Teams!A:E,MATCH(Players!BB134,Teams!A:A,0),5),Standings!A:A,0),3))</f>
        <v>3</v>
      </c>
      <c r="BE134">
        <f t="shared" ca="1" si="230"/>
        <v>0</v>
      </c>
      <c r="BF134">
        <f t="shared" ca="1" si="231"/>
        <v>0</v>
      </c>
      <c r="BG134">
        <f t="shared" ca="1" si="232"/>
        <v>0</v>
      </c>
      <c r="BH134">
        <f t="shared" ca="1" si="233"/>
        <v>0</v>
      </c>
      <c r="BI134">
        <f t="shared" ca="1" si="234"/>
        <v>0</v>
      </c>
      <c r="BJ134">
        <f t="shared" ca="1" si="235"/>
        <v>0</v>
      </c>
      <c r="BK134">
        <f t="shared" ca="1" si="236"/>
        <v>0</v>
      </c>
      <c r="BL134" s="12">
        <f t="shared" ca="1" si="237"/>
        <v>0</v>
      </c>
      <c r="BM134">
        <f t="shared" ca="1" si="238"/>
        <v>0</v>
      </c>
      <c r="BN134">
        <f t="shared" ca="1" si="239"/>
        <v>0</v>
      </c>
      <c r="BO134">
        <f t="shared" ca="1" si="240"/>
        <v>0</v>
      </c>
      <c r="BP134">
        <f t="shared" ca="1" si="241"/>
        <v>0</v>
      </c>
      <c r="BQ134">
        <f t="shared" ca="1" si="242"/>
        <v>0</v>
      </c>
      <c r="BR134">
        <f t="shared" ca="1" si="243"/>
        <v>0</v>
      </c>
      <c r="BS134">
        <f t="shared" ca="1" si="244"/>
        <v>0</v>
      </c>
      <c r="BT134">
        <f t="shared" ca="1" si="245"/>
        <v>0</v>
      </c>
      <c r="BU134">
        <f t="shared" ca="1" si="246"/>
        <v>0</v>
      </c>
      <c r="BV134">
        <f t="shared" ca="1" si="247"/>
        <v>0</v>
      </c>
      <c r="BW134">
        <f t="shared" ref="BW134:BW154" ca="1" si="276">SUMIF($BA:$BA,$BA134,BE:BE)</f>
        <v>0</v>
      </c>
      <c r="BX134">
        <f t="shared" ref="BX134:BX154" ca="1" si="277">SUMIF($BA:$BA,$BA134,BF:BF)</f>
        <v>0</v>
      </c>
      <c r="BY134" s="8">
        <f t="shared" ref="BY134:BY154" ca="1" si="278">IFERROR(BW134/(BW134+BX134),0)</f>
        <v>0</v>
      </c>
      <c r="BZ134" s="10" t="str">
        <f t="shared" ref="BZ134:BZ154" ca="1" si="279">IFERROR(CI134/CF134*9,"---")</f>
        <v>---</v>
      </c>
      <c r="CA134">
        <f t="shared" ref="CA134:CA154" ca="1" si="280">SUMIF($BA:$BA,$BA134,BG:BG)</f>
        <v>0</v>
      </c>
      <c r="CB134">
        <f t="shared" ref="CB134:CB154" ca="1" si="281">SUMIF($BA:$BA,$BA134,BH:BH)</f>
        <v>0</v>
      </c>
      <c r="CC134">
        <f t="shared" ref="CC134:CC154" ca="1" si="282">SUMIF($BA:$BA,$BA134,BI:BI)</f>
        <v>0</v>
      </c>
      <c r="CD134">
        <f t="shared" ref="CD134:CD154" ca="1" si="283">SUMIF($BA:$BA,$BA134,BJ:BJ)</f>
        <v>0</v>
      </c>
      <c r="CE134">
        <f t="shared" ref="CE134:CE154" ca="1" si="284">SUMIF($BA:$BA,$BA134,BK:BK)</f>
        <v>0</v>
      </c>
      <c r="CF134" s="12">
        <f t="shared" ref="CF134:CF154" ca="1" si="285">SUMIF($BA:$BA,$BA134,BL:BL)</f>
        <v>0</v>
      </c>
      <c r="CG134">
        <f t="shared" ref="CG134:CG154" ca="1" si="286">SUMIF($BA:$BA,$BA134,BM:BM)</f>
        <v>0</v>
      </c>
      <c r="CH134">
        <f t="shared" ref="CH134:CH154" ca="1" si="287">SUMIF($BA:$BA,$BA134,BN:BN)</f>
        <v>0</v>
      </c>
      <c r="CI134">
        <f t="shared" ref="CI134:CI154" ca="1" si="288">SUMIF($BA:$BA,$BA134,BO:BO)</f>
        <v>0</v>
      </c>
      <c r="CJ134">
        <f t="shared" ref="CJ134:CJ154" ca="1" si="289">SUMIF($BA:$BA,$BA134,BP:BP)</f>
        <v>0</v>
      </c>
      <c r="CK134">
        <f t="shared" ref="CK134:CK154" ca="1" si="290">SUMIF($BA:$BA,$BA134,BQ:BQ)</f>
        <v>0</v>
      </c>
      <c r="CL134">
        <f t="shared" ref="CL134:CL154" ca="1" si="291">SUMIF($BA:$BA,$BA134,BR:BR)</f>
        <v>0</v>
      </c>
      <c r="CM134">
        <f t="shared" ref="CM134:CM154" ca="1" si="292">SUMIF($BA:$BA,$BA134,BS:BS)</f>
        <v>0</v>
      </c>
      <c r="CN134">
        <f t="shared" ref="CN134:CN154" ca="1" si="293">SUMIF($BA:$BA,$BA134,BT:BT)</f>
        <v>0</v>
      </c>
      <c r="CO134">
        <f t="shared" ref="CO134:CO154" ca="1" si="294">SUMIF($BA:$BA,$BA134,BU:BU)</f>
        <v>0</v>
      </c>
      <c r="CP134">
        <f t="shared" ref="CP134:CP154" ca="1" si="295">SUMIF($BA:$BA,$BA134,BV:BV)</f>
        <v>0</v>
      </c>
      <c r="CQ134" s="10">
        <f t="shared" ref="CQ134:CQ154" ca="1" si="296">IFERROR((CG134+CK134)/CF134,0)</f>
        <v>0</v>
      </c>
      <c r="CR134" s="11">
        <f t="shared" ref="CR134:CR154" ca="1" si="297">IFERROR(CG134/$CF134*9,0)</f>
        <v>0</v>
      </c>
      <c r="CS134" s="11">
        <f t="shared" ref="CS134:CS154" ca="1" si="298">IFERROR(CJ134/$CF134*9,0)</f>
        <v>0</v>
      </c>
      <c r="CT134" s="11">
        <f t="shared" ref="CT134:CT154" ca="1" si="299">IFERROR(CK134/$CF134*9,0)</f>
        <v>0</v>
      </c>
      <c r="CU134" s="11">
        <f t="shared" ref="CU134:CU154" ca="1" si="300">IFERROR(CM134/$CF134*9,0)</f>
        <v>0</v>
      </c>
      <c r="CV134" s="11">
        <f t="shared" ref="CV134:CV154" ca="1" si="301">IFERROR(CM134/CK134,0)</f>
        <v>0</v>
      </c>
      <c r="CW134" t="b">
        <f t="shared" ca="1" si="275"/>
        <v>0</v>
      </c>
      <c r="CX134">
        <f>COUNTIF(BA$1:BA134,BA134)-1</f>
        <v>0</v>
      </c>
    </row>
    <row r="135" spans="1:102">
      <c r="A135" t="s">
        <v>2431</v>
      </c>
      <c r="B135" t="s">
        <v>2577</v>
      </c>
      <c r="C135" t="s">
        <v>2674</v>
      </c>
      <c r="D135">
        <f>IF(Players!C135="NL",INDEX(Standings!G:I,MATCH(INDEX(Teams!G:K,MATCH(Players!B135,Teams!G:G,0),5),Standings!G:G,0),2)+INDEX(Standings!G:I,MATCH(INDEX(Teams!G:K,MATCH(Players!B135,Teams!G:G,0),5),Standings!G:G,0),3),INDEX(Standings!A:C,MATCH(INDEX(Teams!A:E,MATCH(Players!B135,Teams!A:A,0),5),Standings!A:A,0),2)+INDEX(Standings!A:C,MATCH(INDEX(Teams!A:E,MATCH(Players!B135,Teams!A:A,0),5),Standings!A:A,0),3))</f>
        <v>3</v>
      </c>
      <c r="E135">
        <f t="shared" ca="1" si="185"/>
        <v>1</v>
      </c>
      <c r="F135">
        <f t="shared" ca="1" si="186"/>
        <v>0</v>
      </c>
      <c r="G135">
        <f t="shared" ca="1" si="187"/>
        <v>0</v>
      </c>
      <c r="H135">
        <f t="shared" ca="1" si="188"/>
        <v>0</v>
      </c>
      <c r="I135">
        <f t="shared" ca="1" si="189"/>
        <v>0</v>
      </c>
      <c r="J135">
        <f t="shared" ca="1" si="190"/>
        <v>0</v>
      </c>
      <c r="K135">
        <f t="shared" ca="1" si="191"/>
        <v>0</v>
      </c>
      <c r="L135">
        <f t="shared" ca="1" si="192"/>
        <v>0</v>
      </c>
      <c r="M135">
        <f t="shared" ca="1" si="193"/>
        <v>0</v>
      </c>
      <c r="N135">
        <f t="shared" ca="1" si="194"/>
        <v>1</v>
      </c>
      <c r="O135">
        <f t="shared" ca="1" si="195"/>
        <v>0</v>
      </c>
      <c r="P135">
        <f t="shared" ca="1" si="196"/>
        <v>0</v>
      </c>
      <c r="Q135">
        <f t="shared" ca="1" si="197"/>
        <v>0</v>
      </c>
      <c r="R135">
        <f t="shared" ca="1" si="198"/>
        <v>0</v>
      </c>
      <c r="S135">
        <f t="shared" ca="1" si="199"/>
        <v>0</v>
      </c>
      <c r="T135">
        <f t="shared" ca="1" si="200"/>
        <v>0</v>
      </c>
      <c r="U135">
        <f t="shared" ca="1" si="201"/>
        <v>0</v>
      </c>
      <c r="V135">
        <f t="shared" ca="1" si="202"/>
        <v>0</v>
      </c>
      <c r="W135">
        <f t="shared" ca="1" si="203"/>
        <v>0</v>
      </c>
      <c r="X135">
        <f t="shared" ca="1" si="204"/>
        <v>1</v>
      </c>
      <c r="Y135">
        <f t="shared" ca="1" si="205"/>
        <v>0</v>
      </c>
      <c r="Z135">
        <f t="shared" ca="1" si="206"/>
        <v>0</v>
      </c>
      <c r="AA135">
        <f t="shared" ca="1" si="207"/>
        <v>0</v>
      </c>
      <c r="AB135">
        <f t="shared" ca="1" si="208"/>
        <v>0</v>
      </c>
      <c r="AC135">
        <f t="shared" ca="1" si="209"/>
        <v>0</v>
      </c>
      <c r="AD135">
        <f t="shared" ca="1" si="210"/>
        <v>0</v>
      </c>
      <c r="AE135">
        <f t="shared" ca="1" si="211"/>
        <v>0</v>
      </c>
      <c r="AF135">
        <f t="shared" ca="1" si="212"/>
        <v>0</v>
      </c>
      <c r="AG135">
        <f t="shared" ca="1" si="213"/>
        <v>0</v>
      </c>
      <c r="AH135">
        <f t="shared" ca="1" si="214"/>
        <v>1</v>
      </c>
      <c r="AI135">
        <f t="shared" ca="1" si="215"/>
        <v>0</v>
      </c>
      <c r="AJ135">
        <f t="shared" ca="1" si="216"/>
        <v>0</v>
      </c>
      <c r="AK135">
        <f t="shared" ca="1" si="217"/>
        <v>0</v>
      </c>
      <c r="AL135">
        <f t="shared" ca="1" si="218"/>
        <v>0</v>
      </c>
      <c r="AM135">
        <f t="shared" ca="1" si="219"/>
        <v>0</v>
      </c>
      <c r="AN135">
        <f t="shared" ca="1" si="220"/>
        <v>0</v>
      </c>
      <c r="AO135">
        <f t="shared" ca="1" si="221"/>
        <v>0</v>
      </c>
      <c r="AP135">
        <f t="shared" ca="1" si="222"/>
        <v>0</v>
      </c>
      <c r="AQ135">
        <f t="shared" ca="1" si="223"/>
        <v>0</v>
      </c>
      <c r="AR135" s="8">
        <f t="shared" ca="1" si="224"/>
        <v>0</v>
      </c>
      <c r="AS135" s="8">
        <f t="shared" ca="1" si="225"/>
        <v>0</v>
      </c>
      <c r="AT135" s="8">
        <f t="shared" ca="1" si="226"/>
        <v>0</v>
      </c>
      <c r="AU135" s="8">
        <f t="shared" ca="1" si="227"/>
        <v>0</v>
      </c>
      <c r="AV135">
        <f t="shared" ca="1" si="228"/>
        <v>0</v>
      </c>
      <c r="AW135" t="b">
        <f t="shared" ca="1" si="229"/>
        <v>0</v>
      </c>
      <c r="BA135" t="s">
        <v>2890</v>
      </c>
      <c r="BB135" t="s">
        <v>2554</v>
      </c>
      <c r="BC135" t="s">
        <v>2672</v>
      </c>
      <c r="BD135">
        <f>IF(Players!BC135="NL",INDEX(Standings!G:I,MATCH(INDEX(Teams!G:K,MATCH(Players!BB135,Teams!G:G,0),5),Standings!G:G,0),2)+INDEX(Standings!G:I,MATCH(INDEX(Teams!G:K,MATCH(Players!BB135,Teams!G:G,0),5),Standings!G:G,0),3),INDEX(Standings!A:C,MATCH(INDEX(Teams!A:E,MATCH(Players!BB135,Teams!A:A,0),5),Standings!A:A,0),2)+INDEX(Standings!A:C,MATCH(INDEX(Teams!A:E,MATCH(Players!BB135,Teams!A:A,0),5),Standings!A:A,0),3))</f>
        <v>3</v>
      </c>
      <c r="BE135">
        <f t="shared" ca="1" si="230"/>
        <v>0</v>
      </c>
      <c r="BF135">
        <f t="shared" ca="1" si="231"/>
        <v>0</v>
      </c>
      <c r="BG135">
        <f t="shared" ca="1" si="232"/>
        <v>0</v>
      </c>
      <c r="BH135">
        <f t="shared" ca="1" si="233"/>
        <v>0</v>
      </c>
      <c r="BI135">
        <f t="shared" ca="1" si="234"/>
        <v>0</v>
      </c>
      <c r="BJ135">
        <f t="shared" ca="1" si="235"/>
        <v>0</v>
      </c>
      <c r="BK135">
        <f t="shared" ca="1" si="236"/>
        <v>0</v>
      </c>
      <c r="BL135" s="12">
        <f t="shared" ca="1" si="237"/>
        <v>0</v>
      </c>
      <c r="BM135">
        <f t="shared" ca="1" si="238"/>
        <v>0</v>
      </c>
      <c r="BN135">
        <f t="shared" ca="1" si="239"/>
        <v>0</v>
      </c>
      <c r="BO135">
        <f t="shared" ca="1" si="240"/>
        <v>0</v>
      </c>
      <c r="BP135">
        <f t="shared" ca="1" si="241"/>
        <v>0</v>
      </c>
      <c r="BQ135">
        <f t="shared" ca="1" si="242"/>
        <v>0</v>
      </c>
      <c r="BR135">
        <f t="shared" ca="1" si="243"/>
        <v>0</v>
      </c>
      <c r="BS135">
        <f t="shared" ca="1" si="244"/>
        <v>0</v>
      </c>
      <c r="BT135">
        <f t="shared" ca="1" si="245"/>
        <v>0</v>
      </c>
      <c r="BU135">
        <f t="shared" ca="1" si="246"/>
        <v>0</v>
      </c>
      <c r="BV135">
        <f t="shared" ca="1" si="247"/>
        <v>0</v>
      </c>
      <c r="BW135">
        <f t="shared" ca="1" si="276"/>
        <v>0</v>
      </c>
      <c r="BX135">
        <f t="shared" ca="1" si="277"/>
        <v>0</v>
      </c>
      <c r="BY135" s="8">
        <f t="shared" ca="1" si="278"/>
        <v>0</v>
      </c>
      <c r="BZ135" s="10" t="str">
        <f t="shared" ca="1" si="279"/>
        <v>---</v>
      </c>
      <c r="CA135">
        <f t="shared" ca="1" si="280"/>
        <v>0</v>
      </c>
      <c r="CB135">
        <f t="shared" ca="1" si="281"/>
        <v>0</v>
      </c>
      <c r="CC135">
        <f t="shared" ca="1" si="282"/>
        <v>0</v>
      </c>
      <c r="CD135">
        <f t="shared" ca="1" si="283"/>
        <v>0</v>
      </c>
      <c r="CE135">
        <f t="shared" ca="1" si="284"/>
        <v>0</v>
      </c>
      <c r="CF135" s="12">
        <f t="shared" ca="1" si="285"/>
        <v>0</v>
      </c>
      <c r="CG135">
        <f t="shared" ca="1" si="286"/>
        <v>0</v>
      </c>
      <c r="CH135">
        <f t="shared" ca="1" si="287"/>
        <v>0</v>
      </c>
      <c r="CI135">
        <f t="shared" ca="1" si="288"/>
        <v>0</v>
      </c>
      <c r="CJ135">
        <f t="shared" ca="1" si="289"/>
        <v>0</v>
      </c>
      <c r="CK135">
        <f t="shared" ca="1" si="290"/>
        <v>0</v>
      </c>
      <c r="CL135">
        <f t="shared" ca="1" si="291"/>
        <v>0</v>
      </c>
      <c r="CM135">
        <f t="shared" ca="1" si="292"/>
        <v>0</v>
      </c>
      <c r="CN135">
        <f t="shared" ca="1" si="293"/>
        <v>0</v>
      </c>
      <c r="CO135">
        <f t="shared" ca="1" si="294"/>
        <v>0</v>
      </c>
      <c r="CP135">
        <f t="shared" ca="1" si="295"/>
        <v>0</v>
      </c>
      <c r="CQ135" s="10">
        <f t="shared" ca="1" si="296"/>
        <v>0</v>
      </c>
      <c r="CR135" s="11">
        <f t="shared" ca="1" si="297"/>
        <v>0</v>
      </c>
      <c r="CS135" s="11">
        <f t="shared" ca="1" si="298"/>
        <v>0</v>
      </c>
      <c r="CT135" s="11">
        <f t="shared" ca="1" si="299"/>
        <v>0</v>
      </c>
      <c r="CU135" s="11">
        <f t="shared" ca="1" si="300"/>
        <v>0</v>
      </c>
      <c r="CV135" s="11">
        <f t="shared" ca="1" si="301"/>
        <v>0</v>
      </c>
      <c r="CW135" t="b">
        <f t="shared" ca="1" si="275"/>
        <v>0</v>
      </c>
      <c r="CX135">
        <f>COUNTIF(BA$1:BA135,BA135)-1</f>
        <v>0</v>
      </c>
    </row>
    <row r="136" spans="1:102">
      <c r="A136" t="s">
        <v>2433</v>
      </c>
      <c r="B136" t="s">
        <v>2577</v>
      </c>
      <c r="C136" t="s">
        <v>2674</v>
      </c>
      <c r="D136">
        <f>IF(Players!C136="NL",INDEX(Standings!G:I,MATCH(INDEX(Teams!G:K,MATCH(Players!B136,Teams!G:G,0),5),Standings!G:G,0),2)+INDEX(Standings!G:I,MATCH(INDEX(Teams!G:K,MATCH(Players!B136,Teams!G:G,0),5),Standings!G:G,0),3),INDEX(Standings!A:C,MATCH(INDEX(Teams!A:E,MATCH(Players!B136,Teams!A:A,0),5),Standings!A:A,0),2)+INDEX(Standings!A:C,MATCH(INDEX(Teams!A:E,MATCH(Players!B136,Teams!A:A,0),5),Standings!A:A,0),3))</f>
        <v>3</v>
      </c>
      <c r="E136">
        <f t="shared" ca="1" si="185"/>
        <v>0</v>
      </c>
      <c r="F136">
        <f t="shared" ca="1" si="186"/>
        <v>0</v>
      </c>
      <c r="G136">
        <f t="shared" ca="1" si="187"/>
        <v>0</v>
      </c>
      <c r="H136">
        <f t="shared" ca="1" si="188"/>
        <v>0</v>
      </c>
      <c r="I136">
        <f t="shared" ca="1" si="189"/>
        <v>0</v>
      </c>
      <c r="J136">
        <f t="shared" ca="1" si="190"/>
        <v>0</v>
      </c>
      <c r="K136">
        <f t="shared" ca="1" si="191"/>
        <v>0</v>
      </c>
      <c r="L136">
        <f t="shared" ca="1" si="192"/>
        <v>0</v>
      </c>
      <c r="M136">
        <f t="shared" ca="1" si="193"/>
        <v>0</v>
      </c>
      <c r="N136">
        <f t="shared" ca="1" si="194"/>
        <v>0</v>
      </c>
      <c r="O136">
        <f t="shared" ca="1" si="195"/>
        <v>0</v>
      </c>
      <c r="P136">
        <f t="shared" ca="1" si="196"/>
        <v>0</v>
      </c>
      <c r="Q136">
        <f t="shared" ca="1" si="197"/>
        <v>0</v>
      </c>
      <c r="R136">
        <f t="shared" ca="1" si="198"/>
        <v>0</v>
      </c>
      <c r="S136">
        <f t="shared" ca="1" si="199"/>
        <v>0</v>
      </c>
      <c r="T136">
        <f t="shared" ca="1" si="200"/>
        <v>0</v>
      </c>
      <c r="U136">
        <f t="shared" ca="1" si="201"/>
        <v>0</v>
      </c>
      <c r="V136">
        <f t="shared" ca="1" si="202"/>
        <v>0</v>
      </c>
      <c r="W136">
        <f t="shared" ca="1" si="203"/>
        <v>0</v>
      </c>
      <c r="X136">
        <f t="shared" ca="1" si="204"/>
        <v>0</v>
      </c>
      <c r="Y136">
        <f t="shared" ca="1" si="205"/>
        <v>0</v>
      </c>
      <c r="Z136">
        <f t="shared" ca="1" si="206"/>
        <v>0</v>
      </c>
      <c r="AA136">
        <f t="shared" ca="1" si="207"/>
        <v>0</v>
      </c>
      <c r="AB136">
        <f t="shared" ca="1" si="208"/>
        <v>0</v>
      </c>
      <c r="AC136">
        <f t="shared" ca="1" si="209"/>
        <v>0</v>
      </c>
      <c r="AD136">
        <f t="shared" ca="1" si="210"/>
        <v>0</v>
      </c>
      <c r="AE136">
        <f t="shared" ca="1" si="211"/>
        <v>0</v>
      </c>
      <c r="AF136">
        <f t="shared" ca="1" si="212"/>
        <v>0</v>
      </c>
      <c r="AG136">
        <f t="shared" ca="1" si="213"/>
        <v>0</v>
      </c>
      <c r="AH136">
        <f t="shared" ca="1" si="214"/>
        <v>0</v>
      </c>
      <c r="AI136">
        <f t="shared" ca="1" si="215"/>
        <v>0</v>
      </c>
      <c r="AJ136">
        <f t="shared" ca="1" si="216"/>
        <v>0</v>
      </c>
      <c r="AK136">
        <f t="shared" ca="1" si="217"/>
        <v>0</v>
      </c>
      <c r="AL136">
        <f t="shared" ca="1" si="218"/>
        <v>0</v>
      </c>
      <c r="AM136">
        <f t="shared" ca="1" si="219"/>
        <v>0</v>
      </c>
      <c r="AN136">
        <f t="shared" ca="1" si="220"/>
        <v>0</v>
      </c>
      <c r="AO136">
        <f t="shared" ca="1" si="221"/>
        <v>0</v>
      </c>
      <c r="AP136">
        <f t="shared" ca="1" si="222"/>
        <v>0</v>
      </c>
      <c r="AQ136">
        <f t="shared" ca="1" si="223"/>
        <v>0</v>
      </c>
      <c r="AR136" s="8">
        <f t="shared" ca="1" si="224"/>
        <v>0</v>
      </c>
      <c r="AS136" s="8">
        <f t="shared" ca="1" si="225"/>
        <v>0</v>
      </c>
      <c r="AT136" s="8">
        <f t="shared" ca="1" si="226"/>
        <v>0</v>
      </c>
      <c r="AU136" s="8">
        <f t="shared" ca="1" si="227"/>
        <v>0</v>
      </c>
      <c r="AV136">
        <f t="shared" ca="1" si="228"/>
        <v>0</v>
      </c>
      <c r="AW136" t="b">
        <f t="shared" ca="1" si="229"/>
        <v>0</v>
      </c>
      <c r="BA136" t="s">
        <v>2887</v>
      </c>
      <c r="BB136" t="s">
        <v>2554</v>
      </c>
      <c r="BC136" t="s">
        <v>2672</v>
      </c>
      <c r="BD136">
        <f>IF(Players!BC136="NL",INDEX(Standings!G:I,MATCH(INDEX(Teams!G:K,MATCH(Players!BB136,Teams!G:G,0),5),Standings!G:G,0),2)+INDEX(Standings!G:I,MATCH(INDEX(Teams!G:K,MATCH(Players!BB136,Teams!G:G,0),5),Standings!G:G,0),3),INDEX(Standings!A:C,MATCH(INDEX(Teams!A:E,MATCH(Players!BB136,Teams!A:A,0),5),Standings!A:A,0),2)+INDEX(Standings!A:C,MATCH(INDEX(Teams!A:E,MATCH(Players!BB136,Teams!A:A,0),5),Standings!A:A,0),3))</f>
        <v>3</v>
      </c>
      <c r="BE136">
        <f t="shared" ca="1" si="230"/>
        <v>0</v>
      </c>
      <c r="BF136">
        <f t="shared" ca="1" si="231"/>
        <v>0</v>
      </c>
      <c r="BG136">
        <f t="shared" ca="1" si="232"/>
        <v>0</v>
      </c>
      <c r="BH136">
        <f t="shared" ca="1" si="233"/>
        <v>0</v>
      </c>
      <c r="BI136">
        <f t="shared" ca="1" si="234"/>
        <v>0</v>
      </c>
      <c r="BJ136">
        <f t="shared" ca="1" si="235"/>
        <v>0</v>
      </c>
      <c r="BK136">
        <f t="shared" ca="1" si="236"/>
        <v>0</v>
      </c>
      <c r="BL136" s="12">
        <f t="shared" ca="1" si="237"/>
        <v>0</v>
      </c>
      <c r="BM136">
        <f t="shared" ca="1" si="238"/>
        <v>0</v>
      </c>
      <c r="BN136">
        <f t="shared" ca="1" si="239"/>
        <v>0</v>
      </c>
      <c r="BO136">
        <f t="shared" ca="1" si="240"/>
        <v>0</v>
      </c>
      <c r="BP136">
        <f t="shared" ca="1" si="241"/>
        <v>0</v>
      </c>
      <c r="BQ136">
        <f t="shared" ca="1" si="242"/>
        <v>0</v>
      </c>
      <c r="BR136">
        <f t="shared" ca="1" si="243"/>
        <v>0</v>
      </c>
      <c r="BS136">
        <f t="shared" ca="1" si="244"/>
        <v>0</v>
      </c>
      <c r="BT136">
        <f t="shared" ca="1" si="245"/>
        <v>0</v>
      </c>
      <c r="BU136">
        <f t="shared" ca="1" si="246"/>
        <v>0</v>
      </c>
      <c r="BV136">
        <f t="shared" ca="1" si="247"/>
        <v>0</v>
      </c>
      <c r="BW136">
        <f t="shared" ca="1" si="276"/>
        <v>0</v>
      </c>
      <c r="BX136">
        <f t="shared" ca="1" si="277"/>
        <v>0</v>
      </c>
      <c r="BY136" s="8">
        <f t="shared" ca="1" si="278"/>
        <v>0</v>
      </c>
      <c r="BZ136" s="10" t="str">
        <f t="shared" ca="1" si="279"/>
        <v>---</v>
      </c>
      <c r="CA136">
        <f t="shared" ca="1" si="280"/>
        <v>0</v>
      </c>
      <c r="CB136">
        <f t="shared" ca="1" si="281"/>
        <v>0</v>
      </c>
      <c r="CC136">
        <f t="shared" ca="1" si="282"/>
        <v>0</v>
      </c>
      <c r="CD136">
        <f t="shared" ca="1" si="283"/>
        <v>0</v>
      </c>
      <c r="CE136">
        <f t="shared" ca="1" si="284"/>
        <v>0</v>
      </c>
      <c r="CF136" s="12">
        <f t="shared" ca="1" si="285"/>
        <v>0</v>
      </c>
      <c r="CG136">
        <f t="shared" ca="1" si="286"/>
        <v>0</v>
      </c>
      <c r="CH136">
        <f t="shared" ca="1" si="287"/>
        <v>0</v>
      </c>
      <c r="CI136">
        <f t="shared" ca="1" si="288"/>
        <v>0</v>
      </c>
      <c r="CJ136">
        <f t="shared" ca="1" si="289"/>
        <v>0</v>
      </c>
      <c r="CK136">
        <f t="shared" ca="1" si="290"/>
        <v>0</v>
      </c>
      <c r="CL136">
        <f t="shared" ca="1" si="291"/>
        <v>0</v>
      </c>
      <c r="CM136">
        <f t="shared" ca="1" si="292"/>
        <v>0</v>
      </c>
      <c r="CN136">
        <f t="shared" ca="1" si="293"/>
        <v>0</v>
      </c>
      <c r="CO136">
        <f t="shared" ca="1" si="294"/>
        <v>0</v>
      </c>
      <c r="CP136">
        <f t="shared" ca="1" si="295"/>
        <v>0</v>
      </c>
      <c r="CQ136" s="10">
        <f t="shared" ca="1" si="296"/>
        <v>0</v>
      </c>
      <c r="CR136" s="11">
        <f t="shared" ca="1" si="297"/>
        <v>0</v>
      </c>
      <c r="CS136" s="11">
        <f t="shared" ca="1" si="298"/>
        <v>0</v>
      </c>
      <c r="CT136" s="11">
        <f t="shared" ca="1" si="299"/>
        <v>0</v>
      </c>
      <c r="CU136" s="11">
        <f t="shared" ca="1" si="300"/>
        <v>0</v>
      </c>
      <c r="CV136" s="11">
        <f t="shared" ca="1" si="301"/>
        <v>0</v>
      </c>
      <c r="CW136" t="b">
        <f t="shared" ca="1" si="275"/>
        <v>0</v>
      </c>
      <c r="CX136">
        <f>COUNTIF(BA$1:BA136,BA136)-1</f>
        <v>0</v>
      </c>
    </row>
    <row r="137" spans="1:102">
      <c r="A137" t="s">
        <v>2434</v>
      </c>
      <c r="B137" t="s">
        <v>2577</v>
      </c>
      <c r="C137" t="s">
        <v>2674</v>
      </c>
      <c r="D137">
        <f>IF(Players!C137="NL",INDEX(Standings!G:I,MATCH(INDEX(Teams!G:K,MATCH(Players!B137,Teams!G:G,0),5),Standings!G:G,0),2)+INDEX(Standings!G:I,MATCH(INDEX(Teams!G:K,MATCH(Players!B137,Teams!G:G,0),5),Standings!G:G,0),3),INDEX(Standings!A:C,MATCH(INDEX(Teams!A:E,MATCH(Players!B137,Teams!A:A,0),5),Standings!A:A,0),2)+INDEX(Standings!A:C,MATCH(INDEX(Teams!A:E,MATCH(Players!B137,Teams!A:A,0),5),Standings!A:A,0),3))</f>
        <v>3</v>
      </c>
      <c r="E137">
        <f t="shared" ca="1" si="185"/>
        <v>3</v>
      </c>
      <c r="F137">
        <f t="shared" ca="1" si="186"/>
        <v>11</v>
      </c>
      <c r="G137">
        <f t="shared" ca="1" si="187"/>
        <v>2</v>
      </c>
      <c r="H137">
        <f t="shared" ca="1" si="188"/>
        <v>2</v>
      </c>
      <c r="I137">
        <f t="shared" ca="1" si="189"/>
        <v>1</v>
      </c>
      <c r="J137">
        <f t="shared" ca="1" si="190"/>
        <v>0</v>
      </c>
      <c r="K137">
        <f t="shared" ca="1" si="191"/>
        <v>1</v>
      </c>
      <c r="L137">
        <f t="shared" ca="1" si="192"/>
        <v>1</v>
      </c>
      <c r="M137">
        <f t="shared" ca="1" si="193"/>
        <v>1</v>
      </c>
      <c r="N137">
        <f t="shared" ca="1" si="194"/>
        <v>0</v>
      </c>
      <c r="O137">
        <f t="shared" ca="1" si="195"/>
        <v>2</v>
      </c>
      <c r="P137">
        <f t="shared" ca="1" si="196"/>
        <v>3</v>
      </c>
      <c r="Q137">
        <f t="shared" ca="1" si="197"/>
        <v>0</v>
      </c>
      <c r="R137">
        <f t="shared" ca="1" si="198"/>
        <v>0</v>
      </c>
      <c r="S137">
        <f t="shared" ca="1" si="199"/>
        <v>0</v>
      </c>
      <c r="T137">
        <f t="shared" ca="1" si="200"/>
        <v>0</v>
      </c>
      <c r="U137">
        <f t="shared" ca="1" si="201"/>
        <v>0</v>
      </c>
      <c r="V137">
        <f t="shared" ca="1" si="202"/>
        <v>1</v>
      </c>
      <c r="W137">
        <f t="shared" ca="1" si="203"/>
        <v>1</v>
      </c>
      <c r="X137">
        <f t="shared" ca="1" si="204"/>
        <v>3</v>
      </c>
      <c r="Y137">
        <f t="shared" ca="1" si="205"/>
        <v>13</v>
      </c>
      <c r="Z137">
        <f t="shared" ca="1" si="206"/>
        <v>11</v>
      </c>
      <c r="AA137">
        <f t="shared" ca="1" si="207"/>
        <v>2</v>
      </c>
      <c r="AB137">
        <f t="shared" ca="1" si="208"/>
        <v>2</v>
      </c>
      <c r="AC137">
        <f t="shared" ca="1" si="209"/>
        <v>1</v>
      </c>
      <c r="AD137">
        <f t="shared" ca="1" si="210"/>
        <v>0</v>
      </c>
      <c r="AE137">
        <f t="shared" ca="1" si="211"/>
        <v>1</v>
      </c>
      <c r="AF137">
        <f t="shared" ca="1" si="212"/>
        <v>1</v>
      </c>
      <c r="AG137">
        <f t="shared" ca="1" si="213"/>
        <v>1</v>
      </c>
      <c r="AH137">
        <f t="shared" ca="1" si="214"/>
        <v>0</v>
      </c>
      <c r="AI137">
        <f t="shared" ca="1" si="215"/>
        <v>2</v>
      </c>
      <c r="AJ137">
        <f t="shared" ca="1" si="216"/>
        <v>3</v>
      </c>
      <c r="AK137">
        <f t="shared" ca="1" si="217"/>
        <v>0</v>
      </c>
      <c r="AL137">
        <f t="shared" ca="1" si="218"/>
        <v>0</v>
      </c>
      <c r="AM137">
        <f t="shared" ca="1" si="219"/>
        <v>0</v>
      </c>
      <c r="AN137">
        <f t="shared" ca="1" si="220"/>
        <v>0</v>
      </c>
      <c r="AO137">
        <f t="shared" ca="1" si="221"/>
        <v>0</v>
      </c>
      <c r="AP137">
        <f t="shared" ca="1" si="222"/>
        <v>1</v>
      </c>
      <c r="AQ137">
        <f t="shared" ca="1" si="223"/>
        <v>1</v>
      </c>
      <c r="AR137" s="8">
        <f t="shared" ca="1" si="224"/>
        <v>0.18181818181818182</v>
      </c>
      <c r="AS137" s="8">
        <f t="shared" ca="1" si="225"/>
        <v>0.30769230769230771</v>
      </c>
      <c r="AT137" s="8">
        <f t="shared" ca="1" si="226"/>
        <v>0.54545454545454541</v>
      </c>
      <c r="AU137" s="8">
        <f t="shared" ca="1" si="227"/>
        <v>0.85314685314685312</v>
      </c>
      <c r="AV137">
        <f t="shared" ca="1" si="228"/>
        <v>6</v>
      </c>
      <c r="AW137" t="b">
        <f t="shared" ca="1" si="229"/>
        <v>1</v>
      </c>
      <c r="BA137" t="s">
        <v>2891</v>
      </c>
      <c r="BB137" t="s">
        <v>2554</v>
      </c>
      <c r="BC137" t="s">
        <v>2672</v>
      </c>
      <c r="BD137">
        <f>IF(Players!BC137="NL",INDEX(Standings!G:I,MATCH(INDEX(Teams!G:K,MATCH(Players!BB137,Teams!G:G,0),5),Standings!G:G,0),2)+INDEX(Standings!G:I,MATCH(INDEX(Teams!G:K,MATCH(Players!BB137,Teams!G:G,0),5),Standings!G:G,0),3),INDEX(Standings!A:C,MATCH(INDEX(Teams!A:E,MATCH(Players!BB137,Teams!A:A,0),5),Standings!A:A,0),2)+INDEX(Standings!A:C,MATCH(INDEX(Teams!A:E,MATCH(Players!BB137,Teams!A:A,0),5),Standings!A:A,0),3))</f>
        <v>3</v>
      </c>
      <c r="BE137">
        <f t="shared" ca="1" si="230"/>
        <v>0</v>
      </c>
      <c r="BF137">
        <f t="shared" ca="1" si="231"/>
        <v>0</v>
      </c>
      <c r="BG137">
        <f t="shared" ca="1" si="232"/>
        <v>0</v>
      </c>
      <c r="BH137">
        <f t="shared" ca="1" si="233"/>
        <v>0</v>
      </c>
      <c r="BI137">
        <f t="shared" ca="1" si="234"/>
        <v>0</v>
      </c>
      <c r="BJ137">
        <f t="shared" ca="1" si="235"/>
        <v>0</v>
      </c>
      <c r="BK137">
        <f t="shared" ca="1" si="236"/>
        <v>0</v>
      </c>
      <c r="BL137" s="12">
        <f t="shared" ca="1" si="237"/>
        <v>0</v>
      </c>
      <c r="BM137">
        <f t="shared" ca="1" si="238"/>
        <v>0</v>
      </c>
      <c r="BN137">
        <f t="shared" ca="1" si="239"/>
        <v>0</v>
      </c>
      <c r="BO137">
        <f t="shared" ca="1" si="240"/>
        <v>0</v>
      </c>
      <c r="BP137">
        <f t="shared" ca="1" si="241"/>
        <v>0</v>
      </c>
      <c r="BQ137">
        <f t="shared" ca="1" si="242"/>
        <v>0</v>
      </c>
      <c r="BR137">
        <f t="shared" ca="1" si="243"/>
        <v>0</v>
      </c>
      <c r="BS137">
        <f t="shared" ca="1" si="244"/>
        <v>0</v>
      </c>
      <c r="BT137">
        <f t="shared" ca="1" si="245"/>
        <v>0</v>
      </c>
      <c r="BU137">
        <f t="shared" ca="1" si="246"/>
        <v>0</v>
      </c>
      <c r="BV137">
        <f t="shared" ca="1" si="247"/>
        <v>0</v>
      </c>
      <c r="BW137">
        <f t="shared" ca="1" si="276"/>
        <v>0</v>
      </c>
      <c r="BX137">
        <f t="shared" ca="1" si="277"/>
        <v>0</v>
      </c>
      <c r="BY137" s="8">
        <f t="shared" ca="1" si="278"/>
        <v>0</v>
      </c>
      <c r="BZ137" s="10" t="str">
        <f t="shared" ca="1" si="279"/>
        <v>---</v>
      </c>
      <c r="CA137">
        <f t="shared" ca="1" si="280"/>
        <v>0</v>
      </c>
      <c r="CB137">
        <f t="shared" ca="1" si="281"/>
        <v>0</v>
      </c>
      <c r="CC137">
        <f t="shared" ca="1" si="282"/>
        <v>0</v>
      </c>
      <c r="CD137">
        <f t="shared" ca="1" si="283"/>
        <v>0</v>
      </c>
      <c r="CE137">
        <f t="shared" ca="1" si="284"/>
        <v>0</v>
      </c>
      <c r="CF137" s="12">
        <f t="shared" ca="1" si="285"/>
        <v>0</v>
      </c>
      <c r="CG137">
        <f t="shared" ca="1" si="286"/>
        <v>0</v>
      </c>
      <c r="CH137">
        <f t="shared" ca="1" si="287"/>
        <v>0</v>
      </c>
      <c r="CI137">
        <f t="shared" ca="1" si="288"/>
        <v>0</v>
      </c>
      <c r="CJ137">
        <f t="shared" ca="1" si="289"/>
        <v>0</v>
      </c>
      <c r="CK137">
        <f t="shared" ca="1" si="290"/>
        <v>0</v>
      </c>
      <c r="CL137">
        <f t="shared" ca="1" si="291"/>
        <v>0</v>
      </c>
      <c r="CM137">
        <f t="shared" ca="1" si="292"/>
        <v>0</v>
      </c>
      <c r="CN137">
        <f t="shared" ca="1" si="293"/>
        <v>0</v>
      </c>
      <c r="CO137">
        <f t="shared" ca="1" si="294"/>
        <v>0</v>
      </c>
      <c r="CP137">
        <f t="shared" ca="1" si="295"/>
        <v>0</v>
      </c>
      <c r="CQ137" s="10">
        <f t="shared" ca="1" si="296"/>
        <v>0</v>
      </c>
      <c r="CR137" s="11">
        <f t="shared" ca="1" si="297"/>
        <v>0</v>
      </c>
      <c r="CS137" s="11">
        <f t="shared" ca="1" si="298"/>
        <v>0</v>
      </c>
      <c r="CT137" s="11">
        <f t="shared" ca="1" si="299"/>
        <v>0</v>
      </c>
      <c r="CU137" s="11">
        <f t="shared" ca="1" si="300"/>
        <v>0</v>
      </c>
      <c r="CV137" s="11">
        <f t="shared" ca="1" si="301"/>
        <v>0</v>
      </c>
      <c r="CW137" t="b">
        <f t="shared" ca="1" si="275"/>
        <v>0</v>
      </c>
      <c r="CX137">
        <f>COUNTIF(BA$1:BA137,BA137)-1</f>
        <v>0</v>
      </c>
    </row>
    <row r="138" spans="1:102">
      <c r="A138" t="s">
        <v>2545</v>
      </c>
      <c r="B138" t="s">
        <v>2577</v>
      </c>
      <c r="C138" t="s">
        <v>2674</v>
      </c>
      <c r="D138">
        <f>IF(Players!C138="NL",INDEX(Standings!G:I,MATCH(INDEX(Teams!G:K,MATCH(Players!B138,Teams!G:G,0),5),Standings!G:G,0),2)+INDEX(Standings!G:I,MATCH(INDEX(Teams!G:K,MATCH(Players!B138,Teams!G:G,0),5),Standings!G:G,0),3),INDEX(Standings!A:C,MATCH(INDEX(Teams!A:E,MATCH(Players!B138,Teams!A:A,0),5),Standings!A:A,0),2)+INDEX(Standings!A:C,MATCH(INDEX(Teams!A:E,MATCH(Players!B138,Teams!A:A,0),5),Standings!A:A,0),3))</f>
        <v>3</v>
      </c>
      <c r="E138">
        <f t="shared" ca="1" si="185"/>
        <v>3</v>
      </c>
      <c r="F138">
        <f t="shared" ca="1" si="186"/>
        <v>8</v>
      </c>
      <c r="G138">
        <f t="shared" ca="1" si="187"/>
        <v>1</v>
      </c>
      <c r="H138">
        <f t="shared" ca="1" si="188"/>
        <v>1</v>
      </c>
      <c r="I138">
        <f t="shared" ca="1" si="189"/>
        <v>0</v>
      </c>
      <c r="J138">
        <f t="shared" ca="1" si="190"/>
        <v>0</v>
      </c>
      <c r="K138">
        <f t="shared" ca="1" si="191"/>
        <v>1</v>
      </c>
      <c r="L138">
        <f t="shared" ca="1" si="192"/>
        <v>3</v>
      </c>
      <c r="M138">
        <f t="shared" ca="1" si="193"/>
        <v>0</v>
      </c>
      <c r="N138">
        <f t="shared" ca="1" si="194"/>
        <v>0</v>
      </c>
      <c r="O138">
        <f t="shared" ca="1" si="195"/>
        <v>0</v>
      </c>
      <c r="P138">
        <f t="shared" ca="1" si="196"/>
        <v>2</v>
      </c>
      <c r="Q138">
        <f t="shared" ca="1" si="197"/>
        <v>0</v>
      </c>
      <c r="R138">
        <f t="shared" ca="1" si="198"/>
        <v>0</v>
      </c>
      <c r="S138">
        <f t="shared" ca="1" si="199"/>
        <v>0</v>
      </c>
      <c r="T138">
        <f t="shared" ca="1" si="200"/>
        <v>0</v>
      </c>
      <c r="U138">
        <f t="shared" ca="1" si="201"/>
        <v>0</v>
      </c>
      <c r="V138">
        <f t="shared" ca="1" si="202"/>
        <v>0</v>
      </c>
      <c r="W138">
        <f t="shared" ca="1" si="203"/>
        <v>1</v>
      </c>
      <c r="X138">
        <f t="shared" ca="1" si="204"/>
        <v>3</v>
      </c>
      <c r="Y138">
        <f t="shared" ca="1" si="205"/>
        <v>8</v>
      </c>
      <c r="Z138">
        <f t="shared" ca="1" si="206"/>
        <v>8</v>
      </c>
      <c r="AA138">
        <f t="shared" ca="1" si="207"/>
        <v>1</v>
      </c>
      <c r="AB138">
        <f t="shared" ca="1" si="208"/>
        <v>1</v>
      </c>
      <c r="AC138">
        <f t="shared" ca="1" si="209"/>
        <v>0</v>
      </c>
      <c r="AD138">
        <f t="shared" ca="1" si="210"/>
        <v>0</v>
      </c>
      <c r="AE138">
        <f t="shared" ca="1" si="211"/>
        <v>1</v>
      </c>
      <c r="AF138">
        <f t="shared" ca="1" si="212"/>
        <v>3</v>
      </c>
      <c r="AG138">
        <f t="shared" ca="1" si="213"/>
        <v>0</v>
      </c>
      <c r="AH138">
        <f t="shared" ca="1" si="214"/>
        <v>0</v>
      </c>
      <c r="AI138">
        <f t="shared" ca="1" si="215"/>
        <v>0</v>
      </c>
      <c r="AJ138">
        <f t="shared" ca="1" si="216"/>
        <v>2</v>
      </c>
      <c r="AK138">
        <f t="shared" ca="1" si="217"/>
        <v>0</v>
      </c>
      <c r="AL138">
        <f t="shared" ca="1" si="218"/>
        <v>0</v>
      </c>
      <c r="AM138">
        <f t="shared" ca="1" si="219"/>
        <v>0</v>
      </c>
      <c r="AN138">
        <f t="shared" ca="1" si="220"/>
        <v>0</v>
      </c>
      <c r="AO138">
        <f t="shared" ca="1" si="221"/>
        <v>0</v>
      </c>
      <c r="AP138">
        <f t="shared" ca="1" si="222"/>
        <v>0</v>
      </c>
      <c r="AQ138">
        <f t="shared" ca="1" si="223"/>
        <v>1</v>
      </c>
      <c r="AR138" s="8">
        <f t="shared" ca="1" si="224"/>
        <v>0.125</v>
      </c>
      <c r="AS138" s="8">
        <f t="shared" ca="1" si="225"/>
        <v>0.125</v>
      </c>
      <c r="AT138" s="8">
        <f t="shared" ca="1" si="226"/>
        <v>0.5</v>
      </c>
      <c r="AU138" s="8">
        <f t="shared" ca="1" si="227"/>
        <v>0.625</v>
      </c>
      <c r="AV138">
        <f t="shared" ca="1" si="228"/>
        <v>4</v>
      </c>
      <c r="AW138" t="b">
        <f t="shared" ca="1" si="229"/>
        <v>0</v>
      </c>
      <c r="BA138" t="s">
        <v>2892</v>
      </c>
      <c r="BB138" t="s">
        <v>2554</v>
      </c>
      <c r="BC138" t="s">
        <v>2672</v>
      </c>
      <c r="BD138">
        <f>IF(Players!BC138="NL",INDEX(Standings!G:I,MATCH(INDEX(Teams!G:K,MATCH(Players!BB138,Teams!G:G,0),5),Standings!G:G,0),2)+INDEX(Standings!G:I,MATCH(INDEX(Teams!G:K,MATCH(Players!BB138,Teams!G:G,0),5),Standings!G:G,0),3),INDEX(Standings!A:C,MATCH(INDEX(Teams!A:E,MATCH(Players!BB138,Teams!A:A,0),5),Standings!A:A,0),2)+INDEX(Standings!A:C,MATCH(INDEX(Teams!A:E,MATCH(Players!BB138,Teams!A:A,0),5),Standings!A:A,0),3))</f>
        <v>3</v>
      </c>
      <c r="BE138">
        <f t="shared" ca="1" si="230"/>
        <v>0</v>
      </c>
      <c r="BF138">
        <f t="shared" ca="1" si="231"/>
        <v>0</v>
      </c>
      <c r="BG138">
        <f t="shared" ca="1" si="232"/>
        <v>0</v>
      </c>
      <c r="BH138">
        <f t="shared" ca="1" si="233"/>
        <v>0</v>
      </c>
      <c r="BI138">
        <f t="shared" ca="1" si="234"/>
        <v>0</v>
      </c>
      <c r="BJ138">
        <f t="shared" ca="1" si="235"/>
        <v>0</v>
      </c>
      <c r="BK138">
        <f t="shared" ca="1" si="236"/>
        <v>0</v>
      </c>
      <c r="BL138" s="12">
        <f t="shared" ca="1" si="237"/>
        <v>0</v>
      </c>
      <c r="BM138">
        <f t="shared" ca="1" si="238"/>
        <v>0</v>
      </c>
      <c r="BN138">
        <f t="shared" ca="1" si="239"/>
        <v>0</v>
      </c>
      <c r="BO138">
        <f t="shared" ca="1" si="240"/>
        <v>0</v>
      </c>
      <c r="BP138">
        <f t="shared" ca="1" si="241"/>
        <v>0</v>
      </c>
      <c r="BQ138">
        <f t="shared" ca="1" si="242"/>
        <v>0</v>
      </c>
      <c r="BR138">
        <f t="shared" ca="1" si="243"/>
        <v>0</v>
      </c>
      <c r="BS138">
        <f t="shared" ca="1" si="244"/>
        <v>0</v>
      </c>
      <c r="BT138">
        <f t="shared" ca="1" si="245"/>
        <v>0</v>
      </c>
      <c r="BU138">
        <f t="shared" ca="1" si="246"/>
        <v>0</v>
      </c>
      <c r="BV138">
        <f t="shared" ca="1" si="247"/>
        <v>0</v>
      </c>
      <c r="BW138">
        <f t="shared" ca="1" si="276"/>
        <v>0</v>
      </c>
      <c r="BX138">
        <f t="shared" ca="1" si="277"/>
        <v>0</v>
      </c>
      <c r="BY138" s="8">
        <f t="shared" ca="1" si="278"/>
        <v>0</v>
      </c>
      <c r="BZ138" s="10" t="str">
        <f t="shared" ca="1" si="279"/>
        <v>---</v>
      </c>
      <c r="CA138">
        <f t="shared" ca="1" si="280"/>
        <v>0</v>
      </c>
      <c r="CB138">
        <f t="shared" ca="1" si="281"/>
        <v>0</v>
      </c>
      <c r="CC138">
        <f t="shared" ca="1" si="282"/>
        <v>0</v>
      </c>
      <c r="CD138">
        <f t="shared" ca="1" si="283"/>
        <v>0</v>
      </c>
      <c r="CE138">
        <f t="shared" ca="1" si="284"/>
        <v>0</v>
      </c>
      <c r="CF138" s="12">
        <f t="shared" ca="1" si="285"/>
        <v>0</v>
      </c>
      <c r="CG138">
        <f t="shared" ca="1" si="286"/>
        <v>0</v>
      </c>
      <c r="CH138">
        <f t="shared" ca="1" si="287"/>
        <v>0</v>
      </c>
      <c r="CI138">
        <f t="shared" ca="1" si="288"/>
        <v>0</v>
      </c>
      <c r="CJ138">
        <f t="shared" ca="1" si="289"/>
        <v>0</v>
      </c>
      <c r="CK138">
        <f t="shared" ca="1" si="290"/>
        <v>0</v>
      </c>
      <c r="CL138">
        <f t="shared" ca="1" si="291"/>
        <v>0</v>
      </c>
      <c r="CM138">
        <f t="shared" ca="1" si="292"/>
        <v>0</v>
      </c>
      <c r="CN138">
        <f t="shared" ca="1" si="293"/>
        <v>0</v>
      </c>
      <c r="CO138">
        <f t="shared" ca="1" si="294"/>
        <v>0</v>
      </c>
      <c r="CP138">
        <f t="shared" ca="1" si="295"/>
        <v>0</v>
      </c>
      <c r="CQ138" s="10">
        <f t="shared" ca="1" si="296"/>
        <v>0</v>
      </c>
      <c r="CR138" s="11">
        <f t="shared" ca="1" si="297"/>
        <v>0</v>
      </c>
      <c r="CS138" s="11">
        <f t="shared" ca="1" si="298"/>
        <v>0</v>
      </c>
      <c r="CT138" s="11">
        <f t="shared" ca="1" si="299"/>
        <v>0</v>
      </c>
      <c r="CU138" s="11">
        <f t="shared" ca="1" si="300"/>
        <v>0</v>
      </c>
      <c r="CV138" s="11">
        <f t="shared" ca="1" si="301"/>
        <v>0</v>
      </c>
      <c r="CW138" t="b">
        <f t="shared" ca="1" si="275"/>
        <v>0</v>
      </c>
      <c r="CX138">
        <f>COUNTIF(BA$1:BA138,BA138)-1</f>
        <v>0</v>
      </c>
    </row>
    <row r="139" spans="1:102">
      <c r="A139" t="s">
        <v>2546</v>
      </c>
      <c r="B139" t="s">
        <v>2577</v>
      </c>
      <c r="C139" t="s">
        <v>2674</v>
      </c>
      <c r="D139">
        <f>IF(Players!C139="NL",INDEX(Standings!G:I,MATCH(INDEX(Teams!G:K,MATCH(Players!B139,Teams!G:G,0),5),Standings!G:G,0),2)+INDEX(Standings!G:I,MATCH(INDEX(Teams!G:K,MATCH(Players!B139,Teams!G:G,0),5),Standings!G:G,0),3),INDEX(Standings!A:C,MATCH(INDEX(Teams!A:E,MATCH(Players!B139,Teams!A:A,0),5),Standings!A:A,0),2)+INDEX(Standings!A:C,MATCH(INDEX(Teams!A:E,MATCH(Players!B139,Teams!A:A,0),5),Standings!A:A,0),3))</f>
        <v>3</v>
      </c>
      <c r="E139">
        <f t="shared" ca="1" si="185"/>
        <v>3</v>
      </c>
      <c r="F139">
        <f t="shared" ca="1" si="186"/>
        <v>12</v>
      </c>
      <c r="G139">
        <f t="shared" ca="1" si="187"/>
        <v>1</v>
      </c>
      <c r="H139">
        <f t="shared" ca="1" si="188"/>
        <v>3</v>
      </c>
      <c r="I139">
        <f t="shared" ca="1" si="189"/>
        <v>1</v>
      </c>
      <c r="J139">
        <f t="shared" ca="1" si="190"/>
        <v>1</v>
      </c>
      <c r="K139">
        <f t="shared" ca="1" si="191"/>
        <v>0</v>
      </c>
      <c r="L139">
        <f t="shared" ca="1" si="192"/>
        <v>2</v>
      </c>
      <c r="M139">
        <f t="shared" ca="1" si="193"/>
        <v>0</v>
      </c>
      <c r="N139">
        <f t="shared" ca="1" si="194"/>
        <v>0</v>
      </c>
      <c r="O139">
        <f t="shared" ca="1" si="195"/>
        <v>0</v>
      </c>
      <c r="P139">
        <f t="shared" ca="1" si="196"/>
        <v>1</v>
      </c>
      <c r="Q139">
        <f t="shared" ca="1" si="197"/>
        <v>1</v>
      </c>
      <c r="R139">
        <f t="shared" ca="1" si="198"/>
        <v>0</v>
      </c>
      <c r="S139">
        <f t="shared" ca="1" si="199"/>
        <v>0</v>
      </c>
      <c r="T139">
        <f t="shared" ca="1" si="200"/>
        <v>0</v>
      </c>
      <c r="U139">
        <f t="shared" ca="1" si="201"/>
        <v>0</v>
      </c>
      <c r="V139">
        <f t="shared" ca="1" si="202"/>
        <v>2</v>
      </c>
      <c r="W139">
        <f t="shared" ca="1" si="203"/>
        <v>2</v>
      </c>
      <c r="X139">
        <f t="shared" ca="1" si="204"/>
        <v>3</v>
      </c>
      <c r="Y139">
        <f t="shared" ca="1" si="205"/>
        <v>12</v>
      </c>
      <c r="Z139">
        <f t="shared" ca="1" si="206"/>
        <v>12</v>
      </c>
      <c r="AA139">
        <f t="shared" ca="1" si="207"/>
        <v>1</v>
      </c>
      <c r="AB139">
        <f t="shared" ca="1" si="208"/>
        <v>3</v>
      </c>
      <c r="AC139">
        <f t="shared" ca="1" si="209"/>
        <v>1</v>
      </c>
      <c r="AD139">
        <f t="shared" ca="1" si="210"/>
        <v>1</v>
      </c>
      <c r="AE139">
        <f t="shared" ca="1" si="211"/>
        <v>0</v>
      </c>
      <c r="AF139">
        <f t="shared" ca="1" si="212"/>
        <v>2</v>
      </c>
      <c r="AG139">
        <f t="shared" ca="1" si="213"/>
        <v>0</v>
      </c>
      <c r="AH139">
        <f t="shared" ca="1" si="214"/>
        <v>0</v>
      </c>
      <c r="AI139">
        <f t="shared" ca="1" si="215"/>
        <v>0</v>
      </c>
      <c r="AJ139">
        <f t="shared" ca="1" si="216"/>
        <v>1</v>
      </c>
      <c r="AK139">
        <f t="shared" ca="1" si="217"/>
        <v>1</v>
      </c>
      <c r="AL139">
        <f t="shared" ca="1" si="218"/>
        <v>0</v>
      </c>
      <c r="AM139">
        <f t="shared" ca="1" si="219"/>
        <v>0</v>
      </c>
      <c r="AN139">
        <f t="shared" ca="1" si="220"/>
        <v>0</v>
      </c>
      <c r="AO139">
        <f t="shared" ca="1" si="221"/>
        <v>0</v>
      </c>
      <c r="AP139">
        <f t="shared" ca="1" si="222"/>
        <v>2</v>
      </c>
      <c r="AQ139">
        <f t="shared" ca="1" si="223"/>
        <v>2</v>
      </c>
      <c r="AR139" s="8">
        <f t="shared" ca="1" si="224"/>
        <v>0.25</v>
      </c>
      <c r="AS139" s="8">
        <f t="shared" ca="1" si="225"/>
        <v>0.25</v>
      </c>
      <c r="AT139" s="8">
        <f t="shared" ca="1" si="226"/>
        <v>0.5</v>
      </c>
      <c r="AU139" s="8">
        <f t="shared" ca="1" si="227"/>
        <v>0.75</v>
      </c>
      <c r="AV139">
        <f t="shared" ca="1" si="228"/>
        <v>6</v>
      </c>
      <c r="AW139" t="b">
        <f t="shared" ca="1" si="229"/>
        <v>1</v>
      </c>
      <c r="BA139" t="s">
        <v>2886</v>
      </c>
      <c r="BB139" t="s">
        <v>2554</v>
      </c>
      <c r="BC139" t="s">
        <v>2672</v>
      </c>
      <c r="BD139">
        <f>IF(Players!BC139="NL",INDEX(Standings!G:I,MATCH(INDEX(Teams!G:K,MATCH(Players!BB139,Teams!G:G,0),5),Standings!G:G,0),2)+INDEX(Standings!G:I,MATCH(INDEX(Teams!G:K,MATCH(Players!BB139,Teams!G:G,0),5),Standings!G:G,0),3),INDEX(Standings!A:C,MATCH(INDEX(Teams!A:E,MATCH(Players!BB139,Teams!A:A,0),5),Standings!A:A,0),2)+INDEX(Standings!A:C,MATCH(INDEX(Teams!A:E,MATCH(Players!BB139,Teams!A:A,0),5),Standings!A:A,0),3))</f>
        <v>3</v>
      </c>
      <c r="BE139">
        <f t="shared" ca="1" si="230"/>
        <v>0</v>
      </c>
      <c r="BF139">
        <f t="shared" ca="1" si="231"/>
        <v>0</v>
      </c>
      <c r="BG139">
        <f t="shared" ca="1" si="232"/>
        <v>1</v>
      </c>
      <c r="BH139">
        <f t="shared" ca="1" si="233"/>
        <v>0</v>
      </c>
      <c r="BI139">
        <f t="shared" ca="1" si="234"/>
        <v>0</v>
      </c>
      <c r="BJ139">
        <f t="shared" ca="1" si="235"/>
        <v>0</v>
      </c>
      <c r="BK139">
        <f t="shared" ca="1" si="236"/>
        <v>0</v>
      </c>
      <c r="BL139" s="12">
        <f t="shared" ca="1" si="237"/>
        <v>1</v>
      </c>
      <c r="BM139">
        <f t="shared" ca="1" si="238"/>
        <v>1</v>
      </c>
      <c r="BN139">
        <f t="shared" ca="1" si="239"/>
        <v>1</v>
      </c>
      <c r="BO139">
        <f t="shared" ca="1" si="240"/>
        <v>1</v>
      </c>
      <c r="BP139">
        <f t="shared" ca="1" si="241"/>
        <v>0</v>
      </c>
      <c r="BQ139">
        <f t="shared" ca="1" si="242"/>
        <v>2</v>
      </c>
      <c r="BR139">
        <f t="shared" ca="1" si="243"/>
        <v>0</v>
      </c>
      <c r="BS139">
        <f t="shared" ca="1" si="244"/>
        <v>1</v>
      </c>
      <c r="BT139">
        <f t="shared" ca="1" si="245"/>
        <v>0</v>
      </c>
      <c r="BU139">
        <f t="shared" ca="1" si="246"/>
        <v>0</v>
      </c>
      <c r="BV139">
        <f t="shared" ca="1" si="247"/>
        <v>0</v>
      </c>
      <c r="BW139">
        <f t="shared" ca="1" si="276"/>
        <v>0</v>
      </c>
      <c r="BX139">
        <f t="shared" ca="1" si="277"/>
        <v>0</v>
      </c>
      <c r="BY139" s="8">
        <f t="shared" ca="1" si="278"/>
        <v>0</v>
      </c>
      <c r="BZ139" s="10">
        <f t="shared" ca="1" si="279"/>
        <v>9</v>
      </c>
      <c r="CA139">
        <f t="shared" ca="1" si="280"/>
        <v>1</v>
      </c>
      <c r="CB139">
        <f t="shared" ca="1" si="281"/>
        <v>0</v>
      </c>
      <c r="CC139">
        <f t="shared" ca="1" si="282"/>
        <v>0</v>
      </c>
      <c r="CD139">
        <f t="shared" ca="1" si="283"/>
        <v>0</v>
      </c>
      <c r="CE139">
        <f t="shared" ca="1" si="284"/>
        <v>0</v>
      </c>
      <c r="CF139" s="12">
        <f t="shared" ca="1" si="285"/>
        <v>1</v>
      </c>
      <c r="CG139">
        <f t="shared" ca="1" si="286"/>
        <v>1</v>
      </c>
      <c r="CH139">
        <f t="shared" ca="1" si="287"/>
        <v>1</v>
      </c>
      <c r="CI139">
        <f t="shared" ca="1" si="288"/>
        <v>1</v>
      </c>
      <c r="CJ139">
        <f t="shared" ca="1" si="289"/>
        <v>0</v>
      </c>
      <c r="CK139">
        <f t="shared" ca="1" si="290"/>
        <v>2</v>
      </c>
      <c r="CL139">
        <f t="shared" ca="1" si="291"/>
        <v>0</v>
      </c>
      <c r="CM139">
        <f t="shared" ca="1" si="292"/>
        <v>1</v>
      </c>
      <c r="CN139">
        <f t="shared" ca="1" si="293"/>
        <v>0</v>
      </c>
      <c r="CO139">
        <f t="shared" ca="1" si="294"/>
        <v>0</v>
      </c>
      <c r="CP139">
        <f t="shared" ca="1" si="295"/>
        <v>0</v>
      </c>
      <c r="CQ139" s="10">
        <f t="shared" ca="1" si="296"/>
        <v>3</v>
      </c>
      <c r="CR139" s="11">
        <f t="shared" ca="1" si="297"/>
        <v>9</v>
      </c>
      <c r="CS139" s="11">
        <f t="shared" ca="1" si="298"/>
        <v>0</v>
      </c>
      <c r="CT139" s="11">
        <f t="shared" ca="1" si="299"/>
        <v>18</v>
      </c>
      <c r="CU139" s="11">
        <f t="shared" ca="1" si="300"/>
        <v>9</v>
      </c>
      <c r="CV139" s="11">
        <f t="shared" ca="1" si="301"/>
        <v>0.5</v>
      </c>
      <c r="CW139" t="b">
        <f t="shared" ca="1" si="275"/>
        <v>0</v>
      </c>
      <c r="CX139">
        <f>COUNTIF(BA$1:BA139,BA139)-1</f>
        <v>0</v>
      </c>
    </row>
    <row r="140" spans="1:102">
      <c r="A140" t="s">
        <v>2438</v>
      </c>
      <c r="B140" t="s">
        <v>2577</v>
      </c>
      <c r="C140" t="s">
        <v>2674</v>
      </c>
      <c r="D140">
        <f>IF(Players!C140="NL",INDEX(Standings!G:I,MATCH(INDEX(Teams!G:K,MATCH(Players!B140,Teams!G:G,0),5),Standings!G:G,0),2)+INDEX(Standings!G:I,MATCH(INDEX(Teams!G:K,MATCH(Players!B140,Teams!G:G,0),5),Standings!G:G,0),3),INDEX(Standings!A:C,MATCH(INDEX(Teams!A:E,MATCH(Players!B140,Teams!A:A,0),5),Standings!A:A,0),2)+INDEX(Standings!A:C,MATCH(INDEX(Teams!A:E,MATCH(Players!B140,Teams!A:A,0),5),Standings!A:A,0),3))</f>
        <v>3</v>
      </c>
      <c r="E140">
        <f t="shared" ca="1" si="185"/>
        <v>0</v>
      </c>
      <c r="F140">
        <f t="shared" ca="1" si="186"/>
        <v>0</v>
      </c>
      <c r="G140">
        <f t="shared" ca="1" si="187"/>
        <v>0</v>
      </c>
      <c r="H140">
        <f t="shared" ca="1" si="188"/>
        <v>0</v>
      </c>
      <c r="I140">
        <f t="shared" ca="1" si="189"/>
        <v>0</v>
      </c>
      <c r="J140">
        <f t="shared" ca="1" si="190"/>
        <v>0</v>
      </c>
      <c r="K140">
        <f t="shared" ca="1" si="191"/>
        <v>0</v>
      </c>
      <c r="L140">
        <f t="shared" ca="1" si="192"/>
        <v>0</v>
      </c>
      <c r="M140">
        <f t="shared" ca="1" si="193"/>
        <v>0</v>
      </c>
      <c r="N140">
        <f t="shared" ca="1" si="194"/>
        <v>0</v>
      </c>
      <c r="O140">
        <f t="shared" ca="1" si="195"/>
        <v>0</v>
      </c>
      <c r="P140">
        <f t="shared" ca="1" si="196"/>
        <v>0</v>
      </c>
      <c r="Q140">
        <f t="shared" ca="1" si="197"/>
        <v>0</v>
      </c>
      <c r="R140">
        <f t="shared" ca="1" si="198"/>
        <v>0</v>
      </c>
      <c r="S140">
        <f t="shared" ca="1" si="199"/>
        <v>0</v>
      </c>
      <c r="T140">
        <f t="shared" ca="1" si="200"/>
        <v>0</v>
      </c>
      <c r="U140">
        <f t="shared" ca="1" si="201"/>
        <v>0</v>
      </c>
      <c r="V140">
        <f t="shared" ca="1" si="202"/>
        <v>0</v>
      </c>
      <c r="W140">
        <f t="shared" ca="1" si="203"/>
        <v>0</v>
      </c>
      <c r="X140">
        <f t="shared" ca="1" si="204"/>
        <v>0</v>
      </c>
      <c r="Y140">
        <f t="shared" ca="1" si="205"/>
        <v>0</v>
      </c>
      <c r="Z140">
        <f t="shared" ca="1" si="206"/>
        <v>0</v>
      </c>
      <c r="AA140">
        <f t="shared" ca="1" si="207"/>
        <v>0</v>
      </c>
      <c r="AB140">
        <f t="shared" ca="1" si="208"/>
        <v>0</v>
      </c>
      <c r="AC140">
        <f t="shared" ca="1" si="209"/>
        <v>0</v>
      </c>
      <c r="AD140">
        <f t="shared" ca="1" si="210"/>
        <v>0</v>
      </c>
      <c r="AE140">
        <f t="shared" ca="1" si="211"/>
        <v>0</v>
      </c>
      <c r="AF140">
        <f t="shared" ca="1" si="212"/>
        <v>0</v>
      </c>
      <c r="AG140">
        <f t="shared" ca="1" si="213"/>
        <v>0</v>
      </c>
      <c r="AH140">
        <f t="shared" ca="1" si="214"/>
        <v>0</v>
      </c>
      <c r="AI140">
        <f t="shared" ca="1" si="215"/>
        <v>0</v>
      </c>
      <c r="AJ140">
        <f t="shared" ca="1" si="216"/>
        <v>0</v>
      </c>
      <c r="AK140">
        <f t="shared" ca="1" si="217"/>
        <v>0</v>
      </c>
      <c r="AL140">
        <f t="shared" ca="1" si="218"/>
        <v>0</v>
      </c>
      <c r="AM140">
        <f t="shared" ca="1" si="219"/>
        <v>0</v>
      </c>
      <c r="AN140">
        <f t="shared" ca="1" si="220"/>
        <v>0</v>
      </c>
      <c r="AO140">
        <f t="shared" ca="1" si="221"/>
        <v>0</v>
      </c>
      <c r="AP140">
        <f t="shared" ca="1" si="222"/>
        <v>0</v>
      </c>
      <c r="AQ140">
        <f t="shared" ca="1" si="223"/>
        <v>0</v>
      </c>
      <c r="AR140" s="8">
        <f t="shared" ca="1" si="224"/>
        <v>0</v>
      </c>
      <c r="AS140" s="8">
        <f t="shared" ca="1" si="225"/>
        <v>0</v>
      </c>
      <c r="AT140" s="8">
        <f t="shared" ca="1" si="226"/>
        <v>0</v>
      </c>
      <c r="AU140" s="8">
        <f t="shared" ca="1" si="227"/>
        <v>0</v>
      </c>
      <c r="AV140">
        <f t="shared" ca="1" si="228"/>
        <v>0</v>
      </c>
      <c r="AW140" t="b">
        <f t="shared" ca="1" si="229"/>
        <v>0</v>
      </c>
      <c r="BA140" t="s">
        <v>2893</v>
      </c>
      <c r="BB140" t="s">
        <v>2554</v>
      </c>
      <c r="BC140" t="s">
        <v>2672</v>
      </c>
      <c r="BD140">
        <f>IF(Players!BC140="NL",INDEX(Standings!G:I,MATCH(INDEX(Teams!G:K,MATCH(Players!BB140,Teams!G:G,0),5),Standings!G:G,0),2)+INDEX(Standings!G:I,MATCH(INDEX(Teams!G:K,MATCH(Players!BB140,Teams!G:G,0),5),Standings!G:G,0),3),INDEX(Standings!A:C,MATCH(INDEX(Teams!A:E,MATCH(Players!BB140,Teams!A:A,0),5),Standings!A:A,0),2)+INDEX(Standings!A:C,MATCH(INDEX(Teams!A:E,MATCH(Players!BB140,Teams!A:A,0),5),Standings!A:A,0),3))</f>
        <v>3</v>
      </c>
      <c r="BE140">
        <f t="shared" ca="1" si="230"/>
        <v>0</v>
      </c>
      <c r="BF140">
        <f t="shared" ca="1" si="231"/>
        <v>0</v>
      </c>
      <c r="BG140">
        <f t="shared" ca="1" si="232"/>
        <v>0</v>
      </c>
      <c r="BH140">
        <f t="shared" ca="1" si="233"/>
        <v>0</v>
      </c>
      <c r="BI140">
        <f t="shared" ca="1" si="234"/>
        <v>0</v>
      </c>
      <c r="BJ140">
        <f t="shared" ca="1" si="235"/>
        <v>0</v>
      </c>
      <c r="BK140">
        <f t="shared" ca="1" si="236"/>
        <v>0</v>
      </c>
      <c r="BL140" s="12">
        <f t="shared" ca="1" si="237"/>
        <v>0</v>
      </c>
      <c r="BM140">
        <f t="shared" ca="1" si="238"/>
        <v>0</v>
      </c>
      <c r="BN140">
        <f t="shared" ca="1" si="239"/>
        <v>0</v>
      </c>
      <c r="BO140">
        <f t="shared" ca="1" si="240"/>
        <v>0</v>
      </c>
      <c r="BP140">
        <f t="shared" ca="1" si="241"/>
        <v>0</v>
      </c>
      <c r="BQ140">
        <f t="shared" ca="1" si="242"/>
        <v>0</v>
      </c>
      <c r="BR140">
        <f t="shared" ca="1" si="243"/>
        <v>0</v>
      </c>
      <c r="BS140">
        <f t="shared" ca="1" si="244"/>
        <v>0</v>
      </c>
      <c r="BT140">
        <f t="shared" ca="1" si="245"/>
        <v>0</v>
      </c>
      <c r="BU140">
        <f t="shared" ca="1" si="246"/>
        <v>0</v>
      </c>
      <c r="BV140">
        <f t="shared" ca="1" si="247"/>
        <v>0</v>
      </c>
      <c r="BW140">
        <f t="shared" ca="1" si="276"/>
        <v>0</v>
      </c>
      <c r="BX140">
        <f t="shared" ca="1" si="277"/>
        <v>0</v>
      </c>
      <c r="BY140" s="8">
        <f t="shared" ca="1" si="278"/>
        <v>0</v>
      </c>
      <c r="BZ140" s="10" t="str">
        <f t="shared" ca="1" si="279"/>
        <v>---</v>
      </c>
      <c r="CA140">
        <f t="shared" ca="1" si="280"/>
        <v>0</v>
      </c>
      <c r="CB140">
        <f t="shared" ca="1" si="281"/>
        <v>0</v>
      </c>
      <c r="CC140">
        <f t="shared" ca="1" si="282"/>
        <v>0</v>
      </c>
      <c r="CD140">
        <f t="shared" ca="1" si="283"/>
        <v>0</v>
      </c>
      <c r="CE140">
        <f t="shared" ca="1" si="284"/>
        <v>0</v>
      </c>
      <c r="CF140" s="12">
        <f t="shared" ca="1" si="285"/>
        <v>0</v>
      </c>
      <c r="CG140">
        <f t="shared" ca="1" si="286"/>
        <v>0</v>
      </c>
      <c r="CH140">
        <f t="shared" ca="1" si="287"/>
        <v>0</v>
      </c>
      <c r="CI140">
        <f t="shared" ca="1" si="288"/>
        <v>0</v>
      </c>
      <c r="CJ140">
        <f t="shared" ca="1" si="289"/>
        <v>0</v>
      </c>
      <c r="CK140">
        <f t="shared" ca="1" si="290"/>
        <v>0</v>
      </c>
      <c r="CL140">
        <f t="shared" ca="1" si="291"/>
        <v>0</v>
      </c>
      <c r="CM140">
        <f t="shared" ca="1" si="292"/>
        <v>0</v>
      </c>
      <c r="CN140">
        <f t="shared" ca="1" si="293"/>
        <v>0</v>
      </c>
      <c r="CO140">
        <f t="shared" ca="1" si="294"/>
        <v>0</v>
      </c>
      <c r="CP140">
        <f t="shared" ca="1" si="295"/>
        <v>0</v>
      </c>
      <c r="CQ140" s="10">
        <f t="shared" ca="1" si="296"/>
        <v>0</v>
      </c>
      <c r="CR140" s="11">
        <f t="shared" ca="1" si="297"/>
        <v>0</v>
      </c>
      <c r="CS140" s="11">
        <f t="shared" ca="1" si="298"/>
        <v>0</v>
      </c>
      <c r="CT140" s="11">
        <f t="shared" ca="1" si="299"/>
        <v>0</v>
      </c>
      <c r="CU140" s="11">
        <f t="shared" ca="1" si="300"/>
        <v>0</v>
      </c>
      <c r="CV140" s="11">
        <f t="shared" ca="1" si="301"/>
        <v>0</v>
      </c>
      <c r="CW140" t="b">
        <f t="shared" ca="1" si="275"/>
        <v>0</v>
      </c>
      <c r="CX140">
        <f>COUNTIF(BA$1:BA140,BA140)-1</f>
        <v>0</v>
      </c>
    </row>
    <row r="141" spans="1:102">
      <c r="A141" t="s">
        <v>2539</v>
      </c>
      <c r="B141" t="s">
        <v>2577</v>
      </c>
      <c r="C141" t="s">
        <v>2674</v>
      </c>
      <c r="D141">
        <f>IF(Players!C141="NL",INDEX(Standings!G:I,MATCH(INDEX(Teams!G:K,MATCH(Players!B141,Teams!G:G,0),5),Standings!G:G,0),2)+INDEX(Standings!G:I,MATCH(INDEX(Teams!G:K,MATCH(Players!B141,Teams!G:G,0),5),Standings!G:G,0),3),INDEX(Standings!A:C,MATCH(INDEX(Teams!A:E,MATCH(Players!B141,Teams!A:A,0),5),Standings!A:A,0),2)+INDEX(Standings!A:C,MATCH(INDEX(Teams!A:E,MATCH(Players!B141,Teams!A:A,0),5),Standings!A:A,0),3))</f>
        <v>3</v>
      </c>
      <c r="E141">
        <f t="shared" ca="1" si="185"/>
        <v>2</v>
      </c>
      <c r="F141">
        <f t="shared" ca="1" si="186"/>
        <v>2</v>
      </c>
      <c r="G141">
        <f t="shared" ca="1" si="187"/>
        <v>1</v>
      </c>
      <c r="H141">
        <f t="shared" ca="1" si="188"/>
        <v>1</v>
      </c>
      <c r="I141">
        <f t="shared" ca="1" si="189"/>
        <v>1</v>
      </c>
      <c r="J141">
        <f t="shared" ca="1" si="190"/>
        <v>0</v>
      </c>
      <c r="K141">
        <f t="shared" ca="1" si="191"/>
        <v>0</v>
      </c>
      <c r="L141">
        <f t="shared" ca="1" si="192"/>
        <v>0</v>
      </c>
      <c r="M141">
        <f t="shared" ca="1" si="193"/>
        <v>0</v>
      </c>
      <c r="N141">
        <f t="shared" ca="1" si="194"/>
        <v>0</v>
      </c>
      <c r="O141">
        <f t="shared" ca="1" si="195"/>
        <v>0</v>
      </c>
      <c r="P141">
        <f t="shared" ca="1" si="196"/>
        <v>0</v>
      </c>
      <c r="Q141">
        <f t="shared" ca="1" si="197"/>
        <v>0</v>
      </c>
      <c r="R141">
        <f t="shared" ca="1" si="198"/>
        <v>0</v>
      </c>
      <c r="S141">
        <f t="shared" ca="1" si="199"/>
        <v>0</v>
      </c>
      <c r="T141">
        <f t="shared" ca="1" si="200"/>
        <v>0</v>
      </c>
      <c r="U141">
        <f t="shared" ca="1" si="201"/>
        <v>0</v>
      </c>
      <c r="V141">
        <f t="shared" ca="1" si="202"/>
        <v>1</v>
      </c>
      <c r="W141">
        <f t="shared" ca="1" si="203"/>
        <v>1</v>
      </c>
      <c r="X141">
        <f t="shared" ca="1" si="204"/>
        <v>2</v>
      </c>
      <c r="Y141">
        <f t="shared" ca="1" si="205"/>
        <v>2</v>
      </c>
      <c r="Z141">
        <f t="shared" ca="1" si="206"/>
        <v>2</v>
      </c>
      <c r="AA141">
        <f t="shared" ca="1" si="207"/>
        <v>1</v>
      </c>
      <c r="AB141">
        <f t="shared" ca="1" si="208"/>
        <v>1</v>
      </c>
      <c r="AC141">
        <f t="shared" ca="1" si="209"/>
        <v>1</v>
      </c>
      <c r="AD141">
        <f t="shared" ca="1" si="210"/>
        <v>0</v>
      </c>
      <c r="AE141">
        <f t="shared" ca="1" si="211"/>
        <v>0</v>
      </c>
      <c r="AF141">
        <f t="shared" ca="1" si="212"/>
        <v>0</v>
      </c>
      <c r="AG141">
        <f t="shared" ca="1" si="213"/>
        <v>0</v>
      </c>
      <c r="AH141">
        <f t="shared" ca="1" si="214"/>
        <v>0</v>
      </c>
      <c r="AI141">
        <f t="shared" ca="1" si="215"/>
        <v>0</v>
      </c>
      <c r="AJ141">
        <f t="shared" ca="1" si="216"/>
        <v>0</v>
      </c>
      <c r="AK141">
        <f t="shared" ca="1" si="217"/>
        <v>0</v>
      </c>
      <c r="AL141">
        <f t="shared" ca="1" si="218"/>
        <v>0</v>
      </c>
      <c r="AM141">
        <f t="shared" ca="1" si="219"/>
        <v>0</v>
      </c>
      <c r="AN141">
        <f t="shared" ca="1" si="220"/>
        <v>0</v>
      </c>
      <c r="AO141">
        <f t="shared" ca="1" si="221"/>
        <v>0</v>
      </c>
      <c r="AP141">
        <f t="shared" ca="1" si="222"/>
        <v>1</v>
      </c>
      <c r="AQ141">
        <f t="shared" ca="1" si="223"/>
        <v>1</v>
      </c>
      <c r="AR141" s="8">
        <f t="shared" ca="1" si="224"/>
        <v>0.5</v>
      </c>
      <c r="AS141" s="8">
        <f t="shared" ca="1" si="225"/>
        <v>0.5</v>
      </c>
      <c r="AT141" s="8">
        <f t="shared" ca="1" si="226"/>
        <v>1</v>
      </c>
      <c r="AU141" s="8">
        <f t="shared" ca="1" si="227"/>
        <v>1.5</v>
      </c>
      <c r="AV141">
        <f t="shared" ca="1" si="228"/>
        <v>2</v>
      </c>
      <c r="AW141" t="b">
        <f t="shared" ca="1" si="229"/>
        <v>0</v>
      </c>
      <c r="BA141" t="s">
        <v>2894</v>
      </c>
      <c r="BB141" t="s">
        <v>2554</v>
      </c>
      <c r="BC141" t="s">
        <v>2672</v>
      </c>
      <c r="BD141">
        <f>IF(Players!BC141="NL",INDEX(Standings!G:I,MATCH(INDEX(Teams!G:K,MATCH(Players!BB141,Teams!G:G,0),5),Standings!G:G,0),2)+INDEX(Standings!G:I,MATCH(INDEX(Teams!G:K,MATCH(Players!BB141,Teams!G:G,0),5),Standings!G:G,0),3),INDEX(Standings!A:C,MATCH(INDEX(Teams!A:E,MATCH(Players!BB141,Teams!A:A,0),5),Standings!A:A,0),2)+INDEX(Standings!A:C,MATCH(INDEX(Teams!A:E,MATCH(Players!BB141,Teams!A:A,0),5),Standings!A:A,0),3))</f>
        <v>3</v>
      </c>
      <c r="BE141">
        <f t="shared" ca="1" si="230"/>
        <v>0</v>
      </c>
      <c r="BF141">
        <f t="shared" ca="1" si="231"/>
        <v>0</v>
      </c>
      <c r="BG141">
        <f t="shared" ca="1" si="232"/>
        <v>1</v>
      </c>
      <c r="BH141">
        <f t="shared" ca="1" si="233"/>
        <v>0</v>
      </c>
      <c r="BI141">
        <f t="shared" ca="1" si="234"/>
        <v>0</v>
      </c>
      <c r="BJ141">
        <f t="shared" ca="1" si="235"/>
        <v>0</v>
      </c>
      <c r="BK141">
        <f t="shared" ca="1" si="236"/>
        <v>0</v>
      </c>
      <c r="BL141" s="12">
        <f t="shared" ca="1" si="237"/>
        <v>2</v>
      </c>
      <c r="BM141">
        <f t="shared" ca="1" si="238"/>
        <v>1</v>
      </c>
      <c r="BN141">
        <f t="shared" ca="1" si="239"/>
        <v>1</v>
      </c>
      <c r="BO141">
        <f t="shared" ca="1" si="240"/>
        <v>1</v>
      </c>
      <c r="BP141">
        <f t="shared" ca="1" si="241"/>
        <v>0</v>
      </c>
      <c r="BQ141">
        <f t="shared" ca="1" si="242"/>
        <v>2</v>
      </c>
      <c r="BR141">
        <f t="shared" ca="1" si="243"/>
        <v>0</v>
      </c>
      <c r="BS141">
        <f t="shared" ca="1" si="244"/>
        <v>2</v>
      </c>
      <c r="BT141">
        <f t="shared" ca="1" si="245"/>
        <v>0</v>
      </c>
      <c r="BU141">
        <f t="shared" ca="1" si="246"/>
        <v>0</v>
      </c>
      <c r="BV141">
        <f t="shared" ca="1" si="247"/>
        <v>2</v>
      </c>
      <c r="BW141">
        <f t="shared" ca="1" si="276"/>
        <v>0</v>
      </c>
      <c r="BX141">
        <f t="shared" ca="1" si="277"/>
        <v>0</v>
      </c>
      <c r="BY141" s="8">
        <f t="shared" ca="1" si="278"/>
        <v>0</v>
      </c>
      <c r="BZ141" s="10">
        <f t="shared" ca="1" si="279"/>
        <v>4.5</v>
      </c>
      <c r="CA141">
        <f t="shared" ca="1" si="280"/>
        <v>1</v>
      </c>
      <c r="CB141">
        <f t="shared" ca="1" si="281"/>
        <v>0</v>
      </c>
      <c r="CC141">
        <f t="shared" ca="1" si="282"/>
        <v>0</v>
      </c>
      <c r="CD141">
        <f t="shared" ca="1" si="283"/>
        <v>0</v>
      </c>
      <c r="CE141">
        <f t="shared" ca="1" si="284"/>
        <v>0</v>
      </c>
      <c r="CF141" s="12">
        <f t="shared" ca="1" si="285"/>
        <v>2</v>
      </c>
      <c r="CG141">
        <f t="shared" ca="1" si="286"/>
        <v>1</v>
      </c>
      <c r="CH141">
        <f t="shared" ca="1" si="287"/>
        <v>1</v>
      </c>
      <c r="CI141">
        <f t="shared" ca="1" si="288"/>
        <v>1</v>
      </c>
      <c r="CJ141">
        <f t="shared" ca="1" si="289"/>
        <v>0</v>
      </c>
      <c r="CK141">
        <f t="shared" ca="1" si="290"/>
        <v>2</v>
      </c>
      <c r="CL141">
        <f t="shared" ca="1" si="291"/>
        <v>0</v>
      </c>
      <c r="CM141">
        <f t="shared" ca="1" si="292"/>
        <v>2</v>
      </c>
      <c r="CN141">
        <f t="shared" ca="1" si="293"/>
        <v>0</v>
      </c>
      <c r="CO141">
        <f t="shared" ca="1" si="294"/>
        <v>0</v>
      </c>
      <c r="CP141">
        <f t="shared" ca="1" si="295"/>
        <v>2</v>
      </c>
      <c r="CQ141" s="10">
        <f t="shared" ca="1" si="296"/>
        <v>1.5</v>
      </c>
      <c r="CR141" s="11">
        <f t="shared" ca="1" si="297"/>
        <v>4.5</v>
      </c>
      <c r="CS141" s="11">
        <f t="shared" ca="1" si="298"/>
        <v>0</v>
      </c>
      <c r="CT141" s="11">
        <f t="shared" ca="1" si="299"/>
        <v>9</v>
      </c>
      <c r="CU141" s="11">
        <f t="shared" ca="1" si="300"/>
        <v>9</v>
      </c>
      <c r="CV141" s="11">
        <f t="shared" ca="1" si="301"/>
        <v>1</v>
      </c>
      <c r="CW141" t="b">
        <f t="shared" ca="1" si="275"/>
        <v>0</v>
      </c>
      <c r="CX141">
        <f>COUNTIF(BA$1:BA141,BA141)-1</f>
        <v>0</v>
      </c>
    </row>
    <row r="142" spans="1:102">
      <c r="A142" t="s">
        <v>2540</v>
      </c>
      <c r="B142" t="s">
        <v>2577</v>
      </c>
      <c r="C142" t="s">
        <v>2674</v>
      </c>
      <c r="D142">
        <f>IF(Players!C142="NL",INDEX(Standings!G:I,MATCH(INDEX(Teams!G:K,MATCH(Players!B142,Teams!G:G,0),5),Standings!G:G,0),2)+INDEX(Standings!G:I,MATCH(INDEX(Teams!G:K,MATCH(Players!B142,Teams!G:G,0),5),Standings!G:G,0),3),INDEX(Standings!A:C,MATCH(INDEX(Teams!A:E,MATCH(Players!B142,Teams!A:A,0),5),Standings!A:A,0),2)+INDEX(Standings!A:C,MATCH(INDEX(Teams!A:E,MATCH(Players!B142,Teams!A:A,0),5),Standings!A:A,0),3))</f>
        <v>3</v>
      </c>
      <c r="E142">
        <f t="shared" ca="1" si="185"/>
        <v>3</v>
      </c>
      <c r="F142">
        <f t="shared" ca="1" si="186"/>
        <v>4</v>
      </c>
      <c r="G142">
        <f t="shared" ca="1" si="187"/>
        <v>0</v>
      </c>
      <c r="H142">
        <f t="shared" ca="1" si="188"/>
        <v>0</v>
      </c>
      <c r="I142">
        <f t="shared" ca="1" si="189"/>
        <v>0</v>
      </c>
      <c r="J142">
        <f t="shared" ca="1" si="190"/>
        <v>0</v>
      </c>
      <c r="K142">
        <f t="shared" ca="1" si="191"/>
        <v>0</v>
      </c>
      <c r="L142">
        <f t="shared" ca="1" si="192"/>
        <v>0</v>
      </c>
      <c r="M142">
        <f t="shared" ca="1" si="193"/>
        <v>0</v>
      </c>
      <c r="N142">
        <f t="shared" ca="1" si="194"/>
        <v>0</v>
      </c>
      <c r="O142">
        <f t="shared" ca="1" si="195"/>
        <v>1</v>
      </c>
      <c r="P142">
        <f t="shared" ca="1" si="196"/>
        <v>1</v>
      </c>
      <c r="Q142">
        <f t="shared" ca="1" si="197"/>
        <v>0</v>
      </c>
      <c r="R142">
        <f t="shared" ca="1" si="198"/>
        <v>0</v>
      </c>
      <c r="S142">
        <f t="shared" ca="1" si="199"/>
        <v>0</v>
      </c>
      <c r="T142">
        <f t="shared" ca="1" si="200"/>
        <v>0</v>
      </c>
      <c r="U142">
        <f t="shared" ca="1" si="201"/>
        <v>0</v>
      </c>
      <c r="V142">
        <f t="shared" ca="1" si="202"/>
        <v>0</v>
      </c>
      <c r="W142">
        <f t="shared" ca="1" si="203"/>
        <v>0</v>
      </c>
      <c r="X142">
        <f t="shared" ca="1" si="204"/>
        <v>3</v>
      </c>
      <c r="Y142">
        <f t="shared" ca="1" si="205"/>
        <v>5</v>
      </c>
      <c r="Z142">
        <f t="shared" ca="1" si="206"/>
        <v>4</v>
      </c>
      <c r="AA142">
        <f t="shared" ca="1" si="207"/>
        <v>0</v>
      </c>
      <c r="AB142">
        <f t="shared" ca="1" si="208"/>
        <v>0</v>
      </c>
      <c r="AC142">
        <f t="shared" ca="1" si="209"/>
        <v>0</v>
      </c>
      <c r="AD142">
        <f t="shared" ca="1" si="210"/>
        <v>0</v>
      </c>
      <c r="AE142">
        <f t="shared" ca="1" si="211"/>
        <v>0</v>
      </c>
      <c r="AF142">
        <f t="shared" ca="1" si="212"/>
        <v>0</v>
      </c>
      <c r="AG142">
        <f t="shared" ca="1" si="213"/>
        <v>0</v>
      </c>
      <c r="AH142">
        <f t="shared" ca="1" si="214"/>
        <v>0</v>
      </c>
      <c r="AI142">
        <f t="shared" ca="1" si="215"/>
        <v>1</v>
      </c>
      <c r="AJ142">
        <f t="shared" ca="1" si="216"/>
        <v>1</v>
      </c>
      <c r="AK142">
        <f t="shared" ca="1" si="217"/>
        <v>0</v>
      </c>
      <c r="AL142">
        <f t="shared" ca="1" si="218"/>
        <v>0</v>
      </c>
      <c r="AM142">
        <f t="shared" ca="1" si="219"/>
        <v>0</v>
      </c>
      <c r="AN142">
        <f t="shared" ca="1" si="220"/>
        <v>0</v>
      </c>
      <c r="AO142">
        <f t="shared" ca="1" si="221"/>
        <v>0</v>
      </c>
      <c r="AP142">
        <f t="shared" ca="1" si="222"/>
        <v>0</v>
      </c>
      <c r="AQ142">
        <f t="shared" ca="1" si="223"/>
        <v>0</v>
      </c>
      <c r="AR142" s="8">
        <f t="shared" ca="1" si="224"/>
        <v>0</v>
      </c>
      <c r="AS142" s="8">
        <f t="shared" ca="1" si="225"/>
        <v>0.2</v>
      </c>
      <c r="AT142" s="8">
        <f t="shared" ca="1" si="226"/>
        <v>0</v>
      </c>
      <c r="AU142" s="8">
        <f t="shared" ca="1" si="227"/>
        <v>0.2</v>
      </c>
      <c r="AV142">
        <f t="shared" ca="1" si="228"/>
        <v>0</v>
      </c>
      <c r="AW142" t="b">
        <f t="shared" ca="1" si="229"/>
        <v>0</v>
      </c>
      <c r="BA142" t="s">
        <v>2895</v>
      </c>
      <c r="BB142" t="s">
        <v>2554</v>
      </c>
      <c r="BC142" t="s">
        <v>2672</v>
      </c>
      <c r="BD142">
        <f>IF(Players!BC142="NL",INDEX(Standings!G:I,MATCH(INDEX(Teams!G:K,MATCH(Players!BB142,Teams!G:G,0),5),Standings!G:G,0),2)+INDEX(Standings!G:I,MATCH(INDEX(Teams!G:K,MATCH(Players!BB142,Teams!G:G,0),5),Standings!G:G,0),3),INDEX(Standings!A:C,MATCH(INDEX(Teams!A:E,MATCH(Players!BB142,Teams!A:A,0),5),Standings!A:A,0),2)+INDEX(Standings!A:C,MATCH(INDEX(Teams!A:E,MATCH(Players!BB142,Teams!A:A,0),5),Standings!A:A,0),3))</f>
        <v>3</v>
      </c>
      <c r="BE142">
        <f t="shared" ca="1" si="230"/>
        <v>0</v>
      </c>
      <c r="BF142">
        <f t="shared" ca="1" si="231"/>
        <v>0</v>
      </c>
      <c r="BG142">
        <f t="shared" ca="1" si="232"/>
        <v>2</v>
      </c>
      <c r="BH142">
        <f t="shared" ca="1" si="233"/>
        <v>0</v>
      </c>
      <c r="BI142">
        <f t="shared" ca="1" si="234"/>
        <v>0</v>
      </c>
      <c r="BJ142">
        <f t="shared" ca="1" si="235"/>
        <v>0</v>
      </c>
      <c r="BK142">
        <f t="shared" ca="1" si="236"/>
        <v>0</v>
      </c>
      <c r="BL142" s="12">
        <f t="shared" ca="1" si="237"/>
        <v>2.6666666666666665</v>
      </c>
      <c r="BM142">
        <f t="shared" ca="1" si="238"/>
        <v>3</v>
      </c>
      <c r="BN142">
        <f t="shared" ca="1" si="239"/>
        <v>1</v>
      </c>
      <c r="BO142">
        <f t="shared" ca="1" si="240"/>
        <v>1</v>
      </c>
      <c r="BP142">
        <f t="shared" ca="1" si="241"/>
        <v>0</v>
      </c>
      <c r="BQ142">
        <f t="shared" ca="1" si="242"/>
        <v>2</v>
      </c>
      <c r="BR142">
        <f t="shared" ca="1" si="243"/>
        <v>0</v>
      </c>
      <c r="BS142">
        <f t="shared" ca="1" si="244"/>
        <v>4</v>
      </c>
      <c r="BT142">
        <f t="shared" ca="1" si="245"/>
        <v>0</v>
      </c>
      <c r="BU142">
        <f t="shared" ca="1" si="246"/>
        <v>0</v>
      </c>
      <c r="BV142">
        <f t="shared" ca="1" si="247"/>
        <v>0</v>
      </c>
      <c r="BW142">
        <f t="shared" ca="1" si="276"/>
        <v>0</v>
      </c>
      <c r="BX142">
        <f t="shared" ca="1" si="277"/>
        <v>0</v>
      </c>
      <c r="BY142" s="8">
        <f t="shared" ca="1" si="278"/>
        <v>0</v>
      </c>
      <c r="BZ142" s="10">
        <f t="shared" ca="1" si="279"/>
        <v>3.375</v>
      </c>
      <c r="CA142">
        <f t="shared" ca="1" si="280"/>
        <v>2</v>
      </c>
      <c r="CB142">
        <f t="shared" ca="1" si="281"/>
        <v>0</v>
      </c>
      <c r="CC142">
        <f t="shared" ca="1" si="282"/>
        <v>0</v>
      </c>
      <c r="CD142">
        <f t="shared" ca="1" si="283"/>
        <v>0</v>
      </c>
      <c r="CE142">
        <f t="shared" ca="1" si="284"/>
        <v>0</v>
      </c>
      <c r="CF142" s="12">
        <f t="shared" ca="1" si="285"/>
        <v>2.6666666666666665</v>
      </c>
      <c r="CG142">
        <f t="shared" ca="1" si="286"/>
        <v>3</v>
      </c>
      <c r="CH142">
        <f t="shared" ca="1" si="287"/>
        <v>1</v>
      </c>
      <c r="CI142">
        <f t="shared" ca="1" si="288"/>
        <v>1</v>
      </c>
      <c r="CJ142">
        <f t="shared" ca="1" si="289"/>
        <v>0</v>
      </c>
      <c r="CK142">
        <f t="shared" ca="1" si="290"/>
        <v>2</v>
      </c>
      <c r="CL142">
        <f t="shared" ca="1" si="291"/>
        <v>0</v>
      </c>
      <c r="CM142">
        <f t="shared" ca="1" si="292"/>
        <v>4</v>
      </c>
      <c r="CN142">
        <f t="shared" ca="1" si="293"/>
        <v>0</v>
      </c>
      <c r="CO142">
        <f t="shared" ca="1" si="294"/>
        <v>0</v>
      </c>
      <c r="CP142">
        <f t="shared" ca="1" si="295"/>
        <v>0</v>
      </c>
      <c r="CQ142" s="10">
        <f t="shared" ca="1" si="296"/>
        <v>1.875</v>
      </c>
      <c r="CR142" s="11">
        <f t="shared" ca="1" si="297"/>
        <v>10.125</v>
      </c>
      <c r="CS142" s="11">
        <f t="shared" ca="1" si="298"/>
        <v>0</v>
      </c>
      <c r="CT142" s="11">
        <f t="shared" ca="1" si="299"/>
        <v>6.75</v>
      </c>
      <c r="CU142" s="11">
        <f t="shared" ca="1" si="300"/>
        <v>13.5</v>
      </c>
      <c r="CV142" s="11">
        <f t="shared" ca="1" si="301"/>
        <v>2</v>
      </c>
      <c r="CW142" t="b">
        <f t="shared" ca="1" si="275"/>
        <v>0</v>
      </c>
      <c r="CX142">
        <f>COUNTIF(BA$1:BA142,BA142)-1</f>
        <v>0</v>
      </c>
    </row>
    <row r="143" spans="1:102">
      <c r="A143" t="s">
        <v>2439</v>
      </c>
      <c r="B143" t="s">
        <v>2577</v>
      </c>
      <c r="C143" t="s">
        <v>2674</v>
      </c>
      <c r="D143">
        <f>IF(Players!C143="NL",INDEX(Standings!G:I,MATCH(INDEX(Teams!G:K,MATCH(Players!B143,Teams!G:G,0),5),Standings!G:G,0),2)+INDEX(Standings!G:I,MATCH(INDEX(Teams!G:K,MATCH(Players!B143,Teams!G:G,0),5),Standings!G:G,0),3),INDEX(Standings!A:C,MATCH(INDEX(Teams!A:E,MATCH(Players!B143,Teams!A:A,0),5),Standings!A:A,0),2)+INDEX(Standings!A:C,MATCH(INDEX(Teams!A:E,MATCH(Players!B143,Teams!A:A,0),5),Standings!A:A,0),3))</f>
        <v>3</v>
      </c>
      <c r="E143">
        <f t="shared" ca="1" si="185"/>
        <v>3</v>
      </c>
      <c r="F143">
        <f t="shared" ca="1" si="186"/>
        <v>8</v>
      </c>
      <c r="G143">
        <f t="shared" ca="1" si="187"/>
        <v>0</v>
      </c>
      <c r="H143">
        <f t="shared" ca="1" si="188"/>
        <v>1</v>
      </c>
      <c r="I143">
        <f t="shared" ca="1" si="189"/>
        <v>0</v>
      </c>
      <c r="J143">
        <f t="shared" ca="1" si="190"/>
        <v>0</v>
      </c>
      <c r="K143">
        <f t="shared" ca="1" si="191"/>
        <v>0</v>
      </c>
      <c r="L143">
        <f t="shared" ca="1" si="192"/>
        <v>0</v>
      </c>
      <c r="M143">
        <f t="shared" ca="1" si="193"/>
        <v>0</v>
      </c>
      <c r="N143">
        <f t="shared" ca="1" si="194"/>
        <v>0</v>
      </c>
      <c r="O143">
        <f t="shared" ca="1" si="195"/>
        <v>2</v>
      </c>
      <c r="P143">
        <f t="shared" ca="1" si="196"/>
        <v>0</v>
      </c>
      <c r="Q143">
        <f t="shared" ca="1" si="197"/>
        <v>0</v>
      </c>
      <c r="R143">
        <f t="shared" ca="1" si="198"/>
        <v>0</v>
      </c>
      <c r="S143">
        <f t="shared" ca="1" si="199"/>
        <v>0</v>
      </c>
      <c r="T143">
        <f t="shared" ca="1" si="200"/>
        <v>0</v>
      </c>
      <c r="U143">
        <f t="shared" ca="1" si="201"/>
        <v>1</v>
      </c>
      <c r="V143">
        <f t="shared" ca="1" si="202"/>
        <v>1</v>
      </c>
      <c r="W143">
        <f t="shared" ca="1" si="203"/>
        <v>1</v>
      </c>
      <c r="X143">
        <f t="shared" ca="1" si="204"/>
        <v>3</v>
      </c>
      <c r="Y143">
        <f t="shared" ca="1" si="205"/>
        <v>10</v>
      </c>
      <c r="Z143">
        <f t="shared" ca="1" si="206"/>
        <v>8</v>
      </c>
      <c r="AA143">
        <f t="shared" ca="1" si="207"/>
        <v>0</v>
      </c>
      <c r="AB143">
        <f t="shared" ca="1" si="208"/>
        <v>1</v>
      </c>
      <c r="AC143">
        <f t="shared" ca="1" si="209"/>
        <v>0</v>
      </c>
      <c r="AD143">
        <f t="shared" ca="1" si="210"/>
        <v>0</v>
      </c>
      <c r="AE143">
        <f t="shared" ca="1" si="211"/>
        <v>0</v>
      </c>
      <c r="AF143">
        <f t="shared" ca="1" si="212"/>
        <v>0</v>
      </c>
      <c r="AG143">
        <f t="shared" ca="1" si="213"/>
        <v>0</v>
      </c>
      <c r="AH143">
        <f t="shared" ca="1" si="214"/>
        <v>0</v>
      </c>
      <c r="AI143">
        <f t="shared" ca="1" si="215"/>
        <v>2</v>
      </c>
      <c r="AJ143">
        <f t="shared" ca="1" si="216"/>
        <v>0</v>
      </c>
      <c r="AK143">
        <f t="shared" ca="1" si="217"/>
        <v>0</v>
      </c>
      <c r="AL143">
        <f t="shared" ca="1" si="218"/>
        <v>0</v>
      </c>
      <c r="AM143">
        <f t="shared" ca="1" si="219"/>
        <v>0</v>
      </c>
      <c r="AN143">
        <f t="shared" ca="1" si="220"/>
        <v>0</v>
      </c>
      <c r="AO143">
        <f t="shared" ca="1" si="221"/>
        <v>1</v>
      </c>
      <c r="AP143">
        <f t="shared" ca="1" si="222"/>
        <v>1</v>
      </c>
      <c r="AQ143">
        <f t="shared" ca="1" si="223"/>
        <v>1</v>
      </c>
      <c r="AR143" s="8">
        <f t="shared" ca="1" si="224"/>
        <v>0.125</v>
      </c>
      <c r="AS143" s="8">
        <f t="shared" ca="1" si="225"/>
        <v>0.3</v>
      </c>
      <c r="AT143" s="8">
        <f t="shared" ca="1" si="226"/>
        <v>0.125</v>
      </c>
      <c r="AU143" s="8">
        <f t="shared" ca="1" si="227"/>
        <v>0.42499999999999999</v>
      </c>
      <c r="AV143">
        <f t="shared" ca="1" si="228"/>
        <v>1</v>
      </c>
      <c r="AW143" t="b">
        <f t="shared" ca="1" si="229"/>
        <v>1</v>
      </c>
      <c r="BA143" t="s">
        <v>2896</v>
      </c>
      <c r="BB143" t="s">
        <v>2554</v>
      </c>
      <c r="BC143" t="s">
        <v>2672</v>
      </c>
      <c r="BD143">
        <f>IF(Players!BC143="NL",INDEX(Standings!G:I,MATCH(INDEX(Teams!G:K,MATCH(Players!BB143,Teams!G:G,0),5),Standings!G:G,0),2)+INDEX(Standings!G:I,MATCH(INDEX(Teams!G:K,MATCH(Players!BB143,Teams!G:G,0),5),Standings!G:G,0),3),INDEX(Standings!A:C,MATCH(INDEX(Teams!A:E,MATCH(Players!BB143,Teams!A:A,0),5),Standings!A:A,0),2)+INDEX(Standings!A:C,MATCH(INDEX(Teams!A:E,MATCH(Players!BB143,Teams!A:A,0),5),Standings!A:A,0),3))</f>
        <v>3</v>
      </c>
      <c r="BE143">
        <f t="shared" ca="1" si="230"/>
        <v>0</v>
      </c>
      <c r="BF143">
        <f t="shared" ca="1" si="231"/>
        <v>0</v>
      </c>
      <c r="BG143">
        <f t="shared" ca="1" si="232"/>
        <v>0</v>
      </c>
      <c r="BH143">
        <f t="shared" ca="1" si="233"/>
        <v>0</v>
      </c>
      <c r="BI143">
        <f t="shared" ca="1" si="234"/>
        <v>0</v>
      </c>
      <c r="BJ143">
        <f t="shared" ca="1" si="235"/>
        <v>0</v>
      </c>
      <c r="BK143">
        <f t="shared" ca="1" si="236"/>
        <v>0</v>
      </c>
      <c r="BL143" s="12">
        <f t="shared" ca="1" si="237"/>
        <v>0</v>
      </c>
      <c r="BM143">
        <f t="shared" ca="1" si="238"/>
        <v>0</v>
      </c>
      <c r="BN143">
        <f t="shared" ca="1" si="239"/>
        <v>0</v>
      </c>
      <c r="BO143">
        <f t="shared" ca="1" si="240"/>
        <v>0</v>
      </c>
      <c r="BP143">
        <f t="shared" ca="1" si="241"/>
        <v>0</v>
      </c>
      <c r="BQ143">
        <f t="shared" ca="1" si="242"/>
        <v>0</v>
      </c>
      <c r="BR143">
        <f t="shared" ca="1" si="243"/>
        <v>0</v>
      </c>
      <c r="BS143">
        <f t="shared" ca="1" si="244"/>
        <v>0</v>
      </c>
      <c r="BT143">
        <f t="shared" ca="1" si="245"/>
        <v>0</v>
      </c>
      <c r="BU143">
        <f t="shared" ca="1" si="246"/>
        <v>0</v>
      </c>
      <c r="BV143">
        <f t="shared" ca="1" si="247"/>
        <v>0</v>
      </c>
      <c r="BW143">
        <f t="shared" ca="1" si="276"/>
        <v>0</v>
      </c>
      <c r="BX143">
        <f t="shared" ca="1" si="277"/>
        <v>0</v>
      </c>
      <c r="BY143" s="8">
        <f t="shared" ca="1" si="278"/>
        <v>0</v>
      </c>
      <c r="BZ143" s="10" t="str">
        <f t="shared" ca="1" si="279"/>
        <v>---</v>
      </c>
      <c r="CA143">
        <f t="shared" ca="1" si="280"/>
        <v>0</v>
      </c>
      <c r="CB143">
        <f t="shared" ca="1" si="281"/>
        <v>0</v>
      </c>
      <c r="CC143">
        <f t="shared" ca="1" si="282"/>
        <v>0</v>
      </c>
      <c r="CD143">
        <f t="shared" ca="1" si="283"/>
        <v>0</v>
      </c>
      <c r="CE143">
        <f t="shared" ca="1" si="284"/>
        <v>0</v>
      </c>
      <c r="CF143" s="12">
        <f t="shared" ca="1" si="285"/>
        <v>0</v>
      </c>
      <c r="CG143">
        <f t="shared" ca="1" si="286"/>
        <v>0</v>
      </c>
      <c r="CH143">
        <f t="shared" ca="1" si="287"/>
        <v>0</v>
      </c>
      <c r="CI143">
        <f t="shared" ca="1" si="288"/>
        <v>0</v>
      </c>
      <c r="CJ143">
        <f t="shared" ca="1" si="289"/>
        <v>0</v>
      </c>
      <c r="CK143">
        <f t="shared" ca="1" si="290"/>
        <v>0</v>
      </c>
      <c r="CL143">
        <f t="shared" ca="1" si="291"/>
        <v>0</v>
      </c>
      <c r="CM143">
        <f t="shared" ca="1" si="292"/>
        <v>0</v>
      </c>
      <c r="CN143">
        <f t="shared" ca="1" si="293"/>
        <v>0</v>
      </c>
      <c r="CO143">
        <f t="shared" ca="1" si="294"/>
        <v>0</v>
      </c>
      <c r="CP143">
        <f t="shared" ca="1" si="295"/>
        <v>0</v>
      </c>
      <c r="CQ143" s="10">
        <f t="shared" ca="1" si="296"/>
        <v>0</v>
      </c>
      <c r="CR143" s="11">
        <f t="shared" ca="1" si="297"/>
        <v>0</v>
      </c>
      <c r="CS143" s="11">
        <f t="shared" ca="1" si="298"/>
        <v>0</v>
      </c>
      <c r="CT143" s="11">
        <f t="shared" ca="1" si="299"/>
        <v>0</v>
      </c>
      <c r="CU143" s="11">
        <f t="shared" ca="1" si="300"/>
        <v>0</v>
      </c>
      <c r="CV143" s="11">
        <f t="shared" ca="1" si="301"/>
        <v>0</v>
      </c>
      <c r="CW143" t="b">
        <f t="shared" ca="1" si="275"/>
        <v>0</v>
      </c>
      <c r="CX143">
        <f>COUNTIF(BA$1:BA143,BA143)-1</f>
        <v>0</v>
      </c>
    </row>
    <row r="144" spans="1:102">
      <c r="A144" t="s">
        <v>2440</v>
      </c>
      <c r="B144" t="s">
        <v>2577</v>
      </c>
      <c r="C144" t="s">
        <v>2674</v>
      </c>
      <c r="D144">
        <f>IF(Players!C144="NL",INDEX(Standings!G:I,MATCH(INDEX(Teams!G:K,MATCH(Players!B144,Teams!G:G,0),5),Standings!G:G,0),2)+INDEX(Standings!G:I,MATCH(INDEX(Teams!G:K,MATCH(Players!B144,Teams!G:G,0),5),Standings!G:G,0),3),INDEX(Standings!A:C,MATCH(INDEX(Teams!A:E,MATCH(Players!B144,Teams!A:A,0),5),Standings!A:A,0),2)+INDEX(Standings!A:C,MATCH(INDEX(Teams!A:E,MATCH(Players!B144,Teams!A:A,0),5),Standings!A:A,0),3))</f>
        <v>3</v>
      </c>
      <c r="E144">
        <f t="shared" ca="1" si="185"/>
        <v>3</v>
      </c>
      <c r="F144">
        <f t="shared" ca="1" si="186"/>
        <v>9</v>
      </c>
      <c r="G144">
        <f t="shared" ca="1" si="187"/>
        <v>0</v>
      </c>
      <c r="H144">
        <f t="shared" ca="1" si="188"/>
        <v>1</v>
      </c>
      <c r="I144">
        <f t="shared" ca="1" si="189"/>
        <v>0</v>
      </c>
      <c r="J144">
        <f t="shared" ca="1" si="190"/>
        <v>0</v>
      </c>
      <c r="K144">
        <f t="shared" ca="1" si="191"/>
        <v>0</v>
      </c>
      <c r="L144">
        <f t="shared" ca="1" si="192"/>
        <v>0</v>
      </c>
      <c r="M144">
        <f t="shared" ca="1" si="193"/>
        <v>0</v>
      </c>
      <c r="N144">
        <f t="shared" ca="1" si="194"/>
        <v>0</v>
      </c>
      <c r="O144">
        <f t="shared" ca="1" si="195"/>
        <v>0</v>
      </c>
      <c r="P144">
        <f t="shared" ca="1" si="196"/>
        <v>6</v>
      </c>
      <c r="Q144">
        <f t="shared" ca="1" si="197"/>
        <v>1</v>
      </c>
      <c r="R144">
        <f t="shared" ca="1" si="198"/>
        <v>0</v>
      </c>
      <c r="S144">
        <f t="shared" ca="1" si="199"/>
        <v>0</v>
      </c>
      <c r="T144">
        <f t="shared" ca="1" si="200"/>
        <v>0</v>
      </c>
      <c r="U144">
        <f t="shared" ca="1" si="201"/>
        <v>0</v>
      </c>
      <c r="V144">
        <f t="shared" ca="1" si="202"/>
        <v>1</v>
      </c>
      <c r="W144">
        <f t="shared" ca="1" si="203"/>
        <v>1</v>
      </c>
      <c r="X144">
        <f t="shared" ca="1" si="204"/>
        <v>3</v>
      </c>
      <c r="Y144">
        <f t="shared" ca="1" si="205"/>
        <v>9</v>
      </c>
      <c r="Z144">
        <f t="shared" ca="1" si="206"/>
        <v>9</v>
      </c>
      <c r="AA144">
        <f t="shared" ca="1" si="207"/>
        <v>0</v>
      </c>
      <c r="AB144">
        <f t="shared" ca="1" si="208"/>
        <v>1</v>
      </c>
      <c r="AC144">
        <f t="shared" ca="1" si="209"/>
        <v>0</v>
      </c>
      <c r="AD144">
        <f t="shared" ca="1" si="210"/>
        <v>0</v>
      </c>
      <c r="AE144">
        <f t="shared" ca="1" si="211"/>
        <v>0</v>
      </c>
      <c r="AF144">
        <f t="shared" ca="1" si="212"/>
        <v>0</v>
      </c>
      <c r="AG144">
        <f t="shared" ca="1" si="213"/>
        <v>0</v>
      </c>
      <c r="AH144">
        <f t="shared" ca="1" si="214"/>
        <v>0</v>
      </c>
      <c r="AI144">
        <f t="shared" ca="1" si="215"/>
        <v>0</v>
      </c>
      <c r="AJ144">
        <f t="shared" ca="1" si="216"/>
        <v>6</v>
      </c>
      <c r="AK144">
        <f t="shared" ca="1" si="217"/>
        <v>1</v>
      </c>
      <c r="AL144">
        <f t="shared" ca="1" si="218"/>
        <v>0</v>
      </c>
      <c r="AM144">
        <f t="shared" ca="1" si="219"/>
        <v>0</v>
      </c>
      <c r="AN144">
        <f t="shared" ca="1" si="220"/>
        <v>0</v>
      </c>
      <c r="AO144">
        <f t="shared" ca="1" si="221"/>
        <v>0</v>
      </c>
      <c r="AP144">
        <f t="shared" ca="1" si="222"/>
        <v>1</v>
      </c>
      <c r="AQ144">
        <f t="shared" ca="1" si="223"/>
        <v>1</v>
      </c>
      <c r="AR144" s="8">
        <f t="shared" ca="1" si="224"/>
        <v>0.1111111111111111</v>
      </c>
      <c r="AS144" s="8">
        <f t="shared" ca="1" si="225"/>
        <v>0.1111111111111111</v>
      </c>
      <c r="AT144" s="8">
        <f t="shared" ca="1" si="226"/>
        <v>0.1111111111111111</v>
      </c>
      <c r="AU144" s="8">
        <f t="shared" ca="1" si="227"/>
        <v>0.22222222222222221</v>
      </c>
      <c r="AV144">
        <f t="shared" ca="1" si="228"/>
        <v>1</v>
      </c>
      <c r="AW144" t="b">
        <f t="shared" ca="1" si="229"/>
        <v>0</v>
      </c>
      <c r="BA144" t="s">
        <v>2884</v>
      </c>
      <c r="BB144" t="s">
        <v>2554</v>
      </c>
      <c r="BC144" t="s">
        <v>2672</v>
      </c>
      <c r="BD144">
        <f>IF(Players!BC144="NL",INDEX(Standings!G:I,MATCH(INDEX(Teams!G:K,MATCH(Players!BB144,Teams!G:G,0),5),Standings!G:G,0),2)+INDEX(Standings!G:I,MATCH(INDEX(Teams!G:K,MATCH(Players!BB144,Teams!G:G,0),5),Standings!G:G,0),3),INDEX(Standings!A:C,MATCH(INDEX(Teams!A:E,MATCH(Players!BB144,Teams!A:A,0),5),Standings!A:A,0),2)+INDEX(Standings!A:C,MATCH(INDEX(Teams!A:E,MATCH(Players!BB144,Teams!A:A,0),5),Standings!A:A,0),3))</f>
        <v>3</v>
      </c>
      <c r="BE144">
        <f t="shared" ca="1" si="230"/>
        <v>0</v>
      </c>
      <c r="BF144">
        <f t="shared" ca="1" si="231"/>
        <v>0</v>
      </c>
      <c r="BG144">
        <f t="shared" ca="1" si="232"/>
        <v>0</v>
      </c>
      <c r="BH144">
        <f t="shared" ca="1" si="233"/>
        <v>0</v>
      </c>
      <c r="BI144">
        <f t="shared" ca="1" si="234"/>
        <v>0</v>
      </c>
      <c r="BJ144">
        <f t="shared" ca="1" si="235"/>
        <v>0</v>
      </c>
      <c r="BK144">
        <f t="shared" ca="1" si="236"/>
        <v>0</v>
      </c>
      <c r="BL144" s="12">
        <f t="shared" ca="1" si="237"/>
        <v>0</v>
      </c>
      <c r="BM144">
        <f t="shared" ca="1" si="238"/>
        <v>0</v>
      </c>
      <c r="BN144">
        <f t="shared" ca="1" si="239"/>
        <v>0</v>
      </c>
      <c r="BO144">
        <f t="shared" ca="1" si="240"/>
        <v>0</v>
      </c>
      <c r="BP144">
        <f t="shared" ca="1" si="241"/>
        <v>0</v>
      </c>
      <c r="BQ144">
        <f t="shared" ca="1" si="242"/>
        <v>0</v>
      </c>
      <c r="BR144">
        <f t="shared" ca="1" si="243"/>
        <v>0</v>
      </c>
      <c r="BS144">
        <f t="shared" ca="1" si="244"/>
        <v>0</v>
      </c>
      <c r="BT144">
        <f t="shared" ca="1" si="245"/>
        <v>0</v>
      </c>
      <c r="BU144">
        <f t="shared" ca="1" si="246"/>
        <v>0</v>
      </c>
      <c r="BV144">
        <f t="shared" ca="1" si="247"/>
        <v>0</v>
      </c>
      <c r="BW144">
        <f t="shared" ca="1" si="276"/>
        <v>0</v>
      </c>
      <c r="BX144">
        <f t="shared" ca="1" si="277"/>
        <v>0</v>
      </c>
      <c r="BY144" s="8">
        <f t="shared" ca="1" si="278"/>
        <v>0</v>
      </c>
      <c r="BZ144" s="10" t="str">
        <f t="shared" ca="1" si="279"/>
        <v>---</v>
      </c>
      <c r="CA144">
        <f t="shared" ca="1" si="280"/>
        <v>0</v>
      </c>
      <c r="CB144">
        <f t="shared" ca="1" si="281"/>
        <v>0</v>
      </c>
      <c r="CC144">
        <f t="shared" ca="1" si="282"/>
        <v>0</v>
      </c>
      <c r="CD144">
        <f t="shared" ca="1" si="283"/>
        <v>0</v>
      </c>
      <c r="CE144">
        <f t="shared" ca="1" si="284"/>
        <v>0</v>
      </c>
      <c r="CF144" s="12">
        <f t="shared" ca="1" si="285"/>
        <v>0</v>
      </c>
      <c r="CG144">
        <f t="shared" ca="1" si="286"/>
        <v>0</v>
      </c>
      <c r="CH144">
        <f t="shared" ca="1" si="287"/>
        <v>0</v>
      </c>
      <c r="CI144">
        <f t="shared" ca="1" si="288"/>
        <v>0</v>
      </c>
      <c r="CJ144">
        <f t="shared" ca="1" si="289"/>
        <v>0</v>
      </c>
      <c r="CK144">
        <f t="shared" ca="1" si="290"/>
        <v>0</v>
      </c>
      <c r="CL144">
        <f t="shared" ca="1" si="291"/>
        <v>0</v>
      </c>
      <c r="CM144">
        <f t="shared" ca="1" si="292"/>
        <v>0</v>
      </c>
      <c r="CN144">
        <f t="shared" ca="1" si="293"/>
        <v>0</v>
      </c>
      <c r="CO144">
        <f t="shared" ca="1" si="294"/>
        <v>0</v>
      </c>
      <c r="CP144">
        <f t="shared" ca="1" si="295"/>
        <v>0</v>
      </c>
      <c r="CQ144" s="10">
        <f t="shared" ca="1" si="296"/>
        <v>0</v>
      </c>
      <c r="CR144" s="11">
        <f t="shared" ca="1" si="297"/>
        <v>0</v>
      </c>
      <c r="CS144" s="11">
        <f t="shared" ca="1" si="298"/>
        <v>0</v>
      </c>
      <c r="CT144" s="11">
        <f t="shared" ca="1" si="299"/>
        <v>0</v>
      </c>
      <c r="CU144" s="11">
        <f t="shared" ca="1" si="300"/>
        <v>0</v>
      </c>
      <c r="CV144" s="11">
        <f t="shared" ca="1" si="301"/>
        <v>0</v>
      </c>
      <c r="CW144" t="b">
        <f t="shared" ca="1" si="275"/>
        <v>0</v>
      </c>
      <c r="CX144">
        <f>COUNTIF(BA$1:BA144,BA144)-1</f>
        <v>0</v>
      </c>
    </row>
    <row r="145" spans="1:102">
      <c r="A145" t="s">
        <v>2441</v>
      </c>
      <c r="B145" t="s">
        <v>2577</v>
      </c>
      <c r="C145" t="s">
        <v>2674</v>
      </c>
      <c r="D145">
        <f>IF(Players!C145="NL",INDEX(Standings!G:I,MATCH(INDEX(Teams!G:K,MATCH(Players!B145,Teams!G:G,0),5),Standings!G:G,0),2)+INDEX(Standings!G:I,MATCH(INDEX(Teams!G:K,MATCH(Players!B145,Teams!G:G,0),5),Standings!G:G,0),3),INDEX(Standings!A:C,MATCH(INDEX(Teams!A:E,MATCH(Players!B145,Teams!A:A,0),5),Standings!A:A,0),2)+INDEX(Standings!A:C,MATCH(INDEX(Teams!A:E,MATCH(Players!B145,Teams!A:A,0),5),Standings!A:A,0),3))</f>
        <v>3</v>
      </c>
      <c r="E145">
        <f t="shared" ca="1" si="185"/>
        <v>2</v>
      </c>
      <c r="F145">
        <f t="shared" ca="1" si="186"/>
        <v>5</v>
      </c>
      <c r="G145">
        <f t="shared" ca="1" si="187"/>
        <v>1</v>
      </c>
      <c r="H145">
        <f t="shared" ca="1" si="188"/>
        <v>1</v>
      </c>
      <c r="I145">
        <f t="shared" ca="1" si="189"/>
        <v>0</v>
      </c>
      <c r="J145">
        <f t="shared" ca="1" si="190"/>
        <v>0</v>
      </c>
      <c r="K145">
        <f t="shared" ca="1" si="191"/>
        <v>1</v>
      </c>
      <c r="L145">
        <f t="shared" ca="1" si="192"/>
        <v>1</v>
      </c>
      <c r="M145">
        <f t="shared" ca="1" si="193"/>
        <v>0</v>
      </c>
      <c r="N145">
        <f t="shared" ca="1" si="194"/>
        <v>0</v>
      </c>
      <c r="O145">
        <f t="shared" ca="1" si="195"/>
        <v>0</v>
      </c>
      <c r="P145">
        <f t="shared" ca="1" si="196"/>
        <v>3</v>
      </c>
      <c r="Q145">
        <f t="shared" ca="1" si="197"/>
        <v>0</v>
      </c>
      <c r="R145">
        <f t="shared" ca="1" si="198"/>
        <v>0</v>
      </c>
      <c r="S145">
        <f t="shared" ca="1" si="199"/>
        <v>0</v>
      </c>
      <c r="T145">
        <f t="shared" ca="1" si="200"/>
        <v>0</v>
      </c>
      <c r="U145">
        <f t="shared" ca="1" si="201"/>
        <v>0</v>
      </c>
      <c r="V145">
        <f t="shared" ca="1" si="202"/>
        <v>0</v>
      </c>
      <c r="W145">
        <f t="shared" ca="1" si="203"/>
        <v>1</v>
      </c>
      <c r="X145">
        <f t="shared" ca="1" si="204"/>
        <v>2</v>
      </c>
      <c r="Y145">
        <f t="shared" ca="1" si="205"/>
        <v>5</v>
      </c>
      <c r="Z145">
        <f t="shared" ca="1" si="206"/>
        <v>5</v>
      </c>
      <c r="AA145">
        <f t="shared" ca="1" si="207"/>
        <v>1</v>
      </c>
      <c r="AB145">
        <f t="shared" ca="1" si="208"/>
        <v>1</v>
      </c>
      <c r="AC145">
        <f t="shared" ca="1" si="209"/>
        <v>0</v>
      </c>
      <c r="AD145">
        <f t="shared" ca="1" si="210"/>
        <v>0</v>
      </c>
      <c r="AE145">
        <f t="shared" ca="1" si="211"/>
        <v>1</v>
      </c>
      <c r="AF145">
        <f t="shared" ca="1" si="212"/>
        <v>1</v>
      </c>
      <c r="AG145">
        <f t="shared" ca="1" si="213"/>
        <v>0</v>
      </c>
      <c r="AH145">
        <f t="shared" ca="1" si="214"/>
        <v>0</v>
      </c>
      <c r="AI145">
        <f t="shared" ca="1" si="215"/>
        <v>0</v>
      </c>
      <c r="AJ145">
        <f t="shared" ca="1" si="216"/>
        <v>3</v>
      </c>
      <c r="AK145">
        <f t="shared" ca="1" si="217"/>
        <v>0</v>
      </c>
      <c r="AL145">
        <f t="shared" ca="1" si="218"/>
        <v>0</v>
      </c>
      <c r="AM145">
        <f t="shared" ca="1" si="219"/>
        <v>0</v>
      </c>
      <c r="AN145">
        <f t="shared" ca="1" si="220"/>
        <v>0</v>
      </c>
      <c r="AO145">
        <f t="shared" ca="1" si="221"/>
        <v>0</v>
      </c>
      <c r="AP145">
        <f t="shared" ca="1" si="222"/>
        <v>0</v>
      </c>
      <c r="AQ145">
        <f t="shared" ca="1" si="223"/>
        <v>1</v>
      </c>
      <c r="AR145" s="8">
        <f t="shared" ca="1" si="224"/>
        <v>0.2</v>
      </c>
      <c r="AS145" s="8">
        <f t="shared" ca="1" si="225"/>
        <v>0.2</v>
      </c>
      <c r="AT145" s="8">
        <f t="shared" ca="1" si="226"/>
        <v>0.8</v>
      </c>
      <c r="AU145" s="8">
        <f t="shared" ca="1" si="227"/>
        <v>1</v>
      </c>
      <c r="AV145">
        <f t="shared" ca="1" si="228"/>
        <v>4</v>
      </c>
      <c r="AW145" t="b">
        <f t="shared" ca="1" si="229"/>
        <v>0</v>
      </c>
      <c r="BA145" t="s">
        <v>2883</v>
      </c>
      <c r="BB145" t="s">
        <v>2554</v>
      </c>
      <c r="BC145" t="s">
        <v>2672</v>
      </c>
      <c r="BD145">
        <f>IF(Players!BC145="NL",INDEX(Standings!G:I,MATCH(INDEX(Teams!G:K,MATCH(Players!BB145,Teams!G:G,0),5),Standings!G:G,0),2)+INDEX(Standings!G:I,MATCH(INDEX(Teams!G:K,MATCH(Players!BB145,Teams!G:G,0),5),Standings!G:G,0),3),INDEX(Standings!A:C,MATCH(INDEX(Teams!A:E,MATCH(Players!BB145,Teams!A:A,0),5),Standings!A:A,0),2)+INDEX(Standings!A:C,MATCH(INDEX(Teams!A:E,MATCH(Players!BB145,Teams!A:A,0),5),Standings!A:A,0),3))</f>
        <v>3</v>
      </c>
      <c r="BE145">
        <f t="shared" ca="1" si="230"/>
        <v>0</v>
      </c>
      <c r="BF145">
        <f t="shared" ca="1" si="231"/>
        <v>1</v>
      </c>
      <c r="BG145">
        <f t="shared" ca="1" si="232"/>
        <v>1</v>
      </c>
      <c r="BH145">
        <f t="shared" ca="1" si="233"/>
        <v>1</v>
      </c>
      <c r="BI145">
        <f t="shared" ca="1" si="234"/>
        <v>0</v>
      </c>
      <c r="BJ145">
        <f t="shared" ca="1" si="235"/>
        <v>0</v>
      </c>
      <c r="BK145">
        <f t="shared" ca="1" si="236"/>
        <v>0</v>
      </c>
      <c r="BL145" s="12">
        <f t="shared" ca="1" si="237"/>
        <v>4</v>
      </c>
      <c r="BM145">
        <f t="shared" ca="1" si="238"/>
        <v>8</v>
      </c>
      <c r="BN145">
        <f t="shared" ca="1" si="239"/>
        <v>5</v>
      </c>
      <c r="BO145">
        <f t="shared" ca="1" si="240"/>
        <v>5</v>
      </c>
      <c r="BP145">
        <f t="shared" ca="1" si="241"/>
        <v>0</v>
      </c>
      <c r="BQ145">
        <f t="shared" ca="1" si="242"/>
        <v>3</v>
      </c>
      <c r="BR145">
        <f t="shared" ca="1" si="243"/>
        <v>0</v>
      </c>
      <c r="BS145">
        <f t="shared" ca="1" si="244"/>
        <v>3</v>
      </c>
      <c r="BT145">
        <f t="shared" ca="1" si="245"/>
        <v>0</v>
      </c>
      <c r="BU145">
        <f t="shared" ca="1" si="246"/>
        <v>0</v>
      </c>
      <c r="BV145">
        <f t="shared" ca="1" si="247"/>
        <v>1</v>
      </c>
      <c r="BW145">
        <f t="shared" ca="1" si="276"/>
        <v>0</v>
      </c>
      <c r="BX145">
        <f t="shared" ca="1" si="277"/>
        <v>1</v>
      </c>
      <c r="BY145" s="8">
        <f t="shared" ca="1" si="278"/>
        <v>0</v>
      </c>
      <c r="BZ145" s="10">
        <f t="shared" ca="1" si="279"/>
        <v>11.25</v>
      </c>
      <c r="CA145">
        <f t="shared" ca="1" si="280"/>
        <v>1</v>
      </c>
      <c r="CB145">
        <f t="shared" ca="1" si="281"/>
        <v>1</v>
      </c>
      <c r="CC145">
        <f t="shared" ca="1" si="282"/>
        <v>0</v>
      </c>
      <c r="CD145">
        <f t="shared" ca="1" si="283"/>
        <v>0</v>
      </c>
      <c r="CE145">
        <f t="shared" ca="1" si="284"/>
        <v>0</v>
      </c>
      <c r="CF145" s="12">
        <f t="shared" ca="1" si="285"/>
        <v>4</v>
      </c>
      <c r="CG145">
        <f t="shared" ca="1" si="286"/>
        <v>8</v>
      </c>
      <c r="CH145">
        <f t="shared" ca="1" si="287"/>
        <v>5</v>
      </c>
      <c r="CI145">
        <f t="shared" ca="1" si="288"/>
        <v>5</v>
      </c>
      <c r="CJ145">
        <f t="shared" ca="1" si="289"/>
        <v>0</v>
      </c>
      <c r="CK145">
        <f t="shared" ca="1" si="290"/>
        <v>3</v>
      </c>
      <c r="CL145">
        <f t="shared" ca="1" si="291"/>
        <v>0</v>
      </c>
      <c r="CM145">
        <f t="shared" ca="1" si="292"/>
        <v>3</v>
      </c>
      <c r="CN145">
        <f t="shared" ca="1" si="293"/>
        <v>0</v>
      </c>
      <c r="CO145">
        <f t="shared" ca="1" si="294"/>
        <v>0</v>
      </c>
      <c r="CP145">
        <f t="shared" ca="1" si="295"/>
        <v>1</v>
      </c>
      <c r="CQ145" s="10">
        <f t="shared" ca="1" si="296"/>
        <v>2.75</v>
      </c>
      <c r="CR145" s="11">
        <f t="shared" ca="1" si="297"/>
        <v>18</v>
      </c>
      <c r="CS145" s="11">
        <f t="shared" ca="1" si="298"/>
        <v>0</v>
      </c>
      <c r="CT145" s="11">
        <f t="shared" ca="1" si="299"/>
        <v>6.75</v>
      </c>
      <c r="CU145" s="11">
        <f t="shared" ca="1" si="300"/>
        <v>6.75</v>
      </c>
      <c r="CV145" s="11">
        <f t="shared" ca="1" si="301"/>
        <v>1</v>
      </c>
      <c r="CW145" t="b">
        <f t="shared" ca="1" si="275"/>
        <v>1</v>
      </c>
      <c r="CX145">
        <f>COUNTIF(BA$1:BA145,BA145)-1</f>
        <v>0</v>
      </c>
    </row>
    <row r="146" spans="1:102">
      <c r="A146" t="s">
        <v>2535</v>
      </c>
      <c r="B146" t="s">
        <v>2577</v>
      </c>
      <c r="C146" t="s">
        <v>2674</v>
      </c>
      <c r="D146">
        <f>IF(Players!C146="NL",INDEX(Standings!G:I,MATCH(INDEX(Teams!G:K,MATCH(Players!B146,Teams!G:G,0),5),Standings!G:G,0),2)+INDEX(Standings!G:I,MATCH(INDEX(Teams!G:K,MATCH(Players!B146,Teams!G:G,0),5),Standings!G:G,0),3),INDEX(Standings!A:C,MATCH(INDEX(Teams!A:E,MATCH(Players!B146,Teams!A:A,0),5),Standings!A:A,0),2)+INDEX(Standings!A:C,MATCH(INDEX(Teams!A:E,MATCH(Players!B146,Teams!A:A,0),5),Standings!A:A,0),3))</f>
        <v>3</v>
      </c>
      <c r="E146">
        <f t="shared" ca="1" si="185"/>
        <v>2</v>
      </c>
      <c r="F146">
        <f t="shared" ca="1" si="186"/>
        <v>7</v>
      </c>
      <c r="G146">
        <f t="shared" ca="1" si="187"/>
        <v>1</v>
      </c>
      <c r="H146">
        <f t="shared" ca="1" si="188"/>
        <v>2</v>
      </c>
      <c r="I146">
        <f t="shared" ca="1" si="189"/>
        <v>0</v>
      </c>
      <c r="J146">
        <f t="shared" ca="1" si="190"/>
        <v>0</v>
      </c>
      <c r="K146">
        <f t="shared" ca="1" si="191"/>
        <v>0</v>
      </c>
      <c r="L146">
        <f t="shared" ca="1" si="192"/>
        <v>0</v>
      </c>
      <c r="M146">
        <f t="shared" ca="1" si="193"/>
        <v>0</v>
      </c>
      <c r="N146">
        <f t="shared" ca="1" si="194"/>
        <v>0</v>
      </c>
      <c r="O146">
        <f t="shared" ca="1" si="195"/>
        <v>1</v>
      </c>
      <c r="P146">
        <f t="shared" ca="1" si="196"/>
        <v>0</v>
      </c>
      <c r="Q146">
        <f t="shared" ca="1" si="197"/>
        <v>0</v>
      </c>
      <c r="R146">
        <f t="shared" ca="1" si="198"/>
        <v>0</v>
      </c>
      <c r="S146">
        <f t="shared" ca="1" si="199"/>
        <v>0</v>
      </c>
      <c r="T146">
        <f t="shared" ca="1" si="200"/>
        <v>0</v>
      </c>
      <c r="U146">
        <f t="shared" ca="1" si="201"/>
        <v>0</v>
      </c>
      <c r="V146">
        <f t="shared" ca="1" si="202"/>
        <v>2</v>
      </c>
      <c r="W146">
        <f t="shared" ca="1" si="203"/>
        <v>2</v>
      </c>
      <c r="X146">
        <f t="shared" ca="1" si="204"/>
        <v>2</v>
      </c>
      <c r="Y146">
        <f t="shared" ca="1" si="205"/>
        <v>8</v>
      </c>
      <c r="Z146">
        <f t="shared" ca="1" si="206"/>
        <v>7</v>
      </c>
      <c r="AA146">
        <f t="shared" ca="1" si="207"/>
        <v>1</v>
      </c>
      <c r="AB146">
        <f t="shared" ca="1" si="208"/>
        <v>2</v>
      </c>
      <c r="AC146">
        <f t="shared" ca="1" si="209"/>
        <v>0</v>
      </c>
      <c r="AD146">
        <f t="shared" ca="1" si="210"/>
        <v>0</v>
      </c>
      <c r="AE146">
        <f t="shared" ca="1" si="211"/>
        <v>0</v>
      </c>
      <c r="AF146">
        <f t="shared" ca="1" si="212"/>
        <v>0</v>
      </c>
      <c r="AG146">
        <f t="shared" ca="1" si="213"/>
        <v>0</v>
      </c>
      <c r="AH146">
        <f t="shared" ca="1" si="214"/>
        <v>0</v>
      </c>
      <c r="AI146">
        <f t="shared" ca="1" si="215"/>
        <v>1</v>
      </c>
      <c r="AJ146">
        <f t="shared" ca="1" si="216"/>
        <v>0</v>
      </c>
      <c r="AK146">
        <f t="shared" ca="1" si="217"/>
        <v>0</v>
      </c>
      <c r="AL146">
        <f t="shared" ca="1" si="218"/>
        <v>0</v>
      </c>
      <c r="AM146">
        <f t="shared" ca="1" si="219"/>
        <v>0</v>
      </c>
      <c r="AN146">
        <f t="shared" ca="1" si="220"/>
        <v>0</v>
      </c>
      <c r="AO146">
        <f t="shared" ca="1" si="221"/>
        <v>0</v>
      </c>
      <c r="AP146">
        <f t="shared" ca="1" si="222"/>
        <v>2</v>
      </c>
      <c r="AQ146">
        <f t="shared" ca="1" si="223"/>
        <v>2</v>
      </c>
      <c r="AR146" s="8">
        <f t="shared" ca="1" si="224"/>
        <v>0.2857142857142857</v>
      </c>
      <c r="AS146" s="8">
        <f t="shared" ca="1" si="225"/>
        <v>0.375</v>
      </c>
      <c r="AT146" s="8">
        <f t="shared" ca="1" si="226"/>
        <v>0.2857142857142857</v>
      </c>
      <c r="AU146" s="8">
        <f t="shared" ca="1" si="227"/>
        <v>0.6607142857142857</v>
      </c>
      <c r="AV146">
        <f t="shared" ca="1" si="228"/>
        <v>2</v>
      </c>
      <c r="AW146" t="b">
        <f t="shared" ca="1" si="229"/>
        <v>0</v>
      </c>
      <c r="BA146" t="s">
        <v>2897</v>
      </c>
      <c r="BB146" t="s">
        <v>2554</v>
      </c>
      <c r="BC146" t="s">
        <v>2672</v>
      </c>
      <c r="BD146">
        <f>IF(Players!BC146="NL",INDEX(Standings!G:I,MATCH(INDEX(Teams!G:K,MATCH(Players!BB146,Teams!G:G,0),5),Standings!G:G,0),2)+INDEX(Standings!G:I,MATCH(INDEX(Teams!G:K,MATCH(Players!BB146,Teams!G:G,0),5),Standings!G:G,0),3),INDEX(Standings!A:C,MATCH(INDEX(Teams!A:E,MATCH(Players!BB146,Teams!A:A,0),5),Standings!A:A,0),2)+INDEX(Standings!A:C,MATCH(INDEX(Teams!A:E,MATCH(Players!BB146,Teams!A:A,0),5),Standings!A:A,0),3))</f>
        <v>3</v>
      </c>
      <c r="BE146">
        <f t="shared" ca="1" si="230"/>
        <v>0</v>
      </c>
      <c r="BF146">
        <f t="shared" ca="1" si="231"/>
        <v>0</v>
      </c>
      <c r="BG146">
        <f t="shared" ca="1" si="232"/>
        <v>0</v>
      </c>
      <c r="BH146">
        <f t="shared" ca="1" si="233"/>
        <v>0</v>
      </c>
      <c r="BI146">
        <f t="shared" ca="1" si="234"/>
        <v>0</v>
      </c>
      <c r="BJ146">
        <f t="shared" ca="1" si="235"/>
        <v>0</v>
      </c>
      <c r="BK146">
        <f t="shared" ca="1" si="236"/>
        <v>0</v>
      </c>
      <c r="BL146" s="12">
        <f t="shared" ca="1" si="237"/>
        <v>0</v>
      </c>
      <c r="BM146">
        <f t="shared" ca="1" si="238"/>
        <v>0</v>
      </c>
      <c r="BN146">
        <f t="shared" ca="1" si="239"/>
        <v>0</v>
      </c>
      <c r="BO146">
        <f t="shared" ca="1" si="240"/>
        <v>0</v>
      </c>
      <c r="BP146">
        <f t="shared" ca="1" si="241"/>
        <v>0</v>
      </c>
      <c r="BQ146">
        <f t="shared" ca="1" si="242"/>
        <v>0</v>
      </c>
      <c r="BR146">
        <f t="shared" ca="1" si="243"/>
        <v>0</v>
      </c>
      <c r="BS146">
        <f t="shared" ca="1" si="244"/>
        <v>0</v>
      </c>
      <c r="BT146">
        <f t="shared" ca="1" si="245"/>
        <v>0</v>
      </c>
      <c r="BU146">
        <f t="shared" ca="1" si="246"/>
        <v>0</v>
      </c>
      <c r="BV146">
        <f t="shared" ca="1" si="247"/>
        <v>0</v>
      </c>
      <c r="BW146">
        <f t="shared" ca="1" si="276"/>
        <v>0</v>
      </c>
      <c r="BX146">
        <f t="shared" ca="1" si="277"/>
        <v>0</v>
      </c>
      <c r="BY146" s="8">
        <f t="shared" ca="1" si="278"/>
        <v>0</v>
      </c>
      <c r="BZ146" s="10" t="str">
        <f t="shared" ca="1" si="279"/>
        <v>---</v>
      </c>
      <c r="CA146">
        <f t="shared" ca="1" si="280"/>
        <v>0</v>
      </c>
      <c r="CB146">
        <f t="shared" ca="1" si="281"/>
        <v>0</v>
      </c>
      <c r="CC146">
        <f t="shared" ca="1" si="282"/>
        <v>0</v>
      </c>
      <c r="CD146">
        <f t="shared" ca="1" si="283"/>
        <v>0</v>
      </c>
      <c r="CE146">
        <f t="shared" ca="1" si="284"/>
        <v>0</v>
      </c>
      <c r="CF146" s="12">
        <f t="shared" ca="1" si="285"/>
        <v>0</v>
      </c>
      <c r="CG146">
        <f t="shared" ca="1" si="286"/>
        <v>0</v>
      </c>
      <c r="CH146">
        <f t="shared" ca="1" si="287"/>
        <v>0</v>
      </c>
      <c r="CI146">
        <f t="shared" ca="1" si="288"/>
        <v>0</v>
      </c>
      <c r="CJ146">
        <f t="shared" ca="1" si="289"/>
        <v>0</v>
      </c>
      <c r="CK146">
        <f t="shared" ca="1" si="290"/>
        <v>0</v>
      </c>
      <c r="CL146">
        <f t="shared" ca="1" si="291"/>
        <v>0</v>
      </c>
      <c r="CM146">
        <f t="shared" ca="1" si="292"/>
        <v>0</v>
      </c>
      <c r="CN146">
        <f t="shared" ca="1" si="293"/>
        <v>0</v>
      </c>
      <c r="CO146">
        <f t="shared" ca="1" si="294"/>
        <v>0</v>
      </c>
      <c r="CP146">
        <f t="shared" ca="1" si="295"/>
        <v>0</v>
      </c>
      <c r="CQ146" s="10">
        <f t="shared" ca="1" si="296"/>
        <v>0</v>
      </c>
      <c r="CR146" s="11">
        <f t="shared" ca="1" si="297"/>
        <v>0</v>
      </c>
      <c r="CS146" s="11">
        <f t="shared" ca="1" si="298"/>
        <v>0</v>
      </c>
      <c r="CT146" s="11">
        <f t="shared" ca="1" si="299"/>
        <v>0</v>
      </c>
      <c r="CU146" s="11">
        <f t="shared" ca="1" si="300"/>
        <v>0</v>
      </c>
      <c r="CV146" s="11">
        <f t="shared" ca="1" si="301"/>
        <v>0</v>
      </c>
      <c r="CW146" t="b">
        <f t="shared" ca="1" si="275"/>
        <v>0</v>
      </c>
      <c r="CX146">
        <f>COUNTIF(BA$1:BA146,BA146)-1</f>
        <v>0</v>
      </c>
    </row>
    <row r="147" spans="1:102">
      <c r="A147" t="s">
        <v>2536</v>
      </c>
      <c r="B147" t="s">
        <v>2577</v>
      </c>
      <c r="C147" t="s">
        <v>2674</v>
      </c>
      <c r="D147">
        <f>IF(Players!C147="NL",INDEX(Standings!G:I,MATCH(INDEX(Teams!G:K,MATCH(Players!B147,Teams!G:G,0),5),Standings!G:G,0),2)+INDEX(Standings!G:I,MATCH(INDEX(Teams!G:K,MATCH(Players!B147,Teams!G:G,0),5),Standings!G:G,0),3),INDEX(Standings!A:C,MATCH(INDEX(Teams!A:E,MATCH(Players!B147,Teams!A:A,0),5),Standings!A:A,0),2)+INDEX(Standings!A:C,MATCH(INDEX(Teams!A:E,MATCH(Players!B147,Teams!A:A,0),5),Standings!A:A,0),3))</f>
        <v>3</v>
      </c>
      <c r="E147">
        <f t="shared" ca="1" si="185"/>
        <v>0</v>
      </c>
      <c r="F147">
        <f t="shared" ca="1" si="186"/>
        <v>0</v>
      </c>
      <c r="G147">
        <f t="shared" ca="1" si="187"/>
        <v>0</v>
      </c>
      <c r="H147">
        <f t="shared" ca="1" si="188"/>
        <v>0</v>
      </c>
      <c r="I147">
        <f t="shared" ca="1" si="189"/>
        <v>0</v>
      </c>
      <c r="J147">
        <f t="shared" ca="1" si="190"/>
        <v>0</v>
      </c>
      <c r="K147">
        <f t="shared" ca="1" si="191"/>
        <v>0</v>
      </c>
      <c r="L147">
        <f t="shared" ca="1" si="192"/>
        <v>0</v>
      </c>
      <c r="M147">
        <f t="shared" ca="1" si="193"/>
        <v>0</v>
      </c>
      <c r="N147">
        <f t="shared" ca="1" si="194"/>
        <v>0</v>
      </c>
      <c r="O147">
        <f t="shared" ca="1" si="195"/>
        <v>0</v>
      </c>
      <c r="P147">
        <f t="shared" ca="1" si="196"/>
        <v>0</v>
      </c>
      <c r="Q147">
        <f t="shared" ca="1" si="197"/>
        <v>0</v>
      </c>
      <c r="R147">
        <f t="shared" ca="1" si="198"/>
        <v>0</v>
      </c>
      <c r="S147">
        <f t="shared" ca="1" si="199"/>
        <v>0</v>
      </c>
      <c r="T147">
        <f t="shared" ca="1" si="200"/>
        <v>0</v>
      </c>
      <c r="U147">
        <f t="shared" ca="1" si="201"/>
        <v>0</v>
      </c>
      <c r="V147">
        <f t="shared" ca="1" si="202"/>
        <v>0</v>
      </c>
      <c r="W147">
        <f t="shared" ca="1" si="203"/>
        <v>0</v>
      </c>
      <c r="X147">
        <f t="shared" ca="1" si="204"/>
        <v>0</v>
      </c>
      <c r="Y147">
        <f t="shared" ca="1" si="205"/>
        <v>0</v>
      </c>
      <c r="Z147">
        <f t="shared" ca="1" si="206"/>
        <v>0</v>
      </c>
      <c r="AA147">
        <f t="shared" ca="1" si="207"/>
        <v>0</v>
      </c>
      <c r="AB147">
        <f t="shared" ca="1" si="208"/>
        <v>0</v>
      </c>
      <c r="AC147">
        <f t="shared" ca="1" si="209"/>
        <v>0</v>
      </c>
      <c r="AD147">
        <f t="shared" ca="1" si="210"/>
        <v>0</v>
      </c>
      <c r="AE147">
        <f t="shared" ca="1" si="211"/>
        <v>0</v>
      </c>
      <c r="AF147">
        <f t="shared" ca="1" si="212"/>
        <v>0</v>
      </c>
      <c r="AG147">
        <f t="shared" ca="1" si="213"/>
        <v>0</v>
      </c>
      <c r="AH147">
        <f t="shared" ca="1" si="214"/>
        <v>0</v>
      </c>
      <c r="AI147">
        <f t="shared" ca="1" si="215"/>
        <v>0</v>
      </c>
      <c r="AJ147">
        <f t="shared" ca="1" si="216"/>
        <v>0</v>
      </c>
      <c r="AK147">
        <f t="shared" ca="1" si="217"/>
        <v>0</v>
      </c>
      <c r="AL147">
        <f t="shared" ca="1" si="218"/>
        <v>0</v>
      </c>
      <c r="AM147">
        <f t="shared" ca="1" si="219"/>
        <v>0</v>
      </c>
      <c r="AN147">
        <f t="shared" ca="1" si="220"/>
        <v>0</v>
      </c>
      <c r="AO147">
        <f t="shared" ca="1" si="221"/>
        <v>0</v>
      </c>
      <c r="AP147">
        <f t="shared" ca="1" si="222"/>
        <v>0</v>
      </c>
      <c r="AQ147">
        <f t="shared" ca="1" si="223"/>
        <v>0</v>
      </c>
      <c r="AR147" s="8">
        <f t="shared" ca="1" si="224"/>
        <v>0</v>
      </c>
      <c r="AS147" s="8">
        <f t="shared" ca="1" si="225"/>
        <v>0</v>
      </c>
      <c r="AT147" s="8">
        <f t="shared" ca="1" si="226"/>
        <v>0</v>
      </c>
      <c r="AU147" s="8">
        <f t="shared" ca="1" si="227"/>
        <v>0</v>
      </c>
      <c r="AV147">
        <f t="shared" ca="1" si="228"/>
        <v>0</v>
      </c>
      <c r="AW147" t="b">
        <f t="shared" ca="1" si="229"/>
        <v>0</v>
      </c>
      <c r="BA147" t="s">
        <v>2898</v>
      </c>
      <c r="BB147" t="s">
        <v>2554</v>
      </c>
      <c r="BC147" t="s">
        <v>2672</v>
      </c>
      <c r="BD147">
        <f>IF(Players!BC147="NL",INDEX(Standings!G:I,MATCH(INDEX(Teams!G:K,MATCH(Players!BB147,Teams!G:G,0),5),Standings!G:G,0),2)+INDEX(Standings!G:I,MATCH(INDEX(Teams!G:K,MATCH(Players!BB147,Teams!G:G,0),5),Standings!G:G,0),3),INDEX(Standings!A:C,MATCH(INDEX(Teams!A:E,MATCH(Players!BB147,Teams!A:A,0),5),Standings!A:A,0),2)+INDEX(Standings!A:C,MATCH(INDEX(Teams!A:E,MATCH(Players!BB147,Teams!A:A,0),5),Standings!A:A,0),3))</f>
        <v>3</v>
      </c>
      <c r="BE147">
        <f t="shared" ca="1" si="230"/>
        <v>0</v>
      </c>
      <c r="BF147">
        <f t="shared" ca="1" si="231"/>
        <v>0</v>
      </c>
      <c r="BG147">
        <f t="shared" ca="1" si="232"/>
        <v>0</v>
      </c>
      <c r="BH147">
        <f t="shared" ca="1" si="233"/>
        <v>0</v>
      </c>
      <c r="BI147">
        <f t="shared" ca="1" si="234"/>
        <v>0</v>
      </c>
      <c r="BJ147">
        <f t="shared" ca="1" si="235"/>
        <v>0</v>
      </c>
      <c r="BK147">
        <f t="shared" ca="1" si="236"/>
        <v>0</v>
      </c>
      <c r="BL147" s="12">
        <f t="shared" ca="1" si="237"/>
        <v>0</v>
      </c>
      <c r="BM147">
        <f t="shared" ca="1" si="238"/>
        <v>0</v>
      </c>
      <c r="BN147">
        <f t="shared" ca="1" si="239"/>
        <v>0</v>
      </c>
      <c r="BO147">
        <f t="shared" ca="1" si="240"/>
        <v>0</v>
      </c>
      <c r="BP147">
        <f t="shared" ca="1" si="241"/>
        <v>0</v>
      </c>
      <c r="BQ147">
        <f t="shared" ca="1" si="242"/>
        <v>0</v>
      </c>
      <c r="BR147">
        <f t="shared" ca="1" si="243"/>
        <v>0</v>
      </c>
      <c r="BS147">
        <f t="shared" ca="1" si="244"/>
        <v>0</v>
      </c>
      <c r="BT147">
        <f t="shared" ca="1" si="245"/>
        <v>0</v>
      </c>
      <c r="BU147">
        <f t="shared" ca="1" si="246"/>
        <v>0</v>
      </c>
      <c r="BV147">
        <f t="shared" ca="1" si="247"/>
        <v>0</v>
      </c>
      <c r="BW147">
        <f t="shared" ca="1" si="276"/>
        <v>0</v>
      </c>
      <c r="BX147">
        <f t="shared" ca="1" si="277"/>
        <v>0</v>
      </c>
      <c r="BY147" s="8">
        <f t="shared" ca="1" si="278"/>
        <v>0</v>
      </c>
      <c r="BZ147" s="10" t="str">
        <f t="shared" ca="1" si="279"/>
        <v>---</v>
      </c>
      <c r="CA147">
        <f t="shared" ca="1" si="280"/>
        <v>0</v>
      </c>
      <c r="CB147">
        <f t="shared" ca="1" si="281"/>
        <v>0</v>
      </c>
      <c r="CC147">
        <f t="shared" ca="1" si="282"/>
        <v>0</v>
      </c>
      <c r="CD147">
        <f t="shared" ca="1" si="283"/>
        <v>0</v>
      </c>
      <c r="CE147">
        <f t="shared" ca="1" si="284"/>
        <v>0</v>
      </c>
      <c r="CF147" s="12">
        <f t="shared" ca="1" si="285"/>
        <v>0</v>
      </c>
      <c r="CG147">
        <f t="shared" ca="1" si="286"/>
        <v>0</v>
      </c>
      <c r="CH147">
        <f t="shared" ca="1" si="287"/>
        <v>0</v>
      </c>
      <c r="CI147">
        <f t="shared" ca="1" si="288"/>
        <v>0</v>
      </c>
      <c r="CJ147">
        <f t="shared" ca="1" si="289"/>
        <v>0</v>
      </c>
      <c r="CK147">
        <f t="shared" ca="1" si="290"/>
        <v>0</v>
      </c>
      <c r="CL147">
        <f t="shared" ca="1" si="291"/>
        <v>0</v>
      </c>
      <c r="CM147">
        <f t="shared" ca="1" si="292"/>
        <v>0</v>
      </c>
      <c r="CN147">
        <f t="shared" ca="1" si="293"/>
        <v>0</v>
      </c>
      <c r="CO147">
        <f t="shared" ca="1" si="294"/>
        <v>0</v>
      </c>
      <c r="CP147">
        <f t="shared" ca="1" si="295"/>
        <v>0</v>
      </c>
      <c r="CQ147" s="10">
        <f t="shared" ca="1" si="296"/>
        <v>0</v>
      </c>
      <c r="CR147" s="11">
        <f t="shared" ca="1" si="297"/>
        <v>0</v>
      </c>
      <c r="CS147" s="11">
        <f t="shared" ca="1" si="298"/>
        <v>0</v>
      </c>
      <c r="CT147" s="11">
        <f t="shared" ca="1" si="299"/>
        <v>0</v>
      </c>
      <c r="CU147" s="11">
        <f t="shared" ca="1" si="300"/>
        <v>0</v>
      </c>
      <c r="CV147" s="11">
        <f t="shared" ca="1" si="301"/>
        <v>0</v>
      </c>
      <c r="CW147" t="b">
        <f t="shared" ca="1" si="275"/>
        <v>0</v>
      </c>
      <c r="CX147">
        <f>COUNTIF(BA$1:BA147,BA147)-1</f>
        <v>0</v>
      </c>
    </row>
    <row r="148" spans="1:102">
      <c r="A148" t="s">
        <v>2534</v>
      </c>
      <c r="B148" t="s">
        <v>2577</v>
      </c>
      <c r="C148" t="s">
        <v>2674</v>
      </c>
      <c r="D148">
        <f>IF(Players!C148="NL",INDEX(Standings!G:I,MATCH(INDEX(Teams!G:K,MATCH(Players!B148,Teams!G:G,0),5),Standings!G:G,0),2)+INDEX(Standings!G:I,MATCH(INDEX(Teams!G:K,MATCH(Players!B148,Teams!G:G,0),5),Standings!G:G,0),3),INDEX(Standings!A:C,MATCH(INDEX(Teams!A:E,MATCH(Players!B148,Teams!A:A,0),5),Standings!A:A,0),2)+INDEX(Standings!A:C,MATCH(INDEX(Teams!A:E,MATCH(Players!B148,Teams!A:A,0),5),Standings!A:A,0),3))</f>
        <v>3</v>
      </c>
      <c r="E148">
        <f t="shared" ca="1" si="185"/>
        <v>0</v>
      </c>
      <c r="F148">
        <f t="shared" ca="1" si="186"/>
        <v>0</v>
      </c>
      <c r="G148">
        <f t="shared" ca="1" si="187"/>
        <v>0</v>
      </c>
      <c r="H148">
        <f t="shared" ca="1" si="188"/>
        <v>0</v>
      </c>
      <c r="I148">
        <f t="shared" ca="1" si="189"/>
        <v>0</v>
      </c>
      <c r="J148">
        <f t="shared" ca="1" si="190"/>
        <v>0</v>
      </c>
      <c r="K148">
        <f t="shared" ca="1" si="191"/>
        <v>0</v>
      </c>
      <c r="L148">
        <f t="shared" ca="1" si="192"/>
        <v>0</v>
      </c>
      <c r="M148">
        <f t="shared" ca="1" si="193"/>
        <v>0</v>
      </c>
      <c r="N148">
        <f t="shared" ca="1" si="194"/>
        <v>0</v>
      </c>
      <c r="O148">
        <f t="shared" ca="1" si="195"/>
        <v>0</v>
      </c>
      <c r="P148">
        <f t="shared" ca="1" si="196"/>
        <v>0</v>
      </c>
      <c r="Q148">
        <f t="shared" ca="1" si="197"/>
        <v>0</v>
      </c>
      <c r="R148">
        <f t="shared" ca="1" si="198"/>
        <v>0</v>
      </c>
      <c r="S148">
        <f t="shared" ca="1" si="199"/>
        <v>0</v>
      </c>
      <c r="T148">
        <f t="shared" ca="1" si="200"/>
        <v>0</v>
      </c>
      <c r="U148">
        <f t="shared" ca="1" si="201"/>
        <v>0</v>
      </c>
      <c r="V148">
        <f t="shared" ca="1" si="202"/>
        <v>0</v>
      </c>
      <c r="W148">
        <f t="shared" ca="1" si="203"/>
        <v>0</v>
      </c>
      <c r="X148">
        <f t="shared" ca="1" si="204"/>
        <v>0</v>
      </c>
      <c r="Y148">
        <f t="shared" ca="1" si="205"/>
        <v>0</v>
      </c>
      <c r="Z148">
        <f t="shared" ca="1" si="206"/>
        <v>0</v>
      </c>
      <c r="AA148">
        <f t="shared" ca="1" si="207"/>
        <v>0</v>
      </c>
      <c r="AB148">
        <f t="shared" ca="1" si="208"/>
        <v>0</v>
      </c>
      <c r="AC148">
        <f t="shared" ca="1" si="209"/>
        <v>0</v>
      </c>
      <c r="AD148">
        <f t="shared" ca="1" si="210"/>
        <v>0</v>
      </c>
      <c r="AE148">
        <f t="shared" ca="1" si="211"/>
        <v>0</v>
      </c>
      <c r="AF148">
        <f t="shared" ca="1" si="212"/>
        <v>0</v>
      </c>
      <c r="AG148">
        <f t="shared" ca="1" si="213"/>
        <v>0</v>
      </c>
      <c r="AH148">
        <f t="shared" ca="1" si="214"/>
        <v>0</v>
      </c>
      <c r="AI148">
        <f t="shared" ca="1" si="215"/>
        <v>0</v>
      </c>
      <c r="AJ148">
        <f t="shared" ca="1" si="216"/>
        <v>0</v>
      </c>
      <c r="AK148">
        <f t="shared" ca="1" si="217"/>
        <v>0</v>
      </c>
      <c r="AL148">
        <f t="shared" ca="1" si="218"/>
        <v>0</v>
      </c>
      <c r="AM148">
        <f t="shared" ca="1" si="219"/>
        <v>0</v>
      </c>
      <c r="AN148">
        <f t="shared" ca="1" si="220"/>
        <v>0</v>
      </c>
      <c r="AO148">
        <f t="shared" ca="1" si="221"/>
        <v>0</v>
      </c>
      <c r="AP148">
        <f t="shared" ca="1" si="222"/>
        <v>0</v>
      </c>
      <c r="AQ148">
        <f t="shared" ca="1" si="223"/>
        <v>0</v>
      </c>
      <c r="AR148" s="8">
        <f t="shared" ca="1" si="224"/>
        <v>0</v>
      </c>
      <c r="AS148" s="8">
        <f t="shared" ca="1" si="225"/>
        <v>0</v>
      </c>
      <c r="AT148" s="8">
        <f t="shared" ca="1" si="226"/>
        <v>0</v>
      </c>
      <c r="AU148" s="8">
        <f t="shared" ca="1" si="227"/>
        <v>0</v>
      </c>
      <c r="AV148">
        <f t="shared" ca="1" si="228"/>
        <v>0</v>
      </c>
      <c r="AW148" t="b">
        <f t="shared" ca="1" si="229"/>
        <v>0</v>
      </c>
      <c r="BA148" t="s">
        <v>2899</v>
      </c>
      <c r="BB148" t="s">
        <v>2554</v>
      </c>
      <c r="BC148" t="s">
        <v>2672</v>
      </c>
      <c r="BD148">
        <f>IF(Players!BC148="NL",INDEX(Standings!G:I,MATCH(INDEX(Teams!G:K,MATCH(Players!BB148,Teams!G:G,0),5),Standings!G:G,0),2)+INDEX(Standings!G:I,MATCH(INDEX(Teams!G:K,MATCH(Players!BB148,Teams!G:G,0),5),Standings!G:G,0),3),INDEX(Standings!A:C,MATCH(INDEX(Teams!A:E,MATCH(Players!BB148,Teams!A:A,0),5),Standings!A:A,0),2)+INDEX(Standings!A:C,MATCH(INDEX(Teams!A:E,MATCH(Players!BB148,Teams!A:A,0),5),Standings!A:A,0),3))</f>
        <v>3</v>
      </c>
      <c r="BE148">
        <f t="shared" ca="1" si="230"/>
        <v>0</v>
      </c>
      <c r="BF148">
        <f t="shared" ca="1" si="231"/>
        <v>0</v>
      </c>
      <c r="BG148">
        <f t="shared" ca="1" si="232"/>
        <v>1</v>
      </c>
      <c r="BH148">
        <f t="shared" ca="1" si="233"/>
        <v>0</v>
      </c>
      <c r="BI148">
        <f t="shared" ca="1" si="234"/>
        <v>0</v>
      </c>
      <c r="BJ148">
        <f t="shared" ca="1" si="235"/>
        <v>0</v>
      </c>
      <c r="BK148">
        <f t="shared" ca="1" si="236"/>
        <v>0</v>
      </c>
      <c r="BL148" s="12">
        <f t="shared" ca="1" si="237"/>
        <v>1</v>
      </c>
      <c r="BM148">
        <f t="shared" ca="1" si="238"/>
        <v>2</v>
      </c>
      <c r="BN148">
        <f t="shared" ca="1" si="239"/>
        <v>2</v>
      </c>
      <c r="BO148">
        <f t="shared" ca="1" si="240"/>
        <v>2</v>
      </c>
      <c r="BP148">
        <f t="shared" ca="1" si="241"/>
        <v>0</v>
      </c>
      <c r="BQ148">
        <f t="shared" ca="1" si="242"/>
        <v>1</v>
      </c>
      <c r="BR148">
        <f t="shared" ca="1" si="243"/>
        <v>0</v>
      </c>
      <c r="BS148">
        <f t="shared" ca="1" si="244"/>
        <v>2</v>
      </c>
      <c r="BT148">
        <f t="shared" ca="1" si="245"/>
        <v>0</v>
      </c>
      <c r="BU148">
        <f t="shared" ca="1" si="246"/>
        <v>0</v>
      </c>
      <c r="BV148">
        <f t="shared" ca="1" si="247"/>
        <v>0</v>
      </c>
      <c r="BW148">
        <f t="shared" ca="1" si="276"/>
        <v>0</v>
      </c>
      <c r="BX148">
        <f t="shared" ca="1" si="277"/>
        <v>0</v>
      </c>
      <c r="BY148" s="8">
        <f t="shared" ca="1" si="278"/>
        <v>0</v>
      </c>
      <c r="BZ148" s="10">
        <f t="shared" ca="1" si="279"/>
        <v>18</v>
      </c>
      <c r="CA148">
        <f t="shared" ca="1" si="280"/>
        <v>1</v>
      </c>
      <c r="CB148">
        <f t="shared" ca="1" si="281"/>
        <v>0</v>
      </c>
      <c r="CC148">
        <f t="shared" ca="1" si="282"/>
        <v>0</v>
      </c>
      <c r="CD148">
        <f t="shared" ca="1" si="283"/>
        <v>0</v>
      </c>
      <c r="CE148">
        <f t="shared" ca="1" si="284"/>
        <v>0</v>
      </c>
      <c r="CF148" s="12">
        <f t="shared" ca="1" si="285"/>
        <v>1</v>
      </c>
      <c r="CG148">
        <f t="shared" ca="1" si="286"/>
        <v>2</v>
      </c>
      <c r="CH148">
        <f t="shared" ca="1" si="287"/>
        <v>2</v>
      </c>
      <c r="CI148">
        <f t="shared" ca="1" si="288"/>
        <v>2</v>
      </c>
      <c r="CJ148">
        <f t="shared" ca="1" si="289"/>
        <v>0</v>
      </c>
      <c r="CK148">
        <f t="shared" ca="1" si="290"/>
        <v>1</v>
      </c>
      <c r="CL148">
        <f t="shared" ca="1" si="291"/>
        <v>0</v>
      </c>
      <c r="CM148">
        <f t="shared" ca="1" si="292"/>
        <v>2</v>
      </c>
      <c r="CN148">
        <f t="shared" ca="1" si="293"/>
        <v>0</v>
      </c>
      <c r="CO148">
        <f t="shared" ca="1" si="294"/>
        <v>0</v>
      </c>
      <c r="CP148">
        <f t="shared" ca="1" si="295"/>
        <v>0</v>
      </c>
      <c r="CQ148" s="10">
        <f t="shared" ca="1" si="296"/>
        <v>3</v>
      </c>
      <c r="CR148" s="11">
        <f t="shared" ca="1" si="297"/>
        <v>18</v>
      </c>
      <c r="CS148" s="11">
        <f t="shared" ca="1" si="298"/>
        <v>0</v>
      </c>
      <c r="CT148" s="11">
        <f t="shared" ca="1" si="299"/>
        <v>9</v>
      </c>
      <c r="CU148" s="11">
        <f t="shared" ca="1" si="300"/>
        <v>18</v>
      </c>
      <c r="CV148" s="11">
        <f t="shared" ca="1" si="301"/>
        <v>2</v>
      </c>
      <c r="CW148" t="b">
        <f t="shared" ca="1" si="275"/>
        <v>0</v>
      </c>
      <c r="CX148">
        <f>COUNTIF(BA$1:BA148,BA148)-1</f>
        <v>0</v>
      </c>
    </row>
    <row r="149" spans="1:102">
      <c r="A149" t="s">
        <v>2501</v>
      </c>
      <c r="B149" t="s">
        <v>2577</v>
      </c>
      <c r="C149" t="s">
        <v>2674</v>
      </c>
      <c r="D149">
        <f>IF(Players!C149="NL",INDEX(Standings!G:I,MATCH(INDEX(Teams!G:K,MATCH(Players!B149,Teams!G:G,0),5),Standings!G:G,0),2)+INDEX(Standings!G:I,MATCH(INDEX(Teams!G:K,MATCH(Players!B149,Teams!G:G,0),5),Standings!G:G,0),3),INDEX(Standings!A:C,MATCH(INDEX(Teams!A:E,MATCH(Players!B149,Teams!A:A,0),5),Standings!A:A,0),2)+INDEX(Standings!A:C,MATCH(INDEX(Teams!A:E,MATCH(Players!B149,Teams!A:A,0),5),Standings!A:A,0),3))</f>
        <v>3</v>
      </c>
      <c r="E149">
        <f t="shared" ca="1" si="185"/>
        <v>0</v>
      </c>
      <c r="F149">
        <f t="shared" ca="1" si="186"/>
        <v>0</v>
      </c>
      <c r="G149">
        <f t="shared" ca="1" si="187"/>
        <v>0</v>
      </c>
      <c r="H149">
        <f t="shared" ca="1" si="188"/>
        <v>0</v>
      </c>
      <c r="I149">
        <f t="shared" ca="1" si="189"/>
        <v>0</v>
      </c>
      <c r="J149">
        <f t="shared" ca="1" si="190"/>
        <v>0</v>
      </c>
      <c r="K149">
        <f t="shared" ca="1" si="191"/>
        <v>0</v>
      </c>
      <c r="L149">
        <f t="shared" ca="1" si="192"/>
        <v>0</v>
      </c>
      <c r="M149">
        <f t="shared" ca="1" si="193"/>
        <v>0</v>
      </c>
      <c r="N149">
        <f t="shared" ca="1" si="194"/>
        <v>0</v>
      </c>
      <c r="O149">
        <f t="shared" ca="1" si="195"/>
        <v>0</v>
      </c>
      <c r="P149">
        <f t="shared" ca="1" si="196"/>
        <v>0</v>
      </c>
      <c r="Q149">
        <f t="shared" ca="1" si="197"/>
        <v>0</v>
      </c>
      <c r="R149">
        <f t="shared" ca="1" si="198"/>
        <v>0</v>
      </c>
      <c r="S149">
        <f t="shared" ca="1" si="199"/>
        <v>0</v>
      </c>
      <c r="T149">
        <f t="shared" ca="1" si="200"/>
        <v>0</v>
      </c>
      <c r="U149">
        <f t="shared" ca="1" si="201"/>
        <v>0</v>
      </c>
      <c r="V149">
        <f t="shared" ca="1" si="202"/>
        <v>0</v>
      </c>
      <c r="W149">
        <f t="shared" ca="1" si="203"/>
        <v>0</v>
      </c>
      <c r="X149">
        <f t="shared" ca="1" si="204"/>
        <v>0</v>
      </c>
      <c r="Y149">
        <f t="shared" ca="1" si="205"/>
        <v>0</v>
      </c>
      <c r="Z149">
        <f t="shared" ca="1" si="206"/>
        <v>0</v>
      </c>
      <c r="AA149">
        <f t="shared" ca="1" si="207"/>
        <v>0</v>
      </c>
      <c r="AB149">
        <f t="shared" ca="1" si="208"/>
        <v>0</v>
      </c>
      <c r="AC149">
        <f t="shared" ca="1" si="209"/>
        <v>0</v>
      </c>
      <c r="AD149">
        <f t="shared" ca="1" si="210"/>
        <v>0</v>
      </c>
      <c r="AE149">
        <f t="shared" ca="1" si="211"/>
        <v>0</v>
      </c>
      <c r="AF149">
        <f t="shared" ca="1" si="212"/>
        <v>0</v>
      </c>
      <c r="AG149">
        <f t="shared" ca="1" si="213"/>
        <v>0</v>
      </c>
      <c r="AH149">
        <f t="shared" ca="1" si="214"/>
        <v>0</v>
      </c>
      <c r="AI149">
        <f t="shared" ca="1" si="215"/>
        <v>0</v>
      </c>
      <c r="AJ149">
        <f t="shared" ca="1" si="216"/>
        <v>0</v>
      </c>
      <c r="AK149">
        <f t="shared" ca="1" si="217"/>
        <v>0</v>
      </c>
      <c r="AL149">
        <f t="shared" ca="1" si="218"/>
        <v>0</v>
      </c>
      <c r="AM149">
        <f t="shared" ca="1" si="219"/>
        <v>0</v>
      </c>
      <c r="AN149">
        <f t="shared" ca="1" si="220"/>
        <v>0</v>
      </c>
      <c r="AO149">
        <f t="shared" ca="1" si="221"/>
        <v>0</v>
      </c>
      <c r="AP149">
        <f t="shared" ca="1" si="222"/>
        <v>0</v>
      </c>
      <c r="AQ149">
        <f t="shared" ca="1" si="223"/>
        <v>0</v>
      </c>
      <c r="AR149" s="8">
        <f t="shared" ca="1" si="224"/>
        <v>0</v>
      </c>
      <c r="AS149" s="8">
        <f t="shared" ca="1" si="225"/>
        <v>0</v>
      </c>
      <c r="AT149" s="8">
        <f t="shared" ca="1" si="226"/>
        <v>0</v>
      </c>
      <c r="AU149" s="8">
        <f t="shared" ca="1" si="227"/>
        <v>0</v>
      </c>
      <c r="AV149">
        <f t="shared" ca="1" si="228"/>
        <v>0</v>
      </c>
      <c r="AW149" t="b">
        <f t="shared" ca="1" si="229"/>
        <v>0</v>
      </c>
      <c r="BA149" t="s">
        <v>2882</v>
      </c>
      <c r="BB149" t="s">
        <v>2554</v>
      </c>
      <c r="BC149" t="s">
        <v>2672</v>
      </c>
      <c r="BD149">
        <f>IF(Players!BC149="NL",INDEX(Standings!G:I,MATCH(INDEX(Teams!G:K,MATCH(Players!BB149,Teams!G:G,0),5),Standings!G:G,0),2)+INDEX(Standings!G:I,MATCH(INDEX(Teams!G:K,MATCH(Players!BB149,Teams!G:G,0),5),Standings!G:G,0),3),INDEX(Standings!A:C,MATCH(INDEX(Teams!A:E,MATCH(Players!BB149,Teams!A:A,0),5),Standings!A:A,0),2)+INDEX(Standings!A:C,MATCH(INDEX(Teams!A:E,MATCH(Players!BB149,Teams!A:A,0),5),Standings!A:A,0),3))</f>
        <v>3</v>
      </c>
      <c r="BE149">
        <f t="shared" ca="1" si="230"/>
        <v>0</v>
      </c>
      <c r="BF149">
        <f t="shared" ca="1" si="231"/>
        <v>0</v>
      </c>
      <c r="BG149">
        <f t="shared" ca="1" si="232"/>
        <v>0</v>
      </c>
      <c r="BH149">
        <f t="shared" ca="1" si="233"/>
        <v>0</v>
      </c>
      <c r="BI149">
        <f t="shared" ca="1" si="234"/>
        <v>0</v>
      </c>
      <c r="BJ149">
        <f t="shared" ca="1" si="235"/>
        <v>0</v>
      </c>
      <c r="BK149">
        <f t="shared" ca="1" si="236"/>
        <v>0</v>
      </c>
      <c r="BL149" s="12">
        <f t="shared" ca="1" si="237"/>
        <v>0</v>
      </c>
      <c r="BM149">
        <f t="shared" ca="1" si="238"/>
        <v>0</v>
      </c>
      <c r="BN149">
        <f t="shared" ca="1" si="239"/>
        <v>0</v>
      </c>
      <c r="BO149">
        <f t="shared" ca="1" si="240"/>
        <v>0</v>
      </c>
      <c r="BP149">
        <f t="shared" ca="1" si="241"/>
        <v>0</v>
      </c>
      <c r="BQ149">
        <f t="shared" ca="1" si="242"/>
        <v>0</v>
      </c>
      <c r="BR149">
        <f t="shared" ca="1" si="243"/>
        <v>0</v>
      </c>
      <c r="BS149">
        <f t="shared" ca="1" si="244"/>
        <v>0</v>
      </c>
      <c r="BT149">
        <f t="shared" ca="1" si="245"/>
        <v>0</v>
      </c>
      <c r="BU149">
        <f t="shared" ca="1" si="246"/>
        <v>0</v>
      </c>
      <c r="BV149">
        <f t="shared" ca="1" si="247"/>
        <v>0</v>
      </c>
      <c r="BW149">
        <f t="shared" ca="1" si="276"/>
        <v>0</v>
      </c>
      <c r="BX149">
        <f t="shared" ca="1" si="277"/>
        <v>0</v>
      </c>
      <c r="BY149" s="8">
        <f t="shared" ca="1" si="278"/>
        <v>0</v>
      </c>
      <c r="BZ149" s="10" t="str">
        <f t="shared" ca="1" si="279"/>
        <v>---</v>
      </c>
      <c r="CA149">
        <f t="shared" ca="1" si="280"/>
        <v>0</v>
      </c>
      <c r="CB149">
        <f t="shared" ca="1" si="281"/>
        <v>0</v>
      </c>
      <c r="CC149">
        <f t="shared" ca="1" si="282"/>
        <v>0</v>
      </c>
      <c r="CD149">
        <f t="shared" ca="1" si="283"/>
        <v>0</v>
      </c>
      <c r="CE149">
        <f t="shared" ca="1" si="284"/>
        <v>0</v>
      </c>
      <c r="CF149" s="12">
        <f t="shared" ca="1" si="285"/>
        <v>0</v>
      </c>
      <c r="CG149">
        <f t="shared" ca="1" si="286"/>
        <v>0</v>
      </c>
      <c r="CH149">
        <f t="shared" ca="1" si="287"/>
        <v>0</v>
      </c>
      <c r="CI149">
        <f t="shared" ca="1" si="288"/>
        <v>0</v>
      </c>
      <c r="CJ149">
        <f t="shared" ca="1" si="289"/>
        <v>0</v>
      </c>
      <c r="CK149">
        <f t="shared" ca="1" si="290"/>
        <v>0</v>
      </c>
      <c r="CL149">
        <f t="shared" ca="1" si="291"/>
        <v>0</v>
      </c>
      <c r="CM149">
        <f t="shared" ca="1" si="292"/>
        <v>0</v>
      </c>
      <c r="CN149">
        <f t="shared" ca="1" si="293"/>
        <v>0</v>
      </c>
      <c r="CO149">
        <f t="shared" ca="1" si="294"/>
        <v>0</v>
      </c>
      <c r="CP149">
        <f t="shared" ca="1" si="295"/>
        <v>0</v>
      </c>
      <c r="CQ149" s="10">
        <f t="shared" ca="1" si="296"/>
        <v>0</v>
      </c>
      <c r="CR149" s="11">
        <f t="shared" ca="1" si="297"/>
        <v>0</v>
      </c>
      <c r="CS149" s="11">
        <f t="shared" ca="1" si="298"/>
        <v>0</v>
      </c>
      <c r="CT149" s="11">
        <f t="shared" ca="1" si="299"/>
        <v>0</v>
      </c>
      <c r="CU149" s="11">
        <f t="shared" ca="1" si="300"/>
        <v>0</v>
      </c>
      <c r="CV149" s="11">
        <f t="shared" ca="1" si="301"/>
        <v>0</v>
      </c>
      <c r="CW149" t="b">
        <f t="shared" ca="1" si="275"/>
        <v>0</v>
      </c>
      <c r="CX149">
        <f>COUNTIF(BA$1:BA149,BA149)-1</f>
        <v>0</v>
      </c>
    </row>
    <row r="150" spans="1:102">
      <c r="A150" t="s">
        <v>2544</v>
      </c>
      <c r="B150" t="s">
        <v>2577</v>
      </c>
      <c r="C150" t="s">
        <v>2674</v>
      </c>
      <c r="D150">
        <f>IF(Players!C150="NL",INDEX(Standings!G:I,MATCH(INDEX(Teams!G:K,MATCH(Players!B150,Teams!G:G,0),5),Standings!G:G,0),2)+INDEX(Standings!G:I,MATCH(INDEX(Teams!G:K,MATCH(Players!B150,Teams!G:G,0),5),Standings!G:G,0),3),INDEX(Standings!A:C,MATCH(INDEX(Teams!A:E,MATCH(Players!B150,Teams!A:A,0),5),Standings!A:A,0),2)+INDEX(Standings!A:C,MATCH(INDEX(Teams!A:E,MATCH(Players!B150,Teams!A:A,0),5),Standings!A:A,0),3))</f>
        <v>3</v>
      </c>
      <c r="E150">
        <f t="shared" ca="1" si="185"/>
        <v>0</v>
      </c>
      <c r="F150">
        <f t="shared" ca="1" si="186"/>
        <v>0</v>
      </c>
      <c r="G150">
        <f t="shared" ca="1" si="187"/>
        <v>0</v>
      </c>
      <c r="H150">
        <f t="shared" ca="1" si="188"/>
        <v>0</v>
      </c>
      <c r="I150">
        <f t="shared" ca="1" si="189"/>
        <v>0</v>
      </c>
      <c r="J150">
        <f t="shared" ca="1" si="190"/>
        <v>0</v>
      </c>
      <c r="K150">
        <f t="shared" ca="1" si="191"/>
        <v>0</v>
      </c>
      <c r="L150">
        <f t="shared" ca="1" si="192"/>
        <v>0</v>
      </c>
      <c r="M150">
        <f t="shared" ca="1" si="193"/>
        <v>0</v>
      </c>
      <c r="N150">
        <f t="shared" ca="1" si="194"/>
        <v>0</v>
      </c>
      <c r="O150">
        <f t="shared" ca="1" si="195"/>
        <v>0</v>
      </c>
      <c r="P150">
        <f t="shared" ca="1" si="196"/>
        <v>0</v>
      </c>
      <c r="Q150">
        <f t="shared" ca="1" si="197"/>
        <v>0</v>
      </c>
      <c r="R150">
        <f t="shared" ca="1" si="198"/>
        <v>0</v>
      </c>
      <c r="S150">
        <f t="shared" ca="1" si="199"/>
        <v>0</v>
      </c>
      <c r="T150">
        <f t="shared" ca="1" si="200"/>
        <v>0</v>
      </c>
      <c r="U150">
        <f t="shared" ca="1" si="201"/>
        <v>0</v>
      </c>
      <c r="V150">
        <f t="shared" ca="1" si="202"/>
        <v>0</v>
      </c>
      <c r="W150">
        <f t="shared" ca="1" si="203"/>
        <v>0</v>
      </c>
      <c r="X150">
        <f t="shared" ca="1" si="204"/>
        <v>0</v>
      </c>
      <c r="Y150">
        <f t="shared" ca="1" si="205"/>
        <v>0</v>
      </c>
      <c r="Z150">
        <f t="shared" ca="1" si="206"/>
        <v>0</v>
      </c>
      <c r="AA150">
        <f t="shared" ca="1" si="207"/>
        <v>0</v>
      </c>
      <c r="AB150">
        <f t="shared" ca="1" si="208"/>
        <v>0</v>
      </c>
      <c r="AC150">
        <f t="shared" ca="1" si="209"/>
        <v>0</v>
      </c>
      <c r="AD150">
        <f t="shared" ca="1" si="210"/>
        <v>0</v>
      </c>
      <c r="AE150">
        <f t="shared" ca="1" si="211"/>
        <v>0</v>
      </c>
      <c r="AF150">
        <f t="shared" ca="1" si="212"/>
        <v>0</v>
      </c>
      <c r="AG150">
        <f t="shared" ca="1" si="213"/>
        <v>0</v>
      </c>
      <c r="AH150">
        <f t="shared" ca="1" si="214"/>
        <v>0</v>
      </c>
      <c r="AI150">
        <f t="shared" ca="1" si="215"/>
        <v>0</v>
      </c>
      <c r="AJ150">
        <f t="shared" ca="1" si="216"/>
        <v>0</v>
      </c>
      <c r="AK150">
        <f t="shared" ca="1" si="217"/>
        <v>0</v>
      </c>
      <c r="AL150">
        <f t="shared" ca="1" si="218"/>
        <v>0</v>
      </c>
      <c r="AM150">
        <f t="shared" ca="1" si="219"/>
        <v>0</v>
      </c>
      <c r="AN150">
        <f t="shared" ca="1" si="220"/>
        <v>0</v>
      </c>
      <c r="AO150">
        <f t="shared" ca="1" si="221"/>
        <v>0</v>
      </c>
      <c r="AP150">
        <f t="shared" ca="1" si="222"/>
        <v>0</v>
      </c>
      <c r="AQ150">
        <f t="shared" ca="1" si="223"/>
        <v>0</v>
      </c>
      <c r="AR150" s="8">
        <f t="shared" ca="1" si="224"/>
        <v>0</v>
      </c>
      <c r="AS150" s="8">
        <f t="shared" ca="1" si="225"/>
        <v>0</v>
      </c>
      <c r="AT150" s="8">
        <f t="shared" ca="1" si="226"/>
        <v>0</v>
      </c>
      <c r="AU150" s="8">
        <f t="shared" ca="1" si="227"/>
        <v>0</v>
      </c>
      <c r="AV150">
        <f t="shared" ca="1" si="228"/>
        <v>0</v>
      </c>
      <c r="AW150" t="b">
        <f t="shared" ca="1" si="229"/>
        <v>0</v>
      </c>
      <c r="BA150" t="s">
        <v>2900</v>
      </c>
      <c r="BB150" t="s">
        <v>2554</v>
      </c>
      <c r="BC150" t="s">
        <v>2672</v>
      </c>
      <c r="BD150">
        <f>IF(Players!BC150="NL",INDEX(Standings!G:I,MATCH(INDEX(Teams!G:K,MATCH(Players!BB150,Teams!G:G,0),5),Standings!G:G,0),2)+INDEX(Standings!G:I,MATCH(INDEX(Teams!G:K,MATCH(Players!BB150,Teams!G:G,0),5),Standings!G:G,0),3),INDEX(Standings!A:C,MATCH(INDEX(Teams!A:E,MATCH(Players!BB150,Teams!A:A,0),5),Standings!A:A,0),2)+INDEX(Standings!A:C,MATCH(INDEX(Teams!A:E,MATCH(Players!BB150,Teams!A:A,0),5),Standings!A:A,0),3))</f>
        <v>3</v>
      </c>
      <c r="BE150">
        <f t="shared" ca="1" si="230"/>
        <v>0</v>
      </c>
      <c r="BF150">
        <f t="shared" ca="1" si="231"/>
        <v>1</v>
      </c>
      <c r="BG150">
        <f t="shared" ca="1" si="232"/>
        <v>1</v>
      </c>
      <c r="BH150">
        <f t="shared" ca="1" si="233"/>
        <v>1</v>
      </c>
      <c r="BI150">
        <f t="shared" ca="1" si="234"/>
        <v>0</v>
      </c>
      <c r="BJ150">
        <f t="shared" ca="1" si="235"/>
        <v>0</v>
      </c>
      <c r="BK150">
        <f t="shared" ca="1" si="236"/>
        <v>0</v>
      </c>
      <c r="BL150" s="12">
        <f t="shared" ca="1" si="237"/>
        <v>5</v>
      </c>
      <c r="BM150">
        <f t="shared" ca="1" si="238"/>
        <v>9</v>
      </c>
      <c r="BN150">
        <f t="shared" ca="1" si="239"/>
        <v>5</v>
      </c>
      <c r="BO150">
        <f t="shared" ca="1" si="240"/>
        <v>4</v>
      </c>
      <c r="BP150">
        <f t="shared" ca="1" si="241"/>
        <v>0</v>
      </c>
      <c r="BQ150">
        <f t="shared" ca="1" si="242"/>
        <v>2</v>
      </c>
      <c r="BR150">
        <f t="shared" ca="1" si="243"/>
        <v>0</v>
      </c>
      <c r="BS150">
        <f t="shared" ca="1" si="244"/>
        <v>1</v>
      </c>
      <c r="BT150">
        <f t="shared" ca="1" si="245"/>
        <v>0</v>
      </c>
      <c r="BU150">
        <f t="shared" ca="1" si="246"/>
        <v>0</v>
      </c>
      <c r="BV150">
        <f t="shared" ca="1" si="247"/>
        <v>1</v>
      </c>
      <c r="BW150">
        <f t="shared" ca="1" si="276"/>
        <v>0</v>
      </c>
      <c r="BX150">
        <f t="shared" ca="1" si="277"/>
        <v>1</v>
      </c>
      <c r="BY150" s="8">
        <f t="shared" ca="1" si="278"/>
        <v>0</v>
      </c>
      <c r="BZ150" s="10">
        <f t="shared" ca="1" si="279"/>
        <v>7.2</v>
      </c>
      <c r="CA150">
        <f t="shared" ca="1" si="280"/>
        <v>1</v>
      </c>
      <c r="CB150">
        <f t="shared" ca="1" si="281"/>
        <v>1</v>
      </c>
      <c r="CC150">
        <f t="shared" ca="1" si="282"/>
        <v>0</v>
      </c>
      <c r="CD150">
        <f t="shared" ca="1" si="283"/>
        <v>0</v>
      </c>
      <c r="CE150">
        <f t="shared" ca="1" si="284"/>
        <v>0</v>
      </c>
      <c r="CF150" s="12">
        <f t="shared" ca="1" si="285"/>
        <v>5</v>
      </c>
      <c r="CG150">
        <f t="shared" ca="1" si="286"/>
        <v>9</v>
      </c>
      <c r="CH150">
        <f t="shared" ca="1" si="287"/>
        <v>5</v>
      </c>
      <c r="CI150">
        <f t="shared" ca="1" si="288"/>
        <v>4</v>
      </c>
      <c r="CJ150">
        <f t="shared" ca="1" si="289"/>
        <v>0</v>
      </c>
      <c r="CK150">
        <f t="shared" ca="1" si="290"/>
        <v>2</v>
      </c>
      <c r="CL150">
        <f t="shared" ca="1" si="291"/>
        <v>0</v>
      </c>
      <c r="CM150">
        <f t="shared" ca="1" si="292"/>
        <v>1</v>
      </c>
      <c r="CN150">
        <f t="shared" ca="1" si="293"/>
        <v>0</v>
      </c>
      <c r="CO150">
        <f t="shared" ca="1" si="294"/>
        <v>0</v>
      </c>
      <c r="CP150">
        <f t="shared" ca="1" si="295"/>
        <v>1</v>
      </c>
      <c r="CQ150" s="10">
        <f t="shared" ca="1" si="296"/>
        <v>2.2000000000000002</v>
      </c>
      <c r="CR150" s="11">
        <f t="shared" ca="1" si="297"/>
        <v>16.2</v>
      </c>
      <c r="CS150" s="11">
        <f t="shared" ca="1" si="298"/>
        <v>0</v>
      </c>
      <c r="CT150" s="11">
        <f t="shared" ca="1" si="299"/>
        <v>3.6</v>
      </c>
      <c r="CU150" s="11">
        <f t="shared" ca="1" si="300"/>
        <v>1.8</v>
      </c>
      <c r="CV150" s="11">
        <f t="shared" ca="1" si="301"/>
        <v>0.5</v>
      </c>
      <c r="CW150" t="b">
        <f t="shared" ca="1" si="275"/>
        <v>1</v>
      </c>
      <c r="CX150">
        <f>COUNTIF(BA$1:BA150,BA150)-1</f>
        <v>0</v>
      </c>
    </row>
    <row r="151" spans="1:102">
      <c r="A151" t="s">
        <v>2543</v>
      </c>
      <c r="B151" t="s">
        <v>2577</v>
      </c>
      <c r="C151" t="s">
        <v>2674</v>
      </c>
      <c r="D151">
        <f>IF(Players!C151="NL",INDEX(Standings!G:I,MATCH(INDEX(Teams!G:K,MATCH(Players!B151,Teams!G:G,0),5),Standings!G:G,0),2)+INDEX(Standings!G:I,MATCH(INDEX(Teams!G:K,MATCH(Players!B151,Teams!G:G,0),5),Standings!G:G,0),3),INDEX(Standings!A:C,MATCH(INDEX(Teams!A:E,MATCH(Players!B151,Teams!A:A,0),5),Standings!A:A,0),2)+INDEX(Standings!A:C,MATCH(INDEX(Teams!A:E,MATCH(Players!B151,Teams!A:A,0),5),Standings!A:A,0),3))</f>
        <v>3</v>
      </c>
      <c r="E151">
        <f t="shared" ca="1" si="185"/>
        <v>0</v>
      </c>
      <c r="F151">
        <f t="shared" ca="1" si="186"/>
        <v>0</v>
      </c>
      <c r="G151">
        <f t="shared" ca="1" si="187"/>
        <v>0</v>
      </c>
      <c r="H151">
        <f t="shared" ca="1" si="188"/>
        <v>0</v>
      </c>
      <c r="I151">
        <f t="shared" ca="1" si="189"/>
        <v>0</v>
      </c>
      <c r="J151">
        <f t="shared" ca="1" si="190"/>
        <v>0</v>
      </c>
      <c r="K151">
        <f t="shared" ca="1" si="191"/>
        <v>0</v>
      </c>
      <c r="L151">
        <f t="shared" ca="1" si="192"/>
        <v>0</v>
      </c>
      <c r="M151">
        <f t="shared" ca="1" si="193"/>
        <v>0</v>
      </c>
      <c r="N151">
        <f t="shared" ca="1" si="194"/>
        <v>0</v>
      </c>
      <c r="O151">
        <f t="shared" ca="1" si="195"/>
        <v>0</v>
      </c>
      <c r="P151">
        <f t="shared" ca="1" si="196"/>
        <v>0</v>
      </c>
      <c r="Q151">
        <f t="shared" ca="1" si="197"/>
        <v>0</v>
      </c>
      <c r="R151">
        <f t="shared" ca="1" si="198"/>
        <v>0</v>
      </c>
      <c r="S151">
        <f t="shared" ca="1" si="199"/>
        <v>0</v>
      </c>
      <c r="T151">
        <f t="shared" ca="1" si="200"/>
        <v>0</v>
      </c>
      <c r="U151">
        <f t="shared" ca="1" si="201"/>
        <v>0</v>
      </c>
      <c r="V151">
        <f t="shared" ca="1" si="202"/>
        <v>0</v>
      </c>
      <c r="W151">
        <f t="shared" ca="1" si="203"/>
        <v>0</v>
      </c>
      <c r="X151">
        <f t="shared" ca="1" si="204"/>
        <v>0</v>
      </c>
      <c r="Y151">
        <f t="shared" ca="1" si="205"/>
        <v>0</v>
      </c>
      <c r="Z151">
        <f t="shared" ca="1" si="206"/>
        <v>0</v>
      </c>
      <c r="AA151">
        <f t="shared" ca="1" si="207"/>
        <v>0</v>
      </c>
      <c r="AB151">
        <f t="shared" ca="1" si="208"/>
        <v>0</v>
      </c>
      <c r="AC151">
        <f t="shared" ca="1" si="209"/>
        <v>0</v>
      </c>
      <c r="AD151">
        <f t="shared" ca="1" si="210"/>
        <v>0</v>
      </c>
      <c r="AE151">
        <f t="shared" ca="1" si="211"/>
        <v>0</v>
      </c>
      <c r="AF151">
        <f t="shared" ca="1" si="212"/>
        <v>0</v>
      </c>
      <c r="AG151">
        <f t="shared" ca="1" si="213"/>
        <v>0</v>
      </c>
      <c r="AH151">
        <f t="shared" ca="1" si="214"/>
        <v>0</v>
      </c>
      <c r="AI151">
        <f t="shared" ca="1" si="215"/>
        <v>0</v>
      </c>
      <c r="AJ151">
        <f t="shared" ca="1" si="216"/>
        <v>0</v>
      </c>
      <c r="AK151">
        <f t="shared" ca="1" si="217"/>
        <v>0</v>
      </c>
      <c r="AL151">
        <f t="shared" ca="1" si="218"/>
        <v>0</v>
      </c>
      <c r="AM151">
        <f t="shared" ca="1" si="219"/>
        <v>0</v>
      </c>
      <c r="AN151">
        <f t="shared" ca="1" si="220"/>
        <v>0</v>
      </c>
      <c r="AO151">
        <f t="shared" ca="1" si="221"/>
        <v>0</v>
      </c>
      <c r="AP151">
        <f t="shared" ca="1" si="222"/>
        <v>0</v>
      </c>
      <c r="AQ151">
        <f t="shared" ca="1" si="223"/>
        <v>0</v>
      </c>
      <c r="AR151" s="8">
        <f t="shared" ca="1" si="224"/>
        <v>0</v>
      </c>
      <c r="AS151" s="8">
        <f t="shared" ca="1" si="225"/>
        <v>0</v>
      </c>
      <c r="AT151" s="8">
        <f t="shared" ca="1" si="226"/>
        <v>0</v>
      </c>
      <c r="AU151" s="8">
        <f t="shared" ca="1" si="227"/>
        <v>0</v>
      </c>
      <c r="AV151">
        <f t="shared" ca="1" si="228"/>
        <v>0</v>
      </c>
      <c r="AW151" t="b">
        <f t="shared" ca="1" si="229"/>
        <v>0</v>
      </c>
      <c r="BA151" t="s">
        <v>2901</v>
      </c>
      <c r="BB151" t="s">
        <v>2554</v>
      </c>
      <c r="BC151" t="s">
        <v>2672</v>
      </c>
      <c r="BD151">
        <f>IF(Players!BC151="NL",INDEX(Standings!G:I,MATCH(INDEX(Teams!G:K,MATCH(Players!BB151,Teams!G:G,0),5),Standings!G:G,0),2)+INDEX(Standings!G:I,MATCH(INDEX(Teams!G:K,MATCH(Players!BB151,Teams!G:G,0),5),Standings!G:G,0),3),INDEX(Standings!A:C,MATCH(INDEX(Teams!A:E,MATCH(Players!BB151,Teams!A:A,0),5),Standings!A:A,0),2)+INDEX(Standings!A:C,MATCH(INDEX(Teams!A:E,MATCH(Players!BB151,Teams!A:A,0),5),Standings!A:A,0),3))</f>
        <v>3</v>
      </c>
      <c r="BE151">
        <f t="shared" ca="1" si="230"/>
        <v>0</v>
      </c>
      <c r="BF151">
        <f t="shared" ca="1" si="231"/>
        <v>0</v>
      </c>
      <c r="BG151">
        <f t="shared" ca="1" si="232"/>
        <v>0</v>
      </c>
      <c r="BH151">
        <f t="shared" ca="1" si="233"/>
        <v>0</v>
      </c>
      <c r="BI151">
        <f t="shared" ca="1" si="234"/>
        <v>0</v>
      </c>
      <c r="BJ151">
        <f t="shared" ca="1" si="235"/>
        <v>0</v>
      </c>
      <c r="BK151">
        <f t="shared" ca="1" si="236"/>
        <v>0</v>
      </c>
      <c r="BL151" s="12">
        <f t="shared" ca="1" si="237"/>
        <v>0</v>
      </c>
      <c r="BM151">
        <f t="shared" ca="1" si="238"/>
        <v>0</v>
      </c>
      <c r="BN151">
        <f t="shared" ca="1" si="239"/>
        <v>0</v>
      </c>
      <c r="BO151">
        <f t="shared" ca="1" si="240"/>
        <v>0</v>
      </c>
      <c r="BP151">
        <f t="shared" ca="1" si="241"/>
        <v>0</v>
      </c>
      <c r="BQ151">
        <f t="shared" ca="1" si="242"/>
        <v>0</v>
      </c>
      <c r="BR151">
        <f t="shared" ca="1" si="243"/>
        <v>0</v>
      </c>
      <c r="BS151">
        <f t="shared" ca="1" si="244"/>
        <v>0</v>
      </c>
      <c r="BT151">
        <f t="shared" ca="1" si="245"/>
        <v>0</v>
      </c>
      <c r="BU151">
        <f t="shared" ca="1" si="246"/>
        <v>0</v>
      </c>
      <c r="BV151">
        <f t="shared" ca="1" si="247"/>
        <v>0</v>
      </c>
      <c r="BW151">
        <f t="shared" ca="1" si="276"/>
        <v>0</v>
      </c>
      <c r="BX151">
        <f t="shared" ca="1" si="277"/>
        <v>0</v>
      </c>
      <c r="BY151" s="8">
        <f t="shared" ca="1" si="278"/>
        <v>0</v>
      </c>
      <c r="BZ151" s="10" t="str">
        <f t="shared" ca="1" si="279"/>
        <v>---</v>
      </c>
      <c r="CA151">
        <f t="shared" ca="1" si="280"/>
        <v>0</v>
      </c>
      <c r="CB151">
        <f t="shared" ca="1" si="281"/>
        <v>0</v>
      </c>
      <c r="CC151">
        <f t="shared" ca="1" si="282"/>
        <v>0</v>
      </c>
      <c r="CD151">
        <f t="shared" ca="1" si="283"/>
        <v>0</v>
      </c>
      <c r="CE151">
        <f t="shared" ca="1" si="284"/>
        <v>0</v>
      </c>
      <c r="CF151" s="12">
        <f t="shared" ca="1" si="285"/>
        <v>0</v>
      </c>
      <c r="CG151">
        <f t="shared" ca="1" si="286"/>
        <v>0</v>
      </c>
      <c r="CH151">
        <f t="shared" ca="1" si="287"/>
        <v>0</v>
      </c>
      <c r="CI151">
        <f t="shared" ca="1" si="288"/>
        <v>0</v>
      </c>
      <c r="CJ151">
        <f t="shared" ca="1" si="289"/>
        <v>0</v>
      </c>
      <c r="CK151">
        <f t="shared" ca="1" si="290"/>
        <v>0</v>
      </c>
      <c r="CL151">
        <f t="shared" ca="1" si="291"/>
        <v>0</v>
      </c>
      <c r="CM151">
        <f t="shared" ca="1" si="292"/>
        <v>0</v>
      </c>
      <c r="CN151">
        <f t="shared" ca="1" si="293"/>
        <v>0</v>
      </c>
      <c r="CO151">
        <f t="shared" ca="1" si="294"/>
        <v>0</v>
      </c>
      <c r="CP151">
        <f t="shared" ca="1" si="295"/>
        <v>0</v>
      </c>
      <c r="CQ151" s="10">
        <f t="shared" ca="1" si="296"/>
        <v>0</v>
      </c>
      <c r="CR151" s="11">
        <f t="shared" ca="1" si="297"/>
        <v>0</v>
      </c>
      <c r="CS151" s="11">
        <f t="shared" ca="1" si="298"/>
        <v>0</v>
      </c>
      <c r="CT151" s="11">
        <f t="shared" ca="1" si="299"/>
        <v>0</v>
      </c>
      <c r="CU151" s="11">
        <f t="shared" ca="1" si="300"/>
        <v>0</v>
      </c>
      <c r="CV151" s="11">
        <f t="shared" ca="1" si="301"/>
        <v>0</v>
      </c>
      <c r="CW151" t="b">
        <f t="shared" ca="1" si="275"/>
        <v>0</v>
      </c>
      <c r="CX151">
        <f>COUNTIF(BA$1:BA151,BA151)-1</f>
        <v>0</v>
      </c>
    </row>
    <row r="152" spans="1:102">
      <c r="A152" t="s">
        <v>2541</v>
      </c>
      <c r="B152" t="s">
        <v>2577</v>
      </c>
      <c r="C152" t="s">
        <v>2674</v>
      </c>
      <c r="D152">
        <f>IF(Players!C152="NL",INDEX(Standings!G:I,MATCH(INDEX(Teams!G:K,MATCH(Players!B152,Teams!G:G,0),5),Standings!G:G,0),2)+INDEX(Standings!G:I,MATCH(INDEX(Teams!G:K,MATCH(Players!B152,Teams!G:G,0),5),Standings!G:G,0),3),INDEX(Standings!A:C,MATCH(INDEX(Teams!A:E,MATCH(Players!B152,Teams!A:A,0),5),Standings!A:A,0),2)+INDEX(Standings!A:C,MATCH(INDEX(Teams!A:E,MATCH(Players!B152,Teams!A:A,0),5),Standings!A:A,0),3))</f>
        <v>3</v>
      </c>
      <c r="E152">
        <f t="shared" ca="1" si="185"/>
        <v>0</v>
      </c>
      <c r="F152">
        <f t="shared" ca="1" si="186"/>
        <v>0</v>
      </c>
      <c r="G152">
        <f t="shared" ca="1" si="187"/>
        <v>0</v>
      </c>
      <c r="H152">
        <f t="shared" ca="1" si="188"/>
        <v>0</v>
      </c>
      <c r="I152">
        <f t="shared" ca="1" si="189"/>
        <v>0</v>
      </c>
      <c r="J152">
        <f t="shared" ca="1" si="190"/>
        <v>0</v>
      </c>
      <c r="K152">
        <f t="shared" ca="1" si="191"/>
        <v>0</v>
      </c>
      <c r="L152">
        <f t="shared" ca="1" si="192"/>
        <v>0</v>
      </c>
      <c r="M152">
        <f t="shared" ca="1" si="193"/>
        <v>0</v>
      </c>
      <c r="N152">
        <f t="shared" ca="1" si="194"/>
        <v>0</v>
      </c>
      <c r="O152">
        <f t="shared" ca="1" si="195"/>
        <v>0</v>
      </c>
      <c r="P152">
        <f t="shared" ca="1" si="196"/>
        <v>0</v>
      </c>
      <c r="Q152">
        <f t="shared" ca="1" si="197"/>
        <v>0</v>
      </c>
      <c r="R152">
        <f t="shared" ca="1" si="198"/>
        <v>0</v>
      </c>
      <c r="S152">
        <f t="shared" ca="1" si="199"/>
        <v>0</v>
      </c>
      <c r="T152">
        <f t="shared" ca="1" si="200"/>
        <v>0</v>
      </c>
      <c r="U152">
        <f t="shared" ca="1" si="201"/>
        <v>0</v>
      </c>
      <c r="V152">
        <f t="shared" ca="1" si="202"/>
        <v>0</v>
      </c>
      <c r="W152">
        <f t="shared" ca="1" si="203"/>
        <v>0</v>
      </c>
      <c r="X152">
        <f t="shared" ca="1" si="204"/>
        <v>0</v>
      </c>
      <c r="Y152">
        <f t="shared" ca="1" si="205"/>
        <v>0</v>
      </c>
      <c r="Z152">
        <f t="shared" ca="1" si="206"/>
        <v>0</v>
      </c>
      <c r="AA152">
        <f t="shared" ca="1" si="207"/>
        <v>0</v>
      </c>
      <c r="AB152">
        <f t="shared" ca="1" si="208"/>
        <v>0</v>
      </c>
      <c r="AC152">
        <f t="shared" ca="1" si="209"/>
        <v>0</v>
      </c>
      <c r="AD152">
        <f t="shared" ca="1" si="210"/>
        <v>0</v>
      </c>
      <c r="AE152">
        <f t="shared" ca="1" si="211"/>
        <v>0</v>
      </c>
      <c r="AF152">
        <f t="shared" ca="1" si="212"/>
        <v>0</v>
      </c>
      <c r="AG152">
        <f t="shared" ca="1" si="213"/>
        <v>0</v>
      </c>
      <c r="AH152">
        <f t="shared" ca="1" si="214"/>
        <v>0</v>
      </c>
      <c r="AI152">
        <f t="shared" ca="1" si="215"/>
        <v>0</v>
      </c>
      <c r="AJ152">
        <f t="shared" ca="1" si="216"/>
        <v>0</v>
      </c>
      <c r="AK152">
        <f t="shared" ca="1" si="217"/>
        <v>0</v>
      </c>
      <c r="AL152">
        <f t="shared" ca="1" si="218"/>
        <v>0</v>
      </c>
      <c r="AM152">
        <f t="shared" ca="1" si="219"/>
        <v>0</v>
      </c>
      <c r="AN152">
        <f t="shared" ca="1" si="220"/>
        <v>0</v>
      </c>
      <c r="AO152">
        <f t="shared" ca="1" si="221"/>
        <v>0</v>
      </c>
      <c r="AP152">
        <f t="shared" ca="1" si="222"/>
        <v>0</v>
      </c>
      <c r="AQ152">
        <f t="shared" ca="1" si="223"/>
        <v>0</v>
      </c>
      <c r="AR152" s="8">
        <f t="shared" ca="1" si="224"/>
        <v>0</v>
      </c>
      <c r="AS152" s="8">
        <f t="shared" ca="1" si="225"/>
        <v>0</v>
      </c>
      <c r="AT152" s="8">
        <f t="shared" ca="1" si="226"/>
        <v>0</v>
      </c>
      <c r="AU152" s="8">
        <f t="shared" ca="1" si="227"/>
        <v>0</v>
      </c>
      <c r="AV152">
        <f t="shared" ca="1" si="228"/>
        <v>0</v>
      </c>
      <c r="AW152" t="b">
        <f t="shared" ca="1" si="229"/>
        <v>0</v>
      </c>
      <c r="BA152" t="s">
        <v>2902</v>
      </c>
      <c r="BB152" t="s">
        <v>2554</v>
      </c>
      <c r="BC152" t="s">
        <v>2672</v>
      </c>
      <c r="BD152">
        <f>IF(Players!BC152="NL",INDEX(Standings!G:I,MATCH(INDEX(Teams!G:K,MATCH(Players!BB152,Teams!G:G,0),5),Standings!G:G,0),2)+INDEX(Standings!G:I,MATCH(INDEX(Teams!G:K,MATCH(Players!BB152,Teams!G:G,0),5),Standings!G:G,0),3),INDEX(Standings!A:C,MATCH(INDEX(Teams!A:E,MATCH(Players!BB152,Teams!A:A,0),5),Standings!A:A,0),2)+INDEX(Standings!A:C,MATCH(INDEX(Teams!A:E,MATCH(Players!BB152,Teams!A:A,0),5),Standings!A:A,0),3))</f>
        <v>3</v>
      </c>
      <c r="BE152">
        <f t="shared" ca="1" si="230"/>
        <v>0</v>
      </c>
      <c r="BF152">
        <f t="shared" ca="1" si="231"/>
        <v>0</v>
      </c>
      <c r="BG152">
        <f t="shared" ca="1" si="232"/>
        <v>2</v>
      </c>
      <c r="BH152">
        <f t="shared" ca="1" si="233"/>
        <v>0</v>
      </c>
      <c r="BI152">
        <f t="shared" ca="1" si="234"/>
        <v>0</v>
      </c>
      <c r="BJ152">
        <f t="shared" ca="1" si="235"/>
        <v>0</v>
      </c>
      <c r="BK152">
        <f t="shared" ca="1" si="236"/>
        <v>0</v>
      </c>
      <c r="BL152" s="12">
        <f t="shared" ca="1" si="237"/>
        <v>3.333333333333333</v>
      </c>
      <c r="BM152">
        <f t="shared" ca="1" si="238"/>
        <v>5</v>
      </c>
      <c r="BN152">
        <f t="shared" ca="1" si="239"/>
        <v>3</v>
      </c>
      <c r="BO152">
        <f t="shared" ca="1" si="240"/>
        <v>3</v>
      </c>
      <c r="BP152">
        <f t="shared" ca="1" si="241"/>
        <v>1</v>
      </c>
      <c r="BQ152">
        <f t="shared" ca="1" si="242"/>
        <v>1</v>
      </c>
      <c r="BR152">
        <f t="shared" ca="1" si="243"/>
        <v>0</v>
      </c>
      <c r="BS152">
        <f t="shared" ca="1" si="244"/>
        <v>3</v>
      </c>
      <c r="BT152">
        <f t="shared" ca="1" si="245"/>
        <v>1</v>
      </c>
      <c r="BU152">
        <f t="shared" ca="1" si="246"/>
        <v>0</v>
      </c>
      <c r="BV152">
        <f t="shared" ca="1" si="247"/>
        <v>0</v>
      </c>
      <c r="BW152">
        <f t="shared" ca="1" si="276"/>
        <v>0</v>
      </c>
      <c r="BX152">
        <f t="shared" ca="1" si="277"/>
        <v>0</v>
      </c>
      <c r="BY152" s="8">
        <f t="shared" ca="1" si="278"/>
        <v>0</v>
      </c>
      <c r="BZ152" s="10">
        <f t="shared" ca="1" si="279"/>
        <v>8.1000000000000014</v>
      </c>
      <c r="CA152">
        <f t="shared" ca="1" si="280"/>
        <v>2</v>
      </c>
      <c r="CB152">
        <f t="shared" ca="1" si="281"/>
        <v>0</v>
      </c>
      <c r="CC152">
        <f t="shared" ca="1" si="282"/>
        <v>0</v>
      </c>
      <c r="CD152">
        <f t="shared" ca="1" si="283"/>
        <v>0</v>
      </c>
      <c r="CE152">
        <f t="shared" ca="1" si="284"/>
        <v>0</v>
      </c>
      <c r="CF152" s="12">
        <f t="shared" ca="1" si="285"/>
        <v>3.333333333333333</v>
      </c>
      <c r="CG152">
        <f t="shared" ca="1" si="286"/>
        <v>5</v>
      </c>
      <c r="CH152">
        <f t="shared" ca="1" si="287"/>
        <v>3</v>
      </c>
      <c r="CI152">
        <f t="shared" ca="1" si="288"/>
        <v>3</v>
      </c>
      <c r="CJ152">
        <f t="shared" ca="1" si="289"/>
        <v>1</v>
      </c>
      <c r="CK152">
        <f t="shared" ca="1" si="290"/>
        <v>1</v>
      </c>
      <c r="CL152">
        <f t="shared" ca="1" si="291"/>
        <v>0</v>
      </c>
      <c r="CM152">
        <f t="shared" ca="1" si="292"/>
        <v>3</v>
      </c>
      <c r="CN152">
        <f t="shared" ca="1" si="293"/>
        <v>1</v>
      </c>
      <c r="CO152">
        <f t="shared" ca="1" si="294"/>
        <v>0</v>
      </c>
      <c r="CP152">
        <f t="shared" ca="1" si="295"/>
        <v>0</v>
      </c>
      <c r="CQ152" s="10">
        <f t="shared" ca="1" si="296"/>
        <v>1.8000000000000003</v>
      </c>
      <c r="CR152" s="11">
        <f t="shared" ca="1" si="297"/>
        <v>13.500000000000002</v>
      </c>
      <c r="CS152" s="11">
        <f t="shared" ca="1" si="298"/>
        <v>2.7</v>
      </c>
      <c r="CT152" s="11">
        <f t="shared" ca="1" si="299"/>
        <v>2.7</v>
      </c>
      <c r="CU152" s="11">
        <f t="shared" ca="1" si="300"/>
        <v>8.1000000000000014</v>
      </c>
      <c r="CV152" s="11">
        <f t="shared" ca="1" si="301"/>
        <v>3</v>
      </c>
      <c r="CW152" t="b">
        <f t="shared" ca="1" si="275"/>
        <v>1</v>
      </c>
      <c r="CX152">
        <f>COUNTIF(BA$1:BA152,BA152)-1</f>
        <v>0</v>
      </c>
    </row>
    <row r="153" spans="1:102">
      <c r="A153" t="s">
        <v>2537</v>
      </c>
      <c r="B153" t="s">
        <v>2577</v>
      </c>
      <c r="C153" t="s">
        <v>2674</v>
      </c>
      <c r="D153">
        <f>IF(Players!C153="NL",INDEX(Standings!G:I,MATCH(INDEX(Teams!G:K,MATCH(Players!B153,Teams!G:G,0),5),Standings!G:G,0),2)+INDEX(Standings!G:I,MATCH(INDEX(Teams!G:K,MATCH(Players!B153,Teams!G:G,0),5),Standings!G:G,0),3),INDEX(Standings!A:C,MATCH(INDEX(Teams!A:E,MATCH(Players!B153,Teams!A:A,0),5),Standings!A:A,0),2)+INDEX(Standings!A:C,MATCH(INDEX(Teams!A:E,MATCH(Players!B153,Teams!A:A,0),5),Standings!A:A,0),3))</f>
        <v>3</v>
      </c>
      <c r="E153">
        <f t="shared" ca="1" si="185"/>
        <v>1</v>
      </c>
      <c r="F153">
        <f t="shared" ca="1" si="186"/>
        <v>1</v>
      </c>
      <c r="G153">
        <f t="shared" ca="1" si="187"/>
        <v>0</v>
      </c>
      <c r="H153">
        <f t="shared" ca="1" si="188"/>
        <v>1</v>
      </c>
      <c r="I153">
        <f t="shared" ca="1" si="189"/>
        <v>0</v>
      </c>
      <c r="J153">
        <f t="shared" ca="1" si="190"/>
        <v>0</v>
      </c>
      <c r="K153">
        <f t="shared" ca="1" si="191"/>
        <v>0</v>
      </c>
      <c r="L153">
        <f t="shared" ca="1" si="192"/>
        <v>0</v>
      </c>
      <c r="M153">
        <f t="shared" ca="1" si="193"/>
        <v>0</v>
      </c>
      <c r="N153">
        <f t="shared" ca="1" si="194"/>
        <v>0</v>
      </c>
      <c r="O153">
        <f t="shared" ca="1" si="195"/>
        <v>0</v>
      </c>
      <c r="P153">
        <f t="shared" ca="1" si="196"/>
        <v>0</v>
      </c>
      <c r="Q153">
        <f t="shared" ca="1" si="197"/>
        <v>0</v>
      </c>
      <c r="R153">
        <f t="shared" ca="1" si="198"/>
        <v>0</v>
      </c>
      <c r="S153">
        <f t="shared" ca="1" si="199"/>
        <v>0</v>
      </c>
      <c r="T153">
        <f t="shared" ca="1" si="200"/>
        <v>0</v>
      </c>
      <c r="U153">
        <f t="shared" ca="1" si="201"/>
        <v>0</v>
      </c>
      <c r="V153">
        <f t="shared" ca="1" si="202"/>
        <v>1</v>
      </c>
      <c r="W153">
        <f t="shared" ca="1" si="203"/>
        <v>1</v>
      </c>
      <c r="X153">
        <f t="shared" ca="1" si="204"/>
        <v>1</v>
      </c>
      <c r="Y153">
        <f t="shared" ca="1" si="205"/>
        <v>1</v>
      </c>
      <c r="Z153">
        <f t="shared" ca="1" si="206"/>
        <v>1</v>
      </c>
      <c r="AA153">
        <f t="shared" ca="1" si="207"/>
        <v>0</v>
      </c>
      <c r="AB153">
        <f t="shared" ca="1" si="208"/>
        <v>1</v>
      </c>
      <c r="AC153">
        <f t="shared" ca="1" si="209"/>
        <v>0</v>
      </c>
      <c r="AD153">
        <f t="shared" ca="1" si="210"/>
        <v>0</v>
      </c>
      <c r="AE153">
        <f t="shared" ca="1" si="211"/>
        <v>0</v>
      </c>
      <c r="AF153">
        <f t="shared" ca="1" si="212"/>
        <v>0</v>
      </c>
      <c r="AG153">
        <f t="shared" ca="1" si="213"/>
        <v>0</v>
      </c>
      <c r="AH153">
        <f t="shared" ca="1" si="214"/>
        <v>0</v>
      </c>
      <c r="AI153">
        <f t="shared" ca="1" si="215"/>
        <v>0</v>
      </c>
      <c r="AJ153">
        <f t="shared" ca="1" si="216"/>
        <v>0</v>
      </c>
      <c r="AK153">
        <f t="shared" ca="1" si="217"/>
        <v>0</v>
      </c>
      <c r="AL153">
        <f t="shared" ca="1" si="218"/>
        <v>0</v>
      </c>
      <c r="AM153">
        <f t="shared" ca="1" si="219"/>
        <v>0</v>
      </c>
      <c r="AN153">
        <f t="shared" ca="1" si="220"/>
        <v>0</v>
      </c>
      <c r="AO153">
        <f t="shared" ca="1" si="221"/>
        <v>0</v>
      </c>
      <c r="AP153">
        <f t="shared" ca="1" si="222"/>
        <v>1</v>
      </c>
      <c r="AQ153">
        <f t="shared" ca="1" si="223"/>
        <v>1</v>
      </c>
      <c r="AR153" s="8">
        <f t="shared" ca="1" si="224"/>
        <v>1</v>
      </c>
      <c r="AS153" s="8">
        <f t="shared" ca="1" si="225"/>
        <v>1</v>
      </c>
      <c r="AT153" s="8">
        <f t="shared" ca="1" si="226"/>
        <v>1</v>
      </c>
      <c r="AU153" s="8">
        <f t="shared" ca="1" si="227"/>
        <v>2</v>
      </c>
      <c r="AV153">
        <f t="shared" ca="1" si="228"/>
        <v>1</v>
      </c>
      <c r="AW153" t="b">
        <f t="shared" ca="1" si="229"/>
        <v>0</v>
      </c>
      <c r="BA153" t="s">
        <v>2903</v>
      </c>
      <c r="BB153" t="s">
        <v>2554</v>
      </c>
      <c r="BC153" t="s">
        <v>2672</v>
      </c>
      <c r="BD153">
        <f>IF(Players!BC153="NL",INDEX(Standings!G:I,MATCH(INDEX(Teams!G:K,MATCH(Players!BB153,Teams!G:G,0),5),Standings!G:G,0),2)+INDEX(Standings!G:I,MATCH(INDEX(Teams!G:K,MATCH(Players!BB153,Teams!G:G,0),5),Standings!G:G,0),3),INDEX(Standings!A:C,MATCH(INDEX(Teams!A:E,MATCH(Players!BB153,Teams!A:A,0),5),Standings!A:A,0),2)+INDEX(Standings!A:C,MATCH(INDEX(Teams!A:E,MATCH(Players!BB153,Teams!A:A,0),5),Standings!A:A,0),3))</f>
        <v>3</v>
      </c>
      <c r="BE153">
        <f t="shared" ca="1" si="230"/>
        <v>0</v>
      </c>
      <c r="BF153">
        <f t="shared" ca="1" si="231"/>
        <v>0</v>
      </c>
      <c r="BG153">
        <f t="shared" ca="1" si="232"/>
        <v>0</v>
      </c>
      <c r="BH153">
        <f t="shared" ca="1" si="233"/>
        <v>0</v>
      </c>
      <c r="BI153">
        <f t="shared" ca="1" si="234"/>
        <v>0</v>
      </c>
      <c r="BJ153">
        <f t="shared" ca="1" si="235"/>
        <v>0</v>
      </c>
      <c r="BK153">
        <f t="shared" ca="1" si="236"/>
        <v>0</v>
      </c>
      <c r="BL153" s="12">
        <f t="shared" ca="1" si="237"/>
        <v>0</v>
      </c>
      <c r="BM153">
        <f t="shared" ca="1" si="238"/>
        <v>0</v>
      </c>
      <c r="BN153">
        <f t="shared" ca="1" si="239"/>
        <v>0</v>
      </c>
      <c r="BO153">
        <f t="shared" ca="1" si="240"/>
        <v>0</v>
      </c>
      <c r="BP153">
        <f t="shared" ca="1" si="241"/>
        <v>0</v>
      </c>
      <c r="BQ153">
        <f t="shared" ca="1" si="242"/>
        <v>0</v>
      </c>
      <c r="BR153">
        <f t="shared" ca="1" si="243"/>
        <v>0</v>
      </c>
      <c r="BS153">
        <f t="shared" ca="1" si="244"/>
        <v>0</v>
      </c>
      <c r="BT153">
        <f t="shared" ca="1" si="245"/>
        <v>0</v>
      </c>
      <c r="BU153">
        <f t="shared" ca="1" si="246"/>
        <v>0</v>
      </c>
      <c r="BV153">
        <f t="shared" ca="1" si="247"/>
        <v>0</v>
      </c>
      <c r="BW153">
        <f t="shared" ca="1" si="276"/>
        <v>0</v>
      </c>
      <c r="BX153">
        <f t="shared" ca="1" si="277"/>
        <v>0</v>
      </c>
      <c r="BY153" s="8">
        <f t="shared" ca="1" si="278"/>
        <v>0</v>
      </c>
      <c r="BZ153" s="10" t="str">
        <f t="shared" ca="1" si="279"/>
        <v>---</v>
      </c>
      <c r="CA153">
        <f t="shared" ca="1" si="280"/>
        <v>0</v>
      </c>
      <c r="CB153">
        <f t="shared" ca="1" si="281"/>
        <v>0</v>
      </c>
      <c r="CC153">
        <f t="shared" ca="1" si="282"/>
        <v>0</v>
      </c>
      <c r="CD153">
        <f t="shared" ca="1" si="283"/>
        <v>0</v>
      </c>
      <c r="CE153">
        <f t="shared" ca="1" si="284"/>
        <v>0</v>
      </c>
      <c r="CF153" s="12">
        <f t="shared" ca="1" si="285"/>
        <v>0</v>
      </c>
      <c r="CG153">
        <f t="shared" ca="1" si="286"/>
        <v>0</v>
      </c>
      <c r="CH153">
        <f t="shared" ca="1" si="287"/>
        <v>0</v>
      </c>
      <c r="CI153">
        <f t="shared" ca="1" si="288"/>
        <v>0</v>
      </c>
      <c r="CJ153">
        <f t="shared" ca="1" si="289"/>
        <v>0</v>
      </c>
      <c r="CK153">
        <f t="shared" ca="1" si="290"/>
        <v>0</v>
      </c>
      <c r="CL153">
        <f t="shared" ca="1" si="291"/>
        <v>0</v>
      </c>
      <c r="CM153">
        <f t="shared" ca="1" si="292"/>
        <v>0</v>
      </c>
      <c r="CN153">
        <f t="shared" ca="1" si="293"/>
        <v>0</v>
      </c>
      <c r="CO153">
        <f t="shared" ca="1" si="294"/>
        <v>0</v>
      </c>
      <c r="CP153">
        <f t="shared" ca="1" si="295"/>
        <v>0</v>
      </c>
      <c r="CQ153" s="10">
        <f t="shared" ca="1" si="296"/>
        <v>0</v>
      </c>
      <c r="CR153" s="11">
        <f t="shared" ca="1" si="297"/>
        <v>0</v>
      </c>
      <c r="CS153" s="11">
        <f t="shared" ca="1" si="298"/>
        <v>0</v>
      </c>
      <c r="CT153" s="11">
        <f t="shared" ca="1" si="299"/>
        <v>0</v>
      </c>
      <c r="CU153" s="11">
        <f t="shared" ca="1" si="300"/>
        <v>0</v>
      </c>
      <c r="CV153" s="11">
        <f t="shared" ca="1" si="301"/>
        <v>0</v>
      </c>
      <c r="CW153" t="b">
        <f t="shared" ca="1" si="275"/>
        <v>0</v>
      </c>
      <c r="CX153">
        <f>COUNTIF(BA$1:BA153,BA153)-1</f>
        <v>0</v>
      </c>
    </row>
    <row r="154" spans="1:102">
      <c r="A154" t="s">
        <v>2442</v>
      </c>
      <c r="B154" t="s">
        <v>2577</v>
      </c>
      <c r="C154" t="s">
        <v>2674</v>
      </c>
      <c r="D154">
        <f>IF(Players!C154="NL",INDEX(Standings!G:I,MATCH(INDEX(Teams!G:K,MATCH(Players!B154,Teams!G:G,0),5),Standings!G:G,0),2)+INDEX(Standings!G:I,MATCH(INDEX(Teams!G:K,MATCH(Players!B154,Teams!G:G,0),5),Standings!G:G,0),3),INDEX(Standings!A:C,MATCH(INDEX(Teams!A:E,MATCH(Players!B154,Teams!A:A,0),5),Standings!A:A,0),2)+INDEX(Standings!A:C,MATCH(INDEX(Teams!A:E,MATCH(Players!B154,Teams!A:A,0),5),Standings!A:A,0),3))</f>
        <v>3</v>
      </c>
      <c r="E154">
        <f t="shared" ca="1" si="185"/>
        <v>1</v>
      </c>
      <c r="F154">
        <f t="shared" ca="1" si="186"/>
        <v>2</v>
      </c>
      <c r="G154">
        <f t="shared" ca="1" si="187"/>
        <v>0</v>
      </c>
      <c r="H154">
        <f t="shared" ca="1" si="188"/>
        <v>0</v>
      </c>
      <c r="I154">
        <f t="shared" ca="1" si="189"/>
        <v>0</v>
      </c>
      <c r="J154">
        <f t="shared" ca="1" si="190"/>
        <v>0</v>
      </c>
      <c r="K154">
        <f t="shared" ca="1" si="191"/>
        <v>0</v>
      </c>
      <c r="L154">
        <f t="shared" ca="1" si="192"/>
        <v>0</v>
      </c>
      <c r="M154">
        <f t="shared" ca="1" si="193"/>
        <v>0</v>
      </c>
      <c r="N154">
        <f t="shared" ca="1" si="194"/>
        <v>0</v>
      </c>
      <c r="O154">
        <f t="shared" ca="1" si="195"/>
        <v>0</v>
      </c>
      <c r="P154">
        <f t="shared" ca="1" si="196"/>
        <v>0</v>
      </c>
      <c r="Q154">
        <f t="shared" ca="1" si="197"/>
        <v>0</v>
      </c>
      <c r="R154">
        <f t="shared" ca="1" si="198"/>
        <v>0</v>
      </c>
      <c r="S154">
        <f t="shared" ca="1" si="199"/>
        <v>0</v>
      </c>
      <c r="T154">
        <f t="shared" ca="1" si="200"/>
        <v>0</v>
      </c>
      <c r="U154">
        <f t="shared" ca="1" si="201"/>
        <v>0</v>
      </c>
      <c r="V154">
        <f t="shared" ca="1" si="202"/>
        <v>0</v>
      </c>
      <c r="W154">
        <f t="shared" ca="1" si="203"/>
        <v>0</v>
      </c>
      <c r="X154">
        <f t="shared" ca="1" si="204"/>
        <v>1</v>
      </c>
      <c r="Y154">
        <f t="shared" ca="1" si="205"/>
        <v>2</v>
      </c>
      <c r="Z154">
        <f t="shared" ca="1" si="206"/>
        <v>2</v>
      </c>
      <c r="AA154">
        <f t="shared" ca="1" si="207"/>
        <v>0</v>
      </c>
      <c r="AB154">
        <f t="shared" ca="1" si="208"/>
        <v>0</v>
      </c>
      <c r="AC154">
        <f t="shared" ca="1" si="209"/>
        <v>0</v>
      </c>
      <c r="AD154">
        <f t="shared" ca="1" si="210"/>
        <v>0</v>
      </c>
      <c r="AE154">
        <f t="shared" ca="1" si="211"/>
        <v>0</v>
      </c>
      <c r="AF154">
        <f t="shared" ca="1" si="212"/>
        <v>0</v>
      </c>
      <c r="AG154">
        <f t="shared" ca="1" si="213"/>
        <v>0</v>
      </c>
      <c r="AH154">
        <f t="shared" ca="1" si="214"/>
        <v>0</v>
      </c>
      <c r="AI154">
        <f t="shared" ca="1" si="215"/>
        <v>0</v>
      </c>
      <c r="AJ154">
        <f t="shared" ca="1" si="216"/>
        <v>0</v>
      </c>
      <c r="AK154">
        <f t="shared" ca="1" si="217"/>
        <v>0</v>
      </c>
      <c r="AL154">
        <f t="shared" ca="1" si="218"/>
        <v>0</v>
      </c>
      <c r="AM154">
        <f t="shared" ca="1" si="219"/>
        <v>0</v>
      </c>
      <c r="AN154">
        <f t="shared" ca="1" si="220"/>
        <v>0</v>
      </c>
      <c r="AO154">
        <f t="shared" ca="1" si="221"/>
        <v>0</v>
      </c>
      <c r="AP154">
        <f t="shared" ca="1" si="222"/>
        <v>0</v>
      </c>
      <c r="AQ154">
        <f t="shared" ca="1" si="223"/>
        <v>0</v>
      </c>
      <c r="AR154" s="8">
        <f t="shared" ca="1" si="224"/>
        <v>0</v>
      </c>
      <c r="AS154" s="8">
        <f t="shared" ca="1" si="225"/>
        <v>0</v>
      </c>
      <c r="AT154" s="8">
        <f t="shared" ca="1" si="226"/>
        <v>0</v>
      </c>
      <c r="AU154" s="8">
        <f t="shared" ca="1" si="227"/>
        <v>0</v>
      </c>
      <c r="AV154">
        <f t="shared" ca="1" si="228"/>
        <v>0</v>
      </c>
      <c r="AW154" t="b">
        <f t="shared" ca="1" si="229"/>
        <v>0</v>
      </c>
      <c r="BA154" s="14" t="s">
        <v>2840</v>
      </c>
      <c r="BB154" t="s">
        <v>2561</v>
      </c>
      <c r="BC154" t="s">
        <v>2672</v>
      </c>
      <c r="BD154">
        <f>IF(Players!BC154="NL",INDEX(Standings!G:I,MATCH(INDEX(Teams!G:K,MATCH(Players!BB154,Teams!G:G,0),5),Standings!G:G,0),2)+INDEX(Standings!G:I,MATCH(INDEX(Teams!G:K,MATCH(Players!BB154,Teams!G:G,0),5),Standings!G:G,0),3),INDEX(Standings!A:C,MATCH(INDEX(Teams!A:E,MATCH(Players!BB154,Teams!A:A,0),5),Standings!A:A,0),2)+INDEX(Standings!A:C,MATCH(INDEX(Teams!A:E,MATCH(Players!BB154,Teams!A:A,0),5),Standings!A:A,0),3))</f>
        <v>3</v>
      </c>
      <c r="BE154">
        <f t="shared" ca="1" si="230"/>
        <v>1</v>
      </c>
      <c r="BF154">
        <f t="shared" ca="1" si="231"/>
        <v>0</v>
      </c>
      <c r="BG154">
        <f t="shared" ca="1" si="232"/>
        <v>1</v>
      </c>
      <c r="BH154">
        <f t="shared" ca="1" si="233"/>
        <v>1</v>
      </c>
      <c r="BI154">
        <f t="shared" ca="1" si="234"/>
        <v>0</v>
      </c>
      <c r="BJ154">
        <f t="shared" ca="1" si="235"/>
        <v>0</v>
      </c>
      <c r="BK154">
        <f t="shared" ca="1" si="236"/>
        <v>0</v>
      </c>
      <c r="BL154" s="12">
        <f t="shared" ca="1" si="237"/>
        <v>6.666666666666667</v>
      </c>
      <c r="BM154">
        <f t="shared" ca="1" si="238"/>
        <v>6</v>
      </c>
      <c r="BN154">
        <f t="shared" ca="1" si="239"/>
        <v>2</v>
      </c>
      <c r="BO154">
        <f t="shared" ca="1" si="240"/>
        <v>2</v>
      </c>
      <c r="BP154">
        <f t="shared" ca="1" si="241"/>
        <v>0</v>
      </c>
      <c r="BQ154">
        <f t="shared" ca="1" si="242"/>
        <v>1</v>
      </c>
      <c r="BR154">
        <f t="shared" ca="1" si="243"/>
        <v>0</v>
      </c>
      <c r="BS154">
        <f t="shared" ca="1" si="244"/>
        <v>2</v>
      </c>
      <c r="BT154">
        <f t="shared" ca="1" si="245"/>
        <v>0</v>
      </c>
      <c r="BU154">
        <f t="shared" ca="1" si="246"/>
        <v>0</v>
      </c>
      <c r="BV154">
        <f t="shared" ca="1" si="247"/>
        <v>0</v>
      </c>
      <c r="BW154">
        <f t="shared" ca="1" si="276"/>
        <v>1</v>
      </c>
      <c r="BX154">
        <f t="shared" ca="1" si="277"/>
        <v>0</v>
      </c>
      <c r="BY154" s="8">
        <f t="shared" ca="1" si="278"/>
        <v>1</v>
      </c>
      <c r="BZ154" s="10">
        <f t="shared" ca="1" si="279"/>
        <v>2.6999999999999997</v>
      </c>
      <c r="CA154">
        <f t="shared" ca="1" si="280"/>
        <v>1</v>
      </c>
      <c r="CB154">
        <f t="shared" ca="1" si="281"/>
        <v>1</v>
      </c>
      <c r="CC154">
        <f t="shared" ca="1" si="282"/>
        <v>0</v>
      </c>
      <c r="CD154">
        <f t="shared" ca="1" si="283"/>
        <v>0</v>
      </c>
      <c r="CE154">
        <f t="shared" ca="1" si="284"/>
        <v>0</v>
      </c>
      <c r="CF154" s="12">
        <f t="shared" ca="1" si="285"/>
        <v>6.666666666666667</v>
      </c>
      <c r="CG154">
        <f t="shared" ca="1" si="286"/>
        <v>6</v>
      </c>
      <c r="CH154">
        <f t="shared" ca="1" si="287"/>
        <v>2</v>
      </c>
      <c r="CI154">
        <f t="shared" ca="1" si="288"/>
        <v>2</v>
      </c>
      <c r="CJ154">
        <f t="shared" ca="1" si="289"/>
        <v>0</v>
      </c>
      <c r="CK154">
        <f t="shared" ca="1" si="290"/>
        <v>1</v>
      </c>
      <c r="CL154">
        <f t="shared" ca="1" si="291"/>
        <v>0</v>
      </c>
      <c r="CM154">
        <f t="shared" ca="1" si="292"/>
        <v>2</v>
      </c>
      <c r="CN154">
        <f t="shared" ca="1" si="293"/>
        <v>0</v>
      </c>
      <c r="CO154">
        <f t="shared" ca="1" si="294"/>
        <v>0</v>
      </c>
      <c r="CP154">
        <f t="shared" ca="1" si="295"/>
        <v>0</v>
      </c>
      <c r="CQ154" s="10">
        <f t="shared" ca="1" si="296"/>
        <v>1.05</v>
      </c>
      <c r="CR154" s="11">
        <f t="shared" ca="1" si="297"/>
        <v>8.1</v>
      </c>
      <c r="CS154" s="11">
        <f t="shared" ca="1" si="298"/>
        <v>0</v>
      </c>
      <c r="CT154" s="11">
        <f t="shared" ca="1" si="299"/>
        <v>1.3499999999999999</v>
      </c>
      <c r="CU154" s="11">
        <f t="shared" ca="1" si="300"/>
        <v>2.6999999999999997</v>
      </c>
      <c r="CV154" s="11">
        <f t="shared" ca="1" si="301"/>
        <v>2</v>
      </c>
      <c r="CW154" t="b">
        <f t="shared" ref="CW154:CW182" ca="1" si="302">IF(CF154&gt;=BD154,TRUE,FALSE)</f>
        <v>1</v>
      </c>
      <c r="CX154">
        <f>COUNTIF(BA$1:BA154,BA154)-1</f>
        <v>0</v>
      </c>
    </row>
    <row r="155" spans="1:102">
      <c r="A155" t="s">
        <v>2444</v>
      </c>
      <c r="B155" t="s">
        <v>2577</v>
      </c>
      <c r="C155" t="s">
        <v>2674</v>
      </c>
      <c r="D155">
        <f>IF(Players!C155="NL",INDEX(Standings!G:I,MATCH(INDEX(Teams!G:K,MATCH(Players!B155,Teams!G:G,0),5),Standings!G:G,0),2)+INDEX(Standings!G:I,MATCH(INDEX(Teams!G:K,MATCH(Players!B155,Teams!G:G,0),5),Standings!G:G,0),3),INDEX(Standings!A:C,MATCH(INDEX(Teams!A:E,MATCH(Players!B155,Teams!A:A,0),5),Standings!A:A,0),2)+INDEX(Standings!A:C,MATCH(INDEX(Teams!A:E,MATCH(Players!B155,Teams!A:A,0),5),Standings!A:A,0),3))</f>
        <v>3</v>
      </c>
      <c r="E155">
        <f t="shared" ca="1" si="185"/>
        <v>1</v>
      </c>
      <c r="F155">
        <f t="shared" ca="1" si="186"/>
        <v>2</v>
      </c>
      <c r="G155">
        <f t="shared" ca="1" si="187"/>
        <v>0</v>
      </c>
      <c r="H155">
        <f t="shared" ca="1" si="188"/>
        <v>0</v>
      </c>
      <c r="I155">
        <f t="shared" ca="1" si="189"/>
        <v>0</v>
      </c>
      <c r="J155">
        <f t="shared" ca="1" si="190"/>
        <v>0</v>
      </c>
      <c r="K155">
        <f t="shared" ca="1" si="191"/>
        <v>0</v>
      </c>
      <c r="L155">
        <f t="shared" ca="1" si="192"/>
        <v>0</v>
      </c>
      <c r="M155">
        <f t="shared" ca="1" si="193"/>
        <v>0</v>
      </c>
      <c r="N155">
        <f t="shared" ca="1" si="194"/>
        <v>0</v>
      </c>
      <c r="O155">
        <f t="shared" ca="1" si="195"/>
        <v>0</v>
      </c>
      <c r="P155">
        <f t="shared" ca="1" si="196"/>
        <v>1</v>
      </c>
      <c r="Q155">
        <f t="shared" ca="1" si="197"/>
        <v>0</v>
      </c>
      <c r="R155">
        <f t="shared" ca="1" si="198"/>
        <v>0</v>
      </c>
      <c r="S155">
        <f t="shared" ca="1" si="199"/>
        <v>0</v>
      </c>
      <c r="T155">
        <f t="shared" ca="1" si="200"/>
        <v>0</v>
      </c>
      <c r="U155">
        <f t="shared" ca="1" si="201"/>
        <v>0</v>
      </c>
      <c r="V155">
        <f t="shared" ca="1" si="202"/>
        <v>0</v>
      </c>
      <c r="W155">
        <f t="shared" ca="1" si="203"/>
        <v>0</v>
      </c>
      <c r="X155">
        <f t="shared" ca="1" si="204"/>
        <v>1</v>
      </c>
      <c r="Y155">
        <f t="shared" ca="1" si="205"/>
        <v>2</v>
      </c>
      <c r="Z155">
        <f t="shared" ca="1" si="206"/>
        <v>2</v>
      </c>
      <c r="AA155">
        <f t="shared" ca="1" si="207"/>
        <v>0</v>
      </c>
      <c r="AB155">
        <f t="shared" ca="1" si="208"/>
        <v>0</v>
      </c>
      <c r="AC155">
        <f t="shared" ca="1" si="209"/>
        <v>0</v>
      </c>
      <c r="AD155">
        <f t="shared" ca="1" si="210"/>
        <v>0</v>
      </c>
      <c r="AE155">
        <f t="shared" ca="1" si="211"/>
        <v>0</v>
      </c>
      <c r="AF155">
        <f t="shared" ca="1" si="212"/>
        <v>0</v>
      </c>
      <c r="AG155">
        <f t="shared" ca="1" si="213"/>
        <v>0</v>
      </c>
      <c r="AH155">
        <f t="shared" ca="1" si="214"/>
        <v>0</v>
      </c>
      <c r="AI155">
        <f t="shared" ca="1" si="215"/>
        <v>0</v>
      </c>
      <c r="AJ155">
        <f t="shared" ca="1" si="216"/>
        <v>1</v>
      </c>
      <c r="AK155">
        <f t="shared" ca="1" si="217"/>
        <v>0</v>
      </c>
      <c r="AL155">
        <f t="shared" ca="1" si="218"/>
        <v>0</v>
      </c>
      <c r="AM155">
        <f t="shared" ca="1" si="219"/>
        <v>0</v>
      </c>
      <c r="AN155">
        <f t="shared" ca="1" si="220"/>
        <v>0</v>
      </c>
      <c r="AO155">
        <f t="shared" ca="1" si="221"/>
        <v>0</v>
      </c>
      <c r="AP155">
        <f t="shared" ca="1" si="222"/>
        <v>0</v>
      </c>
      <c r="AQ155">
        <f t="shared" ca="1" si="223"/>
        <v>0</v>
      </c>
      <c r="AR155" s="8">
        <f t="shared" ca="1" si="224"/>
        <v>0</v>
      </c>
      <c r="AS155" s="8">
        <f t="shared" ca="1" si="225"/>
        <v>0</v>
      </c>
      <c r="AT155" s="8">
        <f t="shared" ca="1" si="226"/>
        <v>0</v>
      </c>
      <c r="AU155" s="8">
        <f t="shared" ca="1" si="227"/>
        <v>0</v>
      </c>
      <c r="AV155">
        <f t="shared" ca="1" si="228"/>
        <v>0</v>
      </c>
      <c r="AW155" t="b">
        <f t="shared" ca="1" si="229"/>
        <v>0</v>
      </c>
      <c r="BA155" s="14" t="s">
        <v>2839</v>
      </c>
      <c r="BB155" t="s">
        <v>2561</v>
      </c>
      <c r="BC155" t="s">
        <v>2672</v>
      </c>
      <c r="BD155">
        <f>IF(Players!BC155="NL",INDEX(Standings!G:I,MATCH(INDEX(Teams!G:K,MATCH(Players!BB155,Teams!G:G,0),5),Standings!G:G,0),2)+INDEX(Standings!G:I,MATCH(INDEX(Teams!G:K,MATCH(Players!BB155,Teams!G:G,0),5),Standings!G:G,0),3),INDEX(Standings!A:C,MATCH(INDEX(Teams!A:E,MATCH(Players!BB155,Teams!A:A,0),5),Standings!A:A,0),2)+INDEX(Standings!A:C,MATCH(INDEX(Teams!A:E,MATCH(Players!BB155,Teams!A:A,0),5),Standings!A:A,0),3))</f>
        <v>3</v>
      </c>
      <c r="BE155">
        <f t="shared" ca="1" si="230"/>
        <v>1</v>
      </c>
      <c r="BF155">
        <f t="shared" ca="1" si="231"/>
        <v>0</v>
      </c>
      <c r="BG155">
        <f t="shared" ca="1" si="232"/>
        <v>1</v>
      </c>
      <c r="BH155">
        <f t="shared" ca="1" si="233"/>
        <v>1</v>
      </c>
      <c r="BI155">
        <f t="shared" ca="1" si="234"/>
        <v>0</v>
      </c>
      <c r="BJ155">
        <f t="shared" ca="1" si="235"/>
        <v>0</v>
      </c>
      <c r="BK155">
        <f t="shared" ca="1" si="236"/>
        <v>0</v>
      </c>
      <c r="BL155" s="12">
        <f t="shared" ca="1" si="237"/>
        <v>7</v>
      </c>
      <c r="BM155">
        <f t="shared" ca="1" si="238"/>
        <v>5</v>
      </c>
      <c r="BN155">
        <f t="shared" ca="1" si="239"/>
        <v>2</v>
      </c>
      <c r="BO155">
        <f t="shared" ca="1" si="240"/>
        <v>2</v>
      </c>
      <c r="BP155">
        <f t="shared" ca="1" si="241"/>
        <v>1</v>
      </c>
      <c r="BQ155">
        <f t="shared" ca="1" si="242"/>
        <v>1</v>
      </c>
      <c r="BR155">
        <f t="shared" ca="1" si="243"/>
        <v>0</v>
      </c>
      <c r="BS155">
        <f t="shared" ca="1" si="244"/>
        <v>3</v>
      </c>
      <c r="BT155">
        <f t="shared" ca="1" si="245"/>
        <v>0</v>
      </c>
      <c r="BU155">
        <f t="shared" ca="1" si="246"/>
        <v>0</v>
      </c>
      <c r="BV155">
        <f t="shared" ca="1" si="247"/>
        <v>0</v>
      </c>
      <c r="BW155">
        <f t="shared" ref="BW155:BW183" ca="1" si="303">SUMIF($BA:$BA,$BA155,BE:BE)</f>
        <v>1</v>
      </c>
      <c r="BX155">
        <f t="shared" ref="BX155:BX183" ca="1" si="304">SUMIF($BA:$BA,$BA155,BF:BF)</f>
        <v>0</v>
      </c>
      <c r="BY155" s="8">
        <f t="shared" ref="BY155:BY183" ca="1" si="305">IFERROR(BW155/(BW155+BX155),0)</f>
        <v>1</v>
      </c>
      <c r="BZ155" s="10">
        <f t="shared" ref="BZ155:BZ183" ca="1" si="306">IFERROR(CI155/CF155*9,"---")</f>
        <v>2.5714285714285712</v>
      </c>
      <c r="CA155">
        <f t="shared" ref="CA155:CA183" ca="1" si="307">SUMIF($BA:$BA,$BA155,BG:BG)</f>
        <v>1</v>
      </c>
      <c r="CB155">
        <f t="shared" ref="CB155:CB183" ca="1" si="308">SUMIF($BA:$BA,$BA155,BH:BH)</f>
        <v>1</v>
      </c>
      <c r="CC155">
        <f t="shared" ref="CC155:CC183" ca="1" si="309">SUMIF($BA:$BA,$BA155,BI:BI)</f>
        <v>0</v>
      </c>
      <c r="CD155">
        <f t="shared" ref="CD155:CD183" ca="1" si="310">SUMIF($BA:$BA,$BA155,BJ:BJ)</f>
        <v>0</v>
      </c>
      <c r="CE155">
        <f t="shared" ref="CE155:CE183" ca="1" si="311">SUMIF($BA:$BA,$BA155,BK:BK)</f>
        <v>0</v>
      </c>
      <c r="CF155" s="12">
        <f t="shared" ref="CF155:CF183" ca="1" si="312">SUMIF($BA:$BA,$BA155,BL:BL)</f>
        <v>7</v>
      </c>
      <c r="CG155">
        <f t="shared" ref="CG155:CG183" ca="1" si="313">SUMIF($BA:$BA,$BA155,BM:BM)</f>
        <v>5</v>
      </c>
      <c r="CH155">
        <f t="shared" ref="CH155:CH183" ca="1" si="314">SUMIF($BA:$BA,$BA155,BN:BN)</f>
        <v>2</v>
      </c>
      <c r="CI155">
        <f t="shared" ref="CI155:CI183" ca="1" si="315">SUMIF($BA:$BA,$BA155,BO:BO)</f>
        <v>2</v>
      </c>
      <c r="CJ155">
        <f t="shared" ref="CJ155:CJ183" ca="1" si="316">SUMIF($BA:$BA,$BA155,BP:BP)</f>
        <v>1</v>
      </c>
      <c r="CK155">
        <f t="shared" ref="CK155:CK183" ca="1" si="317">SUMIF($BA:$BA,$BA155,BQ:BQ)</f>
        <v>1</v>
      </c>
      <c r="CL155">
        <f t="shared" ref="CL155:CL183" ca="1" si="318">SUMIF($BA:$BA,$BA155,BR:BR)</f>
        <v>0</v>
      </c>
      <c r="CM155">
        <f t="shared" ref="CM155:CM183" ca="1" si="319">SUMIF($BA:$BA,$BA155,BS:BS)</f>
        <v>3</v>
      </c>
      <c r="CN155">
        <f t="shared" ref="CN155:CN183" ca="1" si="320">SUMIF($BA:$BA,$BA155,BT:BT)</f>
        <v>0</v>
      </c>
      <c r="CO155">
        <f t="shared" ref="CO155:CO183" ca="1" si="321">SUMIF($BA:$BA,$BA155,BU:BU)</f>
        <v>0</v>
      </c>
      <c r="CP155">
        <f t="shared" ref="CP155:CP183" ca="1" si="322">SUMIF($BA:$BA,$BA155,BV:BV)</f>
        <v>0</v>
      </c>
      <c r="CQ155" s="10">
        <f t="shared" ref="CQ155:CQ183" ca="1" si="323">IFERROR((CG155+CK155)/CF155,0)</f>
        <v>0.8571428571428571</v>
      </c>
      <c r="CR155" s="11">
        <f t="shared" ref="CR155:CR183" ca="1" si="324">IFERROR(CG155/$CF155*9,0)</f>
        <v>6.4285714285714288</v>
      </c>
      <c r="CS155" s="11">
        <f t="shared" ref="CS155:CS183" ca="1" si="325">IFERROR(CJ155/$CF155*9,0)</f>
        <v>1.2857142857142856</v>
      </c>
      <c r="CT155" s="11">
        <f t="shared" ref="CT155:CT183" ca="1" si="326">IFERROR(CK155/$CF155*9,0)</f>
        <v>1.2857142857142856</v>
      </c>
      <c r="CU155" s="11">
        <f t="shared" ref="CU155:CU183" ca="1" si="327">IFERROR(CM155/$CF155*9,0)</f>
        <v>3.8571428571428568</v>
      </c>
      <c r="CV155" s="11">
        <f t="shared" ref="CV155:CV183" ca="1" si="328">IFERROR(CM155/CK155,0)</f>
        <v>3</v>
      </c>
      <c r="CW155" t="b">
        <f t="shared" ca="1" si="302"/>
        <v>1</v>
      </c>
      <c r="CX155">
        <f>COUNTIF(BA$1:BA155,BA155)-1</f>
        <v>0</v>
      </c>
    </row>
    <row r="156" spans="1:102">
      <c r="A156" t="s">
        <v>2579</v>
      </c>
      <c r="B156" t="s">
        <v>2577</v>
      </c>
      <c r="C156" t="s">
        <v>2674</v>
      </c>
      <c r="D156">
        <f>IF(Players!C156="NL",INDEX(Standings!G:I,MATCH(INDEX(Teams!G:K,MATCH(Players!B156,Teams!G:G,0),5),Standings!G:G,0),2)+INDEX(Standings!G:I,MATCH(INDEX(Teams!G:K,MATCH(Players!B156,Teams!G:G,0),5),Standings!G:G,0),3),INDEX(Standings!A:C,MATCH(INDEX(Teams!A:E,MATCH(Players!B156,Teams!A:A,0),5),Standings!A:A,0),2)+INDEX(Standings!A:C,MATCH(INDEX(Teams!A:E,MATCH(Players!B156,Teams!A:A,0),5),Standings!A:A,0),3))</f>
        <v>3</v>
      </c>
      <c r="E156">
        <f t="shared" ca="1" si="185"/>
        <v>1</v>
      </c>
      <c r="F156">
        <f t="shared" ca="1" si="186"/>
        <v>2</v>
      </c>
      <c r="G156">
        <f t="shared" ca="1" si="187"/>
        <v>0</v>
      </c>
      <c r="H156">
        <f t="shared" ca="1" si="188"/>
        <v>0</v>
      </c>
      <c r="I156">
        <f t="shared" ca="1" si="189"/>
        <v>0</v>
      </c>
      <c r="J156">
        <f t="shared" ca="1" si="190"/>
        <v>0</v>
      </c>
      <c r="K156">
        <f t="shared" ca="1" si="191"/>
        <v>0</v>
      </c>
      <c r="L156">
        <f t="shared" ca="1" si="192"/>
        <v>0</v>
      </c>
      <c r="M156">
        <f t="shared" ca="1" si="193"/>
        <v>0</v>
      </c>
      <c r="N156">
        <f t="shared" ca="1" si="194"/>
        <v>0</v>
      </c>
      <c r="O156">
        <f t="shared" ca="1" si="195"/>
        <v>0</v>
      </c>
      <c r="P156">
        <f t="shared" ca="1" si="196"/>
        <v>1</v>
      </c>
      <c r="Q156">
        <f t="shared" ca="1" si="197"/>
        <v>0</v>
      </c>
      <c r="R156">
        <f t="shared" ca="1" si="198"/>
        <v>0</v>
      </c>
      <c r="S156">
        <f t="shared" ca="1" si="199"/>
        <v>0</v>
      </c>
      <c r="T156">
        <f t="shared" ca="1" si="200"/>
        <v>0</v>
      </c>
      <c r="U156">
        <f t="shared" ca="1" si="201"/>
        <v>0</v>
      </c>
      <c r="V156">
        <f t="shared" ca="1" si="202"/>
        <v>0</v>
      </c>
      <c r="W156">
        <f t="shared" ca="1" si="203"/>
        <v>0</v>
      </c>
      <c r="X156">
        <f t="shared" ca="1" si="204"/>
        <v>1</v>
      </c>
      <c r="Y156">
        <f t="shared" ca="1" si="205"/>
        <v>2</v>
      </c>
      <c r="Z156">
        <f t="shared" ca="1" si="206"/>
        <v>2</v>
      </c>
      <c r="AA156">
        <f t="shared" ca="1" si="207"/>
        <v>0</v>
      </c>
      <c r="AB156">
        <f t="shared" ca="1" si="208"/>
        <v>0</v>
      </c>
      <c r="AC156">
        <f t="shared" ca="1" si="209"/>
        <v>0</v>
      </c>
      <c r="AD156">
        <f t="shared" ca="1" si="210"/>
        <v>0</v>
      </c>
      <c r="AE156">
        <f t="shared" ca="1" si="211"/>
        <v>0</v>
      </c>
      <c r="AF156">
        <f t="shared" ca="1" si="212"/>
        <v>0</v>
      </c>
      <c r="AG156">
        <f t="shared" ca="1" si="213"/>
        <v>0</v>
      </c>
      <c r="AH156">
        <f t="shared" ca="1" si="214"/>
        <v>0</v>
      </c>
      <c r="AI156">
        <f t="shared" ca="1" si="215"/>
        <v>0</v>
      </c>
      <c r="AJ156">
        <f t="shared" ca="1" si="216"/>
        <v>1</v>
      </c>
      <c r="AK156">
        <f t="shared" ca="1" si="217"/>
        <v>0</v>
      </c>
      <c r="AL156">
        <f t="shared" ca="1" si="218"/>
        <v>0</v>
      </c>
      <c r="AM156">
        <f t="shared" ca="1" si="219"/>
        <v>0</v>
      </c>
      <c r="AN156">
        <f t="shared" ca="1" si="220"/>
        <v>0</v>
      </c>
      <c r="AO156">
        <f t="shared" ca="1" si="221"/>
        <v>0</v>
      </c>
      <c r="AP156">
        <f t="shared" ca="1" si="222"/>
        <v>0</v>
      </c>
      <c r="AQ156">
        <f t="shared" ca="1" si="223"/>
        <v>0</v>
      </c>
      <c r="AR156" s="8">
        <f t="shared" ca="1" si="224"/>
        <v>0</v>
      </c>
      <c r="AS156" s="8">
        <f t="shared" ca="1" si="225"/>
        <v>0</v>
      </c>
      <c r="AT156" s="8">
        <f t="shared" ca="1" si="226"/>
        <v>0</v>
      </c>
      <c r="AU156" s="8">
        <f t="shared" ca="1" si="227"/>
        <v>0</v>
      </c>
      <c r="AV156">
        <f t="shared" ca="1" si="228"/>
        <v>0</v>
      </c>
      <c r="AW156" t="b">
        <f t="shared" ca="1" si="229"/>
        <v>0</v>
      </c>
      <c r="BA156" s="14" t="s">
        <v>2838</v>
      </c>
      <c r="BB156" t="s">
        <v>2561</v>
      </c>
      <c r="BC156" t="s">
        <v>2672</v>
      </c>
      <c r="BD156">
        <f>IF(Players!BC156="NL",INDEX(Standings!G:I,MATCH(INDEX(Teams!G:K,MATCH(Players!BB156,Teams!G:G,0),5),Standings!G:G,0),2)+INDEX(Standings!G:I,MATCH(INDEX(Teams!G:K,MATCH(Players!BB156,Teams!G:G,0),5),Standings!G:G,0),3),INDEX(Standings!A:C,MATCH(INDEX(Teams!A:E,MATCH(Players!BB156,Teams!A:A,0),5),Standings!A:A,0),2)+INDEX(Standings!A:C,MATCH(INDEX(Teams!A:E,MATCH(Players!BB156,Teams!A:A,0),5),Standings!A:A,0),3))</f>
        <v>3</v>
      </c>
      <c r="BE156">
        <f t="shared" ca="1" si="230"/>
        <v>0</v>
      </c>
      <c r="BF156">
        <f t="shared" ca="1" si="231"/>
        <v>0</v>
      </c>
      <c r="BG156">
        <f t="shared" ca="1" si="232"/>
        <v>2</v>
      </c>
      <c r="BH156">
        <f t="shared" ca="1" si="233"/>
        <v>0</v>
      </c>
      <c r="BI156">
        <f t="shared" ca="1" si="234"/>
        <v>0</v>
      </c>
      <c r="BJ156">
        <f t="shared" ca="1" si="235"/>
        <v>0</v>
      </c>
      <c r="BK156">
        <f t="shared" ca="1" si="236"/>
        <v>0</v>
      </c>
      <c r="BL156" s="12">
        <f t="shared" ca="1" si="237"/>
        <v>3</v>
      </c>
      <c r="BM156">
        <f t="shared" ca="1" si="238"/>
        <v>2</v>
      </c>
      <c r="BN156">
        <f t="shared" ca="1" si="239"/>
        <v>0</v>
      </c>
      <c r="BO156">
        <f t="shared" ca="1" si="240"/>
        <v>0</v>
      </c>
      <c r="BP156">
        <f t="shared" ca="1" si="241"/>
        <v>0</v>
      </c>
      <c r="BQ156">
        <f t="shared" ca="1" si="242"/>
        <v>0</v>
      </c>
      <c r="BR156">
        <f t="shared" ca="1" si="243"/>
        <v>0</v>
      </c>
      <c r="BS156">
        <f t="shared" ca="1" si="244"/>
        <v>3</v>
      </c>
      <c r="BT156">
        <f t="shared" ca="1" si="245"/>
        <v>0</v>
      </c>
      <c r="BU156">
        <f t="shared" ca="1" si="246"/>
        <v>0</v>
      </c>
      <c r="BV156">
        <f t="shared" ca="1" si="247"/>
        <v>0</v>
      </c>
      <c r="BW156">
        <f t="shared" ca="1" si="303"/>
        <v>0</v>
      </c>
      <c r="BX156">
        <f t="shared" ca="1" si="304"/>
        <v>0</v>
      </c>
      <c r="BY156" s="8">
        <f t="shared" ca="1" si="305"/>
        <v>0</v>
      </c>
      <c r="BZ156" s="10">
        <f t="shared" ca="1" si="306"/>
        <v>0</v>
      </c>
      <c r="CA156">
        <f t="shared" ca="1" si="307"/>
        <v>2</v>
      </c>
      <c r="CB156">
        <f t="shared" ca="1" si="308"/>
        <v>0</v>
      </c>
      <c r="CC156">
        <f t="shared" ca="1" si="309"/>
        <v>0</v>
      </c>
      <c r="CD156">
        <f t="shared" ca="1" si="310"/>
        <v>0</v>
      </c>
      <c r="CE156">
        <f t="shared" ca="1" si="311"/>
        <v>0</v>
      </c>
      <c r="CF156" s="12">
        <f t="shared" ca="1" si="312"/>
        <v>3</v>
      </c>
      <c r="CG156">
        <f t="shared" ca="1" si="313"/>
        <v>2</v>
      </c>
      <c r="CH156">
        <f t="shared" ca="1" si="314"/>
        <v>0</v>
      </c>
      <c r="CI156">
        <f t="shared" ca="1" si="315"/>
        <v>0</v>
      </c>
      <c r="CJ156">
        <f t="shared" ca="1" si="316"/>
        <v>0</v>
      </c>
      <c r="CK156">
        <f t="shared" ca="1" si="317"/>
        <v>0</v>
      </c>
      <c r="CL156">
        <f t="shared" ca="1" si="318"/>
        <v>0</v>
      </c>
      <c r="CM156">
        <f t="shared" ca="1" si="319"/>
        <v>3</v>
      </c>
      <c r="CN156">
        <f t="shared" ca="1" si="320"/>
        <v>0</v>
      </c>
      <c r="CO156">
        <f t="shared" ca="1" si="321"/>
        <v>0</v>
      </c>
      <c r="CP156">
        <f t="shared" ca="1" si="322"/>
        <v>0</v>
      </c>
      <c r="CQ156" s="10">
        <f t="shared" ca="1" si="323"/>
        <v>0.66666666666666663</v>
      </c>
      <c r="CR156" s="11">
        <f t="shared" ca="1" si="324"/>
        <v>6</v>
      </c>
      <c r="CS156" s="11">
        <f t="shared" ca="1" si="325"/>
        <v>0</v>
      </c>
      <c r="CT156" s="11">
        <f t="shared" ca="1" si="326"/>
        <v>0</v>
      </c>
      <c r="CU156" s="11">
        <f t="shared" ca="1" si="327"/>
        <v>9</v>
      </c>
      <c r="CV156" s="11">
        <f t="shared" ca="1" si="328"/>
        <v>0</v>
      </c>
      <c r="CW156" t="b">
        <f t="shared" ca="1" si="302"/>
        <v>1</v>
      </c>
      <c r="CX156">
        <f>COUNTIF(BA$1:BA156,BA156)-1</f>
        <v>0</v>
      </c>
    </row>
    <row r="157" spans="1:102">
      <c r="A157" t="s">
        <v>2445</v>
      </c>
      <c r="B157" t="s">
        <v>2577</v>
      </c>
      <c r="C157" t="s">
        <v>2674</v>
      </c>
      <c r="D157">
        <f>IF(Players!C157="NL",INDEX(Standings!G:I,MATCH(INDEX(Teams!G:K,MATCH(Players!B157,Teams!G:G,0),5),Standings!G:G,0),2)+INDEX(Standings!G:I,MATCH(INDEX(Teams!G:K,MATCH(Players!B157,Teams!G:G,0),5),Standings!G:G,0),3),INDEX(Standings!A:C,MATCH(INDEX(Teams!A:E,MATCH(Players!B157,Teams!A:A,0),5),Standings!A:A,0),2)+INDEX(Standings!A:C,MATCH(INDEX(Teams!A:E,MATCH(Players!B157,Teams!A:A,0),5),Standings!A:A,0),3))</f>
        <v>3</v>
      </c>
      <c r="E157">
        <f t="shared" ca="1" si="185"/>
        <v>0</v>
      </c>
      <c r="F157">
        <f t="shared" ca="1" si="186"/>
        <v>0</v>
      </c>
      <c r="G157">
        <f t="shared" ca="1" si="187"/>
        <v>0</v>
      </c>
      <c r="H157">
        <f t="shared" ca="1" si="188"/>
        <v>0</v>
      </c>
      <c r="I157">
        <f t="shared" ca="1" si="189"/>
        <v>0</v>
      </c>
      <c r="J157">
        <f t="shared" ca="1" si="190"/>
        <v>0</v>
      </c>
      <c r="K157">
        <f t="shared" ca="1" si="191"/>
        <v>0</v>
      </c>
      <c r="L157">
        <f t="shared" ca="1" si="192"/>
        <v>0</v>
      </c>
      <c r="M157">
        <f t="shared" ca="1" si="193"/>
        <v>0</v>
      </c>
      <c r="N157">
        <f t="shared" ca="1" si="194"/>
        <v>0</v>
      </c>
      <c r="O157">
        <f t="shared" ca="1" si="195"/>
        <v>0</v>
      </c>
      <c r="P157">
        <f t="shared" ca="1" si="196"/>
        <v>0</v>
      </c>
      <c r="Q157">
        <f t="shared" ca="1" si="197"/>
        <v>0</v>
      </c>
      <c r="R157">
        <f t="shared" ca="1" si="198"/>
        <v>0</v>
      </c>
      <c r="S157">
        <f t="shared" ca="1" si="199"/>
        <v>0</v>
      </c>
      <c r="T157">
        <f t="shared" ca="1" si="200"/>
        <v>0</v>
      </c>
      <c r="U157">
        <f t="shared" ca="1" si="201"/>
        <v>0</v>
      </c>
      <c r="V157">
        <f t="shared" ca="1" si="202"/>
        <v>0</v>
      </c>
      <c r="W157">
        <f t="shared" ca="1" si="203"/>
        <v>0</v>
      </c>
      <c r="X157">
        <f t="shared" ca="1" si="204"/>
        <v>0</v>
      </c>
      <c r="Y157">
        <f t="shared" ca="1" si="205"/>
        <v>0</v>
      </c>
      <c r="Z157">
        <f t="shared" ca="1" si="206"/>
        <v>0</v>
      </c>
      <c r="AA157">
        <f t="shared" ca="1" si="207"/>
        <v>0</v>
      </c>
      <c r="AB157">
        <f t="shared" ca="1" si="208"/>
        <v>0</v>
      </c>
      <c r="AC157">
        <f t="shared" ca="1" si="209"/>
        <v>0</v>
      </c>
      <c r="AD157">
        <f t="shared" ca="1" si="210"/>
        <v>0</v>
      </c>
      <c r="AE157">
        <f t="shared" ca="1" si="211"/>
        <v>0</v>
      </c>
      <c r="AF157">
        <f t="shared" ca="1" si="212"/>
        <v>0</v>
      </c>
      <c r="AG157">
        <f t="shared" ca="1" si="213"/>
        <v>0</v>
      </c>
      <c r="AH157">
        <f t="shared" ca="1" si="214"/>
        <v>0</v>
      </c>
      <c r="AI157">
        <f t="shared" ca="1" si="215"/>
        <v>0</v>
      </c>
      <c r="AJ157">
        <f t="shared" ca="1" si="216"/>
        <v>0</v>
      </c>
      <c r="AK157">
        <f t="shared" ca="1" si="217"/>
        <v>0</v>
      </c>
      <c r="AL157">
        <f t="shared" ca="1" si="218"/>
        <v>0</v>
      </c>
      <c r="AM157">
        <f t="shared" ca="1" si="219"/>
        <v>0</v>
      </c>
      <c r="AN157">
        <f t="shared" ca="1" si="220"/>
        <v>0</v>
      </c>
      <c r="AO157">
        <f t="shared" ca="1" si="221"/>
        <v>0</v>
      </c>
      <c r="AP157">
        <f t="shared" ca="1" si="222"/>
        <v>0</v>
      </c>
      <c r="AQ157">
        <f t="shared" ca="1" si="223"/>
        <v>0</v>
      </c>
      <c r="AR157" s="8">
        <f t="shared" ca="1" si="224"/>
        <v>0</v>
      </c>
      <c r="AS157" s="8">
        <f t="shared" ca="1" si="225"/>
        <v>0</v>
      </c>
      <c r="AT157" s="8">
        <f t="shared" ca="1" si="226"/>
        <v>0</v>
      </c>
      <c r="AU157" s="8">
        <f t="shared" ca="1" si="227"/>
        <v>0</v>
      </c>
      <c r="AV157">
        <f t="shared" ca="1" si="228"/>
        <v>0</v>
      </c>
      <c r="AW157" t="b">
        <f t="shared" ca="1" si="229"/>
        <v>0</v>
      </c>
      <c r="BA157" s="14" t="s">
        <v>2837</v>
      </c>
      <c r="BB157" t="s">
        <v>2561</v>
      </c>
      <c r="BC157" t="s">
        <v>2672</v>
      </c>
      <c r="BD157">
        <f>IF(Players!BC157="NL",INDEX(Standings!G:I,MATCH(INDEX(Teams!G:K,MATCH(Players!BB157,Teams!G:G,0),5),Standings!G:G,0),2)+INDEX(Standings!G:I,MATCH(INDEX(Teams!G:K,MATCH(Players!BB157,Teams!G:G,0),5),Standings!G:G,0),3),INDEX(Standings!A:C,MATCH(INDEX(Teams!A:E,MATCH(Players!BB157,Teams!A:A,0),5),Standings!A:A,0),2)+INDEX(Standings!A:C,MATCH(INDEX(Teams!A:E,MATCH(Players!BB157,Teams!A:A,0),5),Standings!A:A,0),3))</f>
        <v>3</v>
      </c>
      <c r="BE157">
        <f t="shared" ca="1" si="230"/>
        <v>0</v>
      </c>
      <c r="BF157">
        <f t="shared" ca="1" si="231"/>
        <v>1</v>
      </c>
      <c r="BG157">
        <f t="shared" ca="1" si="232"/>
        <v>1</v>
      </c>
      <c r="BH157">
        <f t="shared" ca="1" si="233"/>
        <v>1</v>
      </c>
      <c r="BI157">
        <f t="shared" ca="1" si="234"/>
        <v>0</v>
      </c>
      <c r="BJ157">
        <f t="shared" ca="1" si="235"/>
        <v>0</v>
      </c>
      <c r="BK157">
        <f t="shared" ca="1" si="236"/>
        <v>0</v>
      </c>
      <c r="BL157" s="12">
        <f t="shared" ca="1" si="237"/>
        <v>3.6666666666666665</v>
      </c>
      <c r="BM157">
        <f t="shared" ca="1" si="238"/>
        <v>9</v>
      </c>
      <c r="BN157">
        <f t="shared" ca="1" si="239"/>
        <v>7</v>
      </c>
      <c r="BO157">
        <f t="shared" ca="1" si="240"/>
        <v>7</v>
      </c>
      <c r="BP157">
        <f t="shared" ca="1" si="241"/>
        <v>1</v>
      </c>
      <c r="BQ157">
        <f t="shared" ca="1" si="242"/>
        <v>1</v>
      </c>
      <c r="BR157">
        <f t="shared" ca="1" si="243"/>
        <v>0</v>
      </c>
      <c r="BS157">
        <f t="shared" ca="1" si="244"/>
        <v>1</v>
      </c>
      <c r="BT157">
        <f t="shared" ca="1" si="245"/>
        <v>0</v>
      </c>
      <c r="BU157">
        <f t="shared" ca="1" si="246"/>
        <v>0</v>
      </c>
      <c r="BV157">
        <f t="shared" ca="1" si="247"/>
        <v>0</v>
      </c>
      <c r="BW157">
        <f t="shared" ca="1" si="303"/>
        <v>0</v>
      </c>
      <c r="BX157">
        <f t="shared" ca="1" si="304"/>
        <v>1</v>
      </c>
      <c r="BY157" s="8">
        <f t="shared" ca="1" si="305"/>
        <v>0</v>
      </c>
      <c r="BZ157" s="10">
        <f t="shared" ca="1" si="306"/>
        <v>17.181818181818183</v>
      </c>
      <c r="CA157">
        <f t="shared" ca="1" si="307"/>
        <v>1</v>
      </c>
      <c r="CB157">
        <f t="shared" ca="1" si="308"/>
        <v>1</v>
      </c>
      <c r="CC157">
        <f t="shared" ca="1" si="309"/>
        <v>0</v>
      </c>
      <c r="CD157">
        <f t="shared" ca="1" si="310"/>
        <v>0</v>
      </c>
      <c r="CE157">
        <f t="shared" ca="1" si="311"/>
        <v>0</v>
      </c>
      <c r="CF157" s="12">
        <f t="shared" ca="1" si="312"/>
        <v>3.6666666666666665</v>
      </c>
      <c r="CG157">
        <f t="shared" ca="1" si="313"/>
        <v>9</v>
      </c>
      <c r="CH157">
        <f t="shared" ca="1" si="314"/>
        <v>7</v>
      </c>
      <c r="CI157">
        <f t="shared" ca="1" si="315"/>
        <v>7</v>
      </c>
      <c r="CJ157">
        <f t="shared" ca="1" si="316"/>
        <v>1</v>
      </c>
      <c r="CK157">
        <f t="shared" ca="1" si="317"/>
        <v>1</v>
      </c>
      <c r="CL157">
        <f t="shared" ca="1" si="318"/>
        <v>0</v>
      </c>
      <c r="CM157">
        <f t="shared" ca="1" si="319"/>
        <v>1</v>
      </c>
      <c r="CN157">
        <f t="shared" ca="1" si="320"/>
        <v>0</v>
      </c>
      <c r="CO157">
        <f t="shared" ca="1" si="321"/>
        <v>0</v>
      </c>
      <c r="CP157">
        <f t="shared" ca="1" si="322"/>
        <v>0</v>
      </c>
      <c r="CQ157" s="10">
        <f t="shared" ca="1" si="323"/>
        <v>2.7272727272727275</v>
      </c>
      <c r="CR157" s="11">
        <f t="shared" ca="1" si="324"/>
        <v>22.09090909090909</v>
      </c>
      <c r="CS157" s="11">
        <f t="shared" ca="1" si="325"/>
        <v>2.454545454545455</v>
      </c>
      <c r="CT157" s="11">
        <f t="shared" ca="1" si="326"/>
        <v>2.454545454545455</v>
      </c>
      <c r="CU157" s="11">
        <f t="shared" ca="1" si="327"/>
        <v>2.454545454545455</v>
      </c>
      <c r="CV157" s="11">
        <f t="shared" ca="1" si="328"/>
        <v>1</v>
      </c>
      <c r="CW157" t="b">
        <f t="shared" ca="1" si="302"/>
        <v>1</v>
      </c>
      <c r="CX157">
        <f>COUNTIF(BA$1:BA157,BA157)-1</f>
        <v>0</v>
      </c>
    </row>
    <row r="158" spans="1:102">
      <c r="A158" t="s">
        <v>2499</v>
      </c>
      <c r="B158" t="s">
        <v>2577</v>
      </c>
      <c r="C158" t="s">
        <v>2674</v>
      </c>
      <c r="D158">
        <f>IF(Players!C158="NL",INDEX(Standings!G:I,MATCH(INDEX(Teams!G:K,MATCH(Players!B158,Teams!G:G,0),5),Standings!G:G,0),2)+INDEX(Standings!G:I,MATCH(INDEX(Teams!G:K,MATCH(Players!B158,Teams!G:G,0),5),Standings!G:G,0),3),INDEX(Standings!A:C,MATCH(INDEX(Teams!A:E,MATCH(Players!B158,Teams!A:A,0),5),Standings!A:A,0),2)+INDEX(Standings!A:C,MATCH(INDEX(Teams!A:E,MATCH(Players!B158,Teams!A:A,0),5),Standings!A:A,0),3))</f>
        <v>3</v>
      </c>
      <c r="E158">
        <f t="shared" ca="1" si="185"/>
        <v>2</v>
      </c>
      <c r="F158">
        <f t="shared" ca="1" si="186"/>
        <v>0</v>
      </c>
      <c r="G158">
        <f t="shared" ca="1" si="187"/>
        <v>0</v>
      </c>
      <c r="H158">
        <f t="shared" ca="1" si="188"/>
        <v>0</v>
      </c>
      <c r="I158">
        <f t="shared" ca="1" si="189"/>
        <v>0</v>
      </c>
      <c r="J158">
        <f t="shared" ca="1" si="190"/>
        <v>0</v>
      </c>
      <c r="K158">
        <f t="shared" ca="1" si="191"/>
        <v>0</v>
      </c>
      <c r="L158">
        <f t="shared" ca="1" si="192"/>
        <v>0</v>
      </c>
      <c r="M158">
        <f t="shared" ca="1" si="193"/>
        <v>0</v>
      </c>
      <c r="N158">
        <f t="shared" ca="1" si="194"/>
        <v>0</v>
      </c>
      <c r="O158">
        <f t="shared" ca="1" si="195"/>
        <v>0</v>
      </c>
      <c r="P158">
        <f t="shared" ca="1" si="196"/>
        <v>0</v>
      </c>
      <c r="Q158">
        <f t="shared" ca="1" si="197"/>
        <v>0</v>
      </c>
      <c r="R158">
        <f t="shared" ca="1" si="198"/>
        <v>0</v>
      </c>
      <c r="S158">
        <f t="shared" ca="1" si="199"/>
        <v>0</v>
      </c>
      <c r="T158">
        <f t="shared" ca="1" si="200"/>
        <v>0</v>
      </c>
      <c r="U158">
        <f t="shared" ca="1" si="201"/>
        <v>0</v>
      </c>
      <c r="V158">
        <f t="shared" ca="1" si="202"/>
        <v>0</v>
      </c>
      <c r="W158">
        <f t="shared" ca="1" si="203"/>
        <v>0</v>
      </c>
      <c r="X158">
        <f t="shared" ca="1" si="204"/>
        <v>2</v>
      </c>
      <c r="Y158">
        <f t="shared" ca="1" si="205"/>
        <v>0</v>
      </c>
      <c r="Z158">
        <f t="shared" ca="1" si="206"/>
        <v>0</v>
      </c>
      <c r="AA158">
        <f t="shared" ca="1" si="207"/>
        <v>0</v>
      </c>
      <c r="AB158">
        <f t="shared" ca="1" si="208"/>
        <v>0</v>
      </c>
      <c r="AC158">
        <f t="shared" ca="1" si="209"/>
        <v>0</v>
      </c>
      <c r="AD158">
        <f t="shared" ca="1" si="210"/>
        <v>0</v>
      </c>
      <c r="AE158">
        <f t="shared" ca="1" si="211"/>
        <v>0</v>
      </c>
      <c r="AF158">
        <f t="shared" ca="1" si="212"/>
        <v>0</v>
      </c>
      <c r="AG158">
        <f t="shared" ca="1" si="213"/>
        <v>0</v>
      </c>
      <c r="AH158">
        <f t="shared" ca="1" si="214"/>
        <v>0</v>
      </c>
      <c r="AI158">
        <f t="shared" ca="1" si="215"/>
        <v>0</v>
      </c>
      <c r="AJ158">
        <f t="shared" ca="1" si="216"/>
        <v>0</v>
      </c>
      <c r="AK158">
        <f t="shared" ca="1" si="217"/>
        <v>0</v>
      </c>
      <c r="AL158">
        <f t="shared" ca="1" si="218"/>
        <v>0</v>
      </c>
      <c r="AM158">
        <f t="shared" ca="1" si="219"/>
        <v>0</v>
      </c>
      <c r="AN158">
        <f t="shared" ca="1" si="220"/>
        <v>0</v>
      </c>
      <c r="AO158">
        <f t="shared" ca="1" si="221"/>
        <v>0</v>
      </c>
      <c r="AP158">
        <f t="shared" ca="1" si="222"/>
        <v>0</v>
      </c>
      <c r="AQ158">
        <f t="shared" ca="1" si="223"/>
        <v>0</v>
      </c>
      <c r="AR158" s="8">
        <f t="shared" ca="1" si="224"/>
        <v>0</v>
      </c>
      <c r="AS158" s="8">
        <f t="shared" ca="1" si="225"/>
        <v>0</v>
      </c>
      <c r="AT158" s="8">
        <f t="shared" ca="1" si="226"/>
        <v>0</v>
      </c>
      <c r="AU158" s="8">
        <f t="shared" ca="1" si="227"/>
        <v>0</v>
      </c>
      <c r="AV158">
        <f t="shared" ca="1" si="228"/>
        <v>0</v>
      </c>
      <c r="AW158" t="b">
        <f t="shared" ca="1" si="229"/>
        <v>0</v>
      </c>
      <c r="BA158" s="14" t="s">
        <v>2852</v>
      </c>
      <c r="BB158" t="s">
        <v>2561</v>
      </c>
      <c r="BC158" t="s">
        <v>2672</v>
      </c>
      <c r="BD158">
        <f>IF(Players!BC158="NL",INDEX(Standings!G:I,MATCH(INDEX(Teams!G:K,MATCH(Players!BB158,Teams!G:G,0),5),Standings!G:G,0),2)+INDEX(Standings!G:I,MATCH(INDEX(Teams!G:K,MATCH(Players!BB158,Teams!G:G,0),5),Standings!G:G,0),3),INDEX(Standings!A:C,MATCH(INDEX(Teams!A:E,MATCH(Players!BB158,Teams!A:A,0),5),Standings!A:A,0),2)+INDEX(Standings!A:C,MATCH(INDEX(Teams!A:E,MATCH(Players!BB158,Teams!A:A,0),5),Standings!A:A,0),3))</f>
        <v>3</v>
      </c>
      <c r="BE158">
        <f t="shared" ca="1" si="230"/>
        <v>0</v>
      </c>
      <c r="BF158">
        <f t="shared" ca="1" si="231"/>
        <v>0</v>
      </c>
      <c r="BG158">
        <f t="shared" ca="1" si="232"/>
        <v>0</v>
      </c>
      <c r="BH158">
        <f t="shared" ca="1" si="233"/>
        <v>0</v>
      </c>
      <c r="BI158">
        <f t="shared" ca="1" si="234"/>
        <v>0</v>
      </c>
      <c r="BJ158">
        <f t="shared" ca="1" si="235"/>
        <v>0</v>
      </c>
      <c r="BK158">
        <f t="shared" ca="1" si="236"/>
        <v>0</v>
      </c>
      <c r="BL158" s="12">
        <f t="shared" ca="1" si="237"/>
        <v>0</v>
      </c>
      <c r="BM158">
        <f t="shared" ca="1" si="238"/>
        <v>0</v>
      </c>
      <c r="BN158">
        <f t="shared" ca="1" si="239"/>
        <v>0</v>
      </c>
      <c r="BO158">
        <f t="shared" ca="1" si="240"/>
        <v>0</v>
      </c>
      <c r="BP158">
        <f t="shared" ca="1" si="241"/>
        <v>0</v>
      </c>
      <c r="BQ158">
        <f t="shared" ca="1" si="242"/>
        <v>0</v>
      </c>
      <c r="BR158">
        <f t="shared" ca="1" si="243"/>
        <v>0</v>
      </c>
      <c r="BS158">
        <f t="shared" ca="1" si="244"/>
        <v>0</v>
      </c>
      <c r="BT158">
        <f t="shared" ca="1" si="245"/>
        <v>0</v>
      </c>
      <c r="BU158">
        <f t="shared" ca="1" si="246"/>
        <v>0</v>
      </c>
      <c r="BV158">
        <f t="shared" ca="1" si="247"/>
        <v>0</v>
      </c>
      <c r="BW158">
        <f t="shared" ca="1" si="303"/>
        <v>0</v>
      </c>
      <c r="BX158">
        <f t="shared" ca="1" si="304"/>
        <v>0</v>
      </c>
      <c r="BY158" s="8">
        <f t="shared" ca="1" si="305"/>
        <v>0</v>
      </c>
      <c r="BZ158" s="10" t="str">
        <f t="shared" ca="1" si="306"/>
        <v>---</v>
      </c>
      <c r="CA158">
        <f t="shared" ca="1" si="307"/>
        <v>0</v>
      </c>
      <c r="CB158">
        <f t="shared" ca="1" si="308"/>
        <v>0</v>
      </c>
      <c r="CC158">
        <f t="shared" ca="1" si="309"/>
        <v>0</v>
      </c>
      <c r="CD158">
        <f t="shared" ca="1" si="310"/>
        <v>0</v>
      </c>
      <c r="CE158">
        <f t="shared" ca="1" si="311"/>
        <v>0</v>
      </c>
      <c r="CF158" s="12">
        <f t="shared" ca="1" si="312"/>
        <v>0</v>
      </c>
      <c r="CG158">
        <f t="shared" ca="1" si="313"/>
        <v>0</v>
      </c>
      <c r="CH158">
        <f t="shared" ca="1" si="314"/>
        <v>0</v>
      </c>
      <c r="CI158">
        <f t="shared" ca="1" si="315"/>
        <v>0</v>
      </c>
      <c r="CJ158">
        <f t="shared" ca="1" si="316"/>
        <v>0</v>
      </c>
      <c r="CK158">
        <f t="shared" ca="1" si="317"/>
        <v>0</v>
      </c>
      <c r="CL158">
        <f t="shared" ca="1" si="318"/>
        <v>0</v>
      </c>
      <c r="CM158">
        <f t="shared" ca="1" si="319"/>
        <v>0</v>
      </c>
      <c r="CN158">
        <f t="shared" ca="1" si="320"/>
        <v>0</v>
      </c>
      <c r="CO158">
        <f t="shared" ca="1" si="321"/>
        <v>0</v>
      </c>
      <c r="CP158">
        <f t="shared" ca="1" si="322"/>
        <v>0</v>
      </c>
      <c r="CQ158" s="10">
        <f t="shared" ca="1" si="323"/>
        <v>0</v>
      </c>
      <c r="CR158" s="11">
        <f t="shared" ca="1" si="324"/>
        <v>0</v>
      </c>
      <c r="CS158" s="11">
        <f t="shared" ca="1" si="325"/>
        <v>0</v>
      </c>
      <c r="CT158" s="11">
        <f t="shared" ca="1" si="326"/>
        <v>0</v>
      </c>
      <c r="CU158" s="11">
        <f t="shared" ca="1" si="327"/>
        <v>0</v>
      </c>
      <c r="CV158" s="11">
        <f t="shared" ca="1" si="328"/>
        <v>0</v>
      </c>
      <c r="CW158" t="b">
        <f t="shared" ca="1" si="302"/>
        <v>0</v>
      </c>
      <c r="CX158">
        <f>COUNTIF(BA$1:BA158,BA158)-1</f>
        <v>0</v>
      </c>
    </row>
    <row r="159" spans="1:102">
      <c r="A159" t="s">
        <v>2530</v>
      </c>
      <c r="B159" t="s">
        <v>2577</v>
      </c>
      <c r="C159" t="s">
        <v>2674</v>
      </c>
      <c r="D159">
        <f>IF(Players!C159="NL",INDEX(Standings!G:I,MATCH(INDEX(Teams!G:K,MATCH(Players!B159,Teams!G:G,0),5),Standings!G:G,0),2)+INDEX(Standings!G:I,MATCH(INDEX(Teams!G:K,MATCH(Players!B159,Teams!G:G,0),5),Standings!G:G,0),3),INDEX(Standings!A:C,MATCH(INDEX(Teams!A:E,MATCH(Players!B159,Teams!A:A,0),5),Standings!A:A,0),2)+INDEX(Standings!A:C,MATCH(INDEX(Teams!A:E,MATCH(Players!B159,Teams!A:A,0),5),Standings!A:A,0),3))</f>
        <v>3</v>
      </c>
      <c r="E159">
        <f t="shared" ca="1" si="185"/>
        <v>0</v>
      </c>
      <c r="F159">
        <f t="shared" ca="1" si="186"/>
        <v>0</v>
      </c>
      <c r="G159">
        <f t="shared" ca="1" si="187"/>
        <v>0</v>
      </c>
      <c r="H159">
        <f t="shared" ca="1" si="188"/>
        <v>0</v>
      </c>
      <c r="I159">
        <f t="shared" ca="1" si="189"/>
        <v>0</v>
      </c>
      <c r="J159">
        <f t="shared" ca="1" si="190"/>
        <v>0</v>
      </c>
      <c r="K159">
        <f t="shared" ca="1" si="191"/>
        <v>0</v>
      </c>
      <c r="L159">
        <f t="shared" ca="1" si="192"/>
        <v>0</v>
      </c>
      <c r="M159">
        <f t="shared" ca="1" si="193"/>
        <v>0</v>
      </c>
      <c r="N159">
        <f t="shared" ca="1" si="194"/>
        <v>0</v>
      </c>
      <c r="O159">
        <f t="shared" ca="1" si="195"/>
        <v>0</v>
      </c>
      <c r="P159">
        <f t="shared" ca="1" si="196"/>
        <v>0</v>
      </c>
      <c r="Q159">
        <f t="shared" ca="1" si="197"/>
        <v>0</v>
      </c>
      <c r="R159">
        <f t="shared" ca="1" si="198"/>
        <v>0</v>
      </c>
      <c r="S159">
        <f t="shared" ca="1" si="199"/>
        <v>0</v>
      </c>
      <c r="T159">
        <f t="shared" ca="1" si="200"/>
        <v>0</v>
      </c>
      <c r="U159">
        <f t="shared" ca="1" si="201"/>
        <v>0</v>
      </c>
      <c r="V159">
        <f t="shared" ca="1" si="202"/>
        <v>0</v>
      </c>
      <c r="W159">
        <f t="shared" ca="1" si="203"/>
        <v>0</v>
      </c>
      <c r="X159">
        <f t="shared" ca="1" si="204"/>
        <v>0</v>
      </c>
      <c r="Y159">
        <f t="shared" ca="1" si="205"/>
        <v>0</v>
      </c>
      <c r="Z159">
        <f t="shared" ca="1" si="206"/>
        <v>0</v>
      </c>
      <c r="AA159">
        <f t="shared" ca="1" si="207"/>
        <v>0</v>
      </c>
      <c r="AB159">
        <f t="shared" ca="1" si="208"/>
        <v>0</v>
      </c>
      <c r="AC159">
        <f t="shared" ca="1" si="209"/>
        <v>0</v>
      </c>
      <c r="AD159">
        <f t="shared" ca="1" si="210"/>
        <v>0</v>
      </c>
      <c r="AE159">
        <f t="shared" ca="1" si="211"/>
        <v>0</v>
      </c>
      <c r="AF159">
        <f t="shared" ca="1" si="212"/>
        <v>0</v>
      </c>
      <c r="AG159">
        <f t="shared" ca="1" si="213"/>
        <v>0</v>
      </c>
      <c r="AH159">
        <f t="shared" ca="1" si="214"/>
        <v>0</v>
      </c>
      <c r="AI159">
        <f t="shared" ca="1" si="215"/>
        <v>0</v>
      </c>
      <c r="AJ159">
        <f t="shared" ca="1" si="216"/>
        <v>0</v>
      </c>
      <c r="AK159">
        <f t="shared" ca="1" si="217"/>
        <v>0</v>
      </c>
      <c r="AL159">
        <f t="shared" ca="1" si="218"/>
        <v>0</v>
      </c>
      <c r="AM159">
        <f t="shared" ca="1" si="219"/>
        <v>0</v>
      </c>
      <c r="AN159">
        <f t="shared" ca="1" si="220"/>
        <v>0</v>
      </c>
      <c r="AO159">
        <f t="shared" ca="1" si="221"/>
        <v>0</v>
      </c>
      <c r="AP159">
        <f t="shared" ca="1" si="222"/>
        <v>0</v>
      </c>
      <c r="AQ159">
        <f t="shared" ca="1" si="223"/>
        <v>0</v>
      </c>
      <c r="AR159" s="8">
        <f t="shared" ca="1" si="224"/>
        <v>0</v>
      </c>
      <c r="AS159" s="8">
        <f t="shared" ca="1" si="225"/>
        <v>0</v>
      </c>
      <c r="AT159" s="8">
        <f t="shared" ca="1" si="226"/>
        <v>0</v>
      </c>
      <c r="AU159" s="8">
        <f t="shared" ca="1" si="227"/>
        <v>0</v>
      </c>
      <c r="AV159">
        <f t="shared" ca="1" si="228"/>
        <v>0</v>
      </c>
      <c r="AW159" t="b">
        <f t="shared" ca="1" si="229"/>
        <v>0</v>
      </c>
      <c r="BA159" s="14" t="s">
        <v>2854</v>
      </c>
      <c r="BB159" t="s">
        <v>2561</v>
      </c>
      <c r="BC159" t="s">
        <v>2672</v>
      </c>
      <c r="BD159">
        <f>IF(Players!BC159="NL",INDEX(Standings!G:I,MATCH(INDEX(Teams!G:K,MATCH(Players!BB159,Teams!G:G,0),5),Standings!G:G,0),2)+INDEX(Standings!G:I,MATCH(INDEX(Teams!G:K,MATCH(Players!BB159,Teams!G:G,0),5),Standings!G:G,0),3),INDEX(Standings!A:C,MATCH(INDEX(Teams!A:E,MATCH(Players!BB159,Teams!A:A,0),5),Standings!A:A,0),2)+INDEX(Standings!A:C,MATCH(INDEX(Teams!A:E,MATCH(Players!BB159,Teams!A:A,0),5),Standings!A:A,0),3))</f>
        <v>3</v>
      </c>
      <c r="BE159">
        <f t="shared" ca="1" si="230"/>
        <v>0</v>
      </c>
      <c r="BF159">
        <f t="shared" ca="1" si="231"/>
        <v>0</v>
      </c>
      <c r="BG159">
        <f t="shared" ca="1" si="232"/>
        <v>1</v>
      </c>
      <c r="BH159">
        <f t="shared" ca="1" si="233"/>
        <v>0</v>
      </c>
      <c r="BI159">
        <f t="shared" ca="1" si="234"/>
        <v>0</v>
      </c>
      <c r="BJ159">
        <f t="shared" ca="1" si="235"/>
        <v>0</v>
      </c>
      <c r="BK159">
        <f t="shared" ca="1" si="236"/>
        <v>0</v>
      </c>
      <c r="BL159" s="12">
        <f t="shared" ca="1" si="237"/>
        <v>1.3333333333333333</v>
      </c>
      <c r="BM159">
        <f t="shared" ca="1" si="238"/>
        <v>1</v>
      </c>
      <c r="BN159">
        <f t="shared" ca="1" si="239"/>
        <v>0</v>
      </c>
      <c r="BO159">
        <f t="shared" ca="1" si="240"/>
        <v>0</v>
      </c>
      <c r="BP159">
        <f t="shared" ca="1" si="241"/>
        <v>0</v>
      </c>
      <c r="BQ159">
        <f t="shared" ca="1" si="242"/>
        <v>1</v>
      </c>
      <c r="BR159">
        <f t="shared" ca="1" si="243"/>
        <v>0</v>
      </c>
      <c r="BS159">
        <f t="shared" ca="1" si="244"/>
        <v>2</v>
      </c>
      <c r="BT159">
        <f t="shared" ca="1" si="245"/>
        <v>0</v>
      </c>
      <c r="BU159">
        <f t="shared" ca="1" si="246"/>
        <v>0</v>
      </c>
      <c r="BV159">
        <f t="shared" ca="1" si="247"/>
        <v>0</v>
      </c>
      <c r="BW159">
        <f t="shared" ca="1" si="303"/>
        <v>0</v>
      </c>
      <c r="BX159">
        <f t="shared" ca="1" si="304"/>
        <v>0</v>
      </c>
      <c r="BY159" s="8">
        <f t="shared" ca="1" si="305"/>
        <v>0</v>
      </c>
      <c r="BZ159" s="10">
        <f t="shared" ca="1" si="306"/>
        <v>0</v>
      </c>
      <c r="CA159">
        <f t="shared" ca="1" si="307"/>
        <v>1</v>
      </c>
      <c r="CB159">
        <f t="shared" ca="1" si="308"/>
        <v>0</v>
      </c>
      <c r="CC159">
        <f t="shared" ca="1" si="309"/>
        <v>0</v>
      </c>
      <c r="CD159">
        <f t="shared" ca="1" si="310"/>
        <v>0</v>
      </c>
      <c r="CE159">
        <f t="shared" ca="1" si="311"/>
        <v>0</v>
      </c>
      <c r="CF159" s="12">
        <f t="shared" ca="1" si="312"/>
        <v>1.3333333333333333</v>
      </c>
      <c r="CG159">
        <f t="shared" ca="1" si="313"/>
        <v>1</v>
      </c>
      <c r="CH159">
        <f t="shared" ca="1" si="314"/>
        <v>0</v>
      </c>
      <c r="CI159">
        <f t="shared" ca="1" si="315"/>
        <v>0</v>
      </c>
      <c r="CJ159">
        <f t="shared" ca="1" si="316"/>
        <v>0</v>
      </c>
      <c r="CK159">
        <f t="shared" ca="1" si="317"/>
        <v>1</v>
      </c>
      <c r="CL159">
        <f t="shared" ca="1" si="318"/>
        <v>0</v>
      </c>
      <c r="CM159">
        <f t="shared" ca="1" si="319"/>
        <v>2</v>
      </c>
      <c r="CN159">
        <f t="shared" ca="1" si="320"/>
        <v>0</v>
      </c>
      <c r="CO159">
        <f t="shared" ca="1" si="321"/>
        <v>0</v>
      </c>
      <c r="CP159">
        <f t="shared" ca="1" si="322"/>
        <v>0</v>
      </c>
      <c r="CQ159" s="10">
        <f t="shared" ca="1" si="323"/>
        <v>1.5</v>
      </c>
      <c r="CR159" s="11">
        <f t="shared" ca="1" si="324"/>
        <v>6.75</v>
      </c>
      <c r="CS159" s="11">
        <f t="shared" ca="1" si="325"/>
        <v>0</v>
      </c>
      <c r="CT159" s="11">
        <f t="shared" ca="1" si="326"/>
        <v>6.75</v>
      </c>
      <c r="CU159" s="11">
        <f t="shared" ca="1" si="327"/>
        <v>13.5</v>
      </c>
      <c r="CV159" s="11">
        <f t="shared" ca="1" si="328"/>
        <v>2</v>
      </c>
      <c r="CW159" t="b">
        <f t="shared" ca="1" si="302"/>
        <v>0</v>
      </c>
      <c r="CX159">
        <f>COUNTIF(BA$1:BA159,BA159)-1</f>
        <v>0</v>
      </c>
    </row>
    <row r="160" spans="1:102">
      <c r="A160" t="s">
        <v>2446</v>
      </c>
      <c r="B160" t="s">
        <v>2577</v>
      </c>
      <c r="C160" t="s">
        <v>2674</v>
      </c>
      <c r="D160">
        <f>IF(Players!C160="NL",INDEX(Standings!G:I,MATCH(INDEX(Teams!G:K,MATCH(Players!B160,Teams!G:G,0),5),Standings!G:G,0),2)+INDEX(Standings!G:I,MATCH(INDEX(Teams!G:K,MATCH(Players!B160,Teams!G:G,0),5),Standings!G:G,0),3),INDEX(Standings!A:C,MATCH(INDEX(Teams!A:E,MATCH(Players!B160,Teams!A:A,0),5),Standings!A:A,0),2)+INDEX(Standings!A:C,MATCH(INDEX(Teams!A:E,MATCH(Players!B160,Teams!A:A,0),5),Standings!A:A,0),3))</f>
        <v>3</v>
      </c>
      <c r="E160">
        <f t="shared" ca="1" si="185"/>
        <v>0</v>
      </c>
      <c r="F160">
        <f t="shared" ca="1" si="186"/>
        <v>0</v>
      </c>
      <c r="G160">
        <f t="shared" ca="1" si="187"/>
        <v>0</v>
      </c>
      <c r="H160">
        <f t="shared" ca="1" si="188"/>
        <v>0</v>
      </c>
      <c r="I160">
        <f t="shared" ca="1" si="189"/>
        <v>0</v>
      </c>
      <c r="J160">
        <f t="shared" ca="1" si="190"/>
        <v>0</v>
      </c>
      <c r="K160">
        <f t="shared" ca="1" si="191"/>
        <v>0</v>
      </c>
      <c r="L160">
        <f t="shared" ca="1" si="192"/>
        <v>0</v>
      </c>
      <c r="M160">
        <f t="shared" ca="1" si="193"/>
        <v>0</v>
      </c>
      <c r="N160">
        <f t="shared" ca="1" si="194"/>
        <v>0</v>
      </c>
      <c r="O160">
        <f t="shared" ca="1" si="195"/>
        <v>0</v>
      </c>
      <c r="P160">
        <f t="shared" ca="1" si="196"/>
        <v>0</v>
      </c>
      <c r="Q160">
        <f t="shared" ca="1" si="197"/>
        <v>0</v>
      </c>
      <c r="R160">
        <f t="shared" ca="1" si="198"/>
        <v>0</v>
      </c>
      <c r="S160">
        <f t="shared" ca="1" si="199"/>
        <v>0</v>
      </c>
      <c r="T160">
        <f t="shared" ca="1" si="200"/>
        <v>0</v>
      </c>
      <c r="U160">
        <f t="shared" ca="1" si="201"/>
        <v>0</v>
      </c>
      <c r="V160">
        <f t="shared" ca="1" si="202"/>
        <v>0</v>
      </c>
      <c r="W160">
        <f t="shared" ca="1" si="203"/>
        <v>0</v>
      </c>
      <c r="X160">
        <f t="shared" ca="1" si="204"/>
        <v>0</v>
      </c>
      <c r="Y160">
        <f t="shared" ca="1" si="205"/>
        <v>0</v>
      </c>
      <c r="Z160">
        <f t="shared" ca="1" si="206"/>
        <v>0</v>
      </c>
      <c r="AA160">
        <f t="shared" ca="1" si="207"/>
        <v>0</v>
      </c>
      <c r="AB160">
        <f t="shared" ca="1" si="208"/>
        <v>0</v>
      </c>
      <c r="AC160">
        <f t="shared" ca="1" si="209"/>
        <v>0</v>
      </c>
      <c r="AD160">
        <f t="shared" ca="1" si="210"/>
        <v>0</v>
      </c>
      <c r="AE160">
        <f t="shared" ca="1" si="211"/>
        <v>0</v>
      </c>
      <c r="AF160">
        <f t="shared" ca="1" si="212"/>
        <v>0</v>
      </c>
      <c r="AG160">
        <f t="shared" ca="1" si="213"/>
        <v>0</v>
      </c>
      <c r="AH160">
        <f t="shared" ca="1" si="214"/>
        <v>0</v>
      </c>
      <c r="AI160">
        <f t="shared" ca="1" si="215"/>
        <v>0</v>
      </c>
      <c r="AJ160">
        <f t="shared" ca="1" si="216"/>
        <v>0</v>
      </c>
      <c r="AK160">
        <f t="shared" ca="1" si="217"/>
        <v>0</v>
      </c>
      <c r="AL160">
        <f t="shared" ca="1" si="218"/>
        <v>0</v>
      </c>
      <c r="AM160">
        <f t="shared" ca="1" si="219"/>
        <v>0</v>
      </c>
      <c r="AN160">
        <f t="shared" ca="1" si="220"/>
        <v>0</v>
      </c>
      <c r="AO160">
        <f t="shared" ca="1" si="221"/>
        <v>0</v>
      </c>
      <c r="AP160">
        <f t="shared" ca="1" si="222"/>
        <v>0</v>
      </c>
      <c r="AQ160">
        <f t="shared" ca="1" si="223"/>
        <v>0</v>
      </c>
      <c r="AR160" s="8">
        <f t="shared" ca="1" si="224"/>
        <v>0</v>
      </c>
      <c r="AS160" s="8">
        <f t="shared" ca="1" si="225"/>
        <v>0</v>
      </c>
      <c r="AT160" s="8">
        <f t="shared" ca="1" si="226"/>
        <v>0</v>
      </c>
      <c r="AU160" s="8">
        <f t="shared" ca="1" si="227"/>
        <v>0</v>
      </c>
      <c r="AV160">
        <f t="shared" ca="1" si="228"/>
        <v>0</v>
      </c>
      <c r="AW160" t="b">
        <f t="shared" ca="1" si="229"/>
        <v>0</v>
      </c>
      <c r="BA160" s="14" t="s">
        <v>2842</v>
      </c>
      <c r="BB160" t="s">
        <v>2561</v>
      </c>
      <c r="BC160" t="s">
        <v>2672</v>
      </c>
      <c r="BD160">
        <f>IF(Players!BC160="NL",INDEX(Standings!G:I,MATCH(INDEX(Teams!G:K,MATCH(Players!BB160,Teams!G:G,0),5),Standings!G:G,0),2)+INDEX(Standings!G:I,MATCH(INDEX(Teams!G:K,MATCH(Players!BB160,Teams!G:G,0),5),Standings!G:G,0),3),INDEX(Standings!A:C,MATCH(INDEX(Teams!A:E,MATCH(Players!BB160,Teams!A:A,0),5),Standings!A:A,0),2)+INDEX(Standings!A:C,MATCH(INDEX(Teams!A:E,MATCH(Players!BB160,Teams!A:A,0),5),Standings!A:A,0),3))</f>
        <v>3</v>
      </c>
      <c r="BE160">
        <f t="shared" ca="1" si="230"/>
        <v>0</v>
      </c>
      <c r="BF160">
        <f t="shared" ca="1" si="231"/>
        <v>0</v>
      </c>
      <c r="BG160">
        <f t="shared" ca="1" si="232"/>
        <v>0</v>
      </c>
      <c r="BH160">
        <f t="shared" ca="1" si="233"/>
        <v>0</v>
      </c>
      <c r="BI160">
        <f t="shared" ca="1" si="234"/>
        <v>0</v>
      </c>
      <c r="BJ160">
        <f t="shared" ca="1" si="235"/>
        <v>0</v>
      </c>
      <c r="BK160">
        <f t="shared" ca="1" si="236"/>
        <v>0</v>
      </c>
      <c r="BL160" s="12">
        <f t="shared" ca="1" si="237"/>
        <v>0</v>
      </c>
      <c r="BM160">
        <f t="shared" ca="1" si="238"/>
        <v>0</v>
      </c>
      <c r="BN160">
        <f t="shared" ca="1" si="239"/>
        <v>0</v>
      </c>
      <c r="BO160">
        <f t="shared" ca="1" si="240"/>
        <v>0</v>
      </c>
      <c r="BP160">
        <f t="shared" ca="1" si="241"/>
        <v>0</v>
      </c>
      <c r="BQ160">
        <f t="shared" ca="1" si="242"/>
        <v>0</v>
      </c>
      <c r="BR160">
        <f t="shared" ca="1" si="243"/>
        <v>0</v>
      </c>
      <c r="BS160">
        <f t="shared" ca="1" si="244"/>
        <v>0</v>
      </c>
      <c r="BT160">
        <f t="shared" ca="1" si="245"/>
        <v>0</v>
      </c>
      <c r="BU160">
        <f t="shared" ca="1" si="246"/>
        <v>0</v>
      </c>
      <c r="BV160">
        <f t="shared" ca="1" si="247"/>
        <v>0</v>
      </c>
      <c r="BW160">
        <f t="shared" ca="1" si="303"/>
        <v>0</v>
      </c>
      <c r="BX160">
        <f t="shared" ca="1" si="304"/>
        <v>0</v>
      </c>
      <c r="BY160" s="8">
        <f t="shared" ca="1" si="305"/>
        <v>0</v>
      </c>
      <c r="BZ160" s="10" t="str">
        <f t="shared" ca="1" si="306"/>
        <v>---</v>
      </c>
      <c r="CA160">
        <f t="shared" ca="1" si="307"/>
        <v>0</v>
      </c>
      <c r="CB160">
        <f t="shared" ca="1" si="308"/>
        <v>0</v>
      </c>
      <c r="CC160">
        <f t="shared" ca="1" si="309"/>
        <v>0</v>
      </c>
      <c r="CD160">
        <f t="shared" ca="1" si="310"/>
        <v>0</v>
      </c>
      <c r="CE160">
        <f t="shared" ca="1" si="311"/>
        <v>0</v>
      </c>
      <c r="CF160" s="12">
        <f t="shared" ca="1" si="312"/>
        <v>0</v>
      </c>
      <c r="CG160">
        <f t="shared" ca="1" si="313"/>
        <v>0</v>
      </c>
      <c r="CH160">
        <f t="shared" ca="1" si="314"/>
        <v>0</v>
      </c>
      <c r="CI160">
        <f t="shared" ca="1" si="315"/>
        <v>0</v>
      </c>
      <c r="CJ160">
        <f t="shared" ca="1" si="316"/>
        <v>0</v>
      </c>
      <c r="CK160">
        <f t="shared" ca="1" si="317"/>
        <v>0</v>
      </c>
      <c r="CL160">
        <f t="shared" ca="1" si="318"/>
        <v>0</v>
      </c>
      <c r="CM160">
        <f t="shared" ca="1" si="319"/>
        <v>0</v>
      </c>
      <c r="CN160">
        <f t="shared" ca="1" si="320"/>
        <v>0</v>
      </c>
      <c r="CO160">
        <f t="shared" ca="1" si="321"/>
        <v>0</v>
      </c>
      <c r="CP160">
        <f t="shared" ca="1" si="322"/>
        <v>0</v>
      </c>
      <c r="CQ160" s="10">
        <f t="shared" ca="1" si="323"/>
        <v>0</v>
      </c>
      <c r="CR160" s="11">
        <f t="shared" ca="1" si="324"/>
        <v>0</v>
      </c>
      <c r="CS160" s="11">
        <f t="shared" ca="1" si="325"/>
        <v>0</v>
      </c>
      <c r="CT160" s="11">
        <f t="shared" ca="1" si="326"/>
        <v>0</v>
      </c>
      <c r="CU160" s="11">
        <f t="shared" ca="1" si="327"/>
        <v>0</v>
      </c>
      <c r="CV160" s="11">
        <f t="shared" ca="1" si="328"/>
        <v>0</v>
      </c>
      <c r="CW160" t="b">
        <f t="shared" ca="1" si="302"/>
        <v>0</v>
      </c>
      <c r="CX160">
        <f>COUNTIF(BA$1:BA160,BA160)-1</f>
        <v>0</v>
      </c>
    </row>
    <row r="161" spans="1:102">
      <c r="A161" t="s">
        <v>2500</v>
      </c>
      <c r="B161" t="s">
        <v>2577</v>
      </c>
      <c r="C161" t="s">
        <v>2674</v>
      </c>
      <c r="D161">
        <f>IF(Players!C161="NL",INDEX(Standings!G:I,MATCH(INDEX(Teams!G:K,MATCH(Players!B161,Teams!G:G,0),5),Standings!G:G,0),2)+INDEX(Standings!G:I,MATCH(INDEX(Teams!G:K,MATCH(Players!B161,Teams!G:G,0),5),Standings!G:G,0),3),INDEX(Standings!A:C,MATCH(INDEX(Teams!A:E,MATCH(Players!B161,Teams!A:A,0),5),Standings!A:A,0),2)+INDEX(Standings!A:C,MATCH(INDEX(Teams!A:E,MATCH(Players!B161,Teams!A:A,0),5),Standings!A:A,0),3))</f>
        <v>3</v>
      </c>
      <c r="E161">
        <f t="shared" ca="1" si="185"/>
        <v>0</v>
      </c>
      <c r="F161">
        <f t="shared" ca="1" si="186"/>
        <v>0</v>
      </c>
      <c r="G161">
        <f t="shared" ca="1" si="187"/>
        <v>0</v>
      </c>
      <c r="H161">
        <f t="shared" ca="1" si="188"/>
        <v>0</v>
      </c>
      <c r="I161">
        <f t="shared" ca="1" si="189"/>
        <v>0</v>
      </c>
      <c r="J161">
        <f t="shared" ca="1" si="190"/>
        <v>0</v>
      </c>
      <c r="K161">
        <f t="shared" ca="1" si="191"/>
        <v>0</v>
      </c>
      <c r="L161">
        <f t="shared" ca="1" si="192"/>
        <v>0</v>
      </c>
      <c r="M161">
        <f t="shared" ca="1" si="193"/>
        <v>0</v>
      </c>
      <c r="N161">
        <f t="shared" ca="1" si="194"/>
        <v>0</v>
      </c>
      <c r="O161">
        <f t="shared" ca="1" si="195"/>
        <v>0</v>
      </c>
      <c r="P161">
        <f t="shared" ca="1" si="196"/>
        <v>0</v>
      </c>
      <c r="Q161">
        <f t="shared" ca="1" si="197"/>
        <v>0</v>
      </c>
      <c r="R161">
        <f t="shared" ca="1" si="198"/>
        <v>0</v>
      </c>
      <c r="S161">
        <f t="shared" ca="1" si="199"/>
        <v>0</v>
      </c>
      <c r="T161">
        <f t="shared" ca="1" si="200"/>
        <v>0</v>
      </c>
      <c r="U161">
        <f t="shared" ca="1" si="201"/>
        <v>0</v>
      </c>
      <c r="V161">
        <f t="shared" ca="1" si="202"/>
        <v>0</v>
      </c>
      <c r="W161">
        <f t="shared" ca="1" si="203"/>
        <v>0</v>
      </c>
      <c r="X161">
        <f t="shared" ca="1" si="204"/>
        <v>0</v>
      </c>
      <c r="Y161">
        <f t="shared" ca="1" si="205"/>
        <v>0</v>
      </c>
      <c r="Z161">
        <f t="shared" ca="1" si="206"/>
        <v>0</v>
      </c>
      <c r="AA161">
        <f t="shared" ca="1" si="207"/>
        <v>0</v>
      </c>
      <c r="AB161">
        <f t="shared" ca="1" si="208"/>
        <v>0</v>
      </c>
      <c r="AC161">
        <f t="shared" ca="1" si="209"/>
        <v>0</v>
      </c>
      <c r="AD161">
        <f t="shared" ca="1" si="210"/>
        <v>0</v>
      </c>
      <c r="AE161">
        <f t="shared" ca="1" si="211"/>
        <v>0</v>
      </c>
      <c r="AF161">
        <f t="shared" ca="1" si="212"/>
        <v>0</v>
      </c>
      <c r="AG161">
        <f t="shared" ca="1" si="213"/>
        <v>0</v>
      </c>
      <c r="AH161">
        <f t="shared" ca="1" si="214"/>
        <v>0</v>
      </c>
      <c r="AI161">
        <f t="shared" ca="1" si="215"/>
        <v>0</v>
      </c>
      <c r="AJ161">
        <f t="shared" ca="1" si="216"/>
        <v>0</v>
      </c>
      <c r="AK161">
        <f t="shared" ca="1" si="217"/>
        <v>0</v>
      </c>
      <c r="AL161">
        <f t="shared" ca="1" si="218"/>
        <v>0</v>
      </c>
      <c r="AM161">
        <f t="shared" ca="1" si="219"/>
        <v>0</v>
      </c>
      <c r="AN161">
        <f t="shared" ca="1" si="220"/>
        <v>0</v>
      </c>
      <c r="AO161">
        <f t="shared" ca="1" si="221"/>
        <v>0</v>
      </c>
      <c r="AP161">
        <f t="shared" ca="1" si="222"/>
        <v>0</v>
      </c>
      <c r="AQ161">
        <f t="shared" ca="1" si="223"/>
        <v>0</v>
      </c>
      <c r="AR161" s="8">
        <f t="shared" ca="1" si="224"/>
        <v>0</v>
      </c>
      <c r="AS161" s="8">
        <f t="shared" ca="1" si="225"/>
        <v>0</v>
      </c>
      <c r="AT161" s="8">
        <f t="shared" ca="1" si="226"/>
        <v>0</v>
      </c>
      <c r="AU161" s="8">
        <f t="shared" ca="1" si="227"/>
        <v>0</v>
      </c>
      <c r="AV161">
        <f t="shared" ca="1" si="228"/>
        <v>0</v>
      </c>
      <c r="AW161" t="b">
        <f t="shared" ca="1" si="229"/>
        <v>0</v>
      </c>
      <c r="BA161" s="14" t="s">
        <v>2843</v>
      </c>
      <c r="BB161" t="s">
        <v>2561</v>
      </c>
      <c r="BC161" t="s">
        <v>2672</v>
      </c>
      <c r="BD161">
        <f>IF(Players!BC161="NL",INDEX(Standings!G:I,MATCH(INDEX(Teams!G:K,MATCH(Players!BB161,Teams!G:G,0),5),Standings!G:G,0),2)+INDEX(Standings!G:I,MATCH(INDEX(Teams!G:K,MATCH(Players!BB161,Teams!G:G,0),5),Standings!G:G,0),3),INDEX(Standings!A:C,MATCH(INDEX(Teams!A:E,MATCH(Players!BB161,Teams!A:A,0),5),Standings!A:A,0),2)+INDEX(Standings!A:C,MATCH(INDEX(Teams!A:E,MATCH(Players!BB161,Teams!A:A,0),5),Standings!A:A,0),3))</f>
        <v>3</v>
      </c>
      <c r="BE161">
        <f t="shared" ca="1" si="230"/>
        <v>0</v>
      </c>
      <c r="BF161">
        <f t="shared" ca="1" si="231"/>
        <v>0</v>
      </c>
      <c r="BG161">
        <f t="shared" ca="1" si="232"/>
        <v>0</v>
      </c>
      <c r="BH161">
        <f t="shared" ca="1" si="233"/>
        <v>0</v>
      </c>
      <c r="BI161">
        <f t="shared" ca="1" si="234"/>
        <v>0</v>
      </c>
      <c r="BJ161">
        <f t="shared" ca="1" si="235"/>
        <v>0</v>
      </c>
      <c r="BK161">
        <f t="shared" ca="1" si="236"/>
        <v>0</v>
      </c>
      <c r="BL161" s="12">
        <f t="shared" ca="1" si="237"/>
        <v>0</v>
      </c>
      <c r="BM161">
        <f t="shared" ca="1" si="238"/>
        <v>0</v>
      </c>
      <c r="BN161">
        <f t="shared" ca="1" si="239"/>
        <v>0</v>
      </c>
      <c r="BO161">
        <f t="shared" ca="1" si="240"/>
        <v>0</v>
      </c>
      <c r="BP161">
        <f t="shared" ca="1" si="241"/>
        <v>0</v>
      </c>
      <c r="BQ161">
        <f t="shared" ca="1" si="242"/>
        <v>0</v>
      </c>
      <c r="BR161">
        <f t="shared" ca="1" si="243"/>
        <v>0</v>
      </c>
      <c r="BS161">
        <f t="shared" ca="1" si="244"/>
        <v>0</v>
      </c>
      <c r="BT161">
        <f t="shared" ca="1" si="245"/>
        <v>0</v>
      </c>
      <c r="BU161">
        <f t="shared" ca="1" si="246"/>
        <v>0</v>
      </c>
      <c r="BV161">
        <f t="shared" ca="1" si="247"/>
        <v>0</v>
      </c>
      <c r="BW161">
        <f t="shared" ca="1" si="303"/>
        <v>0</v>
      </c>
      <c r="BX161">
        <f t="shared" ca="1" si="304"/>
        <v>0</v>
      </c>
      <c r="BY161" s="8">
        <f t="shared" ca="1" si="305"/>
        <v>0</v>
      </c>
      <c r="BZ161" s="10" t="str">
        <f t="shared" ca="1" si="306"/>
        <v>---</v>
      </c>
      <c r="CA161">
        <f t="shared" ca="1" si="307"/>
        <v>0</v>
      </c>
      <c r="CB161">
        <f t="shared" ca="1" si="308"/>
        <v>0</v>
      </c>
      <c r="CC161">
        <f t="shared" ca="1" si="309"/>
        <v>0</v>
      </c>
      <c r="CD161">
        <f t="shared" ca="1" si="310"/>
        <v>0</v>
      </c>
      <c r="CE161">
        <f t="shared" ca="1" si="311"/>
        <v>0</v>
      </c>
      <c r="CF161" s="12">
        <f t="shared" ca="1" si="312"/>
        <v>0</v>
      </c>
      <c r="CG161">
        <f t="shared" ca="1" si="313"/>
        <v>0</v>
      </c>
      <c r="CH161">
        <f t="shared" ca="1" si="314"/>
        <v>0</v>
      </c>
      <c r="CI161">
        <f t="shared" ca="1" si="315"/>
        <v>0</v>
      </c>
      <c r="CJ161">
        <f t="shared" ca="1" si="316"/>
        <v>0</v>
      </c>
      <c r="CK161">
        <f t="shared" ca="1" si="317"/>
        <v>0</v>
      </c>
      <c r="CL161">
        <f t="shared" ca="1" si="318"/>
        <v>0</v>
      </c>
      <c r="CM161">
        <f t="shared" ca="1" si="319"/>
        <v>0</v>
      </c>
      <c r="CN161">
        <f t="shared" ca="1" si="320"/>
        <v>0</v>
      </c>
      <c r="CO161">
        <f t="shared" ca="1" si="321"/>
        <v>0</v>
      </c>
      <c r="CP161">
        <f t="shared" ca="1" si="322"/>
        <v>0</v>
      </c>
      <c r="CQ161" s="10">
        <f t="shared" ca="1" si="323"/>
        <v>0</v>
      </c>
      <c r="CR161" s="11">
        <f t="shared" ca="1" si="324"/>
        <v>0</v>
      </c>
      <c r="CS161" s="11">
        <f t="shared" ca="1" si="325"/>
        <v>0</v>
      </c>
      <c r="CT161" s="11">
        <f t="shared" ca="1" si="326"/>
        <v>0</v>
      </c>
      <c r="CU161" s="11">
        <f t="shared" ca="1" si="327"/>
        <v>0</v>
      </c>
      <c r="CV161" s="11">
        <f t="shared" ca="1" si="328"/>
        <v>0</v>
      </c>
      <c r="CW161" t="b">
        <f t="shared" ca="1" si="302"/>
        <v>0</v>
      </c>
      <c r="CX161">
        <f>COUNTIF(BA$1:BA161,BA161)-1</f>
        <v>0</v>
      </c>
    </row>
    <row r="162" spans="1:102">
      <c r="A162" t="s">
        <v>2447</v>
      </c>
      <c r="B162" t="s">
        <v>2577</v>
      </c>
      <c r="C162" t="s">
        <v>2674</v>
      </c>
      <c r="D162">
        <f>IF(Players!C162="NL",INDEX(Standings!G:I,MATCH(INDEX(Teams!G:K,MATCH(Players!B162,Teams!G:G,0),5),Standings!G:G,0),2)+INDEX(Standings!G:I,MATCH(INDEX(Teams!G:K,MATCH(Players!B162,Teams!G:G,0),5),Standings!G:G,0),3),INDEX(Standings!A:C,MATCH(INDEX(Teams!A:E,MATCH(Players!B162,Teams!A:A,0),5),Standings!A:A,0),2)+INDEX(Standings!A:C,MATCH(INDEX(Teams!A:E,MATCH(Players!B162,Teams!A:A,0),5),Standings!A:A,0),3))</f>
        <v>3</v>
      </c>
      <c r="E162">
        <f t="shared" ca="1" si="185"/>
        <v>1</v>
      </c>
      <c r="F162">
        <f t="shared" ca="1" si="186"/>
        <v>0</v>
      </c>
      <c r="G162">
        <f t="shared" ca="1" si="187"/>
        <v>0</v>
      </c>
      <c r="H162">
        <f t="shared" ca="1" si="188"/>
        <v>0</v>
      </c>
      <c r="I162">
        <f t="shared" ca="1" si="189"/>
        <v>0</v>
      </c>
      <c r="J162">
        <f t="shared" ca="1" si="190"/>
        <v>0</v>
      </c>
      <c r="K162">
        <f t="shared" ca="1" si="191"/>
        <v>0</v>
      </c>
      <c r="L162">
        <f t="shared" ca="1" si="192"/>
        <v>0</v>
      </c>
      <c r="M162">
        <f t="shared" ca="1" si="193"/>
        <v>0</v>
      </c>
      <c r="N162">
        <f t="shared" ca="1" si="194"/>
        <v>0</v>
      </c>
      <c r="O162">
        <f t="shared" ca="1" si="195"/>
        <v>0</v>
      </c>
      <c r="P162">
        <f t="shared" ca="1" si="196"/>
        <v>0</v>
      </c>
      <c r="Q162">
        <f t="shared" ca="1" si="197"/>
        <v>0</v>
      </c>
      <c r="R162">
        <f t="shared" ca="1" si="198"/>
        <v>0</v>
      </c>
      <c r="S162">
        <f t="shared" ca="1" si="199"/>
        <v>0</v>
      </c>
      <c r="T162">
        <f t="shared" ca="1" si="200"/>
        <v>0</v>
      </c>
      <c r="U162">
        <f t="shared" ca="1" si="201"/>
        <v>0</v>
      </c>
      <c r="V162">
        <f t="shared" ca="1" si="202"/>
        <v>0</v>
      </c>
      <c r="W162">
        <f t="shared" ca="1" si="203"/>
        <v>0</v>
      </c>
      <c r="X162">
        <f t="shared" ca="1" si="204"/>
        <v>1</v>
      </c>
      <c r="Y162">
        <f t="shared" ca="1" si="205"/>
        <v>0</v>
      </c>
      <c r="Z162">
        <f t="shared" ca="1" si="206"/>
        <v>0</v>
      </c>
      <c r="AA162">
        <f t="shared" ca="1" si="207"/>
        <v>0</v>
      </c>
      <c r="AB162">
        <f t="shared" ca="1" si="208"/>
        <v>0</v>
      </c>
      <c r="AC162">
        <f t="shared" ca="1" si="209"/>
        <v>0</v>
      </c>
      <c r="AD162">
        <f t="shared" ca="1" si="210"/>
        <v>0</v>
      </c>
      <c r="AE162">
        <f t="shared" ca="1" si="211"/>
        <v>0</v>
      </c>
      <c r="AF162">
        <f t="shared" ca="1" si="212"/>
        <v>0</v>
      </c>
      <c r="AG162">
        <f t="shared" ca="1" si="213"/>
        <v>0</v>
      </c>
      <c r="AH162">
        <f t="shared" ca="1" si="214"/>
        <v>0</v>
      </c>
      <c r="AI162">
        <f t="shared" ca="1" si="215"/>
        <v>0</v>
      </c>
      <c r="AJ162">
        <f t="shared" ca="1" si="216"/>
        <v>0</v>
      </c>
      <c r="AK162">
        <f t="shared" ca="1" si="217"/>
        <v>0</v>
      </c>
      <c r="AL162">
        <f t="shared" ca="1" si="218"/>
        <v>0</v>
      </c>
      <c r="AM162">
        <f t="shared" ca="1" si="219"/>
        <v>0</v>
      </c>
      <c r="AN162">
        <f t="shared" ca="1" si="220"/>
        <v>0</v>
      </c>
      <c r="AO162">
        <f t="shared" ca="1" si="221"/>
        <v>0</v>
      </c>
      <c r="AP162">
        <f t="shared" ca="1" si="222"/>
        <v>0</v>
      </c>
      <c r="AQ162">
        <f t="shared" ca="1" si="223"/>
        <v>0</v>
      </c>
      <c r="AR162" s="8">
        <f t="shared" ca="1" si="224"/>
        <v>0</v>
      </c>
      <c r="AS162" s="8">
        <f t="shared" ca="1" si="225"/>
        <v>0</v>
      </c>
      <c r="AT162" s="8">
        <f t="shared" ca="1" si="226"/>
        <v>0</v>
      </c>
      <c r="AU162" s="8">
        <f t="shared" ca="1" si="227"/>
        <v>0</v>
      </c>
      <c r="AV162">
        <f t="shared" ca="1" si="228"/>
        <v>0</v>
      </c>
      <c r="AW162" t="b">
        <f t="shared" ca="1" si="229"/>
        <v>0</v>
      </c>
      <c r="BA162" s="14" t="s">
        <v>2841</v>
      </c>
      <c r="BB162" t="s">
        <v>2561</v>
      </c>
      <c r="BC162" t="s">
        <v>2672</v>
      </c>
      <c r="BD162">
        <f>IF(Players!BC162="NL",INDEX(Standings!G:I,MATCH(INDEX(Teams!G:K,MATCH(Players!BB162,Teams!G:G,0),5),Standings!G:G,0),2)+INDEX(Standings!G:I,MATCH(INDEX(Teams!G:K,MATCH(Players!BB162,Teams!G:G,0),5),Standings!G:G,0),3),INDEX(Standings!A:C,MATCH(INDEX(Teams!A:E,MATCH(Players!BB162,Teams!A:A,0),5),Standings!A:A,0),2)+INDEX(Standings!A:C,MATCH(INDEX(Teams!A:E,MATCH(Players!BB162,Teams!A:A,0),5),Standings!A:A,0),3))</f>
        <v>3</v>
      </c>
      <c r="BE162">
        <f t="shared" ca="1" si="230"/>
        <v>0</v>
      </c>
      <c r="BF162">
        <f t="shared" ca="1" si="231"/>
        <v>0</v>
      </c>
      <c r="BG162">
        <f t="shared" ca="1" si="232"/>
        <v>0</v>
      </c>
      <c r="BH162">
        <f t="shared" ca="1" si="233"/>
        <v>0</v>
      </c>
      <c r="BI162">
        <f t="shared" ca="1" si="234"/>
        <v>0</v>
      </c>
      <c r="BJ162">
        <f t="shared" ca="1" si="235"/>
        <v>0</v>
      </c>
      <c r="BK162">
        <f t="shared" ca="1" si="236"/>
        <v>0</v>
      </c>
      <c r="BL162" s="12">
        <f t="shared" ca="1" si="237"/>
        <v>0</v>
      </c>
      <c r="BM162">
        <f t="shared" ca="1" si="238"/>
        <v>0</v>
      </c>
      <c r="BN162">
        <f t="shared" ca="1" si="239"/>
        <v>0</v>
      </c>
      <c r="BO162">
        <f t="shared" ca="1" si="240"/>
        <v>0</v>
      </c>
      <c r="BP162">
        <f t="shared" ca="1" si="241"/>
        <v>0</v>
      </c>
      <c r="BQ162">
        <f t="shared" ca="1" si="242"/>
        <v>0</v>
      </c>
      <c r="BR162">
        <f t="shared" ca="1" si="243"/>
        <v>0</v>
      </c>
      <c r="BS162">
        <f t="shared" ca="1" si="244"/>
        <v>0</v>
      </c>
      <c r="BT162">
        <f t="shared" ca="1" si="245"/>
        <v>0</v>
      </c>
      <c r="BU162">
        <f t="shared" ca="1" si="246"/>
        <v>0</v>
      </c>
      <c r="BV162">
        <f t="shared" ca="1" si="247"/>
        <v>0</v>
      </c>
      <c r="BW162">
        <f t="shared" ca="1" si="303"/>
        <v>0</v>
      </c>
      <c r="BX162">
        <f t="shared" ca="1" si="304"/>
        <v>0</v>
      </c>
      <c r="BY162" s="8">
        <f t="shared" ca="1" si="305"/>
        <v>0</v>
      </c>
      <c r="BZ162" s="10" t="str">
        <f t="shared" ca="1" si="306"/>
        <v>---</v>
      </c>
      <c r="CA162">
        <f t="shared" ca="1" si="307"/>
        <v>0</v>
      </c>
      <c r="CB162">
        <f t="shared" ca="1" si="308"/>
        <v>0</v>
      </c>
      <c r="CC162">
        <f t="shared" ca="1" si="309"/>
        <v>0</v>
      </c>
      <c r="CD162">
        <f t="shared" ca="1" si="310"/>
        <v>0</v>
      </c>
      <c r="CE162">
        <f t="shared" ca="1" si="311"/>
        <v>0</v>
      </c>
      <c r="CF162" s="12">
        <f t="shared" ca="1" si="312"/>
        <v>0</v>
      </c>
      <c r="CG162">
        <f t="shared" ca="1" si="313"/>
        <v>0</v>
      </c>
      <c r="CH162">
        <f t="shared" ca="1" si="314"/>
        <v>0</v>
      </c>
      <c r="CI162">
        <f t="shared" ca="1" si="315"/>
        <v>0</v>
      </c>
      <c r="CJ162">
        <f t="shared" ca="1" si="316"/>
        <v>0</v>
      </c>
      <c r="CK162">
        <f t="shared" ca="1" si="317"/>
        <v>0</v>
      </c>
      <c r="CL162">
        <f t="shared" ca="1" si="318"/>
        <v>0</v>
      </c>
      <c r="CM162">
        <f t="shared" ca="1" si="319"/>
        <v>0</v>
      </c>
      <c r="CN162">
        <f t="shared" ca="1" si="320"/>
        <v>0</v>
      </c>
      <c r="CO162">
        <f t="shared" ca="1" si="321"/>
        <v>0</v>
      </c>
      <c r="CP162">
        <f t="shared" ca="1" si="322"/>
        <v>0</v>
      </c>
      <c r="CQ162" s="10">
        <f t="shared" ca="1" si="323"/>
        <v>0</v>
      </c>
      <c r="CR162" s="11">
        <f t="shared" ca="1" si="324"/>
        <v>0</v>
      </c>
      <c r="CS162" s="11">
        <f t="shared" ca="1" si="325"/>
        <v>0</v>
      </c>
      <c r="CT162" s="11">
        <f t="shared" ca="1" si="326"/>
        <v>0</v>
      </c>
      <c r="CU162" s="11">
        <f t="shared" ca="1" si="327"/>
        <v>0</v>
      </c>
      <c r="CV162" s="11">
        <f t="shared" ca="1" si="328"/>
        <v>0</v>
      </c>
      <c r="CW162" t="b">
        <f t="shared" ca="1" si="302"/>
        <v>0</v>
      </c>
      <c r="CX162">
        <f>COUNTIF(BA$1:BA162,BA162)-1</f>
        <v>0</v>
      </c>
    </row>
    <row r="163" spans="1:102">
      <c r="A163" t="s">
        <v>2448</v>
      </c>
      <c r="B163" t="s">
        <v>2577</v>
      </c>
      <c r="C163" t="s">
        <v>2674</v>
      </c>
      <c r="D163">
        <f>IF(Players!C163="NL",INDEX(Standings!G:I,MATCH(INDEX(Teams!G:K,MATCH(Players!B163,Teams!G:G,0),5),Standings!G:G,0),2)+INDEX(Standings!G:I,MATCH(INDEX(Teams!G:K,MATCH(Players!B163,Teams!G:G,0),5),Standings!G:G,0),3),INDEX(Standings!A:C,MATCH(INDEX(Teams!A:E,MATCH(Players!B163,Teams!A:A,0),5),Standings!A:A,0),2)+INDEX(Standings!A:C,MATCH(INDEX(Teams!A:E,MATCH(Players!B163,Teams!A:A,0),5),Standings!A:A,0),3))</f>
        <v>3</v>
      </c>
      <c r="E163">
        <f t="shared" ca="1" si="185"/>
        <v>0</v>
      </c>
      <c r="F163">
        <f t="shared" ca="1" si="186"/>
        <v>0</v>
      </c>
      <c r="G163">
        <f t="shared" ca="1" si="187"/>
        <v>0</v>
      </c>
      <c r="H163">
        <f t="shared" ca="1" si="188"/>
        <v>0</v>
      </c>
      <c r="I163">
        <f t="shared" ca="1" si="189"/>
        <v>0</v>
      </c>
      <c r="J163">
        <f t="shared" ca="1" si="190"/>
        <v>0</v>
      </c>
      <c r="K163">
        <f t="shared" ca="1" si="191"/>
        <v>0</v>
      </c>
      <c r="L163">
        <f t="shared" ca="1" si="192"/>
        <v>0</v>
      </c>
      <c r="M163">
        <f t="shared" ca="1" si="193"/>
        <v>0</v>
      </c>
      <c r="N163">
        <f t="shared" ca="1" si="194"/>
        <v>0</v>
      </c>
      <c r="O163">
        <f t="shared" ca="1" si="195"/>
        <v>0</v>
      </c>
      <c r="P163">
        <f t="shared" ca="1" si="196"/>
        <v>0</v>
      </c>
      <c r="Q163">
        <f t="shared" ca="1" si="197"/>
        <v>0</v>
      </c>
      <c r="R163">
        <f t="shared" ca="1" si="198"/>
        <v>0</v>
      </c>
      <c r="S163">
        <f t="shared" ca="1" si="199"/>
        <v>0</v>
      </c>
      <c r="T163">
        <f t="shared" ca="1" si="200"/>
        <v>0</v>
      </c>
      <c r="U163">
        <f t="shared" ca="1" si="201"/>
        <v>0</v>
      </c>
      <c r="V163">
        <f t="shared" ca="1" si="202"/>
        <v>0</v>
      </c>
      <c r="W163">
        <f t="shared" ca="1" si="203"/>
        <v>0</v>
      </c>
      <c r="X163">
        <f t="shared" ca="1" si="204"/>
        <v>0</v>
      </c>
      <c r="Y163">
        <f t="shared" ca="1" si="205"/>
        <v>0</v>
      </c>
      <c r="Z163">
        <f t="shared" ca="1" si="206"/>
        <v>0</v>
      </c>
      <c r="AA163">
        <f t="shared" ca="1" si="207"/>
        <v>0</v>
      </c>
      <c r="AB163">
        <f t="shared" ca="1" si="208"/>
        <v>0</v>
      </c>
      <c r="AC163">
        <f t="shared" ca="1" si="209"/>
        <v>0</v>
      </c>
      <c r="AD163">
        <f t="shared" ca="1" si="210"/>
        <v>0</v>
      </c>
      <c r="AE163">
        <f t="shared" ca="1" si="211"/>
        <v>0</v>
      </c>
      <c r="AF163">
        <f t="shared" ca="1" si="212"/>
        <v>0</v>
      </c>
      <c r="AG163">
        <f t="shared" ca="1" si="213"/>
        <v>0</v>
      </c>
      <c r="AH163">
        <f t="shared" ca="1" si="214"/>
        <v>0</v>
      </c>
      <c r="AI163">
        <f t="shared" ca="1" si="215"/>
        <v>0</v>
      </c>
      <c r="AJ163">
        <f t="shared" ca="1" si="216"/>
        <v>0</v>
      </c>
      <c r="AK163">
        <f t="shared" ca="1" si="217"/>
        <v>0</v>
      </c>
      <c r="AL163">
        <f t="shared" ca="1" si="218"/>
        <v>0</v>
      </c>
      <c r="AM163">
        <f t="shared" ca="1" si="219"/>
        <v>0</v>
      </c>
      <c r="AN163">
        <f t="shared" ca="1" si="220"/>
        <v>0</v>
      </c>
      <c r="AO163">
        <f t="shared" ca="1" si="221"/>
        <v>0</v>
      </c>
      <c r="AP163">
        <f t="shared" ca="1" si="222"/>
        <v>0</v>
      </c>
      <c r="AQ163">
        <f t="shared" ca="1" si="223"/>
        <v>0</v>
      </c>
      <c r="AR163" s="8">
        <f t="shared" ca="1" si="224"/>
        <v>0</v>
      </c>
      <c r="AS163" s="8">
        <f t="shared" ca="1" si="225"/>
        <v>0</v>
      </c>
      <c r="AT163" s="8">
        <f t="shared" ca="1" si="226"/>
        <v>0</v>
      </c>
      <c r="AU163" s="8">
        <f t="shared" ca="1" si="227"/>
        <v>0</v>
      </c>
      <c r="AV163">
        <f t="shared" ca="1" si="228"/>
        <v>0</v>
      </c>
      <c r="AW163" t="b">
        <f t="shared" ca="1" si="229"/>
        <v>0</v>
      </c>
      <c r="BA163" s="14" t="s">
        <v>2853</v>
      </c>
      <c r="BB163" t="s">
        <v>2561</v>
      </c>
      <c r="BC163" t="s">
        <v>2672</v>
      </c>
      <c r="BD163">
        <f>IF(Players!BC163="NL",INDEX(Standings!G:I,MATCH(INDEX(Teams!G:K,MATCH(Players!BB163,Teams!G:G,0),5),Standings!G:G,0),2)+INDEX(Standings!G:I,MATCH(INDEX(Teams!G:K,MATCH(Players!BB163,Teams!G:G,0),5),Standings!G:G,0),3),INDEX(Standings!A:C,MATCH(INDEX(Teams!A:E,MATCH(Players!BB163,Teams!A:A,0),5),Standings!A:A,0),2)+INDEX(Standings!A:C,MATCH(INDEX(Teams!A:E,MATCH(Players!BB163,Teams!A:A,0),5),Standings!A:A,0),3))</f>
        <v>3</v>
      </c>
      <c r="BE163">
        <f t="shared" ca="1" si="230"/>
        <v>0</v>
      </c>
      <c r="BF163">
        <f t="shared" ca="1" si="231"/>
        <v>0</v>
      </c>
      <c r="BG163">
        <f t="shared" ca="1" si="232"/>
        <v>0</v>
      </c>
      <c r="BH163">
        <f t="shared" ca="1" si="233"/>
        <v>0</v>
      </c>
      <c r="BI163">
        <f t="shared" ca="1" si="234"/>
        <v>0</v>
      </c>
      <c r="BJ163">
        <f t="shared" ca="1" si="235"/>
        <v>0</v>
      </c>
      <c r="BK163">
        <f t="shared" ca="1" si="236"/>
        <v>0</v>
      </c>
      <c r="BL163" s="12">
        <f t="shared" ca="1" si="237"/>
        <v>0</v>
      </c>
      <c r="BM163">
        <f t="shared" ca="1" si="238"/>
        <v>0</v>
      </c>
      <c r="BN163">
        <f t="shared" ca="1" si="239"/>
        <v>0</v>
      </c>
      <c r="BO163">
        <f t="shared" ca="1" si="240"/>
        <v>0</v>
      </c>
      <c r="BP163">
        <f t="shared" ca="1" si="241"/>
        <v>0</v>
      </c>
      <c r="BQ163">
        <f t="shared" ca="1" si="242"/>
        <v>0</v>
      </c>
      <c r="BR163">
        <f t="shared" ca="1" si="243"/>
        <v>0</v>
      </c>
      <c r="BS163">
        <f t="shared" ca="1" si="244"/>
        <v>0</v>
      </c>
      <c r="BT163">
        <f t="shared" ca="1" si="245"/>
        <v>0</v>
      </c>
      <c r="BU163">
        <f t="shared" ca="1" si="246"/>
        <v>0</v>
      </c>
      <c r="BV163">
        <f t="shared" ca="1" si="247"/>
        <v>0</v>
      </c>
      <c r="BW163">
        <f t="shared" ca="1" si="303"/>
        <v>0</v>
      </c>
      <c r="BX163">
        <f t="shared" ca="1" si="304"/>
        <v>0</v>
      </c>
      <c r="BY163" s="8">
        <f t="shared" ca="1" si="305"/>
        <v>0</v>
      </c>
      <c r="BZ163" s="10" t="str">
        <f t="shared" ca="1" si="306"/>
        <v>---</v>
      </c>
      <c r="CA163">
        <f t="shared" ca="1" si="307"/>
        <v>0</v>
      </c>
      <c r="CB163">
        <f t="shared" ca="1" si="308"/>
        <v>0</v>
      </c>
      <c r="CC163">
        <f t="shared" ca="1" si="309"/>
        <v>0</v>
      </c>
      <c r="CD163">
        <f t="shared" ca="1" si="310"/>
        <v>0</v>
      </c>
      <c r="CE163">
        <f t="shared" ca="1" si="311"/>
        <v>0</v>
      </c>
      <c r="CF163" s="12">
        <f t="shared" ca="1" si="312"/>
        <v>0</v>
      </c>
      <c r="CG163">
        <f t="shared" ca="1" si="313"/>
        <v>0</v>
      </c>
      <c r="CH163">
        <f t="shared" ca="1" si="314"/>
        <v>0</v>
      </c>
      <c r="CI163">
        <f t="shared" ca="1" si="315"/>
        <v>0</v>
      </c>
      <c r="CJ163">
        <f t="shared" ca="1" si="316"/>
        <v>0</v>
      </c>
      <c r="CK163">
        <f t="shared" ca="1" si="317"/>
        <v>0</v>
      </c>
      <c r="CL163">
        <f t="shared" ca="1" si="318"/>
        <v>0</v>
      </c>
      <c r="CM163">
        <f t="shared" ca="1" si="319"/>
        <v>0</v>
      </c>
      <c r="CN163">
        <f t="shared" ca="1" si="320"/>
        <v>0</v>
      </c>
      <c r="CO163">
        <f t="shared" ca="1" si="321"/>
        <v>0</v>
      </c>
      <c r="CP163">
        <f t="shared" ca="1" si="322"/>
        <v>0</v>
      </c>
      <c r="CQ163" s="10">
        <f t="shared" ca="1" si="323"/>
        <v>0</v>
      </c>
      <c r="CR163" s="11">
        <f t="shared" ca="1" si="324"/>
        <v>0</v>
      </c>
      <c r="CS163" s="11">
        <f t="shared" ca="1" si="325"/>
        <v>0</v>
      </c>
      <c r="CT163" s="11">
        <f t="shared" ca="1" si="326"/>
        <v>0</v>
      </c>
      <c r="CU163" s="11">
        <f t="shared" ca="1" si="327"/>
        <v>0</v>
      </c>
      <c r="CV163" s="11">
        <f t="shared" ca="1" si="328"/>
        <v>0</v>
      </c>
      <c r="CW163" t="b">
        <f t="shared" ca="1" si="302"/>
        <v>0</v>
      </c>
      <c r="CX163">
        <f>COUNTIF(BA$1:BA163,BA163)-1</f>
        <v>0</v>
      </c>
    </row>
    <row r="164" spans="1:102">
      <c r="A164" t="s">
        <v>2449</v>
      </c>
      <c r="B164" t="s">
        <v>2577</v>
      </c>
      <c r="C164" t="s">
        <v>2674</v>
      </c>
      <c r="D164">
        <f>IF(Players!C164="NL",INDEX(Standings!G:I,MATCH(INDEX(Teams!G:K,MATCH(Players!B164,Teams!G:G,0),5),Standings!G:G,0),2)+INDEX(Standings!G:I,MATCH(INDEX(Teams!G:K,MATCH(Players!B164,Teams!G:G,0),5),Standings!G:G,0),3),INDEX(Standings!A:C,MATCH(INDEX(Teams!A:E,MATCH(Players!B164,Teams!A:A,0),5),Standings!A:A,0),2)+INDEX(Standings!A:C,MATCH(INDEX(Teams!A:E,MATCH(Players!B164,Teams!A:A,0),5),Standings!A:A,0),3))</f>
        <v>3</v>
      </c>
      <c r="E164">
        <f t="shared" ca="1" si="185"/>
        <v>2</v>
      </c>
      <c r="F164">
        <f t="shared" ca="1" si="186"/>
        <v>0</v>
      </c>
      <c r="G164">
        <f t="shared" ca="1" si="187"/>
        <v>0</v>
      </c>
      <c r="H164">
        <f t="shared" ca="1" si="188"/>
        <v>0</v>
      </c>
      <c r="I164">
        <f t="shared" ca="1" si="189"/>
        <v>0</v>
      </c>
      <c r="J164">
        <f t="shared" ca="1" si="190"/>
        <v>0</v>
      </c>
      <c r="K164">
        <f t="shared" ca="1" si="191"/>
        <v>0</v>
      </c>
      <c r="L164">
        <f t="shared" ca="1" si="192"/>
        <v>0</v>
      </c>
      <c r="M164">
        <f t="shared" ca="1" si="193"/>
        <v>0</v>
      </c>
      <c r="N164">
        <f t="shared" ca="1" si="194"/>
        <v>0</v>
      </c>
      <c r="O164">
        <f t="shared" ca="1" si="195"/>
        <v>0</v>
      </c>
      <c r="P164">
        <f t="shared" ca="1" si="196"/>
        <v>0</v>
      </c>
      <c r="Q164">
        <f t="shared" ca="1" si="197"/>
        <v>0</v>
      </c>
      <c r="R164">
        <f t="shared" ca="1" si="198"/>
        <v>0</v>
      </c>
      <c r="S164">
        <f t="shared" ca="1" si="199"/>
        <v>0</v>
      </c>
      <c r="T164">
        <f t="shared" ca="1" si="200"/>
        <v>0</v>
      </c>
      <c r="U164">
        <f t="shared" ca="1" si="201"/>
        <v>0</v>
      </c>
      <c r="V164">
        <f t="shared" ca="1" si="202"/>
        <v>0</v>
      </c>
      <c r="W164">
        <f t="shared" ca="1" si="203"/>
        <v>0</v>
      </c>
      <c r="X164">
        <f t="shared" ca="1" si="204"/>
        <v>2</v>
      </c>
      <c r="Y164">
        <f t="shared" ca="1" si="205"/>
        <v>0</v>
      </c>
      <c r="Z164">
        <f t="shared" ca="1" si="206"/>
        <v>0</v>
      </c>
      <c r="AA164">
        <f t="shared" ca="1" si="207"/>
        <v>0</v>
      </c>
      <c r="AB164">
        <f t="shared" ca="1" si="208"/>
        <v>0</v>
      </c>
      <c r="AC164">
        <f t="shared" ca="1" si="209"/>
        <v>0</v>
      </c>
      <c r="AD164">
        <f t="shared" ca="1" si="210"/>
        <v>0</v>
      </c>
      <c r="AE164">
        <f t="shared" ca="1" si="211"/>
        <v>0</v>
      </c>
      <c r="AF164">
        <f t="shared" ca="1" si="212"/>
        <v>0</v>
      </c>
      <c r="AG164">
        <f t="shared" ca="1" si="213"/>
        <v>0</v>
      </c>
      <c r="AH164">
        <f t="shared" ca="1" si="214"/>
        <v>0</v>
      </c>
      <c r="AI164">
        <f t="shared" ca="1" si="215"/>
        <v>0</v>
      </c>
      <c r="AJ164">
        <f t="shared" ca="1" si="216"/>
        <v>0</v>
      </c>
      <c r="AK164">
        <f t="shared" ca="1" si="217"/>
        <v>0</v>
      </c>
      <c r="AL164">
        <f t="shared" ca="1" si="218"/>
        <v>0</v>
      </c>
      <c r="AM164">
        <f t="shared" ca="1" si="219"/>
        <v>0</v>
      </c>
      <c r="AN164">
        <f t="shared" ca="1" si="220"/>
        <v>0</v>
      </c>
      <c r="AO164">
        <f t="shared" ca="1" si="221"/>
        <v>0</v>
      </c>
      <c r="AP164">
        <f t="shared" ca="1" si="222"/>
        <v>0</v>
      </c>
      <c r="AQ164">
        <f t="shared" ca="1" si="223"/>
        <v>0</v>
      </c>
      <c r="AR164" s="8">
        <f t="shared" ca="1" si="224"/>
        <v>0</v>
      </c>
      <c r="AS164" s="8">
        <f t="shared" ca="1" si="225"/>
        <v>0</v>
      </c>
      <c r="AT164" s="8">
        <f t="shared" ca="1" si="226"/>
        <v>0</v>
      </c>
      <c r="AU164" s="8">
        <f t="shared" ca="1" si="227"/>
        <v>0</v>
      </c>
      <c r="AV164">
        <f t="shared" ca="1" si="228"/>
        <v>0</v>
      </c>
      <c r="AW164" t="b">
        <f t="shared" ca="1" si="229"/>
        <v>0</v>
      </c>
      <c r="BA164" s="14" t="s">
        <v>2792</v>
      </c>
      <c r="BB164" t="s">
        <v>2561</v>
      </c>
      <c r="BC164" t="s">
        <v>2672</v>
      </c>
      <c r="BD164">
        <f>IF(Players!BC164="NL",INDEX(Standings!G:I,MATCH(INDEX(Teams!G:K,MATCH(Players!BB164,Teams!G:G,0),5),Standings!G:G,0),2)+INDEX(Standings!G:I,MATCH(INDEX(Teams!G:K,MATCH(Players!BB164,Teams!G:G,0),5),Standings!G:G,0),3),INDEX(Standings!A:C,MATCH(INDEX(Teams!A:E,MATCH(Players!BB164,Teams!A:A,0),5),Standings!A:A,0),2)+INDEX(Standings!A:C,MATCH(INDEX(Teams!A:E,MATCH(Players!BB164,Teams!A:A,0),5),Standings!A:A,0),3))</f>
        <v>3</v>
      </c>
      <c r="BE164">
        <f t="shared" ca="1" si="230"/>
        <v>0</v>
      </c>
      <c r="BF164">
        <f t="shared" ca="1" si="231"/>
        <v>0</v>
      </c>
      <c r="BG164">
        <f t="shared" ca="1" si="232"/>
        <v>1</v>
      </c>
      <c r="BH164">
        <f t="shared" ca="1" si="233"/>
        <v>0</v>
      </c>
      <c r="BI164">
        <f t="shared" ca="1" si="234"/>
        <v>0</v>
      </c>
      <c r="BJ164">
        <f t="shared" ca="1" si="235"/>
        <v>0</v>
      </c>
      <c r="BK164">
        <f t="shared" ca="1" si="236"/>
        <v>0</v>
      </c>
      <c r="BL164" s="12">
        <f t="shared" ca="1" si="237"/>
        <v>1</v>
      </c>
      <c r="BM164">
        <f t="shared" ca="1" si="238"/>
        <v>2</v>
      </c>
      <c r="BN164">
        <f t="shared" ca="1" si="239"/>
        <v>1</v>
      </c>
      <c r="BO164">
        <f t="shared" ca="1" si="240"/>
        <v>1</v>
      </c>
      <c r="BP164">
        <f t="shared" ca="1" si="241"/>
        <v>1</v>
      </c>
      <c r="BQ164">
        <f t="shared" ca="1" si="242"/>
        <v>0</v>
      </c>
      <c r="BR164">
        <f t="shared" ca="1" si="243"/>
        <v>0</v>
      </c>
      <c r="BS164">
        <f t="shared" ca="1" si="244"/>
        <v>0</v>
      </c>
      <c r="BT164">
        <f t="shared" ca="1" si="245"/>
        <v>0</v>
      </c>
      <c r="BU164">
        <f t="shared" ca="1" si="246"/>
        <v>0</v>
      </c>
      <c r="BV164">
        <f t="shared" ca="1" si="247"/>
        <v>0</v>
      </c>
      <c r="BW164">
        <f t="shared" ca="1" si="303"/>
        <v>0</v>
      </c>
      <c r="BX164">
        <f t="shared" ca="1" si="304"/>
        <v>0</v>
      </c>
      <c r="BY164" s="8">
        <f t="shared" ca="1" si="305"/>
        <v>0</v>
      </c>
      <c r="BZ164" s="10">
        <f t="shared" ca="1" si="306"/>
        <v>9</v>
      </c>
      <c r="CA164">
        <f t="shared" ca="1" si="307"/>
        <v>1</v>
      </c>
      <c r="CB164">
        <f t="shared" ca="1" si="308"/>
        <v>0</v>
      </c>
      <c r="CC164">
        <f t="shared" ca="1" si="309"/>
        <v>0</v>
      </c>
      <c r="CD164">
        <f t="shared" ca="1" si="310"/>
        <v>0</v>
      </c>
      <c r="CE164">
        <f t="shared" ca="1" si="311"/>
        <v>0</v>
      </c>
      <c r="CF164" s="12">
        <f t="shared" ca="1" si="312"/>
        <v>1</v>
      </c>
      <c r="CG164">
        <f t="shared" ca="1" si="313"/>
        <v>2</v>
      </c>
      <c r="CH164">
        <f t="shared" ca="1" si="314"/>
        <v>1</v>
      </c>
      <c r="CI164">
        <f t="shared" ca="1" si="315"/>
        <v>1</v>
      </c>
      <c r="CJ164">
        <f t="shared" ca="1" si="316"/>
        <v>1</v>
      </c>
      <c r="CK164">
        <f t="shared" ca="1" si="317"/>
        <v>0</v>
      </c>
      <c r="CL164">
        <f t="shared" ca="1" si="318"/>
        <v>0</v>
      </c>
      <c r="CM164">
        <f t="shared" ca="1" si="319"/>
        <v>0</v>
      </c>
      <c r="CN164">
        <f t="shared" ca="1" si="320"/>
        <v>0</v>
      </c>
      <c r="CO164">
        <f t="shared" ca="1" si="321"/>
        <v>0</v>
      </c>
      <c r="CP164">
        <f t="shared" ca="1" si="322"/>
        <v>0</v>
      </c>
      <c r="CQ164" s="10">
        <f t="shared" ca="1" si="323"/>
        <v>2</v>
      </c>
      <c r="CR164" s="11">
        <f t="shared" ca="1" si="324"/>
        <v>18</v>
      </c>
      <c r="CS164" s="11">
        <f t="shared" ca="1" si="325"/>
        <v>9</v>
      </c>
      <c r="CT164" s="11">
        <f t="shared" ca="1" si="326"/>
        <v>0</v>
      </c>
      <c r="CU164" s="11">
        <f t="shared" ca="1" si="327"/>
        <v>0</v>
      </c>
      <c r="CV164" s="11">
        <f t="shared" ca="1" si="328"/>
        <v>0</v>
      </c>
      <c r="CW164" t="b">
        <f t="shared" ca="1" si="302"/>
        <v>0</v>
      </c>
      <c r="CX164">
        <f>COUNTIF(BA$1:BA164,BA164)-1</f>
        <v>1</v>
      </c>
    </row>
    <row r="165" spans="1:102">
      <c r="A165" t="s">
        <v>2450</v>
      </c>
      <c r="B165" t="s">
        <v>2577</v>
      </c>
      <c r="C165" t="s">
        <v>2674</v>
      </c>
      <c r="D165">
        <f>IF(Players!C165="NL",INDEX(Standings!G:I,MATCH(INDEX(Teams!G:K,MATCH(Players!B165,Teams!G:G,0),5),Standings!G:G,0),2)+INDEX(Standings!G:I,MATCH(INDEX(Teams!G:K,MATCH(Players!B165,Teams!G:G,0),5),Standings!G:G,0),3),INDEX(Standings!A:C,MATCH(INDEX(Teams!A:E,MATCH(Players!B165,Teams!A:A,0),5),Standings!A:A,0),2)+INDEX(Standings!A:C,MATCH(INDEX(Teams!A:E,MATCH(Players!B165,Teams!A:A,0),5),Standings!A:A,0),3))</f>
        <v>3</v>
      </c>
      <c r="E165">
        <f t="shared" ca="1" si="185"/>
        <v>1</v>
      </c>
      <c r="F165">
        <f t="shared" ca="1" si="186"/>
        <v>0</v>
      </c>
      <c r="G165">
        <f t="shared" ca="1" si="187"/>
        <v>0</v>
      </c>
      <c r="H165">
        <f t="shared" ca="1" si="188"/>
        <v>0</v>
      </c>
      <c r="I165">
        <f t="shared" ca="1" si="189"/>
        <v>0</v>
      </c>
      <c r="J165">
        <f t="shared" ca="1" si="190"/>
        <v>0</v>
      </c>
      <c r="K165">
        <f t="shared" ca="1" si="191"/>
        <v>0</v>
      </c>
      <c r="L165">
        <f t="shared" ca="1" si="192"/>
        <v>0</v>
      </c>
      <c r="M165">
        <f t="shared" ca="1" si="193"/>
        <v>0</v>
      </c>
      <c r="N165">
        <f t="shared" ca="1" si="194"/>
        <v>0</v>
      </c>
      <c r="O165">
        <f t="shared" ca="1" si="195"/>
        <v>0</v>
      </c>
      <c r="P165">
        <f t="shared" ca="1" si="196"/>
        <v>0</v>
      </c>
      <c r="Q165">
        <f t="shared" ca="1" si="197"/>
        <v>0</v>
      </c>
      <c r="R165">
        <f t="shared" ca="1" si="198"/>
        <v>0</v>
      </c>
      <c r="S165">
        <f t="shared" ca="1" si="199"/>
        <v>0</v>
      </c>
      <c r="T165">
        <f t="shared" ca="1" si="200"/>
        <v>0</v>
      </c>
      <c r="U165">
        <f t="shared" ca="1" si="201"/>
        <v>0</v>
      </c>
      <c r="V165">
        <f t="shared" ca="1" si="202"/>
        <v>0</v>
      </c>
      <c r="W165">
        <f t="shared" ca="1" si="203"/>
        <v>0</v>
      </c>
      <c r="X165">
        <f t="shared" ca="1" si="204"/>
        <v>1</v>
      </c>
      <c r="Y165">
        <f t="shared" ca="1" si="205"/>
        <v>0</v>
      </c>
      <c r="Z165">
        <f t="shared" ca="1" si="206"/>
        <v>0</v>
      </c>
      <c r="AA165">
        <f t="shared" ca="1" si="207"/>
        <v>0</v>
      </c>
      <c r="AB165">
        <f t="shared" ca="1" si="208"/>
        <v>0</v>
      </c>
      <c r="AC165">
        <f t="shared" ca="1" si="209"/>
        <v>0</v>
      </c>
      <c r="AD165">
        <f t="shared" ca="1" si="210"/>
        <v>0</v>
      </c>
      <c r="AE165">
        <f t="shared" ca="1" si="211"/>
        <v>0</v>
      </c>
      <c r="AF165">
        <f t="shared" ca="1" si="212"/>
        <v>0</v>
      </c>
      <c r="AG165">
        <f t="shared" ca="1" si="213"/>
        <v>0</v>
      </c>
      <c r="AH165">
        <f t="shared" ca="1" si="214"/>
        <v>0</v>
      </c>
      <c r="AI165">
        <f t="shared" ca="1" si="215"/>
        <v>0</v>
      </c>
      <c r="AJ165">
        <f t="shared" ca="1" si="216"/>
        <v>0</v>
      </c>
      <c r="AK165">
        <f t="shared" ca="1" si="217"/>
        <v>0</v>
      </c>
      <c r="AL165">
        <f t="shared" ca="1" si="218"/>
        <v>0</v>
      </c>
      <c r="AM165">
        <f t="shared" ca="1" si="219"/>
        <v>0</v>
      </c>
      <c r="AN165">
        <f t="shared" ca="1" si="220"/>
        <v>0</v>
      </c>
      <c r="AO165">
        <f t="shared" ca="1" si="221"/>
        <v>0</v>
      </c>
      <c r="AP165">
        <f t="shared" ca="1" si="222"/>
        <v>0</v>
      </c>
      <c r="AQ165">
        <f t="shared" ca="1" si="223"/>
        <v>0</v>
      </c>
      <c r="AR165" s="8">
        <f t="shared" ca="1" si="224"/>
        <v>0</v>
      </c>
      <c r="AS165" s="8">
        <f t="shared" ca="1" si="225"/>
        <v>0</v>
      </c>
      <c r="AT165" s="8">
        <f t="shared" ca="1" si="226"/>
        <v>0</v>
      </c>
      <c r="AU165" s="8">
        <f t="shared" ca="1" si="227"/>
        <v>0</v>
      </c>
      <c r="AV165">
        <f t="shared" ca="1" si="228"/>
        <v>0</v>
      </c>
      <c r="AW165" t="b">
        <f t="shared" ca="1" si="229"/>
        <v>0</v>
      </c>
      <c r="BA165" s="14" t="s">
        <v>2849</v>
      </c>
      <c r="BB165" t="s">
        <v>2561</v>
      </c>
      <c r="BC165" t="s">
        <v>2672</v>
      </c>
      <c r="BD165">
        <f>IF(Players!BC165="NL",INDEX(Standings!G:I,MATCH(INDEX(Teams!G:K,MATCH(Players!BB165,Teams!G:G,0),5),Standings!G:G,0),2)+INDEX(Standings!G:I,MATCH(INDEX(Teams!G:K,MATCH(Players!BB165,Teams!G:G,0),5),Standings!G:G,0),3),INDEX(Standings!A:C,MATCH(INDEX(Teams!A:E,MATCH(Players!BB165,Teams!A:A,0),5),Standings!A:A,0),2)+INDEX(Standings!A:C,MATCH(INDEX(Teams!A:E,MATCH(Players!BB165,Teams!A:A,0),5),Standings!A:A,0),3))</f>
        <v>3</v>
      </c>
      <c r="BE165">
        <f t="shared" ca="1" si="230"/>
        <v>0</v>
      </c>
      <c r="BF165">
        <f t="shared" ca="1" si="231"/>
        <v>0</v>
      </c>
      <c r="BG165">
        <f t="shared" ca="1" si="232"/>
        <v>1</v>
      </c>
      <c r="BH165">
        <f t="shared" ca="1" si="233"/>
        <v>0</v>
      </c>
      <c r="BI165">
        <f t="shared" ca="1" si="234"/>
        <v>0</v>
      </c>
      <c r="BJ165">
        <f t="shared" ca="1" si="235"/>
        <v>0</v>
      </c>
      <c r="BK165">
        <f t="shared" ca="1" si="236"/>
        <v>0</v>
      </c>
      <c r="BL165" s="12">
        <f t="shared" ca="1" si="237"/>
        <v>2</v>
      </c>
      <c r="BM165">
        <f t="shared" ca="1" si="238"/>
        <v>4</v>
      </c>
      <c r="BN165">
        <f t="shared" ca="1" si="239"/>
        <v>5</v>
      </c>
      <c r="BO165">
        <f t="shared" ca="1" si="240"/>
        <v>5</v>
      </c>
      <c r="BP165">
        <f t="shared" ca="1" si="241"/>
        <v>2</v>
      </c>
      <c r="BQ165">
        <f t="shared" ca="1" si="242"/>
        <v>2</v>
      </c>
      <c r="BR165">
        <f t="shared" ca="1" si="243"/>
        <v>0</v>
      </c>
      <c r="BS165">
        <f t="shared" ca="1" si="244"/>
        <v>1</v>
      </c>
      <c r="BT165">
        <f t="shared" ca="1" si="245"/>
        <v>0</v>
      </c>
      <c r="BU165">
        <f t="shared" ca="1" si="246"/>
        <v>0</v>
      </c>
      <c r="BV165">
        <f t="shared" ca="1" si="247"/>
        <v>0</v>
      </c>
      <c r="BW165">
        <f t="shared" ca="1" si="303"/>
        <v>0</v>
      </c>
      <c r="BX165">
        <f t="shared" ca="1" si="304"/>
        <v>0</v>
      </c>
      <c r="BY165" s="8">
        <f t="shared" ca="1" si="305"/>
        <v>0</v>
      </c>
      <c r="BZ165" s="10">
        <f t="shared" ca="1" si="306"/>
        <v>22.5</v>
      </c>
      <c r="CA165">
        <f t="shared" ca="1" si="307"/>
        <v>1</v>
      </c>
      <c r="CB165">
        <f t="shared" ca="1" si="308"/>
        <v>0</v>
      </c>
      <c r="CC165">
        <f t="shared" ca="1" si="309"/>
        <v>0</v>
      </c>
      <c r="CD165">
        <f t="shared" ca="1" si="310"/>
        <v>0</v>
      </c>
      <c r="CE165">
        <f t="shared" ca="1" si="311"/>
        <v>0</v>
      </c>
      <c r="CF165" s="12">
        <f t="shared" ca="1" si="312"/>
        <v>2</v>
      </c>
      <c r="CG165">
        <f t="shared" ca="1" si="313"/>
        <v>4</v>
      </c>
      <c r="CH165">
        <f t="shared" ca="1" si="314"/>
        <v>5</v>
      </c>
      <c r="CI165">
        <f t="shared" ca="1" si="315"/>
        <v>5</v>
      </c>
      <c r="CJ165">
        <f t="shared" ca="1" si="316"/>
        <v>2</v>
      </c>
      <c r="CK165">
        <f t="shared" ca="1" si="317"/>
        <v>2</v>
      </c>
      <c r="CL165">
        <f t="shared" ca="1" si="318"/>
        <v>0</v>
      </c>
      <c r="CM165">
        <f t="shared" ca="1" si="319"/>
        <v>1</v>
      </c>
      <c r="CN165">
        <f t="shared" ca="1" si="320"/>
        <v>0</v>
      </c>
      <c r="CO165">
        <f t="shared" ca="1" si="321"/>
        <v>0</v>
      </c>
      <c r="CP165">
        <f t="shared" ca="1" si="322"/>
        <v>0</v>
      </c>
      <c r="CQ165" s="10">
        <f t="shared" ca="1" si="323"/>
        <v>3</v>
      </c>
      <c r="CR165" s="11">
        <f t="shared" ca="1" si="324"/>
        <v>18</v>
      </c>
      <c r="CS165" s="11">
        <f t="shared" ca="1" si="325"/>
        <v>9</v>
      </c>
      <c r="CT165" s="11">
        <f t="shared" ca="1" si="326"/>
        <v>9</v>
      </c>
      <c r="CU165" s="11">
        <f t="shared" ca="1" si="327"/>
        <v>4.5</v>
      </c>
      <c r="CV165" s="11">
        <f t="shared" ca="1" si="328"/>
        <v>0.5</v>
      </c>
      <c r="CW165" t="b">
        <f t="shared" ca="1" si="302"/>
        <v>0</v>
      </c>
      <c r="CX165">
        <f>COUNTIF(BA$1:BA165,BA165)-1</f>
        <v>0</v>
      </c>
    </row>
    <row r="166" spans="1:102">
      <c r="A166" t="s">
        <v>2451</v>
      </c>
      <c r="B166" t="s">
        <v>2577</v>
      </c>
      <c r="C166" t="s">
        <v>2674</v>
      </c>
      <c r="D166">
        <f>IF(Players!C166="NL",INDEX(Standings!G:I,MATCH(INDEX(Teams!G:K,MATCH(Players!B166,Teams!G:G,0),5),Standings!G:G,0),2)+INDEX(Standings!G:I,MATCH(INDEX(Teams!G:K,MATCH(Players!B166,Teams!G:G,0),5),Standings!G:G,0),3),INDEX(Standings!A:C,MATCH(INDEX(Teams!A:E,MATCH(Players!B166,Teams!A:A,0),5),Standings!A:A,0),2)+INDEX(Standings!A:C,MATCH(INDEX(Teams!A:E,MATCH(Players!B166,Teams!A:A,0),5),Standings!A:A,0),3))</f>
        <v>3</v>
      </c>
      <c r="E166">
        <f t="shared" ca="1" si="185"/>
        <v>2</v>
      </c>
      <c r="F166">
        <f t="shared" ca="1" si="186"/>
        <v>0</v>
      </c>
      <c r="G166">
        <f t="shared" ca="1" si="187"/>
        <v>0</v>
      </c>
      <c r="H166">
        <f t="shared" ca="1" si="188"/>
        <v>0</v>
      </c>
      <c r="I166">
        <f t="shared" ca="1" si="189"/>
        <v>0</v>
      </c>
      <c r="J166">
        <f t="shared" ca="1" si="190"/>
        <v>0</v>
      </c>
      <c r="K166">
        <f t="shared" ca="1" si="191"/>
        <v>0</v>
      </c>
      <c r="L166">
        <f t="shared" ca="1" si="192"/>
        <v>0</v>
      </c>
      <c r="M166">
        <f t="shared" ca="1" si="193"/>
        <v>0</v>
      </c>
      <c r="N166">
        <f t="shared" ca="1" si="194"/>
        <v>0</v>
      </c>
      <c r="O166">
        <f t="shared" ca="1" si="195"/>
        <v>0</v>
      </c>
      <c r="P166">
        <f t="shared" ca="1" si="196"/>
        <v>0</v>
      </c>
      <c r="Q166">
        <f t="shared" ca="1" si="197"/>
        <v>0</v>
      </c>
      <c r="R166">
        <f t="shared" ca="1" si="198"/>
        <v>0</v>
      </c>
      <c r="S166">
        <f t="shared" ca="1" si="199"/>
        <v>0</v>
      </c>
      <c r="T166">
        <f t="shared" ca="1" si="200"/>
        <v>0</v>
      </c>
      <c r="U166">
        <f t="shared" ca="1" si="201"/>
        <v>0</v>
      </c>
      <c r="V166">
        <f t="shared" ca="1" si="202"/>
        <v>0</v>
      </c>
      <c r="W166">
        <f t="shared" ca="1" si="203"/>
        <v>0</v>
      </c>
      <c r="X166">
        <f t="shared" ca="1" si="204"/>
        <v>2</v>
      </c>
      <c r="Y166">
        <f t="shared" ca="1" si="205"/>
        <v>0</v>
      </c>
      <c r="Z166">
        <f t="shared" ca="1" si="206"/>
        <v>0</v>
      </c>
      <c r="AA166">
        <f t="shared" ca="1" si="207"/>
        <v>0</v>
      </c>
      <c r="AB166">
        <f t="shared" ca="1" si="208"/>
        <v>0</v>
      </c>
      <c r="AC166">
        <f t="shared" ca="1" si="209"/>
        <v>0</v>
      </c>
      <c r="AD166">
        <f t="shared" ca="1" si="210"/>
        <v>0</v>
      </c>
      <c r="AE166">
        <f t="shared" ca="1" si="211"/>
        <v>0</v>
      </c>
      <c r="AF166">
        <f t="shared" ca="1" si="212"/>
        <v>0</v>
      </c>
      <c r="AG166">
        <f t="shared" ca="1" si="213"/>
        <v>0</v>
      </c>
      <c r="AH166">
        <f t="shared" ca="1" si="214"/>
        <v>0</v>
      </c>
      <c r="AI166">
        <f t="shared" ca="1" si="215"/>
        <v>0</v>
      </c>
      <c r="AJ166">
        <f t="shared" ca="1" si="216"/>
        <v>0</v>
      </c>
      <c r="AK166">
        <f t="shared" ca="1" si="217"/>
        <v>0</v>
      </c>
      <c r="AL166">
        <f t="shared" ca="1" si="218"/>
        <v>0</v>
      </c>
      <c r="AM166">
        <f t="shared" ca="1" si="219"/>
        <v>0</v>
      </c>
      <c r="AN166">
        <f t="shared" ca="1" si="220"/>
        <v>0</v>
      </c>
      <c r="AO166">
        <f t="shared" ca="1" si="221"/>
        <v>0</v>
      </c>
      <c r="AP166">
        <f t="shared" ca="1" si="222"/>
        <v>0</v>
      </c>
      <c r="AQ166">
        <f t="shared" ca="1" si="223"/>
        <v>0</v>
      </c>
      <c r="AR166" s="8">
        <f t="shared" ca="1" si="224"/>
        <v>0</v>
      </c>
      <c r="AS166" s="8">
        <f t="shared" ca="1" si="225"/>
        <v>0</v>
      </c>
      <c r="AT166" s="8">
        <f t="shared" ca="1" si="226"/>
        <v>0</v>
      </c>
      <c r="AU166" s="8">
        <f t="shared" ca="1" si="227"/>
        <v>0</v>
      </c>
      <c r="AV166">
        <f t="shared" ca="1" si="228"/>
        <v>0</v>
      </c>
      <c r="AW166" t="b">
        <f t="shared" ca="1" si="229"/>
        <v>0</v>
      </c>
      <c r="BA166" s="14" t="s">
        <v>2848</v>
      </c>
      <c r="BB166" t="s">
        <v>2561</v>
      </c>
      <c r="BC166" t="s">
        <v>2672</v>
      </c>
      <c r="BD166">
        <f>IF(Players!BC166="NL",INDEX(Standings!G:I,MATCH(INDEX(Teams!G:K,MATCH(Players!BB166,Teams!G:G,0),5),Standings!G:G,0),2)+INDEX(Standings!G:I,MATCH(INDEX(Teams!G:K,MATCH(Players!BB166,Teams!G:G,0),5),Standings!G:G,0),3),INDEX(Standings!A:C,MATCH(INDEX(Teams!A:E,MATCH(Players!BB166,Teams!A:A,0),5),Standings!A:A,0),2)+INDEX(Standings!A:C,MATCH(INDEX(Teams!A:E,MATCH(Players!BB166,Teams!A:A,0),5),Standings!A:A,0),3))</f>
        <v>3</v>
      </c>
      <c r="BE166">
        <f t="shared" ca="1" si="230"/>
        <v>0</v>
      </c>
      <c r="BF166">
        <f t="shared" ca="1" si="231"/>
        <v>0</v>
      </c>
      <c r="BG166">
        <f t="shared" ca="1" si="232"/>
        <v>0</v>
      </c>
      <c r="BH166">
        <f t="shared" ca="1" si="233"/>
        <v>0</v>
      </c>
      <c r="BI166">
        <f t="shared" ca="1" si="234"/>
        <v>0</v>
      </c>
      <c r="BJ166">
        <f t="shared" ca="1" si="235"/>
        <v>0</v>
      </c>
      <c r="BK166">
        <f t="shared" ca="1" si="236"/>
        <v>0</v>
      </c>
      <c r="BL166" s="12">
        <f t="shared" ca="1" si="237"/>
        <v>0</v>
      </c>
      <c r="BM166">
        <f t="shared" ca="1" si="238"/>
        <v>0</v>
      </c>
      <c r="BN166">
        <f t="shared" ca="1" si="239"/>
        <v>0</v>
      </c>
      <c r="BO166">
        <f t="shared" ca="1" si="240"/>
        <v>0</v>
      </c>
      <c r="BP166">
        <f t="shared" ca="1" si="241"/>
        <v>0</v>
      </c>
      <c r="BQ166">
        <f t="shared" ca="1" si="242"/>
        <v>0</v>
      </c>
      <c r="BR166">
        <f t="shared" ca="1" si="243"/>
        <v>0</v>
      </c>
      <c r="BS166">
        <f t="shared" ca="1" si="244"/>
        <v>0</v>
      </c>
      <c r="BT166">
        <f t="shared" ca="1" si="245"/>
        <v>0</v>
      </c>
      <c r="BU166">
        <f t="shared" ca="1" si="246"/>
        <v>0</v>
      </c>
      <c r="BV166">
        <f t="shared" ca="1" si="247"/>
        <v>0</v>
      </c>
      <c r="BW166">
        <f t="shared" ca="1" si="303"/>
        <v>0</v>
      </c>
      <c r="BX166">
        <f t="shared" ca="1" si="304"/>
        <v>0</v>
      </c>
      <c r="BY166" s="8">
        <f t="shared" ca="1" si="305"/>
        <v>0</v>
      </c>
      <c r="BZ166" s="10" t="str">
        <f t="shared" ca="1" si="306"/>
        <v>---</v>
      </c>
      <c r="CA166">
        <f t="shared" ca="1" si="307"/>
        <v>0</v>
      </c>
      <c r="CB166">
        <f t="shared" ca="1" si="308"/>
        <v>0</v>
      </c>
      <c r="CC166">
        <f t="shared" ca="1" si="309"/>
        <v>0</v>
      </c>
      <c r="CD166">
        <f t="shared" ca="1" si="310"/>
        <v>0</v>
      </c>
      <c r="CE166">
        <f t="shared" ca="1" si="311"/>
        <v>0</v>
      </c>
      <c r="CF166" s="12">
        <f t="shared" ca="1" si="312"/>
        <v>0</v>
      </c>
      <c r="CG166">
        <f t="shared" ca="1" si="313"/>
        <v>0</v>
      </c>
      <c r="CH166">
        <f t="shared" ca="1" si="314"/>
        <v>0</v>
      </c>
      <c r="CI166">
        <f t="shared" ca="1" si="315"/>
        <v>0</v>
      </c>
      <c r="CJ166">
        <f t="shared" ca="1" si="316"/>
        <v>0</v>
      </c>
      <c r="CK166">
        <f t="shared" ca="1" si="317"/>
        <v>0</v>
      </c>
      <c r="CL166">
        <f t="shared" ca="1" si="318"/>
        <v>0</v>
      </c>
      <c r="CM166">
        <f t="shared" ca="1" si="319"/>
        <v>0</v>
      </c>
      <c r="CN166">
        <f t="shared" ca="1" si="320"/>
        <v>0</v>
      </c>
      <c r="CO166">
        <f t="shared" ca="1" si="321"/>
        <v>0</v>
      </c>
      <c r="CP166">
        <f t="shared" ca="1" si="322"/>
        <v>0</v>
      </c>
      <c r="CQ166" s="10">
        <f t="shared" ca="1" si="323"/>
        <v>0</v>
      </c>
      <c r="CR166" s="11">
        <f t="shared" ca="1" si="324"/>
        <v>0</v>
      </c>
      <c r="CS166" s="11">
        <f t="shared" ca="1" si="325"/>
        <v>0</v>
      </c>
      <c r="CT166" s="11">
        <f t="shared" ca="1" si="326"/>
        <v>0</v>
      </c>
      <c r="CU166" s="11">
        <f t="shared" ca="1" si="327"/>
        <v>0</v>
      </c>
      <c r="CV166" s="11">
        <f t="shared" ca="1" si="328"/>
        <v>0</v>
      </c>
      <c r="CW166" t="b">
        <f t="shared" ca="1" si="302"/>
        <v>0</v>
      </c>
      <c r="CX166">
        <f>COUNTIF(BA$1:BA166,BA166)-1</f>
        <v>0</v>
      </c>
    </row>
    <row r="167" spans="1:102">
      <c r="A167" t="s">
        <v>2528</v>
      </c>
      <c r="B167" t="s">
        <v>2577</v>
      </c>
      <c r="C167" t="s">
        <v>2674</v>
      </c>
      <c r="D167">
        <f>IF(Players!C167="NL",INDEX(Standings!G:I,MATCH(INDEX(Teams!G:K,MATCH(Players!B167,Teams!G:G,0),5),Standings!G:G,0),2)+INDEX(Standings!G:I,MATCH(INDEX(Teams!G:K,MATCH(Players!B167,Teams!G:G,0),5),Standings!G:G,0),3),INDEX(Standings!A:C,MATCH(INDEX(Teams!A:E,MATCH(Players!B167,Teams!A:A,0),5),Standings!A:A,0),2)+INDEX(Standings!A:C,MATCH(INDEX(Teams!A:E,MATCH(Players!B167,Teams!A:A,0),5),Standings!A:A,0),3))</f>
        <v>3</v>
      </c>
      <c r="E167">
        <f t="shared" ca="1" si="185"/>
        <v>0</v>
      </c>
      <c r="F167">
        <f t="shared" ca="1" si="186"/>
        <v>0</v>
      </c>
      <c r="G167">
        <f t="shared" ca="1" si="187"/>
        <v>0</v>
      </c>
      <c r="H167">
        <f t="shared" ca="1" si="188"/>
        <v>0</v>
      </c>
      <c r="I167">
        <f t="shared" ca="1" si="189"/>
        <v>0</v>
      </c>
      <c r="J167">
        <f t="shared" ca="1" si="190"/>
        <v>0</v>
      </c>
      <c r="K167">
        <f t="shared" ca="1" si="191"/>
        <v>0</v>
      </c>
      <c r="L167">
        <f t="shared" ca="1" si="192"/>
        <v>0</v>
      </c>
      <c r="M167">
        <f t="shared" ca="1" si="193"/>
        <v>0</v>
      </c>
      <c r="N167">
        <f t="shared" ca="1" si="194"/>
        <v>0</v>
      </c>
      <c r="O167">
        <f t="shared" ca="1" si="195"/>
        <v>0</v>
      </c>
      <c r="P167">
        <f t="shared" ca="1" si="196"/>
        <v>0</v>
      </c>
      <c r="Q167">
        <f t="shared" ca="1" si="197"/>
        <v>0</v>
      </c>
      <c r="R167">
        <f t="shared" ca="1" si="198"/>
        <v>0</v>
      </c>
      <c r="S167">
        <f t="shared" ca="1" si="199"/>
        <v>0</v>
      </c>
      <c r="T167">
        <f t="shared" ca="1" si="200"/>
        <v>0</v>
      </c>
      <c r="U167">
        <f t="shared" ca="1" si="201"/>
        <v>0</v>
      </c>
      <c r="V167">
        <f t="shared" ca="1" si="202"/>
        <v>0</v>
      </c>
      <c r="W167">
        <f t="shared" ca="1" si="203"/>
        <v>0</v>
      </c>
      <c r="X167">
        <f t="shared" ca="1" si="204"/>
        <v>0</v>
      </c>
      <c r="Y167">
        <f t="shared" ca="1" si="205"/>
        <v>0</v>
      </c>
      <c r="Z167">
        <f t="shared" ca="1" si="206"/>
        <v>0</v>
      </c>
      <c r="AA167">
        <f t="shared" ca="1" si="207"/>
        <v>0</v>
      </c>
      <c r="AB167">
        <f t="shared" ca="1" si="208"/>
        <v>0</v>
      </c>
      <c r="AC167">
        <f t="shared" ca="1" si="209"/>
        <v>0</v>
      </c>
      <c r="AD167">
        <f t="shared" ca="1" si="210"/>
        <v>0</v>
      </c>
      <c r="AE167">
        <f t="shared" ca="1" si="211"/>
        <v>0</v>
      </c>
      <c r="AF167">
        <f t="shared" ca="1" si="212"/>
        <v>0</v>
      </c>
      <c r="AG167">
        <f t="shared" ca="1" si="213"/>
        <v>0</v>
      </c>
      <c r="AH167">
        <f t="shared" ca="1" si="214"/>
        <v>0</v>
      </c>
      <c r="AI167">
        <f t="shared" ca="1" si="215"/>
        <v>0</v>
      </c>
      <c r="AJ167">
        <f t="shared" ca="1" si="216"/>
        <v>0</v>
      </c>
      <c r="AK167">
        <f t="shared" ca="1" si="217"/>
        <v>0</v>
      </c>
      <c r="AL167">
        <f t="shared" ca="1" si="218"/>
        <v>0</v>
      </c>
      <c r="AM167">
        <f t="shared" ca="1" si="219"/>
        <v>0</v>
      </c>
      <c r="AN167">
        <f t="shared" ca="1" si="220"/>
        <v>0</v>
      </c>
      <c r="AO167">
        <f t="shared" ca="1" si="221"/>
        <v>0</v>
      </c>
      <c r="AP167">
        <f t="shared" ca="1" si="222"/>
        <v>0</v>
      </c>
      <c r="AQ167">
        <f t="shared" ca="1" si="223"/>
        <v>0</v>
      </c>
      <c r="AR167" s="8">
        <f t="shared" ca="1" si="224"/>
        <v>0</v>
      </c>
      <c r="AS167" s="8">
        <f t="shared" ca="1" si="225"/>
        <v>0</v>
      </c>
      <c r="AT167" s="8">
        <f t="shared" ca="1" si="226"/>
        <v>0</v>
      </c>
      <c r="AU167" s="8">
        <f t="shared" ca="1" si="227"/>
        <v>0</v>
      </c>
      <c r="AV167">
        <f t="shared" ca="1" si="228"/>
        <v>0</v>
      </c>
      <c r="AW167" t="b">
        <f t="shared" ca="1" si="229"/>
        <v>0</v>
      </c>
      <c r="BA167" s="14" t="s">
        <v>2846</v>
      </c>
      <c r="BB167" t="s">
        <v>2561</v>
      </c>
      <c r="BC167" t="s">
        <v>2672</v>
      </c>
      <c r="BD167">
        <f>IF(Players!BC167="NL",INDEX(Standings!G:I,MATCH(INDEX(Teams!G:K,MATCH(Players!BB167,Teams!G:G,0),5),Standings!G:G,0),2)+INDEX(Standings!G:I,MATCH(INDEX(Teams!G:K,MATCH(Players!BB167,Teams!G:G,0),5),Standings!G:G,0),3),INDEX(Standings!A:C,MATCH(INDEX(Teams!A:E,MATCH(Players!BB167,Teams!A:A,0),5),Standings!A:A,0),2)+INDEX(Standings!A:C,MATCH(INDEX(Teams!A:E,MATCH(Players!BB167,Teams!A:A,0),5),Standings!A:A,0),3))</f>
        <v>3</v>
      </c>
      <c r="BE167">
        <f t="shared" ca="1" si="230"/>
        <v>0</v>
      </c>
      <c r="BF167">
        <f t="shared" ca="1" si="231"/>
        <v>0</v>
      </c>
      <c r="BG167">
        <f t="shared" ca="1" si="232"/>
        <v>0</v>
      </c>
      <c r="BH167">
        <f t="shared" ca="1" si="233"/>
        <v>0</v>
      </c>
      <c r="BI167">
        <f t="shared" ca="1" si="234"/>
        <v>0</v>
      </c>
      <c r="BJ167">
        <f t="shared" ca="1" si="235"/>
        <v>0</v>
      </c>
      <c r="BK167">
        <f t="shared" ca="1" si="236"/>
        <v>0</v>
      </c>
      <c r="BL167" s="12">
        <f t="shared" ca="1" si="237"/>
        <v>0</v>
      </c>
      <c r="BM167">
        <f t="shared" ca="1" si="238"/>
        <v>0</v>
      </c>
      <c r="BN167">
        <f t="shared" ca="1" si="239"/>
        <v>0</v>
      </c>
      <c r="BO167">
        <f t="shared" ca="1" si="240"/>
        <v>0</v>
      </c>
      <c r="BP167">
        <f t="shared" ca="1" si="241"/>
        <v>0</v>
      </c>
      <c r="BQ167">
        <f t="shared" ca="1" si="242"/>
        <v>0</v>
      </c>
      <c r="BR167">
        <f t="shared" ca="1" si="243"/>
        <v>0</v>
      </c>
      <c r="BS167">
        <f t="shared" ca="1" si="244"/>
        <v>0</v>
      </c>
      <c r="BT167">
        <f t="shared" ca="1" si="245"/>
        <v>0</v>
      </c>
      <c r="BU167">
        <f t="shared" ca="1" si="246"/>
        <v>0</v>
      </c>
      <c r="BV167">
        <f t="shared" ca="1" si="247"/>
        <v>0</v>
      </c>
      <c r="BW167">
        <f t="shared" ca="1" si="303"/>
        <v>0</v>
      </c>
      <c r="BX167">
        <f t="shared" ca="1" si="304"/>
        <v>0</v>
      </c>
      <c r="BY167" s="8">
        <f t="shared" ca="1" si="305"/>
        <v>0</v>
      </c>
      <c r="BZ167" s="10" t="str">
        <f t="shared" ca="1" si="306"/>
        <v>---</v>
      </c>
      <c r="CA167">
        <f t="shared" ca="1" si="307"/>
        <v>0</v>
      </c>
      <c r="CB167">
        <f t="shared" ca="1" si="308"/>
        <v>0</v>
      </c>
      <c r="CC167">
        <f t="shared" ca="1" si="309"/>
        <v>0</v>
      </c>
      <c r="CD167">
        <f t="shared" ca="1" si="310"/>
        <v>0</v>
      </c>
      <c r="CE167">
        <f t="shared" ca="1" si="311"/>
        <v>0</v>
      </c>
      <c r="CF167" s="12">
        <f t="shared" ca="1" si="312"/>
        <v>0</v>
      </c>
      <c r="CG167">
        <f t="shared" ca="1" si="313"/>
        <v>0</v>
      </c>
      <c r="CH167">
        <f t="shared" ca="1" si="314"/>
        <v>0</v>
      </c>
      <c r="CI167">
        <f t="shared" ca="1" si="315"/>
        <v>0</v>
      </c>
      <c r="CJ167">
        <f t="shared" ca="1" si="316"/>
        <v>0</v>
      </c>
      <c r="CK167">
        <f t="shared" ca="1" si="317"/>
        <v>0</v>
      </c>
      <c r="CL167">
        <f t="shared" ca="1" si="318"/>
        <v>0</v>
      </c>
      <c r="CM167">
        <f t="shared" ca="1" si="319"/>
        <v>0</v>
      </c>
      <c r="CN167">
        <f t="shared" ca="1" si="320"/>
        <v>0</v>
      </c>
      <c r="CO167">
        <f t="shared" ca="1" si="321"/>
        <v>0</v>
      </c>
      <c r="CP167">
        <f t="shared" ca="1" si="322"/>
        <v>0</v>
      </c>
      <c r="CQ167" s="10">
        <f t="shared" ca="1" si="323"/>
        <v>0</v>
      </c>
      <c r="CR167" s="11">
        <f t="shared" ca="1" si="324"/>
        <v>0</v>
      </c>
      <c r="CS167" s="11">
        <f t="shared" ca="1" si="325"/>
        <v>0</v>
      </c>
      <c r="CT167" s="11">
        <f t="shared" ca="1" si="326"/>
        <v>0</v>
      </c>
      <c r="CU167" s="11">
        <f t="shared" ca="1" si="327"/>
        <v>0</v>
      </c>
      <c r="CV167" s="11">
        <f t="shared" ca="1" si="328"/>
        <v>0</v>
      </c>
      <c r="CW167" t="b">
        <f t="shared" ca="1" si="302"/>
        <v>0</v>
      </c>
      <c r="CX167">
        <f>COUNTIF(BA$1:BA167,BA167)-1</f>
        <v>0</v>
      </c>
    </row>
    <row r="168" spans="1:102">
      <c r="A168" t="s">
        <v>2531</v>
      </c>
      <c r="B168" t="s">
        <v>2577</v>
      </c>
      <c r="C168" t="s">
        <v>2674</v>
      </c>
      <c r="D168">
        <f>IF(Players!C168="NL",INDEX(Standings!G:I,MATCH(INDEX(Teams!G:K,MATCH(Players!B168,Teams!G:G,0),5),Standings!G:G,0),2)+INDEX(Standings!G:I,MATCH(INDEX(Teams!G:K,MATCH(Players!B168,Teams!G:G,0),5),Standings!G:G,0),3),INDEX(Standings!A:C,MATCH(INDEX(Teams!A:E,MATCH(Players!B168,Teams!A:A,0),5),Standings!A:A,0),2)+INDEX(Standings!A:C,MATCH(INDEX(Teams!A:E,MATCH(Players!B168,Teams!A:A,0),5),Standings!A:A,0),3))</f>
        <v>3</v>
      </c>
      <c r="E168">
        <f t="shared" ca="1" si="185"/>
        <v>2</v>
      </c>
      <c r="F168">
        <f t="shared" ca="1" si="186"/>
        <v>0</v>
      </c>
      <c r="G168">
        <f t="shared" ca="1" si="187"/>
        <v>0</v>
      </c>
      <c r="H168">
        <f t="shared" ca="1" si="188"/>
        <v>0</v>
      </c>
      <c r="I168">
        <f t="shared" ca="1" si="189"/>
        <v>0</v>
      </c>
      <c r="J168">
        <f t="shared" ca="1" si="190"/>
        <v>0</v>
      </c>
      <c r="K168">
        <f t="shared" ca="1" si="191"/>
        <v>0</v>
      </c>
      <c r="L168">
        <f t="shared" ca="1" si="192"/>
        <v>0</v>
      </c>
      <c r="M168">
        <f t="shared" ca="1" si="193"/>
        <v>0</v>
      </c>
      <c r="N168">
        <f t="shared" ca="1" si="194"/>
        <v>0</v>
      </c>
      <c r="O168">
        <f t="shared" ca="1" si="195"/>
        <v>0</v>
      </c>
      <c r="P168">
        <f t="shared" ca="1" si="196"/>
        <v>0</v>
      </c>
      <c r="Q168">
        <f t="shared" ca="1" si="197"/>
        <v>0</v>
      </c>
      <c r="R168">
        <f t="shared" ca="1" si="198"/>
        <v>0</v>
      </c>
      <c r="S168">
        <f t="shared" ca="1" si="199"/>
        <v>0</v>
      </c>
      <c r="T168">
        <f t="shared" ca="1" si="200"/>
        <v>0</v>
      </c>
      <c r="U168">
        <f t="shared" ca="1" si="201"/>
        <v>0</v>
      </c>
      <c r="V168">
        <f t="shared" ca="1" si="202"/>
        <v>0</v>
      </c>
      <c r="W168">
        <f t="shared" ca="1" si="203"/>
        <v>0</v>
      </c>
      <c r="X168">
        <f t="shared" ca="1" si="204"/>
        <v>2</v>
      </c>
      <c r="Y168">
        <f t="shared" ca="1" si="205"/>
        <v>0</v>
      </c>
      <c r="Z168">
        <f t="shared" ca="1" si="206"/>
        <v>0</v>
      </c>
      <c r="AA168">
        <f t="shared" ca="1" si="207"/>
        <v>0</v>
      </c>
      <c r="AB168">
        <f t="shared" ca="1" si="208"/>
        <v>0</v>
      </c>
      <c r="AC168">
        <f t="shared" ca="1" si="209"/>
        <v>0</v>
      </c>
      <c r="AD168">
        <f t="shared" ca="1" si="210"/>
        <v>0</v>
      </c>
      <c r="AE168">
        <f t="shared" ca="1" si="211"/>
        <v>0</v>
      </c>
      <c r="AF168">
        <f t="shared" ca="1" si="212"/>
        <v>0</v>
      </c>
      <c r="AG168">
        <f t="shared" ca="1" si="213"/>
        <v>0</v>
      </c>
      <c r="AH168">
        <f t="shared" ca="1" si="214"/>
        <v>0</v>
      </c>
      <c r="AI168">
        <f t="shared" ca="1" si="215"/>
        <v>0</v>
      </c>
      <c r="AJ168">
        <f t="shared" ca="1" si="216"/>
        <v>0</v>
      </c>
      <c r="AK168">
        <f t="shared" ca="1" si="217"/>
        <v>0</v>
      </c>
      <c r="AL168">
        <f t="shared" ca="1" si="218"/>
        <v>0</v>
      </c>
      <c r="AM168">
        <f t="shared" ca="1" si="219"/>
        <v>0</v>
      </c>
      <c r="AN168">
        <f t="shared" ca="1" si="220"/>
        <v>0</v>
      </c>
      <c r="AO168">
        <f t="shared" ca="1" si="221"/>
        <v>0</v>
      </c>
      <c r="AP168">
        <f t="shared" ca="1" si="222"/>
        <v>0</v>
      </c>
      <c r="AQ168">
        <f t="shared" ca="1" si="223"/>
        <v>0</v>
      </c>
      <c r="AR168" s="8">
        <f t="shared" ca="1" si="224"/>
        <v>0</v>
      </c>
      <c r="AS168" s="8">
        <f t="shared" ca="1" si="225"/>
        <v>0</v>
      </c>
      <c r="AT168" s="8">
        <f t="shared" ca="1" si="226"/>
        <v>0</v>
      </c>
      <c r="AU168" s="8">
        <f t="shared" ca="1" si="227"/>
        <v>0</v>
      </c>
      <c r="AV168">
        <f t="shared" ca="1" si="228"/>
        <v>0</v>
      </c>
      <c r="AW168" t="b">
        <f t="shared" ca="1" si="229"/>
        <v>0</v>
      </c>
      <c r="BA168" s="14" t="s">
        <v>2855</v>
      </c>
      <c r="BB168" t="s">
        <v>2561</v>
      </c>
      <c r="BC168" t="s">
        <v>2672</v>
      </c>
      <c r="BD168">
        <f>IF(Players!BC168="NL",INDEX(Standings!G:I,MATCH(INDEX(Teams!G:K,MATCH(Players!BB168,Teams!G:G,0),5),Standings!G:G,0),2)+INDEX(Standings!G:I,MATCH(INDEX(Teams!G:K,MATCH(Players!BB168,Teams!G:G,0),5),Standings!G:G,0),3),INDEX(Standings!A:C,MATCH(INDEX(Teams!A:E,MATCH(Players!BB168,Teams!A:A,0),5),Standings!A:A,0),2)+INDEX(Standings!A:C,MATCH(INDEX(Teams!A:E,MATCH(Players!BB168,Teams!A:A,0),5),Standings!A:A,0),3))</f>
        <v>3</v>
      </c>
      <c r="BE168">
        <f t="shared" ca="1" si="230"/>
        <v>0</v>
      </c>
      <c r="BF168">
        <f t="shared" ca="1" si="231"/>
        <v>0</v>
      </c>
      <c r="BG168">
        <f t="shared" ca="1" si="232"/>
        <v>0</v>
      </c>
      <c r="BH168">
        <f t="shared" ca="1" si="233"/>
        <v>0</v>
      </c>
      <c r="BI168">
        <f t="shared" ca="1" si="234"/>
        <v>0</v>
      </c>
      <c r="BJ168">
        <f t="shared" ca="1" si="235"/>
        <v>0</v>
      </c>
      <c r="BK168">
        <f t="shared" ca="1" si="236"/>
        <v>0</v>
      </c>
      <c r="BL168" s="12">
        <f t="shared" ca="1" si="237"/>
        <v>0</v>
      </c>
      <c r="BM168">
        <f t="shared" ca="1" si="238"/>
        <v>0</v>
      </c>
      <c r="BN168">
        <f t="shared" ca="1" si="239"/>
        <v>0</v>
      </c>
      <c r="BO168">
        <f t="shared" ca="1" si="240"/>
        <v>0</v>
      </c>
      <c r="BP168">
        <f t="shared" ca="1" si="241"/>
        <v>0</v>
      </c>
      <c r="BQ168">
        <f t="shared" ca="1" si="242"/>
        <v>0</v>
      </c>
      <c r="BR168">
        <f t="shared" ca="1" si="243"/>
        <v>0</v>
      </c>
      <c r="BS168">
        <f t="shared" ca="1" si="244"/>
        <v>0</v>
      </c>
      <c r="BT168">
        <f t="shared" ca="1" si="245"/>
        <v>0</v>
      </c>
      <c r="BU168">
        <f t="shared" ca="1" si="246"/>
        <v>0</v>
      </c>
      <c r="BV168">
        <f t="shared" ca="1" si="247"/>
        <v>0</v>
      </c>
      <c r="BW168">
        <f t="shared" ca="1" si="303"/>
        <v>0</v>
      </c>
      <c r="BX168">
        <f t="shared" ca="1" si="304"/>
        <v>0</v>
      </c>
      <c r="BY168" s="8">
        <f t="shared" ca="1" si="305"/>
        <v>0</v>
      </c>
      <c r="BZ168" s="10" t="str">
        <f t="shared" ca="1" si="306"/>
        <v>---</v>
      </c>
      <c r="CA168">
        <f t="shared" ca="1" si="307"/>
        <v>0</v>
      </c>
      <c r="CB168">
        <f t="shared" ca="1" si="308"/>
        <v>0</v>
      </c>
      <c r="CC168">
        <f t="shared" ca="1" si="309"/>
        <v>0</v>
      </c>
      <c r="CD168">
        <f t="shared" ca="1" si="310"/>
        <v>0</v>
      </c>
      <c r="CE168">
        <f t="shared" ca="1" si="311"/>
        <v>0</v>
      </c>
      <c r="CF168" s="12">
        <f t="shared" ca="1" si="312"/>
        <v>0</v>
      </c>
      <c r="CG168">
        <f t="shared" ca="1" si="313"/>
        <v>0</v>
      </c>
      <c r="CH168">
        <f t="shared" ca="1" si="314"/>
        <v>0</v>
      </c>
      <c r="CI168">
        <f t="shared" ca="1" si="315"/>
        <v>0</v>
      </c>
      <c r="CJ168">
        <f t="shared" ca="1" si="316"/>
        <v>0</v>
      </c>
      <c r="CK168">
        <f t="shared" ca="1" si="317"/>
        <v>0</v>
      </c>
      <c r="CL168">
        <f t="shared" ca="1" si="318"/>
        <v>0</v>
      </c>
      <c r="CM168">
        <f t="shared" ca="1" si="319"/>
        <v>0</v>
      </c>
      <c r="CN168">
        <f t="shared" ca="1" si="320"/>
        <v>0</v>
      </c>
      <c r="CO168">
        <f t="shared" ca="1" si="321"/>
        <v>0</v>
      </c>
      <c r="CP168">
        <f t="shared" ca="1" si="322"/>
        <v>0</v>
      </c>
      <c r="CQ168" s="10">
        <f t="shared" ca="1" si="323"/>
        <v>0</v>
      </c>
      <c r="CR168" s="11">
        <f t="shared" ca="1" si="324"/>
        <v>0</v>
      </c>
      <c r="CS168" s="11">
        <f t="shared" ca="1" si="325"/>
        <v>0</v>
      </c>
      <c r="CT168" s="11">
        <f t="shared" ca="1" si="326"/>
        <v>0</v>
      </c>
      <c r="CU168" s="11">
        <f t="shared" ca="1" si="327"/>
        <v>0</v>
      </c>
      <c r="CV168" s="11">
        <f t="shared" ca="1" si="328"/>
        <v>0</v>
      </c>
      <c r="CW168" t="b">
        <f t="shared" ca="1" si="302"/>
        <v>0</v>
      </c>
      <c r="CX168">
        <f>COUNTIF(BA$1:BA168,BA168)-1</f>
        <v>0</v>
      </c>
    </row>
    <row r="169" spans="1:102">
      <c r="A169" t="s">
        <v>2532</v>
      </c>
      <c r="B169" t="s">
        <v>2577</v>
      </c>
      <c r="C169" t="s">
        <v>2674</v>
      </c>
      <c r="D169">
        <f>IF(Players!C169="NL",INDEX(Standings!G:I,MATCH(INDEX(Teams!G:K,MATCH(Players!B169,Teams!G:G,0),5),Standings!G:G,0),2)+INDEX(Standings!G:I,MATCH(INDEX(Teams!G:K,MATCH(Players!B169,Teams!G:G,0),5),Standings!G:G,0),3),INDEX(Standings!A:C,MATCH(INDEX(Teams!A:E,MATCH(Players!B169,Teams!A:A,0),5),Standings!A:A,0),2)+INDEX(Standings!A:C,MATCH(INDEX(Teams!A:E,MATCH(Players!B169,Teams!A:A,0),5),Standings!A:A,0),3))</f>
        <v>3</v>
      </c>
      <c r="E169">
        <f t="shared" ca="1" si="185"/>
        <v>0</v>
      </c>
      <c r="F169">
        <f t="shared" ca="1" si="186"/>
        <v>0</v>
      </c>
      <c r="G169">
        <f t="shared" ca="1" si="187"/>
        <v>0</v>
      </c>
      <c r="H169">
        <f t="shared" ca="1" si="188"/>
        <v>0</v>
      </c>
      <c r="I169">
        <f t="shared" ca="1" si="189"/>
        <v>0</v>
      </c>
      <c r="J169">
        <f t="shared" ca="1" si="190"/>
        <v>0</v>
      </c>
      <c r="K169">
        <f t="shared" ca="1" si="191"/>
        <v>0</v>
      </c>
      <c r="L169">
        <f t="shared" ca="1" si="192"/>
        <v>0</v>
      </c>
      <c r="M169">
        <f t="shared" ca="1" si="193"/>
        <v>0</v>
      </c>
      <c r="N169">
        <f t="shared" ca="1" si="194"/>
        <v>0</v>
      </c>
      <c r="O169">
        <f t="shared" ca="1" si="195"/>
        <v>0</v>
      </c>
      <c r="P169">
        <f t="shared" ca="1" si="196"/>
        <v>0</v>
      </c>
      <c r="Q169">
        <f t="shared" ca="1" si="197"/>
        <v>0</v>
      </c>
      <c r="R169">
        <f t="shared" ca="1" si="198"/>
        <v>0</v>
      </c>
      <c r="S169">
        <f t="shared" ca="1" si="199"/>
        <v>0</v>
      </c>
      <c r="T169">
        <f t="shared" ca="1" si="200"/>
        <v>0</v>
      </c>
      <c r="U169">
        <f t="shared" ca="1" si="201"/>
        <v>0</v>
      </c>
      <c r="V169">
        <f t="shared" ca="1" si="202"/>
        <v>0</v>
      </c>
      <c r="W169">
        <f t="shared" ca="1" si="203"/>
        <v>0</v>
      </c>
      <c r="X169">
        <f t="shared" ca="1" si="204"/>
        <v>0</v>
      </c>
      <c r="Y169">
        <f t="shared" ca="1" si="205"/>
        <v>0</v>
      </c>
      <c r="Z169">
        <f t="shared" ca="1" si="206"/>
        <v>0</v>
      </c>
      <c r="AA169">
        <f t="shared" ca="1" si="207"/>
        <v>0</v>
      </c>
      <c r="AB169">
        <f t="shared" ca="1" si="208"/>
        <v>0</v>
      </c>
      <c r="AC169">
        <f t="shared" ca="1" si="209"/>
        <v>0</v>
      </c>
      <c r="AD169">
        <f t="shared" ca="1" si="210"/>
        <v>0</v>
      </c>
      <c r="AE169">
        <f t="shared" ca="1" si="211"/>
        <v>0</v>
      </c>
      <c r="AF169">
        <f t="shared" ca="1" si="212"/>
        <v>0</v>
      </c>
      <c r="AG169">
        <f t="shared" ca="1" si="213"/>
        <v>0</v>
      </c>
      <c r="AH169">
        <f t="shared" ca="1" si="214"/>
        <v>0</v>
      </c>
      <c r="AI169">
        <f t="shared" ca="1" si="215"/>
        <v>0</v>
      </c>
      <c r="AJ169">
        <f t="shared" ca="1" si="216"/>
        <v>0</v>
      </c>
      <c r="AK169">
        <f t="shared" ca="1" si="217"/>
        <v>0</v>
      </c>
      <c r="AL169">
        <f t="shared" ca="1" si="218"/>
        <v>0</v>
      </c>
      <c r="AM169">
        <f t="shared" ca="1" si="219"/>
        <v>0</v>
      </c>
      <c r="AN169">
        <f t="shared" ca="1" si="220"/>
        <v>0</v>
      </c>
      <c r="AO169">
        <f t="shared" ca="1" si="221"/>
        <v>0</v>
      </c>
      <c r="AP169">
        <f t="shared" ca="1" si="222"/>
        <v>0</v>
      </c>
      <c r="AQ169">
        <f t="shared" ca="1" si="223"/>
        <v>0</v>
      </c>
      <c r="AR169" s="8">
        <f t="shared" ca="1" si="224"/>
        <v>0</v>
      </c>
      <c r="AS169" s="8">
        <f t="shared" ca="1" si="225"/>
        <v>0</v>
      </c>
      <c r="AT169" s="8">
        <f t="shared" ca="1" si="226"/>
        <v>0</v>
      </c>
      <c r="AU169" s="8">
        <f t="shared" ca="1" si="227"/>
        <v>0</v>
      </c>
      <c r="AV169">
        <f t="shared" ca="1" si="228"/>
        <v>0</v>
      </c>
      <c r="AW169" t="b">
        <f t="shared" ca="1" si="229"/>
        <v>0</v>
      </c>
      <c r="BA169" s="14" t="s">
        <v>2857</v>
      </c>
      <c r="BB169" t="s">
        <v>2561</v>
      </c>
      <c r="BC169" t="s">
        <v>2672</v>
      </c>
      <c r="BD169">
        <f>IF(Players!BC169="NL",INDEX(Standings!G:I,MATCH(INDEX(Teams!G:K,MATCH(Players!BB169,Teams!G:G,0),5),Standings!G:G,0),2)+INDEX(Standings!G:I,MATCH(INDEX(Teams!G:K,MATCH(Players!BB169,Teams!G:G,0),5),Standings!G:G,0),3),INDEX(Standings!A:C,MATCH(INDEX(Teams!A:E,MATCH(Players!BB169,Teams!A:A,0),5),Standings!A:A,0),2)+INDEX(Standings!A:C,MATCH(INDEX(Teams!A:E,MATCH(Players!BB169,Teams!A:A,0),5),Standings!A:A,0),3))</f>
        <v>3</v>
      </c>
      <c r="BE169">
        <f t="shared" ca="1" si="230"/>
        <v>0</v>
      </c>
      <c r="BF169">
        <f t="shared" ca="1" si="231"/>
        <v>0</v>
      </c>
      <c r="BG169">
        <f t="shared" ca="1" si="232"/>
        <v>0</v>
      </c>
      <c r="BH169">
        <f t="shared" ca="1" si="233"/>
        <v>0</v>
      </c>
      <c r="BI169">
        <f t="shared" ca="1" si="234"/>
        <v>0</v>
      </c>
      <c r="BJ169">
        <f t="shared" ca="1" si="235"/>
        <v>0</v>
      </c>
      <c r="BK169">
        <f t="shared" ca="1" si="236"/>
        <v>0</v>
      </c>
      <c r="BL169" s="12">
        <f t="shared" ca="1" si="237"/>
        <v>0</v>
      </c>
      <c r="BM169">
        <f t="shared" ca="1" si="238"/>
        <v>0</v>
      </c>
      <c r="BN169">
        <f t="shared" ca="1" si="239"/>
        <v>0</v>
      </c>
      <c r="BO169">
        <f t="shared" ca="1" si="240"/>
        <v>0</v>
      </c>
      <c r="BP169">
        <f t="shared" ca="1" si="241"/>
        <v>0</v>
      </c>
      <c r="BQ169">
        <f t="shared" ca="1" si="242"/>
        <v>0</v>
      </c>
      <c r="BR169">
        <f t="shared" ca="1" si="243"/>
        <v>0</v>
      </c>
      <c r="BS169">
        <f t="shared" ca="1" si="244"/>
        <v>0</v>
      </c>
      <c r="BT169">
        <f t="shared" ca="1" si="245"/>
        <v>0</v>
      </c>
      <c r="BU169">
        <f t="shared" ca="1" si="246"/>
        <v>0</v>
      </c>
      <c r="BV169">
        <f t="shared" ca="1" si="247"/>
        <v>0</v>
      </c>
      <c r="BW169">
        <f t="shared" ca="1" si="303"/>
        <v>0</v>
      </c>
      <c r="BX169">
        <f t="shared" ca="1" si="304"/>
        <v>0</v>
      </c>
      <c r="BY169" s="8">
        <f t="shared" ca="1" si="305"/>
        <v>0</v>
      </c>
      <c r="BZ169" s="10" t="str">
        <f t="shared" ca="1" si="306"/>
        <v>---</v>
      </c>
      <c r="CA169">
        <f t="shared" ca="1" si="307"/>
        <v>0</v>
      </c>
      <c r="CB169">
        <f t="shared" ca="1" si="308"/>
        <v>0</v>
      </c>
      <c r="CC169">
        <f t="shared" ca="1" si="309"/>
        <v>0</v>
      </c>
      <c r="CD169">
        <f t="shared" ca="1" si="310"/>
        <v>0</v>
      </c>
      <c r="CE169">
        <f t="shared" ca="1" si="311"/>
        <v>0</v>
      </c>
      <c r="CF169" s="12">
        <f t="shared" ca="1" si="312"/>
        <v>0</v>
      </c>
      <c r="CG169">
        <f t="shared" ca="1" si="313"/>
        <v>0</v>
      </c>
      <c r="CH169">
        <f t="shared" ca="1" si="314"/>
        <v>0</v>
      </c>
      <c r="CI169">
        <f t="shared" ca="1" si="315"/>
        <v>0</v>
      </c>
      <c r="CJ169">
        <f t="shared" ca="1" si="316"/>
        <v>0</v>
      </c>
      <c r="CK169">
        <f t="shared" ca="1" si="317"/>
        <v>0</v>
      </c>
      <c r="CL169">
        <f t="shared" ca="1" si="318"/>
        <v>0</v>
      </c>
      <c r="CM169">
        <f t="shared" ca="1" si="319"/>
        <v>0</v>
      </c>
      <c r="CN169">
        <f t="shared" ca="1" si="320"/>
        <v>0</v>
      </c>
      <c r="CO169">
        <f t="shared" ca="1" si="321"/>
        <v>0</v>
      </c>
      <c r="CP169">
        <f t="shared" ca="1" si="322"/>
        <v>0</v>
      </c>
      <c r="CQ169" s="10">
        <f t="shared" ca="1" si="323"/>
        <v>0</v>
      </c>
      <c r="CR169" s="11">
        <f t="shared" ca="1" si="324"/>
        <v>0</v>
      </c>
      <c r="CS169" s="11">
        <f t="shared" ca="1" si="325"/>
        <v>0</v>
      </c>
      <c r="CT169" s="11">
        <f t="shared" ca="1" si="326"/>
        <v>0</v>
      </c>
      <c r="CU169" s="11">
        <f t="shared" ca="1" si="327"/>
        <v>0</v>
      </c>
      <c r="CV169" s="11">
        <f t="shared" ca="1" si="328"/>
        <v>0</v>
      </c>
      <c r="CW169" t="b">
        <f t="shared" ca="1" si="302"/>
        <v>0</v>
      </c>
      <c r="CX169">
        <f>COUNTIF(BA$1:BA169,BA169)-1</f>
        <v>0</v>
      </c>
    </row>
    <row r="170" spans="1:102">
      <c r="A170" t="s">
        <v>2452</v>
      </c>
      <c r="B170" t="s">
        <v>2577</v>
      </c>
      <c r="C170" t="s">
        <v>2674</v>
      </c>
      <c r="D170">
        <f>IF(Players!C170="NL",INDEX(Standings!G:I,MATCH(INDEX(Teams!G:K,MATCH(Players!B170,Teams!G:G,0),5),Standings!G:G,0),2)+INDEX(Standings!G:I,MATCH(INDEX(Teams!G:K,MATCH(Players!B170,Teams!G:G,0),5),Standings!G:G,0),3),INDEX(Standings!A:C,MATCH(INDEX(Teams!A:E,MATCH(Players!B170,Teams!A:A,0),5),Standings!A:A,0),2)+INDEX(Standings!A:C,MATCH(INDEX(Teams!A:E,MATCH(Players!B170,Teams!A:A,0),5),Standings!A:A,0),3))</f>
        <v>3</v>
      </c>
      <c r="E170">
        <f t="shared" ca="1" si="185"/>
        <v>0</v>
      </c>
      <c r="F170">
        <f t="shared" ca="1" si="186"/>
        <v>0</v>
      </c>
      <c r="G170">
        <f t="shared" ca="1" si="187"/>
        <v>0</v>
      </c>
      <c r="H170">
        <f t="shared" ca="1" si="188"/>
        <v>0</v>
      </c>
      <c r="I170">
        <f t="shared" ca="1" si="189"/>
        <v>0</v>
      </c>
      <c r="J170">
        <f t="shared" ca="1" si="190"/>
        <v>0</v>
      </c>
      <c r="K170">
        <f t="shared" ca="1" si="191"/>
        <v>0</v>
      </c>
      <c r="L170">
        <f t="shared" ca="1" si="192"/>
        <v>0</v>
      </c>
      <c r="M170">
        <f t="shared" ca="1" si="193"/>
        <v>0</v>
      </c>
      <c r="N170">
        <f t="shared" ca="1" si="194"/>
        <v>0</v>
      </c>
      <c r="O170">
        <f t="shared" ca="1" si="195"/>
        <v>0</v>
      </c>
      <c r="P170">
        <f t="shared" ca="1" si="196"/>
        <v>0</v>
      </c>
      <c r="Q170">
        <f t="shared" ca="1" si="197"/>
        <v>0</v>
      </c>
      <c r="R170">
        <f t="shared" ca="1" si="198"/>
        <v>0</v>
      </c>
      <c r="S170">
        <f t="shared" ca="1" si="199"/>
        <v>0</v>
      </c>
      <c r="T170">
        <f t="shared" ca="1" si="200"/>
        <v>0</v>
      </c>
      <c r="U170">
        <f t="shared" ca="1" si="201"/>
        <v>0</v>
      </c>
      <c r="V170">
        <f t="shared" ca="1" si="202"/>
        <v>0</v>
      </c>
      <c r="W170">
        <f t="shared" ca="1" si="203"/>
        <v>0</v>
      </c>
      <c r="X170">
        <f t="shared" ca="1" si="204"/>
        <v>0</v>
      </c>
      <c r="Y170">
        <f t="shared" ca="1" si="205"/>
        <v>0</v>
      </c>
      <c r="Z170">
        <f t="shared" ca="1" si="206"/>
        <v>0</v>
      </c>
      <c r="AA170">
        <f t="shared" ca="1" si="207"/>
        <v>0</v>
      </c>
      <c r="AB170">
        <f t="shared" ca="1" si="208"/>
        <v>0</v>
      </c>
      <c r="AC170">
        <f t="shared" ca="1" si="209"/>
        <v>0</v>
      </c>
      <c r="AD170">
        <f t="shared" ca="1" si="210"/>
        <v>0</v>
      </c>
      <c r="AE170">
        <f t="shared" ca="1" si="211"/>
        <v>0</v>
      </c>
      <c r="AF170">
        <f t="shared" ca="1" si="212"/>
        <v>0</v>
      </c>
      <c r="AG170">
        <f t="shared" ca="1" si="213"/>
        <v>0</v>
      </c>
      <c r="AH170">
        <f t="shared" ca="1" si="214"/>
        <v>0</v>
      </c>
      <c r="AI170">
        <f t="shared" ca="1" si="215"/>
        <v>0</v>
      </c>
      <c r="AJ170">
        <f t="shared" ca="1" si="216"/>
        <v>0</v>
      </c>
      <c r="AK170">
        <f t="shared" ca="1" si="217"/>
        <v>0</v>
      </c>
      <c r="AL170">
        <f t="shared" ca="1" si="218"/>
        <v>0</v>
      </c>
      <c r="AM170">
        <f t="shared" ca="1" si="219"/>
        <v>0</v>
      </c>
      <c r="AN170">
        <f t="shared" ca="1" si="220"/>
        <v>0</v>
      </c>
      <c r="AO170">
        <f t="shared" ca="1" si="221"/>
        <v>0</v>
      </c>
      <c r="AP170">
        <f t="shared" ca="1" si="222"/>
        <v>0</v>
      </c>
      <c r="AQ170">
        <f t="shared" ca="1" si="223"/>
        <v>0</v>
      </c>
      <c r="AR170" s="8">
        <f t="shared" ca="1" si="224"/>
        <v>0</v>
      </c>
      <c r="AS170" s="8">
        <f t="shared" ca="1" si="225"/>
        <v>0</v>
      </c>
      <c r="AT170" s="8">
        <f t="shared" ca="1" si="226"/>
        <v>0</v>
      </c>
      <c r="AU170" s="8">
        <f t="shared" ca="1" si="227"/>
        <v>0</v>
      </c>
      <c r="AV170">
        <f t="shared" ca="1" si="228"/>
        <v>0</v>
      </c>
      <c r="AW170" t="b">
        <f t="shared" ca="1" si="229"/>
        <v>0</v>
      </c>
      <c r="BA170" s="14" t="s">
        <v>2845</v>
      </c>
      <c r="BB170" t="s">
        <v>2561</v>
      </c>
      <c r="BC170" t="s">
        <v>2672</v>
      </c>
      <c r="BD170">
        <f>IF(Players!BC170="NL",INDEX(Standings!G:I,MATCH(INDEX(Teams!G:K,MATCH(Players!BB170,Teams!G:G,0),5),Standings!G:G,0),2)+INDEX(Standings!G:I,MATCH(INDEX(Teams!G:K,MATCH(Players!BB170,Teams!G:G,0),5),Standings!G:G,0),3),INDEX(Standings!A:C,MATCH(INDEX(Teams!A:E,MATCH(Players!BB170,Teams!A:A,0),5),Standings!A:A,0),2)+INDEX(Standings!A:C,MATCH(INDEX(Teams!A:E,MATCH(Players!BB170,Teams!A:A,0),5),Standings!A:A,0),3))</f>
        <v>3</v>
      </c>
      <c r="BE170">
        <f t="shared" ca="1" si="230"/>
        <v>0</v>
      </c>
      <c r="BF170">
        <f t="shared" ca="1" si="231"/>
        <v>0</v>
      </c>
      <c r="BG170">
        <f t="shared" ca="1" si="232"/>
        <v>0</v>
      </c>
      <c r="BH170">
        <f t="shared" ca="1" si="233"/>
        <v>0</v>
      </c>
      <c r="BI170">
        <f t="shared" ca="1" si="234"/>
        <v>0</v>
      </c>
      <c r="BJ170">
        <f t="shared" ca="1" si="235"/>
        <v>0</v>
      </c>
      <c r="BK170">
        <f t="shared" ca="1" si="236"/>
        <v>0</v>
      </c>
      <c r="BL170" s="12">
        <f t="shared" ca="1" si="237"/>
        <v>0</v>
      </c>
      <c r="BM170">
        <f t="shared" ca="1" si="238"/>
        <v>0</v>
      </c>
      <c r="BN170">
        <f t="shared" ca="1" si="239"/>
        <v>0</v>
      </c>
      <c r="BO170">
        <f t="shared" ca="1" si="240"/>
        <v>0</v>
      </c>
      <c r="BP170">
        <f t="shared" ca="1" si="241"/>
        <v>0</v>
      </c>
      <c r="BQ170">
        <f t="shared" ca="1" si="242"/>
        <v>0</v>
      </c>
      <c r="BR170">
        <f t="shared" ca="1" si="243"/>
        <v>0</v>
      </c>
      <c r="BS170">
        <f t="shared" ca="1" si="244"/>
        <v>0</v>
      </c>
      <c r="BT170">
        <f t="shared" ca="1" si="245"/>
        <v>0</v>
      </c>
      <c r="BU170">
        <f t="shared" ca="1" si="246"/>
        <v>0</v>
      </c>
      <c r="BV170">
        <f t="shared" ca="1" si="247"/>
        <v>0</v>
      </c>
      <c r="BW170">
        <f t="shared" ca="1" si="303"/>
        <v>0</v>
      </c>
      <c r="BX170">
        <f t="shared" ca="1" si="304"/>
        <v>0</v>
      </c>
      <c r="BY170" s="8">
        <f t="shared" ca="1" si="305"/>
        <v>0</v>
      </c>
      <c r="BZ170" s="10" t="str">
        <f t="shared" ca="1" si="306"/>
        <v>---</v>
      </c>
      <c r="CA170">
        <f t="shared" ca="1" si="307"/>
        <v>0</v>
      </c>
      <c r="CB170">
        <f t="shared" ca="1" si="308"/>
        <v>0</v>
      </c>
      <c r="CC170">
        <f t="shared" ca="1" si="309"/>
        <v>0</v>
      </c>
      <c r="CD170">
        <f t="shared" ca="1" si="310"/>
        <v>0</v>
      </c>
      <c r="CE170">
        <f t="shared" ca="1" si="311"/>
        <v>0</v>
      </c>
      <c r="CF170" s="12">
        <f t="shared" ca="1" si="312"/>
        <v>0</v>
      </c>
      <c r="CG170">
        <f t="shared" ca="1" si="313"/>
        <v>0</v>
      </c>
      <c r="CH170">
        <f t="shared" ca="1" si="314"/>
        <v>0</v>
      </c>
      <c r="CI170">
        <f t="shared" ca="1" si="315"/>
        <v>0</v>
      </c>
      <c r="CJ170">
        <f t="shared" ca="1" si="316"/>
        <v>0</v>
      </c>
      <c r="CK170">
        <f t="shared" ca="1" si="317"/>
        <v>0</v>
      </c>
      <c r="CL170">
        <f t="shared" ca="1" si="318"/>
        <v>0</v>
      </c>
      <c r="CM170">
        <f t="shared" ca="1" si="319"/>
        <v>0</v>
      </c>
      <c r="CN170">
        <f t="shared" ca="1" si="320"/>
        <v>0</v>
      </c>
      <c r="CO170">
        <f t="shared" ca="1" si="321"/>
        <v>0</v>
      </c>
      <c r="CP170">
        <f t="shared" ca="1" si="322"/>
        <v>0</v>
      </c>
      <c r="CQ170" s="10">
        <f t="shared" ca="1" si="323"/>
        <v>0</v>
      </c>
      <c r="CR170" s="11">
        <f t="shared" ca="1" si="324"/>
        <v>0</v>
      </c>
      <c r="CS170" s="11">
        <f t="shared" ca="1" si="325"/>
        <v>0</v>
      </c>
      <c r="CT170" s="11">
        <f t="shared" ca="1" si="326"/>
        <v>0</v>
      </c>
      <c r="CU170" s="11">
        <f t="shared" ca="1" si="327"/>
        <v>0</v>
      </c>
      <c r="CV170" s="11">
        <f t="shared" ca="1" si="328"/>
        <v>0</v>
      </c>
      <c r="CW170" t="b">
        <f t="shared" ca="1" si="302"/>
        <v>0</v>
      </c>
      <c r="CX170">
        <f>COUNTIF(BA$1:BA170,BA170)-1</f>
        <v>0</v>
      </c>
    </row>
    <row r="171" spans="1:102">
      <c r="A171" t="s">
        <v>2453</v>
      </c>
      <c r="B171" t="s">
        <v>2577</v>
      </c>
      <c r="C171" t="s">
        <v>2674</v>
      </c>
      <c r="D171">
        <f>IF(Players!C171="NL",INDEX(Standings!G:I,MATCH(INDEX(Teams!G:K,MATCH(Players!B171,Teams!G:G,0),5),Standings!G:G,0),2)+INDEX(Standings!G:I,MATCH(INDEX(Teams!G:K,MATCH(Players!B171,Teams!G:G,0),5),Standings!G:G,0),3),INDEX(Standings!A:C,MATCH(INDEX(Teams!A:E,MATCH(Players!B171,Teams!A:A,0),5),Standings!A:A,0),2)+INDEX(Standings!A:C,MATCH(INDEX(Teams!A:E,MATCH(Players!B171,Teams!A:A,0),5),Standings!A:A,0),3))</f>
        <v>3</v>
      </c>
      <c r="E171">
        <f t="shared" ca="1" si="185"/>
        <v>0</v>
      </c>
      <c r="F171">
        <f t="shared" ca="1" si="186"/>
        <v>0</v>
      </c>
      <c r="G171">
        <f t="shared" ca="1" si="187"/>
        <v>0</v>
      </c>
      <c r="H171">
        <f t="shared" ca="1" si="188"/>
        <v>0</v>
      </c>
      <c r="I171">
        <f t="shared" ca="1" si="189"/>
        <v>0</v>
      </c>
      <c r="J171">
        <f t="shared" ca="1" si="190"/>
        <v>0</v>
      </c>
      <c r="K171">
        <f t="shared" ca="1" si="191"/>
        <v>0</v>
      </c>
      <c r="L171">
        <f t="shared" ca="1" si="192"/>
        <v>0</v>
      </c>
      <c r="M171">
        <f t="shared" ca="1" si="193"/>
        <v>0</v>
      </c>
      <c r="N171">
        <f t="shared" ca="1" si="194"/>
        <v>0</v>
      </c>
      <c r="O171">
        <f t="shared" ca="1" si="195"/>
        <v>0</v>
      </c>
      <c r="P171">
        <f t="shared" ca="1" si="196"/>
        <v>0</v>
      </c>
      <c r="Q171">
        <f t="shared" ca="1" si="197"/>
        <v>0</v>
      </c>
      <c r="R171">
        <f t="shared" ca="1" si="198"/>
        <v>0</v>
      </c>
      <c r="S171">
        <f t="shared" ca="1" si="199"/>
        <v>0</v>
      </c>
      <c r="T171">
        <f t="shared" ca="1" si="200"/>
        <v>0</v>
      </c>
      <c r="U171">
        <f t="shared" ca="1" si="201"/>
        <v>0</v>
      </c>
      <c r="V171">
        <f t="shared" ca="1" si="202"/>
        <v>0</v>
      </c>
      <c r="W171">
        <f t="shared" ca="1" si="203"/>
        <v>0</v>
      </c>
      <c r="X171">
        <f t="shared" ca="1" si="204"/>
        <v>0</v>
      </c>
      <c r="Y171">
        <f t="shared" ca="1" si="205"/>
        <v>0</v>
      </c>
      <c r="Z171">
        <f t="shared" ca="1" si="206"/>
        <v>0</v>
      </c>
      <c r="AA171">
        <f t="shared" ca="1" si="207"/>
        <v>0</v>
      </c>
      <c r="AB171">
        <f t="shared" ca="1" si="208"/>
        <v>0</v>
      </c>
      <c r="AC171">
        <f t="shared" ca="1" si="209"/>
        <v>0</v>
      </c>
      <c r="AD171">
        <f t="shared" ca="1" si="210"/>
        <v>0</v>
      </c>
      <c r="AE171">
        <f t="shared" ca="1" si="211"/>
        <v>0</v>
      </c>
      <c r="AF171">
        <f t="shared" ca="1" si="212"/>
        <v>0</v>
      </c>
      <c r="AG171">
        <f t="shared" ca="1" si="213"/>
        <v>0</v>
      </c>
      <c r="AH171">
        <f t="shared" ca="1" si="214"/>
        <v>0</v>
      </c>
      <c r="AI171">
        <f t="shared" ca="1" si="215"/>
        <v>0</v>
      </c>
      <c r="AJ171">
        <f t="shared" ca="1" si="216"/>
        <v>0</v>
      </c>
      <c r="AK171">
        <f t="shared" ca="1" si="217"/>
        <v>0</v>
      </c>
      <c r="AL171">
        <f t="shared" ca="1" si="218"/>
        <v>0</v>
      </c>
      <c r="AM171">
        <f t="shared" ca="1" si="219"/>
        <v>0</v>
      </c>
      <c r="AN171">
        <f t="shared" ca="1" si="220"/>
        <v>0</v>
      </c>
      <c r="AO171">
        <f t="shared" ca="1" si="221"/>
        <v>0</v>
      </c>
      <c r="AP171">
        <f t="shared" ca="1" si="222"/>
        <v>0</v>
      </c>
      <c r="AQ171">
        <f t="shared" ca="1" si="223"/>
        <v>0</v>
      </c>
      <c r="AR171" s="8">
        <f t="shared" ca="1" si="224"/>
        <v>0</v>
      </c>
      <c r="AS171" s="8">
        <f t="shared" ca="1" si="225"/>
        <v>0</v>
      </c>
      <c r="AT171" s="8">
        <f t="shared" ca="1" si="226"/>
        <v>0</v>
      </c>
      <c r="AU171" s="8">
        <f t="shared" ca="1" si="227"/>
        <v>0</v>
      </c>
      <c r="AV171">
        <f t="shared" ca="1" si="228"/>
        <v>0</v>
      </c>
      <c r="AW171" t="b">
        <f t="shared" ca="1" si="229"/>
        <v>0</v>
      </c>
      <c r="BA171" s="14" t="s">
        <v>2847</v>
      </c>
      <c r="BB171" t="s">
        <v>2561</v>
      </c>
      <c r="BC171" t="s">
        <v>2672</v>
      </c>
      <c r="BD171">
        <f>IF(Players!BC171="NL",INDEX(Standings!G:I,MATCH(INDEX(Teams!G:K,MATCH(Players!BB171,Teams!G:G,0),5),Standings!G:G,0),2)+INDEX(Standings!G:I,MATCH(INDEX(Teams!G:K,MATCH(Players!BB171,Teams!G:G,0),5),Standings!G:G,0),3),INDEX(Standings!A:C,MATCH(INDEX(Teams!A:E,MATCH(Players!BB171,Teams!A:A,0),5),Standings!A:A,0),2)+INDEX(Standings!A:C,MATCH(INDEX(Teams!A:E,MATCH(Players!BB171,Teams!A:A,0),5),Standings!A:A,0),3))</f>
        <v>3</v>
      </c>
      <c r="BE171">
        <f t="shared" ca="1" si="230"/>
        <v>0</v>
      </c>
      <c r="BF171">
        <f t="shared" ca="1" si="231"/>
        <v>0</v>
      </c>
      <c r="BG171">
        <f t="shared" ca="1" si="232"/>
        <v>0</v>
      </c>
      <c r="BH171">
        <f t="shared" ca="1" si="233"/>
        <v>0</v>
      </c>
      <c r="BI171">
        <f t="shared" ca="1" si="234"/>
        <v>0</v>
      </c>
      <c r="BJ171">
        <f t="shared" ca="1" si="235"/>
        <v>0</v>
      </c>
      <c r="BK171">
        <f t="shared" ca="1" si="236"/>
        <v>0</v>
      </c>
      <c r="BL171" s="12">
        <f t="shared" ca="1" si="237"/>
        <v>0</v>
      </c>
      <c r="BM171">
        <f t="shared" ca="1" si="238"/>
        <v>0</v>
      </c>
      <c r="BN171">
        <f t="shared" ca="1" si="239"/>
        <v>0</v>
      </c>
      <c r="BO171">
        <f t="shared" ca="1" si="240"/>
        <v>0</v>
      </c>
      <c r="BP171">
        <f t="shared" ca="1" si="241"/>
        <v>0</v>
      </c>
      <c r="BQ171">
        <f t="shared" ca="1" si="242"/>
        <v>0</v>
      </c>
      <c r="BR171">
        <f t="shared" ca="1" si="243"/>
        <v>0</v>
      </c>
      <c r="BS171">
        <f t="shared" ca="1" si="244"/>
        <v>0</v>
      </c>
      <c r="BT171">
        <f t="shared" ca="1" si="245"/>
        <v>0</v>
      </c>
      <c r="BU171">
        <f t="shared" ca="1" si="246"/>
        <v>0</v>
      </c>
      <c r="BV171">
        <f t="shared" ca="1" si="247"/>
        <v>0</v>
      </c>
      <c r="BW171">
        <f t="shared" ca="1" si="303"/>
        <v>0</v>
      </c>
      <c r="BX171">
        <f t="shared" ca="1" si="304"/>
        <v>0</v>
      </c>
      <c r="BY171" s="8">
        <f t="shared" ca="1" si="305"/>
        <v>0</v>
      </c>
      <c r="BZ171" s="10" t="str">
        <f t="shared" ca="1" si="306"/>
        <v>---</v>
      </c>
      <c r="CA171">
        <f t="shared" ca="1" si="307"/>
        <v>0</v>
      </c>
      <c r="CB171">
        <f t="shared" ca="1" si="308"/>
        <v>0</v>
      </c>
      <c r="CC171">
        <f t="shared" ca="1" si="309"/>
        <v>0</v>
      </c>
      <c r="CD171">
        <f t="shared" ca="1" si="310"/>
        <v>0</v>
      </c>
      <c r="CE171">
        <f t="shared" ca="1" si="311"/>
        <v>0</v>
      </c>
      <c r="CF171" s="12">
        <f t="shared" ca="1" si="312"/>
        <v>0</v>
      </c>
      <c r="CG171">
        <f t="shared" ca="1" si="313"/>
        <v>0</v>
      </c>
      <c r="CH171">
        <f t="shared" ca="1" si="314"/>
        <v>0</v>
      </c>
      <c r="CI171">
        <f t="shared" ca="1" si="315"/>
        <v>0</v>
      </c>
      <c r="CJ171">
        <f t="shared" ca="1" si="316"/>
        <v>0</v>
      </c>
      <c r="CK171">
        <f t="shared" ca="1" si="317"/>
        <v>0</v>
      </c>
      <c r="CL171">
        <f t="shared" ca="1" si="318"/>
        <v>0</v>
      </c>
      <c r="CM171">
        <f t="shared" ca="1" si="319"/>
        <v>0</v>
      </c>
      <c r="CN171">
        <f t="shared" ca="1" si="320"/>
        <v>0</v>
      </c>
      <c r="CO171">
        <f t="shared" ca="1" si="321"/>
        <v>0</v>
      </c>
      <c r="CP171">
        <f t="shared" ca="1" si="322"/>
        <v>0</v>
      </c>
      <c r="CQ171" s="10">
        <f t="shared" ca="1" si="323"/>
        <v>0</v>
      </c>
      <c r="CR171" s="11">
        <f t="shared" ca="1" si="324"/>
        <v>0</v>
      </c>
      <c r="CS171" s="11">
        <f t="shared" ca="1" si="325"/>
        <v>0</v>
      </c>
      <c r="CT171" s="11">
        <f t="shared" ca="1" si="326"/>
        <v>0</v>
      </c>
      <c r="CU171" s="11">
        <f t="shared" ca="1" si="327"/>
        <v>0</v>
      </c>
      <c r="CV171" s="11">
        <f t="shared" ca="1" si="328"/>
        <v>0</v>
      </c>
      <c r="CW171" t="b">
        <f t="shared" ca="1" si="302"/>
        <v>0</v>
      </c>
      <c r="CX171">
        <f>COUNTIF(BA$1:BA171,BA171)-1</f>
        <v>0</v>
      </c>
    </row>
    <row r="172" spans="1:102">
      <c r="A172" t="s">
        <v>2529</v>
      </c>
      <c r="B172" t="s">
        <v>2577</v>
      </c>
      <c r="C172" t="s">
        <v>2674</v>
      </c>
      <c r="D172">
        <f>IF(Players!C172="NL",INDEX(Standings!G:I,MATCH(INDEX(Teams!G:K,MATCH(Players!B172,Teams!G:G,0),5),Standings!G:G,0),2)+INDEX(Standings!G:I,MATCH(INDEX(Teams!G:K,MATCH(Players!B172,Teams!G:G,0),5),Standings!G:G,0),3),INDEX(Standings!A:C,MATCH(INDEX(Teams!A:E,MATCH(Players!B172,Teams!A:A,0),5),Standings!A:A,0),2)+INDEX(Standings!A:C,MATCH(INDEX(Teams!A:E,MATCH(Players!B172,Teams!A:A,0),5),Standings!A:A,0),3))</f>
        <v>3</v>
      </c>
      <c r="E172">
        <f t="shared" ca="1" si="185"/>
        <v>0</v>
      </c>
      <c r="F172">
        <f t="shared" ca="1" si="186"/>
        <v>0</v>
      </c>
      <c r="G172">
        <f t="shared" ca="1" si="187"/>
        <v>0</v>
      </c>
      <c r="H172">
        <f t="shared" ca="1" si="188"/>
        <v>0</v>
      </c>
      <c r="I172">
        <f t="shared" ca="1" si="189"/>
        <v>0</v>
      </c>
      <c r="J172">
        <f t="shared" ca="1" si="190"/>
        <v>0</v>
      </c>
      <c r="K172">
        <f t="shared" ca="1" si="191"/>
        <v>0</v>
      </c>
      <c r="L172">
        <f t="shared" ca="1" si="192"/>
        <v>0</v>
      </c>
      <c r="M172">
        <f t="shared" ca="1" si="193"/>
        <v>0</v>
      </c>
      <c r="N172">
        <f t="shared" ca="1" si="194"/>
        <v>0</v>
      </c>
      <c r="O172">
        <f t="shared" ca="1" si="195"/>
        <v>0</v>
      </c>
      <c r="P172">
        <f t="shared" ca="1" si="196"/>
        <v>0</v>
      </c>
      <c r="Q172">
        <f t="shared" ca="1" si="197"/>
        <v>0</v>
      </c>
      <c r="R172">
        <f t="shared" ca="1" si="198"/>
        <v>0</v>
      </c>
      <c r="S172">
        <f t="shared" ca="1" si="199"/>
        <v>0</v>
      </c>
      <c r="T172">
        <f t="shared" ca="1" si="200"/>
        <v>0</v>
      </c>
      <c r="U172">
        <f t="shared" ca="1" si="201"/>
        <v>0</v>
      </c>
      <c r="V172">
        <f t="shared" ca="1" si="202"/>
        <v>0</v>
      </c>
      <c r="W172">
        <f t="shared" ca="1" si="203"/>
        <v>0</v>
      </c>
      <c r="X172">
        <f t="shared" ca="1" si="204"/>
        <v>0</v>
      </c>
      <c r="Y172">
        <f t="shared" ca="1" si="205"/>
        <v>0</v>
      </c>
      <c r="Z172">
        <f t="shared" ca="1" si="206"/>
        <v>0</v>
      </c>
      <c r="AA172">
        <f t="shared" ca="1" si="207"/>
        <v>0</v>
      </c>
      <c r="AB172">
        <f t="shared" ca="1" si="208"/>
        <v>0</v>
      </c>
      <c r="AC172">
        <f t="shared" ca="1" si="209"/>
        <v>0</v>
      </c>
      <c r="AD172">
        <f t="shared" ca="1" si="210"/>
        <v>0</v>
      </c>
      <c r="AE172">
        <f t="shared" ca="1" si="211"/>
        <v>0</v>
      </c>
      <c r="AF172">
        <f t="shared" ca="1" si="212"/>
        <v>0</v>
      </c>
      <c r="AG172">
        <f t="shared" ca="1" si="213"/>
        <v>0</v>
      </c>
      <c r="AH172">
        <f t="shared" ca="1" si="214"/>
        <v>0</v>
      </c>
      <c r="AI172">
        <f t="shared" ca="1" si="215"/>
        <v>0</v>
      </c>
      <c r="AJ172">
        <f t="shared" ca="1" si="216"/>
        <v>0</v>
      </c>
      <c r="AK172">
        <f t="shared" ca="1" si="217"/>
        <v>0</v>
      </c>
      <c r="AL172">
        <f t="shared" ca="1" si="218"/>
        <v>0</v>
      </c>
      <c r="AM172">
        <f t="shared" ca="1" si="219"/>
        <v>0</v>
      </c>
      <c r="AN172">
        <f t="shared" ca="1" si="220"/>
        <v>0</v>
      </c>
      <c r="AO172">
        <f t="shared" ca="1" si="221"/>
        <v>0</v>
      </c>
      <c r="AP172">
        <f t="shared" ca="1" si="222"/>
        <v>0</v>
      </c>
      <c r="AQ172">
        <f t="shared" ca="1" si="223"/>
        <v>0</v>
      </c>
      <c r="AR172" s="8">
        <f t="shared" ca="1" si="224"/>
        <v>0</v>
      </c>
      <c r="AS172" s="8">
        <f t="shared" ca="1" si="225"/>
        <v>0</v>
      </c>
      <c r="AT172" s="8">
        <f t="shared" ca="1" si="226"/>
        <v>0</v>
      </c>
      <c r="AU172" s="8">
        <f t="shared" ca="1" si="227"/>
        <v>0</v>
      </c>
      <c r="AV172">
        <f t="shared" ca="1" si="228"/>
        <v>0</v>
      </c>
      <c r="AW172" t="b">
        <f t="shared" ca="1" si="229"/>
        <v>0</v>
      </c>
      <c r="BA172" s="14" t="s">
        <v>2844</v>
      </c>
      <c r="BB172" t="s">
        <v>2561</v>
      </c>
      <c r="BC172" t="s">
        <v>2672</v>
      </c>
      <c r="BD172">
        <f>IF(Players!BC172="NL",INDEX(Standings!G:I,MATCH(INDEX(Teams!G:K,MATCH(Players!BB172,Teams!G:G,0),5),Standings!G:G,0),2)+INDEX(Standings!G:I,MATCH(INDEX(Teams!G:K,MATCH(Players!BB172,Teams!G:G,0),5),Standings!G:G,0),3),INDEX(Standings!A:C,MATCH(INDEX(Teams!A:E,MATCH(Players!BB172,Teams!A:A,0),5),Standings!A:A,0),2)+INDEX(Standings!A:C,MATCH(INDEX(Teams!A:E,MATCH(Players!BB172,Teams!A:A,0),5),Standings!A:A,0),3))</f>
        <v>3</v>
      </c>
      <c r="BE172">
        <f t="shared" ca="1" si="230"/>
        <v>0</v>
      </c>
      <c r="BF172">
        <f t="shared" ca="1" si="231"/>
        <v>0</v>
      </c>
      <c r="BG172">
        <f t="shared" ca="1" si="232"/>
        <v>0</v>
      </c>
      <c r="BH172">
        <f t="shared" ca="1" si="233"/>
        <v>0</v>
      </c>
      <c r="BI172">
        <f t="shared" ca="1" si="234"/>
        <v>0</v>
      </c>
      <c r="BJ172">
        <f t="shared" ca="1" si="235"/>
        <v>0</v>
      </c>
      <c r="BK172">
        <f t="shared" ca="1" si="236"/>
        <v>0</v>
      </c>
      <c r="BL172" s="12">
        <f t="shared" ca="1" si="237"/>
        <v>0</v>
      </c>
      <c r="BM172">
        <f t="shared" ca="1" si="238"/>
        <v>0</v>
      </c>
      <c r="BN172">
        <f t="shared" ca="1" si="239"/>
        <v>0</v>
      </c>
      <c r="BO172">
        <f t="shared" ca="1" si="240"/>
        <v>0</v>
      </c>
      <c r="BP172">
        <f t="shared" ca="1" si="241"/>
        <v>0</v>
      </c>
      <c r="BQ172">
        <f t="shared" ca="1" si="242"/>
        <v>0</v>
      </c>
      <c r="BR172">
        <f t="shared" ca="1" si="243"/>
        <v>0</v>
      </c>
      <c r="BS172">
        <f t="shared" ca="1" si="244"/>
        <v>0</v>
      </c>
      <c r="BT172">
        <f t="shared" ca="1" si="245"/>
        <v>0</v>
      </c>
      <c r="BU172">
        <f t="shared" ca="1" si="246"/>
        <v>0</v>
      </c>
      <c r="BV172">
        <f t="shared" ca="1" si="247"/>
        <v>0</v>
      </c>
      <c r="BW172">
        <f t="shared" ca="1" si="303"/>
        <v>0</v>
      </c>
      <c r="BX172">
        <f t="shared" ca="1" si="304"/>
        <v>0</v>
      </c>
      <c r="BY172" s="8">
        <f t="shared" ca="1" si="305"/>
        <v>0</v>
      </c>
      <c r="BZ172" s="10" t="str">
        <f t="shared" ca="1" si="306"/>
        <v>---</v>
      </c>
      <c r="CA172">
        <f t="shared" ca="1" si="307"/>
        <v>0</v>
      </c>
      <c r="CB172">
        <f t="shared" ca="1" si="308"/>
        <v>0</v>
      </c>
      <c r="CC172">
        <f t="shared" ca="1" si="309"/>
        <v>0</v>
      </c>
      <c r="CD172">
        <f t="shared" ca="1" si="310"/>
        <v>0</v>
      </c>
      <c r="CE172">
        <f t="shared" ca="1" si="311"/>
        <v>0</v>
      </c>
      <c r="CF172" s="12">
        <f t="shared" ca="1" si="312"/>
        <v>0</v>
      </c>
      <c r="CG172">
        <f t="shared" ca="1" si="313"/>
        <v>0</v>
      </c>
      <c r="CH172">
        <f t="shared" ca="1" si="314"/>
        <v>0</v>
      </c>
      <c r="CI172">
        <f t="shared" ca="1" si="315"/>
        <v>0</v>
      </c>
      <c r="CJ172">
        <f t="shared" ca="1" si="316"/>
        <v>0</v>
      </c>
      <c r="CK172">
        <f t="shared" ca="1" si="317"/>
        <v>0</v>
      </c>
      <c r="CL172">
        <f t="shared" ca="1" si="318"/>
        <v>0</v>
      </c>
      <c r="CM172">
        <f t="shared" ca="1" si="319"/>
        <v>0</v>
      </c>
      <c r="CN172">
        <f t="shared" ca="1" si="320"/>
        <v>0</v>
      </c>
      <c r="CO172">
        <f t="shared" ca="1" si="321"/>
        <v>0</v>
      </c>
      <c r="CP172">
        <f t="shared" ca="1" si="322"/>
        <v>0</v>
      </c>
      <c r="CQ172" s="10">
        <f t="shared" ca="1" si="323"/>
        <v>0</v>
      </c>
      <c r="CR172" s="11">
        <f t="shared" ca="1" si="324"/>
        <v>0</v>
      </c>
      <c r="CS172" s="11">
        <f t="shared" ca="1" si="325"/>
        <v>0</v>
      </c>
      <c r="CT172" s="11">
        <f t="shared" ca="1" si="326"/>
        <v>0</v>
      </c>
      <c r="CU172" s="11">
        <f t="shared" ca="1" si="327"/>
        <v>0</v>
      </c>
      <c r="CV172" s="11">
        <f t="shared" ca="1" si="328"/>
        <v>0</v>
      </c>
      <c r="CW172" t="b">
        <f t="shared" ca="1" si="302"/>
        <v>0</v>
      </c>
      <c r="CX172">
        <f>COUNTIF(BA$1:BA172,BA172)-1</f>
        <v>0</v>
      </c>
    </row>
    <row r="173" spans="1:102">
      <c r="A173" t="s">
        <v>2698</v>
      </c>
      <c r="B173" t="s">
        <v>2551</v>
      </c>
      <c r="C173" t="s">
        <v>2672</v>
      </c>
      <c r="D173">
        <f>IF(Players!C173="NL",INDEX(Standings!G:I,MATCH(INDEX(Teams!G:K,MATCH(Players!B173,Teams!G:G,0),5),Standings!G:G,0),2)+INDEX(Standings!G:I,MATCH(INDEX(Teams!G:K,MATCH(Players!B173,Teams!G:G,0),5),Standings!G:G,0),3),INDEX(Standings!A:C,MATCH(INDEX(Teams!A:E,MATCH(Players!B173,Teams!A:A,0),5),Standings!A:A,0),2)+INDEX(Standings!A:C,MATCH(INDEX(Teams!A:E,MATCH(Players!B173,Teams!A:A,0),5),Standings!A:A,0),3))</f>
        <v>3</v>
      </c>
      <c r="E173">
        <f t="shared" ca="1" si="185"/>
        <v>2</v>
      </c>
      <c r="F173">
        <f t="shared" ca="1" si="186"/>
        <v>9</v>
      </c>
      <c r="G173">
        <f t="shared" ca="1" si="187"/>
        <v>1</v>
      </c>
      <c r="H173">
        <f t="shared" ca="1" si="188"/>
        <v>2</v>
      </c>
      <c r="I173">
        <f t="shared" ca="1" si="189"/>
        <v>0</v>
      </c>
      <c r="J173">
        <f t="shared" ca="1" si="190"/>
        <v>0</v>
      </c>
      <c r="K173">
        <f t="shared" ca="1" si="191"/>
        <v>1</v>
      </c>
      <c r="L173">
        <f t="shared" ca="1" si="192"/>
        <v>1</v>
      </c>
      <c r="M173">
        <f t="shared" ca="1" si="193"/>
        <v>0</v>
      </c>
      <c r="N173">
        <f t="shared" ca="1" si="194"/>
        <v>0</v>
      </c>
      <c r="O173">
        <f t="shared" ca="1" si="195"/>
        <v>0</v>
      </c>
      <c r="P173">
        <f t="shared" ca="1" si="196"/>
        <v>0</v>
      </c>
      <c r="Q173">
        <f t="shared" ca="1" si="197"/>
        <v>0</v>
      </c>
      <c r="R173">
        <f t="shared" ca="1" si="198"/>
        <v>0</v>
      </c>
      <c r="S173">
        <f t="shared" ca="1" si="199"/>
        <v>0</v>
      </c>
      <c r="T173">
        <f t="shared" ca="1" si="200"/>
        <v>0</v>
      </c>
      <c r="U173">
        <f t="shared" ca="1" si="201"/>
        <v>0</v>
      </c>
      <c r="V173">
        <f t="shared" ca="1" si="202"/>
        <v>0</v>
      </c>
      <c r="W173">
        <f t="shared" ca="1" si="203"/>
        <v>1</v>
      </c>
      <c r="X173">
        <f t="shared" ca="1" si="204"/>
        <v>2</v>
      </c>
      <c r="Y173">
        <f t="shared" ca="1" si="205"/>
        <v>9</v>
      </c>
      <c r="Z173">
        <f t="shared" ca="1" si="206"/>
        <v>9</v>
      </c>
      <c r="AA173">
        <f t="shared" ca="1" si="207"/>
        <v>1</v>
      </c>
      <c r="AB173">
        <f t="shared" ca="1" si="208"/>
        <v>2</v>
      </c>
      <c r="AC173">
        <f t="shared" ca="1" si="209"/>
        <v>0</v>
      </c>
      <c r="AD173">
        <f t="shared" ca="1" si="210"/>
        <v>0</v>
      </c>
      <c r="AE173">
        <f t="shared" ca="1" si="211"/>
        <v>1</v>
      </c>
      <c r="AF173">
        <f t="shared" ca="1" si="212"/>
        <v>1</v>
      </c>
      <c r="AG173">
        <f t="shared" ca="1" si="213"/>
        <v>0</v>
      </c>
      <c r="AH173">
        <f t="shared" ca="1" si="214"/>
        <v>0</v>
      </c>
      <c r="AI173">
        <f t="shared" ca="1" si="215"/>
        <v>0</v>
      </c>
      <c r="AJ173">
        <f t="shared" ca="1" si="216"/>
        <v>0</v>
      </c>
      <c r="AK173">
        <f t="shared" ca="1" si="217"/>
        <v>0</v>
      </c>
      <c r="AL173">
        <f t="shared" ca="1" si="218"/>
        <v>0</v>
      </c>
      <c r="AM173">
        <f t="shared" ca="1" si="219"/>
        <v>0</v>
      </c>
      <c r="AN173">
        <f t="shared" ca="1" si="220"/>
        <v>0</v>
      </c>
      <c r="AO173">
        <f t="shared" ca="1" si="221"/>
        <v>0</v>
      </c>
      <c r="AP173">
        <f t="shared" ca="1" si="222"/>
        <v>0</v>
      </c>
      <c r="AQ173">
        <f t="shared" ca="1" si="223"/>
        <v>1</v>
      </c>
      <c r="AR173" s="8">
        <f t="shared" ca="1" si="224"/>
        <v>0.22222222222222221</v>
      </c>
      <c r="AS173" s="8">
        <f t="shared" ca="1" si="225"/>
        <v>0.22222222222222221</v>
      </c>
      <c r="AT173" s="8">
        <f t="shared" ca="1" si="226"/>
        <v>0.55555555555555558</v>
      </c>
      <c r="AU173" s="8">
        <f t="shared" ca="1" si="227"/>
        <v>0.77777777777777779</v>
      </c>
      <c r="AV173">
        <f t="shared" ca="1" si="228"/>
        <v>5</v>
      </c>
      <c r="AW173" t="b">
        <f t="shared" ca="1" si="229"/>
        <v>0</v>
      </c>
      <c r="BA173" s="14" t="s">
        <v>2862</v>
      </c>
      <c r="BB173" t="s">
        <v>2561</v>
      </c>
      <c r="BC173" t="s">
        <v>2672</v>
      </c>
      <c r="BD173">
        <f>IF(Players!BC173="NL",INDEX(Standings!G:I,MATCH(INDEX(Teams!G:K,MATCH(Players!BB173,Teams!G:G,0),5),Standings!G:G,0),2)+INDEX(Standings!G:I,MATCH(INDEX(Teams!G:K,MATCH(Players!BB173,Teams!G:G,0),5),Standings!G:G,0),3),INDEX(Standings!A:C,MATCH(INDEX(Teams!A:E,MATCH(Players!BB173,Teams!A:A,0),5),Standings!A:A,0),2)+INDEX(Standings!A:C,MATCH(INDEX(Teams!A:E,MATCH(Players!BB173,Teams!A:A,0),5),Standings!A:A,0),3))</f>
        <v>3</v>
      </c>
      <c r="BE173">
        <f t="shared" ca="1" si="230"/>
        <v>0</v>
      </c>
      <c r="BF173">
        <f t="shared" ca="1" si="231"/>
        <v>0</v>
      </c>
      <c r="BG173">
        <f t="shared" ca="1" si="232"/>
        <v>0</v>
      </c>
      <c r="BH173">
        <f t="shared" ca="1" si="233"/>
        <v>0</v>
      </c>
      <c r="BI173">
        <f t="shared" ca="1" si="234"/>
        <v>0</v>
      </c>
      <c r="BJ173">
        <f t="shared" ca="1" si="235"/>
        <v>0</v>
      </c>
      <c r="BK173">
        <f t="shared" ca="1" si="236"/>
        <v>0</v>
      </c>
      <c r="BL173" s="12">
        <f t="shared" ca="1" si="237"/>
        <v>0</v>
      </c>
      <c r="BM173">
        <f t="shared" ca="1" si="238"/>
        <v>0</v>
      </c>
      <c r="BN173">
        <f t="shared" ca="1" si="239"/>
        <v>0</v>
      </c>
      <c r="BO173">
        <f t="shared" ca="1" si="240"/>
        <v>0</v>
      </c>
      <c r="BP173">
        <f t="shared" ca="1" si="241"/>
        <v>0</v>
      </c>
      <c r="BQ173">
        <f t="shared" ca="1" si="242"/>
        <v>0</v>
      </c>
      <c r="BR173">
        <f t="shared" ca="1" si="243"/>
        <v>0</v>
      </c>
      <c r="BS173">
        <f t="shared" ca="1" si="244"/>
        <v>0</v>
      </c>
      <c r="BT173">
        <f t="shared" ca="1" si="245"/>
        <v>0</v>
      </c>
      <c r="BU173">
        <f t="shared" ca="1" si="246"/>
        <v>0</v>
      </c>
      <c r="BV173">
        <f t="shared" ca="1" si="247"/>
        <v>0</v>
      </c>
      <c r="BW173">
        <f t="shared" ca="1" si="303"/>
        <v>0</v>
      </c>
      <c r="BX173">
        <f t="shared" ca="1" si="304"/>
        <v>0</v>
      </c>
      <c r="BY173" s="8">
        <f t="shared" ca="1" si="305"/>
        <v>0</v>
      </c>
      <c r="BZ173" s="10" t="str">
        <f t="shared" ca="1" si="306"/>
        <v>---</v>
      </c>
      <c r="CA173">
        <f t="shared" ca="1" si="307"/>
        <v>0</v>
      </c>
      <c r="CB173">
        <f t="shared" ca="1" si="308"/>
        <v>0</v>
      </c>
      <c r="CC173">
        <f t="shared" ca="1" si="309"/>
        <v>0</v>
      </c>
      <c r="CD173">
        <f t="shared" ca="1" si="310"/>
        <v>0</v>
      </c>
      <c r="CE173">
        <f t="shared" ca="1" si="311"/>
        <v>0</v>
      </c>
      <c r="CF173" s="12">
        <f t="shared" ca="1" si="312"/>
        <v>0</v>
      </c>
      <c r="CG173">
        <f t="shared" ca="1" si="313"/>
        <v>0</v>
      </c>
      <c r="CH173">
        <f t="shared" ca="1" si="314"/>
        <v>0</v>
      </c>
      <c r="CI173">
        <f t="shared" ca="1" si="315"/>
        <v>0</v>
      </c>
      <c r="CJ173">
        <f t="shared" ca="1" si="316"/>
        <v>0</v>
      </c>
      <c r="CK173">
        <f t="shared" ca="1" si="317"/>
        <v>0</v>
      </c>
      <c r="CL173">
        <f t="shared" ca="1" si="318"/>
        <v>0</v>
      </c>
      <c r="CM173">
        <f t="shared" ca="1" si="319"/>
        <v>0</v>
      </c>
      <c r="CN173">
        <f t="shared" ca="1" si="320"/>
        <v>0</v>
      </c>
      <c r="CO173">
        <f t="shared" ca="1" si="321"/>
        <v>0</v>
      </c>
      <c r="CP173">
        <f t="shared" ca="1" si="322"/>
        <v>0</v>
      </c>
      <c r="CQ173" s="10">
        <f t="shared" ca="1" si="323"/>
        <v>0</v>
      </c>
      <c r="CR173" s="11">
        <f t="shared" ca="1" si="324"/>
        <v>0</v>
      </c>
      <c r="CS173" s="11">
        <f t="shared" ca="1" si="325"/>
        <v>0</v>
      </c>
      <c r="CT173" s="11">
        <f t="shared" ca="1" si="326"/>
        <v>0</v>
      </c>
      <c r="CU173" s="11">
        <f t="shared" ca="1" si="327"/>
        <v>0</v>
      </c>
      <c r="CV173" s="11">
        <f t="shared" ca="1" si="328"/>
        <v>0</v>
      </c>
      <c r="CW173" t="b">
        <f t="shared" ca="1" si="302"/>
        <v>0</v>
      </c>
      <c r="CX173">
        <f>COUNTIF(BA$1:BA173,BA173)-1</f>
        <v>0</v>
      </c>
    </row>
    <row r="174" spans="1:102">
      <c r="A174" t="s">
        <v>2699</v>
      </c>
      <c r="B174" t="s">
        <v>2551</v>
      </c>
      <c r="C174" t="s">
        <v>2672</v>
      </c>
      <c r="D174">
        <f>IF(Players!C174="NL",INDEX(Standings!G:I,MATCH(INDEX(Teams!G:K,MATCH(Players!B174,Teams!G:G,0),5),Standings!G:G,0),2)+INDEX(Standings!G:I,MATCH(INDEX(Teams!G:K,MATCH(Players!B174,Teams!G:G,0),5),Standings!G:G,0),3),INDEX(Standings!A:C,MATCH(INDEX(Teams!A:E,MATCH(Players!B174,Teams!A:A,0),5),Standings!A:A,0),2)+INDEX(Standings!A:C,MATCH(INDEX(Teams!A:E,MATCH(Players!B174,Teams!A:A,0),5),Standings!A:A,0),3))</f>
        <v>3</v>
      </c>
      <c r="E174">
        <f t="shared" ca="1" si="185"/>
        <v>3</v>
      </c>
      <c r="F174">
        <f t="shared" ca="1" si="186"/>
        <v>14</v>
      </c>
      <c r="G174">
        <f t="shared" ca="1" si="187"/>
        <v>1</v>
      </c>
      <c r="H174">
        <f t="shared" ca="1" si="188"/>
        <v>4</v>
      </c>
      <c r="I174">
        <f t="shared" ca="1" si="189"/>
        <v>0</v>
      </c>
      <c r="J174">
        <f t="shared" ca="1" si="190"/>
        <v>0</v>
      </c>
      <c r="K174">
        <f t="shared" ca="1" si="191"/>
        <v>1</v>
      </c>
      <c r="L174">
        <f t="shared" ca="1" si="192"/>
        <v>2</v>
      </c>
      <c r="M174">
        <f t="shared" ca="1" si="193"/>
        <v>0</v>
      </c>
      <c r="N174">
        <f t="shared" ca="1" si="194"/>
        <v>0</v>
      </c>
      <c r="O174">
        <f t="shared" ca="1" si="195"/>
        <v>0</v>
      </c>
      <c r="P174">
        <f t="shared" ca="1" si="196"/>
        <v>1</v>
      </c>
      <c r="Q174">
        <f t="shared" ca="1" si="197"/>
        <v>0</v>
      </c>
      <c r="R174">
        <f t="shared" ca="1" si="198"/>
        <v>0</v>
      </c>
      <c r="S174">
        <f t="shared" ca="1" si="199"/>
        <v>0</v>
      </c>
      <c r="T174">
        <f t="shared" ca="1" si="200"/>
        <v>0</v>
      </c>
      <c r="U174">
        <f t="shared" ca="1" si="201"/>
        <v>0</v>
      </c>
      <c r="V174">
        <f t="shared" ca="1" si="202"/>
        <v>1</v>
      </c>
      <c r="W174">
        <f t="shared" ca="1" si="203"/>
        <v>1</v>
      </c>
      <c r="X174">
        <f t="shared" ref="X174:X198" ca="1" si="329">SUMIF($A:$A,$A174,E:E)</f>
        <v>3</v>
      </c>
      <c r="Y174">
        <f t="shared" ref="Y174:Y198" ca="1" si="330">Z174+AI174+AL174+AM174+AN174</f>
        <v>14</v>
      </c>
      <c r="Z174">
        <f t="shared" ref="Z174:Z198" ca="1" si="331">SUMIF($A:$A,$A174,F:F)</f>
        <v>14</v>
      </c>
      <c r="AA174">
        <f t="shared" ref="AA174:AA198" ca="1" si="332">SUMIF($A:$A,$A174,G:G)</f>
        <v>1</v>
      </c>
      <c r="AB174">
        <f t="shared" ref="AB174:AB198" ca="1" si="333">SUMIF($A:$A,$A174,H:H)</f>
        <v>4</v>
      </c>
      <c r="AC174">
        <f t="shared" ref="AC174:AC198" ca="1" si="334">SUMIF($A:$A,$A174,I:I)</f>
        <v>0</v>
      </c>
      <c r="AD174">
        <f t="shared" ref="AD174:AD198" ca="1" si="335">SUMIF($A:$A,$A174,J:J)</f>
        <v>0</v>
      </c>
      <c r="AE174">
        <f t="shared" ref="AE174:AE198" ca="1" si="336">SUMIF($A:$A,$A174,K:K)</f>
        <v>1</v>
      </c>
      <c r="AF174">
        <f t="shared" ref="AF174:AF198" ca="1" si="337">SUMIF($A:$A,$A174,L:L)</f>
        <v>2</v>
      </c>
      <c r="AG174">
        <f t="shared" ref="AG174:AG198" ca="1" si="338">SUMIF($A:$A,$A174,M:M)</f>
        <v>0</v>
      </c>
      <c r="AH174">
        <f t="shared" ref="AH174:AH198" ca="1" si="339">SUMIF($A:$A,$A174,N:N)</f>
        <v>0</v>
      </c>
      <c r="AI174">
        <f t="shared" ref="AI174:AI198" ca="1" si="340">SUMIF($A:$A,$A174,O:O)</f>
        <v>0</v>
      </c>
      <c r="AJ174">
        <f t="shared" ref="AJ174:AJ198" ca="1" si="341">SUMIF($A:$A,$A174,P:P)</f>
        <v>1</v>
      </c>
      <c r="AK174">
        <f t="shared" ref="AK174:AK198" ca="1" si="342">SUMIF($A:$A,$A174,Q:Q)</f>
        <v>0</v>
      </c>
      <c r="AL174">
        <f t="shared" ref="AL174:AL198" ca="1" si="343">SUMIF($A:$A,$A174,R:R)</f>
        <v>0</v>
      </c>
      <c r="AM174">
        <f t="shared" ref="AM174:AM198" ca="1" si="344">SUMIF($A:$A,$A174,S:S)</f>
        <v>0</v>
      </c>
      <c r="AN174">
        <f t="shared" ref="AN174:AN198" ca="1" si="345">SUMIF($A:$A,$A174,T:T)</f>
        <v>0</v>
      </c>
      <c r="AO174">
        <f t="shared" ref="AO174:AO198" ca="1" si="346">SUMIF($A:$A,$A174,U:U)</f>
        <v>0</v>
      </c>
      <c r="AP174">
        <f t="shared" ref="AP174:AP198" ca="1" si="347">_xlfn.MAXIFS(V:V,$A:$A,$A174)</f>
        <v>1</v>
      </c>
      <c r="AQ174">
        <f t="shared" ref="AQ174:AQ198" ca="1" si="348">_xlfn.MAXIFS(W:W,$A:$A,$A174)</f>
        <v>1</v>
      </c>
      <c r="AR174" s="8">
        <f t="shared" ref="AR174:AR198" ca="1" si="349">IFERROR(AB174/Z174,0)</f>
        <v>0.2857142857142857</v>
      </c>
      <c r="AS174" s="8">
        <f t="shared" ref="AS174:AS198" ca="1" si="350">IFERROR((AB174+AI174+AL174)/(Y174-AM174),0)</f>
        <v>0.2857142857142857</v>
      </c>
      <c r="AT174" s="8">
        <f t="shared" ref="AT174:AT198" ca="1" si="351">IFERROR(AV174/Z174,0)</f>
        <v>0.5</v>
      </c>
      <c r="AU174" s="8">
        <f t="shared" ref="AU174:AU198" ca="1" si="352">AS174+AT174</f>
        <v>0.7857142857142857</v>
      </c>
      <c r="AV174">
        <f t="shared" ref="AV174:AV198" ca="1" si="353">AC174+AB174+AD174*2+AE174*3</f>
        <v>7</v>
      </c>
      <c r="AW174" t="b">
        <f t="shared" ca="1" si="229"/>
        <v>1</v>
      </c>
      <c r="BA174" s="14" t="s">
        <v>2861</v>
      </c>
      <c r="BB174" t="s">
        <v>2561</v>
      </c>
      <c r="BC174" t="s">
        <v>2672</v>
      </c>
      <c r="BD174">
        <f>IF(Players!BC174="NL",INDEX(Standings!G:I,MATCH(INDEX(Teams!G:K,MATCH(Players!BB174,Teams!G:G,0),5),Standings!G:G,0),2)+INDEX(Standings!G:I,MATCH(INDEX(Teams!G:K,MATCH(Players!BB174,Teams!G:G,0),5),Standings!G:G,0),3),INDEX(Standings!A:C,MATCH(INDEX(Teams!A:E,MATCH(Players!BB174,Teams!A:A,0),5),Standings!A:A,0),2)+INDEX(Standings!A:C,MATCH(INDEX(Teams!A:E,MATCH(Players!BB174,Teams!A:A,0),5),Standings!A:A,0),3))</f>
        <v>3</v>
      </c>
      <c r="BE174">
        <f t="shared" ca="1" si="230"/>
        <v>0</v>
      </c>
      <c r="BF174">
        <f t="shared" ca="1" si="231"/>
        <v>0</v>
      </c>
      <c r="BG174">
        <f t="shared" ca="1" si="232"/>
        <v>1</v>
      </c>
      <c r="BH174">
        <f t="shared" ca="1" si="233"/>
        <v>0</v>
      </c>
      <c r="BI174">
        <f t="shared" ca="1" si="234"/>
        <v>0</v>
      </c>
      <c r="BJ174">
        <f t="shared" ca="1" si="235"/>
        <v>0</v>
      </c>
      <c r="BK174">
        <f t="shared" ca="1" si="236"/>
        <v>0</v>
      </c>
      <c r="BL174" s="12">
        <f t="shared" ca="1" si="237"/>
        <v>1.3333333333333333</v>
      </c>
      <c r="BM174">
        <f t="shared" ca="1" si="238"/>
        <v>3</v>
      </c>
      <c r="BN174">
        <f t="shared" ca="1" si="239"/>
        <v>4</v>
      </c>
      <c r="BO174">
        <f t="shared" ca="1" si="240"/>
        <v>4</v>
      </c>
      <c r="BP174">
        <f t="shared" ca="1" si="241"/>
        <v>0</v>
      </c>
      <c r="BQ174">
        <f t="shared" ca="1" si="242"/>
        <v>2</v>
      </c>
      <c r="BR174">
        <f t="shared" ca="1" si="243"/>
        <v>0</v>
      </c>
      <c r="BS174">
        <f t="shared" ca="1" si="244"/>
        <v>0</v>
      </c>
      <c r="BT174">
        <f t="shared" ca="1" si="245"/>
        <v>0</v>
      </c>
      <c r="BU174">
        <f t="shared" ca="1" si="246"/>
        <v>0</v>
      </c>
      <c r="BV174">
        <f t="shared" ca="1" si="247"/>
        <v>1</v>
      </c>
      <c r="BW174">
        <f t="shared" ca="1" si="303"/>
        <v>0</v>
      </c>
      <c r="BX174">
        <f t="shared" ca="1" si="304"/>
        <v>0</v>
      </c>
      <c r="BY174" s="8">
        <f t="shared" ca="1" si="305"/>
        <v>0</v>
      </c>
      <c r="BZ174" s="10">
        <f t="shared" ca="1" si="306"/>
        <v>27</v>
      </c>
      <c r="CA174">
        <f t="shared" ca="1" si="307"/>
        <v>1</v>
      </c>
      <c r="CB174">
        <f t="shared" ca="1" si="308"/>
        <v>0</v>
      </c>
      <c r="CC174">
        <f t="shared" ca="1" si="309"/>
        <v>0</v>
      </c>
      <c r="CD174">
        <f t="shared" ca="1" si="310"/>
        <v>0</v>
      </c>
      <c r="CE174">
        <f t="shared" ca="1" si="311"/>
        <v>0</v>
      </c>
      <c r="CF174" s="12">
        <f t="shared" ca="1" si="312"/>
        <v>1.3333333333333333</v>
      </c>
      <c r="CG174">
        <f t="shared" ca="1" si="313"/>
        <v>3</v>
      </c>
      <c r="CH174">
        <f t="shared" ca="1" si="314"/>
        <v>4</v>
      </c>
      <c r="CI174">
        <f t="shared" ca="1" si="315"/>
        <v>4</v>
      </c>
      <c r="CJ174">
        <f t="shared" ca="1" si="316"/>
        <v>0</v>
      </c>
      <c r="CK174">
        <f t="shared" ca="1" si="317"/>
        <v>2</v>
      </c>
      <c r="CL174">
        <f t="shared" ca="1" si="318"/>
        <v>0</v>
      </c>
      <c r="CM174">
        <f t="shared" ca="1" si="319"/>
        <v>0</v>
      </c>
      <c r="CN174">
        <f t="shared" ca="1" si="320"/>
        <v>0</v>
      </c>
      <c r="CO174">
        <f t="shared" ca="1" si="321"/>
        <v>0</v>
      </c>
      <c r="CP174">
        <f t="shared" ca="1" si="322"/>
        <v>1</v>
      </c>
      <c r="CQ174" s="10">
        <f t="shared" ca="1" si="323"/>
        <v>3.75</v>
      </c>
      <c r="CR174" s="11">
        <f t="shared" ca="1" si="324"/>
        <v>20.25</v>
      </c>
      <c r="CS174" s="11">
        <f t="shared" ca="1" si="325"/>
        <v>0</v>
      </c>
      <c r="CT174" s="11">
        <f t="shared" ca="1" si="326"/>
        <v>13.5</v>
      </c>
      <c r="CU174" s="11">
        <f t="shared" ca="1" si="327"/>
        <v>0</v>
      </c>
      <c r="CV174" s="11">
        <f t="shared" ca="1" si="328"/>
        <v>0</v>
      </c>
      <c r="CW174" t="b">
        <f t="shared" ca="1" si="302"/>
        <v>0</v>
      </c>
      <c r="CX174">
        <f>COUNTIF(BA$1:BA174,BA174)-1</f>
        <v>0</v>
      </c>
    </row>
    <row r="175" spans="1:102">
      <c r="A175" t="s">
        <v>2700</v>
      </c>
      <c r="B175" t="s">
        <v>2551</v>
      </c>
      <c r="C175" t="s">
        <v>2672</v>
      </c>
      <c r="D175">
        <f>IF(Players!C175="NL",INDEX(Standings!G:I,MATCH(INDEX(Teams!G:K,MATCH(Players!B175,Teams!G:G,0),5),Standings!G:G,0),2)+INDEX(Standings!G:I,MATCH(INDEX(Teams!G:K,MATCH(Players!B175,Teams!G:G,0),5),Standings!G:G,0),3),INDEX(Standings!A:C,MATCH(INDEX(Teams!A:E,MATCH(Players!B175,Teams!A:A,0),5),Standings!A:A,0),2)+INDEX(Standings!A:C,MATCH(INDEX(Teams!A:E,MATCH(Players!B175,Teams!A:A,0),5),Standings!A:A,0),3))</f>
        <v>3</v>
      </c>
      <c r="E175">
        <f t="shared" ca="1" si="185"/>
        <v>3</v>
      </c>
      <c r="F175">
        <f t="shared" ca="1" si="186"/>
        <v>11</v>
      </c>
      <c r="G175">
        <f t="shared" ca="1" si="187"/>
        <v>2</v>
      </c>
      <c r="H175">
        <f t="shared" ca="1" si="188"/>
        <v>4</v>
      </c>
      <c r="I175">
        <f t="shared" ca="1" si="189"/>
        <v>0</v>
      </c>
      <c r="J175">
        <f t="shared" ca="1" si="190"/>
        <v>0</v>
      </c>
      <c r="K175">
        <f t="shared" ca="1" si="191"/>
        <v>0</v>
      </c>
      <c r="L175">
        <f t="shared" ca="1" si="192"/>
        <v>1</v>
      </c>
      <c r="M175">
        <f t="shared" ca="1" si="193"/>
        <v>2</v>
      </c>
      <c r="N175">
        <f t="shared" ca="1" si="194"/>
        <v>0</v>
      </c>
      <c r="O175">
        <f t="shared" ca="1" si="195"/>
        <v>4</v>
      </c>
      <c r="P175">
        <f t="shared" ca="1" si="196"/>
        <v>2</v>
      </c>
      <c r="Q175">
        <f t="shared" ca="1" si="197"/>
        <v>1</v>
      </c>
      <c r="R175">
        <f t="shared" ca="1" si="198"/>
        <v>0</v>
      </c>
      <c r="S175">
        <f t="shared" ca="1" si="199"/>
        <v>0</v>
      </c>
      <c r="T175">
        <f t="shared" ca="1" si="200"/>
        <v>0</v>
      </c>
      <c r="U175">
        <f t="shared" ca="1" si="201"/>
        <v>0</v>
      </c>
      <c r="V175">
        <f t="shared" ca="1" si="202"/>
        <v>1</v>
      </c>
      <c r="W175">
        <f t="shared" ca="1" si="203"/>
        <v>1</v>
      </c>
      <c r="X175">
        <f t="shared" ca="1" si="329"/>
        <v>3</v>
      </c>
      <c r="Y175">
        <f t="shared" ca="1" si="330"/>
        <v>15</v>
      </c>
      <c r="Z175">
        <f t="shared" ca="1" si="331"/>
        <v>11</v>
      </c>
      <c r="AA175">
        <f t="shared" ca="1" si="332"/>
        <v>2</v>
      </c>
      <c r="AB175">
        <f t="shared" ca="1" si="333"/>
        <v>4</v>
      </c>
      <c r="AC175">
        <f t="shared" ca="1" si="334"/>
        <v>0</v>
      </c>
      <c r="AD175">
        <f t="shared" ca="1" si="335"/>
        <v>0</v>
      </c>
      <c r="AE175">
        <f t="shared" ca="1" si="336"/>
        <v>0</v>
      </c>
      <c r="AF175">
        <f t="shared" ca="1" si="337"/>
        <v>1</v>
      </c>
      <c r="AG175">
        <f t="shared" ca="1" si="338"/>
        <v>2</v>
      </c>
      <c r="AH175">
        <f t="shared" ca="1" si="339"/>
        <v>0</v>
      </c>
      <c r="AI175">
        <f t="shared" ca="1" si="340"/>
        <v>4</v>
      </c>
      <c r="AJ175">
        <f t="shared" ca="1" si="341"/>
        <v>2</v>
      </c>
      <c r="AK175">
        <f t="shared" ca="1" si="342"/>
        <v>1</v>
      </c>
      <c r="AL175">
        <f t="shared" ca="1" si="343"/>
        <v>0</v>
      </c>
      <c r="AM175">
        <f t="shared" ca="1" si="344"/>
        <v>0</v>
      </c>
      <c r="AN175">
        <f t="shared" ca="1" si="345"/>
        <v>0</v>
      </c>
      <c r="AO175">
        <f t="shared" ca="1" si="346"/>
        <v>0</v>
      </c>
      <c r="AP175">
        <f t="shared" ca="1" si="347"/>
        <v>1</v>
      </c>
      <c r="AQ175">
        <f t="shared" ca="1" si="348"/>
        <v>1</v>
      </c>
      <c r="AR175" s="8">
        <f t="shared" ca="1" si="349"/>
        <v>0.36363636363636365</v>
      </c>
      <c r="AS175" s="8">
        <f t="shared" ca="1" si="350"/>
        <v>0.53333333333333333</v>
      </c>
      <c r="AT175" s="8">
        <f t="shared" ca="1" si="351"/>
        <v>0.36363636363636365</v>
      </c>
      <c r="AU175" s="8">
        <f t="shared" ca="1" si="352"/>
        <v>0.89696969696969697</v>
      </c>
      <c r="AV175">
        <f t="shared" ca="1" si="353"/>
        <v>4</v>
      </c>
      <c r="AW175" t="b">
        <f t="shared" ca="1" si="229"/>
        <v>1</v>
      </c>
      <c r="BA175" s="14" t="s">
        <v>2851</v>
      </c>
      <c r="BB175" t="s">
        <v>2561</v>
      </c>
      <c r="BC175" t="s">
        <v>2672</v>
      </c>
      <c r="BD175">
        <f>IF(Players!BC175="NL",INDEX(Standings!G:I,MATCH(INDEX(Teams!G:K,MATCH(Players!BB175,Teams!G:G,0),5),Standings!G:G,0),2)+INDEX(Standings!G:I,MATCH(INDEX(Teams!G:K,MATCH(Players!BB175,Teams!G:G,0),5),Standings!G:G,0),3),INDEX(Standings!A:C,MATCH(INDEX(Teams!A:E,MATCH(Players!BB175,Teams!A:A,0),5),Standings!A:A,0),2)+INDEX(Standings!A:C,MATCH(INDEX(Teams!A:E,MATCH(Players!BB175,Teams!A:A,0),5),Standings!A:A,0),3))</f>
        <v>3</v>
      </c>
      <c r="BE175">
        <f t="shared" ca="1" si="230"/>
        <v>0</v>
      </c>
      <c r="BF175">
        <f t="shared" ca="1" si="231"/>
        <v>0</v>
      </c>
      <c r="BG175">
        <f t="shared" ca="1" si="232"/>
        <v>0</v>
      </c>
      <c r="BH175">
        <f t="shared" ca="1" si="233"/>
        <v>0</v>
      </c>
      <c r="BI175">
        <f t="shared" ca="1" si="234"/>
        <v>0</v>
      </c>
      <c r="BJ175">
        <f t="shared" ca="1" si="235"/>
        <v>0</v>
      </c>
      <c r="BK175">
        <f t="shared" ca="1" si="236"/>
        <v>0</v>
      </c>
      <c r="BL175" s="12">
        <f t="shared" ca="1" si="237"/>
        <v>0</v>
      </c>
      <c r="BM175">
        <f t="shared" ca="1" si="238"/>
        <v>0</v>
      </c>
      <c r="BN175">
        <f t="shared" ca="1" si="239"/>
        <v>0</v>
      </c>
      <c r="BO175">
        <f t="shared" ca="1" si="240"/>
        <v>0</v>
      </c>
      <c r="BP175">
        <f t="shared" ca="1" si="241"/>
        <v>0</v>
      </c>
      <c r="BQ175">
        <f t="shared" ca="1" si="242"/>
        <v>0</v>
      </c>
      <c r="BR175">
        <f t="shared" ca="1" si="243"/>
        <v>0</v>
      </c>
      <c r="BS175">
        <f t="shared" ca="1" si="244"/>
        <v>0</v>
      </c>
      <c r="BT175">
        <f t="shared" ca="1" si="245"/>
        <v>0</v>
      </c>
      <c r="BU175">
        <f t="shared" ca="1" si="246"/>
        <v>0</v>
      </c>
      <c r="BV175">
        <f t="shared" ca="1" si="247"/>
        <v>0</v>
      </c>
      <c r="BW175">
        <f t="shared" ca="1" si="303"/>
        <v>0</v>
      </c>
      <c r="BX175">
        <f t="shared" ca="1" si="304"/>
        <v>0</v>
      </c>
      <c r="BY175" s="8">
        <f t="shared" ca="1" si="305"/>
        <v>0</v>
      </c>
      <c r="BZ175" s="10" t="str">
        <f t="shared" ca="1" si="306"/>
        <v>---</v>
      </c>
      <c r="CA175">
        <f t="shared" ca="1" si="307"/>
        <v>0</v>
      </c>
      <c r="CB175">
        <f t="shared" ca="1" si="308"/>
        <v>0</v>
      </c>
      <c r="CC175">
        <f t="shared" ca="1" si="309"/>
        <v>0</v>
      </c>
      <c r="CD175">
        <f t="shared" ca="1" si="310"/>
        <v>0</v>
      </c>
      <c r="CE175">
        <f t="shared" ca="1" si="311"/>
        <v>0</v>
      </c>
      <c r="CF175" s="12">
        <f t="shared" ca="1" si="312"/>
        <v>0</v>
      </c>
      <c r="CG175">
        <f t="shared" ca="1" si="313"/>
        <v>0</v>
      </c>
      <c r="CH175">
        <f t="shared" ca="1" si="314"/>
        <v>0</v>
      </c>
      <c r="CI175">
        <f t="shared" ca="1" si="315"/>
        <v>0</v>
      </c>
      <c r="CJ175">
        <f t="shared" ca="1" si="316"/>
        <v>0</v>
      </c>
      <c r="CK175">
        <f t="shared" ca="1" si="317"/>
        <v>0</v>
      </c>
      <c r="CL175">
        <f t="shared" ca="1" si="318"/>
        <v>0</v>
      </c>
      <c r="CM175">
        <f t="shared" ca="1" si="319"/>
        <v>0</v>
      </c>
      <c r="CN175">
        <f t="shared" ca="1" si="320"/>
        <v>0</v>
      </c>
      <c r="CO175">
        <f t="shared" ca="1" si="321"/>
        <v>0</v>
      </c>
      <c r="CP175">
        <f t="shared" ca="1" si="322"/>
        <v>0</v>
      </c>
      <c r="CQ175" s="10">
        <f t="shared" ca="1" si="323"/>
        <v>0</v>
      </c>
      <c r="CR175" s="11">
        <f t="shared" ca="1" si="324"/>
        <v>0</v>
      </c>
      <c r="CS175" s="11">
        <f t="shared" ca="1" si="325"/>
        <v>0</v>
      </c>
      <c r="CT175" s="11">
        <f t="shared" ca="1" si="326"/>
        <v>0</v>
      </c>
      <c r="CU175" s="11">
        <f t="shared" ca="1" si="327"/>
        <v>0</v>
      </c>
      <c r="CV175" s="11">
        <f t="shared" ca="1" si="328"/>
        <v>0</v>
      </c>
      <c r="CW175" t="b">
        <f t="shared" ca="1" si="302"/>
        <v>0</v>
      </c>
      <c r="CX175">
        <f>COUNTIF(BA$1:BA175,BA175)-1</f>
        <v>0</v>
      </c>
    </row>
    <row r="176" spans="1:102">
      <c r="A176" t="s">
        <v>2701</v>
      </c>
      <c r="B176" t="s">
        <v>2551</v>
      </c>
      <c r="C176" t="s">
        <v>2672</v>
      </c>
      <c r="D176">
        <f>IF(Players!C176="NL",INDEX(Standings!G:I,MATCH(INDEX(Teams!G:K,MATCH(Players!B176,Teams!G:G,0),5),Standings!G:G,0),2)+INDEX(Standings!G:I,MATCH(INDEX(Teams!G:K,MATCH(Players!B176,Teams!G:G,0),5),Standings!G:G,0),3),INDEX(Standings!A:C,MATCH(INDEX(Teams!A:E,MATCH(Players!B176,Teams!A:A,0),5),Standings!A:A,0),2)+INDEX(Standings!A:C,MATCH(INDEX(Teams!A:E,MATCH(Players!B176,Teams!A:A,0),5),Standings!A:A,0),3))</f>
        <v>3</v>
      </c>
      <c r="E176">
        <f t="shared" ca="1" si="185"/>
        <v>3</v>
      </c>
      <c r="F176">
        <f t="shared" ca="1" si="186"/>
        <v>15</v>
      </c>
      <c r="G176">
        <f t="shared" ca="1" si="187"/>
        <v>2</v>
      </c>
      <c r="H176">
        <f t="shared" ca="1" si="188"/>
        <v>1</v>
      </c>
      <c r="I176">
        <f t="shared" ca="1" si="189"/>
        <v>0</v>
      </c>
      <c r="J176">
        <f t="shared" ca="1" si="190"/>
        <v>0</v>
      </c>
      <c r="K176">
        <f t="shared" ca="1" si="191"/>
        <v>0</v>
      </c>
      <c r="L176">
        <f t="shared" ca="1" si="192"/>
        <v>0</v>
      </c>
      <c r="M176">
        <f t="shared" ca="1" si="193"/>
        <v>0</v>
      </c>
      <c r="N176">
        <f t="shared" ca="1" si="194"/>
        <v>0</v>
      </c>
      <c r="O176">
        <f t="shared" ca="1" si="195"/>
        <v>0</v>
      </c>
      <c r="P176">
        <f t="shared" ca="1" si="196"/>
        <v>1</v>
      </c>
      <c r="Q176">
        <f t="shared" ca="1" si="197"/>
        <v>1</v>
      </c>
      <c r="R176">
        <f t="shared" ca="1" si="198"/>
        <v>0</v>
      </c>
      <c r="S176">
        <f t="shared" ca="1" si="199"/>
        <v>0</v>
      </c>
      <c r="T176">
        <f t="shared" ca="1" si="200"/>
        <v>0</v>
      </c>
      <c r="U176">
        <f t="shared" ca="1" si="201"/>
        <v>0</v>
      </c>
      <c r="V176">
        <f t="shared" ca="1" si="202"/>
        <v>0</v>
      </c>
      <c r="W176">
        <f t="shared" ca="1" si="203"/>
        <v>1</v>
      </c>
      <c r="X176">
        <f t="shared" ca="1" si="329"/>
        <v>3</v>
      </c>
      <c r="Y176">
        <f t="shared" ca="1" si="330"/>
        <v>15</v>
      </c>
      <c r="Z176">
        <f t="shared" ca="1" si="331"/>
        <v>15</v>
      </c>
      <c r="AA176">
        <f t="shared" ca="1" si="332"/>
        <v>2</v>
      </c>
      <c r="AB176">
        <f t="shared" ca="1" si="333"/>
        <v>1</v>
      </c>
      <c r="AC176">
        <f t="shared" ca="1" si="334"/>
        <v>0</v>
      </c>
      <c r="AD176">
        <f t="shared" ca="1" si="335"/>
        <v>0</v>
      </c>
      <c r="AE176">
        <f t="shared" ca="1" si="336"/>
        <v>0</v>
      </c>
      <c r="AF176">
        <f t="shared" ca="1" si="337"/>
        <v>0</v>
      </c>
      <c r="AG176">
        <f t="shared" ca="1" si="338"/>
        <v>0</v>
      </c>
      <c r="AH176">
        <f t="shared" ca="1" si="339"/>
        <v>0</v>
      </c>
      <c r="AI176">
        <f t="shared" ca="1" si="340"/>
        <v>0</v>
      </c>
      <c r="AJ176">
        <f t="shared" ca="1" si="341"/>
        <v>1</v>
      </c>
      <c r="AK176">
        <f t="shared" ca="1" si="342"/>
        <v>1</v>
      </c>
      <c r="AL176">
        <f t="shared" ca="1" si="343"/>
        <v>0</v>
      </c>
      <c r="AM176">
        <f t="shared" ca="1" si="344"/>
        <v>0</v>
      </c>
      <c r="AN176">
        <f t="shared" ca="1" si="345"/>
        <v>0</v>
      </c>
      <c r="AO176">
        <f t="shared" ca="1" si="346"/>
        <v>0</v>
      </c>
      <c r="AP176">
        <f t="shared" ca="1" si="347"/>
        <v>0</v>
      </c>
      <c r="AQ176">
        <f t="shared" ca="1" si="348"/>
        <v>1</v>
      </c>
      <c r="AR176" s="8">
        <f t="shared" ca="1" si="349"/>
        <v>6.6666666666666666E-2</v>
      </c>
      <c r="AS176" s="8">
        <f t="shared" ca="1" si="350"/>
        <v>6.6666666666666666E-2</v>
      </c>
      <c r="AT176" s="8">
        <f t="shared" ca="1" si="351"/>
        <v>6.6666666666666666E-2</v>
      </c>
      <c r="AU176" s="8">
        <f t="shared" ca="1" si="352"/>
        <v>0.13333333333333333</v>
      </c>
      <c r="AV176">
        <f t="shared" ca="1" si="353"/>
        <v>1</v>
      </c>
      <c r="AW176" t="b">
        <f t="shared" ca="1" si="229"/>
        <v>1</v>
      </c>
      <c r="BA176" s="14" t="s">
        <v>2863</v>
      </c>
      <c r="BB176" t="s">
        <v>2561</v>
      </c>
      <c r="BC176" t="s">
        <v>2672</v>
      </c>
      <c r="BD176">
        <f>IF(Players!BC176="NL",INDEX(Standings!G:I,MATCH(INDEX(Teams!G:K,MATCH(Players!BB176,Teams!G:G,0),5),Standings!G:G,0),2)+INDEX(Standings!G:I,MATCH(INDEX(Teams!G:K,MATCH(Players!BB176,Teams!G:G,0),5),Standings!G:G,0),3),INDEX(Standings!A:C,MATCH(INDEX(Teams!A:E,MATCH(Players!BB176,Teams!A:A,0),5),Standings!A:A,0),2)+INDEX(Standings!A:C,MATCH(INDEX(Teams!A:E,MATCH(Players!BB176,Teams!A:A,0),5),Standings!A:A,0),3))</f>
        <v>3</v>
      </c>
      <c r="BE176">
        <f t="shared" ca="1" si="230"/>
        <v>0</v>
      </c>
      <c r="BF176">
        <f t="shared" ca="1" si="231"/>
        <v>0</v>
      </c>
      <c r="BG176">
        <f t="shared" ca="1" si="232"/>
        <v>0</v>
      </c>
      <c r="BH176">
        <f t="shared" ca="1" si="233"/>
        <v>0</v>
      </c>
      <c r="BI176">
        <f t="shared" ca="1" si="234"/>
        <v>0</v>
      </c>
      <c r="BJ176">
        <f t="shared" ca="1" si="235"/>
        <v>0</v>
      </c>
      <c r="BK176">
        <f t="shared" ca="1" si="236"/>
        <v>0</v>
      </c>
      <c r="BL176" s="12">
        <f t="shared" ca="1" si="237"/>
        <v>0</v>
      </c>
      <c r="BM176">
        <f t="shared" ca="1" si="238"/>
        <v>0</v>
      </c>
      <c r="BN176">
        <f t="shared" ca="1" si="239"/>
        <v>0</v>
      </c>
      <c r="BO176">
        <f t="shared" ca="1" si="240"/>
        <v>0</v>
      </c>
      <c r="BP176">
        <f t="shared" ca="1" si="241"/>
        <v>0</v>
      </c>
      <c r="BQ176">
        <f t="shared" ca="1" si="242"/>
        <v>0</v>
      </c>
      <c r="BR176">
        <f t="shared" ca="1" si="243"/>
        <v>0</v>
      </c>
      <c r="BS176">
        <f t="shared" ca="1" si="244"/>
        <v>0</v>
      </c>
      <c r="BT176">
        <f t="shared" ca="1" si="245"/>
        <v>0</v>
      </c>
      <c r="BU176">
        <f t="shared" ca="1" si="246"/>
        <v>0</v>
      </c>
      <c r="BV176">
        <f t="shared" ca="1" si="247"/>
        <v>0</v>
      </c>
      <c r="BW176">
        <f t="shared" ca="1" si="303"/>
        <v>0</v>
      </c>
      <c r="BX176">
        <f t="shared" ca="1" si="304"/>
        <v>0</v>
      </c>
      <c r="BY176" s="8">
        <f t="shared" ca="1" si="305"/>
        <v>0</v>
      </c>
      <c r="BZ176" s="10" t="str">
        <f t="shared" ca="1" si="306"/>
        <v>---</v>
      </c>
      <c r="CA176">
        <f t="shared" ca="1" si="307"/>
        <v>0</v>
      </c>
      <c r="CB176">
        <f t="shared" ca="1" si="308"/>
        <v>0</v>
      </c>
      <c r="CC176">
        <f t="shared" ca="1" si="309"/>
        <v>0</v>
      </c>
      <c r="CD176">
        <f t="shared" ca="1" si="310"/>
        <v>0</v>
      </c>
      <c r="CE176">
        <f t="shared" ca="1" si="311"/>
        <v>0</v>
      </c>
      <c r="CF176" s="12">
        <f t="shared" ca="1" si="312"/>
        <v>0</v>
      </c>
      <c r="CG176">
        <f t="shared" ca="1" si="313"/>
        <v>0</v>
      </c>
      <c r="CH176">
        <f t="shared" ca="1" si="314"/>
        <v>0</v>
      </c>
      <c r="CI176">
        <f t="shared" ca="1" si="315"/>
        <v>0</v>
      </c>
      <c r="CJ176">
        <f t="shared" ca="1" si="316"/>
        <v>0</v>
      </c>
      <c r="CK176">
        <f t="shared" ca="1" si="317"/>
        <v>0</v>
      </c>
      <c r="CL176">
        <f t="shared" ca="1" si="318"/>
        <v>0</v>
      </c>
      <c r="CM176">
        <f t="shared" ca="1" si="319"/>
        <v>0</v>
      </c>
      <c r="CN176">
        <f t="shared" ca="1" si="320"/>
        <v>0</v>
      </c>
      <c r="CO176">
        <f t="shared" ca="1" si="321"/>
        <v>0</v>
      </c>
      <c r="CP176">
        <f t="shared" ca="1" si="322"/>
        <v>0</v>
      </c>
      <c r="CQ176" s="10">
        <f t="shared" ca="1" si="323"/>
        <v>0</v>
      </c>
      <c r="CR176" s="11">
        <f t="shared" ca="1" si="324"/>
        <v>0</v>
      </c>
      <c r="CS176" s="11">
        <f t="shared" ca="1" si="325"/>
        <v>0</v>
      </c>
      <c r="CT176" s="11">
        <f t="shared" ca="1" si="326"/>
        <v>0</v>
      </c>
      <c r="CU176" s="11">
        <f t="shared" ca="1" si="327"/>
        <v>0</v>
      </c>
      <c r="CV176" s="11">
        <f t="shared" ca="1" si="328"/>
        <v>0</v>
      </c>
      <c r="CW176" t="b">
        <f t="shared" ca="1" si="302"/>
        <v>0</v>
      </c>
      <c r="CX176">
        <f>COUNTIF(BA$1:BA176,BA176)-1</f>
        <v>0</v>
      </c>
    </row>
    <row r="177" spans="1:102">
      <c r="A177" t="s">
        <v>2726</v>
      </c>
      <c r="B177" t="s">
        <v>2551</v>
      </c>
      <c r="C177" t="s">
        <v>2672</v>
      </c>
      <c r="D177">
        <f>IF(Players!C177="NL",INDEX(Standings!G:I,MATCH(INDEX(Teams!G:K,MATCH(Players!B177,Teams!G:G,0),5),Standings!G:G,0),2)+INDEX(Standings!G:I,MATCH(INDEX(Teams!G:K,MATCH(Players!B177,Teams!G:G,0),5),Standings!G:G,0),3),INDEX(Standings!A:C,MATCH(INDEX(Teams!A:E,MATCH(Players!B177,Teams!A:A,0),5),Standings!A:A,0),2)+INDEX(Standings!A:C,MATCH(INDEX(Teams!A:E,MATCH(Players!B177,Teams!A:A,0),5),Standings!A:A,0),3))</f>
        <v>3</v>
      </c>
      <c r="E177">
        <f t="shared" ca="1" si="185"/>
        <v>2</v>
      </c>
      <c r="F177">
        <f t="shared" ca="1" si="186"/>
        <v>9</v>
      </c>
      <c r="G177">
        <f t="shared" ca="1" si="187"/>
        <v>1</v>
      </c>
      <c r="H177">
        <f t="shared" ca="1" si="188"/>
        <v>5</v>
      </c>
      <c r="I177">
        <f t="shared" ca="1" si="189"/>
        <v>0</v>
      </c>
      <c r="J177">
        <f t="shared" ca="1" si="190"/>
        <v>0</v>
      </c>
      <c r="K177">
        <f t="shared" ca="1" si="191"/>
        <v>1</v>
      </c>
      <c r="L177">
        <f t="shared" ca="1" si="192"/>
        <v>2</v>
      </c>
      <c r="M177">
        <f t="shared" ca="1" si="193"/>
        <v>0</v>
      </c>
      <c r="N177">
        <f t="shared" ca="1" si="194"/>
        <v>0</v>
      </c>
      <c r="O177">
        <f t="shared" ca="1" si="195"/>
        <v>0</v>
      </c>
      <c r="P177">
        <f t="shared" ca="1" si="196"/>
        <v>0</v>
      </c>
      <c r="Q177">
        <f t="shared" ca="1" si="197"/>
        <v>0</v>
      </c>
      <c r="R177">
        <f t="shared" ca="1" si="198"/>
        <v>1</v>
      </c>
      <c r="S177">
        <f t="shared" ca="1" si="199"/>
        <v>0</v>
      </c>
      <c r="T177">
        <f t="shared" ca="1" si="200"/>
        <v>0</v>
      </c>
      <c r="U177">
        <f t="shared" ca="1" si="201"/>
        <v>0</v>
      </c>
      <c r="V177">
        <f t="shared" ca="1" si="202"/>
        <v>2</v>
      </c>
      <c r="W177">
        <f t="shared" ca="1" si="203"/>
        <v>2</v>
      </c>
      <c r="X177">
        <f t="shared" ca="1" si="329"/>
        <v>2</v>
      </c>
      <c r="Y177">
        <f t="shared" ca="1" si="330"/>
        <v>10</v>
      </c>
      <c r="Z177">
        <f t="shared" ca="1" si="331"/>
        <v>9</v>
      </c>
      <c r="AA177">
        <f t="shared" ca="1" si="332"/>
        <v>1</v>
      </c>
      <c r="AB177">
        <f t="shared" ca="1" si="333"/>
        <v>5</v>
      </c>
      <c r="AC177">
        <f t="shared" ca="1" si="334"/>
        <v>0</v>
      </c>
      <c r="AD177">
        <f t="shared" ca="1" si="335"/>
        <v>0</v>
      </c>
      <c r="AE177">
        <f t="shared" ca="1" si="336"/>
        <v>1</v>
      </c>
      <c r="AF177">
        <f t="shared" ca="1" si="337"/>
        <v>2</v>
      </c>
      <c r="AG177">
        <f t="shared" ca="1" si="338"/>
        <v>0</v>
      </c>
      <c r="AH177">
        <f t="shared" ca="1" si="339"/>
        <v>0</v>
      </c>
      <c r="AI177">
        <f t="shared" ca="1" si="340"/>
        <v>0</v>
      </c>
      <c r="AJ177">
        <f t="shared" ca="1" si="341"/>
        <v>0</v>
      </c>
      <c r="AK177">
        <f t="shared" ca="1" si="342"/>
        <v>0</v>
      </c>
      <c r="AL177">
        <f t="shared" ca="1" si="343"/>
        <v>1</v>
      </c>
      <c r="AM177">
        <f t="shared" ca="1" si="344"/>
        <v>0</v>
      </c>
      <c r="AN177">
        <f t="shared" ca="1" si="345"/>
        <v>0</v>
      </c>
      <c r="AO177">
        <f t="shared" ca="1" si="346"/>
        <v>0</v>
      </c>
      <c r="AP177">
        <f t="shared" ca="1" si="347"/>
        <v>2</v>
      </c>
      <c r="AQ177">
        <f t="shared" ca="1" si="348"/>
        <v>2</v>
      </c>
      <c r="AR177" s="8">
        <f t="shared" ca="1" si="349"/>
        <v>0.55555555555555558</v>
      </c>
      <c r="AS177" s="8">
        <f t="shared" ca="1" si="350"/>
        <v>0.6</v>
      </c>
      <c r="AT177" s="8">
        <f t="shared" ca="1" si="351"/>
        <v>0.88888888888888884</v>
      </c>
      <c r="AU177" s="8">
        <f t="shared" ca="1" si="352"/>
        <v>1.4888888888888889</v>
      </c>
      <c r="AV177">
        <f t="shared" ca="1" si="353"/>
        <v>8</v>
      </c>
      <c r="AW177" t="b">
        <f t="shared" ca="1" si="229"/>
        <v>1</v>
      </c>
      <c r="BA177" s="14" t="s">
        <v>2859</v>
      </c>
      <c r="BB177" t="s">
        <v>2561</v>
      </c>
      <c r="BC177" t="s">
        <v>2672</v>
      </c>
      <c r="BD177">
        <f>IF(Players!BC177="NL",INDEX(Standings!G:I,MATCH(INDEX(Teams!G:K,MATCH(Players!BB177,Teams!G:G,0),5),Standings!G:G,0),2)+INDEX(Standings!G:I,MATCH(INDEX(Teams!G:K,MATCH(Players!BB177,Teams!G:G,0),5),Standings!G:G,0),3),INDEX(Standings!A:C,MATCH(INDEX(Teams!A:E,MATCH(Players!BB177,Teams!A:A,0),5),Standings!A:A,0),2)+INDEX(Standings!A:C,MATCH(INDEX(Teams!A:E,MATCH(Players!BB177,Teams!A:A,0),5),Standings!A:A,0),3))</f>
        <v>3</v>
      </c>
      <c r="BE177">
        <f t="shared" ca="1" si="230"/>
        <v>0</v>
      </c>
      <c r="BF177">
        <f t="shared" ca="1" si="231"/>
        <v>0</v>
      </c>
      <c r="BG177">
        <f t="shared" ca="1" si="232"/>
        <v>0</v>
      </c>
      <c r="BH177">
        <f t="shared" ca="1" si="233"/>
        <v>0</v>
      </c>
      <c r="BI177">
        <f t="shared" ca="1" si="234"/>
        <v>0</v>
      </c>
      <c r="BJ177">
        <f t="shared" ca="1" si="235"/>
        <v>0</v>
      </c>
      <c r="BK177">
        <f t="shared" ca="1" si="236"/>
        <v>0</v>
      </c>
      <c r="BL177" s="12">
        <f t="shared" ca="1" si="237"/>
        <v>0</v>
      </c>
      <c r="BM177">
        <f t="shared" ca="1" si="238"/>
        <v>0</v>
      </c>
      <c r="BN177">
        <f t="shared" ca="1" si="239"/>
        <v>0</v>
      </c>
      <c r="BO177">
        <f t="shared" ca="1" si="240"/>
        <v>0</v>
      </c>
      <c r="BP177">
        <f t="shared" ca="1" si="241"/>
        <v>0</v>
      </c>
      <c r="BQ177">
        <f t="shared" ca="1" si="242"/>
        <v>0</v>
      </c>
      <c r="BR177">
        <f t="shared" ca="1" si="243"/>
        <v>0</v>
      </c>
      <c r="BS177">
        <f t="shared" ca="1" si="244"/>
        <v>0</v>
      </c>
      <c r="BT177">
        <f t="shared" ca="1" si="245"/>
        <v>0</v>
      </c>
      <c r="BU177">
        <f t="shared" ca="1" si="246"/>
        <v>0</v>
      </c>
      <c r="BV177">
        <f t="shared" ca="1" si="247"/>
        <v>0</v>
      </c>
      <c r="BW177">
        <f t="shared" ca="1" si="303"/>
        <v>0</v>
      </c>
      <c r="BX177">
        <f t="shared" ca="1" si="304"/>
        <v>0</v>
      </c>
      <c r="BY177" s="8">
        <f t="shared" ca="1" si="305"/>
        <v>0</v>
      </c>
      <c r="BZ177" s="10" t="str">
        <f t="shared" ca="1" si="306"/>
        <v>---</v>
      </c>
      <c r="CA177">
        <f t="shared" ca="1" si="307"/>
        <v>0</v>
      </c>
      <c r="CB177">
        <f t="shared" ca="1" si="308"/>
        <v>0</v>
      </c>
      <c r="CC177">
        <f t="shared" ca="1" si="309"/>
        <v>0</v>
      </c>
      <c r="CD177">
        <f t="shared" ca="1" si="310"/>
        <v>0</v>
      </c>
      <c r="CE177">
        <f t="shared" ca="1" si="311"/>
        <v>0</v>
      </c>
      <c r="CF177" s="12">
        <f t="shared" ca="1" si="312"/>
        <v>0</v>
      </c>
      <c r="CG177">
        <f t="shared" ca="1" si="313"/>
        <v>0</v>
      </c>
      <c r="CH177">
        <f t="shared" ca="1" si="314"/>
        <v>0</v>
      </c>
      <c r="CI177">
        <f t="shared" ca="1" si="315"/>
        <v>0</v>
      </c>
      <c r="CJ177">
        <f t="shared" ca="1" si="316"/>
        <v>0</v>
      </c>
      <c r="CK177">
        <f t="shared" ca="1" si="317"/>
        <v>0</v>
      </c>
      <c r="CL177">
        <f t="shared" ca="1" si="318"/>
        <v>0</v>
      </c>
      <c r="CM177">
        <f t="shared" ca="1" si="319"/>
        <v>0</v>
      </c>
      <c r="CN177">
        <f t="shared" ca="1" si="320"/>
        <v>0</v>
      </c>
      <c r="CO177">
        <f t="shared" ca="1" si="321"/>
        <v>0</v>
      </c>
      <c r="CP177">
        <f t="shared" ca="1" si="322"/>
        <v>0</v>
      </c>
      <c r="CQ177" s="10">
        <f t="shared" ca="1" si="323"/>
        <v>0</v>
      </c>
      <c r="CR177" s="11">
        <f t="shared" ca="1" si="324"/>
        <v>0</v>
      </c>
      <c r="CS177" s="11">
        <f t="shared" ca="1" si="325"/>
        <v>0</v>
      </c>
      <c r="CT177" s="11">
        <f t="shared" ca="1" si="326"/>
        <v>0</v>
      </c>
      <c r="CU177" s="11">
        <f t="shared" ca="1" si="327"/>
        <v>0</v>
      </c>
      <c r="CV177" s="11">
        <f t="shared" ca="1" si="328"/>
        <v>0</v>
      </c>
      <c r="CW177" t="b">
        <f t="shared" ca="1" si="302"/>
        <v>0</v>
      </c>
      <c r="CX177">
        <f>COUNTIF(BA$1:BA177,BA177)-1</f>
        <v>0</v>
      </c>
    </row>
    <row r="178" spans="1:102">
      <c r="A178" t="s">
        <v>2702</v>
      </c>
      <c r="B178" t="s">
        <v>2551</v>
      </c>
      <c r="C178" t="s">
        <v>2672</v>
      </c>
      <c r="D178">
        <f>IF(Players!C178="NL",INDEX(Standings!G:I,MATCH(INDEX(Teams!G:K,MATCH(Players!B178,Teams!G:G,0),5),Standings!G:G,0),2)+INDEX(Standings!G:I,MATCH(INDEX(Teams!G:K,MATCH(Players!B178,Teams!G:G,0),5),Standings!G:G,0),3),INDEX(Standings!A:C,MATCH(INDEX(Teams!A:E,MATCH(Players!B178,Teams!A:A,0),5),Standings!A:A,0),2)+INDEX(Standings!A:C,MATCH(INDEX(Teams!A:E,MATCH(Players!B178,Teams!A:A,0),5),Standings!A:A,0),3))</f>
        <v>3</v>
      </c>
      <c r="E178">
        <f t="shared" ca="1" si="185"/>
        <v>3</v>
      </c>
      <c r="F178">
        <f t="shared" ca="1" si="186"/>
        <v>11</v>
      </c>
      <c r="G178">
        <f t="shared" ca="1" si="187"/>
        <v>3</v>
      </c>
      <c r="H178">
        <f t="shared" ca="1" si="188"/>
        <v>5</v>
      </c>
      <c r="I178">
        <f t="shared" ca="1" si="189"/>
        <v>0</v>
      </c>
      <c r="J178">
        <f t="shared" ca="1" si="190"/>
        <v>0</v>
      </c>
      <c r="K178">
        <f t="shared" ca="1" si="191"/>
        <v>2</v>
      </c>
      <c r="L178">
        <f t="shared" ca="1" si="192"/>
        <v>2</v>
      </c>
      <c r="M178">
        <f t="shared" ca="1" si="193"/>
        <v>0</v>
      </c>
      <c r="N178">
        <f t="shared" ca="1" si="194"/>
        <v>0</v>
      </c>
      <c r="O178">
        <f t="shared" ca="1" si="195"/>
        <v>2</v>
      </c>
      <c r="P178">
        <f t="shared" ca="1" si="196"/>
        <v>1</v>
      </c>
      <c r="Q178">
        <f t="shared" ca="1" si="197"/>
        <v>1</v>
      </c>
      <c r="R178">
        <f t="shared" ca="1" si="198"/>
        <v>0</v>
      </c>
      <c r="S178">
        <f t="shared" ca="1" si="199"/>
        <v>0</v>
      </c>
      <c r="T178">
        <f t="shared" ca="1" si="200"/>
        <v>0</v>
      </c>
      <c r="U178">
        <f t="shared" ca="1" si="201"/>
        <v>0</v>
      </c>
      <c r="V178">
        <f t="shared" ca="1" si="202"/>
        <v>2</v>
      </c>
      <c r="W178">
        <f t="shared" ca="1" si="203"/>
        <v>2</v>
      </c>
      <c r="X178">
        <f t="shared" ca="1" si="329"/>
        <v>3</v>
      </c>
      <c r="Y178">
        <f t="shared" ca="1" si="330"/>
        <v>13</v>
      </c>
      <c r="Z178">
        <f t="shared" ca="1" si="331"/>
        <v>11</v>
      </c>
      <c r="AA178">
        <f t="shared" ca="1" si="332"/>
        <v>3</v>
      </c>
      <c r="AB178">
        <f t="shared" ca="1" si="333"/>
        <v>5</v>
      </c>
      <c r="AC178">
        <f t="shared" ca="1" si="334"/>
        <v>0</v>
      </c>
      <c r="AD178">
        <f t="shared" ca="1" si="335"/>
        <v>0</v>
      </c>
      <c r="AE178">
        <f t="shared" ca="1" si="336"/>
        <v>2</v>
      </c>
      <c r="AF178">
        <f t="shared" ca="1" si="337"/>
        <v>2</v>
      </c>
      <c r="AG178">
        <f t="shared" ca="1" si="338"/>
        <v>0</v>
      </c>
      <c r="AH178">
        <f t="shared" ca="1" si="339"/>
        <v>0</v>
      </c>
      <c r="AI178">
        <f t="shared" ca="1" si="340"/>
        <v>2</v>
      </c>
      <c r="AJ178">
        <f t="shared" ca="1" si="341"/>
        <v>1</v>
      </c>
      <c r="AK178">
        <f t="shared" ca="1" si="342"/>
        <v>1</v>
      </c>
      <c r="AL178">
        <f t="shared" ca="1" si="343"/>
        <v>0</v>
      </c>
      <c r="AM178">
        <f t="shared" ca="1" si="344"/>
        <v>0</v>
      </c>
      <c r="AN178">
        <f t="shared" ca="1" si="345"/>
        <v>0</v>
      </c>
      <c r="AO178">
        <f t="shared" ca="1" si="346"/>
        <v>0</v>
      </c>
      <c r="AP178">
        <f t="shared" ca="1" si="347"/>
        <v>2</v>
      </c>
      <c r="AQ178">
        <f t="shared" ca="1" si="348"/>
        <v>2</v>
      </c>
      <c r="AR178" s="8">
        <f t="shared" ca="1" si="349"/>
        <v>0.45454545454545453</v>
      </c>
      <c r="AS178" s="8">
        <f t="shared" ca="1" si="350"/>
        <v>0.53846153846153844</v>
      </c>
      <c r="AT178" s="8">
        <f t="shared" ca="1" si="351"/>
        <v>1</v>
      </c>
      <c r="AU178" s="8">
        <f t="shared" ca="1" si="352"/>
        <v>1.5384615384615383</v>
      </c>
      <c r="AV178">
        <f t="shared" ca="1" si="353"/>
        <v>11</v>
      </c>
      <c r="AW178" t="b">
        <f t="shared" ca="1" si="229"/>
        <v>1</v>
      </c>
      <c r="BA178" s="14" t="s">
        <v>2856</v>
      </c>
      <c r="BB178" t="s">
        <v>2561</v>
      </c>
      <c r="BC178" t="s">
        <v>2672</v>
      </c>
      <c r="BD178">
        <f>IF(Players!BC178="NL",INDEX(Standings!G:I,MATCH(INDEX(Teams!G:K,MATCH(Players!BB178,Teams!G:G,0),5),Standings!G:G,0),2)+INDEX(Standings!G:I,MATCH(INDEX(Teams!G:K,MATCH(Players!BB178,Teams!G:G,0),5),Standings!G:G,0),3),INDEX(Standings!A:C,MATCH(INDEX(Teams!A:E,MATCH(Players!BB178,Teams!A:A,0),5),Standings!A:A,0),2)+INDEX(Standings!A:C,MATCH(INDEX(Teams!A:E,MATCH(Players!BB178,Teams!A:A,0),5),Standings!A:A,0),3))</f>
        <v>3</v>
      </c>
      <c r="BE178">
        <f t="shared" ca="1" si="230"/>
        <v>0</v>
      </c>
      <c r="BF178">
        <f t="shared" ca="1" si="231"/>
        <v>0</v>
      </c>
      <c r="BG178">
        <f t="shared" ca="1" si="232"/>
        <v>0</v>
      </c>
      <c r="BH178">
        <f t="shared" ca="1" si="233"/>
        <v>0</v>
      </c>
      <c r="BI178">
        <f t="shared" ca="1" si="234"/>
        <v>0</v>
      </c>
      <c r="BJ178">
        <f t="shared" ca="1" si="235"/>
        <v>0</v>
      </c>
      <c r="BK178">
        <f t="shared" ca="1" si="236"/>
        <v>0</v>
      </c>
      <c r="BL178" s="12">
        <f t="shared" ca="1" si="237"/>
        <v>0</v>
      </c>
      <c r="BM178">
        <f t="shared" ca="1" si="238"/>
        <v>0</v>
      </c>
      <c r="BN178">
        <f t="shared" ca="1" si="239"/>
        <v>0</v>
      </c>
      <c r="BO178">
        <f t="shared" ca="1" si="240"/>
        <v>0</v>
      </c>
      <c r="BP178">
        <f t="shared" ca="1" si="241"/>
        <v>0</v>
      </c>
      <c r="BQ178">
        <f t="shared" ca="1" si="242"/>
        <v>0</v>
      </c>
      <c r="BR178">
        <f t="shared" ca="1" si="243"/>
        <v>0</v>
      </c>
      <c r="BS178">
        <f t="shared" ca="1" si="244"/>
        <v>0</v>
      </c>
      <c r="BT178">
        <f t="shared" ca="1" si="245"/>
        <v>0</v>
      </c>
      <c r="BU178">
        <f t="shared" ca="1" si="246"/>
        <v>0</v>
      </c>
      <c r="BV178">
        <f t="shared" ca="1" si="247"/>
        <v>0</v>
      </c>
      <c r="BW178">
        <f t="shared" ca="1" si="303"/>
        <v>0</v>
      </c>
      <c r="BX178">
        <f t="shared" ca="1" si="304"/>
        <v>0</v>
      </c>
      <c r="BY178" s="8">
        <f t="shared" ca="1" si="305"/>
        <v>0</v>
      </c>
      <c r="BZ178" s="10" t="str">
        <f t="shared" ca="1" si="306"/>
        <v>---</v>
      </c>
      <c r="CA178">
        <f t="shared" ca="1" si="307"/>
        <v>0</v>
      </c>
      <c r="CB178">
        <f t="shared" ca="1" si="308"/>
        <v>0</v>
      </c>
      <c r="CC178">
        <f t="shared" ca="1" si="309"/>
        <v>0</v>
      </c>
      <c r="CD178">
        <f t="shared" ca="1" si="310"/>
        <v>0</v>
      </c>
      <c r="CE178">
        <f t="shared" ca="1" si="311"/>
        <v>0</v>
      </c>
      <c r="CF178" s="12">
        <f t="shared" ca="1" si="312"/>
        <v>0</v>
      </c>
      <c r="CG178">
        <f t="shared" ca="1" si="313"/>
        <v>0</v>
      </c>
      <c r="CH178">
        <f t="shared" ca="1" si="314"/>
        <v>0</v>
      </c>
      <c r="CI178">
        <f t="shared" ca="1" si="315"/>
        <v>0</v>
      </c>
      <c r="CJ178">
        <f t="shared" ca="1" si="316"/>
        <v>0</v>
      </c>
      <c r="CK178">
        <f t="shared" ca="1" si="317"/>
        <v>0</v>
      </c>
      <c r="CL178">
        <f t="shared" ca="1" si="318"/>
        <v>0</v>
      </c>
      <c r="CM178">
        <f t="shared" ca="1" si="319"/>
        <v>0</v>
      </c>
      <c r="CN178">
        <f t="shared" ca="1" si="320"/>
        <v>0</v>
      </c>
      <c r="CO178">
        <f t="shared" ca="1" si="321"/>
        <v>0</v>
      </c>
      <c r="CP178">
        <f t="shared" ca="1" si="322"/>
        <v>0</v>
      </c>
      <c r="CQ178" s="10">
        <f t="shared" ca="1" si="323"/>
        <v>0</v>
      </c>
      <c r="CR178" s="11">
        <f t="shared" ca="1" si="324"/>
        <v>0</v>
      </c>
      <c r="CS178" s="11">
        <f t="shared" ca="1" si="325"/>
        <v>0</v>
      </c>
      <c r="CT178" s="11">
        <f t="shared" ca="1" si="326"/>
        <v>0</v>
      </c>
      <c r="CU178" s="11">
        <f t="shared" ca="1" si="327"/>
        <v>0</v>
      </c>
      <c r="CV178" s="11">
        <f t="shared" ca="1" si="328"/>
        <v>0</v>
      </c>
      <c r="CW178" t="b">
        <f t="shared" ca="1" si="302"/>
        <v>0</v>
      </c>
      <c r="CX178">
        <f>COUNTIF(BA$1:BA178,BA178)-1</f>
        <v>0</v>
      </c>
    </row>
    <row r="179" spans="1:102">
      <c r="A179" t="s">
        <v>2703</v>
      </c>
      <c r="B179" t="s">
        <v>2551</v>
      </c>
      <c r="C179" t="s">
        <v>2672</v>
      </c>
      <c r="D179">
        <f>IF(Players!C179="NL",INDEX(Standings!G:I,MATCH(INDEX(Teams!G:K,MATCH(Players!B179,Teams!G:G,0),5),Standings!G:G,0),2)+INDEX(Standings!G:I,MATCH(INDEX(Teams!G:K,MATCH(Players!B179,Teams!G:G,0),5),Standings!G:G,0),3),INDEX(Standings!A:C,MATCH(INDEX(Teams!A:E,MATCH(Players!B179,Teams!A:A,0),5),Standings!A:A,0),2)+INDEX(Standings!A:C,MATCH(INDEX(Teams!A:E,MATCH(Players!B179,Teams!A:A,0),5),Standings!A:A,0),3))</f>
        <v>3</v>
      </c>
      <c r="E179">
        <f t="shared" ca="1" si="185"/>
        <v>3</v>
      </c>
      <c r="F179">
        <f t="shared" ca="1" si="186"/>
        <v>10</v>
      </c>
      <c r="G179">
        <f t="shared" ca="1" si="187"/>
        <v>0</v>
      </c>
      <c r="H179">
        <f t="shared" ca="1" si="188"/>
        <v>2</v>
      </c>
      <c r="I179">
        <f t="shared" ca="1" si="189"/>
        <v>1</v>
      </c>
      <c r="J179">
        <f t="shared" ca="1" si="190"/>
        <v>0</v>
      </c>
      <c r="K179">
        <f t="shared" ca="1" si="191"/>
        <v>0</v>
      </c>
      <c r="L179">
        <f t="shared" ca="1" si="192"/>
        <v>1</v>
      </c>
      <c r="M179">
        <f t="shared" ca="1" si="193"/>
        <v>0</v>
      </c>
      <c r="N179">
        <f t="shared" ca="1" si="194"/>
        <v>0</v>
      </c>
      <c r="O179">
        <f t="shared" ca="1" si="195"/>
        <v>1</v>
      </c>
      <c r="P179">
        <f t="shared" ca="1" si="196"/>
        <v>0</v>
      </c>
      <c r="Q179">
        <f t="shared" ca="1" si="197"/>
        <v>0</v>
      </c>
      <c r="R179">
        <f t="shared" ca="1" si="198"/>
        <v>0</v>
      </c>
      <c r="S179">
        <f t="shared" ca="1" si="199"/>
        <v>2</v>
      </c>
      <c r="T179">
        <f t="shared" ca="1" si="200"/>
        <v>0</v>
      </c>
      <c r="U179">
        <f t="shared" ca="1" si="201"/>
        <v>0</v>
      </c>
      <c r="V179">
        <f t="shared" ca="1" si="202"/>
        <v>2</v>
      </c>
      <c r="W179">
        <f t="shared" ca="1" si="203"/>
        <v>2</v>
      </c>
      <c r="X179">
        <f t="shared" ca="1" si="329"/>
        <v>3</v>
      </c>
      <c r="Y179">
        <f t="shared" ca="1" si="330"/>
        <v>13</v>
      </c>
      <c r="Z179">
        <f t="shared" ca="1" si="331"/>
        <v>10</v>
      </c>
      <c r="AA179">
        <f t="shared" ca="1" si="332"/>
        <v>0</v>
      </c>
      <c r="AB179">
        <f t="shared" ca="1" si="333"/>
        <v>2</v>
      </c>
      <c r="AC179">
        <f t="shared" ca="1" si="334"/>
        <v>1</v>
      </c>
      <c r="AD179">
        <f t="shared" ca="1" si="335"/>
        <v>0</v>
      </c>
      <c r="AE179">
        <f t="shared" ca="1" si="336"/>
        <v>0</v>
      </c>
      <c r="AF179">
        <f t="shared" ca="1" si="337"/>
        <v>1</v>
      </c>
      <c r="AG179">
        <f t="shared" ca="1" si="338"/>
        <v>0</v>
      </c>
      <c r="AH179">
        <f t="shared" ca="1" si="339"/>
        <v>0</v>
      </c>
      <c r="AI179">
        <f t="shared" ca="1" si="340"/>
        <v>1</v>
      </c>
      <c r="AJ179">
        <f t="shared" ca="1" si="341"/>
        <v>0</v>
      </c>
      <c r="AK179">
        <f t="shared" ca="1" si="342"/>
        <v>0</v>
      </c>
      <c r="AL179">
        <f t="shared" ca="1" si="343"/>
        <v>0</v>
      </c>
      <c r="AM179">
        <f t="shared" ca="1" si="344"/>
        <v>2</v>
      </c>
      <c r="AN179">
        <f t="shared" ca="1" si="345"/>
        <v>0</v>
      </c>
      <c r="AO179">
        <f t="shared" ca="1" si="346"/>
        <v>0</v>
      </c>
      <c r="AP179">
        <f t="shared" ca="1" si="347"/>
        <v>2</v>
      </c>
      <c r="AQ179">
        <f t="shared" ca="1" si="348"/>
        <v>2</v>
      </c>
      <c r="AR179" s="8">
        <f t="shared" ca="1" si="349"/>
        <v>0.2</v>
      </c>
      <c r="AS179" s="8">
        <f t="shared" ca="1" si="350"/>
        <v>0.27272727272727271</v>
      </c>
      <c r="AT179" s="8">
        <f t="shared" ca="1" si="351"/>
        <v>0.3</v>
      </c>
      <c r="AU179" s="8">
        <f t="shared" ca="1" si="352"/>
        <v>0.57272727272727275</v>
      </c>
      <c r="AV179">
        <f t="shared" ca="1" si="353"/>
        <v>3</v>
      </c>
      <c r="AW179" t="b">
        <f t="shared" ca="1" si="229"/>
        <v>1</v>
      </c>
      <c r="BA179" s="14" t="s">
        <v>2860</v>
      </c>
      <c r="BB179" t="s">
        <v>2561</v>
      </c>
      <c r="BC179" t="s">
        <v>2672</v>
      </c>
      <c r="BD179">
        <f>IF(Players!BC179="NL",INDEX(Standings!G:I,MATCH(INDEX(Teams!G:K,MATCH(Players!BB179,Teams!G:G,0),5),Standings!G:G,0),2)+INDEX(Standings!G:I,MATCH(INDEX(Teams!G:K,MATCH(Players!BB179,Teams!G:G,0),5),Standings!G:G,0),3),INDEX(Standings!A:C,MATCH(INDEX(Teams!A:E,MATCH(Players!BB179,Teams!A:A,0),5),Standings!A:A,0),2)+INDEX(Standings!A:C,MATCH(INDEX(Teams!A:E,MATCH(Players!BB179,Teams!A:A,0),5),Standings!A:A,0),3))</f>
        <v>3</v>
      </c>
      <c r="BE179">
        <f t="shared" ca="1" si="230"/>
        <v>0</v>
      </c>
      <c r="BF179">
        <f t="shared" ca="1" si="231"/>
        <v>0</v>
      </c>
      <c r="BG179">
        <f t="shared" ca="1" si="232"/>
        <v>0</v>
      </c>
      <c r="BH179">
        <f t="shared" ca="1" si="233"/>
        <v>0</v>
      </c>
      <c r="BI179">
        <f t="shared" ca="1" si="234"/>
        <v>0</v>
      </c>
      <c r="BJ179">
        <f t="shared" ca="1" si="235"/>
        <v>0</v>
      </c>
      <c r="BK179">
        <f t="shared" ca="1" si="236"/>
        <v>0</v>
      </c>
      <c r="BL179" s="12">
        <f t="shared" ca="1" si="237"/>
        <v>0</v>
      </c>
      <c r="BM179">
        <f t="shared" ca="1" si="238"/>
        <v>0</v>
      </c>
      <c r="BN179">
        <f t="shared" ca="1" si="239"/>
        <v>0</v>
      </c>
      <c r="BO179">
        <f t="shared" ca="1" si="240"/>
        <v>0</v>
      </c>
      <c r="BP179">
        <f t="shared" ca="1" si="241"/>
        <v>0</v>
      </c>
      <c r="BQ179">
        <f t="shared" ca="1" si="242"/>
        <v>0</v>
      </c>
      <c r="BR179">
        <f t="shared" ca="1" si="243"/>
        <v>0</v>
      </c>
      <c r="BS179">
        <f t="shared" ca="1" si="244"/>
        <v>0</v>
      </c>
      <c r="BT179">
        <f t="shared" ca="1" si="245"/>
        <v>0</v>
      </c>
      <c r="BU179">
        <f t="shared" ca="1" si="246"/>
        <v>0</v>
      </c>
      <c r="BV179">
        <f t="shared" ca="1" si="247"/>
        <v>0</v>
      </c>
      <c r="BW179">
        <f t="shared" ca="1" si="303"/>
        <v>0</v>
      </c>
      <c r="BX179">
        <f t="shared" ca="1" si="304"/>
        <v>0</v>
      </c>
      <c r="BY179" s="8">
        <f t="shared" ca="1" si="305"/>
        <v>0</v>
      </c>
      <c r="BZ179" s="10" t="str">
        <f t="shared" ca="1" si="306"/>
        <v>---</v>
      </c>
      <c r="CA179">
        <f t="shared" ca="1" si="307"/>
        <v>0</v>
      </c>
      <c r="CB179">
        <f t="shared" ca="1" si="308"/>
        <v>0</v>
      </c>
      <c r="CC179">
        <f t="shared" ca="1" si="309"/>
        <v>0</v>
      </c>
      <c r="CD179">
        <f t="shared" ca="1" si="310"/>
        <v>0</v>
      </c>
      <c r="CE179">
        <f t="shared" ca="1" si="311"/>
        <v>0</v>
      </c>
      <c r="CF179" s="12">
        <f t="shared" ca="1" si="312"/>
        <v>0</v>
      </c>
      <c r="CG179">
        <f t="shared" ca="1" si="313"/>
        <v>0</v>
      </c>
      <c r="CH179">
        <f t="shared" ca="1" si="314"/>
        <v>0</v>
      </c>
      <c r="CI179">
        <f t="shared" ca="1" si="315"/>
        <v>0</v>
      </c>
      <c r="CJ179">
        <f t="shared" ca="1" si="316"/>
        <v>0</v>
      </c>
      <c r="CK179">
        <f t="shared" ca="1" si="317"/>
        <v>0</v>
      </c>
      <c r="CL179">
        <f t="shared" ca="1" si="318"/>
        <v>0</v>
      </c>
      <c r="CM179">
        <f t="shared" ca="1" si="319"/>
        <v>0</v>
      </c>
      <c r="CN179">
        <f t="shared" ca="1" si="320"/>
        <v>0</v>
      </c>
      <c r="CO179">
        <f t="shared" ca="1" si="321"/>
        <v>0</v>
      </c>
      <c r="CP179">
        <f t="shared" ca="1" si="322"/>
        <v>0</v>
      </c>
      <c r="CQ179" s="10">
        <f t="shared" ca="1" si="323"/>
        <v>0</v>
      </c>
      <c r="CR179" s="11">
        <f t="shared" ca="1" si="324"/>
        <v>0</v>
      </c>
      <c r="CS179" s="11">
        <f t="shared" ca="1" si="325"/>
        <v>0</v>
      </c>
      <c r="CT179" s="11">
        <f t="shared" ca="1" si="326"/>
        <v>0</v>
      </c>
      <c r="CU179" s="11">
        <f t="shared" ca="1" si="327"/>
        <v>0</v>
      </c>
      <c r="CV179" s="11">
        <f t="shared" ca="1" si="328"/>
        <v>0</v>
      </c>
      <c r="CW179" t="b">
        <f t="shared" ca="1" si="302"/>
        <v>0</v>
      </c>
      <c r="CX179">
        <f>COUNTIF(BA$1:BA179,BA179)-1</f>
        <v>0</v>
      </c>
    </row>
    <row r="180" spans="1:102">
      <c r="A180" t="s">
        <v>2704</v>
      </c>
      <c r="B180" t="s">
        <v>2551</v>
      </c>
      <c r="C180" t="s">
        <v>2672</v>
      </c>
      <c r="D180">
        <f>IF(Players!C180="NL",INDEX(Standings!G:I,MATCH(INDEX(Teams!G:K,MATCH(Players!B180,Teams!G:G,0),5),Standings!G:G,0),2)+INDEX(Standings!G:I,MATCH(INDEX(Teams!G:K,MATCH(Players!B180,Teams!G:G,0),5),Standings!G:G,0),3),INDEX(Standings!A:C,MATCH(INDEX(Teams!A:E,MATCH(Players!B180,Teams!A:A,0),5),Standings!A:A,0),2)+INDEX(Standings!A:C,MATCH(INDEX(Teams!A:E,MATCH(Players!B180,Teams!A:A,0),5),Standings!A:A,0),3))</f>
        <v>3</v>
      </c>
      <c r="E180">
        <f t="shared" ca="1" si="185"/>
        <v>3</v>
      </c>
      <c r="F180">
        <f t="shared" ca="1" si="186"/>
        <v>9</v>
      </c>
      <c r="G180">
        <f t="shared" ca="1" si="187"/>
        <v>2</v>
      </c>
      <c r="H180">
        <f t="shared" ca="1" si="188"/>
        <v>3</v>
      </c>
      <c r="I180">
        <f t="shared" ca="1" si="189"/>
        <v>1</v>
      </c>
      <c r="J180">
        <f t="shared" ca="1" si="190"/>
        <v>0</v>
      </c>
      <c r="K180">
        <f t="shared" ca="1" si="191"/>
        <v>1</v>
      </c>
      <c r="L180">
        <f t="shared" ca="1" si="192"/>
        <v>2</v>
      </c>
      <c r="M180">
        <f t="shared" ca="1" si="193"/>
        <v>0</v>
      </c>
      <c r="N180">
        <f t="shared" ca="1" si="194"/>
        <v>0</v>
      </c>
      <c r="O180">
        <f t="shared" ca="1" si="195"/>
        <v>1</v>
      </c>
      <c r="P180">
        <f t="shared" ca="1" si="196"/>
        <v>0</v>
      </c>
      <c r="Q180">
        <f t="shared" ca="1" si="197"/>
        <v>2</v>
      </c>
      <c r="R180">
        <f t="shared" ca="1" si="198"/>
        <v>0</v>
      </c>
      <c r="S180">
        <f t="shared" ca="1" si="199"/>
        <v>0</v>
      </c>
      <c r="T180">
        <f t="shared" ca="1" si="200"/>
        <v>0</v>
      </c>
      <c r="U180">
        <f t="shared" ca="1" si="201"/>
        <v>0</v>
      </c>
      <c r="V180">
        <f t="shared" ca="1" si="202"/>
        <v>2</v>
      </c>
      <c r="W180">
        <f t="shared" ca="1" si="203"/>
        <v>2</v>
      </c>
      <c r="X180">
        <f t="shared" ca="1" si="329"/>
        <v>3</v>
      </c>
      <c r="Y180">
        <f t="shared" ca="1" si="330"/>
        <v>10</v>
      </c>
      <c r="Z180">
        <f t="shared" ca="1" si="331"/>
        <v>9</v>
      </c>
      <c r="AA180">
        <f t="shared" ca="1" si="332"/>
        <v>2</v>
      </c>
      <c r="AB180">
        <f t="shared" ca="1" si="333"/>
        <v>3</v>
      </c>
      <c r="AC180">
        <f t="shared" ca="1" si="334"/>
        <v>1</v>
      </c>
      <c r="AD180">
        <f t="shared" ca="1" si="335"/>
        <v>0</v>
      </c>
      <c r="AE180">
        <f t="shared" ca="1" si="336"/>
        <v>1</v>
      </c>
      <c r="AF180">
        <f t="shared" ca="1" si="337"/>
        <v>2</v>
      </c>
      <c r="AG180">
        <f t="shared" ca="1" si="338"/>
        <v>0</v>
      </c>
      <c r="AH180">
        <f t="shared" ca="1" si="339"/>
        <v>0</v>
      </c>
      <c r="AI180">
        <f t="shared" ca="1" si="340"/>
        <v>1</v>
      </c>
      <c r="AJ180">
        <f t="shared" ca="1" si="341"/>
        <v>0</v>
      </c>
      <c r="AK180">
        <f t="shared" ca="1" si="342"/>
        <v>2</v>
      </c>
      <c r="AL180">
        <f t="shared" ca="1" si="343"/>
        <v>0</v>
      </c>
      <c r="AM180">
        <f t="shared" ca="1" si="344"/>
        <v>0</v>
      </c>
      <c r="AN180">
        <f t="shared" ca="1" si="345"/>
        <v>0</v>
      </c>
      <c r="AO180">
        <f t="shared" ca="1" si="346"/>
        <v>0</v>
      </c>
      <c r="AP180">
        <f t="shared" ca="1" si="347"/>
        <v>2</v>
      </c>
      <c r="AQ180">
        <f t="shared" ca="1" si="348"/>
        <v>2</v>
      </c>
      <c r="AR180" s="8">
        <f t="shared" ca="1" si="349"/>
        <v>0.33333333333333331</v>
      </c>
      <c r="AS180" s="8">
        <f t="shared" ca="1" si="350"/>
        <v>0.4</v>
      </c>
      <c r="AT180" s="8">
        <f t="shared" ca="1" si="351"/>
        <v>0.77777777777777779</v>
      </c>
      <c r="AU180" s="8">
        <f t="shared" ca="1" si="352"/>
        <v>1.1777777777777778</v>
      </c>
      <c r="AV180">
        <f t="shared" ca="1" si="353"/>
        <v>7</v>
      </c>
      <c r="AW180" t="b">
        <f t="shared" ca="1" si="229"/>
        <v>1</v>
      </c>
      <c r="BA180" s="14" t="s">
        <v>2858</v>
      </c>
      <c r="BB180" t="s">
        <v>2561</v>
      </c>
      <c r="BC180" t="s">
        <v>2672</v>
      </c>
      <c r="BD180">
        <f>IF(Players!BC180="NL",INDEX(Standings!G:I,MATCH(INDEX(Teams!G:K,MATCH(Players!BB180,Teams!G:G,0),5),Standings!G:G,0),2)+INDEX(Standings!G:I,MATCH(INDEX(Teams!G:K,MATCH(Players!BB180,Teams!G:G,0),5),Standings!G:G,0),3),INDEX(Standings!A:C,MATCH(INDEX(Teams!A:E,MATCH(Players!BB180,Teams!A:A,0),5),Standings!A:A,0),2)+INDEX(Standings!A:C,MATCH(INDEX(Teams!A:E,MATCH(Players!BB180,Teams!A:A,0),5),Standings!A:A,0),3))</f>
        <v>3</v>
      </c>
      <c r="BE180">
        <f t="shared" ca="1" si="230"/>
        <v>0</v>
      </c>
      <c r="BF180">
        <f t="shared" ca="1" si="231"/>
        <v>0</v>
      </c>
      <c r="BG180">
        <f t="shared" ca="1" si="232"/>
        <v>0</v>
      </c>
      <c r="BH180">
        <f t="shared" ca="1" si="233"/>
        <v>0</v>
      </c>
      <c r="BI180">
        <f t="shared" ca="1" si="234"/>
        <v>0</v>
      </c>
      <c r="BJ180">
        <f t="shared" ca="1" si="235"/>
        <v>0</v>
      </c>
      <c r="BK180">
        <f t="shared" ca="1" si="236"/>
        <v>0</v>
      </c>
      <c r="BL180" s="12">
        <f t="shared" ca="1" si="237"/>
        <v>0</v>
      </c>
      <c r="BM180">
        <f t="shared" ca="1" si="238"/>
        <v>0</v>
      </c>
      <c r="BN180">
        <f t="shared" ca="1" si="239"/>
        <v>0</v>
      </c>
      <c r="BO180">
        <f t="shared" ca="1" si="240"/>
        <v>0</v>
      </c>
      <c r="BP180">
        <f t="shared" ca="1" si="241"/>
        <v>0</v>
      </c>
      <c r="BQ180">
        <f t="shared" ca="1" si="242"/>
        <v>0</v>
      </c>
      <c r="BR180">
        <f t="shared" ca="1" si="243"/>
        <v>0</v>
      </c>
      <c r="BS180">
        <f t="shared" ca="1" si="244"/>
        <v>0</v>
      </c>
      <c r="BT180">
        <f t="shared" ca="1" si="245"/>
        <v>0</v>
      </c>
      <c r="BU180">
        <f t="shared" ca="1" si="246"/>
        <v>0</v>
      </c>
      <c r="BV180">
        <f t="shared" ca="1" si="247"/>
        <v>0</v>
      </c>
      <c r="BW180">
        <f t="shared" ca="1" si="303"/>
        <v>0</v>
      </c>
      <c r="BX180">
        <f t="shared" ca="1" si="304"/>
        <v>0</v>
      </c>
      <c r="BY180" s="8">
        <f t="shared" ca="1" si="305"/>
        <v>0</v>
      </c>
      <c r="BZ180" s="10" t="str">
        <f t="shared" ca="1" si="306"/>
        <v>---</v>
      </c>
      <c r="CA180">
        <f t="shared" ca="1" si="307"/>
        <v>0</v>
      </c>
      <c r="CB180">
        <f t="shared" ca="1" si="308"/>
        <v>0</v>
      </c>
      <c r="CC180">
        <f t="shared" ca="1" si="309"/>
        <v>0</v>
      </c>
      <c r="CD180">
        <f t="shared" ca="1" si="310"/>
        <v>0</v>
      </c>
      <c r="CE180">
        <f t="shared" ca="1" si="311"/>
        <v>0</v>
      </c>
      <c r="CF180" s="12">
        <f t="shared" ca="1" si="312"/>
        <v>0</v>
      </c>
      <c r="CG180">
        <f t="shared" ca="1" si="313"/>
        <v>0</v>
      </c>
      <c r="CH180">
        <f t="shared" ca="1" si="314"/>
        <v>0</v>
      </c>
      <c r="CI180">
        <f t="shared" ca="1" si="315"/>
        <v>0</v>
      </c>
      <c r="CJ180">
        <f t="shared" ca="1" si="316"/>
        <v>0</v>
      </c>
      <c r="CK180">
        <f t="shared" ca="1" si="317"/>
        <v>0</v>
      </c>
      <c r="CL180">
        <f t="shared" ca="1" si="318"/>
        <v>0</v>
      </c>
      <c r="CM180">
        <f t="shared" ca="1" si="319"/>
        <v>0</v>
      </c>
      <c r="CN180">
        <f t="shared" ca="1" si="320"/>
        <v>0</v>
      </c>
      <c r="CO180">
        <f t="shared" ca="1" si="321"/>
        <v>0</v>
      </c>
      <c r="CP180">
        <f t="shared" ca="1" si="322"/>
        <v>0</v>
      </c>
      <c r="CQ180" s="10">
        <f t="shared" ca="1" si="323"/>
        <v>0</v>
      </c>
      <c r="CR180" s="11">
        <f t="shared" ca="1" si="324"/>
        <v>0</v>
      </c>
      <c r="CS180" s="11">
        <f t="shared" ca="1" si="325"/>
        <v>0</v>
      </c>
      <c r="CT180" s="11">
        <f t="shared" ca="1" si="326"/>
        <v>0</v>
      </c>
      <c r="CU180" s="11">
        <f t="shared" ca="1" si="327"/>
        <v>0</v>
      </c>
      <c r="CV180" s="11">
        <f t="shared" ca="1" si="328"/>
        <v>0</v>
      </c>
      <c r="CW180" t="b">
        <f t="shared" ca="1" si="302"/>
        <v>0</v>
      </c>
      <c r="CX180">
        <f>COUNTIF(BA$1:BA180,BA180)-1</f>
        <v>0</v>
      </c>
    </row>
    <row r="181" spans="1:102">
      <c r="A181" t="s">
        <v>2705</v>
      </c>
      <c r="B181" t="s">
        <v>2551</v>
      </c>
      <c r="C181" t="s">
        <v>2672</v>
      </c>
      <c r="D181">
        <f>IF(Players!C181="NL",INDEX(Standings!G:I,MATCH(INDEX(Teams!G:K,MATCH(Players!B181,Teams!G:G,0),5),Standings!G:G,0),2)+INDEX(Standings!G:I,MATCH(INDEX(Teams!G:K,MATCH(Players!B181,Teams!G:G,0),5),Standings!G:G,0),3),INDEX(Standings!A:C,MATCH(INDEX(Teams!A:E,MATCH(Players!B181,Teams!A:A,0),5),Standings!A:A,0),2)+INDEX(Standings!A:C,MATCH(INDEX(Teams!A:E,MATCH(Players!B181,Teams!A:A,0),5),Standings!A:A,0),3))</f>
        <v>3</v>
      </c>
      <c r="E181">
        <f t="shared" ca="1" si="185"/>
        <v>1</v>
      </c>
      <c r="F181">
        <f t="shared" ca="1" si="186"/>
        <v>0</v>
      </c>
      <c r="G181">
        <f t="shared" ca="1" si="187"/>
        <v>0</v>
      </c>
      <c r="H181">
        <f t="shared" ca="1" si="188"/>
        <v>0</v>
      </c>
      <c r="I181">
        <f t="shared" ca="1" si="189"/>
        <v>0</v>
      </c>
      <c r="J181">
        <f t="shared" ca="1" si="190"/>
        <v>0</v>
      </c>
      <c r="K181">
        <f t="shared" ca="1" si="191"/>
        <v>0</v>
      </c>
      <c r="L181">
        <f t="shared" ca="1" si="192"/>
        <v>0</v>
      </c>
      <c r="M181">
        <f t="shared" ca="1" si="193"/>
        <v>0</v>
      </c>
      <c r="N181">
        <f t="shared" ca="1" si="194"/>
        <v>0</v>
      </c>
      <c r="O181">
        <f t="shared" ca="1" si="195"/>
        <v>0</v>
      </c>
      <c r="P181">
        <f t="shared" ca="1" si="196"/>
        <v>0</v>
      </c>
      <c r="Q181">
        <f t="shared" ca="1" si="197"/>
        <v>0</v>
      </c>
      <c r="R181">
        <f t="shared" ca="1" si="198"/>
        <v>1</v>
      </c>
      <c r="S181">
        <f t="shared" ca="1" si="199"/>
        <v>0</v>
      </c>
      <c r="T181">
        <f t="shared" ca="1" si="200"/>
        <v>0</v>
      </c>
      <c r="U181">
        <f t="shared" ca="1" si="201"/>
        <v>0</v>
      </c>
      <c r="V181">
        <f t="shared" ca="1" si="202"/>
        <v>0</v>
      </c>
      <c r="W181">
        <f t="shared" ca="1" si="203"/>
        <v>0</v>
      </c>
      <c r="X181">
        <f t="shared" ca="1" si="329"/>
        <v>1</v>
      </c>
      <c r="Y181">
        <f t="shared" ca="1" si="330"/>
        <v>1</v>
      </c>
      <c r="Z181">
        <f t="shared" ca="1" si="331"/>
        <v>0</v>
      </c>
      <c r="AA181">
        <f t="shared" ca="1" si="332"/>
        <v>0</v>
      </c>
      <c r="AB181">
        <f t="shared" ca="1" si="333"/>
        <v>0</v>
      </c>
      <c r="AC181">
        <f t="shared" ca="1" si="334"/>
        <v>0</v>
      </c>
      <c r="AD181">
        <f t="shared" ca="1" si="335"/>
        <v>0</v>
      </c>
      <c r="AE181">
        <f t="shared" ca="1" si="336"/>
        <v>0</v>
      </c>
      <c r="AF181">
        <f t="shared" ca="1" si="337"/>
        <v>0</v>
      </c>
      <c r="AG181">
        <f t="shared" ca="1" si="338"/>
        <v>0</v>
      </c>
      <c r="AH181">
        <f t="shared" ca="1" si="339"/>
        <v>0</v>
      </c>
      <c r="AI181">
        <f t="shared" ca="1" si="340"/>
        <v>0</v>
      </c>
      <c r="AJ181">
        <f t="shared" ca="1" si="341"/>
        <v>0</v>
      </c>
      <c r="AK181">
        <f t="shared" ca="1" si="342"/>
        <v>0</v>
      </c>
      <c r="AL181">
        <f t="shared" ca="1" si="343"/>
        <v>1</v>
      </c>
      <c r="AM181">
        <f t="shared" ca="1" si="344"/>
        <v>0</v>
      </c>
      <c r="AN181">
        <f t="shared" ca="1" si="345"/>
        <v>0</v>
      </c>
      <c r="AO181">
        <f t="shared" ca="1" si="346"/>
        <v>0</v>
      </c>
      <c r="AP181">
        <f t="shared" ca="1" si="347"/>
        <v>0</v>
      </c>
      <c r="AQ181">
        <f t="shared" ca="1" si="348"/>
        <v>0</v>
      </c>
      <c r="AR181" s="8">
        <f t="shared" ca="1" si="349"/>
        <v>0</v>
      </c>
      <c r="AS181" s="8">
        <f t="shared" ca="1" si="350"/>
        <v>1</v>
      </c>
      <c r="AT181" s="8">
        <f t="shared" ca="1" si="351"/>
        <v>0</v>
      </c>
      <c r="AU181" s="8">
        <f t="shared" ca="1" si="352"/>
        <v>1</v>
      </c>
      <c r="AV181">
        <f t="shared" ca="1" si="353"/>
        <v>0</v>
      </c>
      <c r="AW181" t="b">
        <f t="shared" ca="1" si="229"/>
        <v>0</v>
      </c>
      <c r="BA181" s="14" t="s">
        <v>2850</v>
      </c>
      <c r="BB181" t="s">
        <v>2561</v>
      </c>
      <c r="BC181" t="s">
        <v>2672</v>
      </c>
      <c r="BD181">
        <f>IF(Players!BC181="NL",INDEX(Standings!G:I,MATCH(INDEX(Teams!G:K,MATCH(Players!BB181,Teams!G:G,0),5),Standings!G:G,0),2)+INDEX(Standings!G:I,MATCH(INDEX(Teams!G:K,MATCH(Players!BB181,Teams!G:G,0),5),Standings!G:G,0),3),INDEX(Standings!A:C,MATCH(INDEX(Teams!A:E,MATCH(Players!BB181,Teams!A:A,0),5),Standings!A:A,0),2)+INDEX(Standings!A:C,MATCH(INDEX(Teams!A:E,MATCH(Players!BB181,Teams!A:A,0),5),Standings!A:A,0),3))</f>
        <v>3</v>
      </c>
      <c r="BE181">
        <f t="shared" ca="1" si="230"/>
        <v>0</v>
      </c>
      <c r="BF181">
        <f t="shared" ca="1" si="231"/>
        <v>0</v>
      </c>
      <c r="BG181">
        <f t="shared" ca="1" si="232"/>
        <v>0</v>
      </c>
      <c r="BH181">
        <f t="shared" ca="1" si="233"/>
        <v>0</v>
      </c>
      <c r="BI181">
        <f t="shared" ca="1" si="234"/>
        <v>0</v>
      </c>
      <c r="BJ181">
        <f t="shared" ca="1" si="235"/>
        <v>0</v>
      </c>
      <c r="BK181">
        <f t="shared" ca="1" si="236"/>
        <v>0</v>
      </c>
      <c r="BL181" s="12">
        <f t="shared" ca="1" si="237"/>
        <v>0</v>
      </c>
      <c r="BM181">
        <f t="shared" ca="1" si="238"/>
        <v>0</v>
      </c>
      <c r="BN181">
        <f t="shared" ca="1" si="239"/>
        <v>0</v>
      </c>
      <c r="BO181">
        <f t="shared" ca="1" si="240"/>
        <v>0</v>
      </c>
      <c r="BP181">
        <f t="shared" ca="1" si="241"/>
        <v>0</v>
      </c>
      <c r="BQ181">
        <f t="shared" ca="1" si="242"/>
        <v>0</v>
      </c>
      <c r="BR181">
        <f t="shared" ca="1" si="243"/>
        <v>0</v>
      </c>
      <c r="BS181">
        <f t="shared" ca="1" si="244"/>
        <v>0</v>
      </c>
      <c r="BT181">
        <f t="shared" ca="1" si="245"/>
        <v>0</v>
      </c>
      <c r="BU181">
        <f t="shared" ca="1" si="246"/>
        <v>0</v>
      </c>
      <c r="BV181">
        <f t="shared" ca="1" si="247"/>
        <v>0</v>
      </c>
      <c r="BW181">
        <f t="shared" ca="1" si="303"/>
        <v>0</v>
      </c>
      <c r="BX181">
        <f t="shared" ca="1" si="304"/>
        <v>0</v>
      </c>
      <c r="BY181" s="8">
        <f t="shared" ca="1" si="305"/>
        <v>0</v>
      </c>
      <c r="BZ181" s="10" t="str">
        <f t="shared" ca="1" si="306"/>
        <v>---</v>
      </c>
      <c r="CA181">
        <f t="shared" ca="1" si="307"/>
        <v>0</v>
      </c>
      <c r="CB181">
        <f t="shared" ca="1" si="308"/>
        <v>0</v>
      </c>
      <c r="CC181">
        <f t="shared" ca="1" si="309"/>
        <v>0</v>
      </c>
      <c r="CD181">
        <f t="shared" ca="1" si="310"/>
        <v>0</v>
      </c>
      <c r="CE181">
        <f t="shared" ca="1" si="311"/>
        <v>0</v>
      </c>
      <c r="CF181" s="12">
        <f t="shared" ca="1" si="312"/>
        <v>0</v>
      </c>
      <c r="CG181">
        <f t="shared" ca="1" si="313"/>
        <v>0</v>
      </c>
      <c r="CH181">
        <f t="shared" ca="1" si="314"/>
        <v>0</v>
      </c>
      <c r="CI181">
        <f t="shared" ca="1" si="315"/>
        <v>0</v>
      </c>
      <c r="CJ181">
        <f t="shared" ca="1" si="316"/>
        <v>0</v>
      </c>
      <c r="CK181">
        <f t="shared" ca="1" si="317"/>
        <v>0</v>
      </c>
      <c r="CL181">
        <f t="shared" ca="1" si="318"/>
        <v>0</v>
      </c>
      <c r="CM181">
        <f t="shared" ca="1" si="319"/>
        <v>0</v>
      </c>
      <c r="CN181">
        <f t="shared" ca="1" si="320"/>
        <v>0</v>
      </c>
      <c r="CO181">
        <f t="shared" ca="1" si="321"/>
        <v>0</v>
      </c>
      <c r="CP181">
        <f t="shared" ca="1" si="322"/>
        <v>0</v>
      </c>
      <c r="CQ181" s="10">
        <f t="shared" ca="1" si="323"/>
        <v>0</v>
      </c>
      <c r="CR181" s="11">
        <f t="shared" ca="1" si="324"/>
        <v>0</v>
      </c>
      <c r="CS181" s="11">
        <f t="shared" ca="1" si="325"/>
        <v>0</v>
      </c>
      <c r="CT181" s="11">
        <f t="shared" ca="1" si="326"/>
        <v>0</v>
      </c>
      <c r="CU181" s="11">
        <f t="shared" ca="1" si="327"/>
        <v>0</v>
      </c>
      <c r="CV181" s="11">
        <f t="shared" ca="1" si="328"/>
        <v>0</v>
      </c>
      <c r="CW181" t="b">
        <f t="shared" ca="1" si="302"/>
        <v>0</v>
      </c>
      <c r="CX181">
        <f>COUNTIF(BA$1:BA181,BA181)-1</f>
        <v>0</v>
      </c>
    </row>
    <row r="182" spans="1:102">
      <c r="A182" t="s">
        <v>2706</v>
      </c>
      <c r="B182" t="s">
        <v>2551</v>
      </c>
      <c r="C182" t="s">
        <v>2672</v>
      </c>
      <c r="D182">
        <f>IF(Players!C182="NL",INDEX(Standings!G:I,MATCH(INDEX(Teams!G:K,MATCH(Players!B182,Teams!G:G,0),5),Standings!G:G,0),2)+INDEX(Standings!G:I,MATCH(INDEX(Teams!G:K,MATCH(Players!B182,Teams!G:G,0),5),Standings!G:G,0),3),INDEX(Standings!A:C,MATCH(INDEX(Teams!A:E,MATCH(Players!B182,Teams!A:A,0),5),Standings!A:A,0),2)+INDEX(Standings!A:C,MATCH(INDEX(Teams!A:E,MATCH(Players!B182,Teams!A:A,0),5),Standings!A:A,0),3))</f>
        <v>3</v>
      </c>
      <c r="E182">
        <f t="shared" ca="1" si="185"/>
        <v>2</v>
      </c>
      <c r="F182">
        <f t="shared" ca="1" si="186"/>
        <v>4</v>
      </c>
      <c r="G182">
        <f t="shared" ca="1" si="187"/>
        <v>1</v>
      </c>
      <c r="H182">
        <f t="shared" ca="1" si="188"/>
        <v>0</v>
      </c>
      <c r="I182">
        <f t="shared" ca="1" si="189"/>
        <v>0</v>
      </c>
      <c r="J182">
        <f t="shared" ca="1" si="190"/>
        <v>0</v>
      </c>
      <c r="K182">
        <f t="shared" ca="1" si="191"/>
        <v>0</v>
      </c>
      <c r="L182">
        <f t="shared" ca="1" si="192"/>
        <v>0</v>
      </c>
      <c r="M182">
        <f t="shared" ca="1" si="193"/>
        <v>0</v>
      </c>
      <c r="N182">
        <f t="shared" ca="1" si="194"/>
        <v>0</v>
      </c>
      <c r="O182">
        <f t="shared" ca="1" si="195"/>
        <v>0</v>
      </c>
      <c r="P182">
        <f t="shared" ca="1" si="196"/>
        <v>1</v>
      </c>
      <c r="Q182">
        <f t="shared" ca="1" si="197"/>
        <v>1</v>
      </c>
      <c r="R182">
        <f t="shared" ca="1" si="198"/>
        <v>0</v>
      </c>
      <c r="S182">
        <f t="shared" ca="1" si="199"/>
        <v>0</v>
      </c>
      <c r="T182">
        <f t="shared" ca="1" si="200"/>
        <v>0</v>
      </c>
      <c r="U182">
        <f t="shared" ca="1" si="201"/>
        <v>0</v>
      </c>
      <c r="V182">
        <f t="shared" ca="1" si="202"/>
        <v>0</v>
      </c>
      <c r="W182">
        <f t="shared" ca="1" si="203"/>
        <v>0</v>
      </c>
      <c r="X182">
        <f t="shared" ca="1" si="329"/>
        <v>2</v>
      </c>
      <c r="Y182">
        <f t="shared" ca="1" si="330"/>
        <v>4</v>
      </c>
      <c r="Z182">
        <f t="shared" ca="1" si="331"/>
        <v>4</v>
      </c>
      <c r="AA182">
        <f t="shared" ca="1" si="332"/>
        <v>1</v>
      </c>
      <c r="AB182">
        <f t="shared" ca="1" si="333"/>
        <v>0</v>
      </c>
      <c r="AC182">
        <f t="shared" ca="1" si="334"/>
        <v>0</v>
      </c>
      <c r="AD182">
        <f t="shared" ca="1" si="335"/>
        <v>0</v>
      </c>
      <c r="AE182">
        <f t="shared" ca="1" si="336"/>
        <v>0</v>
      </c>
      <c r="AF182">
        <f t="shared" ca="1" si="337"/>
        <v>0</v>
      </c>
      <c r="AG182">
        <f t="shared" ca="1" si="338"/>
        <v>0</v>
      </c>
      <c r="AH182">
        <f t="shared" ca="1" si="339"/>
        <v>0</v>
      </c>
      <c r="AI182">
        <f t="shared" ca="1" si="340"/>
        <v>0</v>
      </c>
      <c r="AJ182">
        <f t="shared" ca="1" si="341"/>
        <v>1</v>
      </c>
      <c r="AK182">
        <f t="shared" ca="1" si="342"/>
        <v>1</v>
      </c>
      <c r="AL182">
        <f t="shared" ca="1" si="343"/>
        <v>0</v>
      </c>
      <c r="AM182">
        <f t="shared" ca="1" si="344"/>
        <v>0</v>
      </c>
      <c r="AN182">
        <f t="shared" ca="1" si="345"/>
        <v>0</v>
      </c>
      <c r="AO182">
        <f t="shared" ca="1" si="346"/>
        <v>0</v>
      </c>
      <c r="AP182">
        <f t="shared" ca="1" si="347"/>
        <v>0</v>
      </c>
      <c r="AQ182">
        <f t="shared" ca="1" si="348"/>
        <v>0</v>
      </c>
      <c r="AR182" s="8">
        <f t="shared" ca="1" si="349"/>
        <v>0</v>
      </c>
      <c r="AS182" s="8">
        <f t="shared" ca="1" si="350"/>
        <v>0</v>
      </c>
      <c r="AT182" s="8">
        <f t="shared" ca="1" si="351"/>
        <v>0</v>
      </c>
      <c r="AU182" s="8">
        <f t="shared" ca="1" si="352"/>
        <v>0</v>
      </c>
      <c r="AV182">
        <f t="shared" ca="1" si="353"/>
        <v>0</v>
      </c>
      <c r="AW182" t="b">
        <f t="shared" ca="1" si="229"/>
        <v>0</v>
      </c>
      <c r="BA182" s="14" t="s">
        <v>2824</v>
      </c>
      <c r="BB182" t="s">
        <v>2561</v>
      </c>
      <c r="BC182" t="s">
        <v>2672</v>
      </c>
      <c r="BD182">
        <f>IF(Players!BC182="NL",INDEX(Standings!G:I,MATCH(INDEX(Teams!G:K,MATCH(Players!BB182,Teams!G:G,0),5),Standings!G:G,0),2)+INDEX(Standings!G:I,MATCH(INDEX(Teams!G:K,MATCH(Players!BB182,Teams!G:G,0),5),Standings!G:G,0),3),INDEX(Standings!A:C,MATCH(INDEX(Teams!A:E,MATCH(Players!BB182,Teams!A:A,0),5),Standings!A:A,0),2)+INDEX(Standings!A:C,MATCH(INDEX(Teams!A:E,MATCH(Players!BB182,Teams!A:A,0),5),Standings!A:A,0),3))</f>
        <v>3</v>
      </c>
      <c r="BE182">
        <f t="shared" ca="1" si="230"/>
        <v>0</v>
      </c>
      <c r="BF182">
        <f t="shared" ca="1" si="231"/>
        <v>0</v>
      </c>
      <c r="BG182">
        <f t="shared" ca="1" si="232"/>
        <v>1</v>
      </c>
      <c r="BH182">
        <f t="shared" ca="1" si="233"/>
        <v>0</v>
      </c>
      <c r="BI182">
        <f t="shared" ca="1" si="234"/>
        <v>0</v>
      </c>
      <c r="BJ182">
        <f t="shared" ca="1" si="235"/>
        <v>0</v>
      </c>
      <c r="BK182">
        <f t="shared" ca="1" si="236"/>
        <v>0</v>
      </c>
      <c r="BL182" s="12">
        <f t="shared" ca="1" si="237"/>
        <v>1</v>
      </c>
      <c r="BM182">
        <f t="shared" ca="1" si="238"/>
        <v>0</v>
      </c>
      <c r="BN182">
        <f t="shared" ca="1" si="239"/>
        <v>0</v>
      </c>
      <c r="BO182">
        <f t="shared" ca="1" si="240"/>
        <v>0</v>
      </c>
      <c r="BP182">
        <f t="shared" ca="1" si="241"/>
        <v>0</v>
      </c>
      <c r="BQ182">
        <f t="shared" ca="1" si="242"/>
        <v>0</v>
      </c>
      <c r="BR182">
        <f t="shared" ca="1" si="243"/>
        <v>0</v>
      </c>
      <c r="BS182">
        <f t="shared" ca="1" si="244"/>
        <v>0</v>
      </c>
      <c r="BT182">
        <f t="shared" ca="1" si="245"/>
        <v>0</v>
      </c>
      <c r="BU182">
        <f t="shared" ca="1" si="246"/>
        <v>0</v>
      </c>
      <c r="BV182">
        <f t="shared" ca="1" si="247"/>
        <v>0</v>
      </c>
      <c r="BW182">
        <f t="shared" ca="1" si="303"/>
        <v>0</v>
      </c>
      <c r="BX182">
        <f t="shared" ca="1" si="304"/>
        <v>0</v>
      </c>
      <c r="BY182" s="8">
        <f t="shared" ca="1" si="305"/>
        <v>0</v>
      </c>
      <c r="BZ182" s="10">
        <f t="shared" ca="1" si="306"/>
        <v>0</v>
      </c>
      <c r="CA182">
        <f t="shared" ca="1" si="307"/>
        <v>1</v>
      </c>
      <c r="CB182">
        <f t="shared" ca="1" si="308"/>
        <v>0</v>
      </c>
      <c r="CC182">
        <f t="shared" ca="1" si="309"/>
        <v>0</v>
      </c>
      <c r="CD182">
        <f t="shared" ca="1" si="310"/>
        <v>0</v>
      </c>
      <c r="CE182">
        <f t="shared" ca="1" si="311"/>
        <v>0</v>
      </c>
      <c r="CF182" s="12">
        <f t="shared" ca="1" si="312"/>
        <v>1</v>
      </c>
      <c r="CG182">
        <f t="shared" ca="1" si="313"/>
        <v>0</v>
      </c>
      <c r="CH182">
        <f t="shared" ca="1" si="314"/>
        <v>0</v>
      </c>
      <c r="CI182">
        <f t="shared" ca="1" si="315"/>
        <v>0</v>
      </c>
      <c r="CJ182">
        <f t="shared" ca="1" si="316"/>
        <v>0</v>
      </c>
      <c r="CK182">
        <f t="shared" ca="1" si="317"/>
        <v>0</v>
      </c>
      <c r="CL182">
        <f t="shared" ca="1" si="318"/>
        <v>0</v>
      </c>
      <c r="CM182">
        <f t="shared" ca="1" si="319"/>
        <v>0</v>
      </c>
      <c r="CN182">
        <f t="shared" ca="1" si="320"/>
        <v>0</v>
      </c>
      <c r="CO182">
        <f t="shared" ca="1" si="321"/>
        <v>0</v>
      </c>
      <c r="CP182">
        <f t="shared" ca="1" si="322"/>
        <v>0</v>
      </c>
      <c r="CQ182" s="10">
        <f t="shared" ca="1" si="323"/>
        <v>0</v>
      </c>
      <c r="CR182" s="11">
        <f t="shared" ca="1" si="324"/>
        <v>0</v>
      </c>
      <c r="CS182" s="11">
        <f t="shared" ca="1" si="325"/>
        <v>0</v>
      </c>
      <c r="CT182" s="11">
        <f t="shared" ca="1" si="326"/>
        <v>0</v>
      </c>
      <c r="CU182" s="11">
        <f t="shared" ca="1" si="327"/>
        <v>0</v>
      </c>
      <c r="CV182" s="11">
        <f t="shared" ca="1" si="328"/>
        <v>0</v>
      </c>
      <c r="CW182" t="b">
        <f t="shared" ca="1" si="302"/>
        <v>0</v>
      </c>
      <c r="CX182">
        <f>COUNTIF(BA$1:BA182,BA182)-1</f>
        <v>0</v>
      </c>
    </row>
    <row r="183" spans="1:102">
      <c r="A183" t="s">
        <v>2707</v>
      </c>
      <c r="B183" t="s">
        <v>2551</v>
      </c>
      <c r="C183" t="s">
        <v>2672</v>
      </c>
      <c r="D183">
        <f>IF(Players!C183="NL",INDEX(Standings!G:I,MATCH(INDEX(Teams!G:K,MATCH(Players!B183,Teams!G:G,0),5),Standings!G:G,0),2)+INDEX(Standings!G:I,MATCH(INDEX(Teams!G:K,MATCH(Players!B183,Teams!G:G,0),5),Standings!G:G,0),3),INDEX(Standings!A:C,MATCH(INDEX(Teams!A:E,MATCH(Players!B183,Teams!A:A,0),5),Standings!A:A,0),2)+INDEX(Standings!A:C,MATCH(INDEX(Teams!A:E,MATCH(Players!B183,Teams!A:A,0),5),Standings!A:A,0),3))</f>
        <v>3</v>
      </c>
      <c r="E183">
        <f t="shared" ca="1" si="185"/>
        <v>0</v>
      </c>
      <c r="F183">
        <f t="shared" ca="1" si="186"/>
        <v>0</v>
      </c>
      <c r="G183">
        <f t="shared" ca="1" si="187"/>
        <v>0</v>
      </c>
      <c r="H183">
        <f t="shared" ca="1" si="188"/>
        <v>0</v>
      </c>
      <c r="I183">
        <f t="shared" ca="1" si="189"/>
        <v>0</v>
      </c>
      <c r="J183">
        <f t="shared" ca="1" si="190"/>
        <v>0</v>
      </c>
      <c r="K183">
        <f t="shared" ca="1" si="191"/>
        <v>0</v>
      </c>
      <c r="L183">
        <f t="shared" ca="1" si="192"/>
        <v>0</v>
      </c>
      <c r="M183">
        <f t="shared" ca="1" si="193"/>
        <v>0</v>
      </c>
      <c r="N183">
        <f t="shared" ca="1" si="194"/>
        <v>0</v>
      </c>
      <c r="O183">
        <f t="shared" ca="1" si="195"/>
        <v>0</v>
      </c>
      <c r="P183">
        <f t="shared" ca="1" si="196"/>
        <v>0</v>
      </c>
      <c r="Q183">
        <f t="shared" ca="1" si="197"/>
        <v>0</v>
      </c>
      <c r="R183">
        <f t="shared" ca="1" si="198"/>
        <v>0</v>
      </c>
      <c r="S183">
        <f t="shared" ca="1" si="199"/>
        <v>0</v>
      </c>
      <c r="T183">
        <f t="shared" ca="1" si="200"/>
        <v>0</v>
      </c>
      <c r="U183">
        <f t="shared" ca="1" si="201"/>
        <v>0</v>
      </c>
      <c r="V183">
        <f t="shared" ca="1" si="202"/>
        <v>0</v>
      </c>
      <c r="W183">
        <f t="shared" ca="1" si="203"/>
        <v>0</v>
      </c>
      <c r="X183">
        <f t="shared" ca="1" si="329"/>
        <v>0</v>
      </c>
      <c r="Y183">
        <f t="shared" ca="1" si="330"/>
        <v>0</v>
      </c>
      <c r="Z183">
        <f t="shared" ca="1" si="331"/>
        <v>0</v>
      </c>
      <c r="AA183">
        <f t="shared" ca="1" si="332"/>
        <v>0</v>
      </c>
      <c r="AB183">
        <f t="shared" ca="1" si="333"/>
        <v>0</v>
      </c>
      <c r="AC183">
        <f t="shared" ca="1" si="334"/>
        <v>0</v>
      </c>
      <c r="AD183">
        <f t="shared" ca="1" si="335"/>
        <v>0</v>
      </c>
      <c r="AE183">
        <f t="shared" ca="1" si="336"/>
        <v>0</v>
      </c>
      <c r="AF183">
        <f t="shared" ca="1" si="337"/>
        <v>0</v>
      </c>
      <c r="AG183">
        <f t="shared" ca="1" si="338"/>
        <v>0</v>
      </c>
      <c r="AH183">
        <f t="shared" ca="1" si="339"/>
        <v>0</v>
      </c>
      <c r="AI183">
        <f t="shared" ca="1" si="340"/>
        <v>0</v>
      </c>
      <c r="AJ183">
        <f t="shared" ca="1" si="341"/>
        <v>0</v>
      </c>
      <c r="AK183">
        <f t="shared" ca="1" si="342"/>
        <v>0</v>
      </c>
      <c r="AL183">
        <f t="shared" ca="1" si="343"/>
        <v>0</v>
      </c>
      <c r="AM183">
        <f t="shared" ca="1" si="344"/>
        <v>0</v>
      </c>
      <c r="AN183">
        <f t="shared" ca="1" si="345"/>
        <v>0</v>
      </c>
      <c r="AO183">
        <f t="shared" ca="1" si="346"/>
        <v>0</v>
      </c>
      <c r="AP183">
        <f t="shared" ca="1" si="347"/>
        <v>0</v>
      </c>
      <c r="AQ183">
        <f t="shared" ca="1" si="348"/>
        <v>0</v>
      </c>
      <c r="AR183" s="8">
        <f t="shared" ca="1" si="349"/>
        <v>0</v>
      </c>
      <c r="AS183" s="8">
        <f t="shared" ca="1" si="350"/>
        <v>0</v>
      </c>
      <c r="AT183" s="8">
        <f t="shared" ca="1" si="351"/>
        <v>0</v>
      </c>
      <c r="AU183" s="8">
        <f t="shared" ca="1" si="352"/>
        <v>0</v>
      </c>
      <c r="AV183">
        <f t="shared" ca="1" si="353"/>
        <v>0</v>
      </c>
      <c r="AW183" t="b">
        <f t="shared" ca="1" si="229"/>
        <v>0</v>
      </c>
      <c r="BA183" s="14" t="s">
        <v>2962</v>
      </c>
      <c r="BB183" t="s">
        <v>2556</v>
      </c>
      <c r="BC183" t="s">
        <v>2672</v>
      </c>
      <c r="BD183">
        <f>IF(Players!BC183="NL",INDEX(Standings!G:I,MATCH(INDEX(Teams!G:K,MATCH(Players!BB183,Teams!G:G,0),5),Standings!G:G,0),2)+INDEX(Standings!G:I,MATCH(INDEX(Teams!G:K,MATCH(Players!BB183,Teams!G:G,0),5),Standings!G:G,0),3),INDEX(Standings!A:C,MATCH(INDEX(Teams!A:E,MATCH(Players!BB183,Teams!A:A,0),5),Standings!A:A,0),2)+INDEX(Standings!A:C,MATCH(INDEX(Teams!A:E,MATCH(Players!BB183,Teams!A:A,0),5),Standings!A:A,0),3))</f>
        <v>3</v>
      </c>
      <c r="BE183">
        <f t="shared" ca="1" si="230"/>
        <v>0</v>
      </c>
      <c r="BF183">
        <f t="shared" ca="1" si="231"/>
        <v>1</v>
      </c>
      <c r="BG183">
        <f t="shared" ca="1" si="232"/>
        <v>1</v>
      </c>
      <c r="BH183">
        <f t="shared" ca="1" si="233"/>
        <v>1</v>
      </c>
      <c r="BI183">
        <f t="shared" ca="1" si="234"/>
        <v>0</v>
      </c>
      <c r="BJ183">
        <f t="shared" ca="1" si="235"/>
        <v>0</v>
      </c>
      <c r="BK183">
        <f t="shared" ca="1" si="236"/>
        <v>0</v>
      </c>
      <c r="BL183" s="12">
        <f t="shared" ca="1" si="237"/>
        <v>5</v>
      </c>
      <c r="BM183">
        <f t="shared" ca="1" si="238"/>
        <v>10</v>
      </c>
      <c r="BN183">
        <f t="shared" ca="1" si="239"/>
        <v>5</v>
      </c>
      <c r="BO183">
        <f t="shared" ca="1" si="240"/>
        <v>4</v>
      </c>
      <c r="BP183">
        <f t="shared" ca="1" si="241"/>
        <v>1</v>
      </c>
      <c r="BQ183">
        <f t="shared" ca="1" si="242"/>
        <v>0</v>
      </c>
      <c r="BR183">
        <f t="shared" ca="1" si="243"/>
        <v>0</v>
      </c>
      <c r="BS183">
        <f t="shared" ca="1" si="244"/>
        <v>7</v>
      </c>
      <c r="BT183">
        <f t="shared" ca="1" si="245"/>
        <v>1</v>
      </c>
      <c r="BU183">
        <f t="shared" ca="1" si="246"/>
        <v>0</v>
      </c>
      <c r="BV183">
        <f t="shared" ca="1" si="247"/>
        <v>1</v>
      </c>
      <c r="BW183">
        <f t="shared" ca="1" si="303"/>
        <v>0</v>
      </c>
      <c r="BX183">
        <f t="shared" ca="1" si="304"/>
        <v>1</v>
      </c>
      <c r="BY183" s="8">
        <f t="shared" ca="1" si="305"/>
        <v>0</v>
      </c>
      <c r="BZ183" s="10">
        <f t="shared" ca="1" si="306"/>
        <v>7.2</v>
      </c>
      <c r="CA183">
        <f t="shared" ca="1" si="307"/>
        <v>1</v>
      </c>
      <c r="CB183">
        <f t="shared" ca="1" si="308"/>
        <v>1</v>
      </c>
      <c r="CC183">
        <f t="shared" ca="1" si="309"/>
        <v>0</v>
      </c>
      <c r="CD183">
        <f t="shared" ca="1" si="310"/>
        <v>0</v>
      </c>
      <c r="CE183">
        <f t="shared" ca="1" si="311"/>
        <v>0</v>
      </c>
      <c r="CF183" s="12">
        <f t="shared" ca="1" si="312"/>
        <v>5</v>
      </c>
      <c r="CG183">
        <f t="shared" ca="1" si="313"/>
        <v>10</v>
      </c>
      <c r="CH183">
        <f t="shared" ca="1" si="314"/>
        <v>5</v>
      </c>
      <c r="CI183">
        <f t="shared" ca="1" si="315"/>
        <v>4</v>
      </c>
      <c r="CJ183">
        <f t="shared" ca="1" si="316"/>
        <v>1</v>
      </c>
      <c r="CK183">
        <f t="shared" ca="1" si="317"/>
        <v>0</v>
      </c>
      <c r="CL183">
        <f t="shared" ca="1" si="318"/>
        <v>0</v>
      </c>
      <c r="CM183">
        <f t="shared" ca="1" si="319"/>
        <v>7</v>
      </c>
      <c r="CN183">
        <f t="shared" ca="1" si="320"/>
        <v>1</v>
      </c>
      <c r="CO183">
        <f t="shared" ca="1" si="321"/>
        <v>0</v>
      </c>
      <c r="CP183">
        <f t="shared" ca="1" si="322"/>
        <v>1</v>
      </c>
      <c r="CQ183" s="10">
        <f t="shared" ca="1" si="323"/>
        <v>2</v>
      </c>
      <c r="CR183" s="11">
        <f t="shared" ca="1" si="324"/>
        <v>18</v>
      </c>
      <c r="CS183" s="11">
        <f t="shared" ca="1" si="325"/>
        <v>1.8</v>
      </c>
      <c r="CT183" s="11">
        <f t="shared" ca="1" si="326"/>
        <v>0</v>
      </c>
      <c r="CU183" s="11">
        <f t="shared" ca="1" si="327"/>
        <v>12.6</v>
      </c>
      <c r="CV183" s="11">
        <f t="shared" ca="1" si="328"/>
        <v>0</v>
      </c>
      <c r="CW183" t="b">
        <f t="shared" ref="CW183:CW203" ca="1" si="354">IF(CF183&gt;=BD183,TRUE,FALSE)</f>
        <v>1</v>
      </c>
      <c r="CX183">
        <f>COUNTIF(BA$1:BA183,BA183)-1</f>
        <v>0</v>
      </c>
    </row>
    <row r="184" spans="1:102">
      <c r="A184" t="s">
        <v>2708</v>
      </c>
      <c r="B184" t="s">
        <v>2551</v>
      </c>
      <c r="C184" t="s">
        <v>2672</v>
      </c>
      <c r="D184">
        <f>IF(Players!C184="NL",INDEX(Standings!G:I,MATCH(INDEX(Teams!G:K,MATCH(Players!B184,Teams!G:G,0),5),Standings!G:G,0),2)+INDEX(Standings!G:I,MATCH(INDEX(Teams!G:K,MATCH(Players!B184,Teams!G:G,0),5),Standings!G:G,0),3),INDEX(Standings!A:C,MATCH(INDEX(Teams!A:E,MATCH(Players!B184,Teams!A:A,0),5),Standings!A:A,0),2)+INDEX(Standings!A:C,MATCH(INDEX(Teams!A:E,MATCH(Players!B184,Teams!A:A,0),5),Standings!A:A,0),3))</f>
        <v>3</v>
      </c>
      <c r="E184">
        <f t="shared" ca="1" si="185"/>
        <v>0</v>
      </c>
      <c r="F184">
        <f t="shared" ca="1" si="186"/>
        <v>0</v>
      </c>
      <c r="G184">
        <f t="shared" ca="1" si="187"/>
        <v>0</v>
      </c>
      <c r="H184">
        <f t="shared" ca="1" si="188"/>
        <v>0</v>
      </c>
      <c r="I184">
        <f t="shared" ca="1" si="189"/>
        <v>0</v>
      </c>
      <c r="J184">
        <f t="shared" ca="1" si="190"/>
        <v>0</v>
      </c>
      <c r="K184">
        <f t="shared" ca="1" si="191"/>
        <v>0</v>
      </c>
      <c r="L184">
        <f t="shared" ca="1" si="192"/>
        <v>0</v>
      </c>
      <c r="M184">
        <f t="shared" ca="1" si="193"/>
        <v>0</v>
      </c>
      <c r="N184">
        <f t="shared" ca="1" si="194"/>
        <v>0</v>
      </c>
      <c r="O184">
        <f t="shared" ca="1" si="195"/>
        <v>0</v>
      </c>
      <c r="P184">
        <f t="shared" ca="1" si="196"/>
        <v>0</v>
      </c>
      <c r="Q184">
        <f t="shared" ca="1" si="197"/>
        <v>0</v>
      </c>
      <c r="R184">
        <f t="shared" ca="1" si="198"/>
        <v>0</v>
      </c>
      <c r="S184">
        <f t="shared" ca="1" si="199"/>
        <v>0</v>
      </c>
      <c r="T184">
        <f t="shared" ca="1" si="200"/>
        <v>0</v>
      </c>
      <c r="U184">
        <f t="shared" ca="1" si="201"/>
        <v>0</v>
      </c>
      <c r="V184">
        <f t="shared" ca="1" si="202"/>
        <v>0</v>
      </c>
      <c r="W184">
        <f t="shared" ca="1" si="203"/>
        <v>0</v>
      </c>
      <c r="X184">
        <f t="shared" ca="1" si="329"/>
        <v>0</v>
      </c>
      <c r="Y184">
        <f t="shared" ca="1" si="330"/>
        <v>0</v>
      </c>
      <c r="Z184">
        <f t="shared" ca="1" si="331"/>
        <v>0</v>
      </c>
      <c r="AA184">
        <f t="shared" ca="1" si="332"/>
        <v>0</v>
      </c>
      <c r="AB184">
        <f t="shared" ca="1" si="333"/>
        <v>0</v>
      </c>
      <c r="AC184">
        <f t="shared" ca="1" si="334"/>
        <v>0</v>
      </c>
      <c r="AD184">
        <f t="shared" ca="1" si="335"/>
        <v>0</v>
      </c>
      <c r="AE184">
        <f t="shared" ca="1" si="336"/>
        <v>0</v>
      </c>
      <c r="AF184">
        <f t="shared" ca="1" si="337"/>
        <v>0</v>
      </c>
      <c r="AG184">
        <f t="shared" ca="1" si="338"/>
        <v>0</v>
      </c>
      <c r="AH184">
        <f t="shared" ca="1" si="339"/>
        <v>0</v>
      </c>
      <c r="AI184">
        <f t="shared" ca="1" si="340"/>
        <v>0</v>
      </c>
      <c r="AJ184">
        <f t="shared" ca="1" si="341"/>
        <v>0</v>
      </c>
      <c r="AK184">
        <f t="shared" ca="1" si="342"/>
        <v>0</v>
      </c>
      <c r="AL184">
        <f t="shared" ca="1" si="343"/>
        <v>0</v>
      </c>
      <c r="AM184">
        <f t="shared" ca="1" si="344"/>
        <v>0</v>
      </c>
      <c r="AN184">
        <f t="shared" ca="1" si="345"/>
        <v>0</v>
      </c>
      <c r="AO184">
        <f t="shared" ca="1" si="346"/>
        <v>0</v>
      </c>
      <c r="AP184">
        <f t="shared" ca="1" si="347"/>
        <v>0</v>
      </c>
      <c r="AQ184">
        <f t="shared" ca="1" si="348"/>
        <v>0</v>
      </c>
      <c r="AR184" s="8">
        <f t="shared" ca="1" si="349"/>
        <v>0</v>
      </c>
      <c r="AS184" s="8">
        <f t="shared" ca="1" si="350"/>
        <v>0</v>
      </c>
      <c r="AT184" s="8">
        <f t="shared" ca="1" si="351"/>
        <v>0</v>
      </c>
      <c r="AU184" s="8">
        <f t="shared" ca="1" si="352"/>
        <v>0</v>
      </c>
      <c r="AV184">
        <f t="shared" ca="1" si="353"/>
        <v>0</v>
      </c>
      <c r="AW184" t="b">
        <f t="shared" ca="1" si="229"/>
        <v>0</v>
      </c>
      <c r="BA184" s="14" t="s">
        <v>2615</v>
      </c>
      <c r="BB184" t="s">
        <v>2556</v>
      </c>
      <c r="BC184" t="s">
        <v>2672</v>
      </c>
      <c r="BD184">
        <f>IF(Players!BC184="NL",INDEX(Standings!G:I,MATCH(INDEX(Teams!G:K,MATCH(Players!BB184,Teams!G:G,0),5),Standings!G:G,0),2)+INDEX(Standings!G:I,MATCH(INDEX(Teams!G:K,MATCH(Players!BB184,Teams!G:G,0),5),Standings!G:G,0),3),INDEX(Standings!A:C,MATCH(INDEX(Teams!A:E,MATCH(Players!BB184,Teams!A:A,0),5),Standings!A:A,0),2)+INDEX(Standings!A:C,MATCH(INDEX(Teams!A:E,MATCH(Players!BB184,Teams!A:A,0),5),Standings!A:A,0),3))</f>
        <v>3</v>
      </c>
      <c r="BE184">
        <f t="shared" ca="1" si="230"/>
        <v>0</v>
      </c>
      <c r="BF184">
        <f t="shared" ca="1" si="231"/>
        <v>0</v>
      </c>
      <c r="BG184">
        <f t="shared" ca="1" si="232"/>
        <v>0</v>
      </c>
      <c r="BH184">
        <f t="shared" ca="1" si="233"/>
        <v>0</v>
      </c>
      <c r="BI184">
        <f t="shared" ca="1" si="234"/>
        <v>0</v>
      </c>
      <c r="BJ184">
        <f t="shared" ca="1" si="235"/>
        <v>0</v>
      </c>
      <c r="BK184">
        <f t="shared" ca="1" si="236"/>
        <v>0</v>
      </c>
      <c r="BL184" s="12">
        <f t="shared" ca="1" si="237"/>
        <v>0</v>
      </c>
      <c r="BM184">
        <f t="shared" ca="1" si="238"/>
        <v>0</v>
      </c>
      <c r="BN184">
        <f t="shared" ca="1" si="239"/>
        <v>0</v>
      </c>
      <c r="BO184">
        <f t="shared" ca="1" si="240"/>
        <v>0</v>
      </c>
      <c r="BP184">
        <f t="shared" ca="1" si="241"/>
        <v>0</v>
      </c>
      <c r="BQ184">
        <f t="shared" ca="1" si="242"/>
        <v>0</v>
      </c>
      <c r="BR184">
        <f t="shared" ca="1" si="243"/>
        <v>0</v>
      </c>
      <c r="BS184">
        <f t="shared" ca="1" si="244"/>
        <v>0</v>
      </c>
      <c r="BT184">
        <f t="shared" ca="1" si="245"/>
        <v>0</v>
      </c>
      <c r="BU184">
        <f t="shared" ca="1" si="246"/>
        <v>0</v>
      </c>
      <c r="BV184">
        <f t="shared" ca="1" si="247"/>
        <v>0</v>
      </c>
      <c r="BW184">
        <f t="shared" ref="BW184:BW204" ca="1" si="355">SUMIF($BA:$BA,$BA184,BE:BE)</f>
        <v>0</v>
      </c>
      <c r="BX184">
        <f t="shared" ref="BX184:BX204" ca="1" si="356">SUMIF($BA:$BA,$BA184,BF:BF)</f>
        <v>0</v>
      </c>
      <c r="BY184" s="8">
        <f t="shared" ref="BY184:BY204" ca="1" si="357">IFERROR(BW184/(BW184+BX184),0)</f>
        <v>0</v>
      </c>
      <c r="BZ184" s="10">
        <f t="shared" ref="BZ184:BZ204" ca="1" si="358">IFERROR(CI184/CF184*9,"---")</f>
        <v>0</v>
      </c>
      <c r="CA184">
        <f t="shared" ref="CA184:CA204" ca="1" si="359">SUMIF($BA:$BA,$BA184,BG:BG)</f>
        <v>2</v>
      </c>
      <c r="CB184">
        <f t="shared" ref="CB184:CB204" ca="1" si="360">SUMIF($BA:$BA,$BA184,BH:BH)</f>
        <v>0</v>
      </c>
      <c r="CC184">
        <f t="shared" ref="CC184:CC204" ca="1" si="361">SUMIF($BA:$BA,$BA184,BI:BI)</f>
        <v>0</v>
      </c>
      <c r="CD184">
        <f t="shared" ref="CD184:CD204" ca="1" si="362">SUMIF($BA:$BA,$BA184,BJ:BJ)</f>
        <v>0</v>
      </c>
      <c r="CE184">
        <f t="shared" ref="CE184:CE204" ca="1" si="363">SUMIF($BA:$BA,$BA184,BK:BK)</f>
        <v>0</v>
      </c>
      <c r="CF184" s="12">
        <f t="shared" ref="CF184:CF204" ca="1" si="364">SUMIF($BA:$BA,$BA184,BL:BL)</f>
        <v>1</v>
      </c>
      <c r="CG184">
        <f t="shared" ref="CG184:CG204" ca="1" si="365">SUMIF($BA:$BA,$BA184,BM:BM)</f>
        <v>2</v>
      </c>
      <c r="CH184">
        <f t="shared" ref="CH184:CH204" ca="1" si="366">SUMIF($BA:$BA,$BA184,BN:BN)</f>
        <v>0</v>
      </c>
      <c r="CI184">
        <f t="shared" ref="CI184:CI204" ca="1" si="367">SUMIF($BA:$BA,$BA184,BO:BO)</f>
        <v>0</v>
      </c>
      <c r="CJ184">
        <f t="shared" ref="CJ184:CJ204" ca="1" si="368">SUMIF($BA:$BA,$BA184,BP:BP)</f>
        <v>0</v>
      </c>
      <c r="CK184">
        <f t="shared" ref="CK184:CK204" ca="1" si="369">SUMIF($BA:$BA,$BA184,BQ:BQ)</f>
        <v>2</v>
      </c>
      <c r="CL184">
        <f t="shared" ref="CL184:CL204" ca="1" si="370">SUMIF($BA:$BA,$BA184,BR:BR)</f>
        <v>0</v>
      </c>
      <c r="CM184">
        <f t="shared" ref="CM184:CM204" ca="1" si="371">SUMIF($BA:$BA,$BA184,BS:BS)</f>
        <v>0</v>
      </c>
      <c r="CN184">
        <f t="shared" ref="CN184:CN204" ca="1" si="372">SUMIF($BA:$BA,$BA184,BT:BT)</f>
        <v>0</v>
      </c>
      <c r="CO184">
        <f t="shared" ref="CO184:CO204" ca="1" si="373">SUMIF($BA:$BA,$BA184,BU:BU)</f>
        <v>0</v>
      </c>
      <c r="CP184">
        <f t="shared" ref="CP184:CP204" ca="1" si="374">SUMIF($BA:$BA,$BA184,BV:BV)</f>
        <v>0</v>
      </c>
      <c r="CQ184" s="10">
        <f t="shared" ref="CQ184:CQ204" ca="1" si="375">IFERROR((CG184+CK184)/CF184,0)</f>
        <v>4</v>
      </c>
      <c r="CR184" s="11">
        <f t="shared" ref="CR184:CR204" ca="1" si="376">IFERROR(CG184/$CF184*9,0)</f>
        <v>18</v>
      </c>
      <c r="CS184" s="11">
        <f t="shared" ref="CS184:CS204" ca="1" si="377">IFERROR(CJ184/$CF184*9,0)</f>
        <v>0</v>
      </c>
      <c r="CT184" s="11">
        <f t="shared" ref="CT184:CT204" ca="1" si="378">IFERROR(CK184/$CF184*9,0)</f>
        <v>18</v>
      </c>
      <c r="CU184" s="11">
        <f t="shared" ref="CU184:CU204" ca="1" si="379">IFERROR(CM184/$CF184*9,0)</f>
        <v>0</v>
      </c>
      <c r="CV184" s="11">
        <f t="shared" ref="CV184:CV204" ca="1" si="380">IFERROR(CM184/CK184,0)</f>
        <v>0</v>
      </c>
      <c r="CW184" t="b">
        <f t="shared" ca="1" si="354"/>
        <v>0</v>
      </c>
      <c r="CX184">
        <f>COUNTIF(BA$1:BA184,BA184)-1</f>
        <v>1</v>
      </c>
    </row>
    <row r="185" spans="1:102">
      <c r="A185" t="s">
        <v>2709</v>
      </c>
      <c r="B185" t="s">
        <v>2551</v>
      </c>
      <c r="C185" t="s">
        <v>2672</v>
      </c>
      <c r="D185">
        <f>IF(Players!C185="NL",INDEX(Standings!G:I,MATCH(INDEX(Teams!G:K,MATCH(Players!B185,Teams!G:G,0),5),Standings!G:G,0),2)+INDEX(Standings!G:I,MATCH(INDEX(Teams!G:K,MATCH(Players!B185,Teams!G:G,0),5),Standings!G:G,0),3),INDEX(Standings!A:C,MATCH(INDEX(Teams!A:E,MATCH(Players!B185,Teams!A:A,0),5),Standings!A:A,0),2)+INDEX(Standings!A:C,MATCH(INDEX(Teams!A:E,MATCH(Players!B185,Teams!A:A,0),5),Standings!A:A,0),3))</f>
        <v>3</v>
      </c>
      <c r="E185">
        <f t="shared" ca="1" si="185"/>
        <v>0</v>
      </c>
      <c r="F185">
        <f t="shared" ca="1" si="186"/>
        <v>0</v>
      </c>
      <c r="G185">
        <f t="shared" ca="1" si="187"/>
        <v>0</v>
      </c>
      <c r="H185">
        <f t="shared" ca="1" si="188"/>
        <v>0</v>
      </c>
      <c r="I185">
        <f t="shared" ca="1" si="189"/>
        <v>0</v>
      </c>
      <c r="J185">
        <f t="shared" ca="1" si="190"/>
        <v>0</v>
      </c>
      <c r="K185">
        <f t="shared" ca="1" si="191"/>
        <v>0</v>
      </c>
      <c r="L185">
        <f t="shared" ca="1" si="192"/>
        <v>0</v>
      </c>
      <c r="M185">
        <f t="shared" ca="1" si="193"/>
        <v>0</v>
      </c>
      <c r="N185">
        <f t="shared" ca="1" si="194"/>
        <v>0</v>
      </c>
      <c r="O185">
        <f t="shared" ca="1" si="195"/>
        <v>0</v>
      </c>
      <c r="P185">
        <f t="shared" ca="1" si="196"/>
        <v>0</v>
      </c>
      <c r="Q185">
        <f t="shared" ca="1" si="197"/>
        <v>0</v>
      </c>
      <c r="R185">
        <f t="shared" ca="1" si="198"/>
        <v>0</v>
      </c>
      <c r="S185">
        <f t="shared" ca="1" si="199"/>
        <v>0</v>
      </c>
      <c r="T185">
        <f t="shared" ca="1" si="200"/>
        <v>0</v>
      </c>
      <c r="U185">
        <f t="shared" ca="1" si="201"/>
        <v>0</v>
      </c>
      <c r="V185">
        <f t="shared" ca="1" si="202"/>
        <v>1</v>
      </c>
      <c r="W185">
        <f t="shared" ca="1" si="203"/>
        <v>1</v>
      </c>
      <c r="X185">
        <f t="shared" ca="1" si="329"/>
        <v>2</v>
      </c>
      <c r="Y185">
        <f t="shared" ca="1" si="330"/>
        <v>5</v>
      </c>
      <c r="Z185">
        <f t="shared" ca="1" si="331"/>
        <v>5</v>
      </c>
      <c r="AA185">
        <f t="shared" ca="1" si="332"/>
        <v>0</v>
      </c>
      <c r="AB185">
        <f t="shared" ca="1" si="333"/>
        <v>2</v>
      </c>
      <c r="AC185">
        <f t="shared" ca="1" si="334"/>
        <v>1</v>
      </c>
      <c r="AD185">
        <f t="shared" ca="1" si="335"/>
        <v>0</v>
      </c>
      <c r="AE185">
        <f t="shared" ca="1" si="336"/>
        <v>0</v>
      </c>
      <c r="AF185">
        <f t="shared" ca="1" si="337"/>
        <v>2</v>
      </c>
      <c r="AG185">
        <f t="shared" ca="1" si="338"/>
        <v>0</v>
      </c>
      <c r="AH185">
        <f t="shared" ca="1" si="339"/>
        <v>0</v>
      </c>
      <c r="AI185">
        <f t="shared" ca="1" si="340"/>
        <v>0</v>
      </c>
      <c r="AJ185">
        <f t="shared" ca="1" si="341"/>
        <v>2</v>
      </c>
      <c r="AK185">
        <f t="shared" ca="1" si="342"/>
        <v>0</v>
      </c>
      <c r="AL185">
        <f t="shared" ca="1" si="343"/>
        <v>0</v>
      </c>
      <c r="AM185">
        <f t="shared" ca="1" si="344"/>
        <v>0</v>
      </c>
      <c r="AN185">
        <f t="shared" ca="1" si="345"/>
        <v>0</v>
      </c>
      <c r="AO185">
        <f t="shared" ca="1" si="346"/>
        <v>0</v>
      </c>
      <c r="AP185">
        <f t="shared" ca="1" si="347"/>
        <v>1</v>
      </c>
      <c r="AQ185">
        <f t="shared" ca="1" si="348"/>
        <v>1</v>
      </c>
      <c r="AR185" s="8">
        <f t="shared" ca="1" si="349"/>
        <v>0.4</v>
      </c>
      <c r="AS185" s="8">
        <f t="shared" ca="1" si="350"/>
        <v>0.4</v>
      </c>
      <c r="AT185" s="8">
        <f t="shared" ca="1" si="351"/>
        <v>0.6</v>
      </c>
      <c r="AU185" s="8">
        <f t="shared" ca="1" si="352"/>
        <v>1</v>
      </c>
      <c r="AV185">
        <f t="shared" ca="1" si="353"/>
        <v>3</v>
      </c>
      <c r="AW185" t="b">
        <f t="shared" ca="1" si="229"/>
        <v>0</v>
      </c>
      <c r="BA185" s="14" t="s">
        <v>2960</v>
      </c>
      <c r="BB185" t="s">
        <v>2556</v>
      </c>
      <c r="BC185" t="s">
        <v>2672</v>
      </c>
      <c r="BD185">
        <f>IF(Players!BC185="NL",INDEX(Standings!G:I,MATCH(INDEX(Teams!G:K,MATCH(Players!BB185,Teams!G:G,0),5),Standings!G:G,0),2)+INDEX(Standings!G:I,MATCH(INDEX(Teams!G:K,MATCH(Players!BB185,Teams!G:G,0),5),Standings!G:G,0),3),INDEX(Standings!A:C,MATCH(INDEX(Teams!A:E,MATCH(Players!BB185,Teams!A:A,0),5),Standings!A:A,0),2)+INDEX(Standings!A:C,MATCH(INDEX(Teams!A:E,MATCH(Players!BB185,Teams!A:A,0),5),Standings!A:A,0),3))</f>
        <v>3</v>
      </c>
      <c r="BE185">
        <f t="shared" ca="1" si="230"/>
        <v>0</v>
      </c>
      <c r="BF185">
        <f t="shared" ca="1" si="231"/>
        <v>0</v>
      </c>
      <c r="BG185">
        <f t="shared" ca="1" si="232"/>
        <v>0</v>
      </c>
      <c r="BH185">
        <f t="shared" ca="1" si="233"/>
        <v>0</v>
      </c>
      <c r="BI185">
        <f t="shared" ca="1" si="234"/>
        <v>0</v>
      </c>
      <c r="BJ185">
        <f t="shared" ca="1" si="235"/>
        <v>0</v>
      </c>
      <c r="BK185">
        <f t="shared" ca="1" si="236"/>
        <v>0</v>
      </c>
      <c r="BL185" s="12">
        <f t="shared" ca="1" si="237"/>
        <v>0</v>
      </c>
      <c r="BM185">
        <f t="shared" ca="1" si="238"/>
        <v>0</v>
      </c>
      <c r="BN185">
        <f t="shared" ca="1" si="239"/>
        <v>0</v>
      </c>
      <c r="BO185">
        <f t="shared" ca="1" si="240"/>
        <v>0</v>
      </c>
      <c r="BP185">
        <f t="shared" ca="1" si="241"/>
        <v>0</v>
      </c>
      <c r="BQ185">
        <f t="shared" ca="1" si="242"/>
        <v>0</v>
      </c>
      <c r="BR185">
        <f t="shared" ca="1" si="243"/>
        <v>0</v>
      </c>
      <c r="BS185">
        <f t="shared" ca="1" si="244"/>
        <v>0</v>
      </c>
      <c r="BT185">
        <f t="shared" ca="1" si="245"/>
        <v>0</v>
      </c>
      <c r="BU185">
        <f t="shared" ca="1" si="246"/>
        <v>0</v>
      </c>
      <c r="BV185">
        <f t="shared" ca="1" si="247"/>
        <v>0</v>
      </c>
      <c r="BW185">
        <f t="shared" ca="1" si="355"/>
        <v>0</v>
      </c>
      <c r="BX185">
        <f t="shared" ca="1" si="356"/>
        <v>0</v>
      </c>
      <c r="BY185" s="8">
        <f t="shared" ca="1" si="357"/>
        <v>0</v>
      </c>
      <c r="BZ185" s="10" t="str">
        <f t="shared" ca="1" si="358"/>
        <v>---</v>
      </c>
      <c r="CA185">
        <f t="shared" ca="1" si="359"/>
        <v>0</v>
      </c>
      <c r="CB185">
        <f t="shared" ca="1" si="360"/>
        <v>0</v>
      </c>
      <c r="CC185">
        <f t="shared" ca="1" si="361"/>
        <v>0</v>
      </c>
      <c r="CD185">
        <f t="shared" ca="1" si="362"/>
        <v>0</v>
      </c>
      <c r="CE185">
        <f t="shared" ca="1" si="363"/>
        <v>0</v>
      </c>
      <c r="CF185" s="12">
        <f t="shared" ca="1" si="364"/>
        <v>0</v>
      </c>
      <c r="CG185">
        <f t="shared" ca="1" si="365"/>
        <v>0</v>
      </c>
      <c r="CH185">
        <f t="shared" ca="1" si="366"/>
        <v>0</v>
      </c>
      <c r="CI185">
        <f t="shared" ca="1" si="367"/>
        <v>0</v>
      </c>
      <c r="CJ185">
        <f t="shared" ca="1" si="368"/>
        <v>0</v>
      </c>
      <c r="CK185">
        <f t="shared" ca="1" si="369"/>
        <v>0</v>
      </c>
      <c r="CL185">
        <f t="shared" ca="1" si="370"/>
        <v>0</v>
      </c>
      <c r="CM185">
        <f t="shared" ca="1" si="371"/>
        <v>0</v>
      </c>
      <c r="CN185">
        <f t="shared" ca="1" si="372"/>
        <v>0</v>
      </c>
      <c r="CO185">
        <f t="shared" ca="1" si="373"/>
        <v>0</v>
      </c>
      <c r="CP185">
        <f t="shared" ca="1" si="374"/>
        <v>0</v>
      </c>
      <c r="CQ185" s="10">
        <f t="shared" ca="1" si="375"/>
        <v>0</v>
      </c>
      <c r="CR185" s="11">
        <f t="shared" ca="1" si="376"/>
        <v>0</v>
      </c>
      <c r="CS185" s="11">
        <f t="shared" ca="1" si="377"/>
        <v>0</v>
      </c>
      <c r="CT185" s="11">
        <f t="shared" ca="1" si="378"/>
        <v>0</v>
      </c>
      <c r="CU185" s="11">
        <f t="shared" ca="1" si="379"/>
        <v>0</v>
      </c>
      <c r="CV185" s="11">
        <f t="shared" ca="1" si="380"/>
        <v>0</v>
      </c>
      <c r="CW185" t="b">
        <f t="shared" ca="1" si="354"/>
        <v>0</v>
      </c>
      <c r="CX185">
        <f>COUNTIF(BA$1:BA185,BA185)-1</f>
        <v>0</v>
      </c>
    </row>
    <row r="186" spans="1:102">
      <c r="A186" t="s">
        <v>2710</v>
      </c>
      <c r="B186" t="s">
        <v>2551</v>
      </c>
      <c r="C186" t="s">
        <v>2672</v>
      </c>
      <c r="D186">
        <f>IF(Players!C186="NL",INDEX(Standings!G:I,MATCH(INDEX(Teams!G:K,MATCH(Players!B186,Teams!G:G,0),5),Standings!G:G,0),2)+INDEX(Standings!G:I,MATCH(INDEX(Teams!G:K,MATCH(Players!B186,Teams!G:G,0),5),Standings!G:G,0),3),INDEX(Standings!A:C,MATCH(INDEX(Teams!A:E,MATCH(Players!B186,Teams!A:A,0),5),Standings!A:A,0),2)+INDEX(Standings!A:C,MATCH(INDEX(Teams!A:E,MATCH(Players!B186,Teams!A:A,0),5),Standings!A:A,0),3))</f>
        <v>3</v>
      </c>
      <c r="E186">
        <f t="shared" ca="1" si="185"/>
        <v>0</v>
      </c>
      <c r="F186">
        <f t="shared" ca="1" si="186"/>
        <v>0</v>
      </c>
      <c r="G186">
        <f t="shared" ca="1" si="187"/>
        <v>0</v>
      </c>
      <c r="H186">
        <f t="shared" ca="1" si="188"/>
        <v>0</v>
      </c>
      <c r="I186">
        <f t="shared" ca="1" si="189"/>
        <v>0</v>
      </c>
      <c r="J186">
        <f t="shared" ca="1" si="190"/>
        <v>0</v>
      </c>
      <c r="K186">
        <f t="shared" ca="1" si="191"/>
        <v>0</v>
      </c>
      <c r="L186">
        <f t="shared" ca="1" si="192"/>
        <v>0</v>
      </c>
      <c r="M186">
        <f t="shared" ca="1" si="193"/>
        <v>0</v>
      </c>
      <c r="N186">
        <f t="shared" ca="1" si="194"/>
        <v>0</v>
      </c>
      <c r="O186">
        <f t="shared" ca="1" si="195"/>
        <v>0</v>
      </c>
      <c r="P186">
        <f t="shared" ca="1" si="196"/>
        <v>0</v>
      </c>
      <c r="Q186">
        <f t="shared" ca="1" si="197"/>
        <v>0</v>
      </c>
      <c r="R186">
        <f t="shared" ca="1" si="198"/>
        <v>0</v>
      </c>
      <c r="S186">
        <f t="shared" ca="1" si="199"/>
        <v>0</v>
      </c>
      <c r="T186">
        <f t="shared" ca="1" si="200"/>
        <v>0</v>
      </c>
      <c r="U186">
        <f t="shared" ca="1" si="201"/>
        <v>0</v>
      </c>
      <c r="V186">
        <f t="shared" ca="1" si="202"/>
        <v>0</v>
      </c>
      <c r="W186">
        <f t="shared" ca="1" si="203"/>
        <v>0</v>
      </c>
      <c r="X186">
        <f t="shared" ca="1" si="329"/>
        <v>0</v>
      </c>
      <c r="Y186">
        <f t="shared" ca="1" si="330"/>
        <v>0</v>
      </c>
      <c r="Z186">
        <f t="shared" ca="1" si="331"/>
        <v>0</v>
      </c>
      <c r="AA186">
        <f t="shared" ca="1" si="332"/>
        <v>0</v>
      </c>
      <c r="AB186">
        <f t="shared" ca="1" si="333"/>
        <v>0</v>
      </c>
      <c r="AC186">
        <f t="shared" ca="1" si="334"/>
        <v>0</v>
      </c>
      <c r="AD186">
        <f t="shared" ca="1" si="335"/>
        <v>0</v>
      </c>
      <c r="AE186">
        <f t="shared" ca="1" si="336"/>
        <v>0</v>
      </c>
      <c r="AF186">
        <f t="shared" ca="1" si="337"/>
        <v>0</v>
      </c>
      <c r="AG186">
        <f t="shared" ca="1" si="338"/>
        <v>0</v>
      </c>
      <c r="AH186">
        <f t="shared" ca="1" si="339"/>
        <v>0</v>
      </c>
      <c r="AI186">
        <f t="shared" ca="1" si="340"/>
        <v>0</v>
      </c>
      <c r="AJ186">
        <f t="shared" ca="1" si="341"/>
        <v>0</v>
      </c>
      <c r="AK186">
        <f t="shared" ca="1" si="342"/>
        <v>0</v>
      </c>
      <c r="AL186">
        <f t="shared" ca="1" si="343"/>
        <v>0</v>
      </c>
      <c r="AM186">
        <f t="shared" ca="1" si="344"/>
        <v>0</v>
      </c>
      <c r="AN186">
        <f t="shared" ca="1" si="345"/>
        <v>0</v>
      </c>
      <c r="AO186">
        <f t="shared" ca="1" si="346"/>
        <v>0</v>
      </c>
      <c r="AP186">
        <f t="shared" ca="1" si="347"/>
        <v>0</v>
      </c>
      <c r="AQ186">
        <f t="shared" ca="1" si="348"/>
        <v>0</v>
      </c>
      <c r="AR186" s="8">
        <f t="shared" ca="1" si="349"/>
        <v>0</v>
      </c>
      <c r="AS186" s="8">
        <f t="shared" ca="1" si="350"/>
        <v>0</v>
      </c>
      <c r="AT186" s="8">
        <f t="shared" ca="1" si="351"/>
        <v>0</v>
      </c>
      <c r="AU186" s="8">
        <f t="shared" ca="1" si="352"/>
        <v>0</v>
      </c>
      <c r="AV186">
        <f t="shared" ca="1" si="353"/>
        <v>0</v>
      </c>
      <c r="AW186" t="b">
        <f t="shared" ca="1" si="229"/>
        <v>0</v>
      </c>
      <c r="BA186" s="14" t="s">
        <v>2959</v>
      </c>
      <c r="BB186" t="s">
        <v>2556</v>
      </c>
      <c r="BC186" t="s">
        <v>2672</v>
      </c>
      <c r="BD186">
        <f>IF(Players!BC186="NL",INDEX(Standings!G:I,MATCH(INDEX(Teams!G:K,MATCH(Players!BB186,Teams!G:G,0),5),Standings!G:G,0),2)+INDEX(Standings!G:I,MATCH(INDEX(Teams!G:K,MATCH(Players!BB186,Teams!G:G,0),5),Standings!G:G,0),3),INDEX(Standings!A:C,MATCH(INDEX(Teams!A:E,MATCH(Players!BB186,Teams!A:A,0),5),Standings!A:A,0),2)+INDEX(Standings!A:C,MATCH(INDEX(Teams!A:E,MATCH(Players!BB186,Teams!A:A,0),5),Standings!A:A,0),3))</f>
        <v>3</v>
      </c>
      <c r="BE186">
        <f t="shared" ca="1" si="230"/>
        <v>0</v>
      </c>
      <c r="BF186">
        <f t="shared" ca="1" si="231"/>
        <v>1</v>
      </c>
      <c r="BG186">
        <f t="shared" ca="1" si="232"/>
        <v>1</v>
      </c>
      <c r="BH186">
        <f t="shared" ca="1" si="233"/>
        <v>1</v>
      </c>
      <c r="BI186">
        <f t="shared" ca="1" si="234"/>
        <v>0</v>
      </c>
      <c r="BJ186">
        <f t="shared" ca="1" si="235"/>
        <v>0</v>
      </c>
      <c r="BK186">
        <f t="shared" ca="1" si="236"/>
        <v>0</v>
      </c>
      <c r="BL186" s="12">
        <f t="shared" ca="1" si="237"/>
        <v>2.3333333333333335</v>
      </c>
      <c r="BM186">
        <f t="shared" ca="1" si="238"/>
        <v>8</v>
      </c>
      <c r="BN186">
        <f t="shared" ca="1" si="239"/>
        <v>9</v>
      </c>
      <c r="BO186">
        <f t="shared" ca="1" si="240"/>
        <v>9</v>
      </c>
      <c r="BP186">
        <f t="shared" ca="1" si="241"/>
        <v>2</v>
      </c>
      <c r="BQ186">
        <f t="shared" ca="1" si="242"/>
        <v>2</v>
      </c>
      <c r="BR186">
        <f t="shared" ca="1" si="243"/>
        <v>0</v>
      </c>
      <c r="BS186">
        <f t="shared" ca="1" si="244"/>
        <v>1</v>
      </c>
      <c r="BT186">
        <f t="shared" ca="1" si="245"/>
        <v>0</v>
      </c>
      <c r="BU186">
        <f t="shared" ca="1" si="246"/>
        <v>0</v>
      </c>
      <c r="BV186">
        <f t="shared" ca="1" si="247"/>
        <v>0</v>
      </c>
      <c r="BW186">
        <f t="shared" ca="1" si="355"/>
        <v>0</v>
      </c>
      <c r="BX186">
        <f t="shared" ca="1" si="356"/>
        <v>1</v>
      </c>
      <c r="BY186" s="8">
        <f t="shared" ca="1" si="357"/>
        <v>0</v>
      </c>
      <c r="BZ186" s="10">
        <f t="shared" ca="1" si="358"/>
        <v>34.714285714285708</v>
      </c>
      <c r="CA186">
        <f t="shared" ca="1" si="359"/>
        <v>1</v>
      </c>
      <c r="CB186">
        <f t="shared" ca="1" si="360"/>
        <v>1</v>
      </c>
      <c r="CC186">
        <f t="shared" ca="1" si="361"/>
        <v>0</v>
      </c>
      <c r="CD186">
        <f t="shared" ca="1" si="362"/>
        <v>0</v>
      </c>
      <c r="CE186">
        <f t="shared" ca="1" si="363"/>
        <v>0</v>
      </c>
      <c r="CF186" s="12">
        <f t="shared" ca="1" si="364"/>
        <v>2.3333333333333335</v>
      </c>
      <c r="CG186">
        <f t="shared" ca="1" si="365"/>
        <v>8</v>
      </c>
      <c r="CH186">
        <f t="shared" ca="1" si="366"/>
        <v>9</v>
      </c>
      <c r="CI186">
        <f t="shared" ca="1" si="367"/>
        <v>9</v>
      </c>
      <c r="CJ186">
        <f t="shared" ca="1" si="368"/>
        <v>2</v>
      </c>
      <c r="CK186">
        <f t="shared" ca="1" si="369"/>
        <v>2</v>
      </c>
      <c r="CL186">
        <f t="shared" ca="1" si="370"/>
        <v>0</v>
      </c>
      <c r="CM186">
        <f t="shared" ca="1" si="371"/>
        <v>1</v>
      </c>
      <c r="CN186">
        <f t="shared" ca="1" si="372"/>
        <v>0</v>
      </c>
      <c r="CO186">
        <f t="shared" ca="1" si="373"/>
        <v>0</v>
      </c>
      <c r="CP186">
        <f t="shared" ca="1" si="374"/>
        <v>0</v>
      </c>
      <c r="CQ186" s="10">
        <f t="shared" ca="1" si="375"/>
        <v>4.2857142857142856</v>
      </c>
      <c r="CR186" s="11">
        <f t="shared" ca="1" si="376"/>
        <v>30.857142857142854</v>
      </c>
      <c r="CS186" s="11">
        <f t="shared" ca="1" si="377"/>
        <v>7.7142857142857135</v>
      </c>
      <c r="CT186" s="11">
        <f t="shared" ca="1" si="378"/>
        <v>7.7142857142857135</v>
      </c>
      <c r="CU186" s="11">
        <f t="shared" ca="1" si="379"/>
        <v>3.8571428571428568</v>
      </c>
      <c r="CV186" s="11">
        <f t="shared" ca="1" si="380"/>
        <v>0.5</v>
      </c>
      <c r="CW186" t="b">
        <f t="shared" ca="1" si="354"/>
        <v>0</v>
      </c>
      <c r="CX186">
        <f>COUNTIF(BA$1:BA186,BA186)-1</f>
        <v>0</v>
      </c>
    </row>
    <row r="187" spans="1:102">
      <c r="A187" t="s">
        <v>2711</v>
      </c>
      <c r="B187" t="s">
        <v>2551</v>
      </c>
      <c r="C187" t="s">
        <v>2672</v>
      </c>
      <c r="D187">
        <f>IF(Players!C187="NL",INDEX(Standings!G:I,MATCH(INDEX(Teams!G:K,MATCH(Players!B187,Teams!G:G,0),5),Standings!G:G,0),2)+INDEX(Standings!G:I,MATCH(INDEX(Teams!G:K,MATCH(Players!B187,Teams!G:G,0),5),Standings!G:G,0),3),INDEX(Standings!A:C,MATCH(INDEX(Teams!A:E,MATCH(Players!B187,Teams!A:A,0),5),Standings!A:A,0),2)+INDEX(Standings!A:C,MATCH(INDEX(Teams!A:E,MATCH(Players!B187,Teams!A:A,0),5),Standings!A:A,0),3))</f>
        <v>3</v>
      </c>
      <c r="E187">
        <f t="shared" ca="1" si="185"/>
        <v>3</v>
      </c>
      <c r="F187">
        <f t="shared" ca="1" si="186"/>
        <v>9</v>
      </c>
      <c r="G187">
        <f t="shared" ca="1" si="187"/>
        <v>2</v>
      </c>
      <c r="H187">
        <f t="shared" ca="1" si="188"/>
        <v>3</v>
      </c>
      <c r="I187">
        <f t="shared" ca="1" si="189"/>
        <v>0</v>
      </c>
      <c r="J187">
        <f t="shared" ca="1" si="190"/>
        <v>1</v>
      </c>
      <c r="K187">
        <f t="shared" ca="1" si="191"/>
        <v>0</v>
      </c>
      <c r="L187">
        <f t="shared" ca="1" si="192"/>
        <v>1</v>
      </c>
      <c r="M187">
        <f t="shared" ca="1" si="193"/>
        <v>0</v>
      </c>
      <c r="N187">
        <f t="shared" ca="1" si="194"/>
        <v>0</v>
      </c>
      <c r="O187">
        <f t="shared" ca="1" si="195"/>
        <v>3</v>
      </c>
      <c r="P187">
        <f t="shared" ca="1" si="196"/>
        <v>1</v>
      </c>
      <c r="Q187">
        <f t="shared" ca="1" si="197"/>
        <v>0</v>
      </c>
      <c r="R187">
        <f t="shared" ca="1" si="198"/>
        <v>0</v>
      </c>
      <c r="S187">
        <f t="shared" ca="1" si="199"/>
        <v>0</v>
      </c>
      <c r="T187">
        <f t="shared" ca="1" si="200"/>
        <v>0</v>
      </c>
      <c r="U187">
        <f t="shared" ca="1" si="201"/>
        <v>0</v>
      </c>
      <c r="V187">
        <f t="shared" ca="1" si="202"/>
        <v>1</v>
      </c>
      <c r="W187">
        <f t="shared" ca="1" si="203"/>
        <v>1</v>
      </c>
      <c r="X187">
        <f t="shared" ca="1" si="329"/>
        <v>3</v>
      </c>
      <c r="Y187">
        <f t="shared" ca="1" si="330"/>
        <v>12</v>
      </c>
      <c r="Z187">
        <f t="shared" ca="1" si="331"/>
        <v>9</v>
      </c>
      <c r="AA187">
        <f t="shared" ca="1" si="332"/>
        <v>2</v>
      </c>
      <c r="AB187">
        <f t="shared" ca="1" si="333"/>
        <v>3</v>
      </c>
      <c r="AC187">
        <f t="shared" ca="1" si="334"/>
        <v>0</v>
      </c>
      <c r="AD187">
        <f t="shared" ca="1" si="335"/>
        <v>1</v>
      </c>
      <c r="AE187">
        <f t="shared" ca="1" si="336"/>
        <v>0</v>
      </c>
      <c r="AF187">
        <f t="shared" ca="1" si="337"/>
        <v>1</v>
      </c>
      <c r="AG187">
        <f t="shared" ca="1" si="338"/>
        <v>0</v>
      </c>
      <c r="AH187">
        <f t="shared" ca="1" si="339"/>
        <v>0</v>
      </c>
      <c r="AI187">
        <f t="shared" ca="1" si="340"/>
        <v>3</v>
      </c>
      <c r="AJ187">
        <f t="shared" ca="1" si="341"/>
        <v>1</v>
      </c>
      <c r="AK187">
        <f t="shared" ca="1" si="342"/>
        <v>0</v>
      </c>
      <c r="AL187">
        <f t="shared" ca="1" si="343"/>
        <v>0</v>
      </c>
      <c r="AM187">
        <f t="shared" ca="1" si="344"/>
        <v>0</v>
      </c>
      <c r="AN187">
        <f t="shared" ca="1" si="345"/>
        <v>0</v>
      </c>
      <c r="AO187">
        <f t="shared" ca="1" si="346"/>
        <v>0</v>
      </c>
      <c r="AP187">
        <f t="shared" ca="1" si="347"/>
        <v>1</v>
      </c>
      <c r="AQ187">
        <f t="shared" ca="1" si="348"/>
        <v>1</v>
      </c>
      <c r="AR187" s="8">
        <f t="shared" ca="1" si="349"/>
        <v>0.33333333333333331</v>
      </c>
      <c r="AS187" s="8">
        <f t="shared" ca="1" si="350"/>
        <v>0.5</v>
      </c>
      <c r="AT187" s="8">
        <f t="shared" ca="1" si="351"/>
        <v>0.55555555555555558</v>
      </c>
      <c r="AU187" s="8">
        <f t="shared" ca="1" si="352"/>
        <v>1.0555555555555556</v>
      </c>
      <c r="AV187">
        <f t="shared" ca="1" si="353"/>
        <v>5</v>
      </c>
      <c r="AW187" t="b">
        <f t="shared" ca="1" si="229"/>
        <v>1</v>
      </c>
      <c r="BA187" s="14" t="s">
        <v>2963</v>
      </c>
      <c r="BB187" t="s">
        <v>2556</v>
      </c>
      <c r="BC187" t="s">
        <v>2672</v>
      </c>
      <c r="BD187">
        <f>IF(Players!BC187="NL",INDEX(Standings!G:I,MATCH(INDEX(Teams!G:K,MATCH(Players!BB187,Teams!G:G,0),5),Standings!G:G,0),2)+INDEX(Standings!G:I,MATCH(INDEX(Teams!G:K,MATCH(Players!BB187,Teams!G:G,0),5),Standings!G:G,0),3),INDEX(Standings!A:C,MATCH(INDEX(Teams!A:E,MATCH(Players!BB187,Teams!A:A,0),5),Standings!A:A,0),2)+INDEX(Standings!A:C,MATCH(INDEX(Teams!A:E,MATCH(Players!BB187,Teams!A:A,0),5),Standings!A:A,0),3))</f>
        <v>3</v>
      </c>
      <c r="BE187">
        <f t="shared" ca="1" si="230"/>
        <v>0</v>
      </c>
      <c r="BF187">
        <f t="shared" ca="1" si="231"/>
        <v>1</v>
      </c>
      <c r="BG187">
        <f t="shared" ca="1" si="232"/>
        <v>1</v>
      </c>
      <c r="BH187">
        <f t="shared" ca="1" si="233"/>
        <v>1</v>
      </c>
      <c r="BI187">
        <f t="shared" ca="1" si="234"/>
        <v>0</v>
      </c>
      <c r="BJ187">
        <f t="shared" ca="1" si="235"/>
        <v>0</v>
      </c>
      <c r="BK187">
        <f t="shared" ca="1" si="236"/>
        <v>0</v>
      </c>
      <c r="BL187" s="12">
        <f t="shared" ca="1" si="237"/>
        <v>2</v>
      </c>
      <c r="BM187">
        <f t="shared" ca="1" si="238"/>
        <v>9</v>
      </c>
      <c r="BN187">
        <f t="shared" ca="1" si="239"/>
        <v>8</v>
      </c>
      <c r="BO187">
        <f t="shared" ca="1" si="240"/>
        <v>8</v>
      </c>
      <c r="BP187">
        <f t="shared" ca="1" si="241"/>
        <v>1</v>
      </c>
      <c r="BQ187">
        <f t="shared" ca="1" si="242"/>
        <v>1</v>
      </c>
      <c r="BR187">
        <f t="shared" ca="1" si="243"/>
        <v>0</v>
      </c>
      <c r="BS187">
        <f t="shared" ca="1" si="244"/>
        <v>1</v>
      </c>
      <c r="BT187">
        <f t="shared" ca="1" si="245"/>
        <v>0</v>
      </c>
      <c r="BU187">
        <f t="shared" ca="1" si="246"/>
        <v>0</v>
      </c>
      <c r="BV187">
        <f t="shared" ca="1" si="247"/>
        <v>1</v>
      </c>
      <c r="BW187">
        <f t="shared" ca="1" si="355"/>
        <v>0</v>
      </c>
      <c r="BX187">
        <f t="shared" ca="1" si="356"/>
        <v>1</v>
      </c>
      <c r="BY187" s="8">
        <f t="shared" ca="1" si="357"/>
        <v>0</v>
      </c>
      <c r="BZ187" s="10">
        <f t="shared" ca="1" si="358"/>
        <v>36</v>
      </c>
      <c r="CA187">
        <f t="shared" ca="1" si="359"/>
        <v>1</v>
      </c>
      <c r="CB187">
        <f t="shared" ca="1" si="360"/>
        <v>1</v>
      </c>
      <c r="CC187">
        <f t="shared" ca="1" si="361"/>
        <v>0</v>
      </c>
      <c r="CD187">
        <f t="shared" ca="1" si="362"/>
        <v>0</v>
      </c>
      <c r="CE187">
        <f t="shared" ca="1" si="363"/>
        <v>0</v>
      </c>
      <c r="CF187" s="12">
        <f t="shared" ca="1" si="364"/>
        <v>2</v>
      </c>
      <c r="CG187">
        <f t="shared" ca="1" si="365"/>
        <v>9</v>
      </c>
      <c r="CH187">
        <f t="shared" ca="1" si="366"/>
        <v>8</v>
      </c>
      <c r="CI187">
        <f t="shared" ca="1" si="367"/>
        <v>8</v>
      </c>
      <c r="CJ187">
        <f t="shared" ca="1" si="368"/>
        <v>1</v>
      </c>
      <c r="CK187">
        <f t="shared" ca="1" si="369"/>
        <v>1</v>
      </c>
      <c r="CL187">
        <f t="shared" ca="1" si="370"/>
        <v>0</v>
      </c>
      <c r="CM187">
        <f t="shared" ca="1" si="371"/>
        <v>1</v>
      </c>
      <c r="CN187">
        <f t="shared" ca="1" si="372"/>
        <v>0</v>
      </c>
      <c r="CO187">
        <f t="shared" ca="1" si="373"/>
        <v>0</v>
      </c>
      <c r="CP187">
        <f t="shared" ca="1" si="374"/>
        <v>1</v>
      </c>
      <c r="CQ187" s="10">
        <f t="shared" ca="1" si="375"/>
        <v>5</v>
      </c>
      <c r="CR187" s="11">
        <f t="shared" ca="1" si="376"/>
        <v>40.5</v>
      </c>
      <c r="CS187" s="11">
        <f t="shared" ca="1" si="377"/>
        <v>4.5</v>
      </c>
      <c r="CT187" s="11">
        <f t="shared" ca="1" si="378"/>
        <v>4.5</v>
      </c>
      <c r="CU187" s="11">
        <f t="shared" ca="1" si="379"/>
        <v>4.5</v>
      </c>
      <c r="CV187" s="11">
        <f t="shared" ca="1" si="380"/>
        <v>1</v>
      </c>
      <c r="CW187" t="b">
        <f t="shared" ca="1" si="354"/>
        <v>0</v>
      </c>
      <c r="CX187">
        <f>COUNTIF(BA$1:BA187,BA187)-1</f>
        <v>0</v>
      </c>
    </row>
    <row r="188" spans="1:102">
      <c r="A188" t="s">
        <v>2712</v>
      </c>
      <c r="B188" t="s">
        <v>2551</v>
      </c>
      <c r="C188" t="s">
        <v>2672</v>
      </c>
      <c r="D188">
        <f>IF(Players!C188="NL",INDEX(Standings!G:I,MATCH(INDEX(Teams!G:K,MATCH(Players!B188,Teams!G:G,0),5),Standings!G:G,0),2)+INDEX(Standings!G:I,MATCH(INDEX(Teams!G:K,MATCH(Players!B188,Teams!G:G,0),5),Standings!G:G,0),3),INDEX(Standings!A:C,MATCH(INDEX(Teams!A:E,MATCH(Players!B188,Teams!A:A,0),5),Standings!A:A,0),2)+INDEX(Standings!A:C,MATCH(INDEX(Teams!A:E,MATCH(Players!B188,Teams!A:A,0),5),Standings!A:A,0),3))</f>
        <v>3</v>
      </c>
      <c r="E188">
        <f t="shared" ca="1" si="185"/>
        <v>2</v>
      </c>
      <c r="F188">
        <f t="shared" ca="1" si="186"/>
        <v>5</v>
      </c>
      <c r="G188">
        <f t="shared" ca="1" si="187"/>
        <v>2</v>
      </c>
      <c r="H188">
        <f t="shared" ca="1" si="188"/>
        <v>3</v>
      </c>
      <c r="I188">
        <f t="shared" ca="1" si="189"/>
        <v>1</v>
      </c>
      <c r="J188">
        <f t="shared" ca="1" si="190"/>
        <v>0</v>
      </c>
      <c r="K188">
        <f t="shared" ca="1" si="191"/>
        <v>0</v>
      </c>
      <c r="L188">
        <f t="shared" ca="1" si="192"/>
        <v>2</v>
      </c>
      <c r="M188">
        <f t="shared" ca="1" si="193"/>
        <v>0</v>
      </c>
      <c r="N188">
        <f t="shared" ca="1" si="194"/>
        <v>0</v>
      </c>
      <c r="O188">
        <f t="shared" ca="1" si="195"/>
        <v>0</v>
      </c>
      <c r="P188">
        <f t="shared" ca="1" si="196"/>
        <v>1</v>
      </c>
      <c r="Q188">
        <f t="shared" ca="1" si="197"/>
        <v>0</v>
      </c>
      <c r="R188">
        <f t="shared" ca="1" si="198"/>
        <v>0</v>
      </c>
      <c r="S188">
        <f t="shared" ca="1" si="199"/>
        <v>0</v>
      </c>
      <c r="T188">
        <f t="shared" ca="1" si="200"/>
        <v>0</v>
      </c>
      <c r="U188">
        <f t="shared" ca="1" si="201"/>
        <v>0</v>
      </c>
      <c r="V188">
        <f t="shared" ca="1" si="202"/>
        <v>1</v>
      </c>
      <c r="W188">
        <f t="shared" ca="1" si="203"/>
        <v>1</v>
      </c>
      <c r="X188">
        <f t="shared" ca="1" si="329"/>
        <v>2</v>
      </c>
      <c r="Y188">
        <f t="shared" ca="1" si="330"/>
        <v>5</v>
      </c>
      <c r="Z188">
        <f t="shared" ca="1" si="331"/>
        <v>5</v>
      </c>
      <c r="AA188">
        <f t="shared" ca="1" si="332"/>
        <v>2</v>
      </c>
      <c r="AB188">
        <f t="shared" ca="1" si="333"/>
        <v>3</v>
      </c>
      <c r="AC188">
        <f t="shared" ca="1" si="334"/>
        <v>1</v>
      </c>
      <c r="AD188">
        <f t="shared" ca="1" si="335"/>
        <v>0</v>
      </c>
      <c r="AE188">
        <f t="shared" ca="1" si="336"/>
        <v>0</v>
      </c>
      <c r="AF188">
        <f t="shared" ca="1" si="337"/>
        <v>2</v>
      </c>
      <c r="AG188">
        <f t="shared" ca="1" si="338"/>
        <v>0</v>
      </c>
      <c r="AH188">
        <f t="shared" ca="1" si="339"/>
        <v>0</v>
      </c>
      <c r="AI188">
        <f t="shared" ca="1" si="340"/>
        <v>0</v>
      </c>
      <c r="AJ188">
        <f t="shared" ca="1" si="341"/>
        <v>1</v>
      </c>
      <c r="AK188">
        <f t="shared" ca="1" si="342"/>
        <v>0</v>
      </c>
      <c r="AL188">
        <f t="shared" ca="1" si="343"/>
        <v>0</v>
      </c>
      <c r="AM188">
        <f t="shared" ca="1" si="344"/>
        <v>0</v>
      </c>
      <c r="AN188">
        <f t="shared" ca="1" si="345"/>
        <v>0</v>
      </c>
      <c r="AO188">
        <f t="shared" ca="1" si="346"/>
        <v>0</v>
      </c>
      <c r="AP188">
        <f t="shared" ca="1" si="347"/>
        <v>1</v>
      </c>
      <c r="AQ188">
        <f t="shared" ca="1" si="348"/>
        <v>1</v>
      </c>
      <c r="AR188" s="8">
        <f t="shared" ca="1" si="349"/>
        <v>0.6</v>
      </c>
      <c r="AS188" s="8">
        <f t="shared" ca="1" si="350"/>
        <v>0.6</v>
      </c>
      <c r="AT188" s="8">
        <f t="shared" ca="1" si="351"/>
        <v>0.8</v>
      </c>
      <c r="AU188" s="8">
        <f t="shared" ca="1" si="352"/>
        <v>1.4</v>
      </c>
      <c r="AV188">
        <f t="shared" ca="1" si="353"/>
        <v>4</v>
      </c>
      <c r="AW188" t="b">
        <f t="shared" ca="1" si="229"/>
        <v>0</v>
      </c>
      <c r="BA188" s="14" t="s">
        <v>2967</v>
      </c>
      <c r="BB188" t="s">
        <v>2556</v>
      </c>
      <c r="BC188" t="s">
        <v>2672</v>
      </c>
      <c r="BD188">
        <f>IF(Players!BC188="NL",INDEX(Standings!G:I,MATCH(INDEX(Teams!G:K,MATCH(Players!BB188,Teams!G:G,0),5),Standings!G:G,0),2)+INDEX(Standings!G:I,MATCH(INDEX(Teams!G:K,MATCH(Players!BB188,Teams!G:G,0),5),Standings!G:G,0),3),INDEX(Standings!A:C,MATCH(INDEX(Teams!A:E,MATCH(Players!BB188,Teams!A:A,0),5),Standings!A:A,0),2)+INDEX(Standings!A:C,MATCH(INDEX(Teams!A:E,MATCH(Players!BB188,Teams!A:A,0),5),Standings!A:A,0),3))</f>
        <v>3</v>
      </c>
      <c r="BE188">
        <f t="shared" ca="1" si="230"/>
        <v>0</v>
      </c>
      <c r="BF188">
        <f t="shared" ca="1" si="231"/>
        <v>0</v>
      </c>
      <c r="BG188">
        <f t="shared" ca="1" si="232"/>
        <v>1</v>
      </c>
      <c r="BH188">
        <f t="shared" ca="1" si="233"/>
        <v>0</v>
      </c>
      <c r="BI188">
        <f t="shared" ca="1" si="234"/>
        <v>0</v>
      </c>
      <c r="BJ188">
        <f t="shared" ca="1" si="235"/>
        <v>0</v>
      </c>
      <c r="BK188">
        <f t="shared" ca="1" si="236"/>
        <v>0</v>
      </c>
      <c r="BL188" s="12">
        <f t="shared" ca="1" si="237"/>
        <v>1</v>
      </c>
      <c r="BM188">
        <f t="shared" ca="1" si="238"/>
        <v>0</v>
      </c>
      <c r="BN188">
        <f t="shared" ca="1" si="239"/>
        <v>0</v>
      </c>
      <c r="BO188">
        <f t="shared" ca="1" si="240"/>
        <v>0</v>
      </c>
      <c r="BP188">
        <f t="shared" ca="1" si="241"/>
        <v>0</v>
      </c>
      <c r="BQ188">
        <f t="shared" ca="1" si="242"/>
        <v>0</v>
      </c>
      <c r="BR188">
        <f t="shared" ca="1" si="243"/>
        <v>0</v>
      </c>
      <c r="BS188">
        <f t="shared" ca="1" si="244"/>
        <v>0</v>
      </c>
      <c r="BT188">
        <f t="shared" ca="1" si="245"/>
        <v>0</v>
      </c>
      <c r="BU188">
        <f t="shared" ca="1" si="246"/>
        <v>0</v>
      </c>
      <c r="BV188">
        <f t="shared" ca="1" si="247"/>
        <v>0</v>
      </c>
      <c r="BW188">
        <f t="shared" ca="1" si="355"/>
        <v>0</v>
      </c>
      <c r="BX188">
        <f t="shared" ca="1" si="356"/>
        <v>0</v>
      </c>
      <c r="BY188" s="8">
        <f t="shared" ca="1" si="357"/>
        <v>0</v>
      </c>
      <c r="BZ188" s="10">
        <f t="shared" ca="1" si="358"/>
        <v>0</v>
      </c>
      <c r="CA188">
        <f t="shared" ca="1" si="359"/>
        <v>1</v>
      </c>
      <c r="CB188">
        <f t="shared" ca="1" si="360"/>
        <v>0</v>
      </c>
      <c r="CC188">
        <f t="shared" ca="1" si="361"/>
        <v>0</v>
      </c>
      <c r="CD188">
        <f t="shared" ca="1" si="362"/>
        <v>0</v>
      </c>
      <c r="CE188">
        <f t="shared" ca="1" si="363"/>
        <v>0</v>
      </c>
      <c r="CF188" s="12">
        <f t="shared" ca="1" si="364"/>
        <v>1</v>
      </c>
      <c r="CG188">
        <f t="shared" ca="1" si="365"/>
        <v>0</v>
      </c>
      <c r="CH188">
        <f t="shared" ca="1" si="366"/>
        <v>0</v>
      </c>
      <c r="CI188">
        <f t="shared" ca="1" si="367"/>
        <v>0</v>
      </c>
      <c r="CJ188">
        <f t="shared" ca="1" si="368"/>
        <v>0</v>
      </c>
      <c r="CK188">
        <f t="shared" ca="1" si="369"/>
        <v>0</v>
      </c>
      <c r="CL188">
        <f t="shared" ca="1" si="370"/>
        <v>0</v>
      </c>
      <c r="CM188">
        <f t="shared" ca="1" si="371"/>
        <v>0</v>
      </c>
      <c r="CN188">
        <f t="shared" ca="1" si="372"/>
        <v>0</v>
      </c>
      <c r="CO188">
        <f t="shared" ca="1" si="373"/>
        <v>0</v>
      </c>
      <c r="CP188">
        <f t="shared" ca="1" si="374"/>
        <v>0</v>
      </c>
      <c r="CQ188" s="10">
        <f t="shared" ca="1" si="375"/>
        <v>0</v>
      </c>
      <c r="CR188" s="11">
        <f t="shared" ca="1" si="376"/>
        <v>0</v>
      </c>
      <c r="CS188" s="11">
        <f t="shared" ca="1" si="377"/>
        <v>0</v>
      </c>
      <c r="CT188" s="11">
        <f t="shared" ca="1" si="378"/>
        <v>0</v>
      </c>
      <c r="CU188" s="11">
        <f t="shared" ca="1" si="379"/>
        <v>0</v>
      </c>
      <c r="CV188" s="11">
        <f t="shared" ca="1" si="380"/>
        <v>0</v>
      </c>
      <c r="CW188" t="b">
        <f t="shared" ca="1" si="354"/>
        <v>0</v>
      </c>
      <c r="CX188">
        <f>COUNTIF(BA$1:BA188,BA188)-1</f>
        <v>0</v>
      </c>
    </row>
    <row r="189" spans="1:102">
      <c r="A189" t="s">
        <v>2713</v>
      </c>
      <c r="B189" t="s">
        <v>2551</v>
      </c>
      <c r="C189" t="s">
        <v>2672</v>
      </c>
      <c r="D189">
        <f>IF(Players!C189="NL",INDEX(Standings!G:I,MATCH(INDEX(Teams!G:K,MATCH(Players!B189,Teams!G:G,0),5),Standings!G:G,0),2)+INDEX(Standings!G:I,MATCH(INDEX(Teams!G:K,MATCH(Players!B189,Teams!G:G,0),5),Standings!G:G,0),3),INDEX(Standings!A:C,MATCH(INDEX(Teams!A:E,MATCH(Players!B189,Teams!A:A,0),5),Standings!A:A,0),2)+INDEX(Standings!A:C,MATCH(INDEX(Teams!A:E,MATCH(Players!B189,Teams!A:A,0),5),Standings!A:A,0),3))</f>
        <v>3</v>
      </c>
      <c r="E189">
        <f t="shared" ca="1" si="185"/>
        <v>1</v>
      </c>
      <c r="F189">
        <f t="shared" ca="1" si="186"/>
        <v>4</v>
      </c>
      <c r="G189">
        <f t="shared" ca="1" si="187"/>
        <v>0</v>
      </c>
      <c r="H189">
        <f t="shared" ca="1" si="188"/>
        <v>1</v>
      </c>
      <c r="I189">
        <f t="shared" ca="1" si="189"/>
        <v>0</v>
      </c>
      <c r="J189">
        <f t="shared" ca="1" si="190"/>
        <v>0</v>
      </c>
      <c r="K189">
        <f t="shared" ca="1" si="191"/>
        <v>0</v>
      </c>
      <c r="L189">
        <f t="shared" ca="1" si="192"/>
        <v>0</v>
      </c>
      <c r="M189">
        <f t="shared" ca="1" si="193"/>
        <v>0</v>
      </c>
      <c r="N189">
        <f t="shared" ca="1" si="194"/>
        <v>0</v>
      </c>
      <c r="O189">
        <f t="shared" ca="1" si="195"/>
        <v>0</v>
      </c>
      <c r="P189">
        <f t="shared" ca="1" si="196"/>
        <v>0</v>
      </c>
      <c r="Q189">
        <f t="shared" ca="1" si="197"/>
        <v>0</v>
      </c>
      <c r="R189">
        <f t="shared" ca="1" si="198"/>
        <v>0</v>
      </c>
      <c r="S189">
        <f t="shared" ca="1" si="199"/>
        <v>0</v>
      </c>
      <c r="T189">
        <f t="shared" ca="1" si="200"/>
        <v>0</v>
      </c>
      <c r="U189">
        <f t="shared" ca="1" si="201"/>
        <v>0</v>
      </c>
      <c r="V189">
        <f t="shared" ca="1" si="202"/>
        <v>1</v>
      </c>
      <c r="W189">
        <f t="shared" ca="1" si="203"/>
        <v>1</v>
      </c>
      <c r="X189">
        <f t="shared" ca="1" si="329"/>
        <v>1</v>
      </c>
      <c r="Y189">
        <f t="shared" ca="1" si="330"/>
        <v>4</v>
      </c>
      <c r="Z189">
        <f t="shared" ca="1" si="331"/>
        <v>4</v>
      </c>
      <c r="AA189">
        <f t="shared" ca="1" si="332"/>
        <v>0</v>
      </c>
      <c r="AB189">
        <f t="shared" ca="1" si="333"/>
        <v>1</v>
      </c>
      <c r="AC189">
        <f t="shared" ca="1" si="334"/>
        <v>0</v>
      </c>
      <c r="AD189">
        <f t="shared" ca="1" si="335"/>
        <v>0</v>
      </c>
      <c r="AE189">
        <f t="shared" ca="1" si="336"/>
        <v>0</v>
      </c>
      <c r="AF189">
        <f t="shared" ca="1" si="337"/>
        <v>0</v>
      </c>
      <c r="AG189">
        <f t="shared" ca="1" si="338"/>
        <v>0</v>
      </c>
      <c r="AH189">
        <f t="shared" ca="1" si="339"/>
        <v>0</v>
      </c>
      <c r="AI189">
        <f t="shared" ca="1" si="340"/>
        <v>0</v>
      </c>
      <c r="AJ189">
        <f t="shared" ca="1" si="341"/>
        <v>0</v>
      </c>
      <c r="AK189">
        <f t="shared" ca="1" si="342"/>
        <v>0</v>
      </c>
      <c r="AL189">
        <f t="shared" ca="1" si="343"/>
        <v>0</v>
      </c>
      <c r="AM189">
        <f t="shared" ca="1" si="344"/>
        <v>0</v>
      </c>
      <c r="AN189">
        <f t="shared" ca="1" si="345"/>
        <v>0</v>
      </c>
      <c r="AO189">
        <f t="shared" ca="1" si="346"/>
        <v>0</v>
      </c>
      <c r="AP189">
        <f t="shared" ca="1" si="347"/>
        <v>1</v>
      </c>
      <c r="AQ189">
        <f t="shared" ca="1" si="348"/>
        <v>1</v>
      </c>
      <c r="AR189" s="8">
        <f t="shared" ca="1" si="349"/>
        <v>0.25</v>
      </c>
      <c r="AS189" s="8">
        <f t="shared" ca="1" si="350"/>
        <v>0.25</v>
      </c>
      <c r="AT189" s="8">
        <f t="shared" ca="1" si="351"/>
        <v>0.25</v>
      </c>
      <c r="AU189" s="8">
        <f t="shared" ca="1" si="352"/>
        <v>0.5</v>
      </c>
      <c r="AV189">
        <f t="shared" ca="1" si="353"/>
        <v>1</v>
      </c>
      <c r="AW189" t="b">
        <f t="shared" ca="1" si="229"/>
        <v>0</v>
      </c>
      <c r="BA189" s="14" t="s">
        <v>2964</v>
      </c>
      <c r="BB189" t="s">
        <v>2556</v>
      </c>
      <c r="BC189" t="s">
        <v>2672</v>
      </c>
      <c r="BD189">
        <f>IF(Players!BC189="NL",INDEX(Standings!G:I,MATCH(INDEX(Teams!G:K,MATCH(Players!BB189,Teams!G:G,0),5),Standings!G:G,0),2)+INDEX(Standings!G:I,MATCH(INDEX(Teams!G:K,MATCH(Players!BB189,Teams!G:G,0),5),Standings!G:G,0),3),INDEX(Standings!A:C,MATCH(INDEX(Teams!A:E,MATCH(Players!BB189,Teams!A:A,0),5),Standings!A:A,0),2)+INDEX(Standings!A:C,MATCH(INDEX(Teams!A:E,MATCH(Players!BB189,Teams!A:A,0),5),Standings!A:A,0),3))</f>
        <v>3</v>
      </c>
      <c r="BE189">
        <f t="shared" ca="1" si="230"/>
        <v>0</v>
      </c>
      <c r="BF189">
        <f t="shared" ca="1" si="231"/>
        <v>0</v>
      </c>
      <c r="BG189">
        <f t="shared" ca="1" si="232"/>
        <v>2</v>
      </c>
      <c r="BH189">
        <f t="shared" ca="1" si="233"/>
        <v>0</v>
      </c>
      <c r="BI189">
        <f t="shared" ca="1" si="234"/>
        <v>0</v>
      </c>
      <c r="BJ189">
        <f t="shared" ca="1" si="235"/>
        <v>0</v>
      </c>
      <c r="BK189">
        <f t="shared" ca="1" si="236"/>
        <v>0</v>
      </c>
      <c r="BL189" s="12">
        <f t="shared" ca="1" si="237"/>
        <v>3</v>
      </c>
      <c r="BM189">
        <f t="shared" ca="1" si="238"/>
        <v>6</v>
      </c>
      <c r="BN189">
        <f t="shared" ca="1" si="239"/>
        <v>4</v>
      </c>
      <c r="BO189">
        <f t="shared" ca="1" si="240"/>
        <v>4</v>
      </c>
      <c r="BP189">
        <f t="shared" ca="1" si="241"/>
        <v>0</v>
      </c>
      <c r="BQ189">
        <f t="shared" ca="1" si="242"/>
        <v>0</v>
      </c>
      <c r="BR189">
        <f t="shared" ca="1" si="243"/>
        <v>0</v>
      </c>
      <c r="BS189">
        <f t="shared" ca="1" si="244"/>
        <v>0</v>
      </c>
      <c r="BT189">
        <f t="shared" ca="1" si="245"/>
        <v>0</v>
      </c>
      <c r="BU189">
        <f t="shared" ca="1" si="246"/>
        <v>0</v>
      </c>
      <c r="BV189">
        <f t="shared" ca="1" si="247"/>
        <v>0</v>
      </c>
      <c r="BW189">
        <f t="shared" ca="1" si="355"/>
        <v>0</v>
      </c>
      <c r="BX189">
        <f t="shared" ca="1" si="356"/>
        <v>0</v>
      </c>
      <c r="BY189" s="8">
        <f t="shared" ca="1" si="357"/>
        <v>0</v>
      </c>
      <c r="BZ189" s="10">
        <f t="shared" ca="1" si="358"/>
        <v>12</v>
      </c>
      <c r="CA189">
        <f t="shared" ca="1" si="359"/>
        <v>2</v>
      </c>
      <c r="CB189">
        <f t="shared" ca="1" si="360"/>
        <v>0</v>
      </c>
      <c r="CC189">
        <f t="shared" ca="1" si="361"/>
        <v>0</v>
      </c>
      <c r="CD189">
        <f t="shared" ca="1" si="362"/>
        <v>0</v>
      </c>
      <c r="CE189">
        <f t="shared" ca="1" si="363"/>
        <v>0</v>
      </c>
      <c r="CF189" s="12">
        <f t="shared" ca="1" si="364"/>
        <v>3</v>
      </c>
      <c r="CG189">
        <f t="shared" ca="1" si="365"/>
        <v>6</v>
      </c>
      <c r="CH189">
        <f t="shared" ca="1" si="366"/>
        <v>4</v>
      </c>
      <c r="CI189">
        <f t="shared" ca="1" si="367"/>
        <v>4</v>
      </c>
      <c r="CJ189">
        <f t="shared" ca="1" si="368"/>
        <v>0</v>
      </c>
      <c r="CK189">
        <f t="shared" ca="1" si="369"/>
        <v>0</v>
      </c>
      <c r="CL189">
        <f t="shared" ca="1" si="370"/>
        <v>0</v>
      </c>
      <c r="CM189">
        <f t="shared" ca="1" si="371"/>
        <v>0</v>
      </c>
      <c r="CN189">
        <f t="shared" ca="1" si="372"/>
        <v>0</v>
      </c>
      <c r="CO189">
        <f t="shared" ca="1" si="373"/>
        <v>0</v>
      </c>
      <c r="CP189">
        <f t="shared" ca="1" si="374"/>
        <v>0</v>
      </c>
      <c r="CQ189" s="10">
        <f t="shared" ca="1" si="375"/>
        <v>2</v>
      </c>
      <c r="CR189" s="11">
        <f t="shared" ca="1" si="376"/>
        <v>18</v>
      </c>
      <c r="CS189" s="11">
        <f t="shared" ca="1" si="377"/>
        <v>0</v>
      </c>
      <c r="CT189" s="11">
        <f t="shared" ca="1" si="378"/>
        <v>0</v>
      </c>
      <c r="CU189" s="11">
        <f t="shared" ca="1" si="379"/>
        <v>0</v>
      </c>
      <c r="CV189" s="11">
        <f t="shared" ca="1" si="380"/>
        <v>0</v>
      </c>
      <c r="CW189" t="b">
        <f t="shared" ca="1" si="354"/>
        <v>1</v>
      </c>
      <c r="CX189">
        <f>COUNTIF(BA$1:BA189,BA189)-1</f>
        <v>0</v>
      </c>
    </row>
    <row r="190" spans="1:102">
      <c r="A190" t="s">
        <v>2727</v>
      </c>
      <c r="B190" t="s">
        <v>2551</v>
      </c>
      <c r="C190" t="s">
        <v>2672</v>
      </c>
      <c r="D190">
        <f>IF(Players!C190="NL",INDEX(Standings!G:I,MATCH(INDEX(Teams!G:K,MATCH(Players!B190,Teams!G:G,0),5),Standings!G:G,0),2)+INDEX(Standings!G:I,MATCH(INDEX(Teams!G:K,MATCH(Players!B190,Teams!G:G,0),5),Standings!G:G,0),3),INDEX(Standings!A:C,MATCH(INDEX(Teams!A:E,MATCH(Players!B190,Teams!A:A,0),5),Standings!A:A,0),2)+INDEX(Standings!A:C,MATCH(INDEX(Teams!A:E,MATCH(Players!B190,Teams!A:A,0),5),Standings!A:A,0),3))</f>
        <v>3</v>
      </c>
      <c r="E190">
        <f t="shared" ca="1" si="185"/>
        <v>0</v>
      </c>
      <c r="F190">
        <f t="shared" ca="1" si="186"/>
        <v>0</v>
      </c>
      <c r="G190">
        <f t="shared" ca="1" si="187"/>
        <v>0</v>
      </c>
      <c r="H190">
        <f t="shared" ca="1" si="188"/>
        <v>0</v>
      </c>
      <c r="I190">
        <f t="shared" ca="1" si="189"/>
        <v>0</v>
      </c>
      <c r="J190">
        <f t="shared" ca="1" si="190"/>
        <v>0</v>
      </c>
      <c r="K190">
        <f t="shared" ca="1" si="191"/>
        <v>0</v>
      </c>
      <c r="L190">
        <f t="shared" ca="1" si="192"/>
        <v>0</v>
      </c>
      <c r="M190">
        <f t="shared" ca="1" si="193"/>
        <v>0</v>
      </c>
      <c r="N190">
        <f t="shared" ca="1" si="194"/>
        <v>0</v>
      </c>
      <c r="O190">
        <f t="shared" ca="1" si="195"/>
        <v>0</v>
      </c>
      <c r="P190">
        <f t="shared" ca="1" si="196"/>
        <v>0</v>
      </c>
      <c r="Q190">
        <f t="shared" ca="1" si="197"/>
        <v>0</v>
      </c>
      <c r="R190">
        <f t="shared" ca="1" si="198"/>
        <v>0</v>
      </c>
      <c r="S190">
        <f t="shared" ca="1" si="199"/>
        <v>0</v>
      </c>
      <c r="T190">
        <f t="shared" ca="1" si="200"/>
        <v>0</v>
      </c>
      <c r="U190">
        <f t="shared" ca="1" si="201"/>
        <v>0</v>
      </c>
      <c r="V190">
        <f t="shared" ca="1" si="202"/>
        <v>0</v>
      </c>
      <c r="W190">
        <f t="shared" ca="1" si="203"/>
        <v>0</v>
      </c>
      <c r="X190">
        <f t="shared" ca="1" si="329"/>
        <v>0</v>
      </c>
      <c r="Y190">
        <f t="shared" ca="1" si="330"/>
        <v>0</v>
      </c>
      <c r="Z190">
        <f t="shared" ca="1" si="331"/>
        <v>0</v>
      </c>
      <c r="AA190">
        <f t="shared" ca="1" si="332"/>
        <v>0</v>
      </c>
      <c r="AB190">
        <f t="shared" ca="1" si="333"/>
        <v>0</v>
      </c>
      <c r="AC190">
        <f t="shared" ca="1" si="334"/>
        <v>0</v>
      </c>
      <c r="AD190">
        <f t="shared" ca="1" si="335"/>
        <v>0</v>
      </c>
      <c r="AE190">
        <f t="shared" ca="1" si="336"/>
        <v>0</v>
      </c>
      <c r="AF190">
        <f t="shared" ca="1" si="337"/>
        <v>0</v>
      </c>
      <c r="AG190">
        <f t="shared" ca="1" si="338"/>
        <v>0</v>
      </c>
      <c r="AH190">
        <f t="shared" ca="1" si="339"/>
        <v>0</v>
      </c>
      <c r="AI190">
        <f t="shared" ca="1" si="340"/>
        <v>0</v>
      </c>
      <c r="AJ190">
        <f t="shared" ca="1" si="341"/>
        <v>0</v>
      </c>
      <c r="AK190">
        <f t="shared" ca="1" si="342"/>
        <v>0</v>
      </c>
      <c r="AL190">
        <f t="shared" ca="1" si="343"/>
        <v>0</v>
      </c>
      <c r="AM190">
        <f t="shared" ca="1" si="344"/>
        <v>0</v>
      </c>
      <c r="AN190">
        <f t="shared" ca="1" si="345"/>
        <v>0</v>
      </c>
      <c r="AO190">
        <f t="shared" ca="1" si="346"/>
        <v>0</v>
      </c>
      <c r="AP190">
        <f t="shared" ca="1" si="347"/>
        <v>0</v>
      </c>
      <c r="AQ190">
        <f t="shared" ca="1" si="348"/>
        <v>0</v>
      </c>
      <c r="AR190" s="8">
        <f t="shared" ca="1" si="349"/>
        <v>0</v>
      </c>
      <c r="AS190" s="8">
        <f t="shared" ca="1" si="350"/>
        <v>0</v>
      </c>
      <c r="AT190" s="8">
        <f t="shared" ca="1" si="351"/>
        <v>0</v>
      </c>
      <c r="AU190" s="8">
        <f t="shared" ca="1" si="352"/>
        <v>0</v>
      </c>
      <c r="AV190">
        <f t="shared" ca="1" si="353"/>
        <v>0</v>
      </c>
      <c r="AW190" t="b">
        <f t="shared" ca="1" si="229"/>
        <v>0</v>
      </c>
      <c r="BA190" s="14" t="s">
        <v>2961</v>
      </c>
      <c r="BB190" t="s">
        <v>2556</v>
      </c>
      <c r="BC190" t="s">
        <v>2672</v>
      </c>
      <c r="BD190">
        <f>IF(Players!BC190="NL",INDEX(Standings!G:I,MATCH(INDEX(Teams!G:K,MATCH(Players!BB190,Teams!G:G,0),5),Standings!G:G,0),2)+INDEX(Standings!G:I,MATCH(INDEX(Teams!G:K,MATCH(Players!BB190,Teams!G:G,0),5),Standings!G:G,0),3),INDEX(Standings!A:C,MATCH(INDEX(Teams!A:E,MATCH(Players!BB190,Teams!A:A,0),5),Standings!A:A,0),2)+INDEX(Standings!A:C,MATCH(INDEX(Teams!A:E,MATCH(Players!BB190,Teams!A:A,0),5),Standings!A:A,0),3))</f>
        <v>3</v>
      </c>
      <c r="BE190">
        <f t="shared" ca="1" si="230"/>
        <v>0</v>
      </c>
      <c r="BF190">
        <f t="shared" ca="1" si="231"/>
        <v>0</v>
      </c>
      <c r="BG190">
        <f t="shared" ca="1" si="232"/>
        <v>0</v>
      </c>
      <c r="BH190">
        <f t="shared" ca="1" si="233"/>
        <v>0</v>
      </c>
      <c r="BI190">
        <f t="shared" ca="1" si="234"/>
        <v>0</v>
      </c>
      <c r="BJ190">
        <f t="shared" ca="1" si="235"/>
        <v>0</v>
      </c>
      <c r="BK190">
        <f t="shared" ca="1" si="236"/>
        <v>0</v>
      </c>
      <c r="BL190" s="12">
        <f t="shared" ca="1" si="237"/>
        <v>0</v>
      </c>
      <c r="BM190">
        <f t="shared" ca="1" si="238"/>
        <v>0</v>
      </c>
      <c r="BN190">
        <f t="shared" ca="1" si="239"/>
        <v>0</v>
      </c>
      <c r="BO190">
        <f t="shared" ca="1" si="240"/>
        <v>0</v>
      </c>
      <c r="BP190">
        <f t="shared" ca="1" si="241"/>
        <v>0</v>
      </c>
      <c r="BQ190">
        <f t="shared" ca="1" si="242"/>
        <v>0</v>
      </c>
      <c r="BR190">
        <f t="shared" ca="1" si="243"/>
        <v>0</v>
      </c>
      <c r="BS190">
        <f t="shared" ca="1" si="244"/>
        <v>0</v>
      </c>
      <c r="BT190">
        <f t="shared" ca="1" si="245"/>
        <v>0</v>
      </c>
      <c r="BU190">
        <f t="shared" ca="1" si="246"/>
        <v>0</v>
      </c>
      <c r="BV190">
        <f t="shared" ca="1" si="247"/>
        <v>0</v>
      </c>
      <c r="BW190">
        <f t="shared" ca="1" si="355"/>
        <v>0</v>
      </c>
      <c r="BX190">
        <f t="shared" ca="1" si="356"/>
        <v>0</v>
      </c>
      <c r="BY190" s="8">
        <f t="shared" ca="1" si="357"/>
        <v>0</v>
      </c>
      <c r="BZ190" s="10" t="str">
        <f t="shared" ca="1" si="358"/>
        <v>---</v>
      </c>
      <c r="CA190">
        <f t="shared" ca="1" si="359"/>
        <v>0</v>
      </c>
      <c r="CB190">
        <f t="shared" ca="1" si="360"/>
        <v>0</v>
      </c>
      <c r="CC190">
        <f t="shared" ca="1" si="361"/>
        <v>0</v>
      </c>
      <c r="CD190">
        <f t="shared" ca="1" si="362"/>
        <v>0</v>
      </c>
      <c r="CE190">
        <f t="shared" ca="1" si="363"/>
        <v>0</v>
      </c>
      <c r="CF190" s="12">
        <f t="shared" ca="1" si="364"/>
        <v>0</v>
      </c>
      <c r="CG190">
        <f t="shared" ca="1" si="365"/>
        <v>0</v>
      </c>
      <c r="CH190">
        <f t="shared" ca="1" si="366"/>
        <v>0</v>
      </c>
      <c r="CI190">
        <f t="shared" ca="1" si="367"/>
        <v>0</v>
      </c>
      <c r="CJ190">
        <f t="shared" ca="1" si="368"/>
        <v>0</v>
      </c>
      <c r="CK190">
        <f t="shared" ca="1" si="369"/>
        <v>0</v>
      </c>
      <c r="CL190">
        <f t="shared" ca="1" si="370"/>
        <v>0</v>
      </c>
      <c r="CM190">
        <f t="shared" ca="1" si="371"/>
        <v>0</v>
      </c>
      <c r="CN190">
        <f t="shared" ca="1" si="372"/>
        <v>0</v>
      </c>
      <c r="CO190">
        <f t="shared" ca="1" si="373"/>
        <v>0</v>
      </c>
      <c r="CP190">
        <f t="shared" ca="1" si="374"/>
        <v>0</v>
      </c>
      <c r="CQ190" s="10">
        <f t="shared" ca="1" si="375"/>
        <v>0</v>
      </c>
      <c r="CR190" s="11">
        <f t="shared" ca="1" si="376"/>
        <v>0</v>
      </c>
      <c r="CS190" s="11">
        <f t="shared" ca="1" si="377"/>
        <v>0</v>
      </c>
      <c r="CT190" s="11">
        <f t="shared" ca="1" si="378"/>
        <v>0</v>
      </c>
      <c r="CU190" s="11">
        <f t="shared" ca="1" si="379"/>
        <v>0</v>
      </c>
      <c r="CV190" s="11">
        <f t="shared" ca="1" si="380"/>
        <v>0</v>
      </c>
      <c r="CW190" t="b">
        <f t="shared" ca="1" si="354"/>
        <v>0</v>
      </c>
      <c r="CX190">
        <f>COUNTIF(BA$1:BA190,BA190)-1</f>
        <v>0</v>
      </c>
    </row>
    <row r="191" spans="1:102">
      <c r="A191" t="s">
        <v>2714</v>
      </c>
      <c r="B191" t="s">
        <v>2551</v>
      </c>
      <c r="C191" t="s">
        <v>2672</v>
      </c>
      <c r="D191">
        <f>IF(Players!C191="NL",INDEX(Standings!G:I,MATCH(INDEX(Teams!G:K,MATCH(Players!B191,Teams!G:G,0),5),Standings!G:G,0),2)+INDEX(Standings!G:I,MATCH(INDEX(Teams!G:K,MATCH(Players!B191,Teams!G:G,0),5),Standings!G:G,0),3),INDEX(Standings!A:C,MATCH(INDEX(Teams!A:E,MATCH(Players!B191,Teams!A:A,0),5),Standings!A:A,0),2)+INDEX(Standings!A:C,MATCH(INDEX(Teams!A:E,MATCH(Players!B191,Teams!A:A,0),5),Standings!A:A,0),3))</f>
        <v>3</v>
      </c>
      <c r="E191">
        <f t="shared" ca="1" si="185"/>
        <v>0</v>
      </c>
      <c r="F191">
        <f t="shared" ca="1" si="186"/>
        <v>0</v>
      </c>
      <c r="G191">
        <f t="shared" ca="1" si="187"/>
        <v>0</v>
      </c>
      <c r="H191">
        <f t="shared" ca="1" si="188"/>
        <v>0</v>
      </c>
      <c r="I191">
        <f t="shared" ca="1" si="189"/>
        <v>0</v>
      </c>
      <c r="J191">
        <f t="shared" ca="1" si="190"/>
        <v>0</v>
      </c>
      <c r="K191">
        <f t="shared" ca="1" si="191"/>
        <v>0</v>
      </c>
      <c r="L191">
        <f t="shared" ca="1" si="192"/>
        <v>0</v>
      </c>
      <c r="M191">
        <f t="shared" ca="1" si="193"/>
        <v>0</v>
      </c>
      <c r="N191">
        <f t="shared" ca="1" si="194"/>
        <v>0</v>
      </c>
      <c r="O191">
        <f t="shared" ca="1" si="195"/>
        <v>0</v>
      </c>
      <c r="P191">
        <f t="shared" ca="1" si="196"/>
        <v>0</v>
      </c>
      <c r="Q191">
        <f t="shared" ca="1" si="197"/>
        <v>0</v>
      </c>
      <c r="R191">
        <f t="shared" ca="1" si="198"/>
        <v>0</v>
      </c>
      <c r="S191">
        <f t="shared" ca="1" si="199"/>
        <v>0</v>
      </c>
      <c r="T191">
        <f t="shared" ca="1" si="200"/>
        <v>0</v>
      </c>
      <c r="U191">
        <f t="shared" ca="1" si="201"/>
        <v>0</v>
      </c>
      <c r="V191">
        <f t="shared" ca="1" si="202"/>
        <v>0</v>
      </c>
      <c r="W191">
        <f t="shared" ca="1" si="203"/>
        <v>0</v>
      </c>
      <c r="X191">
        <f t="shared" ca="1" si="329"/>
        <v>0</v>
      </c>
      <c r="Y191">
        <f t="shared" ca="1" si="330"/>
        <v>0</v>
      </c>
      <c r="Z191">
        <f t="shared" ca="1" si="331"/>
        <v>0</v>
      </c>
      <c r="AA191">
        <f t="shared" ca="1" si="332"/>
        <v>0</v>
      </c>
      <c r="AB191">
        <f t="shared" ca="1" si="333"/>
        <v>0</v>
      </c>
      <c r="AC191">
        <f t="shared" ca="1" si="334"/>
        <v>0</v>
      </c>
      <c r="AD191">
        <f t="shared" ca="1" si="335"/>
        <v>0</v>
      </c>
      <c r="AE191">
        <f t="shared" ca="1" si="336"/>
        <v>0</v>
      </c>
      <c r="AF191">
        <f t="shared" ca="1" si="337"/>
        <v>0</v>
      </c>
      <c r="AG191">
        <f t="shared" ca="1" si="338"/>
        <v>0</v>
      </c>
      <c r="AH191">
        <f t="shared" ca="1" si="339"/>
        <v>0</v>
      </c>
      <c r="AI191">
        <f t="shared" ca="1" si="340"/>
        <v>0</v>
      </c>
      <c r="AJ191">
        <f t="shared" ca="1" si="341"/>
        <v>0</v>
      </c>
      <c r="AK191">
        <f t="shared" ca="1" si="342"/>
        <v>0</v>
      </c>
      <c r="AL191">
        <f t="shared" ca="1" si="343"/>
        <v>0</v>
      </c>
      <c r="AM191">
        <f t="shared" ca="1" si="344"/>
        <v>0</v>
      </c>
      <c r="AN191">
        <f t="shared" ca="1" si="345"/>
        <v>0</v>
      </c>
      <c r="AO191">
        <f t="shared" ca="1" si="346"/>
        <v>0</v>
      </c>
      <c r="AP191">
        <f t="shared" ca="1" si="347"/>
        <v>0</v>
      </c>
      <c r="AQ191">
        <f t="shared" ca="1" si="348"/>
        <v>0</v>
      </c>
      <c r="AR191" s="8">
        <f t="shared" ca="1" si="349"/>
        <v>0</v>
      </c>
      <c r="AS191" s="8">
        <f t="shared" ca="1" si="350"/>
        <v>0</v>
      </c>
      <c r="AT191" s="8">
        <f t="shared" ca="1" si="351"/>
        <v>0</v>
      </c>
      <c r="AU191" s="8">
        <f t="shared" ca="1" si="352"/>
        <v>0</v>
      </c>
      <c r="AV191">
        <f t="shared" ca="1" si="353"/>
        <v>0</v>
      </c>
      <c r="AW191" t="b">
        <f t="shared" ca="1" si="229"/>
        <v>0</v>
      </c>
      <c r="BA191" s="14" t="s">
        <v>2969</v>
      </c>
      <c r="BB191" t="s">
        <v>2556</v>
      </c>
      <c r="BC191" t="s">
        <v>2672</v>
      </c>
      <c r="BD191">
        <f>IF(Players!BC191="NL",INDEX(Standings!G:I,MATCH(INDEX(Teams!G:K,MATCH(Players!BB191,Teams!G:G,0),5),Standings!G:G,0),2)+INDEX(Standings!G:I,MATCH(INDEX(Teams!G:K,MATCH(Players!BB191,Teams!G:G,0),5),Standings!G:G,0),3),INDEX(Standings!A:C,MATCH(INDEX(Teams!A:E,MATCH(Players!BB191,Teams!A:A,0),5),Standings!A:A,0),2)+INDEX(Standings!A:C,MATCH(INDEX(Teams!A:E,MATCH(Players!BB191,Teams!A:A,0),5),Standings!A:A,0),3))</f>
        <v>3</v>
      </c>
      <c r="BE191">
        <f t="shared" ca="1" si="230"/>
        <v>0</v>
      </c>
      <c r="BF191">
        <f t="shared" ca="1" si="231"/>
        <v>0</v>
      </c>
      <c r="BG191">
        <f t="shared" ca="1" si="232"/>
        <v>0</v>
      </c>
      <c r="BH191">
        <f t="shared" ca="1" si="233"/>
        <v>0</v>
      </c>
      <c r="BI191">
        <f t="shared" ca="1" si="234"/>
        <v>0</v>
      </c>
      <c r="BJ191">
        <f t="shared" ca="1" si="235"/>
        <v>0</v>
      </c>
      <c r="BK191">
        <f t="shared" ca="1" si="236"/>
        <v>0</v>
      </c>
      <c r="BL191" s="12">
        <f t="shared" ca="1" si="237"/>
        <v>0</v>
      </c>
      <c r="BM191">
        <f t="shared" ca="1" si="238"/>
        <v>0</v>
      </c>
      <c r="BN191">
        <f t="shared" ca="1" si="239"/>
        <v>0</v>
      </c>
      <c r="BO191">
        <f t="shared" ca="1" si="240"/>
        <v>0</v>
      </c>
      <c r="BP191">
        <f t="shared" ca="1" si="241"/>
        <v>0</v>
      </c>
      <c r="BQ191">
        <f t="shared" ca="1" si="242"/>
        <v>0</v>
      </c>
      <c r="BR191">
        <f t="shared" ca="1" si="243"/>
        <v>0</v>
      </c>
      <c r="BS191">
        <f t="shared" ca="1" si="244"/>
        <v>0</v>
      </c>
      <c r="BT191">
        <f t="shared" ca="1" si="245"/>
        <v>0</v>
      </c>
      <c r="BU191">
        <f t="shared" ca="1" si="246"/>
        <v>0</v>
      </c>
      <c r="BV191">
        <f t="shared" ca="1" si="247"/>
        <v>0</v>
      </c>
      <c r="BW191">
        <f t="shared" ca="1" si="355"/>
        <v>0</v>
      </c>
      <c r="BX191">
        <f t="shared" ca="1" si="356"/>
        <v>0</v>
      </c>
      <c r="BY191" s="8">
        <f t="shared" ca="1" si="357"/>
        <v>0</v>
      </c>
      <c r="BZ191" s="10" t="str">
        <f t="shared" ca="1" si="358"/>
        <v>---</v>
      </c>
      <c r="CA191">
        <f t="shared" ca="1" si="359"/>
        <v>0</v>
      </c>
      <c r="CB191">
        <f t="shared" ca="1" si="360"/>
        <v>0</v>
      </c>
      <c r="CC191">
        <f t="shared" ca="1" si="361"/>
        <v>0</v>
      </c>
      <c r="CD191">
        <f t="shared" ca="1" si="362"/>
        <v>0</v>
      </c>
      <c r="CE191">
        <f t="shared" ca="1" si="363"/>
        <v>0</v>
      </c>
      <c r="CF191" s="12">
        <f t="shared" ca="1" si="364"/>
        <v>0</v>
      </c>
      <c r="CG191">
        <f t="shared" ca="1" si="365"/>
        <v>0</v>
      </c>
      <c r="CH191">
        <f t="shared" ca="1" si="366"/>
        <v>0</v>
      </c>
      <c r="CI191">
        <f t="shared" ca="1" si="367"/>
        <v>0</v>
      </c>
      <c r="CJ191">
        <f t="shared" ca="1" si="368"/>
        <v>0</v>
      </c>
      <c r="CK191">
        <f t="shared" ca="1" si="369"/>
        <v>0</v>
      </c>
      <c r="CL191">
        <f t="shared" ca="1" si="370"/>
        <v>0</v>
      </c>
      <c r="CM191">
        <f t="shared" ca="1" si="371"/>
        <v>0</v>
      </c>
      <c r="CN191">
        <f t="shared" ca="1" si="372"/>
        <v>0</v>
      </c>
      <c r="CO191">
        <f t="shared" ca="1" si="373"/>
        <v>0</v>
      </c>
      <c r="CP191">
        <f t="shared" ca="1" si="374"/>
        <v>0</v>
      </c>
      <c r="CQ191" s="10">
        <f t="shared" ca="1" si="375"/>
        <v>0</v>
      </c>
      <c r="CR191" s="11">
        <f t="shared" ca="1" si="376"/>
        <v>0</v>
      </c>
      <c r="CS191" s="11">
        <f t="shared" ca="1" si="377"/>
        <v>0</v>
      </c>
      <c r="CT191" s="11">
        <f t="shared" ca="1" si="378"/>
        <v>0</v>
      </c>
      <c r="CU191" s="11">
        <f t="shared" ca="1" si="379"/>
        <v>0</v>
      </c>
      <c r="CV191" s="11">
        <f t="shared" ca="1" si="380"/>
        <v>0</v>
      </c>
      <c r="CW191" t="b">
        <f t="shared" ca="1" si="354"/>
        <v>0</v>
      </c>
      <c r="CX191">
        <f>COUNTIF(BA$1:BA191,BA191)-1</f>
        <v>0</v>
      </c>
    </row>
    <row r="192" spans="1:102">
      <c r="A192" t="s">
        <v>2715</v>
      </c>
      <c r="B192" t="s">
        <v>2551</v>
      </c>
      <c r="C192" t="s">
        <v>2672</v>
      </c>
      <c r="D192">
        <f>IF(Players!C192="NL",INDEX(Standings!G:I,MATCH(INDEX(Teams!G:K,MATCH(Players!B192,Teams!G:G,0),5),Standings!G:G,0),2)+INDEX(Standings!G:I,MATCH(INDEX(Teams!G:K,MATCH(Players!B192,Teams!G:G,0),5),Standings!G:G,0),3),INDEX(Standings!A:C,MATCH(INDEX(Teams!A:E,MATCH(Players!B192,Teams!A:A,0),5),Standings!A:A,0),2)+INDEX(Standings!A:C,MATCH(INDEX(Teams!A:E,MATCH(Players!B192,Teams!A:A,0),5),Standings!A:A,0),3))</f>
        <v>3</v>
      </c>
      <c r="E192">
        <f t="shared" ca="1" si="185"/>
        <v>0</v>
      </c>
      <c r="F192">
        <f t="shared" ca="1" si="186"/>
        <v>0</v>
      </c>
      <c r="G192">
        <f t="shared" ca="1" si="187"/>
        <v>0</v>
      </c>
      <c r="H192">
        <f t="shared" ca="1" si="188"/>
        <v>0</v>
      </c>
      <c r="I192">
        <f t="shared" ca="1" si="189"/>
        <v>0</v>
      </c>
      <c r="J192">
        <f t="shared" ca="1" si="190"/>
        <v>0</v>
      </c>
      <c r="K192">
        <f t="shared" ca="1" si="191"/>
        <v>0</v>
      </c>
      <c r="L192">
        <f t="shared" ca="1" si="192"/>
        <v>0</v>
      </c>
      <c r="M192">
        <f t="shared" ca="1" si="193"/>
        <v>0</v>
      </c>
      <c r="N192">
        <f t="shared" ca="1" si="194"/>
        <v>0</v>
      </c>
      <c r="O192">
        <f t="shared" ca="1" si="195"/>
        <v>0</v>
      </c>
      <c r="P192">
        <f t="shared" ca="1" si="196"/>
        <v>0</v>
      </c>
      <c r="Q192">
        <f t="shared" ca="1" si="197"/>
        <v>0</v>
      </c>
      <c r="R192">
        <f t="shared" ca="1" si="198"/>
        <v>0</v>
      </c>
      <c r="S192">
        <f t="shared" ca="1" si="199"/>
        <v>0</v>
      </c>
      <c r="T192">
        <f t="shared" ca="1" si="200"/>
        <v>0</v>
      </c>
      <c r="U192">
        <f t="shared" ca="1" si="201"/>
        <v>0</v>
      </c>
      <c r="V192">
        <f t="shared" ca="1" si="202"/>
        <v>0</v>
      </c>
      <c r="W192">
        <f t="shared" ca="1" si="203"/>
        <v>0</v>
      </c>
      <c r="X192">
        <f t="shared" ca="1" si="329"/>
        <v>1</v>
      </c>
      <c r="Y192">
        <f t="shared" ca="1" si="330"/>
        <v>4</v>
      </c>
      <c r="Z192">
        <f t="shared" ca="1" si="331"/>
        <v>3</v>
      </c>
      <c r="AA192">
        <f t="shared" ca="1" si="332"/>
        <v>0</v>
      </c>
      <c r="AB192">
        <f t="shared" ca="1" si="333"/>
        <v>0</v>
      </c>
      <c r="AC192">
        <f t="shared" ca="1" si="334"/>
        <v>0</v>
      </c>
      <c r="AD192">
        <f t="shared" ca="1" si="335"/>
        <v>0</v>
      </c>
      <c r="AE192">
        <f t="shared" ca="1" si="336"/>
        <v>0</v>
      </c>
      <c r="AF192">
        <f t="shared" ca="1" si="337"/>
        <v>0</v>
      </c>
      <c r="AG192">
        <f t="shared" ca="1" si="338"/>
        <v>0</v>
      </c>
      <c r="AH192">
        <f t="shared" ca="1" si="339"/>
        <v>0</v>
      </c>
      <c r="AI192">
        <f t="shared" ca="1" si="340"/>
        <v>1</v>
      </c>
      <c r="AJ192">
        <f t="shared" ca="1" si="341"/>
        <v>0</v>
      </c>
      <c r="AK192">
        <f t="shared" ca="1" si="342"/>
        <v>1</v>
      </c>
      <c r="AL192">
        <f t="shared" ca="1" si="343"/>
        <v>0</v>
      </c>
      <c r="AM192">
        <f t="shared" ca="1" si="344"/>
        <v>0</v>
      </c>
      <c r="AN192">
        <f t="shared" ca="1" si="345"/>
        <v>0</v>
      </c>
      <c r="AO192">
        <f t="shared" ca="1" si="346"/>
        <v>0</v>
      </c>
      <c r="AP192">
        <f t="shared" ca="1" si="347"/>
        <v>0</v>
      </c>
      <c r="AQ192">
        <f t="shared" ca="1" si="348"/>
        <v>0</v>
      </c>
      <c r="AR192" s="8">
        <f t="shared" ca="1" si="349"/>
        <v>0</v>
      </c>
      <c r="AS192" s="8">
        <f t="shared" ca="1" si="350"/>
        <v>0.25</v>
      </c>
      <c r="AT192" s="8">
        <f t="shared" ca="1" si="351"/>
        <v>0</v>
      </c>
      <c r="AU192" s="8">
        <f t="shared" ca="1" si="352"/>
        <v>0.25</v>
      </c>
      <c r="AV192">
        <f t="shared" ca="1" si="353"/>
        <v>0</v>
      </c>
      <c r="AW192" t="b">
        <f t="shared" ca="1" si="229"/>
        <v>0</v>
      </c>
      <c r="BA192" s="14" t="s">
        <v>2972</v>
      </c>
      <c r="BB192" t="s">
        <v>2556</v>
      </c>
      <c r="BC192" t="s">
        <v>2672</v>
      </c>
      <c r="BD192">
        <f>IF(Players!BC192="NL",INDEX(Standings!G:I,MATCH(INDEX(Teams!G:K,MATCH(Players!BB192,Teams!G:G,0),5),Standings!G:G,0),2)+INDEX(Standings!G:I,MATCH(INDEX(Teams!G:K,MATCH(Players!BB192,Teams!G:G,0),5),Standings!G:G,0),3),INDEX(Standings!A:C,MATCH(INDEX(Teams!A:E,MATCH(Players!BB192,Teams!A:A,0),5),Standings!A:A,0),2)+INDEX(Standings!A:C,MATCH(INDEX(Teams!A:E,MATCH(Players!BB192,Teams!A:A,0),5),Standings!A:A,0),3))</f>
        <v>3</v>
      </c>
      <c r="BE192">
        <f t="shared" ca="1" si="230"/>
        <v>0</v>
      </c>
      <c r="BF192">
        <f t="shared" ca="1" si="231"/>
        <v>0</v>
      </c>
      <c r="BG192">
        <f t="shared" ca="1" si="232"/>
        <v>1</v>
      </c>
      <c r="BH192">
        <f t="shared" ca="1" si="233"/>
        <v>0</v>
      </c>
      <c r="BI192">
        <f t="shared" ca="1" si="234"/>
        <v>0</v>
      </c>
      <c r="BJ192">
        <f t="shared" ca="1" si="235"/>
        <v>0</v>
      </c>
      <c r="BK192">
        <f t="shared" ca="1" si="236"/>
        <v>0</v>
      </c>
      <c r="BL192" s="12">
        <f t="shared" ca="1" si="237"/>
        <v>1</v>
      </c>
      <c r="BM192">
        <f t="shared" ca="1" si="238"/>
        <v>0</v>
      </c>
      <c r="BN192">
        <f t="shared" ca="1" si="239"/>
        <v>0</v>
      </c>
      <c r="BO192">
        <f t="shared" ca="1" si="240"/>
        <v>0</v>
      </c>
      <c r="BP192">
        <f t="shared" ca="1" si="241"/>
        <v>0</v>
      </c>
      <c r="BQ192">
        <f t="shared" ca="1" si="242"/>
        <v>0</v>
      </c>
      <c r="BR192">
        <f t="shared" ca="1" si="243"/>
        <v>0</v>
      </c>
      <c r="BS192">
        <f t="shared" ca="1" si="244"/>
        <v>1</v>
      </c>
      <c r="BT192">
        <f t="shared" ca="1" si="245"/>
        <v>0</v>
      </c>
      <c r="BU192">
        <f t="shared" ca="1" si="246"/>
        <v>0</v>
      </c>
      <c r="BV192">
        <f t="shared" ca="1" si="247"/>
        <v>0</v>
      </c>
      <c r="BW192">
        <f t="shared" ca="1" si="355"/>
        <v>0</v>
      </c>
      <c r="BX192">
        <f t="shared" ca="1" si="356"/>
        <v>0</v>
      </c>
      <c r="BY192" s="8">
        <f t="shared" ca="1" si="357"/>
        <v>0</v>
      </c>
      <c r="BZ192" s="10">
        <f t="shared" ca="1" si="358"/>
        <v>0</v>
      </c>
      <c r="CA192">
        <f t="shared" ca="1" si="359"/>
        <v>1</v>
      </c>
      <c r="CB192">
        <f t="shared" ca="1" si="360"/>
        <v>0</v>
      </c>
      <c r="CC192">
        <f t="shared" ca="1" si="361"/>
        <v>0</v>
      </c>
      <c r="CD192">
        <f t="shared" ca="1" si="362"/>
        <v>0</v>
      </c>
      <c r="CE192">
        <f t="shared" ca="1" si="363"/>
        <v>0</v>
      </c>
      <c r="CF192" s="12">
        <f t="shared" ca="1" si="364"/>
        <v>1</v>
      </c>
      <c r="CG192">
        <f t="shared" ca="1" si="365"/>
        <v>0</v>
      </c>
      <c r="CH192">
        <f t="shared" ca="1" si="366"/>
        <v>0</v>
      </c>
      <c r="CI192">
        <f t="shared" ca="1" si="367"/>
        <v>0</v>
      </c>
      <c r="CJ192">
        <f t="shared" ca="1" si="368"/>
        <v>0</v>
      </c>
      <c r="CK192">
        <f t="shared" ca="1" si="369"/>
        <v>0</v>
      </c>
      <c r="CL192">
        <f t="shared" ca="1" si="370"/>
        <v>0</v>
      </c>
      <c r="CM192">
        <f t="shared" ca="1" si="371"/>
        <v>1</v>
      </c>
      <c r="CN192">
        <f t="shared" ca="1" si="372"/>
        <v>0</v>
      </c>
      <c r="CO192">
        <f t="shared" ca="1" si="373"/>
        <v>0</v>
      </c>
      <c r="CP192">
        <f t="shared" ca="1" si="374"/>
        <v>0</v>
      </c>
      <c r="CQ192" s="10">
        <f t="shared" ca="1" si="375"/>
        <v>0</v>
      </c>
      <c r="CR192" s="11">
        <f t="shared" ca="1" si="376"/>
        <v>0</v>
      </c>
      <c r="CS192" s="11">
        <f t="shared" ca="1" si="377"/>
        <v>0</v>
      </c>
      <c r="CT192" s="11">
        <f t="shared" ca="1" si="378"/>
        <v>0</v>
      </c>
      <c r="CU192" s="11">
        <f t="shared" ca="1" si="379"/>
        <v>9</v>
      </c>
      <c r="CV192" s="11">
        <f t="shared" ca="1" si="380"/>
        <v>0</v>
      </c>
      <c r="CW192" t="b">
        <f t="shared" ca="1" si="354"/>
        <v>0</v>
      </c>
      <c r="CX192">
        <f>COUNTIF(BA$1:BA192,BA192)-1</f>
        <v>0</v>
      </c>
    </row>
    <row r="193" spans="1:102">
      <c r="A193" t="s">
        <v>2716</v>
      </c>
      <c r="B193" t="s">
        <v>2551</v>
      </c>
      <c r="C193" t="s">
        <v>2672</v>
      </c>
      <c r="D193">
        <f>IF(Players!C193="NL",INDEX(Standings!G:I,MATCH(INDEX(Teams!G:K,MATCH(Players!B193,Teams!G:G,0),5),Standings!G:G,0),2)+INDEX(Standings!G:I,MATCH(INDEX(Teams!G:K,MATCH(Players!B193,Teams!G:G,0),5),Standings!G:G,0),3),INDEX(Standings!A:C,MATCH(INDEX(Teams!A:E,MATCH(Players!B193,Teams!A:A,0),5),Standings!A:A,0),2)+INDEX(Standings!A:C,MATCH(INDEX(Teams!A:E,MATCH(Players!B193,Teams!A:A,0),5),Standings!A:A,0),3))</f>
        <v>3</v>
      </c>
      <c r="E193">
        <f t="shared" ca="1" si="185"/>
        <v>0</v>
      </c>
      <c r="F193">
        <f t="shared" ca="1" si="186"/>
        <v>0</v>
      </c>
      <c r="G193">
        <f t="shared" ca="1" si="187"/>
        <v>0</v>
      </c>
      <c r="H193">
        <f t="shared" ca="1" si="188"/>
        <v>0</v>
      </c>
      <c r="I193">
        <f t="shared" ca="1" si="189"/>
        <v>0</v>
      </c>
      <c r="J193">
        <f t="shared" ca="1" si="190"/>
        <v>0</v>
      </c>
      <c r="K193">
        <f t="shared" ca="1" si="191"/>
        <v>0</v>
      </c>
      <c r="L193">
        <f t="shared" ca="1" si="192"/>
        <v>0</v>
      </c>
      <c r="M193">
        <f t="shared" ca="1" si="193"/>
        <v>0</v>
      </c>
      <c r="N193">
        <f t="shared" ca="1" si="194"/>
        <v>0</v>
      </c>
      <c r="O193">
        <f t="shared" ca="1" si="195"/>
        <v>0</v>
      </c>
      <c r="P193">
        <f t="shared" ca="1" si="196"/>
        <v>0</v>
      </c>
      <c r="Q193">
        <f t="shared" ca="1" si="197"/>
        <v>0</v>
      </c>
      <c r="R193">
        <f t="shared" ca="1" si="198"/>
        <v>0</v>
      </c>
      <c r="S193">
        <f t="shared" ca="1" si="199"/>
        <v>0</v>
      </c>
      <c r="T193">
        <f t="shared" ca="1" si="200"/>
        <v>0</v>
      </c>
      <c r="U193">
        <f t="shared" ca="1" si="201"/>
        <v>0</v>
      </c>
      <c r="V193">
        <f t="shared" ca="1" si="202"/>
        <v>0</v>
      </c>
      <c r="W193">
        <f t="shared" ca="1" si="203"/>
        <v>0</v>
      </c>
      <c r="X193">
        <f t="shared" ca="1" si="329"/>
        <v>0</v>
      </c>
      <c r="Y193">
        <f t="shared" ca="1" si="330"/>
        <v>0</v>
      </c>
      <c r="Z193">
        <f t="shared" ca="1" si="331"/>
        <v>0</v>
      </c>
      <c r="AA193">
        <f t="shared" ca="1" si="332"/>
        <v>0</v>
      </c>
      <c r="AB193">
        <f t="shared" ca="1" si="333"/>
        <v>0</v>
      </c>
      <c r="AC193">
        <f t="shared" ca="1" si="334"/>
        <v>0</v>
      </c>
      <c r="AD193">
        <f t="shared" ca="1" si="335"/>
        <v>0</v>
      </c>
      <c r="AE193">
        <f t="shared" ca="1" si="336"/>
        <v>0</v>
      </c>
      <c r="AF193">
        <f t="shared" ca="1" si="337"/>
        <v>0</v>
      </c>
      <c r="AG193">
        <f t="shared" ca="1" si="338"/>
        <v>0</v>
      </c>
      <c r="AH193">
        <f t="shared" ca="1" si="339"/>
        <v>0</v>
      </c>
      <c r="AI193">
        <f t="shared" ca="1" si="340"/>
        <v>0</v>
      </c>
      <c r="AJ193">
        <f t="shared" ca="1" si="341"/>
        <v>0</v>
      </c>
      <c r="AK193">
        <f t="shared" ca="1" si="342"/>
        <v>0</v>
      </c>
      <c r="AL193">
        <f t="shared" ca="1" si="343"/>
        <v>0</v>
      </c>
      <c r="AM193">
        <f t="shared" ca="1" si="344"/>
        <v>0</v>
      </c>
      <c r="AN193">
        <f t="shared" ca="1" si="345"/>
        <v>0</v>
      </c>
      <c r="AO193">
        <f t="shared" ca="1" si="346"/>
        <v>0</v>
      </c>
      <c r="AP193">
        <f t="shared" ca="1" si="347"/>
        <v>0</v>
      </c>
      <c r="AQ193">
        <f t="shared" ca="1" si="348"/>
        <v>0</v>
      </c>
      <c r="AR193" s="8">
        <f t="shared" ca="1" si="349"/>
        <v>0</v>
      </c>
      <c r="AS193" s="8">
        <f t="shared" ca="1" si="350"/>
        <v>0</v>
      </c>
      <c r="AT193" s="8">
        <f t="shared" ca="1" si="351"/>
        <v>0</v>
      </c>
      <c r="AU193" s="8">
        <f t="shared" ca="1" si="352"/>
        <v>0</v>
      </c>
      <c r="AV193">
        <f t="shared" ca="1" si="353"/>
        <v>0</v>
      </c>
      <c r="AW193" t="b">
        <f t="shared" ca="1" si="229"/>
        <v>0</v>
      </c>
      <c r="BA193" s="14" t="s">
        <v>2973</v>
      </c>
      <c r="BB193" t="s">
        <v>2556</v>
      </c>
      <c r="BC193" t="s">
        <v>2672</v>
      </c>
      <c r="BD193">
        <f>IF(Players!BC193="NL",INDEX(Standings!G:I,MATCH(INDEX(Teams!G:K,MATCH(Players!BB193,Teams!G:G,0),5),Standings!G:G,0),2)+INDEX(Standings!G:I,MATCH(INDEX(Teams!G:K,MATCH(Players!BB193,Teams!G:G,0),5),Standings!G:G,0),3),INDEX(Standings!A:C,MATCH(INDEX(Teams!A:E,MATCH(Players!BB193,Teams!A:A,0),5),Standings!A:A,0),2)+INDEX(Standings!A:C,MATCH(INDEX(Teams!A:E,MATCH(Players!BB193,Teams!A:A,0),5),Standings!A:A,0),3))</f>
        <v>3</v>
      </c>
      <c r="BE193">
        <f t="shared" ca="1" si="230"/>
        <v>0</v>
      </c>
      <c r="BF193">
        <f t="shared" ca="1" si="231"/>
        <v>0</v>
      </c>
      <c r="BG193">
        <f t="shared" ca="1" si="232"/>
        <v>2</v>
      </c>
      <c r="BH193">
        <f t="shared" ca="1" si="233"/>
        <v>0</v>
      </c>
      <c r="BI193">
        <f t="shared" ca="1" si="234"/>
        <v>0</v>
      </c>
      <c r="BJ193">
        <f t="shared" ca="1" si="235"/>
        <v>0</v>
      </c>
      <c r="BK193">
        <f t="shared" ca="1" si="236"/>
        <v>0</v>
      </c>
      <c r="BL193" s="12">
        <f t="shared" ca="1" si="237"/>
        <v>4</v>
      </c>
      <c r="BM193">
        <f t="shared" ca="1" si="238"/>
        <v>8</v>
      </c>
      <c r="BN193">
        <f t="shared" ca="1" si="239"/>
        <v>6</v>
      </c>
      <c r="BO193">
        <f t="shared" ca="1" si="240"/>
        <v>6</v>
      </c>
      <c r="BP193">
        <f t="shared" ca="1" si="241"/>
        <v>1</v>
      </c>
      <c r="BQ193">
        <f t="shared" ca="1" si="242"/>
        <v>2</v>
      </c>
      <c r="BR193">
        <f t="shared" ca="1" si="243"/>
        <v>0</v>
      </c>
      <c r="BS193">
        <f t="shared" ca="1" si="244"/>
        <v>3</v>
      </c>
      <c r="BT193">
        <f t="shared" ca="1" si="245"/>
        <v>0</v>
      </c>
      <c r="BU193">
        <f t="shared" ca="1" si="246"/>
        <v>0</v>
      </c>
      <c r="BV193">
        <f t="shared" ca="1" si="247"/>
        <v>0</v>
      </c>
      <c r="BW193">
        <f t="shared" ca="1" si="355"/>
        <v>0</v>
      </c>
      <c r="BX193">
        <f t="shared" ca="1" si="356"/>
        <v>0</v>
      </c>
      <c r="BY193" s="8">
        <f t="shared" ca="1" si="357"/>
        <v>0</v>
      </c>
      <c r="BZ193" s="10">
        <f t="shared" ca="1" si="358"/>
        <v>13.5</v>
      </c>
      <c r="CA193">
        <f t="shared" ca="1" si="359"/>
        <v>2</v>
      </c>
      <c r="CB193">
        <f t="shared" ca="1" si="360"/>
        <v>0</v>
      </c>
      <c r="CC193">
        <f t="shared" ca="1" si="361"/>
        <v>0</v>
      </c>
      <c r="CD193">
        <f t="shared" ca="1" si="362"/>
        <v>0</v>
      </c>
      <c r="CE193">
        <f t="shared" ca="1" si="363"/>
        <v>0</v>
      </c>
      <c r="CF193" s="12">
        <f t="shared" ca="1" si="364"/>
        <v>4</v>
      </c>
      <c r="CG193">
        <f t="shared" ca="1" si="365"/>
        <v>8</v>
      </c>
      <c r="CH193">
        <f t="shared" ca="1" si="366"/>
        <v>6</v>
      </c>
      <c r="CI193">
        <f t="shared" ca="1" si="367"/>
        <v>6</v>
      </c>
      <c r="CJ193">
        <f t="shared" ca="1" si="368"/>
        <v>1</v>
      </c>
      <c r="CK193">
        <f t="shared" ca="1" si="369"/>
        <v>2</v>
      </c>
      <c r="CL193">
        <f t="shared" ca="1" si="370"/>
        <v>0</v>
      </c>
      <c r="CM193">
        <f t="shared" ca="1" si="371"/>
        <v>3</v>
      </c>
      <c r="CN193">
        <f t="shared" ca="1" si="372"/>
        <v>0</v>
      </c>
      <c r="CO193">
        <f t="shared" ca="1" si="373"/>
        <v>0</v>
      </c>
      <c r="CP193">
        <f t="shared" ca="1" si="374"/>
        <v>0</v>
      </c>
      <c r="CQ193" s="10">
        <f t="shared" ca="1" si="375"/>
        <v>2.5</v>
      </c>
      <c r="CR193" s="11">
        <f t="shared" ca="1" si="376"/>
        <v>18</v>
      </c>
      <c r="CS193" s="11">
        <f t="shared" ca="1" si="377"/>
        <v>2.25</v>
      </c>
      <c r="CT193" s="11">
        <f t="shared" ca="1" si="378"/>
        <v>4.5</v>
      </c>
      <c r="CU193" s="11">
        <f t="shared" ca="1" si="379"/>
        <v>6.75</v>
      </c>
      <c r="CV193" s="11">
        <f t="shared" ca="1" si="380"/>
        <v>1.5</v>
      </c>
      <c r="CW193" t="b">
        <f t="shared" ca="1" si="354"/>
        <v>1</v>
      </c>
      <c r="CX193">
        <f>COUNTIF(BA$1:BA193,BA193)-1</f>
        <v>0</v>
      </c>
    </row>
    <row r="194" spans="1:102">
      <c r="A194" t="s">
        <v>2717</v>
      </c>
      <c r="B194" t="s">
        <v>2551</v>
      </c>
      <c r="C194" t="s">
        <v>2672</v>
      </c>
      <c r="D194">
        <f>IF(Players!C194="NL",INDEX(Standings!G:I,MATCH(INDEX(Teams!G:K,MATCH(Players!B194,Teams!G:G,0),5),Standings!G:G,0),2)+INDEX(Standings!G:I,MATCH(INDEX(Teams!G:K,MATCH(Players!B194,Teams!G:G,0),5),Standings!G:G,0),3),INDEX(Standings!A:C,MATCH(INDEX(Teams!A:E,MATCH(Players!B194,Teams!A:A,0),5),Standings!A:A,0),2)+INDEX(Standings!A:C,MATCH(INDEX(Teams!A:E,MATCH(Players!B194,Teams!A:A,0),5),Standings!A:A,0),3))</f>
        <v>3</v>
      </c>
      <c r="E194">
        <f t="shared" ca="1" si="185"/>
        <v>0</v>
      </c>
      <c r="F194">
        <f t="shared" ca="1" si="186"/>
        <v>0</v>
      </c>
      <c r="G194">
        <f t="shared" ca="1" si="187"/>
        <v>0</v>
      </c>
      <c r="H194">
        <f t="shared" ca="1" si="188"/>
        <v>0</v>
      </c>
      <c r="I194">
        <f t="shared" ca="1" si="189"/>
        <v>0</v>
      </c>
      <c r="J194">
        <f t="shared" ca="1" si="190"/>
        <v>0</v>
      </c>
      <c r="K194">
        <f t="shared" ca="1" si="191"/>
        <v>0</v>
      </c>
      <c r="L194">
        <f t="shared" ca="1" si="192"/>
        <v>0</v>
      </c>
      <c r="M194">
        <f t="shared" ca="1" si="193"/>
        <v>0</v>
      </c>
      <c r="N194">
        <f t="shared" ca="1" si="194"/>
        <v>0</v>
      </c>
      <c r="O194">
        <f t="shared" ca="1" si="195"/>
        <v>0</v>
      </c>
      <c r="P194">
        <f t="shared" ca="1" si="196"/>
        <v>0</v>
      </c>
      <c r="Q194">
        <f t="shared" ca="1" si="197"/>
        <v>0</v>
      </c>
      <c r="R194">
        <f t="shared" ca="1" si="198"/>
        <v>0</v>
      </c>
      <c r="S194">
        <f t="shared" ca="1" si="199"/>
        <v>0</v>
      </c>
      <c r="T194">
        <f t="shared" ca="1" si="200"/>
        <v>0</v>
      </c>
      <c r="U194">
        <f t="shared" ca="1" si="201"/>
        <v>0</v>
      </c>
      <c r="V194">
        <f t="shared" ca="1" si="202"/>
        <v>0</v>
      </c>
      <c r="W194">
        <f t="shared" ca="1" si="203"/>
        <v>0</v>
      </c>
      <c r="X194">
        <f t="shared" ca="1" si="329"/>
        <v>0</v>
      </c>
      <c r="Y194">
        <f t="shared" ca="1" si="330"/>
        <v>0</v>
      </c>
      <c r="Z194">
        <f t="shared" ca="1" si="331"/>
        <v>0</v>
      </c>
      <c r="AA194">
        <f t="shared" ca="1" si="332"/>
        <v>0</v>
      </c>
      <c r="AB194">
        <f t="shared" ca="1" si="333"/>
        <v>0</v>
      </c>
      <c r="AC194">
        <f t="shared" ca="1" si="334"/>
        <v>0</v>
      </c>
      <c r="AD194">
        <f t="shared" ca="1" si="335"/>
        <v>0</v>
      </c>
      <c r="AE194">
        <f t="shared" ca="1" si="336"/>
        <v>0</v>
      </c>
      <c r="AF194">
        <f t="shared" ca="1" si="337"/>
        <v>0</v>
      </c>
      <c r="AG194">
        <f t="shared" ca="1" si="338"/>
        <v>0</v>
      </c>
      <c r="AH194">
        <f t="shared" ca="1" si="339"/>
        <v>0</v>
      </c>
      <c r="AI194">
        <f t="shared" ca="1" si="340"/>
        <v>0</v>
      </c>
      <c r="AJ194">
        <f t="shared" ca="1" si="341"/>
        <v>0</v>
      </c>
      <c r="AK194">
        <f t="shared" ca="1" si="342"/>
        <v>0</v>
      </c>
      <c r="AL194">
        <f t="shared" ca="1" si="343"/>
        <v>0</v>
      </c>
      <c r="AM194">
        <f t="shared" ca="1" si="344"/>
        <v>0</v>
      </c>
      <c r="AN194">
        <f t="shared" ca="1" si="345"/>
        <v>0</v>
      </c>
      <c r="AO194">
        <f t="shared" ca="1" si="346"/>
        <v>0</v>
      </c>
      <c r="AP194">
        <f t="shared" ca="1" si="347"/>
        <v>0</v>
      </c>
      <c r="AQ194">
        <f t="shared" ca="1" si="348"/>
        <v>0</v>
      </c>
      <c r="AR194" s="8">
        <f t="shared" ca="1" si="349"/>
        <v>0</v>
      </c>
      <c r="AS194" s="8">
        <f t="shared" ca="1" si="350"/>
        <v>0</v>
      </c>
      <c r="AT194" s="8">
        <f t="shared" ca="1" si="351"/>
        <v>0</v>
      </c>
      <c r="AU194" s="8">
        <f t="shared" ca="1" si="352"/>
        <v>0</v>
      </c>
      <c r="AV194">
        <f t="shared" ca="1" si="353"/>
        <v>0</v>
      </c>
      <c r="AW194" t="b">
        <f t="shared" ca="1" si="229"/>
        <v>0</v>
      </c>
      <c r="BA194" s="14" t="s">
        <v>2732</v>
      </c>
      <c r="BB194" t="s">
        <v>2556</v>
      </c>
      <c r="BC194" t="s">
        <v>2672</v>
      </c>
      <c r="BD194">
        <f>IF(Players!BC194="NL",INDEX(Standings!G:I,MATCH(INDEX(Teams!G:K,MATCH(Players!BB194,Teams!G:G,0),5),Standings!G:G,0),2)+INDEX(Standings!G:I,MATCH(INDEX(Teams!G:K,MATCH(Players!BB194,Teams!G:G,0),5),Standings!G:G,0),3),INDEX(Standings!A:C,MATCH(INDEX(Teams!A:E,MATCH(Players!BB194,Teams!A:A,0),5),Standings!A:A,0),2)+INDEX(Standings!A:C,MATCH(INDEX(Teams!A:E,MATCH(Players!BB194,Teams!A:A,0),5),Standings!A:A,0),3))</f>
        <v>3</v>
      </c>
      <c r="BE194">
        <f t="shared" ca="1" si="230"/>
        <v>0</v>
      </c>
      <c r="BF194">
        <f t="shared" ca="1" si="231"/>
        <v>0</v>
      </c>
      <c r="BG194">
        <f t="shared" ca="1" si="232"/>
        <v>0</v>
      </c>
      <c r="BH194">
        <f t="shared" ca="1" si="233"/>
        <v>0</v>
      </c>
      <c r="BI194">
        <f t="shared" ca="1" si="234"/>
        <v>0</v>
      </c>
      <c r="BJ194">
        <f t="shared" ca="1" si="235"/>
        <v>0</v>
      </c>
      <c r="BK194">
        <f t="shared" ca="1" si="236"/>
        <v>0</v>
      </c>
      <c r="BL194" s="12">
        <f t="shared" ca="1" si="237"/>
        <v>0</v>
      </c>
      <c r="BM194">
        <f t="shared" ca="1" si="238"/>
        <v>0</v>
      </c>
      <c r="BN194">
        <f t="shared" ca="1" si="239"/>
        <v>0</v>
      </c>
      <c r="BO194">
        <f t="shared" ca="1" si="240"/>
        <v>0</v>
      </c>
      <c r="BP194">
        <f t="shared" ca="1" si="241"/>
        <v>0</v>
      </c>
      <c r="BQ194">
        <f t="shared" ca="1" si="242"/>
        <v>0</v>
      </c>
      <c r="BR194">
        <f t="shared" ca="1" si="243"/>
        <v>0</v>
      </c>
      <c r="BS194">
        <f t="shared" ca="1" si="244"/>
        <v>0</v>
      </c>
      <c r="BT194">
        <f t="shared" ca="1" si="245"/>
        <v>0</v>
      </c>
      <c r="BU194">
        <f t="shared" ca="1" si="246"/>
        <v>0</v>
      </c>
      <c r="BV194">
        <f t="shared" ca="1" si="247"/>
        <v>0</v>
      </c>
      <c r="BW194">
        <f t="shared" ca="1" si="355"/>
        <v>0</v>
      </c>
      <c r="BX194">
        <f t="shared" ca="1" si="356"/>
        <v>0</v>
      </c>
      <c r="BY194" s="8">
        <f t="shared" ca="1" si="357"/>
        <v>0</v>
      </c>
      <c r="BZ194" s="10" t="str">
        <f t="shared" ca="1" si="358"/>
        <v>---</v>
      </c>
      <c r="CA194">
        <f t="shared" ca="1" si="359"/>
        <v>0</v>
      </c>
      <c r="CB194">
        <f t="shared" ca="1" si="360"/>
        <v>0</v>
      </c>
      <c r="CC194">
        <f t="shared" ca="1" si="361"/>
        <v>0</v>
      </c>
      <c r="CD194">
        <f t="shared" ca="1" si="362"/>
        <v>0</v>
      </c>
      <c r="CE194">
        <f t="shared" ca="1" si="363"/>
        <v>0</v>
      </c>
      <c r="CF194" s="12">
        <f t="shared" ca="1" si="364"/>
        <v>0</v>
      </c>
      <c r="CG194">
        <f t="shared" ca="1" si="365"/>
        <v>0</v>
      </c>
      <c r="CH194">
        <f t="shared" ca="1" si="366"/>
        <v>0</v>
      </c>
      <c r="CI194">
        <f t="shared" ca="1" si="367"/>
        <v>0</v>
      </c>
      <c r="CJ194">
        <f t="shared" ca="1" si="368"/>
        <v>0</v>
      </c>
      <c r="CK194">
        <f t="shared" ca="1" si="369"/>
        <v>0</v>
      </c>
      <c r="CL194">
        <f t="shared" ca="1" si="370"/>
        <v>0</v>
      </c>
      <c r="CM194">
        <f t="shared" ca="1" si="371"/>
        <v>0</v>
      </c>
      <c r="CN194">
        <f t="shared" ca="1" si="372"/>
        <v>0</v>
      </c>
      <c r="CO194">
        <f t="shared" ca="1" si="373"/>
        <v>0</v>
      </c>
      <c r="CP194">
        <f t="shared" ca="1" si="374"/>
        <v>0</v>
      </c>
      <c r="CQ194" s="10">
        <f t="shared" ca="1" si="375"/>
        <v>0</v>
      </c>
      <c r="CR194" s="11">
        <f t="shared" ca="1" si="376"/>
        <v>0</v>
      </c>
      <c r="CS194" s="11">
        <f t="shared" ca="1" si="377"/>
        <v>0</v>
      </c>
      <c r="CT194" s="11">
        <f t="shared" ca="1" si="378"/>
        <v>0</v>
      </c>
      <c r="CU194" s="11">
        <f t="shared" ca="1" si="379"/>
        <v>0</v>
      </c>
      <c r="CV194" s="11">
        <f t="shared" ca="1" si="380"/>
        <v>0</v>
      </c>
      <c r="CW194" t="b">
        <f t="shared" ca="1" si="354"/>
        <v>0</v>
      </c>
      <c r="CX194">
        <f>COUNTIF(BA$1:BA194,BA194)-1</f>
        <v>1</v>
      </c>
    </row>
    <row r="195" spans="1:102">
      <c r="A195" t="s">
        <v>2718</v>
      </c>
      <c r="B195" t="s">
        <v>2551</v>
      </c>
      <c r="C195" t="s">
        <v>2672</v>
      </c>
      <c r="D195">
        <f>IF(Players!C195="NL",INDEX(Standings!G:I,MATCH(INDEX(Teams!G:K,MATCH(Players!B195,Teams!G:G,0),5),Standings!G:G,0),2)+INDEX(Standings!G:I,MATCH(INDEX(Teams!G:K,MATCH(Players!B195,Teams!G:G,0),5),Standings!G:G,0),3),INDEX(Standings!A:C,MATCH(INDEX(Teams!A:E,MATCH(Players!B195,Teams!A:A,0),5),Standings!A:A,0),2)+INDEX(Standings!A:C,MATCH(INDEX(Teams!A:E,MATCH(Players!B195,Teams!A:A,0),5),Standings!A:A,0),3))</f>
        <v>3</v>
      </c>
      <c r="E195">
        <f t="shared" ref="E195:E259" ca="1" si="381">INDEX(INDIRECT("'" &amp; $B195 &amp; " B'!$A:$Z"), MATCH($A195, INDIRECT("'" &amp; $B195 &amp; " B'!$A:$A"), 0), 2)</f>
        <v>0</v>
      </c>
      <c r="F195">
        <f t="shared" ref="F195:F259" ca="1" si="382">INDEX(INDIRECT("'" &amp; $B195 &amp; " B'!$A:$Z"), MATCH($A195, INDIRECT("'" &amp; $B195 &amp; " B'!$A:$A"), 0), 4)</f>
        <v>0</v>
      </c>
      <c r="G195">
        <f t="shared" ref="G195:G259" ca="1" si="383">INDEX(INDIRECT("'" &amp; $B195 &amp; " B'!$A:$Z"), MATCH($A195, INDIRECT("'" &amp; $B195 &amp; " B'!$A:$A"), 0), 5)</f>
        <v>0</v>
      </c>
      <c r="H195">
        <f t="shared" ref="H195:H259" ca="1" si="384">INDEX(INDIRECT("'" &amp; $B195 &amp; " B'!$A:$Z"), MATCH($A195, INDIRECT("'" &amp; $B195 &amp; " B'!$A:$A"), 0), 6)</f>
        <v>0</v>
      </c>
      <c r="I195">
        <f t="shared" ref="I195:I259" ca="1" si="385">INDEX(INDIRECT("'" &amp; $B195 &amp; " B'!$A:$Z"), MATCH($A195, INDIRECT("'" &amp; $B195 &amp; " B'!$A:$A"), 0), 7)</f>
        <v>0</v>
      </c>
      <c r="J195">
        <f t="shared" ref="J195:J259" ca="1" si="386">INDEX(INDIRECT("'" &amp; $B195 &amp; " B'!$A:$Z"), MATCH($A195, INDIRECT("'" &amp; $B195 &amp; " B'!$A:$A"), 0), 8)</f>
        <v>0</v>
      </c>
      <c r="K195">
        <f t="shared" ref="K195:K259" ca="1" si="387">INDEX(INDIRECT("'" &amp; $B195 &amp; " B'!$A:$Z"), MATCH($A195, INDIRECT("'" &amp; $B195 &amp; " B'!$A:$A"), 0), 9)</f>
        <v>0</v>
      </c>
      <c r="L195">
        <f t="shared" ref="L195:L259" ca="1" si="388">INDEX(INDIRECT("'" &amp; $B195 &amp; " B'!$A:$Z"), MATCH($A195, INDIRECT("'" &amp; $B195 &amp; " B'!$A:$A"), 0), 10)</f>
        <v>0</v>
      </c>
      <c r="M195">
        <f t="shared" ref="M195:M259" ca="1" si="389">INDEX(INDIRECT("'" &amp; $B195 &amp; " B'!$A:$Z"), MATCH($A195, INDIRECT("'" &amp; $B195 &amp; " B'!$A:$A"), 0), 11)</f>
        <v>0</v>
      </c>
      <c r="N195">
        <f t="shared" ref="N195:N259" ca="1" si="390">INDEX(INDIRECT("'" &amp; $B195 &amp; " B'!$A:$Z"), MATCH($A195, INDIRECT("'" &amp; $B195 &amp; " B'!$A:$A"), 0), 12)</f>
        <v>0</v>
      </c>
      <c r="O195">
        <f t="shared" ref="O195:O259" ca="1" si="391">INDEX(INDIRECT("'" &amp; $B195 &amp; " B'!$A:$Z"), MATCH($A195, INDIRECT("'" &amp; $B195 &amp; " B'!$A:$A"), 0), 13)</f>
        <v>0</v>
      </c>
      <c r="P195">
        <f t="shared" ref="P195:P259" ca="1" si="392">INDEX(INDIRECT("'" &amp; $B195 &amp; " B'!$A:$Z"), MATCH($A195, INDIRECT("'" &amp; $B195 &amp; " B'!$A:$A"), 0), 14)</f>
        <v>0</v>
      </c>
      <c r="Q195">
        <f t="shared" ref="Q195:Q259" ca="1" si="393">INDEX(INDIRECT("'" &amp; $B195 &amp; " B'!$A:$Z"), MATCH($A195, INDIRECT("'" &amp; $B195 &amp; " B'!$A:$A"), 0), 15)</f>
        <v>0</v>
      </c>
      <c r="R195">
        <f t="shared" ref="R195:R259" ca="1" si="394">INDEX(INDIRECT("'" &amp; $B195 &amp; " B'!$A:$Z"), MATCH($A195, INDIRECT("'" &amp; $B195 &amp; " B'!$A:$A"), 0), 16)</f>
        <v>0</v>
      </c>
      <c r="S195">
        <f t="shared" ref="S195:S259" ca="1" si="395">INDEX(INDIRECT("'" &amp; $B195 &amp; " B'!$A:$Z"), MATCH($A195, INDIRECT("'" &amp; $B195 &amp; " B'!$A:$A"), 0), 17)</f>
        <v>0</v>
      </c>
      <c r="T195">
        <f t="shared" ref="T195:T259" ca="1" si="396">INDEX(INDIRECT("'" &amp; $B195 &amp; " B'!$A:$Z"), MATCH($A195, INDIRECT("'" &amp; $B195 &amp; " B'!$A:$A"), 0), 18)</f>
        <v>0</v>
      </c>
      <c r="U195">
        <f t="shared" ref="U195:U259" ca="1" si="397">INDEX(INDIRECT("'" &amp; $B195 &amp; " B'!$A:$Z"), MATCH($A195, INDIRECT("'" &amp; $B195 &amp; " B'!$A:$A"), 0), 19)</f>
        <v>0</v>
      </c>
      <c r="V195">
        <f t="shared" ref="V195:V259" ca="1" si="398">INDEX(INDIRECT("'" &amp; $B195 &amp; " B'!$A:$Z"), MATCH($A195, INDIRECT("'" &amp; $B195 &amp; " B'!$A:$A"), 0), 20)</f>
        <v>0</v>
      </c>
      <c r="W195">
        <f t="shared" ref="W195:W259" ca="1" si="399">INDEX(INDIRECT("'" &amp; $B195 &amp; " B'!$A:$Z"), MATCH($A195, INDIRECT("'" &amp; $B195 &amp; " B'!$A:$A"), 0), 21)</f>
        <v>0</v>
      </c>
      <c r="X195">
        <f t="shared" ca="1" si="329"/>
        <v>0</v>
      </c>
      <c r="Y195">
        <f t="shared" ca="1" si="330"/>
        <v>0</v>
      </c>
      <c r="Z195">
        <f t="shared" ca="1" si="331"/>
        <v>0</v>
      </c>
      <c r="AA195">
        <f t="shared" ca="1" si="332"/>
        <v>0</v>
      </c>
      <c r="AB195">
        <f t="shared" ca="1" si="333"/>
        <v>0</v>
      </c>
      <c r="AC195">
        <f t="shared" ca="1" si="334"/>
        <v>0</v>
      </c>
      <c r="AD195">
        <f t="shared" ca="1" si="335"/>
        <v>0</v>
      </c>
      <c r="AE195">
        <f t="shared" ca="1" si="336"/>
        <v>0</v>
      </c>
      <c r="AF195">
        <f t="shared" ca="1" si="337"/>
        <v>0</v>
      </c>
      <c r="AG195">
        <f t="shared" ca="1" si="338"/>
        <v>0</v>
      </c>
      <c r="AH195">
        <f t="shared" ca="1" si="339"/>
        <v>0</v>
      </c>
      <c r="AI195">
        <f t="shared" ca="1" si="340"/>
        <v>0</v>
      </c>
      <c r="AJ195">
        <f t="shared" ca="1" si="341"/>
        <v>0</v>
      </c>
      <c r="AK195">
        <f t="shared" ca="1" si="342"/>
        <v>0</v>
      </c>
      <c r="AL195">
        <f t="shared" ca="1" si="343"/>
        <v>0</v>
      </c>
      <c r="AM195">
        <f t="shared" ca="1" si="344"/>
        <v>0</v>
      </c>
      <c r="AN195">
        <f t="shared" ca="1" si="345"/>
        <v>0</v>
      </c>
      <c r="AO195">
        <f t="shared" ca="1" si="346"/>
        <v>0</v>
      </c>
      <c r="AP195">
        <f t="shared" ca="1" si="347"/>
        <v>0</v>
      </c>
      <c r="AQ195">
        <f t="shared" ca="1" si="348"/>
        <v>0</v>
      </c>
      <c r="AR195" s="8">
        <f t="shared" ca="1" si="349"/>
        <v>0</v>
      </c>
      <c r="AS195" s="8">
        <f t="shared" ca="1" si="350"/>
        <v>0</v>
      </c>
      <c r="AT195" s="8">
        <f t="shared" ca="1" si="351"/>
        <v>0</v>
      </c>
      <c r="AU195" s="8">
        <f t="shared" ca="1" si="352"/>
        <v>0</v>
      </c>
      <c r="AV195">
        <f t="shared" ca="1" si="353"/>
        <v>0</v>
      </c>
      <c r="AW195" t="b">
        <f t="shared" ref="AW195:AW202" ca="1" si="400">IF(Y195&gt;=3.1*D195,TRUE,FALSE)</f>
        <v>0</v>
      </c>
      <c r="BA195" s="14" t="s">
        <v>2966</v>
      </c>
      <c r="BB195" t="s">
        <v>2556</v>
      </c>
      <c r="BC195" t="s">
        <v>2672</v>
      </c>
      <c r="BD195">
        <f>IF(Players!BC195="NL",INDEX(Standings!G:I,MATCH(INDEX(Teams!G:K,MATCH(Players!BB195,Teams!G:G,0),5),Standings!G:G,0),2)+INDEX(Standings!G:I,MATCH(INDEX(Teams!G:K,MATCH(Players!BB195,Teams!G:G,0),5),Standings!G:G,0),3),INDEX(Standings!A:C,MATCH(INDEX(Teams!A:E,MATCH(Players!BB195,Teams!A:A,0),5),Standings!A:A,0),2)+INDEX(Standings!A:C,MATCH(INDEX(Teams!A:E,MATCH(Players!BB195,Teams!A:A,0),5),Standings!A:A,0),3))</f>
        <v>3</v>
      </c>
      <c r="BE195">
        <f t="shared" ref="BE195:BE258" ca="1" si="401">INDEX(INDIRECT("'" &amp; $BB195 &amp; " P'!$A:$AA"), MATCH($BA195, INDIRECT("'" &amp; $BB195 &amp; " P'!$A:$A"), 0), 2)</f>
        <v>0</v>
      </c>
      <c r="BF195">
        <f t="shared" ref="BF195:BF258" ca="1" si="402">INDEX(INDIRECT("'" &amp; $BB195 &amp; " P'!$A:$AA"), MATCH($BA195, INDIRECT("'" &amp; $BB195 &amp; " P'!$A:$A"), 0), 3)</f>
        <v>0</v>
      </c>
      <c r="BG195">
        <f t="shared" ref="BG195:BG258" ca="1" si="403">INDEX(INDIRECT("'" &amp; $BB195 &amp; " P'!$A:$AA"), MATCH($BA195, INDIRECT("'" &amp; $BB195 &amp; " P'!$A:$A"), 0), 6)</f>
        <v>1</v>
      </c>
      <c r="BH195">
        <f t="shared" ref="BH195:BH258" ca="1" si="404">INDEX(INDIRECT("'" &amp; $BB195 &amp; " P'!$A:$AA"), MATCH($BA195, INDIRECT("'" &amp; $BB195 &amp; " P'!$A:$A"), 0), 7)</f>
        <v>0</v>
      </c>
      <c r="BI195">
        <f t="shared" ref="BI195:BI258" ca="1" si="405">INDEX(INDIRECT("'" &amp; $BB195 &amp; " P'!$A:$AA"), MATCH($BA195, INDIRECT("'" &amp; $BB195 &amp; " P'!$A:$A"), 0), 8)</f>
        <v>0</v>
      </c>
      <c r="BJ195">
        <f t="shared" ref="BJ195:BJ258" ca="1" si="406">INDEX(INDIRECT("'" &amp; $BB195 &amp; " P'!$A:$AA"), MATCH($BA195, INDIRECT("'" &amp; $BB195 &amp; " P'!$A:$A"), 0), 9)</f>
        <v>0</v>
      </c>
      <c r="BK195">
        <f t="shared" ref="BK195:BK258" ca="1" si="407">INDEX(INDIRECT("'" &amp; $BB195 &amp; " P'!$A:$AA"), MATCH($BA195, INDIRECT("'" &amp; $BB195 &amp; " P'!$A:$A"), 0), 10)</f>
        <v>0</v>
      </c>
      <c r="BL195" s="12">
        <f t="shared" ref="BL195:BL258" ca="1" si="408">INDEX(INDIRECT("'" &amp; $BB195 &amp; " P'!$A:$AA"), MATCH($BA195, INDIRECT("'" &amp; $BB195 &amp; " P'!$A:$A"), 0), 11)</f>
        <v>1.3333333333333333</v>
      </c>
      <c r="BM195">
        <f t="shared" ref="BM195:BM258" ca="1" si="409">INDEX(INDIRECT("'" &amp; $BB195 &amp; " P'!$A:$AA"), MATCH($BA195, INDIRECT("'" &amp; $BB195 &amp; " P'!$A:$A"), 0), 12)</f>
        <v>0</v>
      </c>
      <c r="BN195">
        <f t="shared" ref="BN195:BN258" ca="1" si="410">INDEX(INDIRECT("'" &amp; $BB195 &amp; " P'!$A:$AA"), MATCH($BA195, INDIRECT("'" &amp; $BB195 &amp; " P'!$A:$A"), 0), 13)</f>
        <v>0</v>
      </c>
      <c r="BO195">
        <f t="shared" ref="BO195:BO258" ca="1" si="411">INDEX(INDIRECT("'" &amp; $BB195 &amp; " P'!$A:$AA"), MATCH($BA195, INDIRECT("'" &amp; $BB195 &amp; " P'!$A:$A"), 0), 14)</f>
        <v>0</v>
      </c>
      <c r="BP195">
        <f t="shared" ref="BP195:BP258" ca="1" si="412">INDEX(INDIRECT("'" &amp; $BB195 &amp; " P'!$A:$AA"), MATCH($BA195, INDIRECT("'" &amp; $BB195 &amp; " P'!$A:$A"), 0), 15)</f>
        <v>0</v>
      </c>
      <c r="BQ195">
        <f t="shared" ref="BQ195:BQ258" ca="1" si="413">INDEX(INDIRECT("'" &amp; $BB195 &amp; " P'!$A:$AA"), MATCH($BA195, INDIRECT("'" &amp; $BB195 &amp; " P'!$A:$A"), 0), 16)</f>
        <v>0</v>
      </c>
      <c r="BR195">
        <f t="shared" ref="BR195:BR258" ca="1" si="414">INDEX(INDIRECT("'" &amp; $BB195 &amp; " P'!$A:$AA"), MATCH($BA195, INDIRECT("'" &amp; $BB195 &amp; " P'!$A:$A"), 0), 17)</f>
        <v>0</v>
      </c>
      <c r="BS195">
        <f t="shared" ref="BS195:BS258" ca="1" si="415">INDEX(INDIRECT("'" &amp; $BB195 &amp; " P'!$A:$AA"), MATCH($BA195, INDIRECT("'" &amp; $BB195 &amp; " P'!$A:$A"), 0), 18)</f>
        <v>1</v>
      </c>
      <c r="BT195">
        <f t="shared" ref="BT195:BT258" ca="1" si="416">INDEX(INDIRECT("'" &amp; $BB195 &amp; " P'!$A:$AA"), MATCH($BA195, INDIRECT("'" &amp; $BB195 &amp; " P'!$A:$A"), 0), 19)</f>
        <v>0</v>
      </c>
      <c r="BU195">
        <f t="shared" ref="BU195:BU258" ca="1" si="417">INDEX(INDIRECT("'" &amp; $BB195 &amp; " P'!$A:$AA"), MATCH($BA195, INDIRECT("'" &amp; $BB195 &amp; " P'!$A:$A"), 0), 20)</f>
        <v>0</v>
      </c>
      <c r="BV195">
        <f t="shared" ref="BV195:BV258" ca="1" si="418">INDEX(INDIRECT("'" &amp; $BB195 &amp; " P'!$A:$AA"), MATCH($BA195, INDIRECT("'" &amp; $BB195 &amp; " P'!$A:$A"), 0), 21)</f>
        <v>0</v>
      </c>
      <c r="BW195">
        <f t="shared" ca="1" si="355"/>
        <v>0</v>
      </c>
      <c r="BX195">
        <f t="shared" ca="1" si="356"/>
        <v>0</v>
      </c>
      <c r="BY195" s="8">
        <f t="shared" ca="1" si="357"/>
        <v>0</v>
      </c>
      <c r="BZ195" s="10">
        <f t="shared" ca="1" si="358"/>
        <v>0</v>
      </c>
      <c r="CA195">
        <f t="shared" ca="1" si="359"/>
        <v>1</v>
      </c>
      <c r="CB195">
        <f t="shared" ca="1" si="360"/>
        <v>0</v>
      </c>
      <c r="CC195">
        <f t="shared" ca="1" si="361"/>
        <v>0</v>
      </c>
      <c r="CD195">
        <f t="shared" ca="1" si="362"/>
        <v>0</v>
      </c>
      <c r="CE195">
        <f t="shared" ca="1" si="363"/>
        <v>0</v>
      </c>
      <c r="CF195" s="12">
        <f t="shared" ca="1" si="364"/>
        <v>1.3333333333333333</v>
      </c>
      <c r="CG195">
        <f t="shared" ca="1" si="365"/>
        <v>0</v>
      </c>
      <c r="CH195">
        <f t="shared" ca="1" si="366"/>
        <v>0</v>
      </c>
      <c r="CI195">
        <f t="shared" ca="1" si="367"/>
        <v>0</v>
      </c>
      <c r="CJ195">
        <f t="shared" ca="1" si="368"/>
        <v>0</v>
      </c>
      <c r="CK195">
        <f t="shared" ca="1" si="369"/>
        <v>0</v>
      </c>
      <c r="CL195">
        <f t="shared" ca="1" si="370"/>
        <v>0</v>
      </c>
      <c r="CM195">
        <f t="shared" ca="1" si="371"/>
        <v>1</v>
      </c>
      <c r="CN195">
        <f t="shared" ca="1" si="372"/>
        <v>0</v>
      </c>
      <c r="CO195">
        <f t="shared" ca="1" si="373"/>
        <v>0</v>
      </c>
      <c r="CP195">
        <f t="shared" ca="1" si="374"/>
        <v>0</v>
      </c>
      <c r="CQ195" s="10">
        <f t="shared" ca="1" si="375"/>
        <v>0</v>
      </c>
      <c r="CR195" s="11">
        <f t="shared" ca="1" si="376"/>
        <v>0</v>
      </c>
      <c r="CS195" s="11">
        <f t="shared" ca="1" si="377"/>
        <v>0</v>
      </c>
      <c r="CT195" s="11">
        <f t="shared" ca="1" si="378"/>
        <v>0</v>
      </c>
      <c r="CU195" s="11">
        <f t="shared" ca="1" si="379"/>
        <v>6.75</v>
      </c>
      <c r="CV195" s="11">
        <f t="shared" ca="1" si="380"/>
        <v>0</v>
      </c>
      <c r="CW195" t="b">
        <f t="shared" ca="1" si="354"/>
        <v>0</v>
      </c>
      <c r="CX195">
        <f>COUNTIF(BA$1:BA195,BA195)-1</f>
        <v>0</v>
      </c>
    </row>
    <row r="196" spans="1:102">
      <c r="A196" t="s">
        <v>2719</v>
      </c>
      <c r="B196" t="s">
        <v>2551</v>
      </c>
      <c r="C196" t="s">
        <v>2672</v>
      </c>
      <c r="D196">
        <f>IF(Players!C196="NL",INDEX(Standings!G:I,MATCH(INDEX(Teams!G:K,MATCH(Players!B196,Teams!G:G,0),5),Standings!G:G,0),2)+INDEX(Standings!G:I,MATCH(INDEX(Teams!G:K,MATCH(Players!B196,Teams!G:G,0),5),Standings!G:G,0),3),INDEX(Standings!A:C,MATCH(INDEX(Teams!A:E,MATCH(Players!B196,Teams!A:A,0),5),Standings!A:A,0),2)+INDEX(Standings!A:C,MATCH(INDEX(Teams!A:E,MATCH(Players!B196,Teams!A:A,0),5),Standings!A:A,0),3))</f>
        <v>3</v>
      </c>
      <c r="E196">
        <f t="shared" ca="1" si="381"/>
        <v>1</v>
      </c>
      <c r="F196">
        <f t="shared" ca="1" si="382"/>
        <v>0</v>
      </c>
      <c r="G196">
        <f t="shared" ca="1" si="383"/>
        <v>0</v>
      </c>
      <c r="H196">
        <f t="shared" ca="1" si="384"/>
        <v>0</v>
      </c>
      <c r="I196">
        <f t="shared" ca="1" si="385"/>
        <v>0</v>
      </c>
      <c r="J196">
        <f t="shared" ca="1" si="386"/>
        <v>0</v>
      </c>
      <c r="K196">
        <f t="shared" ca="1" si="387"/>
        <v>0</v>
      </c>
      <c r="L196">
        <f t="shared" ca="1" si="388"/>
        <v>0</v>
      </c>
      <c r="M196">
        <f t="shared" ca="1" si="389"/>
        <v>0</v>
      </c>
      <c r="N196">
        <f t="shared" ca="1" si="390"/>
        <v>0</v>
      </c>
      <c r="O196">
        <f t="shared" ca="1" si="391"/>
        <v>0</v>
      </c>
      <c r="P196">
        <f t="shared" ca="1" si="392"/>
        <v>0</v>
      </c>
      <c r="Q196">
        <f t="shared" ca="1" si="393"/>
        <v>0</v>
      </c>
      <c r="R196">
        <f t="shared" ca="1" si="394"/>
        <v>0</v>
      </c>
      <c r="S196">
        <f t="shared" ca="1" si="395"/>
        <v>0</v>
      </c>
      <c r="T196">
        <f t="shared" ca="1" si="396"/>
        <v>0</v>
      </c>
      <c r="U196">
        <f t="shared" ca="1" si="397"/>
        <v>0</v>
      </c>
      <c r="V196">
        <f t="shared" ca="1" si="398"/>
        <v>0</v>
      </c>
      <c r="W196">
        <f t="shared" ca="1" si="399"/>
        <v>0</v>
      </c>
      <c r="X196">
        <f t="shared" ca="1" si="329"/>
        <v>1</v>
      </c>
      <c r="Y196">
        <f t="shared" ca="1" si="330"/>
        <v>0</v>
      </c>
      <c r="Z196">
        <f t="shared" ca="1" si="331"/>
        <v>0</v>
      </c>
      <c r="AA196">
        <f t="shared" ca="1" si="332"/>
        <v>0</v>
      </c>
      <c r="AB196">
        <f t="shared" ca="1" si="333"/>
        <v>0</v>
      </c>
      <c r="AC196">
        <f t="shared" ca="1" si="334"/>
        <v>0</v>
      </c>
      <c r="AD196">
        <f t="shared" ca="1" si="335"/>
        <v>0</v>
      </c>
      <c r="AE196">
        <f t="shared" ca="1" si="336"/>
        <v>0</v>
      </c>
      <c r="AF196">
        <f t="shared" ca="1" si="337"/>
        <v>0</v>
      </c>
      <c r="AG196">
        <f t="shared" ca="1" si="338"/>
        <v>0</v>
      </c>
      <c r="AH196">
        <f t="shared" ca="1" si="339"/>
        <v>0</v>
      </c>
      <c r="AI196">
        <f t="shared" ca="1" si="340"/>
        <v>0</v>
      </c>
      <c r="AJ196">
        <f t="shared" ca="1" si="341"/>
        <v>0</v>
      </c>
      <c r="AK196">
        <f t="shared" ca="1" si="342"/>
        <v>0</v>
      </c>
      <c r="AL196">
        <f t="shared" ca="1" si="343"/>
        <v>0</v>
      </c>
      <c r="AM196">
        <f t="shared" ca="1" si="344"/>
        <v>0</v>
      </c>
      <c r="AN196">
        <f t="shared" ca="1" si="345"/>
        <v>0</v>
      </c>
      <c r="AO196">
        <f t="shared" ca="1" si="346"/>
        <v>0</v>
      </c>
      <c r="AP196">
        <f t="shared" ca="1" si="347"/>
        <v>0</v>
      </c>
      <c r="AQ196">
        <f t="shared" ca="1" si="348"/>
        <v>0</v>
      </c>
      <c r="AR196" s="8">
        <f t="shared" ca="1" si="349"/>
        <v>0</v>
      </c>
      <c r="AS196" s="8">
        <f t="shared" ca="1" si="350"/>
        <v>0</v>
      </c>
      <c r="AT196" s="8">
        <f t="shared" ca="1" si="351"/>
        <v>0</v>
      </c>
      <c r="AU196" s="8">
        <f t="shared" ca="1" si="352"/>
        <v>0</v>
      </c>
      <c r="AV196">
        <f t="shared" ca="1" si="353"/>
        <v>0</v>
      </c>
      <c r="AW196" t="b">
        <f t="shared" ca="1" si="400"/>
        <v>0</v>
      </c>
      <c r="BA196" s="14" t="s">
        <v>2977</v>
      </c>
      <c r="BB196" t="s">
        <v>2556</v>
      </c>
      <c r="BC196" t="s">
        <v>2672</v>
      </c>
      <c r="BD196">
        <f>IF(Players!BC196="NL",INDEX(Standings!G:I,MATCH(INDEX(Teams!G:K,MATCH(Players!BB196,Teams!G:G,0),5),Standings!G:G,0),2)+INDEX(Standings!G:I,MATCH(INDEX(Teams!G:K,MATCH(Players!BB196,Teams!G:G,0),5),Standings!G:G,0),3),INDEX(Standings!A:C,MATCH(INDEX(Teams!A:E,MATCH(Players!BB196,Teams!A:A,0),5),Standings!A:A,0),2)+INDEX(Standings!A:C,MATCH(INDEX(Teams!A:E,MATCH(Players!BB196,Teams!A:A,0),5),Standings!A:A,0),3))</f>
        <v>3</v>
      </c>
      <c r="BE196">
        <f t="shared" ca="1" si="401"/>
        <v>0</v>
      </c>
      <c r="BF196">
        <f t="shared" ca="1" si="402"/>
        <v>0</v>
      </c>
      <c r="BG196">
        <f t="shared" ca="1" si="403"/>
        <v>0</v>
      </c>
      <c r="BH196">
        <f t="shared" ca="1" si="404"/>
        <v>0</v>
      </c>
      <c r="BI196">
        <f t="shared" ca="1" si="405"/>
        <v>0</v>
      </c>
      <c r="BJ196">
        <f t="shared" ca="1" si="406"/>
        <v>0</v>
      </c>
      <c r="BK196">
        <f t="shared" ca="1" si="407"/>
        <v>0</v>
      </c>
      <c r="BL196" s="12">
        <f t="shared" ca="1" si="408"/>
        <v>0</v>
      </c>
      <c r="BM196">
        <f t="shared" ca="1" si="409"/>
        <v>0</v>
      </c>
      <c r="BN196">
        <f t="shared" ca="1" si="410"/>
        <v>0</v>
      </c>
      <c r="BO196">
        <f t="shared" ca="1" si="411"/>
        <v>0</v>
      </c>
      <c r="BP196">
        <f t="shared" ca="1" si="412"/>
        <v>0</v>
      </c>
      <c r="BQ196">
        <f t="shared" ca="1" si="413"/>
        <v>0</v>
      </c>
      <c r="BR196">
        <f t="shared" ca="1" si="414"/>
        <v>0</v>
      </c>
      <c r="BS196">
        <f t="shared" ca="1" si="415"/>
        <v>0</v>
      </c>
      <c r="BT196">
        <f t="shared" ca="1" si="416"/>
        <v>0</v>
      </c>
      <c r="BU196">
        <f t="shared" ca="1" si="417"/>
        <v>0</v>
      </c>
      <c r="BV196">
        <f t="shared" ca="1" si="418"/>
        <v>0</v>
      </c>
      <c r="BW196">
        <f t="shared" ca="1" si="355"/>
        <v>0</v>
      </c>
      <c r="BX196">
        <f t="shared" ca="1" si="356"/>
        <v>0</v>
      </c>
      <c r="BY196" s="8">
        <f t="shared" ca="1" si="357"/>
        <v>0</v>
      </c>
      <c r="BZ196" s="10" t="str">
        <f t="shared" ca="1" si="358"/>
        <v>---</v>
      </c>
      <c r="CA196">
        <f t="shared" ca="1" si="359"/>
        <v>0</v>
      </c>
      <c r="CB196">
        <f t="shared" ca="1" si="360"/>
        <v>0</v>
      </c>
      <c r="CC196">
        <f t="shared" ca="1" si="361"/>
        <v>0</v>
      </c>
      <c r="CD196">
        <f t="shared" ca="1" si="362"/>
        <v>0</v>
      </c>
      <c r="CE196">
        <f t="shared" ca="1" si="363"/>
        <v>0</v>
      </c>
      <c r="CF196" s="12">
        <f t="shared" ca="1" si="364"/>
        <v>0</v>
      </c>
      <c r="CG196">
        <f t="shared" ca="1" si="365"/>
        <v>0</v>
      </c>
      <c r="CH196">
        <f t="shared" ca="1" si="366"/>
        <v>0</v>
      </c>
      <c r="CI196">
        <f t="shared" ca="1" si="367"/>
        <v>0</v>
      </c>
      <c r="CJ196">
        <f t="shared" ca="1" si="368"/>
        <v>0</v>
      </c>
      <c r="CK196">
        <f t="shared" ca="1" si="369"/>
        <v>0</v>
      </c>
      <c r="CL196">
        <f t="shared" ca="1" si="370"/>
        <v>0</v>
      </c>
      <c r="CM196">
        <f t="shared" ca="1" si="371"/>
        <v>0</v>
      </c>
      <c r="CN196">
        <f t="shared" ca="1" si="372"/>
        <v>0</v>
      </c>
      <c r="CO196">
        <f t="shared" ca="1" si="373"/>
        <v>0</v>
      </c>
      <c r="CP196">
        <f t="shared" ca="1" si="374"/>
        <v>0</v>
      </c>
      <c r="CQ196" s="10">
        <f t="shared" ca="1" si="375"/>
        <v>0</v>
      </c>
      <c r="CR196" s="11">
        <f t="shared" ca="1" si="376"/>
        <v>0</v>
      </c>
      <c r="CS196" s="11">
        <f t="shared" ca="1" si="377"/>
        <v>0</v>
      </c>
      <c r="CT196" s="11">
        <f t="shared" ca="1" si="378"/>
        <v>0</v>
      </c>
      <c r="CU196" s="11">
        <f t="shared" ca="1" si="379"/>
        <v>0</v>
      </c>
      <c r="CV196" s="11">
        <f t="shared" ca="1" si="380"/>
        <v>0</v>
      </c>
      <c r="CW196" t="b">
        <f t="shared" ca="1" si="354"/>
        <v>0</v>
      </c>
      <c r="CX196">
        <f>COUNTIF(BA$1:BA196,BA196)-1</f>
        <v>0</v>
      </c>
    </row>
    <row r="197" spans="1:102">
      <c r="A197" t="s">
        <v>2720</v>
      </c>
      <c r="B197" t="s">
        <v>2551</v>
      </c>
      <c r="C197" t="s">
        <v>2672</v>
      </c>
      <c r="D197">
        <f>IF(Players!C197="NL",INDEX(Standings!G:I,MATCH(INDEX(Teams!G:K,MATCH(Players!B197,Teams!G:G,0),5),Standings!G:G,0),2)+INDEX(Standings!G:I,MATCH(INDEX(Teams!G:K,MATCH(Players!B197,Teams!G:G,0),5),Standings!G:G,0),3),INDEX(Standings!A:C,MATCH(INDEX(Teams!A:E,MATCH(Players!B197,Teams!A:A,0),5),Standings!A:A,0),2)+INDEX(Standings!A:C,MATCH(INDEX(Teams!A:E,MATCH(Players!B197,Teams!A:A,0),5),Standings!A:A,0),3))</f>
        <v>3</v>
      </c>
      <c r="E197">
        <f t="shared" ca="1" si="381"/>
        <v>0</v>
      </c>
      <c r="F197">
        <f t="shared" ca="1" si="382"/>
        <v>0</v>
      </c>
      <c r="G197">
        <f t="shared" ca="1" si="383"/>
        <v>0</v>
      </c>
      <c r="H197">
        <f t="shared" ca="1" si="384"/>
        <v>0</v>
      </c>
      <c r="I197">
        <f t="shared" ca="1" si="385"/>
        <v>0</v>
      </c>
      <c r="J197">
        <f t="shared" ca="1" si="386"/>
        <v>0</v>
      </c>
      <c r="K197">
        <f t="shared" ca="1" si="387"/>
        <v>0</v>
      </c>
      <c r="L197">
        <f t="shared" ca="1" si="388"/>
        <v>0</v>
      </c>
      <c r="M197">
        <f t="shared" ca="1" si="389"/>
        <v>0</v>
      </c>
      <c r="N197">
        <f t="shared" ca="1" si="390"/>
        <v>0</v>
      </c>
      <c r="O197">
        <f t="shared" ca="1" si="391"/>
        <v>0</v>
      </c>
      <c r="P197">
        <f t="shared" ca="1" si="392"/>
        <v>0</v>
      </c>
      <c r="Q197">
        <f t="shared" ca="1" si="393"/>
        <v>0</v>
      </c>
      <c r="R197">
        <f t="shared" ca="1" si="394"/>
        <v>0</v>
      </c>
      <c r="S197">
        <f t="shared" ca="1" si="395"/>
        <v>0</v>
      </c>
      <c r="T197">
        <f t="shared" ca="1" si="396"/>
        <v>0</v>
      </c>
      <c r="U197">
        <f t="shared" ca="1" si="397"/>
        <v>0</v>
      </c>
      <c r="V197">
        <f t="shared" ca="1" si="398"/>
        <v>0</v>
      </c>
      <c r="W197">
        <f t="shared" ca="1" si="399"/>
        <v>0</v>
      </c>
      <c r="X197">
        <f t="shared" ca="1" si="329"/>
        <v>0</v>
      </c>
      <c r="Y197">
        <f t="shared" ca="1" si="330"/>
        <v>0</v>
      </c>
      <c r="Z197">
        <f t="shared" ca="1" si="331"/>
        <v>0</v>
      </c>
      <c r="AA197">
        <f t="shared" ca="1" si="332"/>
        <v>0</v>
      </c>
      <c r="AB197">
        <f t="shared" ca="1" si="333"/>
        <v>0</v>
      </c>
      <c r="AC197">
        <f t="shared" ca="1" si="334"/>
        <v>0</v>
      </c>
      <c r="AD197">
        <f t="shared" ca="1" si="335"/>
        <v>0</v>
      </c>
      <c r="AE197">
        <f t="shared" ca="1" si="336"/>
        <v>0</v>
      </c>
      <c r="AF197">
        <f t="shared" ca="1" si="337"/>
        <v>0</v>
      </c>
      <c r="AG197">
        <f t="shared" ca="1" si="338"/>
        <v>0</v>
      </c>
      <c r="AH197">
        <f t="shared" ca="1" si="339"/>
        <v>0</v>
      </c>
      <c r="AI197">
        <f t="shared" ca="1" si="340"/>
        <v>0</v>
      </c>
      <c r="AJ197">
        <f t="shared" ca="1" si="341"/>
        <v>0</v>
      </c>
      <c r="AK197">
        <f t="shared" ca="1" si="342"/>
        <v>0</v>
      </c>
      <c r="AL197">
        <f t="shared" ca="1" si="343"/>
        <v>0</v>
      </c>
      <c r="AM197">
        <f t="shared" ca="1" si="344"/>
        <v>0</v>
      </c>
      <c r="AN197">
        <f t="shared" ca="1" si="345"/>
        <v>0</v>
      </c>
      <c r="AO197">
        <f t="shared" ca="1" si="346"/>
        <v>0</v>
      </c>
      <c r="AP197">
        <f t="shared" ca="1" si="347"/>
        <v>0</v>
      </c>
      <c r="AQ197">
        <f t="shared" ca="1" si="348"/>
        <v>0</v>
      </c>
      <c r="AR197" s="8">
        <f t="shared" ca="1" si="349"/>
        <v>0</v>
      </c>
      <c r="AS197" s="8">
        <f t="shared" ca="1" si="350"/>
        <v>0</v>
      </c>
      <c r="AT197" s="8">
        <f t="shared" ca="1" si="351"/>
        <v>0</v>
      </c>
      <c r="AU197" s="8">
        <f t="shared" ca="1" si="352"/>
        <v>0</v>
      </c>
      <c r="AV197">
        <f t="shared" ca="1" si="353"/>
        <v>0</v>
      </c>
      <c r="AW197" t="b">
        <f t="shared" ca="1" si="400"/>
        <v>0</v>
      </c>
      <c r="BA197" s="14" t="s">
        <v>2968</v>
      </c>
      <c r="BB197" t="s">
        <v>2556</v>
      </c>
      <c r="BC197" t="s">
        <v>2672</v>
      </c>
      <c r="BD197">
        <f>IF(Players!BC197="NL",INDEX(Standings!G:I,MATCH(INDEX(Teams!G:K,MATCH(Players!BB197,Teams!G:G,0),5),Standings!G:G,0),2)+INDEX(Standings!G:I,MATCH(INDEX(Teams!G:K,MATCH(Players!BB197,Teams!G:G,0),5),Standings!G:G,0),3),INDEX(Standings!A:C,MATCH(INDEX(Teams!A:E,MATCH(Players!BB197,Teams!A:A,0),5),Standings!A:A,0),2)+INDEX(Standings!A:C,MATCH(INDEX(Teams!A:E,MATCH(Players!BB197,Teams!A:A,0),5),Standings!A:A,0),3))</f>
        <v>3</v>
      </c>
      <c r="BE197">
        <f t="shared" ca="1" si="401"/>
        <v>0</v>
      </c>
      <c r="BF197">
        <f t="shared" ca="1" si="402"/>
        <v>0</v>
      </c>
      <c r="BG197">
        <f t="shared" ca="1" si="403"/>
        <v>0</v>
      </c>
      <c r="BH197">
        <f t="shared" ca="1" si="404"/>
        <v>0</v>
      </c>
      <c r="BI197">
        <f t="shared" ca="1" si="405"/>
        <v>0</v>
      </c>
      <c r="BJ197">
        <f t="shared" ca="1" si="406"/>
        <v>0</v>
      </c>
      <c r="BK197">
        <f t="shared" ca="1" si="407"/>
        <v>0</v>
      </c>
      <c r="BL197" s="12">
        <f t="shared" ca="1" si="408"/>
        <v>0</v>
      </c>
      <c r="BM197">
        <f t="shared" ca="1" si="409"/>
        <v>0</v>
      </c>
      <c r="BN197">
        <f t="shared" ca="1" si="410"/>
        <v>0</v>
      </c>
      <c r="BO197">
        <f t="shared" ca="1" si="411"/>
        <v>0</v>
      </c>
      <c r="BP197">
        <f t="shared" ca="1" si="412"/>
        <v>0</v>
      </c>
      <c r="BQ197">
        <f t="shared" ca="1" si="413"/>
        <v>0</v>
      </c>
      <c r="BR197">
        <f t="shared" ca="1" si="414"/>
        <v>0</v>
      </c>
      <c r="BS197">
        <f t="shared" ca="1" si="415"/>
        <v>0</v>
      </c>
      <c r="BT197">
        <f t="shared" ca="1" si="416"/>
        <v>0</v>
      </c>
      <c r="BU197">
        <f t="shared" ca="1" si="417"/>
        <v>0</v>
      </c>
      <c r="BV197">
        <f t="shared" ca="1" si="418"/>
        <v>0</v>
      </c>
      <c r="BW197">
        <f t="shared" ca="1" si="355"/>
        <v>0</v>
      </c>
      <c r="BX197">
        <f t="shared" ca="1" si="356"/>
        <v>0</v>
      </c>
      <c r="BY197" s="8">
        <f t="shared" ca="1" si="357"/>
        <v>0</v>
      </c>
      <c r="BZ197" s="10" t="str">
        <f t="shared" ca="1" si="358"/>
        <v>---</v>
      </c>
      <c r="CA197">
        <f t="shared" ca="1" si="359"/>
        <v>0</v>
      </c>
      <c r="CB197">
        <f t="shared" ca="1" si="360"/>
        <v>0</v>
      </c>
      <c r="CC197">
        <f t="shared" ca="1" si="361"/>
        <v>0</v>
      </c>
      <c r="CD197">
        <f t="shared" ca="1" si="362"/>
        <v>0</v>
      </c>
      <c r="CE197">
        <f t="shared" ca="1" si="363"/>
        <v>0</v>
      </c>
      <c r="CF197" s="12">
        <f t="shared" ca="1" si="364"/>
        <v>0</v>
      </c>
      <c r="CG197">
        <f t="shared" ca="1" si="365"/>
        <v>0</v>
      </c>
      <c r="CH197">
        <f t="shared" ca="1" si="366"/>
        <v>0</v>
      </c>
      <c r="CI197">
        <f t="shared" ca="1" si="367"/>
        <v>0</v>
      </c>
      <c r="CJ197">
        <f t="shared" ca="1" si="368"/>
        <v>0</v>
      </c>
      <c r="CK197">
        <f t="shared" ca="1" si="369"/>
        <v>0</v>
      </c>
      <c r="CL197">
        <f t="shared" ca="1" si="370"/>
        <v>0</v>
      </c>
      <c r="CM197">
        <f t="shared" ca="1" si="371"/>
        <v>0</v>
      </c>
      <c r="CN197">
        <f t="shared" ca="1" si="372"/>
        <v>0</v>
      </c>
      <c r="CO197">
        <f t="shared" ca="1" si="373"/>
        <v>0</v>
      </c>
      <c r="CP197">
        <f t="shared" ca="1" si="374"/>
        <v>0</v>
      </c>
      <c r="CQ197" s="10">
        <f t="shared" ca="1" si="375"/>
        <v>0</v>
      </c>
      <c r="CR197" s="11">
        <f t="shared" ca="1" si="376"/>
        <v>0</v>
      </c>
      <c r="CS197" s="11">
        <f t="shared" ca="1" si="377"/>
        <v>0</v>
      </c>
      <c r="CT197" s="11">
        <f t="shared" ca="1" si="378"/>
        <v>0</v>
      </c>
      <c r="CU197" s="11">
        <f t="shared" ca="1" si="379"/>
        <v>0</v>
      </c>
      <c r="CV197" s="11">
        <f t="shared" ca="1" si="380"/>
        <v>0</v>
      </c>
      <c r="CW197" t="b">
        <f t="shared" ca="1" si="354"/>
        <v>0</v>
      </c>
      <c r="CX197">
        <f>COUNTIF(BA$1:BA197,BA197)-1</f>
        <v>0</v>
      </c>
    </row>
    <row r="198" spans="1:102">
      <c r="A198" t="s">
        <v>2721</v>
      </c>
      <c r="B198" t="s">
        <v>2551</v>
      </c>
      <c r="C198" t="s">
        <v>2672</v>
      </c>
      <c r="D198">
        <f>IF(Players!C198="NL",INDEX(Standings!G:I,MATCH(INDEX(Teams!G:K,MATCH(Players!B198,Teams!G:G,0),5),Standings!G:G,0),2)+INDEX(Standings!G:I,MATCH(INDEX(Teams!G:K,MATCH(Players!B198,Teams!G:G,0),5),Standings!G:G,0),3),INDEX(Standings!A:C,MATCH(INDEX(Teams!A:E,MATCH(Players!B198,Teams!A:A,0),5),Standings!A:A,0),2)+INDEX(Standings!A:C,MATCH(INDEX(Teams!A:E,MATCH(Players!B198,Teams!A:A,0),5),Standings!A:A,0),3))</f>
        <v>3</v>
      </c>
      <c r="E198">
        <f t="shared" ca="1" si="381"/>
        <v>1</v>
      </c>
      <c r="F198">
        <f t="shared" ca="1" si="382"/>
        <v>0</v>
      </c>
      <c r="G198">
        <f t="shared" ca="1" si="383"/>
        <v>0</v>
      </c>
      <c r="H198">
        <f t="shared" ca="1" si="384"/>
        <v>0</v>
      </c>
      <c r="I198">
        <f t="shared" ca="1" si="385"/>
        <v>0</v>
      </c>
      <c r="J198">
        <f t="shared" ca="1" si="386"/>
        <v>0</v>
      </c>
      <c r="K198">
        <f t="shared" ca="1" si="387"/>
        <v>0</v>
      </c>
      <c r="L198">
        <f t="shared" ca="1" si="388"/>
        <v>0</v>
      </c>
      <c r="M198">
        <f t="shared" ca="1" si="389"/>
        <v>0</v>
      </c>
      <c r="N198">
        <f t="shared" ca="1" si="390"/>
        <v>0</v>
      </c>
      <c r="O198">
        <f t="shared" ca="1" si="391"/>
        <v>0</v>
      </c>
      <c r="P198">
        <f t="shared" ca="1" si="392"/>
        <v>0</v>
      </c>
      <c r="Q198">
        <f t="shared" ca="1" si="393"/>
        <v>0</v>
      </c>
      <c r="R198">
        <f t="shared" ca="1" si="394"/>
        <v>0</v>
      </c>
      <c r="S198">
        <f t="shared" ca="1" si="395"/>
        <v>0</v>
      </c>
      <c r="T198">
        <f t="shared" ca="1" si="396"/>
        <v>0</v>
      </c>
      <c r="U198">
        <f t="shared" ca="1" si="397"/>
        <v>0</v>
      </c>
      <c r="V198">
        <f t="shared" ca="1" si="398"/>
        <v>0</v>
      </c>
      <c r="W198">
        <f t="shared" ca="1" si="399"/>
        <v>0</v>
      </c>
      <c r="X198">
        <f t="shared" ca="1" si="329"/>
        <v>1</v>
      </c>
      <c r="Y198">
        <f t="shared" ca="1" si="330"/>
        <v>0</v>
      </c>
      <c r="Z198">
        <f t="shared" ca="1" si="331"/>
        <v>0</v>
      </c>
      <c r="AA198">
        <f t="shared" ca="1" si="332"/>
        <v>0</v>
      </c>
      <c r="AB198">
        <f t="shared" ca="1" si="333"/>
        <v>0</v>
      </c>
      <c r="AC198">
        <f t="shared" ca="1" si="334"/>
        <v>0</v>
      </c>
      <c r="AD198">
        <f t="shared" ca="1" si="335"/>
        <v>0</v>
      </c>
      <c r="AE198">
        <f t="shared" ca="1" si="336"/>
        <v>0</v>
      </c>
      <c r="AF198">
        <f t="shared" ca="1" si="337"/>
        <v>0</v>
      </c>
      <c r="AG198">
        <f t="shared" ca="1" si="338"/>
        <v>0</v>
      </c>
      <c r="AH198">
        <f t="shared" ca="1" si="339"/>
        <v>0</v>
      </c>
      <c r="AI198">
        <f t="shared" ca="1" si="340"/>
        <v>0</v>
      </c>
      <c r="AJ198">
        <f t="shared" ca="1" si="341"/>
        <v>0</v>
      </c>
      <c r="AK198">
        <f t="shared" ca="1" si="342"/>
        <v>0</v>
      </c>
      <c r="AL198">
        <f t="shared" ca="1" si="343"/>
        <v>0</v>
      </c>
      <c r="AM198">
        <f t="shared" ca="1" si="344"/>
        <v>0</v>
      </c>
      <c r="AN198">
        <f t="shared" ca="1" si="345"/>
        <v>0</v>
      </c>
      <c r="AO198">
        <f t="shared" ca="1" si="346"/>
        <v>0</v>
      </c>
      <c r="AP198">
        <f t="shared" ca="1" si="347"/>
        <v>0</v>
      </c>
      <c r="AQ198">
        <f t="shared" ca="1" si="348"/>
        <v>0</v>
      </c>
      <c r="AR198" s="8">
        <f t="shared" ca="1" si="349"/>
        <v>0</v>
      </c>
      <c r="AS198" s="8">
        <f t="shared" ca="1" si="350"/>
        <v>0</v>
      </c>
      <c r="AT198" s="8">
        <f t="shared" ca="1" si="351"/>
        <v>0</v>
      </c>
      <c r="AU198" s="8">
        <f t="shared" ca="1" si="352"/>
        <v>0</v>
      </c>
      <c r="AV198">
        <f t="shared" ca="1" si="353"/>
        <v>0</v>
      </c>
      <c r="AW198" t="b">
        <f t="shared" ca="1" si="400"/>
        <v>0</v>
      </c>
      <c r="BA198" s="14" t="s">
        <v>2976</v>
      </c>
      <c r="BB198" t="s">
        <v>2556</v>
      </c>
      <c r="BC198" t="s">
        <v>2672</v>
      </c>
      <c r="BD198">
        <f>IF(Players!BC198="NL",INDEX(Standings!G:I,MATCH(INDEX(Teams!G:K,MATCH(Players!BB198,Teams!G:G,0),5),Standings!G:G,0),2)+INDEX(Standings!G:I,MATCH(INDEX(Teams!G:K,MATCH(Players!BB198,Teams!G:G,0),5),Standings!G:G,0),3),INDEX(Standings!A:C,MATCH(INDEX(Teams!A:E,MATCH(Players!BB198,Teams!A:A,0),5),Standings!A:A,0),2)+INDEX(Standings!A:C,MATCH(INDEX(Teams!A:E,MATCH(Players!BB198,Teams!A:A,0),5),Standings!A:A,0),3))</f>
        <v>3</v>
      </c>
      <c r="BE198">
        <f t="shared" ca="1" si="401"/>
        <v>0</v>
      </c>
      <c r="BF198">
        <f t="shared" ca="1" si="402"/>
        <v>0</v>
      </c>
      <c r="BG198">
        <f t="shared" ca="1" si="403"/>
        <v>2</v>
      </c>
      <c r="BH198">
        <f t="shared" ca="1" si="404"/>
        <v>0</v>
      </c>
      <c r="BI198">
        <f t="shared" ca="1" si="405"/>
        <v>0</v>
      </c>
      <c r="BJ198">
        <f t="shared" ca="1" si="406"/>
        <v>0</v>
      </c>
      <c r="BK198">
        <f t="shared" ca="1" si="407"/>
        <v>0</v>
      </c>
      <c r="BL198" s="12">
        <f t="shared" ca="1" si="408"/>
        <v>1.6666666666666665</v>
      </c>
      <c r="BM198">
        <f t="shared" ca="1" si="409"/>
        <v>1</v>
      </c>
      <c r="BN198">
        <f t="shared" ca="1" si="410"/>
        <v>0</v>
      </c>
      <c r="BO198">
        <f t="shared" ca="1" si="411"/>
        <v>0</v>
      </c>
      <c r="BP198">
        <f t="shared" ca="1" si="412"/>
        <v>0</v>
      </c>
      <c r="BQ198">
        <f t="shared" ca="1" si="413"/>
        <v>0</v>
      </c>
      <c r="BR198">
        <f t="shared" ca="1" si="414"/>
        <v>0</v>
      </c>
      <c r="BS198">
        <f t="shared" ca="1" si="415"/>
        <v>0</v>
      </c>
      <c r="BT198">
        <f t="shared" ca="1" si="416"/>
        <v>0</v>
      </c>
      <c r="BU198">
        <f t="shared" ca="1" si="417"/>
        <v>0</v>
      </c>
      <c r="BV198">
        <f t="shared" ca="1" si="418"/>
        <v>0</v>
      </c>
      <c r="BW198">
        <f t="shared" ca="1" si="355"/>
        <v>0</v>
      </c>
      <c r="BX198">
        <f t="shared" ca="1" si="356"/>
        <v>0</v>
      </c>
      <c r="BY198" s="8">
        <f t="shared" ca="1" si="357"/>
        <v>0</v>
      </c>
      <c r="BZ198" s="10">
        <f t="shared" ca="1" si="358"/>
        <v>0</v>
      </c>
      <c r="CA198">
        <f t="shared" ca="1" si="359"/>
        <v>2</v>
      </c>
      <c r="CB198">
        <f t="shared" ca="1" si="360"/>
        <v>0</v>
      </c>
      <c r="CC198">
        <f t="shared" ca="1" si="361"/>
        <v>0</v>
      </c>
      <c r="CD198">
        <f t="shared" ca="1" si="362"/>
        <v>0</v>
      </c>
      <c r="CE198">
        <f t="shared" ca="1" si="363"/>
        <v>0</v>
      </c>
      <c r="CF198" s="12">
        <f t="shared" ca="1" si="364"/>
        <v>1.6666666666666665</v>
      </c>
      <c r="CG198">
        <f t="shared" ca="1" si="365"/>
        <v>1</v>
      </c>
      <c r="CH198">
        <f t="shared" ca="1" si="366"/>
        <v>0</v>
      </c>
      <c r="CI198">
        <f t="shared" ca="1" si="367"/>
        <v>0</v>
      </c>
      <c r="CJ198">
        <f t="shared" ca="1" si="368"/>
        <v>0</v>
      </c>
      <c r="CK198">
        <f t="shared" ca="1" si="369"/>
        <v>0</v>
      </c>
      <c r="CL198">
        <f t="shared" ca="1" si="370"/>
        <v>0</v>
      </c>
      <c r="CM198">
        <f t="shared" ca="1" si="371"/>
        <v>0</v>
      </c>
      <c r="CN198">
        <f t="shared" ca="1" si="372"/>
        <v>0</v>
      </c>
      <c r="CO198">
        <f t="shared" ca="1" si="373"/>
        <v>0</v>
      </c>
      <c r="CP198">
        <f t="shared" ca="1" si="374"/>
        <v>0</v>
      </c>
      <c r="CQ198" s="10">
        <f t="shared" ca="1" si="375"/>
        <v>0.60000000000000009</v>
      </c>
      <c r="CR198" s="11">
        <f t="shared" ca="1" si="376"/>
        <v>5.4</v>
      </c>
      <c r="CS198" s="11">
        <f t="shared" ca="1" si="377"/>
        <v>0</v>
      </c>
      <c r="CT198" s="11">
        <f t="shared" ca="1" si="378"/>
        <v>0</v>
      </c>
      <c r="CU198" s="11">
        <f t="shared" ca="1" si="379"/>
        <v>0</v>
      </c>
      <c r="CV198" s="11">
        <f t="shared" ca="1" si="380"/>
        <v>0</v>
      </c>
      <c r="CW198" t="b">
        <f t="shared" ca="1" si="354"/>
        <v>0</v>
      </c>
      <c r="CX198">
        <f>COUNTIF(BA$1:BA198,BA198)-1</f>
        <v>0</v>
      </c>
    </row>
    <row r="199" spans="1:102">
      <c r="A199" t="s">
        <v>2722</v>
      </c>
      <c r="B199" t="s">
        <v>2551</v>
      </c>
      <c r="C199" t="s">
        <v>2672</v>
      </c>
      <c r="D199">
        <f>IF(Players!C199="NL",INDEX(Standings!G:I,MATCH(INDEX(Teams!G:K,MATCH(Players!B199,Teams!G:G,0),5),Standings!G:G,0),2)+INDEX(Standings!G:I,MATCH(INDEX(Teams!G:K,MATCH(Players!B199,Teams!G:G,0),5),Standings!G:G,0),3),INDEX(Standings!A:C,MATCH(INDEX(Teams!A:E,MATCH(Players!B199,Teams!A:A,0),5),Standings!A:A,0),2)+INDEX(Standings!A:C,MATCH(INDEX(Teams!A:E,MATCH(Players!B199,Teams!A:A,0),5),Standings!A:A,0),3))</f>
        <v>3</v>
      </c>
      <c r="E199">
        <f t="shared" ca="1" si="381"/>
        <v>1</v>
      </c>
      <c r="F199">
        <f t="shared" ca="1" si="382"/>
        <v>0</v>
      </c>
      <c r="G199">
        <f t="shared" ca="1" si="383"/>
        <v>0</v>
      </c>
      <c r="H199">
        <f t="shared" ca="1" si="384"/>
        <v>0</v>
      </c>
      <c r="I199">
        <f t="shared" ca="1" si="385"/>
        <v>0</v>
      </c>
      <c r="J199">
        <f t="shared" ca="1" si="386"/>
        <v>0</v>
      </c>
      <c r="K199">
        <f t="shared" ca="1" si="387"/>
        <v>0</v>
      </c>
      <c r="L199">
        <f t="shared" ca="1" si="388"/>
        <v>0</v>
      </c>
      <c r="M199">
        <f t="shared" ca="1" si="389"/>
        <v>0</v>
      </c>
      <c r="N199">
        <f t="shared" ca="1" si="390"/>
        <v>0</v>
      </c>
      <c r="O199">
        <f t="shared" ca="1" si="391"/>
        <v>0</v>
      </c>
      <c r="P199">
        <f t="shared" ca="1" si="392"/>
        <v>0</v>
      </c>
      <c r="Q199">
        <f t="shared" ca="1" si="393"/>
        <v>0</v>
      </c>
      <c r="R199">
        <f t="shared" ca="1" si="394"/>
        <v>0</v>
      </c>
      <c r="S199">
        <f t="shared" ca="1" si="395"/>
        <v>0</v>
      </c>
      <c r="T199">
        <f t="shared" ca="1" si="396"/>
        <v>0</v>
      </c>
      <c r="U199">
        <f t="shared" ca="1" si="397"/>
        <v>0</v>
      </c>
      <c r="V199">
        <f t="shared" ca="1" si="398"/>
        <v>0</v>
      </c>
      <c r="W199">
        <f t="shared" ca="1" si="399"/>
        <v>0</v>
      </c>
      <c r="X199">
        <f t="shared" ref="X199:X202" ca="1" si="419">SUMIF($A:$A,$A199,E:E)</f>
        <v>1</v>
      </c>
      <c r="Y199">
        <f t="shared" ref="Y199:Y202" ca="1" si="420">Z199+AI199+AL199+AM199+AN199</f>
        <v>0</v>
      </c>
      <c r="Z199">
        <f t="shared" ref="Z199:Z202" ca="1" si="421">SUMIF($A:$A,$A199,F:F)</f>
        <v>0</v>
      </c>
      <c r="AA199">
        <f t="shared" ref="AA199:AA202" ca="1" si="422">SUMIF($A:$A,$A199,G:G)</f>
        <v>0</v>
      </c>
      <c r="AB199">
        <f t="shared" ref="AB199:AB202" ca="1" si="423">SUMIF($A:$A,$A199,H:H)</f>
        <v>0</v>
      </c>
      <c r="AC199">
        <f t="shared" ref="AC199:AC202" ca="1" si="424">SUMIF($A:$A,$A199,I:I)</f>
        <v>0</v>
      </c>
      <c r="AD199">
        <f t="shared" ref="AD199:AD202" ca="1" si="425">SUMIF($A:$A,$A199,J:J)</f>
        <v>0</v>
      </c>
      <c r="AE199">
        <f t="shared" ref="AE199:AE202" ca="1" si="426">SUMIF($A:$A,$A199,K:K)</f>
        <v>0</v>
      </c>
      <c r="AF199">
        <f t="shared" ref="AF199:AF202" ca="1" si="427">SUMIF($A:$A,$A199,L:L)</f>
        <v>0</v>
      </c>
      <c r="AG199">
        <f t="shared" ref="AG199:AG202" ca="1" si="428">SUMIF($A:$A,$A199,M:M)</f>
        <v>0</v>
      </c>
      <c r="AH199">
        <f t="shared" ref="AH199:AH202" ca="1" si="429">SUMIF($A:$A,$A199,N:N)</f>
        <v>0</v>
      </c>
      <c r="AI199">
        <f t="shared" ref="AI199:AI202" ca="1" si="430">SUMIF($A:$A,$A199,O:O)</f>
        <v>0</v>
      </c>
      <c r="AJ199">
        <f t="shared" ref="AJ199:AJ202" ca="1" si="431">SUMIF($A:$A,$A199,P:P)</f>
        <v>0</v>
      </c>
      <c r="AK199">
        <f t="shared" ref="AK199:AK202" ca="1" si="432">SUMIF($A:$A,$A199,Q:Q)</f>
        <v>0</v>
      </c>
      <c r="AL199">
        <f t="shared" ref="AL199:AL202" ca="1" si="433">SUMIF($A:$A,$A199,R:R)</f>
        <v>0</v>
      </c>
      <c r="AM199">
        <f t="shared" ref="AM199:AM202" ca="1" si="434">SUMIF($A:$A,$A199,S:S)</f>
        <v>0</v>
      </c>
      <c r="AN199">
        <f t="shared" ref="AN199:AN202" ca="1" si="435">SUMIF($A:$A,$A199,T:T)</f>
        <v>0</v>
      </c>
      <c r="AO199">
        <f t="shared" ref="AO199:AO202" ca="1" si="436">SUMIF($A:$A,$A199,U:U)</f>
        <v>0</v>
      </c>
      <c r="AP199">
        <f t="shared" ref="AP199:AP202" ca="1" si="437">_xlfn.MAXIFS(V:V,$A:$A,$A199)</f>
        <v>0</v>
      </c>
      <c r="AQ199">
        <f t="shared" ref="AQ199:AQ202" ca="1" si="438">_xlfn.MAXIFS(W:W,$A:$A,$A199)</f>
        <v>0</v>
      </c>
      <c r="AR199" s="8">
        <f t="shared" ref="AR199:AR202" ca="1" si="439">IFERROR(AB199/Z199,0)</f>
        <v>0</v>
      </c>
      <c r="AS199" s="8">
        <f t="shared" ref="AS199:AS202" ca="1" si="440">IFERROR((AB199+AI199+AL199)/(Y199-AM199),0)</f>
        <v>0</v>
      </c>
      <c r="AT199" s="8">
        <f t="shared" ref="AT199:AT202" ca="1" si="441">IFERROR(AV199/Z199,0)</f>
        <v>0</v>
      </c>
      <c r="AU199" s="8">
        <f t="shared" ref="AU199:AU202" ca="1" si="442">AS199+AT199</f>
        <v>0</v>
      </c>
      <c r="AV199">
        <f t="shared" ref="AV199:AV202" ca="1" si="443">AC199+AB199+AD199*2+AE199*3</f>
        <v>0</v>
      </c>
      <c r="AW199" t="b">
        <f t="shared" ca="1" si="400"/>
        <v>0</v>
      </c>
      <c r="BA199" s="14" t="s">
        <v>2971</v>
      </c>
      <c r="BB199" t="s">
        <v>2556</v>
      </c>
      <c r="BC199" t="s">
        <v>2672</v>
      </c>
      <c r="BD199">
        <f>IF(Players!BC199="NL",INDEX(Standings!G:I,MATCH(INDEX(Teams!G:K,MATCH(Players!BB199,Teams!G:G,0),5),Standings!G:G,0),2)+INDEX(Standings!G:I,MATCH(INDEX(Teams!G:K,MATCH(Players!BB199,Teams!G:G,0),5),Standings!G:G,0),3),INDEX(Standings!A:C,MATCH(INDEX(Teams!A:E,MATCH(Players!BB199,Teams!A:A,0),5),Standings!A:A,0),2)+INDEX(Standings!A:C,MATCH(INDEX(Teams!A:E,MATCH(Players!BB199,Teams!A:A,0),5),Standings!A:A,0),3))</f>
        <v>3</v>
      </c>
      <c r="BE199">
        <f t="shared" ca="1" si="401"/>
        <v>0</v>
      </c>
      <c r="BF199">
        <f t="shared" ca="1" si="402"/>
        <v>0</v>
      </c>
      <c r="BG199">
        <f t="shared" ca="1" si="403"/>
        <v>0</v>
      </c>
      <c r="BH199">
        <f t="shared" ca="1" si="404"/>
        <v>0</v>
      </c>
      <c r="BI199">
        <f t="shared" ca="1" si="405"/>
        <v>0</v>
      </c>
      <c r="BJ199">
        <f t="shared" ca="1" si="406"/>
        <v>0</v>
      </c>
      <c r="BK199">
        <f t="shared" ca="1" si="407"/>
        <v>0</v>
      </c>
      <c r="BL199" s="12">
        <f t="shared" ca="1" si="408"/>
        <v>0</v>
      </c>
      <c r="BM199">
        <f t="shared" ca="1" si="409"/>
        <v>0</v>
      </c>
      <c r="BN199">
        <f t="shared" ca="1" si="410"/>
        <v>0</v>
      </c>
      <c r="BO199">
        <f t="shared" ca="1" si="411"/>
        <v>0</v>
      </c>
      <c r="BP199">
        <f t="shared" ca="1" si="412"/>
        <v>0</v>
      </c>
      <c r="BQ199">
        <f t="shared" ca="1" si="413"/>
        <v>0</v>
      </c>
      <c r="BR199">
        <f t="shared" ca="1" si="414"/>
        <v>0</v>
      </c>
      <c r="BS199">
        <f t="shared" ca="1" si="415"/>
        <v>0</v>
      </c>
      <c r="BT199">
        <f t="shared" ca="1" si="416"/>
        <v>0</v>
      </c>
      <c r="BU199">
        <f t="shared" ca="1" si="417"/>
        <v>0</v>
      </c>
      <c r="BV199">
        <f t="shared" ca="1" si="418"/>
        <v>0</v>
      </c>
      <c r="BW199">
        <f t="shared" ca="1" si="355"/>
        <v>0</v>
      </c>
      <c r="BX199">
        <f t="shared" ca="1" si="356"/>
        <v>0</v>
      </c>
      <c r="BY199" s="8">
        <f t="shared" ca="1" si="357"/>
        <v>0</v>
      </c>
      <c r="BZ199" s="10" t="str">
        <f t="shared" ca="1" si="358"/>
        <v>---</v>
      </c>
      <c r="CA199">
        <f t="shared" ca="1" si="359"/>
        <v>0</v>
      </c>
      <c r="CB199">
        <f t="shared" ca="1" si="360"/>
        <v>0</v>
      </c>
      <c r="CC199">
        <f t="shared" ca="1" si="361"/>
        <v>0</v>
      </c>
      <c r="CD199">
        <f t="shared" ca="1" si="362"/>
        <v>0</v>
      </c>
      <c r="CE199">
        <f t="shared" ca="1" si="363"/>
        <v>0</v>
      </c>
      <c r="CF199" s="12">
        <f t="shared" ca="1" si="364"/>
        <v>0</v>
      </c>
      <c r="CG199">
        <f t="shared" ca="1" si="365"/>
        <v>0</v>
      </c>
      <c r="CH199">
        <f t="shared" ca="1" si="366"/>
        <v>0</v>
      </c>
      <c r="CI199">
        <f t="shared" ca="1" si="367"/>
        <v>0</v>
      </c>
      <c r="CJ199">
        <f t="shared" ca="1" si="368"/>
        <v>0</v>
      </c>
      <c r="CK199">
        <f t="shared" ca="1" si="369"/>
        <v>0</v>
      </c>
      <c r="CL199">
        <f t="shared" ca="1" si="370"/>
        <v>0</v>
      </c>
      <c r="CM199">
        <f t="shared" ca="1" si="371"/>
        <v>0</v>
      </c>
      <c r="CN199">
        <f t="shared" ca="1" si="372"/>
        <v>0</v>
      </c>
      <c r="CO199">
        <f t="shared" ca="1" si="373"/>
        <v>0</v>
      </c>
      <c r="CP199">
        <f t="shared" ca="1" si="374"/>
        <v>0</v>
      </c>
      <c r="CQ199" s="10">
        <f t="shared" ca="1" si="375"/>
        <v>0</v>
      </c>
      <c r="CR199" s="11">
        <f t="shared" ca="1" si="376"/>
        <v>0</v>
      </c>
      <c r="CS199" s="11">
        <f t="shared" ca="1" si="377"/>
        <v>0</v>
      </c>
      <c r="CT199" s="11">
        <f t="shared" ca="1" si="378"/>
        <v>0</v>
      </c>
      <c r="CU199" s="11">
        <f t="shared" ca="1" si="379"/>
        <v>0</v>
      </c>
      <c r="CV199" s="11">
        <f t="shared" ca="1" si="380"/>
        <v>0</v>
      </c>
      <c r="CW199" t="b">
        <f t="shared" ca="1" si="354"/>
        <v>0</v>
      </c>
      <c r="CX199">
        <f>COUNTIF(BA$1:BA199,BA199)-1</f>
        <v>0</v>
      </c>
    </row>
    <row r="200" spans="1:102">
      <c r="A200" t="s">
        <v>2723</v>
      </c>
      <c r="B200" t="s">
        <v>2551</v>
      </c>
      <c r="C200" t="s">
        <v>2672</v>
      </c>
      <c r="D200">
        <f>IF(Players!C200="NL",INDEX(Standings!G:I,MATCH(INDEX(Teams!G:K,MATCH(Players!B200,Teams!G:G,0),5),Standings!G:G,0),2)+INDEX(Standings!G:I,MATCH(INDEX(Teams!G:K,MATCH(Players!B200,Teams!G:G,0),5),Standings!G:G,0),3),INDEX(Standings!A:C,MATCH(INDEX(Teams!A:E,MATCH(Players!B200,Teams!A:A,0),5),Standings!A:A,0),2)+INDEX(Standings!A:C,MATCH(INDEX(Teams!A:E,MATCH(Players!B200,Teams!A:A,0),5),Standings!A:A,0),3))</f>
        <v>3</v>
      </c>
      <c r="E200">
        <f t="shared" ca="1" si="381"/>
        <v>0</v>
      </c>
      <c r="F200">
        <f t="shared" ca="1" si="382"/>
        <v>0</v>
      </c>
      <c r="G200">
        <f t="shared" ca="1" si="383"/>
        <v>0</v>
      </c>
      <c r="H200">
        <f t="shared" ca="1" si="384"/>
        <v>0</v>
      </c>
      <c r="I200">
        <f t="shared" ca="1" si="385"/>
        <v>0</v>
      </c>
      <c r="J200">
        <f t="shared" ca="1" si="386"/>
        <v>0</v>
      </c>
      <c r="K200">
        <f t="shared" ca="1" si="387"/>
        <v>0</v>
      </c>
      <c r="L200">
        <f t="shared" ca="1" si="388"/>
        <v>0</v>
      </c>
      <c r="M200">
        <f t="shared" ca="1" si="389"/>
        <v>0</v>
      </c>
      <c r="N200">
        <f t="shared" ca="1" si="390"/>
        <v>0</v>
      </c>
      <c r="O200">
        <f t="shared" ca="1" si="391"/>
        <v>0</v>
      </c>
      <c r="P200">
        <f t="shared" ca="1" si="392"/>
        <v>0</v>
      </c>
      <c r="Q200">
        <f t="shared" ca="1" si="393"/>
        <v>0</v>
      </c>
      <c r="R200">
        <f t="shared" ca="1" si="394"/>
        <v>0</v>
      </c>
      <c r="S200">
        <f t="shared" ca="1" si="395"/>
        <v>0</v>
      </c>
      <c r="T200">
        <f t="shared" ca="1" si="396"/>
        <v>0</v>
      </c>
      <c r="U200">
        <f t="shared" ca="1" si="397"/>
        <v>0</v>
      </c>
      <c r="V200">
        <f t="shared" ca="1" si="398"/>
        <v>0</v>
      </c>
      <c r="W200">
        <f t="shared" ca="1" si="399"/>
        <v>0</v>
      </c>
      <c r="X200">
        <f t="shared" ca="1" si="419"/>
        <v>0</v>
      </c>
      <c r="Y200">
        <f t="shared" ca="1" si="420"/>
        <v>0</v>
      </c>
      <c r="Z200">
        <f t="shared" ca="1" si="421"/>
        <v>0</v>
      </c>
      <c r="AA200">
        <f t="shared" ca="1" si="422"/>
        <v>0</v>
      </c>
      <c r="AB200">
        <f t="shared" ca="1" si="423"/>
        <v>0</v>
      </c>
      <c r="AC200">
        <f t="shared" ca="1" si="424"/>
        <v>0</v>
      </c>
      <c r="AD200">
        <f t="shared" ca="1" si="425"/>
        <v>0</v>
      </c>
      <c r="AE200">
        <f t="shared" ca="1" si="426"/>
        <v>0</v>
      </c>
      <c r="AF200">
        <f t="shared" ca="1" si="427"/>
        <v>0</v>
      </c>
      <c r="AG200">
        <f t="shared" ca="1" si="428"/>
        <v>0</v>
      </c>
      <c r="AH200">
        <f t="shared" ca="1" si="429"/>
        <v>0</v>
      </c>
      <c r="AI200">
        <f t="shared" ca="1" si="430"/>
        <v>0</v>
      </c>
      <c r="AJ200">
        <f t="shared" ca="1" si="431"/>
        <v>0</v>
      </c>
      <c r="AK200">
        <f t="shared" ca="1" si="432"/>
        <v>0</v>
      </c>
      <c r="AL200">
        <f t="shared" ca="1" si="433"/>
        <v>0</v>
      </c>
      <c r="AM200">
        <f t="shared" ca="1" si="434"/>
        <v>0</v>
      </c>
      <c r="AN200">
        <f t="shared" ca="1" si="435"/>
        <v>0</v>
      </c>
      <c r="AO200">
        <f t="shared" ca="1" si="436"/>
        <v>0</v>
      </c>
      <c r="AP200">
        <f t="shared" ca="1" si="437"/>
        <v>0</v>
      </c>
      <c r="AQ200">
        <f t="shared" ca="1" si="438"/>
        <v>0</v>
      </c>
      <c r="AR200" s="8">
        <f t="shared" ca="1" si="439"/>
        <v>0</v>
      </c>
      <c r="AS200" s="8">
        <f t="shared" ca="1" si="440"/>
        <v>0</v>
      </c>
      <c r="AT200" s="8">
        <f t="shared" ca="1" si="441"/>
        <v>0</v>
      </c>
      <c r="AU200" s="8">
        <f t="shared" ca="1" si="442"/>
        <v>0</v>
      </c>
      <c r="AV200">
        <f t="shared" ca="1" si="443"/>
        <v>0</v>
      </c>
      <c r="AW200" t="b">
        <f t="shared" ca="1" si="400"/>
        <v>0</v>
      </c>
      <c r="BA200" s="14" t="s">
        <v>2619</v>
      </c>
      <c r="BB200" t="s">
        <v>2556</v>
      </c>
      <c r="BC200" t="s">
        <v>2672</v>
      </c>
      <c r="BD200">
        <f>IF(Players!BC200="NL",INDEX(Standings!G:I,MATCH(INDEX(Teams!G:K,MATCH(Players!BB200,Teams!G:G,0),5),Standings!G:G,0),2)+INDEX(Standings!G:I,MATCH(INDEX(Teams!G:K,MATCH(Players!BB200,Teams!G:G,0),5),Standings!G:G,0),3),INDEX(Standings!A:C,MATCH(INDEX(Teams!A:E,MATCH(Players!BB200,Teams!A:A,0),5),Standings!A:A,0),2)+INDEX(Standings!A:C,MATCH(INDEX(Teams!A:E,MATCH(Players!BB200,Teams!A:A,0),5),Standings!A:A,0),3))</f>
        <v>3</v>
      </c>
      <c r="BE200">
        <f t="shared" ca="1" si="401"/>
        <v>0</v>
      </c>
      <c r="BF200">
        <f t="shared" ca="1" si="402"/>
        <v>0</v>
      </c>
      <c r="BG200">
        <f t="shared" ca="1" si="403"/>
        <v>0</v>
      </c>
      <c r="BH200">
        <f t="shared" ca="1" si="404"/>
        <v>0</v>
      </c>
      <c r="BI200">
        <f t="shared" ca="1" si="405"/>
        <v>0</v>
      </c>
      <c r="BJ200">
        <f t="shared" ca="1" si="406"/>
        <v>0</v>
      </c>
      <c r="BK200">
        <f t="shared" ca="1" si="407"/>
        <v>0</v>
      </c>
      <c r="BL200" s="12">
        <f t="shared" ca="1" si="408"/>
        <v>0</v>
      </c>
      <c r="BM200">
        <f t="shared" ca="1" si="409"/>
        <v>0</v>
      </c>
      <c r="BN200">
        <f t="shared" ca="1" si="410"/>
        <v>0</v>
      </c>
      <c r="BO200">
        <f t="shared" ca="1" si="411"/>
        <v>0</v>
      </c>
      <c r="BP200">
        <f t="shared" ca="1" si="412"/>
        <v>0</v>
      </c>
      <c r="BQ200">
        <f t="shared" ca="1" si="413"/>
        <v>0</v>
      </c>
      <c r="BR200">
        <f t="shared" ca="1" si="414"/>
        <v>0</v>
      </c>
      <c r="BS200">
        <f t="shared" ca="1" si="415"/>
        <v>0</v>
      </c>
      <c r="BT200">
        <f t="shared" ca="1" si="416"/>
        <v>0</v>
      </c>
      <c r="BU200">
        <f t="shared" ca="1" si="417"/>
        <v>0</v>
      </c>
      <c r="BV200">
        <f t="shared" ca="1" si="418"/>
        <v>0</v>
      </c>
      <c r="BW200">
        <f t="shared" ca="1" si="355"/>
        <v>0</v>
      </c>
      <c r="BX200">
        <f t="shared" ca="1" si="356"/>
        <v>0</v>
      </c>
      <c r="BY200" s="8">
        <f t="shared" ca="1" si="357"/>
        <v>0</v>
      </c>
      <c r="BZ200" s="10">
        <f t="shared" ca="1" si="358"/>
        <v>0</v>
      </c>
      <c r="CA200">
        <f t="shared" ca="1" si="359"/>
        <v>2</v>
      </c>
      <c r="CB200">
        <f t="shared" ca="1" si="360"/>
        <v>0</v>
      </c>
      <c r="CC200">
        <f t="shared" ca="1" si="361"/>
        <v>0</v>
      </c>
      <c r="CD200">
        <f t="shared" ca="1" si="362"/>
        <v>0</v>
      </c>
      <c r="CE200">
        <f t="shared" ca="1" si="363"/>
        <v>0</v>
      </c>
      <c r="CF200" s="12">
        <f t="shared" ca="1" si="364"/>
        <v>1.3333333333333333</v>
      </c>
      <c r="CG200">
        <f t="shared" ca="1" si="365"/>
        <v>3</v>
      </c>
      <c r="CH200">
        <f t="shared" ca="1" si="366"/>
        <v>1</v>
      </c>
      <c r="CI200">
        <f t="shared" ca="1" si="367"/>
        <v>0</v>
      </c>
      <c r="CJ200">
        <f t="shared" ca="1" si="368"/>
        <v>0</v>
      </c>
      <c r="CK200">
        <f t="shared" ca="1" si="369"/>
        <v>0</v>
      </c>
      <c r="CL200">
        <f t="shared" ca="1" si="370"/>
        <v>1</v>
      </c>
      <c r="CM200">
        <f t="shared" ca="1" si="371"/>
        <v>0</v>
      </c>
      <c r="CN200">
        <f t="shared" ca="1" si="372"/>
        <v>0</v>
      </c>
      <c r="CO200">
        <f t="shared" ca="1" si="373"/>
        <v>0</v>
      </c>
      <c r="CP200">
        <f t="shared" ca="1" si="374"/>
        <v>0</v>
      </c>
      <c r="CQ200" s="10">
        <f t="shared" ca="1" si="375"/>
        <v>2.25</v>
      </c>
      <c r="CR200" s="11">
        <f t="shared" ca="1" si="376"/>
        <v>20.25</v>
      </c>
      <c r="CS200" s="11">
        <f t="shared" ca="1" si="377"/>
        <v>0</v>
      </c>
      <c r="CT200" s="11">
        <f t="shared" ca="1" si="378"/>
        <v>0</v>
      </c>
      <c r="CU200" s="11">
        <f t="shared" ca="1" si="379"/>
        <v>0</v>
      </c>
      <c r="CV200" s="11">
        <f t="shared" ca="1" si="380"/>
        <v>0</v>
      </c>
      <c r="CW200" t="b">
        <f t="shared" ca="1" si="354"/>
        <v>0</v>
      </c>
      <c r="CX200">
        <f>COUNTIF(BA$1:BA200,BA200)-1</f>
        <v>1</v>
      </c>
    </row>
    <row r="201" spans="1:102">
      <c r="A201" t="s">
        <v>2724</v>
      </c>
      <c r="B201" t="s">
        <v>2551</v>
      </c>
      <c r="C201" t="s">
        <v>2672</v>
      </c>
      <c r="D201">
        <f>IF(Players!C201="NL",INDEX(Standings!G:I,MATCH(INDEX(Teams!G:K,MATCH(Players!B201,Teams!G:G,0),5),Standings!G:G,0),2)+INDEX(Standings!G:I,MATCH(INDEX(Teams!G:K,MATCH(Players!B201,Teams!G:G,0),5),Standings!G:G,0),3),INDEX(Standings!A:C,MATCH(INDEX(Teams!A:E,MATCH(Players!B201,Teams!A:A,0),5),Standings!A:A,0),2)+INDEX(Standings!A:C,MATCH(INDEX(Teams!A:E,MATCH(Players!B201,Teams!A:A,0),5),Standings!A:A,0),3))</f>
        <v>3</v>
      </c>
      <c r="E201">
        <f t="shared" ca="1" si="381"/>
        <v>0</v>
      </c>
      <c r="F201">
        <f t="shared" ca="1" si="382"/>
        <v>0</v>
      </c>
      <c r="G201">
        <f t="shared" ca="1" si="383"/>
        <v>0</v>
      </c>
      <c r="H201">
        <f t="shared" ca="1" si="384"/>
        <v>0</v>
      </c>
      <c r="I201">
        <f t="shared" ca="1" si="385"/>
        <v>0</v>
      </c>
      <c r="J201">
        <f t="shared" ca="1" si="386"/>
        <v>0</v>
      </c>
      <c r="K201">
        <f t="shared" ca="1" si="387"/>
        <v>0</v>
      </c>
      <c r="L201">
        <f t="shared" ca="1" si="388"/>
        <v>0</v>
      </c>
      <c r="M201">
        <f t="shared" ca="1" si="389"/>
        <v>0</v>
      </c>
      <c r="N201">
        <f t="shared" ca="1" si="390"/>
        <v>0</v>
      </c>
      <c r="O201">
        <f t="shared" ca="1" si="391"/>
        <v>0</v>
      </c>
      <c r="P201">
        <f t="shared" ca="1" si="392"/>
        <v>0</v>
      </c>
      <c r="Q201">
        <f t="shared" ca="1" si="393"/>
        <v>0</v>
      </c>
      <c r="R201">
        <f t="shared" ca="1" si="394"/>
        <v>0</v>
      </c>
      <c r="S201">
        <f t="shared" ca="1" si="395"/>
        <v>0</v>
      </c>
      <c r="T201">
        <f t="shared" ca="1" si="396"/>
        <v>0</v>
      </c>
      <c r="U201">
        <f t="shared" ca="1" si="397"/>
        <v>0</v>
      </c>
      <c r="V201">
        <f t="shared" ca="1" si="398"/>
        <v>0</v>
      </c>
      <c r="W201">
        <f t="shared" ca="1" si="399"/>
        <v>0</v>
      </c>
      <c r="X201">
        <f t="shared" ca="1" si="419"/>
        <v>0</v>
      </c>
      <c r="Y201">
        <f t="shared" ca="1" si="420"/>
        <v>0</v>
      </c>
      <c r="Z201">
        <f t="shared" ca="1" si="421"/>
        <v>0</v>
      </c>
      <c r="AA201">
        <f t="shared" ca="1" si="422"/>
        <v>0</v>
      </c>
      <c r="AB201">
        <f t="shared" ca="1" si="423"/>
        <v>0</v>
      </c>
      <c r="AC201">
        <f t="shared" ca="1" si="424"/>
        <v>0</v>
      </c>
      <c r="AD201">
        <f t="shared" ca="1" si="425"/>
        <v>0</v>
      </c>
      <c r="AE201">
        <f t="shared" ca="1" si="426"/>
        <v>0</v>
      </c>
      <c r="AF201">
        <f t="shared" ca="1" si="427"/>
        <v>0</v>
      </c>
      <c r="AG201">
        <f t="shared" ca="1" si="428"/>
        <v>0</v>
      </c>
      <c r="AH201">
        <f t="shared" ca="1" si="429"/>
        <v>0</v>
      </c>
      <c r="AI201">
        <f t="shared" ca="1" si="430"/>
        <v>0</v>
      </c>
      <c r="AJ201">
        <f t="shared" ca="1" si="431"/>
        <v>0</v>
      </c>
      <c r="AK201">
        <f t="shared" ca="1" si="432"/>
        <v>0</v>
      </c>
      <c r="AL201">
        <f t="shared" ca="1" si="433"/>
        <v>0</v>
      </c>
      <c r="AM201">
        <f t="shared" ca="1" si="434"/>
        <v>0</v>
      </c>
      <c r="AN201">
        <f t="shared" ca="1" si="435"/>
        <v>0</v>
      </c>
      <c r="AO201">
        <f t="shared" ca="1" si="436"/>
        <v>0</v>
      </c>
      <c r="AP201">
        <f t="shared" ca="1" si="437"/>
        <v>0</v>
      </c>
      <c r="AQ201">
        <f t="shared" ca="1" si="438"/>
        <v>0</v>
      </c>
      <c r="AR201" s="8">
        <f t="shared" ca="1" si="439"/>
        <v>0</v>
      </c>
      <c r="AS201" s="8">
        <f t="shared" ca="1" si="440"/>
        <v>0</v>
      </c>
      <c r="AT201" s="8">
        <f t="shared" ca="1" si="441"/>
        <v>0</v>
      </c>
      <c r="AU201" s="8">
        <f t="shared" ca="1" si="442"/>
        <v>0</v>
      </c>
      <c r="AV201">
        <f t="shared" ca="1" si="443"/>
        <v>0</v>
      </c>
      <c r="AW201" t="b">
        <f t="shared" ca="1" si="400"/>
        <v>0</v>
      </c>
      <c r="BA201" s="14" t="s">
        <v>2970</v>
      </c>
      <c r="BB201" t="s">
        <v>2556</v>
      </c>
      <c r="BC201" t="s">
        <v>2672</v>
      </c>
      <c r="BD201">
        <f>IF(Players!BC201="NL",INDEX(Standings!G:I,MATCH(INDEX(Teams!G:K,MATCH(Players!BB201,Teams!G:G,0),5),Standings!G:G,0),2)+INDEX(Standings!G:I,MATCH(INDEX(Teams!G:K,MATCH(Players!BB201,Teams!G:G,0),5),Standings!G:G,0),3),INDEX(Standings!A:C,MATCH(INDEX(Teams!A:E,MATCH(Players!BB201,Teams!A:A,0),5),Standings!A:A,0),2)+INDEX(Standings!A:C,MATCH(INDEX(Teams!A:E,MATCH(Players!BB201,Teams!A:A,0),5),Standings!A:A,0),3))</f>
        <v>3</v>
      </c>
      <c r="BE201">
        <f t="shared" ca="1" si="401"/>
        <v>0</v>
      </c>
      <c r="BF201">
        <f t="shared" ca="1" si="402"/>
        <v>0</v>
      </c>
      <c r="BG201">
        <f t="shared" ca="1" si="403"/>
        <v>0</v>
      </c>
      <c r="BH201">
        <f t="shared" ca="1" si="404"/>
        <v>0</v>
      </c>
      <c r="BI201">
        <f t="shared" ca="1" si="405"/>
        <v>0</v>
      </c>
      <c r="BJ201">
        <f t="shared" ca="1" si="406"/>
        <v>0</v>
      </c>
      <c r="BK201">
        <f t="shared" ca="1" si="407"/>
        <v>0</v>
      </c>
      <c r="BL201" s="12">
        <f t="shared" ca="1" si="408"/>
        <v>0</v>
      </c>
      <c r="BM201">
        <f t="shared" ca="1" si="409"/>
        <v>0</v>
      </c>
      <c r="BN201">
        <f t="shared" ca="1" si="410"/>
        <v>0</v>
      </c>
      <c r="BO201">
        <f t="shared" ca="1" si="411"/>
        <v>0</v>
      </c>
      <c r="BP201">
        <f t="shared" ca="1" si="412"/>
        <v>0</v>
      </c>
      <c r="BQ201">
        <f t="shared" ca="1" si="413"/>
        <v>0</v>
      </c>
      <c r="BR201">
        <f t="shared" ca="1" si="414"/>
        <v>0</v>
      </c>
      <c r="BS201">
        <f t="shared" ca="1" si="415"/>
        <v>0</v>
      </c>
      <c r="BT201">
        <f t="shared" ca="1" si="416"/>
        <v>0</v>
      </c>
      <c r="BU201">
        <f t="shared" ca="1" si="417"/>
        <v>0</v>
      </c>
      <c r="BV201">
        <f t="shared" ca="1" si="418"/>
        <v>0</v>
      </c>
      <c r="BW201">
        <f t="shared" ca="1" si="355"/>
        <v>0</v>
      </c>
      <c r="BX201">
        <f t="shared" ca="1" si="356"/>
        <v>0</v>
      </c>
      <c r="BY201" s="8">
        <f t="shared" ca="1" si="357"/>
        <v>0</v>
      </c>
      <c r="BZ201" s="10" t="str">
        <f t="shared" ca="1" si="358"/>
        <v>---</v>
      </c>
      <c r="CA201">
        <f t="shared" ca="1" si="359"/>
        <v>0</v>
      </c>
      <c r="CB201">
        <f t="shared" ca="1" si="360"/>
        <v>0</v>
      </c>
      <c r="CC201">
        <f t="shared" ca="1" si="361"/>
        <v>0</v>
      </c>
      <c r="CD201">
        <f t="shared" ca="1" si="362"/>
        <v>0</v>
      </c>
      <c r="CE201">
        <f t="shared" ca="1" si="363"/>
        <v>0</v>
      </c>
      <c r="CF201" s="12">
        <f t="shared" ca="1" si="364"/>
        <v>0</v>
      </c>
      <c r="CG201">
        <f t="shared" ca="1" si="365"/>
        <v>0</v>
      </c>
      <c r="CH201">
        <f t="shared" ca="1" si="366"/>
        <v>0</v>
      </c>
      <c r="CI201">
        <f t="shared" ca="1" si="367"/>
        <v>0</v>
      </c>
      <c r="CJ201">
        <f t="shared" ca="1" si="368"/>
        <v>0</v>
      </c>
      <c r="CK201">
        <f t="shared" ca="1" si="369"/>
        <v>0</v>
      </c>
      <c r="CL201">
        <f t="shared" ca="1" si="370"/>
        <v>0</v>
      </c>
      <c r="CM201">
        <f t="shared" ca="1" si="371"/>
        <v>0</v>
      </c>
      <c r="CN201">
        <f t="shared" ca="1" si="372"/>
        <v>0</v>
      </c>
      <c r="CO201">
        <f t="shared" ca="1" si="373"/>
        <v>0</v>
      </c>
      <c r="CP201">
        <f t="shared" ca="1" si="374"/>
        <v>0</v>
      </c>
      <c r="CQ201" s="10">
        <f t="shared" ca="1" si="375"/>
        <v>0</v>
      </c>
      <c r="CR201" s="11">
        <f t="shared" ca="1" si="376"/>
        <v>0</v>
      </c>
      <c r="CS201" s="11">
        <f t="shared" ca="1" si="377"/>
        <v>0</v>
      </c>
      <c r="CT201" s="11">
        <f t="shared" ca="1" si="378"/>
        <v>0</v>
      </c>
      <c r="CU201" s="11">
        <f t="shared" ca="1" si="379"/>
        <v>0</v>
      </c>
      <c r="CV201" s="11">
        <f t="shared" ca="1" si="380"/>
        <v>0</v>
      </c>
      <c r="CW201" t="b">
        <f t="shared" ca="1" si="354"/>
        <v>0</v>
      </c>
      <c r="CX201">
        <f>COUNTIF(BA$1:BA201,BA201)-1</f>
        <v>0</v>
      </c>
    </row>
    <row r="202" spans="1:102">
      <c r="A202" t="s">
        <v>2725</v>
      </c>
      <c r="B202" t="s">
        <v>2551</v>
      </c>
      <c r="C202" t="s">
        <v>2672</v>
      </c>
      <c r="D202">
        <f>IF(Players!C202="NL",INDEX(Standings!G:I,MATCH(INDEX(Teams!G:K,MATCH(Players!B202,Teams!G:G,0),5),Standings!G:G,0),2)+INDEX(Standings!G:I,MATCH(INDEX(Teams!G:K,MATCH(Players!B202,Teams!G:G,0),5),Standings!G:G,0),3),INDEX(Standings!A:C,MATCH(INDEX(Teams!A:E,MATCH(Players!B202,Teams!A:A,0),5),Standings!A:A,0),2)+INDEX(Standings!A:C,MATCH(INDEX(Teams!A:E,MATCH(Players!B202,Teams!A:A,0),5),Standings!A:A,0),3))</f>
        <v>3</v>
      </c>
      <c r="E202">
        <f t="shared" ca="1" si="381"/>
        <v>0</v>
      </c>
      <c r="F202">
        <f t="shared" ca="1" si="382"/>
        <v>0</v>
      </c>
      <c r="G202">
        <f t="shared" ca="1" si="383"/>
        <v>0</v>
      </c>
      <c r="H202">
        <f t="shared" ca="1" si="384"/>
        <v>0</v>
      </c>
      <c r="I202">
        <f t="shared" ca="1" si="385"/>
        <v>0</v>
      </c>
      <c r="J202">
        <f t="shared" ca="1" si="386"/>
        <v>0</v>
      </c>
      <c r="K202">
        <f t="shared" ca="1" si="387"/>
        <v>0</v>
      </c>
      <c r="L202">
        <f t="shared" ca="1" si="388"/>
        <v>0</v>
      </c>
      <c r="M202">
        <f t="shared" ca="1" si="389"/>
        <v>0</v>
      </c>
      <c r="N202">
        <f t="shared" ca="1" si="390"/>
        <v>0</v>
      </c>
      <c r="O202">
        <f t="shared" ca="1" si="391"/>
        <v>0</v>
      </c>
      <c r="P202">
        <f t="shared" ca="1" si="392"/>
        <v>0</v>
      </c>
      <c r="Q202">
        <f t="shared" ca="1" si="393"/>
        <v>0</v>
      </c>
      <c r="R202">
        <f t="shared" ca="1" si="394"/>
        <v>0</v>
      </c>
      <c r="S202">
        <f t="shared" ca="1" si="395"/>
        <v>0</v>
      </c>
      <c r="T202">
        <f t="shared" ca="1" si="396"/>
        <v>0</v>
      </c>
      <c r="U202">
        <f t="shared" ca="1" si="397"/>
        <v>0</v>
      </c>
      <c r="V202">
        <f t="shared" ca="1" si="398"/>
        <v>0</v>
      </c>
      <c r="W202">
        <f t="shared" ca="1" si="399"/>
        <v>0</v>
      </c>
      <c r="X202">
        <f t="shared" ca="1" si="419"/>
        <v>0</v>
      </c>
      <c r="Y202">
        <f t="shared" ca="1" si="420"/>
        <v>0</v>
      </c>
      <c r="Z202">
        <f t="shared" ca="1" si="421"/>
        <v>0</v>
      </c>
      <c r="AA202">
        <f t="shared" ca="1" si="422"/>
        <v>0</v>
      </c>
      <c r="AB202">
        <f t="shared" ca="1" si="423"/>
        <v>0</v>
      </c>
      <c r="AC202">
        <f t="shared" ca="1" si="424"/>
        <v>0</v>
      </c>
      <c r="AD202">
        <f t="shared" ca="1" si="425"/>
        <v>0</v>
      </c>
      <c r="AE202">
        <f t="shared" ca="1" si="426"/>
        <v>0</v>
      </c>
      <c r="AF202">
        <f t="shared" ca="1" si="427"/>
        <v>0</v>
      </c>
      <c r="AG202">
        <f t="shared" ca="1" si="428"/>
        <v>0</v>
      </c>
      <c r="AH202">
        <f t="shared" ca="1" si="429"/>
        <v>0</v>
      </c>
      <c r="AI202">
        <f t="shared" ca="1" si="430"/>
        <v>0</v>
      </c>
      <c r="AJ202">
        <f t="shared" ca="1" si="431"/>
        <v>0</v>
      </c>
      <c r="AK202">
        <f t="shared" ca="1" si="432"/>
        <v>0</v>
      </c>
      <c r="AL202">
        <f t="shared" ca="1" si="433"/>
        <v>0</v>
      </c>
      <c r="AM202">
        <f t="shared" ca="1" si="434"/>
        <v>0</v>
      </c>
      <c r="AN202">
        <f t="shared" ca="1" si="435"/>
        <v>0</v>
      </c>
      <c r="AO202">
        <f t="shared" ca="1" si="436"/>
        <v>0</v>
      </c>
      <c r="AP202">
        <f t="shared" ca="1" si="437"/>
        <v>0</v>
      </c>
      <c r="AQ202">
        <f t="shared" ca="1" si="438"/>
        <v>0</v>
      </c>
      <c r="AR202" s="8">
        <f t="shared" ca="1" si="439"/>
        <v>0</v>
      </c>
      <c r="AS202" s="8">
        <f t="shared" ca="1" si="440"/>
        <v>0</v>
      </c>
      <c r="AT202" s="8">
        <f t="shared" ca="1" si="441"/>
        <v>0</v>
      </c>
      <c r="AU202" s="8">
        <f t="shared" ca="1" si="442"/>
        <v>0</v>
      </c>
      <c r="AV202">
        <f t="shared" ca="1" si="443"/>
        <v>0</v>
      </c>
      <c r="AW202" t="b">
        <f t="shared" ca="1" si="400"/>
        <v>0</v>
      </c>
      <c r="BA202" s="14" t="s">
        <v>2974</v>
      </c>
      <c r="BB202" t="s">
        <v>2556</v>
      </c>
      <c r="BC202" t="s">
        <v>2672</v>
      </c>
      <c r="BD202">
        <f>IF(Players!BC202="NL",INDEX(Standings!G:I,MATCH(INDEX(Teams!G:K,MATCH(Players!BB202,Teams!G:G,0),5),Standings!G:G,0),2)+INDEX(Standings!G:I,MATCH(INDEX(Teams!G:K,MATCH(Players!BB202,Teams!G:G,0),5),Standings!G:G,0),3),INDEX(Standings!A:C,MATCH(INDEX(Teams!A:E,MATCH(Players!BB202,Teams!A:A,0),5),Standings!A:A,0),2)+INDEX(Standings!A:C,MATCH(INDEX(Teams!A:E,MATCH(Players!BB202,Teams!A:A,0),5),Standings!A:A,0),3))</f>
        <v>3</v>
      </c>
      <c r="BE202">
        <f t="shared" ca="1" si="401"/>
        <v>0</v>
      </c>
      <c r="BF202">
        <f t="shared" ca="1" si="402"/>
        <v>0</v>
      </c>
      <c r="BG202">
        <f t="shared" ca="1" si="403"/>
        <v>1</v>
      </c>
      <c r="BH202">
        <f t="shared" ca="1" si="404"/>
        <v>0</v>
      </c>
      <c r="BI202">
        <f t="shared" ca="1" si="405"/>
        <v>0</v>
      </c>
      <c r="BJ202">
        <f t="shared" ca="1" si="406"/>
        <v>0</v>
      </c>
      <c r="BK202">
        <f t="shared" ca="1" si="407"/>
        <v>0</v>
      </c>
      <c r="BL202" s="12">
        <f t="shared" ca="1" si="408"/>
        <v>2.6666666666666665</v>
      </c>
      <c r="BM202">
        <f t="shared" ca="1" si="409"/>
        <v>4</v>
      </c>
      <c r="BN202">
        <f t="shared" ca="1" si="410"/>
        <v>2</v>
      </c>
      <c r="BO202">
        <f t="shared" ca="1" si="411"/>
        <v>2</v>
      </c>
      <c r="BP202">
        <f t="shared" ca="1" si="412"/>
        <v>2</v>
      </c>
      <c r="BQ202">
        <f t="shared" ca="1" si="413"/>
        <v>1</v>
      </c>
      <c r="BR202">
        <f t="shared" ca="1" si="414"/>
        <v>0</v>
      </c>
      <c r="BS202">
        <f t="shared" ca="1" si="415"/>
        <v>0</v>
      </c>
      <c r="BT202">
        <f t="shared" ca="1" si="416"/>
        <v>0</v>
      </c>
      <c r="BU202">
        <f t="shared" ca="1" si="417"/>
        <v>0</v>
      </c>
      <c r="BV202">
        <f t="shared" ca="1" si="418"/>
        <v>0</v>
      </c>
      <c r="BW202">
        <f t="shared" ca="1" si="355"/>
        <v>0</v>
      </c>
      <c r="BX202">
        <f t="shared" ca="1" si="356"/>
        <v>0</v>
      </c>
      <c r="BY202" s="8">
        <f t="shared" ca="1" si="357"/>
        <v>0</v>
      </c>
      <c r="BZ202" s="10">
        <f t="shared" ca="1" si="358"/>
        <v>6.75</v>
      </c>
      <c r="CA202">
        <f t="shared" ca="1" si="359"/>
        <v>1</v>
      </c>
      <c r="CB202">
        <f t="shared" ca="1" si="360"/>
        <v>0</v>
      </c>
      <c r="CC202">
        <f t="shared" ca="1" si="361"/>
        <v>0</v>
      </c>
      <c r="CD202">
        <f t="shared" ca="1" si="362"/>
        <v>0</v>
      </c>
      <c r="CE202">
        <f t="shared" ca="1" si="363"/>
        <v>0</v>
      </c>
      <c r="CF202" s="12">
        <f t="shared" ca="1" si="364"/>
        <v>2.6666666666666665</v>
      </c>
      <c r="CG202">
        <f t="shared" ca="1" si="365"/>
        <v>4</v>
      </c>
      <c r="CH202">
        <f t="shared" ca="1" si="366"/>
        <v>2</v>
      </c>
      <c r="CI202">
        <f t="shared" ca="1" si="367"/>
        <v>2</v>
      </c>
      <c r="CJ202">
        <f t="shared" ca="1" si="368"/>
        <v>2</v>
      </c>
      <c r="CK202">
        <f t="shared" ca="1" si="369"/>
        <v>1</v>
      </c>
      <c r="CL202">
        <f t="shared" ca="1" si="370"/>
        <v>0</v>
      </c>
      <c r="CM202">
        <f t="shared" ca="1" si="371"/>
        <v>0</v>
      </c>
      <c r="CN202">
        <f t="shared" ca="1" si="372"/>
        <v>0</v>
      </c>
      <c r="CO202">
        <f t="shared" ca="1" si="373"/>
        <v>0</v>
      </c>
      <c r="CP202">
        <f t="shared" ca="1" si="374"/>
        <v>0</v>
      </c>
      <c r="CQ202" s="10">
        <f t="shared" ca="1" si="375"/>
        <v>1.875</v>
      </c>
      <c r="CR202" s="11">
        <f t="shared" ca="1" si="376"/>
        <v>13.5</v>
      </c>
      <c r="CS202" s="11">
        <f t="shared" ca="1" si="377"/>
        <v>6.75</v>
      </c>
      <c r="CT202" s="11">
        <f t="shared" ca="1" si="378"/>
        <v>3.375</v>
      </c>
      <c r="CU202" s="11">
        <f t="shared" ca="1" si="379"/>
        <v>0</v>
      </c>
      <c r="CV202" s="11">
        <f t="shared" ca="1" si="380"/>
        <v>0</v>
      </c>
      <c r="CW202" t="b">
        <f t="shared" ca="1" si="354"/>
        <v>0</v>
      </c>
      <c r="CX202">
        <f>COUNTIF(BA$1:BA202,BA202)-1</f>
        <v>0</v>
      </c>
    </row>
    <row r="203" spans="1:102">
      <c r="A203" t="s">
        <v>2746</v>
      </c>
      <c r="B203" t="s">
        <v>2557</v>
      </c>
      <c r="C203" t="s">
        <v>2672</v>
      </c>
      <c r="D203">
        <f>IF(Players!C203="NL",INDEX(Standings!G:I,MATCH(INDEX(Teams!G:K,MATCH(Players!B203,Teams!G:G,0),5),Standings!G:G,0),2)+INDEX(Standings!G:I,MATCH(INDEX(Teams!G:K,MATCH(Players!B203,Teams!G:G,0),5),Standings!G:G,0),3),INDEX(Standings!A:C,MATCH(INDEX(Teams!A:E,MATCH(Players!B203,Teams!A:A,0),5),Standings!A:A,0),2)+INDEX(Standings!A:C,MATCH(INDEX(Teams!A:E,MATCH(Players!B203,Teams!A:A,0),5),Standings!A:A,0),3))</f>
        <v>3</v>
      </c>
      <c r="E203">
        <f t="shared" ca="1" si="381"/>
        <v>2</v>
      </c>
      <c r="F203">
        <f t="shared" ca="1" si="382"/>
        <v>6</v>
      </c>
      <c r="G203">
        <f t="shared" ca="1" si="383"/>
        <v>0</v>
      </c>
      <c r="H203">
        <f t="shared" ca="1" si="384"/>
        <v>0</v>
      </c>
      <c r="I203">
        <f t="shared" ca="1" si="385"/>
        <v>0</v>
      </c>
      <c r="J203">
        <f t="shared" ca="1" si="386"/>
        <v>0</v>
      </c>
      <c r="K203">
        <f t="shared" ca="1" si="387"/>
        <v>0</v>
      </c>
      <c r="L203">
        <f t="shared" ca="1" si="388"/>
        <v>0</v>
      </c>
      <c r="M203">
        <f t="shared" ca="1" si="389"/>
        <v>0</v>
      </c>
      <c r="N203">
        <f t="shared" ca="1" si="390"/>
        <v>0</v>
      </c>
      <c r="O203">
        <f t="shared" ca="1" si="391"/>
        <v>2</v>
      </c>
      <c r="P203">
        <f t="shared" ca="1" si="392"/>
        <v>1</v>
      </c>
      <c r="Q203">
        <f t="shared" ca="1" si="393"/>
        <v>0</v>
      </c>
      <c r="R203">
        <f t="shared" ca="1" si="394"/>
        <v>0</v>
      </c>
      <c r="S203">
        <f t="shared" ca="1" si="395"/>
        <v>0</v>
      </c>
      <c r="T203">
        <f t="shared" ca="1" si="396"/>
        <v>0</v>
      </c>
      <c r="U203">
        <f t="shared" ca="1" si="397"/>
        <v>0</v>
      </c>
      <c r="V203">
        <f t="shared" ca="1" si="398"/>
        <v>0</v>
      </c>
      <c r="W203">
        <f t="shared" ca="1" si="399"/>
        <v>0</v>
      </c>
      <c r="X203">
        <f t="shared" ref="X203:X205" ca="1" si="444">SUMIF($A:$A,$A203,E:E)</f>
        <v>2</v>
      </c>
      <c r="Y203">
        <f t="shared" ref="Y203:Y205" ca="1" si="445">Z203+AI203+AL203+AM203+AN203</f>
        <v>8</v>
      </c>
      <c r="Z203">
        <f t="shared" ref="Z203:Z205" ca="1" si="446">SUMIF($A:$A,$A203,F:F)</f>
        <v>6</v>
      </c>
      <c r="AA203">
        <f t="shared" ref="AA203:AA205" ca="1" si="447">SUMIF($A:$A,$A203,G:G)</f>
        <v>0</v>
      </c>
      <c r="AB203">
        <f t="shared" ref="AB203:AB205" ca="1" si="448">SUMIF($A:$A,$A203,H:H)</f>
        <v>0</v>
      </c>
      <c r="AC203">
        <f t="shared" ref="AC203:AC205" ca="1" si="449">SUMIF($A:$A,$A203,I:I)</f>
        <v>0</v>
      </c>
      <c r="AD203">
        <f t="shared" ref="AD203:AD205" ca="1" si="450">SUMIF($A:$A,$A203,J:J)</f>
        <v>0</v>
      </c>
      <c r="AE203">
        <f t="shared" ref="AE203:AE205" ca="1" si="451">SUMIF($A:$A,$A203,K:K)</f>
        <v>0</v>
      </c>
      <c r="AF203">
        <f t="shared" ref="AF203:AF205" ca="1" si="452">SUMIF($A:$A,$A203,L:L)</f>
        <v>0</v>
      </c>
      <c r="AG203">
        <f t="shared" ref="AG203:AG205" ca="1" si="453">SUMIF($A:$A,$A203,M:M)</f>
        <v>0</v>
      </c>
      <c r="AH203">
        <f t="shared" ref="AH203:AH205" ca="1" si="454">SUMIF($A:$A,$A203,N:N)</f>
        <v>0</v>
      </c>
      <c r="AI203">
        <f t="shared" ref="AI203:AI205" ca="1" si="455">SUMIF($A:$A,$A203,O:O)</f>
        <v>2</v>
      </c>
      <c r="AJ203">
        <f t="shared" ref="AJ203:AJ205" ca="1" si="456">SUMIF($A:$A,$A203,P:P)</f>
        <v>1</v>
      </c>
      <c r="AK203">
        <f t="shared" ref="AK203:AK205" ca="1" si="457">SUMIF($A:$A,$A203,Q:Q)</f>
        <v>0</v>
      </c>
      <c r="AL203">
        <f t="shared" ref="AL203:AL205" ca="1" si="458">SUMIF($A:$A,$A203,R:R)</f>
        <v>0</v>
      </c>
      <c r="AM203">
        <f t="shared" ref="AM203:AM205" ca="1" si="459">SUMIF($A:$A,$A203,S:S)</f>
        <v>0</v>
      </c>
      <c r="AN203">
        <f t="shared" ref="AN203:AN205" ca="1" si="460">SUMIF($A:$A,$A203,T:T)</f>
        <v>0</v>
      </c>
      <c r="AO203">
        <f t="shared" ref="AO203:AO205" ca="1" si="461">SUMIF($A:$A,$A203,U:U)</f>
        <v>0</v>
      </c>
      <c r="AP203">
        <f t="shared" ref="AP203:AP205" ca="1" si="462">_xlfn.MAXIFS(V:V,$A:$A,$A203)</f>
        <v>0</v>
      </c>
      <c r="AQ203">
        <f t="shared" ref="AQ203:AQ205" ca="1" si="463">_xlfn.MAXIFS(W:W,$A:$A,$A203)</f>
        <v>0</v>
      </c>
      <c r="AR203" s="8">
        <f t="shared" ref="AR203:AR205" ca="1" si="464">IFERROR(AB203/Z203,0)</f>
        <v>0</v>
      </c>
      <c r="AS203" s="8">
        <f t="shared" ref="AS203:AS205" ca="1" si="465">IFERROR((AB203+AI203+AL203)/(Y203-AM203),0)</f>
        <v>0.25</v>
      </c>
      <c r="AT203" s="8">
        <f t="shared" ref="AT203:AT205" ca="1" si="466">IFERROR(AV203/Z203,0)</f>
        <v>0</v>
      </c>
      <c r="AU203" s="8">
        <f t="shared" ref="AU203:AU205" ca="1" si="467">AS203+AT203</f>
        <v>0.25</v>
      </c>
      <c r="AV203">
        <f t="shared" ref="AV203:AV205" ca="1" si="468">AC203+AB203+AD203*2+AE203*3</f>
        <v>0</v>
      </c>
      <c r="AW203" t="b">
        <f t="shared" ref="AW203:AW205" ca="1" si="469">IF(Y203&gt;=3.1*D203,TRUE,FALSE)</f>
        <v>0</v>
      </c>
      <c r="BA203" s="14" t="s">
        <v>2975</v>
      </c>
      <c r="BB203" t="s">
        <v>2556</v>
      </c>
      <c r="BC203" t="s">
        <v>2672</v>
      </c>
      <c r="BD203">
        <f>IF(Players!BC203="NL",INDEX(Standings!G:I,MATCH(INDEX(Teams!G:K,MATCH(Players!BB203,Teams!G:G,0),5),Standings!G:G,0),2)+INDEX(Standings!G:I,MATCH(INDEX(Teams!G:K,MATCH(Players!BB203,Teams!G:G,0),5),Standings!G:G,0),3),INDEX(Standings!A:C,MATCH(INDEX(Teams!A:E,MATCH(Players!BB203,Teams!A:A,0),5),Standings!A:A,0),2)+INDEX(Standings!A:C,MATCH(INDEX(Teams!A:E,MATCH(Players!BB203,Teams!A:A,0),5),Standings!A:A,0),3))</f>
        <v>3</v>
      </c>
      <c r="BE203">
        <f t="shared" ca="1" si="401"/>
        <v>0</v>
      </c>
      <c r="BF203">
        <f t="shared" ca="1" si="402"/>
        <v>0</v>
      </c>
      <c r="BG203">
        <f t="shared" ca="1" si="403"/>
        <v>0</v>
      </c>
      <c r="BH203">
        <f t="shared" ca="1" si="404"/>
        <v>0</v>
      </c>
      <c r="BI203">
        <f t="shared" ca="1" si="405"/>
        <v>0</v>
      </c>
      <c r="BJ203">
        <f t="shared" ca="1" si="406"/>
        <v>0</v>
      </c>
      <c r="BK203">
        <f t="shared" ca="1" si="407"/>
        <v>0</v>
      </c>
      <c r="BL203" s="12">
        <f t="shared" ca="1" si="408"/>
        <v>0</v>
      </c>
      <c r="BM203">
        <f t="shared" ca="1" si="409"/>
        <v>0</v>
      </c>
      <c r="BN203">
        <f t="shared" ca="1" si="410"/>
        <v>0</v>
      </c>
      <c r="BO203">
        <f t="shared" ca="1" si="411"/>
        <v>0</v>
      </c>
      <c r="BP203">
        <f t="shared" ca="1" si="412"/>
        <v>0</v>
      </c>
      <c r="BQ203">
        <f t="shared" ca="1" si="413"/>
        <v>0</v>
      </c>
      <c r="BR203">
        <f t="shared" ca="1" si="414"/>
        <v>0</v>
      </c>
      <c r="BS203">
        <f t="shared" ca="1" si="415"/>
        <v>0</v>
      </c>
      <c r="BT203">
        <f t="shared" ca="1" si="416"/>
        <v>0</v>
      </c>
      <c r="BU203">
        <f t="shared" ca="1" si="417"/>
        <v>0</v>
      </c>
      <c r="BV203">
        <f t="shared" ca="1" si="418"/>
        <v>0</v>
      </c>
      <c r="BW203">
        <f t="shared" ca="1" si="355"/>
        <v>0</v>
      </c>
      <c r="BX203">
        <f t="shared" ca="1" si="356"/>
        <v>0</v>
      </c>
      <c r="BY203" s="8">
        <f t="shared" ca="1" si="357"/>
        <v>0</v>
      </c>
      <c r="BZ203" s="10" t="str">
        <f t="shared" ca="1" si="358"/>
        <v>---</v>
      </c>
      <c r="CA203">
        <f t="shared" ca="1" si="359"/>
        <v>0</v>
      </c>
      <c r="CB203">
        <f t="shared" ca="1" si="360"/>
        <v>0</v>
      </c>
      <c r="CC203">
        <f t="shared" ca="1" si="361"/>
        <v>0</v>
      </c>
      <c r="CD203">
        <f t="shared" ca="1" si="362"/>
        <v>0</v>
      </c>
      <c r="CE203">
        <f t="shared" ca="1" si="363"/>
        <v>0</v>
      </c>
      <c r="CF203" s="12">
        <f t="shared" ca="1" si="364"/>
        <v>0</v>
      </c>
      <c r="CG203">
        <f t="shared" ca="1" si="365"/>
        <v>0</v>
      </c>
      <c r="CH203">
        <f t="shared" ca="1" si="366"/>
        <v>0</v>
      </c>
      <c r="CI203">
        <f t="shared" ca="1" si="367"/>
        <v>0</v>
      </c>
      <c r="CJ203">
        <f t="shared" ca="1" si="368"/>
        <v>0</v>
      </c>
      <c r="CK203">
        <f t="shared" ca="1" si="369"/>
        <v>0</v>
      </c>
      <c r="CL203">
        <f t="shared" ca="1" si="370"/>
        <v>0</v>
      </c>
      <c r="CM203">
        <f t="shared" ca="1" si="371"/>
        <v>0</v>
      </c>
      <c r="CN203">
        <f t="shared" ca="1" si="372"/>
        <v>0</v>
      </c>
      <c r="CO203">
        <f t="shared" ca="1" si="373"/>
        <v>0</v>
      </c>
      <c r="CP203">
        <f t="shared" ca="1" si="374"/>
        <v>0</v>
      </c>
      <c r="CQ203" s="10">
        <f t="shared" ca="1" si="375"/>
        <v>0</v>
      </c>
      <c r="CR203" s="11">
        <f t="shared" ca="1" si="376"/>
        <v>0</v>
      </c>
      <c r="CS203" s="11">
        <f t="shared" ca="1" si="377"/>
        <v>0</v>
      </c>
      <c r="CT203" s="11">
        <f t="shared" ca="1" si="378"/>
        <v>0</v>
      </c>
      <c r="CU203" s="11">
        <f t="shared" ca="1" si="379"/>
        <v>0</v>
      </c>
      <c r="CV203" s="11">
        <f t="shared" ca="1" si="380"/>
        <v>0</v>
      </c>
      <c r="CW203" t="b">
        <f t="shared" ca="1" si="354"/>
        <v>0</v>
      </c>
      <c r="CX203">
        <f>COUNTIF(BA$1:BA203,BA203)-1</f>
        <v>0</v>
      </c>
    </row>
    <row r="204" spans="1:102">
      <c r="A204" t="s">
        <v>2747</v>
      </c>
      <c r="B204" t="s">
        <v>2557</v>
      </c>
      <c r="C204" t="s">
        <v>2672</v>
      </c>
      <c r="D204">
        <f>IF(Players!C204="NL",INDEX(Standings!G:I,MATCH(INDEX(Teams!G:K,MATCH(Players!B204,Teams!G:G,0),5),Standings!G:G,0),2)+INDEX(Standings!G:I,MATCH(INDEX(Teams!G:K,MATCH(Players!B204,Teams!G:G,0),5),Standings!G:G,0),3),INDEX(Standings!A:C,MATCH(INDEX(Teams!A:E,MATCH(Players!B204,Teams!A:A,0),5),Standings!A:A,0),2)+INDEX(Standings!A:C,MATCH(INDEX(Teams!A:E,MATCH(Players!B204,Teams!A:A,0),5),Standings!A:A,0),3))</f>
        <v>3</v>
      </c>
      <c r="E204">
        <f t="shared" ca="1" si="381"/>
        <v>1</v>
      </c>
      <c r="F204">
        <f t="shared" ca="1" si="382"/>
        <v>4</v>
      </c>
      <c r="G204">
        <f t="shared" ca="1" si="383"/>
        <v>0</v>
      </c>
      <c r="H204">
        <f t="shared" ca="1" si="384"/>
        <v>1</v>
      </c>
      <c r="I204">
        <f t="shared" ca="1" si="385"/>
        <v>1</v>
      </c>
      <c r="J204">
        <f t="shared" ca="1" si="386"/>
        <v>0</v>
      </c>
      <c r="K204">
        <f t="shared" ca="1" si="387"/>
        <v>0</v>
      </c>
      <c r="L204">
        <f t="shared" ca="1" si="388"/>
        <v>1</v>
      </c>
      <c r="M204">
        <f t="shared" ca="1" si="389"/>
        <v>0</v>
      </c>
      <c r="N204">
        <f t="shared" ca="1" si="390"/>
        <v>0</v>
      </c>
      <c r="O204">
        <f t="shared" ca="1" si="391"/>
        <v>0</v>
      </c>
      <c r="P204">
        <f t="shared" ca="1" si="392"/>
        <v>0</v>
      </c>
      <c r="Q204">
        <f t="shared" ca="1" si="393"/>
        <v>1</v>
      </c>
      <c r="R204">
        <f t="shared" ca="1" si="394"/>
        <v>0</v>
      </c>
      <c r="S204">
        <f t="shared" ca="1" si="395"/>
        <v>0</v>
      </c>
      <c r="T204">
        <f t="shared" ca="1" si="396"/>
        <v>0</v>
      </c>
      <c r="U204">
        <f t="shared" ca="1" si="397"/>
        <v>0</v>
      </c>
      <c r="V204">
        <f t="shared" ca="1" si="398"/>
        <v>1</v>
      </c>
      <c r="W204">
        <f t="shared" ca="1" si="399"/>
        <v>1</v>
      </c>
      <c r="X204">
        <f t="shared" ca="1" si="444"/>
        <v>1</v>
      </c>
      <c r="Y204">
        <f t="shared" ca="1" si="445"/>
        <v>4</v>
      </c>
      <c r="Z204">
        <f t="shared" ca="1" si="446"/>
        <v>4</v>
      </c>
      <c r="AA204">
        <f t="shared" ca="1" si="447"/>
        <v>0</v>
      </c>
      <c r="AB204">
        <f t="shared" ca="1" si="448"/>
        <v>1</v>
      </c>
      <c r="AC204">
        <f t="shared" ca="1" si="449"/>
        <v>1</v>
      </c>
      <c r="AD204">
        <f t="shared" ca="1" si="450"/>
        <v>0</v>
      </c>
      <c r="AE204">
        <f t="shared" ca="1" si="451"/>
        <v>0</v>
      </c>
      <c r="AF204">
        <f t="shared" ca="1" si="452"/>
        <v>1</v>
      </c>
      <c r="AG204">
        <f t="shared" ca="1" si="453"/>
        <v>0</v>
      </c>
      <c r="AH204">
        <f t="shared" ca="1" si="454"/>
        <v>0</v>
      </c>
      <c r="AI204">
        <f t="shared" ca="1" si="455"/>
        <v>0</v>
      </c>
      <c r="AJ204">
        <f t="shared" ca="1" si="456"/>
        <v>0</v>
      </c>
      <c r="AK204">
        <f t="shared" ca="1" si="457"/>
        <v>1</v>
      </c>
      <c r="AL204">
        <f t="shared" ca="1" si="458"/>
        <v>0</v>
      </c>
      <c r="AM204">
        <f t="shared" ca="1" si="459"/>
        <v>0</v>
      </c>
      <c r="AN204">
        <f t="shared" ca="1" si="460"/>
        <v>0</v>
      </c>
      <c r="AO204">
        <f t="shared" ca="1" si="461"/>
        <v>0</v>
      </c>
      <c r="AP204">
        <f t="shared" ca="1" si="462"/>
        <v>1</v>
      </c>
      <c r="AQ204">
        <f t="shared" ca="1" si="463"/>
        <v>1</v>
      </c>
      <c r="AR204" s="8">
        <f t="shared" ca="1" si="464"/>
        <v>0.25</v>
      </c>
      <c r="AS204" s="8">
        <f t="shared" ca="1" si="465"/>
        <v>0.25</v>
      </c>
      <c r="AT204" s="8">
        <f t="shared" ca="1" si="466"/>
        <v>0.5</v>
      </c>
      <c r="AU204" s="8">
        <f t="shared" ca="1" si="467"/>
        <v>0.75</v>
      </c>
      <c r="AV204">
        <f t="shared" ca="1" si="468"/>
        <v>2</v>
      </c>
      <c r="AW204" t="b">
        <f t="shared" ca="1" si="469"/>
        <v>0</v>
      </c>
      <c r="BA204" s="14" t="s">
        <v>2923</v>
      </c>
      <c r="BB204" t="s">
        <v>2562</v>
      </c>
      <c r="BC204" t="s">
        <v>2672</v>
      </c>
      <c r="BD204">
        <f>IF(Players!BC204="NL",INDEX(Standings!G:I,MATCH(INDEX(Teams!G:K,MATCH(Players!BB204,Teams!G:G,0),5),Standings!G:G,0),2)+INDEX(Standings!G:I,MATCH(INDEX(Teams!G:K,MATCH(Players!BB204,Teams!G:G,0),5),Standings!G:G,0),3),INDEX(Standings!A:C,MATCH(INDEX(Teams!A:E,MATCH(Players!BB204,Teams!A:A,0),5),Standings!A:A,0),2)+INDEX(Standings!A:C,MATCH(INDEX(Teams!A:E,MATCH(Players!BB204,Teams!A:A,0),5),Standings!A:A,0),3))</f>
        <v>3</v>
      </c>
      <c r="BE204">
        <f t="shared" ca="1" si="401"/>
        <v>1</v>
      </c>
      <c r="BF204">
        <f t="shared" ca="1" si="402"/>
        <v>0</v>
      </c>
      <c r="BG204">
        <f t="shared" ca="1" si="403"/>
        <v>1</v>
      </c>
      <c r="BH204">
        <f t="shared" ca="1" si="404"/>
        <v>1</v>
      </c>
      <c r="BI204">
        <f t="shared" ca="1" si="405"/>
        <v>1</v>
      </c>
      <c r="BJ204">
        <f t="shared" ca="1" si="406"/>
        <v>0</v>
      </c>
      <c r="BK204">
        <f t="shared" ca="1" si="407"/>
        <v>0</v>
      </c>
      <c r="BL204" s="12">
        <f t="shared" ca="1" si="408"/>
        <v>9</v>
      </c>
      <c r="BM204">
        <f t="shared" ca="1" si="409"/>
        <v>5</v>
      </c>
      <c r="BN204">
        <f t="shared" ca="1" si="410"/>
        <v>1</v>
      </c>
      <c r="BO204">
        <f t="shared" ca="1" si="411"/>
        <v>1</v>
      </c>
      <c r="BP204">
        <f t="shared" ca="1" si="412"/>
        <v>0</v>
      </c>
      <c r="BQ204">
        <f t="shared" ca="1" si="413"/>
        <v>0</v>
      </c>
      <c r="BR204">
        <f t="shared" ca="1" si="414"/>
        <v>0</v>
      </c>
      <c r="BS204">
        <f t="shared" ca="1" si="415"/>
        <v>10</v>
      </c>
      <c r="BT204">
        <f t="shared" ca="1" si="416"/>
        <v>0</v>
      </c>
      <c r="BU204">
        <f t="shared" ca="1" si="417"/>
        <v>0</v>
      </c>
      <c r="BV204">
        <f t="shared" ca="1" si="418"/>
        <v>0</v>
      </c>
      <c r="BW204">
        <f t="shared" ca="1" si="355"/>
        <v>1</v>
      </c>
      <c r="BX204">
        <f t="shared" ca="1" si="356"/>
        <v>0</v>
      </c>
      <c r="BY204" s="8">
        <f t="shared" ca="1" si="357"/>
        <v>1</v>
      </c>
      <c r="BZ204" s="10">
        <f t="shared" ca="1" si="358"/>
        <v>1</v>
      </c>
      <c r="CA204">
        <f t="shared" ca="1" si="359"/>
        <v>1</v>
      </c>
      <c r="CB204">
        <f t="shared" ca="1" si="360"/>
        <v>1</v>
      </c>
      <c r="CC204">
        <f t="shared" ca="1" si="361"/>
        <v>1</v>
      </c>
      <c r="CD204">
        <f t="shared" ca="1" si="362"/>
        <v>0</v>
      </c>
      <c r="CE204">
        <f t="shared" ca="1" si="363"/>
        <v>0</v>
      </c>
      <c r="CF204" s="12">
        <f t="shared" ca="1" si="364"/>
        <v>9</v>
      </c>
      <c r="CG204">
        <f t="shared" ca="1" si="365"/>
        <v>5</v>
      </c>
      <c r="CH204">
        <f t="shared" ca="1" si="366"/>
        <v>1</v>
      </c>
      <c r="CI204">
        <f t="shared" ca="1" si="367"/>
        <v>1</v>
      </c>
      <c r="CJ204">
        <f t="shared" ca="1" si="368"/>
        <v>0</v>
      </c>
      <c r="CK204">
        <f t="shared" ca="1" si="369"/>
        <v>0</v>
      </c>
      <c r="CL204">
        <f t="shared" ca="1" si="370"/>
        <v>0</v>
      </c>
      <c r="CM204">
        <f t="shared" ca="1" si="371"/>
        <v>10</v>
      </c>
      <c r="CN204">
        <f t="shared" ca="1" si="372"/>
        <v>0</v>
      </c>
      <c r="CO204">
        <f t="shared" ca="1" si="373"/>
        <v>0</v>
      </c>
      <c r="CP204">
        <f t="shared" ca="1" si="374"/>
        <v>0</v>
      </c>
      <c r="CQ204" s="10">
        <f t="shared" ca="1" si="375"/>
        <v>0.55555555555555558</v>
      </c>
      <c r="CR204" s="11">
        <f t="shared" ca="1" si="376"/>
        <v>5</v>
      </c>
      <c r="CS204" s="11">
        <f t="shared" ca="1" si="377"/>
        <v>0</v>
      </c>
      <c r="CT204" s="11">
        <f t="shared" ca="1" si="378"/>
        <v>0</v>
      </c>
      <c r="CU204" s="11">
        <f t="shared" ca="1" si="379"/>
        <v>10</v>
      </c>
      <c r="CV204" s="11">
        <f t="shared" ca="1" si="380"/>
        <v>0</v>
      </c>
      <c r="CW204" t="b">
        <f t="shared" ref="CW204:CW223" ca="1" si="470">IF(CF204&gt;=BD204,TRUE,FALSE)</f>
        <v>1</v>
      </c>
      <c r="CX204">
        <f>COUNTIF(BA$1:BA204,BA204)-1</f>
        <v>0</v>
      </c>
    </row>
    <row r="205" spans="1:102">
      <c r="A205" t="s">
        <v>2748</v>
      </c>
      <c r="B205" t="s">
        <v>2557</v>
      </c>
      <c r="C205" t="s">
        <v>2672</v>
      </c>
      <c r="D205">
        <f>IF(Players!C205="NL",INDEX(Standings!G:I,MATCH(INDEX(Teams!G:K,MATCH(Players!B205,Teams!G:G,0),5),Standings!G:G,0),2)+INDEX(Standings!G:I,MATCH(INDEX(Teams!G:K,MATCH(Players!B205,Teams!G:G,0),5),Standings!G:G,0),3),INDEX(Standings!A:C,MATCH(INDEX(Teams!A:E,MATCH(Players!B205,Teams!A:A,0),5),Standings!A:A,0),2)+INDEX(Standings!A:C,MATCH(INDEX(Teams!A:E,MATCH(Players!B205,Teams!A:A,0),5),Standings!A:A,0),3))</f>
        <v>3</v>
      </c>
      <c r="E205">
        <f t="shared" ca="1" si="381"/>
        <v>3</v>
      </c>
      <c r="F205">
        <f t="shared" ca="1" si="382"/>
        <v>11</v>
      </c>
      <c r="G205">
        <f t="shared" ca="1" si="383"/>
        <v>0</v>
      </c>
      <c r="H205">
        <f t="shared" ca="1" si="384"/>
        <v>2</v>
      </c>
      <c r="I205">
        <f t="shared" ca="1" si="385"/>
        <v>0</v>
      </c>
      <c r="J205">
        <f t="shared" ca="1" si="386"/>
        <v>0</v>
      </c>
      <c r="K205">
        <f t="shared" ca="1" si="387"/>
        <v>0</v>
      </c>
      <c r="L205">
        <f t="shared" ca="1" si="388"/>
        <v>1</v>
      </c>
      <c r="M205">
        <f t="shared" ca="1" si="389"/>
        <v>0</v>
      </c>
      <c r="N205">
        <f t="shared" ca="1" si="390"/>
        <v>0</v>
      </c>
      <c r="O205">
        <f t="shared" ca="1" si="391"/>
        <v>1</v>
      </c>
      <c r="P205">
        <f t="shared" ca="1" si="392"/>
        <v>4</v>
      </c>
      <c r="Q205">
        <f t="shared" ca="1" si="393"/>
        <v>0</v>
      </c>
      <c r="R205">
        <f t="shared" ca="1" si="394"/>
        <v>0</v>
      </c>
      <c r="S205">
        <f t="shared" ca="1" si="395"/>
        <v>0</v>
      </c>
      <c r="T205">
        <f t="shared" ca="1" si="396"/>
        <v>1</v>
      </c>
      <c r="U205">
        <f t="shared" ca="1" si="397"/>
        <v>0</v>
      </c>
      <c r="V205">
        <f t="shared" ca="1" si="398"/>
        <v>0</v>
      </c>
      <c r="W205">
        <f t="shared" ca="1" si="399"/>
        <v>1</v>
      </c>
      <c r="X205">
        <f t="shared" ca="1" si="444"/>
        <v>3</v>
      </c>
      <c r="Y205">
        <f t="shared" ca="1" si="445"/>
        <v>13</v>
      </c>
      <c r="Z205">
        <f t="shared" ca="1" si="446"/>
        <v>11</v>
      </c>
      <c r="AA205">
        <f t="shared" ca="1" si="447"/>
        <v>0</v>
      </c>
      <c r="AB205">
        <f t="shared" ca="1" si="448"/>
        <v>2</v>
      </c>
      <c r="AC205">
        <f t="shared" ca="1" si="449"/>
        <v>0</v>
      </c>
      <c r="AD205">
        <f t="shared" ca="1" si="450"/>
        <v>0</v>
      </c>
      <c r="AE205">
        <f t="shared" ca="1" si="451"/>
        <v>0</v>
      </c>
      <c r="AF205">
        <f t="shared" ca="1" si="452"/>
        <v>1</v>
      </c>
      <c r="AG205">
        <f t="shared" ca="1" si="453"/>
        <v>0</v>
      </c>
      <c r="AH205">
        <f t="shared" ca="1" si="454"/>
        <v>0</v>
      </c>
      <c r="AI205">
        <f t="shared" ca="1" si="455"/>
        <v>1</v>
      </c>
      <c r="AJ205">
        <f t="shared" ca="1" si="456"/>
        <v>4</v>
      </c>
      <c r="AK205">
        <f t="shared" ca="1" si="457"/>
        <v>0</v>
      </c>
      <c r="AL205">
        <f t="shared" ca="1" si="458"/>
        <v>0</v>
      </c>
      <c r="AM205">
        <f t="shared" ca="1" si="459"/>
        <v>0</v>
      </c>
      <c r="AN205">
        <f t="shared" ca="1" si="460"/>
        <v>1</v>
      </c>
      <c r="AO205">
        <f t="shared" ca="1" si="461"/>
        <v>0</v>
      </c>
      <c r="AP205">
        <f t="shared" ca="1" si="462"/>
        <v>0</v>
      </c>
      <c r="AQ205">
        <f t="shared" ca="1" si="463"/>
        <v>1</v>
      </c>
      <c r="AR205" s="8">
        <f t="shared" ca="1" si="464"/>
        <v>0.18181818181818182</v>
      </c>
      <c r="AS205" s="8">
        <f t="shared" ca="1" si="465"/>
        <v>0.23076923076923078</v>
      </c>
      <c r="AT205" s="8">
        <f t="shared" ca="1" si="466"/>
        <v>0.18181818181818182</v>
      </c>
      <c r="AU205" s="8">
        <f t="shared" ca="1" si="467"/>
        <v>0.41258741258741261</v>
      </c>
      <c r="AV205">
        <f t="shared" ca="1" si="468"/>
        <v>2</v>
      </c>
      <c r="AW205" t="b">
        <f t="shared" ca="1" si="469"/>
        <v>1</v>
      </c>
      <c r="BA205" s="14" t="s">
        <v>2921</v>
      </c>
      <c r="BB205" t="s">
        <v>2562</v>
      </c>
      <c r="BC205" t="s">
        <v>2672</v>
      </c>
      <c r="BD205">
        <f>IF(Players!BC205="NL",INDEX(Standings!G:I,MATCH(INDEX(Teams!G:K,MATCH(Players!BB205,Teams!G:G,0),5),Standings!G:G,0),2)+INDEX(Standings!G:I,MATCH(INDEX(Teams!G:K,MATCH(Players!BB205,Teams!G:G,0),5),Standings!G:G,0),3),INDEX(Standings!A:C,MATCH(INDEX(Teams!A:E,MATCH(Players!BB205,Teams!A:A,0),5),Standings!A:A,0),2)+INDEX(Standings!A:C,MATCH(INDEX(Teams!A:E,MATCH(Players!BB205,Teams!A:A,0),5),Standings!A:A,0),3))</f>
        <v>3</v>
      </c>
      <c r="BE205">
        <f t="shared" ca="1" si="401"/>
        <v>1</v>
      </c>
      <c r="BF205">
        <f t="shared" ca="1" si="402"/>
        <v>0</v>
      </c>
      <c r="BG205">
        <f t="shared" ca="1" si="403"/>
        <v>1</v>
      </c>
      <c r="BH205">
        <f t="shared" ca="1" si="404"/>
        <v>1</v>
      </c>
      <c r="BI205">
        <f t="shared" ca="1" si="405"/>
        <v>0</v>
      </c>
      <c r="BJ205">
        <f t="shared" ca="1" si="406"/>
        <v>0</v>
      </c>
      <c r="BK205">
        <f t="shared" ca="1" si="407"/>
        <v>0</v>
      </c>
      <c r="BL205" s="12">
        <f t="shared" ca="1" si="408"/>
        <v>6</v>
      </c>
      <c r="BM205">
        <f t="shared" ca="1" si="409"/>
        <v>6</v>
      </c>
      <c r="BN205">
        <f t="shared" ca="1" si="410"/>
        <v>5</v>
      </c>
      <c r="BO205">
        <f t="shared" ca="1" si="411"/>
        <v>3</v>
      </c>
      <c r="BP205">
        <f t="shared" ca="1" si="412"/>
        <v>4</v>
      </c>
      <c r="BQ205">
        <f t="shared" ca="1" si="413"/>
        <v>2</v>
      </c>
      <c r="BR205">
        <f t="shared" ca="1" si="414"/>
        <v>0</v>
      </c>
      <c r="BS205">
        <f t="shared" ca="1" si="415"/>
        <v>6</v>
      </c>
      <c r="BT205">
        <f t="shared" ca="1" si="416"/>
        <v>0</v>
      </c>
      <c r="BU205">
        <f t="shared" ca="1" si="417"/>
        <v>0</v>
      </c>
      <c r="BV205">
        <f t="shared" ca="1" si="418"/>
        <v>1</v>
      </c>
      <c r="BW205">
        <f t="shared" ref="BW205:BW224" ca="1" si="471">SUMIF($BA:$BA,$BA205,BE:BE)</f>
        <v>1</v>
      </c>
      <c r="BX205">
        <f t="shared" ref="BX205:BX224" ca="1" si="472">SUMIF($BA:$BA,$BA205,BF:BF)</f>
        <v>0</v>
      </c>
      <c r="BY205" s="8">
        <f t="shared" ref="BY205:BY224" ca="1" si="473">IFERROR(BW205/(BW205+BX205),0)</f>
        <v>1</v>
      </c>
      <c r="BZ205" s="10">
        <f t="shared" ref="BZ205:BZ224" ca="1" si="474">IFERROR(CI205/CF205*9,"---")</f>
        <v>4.5</v>
      </c>
      <c r="CA205">
        <f t="shared" ref="CA205:CA224" ca="1" si="475">SUMIF($BA:$BA,$BA205,BG:BG)</f>
        <v>1</v>
      </c>
      <c r="CB205">
        <f t="shared" ref="CB205:CB224" ca="1" si="476">SUMIF($BA:$BA,$BA205,BH:BH)</f>
        <v>1</v>
      </c>
      <c r="CC205">
        <f t="shared" ref="CC205:CC224" ca="1" si="477">SUMIF($BA:$BA,$BA205,BI:BI)</f>
        <v>0</v>
      </c>
      <c r="CD205">
        <f t="shared" ref="CD205:CD224" ca="1" si="478">SUMIF($BA:$BA,$BA205,BJ:BJ)</f>
        <v>0</v>
      </c>
      <c r="CE205">
        <f t="shared" ref="CE205:CE224" ca="1" si="479">SUMIF($BA:$BA,$BA205,BK:BK)</f>
        <v>0</v>
      </c>
      <c r="CF205" s="12">
        <f t="shared" ref="CF205:CF224" ca="1" si="480">SUMIF($BA:$BA,$BA205,BL:BL)</f>
        <v>6</v>
      </c>
      <c r="CG205">
        <f t="shared" ref="CG205:CG224" ca="1" si="481">SUMIF($BA:$BA,$BA205,BM:BM)</f>
        <v>6</v>
      </c>
      <c r="CH205">
        <f t="shared" ref="CH205:CH224" ca="1" si="482">SUMIF($BA:$BA,$BA205,BN:BN)</f>
        <v>5</v>
      </c>
      <c r="CI205">
        <f t="shared" ref="CI205:CI224" ca="1" si="483">SUMIF($BA:$BA,$BA205,BO:BO)</f>
        <v>3</v>
      </c>
      <c r="CJ205">
        <f t="shared" ref="CJ205:CJ224" ca="1" si="484">SUMIF($BA:$BA,$BA205,BP:BP)</f>
        <v>4</v>
      </c>
      <c r="CK205">
        <f t="shared" ref="CK205:CK224" ca="1" si="485">SUMIF($BA:$BA,$BA205,BQ:BQ)</f>
        <v>2</v>
      </c>
      <c r="CL205">
        <f t="shared" ref="CL205:CL224" ca="1" si="486">SUMIF($BA:$BA,$BA205,BR:BR)</f>
        <v>0</v>
      </c>
      <c r="CM205">
        <f t="shared" ref="CM205:CM224" ca="1" si="487">SUMIF($BA:$BA,$BA205,BS:BS)</f>
        <v>6</v>
      </c>
      <c r="CN205">
        <f t="shared" ref="CN205:CN224" ca="1" si="488">SUMIF($BA:$BA,$BA205,BT:BT)</f>
        <v>0</v>
      </c>
      <c r="CO205">
        <f t="shared" ref="CO205:CO224" ca="1" si="489">SUMIF($BA:$BA,$BA205,BU:BU)</f>
        <v>0</v>
      </c>
      <c r="CP205">
        <f t="shared" ref="CP205:CP224" ca="1" si="490">SUMIF($BA:$BA,$BA205,BV:BV)</f>
        <v>1</v>
      </c>
      <c r="CQ205" s="10">
        <f t="shared" ref="CQ205:CQ224" ca="1" si="491">IFERROR((CG205+CK205)/CF205,0)</f>
        <v>1.3333333333333333</v>
      </c>
      <c r="CR205" s="11">
        <f t="shared" ref="CR205:CR224" ca="1" si="492">IFERROR(CG205/$CF205*9,0)</f>
        <v>9</v>
      </c>
      <c r="CS205" s="11">
        <f t="shared" ref="CS205:CS224" ca="1" si="493">IFERROR(CJ205/$CF205*9,0)</f>
        <v>6</v>
      </c>
      <c r="CT205" s="11">
        <f t="shared" ref="CT205:CT224" ca="1" si="494">IFERROR(CK205/$CF205*9,0)</f>
        <v>3</v>
      </c>
      <c r="CU205" s="11">
        <f t="shared" ref="CU205:CU224" ca="1" si="495">IFERROR(CM205/$CF205*9,0)</f>
        <v>9</v>
      </c>
      <c r="CV205" s="11">
        <f t="shared" ref="CV205:CV224" ca="1" si="496">IFERROR(CM205/CK205,0)</f>
        <v>3</v>
      </c>
      <c r="CW205" t="b">
        <f t="shared" ca="1" si="470"/>
        <v>1</v>
      </c>
      <c r="CX205">
        <f>COUNTIF(BA$1:BA205,BA205)-1</f>
        <v>0</v>
      </c>
    </row>
    <row r="206" spans="1:102">
      <c r="A206" t="s">
        <v>2749</v>
      </c>
      <c r="B206" t="s">
        <v>2557</v>
      </c>
      <c r="C206" t="s">
        <v>2672</v>
      </c>
      <c r="D206">
        <f>IF(Players!C206="NL",INDEX(Standings!G:I,MATCH(INDEX(Teams!G:K,MATCH(Players!B206,Teams!G:G,0),5),Standings!G:G,0),2)+INDEX(Standings!G:I,MATCH(INDEX(Teams!G:K,MATCH(Players!B206,Teams!G:G,0),5),Standings!G:G,0),3),INDEX(Standings!A:C,MATCH(INDEX(Teams!A:E,MATCH(Players!B206,Teams!A:A,0),5),Standings!A:A,0),2)+INDEX(Standings!A:C,MATCH(INDEX(Teams!A:E,MATCH(Players!B206,Teams!A:A,0),5),Standings!A:A,0),3))</f>
        <v>3</v>
      </c>
      <c r="E206">
        <f t="shared" ca="1" si="381"/>
        <v>3</v>
      </c>
      <c r="F206">
        <f t="shared" ca="1" si="382"/>
        <v>13</v>
      </c>
      <c r="G206">
        <f t="shared" ca="1" si="383"/>
        <v>2</v>
      </c>
      <c r="H206">
        <f t="shared" ca="1" si="384"/>
        <v>6</v>
      </c>
      <c r="I206">
        <f t="shared" ca="1" si="385"/>
        <v>1</v>
      </c>
      <c r="J206">
        <f t="shared" ca="1" si="386"/>
        <v>0</v>
      </c>
      <c r="K206">
        <f t="shared" ca="1" si="387"/>
        <v>1</v>
      </c>
      <c r="L206">
        <f t="shared" ca="1" si="388"/>
        <v>3</v>
      </c>
      <c r="M206">
        <f t="shared" ca="1" si="389"/>
        <v>0</v>
      </c>
      <c r="N206">
        <f t="shared" ca="1" si="390"/>
        <v>0</v>
      </c>
      <c r="O206">
        <f t="shared" ca="1" si="391"/>
        <v>1</v>
      </c>
      <c r="P206">
        <f t="shared" ca="1" si="392"/>
        <v>2</v>
      </c>
      <c r="Q206">
        <f t="shared" ca="1" si="393"/>
        <v>0</v>
      </c>
      <c r="R206">
        <f t="shared" ca="1" si="394"/>
        <v>0</v>
      </c>
      <c r="S206">
        <f t="shared" ca="1" si="395"/>
        <v>0</v>
      </c>
      <c r="T206">
        <f t="shared" ca="1" si="396"/>
        <v>0</v>
      </c>
      <c r="U206">
        <f t="shared" ca="1" si="397"/>
        <v>0</v>
      </c>
      <c r="V206">
        <f t="shared" ca="1" si="398"/>
        <v>3</v>
      </c>
      <c r="W206">
        <f t="shared" ca="1" si="399"/>
        <v>3</v>
      </c>
      <c r="X206">
        <f t="shared" ref="X206:X233" ca="1" si="497">SUMIF($A:$A,$A206,E:E)</f>
        <v>3</v>
      </c>
      <c r="Y206">
        <f t="shared" ref="Y206:Y233" ca="1" si="498">Z206+AI206+AL206+AM206+AN206</f>
        <v>14</v>
      </c>
      <c r="Z206">
        <f t="shared" ref="Z206:Z233" ca="1" si="499">SUMIF($A:$A,$A206,F:F)</f>
        <v>13</v>
      </c>
      <c r="AA206">
        <f t="shared" ref="AA206:AA233" ca="1" si="500">SUMIF($A:$A,$A206,G:G)</f>
        <v>2</v>
      </c>
      <c r="AB206">
        <f t="shared" ref="AB206:AB233" ca="1" si="501">SUMIF($A:$A,$A206,H:H)</f>
        <v>6</v>
      </c>
      <c r="AC206">
        <f t="shared" ref="AC206:AC233" ca="1" si="502">SUMIF($A:$A,$A206,I:I)</f>
        <v>1</v>
      </c>
      <c r="AD206">
        <f t="shared" ref="AD206:AD233" ca="1" si="503">SUMIF($A:$A,$A206,J:J)</f>
        <v>0</v>
      </c>
      <c r="AE206">
        <f t="shared" ref="AE206:AE233" ca="1" si="504">SUMIF($A:$A,$A206,K:K)</f>
        <v>1</v>
      </c>
      <c r="AF206">
        <f t="shared" ref="AF206:AF233" ca="1" si="505">SUMIF($A:$A,$A206,L:L)</f>
        <v>3</v>
      </c>
      <c r="AG206">
        <f t="shared" ref="AG206:AG233" ca="1" si="506">SUMIF($A:$A,$A206,M:M)</f>
        <v>0</v>
      </c>
      <c r="AH206">
        <f t="shared" ref="AH206:AH233" ca="1" si="507">SUMIF($A:$A,$A206,N:N)</f>
        <v>0</v>
      </c>
      <c r="AI206">
        <f t="shared" ref="AI206:AI233" ca="1" si="508">SUMIF($A:$A,$A206,O:O)</f>
        <v>1</v>
      </c>
      <c r="AJ206">
        <f t="shared" ref="AJ206:AJ233" ca="1" si="509">SUMIF($A:$A,$A206,P:P)</f>
        <v>2</v>
      </c>
      <c r="AK206">
        <f t="shared" ref="AK206:AK233" ca="1" si="510">SUMIF($A:$A,$A206,Q:Q)</f>
        <v>0</v>
      </c>
      <c r="AL206">
        <f t="shared" ref="AL206:AL233" ca="1" si="511">SUMIF($A:$A,$A206,R:R)</f>
        <v>0</v>
      </c>
      <c r="AM206">
        <f t="shared" ref="AM206:AM233" ca="1" si="512">SUMIF($A:$A,$A206,S:S)</f>
        <v>0</v>
      </c>
      <c r="AN206">
        <f t="shared" ref="AN206:AN233" ca="1" si="513">SUMIF($A:$A,$A206,T:T)</f>
        <v>0</v>
      </c>
      <c r="AO206">
        <f t="shared" ref="AO206:AO233" ca="1" si="514">SUMIF($A:$A,$A206,U:U)</f>
        <v>0</v>
      </c>
      <c r="AP206">
        <f t="shared" ref="AP206:AP233" ca="1" si="515">_xlfn.MAXIFS(V:V,$A:$A,$A206)</f>
        <v>3</v>
      </c>
      <c r="AQ206">
        <f t="shared" ref="AQ206:AQ233" ca="1" si="516">_xlfn.MAXIFS(W:W,$A:$A,$A206)</f>
        <v>3</v>
      </c>
      <c r="AR206" s="8">
        <f t="shared" ref="AR206:AR233" ca="1" si="517">IFERROR(AB206/Z206,0)</f>
        <v>0.46153846153846156</v>
      </c>
      <c r="AS206" s="8">
        <f t="shared" ref="AS206:AS233" ca="1" si="518">IFERROR((AB206+AI206+AL206)/(Y206-AM206),0)</f>
        <v>0.5</v>
      </c>
      <c r="AT206" s="8">
        <f t="shared" ref="AT206:AT233" ca="1" si="519">IFERROR(AV206/Z206,0)</f>
        <v>0.76923076923076927</v>
      </c>
      <c r="AU206" s="8">
        <f t="shared" ref="AU206:AU233" ca="1" si="520">AS206+AT206</f>
        <v>1.2692307692307692</v>
      </c>
      <c r="AV206">
        <f t="shared" ref="AV206:AV233" ca="1" si="521">AC206+AB206+AD206*2+AE206*3</f>
        <v>10</v>
      </c>
      <c r="AW206" t="b">
        <f t="shared" ref="AW206:AW269" ca="1" si="522">IF(Y206&gt;=3.1*D206,TRUE,FALSE)</f>
        <v>1</v>
      </c>
      <c r="BA206" s="14" t="s">
        <v>2924</v>
      </c>
      <c r="BB206" t="s">
        <v>2562</v>
      </c>
      <c r="BC206" t="s">
        <v>2672</v>
      </c>
      <c r="BD206">
        <f>IF(Players!BC206="NL",INDEX(Standings!G:I,MATCH(INDEX(Teams!G:K,MATCH(Players!BB206,Teams!G:G,0),5),Standings!G:G,0),2)+INDEX(Standings!G:I,MATCH(INDEX(Teams!G:K,MATCH(Players!BB206,Teams!G:G,0),5),Standings!G:G,0),3),INDEX(Standings!A:C,MATCH(INDEX(Teams!A:E,MATCH(Players!BB206,Teams!A:A,0),5),Standings!A:A,0),2)+INDEX(Standings!A:C,MATCH(INDEX(Teams!A:E,MATCH(Players!BB206,Teams!A:A,0),5),Standings!A:A,0),3))</f>
        <v>3</v>
      </c>
      <c r="BE206">
        <f t="shared" ca="1" si="401"/>
        <v>0</v>
      </c>
      <c r="BF206">
        <f t="shared" ca="1" si="402"/>
        <v>0</v>
      </c>
      <c r="BG206">
        <f t="shared" ca="1" si="403"/>
        <v>0</v>
      </c>
      <c r="BH206">
        <f t="shared" ca="1" si="404"/>
        <v>0</v>
      </c>
      <c r="BI206">
        <f t="shared" ca="1" si="405"/>
        <v>0</v>
      </c>
      <c r="BJ206">
        <f t="shared" ca="1" si="406"/>
        <v>0</v>
      </c>
      <c r="BK206">
        <f t="shared" ca="1" si="407"/>
        <v>0</v>
      </c>
      <c r="BL206" s="12">
        <f t="shared" ca="1" si="408"/>
        <v>0</v>
      </c>
      <c r="BM206">
        <f t="shared" ca="1" si="409"/>
        <v>0</v>
      </c>
      <c r="BN206">
        <f t="shared" ca="1" si="410"/>
        <v>0</v>
      </c>
      <c r="BO206">
        <f t="shared" ca="1" si="411"/>
        <v>0</v>
      </c>
      <c r="BP206">
        <f t="shared" ca="1" si="412"/>
        <v>0</v>
      </c>
      <c r="BQ206">
        <f t="shared" ca="1" si="413"/>
        <v>0</v>
      </c>
      <c r="BR206">
        <f t="shared" ca="1" si="414"/>
        <v>0</v>
      </c>
      <c r="BS206">
        <f t="shared" ca="1" si="415"/>
        <v>0</v>
      </c>
      <c r="BT206">
        <f t="shared" ca="1" si="416"/>
        <v>0</v>
      </c>
      <c r="BU206">
        <f t="shared" ca="1" si="417"/>
        <v>0</v>
      </c>
      <c r="BV206">
        <f t="shared" ca="1" si="418"/>
        <v>0</v>
      </c>
      <c r="BW206">
        <f t="shared" ca="1" si="471"/>
        <v>0</v>
      </c>
      <c r="BX206">
        <f t="shared" ca="1" si="472"/>
        <v>0</v>
      </c>
      <c r="BY206" s="8">
        <f t="shared" ca="1" si="473"/>
        <v>0</v>
      </c>
      <c r="BZ206" s="10" t="str">
        <f t="shared" ca="1" si="474"/>
        <v>---</v>
      </c>
      <c r="CA206">
        <f t="shared" ca="1" si="475"/>
        <v>0</v>
      </c>
      <c r="CB206">
        <f t="shared" ca="1" si="476"/>
        <v>0</v>
      </c>
      <c r="CC206">
        <f t="shared" ca="1" si="477"/>
        <v>0</v>
      </c>
      <c r="CD206">
        <f t="shared" ca="1" si="478"/>
        <v>0</v>
      </c>
      <c r="CE206">
        <f t="shared" ca="1" si="479"/>
        <v>0</v>
      </c>
      <c r="CF206" s="12">
        <f t="shared" ca="1" si="480"/>
        <v>0</v>
      </c>
      <c r="CG206">
        <f t="shared" ca="1" si="481"/>
        <v>0</v>
      </c>
      <c r="CH206">
        <f t="shared" ca="1" si="482"/>
        <v>0</v>
      </c>
      <c r="CI206">
        <f t="shared" ca="1" si="483"/>
        <v>0</v>
      </c>
      <c r="CJ206">
        <f t="shared" ca="1" si="484"/>
        <v>0</v>
      </c>
      <c r="CK206">
        <f t="shared" ca="1" si="485"/>
        <v>0</v>
      </c>
      <c r="CL206">
        <f t="shared" ca="1" si="486"/>
        <v>0</v>
      </c>
      <c r="CM206">
        <f t="shared" ca="1" si="487"/>
        <v>0</v>
      </c>
      <c r="CN206">
        <f t="shared" ca="1" si="488"/>
        <v>0</v>
      </c>
      <c r="CO206">
        <f t="shared" ca="1" si="489"/>
        <v>0</v>
      </c>
      <c r="CP206">
        <f t="shared" ca="1" si="490"/>
        <v>0</v>
      </c>
      <c r="CQ206" s="10">
        <f t="shared" ca="1" si="491"/>
        <v>0</v>
      </c>
      <c r="CR206" s="11">
        <f t="shared" ca="1" si="492"/>
        <v>0</v>
      </c>
      <c r="CS206" s="11">
        <f t="shared" ca="1" si="493"/>
        <v>0</v>
      </c>
      <c r="CT206" s="11">
        <f t="shared" ca="1" si="494"/>
        <v>0</v>
      </c>
      <c r="CU206" s="11">
        <f t="shared" ca="1" si="495"/>
        <v>0</v>
      </c>
      <c r="CV206" s="11">
        <f t="shared" ca="1" si="496"/>
        <v>0</v>
      </c>
      <c r="CW206" t="b">
        <f t="shared" ca="1" si="470"/>
        <v>0</v>
      </c>
      <c r="CX206">
        <f>COUNTIF(BA$1:BA206,BA206)-1</f>
        <v>0</v>
      </c>
    </row>
    <row r="207" spans="1:102">
      <c r="A207" t="s">
        <v>2750</v>
      </c>
      <c r="B207" t="s">
        <v>2557</v>
      </c>
      <c r="C207" t="s">
        <v>2672</v>
      </c>
      <c r="D207">
        <f>IF(Players!C207="NL",INDEX(Standings!G:I,MATCH(INDEX(Teams!G:K,MATCH(Players!B207,Teams!G:G,0),5),Standings!G:G,0),2)+INDEX(Standings!G:I,MATCH(INDEX(Teams!G:K,MATCH(Players!B207,Teams!G:G,0),5),Standings!G:G,0),3),INDEX(Standings!A:C,MATCH(INDEX(Teams!A:E,MATCH(Players!B207,Teams!A:A,0),5),Standings!A:A,0),2)+INDEX(Standings!A:C,MATCH(INDEX(Teams!A:E,MATCH(Players!B207,Teams!A:A,0),5),Standings!A:A,0),3))</f>
        <v>3</v>
      </c>
      <c r="E207">
        <f t="shared" ca="1" si="381"/>
        <v>3</v>
      </c>
      <c r="F207">
        <f t="shared" ca="1" si="382"/>
        <v>13</v>
      </c>
      <c r="G207">
        <f t="shared" ca="1" si="383"/>
        <v>2</v>
      </c>
      <c r="H207">
        <f t="shared" ca="1" si="384"/>
        <v>4</v>
      </c>
      <c r="I207">
        <f t="shared" ca="1" si="385"/>
        <v>1</v>
      </c>
      <c r="J207">
        <f t="shared" ca="1" si="386"/>
        <v>1</v>
      </c>
      <c r="K207">
        <f t="shared" ca="1" si="387"/>
        <v>0</v>
      </c>
      <c r="L207">
        <f t="shared" ca="1" si="388"/>
        <v>0</v>
      </c>
      <c r="M207">
        <f t="shared" ca="1" si="389"/>
        <v>0</v>
      </c>
      <c r="N207">
        <f t="shared" ca="1" si="390"/>
        <v>1</v>
      </c>
      <c r="O207">
        <f t="shared" ca="1" si="391"/>
        <v>0</v>
      </c>
      <c r="P207">
        <f t="shared" ca="1" si="392"/>
        <v>3</v>
      </c>
      <c r="Q207">
        <f t="shared" ca="1" si="393"/>
        <v>0</v>
      </c>
      <c r="R207">
        <f t="shared" ca="1" si="394"/>
        <v>0</v>
      </c>
      <c r="S207">
        <f t="shared" ca="1" si="395"/>
        <v>0</v>
      </c>
      <c r="T207">
        <f t="shared" ca="1" si="396"/>
        <v>0</v>
      </c>
      <c r="U207">
        <f t="shared" ca="1" si="397"/>
        <v>0</v>
      </c>
      <c r="V207">
        <f t="shared" ca="1" si="398"/>
        <v>3</v>
      </c>
      <c r="W207">
        <f t="shared" ca="1" si="399"/>
        <v>3</v>
      </c>
      <c r="X207">
        <f t="shared" ca="1" si="497"/>
        <v>3</v>
      </c>
      <c r="Y207">
        <f t="shared" ca="1" si="498"/>
        <v>13</v>
      </c>
      <c r="Z207">
        <f t="shared" ca="1" si="499"/>
        <v>13</v>
      </c>
      <c r="AA207">
        <f t="shared" ca="1" si="500"/>
        <v>2</v>
      </c>
      <c r="AB207">
        <f t="shared" ca="1" si="501"/>
        <v>4</v>
      </c>
      <c r="AC207">
        <f t="shared" ca="1" si="502"/>
        <v>1</v>
      </c>
      <c r="AD207">
        <f t="shared" ca="1" si="503"/>
        <v>1</v>
      </c>
      <c r="AE207">
        <f t="shared" ca="1" si="504"/>
        <v>0</v>
      </c>
      <c r="AF207">
        <f t="shared" ca="1" si="505"/>
        <v>0</v>
      </c>
      <c r="AG207">
        <f t="shared" ca="1" si="506"/>
        <v>0</v>
      </c>
      <c r="AH207">
        <f t="shared" ca="1" si="507"/>
        <v>1</v>
      </c>
      <c r="AI207">
        <f t="shared" ca="1" si="508"/>
        <v>0</v>
      </c>
      <c r="AJ207">
        <f t="shared" ca="1" si="509"/>
        <v>3</v>
      </c>
      <c r="AK207">
        <f t="shared" ca="1" si="510"/>
        <v>0</v>
      </c>
      <c r="AL207">
        <f t="shared" ca="1" si="511"/>
        <v>0</v>
      </c>
      <c r="AM207">
        <f t="shared" ca="1" si="512"/>
        <v>0</v>
      </c>
      <c r="AN207">
        <f t="shared" ca="1" si="513"/>
        <v>0</v>
      </c>
      <c r="AO207">
        <f t="shared" ca="1" si="514"/>
        <v>0</v>
      </c>
      <c r="AP207">
        <f t="shared" ca="1" si="515"/>
        <v>3</v>
      </c>
      <c r="AQ207">
        <f t="shared" ca="1" si="516"/>
        <v>3</v>
      </c>
      <c r="AR207" s="8">
        <f t="shared" ca="1" si="517"/>
        <v>0.30769230769230771</v>
      </c>
      <c r="AS207" s="8">
        <f t="shared" ca="1" si="518"/>
        <v>0.30769230769230771</v>
      </c>
      <c r="AT207" s="8">
        <f t="shared" ca="1" si="519"/>
        <v>0.53846153846153844</v>
      </c>
      <c r="AU207" s="8">
        <f t="shared" ca="1" si="520"/>
        <v>0.84615384615384615</v>
      </c>
      <c r="AV207">
        <f t="shared" ca="1" si="521"/>
        <v>7</v>
      </c>
      <c r="AW207" t="b">
        <f t="shared" ca="1" si="522"/>
        <v>1</v>
      </c>
      <c r="BA207" s="14" t="s">
        <v>2922</v>
      </c>
      <c r="BB207" t="s">
        <v>2562</v>
      </c>
      <c r="BC207" t="s">
        <v>2672</v>
      </c>
      <c r="BD207">
        <f>IF(Players!BC207="NL",INDEX(Standings!G:I,MATCH(INDEX(Teams!G:K,MATCH(Players!BB207,Teams!G:G,0),5),Standings!G:G,0),2)+INDEX(Standings!G:I,MATCH(INDEX(Teams!G:K,MATCH(Players!BB207,Teams!G:G,0),5),Standings!G:G,0),3),INDEX(Standings!A:C,MATCH(INDEX(Teams!A:E,MATCH(Players!BB207,Teams!A:A,0),5),Standings!A:A,0),2)+INDEX(Standings!A:C,MATCH(INDEX(Teams!A:E,MATCH(Players!BB207,Teams!A:A,0),5),Standings!A:A,0),3))</f>
        <v>3</v>
      </c>
      <c r="BE207">
        <f t="shared" ca="1" si="401"/>
        <v>0</v>
      </c>
      <c r="BF207">
        <f t="shared" ca="1" si="402"/>
        <v>0</v>
      </c>
      <c r="BG207">
        <f t="shared" ca="1" si="403"/>
        <v>1</v>
      </c>
      <c r="BH207">
        <f t="shared" ca="1" si="404"/>
        <v>0</v>
      </c>
      <c r="BI207">
        <f t="shared" ca="1" si="405"/>
        <v>0</v>
      </c>
      <c r="BJ207">
        <f t="shared" ca="1" si="406"/>
        <v>0</v>
      </c>
      <c r="BK207">
        <f t="shared" ca="1" si="407"/>
        <v>0</v>
      </c>
      <c r="BL207" s="12">
        <f t="shared" ca="1" si="408"/>
        <v>2</v>
      </c>
      <c r="BM207">
        <f t="shared" ca="1" si="409"/>
        <v>1</v>
      </c>
      <c r="BN207">
        <f t="shared" ca="1" si="410"/>
        <v>0</v>
      </c>
      <c r="BO207">
        <f t="shared" ca="1" si="411"/>
        <v>0</v>
      </c>
      <c r="BP207">
        <f t="shared" ca="1" si="412"/>
        <v>0</v>
      </c>
      <c r="BQ207">
        <f t="shared" ca="1" si="413"/>
        <v>0</v>
      </c>
      <c r="BR207">
        <f t="shared" ca="1" si="414"/>
        <v>0</v>
      </c>
      <c r="BS207">
        <f t="shared" ca="1" si="415"/>
        <v>1</v>
      </c>
      <c r="BT207">
        <f t="shared" ca="1" si="416"/>
        <v>0</v>
      </c>
      <c r="BU207">
        <f t="shared" ca="1" si="417"/>
        <v>0</v>
      </c>
      <c r="BV207">
        <f t="shared" ca="1" si="418"/>
        <v>0</v>
      </c>
      <c r="BW207">
        <f t="shared" ca="1" si="471"/>
        <v>0</v>
      </c>
      <c r="BX207">
        <f t="shared" ca="1" si="472"/>
        <v>0</v>
      </c>
      <c r="BY207" s="8">
        <f t="shared" ca="1" si="473"/>
        <v>0</v>
      </c>
      <c r="BZ207" s="10">
        <f t="shared" ca="1" si="474"/>
        <v>0</v>
      </c>
      <c r="CA207">
        <f t="shared" ca="1" si="475"/>
        <v>1</v>
      </c>
      <c r="CB207">
        <f t="shared" ca="1" si="476"/>
        <v>0</v>
      </c>
      <c r="CC207">
        <f t="shared" ca="1" si="477"/>
        <v>0</v>
      </c>
      <c r="CD207">
        <f t="shared" ca="1" si="478"/>
        <v>0</v>
      </c>
      <c r="CE207">
        <f t="shared" ca="1" si="479"/>
        <v>0</v>
      </c>
      <c r="CF207" s="12">
        <f t="shared" ca="1" si="480"/>
        <v>2</v>
      </c>
      <c r="CG207">
        <f t="shared" ca="1" si="481"/>
        <v>1</v>
      </c>
      <c r="CH207">
        <f t="shared" ca="1" si="482"/>
        <v>0</v>
      </c>
      <c r="CI207">
        <f t="shared" ca="1" si="483"/>
        <v>0</v>
      </c>
      <c r="CJ207">
        <f t="shared" ca="1" si="484"/>
        <v>0</v>
      </c>
      <c r="CK207">
        <f t="shared" ca="1" si="485"/>
        <v>0</v>
      </c>
      <c r="CL207">
        <f t="shared" ca="1" si="486"/>
        <v>0</v>
      </c>
      <c r="CM207">
        <f t="shared" ca="1" si="487"/>
        <v>1</v>
      </c>
      <c r="CN207">
        <f t="shared" ca="1" si="488"/>
        <v>0</v>
      </c>
      <c r="CO207">
        <f t="shared" ca="1" si="489"/>
        <v>0</v>
      </c>
      <c r="CP207">
        <f t="shared" ca="1" si="490"/>
        <v>0</v>
      </c>
      <c r="CQ207" s="10">
        <f t="shared" ca="1" si="491"/>
        <v>0.5</v>
      </c>
      <c r="CR207" s="11">
        <f t="shared" ca="1" si="492"/>
        <v>4.5</v>
      </c>
      <c r="CS207" s="11">
        <f t="shared" ca="1" si="493"/>
        <v>0</v>
      </c>
      <c r="CT207" s="11">
        <f t="shared" ca="1" si="494"/>
        <v>0</v>
      </c>
      <c r="CU207" s="11">
        <f t="shared" ca="1" si="495"/>
        <v>4.5</v>
      </c>
      <c r="CV207" s="11">
        <f t="shared" ca="1" si="496"/>
        <v>0</v>
      </c>
      <c r="CW207" t="b">
        <f t="shared" ca="1" si="470"/>
        <v>0</v>
      </c>
      <c r="CX207">
        <f>COUNTIF(BA$1:BA207,BA207)-1</f>
        <v>0</v>
      </c>
    </row>
    <row r="208" spans="1:102">
      <c r="A208" t="s">
        <v>2751</v>
      </c>
      <c r="B208" t="s">
        <v>2557</v>
      </c>
      <c r="C208" t="s">
        <v>2672</v>
      </c>
      <c r="D208">
        <f>IF(Players!C208="NL",INDEX(Standings!G:I,MATCH(INDEX(Teams!G:K,MATCH(Players!B208,Teams!G:G,0),5),Standings!G:G,0),2)+INDEX(Standings!G:I,MATCH(INDEX(Teams!G:K,MATCH(Players!B208,Teams!G:G,0),5),Standings!G:G,0),3),INDEX(Standings!A:C,MATCH(INDEX(Teams!A:E,MATCH(Players!B208,Teams!A:A,0),5),Standings!A:A,0),2)+INDEX(Standings!A:C,MATCH(INDEX(Teams!A:E,MATCH(Players!B208,Teams!A:A,0),5),Standings!A:A,0),3))</f>
        <v>3</v>
      </c>
      <c r="E208">
        <f t="shared" ca="1" si="381"/>
        <v>3</v>
      </c>
      <c r="F208">
        <f t="shared" ca="1" si="382"/>
        <v>13</v>
      </c>
      <c r="G208">
        <f t="shared" ca="1" si="383"/>
        <v>0</v>
      </c>
      <c r="H208">
        <f t="shared" ca="1" si="384"/>
        <v>5</v>
      </c>
      <c r="I208">
        <f t="shared" ca="1" si="385"/>
        <v>1</v>
      </c>
      <c r="J208">
        <f t="shared" ca="1" si="386"/>
        <v>0</v>
      </c>
      <c r="K208">
        <f t="shared" ca="1" si="387"/>
        <v>0</v>
      </c>
      <c r="L208">
        <f t="shared" ca="1" si="388"/>
        <v>2</v>
      </c>
      <c r="M208">
        <f t="shared" ca="1" si="389"/>
        <v>0</v>
      </c>
      <c r="N208">
        <f t="shared" ca="1" si="390"/>
        <v>0</v>
      </c>
      <c r="O208">
        <f t="shared" ca="1" si="391"/>
        <v>1</v>
      </c>
      <c r="P208">
        <f t="shared" ca="1" si="392"/>
        <v>2</v>
      </c>
      <c r="Q208">
        <f t="shared" ca="1" si="393"/>
        <v>0</v>
      </c>
      <c r="R208">
        <f t="shared" ca="1" si="394"/>
        <v>0</v>
      </c>
      <c r="S208">
        <f t="shared" ca="1" si="395"/>
        <v>0</v>
      </c>
      <c r="T208">
        <f t="shared" ca="1" si="396"/>
        <v>0</v>
      </c>
      <c r="U208">
        <f t="shared" ca="1" si="397"/>
        <v>0</v>
      </c>
      <c r="V208">
        <f t="shared" ca="1" si="398"/>
        <v>3</v>
      </c>
      <c r="W208">
        <f t="shared" ca="1" si="399"/>
        <v>3</v>
      </c>
      <c r="X208">
        <f t="shared" ca="1" si="497"/>
        <v>3</v>
      </c>
      <c r="Y208">
        <f t="shared" ca="1" si="498"/>
        <v>14</v>
      </c>
      <c r="Z208">
        <f t="shared" ca="1" si="499"/>
        <v>13</v>
      </c>
      <c r="AA208">
        <f t="shared" ca="1" si="500"/>
        <v>0</v>
      </c>
      <c r="AB208">
        <f t="shared" ca="1" si="501"/>
        <v>5</v>
      </c>
      <c r="AC208">
        <f t="shared" ca="1" si="502"/>
        <v>1</v>
      </c>
      <c r="AD208">
        <f t="shared" ca="1" si="503"/>
        <v>0</v>
      </c>
      <c r="AE208">
        <f t="shared" ca="1" si="504"/>
        <v>0</v>
      </c>
      <c r="AF208">
        <f t="shared" ca="1" si="505"/>
        <v>2</v>
      </c>
      <c r="AG208">
        <f t="shared" ca="1" si="506"/>
        <v>0</v>
      </c>
      <c r="AH208">
        <f t="shared" ca="1" si="507"/>
        <v>0</v>
      </c>
      <c r="AI208">
        <f t="shared" ca="1" si="508"/>
        <v>1</v>
      </c>
      <c r="AJ208">
        <f t="shared" ca="1" si="509"/>
        <v>2</v>
      </c>
      <c r="AK208">
        <f t="shared" ca="1" si="510"/>
        <v>0</v>
      </c>
      <c r="AL208">
        <f t="shared" ca="1" si="511"/>
        <v>0</v>
      </c>
      <c r="AM208">
        <f t="shared" ca="1" si="512"/>
        <v>0</v>
      </c>
      <c r="AN208">
        <f t="shared" ca="1" si="513"/>
        <v>0</v>
      </c>
      <c r="AO208">
        <f t="shared" ca="1" si="514"/>
        <v>0</v>
      </c>
      <c r="AP208">
        <f t="shared" ca="1" si="515"/>
        <v>3</v>
      </c>
      <c r="AQ208">
        <f t="shared" ca="1" si="516"/>
        <v>3</v>
      </c>
      <c r="AR208" s="8">
        <f t="shared" ca="1" si="517"/>
        <v>0.38461538461538464</v>
      </c>
      <c r="AS208" s="8">
        <f t="shared" ca="1" si="518"/>
        <v>0.42857142857142855</v>
      </c>
      <c r="AT208" s="8">
        <f t="shared" ca="1" si="519"/>
        <v>0.46153846153846156</v>
      </c>
      <c r="AU208" s="8">
        <f t="shared" ca="1" si="520"/>
        <v>0.89010989010989006</v>
      </c>
      <c r="AV208">
        <f t="shared" ca="1" si="521"/>
        <v>6</v>
      </c>
      <c r="AW208" t="b">
        <f t="shared" ca="1" si="522"/>
        <v>1</v>
      </c>
      <c r="BA208" s="14" t="s">
        <v>2935</v>
      </c>
      <c r="BB208" t="s">
        <v>2562</v>
      </c>
      <c r="BC208" t="s">
        <v>2672</v>
      </c>
      <c r="BD208">
        <f>IF(Players!BC208="NL",INDEX(Standings!G:I,MATCH(INDEX(Teams!G:K,MATCH(Players!BB208,Teams!G:G,0),5),Standings!G:G,0),2)+INDEX(Standings!G:I,MATCH(INDEX(Teams!G:K,MATCH(Players!BB208,Teams!G:G,0),5),Standings!G:G,0),3),INDEX(Standings!A:C,MATCH(INDEX(Teams!A:E,MATCH(Players!BB208,Teams!A:A,0),5),Standings!A:A,0),2)+INDEX(Standings!A:C,MATCH(INDEX(Teams!A:E,MATCH(Players!BB208,Teams!A:A,0),5),Standings!A:A,0),3))</f>
        <v>3</v>
      </c>
      <c r="BE208">
        <f t="shared" ca="1" si="401"/>
        <v>0</v>
      </c>
      <c r="BF208">
        <f t="shared" ca="1" si="402"/>
        <v>0</v>
      </c>
      <c r="BG208">
        <f t="shared" ca="1" si="403"/>
        <v>1</v>
      </c>
      <c r="BH208">
        <f t="shared" ca="1" si="404"/>
        <v>0</v>
      </c>
      <c r="BI208">
        <f t="shared" ca="1" si="405"/>
        <v>0</v>
      </c>
      <c r="BJ208">
        <f t="shared" ca="1" si="406"/>
        <v>0</v>
      </c>
      <c r="BK208">
        <f t="shared" ca="1" si="407"/>
        <v>0</v>
      </c>
      <c r="BL208" s="12">
        <f t="shared" ca="1" si="408"/>
        <v>1.3333333333333333</v>
      </c>
      <c r="BM208">
        <f t="shared" ca="1" si="409"/>
        <v>1</v>
      </c>
      <c r="BN208">
        <f t="shared" ca="1" si="410"/>
        <v>0</v>
      </c>
      <c r="BO208">
        <f t="shared" ca="1" si="411"/>
        <v>0</v>
      </c>
      <c r="BP208">
        <f t="shared" ca="1" si="412"/>
        <v>0</v>
      </c>
      <c r="BQ208">
        <f t="shared" ca="1" si="413"/>
        <v>2</v>
      </c>
      <c r="BR208">
        <f t="shared" ca="1" si="414"/>
        <v>0</v>
      </c>
      <c r="BS208">
        <f t="shared" ca="1" si="415"/>
        <v>3</v>
      </c>
      <c r="BT208">
        <f t="shared" ca="1" si="416"/>
        <v>0</v>
      </c>
      <c r="BU208">
        <f t="shared" ca="1" si="417"/>
        <v>0</v>
      </c>
      <c r="BV208">
        <f t="shared" ca="1" si="418"/>
        <v>0</v>
      </c>
      <c r="BW208">
        <f t="shared" ca="1" si="471"/>
        <v>0</v>
      </c>
      <c r="BX208">
        <f t="shared" ca="1" si="472"/>
        <v>0</v>
      </c>
      <c r="BY208" s="8">
        <f t="shared" ca="1" si="473"/>
        <v>0</v>
      </c>
      <c r="BZ208" s="10">
        <f t="shared" ca="1" si="474"/>
        <v>0</v>
      </c>
      <c r="CA208">
        <f t="shared" ca="1" si="475"/>
        <v>1</v>
      </c>
      <c r="CB208">
        <f t="shared" ca="1" si="476"/>
        <v>0</v>
      </c>
      <c r="CC208">
        <f t="shared" ca="1" si="477"/>
        <v>0</v>
      </c>
      <c r="CD208">
        <f t="shared" ca="1" si="478"/>
        <v>0</v>
      </c>
      <c r="CE208">
        <f t="shared" ca="1" si="479"/>
        <v>0</v>
      </c>
      <c r="CF208" s="12">
        <f t="shared" ca="1" si="480"/>
        <v>1.3333333333333333</v>
      </c>
      <c r="CG208">
        <f t="shared" ca="1" si="481"/>
        <v>1</v>
      </c>
      <c r="CH208">
        <f t="shared" ca="1" si="482"/>
        <v>0</v>
      </c>
      <c r="CI208">
        <f t="shared" ca="1" si="483"/>
        <v>0</v>
      </c>
      <c r="CJ208">
        <f t="shared" ca="1" si="484"/>
        <v>0</v>
      </c>
      <c r="CK208">
        <f t="shared" ca="1" si="485"/>
        <v>2</v>
      </c>
      <c r="CL208">
        <f t="shared" ca="1" si="486"/>
        <v>0</v>
      </c>
      <c r="CM208">
        <f t="shared" ca="1" si="487"/>
        <v>3</v>
      </c>
      <c r="CN208">
        <f t="shared" ca="1" si="488"/>
        <v>0</v>
      </c>
      <c r="CO208">
        <f t="shared" ca="1" si="489"/>
        <v>0</v>
      </c>
      <c r="CP208">
        <f t="shared" ca="1" si="490"/>
        <v>0</v>
      </c>
      <c r="CQ208" s="10">
        <f t="shared" ca="1" si="491"/>
        <v>2.25</v>
      </c>
      <c r="CR208" s="11">
        <f t="shared" ca="1" si="492"/>
        <v>6.75</v>
      </c>
      <c r="CS208" s="11">
        <f t="shared" ca="1" si="493"/>
        <v>0</v>
      </c>
      <c r="CT208" s="11">
        <f t="shared" ca="1" si="494"/>
        <v>13.5</v>
      </c>
      <c r="CU208" s="11">
        <f t="shared" ca="1" si="495"/>
        <v>20.25</v>
      </c>
      <c r="CV208" s="11">
        <f t="shared" ca="1" si="496"/>
        <v>1.5</v>
      </c>
      <c r="CW208" t="b">
        <f t="shared" ca="1" si="470"/>
        <v>0</v>
      </c>
      <c r="CX208">
        <f>COUNTIF(BA$1:BA208,BA208)-1</f>
        <v>0</v>
      </c>
    </row>
    <row r="209" spans="1:102">
      <c r="A209" t="s">
        <v>2752</v>
      </c>
      <c r="B209" t="s">
        <v>2557</v>
      </c>
      <c r="C209" t="s">
        <v>2672</v>
      </c>
      <c r="D209">
        <f>IF(Players!C209="NL",INDEX(Standings!G:I,MATCH(INDEX(Teams!G:K,MATCH(Players!B209,Teams!G:G,0),5),Standings!G:G,0),2)+INDEX(Standings!G:I,MATCH(INDEX(Teams!G:K,MATCH(Players!B209,Teams!G:G,0),5),Standings!G:G,0),3),INDEX(Standings!A:C,MATCH(INDEX(Teams!A:E,MATCH(Players!B209,Teams!A:A,0),5),Standings!A:A,0),2)+INDEX(Standings!A:C,MATCH(INDEX(Teams!A:E,MATCH(Players!B209,Teams!A:A,0),5),Standings!A:A,0),3))</f>
        <v>3</v>
      </c>
      <c r="E209">
        <f t="shared" ca="1" si="381"/>
        <v>3</v>
      </c>
      <c r="F209">
        <f t="shared" ca="1" si="382"/>
        <v>14</v>
      </c>
      <c r="G209">
        <f t="shared" ca="1" si="383"/>
        <v>4</v>
      </c>
      <c r="H209">
        <f t="shared" ca="1" si="384"/>
        <v>5</v>
      </c>
      <c r="I209">
        <f t="shared" ca="1" si="385"/>
        <v>2</v>
      </c>
      <c r="J209">
        <f t="shared" ca="1" si="386"/>
        <v>0</v>
      </c>
      <c r="K209">
        <f t="shared" ca="1" si="387"/>
        <v>0</v>
      </c>
      <c r="L209">
        <f t="shared" ca="1" si="388"/>
        <v>1</v>
      </c>
      <c r="M209">
        <f t="shared" ca="1" si="389"/>
        <v>2</v>
      </c>
      <c r="N209">
        <f t="shared" ca="1" si="390"/>
        <v>0</v>
      </c>
      <c r="O209">
        <f t="shared" ca="1" si="391"/>
        <v>1</v>
      </c>
      <c r="P209">
        <f t="shared" ca="1" si="392"/>
        <v>2</v>
      </c>
      <c r="Q209">
        <f t="shared" ca="1" si="393"/>
        <v>0</v>
      </c>
      <c r="R209">
        <f t="shared" ca="1" si="394"/>
        <v>0</v>
      </c>
      <c r="S209">
        <f t="shared" ca="1" si="395"/>
        <v>0</v>
      </c>
      <c r="T209">
        <f t="shared" ca="1" si="396"/>
        <v>0</v>
      </c>
      <c r="U209">
        <f t="shared" ca="1" si="397"/>
        <v>0</v>
      </c>
      <c r="V209">
        <f t="shared" ca="1" si="398"/>
        <v>0</v>
      </c>
      <c r="W209">
        <f t="shared" ca="1" si="399"/>
        <v>2</v>
      </c>
      <c r="X209">
        <f t="shared" ca="1" si="497"/>
        <v>3</v>
      </c>
      <c r="Y209">
        <f t="shared" ca="1" si="498"/>
        <v>15</v>
      </c>
      <c r="Z209">
        <f t="shared" ca="1" si="499"/>
        <v>14</v>
      </c>
      <c r="AA209">
        <f t="shared" ca="1" si="500"/>
        <v>4</v>
      </c>
      <c r="AB209">
        <f t="shared" ca="1" si="501"/>
        <v>5</v>
      </c>
      <c r="AC209">
        <f t="shared" ca="1" si="502"/>
        <v>2</v>
      </c>
      <c r="AD209">
        <f t="shared" ca="1" si="503"/>
        <v>0</v>
      </c>
      <c r="AE209">
        <f t="shared" ca="1" si="504"/>
        <v>0</v>
      </c>
      <c r="AF209">
        <f t="shared" ca="1" si="505"/>
        <v>1</v>
      </c>
      <c r="AG209">
        <f t="shared" ca="1" si="506"/>
        <v>2</v>
      </c>
      <c r="AH209">
        <f t="shared" ca="1" si="507"/>
        <v>0</v>
      </c>
      <c r="AI209">
        <f t="shared" ca="1" si="508"/>
        <v>1</v>
      </c>
      <c r="AJ209">
        <f t="shared" ca="1" si="509"/>
        <v>2</v>
      </c>
      <c r="AK209">
        <f t="shared" ca="1" si="510"/>
        <v>0</v>
      </c>
      <c r="AL209">
        <f t="shared" ca="1" si="511"/>
        <v>0</v>
      </c>
      <c r="AM209">
        <f t="shared" ca="1" si="512"/>
        <v>0</v>
      </c>
      <c r="AN209">
        <f t="shared" ca="1" si="513"/>
        <v>0</v>
      </c>
      <c r="AO209">
        <f t="shared" ca="1" si="514"/>
        <v>0</v>
      </c>
      <c r="AP209">
        <f t="shared" ca="1" si="515"/>
        <v>0</v>
      </c>
      <c r="AQ209">
        <f t="shared" ca="1" si="516"/>
        <v>2</v>
      </c>
      <c r="AR209" s="8">
        <f t="shared" ca="1" si="517"/>
        <v>0.35714285714285715</v>
      </c>
      <c r="AS209" s="8">
        <f t="shared" ca="1" si="518"/>
        <v>0.4</v>
      </c>
      <c r="AT209" s="8">
        <f t="shared" ca="1" si="519"/>
        <v>0.5</v>
      </c>
      <c r="AU209" s="8">
        <f t="shared" ca="1" si="520"/>
        <v>0.9</v>
      </c>
      <c r="AV209">
        <f t="shared" ca="1" si="521"/>
        <v>7</v>
      </c>
      <c r="AW209" t="b">
        <f t="shared" ca="1" si="522"/>
        <v>1</v>
      </c>
      <c r="BA209" s="14" t="s">
        <v>2940</v>
      </c>
      <c r="BB209" t="s">
        <v>2562</v>
      </c>
      <c r="BC209" t="s">
        <v>2672</v>
      </c>
      <c r="BD209">
        <f>IF(Players!BC209="NL",INDEX(Standings!G:I,MATCH(INDEX(Teams!G:K,MATCH(Players!BB209,Teams!G:G,0),5),Standings!G:G,0),2)+INDEX(Standings!G:I,MATCH(INDEX(Teams!G:K,MATCH(Players!BB209,Teams!G:G,0),5),Standings!G:G,0),3),INDEX(Standings!A:C,MATCH(INDEX(Teams!A:E,MATCH(Players!BB209,Teams!A:A,0),5),Standings!A:A,0),2)+INDEX(Standings!A:C,MATCH(INDEX(Teams!A:E,MATCH(Players!BB209,Teams!A:A,0),5),Standings!A:A,0),3))</f>
        <v>3</v>
      </c>
      <c r="BE209">
        <f t="shared" ca="1" si="401"/>
        <v>0</v>
      </c>
      <c r="BF209">
        <f t="shared" ca="1" si="402"/>
        <v>0</v>
      </c>
      <c r="BG209">
        <f t="shared" ca="1" si="403"/>
        <v>0</v>
      </c>
      <c r="BH209">
        <f t="shared" ca="1" si="404"/>
        <v>0</v>
      </c>
      <c r="BI209">
        <f t="shared" ca="1" si="405"/>
        <v>0</v>
      </c>
      <c r="BJ209">
        <f t="shared" ca="1" si="406"/>
        <v>0</v>
      </c>
      <c r="BK209">
        <f t="shared" ca="1" si="407"/>
        <v>0</v>
      </c>
      <c r="BL209" s="12">
        <f t="shared" ca="1" si="408"/>
        <v>0</v>
      </c>
      <c r="BM209">
        <f t="shared" ca="1" si="409"/>
        <v>0</v>
      </c>
      <c r="BN209">
        <f t="shared" ca="1" si="410"/>
        <v>0</v>
      </c>
      <c r="BO209">
        <f t="shared" ca="1" si="411"/>
        <v>0</v>
      </c>
      <c r="BP209">
        <f t="shared" ca="1" si="412"/>
        <v>0</v>
      </c>
      <c r="BQ209">
        <f t="shared" ca="1" si="413"/>
        <v>0</v>
      </c>
      <c r="BR209">
        <f t="shared" ca="1" si="414"/>
        <v>0</v>
      </c>
      <c r="BS209">
        <f t="shared" ca="1" si="415"/>
        <v>0</v>
      </c>
      <c r="BT209">
        <f t="shared" ca="1" si="416"/>
        <v>0</v>
      </c>
      <c r="BU209">
        <f t="shared" ca="1" si="417"/>
        <v>0</v>
      </c>
      <c r="BV209">
        <f t="shared" ca="1" si="418"/>
        <v>0</v>
      </c>
      <c r="BW209">
        <f t="shared" ca="1" si="471"/>
        <v>0</v>
      </c>
      <c r="BX209">
        <f t="shared" ca="1" si="472"/>
        <v>0</v>
      </c>
      <c r="BY209" s="8">
        <f t="shared" ca="1" si="473"/>
        <v>0</v>
      </c>
      <c r="BZ209" s="10" t="str">
        <f t="shared" ca="1" si="474"/>
        <v>---</v>
      </c>
      <c r="CA209">
        <f t="shared" ca="1" si="475"/>
        <v>0</v>
      </c>
      <c r="CB209">
        <f t="shared" ca="1" si="476"/>
        <v>0</v>
      </c>
      <c r="CC209">
        <f t="shared" ca="1" si="477"/>
        <v>0</v>
      </c>
      <c r="CD209">
        <f t="shared" ca="1" si="478"/>
        <v>0</v>
      </c>
      <c r="CE209">
        <f t="shared" ca="1" si="479"/>
        <v>0</v>
      </c>
      <c r="CF209" s="12">
        <f t="shared" ca="1" si="480"/>
        <v>0</v>
      </c>
      <c r="CG209">
        <f t="shared" ca="1" si="481"/>
        <v>0</v>
      </c>
      <c r="CH209">
        <f t="shared" ca="1" si="482"/>
        <v>0</v>
      </c>
      <c r="CI209">
        <f t="shared" ca="1" si="483"/>
        <v>0</v>
      </c>
      <c r="CJ209">
        <f t="shared" ca="1" si="484"/>
        <v>0</v>
      </c>
      <c r="CK209">
        <f t="shared" ca="1" si="485"/>
        <v>0</v>
      </c>
      <c r="CL209">
        <f t="shared" ca="1" si="486"/>
        <v>0</v>
      </c>
      <c r="CM209">
        <f t="shared" ca="1" si="487"/>
        <v>0</v>
      </c>
      <c r="CN209">
        <f t="shared" ca="1" si="488"/>
        <v>0</v>
      </c>
      <c r="CO209">
        <f t="shared" ca="1" si="489"/>
        <v>0</v>
      </c>
      <c r="CP209">
        <f t="shared" ca="1" si="490"/>
        <v>0</v>
      </c>
      <c r="CQ209" s="10">
        <f t="shared" ca="1" si="491"/>
        <v>0</v>
      </c>
      <c r="CR209" s="11">
        <f t="shared" ca="1" si="492"/>
        <v>0</v>
      </c>
      <c r="CS209" s="11">
        <f t="shared" ca="1" si="493"/>
        <v>0</v>
      </c>
      <c r="CT209" s="11">
        <f t="shared" ca="1" si="494"/>
        <v>0</v>
      </c>
      <c r="CU209" s="11">
        <f t="shared" ca="1" si="495"/>
        <v>0</v>
      </c>
      <c r="CV209" s="11">
        <f t="shared" ca="1" si="496"/>
        <v>0</v>
      </c>
      <c r="CW209" t="b">
        <f t="shared" ca="1" si="470"/>
        <v>0</v>
      </c>
      <c r="CX209">
        <f>COUNTIF(BA$1:BA209,BA209)-1</f>
        <v>0</v>
      </c>
    </row>
    <row r="210" spans="1:102">
      <c r="A210" t="s">
        <v>2753</v>
      </c>
      <c r="B210" t="s">
        <v>2557</v>
      </c>
      <c r="C210" t="s">
        <v>2672</v>
      </c>
      <c r="D210">
        <f>IF(Players!C210="NL",INDEX(Standings!G:I,MATCH(INDEX(Teams!G:K,MATCH(Players!B210,Teams!G:G,0),5),Standings!G:G,0),2)+INDEX(Standings!G:I,MATCH(INDEX(Teams!G:K,MATCH(Players!B210,Teams!G:G,0),5),Standings!G:G,0),3),INDEX(Standings!A:C,MATCH(INDEX(Teams!A:E,MATCH(Players!B210,Teams!A:A,0),5),Standings!A:A,0),2)+INDEX(Standings!A:C,MATCH(INDEX(Teams!A:E,MATCH(Players!B210,Teams!A:A,0),5),Standings!A:A,0),3))</f>
        <v>3</v>
      </c>
      <c r="E210">
        <f t="shared" ca="1" si="381"/>
        <v>3</v>
      </c>
      <c r="F210">
        <f t="shared" ca="1" si="382"/>
        <v>12</v>
      </c>
      <c r="G210">
        <f t="shared" ca="1" si="383"/>
        <v>1</v>
      </c>
      <c r="H210">
        <f t="shared" ca="1" si="384"/>
        <v>4</v>
      </c>
      <c r="I210">
        <f t="shared" ca="1" si="385"/>
        <v>1</v>
      </c>
      <c r="J210">
        <f t="shared" ca="1" si="386"/>
        <v>0</v>
      </c>
      <c r="K210">
        <f t="shared" ca="1" si="387"/>
        <v>1</v>
      </c>
      <c r="L210">
        <f t="shared" ca="1" si="388"/>
        <v>1</v>
      </c>
      <c r="M210">
        <f t="shared" ca="1" si="389"/>
        <v>0</v>
      </c>
      <c r="N210">
        <f t="shared" ca="1" si="390"/>
        <v>0</v>
      </c>
      <c r="O210">
        <f t="shared" ca="1" si="391"/>
        <v>1</v>
      </c>
      <c r="P210">
        <f t="shared" ca="1" si="392"/>
        <v>4</v>
      </c>
      <c r="Q210">
        <f t="shared" ca="1" si="393"/>
        <v>0</v>
      </c>
      <c r="R210">
        <f t="shared" ca="1" si="394"/>
        <v>0</v>
      </c>
      <c r="S210">
        <f t="shared" ca="1" si="395"/>
        <v>0</v>
      </c>
      <c r="T210">
        <f t="shared" ca="1" si="396"/>
        <v>0</v>
      </c>
      <c r="U210">
        <f t="shared" ca="1" si="397"/>
        <v>0</v>
      </c>
      <c r="V210">
        <f t="shared" ca="1" si="398"/>
        <v>3</v>
      </c>
      <c r="W210">
        <f t="shared" ca="1" si="399"/>
        <v>3</v>
      </c>
      <c r="X210">
        <f t="shared" ca="1" si="497"/>
        <v>3</v>
      </c>
      <c r="Y210">
        <f t="shared" ca="1" si="498"/>
        <v>13</v>
      </c>
      <c r="Z210">
        <f t="shared" ca="1" si="499"/>
        <v>12</v>
      </c>
      <c r="AA210">
        <f t="shared" ca="1" si="500"/>
        <v>1</v>
      </c>
      <c r="AB210">
        <f t="shared" ca="1" si="501"/>
        <v>4</v>
      </c>
      <c r="AC210">
        <f t="shared" ca="1" si="502"/>
        <v>1</v>
      </c>
      <c r="AD210">
        <f t="shared" ca="1" si="503"/>
        <v>0</v>
      </c>
      <c r="AE210">
        <f t="shared" ca="1" si="504"/>
        <v>1</v>
      </c>
      <c r="AF210">
        <f t="shared" ca="1" si="505"/>
        <v>1</v>
      </c>
      <c r="AG210">
        <f t="shared" ca="1" si="506"/>
        <v>0</v>
      </c>
      <c r="AH210">
        <f t="shared" ca="1" si="507"/>
        <v>0</v>
      </c>
      <c r="AI210">
        <f t="shared" ca="1" si="508"/>
        <v>1</v>
      </c>
      <c r="AJ210">
        <f t="shared" ca="1" si="509"/>
        <v>4</v>
      </c>
      <c r="AK210">
        <f t="shared" ca="1" si="510"/>
        <v>0</v>
      </c>
      <c r="AL210">
        <f t="shared" ca="1" si="511"/>
        <v>0</v>
      </c>
      <c r="AM210">
        <f t="shared" ca="1" si="512"/>
        <v>0</v>
      </c>
      <c r="AN210">
        <f t="shared" ca="1" si="513"/>
        <v>0</v>
      </c>
      <c r="AO210">
        <f t="shared" ca="1" si="514"/>
        <v>0</v>
      </c>
      <c r="AP210">
        <f t="shared" ca="1" si="515"/>
        <v>3</v>
      </c>
      <c r="AQ210">
        <f t="shared" ca="1" si="516"/>
        <v>3</v>
      </c>
      <c r="AR210" s="8">
        <f t="shared" ca="1" si="517"/>
        <v>0.33333333333333331</v>
      </c>
      <c r="AS210" s="8">
        <f t="shared" ca="1" si="518"/>
        <v>0.38461538461538464</v>
      </c>
      <c r="AT210" s="8">
        <f t="shared" ca="1" si="519"/>
        <v>0.66666666666666663</v>
      </c>
      <c r="AU210" s="8">
        <f t="shared" ca="1" si="520"/>
        <v>1.0512820512820513</v>
      </c>
      <c r="AV210">
        <f t="shared" ca="1" si="521"/>
        <v>8</v>
      </c>
      <c r="AW210" t="b">
        <f t="shared" ca="1" si="522"/>
        <v>1</v>
      </c>
      <c r="BA210" s="14" t="s">
        <v>2925</v>
      </c>
      <c r="BB210" t="s">
        <v>2562</v>
      </c>
      <c r="BC210" t="s">
        <v>2672</v>
      </c>
      <c r="BD210">
        <f>IF(Players!BC210="NL",INDEX(Standings!G:I,MATCH(INDEX(Teams!G:K,MATCH(Players!BB210,Teams!G:G,0),5),Standings!G:G,0),2)+INDEX(Standings!G:I,MATCH(INDEX(Teams!G:K,MATCH(Players!BB210,Teams!G:G,0),5),Standings!G:G,0),3),INDEX(Standings!A:C,MATCH(INDEX(Teams!A:E,MATCH(Players!BB210,Teams!A:A,0),5),Standings!A:A,0),2)+INDEX(Standings!A:C,MATCH(INDEX(Teams!A:E,MATCH(Players!BB210,Teams!A:A,0),5),Standings!A:A,0),3))</f>
        <v>3</v>
      </c>
      <c r="BE210">
        <f t="shared" ca="1" si="401"/>
        <v>1</v>
      </c>
      <c r="BF210">
        <f t="shared" ca="1" si="402"/>
        <v>0</v>
      </c>
      <c r="BG210">
        <f t="shared" ca="1" si="403"/>
        <v>1</v>
      </c>
      <c r="BH210">
        <f t="shared" ca="1" si="404"/>
        <v>1</v>
      </c>
      <c r="BI210">
        <f t="shared" ca="1" si="405"/>
        <v>0</v>
      </c>
      <c r="BJ210">
        <f t="shared" ca="1" si="406"/>
        <v>0</v>
      </c>
      <c r="BK210">
        <f t="shared" ca="1" si="407"/>
        <v>0</v>
      </c>
      <c r="BL210" s="12">
        <f t="shared" ca="1" si="408"/>
        <v>7</v>
      </c>
      <c r="BM210">
        <f t="shared" ca="1" si="409"/>
        <v>9</v>
      </c>
      <c r="BN210">
        <f t="shared" ca="1" si="410"/>
        <v>7</v>
      </c>
      <c r="BO210">
        <f t="shared" ca="1" si="411"/>
        <v>6</v>
      </c>
      <c r="BP210">
        <f t="shared" ca="1" si="412"/>
        <v>2</v>
      </c>
      <c r="BQ210">
        <f t="shared" ca="1" si="413"/>
        <v>0</v>
      </c>
      <c r="BR210">
        <f t="shared" ca="1" si="414"/>
        <v>0</v>
      </c>
      <c r="BS210">
        <f t="shared" ca="1" si="415"/>
        <v>4</v>
      </c>
      <c r="BT210">
        <f t="shared" ca="1" si="416"/>
        <v>1</v>
      </c>
      <c r="BU210">
        <f t="shared" ca="1" si="417"/>
        <v>0</v>
      </c>
      <c r="BV210">
        <f t="shared" ca="1" si="418"/>
        <v>2</v>
      </c>
      <c r="BW210">
        <f t="shared" ca="1" si="471"/>
        <v>1</v>
      </c>
      <c r="BX210">
        <f t="shared" ca="1" si="472"/>
        <v>0</v>
      </c>
      <c r="BY210" s="8">
        <f t="shared" ca="1" si="473"/>
        <v>1</v>
      </c>
      <c r="BZ210" s="10">
        <f t="shared" ca="1" si="474"/>
        <v>7.7142857142857135</v>
      </c>
      <c r="CA210">
        <f t="shared" ca="1" si="475"/>
        <v>1</v>
      </c>
      <c r="CB210">
        <f t="shared" ca="1" si="476"/>
        <v>1</v>
      </c>
      <c r="CC210">
        <f t="shared" ca="1" si="477"/>
        <v>0</v>
      </c>
      <c r="CD210">
        <f t="shared" ca="1" si="478"/>
        <v>0</v>
      </c>
      <c r="CE210">
        <f t="shared" ca="1" si="479"/>
        <v>0</v>
      </c>
      <c r="CF210" s="12">
        <f t="shared" ca="1" si="480"/>
        <v>7</v>
      </c>
      <c r="CG210">
        <f t="shared" ca="1" si="481"/>
        <v>9</v>
      </c>
      <c r="CH210">
        <f t="shared" ca="1" si="482"/>
        <v>7</v>
      </c>
      <c r="CI210">
        <f t="shared" ca="1" si="483"/>
        <v>6</v>
      </c>
      <c r="CJ210">
        <f t="shared" ca="1" si="484"/>
        <v>2</v>
      </c>
      <c r="CK210">
        <f t="shared" ca="1" si="485"/>
        <v>0</v>
      </c>
      <c r="CL210">
        <f t="shared" ca="1" si="486"/>
        <v>0</v>
      </c>
      <c r="CM210">
        <f t="shared" ca="1" si="487"/>
        <v>4</v>
      </c>
      <c r="CN210">
        <f t="shared" ca="1" si="488"/>
        <v>1</v>
      </c>
      <c r="CO210">
        <f t="shared" ca="1" si="489"/>
        <v>0</v>
      </c>
      <c r="CP210">
        <f t="shared" ca="1" si="490"/>
        <v>2</v>
      </c>
      <c r="CQ210" s="10">
        <f t="shared" ca="1" si="491"/>
        <v>1.2857142857142858</v>
      </c>
      <c r="CR210" s="11">
        <f t="shared" ca="1" si="492"/>
        <v>11.571428571428573</v>
      </c>
      <c r="CS210" s="11">
        <f t="shared" ca="1" si="493"/>
        <v>2.5714285714285712</v>
      </c>
      <c r="CT210" s="11">
        <f t="shared" ca="1" si="494"/>
        <v>0</v>
      </c>
      <c r="CU210" s="11">
        <f t="shared" ca="1" si="495"/>
        <v>5.1428571428571423</v>
      </c>
      <c r="CV210" s="11">
        <f t="shared" ca="1" si="496"/>
        <v>0</v>
      </c>
      <c r="CW210" t="b">
        <f t="shared" ca="1" si="470"/>
        <v>1</v>
      </c>
      <c r="CX210">
        <f>COUNTIF(BA$1:BA210,BA210)-1</f>
        <v>0</v>
      </c>
    </row>
    <row r="211" spans="1:102">
      <c r="A211" t="s">
        <v>2754</v>
      </c>
      <c r="B211" t="s">
        <v>2557</v>
      </c>
      <c r="C211" t="s">
        <v>2672</v>
      </c>
      <c r="D211">
        <f>IF(Players!C211="NL",INDEX(Standings!G:I,MATCH(INDEX(Teams!G:K,MATCH(Players!B211,Teams!G:G,0),5),Standings!G:G,0),2)+INDEX(Standings!G:I,MATCH(INDEX(Teams!G:K,MATCH(Players!B211,Teams!G:G,0),5),Standings!G:G,0),3),INDEX(Standings!A:C,MATCH(INDEX(Teams!A:E,MATCH(Players!B211,Teams!A:A,0),5),Standings!A:A,0),2)+INDEX(Standings!A:C,MATCH(INDEX(Teams!A:E,MATCH(Players!B211,Teams!A:A,0),5),Standings!A:A,0),3))</f>
        <v>3</v>
      </c>
      <c r="E211">
        <f t="shared" ca="1" si="381"/>
        <v>0</v>
      </c>
      <c r="F211">
        <f t="shared" ca="1" si="382"/>
        <v>0</v>
      </c>
      <c r="G211">
        <f t="shared" ca="1" si="383"/>
        <v>0</v>
      </c>
      <c r="H211">
        <f t="shared" ca="1" si="384"/>
        <v>0</v>
      </c>
      <c r="I211">
        <f t="shared" ca="1" si="385"/>
        <v>0</v>
      </c>
      <c r="J211">
        <f t="shared" ca="1" si="386"/>
        <v>0</v>
      </c>
      <c r="K211">
        <f t="shared" ca="1" si="387"/>
        <v>0</v>
      </c>
      <c r="L211">
        <f t="shared" ca="1" si="388"/>
        <v>0</v>
      </c>
      <c r="M211">
        <f t="shared" ca="1" si="389"/>
        <v>0</v>
      </c>
      <c r="N211">
        <f t="shared" ca="1" si="390"/>
        <v>0</v>
      </c>
      <c r="O211">
        <f t="shared" ca="1" si="391"/>
        <v>0</v>
      </c>
      <c r="P211">
        <f t="shared" ca="1" si="392"/>
        <v>0</v>
      </c>
      <c r="Q211">
        <f t="shared" ca="1" si="393"/>
        <v>0</v>
      </c>
      <c r="R211">
        <f t="shared" ca="1" si="394"/>
        <v>0</v>
      </c>
      <c r="S211">
        <f t="shared" ca="1" si="395"/>
        <v>0</v>
      </c>
      <c r="T211">
        <f t="shared" ca="1" si="396"/>
        <v>0</v>
      </c>
      <c r="U211">
        <f t="shared" ca="1" si="397"/>
        <v>0</v>
      </c>
      <c r="V211">
        <f t="shared" ca="1" si="398"/>
        <v>0</v>
      </c>
      <c r="W211">
        <f t="shared" ca="1" si="399"/>
        <v>0</v>
      </c>
      <c r="X211">
        <f t="shared" ca="1" si="497"/>
        <v>0</v>
      </c>
      <c r="Y211">
        <f t="shared" ca="1" si="498"/>
        <v>0</v>
      </c>
      <c r="Z211">
        <f t="shared" ca="1" si="499"/>
        <v>0</v>
      </c>
      <c r="AA211">
        <f t="shared" ca="1" si="500"/>
        <v>0</v>
      </c>
      <c r="AB211">
        <f t="shared" ca="1" si="501"/>
        <v>0</v>
      </c>
      <c r="AC211">
        <f t="shared" ca="1" si="502"/>
        <v>0</v>
      </c>
      <c r="AD211">
        <f t="shared" ca="1" si="503"/>
        <v>0</v>
      </c>
      <c r="AE211">
        <f t="shared" ca="1" si="504"/>
        <v>0</v>
      </c>
      <c r="AF211">
        <f t="shared" ca="1" si="505"/>
        <v>0</v>
      </c>
      <c r="AG211">
        <f t="shared" ca="1" si="506"/>
        <v>0</v>
      </c>
      <c r="AH211">
        <f t="shared" ca="1" si="507"/>
        <v>0</v>
      </c>
      <c r="AI211">
        <f t="shared" ca="1" si="508"/>
        <v>0</v>
      </c>
      <c r="AJ211">
        <f t="shared" ca="1" si="509"/>
        <v>0</v>
      </c>
      <c r="AK211">
        <f t="shared" ca="1" si="510"/>
        <v>0</v>
      </c>
      <c r="AL211">
        <f t="shared" ca="1" si="511"/>
        <v>0</v>
      </c>
      <c r="AM211">
        <f t="shared" ca="1" si="512"/>
        <v>0</v>
      </c>
      <c r="AN211">
        <f t="shared" ca="1" si="513"/>
        <v>0</v>
      </c>
      <c r="AO211">
        <f t="shared" ca="1" si="514"/>
        <v>0</v>
      </c>
      <c r="AP211">
        <f t="shared" ca="1" si="515"/>
        <v>0</v>
      </c>
      <c r="AQ211">
        <f t="shared" ca="1" si="516"/>
        <v>0</v>
      </c>
      <c r="AR211" s="8">
        <f t="shared" ca="1" si="517"/>
        <v>0</v>
      </c>
      <c r="AS211" s="8">
        <f t="shared" ca="1" si="518"/>
        <v>0</v>
      </c>
      <c r="AT211" s="8">
        <f t="shared" ca="1" si="519"/>
        <v>0</v>
      </c>
      <c r="AU211" s="8">
        <f t="shared" ca="1" si="520"/>
        <v>0</v>
      </c>
      <c r="AV211">
        <f t="shared" ca="1" si="521"/>
        <v>0</v>
      </c>
      <c r="AW211" t="b">
        <f t="shared" ca="1" si="522"/>
        <v>0</v>
      </c>
      <c r="BA211" s="14" t="s">
        <v>2938</v>
      </c>
      <c r="BB211" t="s">
        <v>2562</v>
      </c>
      <c r="BC211" t="s">
        <v>2672</v>
      </c>
      <c r="BD211">
        <f>IF(Players!BC211="NL",INDEX(Standings!G:I,MATCH(INDEX(Teams!G:K,MATCH(Players!BB211,Teams!G:G,0),5),Standings!G:G,0),2)+INDEX(Standings!G:I,MATCH(INDEX(Teams!G:K,MATCH(Players!BB211,Teams!G:G,0),5),Standings!G:G,0),3),INDEX(Standings!A:C,MATCH(INDEX(Teams!A:E,MATCH(Players!BB211,Teams!A:A,0),5),Standings!A:A,0),2)+INDEX(Standings!A:C,MATCH(INDEX(Teams!A:E,MATCH(Players!BB211,Teams!A:A,0),5),Standings!A:A,0),3))</f>
        <v>3</v>
      </c>
      <c r="BE211">
        <f t="shared" ca="1" si="401"/>
        <v>0</v>
      </c>
      <c r="BF211">
        <f t="shared" ca="1" si="402"/>
        <v>0</v>
      </c>
      <c r="BG211">
        <f t="shared" ca="1" si="403"/>
        <v>0</v>
      </c>
      <c r="BH211">
        <f t="shared" ca="1" si="404"/>
        <v>0</v>
      </c>
      <c r="BI211">
        <f t="shared" ca="1" si="405"/>
        <v>0</v>
      </c>
      <c r="BJ211">
        <f t="shared" ca="1" si="406"/>
        <v>0</v>
      </c>
      <c r="BK211">
        <f t="shared" ca="1" si="407"/>
        <v>0</v>
      </c>
      <c r="BL211" s="12">
        <f t="shared" ca="1" si="408"/>
        <v>0</v>
      </c>
      <c r="BM211">
        <f t="shared" ca="1" si="409"/>
        <v>0</v>
      </c>
      <c r="BN211">
        <f t="shared" ca="1" si="410"/>
        <v>0</v>
      </c>
      <c r="BO211">
        <f t="shared" ca="1" si="411"/>
        <v>0</v>
      </c>
      <c r="BP211">
        <f t="shared" ca="1" si="412"/>
        <v>0</v>
      </c>
      <c r="BQ211">
        <f t="shared" ca="1" si="413"/>
        <v>0</v>
      </c>
      <c r="BR211">
        <f t="shared" ca="1" si="414"/>
        <v>0</v>
      </c>
      <c r="BS211">
        <f t="shared" ca="1" si="415"/>
        <v>0</v>
      </c>
      <c r="BT211">
        <f t="shared" ca="1" si="416"/>
        <v>0</v>
      </c>
      <c r="BU211">
        <f t="shared" ca="1" si="417"/>
        <v>0</v>
      </c>
      <c r="BV211">
        <f t="shared" ca="1" si="418"/>
        <v>0</v>
      </c>
      <c r="BW211">
        <f t="shared" ca="1" si="471"/>
        <v>0</v>
      </c>
      <c r="BX211">
        <f t="shared" ca="1" si="472"/>
        <v>0</v>
      </c>
      <c r="BY211" s="8">
        <f t="shared" ca="1" si="473"/>
        <v>0</v>
      </c>
      <c r="BZ211" s="10" t="str">
        <f t="shared" ca="1" si="474"/>
        <v>---</v>
      </c>
      <c r="CA211">
        <f t="shared" ca="1" si="475"/>
        <v>0</v>
      </c>
      <c r="CB211">
        <f t="shared" ca="1" si="476"/>
        <v>0</v>
      </c>
      <c r="CC211">
        <f t="shared" ca="1" si="477"/>
        <v>0</v>
      </c>
      <c r="CD211">
        <f t="shared" ca="1" si="478"/>
        <v>0</v>
      </c>
      <c r="CE211">
        <f t="shared" ca="1" si="479"/>
        <v>0</v>
      </c>
      <c r="CF211" s="12">
        <f t="shared" ca="1" si="480"/>
        <v>0</v>
      </c>
      <c r="CG211">
        <f t="shared" ca="1" si="481"/>
        <v>0</v>
      </c>
      <c r="CH211">
        <f t="shared" ca="1" si="482"/>
        <v>0</v>
      </c>
      <c r="CI211">
        <f t="shared" ca="1" si="483"/>
        <v>0</v>
      </c>
      <c r="CJ211">
        <f t="shared" ca="1" si="484"/>
        <v>0</v>
      </c>
      <c r="CK211">
        <f t="shared" ca="1" si="485"/>
        <v>0</v>
      </c>
      <c r="CL211">
        <f t="shared" ca="1" si="486"/>
        <v>0</v>
      </c>
      <c r="CM211">
        <f t="shared" ca="1" si="487"/>
        <v>0</v>
      </c>
      <c r="CN211">
        <f t="shared" ca="1" si="488"/>
        <v>0</v>
      </c>
      <c r="CO211">
        <f t="shared" ca="1" si="489"/>
        <v>0</v>
      </c>
      <c r="CP211">
        <f t="shared" ca="1" si="490"/>
        <v>0</v>
      </c>
      <c r="CQ211" s="10">
        <f t="shared" ca="1" si="491"/>
        <v>0</v>
      </c>
      <c r="CR211" s="11">
        <f t="shared" ca="1" si="492"/>
        <v>0</v>
      </c>
      <c r="CS211" s="11">
        <f t="shared" ca="1" si="493"/>
        <v>0</v>
      </c>
      <c r="CT211" s="11">
        <f t="shared" ca="1" si="494"/>
        <v>0</v>
      </c>
      <c r="CU211" s="11">
        <f t="shared" ca="1" si="495"/>
        <v>0</v>
      </c>
      <c r="CV211" s="11">
        <f t="shared" ca="1" si="496"/>
        <v>0</v>
      </c>
      <c r="CW211" t="b">
        <f t="shared" ca="1" si="470"/>
        <v>0</v>
      </c>
      <c r="CX211">
        <f>COUNTIF(BA$1:BA211,BA211)-1</f>
        <v>0</v>
      </c>
    </row>
    <row r="212" spans="1:102">
      <c r="A212" t="s">
        <v>2755</v>
      </c>
      <c r="B212" t="s">
        <v>2557</v>
      </c>
      <c r="C212" t="s">
        <v>2672</v>
      </c>
      <c r="D212">
        <f>IF(Players!C212="NL",INDEX(Standings!G:I,MATCH(INDEX(Teams!G:K,MATCH(Players!B212,Teams!G:G,0),5),Standings!G:G,0),2)+INDEX(Standings!G:I,MATCH(INDEX(Teams!G:K,MATCH(Players!B212,Teams!G:G,0),5),Standings!G:G,0),3),INDEX(Standings!A:C,MATCH(INDEX(Teams!A:E,MATCH(Players!B212,Teams!A:A,0),5),Standings!A:A,0),2)+INDEX(Standings!A:C,MATCH(INDEX(Teams!A:E,MATCH(Players!B212,Teams!A:A,0),5),Standings!A:A,0),3))</f>
        <v>3</v>
      </c>
      <c r="E212">
        <f t="shared" ca="1" si="381"/>
        <v>1</v>
      </c>
      <c r="F212">
        <f t="shared" ca="1" si="382"/>
        <v>3</v>
      </c>
      <c r="G212">
        <f t="shared" ca="1" si="383"/>
        <v>0</v>
      </c>
      <c r="H212">
        <f t="shared" ca="1" si="384"/>
        <v>1</v>
      </c>
      <c r="I212">
        <f t="shared" ca="1" si="385"/>
        <v>0</v>
      </c>
      <c r="J212">
        <f t="shared" ca="1" si="386"/>
        <v>0</v>
      </c>
      <c r="K212">
        <f t="shared" ca="1" si="387"/>
        <v>0</v>
      </c>
      <c r="L212">
        <f t="shared" ca="1" si="388"/>
        <v>0</v>
      </c>
      <c r="M212">
        <f t="shared" ca="1" si="389"/>
        <v>0</v>
      </c>
      <c r="N212">
        <f t="shared" ca="1" si="390"/>
        <v>0</v>
      </c>
      <c r="O212">
        <f t="shared" ca="1" si="391"/>
        <v>1</v>
      </c>
      <c r="P212">
        <f t="shared" ca="1" si="392"/>
        <v>0</v>
      </c>
      <c r="Q212">
        <f t="shared" ca="1" si="393"/>
        <v>0</v>
      </c>
      <c r="R212">
        <f t="shared" ca="1" si="394"/>
        <v>0</v>
      </c>
      <c r="S212">
        <f t="shared" ca="1" si="395"/>
        <v>0</v>
      </c>
      <c r="T212">
        <f t="shared" ca="1" si="396"/>
        <v>0</v>
      </c>
      <c r="U212">
        <f t="shared" ca="1" si="397"/>
        <v>0</v>
      </c>
      <c r="V212">
        <f t="shared" ca="1" si="398"/>
        <v>1</v>
      </c>
      <c r="W212">
        <f t="shared" ca="1" si="399"/>
        <v>1</v>
      </c>
      <c r="X212">
        <f t="shared" ca="1" si="497"/>
        <v>1</v>
      </c>
      <c r="Y212">
        <f t="shared" ca="1" si="498"/>
        <v>4</v>
      </c>
      <c r="Z212">
        <f t="shared" ca="1" si="499"/>
        <v>3</v>
      </c>
      <c r="AA212">
        <f t="shared" ca="1" si="500"/>
        <v>0</v>
      </c>
      <c r="AB212">
        <f t="shared" ca="1" si="501"/>
        <v>1</v>
      </c>
      <c r="AC212">
        <f t="shared" ca="1" si="502"/>
        <v>0</v>
      </c>
      <c r="AD212">
        <f t="shared" ca="1" si="503"/>
        <v>0</v>
      </c>
      <c r="AE212">
        <f t="shared" ca="1" si="504"/>
        <v>0</v>
      </c>
      <c r="AF212">
        <f t="shared" ca="1" si="505"/>
        <v>0</v>
      </c>
      <c r="AG212">
        <f t="shared" ca="1" si="506"/>
        <v>0</v>
      </c>
      <c r="AH212">
        <f t="shared" ca="1" si="507"/>
        <v>0</v>
      </c>
      <c r="AI212">
        <f t="shared" ca="1" si="508"/>
        <v>1</v>
      </c>
      <c r="AJ212">
        <f t="shared" ca="1" si="509"/>
        <v>0</v>
      </c>
      <c r="AK212">
        <f t="shared" ca="1" si="510"/>
        <v>0</v>
      </c>
      <c r="AL212">
        <f t="shared" ca="1" si="511"/>
        <v>0</v>
      </c>
      <c r="AM212">
        <f t="shared" ca="1" si="512"/>
        <v>0</v>
      </c>
      <c r="AN212">
        <f t="shared" ca="1" si="513"/>
        <v>0</v>
      </c>
      <c r="AO212">
        <f t="shared" ca="1" si="514"/>
        <v>0</v>
      </c>
      <c r="AP212">
        <f t="shared" ca="1" si="515"/>
        <v>1</v>
      </c>
      <c r="AQ212">
        <f t="shared" ca="1" si="516"/>
        <v>1</v>
      </c>
      <c r="AR212" s="8">
        <f t="shared" ca="1" si="517"/>
        <v>0.33333333333333331</v>
      </c>
      <c r="AS212" s="8">
        <f t="shared" ca="1" si="518"/>
        <v>0.5</v>
      </c>
      <c r="AT212" s="8">
        <f t="shared" ca="1" si="519"/>
        <v>0.33333333333333331</v>
      </c>
      <c r="AU212" s="8">
        <f t="shared" ca="1" si="520"/>
        <v>0.83333333333333326</v>
      </c>
      <c r="AV212">
        <f t="shared" ca="1" si="521"/>
        <v>1</v>
      </c>
      <c r="AW212" t="b">
        <f t="shared" ca="1" si="522"/>
        <v>0</v>
      </c>
      <c r="BA212" s="14" t="s">
        <v>2939</v>
      </c>
      <c r="BB212" t="s">
        <v>2562</v>
      </c>
      <c r="BC212" t="s">
        <v>2672</v>
      </c>
      <c r="BD212">
        <f>IF(Players!BC212="NL",INDEX(Standings!G:I,MATCH(INDEX(Teams!G:K,MATCH(Players!BB212,Teams!G:G,0),5),Standings!G:G,0),2)+INDEX(Standings!G:I,MATCH(INDEX(Teams!G:K,MATCH(Players!BB212,Teams!G:G,0),5),Standings!G:G,0),3),INDEX(Standings!A:C,MATCH(INDEX(Teams!A:E,MATCH(Players!BB212,Teams!A:A,0),5),Standings!A:A,0),2)+INDEX(Standings!A:C,MATCH(INDEX(Teams!A:E,MATCH(Players!BB212,Teams!A:A,0),5),Standings!A:A,0),3))</f>
        <v>3</v>
      </c>
      <c r="BE212">
        <f t="shared" ca="1" si="401"/>
        <v>0</v>
      </c>
      <c r="BF212">
        <f t="shared" ca="1" si="402"/>
        <v>0</v>
      </c>
      <c r="BG212">
        <f t="shared" ca="1" si="403"/>
        <v>1</v>
      </c>
      <c r="BH212">
        <f t="shared" ca="1" si="404"/>
        <v>0</v>
      </c>
      <c r="BI212">
        <f t="shared" ca="1" si="405"/>
        <v>0</v>
      </c>
      <c r="BJ212">
        <f t="shared" ca="1" si="406"/>
        <v>0</v>
      </c>
      <c r="BK212">
        <f t="shared" ca="1" si="407"/>
        <v>1</v>
      </c>
      <c r="BL212" s="12">
        <f t="shared" ca="1" si="408"/>
        <v>0.66666666666666663</v>
      </c>
      <c r="BM212">
        <f t="shared" ca="1" si="409"/>
        <v>0</v>
      </c>
      <c r="BN212">
        <f t="shared" ca="1" si="410"/>
        <v>0</v>
      </c>
      <c r="BO212">
        <f t="shared" ca="1" si="411"/>
        <v>0</v>
      </c>
      <c r="BP212">
        <f t="shared" ca="1" si="412"/>
        <v>0</v>
      </c>
      <c r="BQ212">
        <f t="shared" ca="1" si="413"/>
        <v>0</v>
      </c>
      <c r="BR212">
        <f t="shared" ca="1" si="414"/>
        <v>0</v>
      </c>
      <c r="BS212">
        <f t="shared" ca="1" si="415"/>
        <v>2</v>
      </c>
      <c r="BT212">
        <f t="shared" ca="1" si="416"/>
        <v>0</v>
      </c>
      <c r="BU212">
        <f t="shared" ca="1" si="417"/>
        <v>0</v>
      </c>
      <c r="BV212">
        <f t="shared" ca="1" si="418"/>
        <v>0</v>
      </c>
      <c r="BW212">
        <f t="shared" ca="1" si="471"/>
        <v>0</v>
      </c>
      <c r="BX212">
        <f t="shared" ca="1" si="472"/>
        <v>0</v>
      </c>
      <c r="BY212" s="8">
        <f t="shared" ca="1" si="473"/>
        <v>0</v>
      </c>
      <c r="BZ212" s="10">
        <f t="shared" ca="1" si="474"/>
        <v>0</v>
      </c>
      <c r="CA212">
        <f t="shared" ca="1" si="475"/>
        <v>1</v>
      </c>
      <c r="CB212">
        <f t="shared" ca="1" si="476"/>
        <v>0</v>
      </c>
      <c r="CC212">
        <f t="shared" ca="1" si="477"/>
        <v>0</v>
      </c>
      <c r="CD212">
        <f t="shared" ca="1" si="478"/>
        <v>0</v>
      </c>
      <c r="CE212">
        <f t="shared" ca="1" si="479"/>
        <v>1</v>
      </c>
      <c r="CF212" s="12">
        <f t="shared" ca="1" si="480"/>
        <v>0.66666666666666663</v>
      </c>
      <c r="CG212">
        <f t="shared" ca="1" si="481"/>
        <v>0</v>
      </c>
      <c r="CH212">
        <f t="shared" ca="1" si="482"/>
        <v>0</v>
      </c>
      <c r="CI212">
        <f t="shared" ca="1" si="483"/>
        <v>0</v>
      </c>
      <c r="CJ212">
        <f t="shared" ca="1" si="484"/>
        <v>0</v>
      </c>
      <c r="CK212">
        <f t="shared" ca="1" si="485"/>
        <v>0</v>
      </c>
      <c r="CL212">
        <f t="shared" ca="1" si="486"/>
        <v>0</v>
      </c>
      <c r="CM212">
        <f t="shared" ca="1" si="487"/>
        <v>2</v>
      </c>
      <c r="CN212">
        <f t="shared" ca="1" si="488"/>
        <v>0</v>
      </c>
      <c r="CO212">
        <f t="shared" ca="1" si="489"/>
        <v>0</v>
      </c>
      <c r="CP212">
        <f t="shared" ca="1" si="490"/>
        <v>0</v>
      </c>
      <c r="CQ212" s="10">
        <f t="shared" ca="1" si="491"/>
        <v>0</v>
      </c>
      <c r="CR212" s="11">
        <f t="shared" ca="1" si="492"/>
        <v>0</v>
      </c>
      <c r="CS212" s="11">
        <f t="shared" ca="1" si="493"/>
        <v>0</v>
      </c>
      <c r="CT212" s="11">
        <f t="shared" ca="1" si="494"/>
        <v>0</v>
      </c>
      <c r="CU212" s="11">
        <f t="shared" ca="1" si="495"/>
        <v>27</v>
      </c>
      <c r="CV212" s="11">
        <f t="shared" ca="1" si="496"/>
        <v>0</v>
      </c>
      <c r="CW212" t="b">
        <f t="shared" ca="1" si="470"/>
        <v>0</v>
      </c>
      <c r="CX212">
        <f>COUNTIF(BA$1:BA212,BA212)-1</f>
        <v>0</v>
      </c>
    </row>
    <row r="213" spans="1:102">
      <c r="A213" t="s">
        <v>2756</v>
      </c>
      <c r="B213" t="s">
        <v>2557</v>
      </c>
      <c r="C213" t="s">
        <v>2672</v>
      </c>
      <c r="D213">
        <f>IF(Players!C213="NL",INDEX(Standings!G:I,MATCH(INDEX(Teams!G:K,MATCH(Players!B213,Teams!G:G,0),5),Standings!G:G,0),2)+INDEX(Standings!G:I,MATCH(INDEX(Teams!G:K,MATCH(Players!B213,Teams!G:G,0),5),Standings!G:G,0),3),INDEX(Standings!A:C,MATCH(INDEX(Teams!A:E,MATCH(Players!B213,Teams!A:A,0),5),Standings!A:A,0),2)+INDEX(Standings!A:C,MATCH(INDEX(Teams!A:E,MATCH(Players!B213,Teams!A:A,0),5),Standings!A:A,0),3))</f>
        <v>3</v>
      </c>
      <c r="E213">
        <f t="shared" ca="1" si="381"/>
        <v>2</v>
      </c>
      <c r="F213">
        <f t="shared" ca="1" si="382"/>
        <v>2</v>
      </c>
      <c r="G213">
        <f t="shared" ca="1" si="383"/>
        <v>0</v>
      </c>
      <c r="H213">
        <f t="shared" ca="1" si="384"/>
        <v>1</v>
      </c>
      <c r="I213">
        <f t="shared" ca="1" si="385"/>
        <v>0</v>
      </c>
      <c r="J213">
        <f t="shared" ca="1" si="386"/>
        <v>0</v>
      </c>
      <c r="K213">
        <f t="shared" ca="1" si="387"/>
        <v>0</v>
      </c>
      <c r="L213">
        <f t="shared" ca="1" si="388"/>
        <v>0</v>
      </c>
      <c r="M213">
        <f t="shared" ca="1" si="389"/>
        <v>0</v>
      </c>
      <c r="N213">
        <f t="shared" ca="1" si="390"/>
        <v>0</v>
      </c>
      <c r="O213">
        <f t="shared" ca="1" si="391"/>
        <v>0</v>
      </c>
      <c r="P213">
        <f t="shared" ca="1" si="392"/>
        <v>1</v>
      </c>
      <c r="Q213">
        <f t="shared" ca="1" si="393"/>
        <v>0</v>
      </c>
      <c r="R213">
        <f t="shared" ca="1" si="394"/>
        <v>0</v>
      </c>
      <c r="S213">
        <f t="shared" ca="1" si="395"/>
        <v>0</v>
      </c>
      <c r="T213">
        <f t="shared" ca="1" si="396"/>
        <v>0</v>
      </c>
      <c r="U213">
        <f t="shared" ca="1" si="397"/>
        <v>0</v>
      </c>
      <c r="V213">
        <f t="shared" ca="1" si="398"/>
        <v>1</v>
      </c>
      <c r="W213">
        <f t="shared" ca="1" si="399"/>
        <v>1</v>
      </c>
      <c r="X213">
        <f t="shared" ca="1" si="497"/>
        <v>2</v>
      </c>
      <c r="Y213">
        <f t="shared" ca="1" si="498"/>
        <v>2</v>
      </c>
      <c r="Z213">
        <f t="shared" ca="1" si="499"/>
        <v>2</v>
      </c>
      <c r="AA213">
        <f t="shared" ca="1" si="500"/>
        <v>0</v>
      </c>
      <c r="AB213">
        <f t="shared" ca="1" si="501"/>
        <v>1</v>
      </c>
      <c r="AC213">
        <f t="shared" ca="1" si="502"/>
        <v>0</v>
      </c>
      <c r="AD213">
        <f t="shared" ca="1" si="503"/>
        <v>0</v>
      </c>
      <c r="AE213">
        <f t="shared" ca="1" si="504"/>
        <v>0</v>
      </c>
      <c r="AF213">
        <f t="shared" ca="1" si="505"/>
        <v>0</v>
      </c>
      <c r="AG213">
        <f t="shared" ca="1" si="506"/>
        <v>0</v>
      </c>
      <c r="AH213">
        <f t="shared" ca="1" si="507"/>
        <v>0</v>
      </c>
      <c r="AI213">
        <f t="shared" ca="1" si="508"/>
        <v>0</v>
      </c>
      <c r="AJ213">
        <f t="shared" ca="1" si="509"/>
        <v>1</v>
      </c>
      <c r="AK213">
        <f t="shared" ca="1" si="510"/>
        <v>0</v>
      </c>
      <c r="AL213">
        <f t="shared" ca="1" si="511"/>
        <v>0</v>
      </c>
      <c r="AM213">
        <f t="shared" ca="1" si="512"/>
        <v>0</v>
      </c>
      <c r="AN213">
        <f t="shared" ca="1" si="513"/>
        <v>0</v>
      </c>
      <c r="AO213">
        <f t="shared" ca="1" si="514"/>
        <v>0</v>
      </c>
      <c r="AP213">
        <f t="shared" ca="1" si="515"/>
        <v>1</v>
      </c>
      <c r="AQ213">
        <f t="shared" ca="1" si="516"/>
        <v>1</v>
      </c>
      <c r="AR213" s="8">
        <f t="shared" ca="1" si="517"/>
        <v>0.5</v>
      </c>
      <c r="AS213" s="8">
        <f t="shared" ca="1" si="518"/>
        <v>0.5</v>
      </c>
      <c r="AT213" s="8">
        <f t="shared" ca="1" si="519"/>
        <v>0.5</v>
      </c>
      <c r="AU213" s="8">
        <f t="shared" ca="1" si="520"/>
        <v>1</v>
      </c>
      <c r="AV213">
        <f t="shared" ca="1" si="521"/>
        <v>1</v>
      </c>
      <c r="AW213" t="b">
        <f t="shared" ca="1" si="522"/>
        <v>0</v>
      </c>
      <c r="BA213" s="14" t="s">
        <v>2929</v>
      </c>
      <c r="BB213" t="s">
        <v>2562</v>
      </c>
      <c r="BC213" t="s">
        <v>2672</v>
      </c>
      <c r="BD213">
        <f>IF(Players!BC213="NL",INDEX(Standings!G:I,MATCH(INDEX(Teams!G:K,MATCH(Players!BB213,Teams!G:G,0),5),Standings!G:G,0),2)+INDEX(Standings!G:I,MATCH(INDEX(Teams!G:K,MATCH(Players!BB213,Teams!G:G,0),5),Standings!G:G,0),3),INDEX(Standings!A:C,MATCH(INDEX(Teams!A:E,MATCH(Players!BB213,Teams!A:A,0),5),Standings!A:A,0),2)+INDEX(Standings!A:C,MATCH(INDEX(Teams!A:E,MATCH(Players!BB213,Teams!A:A,0),5),Standings!A:A,0),3))</f>
        <v>3</v>
      </c>
      <c r="BE213">
        <f t="shared" ca="1" si="401"/>
        <v>0</v>
      </c>
      <c r="BF213">
        <f t="shared" ca="1" si="402"/>
        <v>0</v>
      </c>
      <c r="BG213">
        <f t="shared" ca="1" si="403"/>
        <v>1</v>
      </c>
      <c r="BH213">
        <f t="shared" ca="1" si="404"/>
        <v>0</v>
      </c>
      <c r="BI213">
        <f t="shared" ca="1" si="405"/>
        <v>0</v>
      </c>
      <c r="BJ213">
        <f t="shared" ca="1" si="406"/>
        <v>0</v>
      </c>
      <c r="BK213">
        <f t="shared" ca="1" si="407"/>
        <v>0</v>
      </c>
      <c r="BL213" s="12">
        <f t="shared" ca="1" si="408"/>
        <v>0.66666666666666663</v>
      </c>
      <c r="BM213">
        <f t="shared" ca="1" si="409"/>
        <v>0</v>
      </c>
      <c r="BN213">
        <f t="shared" ca="1" si="410"/>
        <v>0</v>
      </c>
      <c r="BO213">
        <f t="shared" ca="1" si="411"/>
        <v>0</v>
      </c>
      <c r="BP213">
        <f t="shared" ca="1" si="412"/>
        <v>0</v>
      </c>
      <c r="BQ213">
        <f t="shared" ca="1" si="413"/>
        <v>0</v>
      </c>
      <c r="BR213">
        <f t="shared" ca="1" si="414"/>
        <v>0</v>
      </c>
      <c r="BS213">
        <f t="shared" ca="1" si="415"/>
        <v>0</v>
      </c>
      <c r="BT213">
        <f t="shared" ca="1" si="416"/>
        <v>0</v>
      </c>
      <c r="BU213">
        <f t="shared" ca="1" si="417"/>
        <v>0</v>
      </c>
      <c r="BV213">
        <f t="shared" ca="1" si="418"/>
        <v>0</v>
      </c>
      <c r="BW213">
        <f t="shared" ca="1" si="471"/>
        <v>0</v>
      </c>
      <c r="BX213">
        <f t="shared" ca="1" si="472"/>
        <v>0</v>
      </c>
      <c r="BY213" s="8">
        <f t="shared" ca="1" si="473"/>
        <v>0</v>
      </c>
      <c r="BZ213" s="10">
        <f t="shared" ca="1" si="474"/>
        <v>0</v>
      </c>
      <c r="CA213">
        <f t="shared" ca="1" si="475"/>
        <v>1</v>
      </c>
      <c r="CB213">
        <f t="shared" ca="1" si="476"/>
        <v>0</v>
      </c>
      <c r="CC213">
        <f t="shared" ca="1" si="477"/>
        <v>0</v>
      </c>
      <c r="CD213">
        <f t="shared" ca="1" si="478"/>
        <v>0</v>
      </c>
      <c r="CE213">
        <f t="shared" ca="1" si="479"/>
        <v>0</v>
      </c>
      <c r="CF213" s="12">
        <f t="shared" ca="1" si="480"/>
        <v>0.66666666666666663</v>
      </c>
      <c r="CG213">
        <f t="shared" ca="1" si="481"/>
        <v>0</v>
      </c>
      <c r="CH213">
        <f t="shared" ca="1" si="482"/>
        <v>0</v>
      </c>
      <c r="CI213">
        <f t="shared" ca="1" si="483"/>
        <v>0</v>
      </c>
      <c r="CJ213">
        <f t="shared" ca="1" si="484"/>
        <v>0</v>
      </c>
      <c r="CK213">
        <f t="shared" ca="1" si="485"/>
        <v>0</v>
      </c>
      <c r="CL213">
        <f t="shared" ca="1" si="486"/>
        <v>0</v>
      </c>
      <c r="CM213">
        <f t="shared" ca="1" si="487"/>
        <v>0</v>
      </c>
      <c r="CN213">
        <f t="shared" ca="1" si="488"/>
        <v>0</v>
      </c>
      <c r="CO213">
        <f t="shared" ca="1" si="489"/>
        <v>0</v>
      </c>
      <c r="CP213">
        <f t="shared" ca="1" si="490"/>
        <v>0</v>
      </c>
      <c r="CQ213" s="10">
        <f t="shared" ca="1" si="491"/>
        <v>0</v>
      </c>
      <c r="CR213" s="11">
        <f t="shared" ca="1" si="492"/>
        <v>0</v>
      </c>
      <c r="CS213" s="11">
        <f t="shared" ca="1" si="493"/>
        <v>0</v>
      </c>
      <c r="CT213" s="11">
        <f t="shared" ca="1" si="494"/>
        <v>0</v>
      </c>
      <c r="CU213" s="11">
        <f t="shared" ca="1" si="495"/>
        <v>0</v>
      </c>
      <c r="CV213" s="11">
        <f t="shared" ca="1" si="496"/>
        <v>0</v>
      </c>
      <c r="CW213" t="b">
        <f t="shared" ca="1" si="470"/>
        <v>0</v>
      </c>
      <c r="CX213">
        <f>COUNTIF(BA$1:BA213,BA213)-1</f>
        <v>0</v>
      </c>
    </row>
    <row r="214" spans="1:102">
      <c r="A214" t="s">
        <v>2757</v>
      </c>
      <c r="B214" t="s">
        <v>2557</v>
      </c>
      <c r="C214" t="s">
        <v>2672</v>
      </c>
      <c r="D214">
        <f>IF(Players!C214="NL",INDEX(Standings!G:I,MATCH(INDEX(Teams!G:K,MATCH(Players!B214,Teams!G:G,0),5),Standings!G:G,0),2)+INDEX(Standings!G:I,MATCH(INDEX(Teams!G:K,MATCH(Players!B214,Teams!G:G,0),5),Standings!G:G,0),3),INDEX(Standings!A:C,MATCH(INDEX(Teams!A:E,MATCH(Players!B214,Teams!A:A,0),5),Standings!A:A,0),2)+INDEX(Standings!A:C,MATCH(INDEX(Teams!A:E,MATCH(Players!B214,Teams!A:A,0),5),Standings!A:A,0),3))</f>
        <v>3</v>
      </c>
      <c r="E214">
        <f t="shared" ca="1" si="381"/>
        <v>2</v>
      </c>
      <c r="F214">
        <f t="shared" ca="1" si="382"/>
        <v>6</v>
      </c>
      <c r="G214">
        <f t="shared" ca="1" si="383"/>
        <v>0</v>
      </c>
      <c r="H214">
        <f t="shared" ca="1" si="384"/>
        <v>0</v>
      </c>
      <c r="I214">
        <f t="shared" ca="1" si="385"/>
        <v>0</v>
      </c>
      <c r="J214">
        <f t="shared" ca="1" si="386"/>
        <v>0</v>
      </c>
      <c r="K214">
        <f t="shared" ca="1" si="387"/>
        <v>0</v>
      </c>
      <c r="L214">
        <f t="shared" ca="1" si="388"/>
        <v>0</v>
      </c>
      <c r="M214">
        <f t="shared" ca="1" si="389"/>
        <v>0</v>
      </c>
      <c r="N214">
        <f t="shared" ca="1" si="390"/>
        <v>0</v>
      </c>
      <c r="O214">
        <f t="shared" ca="1" si="391"/>
        <v>1</v>
      </c>
      <c r="P214">
        <f t="shared" ca="1" si="392"/>
        <v>2</v>
      </c>
      <c r="Q214">
        <f t="shared" ca="1" si="393"/>
        <v>0</v>
      </c>
      <c r="R214">
        <f t="shared" ca="1" si="394"/>
        <v>0</v>
      </c>
      <c r="S214">
        <f t="shared" ca="1" si="395"/>
        <v>0</v>
      </c>
      <c r="T214">
        <f t="shared" ca="1" si="396"/>
        <v>0</v>
      </c>
      <c r="U214">
        <f t="shared" ca="1" si="397"/>
        <v>0</v>
      </c>
      <c r="V214">
        <f t="shared" ca="1" si="398"/>
        <v>0</v>
      </c>
      <c r="W214">
        <f t="shared" ca="1" si="399"/>
        <v>0</v>
      </c>
      <c r="X214">
        <f t="shared" ca="1" si="497"/>
        <v>2</v>
      </c>
      <c r="Y214">
        <f t="shared" ca="1" si="498"/>
        <v>7</v>
      </c>
      <c r="Z214">
        <f t="shared" ca="1" si="499"/>
        <v>6</v>
      </c>
      <c r="AA214">
        <f t="shared" ca="1" si="500"/>
        <v>0</v>
      </c>
      <c r="AB214">
        <f t="shared" ca="1" si="501"/>
        <v>0</v>
      </c>
      <c r="AC214">
        <f t="shared" ca="1" si="502"/>
        <v>0</v>
      </c>
      <c r="AD214">
        <f t="shared" ca="1" si="503"/>
        <v>0</v>
      </c>
      <c r="AE214">
        <f t="shared" ca="1" si="504"/>
        <v>0</v>
      </c>
      <c r="AF214">
        <f t="shared" ca="1" si="505"/>
        <v>0</v>
      </c>
      <c r="AG214">
        <f t="shared" ca="1" si="506"/>
        <v>0</v>
      </c>
      <c r="AH214">
        <f t="shared" ca="1" si="507"/>
        <v>0</v>
      </c>
      <c r="AI214">
        <f t="shared" ca="1" si="508"/>
        <v>1</v>
      </c>
      <c r="AJ214">
        <f t="shared" ca="1" si="509"/>
        <v>2</v>
      </c>
      <c r="AK214">
        <f t="shared" ca="1" si="510"/>
        <v>0</v>
      </c>
      <c r="AL214">
        <f t="shared" ca="1" si="511"/>
        <v>0</v>
      </c>
      <c r="AM214">
        <f t="shared" ca="1" si="512"/>
        <v>0</v>
      </c>
      <c r="AN214">
        <f t="shared" ca="1" si="513"/>
        <v>0</v>
      </c>
      <c r="AO214">
        <f t="shared" ca="1" si="514"/>
        <v>0</v>
      </c>
      <c r="AP214">
        <f t="shared" ca="1" si="515"/>
        <v>0</v>
      </c>
      <c r="AQ214">
        <f t="shared" ca="1" si="516"/>
        <v>0</v>
      </c>
      <c r="AR214" s="8">
        <f t="shared" ca="1" si="517"/>
        <v>0</v>
      </c>
      <c r="AS214" s="8">
        <f t="shared" ca="1" si="518"/>
        <v>0.14285714285714285</v>
      </c>
      <c r="AT214" s="8">
        <f t="shared" ca="1" si="519"/>
        <v>0</v>
      </c>
      <c r="AU214" s="8">
        <f t="shared" ca="1" si="520"/>
        <v>0.14285714285714285</v>
      </c>
      <c r="AV214">
        <f t="shared" ca="1" si="521"/>
        <v>0</v>
      </c>
      <c r="AW214" t="b">
        <f t="shared" ca="1" si="522"/>
        <v>0</v>
      </c>
      <c r="BA214" s="14" t="s">
        <v>2926</v>
      </c>
      <c r="BB214" t="s">
        <v>2562</v>
      </c>
      <c r="BC214" t="s">
        <v>2672</v>
      </c>
      <c r="BD214">
        <f>IF(Players!BC214="NL",INDEX(Standings!G:I,MATCH(INDEX(Teams!G:K,MATCH(Players!BB214,Teams!G:G,0),5),Standings!G:G,0),2)+INDEX(Standings!G:I,MATCH(INDEX(Teams!G:K,MATCH(Players!BB214,Teams!G:G,0),5),Standings!G:G,0),3),INDEX(Standings!A:C,MATCH(INDEX(Teams!A:E,MATCH(Players!BB214,Teams!A:A,0),5),Standings!A:A,0),2)+INDEX(Standings!A:C,MATCH(INDEX(Teams!A:E,MATCH(Players!BB214,Teams!A:A,0),5),Standings!A:A,0),3))</f>
        <v>3</v>
      </c>
      <c r="BE214">
        <f t="shared" ca="1" si="401"/>
        <v>0</v>
      </c>
      <c r="BF214">
        <f t="shared" ca="1" si="402"/>
        <v>0</v>
      </c>
      <c r="BG214">
        <f t="shared" ca="1" si="403"/>
        <v>1</v>
      </c>
      <c r="BH214">
        <f t="shared" ca="1" si="404"/>
        <v>0</v>
      </c>
      <c r="BI214">
        <f t="shared" ca="1" si="405"/>
        <v>0</v>
      </c>
      <c r="BJ214">
        <f t="shared" ca="1" si="406"/>
        <v>0</v>
      </c>
      <c r="BK214">
        <f t="shared" ca="1" si="407"/>
        <v>0</v>
      </c>
      <c r="BL214" s="12">
        <f t="shared" ca="1" si="408"/>
        <v>0.33333333333333331</v>
      </c>
      <c r="BM214">
        <f t="shared" ca="1" si="409"/>
        <v>1</v>
      </c>
      <c r="BN214">
        <f t="shared" ca="1" si="410"/>
        <v>1</v>
      </c>
      <c r="BO214">
        <f t="shared" ca="1" si="411"/>
        <v>1</v>
      </c>
      <c r="BP214">
        <f t="shared" ca="1" si="412"/>
        <v>0</v>
      </c>
      <c r="BQ214">
        <f t="shared" ca="1" si="413"/>
        <v>3</v>
      </c>
      <c r="BR214">
        <f t="shared" ca="1" si="414"/>
        <v>0</v>
      </c>
      <c r="BS214">
        <f t="shared" ca="1" si="415"/>
        <v>0</v>
      </c>
      <c r="BT214">
        <f t="shared" ca="1" si="416"/>
        <v>0</v>
      </c>
      <c r="BU214">
        <f t="shared" ca="1" si="417"/>
        <v>0</v>
      </c>
      <c r="BV214">
        <f t="shared" ca="1" si="418"/>
        <v>0</v>
      </c>
      <c r="BW214">
        <f t="shared" ca="1" si="471"/>
        <v>0</v>
      </c>
      <c r="BX214">
        <f t="shared" ca="1" si="472"/>
        <v>0</v>
      </c>
      <c r="BY214" s="8">
        <f t="shared" ca="1" si="473"/>
        <v>0</v>
      </c>
      <c r="BZ214" s="10">
        <f t="shared" ca="1" si="474"/>
        <v>27</v>
      </c>
      <c r="CA214">
        <f t="shared" ca="1" si="475"/>
        <v>1</v>
      </c>
      <c r="CB214">
        <f t="shared" ca="1" si="476"/>
        <v>0</v>
      </c>
      <c r="CC214">
        <f t="shared" ca="1" si="477"/>
        <v>0</v>
      </c>
      <c r="CD214">
        <f t="shared" ca="1" si="478"/>
        <v>0</v>
      </c>
      <c r="CE214">
        <f t="shared" ca="1" si="479"/>
        <v>0</v>
      </c>
      <c r="CF214" s="12">
        <f t="shared" ca="1" si="480"/>
        <v>0.33333333333333331</v>
      </c>
      <c r="CG214">
        <f t="shared" ca="1" si="481"/>
        <v>1</v>
      </c>
      <c r="CH214">
        <f t="shared" ca="1" si="482"/>
        <v>1</v>
      </c>
      <c r="CI214">
        <f t="shared" ca="1" si="483"/>
        <v>1</v>
      </c>
      <c r="CJ214">
        <f t="shared" ca="1" si="484"/>
        <v>0</v>
      </c>
      <c r="CK214">
        <f t="shared" ca="1" si="485"/>
        <v>3</v>
      </c>
      <c r="CL214">
        <f t="shared" ca="1" si="486"/>
        <v>0</v>
      </c>
      <c r="CM214">
        <f t="shared" ca="1" si="487"/>
        <v>0</v>
      </c>
      <c r="CN214">
        <f t="shared" ca="1" si="488"/>
        <v>0</v>
      </c>
      <c r="CO214">
        <f t="shared" ca="1" si="489"/>
        <v>0</v>
      </c>
      <c r="CP214">
        <f t="shared" ca="1" si="490"/>
        <v>0</v>
      </c>
      <c r="CQ214" s="10">
        <f t="shared" ca="1" si="491"/>
        <v>12</v>
      </c>
      <c r="CR214" s="11">
        <f t="shared" ca="1" si="492"/>
        <v>27</v>
      </c>
      <c r="CS214" s="11">
        <f t="shared" ca="1" si="493"/>
        <v>0</v>
      </c>
      <c r="CT214" s="11">
        <f t="shared" ca="1" si="494"/>
        <v>81</v>
      </c>
      <c r="CU214" s="11">
        <f t="shared" ca="1" si="495"/>
        <v>0</v>
      </c>
      <c r="CV214" s="11">
        <f t="shared" ca="1" si="496"/>
        <v>0</v>
      </c>
      <c r="CW214" t="b">
        <f t="shared" ca="1" si="470"/>
        <v>0</v>
      </c>
      <c r="CX214">
        <f>COUNTIF(BA$1:BA214,BA214)-1</f>
        <v>0</v>
      </c>
    </row>
    <row r="215" spans="1:102">
      <c r="A215" t="s">
        <v>2758</v>
      </c>
      <c r="B215" t="s">
        <v>2557</v>
      </c>
      <c r="C215" t="s">
        <v>2672</v>
      </c>
      <c r="D215">
        <f>IF(Players!C215="NL",INDEX(Standings!G:I,MATCH(INDEX(Teams!G:K,MATCH(Players!B215,Teams!G:G,0),5),Standings!G:G,0),2)+INDEX(Standings!G:I,MATCH(INDEX(Teams!G:K,MATCH(Players!B215,Teams!G:G,0),5),Standings!G:G,0),3),INDEX(Standings!A:C,MATCH(INDEX(Teams!A:E,MATCH(Players!B215,Teams!A:A,0),5),Standings!A:A,0),2)+INDEX(Standings!A:C,MATCH(INDEX(Teams!A:E,MATCH(Players!B215,Teams!A:A,0),5),Standings!A:A,0),3))</f>
        <v>3</v>
      </c>
      <c r="E215">
        <f t="shared" ca="1" si="381"/>
        <v>0</v>
      </c>
      <c r="F215">
        <f t="shared" ca="1" si="382"/>
        <v>0</v>
      </c>
      <c r="G215">
        <f t="shared" ca="1" si="383"/>
        <v>0</v>
      </c>
      <c r="H215">
        <f t="shared" ca="1" si="384"/>
        <v>0</v>
      </c>
      <c r="I215">
        <f t="shared" ca="1" si="385"/>
        <v>0</v>
      </c>
      <c r="J215">
        <f t="shared" ca="1" si="386"/>
        <v>0</v>
      </c>
      <c r="K215">
        <f t="shared" ca="1" si="387"/>
        <v>0</v>
      </c>
      <c r="L215">
        <f t="shared" ca="1" si="388"/>
        <v>0</v>
      </c>
      <c r="M215">
        <f t="shared" ca="1" si="389"/>
        <v>0</v>
      </c>
      <c r="N215">
        <f t="shared" ca="1" si="390"/>
        <v>0</v>
      </c>
      <c r="O215">
        <f t="shared" ca="1" si="391"/>
        <v>0</v>
      </c>
      <c r="P215">
        <f t="shared" ca="1" si="392"/>
        <v>0</v>
      </c>
      <c r="Q215">
        <f t="shared" ca="1" si="393"/>
        <v>0</v>
      </c>
      <c r="R215">
        <f t="shared" ca="1" si="394"/>
        <v>0</v>
      </c>
      <c r="S215">
        <f t="shared" ca="1" si="395"/>
        <v>0</v>
      </c>
      <c r="T215">
        <f t="shared" ca="1" si="396"/>
        <v>0</v>
      </c>
      <c r="U215">
        <f t="shared" ca="1" si="397"/>
        <v>0</v>
      </c>
      <c r="V215">
        <f t="shared" ca="1" si="398"/>
        <v>0</v>
      </c>
      <c r="W215">
        <f t="shared" ca="1" si="399"/>
        <v>0</v>
      </c>
      <c r="X215">
        <f t="shared" ca="1" si="497"/>
        <v>0</v>
      </c>
      <c r="Y215">
        <f t="shared" ca="1" si="498"/>
        <v>0</v>
      </c>
      <c r="Z215">
        <f t="shared" ca="1" si="499"/>
        <v>0</v>
      </c>
      <c r="AA215">
        <f t="shared" ca="1" si="500"/>
        <v>0</v>
      </c>
      <c r="AB215">
        <f t="shared" ca="1" si="501"/>
        <v>0</v>
      </c>
      <c r="AC215">
        <f t="shared" ca="1" si="502"/>
        <v>0</v>
      </c>
      <c r="AD215">
        <f t="shared" ca="1" si="503"/>
        <v>0</v>
      </c>
      <c r="AE215">
        <f t="shared" ca="1" si="504"/>
        <v>0</v>
      </c>
      <c r="AF215">
        <f t="shared" ca="1" si="505"/>
        <v>0</v>
      </c>
      <c r="AG215">
        <f t="shared" ca="1" si="506"/>
        <v>0</v>
      </c>
      <c r="AH215">
        <f t="shared" ca="1" si="507"/>
        <v>0</v>
      </c>
      <c r="AI215">
        <f t="shared" ca="1" si="508"/>
        <v>0</v>
      </c>
      <c r="AJ215">
        <f t="shared" ca="1" si="509"/>
        <v>0</v>
      </c>
      <c r="AK215">
        <f t="shared" ca="1" si="510"/>
        <v>0</v>
      </c>
      <c r="AL215">
        <f t="shared" ca="1" si="511"/>
        <v>0</v>
      </c>
      <c r="AM215">
        <f t="shared" ca="1" si="512"/>
        <v>0</v>
      </c>
      <c r="AN215">
        <f t="shared" ca="1" si="513"/>
        <v>0</v>
      </c>
      <c r="AO215">
        <f t="shared" ca="1" si="514"/>
        <v>0</v>
      </c>
      <c r="AP215">
        <f t="shared" ca="1" si="515"/>
        <v>0</v>
      </c>
      <c r="AQ215">
        <f t="shared" ca="1" si="516"/>
        <v>0</v>
      </c>
      <c r="AR215" s="8">
        <f t="shared" ca="1" si="517"/>
        <v>0</v>
      </c>
      <c r="AS215" s="8">
        <f t="shared" ca="1" si="518"/>
        <v>0</v>
      </c>
      <c r="AT215" s="8">
        <f t="shared" ca="1" si="519"/>
        <v>0</v>
      </c>
      <c r="AU215" s="8">
        <f t="shared" ca="1" si="520"/>
        <v>0</v>
      </c>
      <c r="AV215">
        <f t="shared" ca="1" si="521"/>
        <v>0</v>
      </c>
      <c r="AW215" t="b">
        <f t="shared" ca="1" si="522"/>
        <v>0</v>
      </c>
      <c r="BA215" s="14" t="s">
        <v>2927</v>
      </c>
      <c r="BB215" t="s">
        <v>2562</v>
      </c>
      <c r="BC215" t="s">
        <v>2672</v>
      </c>
      <c r="BD215">
        <f>IF(Players!BC215="NL",INDEX(Standings!G:I,MATCH(INDEX(Teams!G:K,MATCH(Players!BB215,Teams!G:G,0),5),Standings!G:G,0),2)+INDEX(Standings!G:I,MATCH(INDEX(Teams!G:K,MATCH(Players!BB215,Teams!G:G,0),5),Standings!G:G,0),3),INDEX(Standings!A:C,MATCH(INDEX(Teams!A:E,MATCH(Players!BB215,Teams!A:A,0),5),Standings!A:A,0),2)+INDEX(Standings!A:C,MATCH(INDEX(Teams!A:E,MATCH(Players!BB215,Teams!A:A,0),5),Standings!A:A,0),3))</f>
        <v>3</v>
      </c>
      <c r="BE215">
        <f t="shared" ca="1" si="401"/>
        <v>0</v>
      </c>
      <c r="BF215">
        <f t="shared" ca="1" si="402"/>
        <v>0</v>
      </c>
      <c r="BG215">
        <f t="shared" ca="1" si="403"/>
        <v>0</v>
      </c>
      <c r="BH215">
        <f t="shared" ca="1" si="404"/>
        <v>0</v>
      </c>
      <c r="BI215">
        <f t="shared" ca="1" si="405"/>
        <v>0</v>
      </c>
      <c r="BJ215">
        <f t="shared" ca="1" si="406"/>
        <v>0</v>
      </c>
      <c r="BK215">
        <f t="shared" ca="1" si="407"/>
        <v>0</v>
      </c>
      <c r="BL215" s="12">
        <f t="shared" ca="1" si="408"/>
        <v>0</v>
      </c>
      <c r="BM215">
        <f t="shared" ca="1" si="409"/>
        <v>0</v>
      </c>
      <c r="BN215">
        <f t="shared" ca="1" si="410"/>
        <v>0</v>
      </c>
      <c r="BO215">
        <f t="shared" ca="1" si="411"/>
        <v>0</v>
      </c>
      <c r="BP215">
        <f t="shared" ca="1" si="412"/>
        <v>0</v>
      </c>
      <c r="BQ215">
        <f t="shared" ca="1" si="413"/>
        <v>0</v>
      </c>
      <c r="BR215">
        <f t="shared" ca="1" si="414"/>
        <v>0</v>
      </c>
      <c r="BS215">
        <f t="shared" ca="1" si="415"/>
        <v>0</v>
      </c>
      <c r="BT215">
        <f t="shared" ca="1" si="416"/>
        <v>0</v>
      </c>
      <c r="BU215">
        <f t="shared" ca="1" si="417"/>
        <v>0</v>
      </c>
      <c r="BV215">
        <f t="shared" ca="1" si="418"/>
        <v>0</v>
      </c>
      <c r="BW215">
        <f t="shared" ca="1" si="471"/>
        <v>0</v>
      </c>
      <c r="BX215">
        <f t="shared" ca="1" si="472"/>
        <v>0</v>
      </c>
      <c r="BY215" s="8">
        <f t="shared" ca="1" si="473"/>
        <v>0</v>
      </c>
      <c r="BZ215" s="10" t="str">
        <f t="shared" ca="1" si="474"/>
        <v>---</v>
      </c>
      <c r="CA215">
        <f t="shared" ca="1" si="475"/>
        <v>0</v>
      </c>
      <c r="CB215">
        <f t="shared" ca="1" si="476"/>
        <v>0</v>
      </c>
      <c r="CC215">
        <f t="shared" ca="1" si="477"/>
        <v>0</v>
      </c>
      <c r="CD215">
        <f t="shared" ca="1" si="478"/>
        <v>0</v>
      </c>
      <c r="CE215">
        <f t="shared" ca="1" si="479"/>
        <v>0</v>
      </c>
      <c r="CF215" s="12">
        <f t="shared" ca="1" si="480"/>
        <v>0</v>
      </c>
      <c r="CG215">
        <f t="shared" ca="1" si="481"/>
        <v>0</v>
      </c>
      <c r="CH215">
        <f t="shared" ca="1" si="482"/>
        <v>0</v>
      </c>
      <c r="CI215">
        <f t="shared" ca="1" si="483"/>
        <v>0</v>
      </c>
      <c r="CJ215">
        <f t="shared" ca="1" si="484"/>
        <v>0</v>
      </c>
      <c r="CK215">
        <f t="shared" ca="1" si="485"/>
        <v>0</v>
      </c>
      <c r="CL215">
        <f t="shared" ca="1" si="486"/>
        <v>0</v>
      </c>
      <c r="CM215">
        <f t="shared" ca="1" si="487"/>
        <v>0</v>
      </c>
      <c r="CN215">
        <f t="shared" ca="1" si="488"/>
        <v>0</v>
      </c>
      <c r="CO215">
        <f t="shared" ca="1" si="489"/>
        <v>0</v>
      </c>
      <c r="CP215">
        <f t="shared" ca="1" si="490"/>
        <v>0</v>
      </c>
      <c r="CQ215" s="10">
        <f t="shared" ca="1" si="491"/>
        <v>0</v>
      </c>
      <c r="CR215" s="11">
        <f t="shared" ca="1" si="492"/>
        <v>0</v>
      </c>
      <c r="CS215" s="11">
        <f t="shared" ca="1" si="493"/>
        <v>0</v>
      </c>
      <c r="CT215" s="11">
        <f t="shared" ca="1" si="494"/>
        <v>0</v>
      </c>
      <c r="CU215" s="11">
        <f t="shared" ca="1" si="495"/>
        <v>0</v>
      </c>
      <c r="CV215" s="11">
        <f t="shared" ca="1" si="496"/>
        <v>0</v>
      </c>
      <c r="CW215" t="b">
        <f t="shared" ca="1" si="470"/>
        <v>0</v>
      </c>
      <c r="CX215">
        <f>COUNTIF(BA$1:BA215,BA215)-1</f>
        <v>0</v>
      </c>
    </row>
    <row r="216" spans="1:102">
      <c r="A216" t="s">
        <v>2759</v>
      </c>
      <c r="B216" t="s">
        <v>2557</v>
      </c>
      <c r="C216" t="s">
        <v>2672</v>
      </c>
      <c r="D216">
        <f>IF(Players!C216="NL",INDEX(Standings!G:I,MATCH(INDEX(Teams!G:K,MATCH(Players!B216,Teams!G:G,0),5),Standings!G:G,0),2)+INDEX(Standings!G:I,MATCH(INDEX(Teams!G:K,MATCH(Players!B216,Teams!G:G,0),5),Standings!G:G,0),3),INDEX(Standings!A:C,MATCH(INDEX(Teams!A:E,MATCH(Players!B216,Teams!A:A,0),5),Standings!A:A,0),2)+INDEX(Standings!A:C,MATCH(INDEX(Teams!A:E,MATCH(Players!B216,Teams!A:A,0),5),Standings!A:A,0),3))</f>
        <v>3</v>
      </c>
      <c r="E216">
        <f t="shared" ca="1" si="381"/>
        <v>0</v>
      </c>
      <c r="F216">
        <f t="shared" ca="1" si="382"/>
        <v>0</v>
      </c>
      <c r="G216">
        <f t="shared" ca="1" si="383"/>
        <v>0</v>
      </c>
      <c r="H216">
        <f t="shared" ca="1" si="384"/>
        <v>0</v>
      </c>
      <c r="I216">
        <f t="shared" ca="1" si="385"/>
        <v>0</v>
      </c>
      <c r="J216">
        <f t="shared" ca="1" si="386"/>
        <v>0</v>
      </c>
      <c r="K216">
        <f t="shared" ca="1" si="387"/>
        <v>0</v>
      </c>
      <c r="L216">
        <f t="shared" ca="1" si="388"/>
        <v>0</v>
      </c>
      <c r="M216">
        <f t="shared" ca="1" si="389"/>
        <v>0</v>
      </c>
      <c r="N216">
        <f t="shared" ca="1" si="390"/>
        <v>0</v>
      </c>
      <c r="O216">
        <f t="shared" ca="1" si="391"/>
        <v>0</v>
      </c>
      <c r="P216">
        <f t="shared" ca="1" si="392"/>
        <v>0</v>
      </c>
      <c r="Q216">
        <f t="shared" ca="1" si="393"/>
        <v>0</v>
      </c>
      <c r="R216">
        <f t="shared" ca="1" si="394"/>
        <v>0</v>
      </c>
      <c r="S216">
        <f t="shared" ca="1" si="395"/>
        <v>0</v>
      </c>
      <c r="T216">
        <f t="shared" ca="1" si="396"/>
        <v>0</v>
      </c>
      <c r="U216">
        <f t="shared" ca="1" si="397"/>
        <v>0</v>
      </c>
      <c r="V216">
        <f t="shared" ca="1" si="398"/>
        <v>0</v>
      </c>
      <c r="W216">
        <f t="shared" ca="1" si="399"/>
        <v>0</v>
      </c>
      <c r="X216">
        <f t="shared" ca="1" si="497"/>
        <v>0</v>
      </c>
      <c r="Y216">
        <f t="shared" ca="1" si="498"/>
        <v>0</v>
      </c>
      <c r="Z216">
        <f t="shared" ca="1" si="499"/>
        <v>0</v>
      </c>
      <c r="AA216">
        <f t="shared" ca="1" si="500"/>
        <v>0</v>
      </c>
      <c r="AB216">
        <f t="shared" ca="1" si="501"/>
        <v>0</v>
      </c>
      <c r="AC216">
        <f t="shared" ca="1" si="502"/>
        <v>0</v>
      </c>
      <c r="AD216">
        <f t="shared" ca="1" si="503"/>
        <v>0</v>
      </c>
      <c r="AE216">
        <f t="shared" ca="1" si="504"/>
        <v>0</v>
      </c>
      <c r="AF216">
        <f t="shared" ca="1" si="505"/>
        <v>0</v>
      </c>
      <c r="AG216">
        <f t="shared" ca="1" si="506"/>
        <v>0</v>
      </c>
      <c r="AH216">
        <f t="shared" ca="1" si="507"/>
        <v>0</v>
      </c>
      <c r="AI216">
        <f t="shared" ca="1" si="508"/>
        <v>0</v>
      </c>
      <c r="AJ216">
        <f t="shared" ca="1" si="509"/>
        <v>0</v>
      </c>
      <c r="AK216">
        <f t="shared" ca="1" si="510"/>
        <v>0</v>
      </c>
      <c r="AL216">
        <f t="shared" ca="1" si="511"/>
        <v>0</v>
      </c>
      <c r="AM216">
        <f t="shared" ca="1" si="512"/>
        <v>0</v>
      </c>
      <c r="AN216">
        <f t="shared" ca="1" si="513"/>
        <v>0</v>
      </c>
      <c r="AO216">
        <f t="shared" ca="1" si="514"/>
        <v>0</v>
      </c>
      <c r="AP216">
        <f t="shared" ca="1" si="515"/>
        <v>0</v>
      </c>
      <c r="AQ216">
        <f t="shared" ca="1" si="516"/>
        <v>0</v>
      </c>
      <c r="AR216" s="8">
        <f t="shared" ca="1" si="517"/>
        <v>0</v>
      </c>
      <c r="AS216" s="8">
        <f t="shared" ca="1" si="518"/>
        <v>0</v>
      </c>
      <c r="AT216" s="8">
        <f t="shared" ca="1" si="519"/>
        <v>0</v>
      </c>
      <c r="AU216" s="8">
        <f t="shared" ca="1" si="520"/>
        <v>0</v>
      </c>
      <c r="AV216">
        <f t="shared" ca="1" si="521"/>
        <v>0</v>
      </c>
      <c r="AW216" t="b">
        <f t="shared" ca="1" si="522"/>
        <v>0</v>
      </c>
      <c r="BA216" s="14" t="s">
        <v>2936</v>
      </c>
      <c r="BB216" t="s">
        <v>2562</v>
      </c>
      <c r="BC216" t="s">
        <v>2672</v>
      </c>
      <c r="BD216">
        <f>IF(Players!BC216="NL",INDEX(Standings!G:I,MATCH(INDEX(Teams!G:K,MATCH(Players!BB216,Teams!G:G,0),5),Standings!G:G,0),2)+INDEX(Standings!G:I,MATCH(INDEX(Teams!G:K,MATCH(Players!BB216,Teams!G:G,0),5),Standings!G:G,0),3),INDEX(Standings!A:C,MATCH(INDEX(Teams!A:E,MATCH(Players!BB216,Teams!A:A,0),5),Standings!A:A,0),2)+INDEX(Standings!A:C,MATCH(INDEX(Teams!A:E,MATCH(Players!BB216,Teams!A:A,0),5),Standings!A:A,0),3))</f>
        <v>3</v>
      </c>
      <c r="BE216">
        <f t="shared" ca="1" si="401"/>
        <v>0</v>
      </c>
      <c r="BF216">
        <f t="shared" ca="1" si="402"/>
        <v>0</v>
      </c>
      <c r="BG216">
        <f t="shared" ca="1" si="403"/>
        <v>0</v>
      </c>
      <c r="BH216">
        <f t="shared" ca="1" si="404"/>
        <v>0</v>
      </c>
      <c r="BI216">
        <f t="shared" ca="1" si="405"/>
        <v>0</v>
      </c>
      <c r="BJ216">
        <f t="shared" ca="1" si="406"/>
        <v>0</v>
      </c>
      <c r="BK216">
        <f t="shared" ca="1" si="407"/>
        <v>0</v>
      </c>
      <c r="BL216" s="12">
        <f t="shared" ca="1" si="408"/>
        <v>0</v>
      </c>
      <c r="BM216">
        <f t="shared" ca="1" si="409"/>
        <v>0</v>
      </c>
      <c r="BN216">
        <f t="shared" ca="1" si="410"/>
        <v>0</v>
      </c>
      <c r="BO216">
        <f t="shared" ca="1" si="411"/>
        <v>0</v>
      </c>
      <c r="BP216">
        <f t="shared" ca="1" si="412"/>
        <v>0</v>
      </c>
      <c r="BQ216">
        <f t="shared" ca="1" si="413"/>
        <v>0</v>
      </c>
      <c r="BR216">
        <f t="shared" ca="1" si="414"/>
        <v>0</v>
      </c>
      <c r="BS216">
        <f t="shared" ca="1" si="415"/>
        <v>0</v>
      </c>
      <c r="BT216">
        <f t="shared" ca="1" si="416"/>
        <v>0</v>
      </c>
      <c r="BU216">
        <f t="shared" ca="1" si="417"/>
        <v>0</v>
      </c>
      <c r="BV216">
        <f t="shared" ca="1" si="418"/>
        <v>0</v>
      </c>
      <c r="BW216">
        <f t="shared" ca="1" si="471"/>
        <v>0</v>
      </c>
      <c r="BX216">
        <f t="shared" ca="1" si="472"/>
        <v>0</v>
      </c>
      <c r="BY216" s="8">
        <f t="shared" ca="1" si="473"/>
        <v>0</v>
      </c>
      <c r="BZ216" s="10" t="str">
        <f t="shared" ca="1" si="474"/>
        <v>---</v>
      </c>
      <c r="CA216">
        <f t="shared" ca="1" si="475"/>
        <v>0</v>
      </c>
      <c r="CB216">
        <f t="shared" ca="1" si="476"/>
        <v>0</v>
      </c>
      <c r="CC216">
        <f t="shared" ca="1" si="477"/>
        <v>0</v>
      </c>
      <c r="CD216">
        <f t="shared" ca="1" si="478"/>
        <v>0</v>
      </c>
      <c r="CE216">
        <f t="shared" ca="1" si="479"/>
        <v>0</v>
      </c>
      <c r="CF216" s="12">
        <f t="shared" ca="1" si="480"/>
        <v>0</v>
      </c>
      <c r="CG216">
        <f t="shared" ca="1" si="481"/>
        <v>0</v>
      </c>
      <c r="CH216">
        <f t="shared" ca="1" si="482"/>
        <v>0</v>
      </c>
      <c r="CI216">
        <f t="shared" ca="1" si="483"/>
        <v>0</v>
      </c>
      <c r="CJ216">
        <f t="shared" ca="1" si="484"/>
        <v>0</v>
      </c>
      <c r="CK216">
        <f t="shared" ca="1" si="485"/>
        <v>0</v>
      </c>
      <c r="CL216">
        <f t="shared" ca="1" si="486"/>
        <v>0</v>
      </c>
      <c r="CM216">
        <f t="shared" ca="1" si="487"/>
        <v>0</v>
      </c>
      <c r="CN216">
        <f t="shared" ca="1" si="488"/>
        <v>0</v>
      </c>
      <c r="CO216">
        <f t="shared" ca="1" si="489"/>
        <v>0</v>
      </c>
      <c r="CP216">
        <f t="shared" ca="1" si="490"/>
        <v>0</v>
      </c>
      <c r="CQ216" s="10">
        <f t="shared" ca="1" si="491"/>
        <v>0</v>
      </c>
      <c r="CR216" s="11">
        <f t="shared" ca="1" si="492"/>
        <v>0</v>
      </c>
      <c r="CS216" s="11">
        <f t="shared" ca="1" si="493"/>
        <v>0</v>
      </c>
      <c r="CT216" s="11">
        <f t="shared" ca="1" si="494"/>
        <v>0</v>
      </c>
      <c r="CU216" s="11">
        <f t="shared" ca="1" si="495"/>
        <v>0</v>
      </c>
      <c r="CV216" s="11">
        <f t="shared" ca="1" si="496"/>
        <v>0</v>
      </c>
      <c r="CW216" t="b">
        <f t="shared" ca="1" si="470"/>
        <v>0</v>
      </c>
      <c r="CX216">
        <f>COUNTIF(BA$1:BA216,BA216)-1</f>
        <v>0</v>
      </c>
    </row>
    <row r="217" spans="1:102">
      <c r="A217" t="s">
        <v>2760</v>
      </c>
      <c r="B217" t="s">
        <v>2557</v>
      </c>
      <c r="C217" t="s">
        <v>2672</v>
      </c>
      <c r="D217">
        <f>IF(Players!C217="NL",INDEX(Standings!G:I,MATCH(INDEX(Teams!G:K,MATCH(Players!B217,Teams!G:G,0),5),Standings!G:G,0),2)+INDEX(Standings!G:I,MATCH(INDEX(Teams!G:K,MATCH(Players!B217,Teams!G:G,0),5),Standings!G:G,0),3),INDEX(Standings!A:C,MATCH(INDEX(Teams!A:E,MATCH(Players!B217,Teams!A:A,0),5),Standings!A:A,0),2)+INDEX(Standings!A:C,MATCH(INDEX(Teams!A:E,MATCH(Players!B217,Teams!A:A,0),5),Standings!A:A,0),3))</f>
        <v>3</v>
      </c>
      <c r="E217">
        <f t="shared" ca="1" si="381"/>
        <v>1</v>
      </c>
      <c r="F217">
        <f t="shared" ca="1" si="382"/>
        <v>1</v>
      </c>
      <c r="G217">
        <f t="shared" ca="1" si="383"/>
        <v>0</v>
      </c>
      <c r="H217">
        <f t="shared" ca="1" si="384"/>
        <v>0</v>
      </c>
      <c r="I217">
        <f t="shared" ca="1" si="385"/>
        <v>0</v>
      </c>
      <c r="J217">
        <f t="shared" ca="1" si="386"/>
        <v>0</v>
      </c>
      <c r="K217">
        <f t="shared" ca="1" si="387"/>
        <v>0</v>
      </c>
      <c r="L217">
        <f t="shared" ca="1" si="388"/>
        <v>0</v>
      </c>
      <c r="M217">
        <f t="shared" ca="1" si="389"/>
        <v>0</v>
      </c>
      <c r="N217">
        <f t="shared" ca="1" si="390"/>
        <v>0</v>
      </c>
      <c r="O217">
        <f t="shared" ca="1" si="391"/>
        <v>0</v>
      </c>
      <c r="P217">
        <f t="shared" ca="1" si="392"/>
        <v>0</v>
      </c>
      <c r="Q217">
        <f t="shared" ca="1" si="393"/>
        <v>0</v>
      </c>
      <c r="R217">
        <f t="shared" ca="1" si="394"/>
        <v>0</v>
      </c>
      <c r="S217">
        <f t="shared" ca="1" si="395"/>
        <v>0</v>
      </c>
      <c r="T217">
        <f t="shared" ca="1" si="396"/>
        <v>0</v>
      </c>
      <c r="U217">
        <f t="shared" ca="1" si="397"/>
        <v>0</v>
      </c>
      <c r="V217">
        <f t="shared" ca="1" si="398"/>
        <v>0</v>
      </c>
      <c r="W217">
        <f t="shared" ca="1" si="399"/>
        <v>0</v>
      </c>
      <c r="X217">
        <f t="shared" ca="1" si="497"/>
        <v>1</v>
      </c>
      <c r="Y217">
        <f t="shared" ca="1" si="498"/>
        <v>1</v>
      </c>
      <c r="Z217">
        <f t="shared" ca="1" si="499"/>
        <v>1</v>
      </c>
      <c r="AA217">
        <f t="shared" ca="1" si="500"/>
        <v>0</v>
      </c>
      <c r="AB217">
        <f t="shared" ca="1" si="501"/>
        <v>0</v>
      </c>
      <c r="AC217">
        <f t="shared" ca="1" si="502"/>
        <v>0</v>
      </c>
      <c r="AD217">
        <f t="shared" ca="1" si="503"/>
        <v>0</v>
      </c>
      <c r="AE217">
        <f t="shared" ca="1" si="504"/>
        <v>0</v>
      </c>
      <c r="AF217">
        <f t="shared" ca="1" si="505"/>
        <v>0</v>
      </c>
      <c r="AG217">
        <f t="shared" ca="1" si="506"/>
        <v>0</v>
      </c>
      <c r="AH217">
        <f t="shared" ca="1" si="507"/>
        <v>0</v>
      </c>
      <c r="AI217">
        <f t="shared" ca="1" si="508"/>
        <v>0</v>
      </c>
      <c r="AJ217">
        <f t="shared" ca="1" si="509"/>
        <v>0</v>
      </c>
      <c r="AK217">
        <f t="shared" ca="1" si="510"/>
        <v>0</v>
      </c>
      <c r="AL217">
        <f t="shared" ca="1" si="511"/>
        <v>0</v>
      </c>
      <c r="AM217">
        <f t="shared" ca="1" si="512"/>
        <v>0</v>
      </c>
      <c r="AN217">
        <f t="shared" ca="1" si="513"/>
        <v>0</v>
      </c>
      <c r="AO217">
        <f t="shared" ca="1" si="514"/>
        <v>0</v>
      </c>
      <c r="AP217">
        <f t="shared" ca="1" si="515"/>
        <v>0</v>
      </c>
      <c r="AQ217">
        <f t="shared" ca="1" si="516"/>
        <v>0</v>
      </c>
      <c r="AR217" s="8">
        <f t="shared" ca="1" si="517"/>
        <v>0</v>
      </c>
      <c r="AS217" s="8">
        <f t="shared" ca="1" si="518"/>
        <v>0</v>
      </c>
      <c r="AT217" s="8">
        <f t="shared" ca="1" si="519"/>
        <v>0</v>
      </c>
      <c r="AU217" s="8">
        <f t="shared" ca="1" si="520"/>
        <v>0</v>
      </c>
      <c r="AV217">
        <f t="shared" ca="1" si="521"/>
        <v>0</v>
      </c>
      <c r="AW217" t="b">
        <f t="shared" ca="1" si="522"/>
        <v>0</v>
      </c>
      <c r="BA217" s="14" t="s">
        <v>2933</v>
      </c>
      <c r="BB217" t="s">
        <v>2562</v>
      </c>
      <c r="BC217" t="s">
        <v>2672</v>
      </c>
      <c r="BD217">
        <f>IF(Players!BC217="NL",INDEX(Standings!G:I,MATCH(INDEX(Teams!G:K,MATCH(Players!BB217,Teams!G:G,0),5),Standings!G:G,0),2)+INDEX(Standings!G:I,MATCH(INDEX(Teams!G:K,MATCH(Players!BB217,Teams!G:G,0),5),Standings!G:G,0),3),INDEX(Standings!A:C,MATCH(INDEX(Teams!A:E,MATCH(Players!BB217,Teams!A:A,0),5),Standings!A:A,0),2)+INDEX(Standings!A:C,MATCH(INDEX(Teams!A:E,MATCH(Players!BB217,Teams!A:A,0),5),Standings!A:A,0),3))</f>
        <v>3</v>
      </c>
      <c r="BE217">
        <f t="shared" ca="1" si="401"/>
        <v>0</v>
      </c>
      <c r="BF217">
        <f t="shared" ca="1" si="402"/>
        <v>0</v>
      </c>
      <c r="BG217">
        <f t="shared" ca="1" si="403"/>
        <v>0</v>
      </c>
      <c r="BH217">
        <f t="shared" ca="1" si="404"/>
        <v>0</v>
      </c>
      <c r="BI217">
        <f t="shared" ca="1" si="405"/>
        <v>0</v>
      </c>
      <c r="BJ217">
        <f t="shared" ca="1" si="406"/>
        <v>0</v>
      </c>
      <c r="BK217">
        <f t="shared" ca="1" si="407"/>
        <v>0</v>
      </c>
      <c r="BL217" s="12">
        <f t="shared" ca="1" si="408"/>
        <v>0</v>
      </c>
      <c r="BM217">
        <f t="shared" ca="1" si="409"/>
        <v>0</v>
      </c>
      <c r="BN217">
        <f t="shared" ca="1" si="410"/>
        <v>0</v>
      </c>
      <c r="BO217">
        <f t="shared" ca="1" si="411"/>
        <v>0</v>
      </c>
      <c r="BP217">
        <f t="shared" ca="1" si="412"/>
        <v>0</v>
      </c>
      <c r="BQ217">
        <f t="shared" ca="1" si="413"/>
        <v>0</v>
      </c>
      <c r="BR217">
        <f t="shared" ca="1" si="414"/>
        <v>0</v>
      </c>
      <c r="BS217">
        <f t="shared" ca="1" si="415"/>
        <v>0</v>
      </c>
      <c r="BT217">
        <f t="shared" ca="1" si="416"/>
        <v>0</v>
      </c>
      <c r="BU217">
        <f t="shared" ca="1" si="417"/>
        <v>0</v>
      </c>
      <c r="BV217">
        <f t="shared" ca="1" si="418"/>
        <v>0</v>
      </c>
      <c r="BW217">
        <f t="shared" ca="1" si="471"/>
        <v>0</v>
      </c>
      <c r="BX217">
        <f t="shared" ca="1" si="472"/>
        <v>0</v>
      </c>
      <c r="BY217" s="8">
        <f t="shared" ca="1" si="473"/>
        <v>0</v>
      </c>
      <c r="BZ217" s="10" t="str">
        <f t="shared" ca="1" si="474"/>
        <v>---</v>
      </c>
      <c r="CA217">
        <f t="shared" ca="1" si="475"/>
        <v>0</v>
      </c>
      <c r="CB217">
        <f t="shared" ca="1" si="476"/>
        <v>0</v>
      </c>
      <c r="CC217">
        <f t="shared" ca="1" si="477"/>
        <v>0</v>
      </c>
      <c r="CD217">
        <f t="shared" ca="1" si="478"/>
        <v>0</v>
      </c>
      <c r="CE217">
        <f t="shared" ca="1" si="479"/>
        <v>0</v>
      </c>
      <c r="CF217" s="12">
        <f t="shared" ca="1" si="480"/>
        <v>0</v>
      </c>
      <c r="CG217">
        <f t="shared" ca="1" si="481"/>
        <v>0</v>
      </c>
      <c r="CH217">
        <f t="shared" ca="1" si="482"/>
        <v>0</v>
      </c>
      <c r="CI217">
        <f t="shared" ca="1" si="483"/>
        <v>0</v>
      </c>
      <c r="CJ217">
        <f t="shared" ca="1" si="484"/>
        <v>0</v>
      </c>
      <c r="CK217">
        <f t="shared" ca="1" si="485"/>
        <v>0</v>
      </c>
      <c r="CL217">
        <f t="shared" ca="1" si="486"/>
        <v>0</v>
      </c>
      <c r="CM217">
        <f t="shared" ca="1" si="487"/>
        <v>0</v>
      </c>
      <c r="CN217">
        <f t="shared" ca="1" si="488"/>
        <v>0</v>
      </c>
      <c r="CO217">
        <f t="shared" ca="1" si="489"/>
        <v>0</v>
      </c>
      <c r="CP217">
        <f t="shared" ca="1" si="490"/>
        <v>0</v>
      </c>
      <c r="CQ217" s="10">
        <f t="shared" ca="1" si="491"/>
        <v>0</v>
      </c>
      <c r="CR217" s="11">
        <f t="shared" ca="1" si="492"/>
        <v>0</v>
      </c>
      <c r="CS217" s="11">
        <f t="shared" ca="1" si="493"/>
        <v>0</v>
      </c>
      <c r="CT217" s="11">
        <f t="shared" ca="1" si="494"/>
        <v>0</v>
      </c>
      <c r="CU217" s="11">
        <f t="shared" ca="1" si="495"/>
        <v>0</v>
      </c>
      <c r="CV217" s="11">
        <f t="shared" ca="1" si="496"/>
        <v>0</v>
      </c>
      <c r="CW217" t="b">
        <f t="shared" ca="1" si="470"/>
        <v>0</v>
      </c>
      <c r="CX217">
        <f>COUNTIF(BA$1:BA217,BA217)-1</f>
        <v>0</v>
      </c>
    </row>
    <row r="218" spans="1:102">
      <c r="A218" t="s">
        <v>2761</v>
      </c>
      <c r="B218" t="s">
        <v>2557</v>
      </c>
      <c r="C218" t="s">
        <v>2672</v>
      </c>
      <c r="D218">
        <f>IF(Players!C218="NL",INDEX(Standings!G:I,MATCH(INDEX(Teams!G:K,MATCH(Players!B218,Teams!G:G,0),5),Standings!G:G,0),2)+INDEX(Standings!G:I,MATCH(INDEX(Teams!G:K,MATCH(Players!B218,Teams!G:G,0),5),Standings!G:G,0),3),INDEX(Standings!A:C,MATCH(INDEX(Teams!A:E,MATCH(Players!B218,Teams!A:A,0),5),Standings!A:A,0),2)+INDEX(Standings!A:C,MATCH(INDEX(Teams!A:E,MATCH(Players!B218,Teams!A:A,0),5),Standings!A:A,0),3))</f>
        <v>3</v>
      </c>
      <c r="E218">
        <f t="shared" ca="1" si="381"/>
        <v>3</v>
      </c>
      <c r="F218">
        <f t="shared" ca="1" si="382"/>
        <v>11</v>
      </c>
      <c r="G218">
        <f t="shared" ca="1" si="383"/>
        <v>0</v>
      </c>
      <c r="H218">
        <f t="shared" ca="1" si="384"/>
        <v>1</v>
      </c>
      <c r="I218">
        <f t="shared" ca="1" si="385"/>
        <v>0</v>
      </c>
      <c r="J218">
        <f t="shared" ca="1" si="386"/>
        <v>0</v>
      </c>
      <c r="K218">
        <f t="shared" ca="1" si="387"/>
        <v>0</v>
      </c>
      <c r="L218">
        <f t="shared" ca="1" si="388"/>
        <v>0</v>
      </c>
      <c r="M218">
        <f t="shared" ca="1" si="389"/>
        <v>0</v>
      </c>
      <c r="N218">
        <f t="shared" ca="1" si="390"/>
        <v>0</v>
      </c>
      <c r="O218">
        <f t="shared" ca="1" si="391"/>
        <v>3</v>
      </c>
      <c r="P218">
        <f t="shared" ca="1" si="392"/>
        <v>4</v>
      </c>
      <c r="Q218">
        <f t="shared" ca="1" si="393"/>
        <v>0</v>
      </c>
      <c r="R218">
        <f t="shared" ca="1" si="394"/>
        <v>0</v>
      </c>
      <c r="S218">
        <f t="shared" ca="1" si="395"/>
        <v>0</v>
      </c>
      <c r="T218">
        <f t="shared" ca="1" si="396"/>
        <v>0</v>
      </c>
      <c r="U218">
        <f t="shared" ca="1" si="397"/>
        <v>0</v>
      </c>
      <c r="V218">
        <f t="shared" ca="1" si="398"/>
        <v>0</v>
      </c>
      <c r="W218">
        <f t="shared" ca="1" si="399"/>
        <v>1</v>
      </c>
      <c r="X218">
        <f t="shared" ca="1" si="497"/>
        <v>3</v>
      </c>
      <c r="Y218">
        <f t="shared" ca="1" si="498"/>
        <v>14</v>
      </c>
      <c r="Z218">
        <f t="shared" ca="1" si="499"/>
        <v>11</v>
      </c>
      <c r="AA218">
        <f t="shared" ca="1" si="500"/>
        <v>0</v>
      </c>
      <c r="AB218">
        <f t="shared" ca="1" si="501"/>
        <v>1</v>
      </c>
      <c r="AC218">
        <f t="shared" ca="1" si="502"/>
        <v>0</v>
      </c>
      <c r="AD218">
        <f t="shared" ca="1" si="503"/>
        <v>0</v>
      </c>
      <c r="AE218">
        <f t="shared" ca="1" si="504"/>
        <v>0</v>
      </c>
      <c r="AF218">
        <f t="shared" ca="1" si="505"/>
        <v>0</v>
      </c>
      <c r="AG218">
        <f t="shared" ca="1" si="506"/>
        <v>0</v>
      </c>
      <c r="AH218">
        <f t="shared" ca="1" si="507"/>
        <v>0</v>
      </c>
      <c r="AI218">
        <f t="shared" ca="1" si="508"/>
        <v>3</v>
      </c>
      <c r="AJ218">
        <f t="shared" ca="1" si="509"/>
        <v>4</v>
      </c>
      <c r="AK218">
        <f t="shared" ca="1" si="510"/>
        <v>0</v>
      </c>
      <c r="AL218">
        <f t="shared" ca="1" si="511"/>
        <v>0</v>
      </c>
      <c r="AM218">
        <f t="shared" ca="1" si="512"/>
        <v>0</v>
      </c>
      <c r="AN218">
        <f t="shared" ca="1" si="513"/>
        <v>0</v>
      </c>
      <c r="AO218">
        <f t="shared" ca="1" si="514"/>
        <v>0</v>
      </c>
      <c r="AP218">
        <f t="shared" ca="1" si="515"/>
        <v>0</v>
      </c>
      <c r="AQ218">
        <f t="shared" ca="1" si="516"/>
        <v>1</v>
      </c>
      <c r="AR218" s="8">
        <f t="shared" ca="1" si="517"/>
        <v>9.0909090909090912E-2</v>
      </c>
      <c r="AS218" s="8">
        <f t="shared" ca="1" si="518"/>
        <v>0.2857142857142857</v>
      </c>
      <c r="AT218" s="8">
        <f t="shared" ca="1" si="519"/>
        <v>9.0909090909090912E-2</v>
      </c>
      <c r="AU218" s="8">
        <f t="shared" ca="1" si="520"/>
        <v>0.37662337662337664</v>
      </c>
      <c r="AV218">
        <f t="shared" ca="1" si="521"/>
        <v>1</v>
      </c>
      <c r="AW218" t="b">
        <f t="shared" ca="1" si="522"/>
        <v>1</v>
      </c>
      <c r="BA218" s="14" t="s">
        <v>2837</v>
      </c>
      <c r="BB218" t="s">
        <v>2562</v>
      </c>
      <c r="BC218" t="s">
        <v>2672</v>
      </c>
      <c r="BD218">
        <f>IF(Players!BC218="NL",INDEX(Standings!G:I,MATCH(INDEX(Teams!G:K,MATCH(Players!BB218,Teams!G:G,0),5),Standings!G:G,0),2)+INDEX(Standings!G:I,MATCH(INDEX(Teams!G:K,MATCH(Players!BB218,Teams!G:G,0),5),Standings!G:G,0),3),INDEX(Standings!A:C,MATCH(INDEX(Teams!A:E,MATCH(Players!BB218,Teams!A:A,0),5),Standings!A:A,0),2)+INDEX(Standings!A:C,MATCH(INDEX(Teams!A:E,MATCH(Players!BB218,Teams!A:A,0),5),Standings!A:A,0),3))</f>
        <v>3</v>
      </c>
      <c r="BE218">
        <f t="shared" ca="1" si="401"/>
        <v>0</v>
      </c>
      <c r="BF218">
        <f t="shared" ca="1" si="402"/>
        <v>0</v>
      </c>
      <c r="BG218">
        <f t="shared" ca="1" si="403"/>
        <v>0</v>
      </c>
      <c r="BH218">
        <f t="shared" ca="1" si="404"/>
        <v>0</v>
      </c>
      <c r="BI218">
        <f t="shared" ca="1" si="405"/>
        <v>0</v>
      </c>
      <c r="BJ218">
        <f t="shared" ca="1" si="406"/>
        <v>0</v>
      </c>
      <c r="BK218">
        <f t="shared" ca="1" si="407"/>
        <v>0</v>
      </c>
      <c r="BL218" s="12">
        <f t="shared" ca="1" si="408"/>
        <v>0</v>
      </c>
      <c r="BM218">
        <f t="shared" ca="1" si="409"/>
        <v>0</v>
      </c>
      <c r="BN218">
        <f t="shared" ca="1" si="410"/>
        <v>0</v>
      </c>
      <c r="BO218">
        <f t="shared" ca="1" si="411"/>
        <v>0</v>
      </c>
      <c r="BP218">
        <f t="shared" ca="1" si="412"/>
        <v>0</v>
      </c>
      <c r="BQ218">
        <f t="shared" ca="1" si="413"/>
        <v>0</v>
      </c>
      <c r="BR218">
        <f t="shared" ca="1" si="414"/>
        <v>0</v>
      </c>
      <c r="BS218">
        <f t="shared" ca="1" si="415"/>
        <v>0</v>
      </c>
      <c r="BT218">
        <f t="shared" ca="1" si="416"/>
        <v>0</v>
      </c>
      <c r="BU218">
        <f t="shared" ca="1" si="417"/>
        <v>0</v>
      </c>
      <c r="BV218">
        <f t="shared" ca="1" si="418"/>
        <v>0</v>
      </c>
      <c r="BW218">
        <f t="shared" ca="1" si="471"/>
        <v>0</v>
      </c>
      <c r="BX218">
        <f t="shared" ca="1" si="472"/>
        <v>1</v>
      </c>
      <c r="BY218" s="8">
        <f t="shared" ca="1" si="473"/>
        <v>0</v>
      </c>
      <c r="BZ218" s="10">
        <f t="shared" ca="1" si="474"/>
        <v>17.181818181818183</v>
      </c>
      <c r="CA218">
        <f t="shared" ca="1" si="475"/>
        <v>1</v>
      </c>
      <c r="CB218">
        <f t="shared" ca="1" si="476"/>
        <v>1</v>
      </c>
      <c r="CC218">
        <f t="shared" ca="1" si="477"/>
        <v>0</v>
      </c>
      <c r="CD218">
        <f t="shared" ca="1" si="478"/>
        <v>0</v>
      </c>
      <c r="CE218">
        <f t="shared" ca="1" si="479"/>
        <v>0</v>
      </c>
      <c r="CF218" s="12">
        <f t="shared" ca="1" si="480"/>
        <v>3.6666666666666665</v>
      </c>
      <c r="CG218">
        <f t="shared" ca="1" si="481"/>
        <v>9</v>
      </c>
      <c r="CH218">
        <f t="shared" ca="1" si="482"/>
        <v>7</v>
      </c>
      <c r="CI218">
        <f t="shared" ca="1" si="483"/>
        <v>7</v>
      </c>
      <c r="CJ218">
        <f t="shared" ca="1" si="484"/>
        <v>1</v>
      </c>
      <c r="CK218">
        <f t="shared" ca="1" si="485"/>
        <v>1</v>
      </c>
      <c r="CL218">
        <f t="shared" ca="1" si="486"/>
        <v>0</v>
      </c>
      <c r="CM218">
        <f t="shared" ca="1" si="487"/>
        <v>1</v>
      </c>
      <c r="CN218">
        <f t="shared" ca="1" si="488"/>
        <v>0</v>
      </c>
      <c r="CO218">
        <f t="shared" ca="1" si="489"/>
        <v>0</v>
      </c>
      <c r="CP218">
        <f t="shared" ca="1" si="490"/>
        <v>0</v>
      </c>
      <c r="CQ218" s="10">
        <f t="shared" ca="1" si="491"/>
        <v>2.7272727272727275</v>
      </c>
      <c r="CR218" s="11">
        <f t="shared" ca="1" si="492"/>
        <v>22.09090909090909</v>
      </c>
      <c r="CS218" s="11">
        <f t="shared" ca="1" si="493"/>
        <v>2.454545454545455</v>
      </c>
      <c r="CT218" s="11">
        <f t="shared" ca="1" si="494"/>
        <v>2.454545454545455</v>
      </c>
      <c r="CU218" s="11">
        <f t="shared" ca="1" si="495"/>
        <v>2.454545454545455</v>
      </c>
      <c r="CV218" s="11">
        <f t="shared" ca="1" si="496"/>
        <v>1</v>
      </c>
      <c r="CW218" t="b">
        <f t="shared" ca="1" si="470"/>
        <v>1</v>
      </c>
      <c r="CX218">
        <f>COUNTIF(BA$1:BA218,BA218)-1</f>
        <v>1</v>
      </c>
    </row>
    <row r="219" spans="1:102">
      <c r="A219" t="s">
        <v>2762</v>
      </c>
      <c r="B219" t="s">
        <v>2557</v>
      </c>
      <c r="C219" t="s">
        <v>2672</v>
      </c>
      <c r="D219">
        <f>IF(Players!C219="NL",INDEX(Standings!G:I,MATCH(INDEX(Teams!G:K,MATCH(Players!B219,Teams!G:G,0),5),Standings!G:G,0),2)+INDEX(Standings!G:I,MATCH(INDEX(Teams!G:K,MATCH(Players!B219,Teams!G:G,0),5),Standings!G:G,0),3),INDEX(Standings!A:C,MATCH(INDEX(Teams!A:E,MATCH(Players!B219,Teams!A:A,0),5),Standings!A:A,0),2)+INDEX(Standings!A:C,MATCH(INDEX(Teams!A:E,MATCH(Players!B219,Teams!A:A,0),5),Standings!A:A,0),3))</f>
        <v>3</v>
      </c>
      <c r="E219">
        <f t="shared" ca="1" si="381"/>
        <v>0</v>
      </c>
      <c r="F219">
        <f t="shared" ca="1" si="382"/>
        <v>0</v>
      </c>
      <c r="G219">
        <f t="shared" ca="1" si="383"/>
        <v>0</v>
      </c>
      <c r="H219">
        <f t="shared" ca="1" si="384"/>
        <v>0</v>
      </c>
      <c r="I219">
        <f t="shared" ca="1" si="385"/>
        <v>0</v>
      </c>
      <c r="J219">
        <f t="shared" ca="1" si="386"/>
        <v>0</v>
      </c>
      <c r="K219">
        <f t="shared" ca="1" si="387"/>
        <v>0</v>
      </c>
      <c r="L219">
        <f t="shared" ca="1" si="388"/>
        <v>0</v>
      </c>
      <c r="M219">
        <f t="shared" ca="1" si="389"/>
        <v>0</v>
      </c>
      <c r="N219">
        <f t="shared" ca="1" si="390"/>
        <v>0</v>
      </c>
      <c r="O219">
        <f t="shared" ca="1" si="391"/>
        <v>0</v>
      </c>
      <c r="P219">
        <f t="shared" ca="1" si="392"/>
        <v>0</v>
      </c>
      <c r="Q219">
        <f t="shared" ca="1" si="393"/>
        <v>0</v>
      </c>
      <c r="R219">
        <f t="shared" ca="1" si="394"/>
        <v>0</v>
      </c>
      <c r="S219">
        <f t="shared" ca="1" si="395"/>
        <v>0</v>
      </c>
      <c r="T219">
        <f t="shared" ca="1" si="396"/>
        <v>0</v>
      </c>
      <c r="U219">
        <f t="shared" ca="1" si="397"/>
        <v>0</v>
      </c>
      <c r="V219">
        <f t="shared" ca="1" si="398"/>
        <v>0</v>
      </c>
      <c r="W219">
        <f t="shared" ca="1" si="399"/>
        <v>0</v>
      </c>
      <c r="X219">
        <f t="shared" ca="1" si="497"/>
        <v>0</v>
      </c>
      <c r="Y219">
        <f t="shared" ca="1" si="498"/>
        <v>0</v>
      </c>
      <c r="Z219">
        <f t="shared" ca="1" si="499"/>
        <v>0</v>
      </c>
      <c r="AA219">
        <f t="shared" ca="1" si="500"/>
        <v>0</v>
      </c>
      <c r="AB219">
        <f t="shared" ca="1" si="501"/>
        <v>0</v>
      </c>
      <c r="AC219">
        <f t="shared" ca="1" si="502"/>
        <v>0</v>
      </c>
      <c r="AD219">
        <f t="shared" ca="1" si="503"/>
        <v>0</v>
      </c>
      <c r="AE219">
        <f t="shared" ca="1" si="504"/>
        <v>0</v>
      </c>
      <c r="AF219">
        <f t="shared" ca="1" si="505"/>
        <v>0</v>
      </c>
      <c r="AG219">
        <f t="shared" ca="1" si="506"/>
        <v>0</v>
      </c>
      <c r="AH219">
        <f t="shared" ca="1" si="507"/>
        <v>0</v>
      </c>
      <c r="AI219">
        <f t="shared" ca="1" si="508"/>
        <v>0</v>
      </c>
      <c r="AJ219">
        <f t="shared" ca="1" si="509"/>
        <v>0</v>
      </c>
      <c r="AK219">
        <f t="shared" ca="1" si="510"/>
        <v>0</v>
      </c>
      <c r="AL219">
        <f t="shared" ca="1" si="511"/>
        <v>0</v>
      </c>
      <c r="AM219">
        <f t="shared" ca="1" si="512"/>
        <v>0</v>
      </c>
      <c r="AN219">
        <f t="shared" ca="1" si="513"/>
        <v>0</v>
      </c>
      <c r="AO219">
        <f t="shared" ca="1" si="514"/>
        <v>0</v>
      </c>
      <c r="AP219">
        <f t="shared" ca="1" si="515"/>
        <v>0</v>
      </c>
      <c r="AQ219">
        <f t="shared" ca="1" si="516"/>
        <v>0</v>
      </c>
      <c r="AR219" s="8">
        <f t="shared" ca="1" si="517"/>
        <v>0</v>
      </c>
      <c r="AS219" s="8">
        <f t="shared" ca="1" si="518"/>
        <v>0</v>
      </c>
      <c r="AT219" s="8">
        <f t="shared" ca="1" si="519"/>
        <v>0</v>
      </c>
      <c r="AU219" s="8">
        <f t="shared" ca="1" si="520"/>
        <v>0</v>
      </c>
      <c r="AV219">
        <f t="shared" ca="1" si="521"/>
        <v>0</v>
      </c>
      <c r="AW219" t="b">
        <f t="shared" ca="1" si="522"/>
        <v>0</v>
      </c>
      <c r="BA219" s="14" t="s">
        <v>2937</v>
      </c>
      <c r="BB219" t="s">
        <v>2562</v>
      </c>
      <c r="BC219" t="s">
        <v>2672</v>
      </c>
      <c r="BD219">
        <f>IF(Players!BC219="NL",INDEX(Standings!G:I,MATCH(INDEX(Teams!G:K,MATCH(Players!BB219,Teams!G:G,0),5),Standings!G:G,0),2)+INDEX(Standings!G:I,MATCH(INDEX(Teams!G:K,MATCH(Players!BB219,Teams!G:G,0),5),Standings!G:G,0),3),INDEX(Standings!A:C,MATCH(INDEX(Teams!A:E,MATCH(Players!BB219,Teams!A:A,0),5),Standings!A:A,0),2)+INDEX(Standings!A:C,MATCH(INDEX(Teams!A:E,MATCH(Players!BB219,Teams!A:A,0),5),Standings!A:A,0),3))</f>
        <v>3</v>
      </c>
      <c r="BE219">
        <f t="shared" ca="1" si="401"/>
        <v>0</v>
      </c>
      <c r="BF219">
        <f t="shared" ca="1" si="402"/>
        <v>0</v>
      </c>
      <c r="BG219">
        <f t="shared" ca="1" si="403"/>
        <v>0</v>
      </c>
      <c r="BH219">
        <f t="shared" ca="1" si="404"/>
        <v>0</v>
      </c>
      <c r="BI219">
        <f t="shared" ca="1" si="405"/>
        <v>0</v>
      </c>
      <c r="BJ219">
        <f t="shared" ca="1" si="406"/>
        <v>0</v>
      </c>
      <c r="BK219">
        <f t="shared" ca="1" si="407"/>
        <v>0</v>
      </c>
      <c r="BL219" s="12">
        <f t="shared" ca="1" si="408"/>
        <v>0</v>
      </c>
      <c r="BM219">
        <f t="shared" ca="1" si="409"/>
        <v>0</v>
      </c>
      <c r="BN219">
        <f t="shared" ca="1" si="410"/>
        <v>0</v>
      </c>
      <c r="BO219">
        <f t="shared" ca="1" si="411"/>
        <v>0</v>
      </c>
      <c r="BP219">
        <f t="shared" ca="1" si="412"/>
        <v>0</v>
      </c>
      <c r="BQ219">
        <f t="shared" ca="1" si="413"/>
        <v>0</v>
      </c>
      <c r="BR219">
        <f t="shared" ca="1" si="414"/>
        <v>0</v>
      </c>
      <c r="BS219">
        <f t="shared" ca="1" si="415"/>
        <v>0</v>
      </c>
      <c r="BT219">
        <f t="shared" ca="1" si="416"/>
        <v>0</v>
      </c>
      <c r="BU219">
        <f t="shared" ca="1" si="417"/>
        <v>0</v>
      </c>
      <c r="BV219">
        <f t="shared" ca="1" si="418"/>
        <v>0</v>
      </c>
      <c r="BW219">
        <f t="shared" ca="1" si="471"/>
        <v>0</v>
      </c>
      <c r="BX219">
        <f t="shared" ca="1" si="472"/>
        <v>0</v>
      </c>
      <c r="BY219" s="8">
        <f t="shared" ca="1" si="473"/>
        <v>0</v>
      </c>
      <c r="BZ219" s="10" t="str">
        <f t="shared" ca="1" si="474"/>
        <v>---</v>
      </c>
      <c r="CA219">
        <f t="shared" ca="1" si="475"/>
        <v>0</v>
      </c>
      <c r="CB219">
        <f t="shared" ca="1" si="476"/>
        <v>0</v>
      </c>
      <c r="CC219">
        <f t="shared" ca="1" si="477"/>
        <v>0</v>
      </c>
      <c r="CD219">
        <f t="shared" ca="1" si="478"/>
        <v>0</v>
      </c>
      <c r="CE219">
        <f t="shared" ca="1" si="479"/>
        <v>0</v>
      </c>
      <c r="CF219" s="12">
        <f t="shared" ca="1" si="480"/>
        <v>0</v>
      </c>
      <c r="CG219">
        <f t="shared" ca="1" si="481"/>
        <v>0</v>
      </c>
      <c r="CH219">
        <f t="shared" ca="1" si="482"/>
        <v>0</v>
      </c>
      <c r="CI219">
        <f t="shared" ca="1" si="483"/>
        <v>0</v>
      </c>
      <c r="CJ219">
        <f t="shared" ca="1" si="484"/>
        <v>0</v>
      </c>
      <c r="CK219">
        <f t="shared" ca="1" si="485"/>
        <v>0</v>
      </c>
      <c r="CL219">
        <f t="shared" ca="1" si="486"/>
        <v>0</v>
      </c>
      <c r="CM219">
        <f t="shared" ca="1" si="487"/>
        <v>0</v>
      </c>
      <c r="CN219">
        <f t="shared" ca="1" si="488"/>
        <v>0</v>
      </c>
      <c r="CO219">
        <f t="shared" ca="1" si="489"/>
        <v>0</v>
      </c>
      <c r="CP219">
        <f t="shared" ca="1" si="490"/>
        <v>0</v>
      </c>
      <c r="CQ219" s="10">
        <f t="shared" ca="1" si="491"/>
        <v>0</v>
      </c>
      <c r="CR219" s="11">
        <f t="shared" ca="1" si="492"/>
        <v>0</v>
      </c>
      <c r="CS219" s="11">
        <f t="shared" ca="1" si="493"/>
        <v>0</v>
      </c>
      <c r="CT219" s="11">
        <f t="shared" ca="1" si="494"/>
        <v>0</v>
      </c>
      <c r="CU219" s="11">
        <f t="shared" ca="1" si="495"/>
        <v>0</v>
      </c>
      <c r="CV219" s="11">
        <f t="shared" ca="1" si="496"/>
        <v>0</v>
      </c>
      <c r="CW219" t="b">
        <f t="shared" ca="1" si="470"/>
        <v>0</v>
      </c>
      <c r="CX219">
        <f>COUNTIF(BA$1:BA219,BA219)-1</f>
        <v>0</v>
      </c>
    </row>
    <row r="220" spans="1:102">
      <c r="A220" t="s">
        <v>2763</v>
      </c>
      <c r="B220" t="s">
        <v>2557</v>
      </c>
      <c r="C220" t="s">
        <v>2672</v>
      </c>
      <c r="D220">
        <f>IF(Players!C220="NL",INDEX(Standings!G:I,MATCH(INDEX(Teams!G:K,MATCH(Players!B220,Teams!G:G,0),5),Standings!G:G,0),2)+INDEX(Standings!G:I,MATCH(INDEX(Teams!G:K,MATCH(Players!B220,Teams!G:G,0),5),Standings!G:G,0),3),INDEX(Standings!A:C,MATCH(INDEX(Teams!A:E,MATCH(Players!B220,Teams!A:A,0),5),Standings!A:A,0),2)+INDEX(Standings!A:C,MATCH(INDEX(Teams!A:E,MATCH(Players!B220,Teams!A:A,0),5),Standings!A:A,0),3))</f>
        <v>3</v>
      </c>
      <c r="E220">
        <f t="shared" ca="1" si="381"/>
        <v>0</v>
      </c>
      <c r="F220">
        <f t="shared" ca="1" si="382"/>
        <v>0</v>
      </c>
      <c r="G220">
        <f t="shared" ca="1" si="383"/>
        <v>0</v>
      </c>
      <c r="H220">
        <f t="shared" ca="1" si="384"/>
        <v>0</v>
      </c>
      <c r="I220">
        <f t="shared" ca="1" si="385"/>
        <v>0</v>
      </c>
      <c r="J220">
        <f t="shared" ca="1" si="386"/>
        <v>0</v>
      </c>
      <c r="K220">
        <f t="shared" ca="1" si="387"/>
        <v>0</v>
      </c>
      <c r="L220">
        <f t="shared" ca="1" si="388"/>
        <v>0</v>
      </c>
      <c r="M220">
        <f t="shared" ca="1" si="389"/>
        <v>0</v>
      </c>
      <c r="N220">
        <f t="shared" ca="1" si="390"/>
        <v>0</v>
      </c>
      <c r="O220">
        <f t="shared" ca="1" si="391"/>
        <v>0</v>
      </c>
      <c r="P220">
        <f t="shared" ca="1" si="392"/>
        <v>0</v>
      </c>
      <c r="Q220">
        <f t="shared" ca="1" si="393"/>
        <v>0</v>
      </c>
      <c r="R220">
        <f t="shared" ca="1" si="394"/>
        <v>0</v>
      </c>
      <c r="S220">
        <f t="shared" ca="1" si="395"/>
        <v>0</v>
      </c>
      <c r="T220">
        <f t="shared" ca="1" si="396"/>
        <v>0</v>
      </c>
      <c r="U220">
        <f t="shared" ca="1" si="397"/>
        <v>0</v>
      </c>
      <c r="V220">
        <f t="shared" ca="1" si="398"/>
        <v>0</v>
      </c>
      <c r="W220">
        <f t="shared" ca="1" si="399"/>
        <v>0</v>
      </c>
      <c r="X220">
        <f t="shared" ca="1" si="497"/>
        <v>0</v>
      </c>
      <c r="Y220">
        <f t="shared" ca="1" si="498"/>
        <v>0</v>
      </c>
      <c r="Z220">
        <f t="shared" ca="1" si="499"/>
        <v>0</v>
      </c>
      <c r="AA220">
        <f t="shared" ca="1" si="500"/>
        <v>0</v>
      </c>
      <c r="AB220">
        <f t="shared" ca="1" si="501"/>
        <v>0</v>
      </c>
      <c r="AC220">
        <f t="shared" ca="1" si="502"/>
        <v>0</v>
      </c>
      <c r="AD220">
        <f t="shared" ca="1" si="503"/>
        <v>0</v>
      </c>
      <c r="AE220">
        <f t="shared" ca="1" si="504"/>
        <v>0</v>
      </c>
      <c r="AF220">
        <f t="shared" ca="1" si="505"/>
        <v>0</v>
      </c>
      <c r="AG220">
        <f t="shared" ca="1" si="506"/>
        <v>0</v>
      </c>
      <c r="AH220">
        <f t="shared" ca="1" si="507"/>
        <v>0</v>
      </c>
      <c r="AI220">
        <f t="shared" ca="1" si="508"/>
        <v>0</v>
      </c>
      <c r="AJ220">
        <f t="shared" ca="1" si="509"/>
        <v>0</v>
      </c>
      <c r="AK220">
        <f t="shared" ca="1" si="510"/>
        <v>0</v>
      </c>
      <c r="AL220">
        <f t="shared" ca="1" si="511"/>
        <v>0</v>
      </c>
      <c r="AM220">
        <f t="shared" ca="1" si="512"/>
        <v>0</v>
      </c>
      <c r="AN220">
        <f t="shared" ca="1" si="513"/>
        <v>0</v>
      </c>
      <c r="AO220">
        <f t="shared" ca="1" si="514"/>
        <v>0</v>
      </c>
      <c r="AP220">
        <f t="shared" ca="1" si="515"/>
        <v>0</v>
      </c>
      <c r="AQ220">
        <f t="shared" ca="1" si="516"/>
        <v>0</v>
      </c>
      <c r="AR220" s="8">
        <f t="shared" ca="1" si="517"/>
        <v>0</v>
      </c>
      <c r="AS220" s="8">
        <f t="shared" ca="1" si="518"/>
        <v>0</v>
      </c>
      <c r="AT220" s="8">
        <f t="shared" ca="1" si="519"/>
        <v>0</v>
      </c>
      <c r="AU220" s="8">
        <f t="shared" ca="1" si="520"/>
        <v>0</v>
      </c>
      <c r="AV220">
        <f t="shared" ca="1" si="521"/>
        <v>0</v>
      </c>
      <c r="AW220" t="b">
        <f t="shared" ca="1" si="522"/>
        <v>0</v>
      </c>
      <c r="BA220" s="14" t="s">
        <v>2931</v>
      </c>
      <c r="BB220" t="s">
        <v>2562</v>
      </c>
      <c r="BC220" t="s">
        <v>2672</v>
      </c>
      <c r="BD220">
        <f>IF(Players!BC220="NL",INDEX(Standings!G:I,MATCH(INDEX(Teams!G:K,MATCH(Players!BB220,Teams!G:G,0),5),Standings!G:G,0),2)+INDEX(Standings!G:I,MATCH(INDEX(Teams!G:K,MATCH(Players!BB220,Teams!G:G,0),5),Standings!G:G,0),3),INDEX(Standings!A:C,MATCH(INDEX(Teams!A:E,MATCH(Players!BB220,Teams!A:A,0),5),Standings!A:A,0),2)+INDEX(Standings!A:C,MATCH(INDEX(Teams!A:E,MATCH(Players!BB220,Teams!A:A,0),5),Standings!A:A,0),3))</f>
        <v>3</v>
      </c>
      <c r="BE220">
        <f t="shared" ca="1" si="401"/>
        <v>0</v>
      </c>
      <c r="BF220">
        <f t="shared" ca="1" si="402"/>
        <v>0</v>
      </c>
      <c r="BG220">
        <f t="shared" ca="1" si="403"/>
        <v>0</v>
      </c>
      <c r="BH220">
        <f t="shared" ca="1" si="404"/>
        <v>0</v>
      </c>
      <c r="BI220">
        <f t="shared" ca="1" si="405"/>
        <v>0</v>
      </c>
      <c r="BJ220">
        <f t="shared" ca="1" si="406"/>
        <v>0</v>
      </c>
      <c r="BK220">
        <f t="shared" ca="1" si="407"/>
        <v>0</v>
      </c>
      <c r="BL220" s="12">
        <f t="shared" ca="1" si="408"/>
        <v>0</v>
      </c>
      <c r="BM220">
        <f t="shared" ca="1" si="409"/>
        <v>0</v>
      </c>
      <c r="BN220">
        <f t="shared" ca="1" si="410"/>
        <v>0</v>
      </c>
      <c r="BO220">
        <f t="shared" ca="1" si="411"/>
        <v>0</v>
      </c>
      <c r="BP220">
        <f t="shared" ca="1" si="412"/>
        <v>0</v>
      </c>
      <c r="BQ220">
        <f t="shared" ca="1" si="413"/>
        <v>0</v>
      </c>
      <c r="BR220">
        <f t="shared" ca="1" si="414"/>
        <v>0</v>
      </c>
      <c r="BS220">
        <f t="shared" ca="1" si="415"/>
        <v>0</v>
      </c>
      <c r="BT220">
        <f t="shared" ca="1" si="416"/>
        <v>0</v>
      </c>
      <c r="BU220">
        <f t="shared" ca="1" si="417"/>
        <v>0</v>
      </c>
      <c r="BV220">
        <f t="shared" ca="1" si="418"/>
        <v>0</v>
      </c>
      <c r="BW220">
        <f t="shared" ca="1" si="471"/>
        <v>0</v>
      </c>
      <c r="BX220">
        <f t="shared" ca="1" si="472"/>
        <v>0</v>
      </c>
      <c r="BY220" s="8">
        <f t="shared" ca="1" si="473"/>
        <v>0</v>
      </c>
      <c r="BZ220" s="10" t="str">
        <f t="shared" ca="1" si="474"/>
        <v>---</v>
      </c>
      <c r="CA220">
        <f t="shared" ca="1" si="475"/>
        <v>0</v>
      </c>
      <c r="CB220">
        <f t="shared" ca="1" si="476"/>
        <v>0</v>
      </c>
      <c r="CC220">
        <f t="shared" ca="1" si="477"/>
        <v>0</v>
      </c>
      <c r="CD220">
        <f t="shared" ca="1" si="478"/>
        <v>0</v>
      </c>
      <c r="CE220">
        <f t="shared" ca="1" si="479"/>
        <v>0</v>
      </c>
      <c r="CF220" s="12">
        <f t="shared" ca="1" si="480"/>
        <v>0</v>
      </c>
      <c r="CG220">
        <f t="shared" ca="1" si="481"/>
        <v>0</v>
      </c>
      <c r="CH220">
        <f t="shared" ca="1" si="482"/>
        <v>0</v>
      </c>
      <c r="CI220">
        <f t="shared" ca="1" si="483"/>
        <v>0</v>
      </c>
      <c r="CJ220">
        <f t="shared" ca="1" si="484"/>
        <v>0</v>
      </c>
      <c r="CK220">
        <f t="shared" ca="1" si="485"/>
        <v>0</v>
      </c>
      <c r="CL220">
        <f t="shared" ca="1" si="486"/>
        <v>0</v>
      </c>
      <c r="CM220">
        <f t="shared" ca="1" si="487"/>
        <v>0</v>
      </c>
      <c r="CN220">
        <f t="shared" ca="1" si="488"/>
        <v>0</v>
      </c>
      <c r="CO220">
        <f t="shared" ca="1" si="489"/>
        <v>0</v>
      </c>
      <c r="CP220">
        <f t="shared" ca="1" si="490"/>
        <v>0</v>
      </c>
      <c r="CQ220" s="10">
        <f t="shared" ca="1" si="491"/>
        <v>0</v>
      </c>
      <c r="CR220" s="11">
        <f t="shared" ca="1" si="492"/>
        <v>0</v>
      </c>
      <c r="CS220" s="11">
        <f t="shared" ca="1" si="493"/>
        <v>0</v>
      </c>
      <c r="CT220" s="11">
        <f t="shared" ca="1" si="494"/>
        <v>0</v>
      </c>
      <c r="CU220" s="11">
        <f t="shared" ca="1" si="495"/>
        <v>0</v>
      </c>
      <c r="CV220" s="11">
        <f t="shared" ca="1" si="496"/>
        <v>0</v>
      </c>
      <c r="CW220" t="b">
        <f t="shared" ca="1" si="470"/>
        <v>0</v>
      </c>
      <c r="CX220">
        <f>COUNTIF(BA$1:BA220,BA220)-1</f>
        <v>0</v>
      </c>
    </row>
    <row r="221" spans="1:102">
      <c r="A221" t="s">
        <v>2764</v>
      </c>
      <c r="B221" t="s">
        <v>2557</v>
      </c>
      <c r="C221" t="s">
        <v>2672</v>
      </c>
      <c r="D221">
        <f>IF(Players!C221="NL",INDEX(Standings!G:I,MATCH(INDEX(Teams!G:K,MATCH(Players!B221,Teams!G:G,0),5),Standings!G:G,0),2)+INDEX(Standings!G:I,MATCH(INDEX(Teams!G:K,MATCH(Players!B221,Teams!G:G,0),5),Standings!G:G,0),3),INDEX(Standings!A:C,MATCH(INDEX(Teams!A:E,MATCH(Players!B221,Teams!A:A,0),5),Standings!A:A,0),2)+INDEX(Standings!A:C,MATCH(INDEX(Teams!A:E,MATCH(Players!B221,Teams!A:A,0),5),Standings!A:A,0),3))</f>
        <v>3</v>
      </c>
      <c r="E221">
        <f t="shared" ca="1" si="381"/>
        <v>0</v>
      </c>
      <c r="F221">
        <f t="shared" ca="1" si="382"/>
        <v>0</v>
      </c>
      <c r="G221">
        <f t="shared" ca="1" si="383"/>
        <v>0</v>
      </c>
      <c r="H221">
        <f t="shared" ca="1" si="384"/>
        <v>0</v>
      </c>
      <c r="I221">
        <f t="shared" ca="1" si="385"/>
        <v>0</v>
      </c>
      <c r="J221">
        <f t="shared" ca="1" si="386"/>
        <v>0</v>
      </c>
      <c r="K221">
        <f t="shared" ca="1" si="387"/>
        <v>0</v>
      </c>
      <c r="L221">
        <f t="shared" ca="1" si="388"/>
        <v>0</v>
      </c>
      <c r="M221">
        <f t="shared" ca="1" si="389"/>
        <v>0</v>
      </c>
      <c r="N221">
        <f t="shared" ca="1" si="390"/>
        <v>0</v>
      </c>
      <c r="O221">
        <f t="shared" ca="1" si="391"/>
        <v>0</v>
      </c>
      <c r="P221">
        <f t="shared" ca="1" si="392"/>
        <v>0</v>
      </c>
      <c r="Q221">
        <f t="shared" ca="1" si="393"/>
        <v>0</v>
      </c>
      <c r="R221">
        <f t="shared" ca="1" si="394"/>
        <v>0</v>
      </c>
      <c r="S221">
        <f t="shared" ca="1" si="395"/>
        <v>0</v>
      </c>
      <c r="T221">
        <f t="shared" ca="1" si="396"/>
        <v>0</v>
      </c>
      <c r="U221">
        <f t="shared" ca="1" si="397"/>
        <v>0</v>
      </c>
      <c r="V221">
        <f t="shared" ca="1" si="398"/>
        <v>0</v>
      </c>
      <c r="W221">
        <f t="shared" ca="1" si="399"/>
        <v>0</v>
      </c>
      <c r="X221">
        <f t="shared" ca="1" si="497"/>
        <v>0</v>
      </c>
      <c r="Y221">
        <f t="shared" ca="1" si="498"/>
        <v>0</v>
      </c>
      <c r="Z221">
        <f t="shared" ca="1" si="499"/>
        <v>0</v>
      </c>
      <c r="AA221">
        <f t="shared" ca="1" si="500"/>
        <v>0</v>
      </c>
      <c r="AB221">
        <f t="shared" ca="1" si="501"/>
        <v>0</v>
      </c>
      <c r="AC221">
        <f t="shared" ca="1" si="502"/>
        <v>0</v>
      </c>
      <c r="AD221">
        <f t="shared" ca="1" si="503"/>
        <v>0</v>
      </c>
      <c r="AE221">
        <f t="shared" ca="1" si="504"/>
        <v>0</v>
      </c>
      <c r="AF221">
        <f t="shared" ca="1" si="505"/>
        <v>0</v>
      </c>
      <c r="AG221">
        <f t="shared" ca="1" si="506"/>
        <v>0</v>
      </c>
      <c r="AH221">
        <f t="shared" ca="1" si="507"/>
        <v>0</v>
      </c>
      <c r="AI221">
        <f t="shared" ca="1" si="508"/>
        <v>0</v>
      </c>
      <c r="AJ221">
        <f t="shared" ca="1" si="509"/>
        <v>0</v>
      </c>
      <c r="AK221">
        <f t="shared" ca="1" si="510"/>
        <v>0</v>
      </c>
      <c r="AL221">
        <f t="shared" ca="1" si="511"/>
        <v>0</v>
      </c>
      <c r="AM221">
        <f t="shared" ca="1" si="512"/>
        <v>0</v>
      </c>
      <c r="AN221">
        <f t="shared" ca="1" si="513"/>
        <v>0</v>
      </c>
      <c r="AO221">
        <f t="shared" ca="1" si="514"/>
        <v>0</v>
      </c>
      <c r="AP221">
        <f t="shared" ca="1" si="515"/>
        <v>0</v>
      </c>
      <c r="AQ221">
        <f t="shared" ca="1" si="516"/>
        <v>0</v>
      </c>
      <c r="AR221" s="8">
        <f t="shared" ca="1" si="517"/>
        <v>0</v>
      </c>
      <c r="AS221" s="8">
        <f t="shared" ca="1" si="518"/>
        <v>0</v>
      </c>
      <c r="AT221" s="8">
        <f t="shared" ca="1" si="519"/>
        <v>0</v>
      </c>
      <c r="AU221" s="8">
        <f t="shared" ca="1" si="520"/>
        <v>0</v>
      </c>
      <c r="AV221">
        <f t="shared" ca="1" si="521"/>
        <v>0</v>
      </c>
      <c r="AW221" t="b">
        <f t="shared" ca="1" si="522"/>
        <v>0</v>
      </c>
      <c r="BA221" s="14" t="s">
        <v>2932</v>
      </c>
      <c r="BB221" t="s">
        <v>2562</v>
      </c>
      <c r="BC221" t="s">
        <v>2672</v>
      </c>
      <c r="BD221">
        <f>IF(Players!BC221="NL",INDEX(Standings!G:I,MATCH(INDEX(Teams!G:K,MATCH(Players!BB221,Teams!G:G,0),5),Standings!G:G,0),2)+INDEX(Standings!G:I,MATCH(INDEX(Teams!G:K,MATCH(Players!BB221,Teams!G:G,0),5),Standings!G:G,0),3),INDEX(Standings!A:C,MATCH(INDEX(Teams!A:E,MATCH(Players!BB221,Teams!A:A,0),5),Standings!A:A,0),2)+INDEX(Standings!A:C,MATCH(INDEX(Teams!A:E,MATCH(Players!BB221,Teams!A:A,0),5),Standings!A:A,0),3))</f>
        <v>3</v>
      </c>
      <c r="BE221">
        <f t="shared" ca="1" si="401"/>
        <v>0</v>
      </c>
      <c r="BF221">
        <f t="shared" ca="1" si="402"/>
        <v>0</v>
      </c>
      <c r="BG221">
        <f t="shared" ca="1" si="403"/>
        <v>0</v>
      </c>
      <c r="BH221">
        <f t="shared" ca="1" si="404"/>
        <v>0</v>
      </c>
      <c r="BI221">
        <f t="shared" ca="1" si="405"/>
        <v>0</v>
      </c>
      <c r="BJ221">
        <f t="shared" ca="1" si="406"/>
        <v>0</v>
      </c>
      <c r="BK221">
        <f t="shared" ca="1" si="407"/>
        <v>0</v>
      </c>
      <c r="BL221" s="12">
        <f t="shared" ca="1" si="408"/>
        <v>0</v>
      </c>
      <c r="BM221">
        <f t="shared" ca="1" si="409"/>
        <v>0</v>
      </c>
      <c r="BN221">
        <f t="shared" ca="1" si="410"/>
        <v>0</v>
      </c>
      <c r="BO221">
        <f t="shared" ca="1" si="411"/>
        <v>0</v>
      </c>
      <c r="BP221">
        <f t="shared" ca="1" si="412"/>
        <v>0</v>
      </c>
      <c r="BQ221">
        <f t="shared" ca="1" si="413"/>
        <v>0</v>
      </c>
      <c r="BR221">
        <f t="shared" ca="1" si="414"/>
        <v>0</v>
      </c>
      <c r="BS221">
        <f t="shared" ca="1" si="415"/>
        <v>0</v>
      </c>
      <c r="BT221">
        <f t="shared" ca="1" si="416"/>
        <v>0</v>
      </c>
      <c r="BU221">
        <f t="shared" ca="1" si="417"/>
        <v>0</v>
      </c>
      <c r="BV221">
        <f t="shared" ca="1" si="418"/>
        <v>0</v>
      </c>
      <c r="BW221">
        <f t="shared" ca="1" si="471"/>
        <v>0</v>
      </c>
      <c r="BX221">
        <f t="shared" ca="1" si="472"/>
        <v>0</v>
      </c>
      <c r="BY221" s="8">
        <f t="shared" ca="1" si="473"/>
        <v>0</v>
      </c>
      <c r="BZ221" s="10" t="str">
        <f t="shared" ca="1" si="474"/>
        <v>---</v>
      </c>
      <c r="CA221">
        <f t="shared" ca="1" si="475"/>
        <v>0</v>
      </c>
      <c r="CB221">
        <f t="shared" ca="1" si="476"/>
        <v>0</v>
      </c>
      <c r="CC221">
        <f t="shared" ca="1" si="477"/>
        <v>0</v>
      </c>
      <c r="CD221">
        <f t="shared" ca="1" si="478"/>
        <v>0</v>
      </c>
      <c r="CE221">
        <f t="shared" ca="1" si="479"/>
        <v>0</v>
      </c>
      <c r="CF221" s="12">
        <f t="shared" ca="1" si="480"/>
        <v>0</v>
      </c>
      <c r="CG221">
        <f t="shared" ca="1" si="481"/>
        <v>0</v>
      </c>
      <c r="CH221">
        <f t="shared" ca="1" si="482"/>
        <v>0</v>
      </c>
      <c r="CI221">
        <f t="shared" ca="1" si="483"/>
        <v>0</v>
      </c>
      <c r="CJ221">
        <f t="shared" ca="1" si="484"/>
        <v>0</v>
      </c>
      <c r="CK221">
        <f t="shared" ca="1" si="485"/>
        <v>0</v>
      </c>
      <c r="CL221">
        <f t="shared" ca="1" si="486"/>
        <v>0</v>
      </c>
      <c r="CM221">
        <f t="shared" ca="1" si="487"/>
        <v>0</v>
      </c>
      <c r="CN221">
        <f t="shared" ca="1" si="488"/>
        <v>0</v>
      </c>
      <c r="CO221">
        <f t="shared" ca="1" si="489"/>
        <v>0</v>
      </c>
      <c r="CP221">
        <f t="shared" ca="1" si="490"/>
        <v>0</v>
      </c>
      <c r="CQ221" s="10">
        <f t="shared" ca="1" si="491"/>
        <v>0</v>
      </c>
      <c r="CR221" s="11">
        <f t="shared" ca="1" si="492"/>
        <v>0</v>
      </c>
      <c r="CS221" s="11">
        <f t="shared" ca="1" si="493"/>
        <v>0</v>
      </c>
      <c r="CT221" s="11">
        <f t="shared" ca="1" si="494"/>
        <v>0</v>
      </c>
      <c r="CU221" s="11">
        <f t="shared" ca="1" si="495"/>
        <v>0</v>
      </c>
      <c r="CV221" s="11">
        <f t="shared" ca="1" si="496"/>
        <v>0</v>
      </c>
      <c r="CW221" t="b">
        <f t="shared" ca="1" si="470"/>
        <v>0</v>
      </c>
      <c r="CX221">
        <f>COUNTIF(BA$1:BA221,BA221)-1</f>
        <v>0</v>
      </c>
    </row>
    <row r="222" spans="1:102">
      <c r="A222" t="s">
        <v>2765</v>
      </c>
      <c r="B222" t="s">
        <v>2557</v>
      </c>
      <c r="C222" t="s">
        <v>2672</v>
      </c>
      <c r="D222">
        <f>IF(Players!C222="NL",INDEX(Standings!G:I,MATCH(INDEX(Teams!G:K,MATCH(Players!B222,Teams!G:G,0),5),Standings!G:G,0),2)+INDEX(Standings!G:I,MATCH(INDEX(Teams!G:K,MATCH(Players!B222,Teams!G:G,0),5),Standings!G:G,0),3),INDEX(Standings!A:C,MATCH(INDEX(Teams!A:E,MATCH(Players!B222,Teams!A:A,0),5),Standings!A:A,0),2)+INDEX(Standings!A:C,MATCH(INDEX(Teams!A:E,MATCH(Players!B222,Teams!A:A,0),5),Standings!A:A,0),3))</f>
        <v>3</v>
      </c>
      <c r="E222">
        <f t="shared" ca="1" si="381"/>
        <v>0</v>
      </c>
      <c r="F222">
        <f t="shared" ca="1" si="382"/>
        <v>0</v>
      </c>
      <c r="G222">
        <f t="shared" ca="1" si="383"/>
        <v>0</v>
      </c>
      <c r="H222">
        <f t="shared" ca="1" si="384"/>
        <v>0</v>
      </c>
      <c r="I222">
        <f t="shared" ca="1" si="385"/>
        <v>0</v>
      </c>
      <c r="J222">
        <f t="shared" ca="1" si="386"/>
        <v>0</v>
      </c>
      <c r="K222">
        <f t="shared" ca="1" si="387"/>
        <v>0</v>
      </c>
      <c r="L222">
        <f t="shared" ca="1" si="388"/>
        <v>0</v>
      </c>
      <c r="M222">
        <f t="shared" ca="1" si="389"/>
        <v>0</v>
      </c>
      <c r="N222">
        <f t="shared" ca="1" si="390"/>
        <v>0</v>
      </c>
      <c r="O222">
        <f t="shared" ca="1" si="391"/>
        <v>0</v>
      </c>
      <c r="P222">
        <f t="shared" ca="1" si="392"/>
        <v>0</v>
      </c>
      <c r="Q222">
        <f t="shared" ca="1" si="393"/>
        <v>0</v>
      </c>
      <c r="R222">
        <f t="shared" ca="1" si="394"/>
        <v>0</v>
      </c>
      <c r="S222">
        <f t="shared" ca="1" si="395"/>
        <v>0</v>
      </c>
      <c r="T222">
        <f t="shared" ca="1" si="396"/>
        <v>0</v>
      </c>
      <c r="U222">
        <f t="shared" ca="1" si="397"/>
        <v>0</v>
      </c>
      <c r="V222">
        <f t="shared" ca="1" si="398"/>
        <v>0</v>
      </c>
      <c r="W222">
        <f t="shared" ca="1" si="399"/>
        <v>0</v>
      </c>
      <c r="X222">
        <f t="shared" ca="1" si="497"/>
        <v>0</v>
      </c>
      <c r="Y222">
        <f t="shared" ca="1" si="498"/>
        <v>0</v>
      </c>
      <c r="Z222">
        <f t="shared" ca="1" si="499"/>
        <v>0</v>
      </c>
      <c r="AA222">
        <f t="shared" ca="1" si="500"/>
        <v>0</v>
      </c>
      <c r="AB222">
        <f t="shared" ca="1" si="501"/>
        <v>0</v>
      </c>
      <c r="AC222">
        <f t="shared" ca="1" si="502"/>
        <v>0</v>
      </c>
      <c r="AD222">
        <f t="shared" ca="1" si="503"/>
        <v>0</v>
      </c>
      <c r="AE222">
        <f t="shared" ca="1" si="504"/>
        <v>0</v>
      </c>
      <c r="AF222">
        <f t="shared" ca="1" si="505"/>
        <v>0</v>
      </c>
      <c r="AG222">
        <f t="shared" ca="1" si="506"/>
        <v>0</v>
      </c>
      <c r="AH222">
        <f t="shared" ca="1" si="507"/>
        <v>0</v>
      </c>
      <c r="AI222">
        <f t="shared" ca="1" si="508"/>
        <v>0</v>
      </c>
      <c r="AJ222">
        <f t="shared" ca="1" si="509"/>
        <v>0</v>
      </c>
      <c r="AK222">
        <f t="shared" ca="1" si="510"/>
        <v>0</v>
      </c>
      <c r="AL222">
        <f t="shared" ca="1" si="511"/>
        <v>0</v>
      </c>
      <c r="AM222">
        <f t="shared" ca="1" si="512"/>
        <v>0</v>
      </c>
      <c r="AN222">
        <f t="shared" ca="1" si="513"/>
        <v>0</v>
      </c>
      <c r="AO222">
        <f t="shared" ca="1" si="514"/>
        <v>0</v>
      </c>
      <c r="AP222">
        <f t="shared" ca="1" si="515"/>
        <v>0</v>
      </c>
      <c r="AQ222">
        <f t="shared" ca="1" si="516"/>
        <v>0</v>
      </c>
      <c r="AR222" s="8">
        <f t="shared" ca="1" si="517"/>
        <v>0</v>
      </c>
      <c r="AS222" s="8">
        <f t="shared" ca="1" si="518"/>
        <v>0</v>
      </c>
      <c r="AT222" s="8">
        <f t="shared" ca="1" si="519"/>
        <v>0</v>
      </c>
      <c r="AU222" s="8">
        <f t="shared" ca="1" si="520"/>
        <v>0</v>
      </c>
      <c r="AV222">
        <f t="shared" ca="1" si="521"/>
        <v>0</v>
      </c>
      <c r="AW222" t="b">
        <f t="shared" ca="1" si="522"/>
        <v>0</v>
      </c>
      <c r="BA222" s="14" t="s">
        <v>2930</v>
      </c>
      <c r="BB222" t="s">
        <v>2562</v>
      </c>
      <c r="BC222" t="s">
        <v>2672</v>
      </c>
      <c r="BD222">
        <f>IF(Players!BC222="NL",INDEX(Standings!G:I,MATCH(INDEX(Teams!G:K,MATCH(Players!BB222,Teams!G:G,0),5),Standings!G:G,0),2)+INDEX(Standings!G:I,MATCH(INDEX(Teams!G:K,MATCH(Players!BB222,Teams!G:G,0),5),Standings!G:G,0),3),INDEX(Standings!A:C,MATCH(INDEX(Teams!A:E,MATCH(Players!BB222,Teams!A:A,0),5),Standings!A:A,0),2)+INDEX(Standings!A:C,MATCH(INDEX(Teams!A:E,MATCH(Players!BB222,Teams!A:A,0),5),Standings!A:A,0),3))</f>
        <v>3</v>
      </c>
      <c r="BE222">
        <f t="shared" ca="1" si="401"/>
        <v>0</v>
      </c>
      <c r="BF222">
        <f t="shared" ca="1" si="402"/>
        <v>0</v>
      </c>
      <c r="BG222">
        <f t="shared" ca="1" si="403"/>
        <v>0</v>
      </c>
      <c r="BH222">
        <f t="shared" ca="1" si="404"/>
        <v>0</v>
      </c>
      <c r="BI222">
        <f t="shared" ca="1" si="405"/>
        <v>0</v>
      </c>
      <c r="BJ222">
        <f t="shared" ca="1" si="406"/>
        <v>0</v>
      </c>
      <c r="BK222">
        <f t="shared" ca="1" si="407"/>
        <v>0</v>
      </c>
      <c r="BL222" s="12">
        <f t="shared" ca="1" si="408"/>
        <v>0</v>
      </c>
      <c r="BM222">
        <f t="shared" ca="1" si="409"/>
        <v>0</v>
      </c>
      <c r="BN222">
        <f t="shared" ca="1" si="410"/>
        <v>0</v>
      </c>
      <c r="BO222">
        <f t="shared" ca="1" si="411"/>
        <v>0</v>
      </c>
      <c r="BP222">
        <f t="shared" ca="1" si="412"/>
        <v>0</v>
      </c>
      <c r="BQ222">
        <f t="shared" ca="1" si="413"/>
        <v>0</v>
      </c>
      <c r="BR222">
        <f t="shared" ca="1" si="414"/>
        <v>0</v>
      </c>
      <c r="BS222">
        <f t="shared" ca="1" si="415"/>
        <v>0</v>
      </c>
      <c r="BT222">
        <f t="shared" ca="1" si="416"/>
        <v>0</v>
      </c>
      <c r="BU222">
        <f t="shared" ca="1" si="417"/>
        <v>0</v>
      </c>
      <c r="BV222">
        <f t="shared" ca="1" si="418"/>
        <v>0</v>
      </c>
      <c r="BW222">
        <f t="shared" ca="1" si="471"/>
        <v>0</v>
      </c>
      <c r="BX222">
        <f t="shared" ca="1" si="472"/>
        <v>0</v>
      </c>
      <c r="BY222" s="8">
        <f t="shared" ca="1" si="473"/>
        <v>0</v>
      </c>
      <c r="BZ222" s="10" t="str">
        <f t="shared" ca="1" si="474"/>
        <v>---</v>
      </c>
      <c r="CA222">
        <f t="shared" ca="1" si="475"/>
        <v>0</v>
      </c>
      <c r="CB222">
        <f t="shared" ca="1" si="476"/>
        <v>0</v>
      </c>
      <c r="CC222">
        <f t="shared" ca="1" si="477"/>
        <v>0</v>
      </c>
      <c r="CD222">
        <f t="shared" ca="1" si="478"/>
        <v>0</v>
      </c>
      <c r="CE222">
        <f t="shared" ca="1" si="479"/>
        <v>0</v>
      </c>
      <c r="CF222" s="12">
        <f t="shared" ca="1" si="480"/>
        <v>0</v>
      </c>
      <c r="CG222">
        <f t="shared" ca="1" si="481"/>
        <v>0</v>
      </c>
      <c r="CH222">
        <f t="shared" ca="1" si="482"/>
        <v>0</v>
      </c>
      <c r="CI222">
        <f t="shared" ca="1" si="483"/>
        <v>0</v>
      </c>
      <c r="CJ222">
        <f t="shared" ca="1" si="484"/>
        <v>0</v>
      </c>
      <c r="CK222">
        <f t="shared" ca="1" si="485"/>
        <v>0</v>
      </c>
      <c r="CL222">
        <f t="shared" ca="1" si="486"/>
        <v>0</v>
      </c>
      <c r="CM222">
        <f t="shared" ca="1" si="487"/>
        <v>0</v>
      </c>
      <c r="CN222">
        <f t="shared" ca="1" si="488"/>
        <v>0</v>
      </c>
      <c r="CO222">
        <f t="shared" ca="1" si="489"/>
        <v>0</v>
      </c>
      <c r="CP222">
        <f t="shared" ca="1" si="490"/>
        <v>0</v>
      </c>
      <c r="CQ222" s="10">
        <f t="shared" ca="1" si="491"/>
        <v>0</v>
      </c>
      <c r="CR222" s="11">
        <f t="shared" ca="1" si="492"/>
        <v>0</v>
      </c>
      <c r="CS222" s="11">
        <f t="shared" ca="1" si="493"/>
        <v>0</v>
      </c>
      <c r="CT222" s="11">
        <f t="shared" ca="1" si="494"/>
        <v>0</v>
      </c>
      <c r="CU222" s="11">
        <f t="shared" ca="1" si="495"/>
        <v>0</v>
      </c>
      <c r="CV222" s="11">
        <f t="shared" ca="1" si="496"/>
        <v>0</v>
      </c>
      <c r="CW222" t="b">
        <f t="shared" ca="1" si="470"/>
        <v>0</v>
      </c>
      <c r="CX222">
        <f>COUNTIF(BA$1:BA222,BA222)-1</f>
        <v>0</v>
      </c>
    </row>
    <row r="223" spans="1:102">
      <c r="A223" t="s">
        <v>2766</v>
      </c>
      <c r="B223" t="s">
        <v>2557</v>
      </c>
      <c r="C223" t="s">
        <v>2672</v>
      </c>
      <c r="D223">
        <f>IF(Players!C223="NL",INDEX(Standings!G:I,MATCH(INDEX(Teams!G:K,MATCH(Players!B223,Teams!G:G,0),5),Standings!G:G,0),2)+INDEX(Standings!G:I,MATCH(INDEX(Teams!G:K,MATCH(Players!B223,Teams!G:G,0),5),Standings!G:G,0),3),INDEX(Standings!A:C,MATCH(INDEX(Teams!A:E,MATCH(Players!B223,Teams!A:A,0),5),Standings!A:A,0),2)+INDEX(Standings!A:C,MATCH(INDEX(Teams!A:E,MATCH(Players!B223,Teams!A:A,0),5),Standings!A:A,0),3))</f>
        <v>3</v>
      </c>
      <c r="E223">
        <f t="shared" ca="1" si="381"/>
        <v>0</v>
      </c>
      <c r="F223">
        <f t="shared" ca="1" si="382"/>
        <v>0</v>
      </c>
      <c r="G223">
        <f t="shared" ca="1" si="383"/>
        <v>0</v>
      </c>
      <c r="H223">
        <f t="shared" ca="1" si="384"/>
        <v>0</v>
      </c>
      <c r="I223">
        <f t="shared" ca="1" si="385"/>
        <v>0</v>
      </c>
      <c r="J223">
        <f t="shared" ca="1" si="386"/>
        <v>0</v>
      </c>
      <c r="K223">
        <f t="shared" ca="1" si="387"/>
        <v>0</v>
      </c>
      <c r="L223">
        <f t="shared" ca="1" si="388"/>
        <v>0</v>
      </c>
      <c r="M223">
        <f t="shared" ca="1" si="389"/>
        <v>0</v>
      </c>
      <c r="N223">
        <f t="shared" ca="1" si="390"/>
        <v>0</v>
      </c>
      <c r="O223">
        <f t="shared" ca="1" si="391"/>
        <v>0</v>
      </c>
      <c r="P223">
        <f t="shared" ca="1" si="392"/>
        <v>0</v>
      </c>
      <c r="Q223">
        <f t="shared" ca="1" si="393"/>
        <v>0</v>
      </c>
      <c r="R223">
        <f t="shared" ca="1" si="394"/>
        <v>0</v>
      </c>
      <c r="S223">
        <f t="shared" ca="1" si="395"/>
        <v>0</v>
      </c>
      <c r="T223">
        <f t="shared" ca="1" si="396"/>
        <v>0</v>
      </c>
      <c r="U223">
        <f t="shared" ca="1" si="397"/>
        <v>0</v>
      </c>
      <c r="V223">
        <f t="shared" ca="1" si="398"/>
        <v>0</v>
      </c>
      <c r="W223">
        <f t="shared" ca="1" si="399"/>
        <v>0</v>
      </c>
      <c r="X223">
        <f t="shared" ca="1" si="497"/>
        <v>0</v>
      </c>
      <c r="Y223">
        <f t="shared" ca="1" si="498"/>
        <v>0</v>
      </c>
      <c r="Z223">
        <f t="shared" ca="1" si="499"/>
        <v>0</v>
      </c>
      <c r="AA223">
        <f t="shared" ca="1" si="500"/>
        <v>0</v>
      </c>
      <c r="AB223">
        <f t="shared" ca="1" si="501"/>
        <v>0</v>
      </c>
      <c r="AC223">
        <f t="shared" ca="1" si="502"/>
        <v>0</v>
      </c>
      <c r="AD223">
        <f t="shared" ca="1" si="503"/>
        <v>0</v>
      </c>
      <c r="AE223">
        <f t="shared" ca="1" si="504"/>
        <v>0</v>
      </c>
      <c r="AF223">
        <f t="shared" ca="1" si="505"/>
        <v>0</v>
      </c>
      <c r="AG223">
        <f t="shared" ca="1" si="506"/>
        <v>0</v>
      </c>
      <c r="AH223">
        <f t="shared" ca="1" si="507"/>
        <v>0</v>
      </c>
      <c r="AI223">
        <f t="shared" ca="1" si="508"/>
        <v>0</v>
      </c>
      <c r="AJ223">
        <f t="shared" ca="1" si="509"/>
        <v>0</v>
      </c>
      <c r="AK223">
        <f t="shared" ca="1" si="510"/>
        <v>0</v>
      </c>
      <c r="AL223">
        <f t="shared" ca="1" si="511"/>
        <v>0</v>
      </c>
      <c r="AM223">
        <f t="shared" ca="1" si="512"/>
        <v>0</v>
      </c>
      <c r="AN223">
        <f t="shared" ca="1" si="513"/>
        <v>0</v>
      </c>
      <c r="AO223">
        <f t="shared" ca="1" si="514"/>
        <v>0</v>
      </c>
      <c r="AP223">
        <f t="shared" ca="1" si="515"/>
        <v>0</v>
      </c>
      <c r="AQ223">
        <f t="shared" ca="1" si="516"/>
        <v>0</v>
      </c>
      <c r="AR223" s="8">
        <f t="shared" ca="1" si="517"/>
        <v>0</v>
      </c>
      <c r="AS223" s="8">
        <f t="shared" ca="1" si="518"/>
        <v>0</v>
      </c>
      <c r="AT223" s="8">
        <f t="shared" ca="1" si="519"/>
        <v>0</v>
      </c>
      <c r="AU223" s="8">
        <f t="shared" ca="1" si="520"/>
        <v>0</v>
      </c>
      <c r="AV223">
        <f t="shared" ca="1" si="521"/>
        <v>0</v>
      </c>
      <c r="AW223" t="b">
        <f t="shared" ca="1" si="522"/>
        <v>0</v>
      </c>
      <c r="BA223" s="14" t="s">
        <v>2934</v>
      </c>
      <c r="BB223" t="s">
        <v>2562</v>
      </c>
      <c r="BC223" t="s">
        <v>2672</v>
      </c>
      <c r="BD223">
        <f>IF(Players!BC223="NL",INDEX(Standings!G:I,MATCH(INDEX(Teams!G:K,MATCH(Players!BB223,Teams!G:G,0),5),Standings!G:G,0),2)+INDEX(Standings!G:I,MATCH(INDEX(Teams!G:K,MATCH(Players!BB223,Teams!G:G,0),5),Standings!G:G,0),3),INDEX(Standings!A:C,MATCH(INDEX(Teams!A:E,MATCH(Players!BB223,Teams!A:A,0),5),Standings!A:A,0),2)+INDEX(Standings!A:C,MATCH(INDEX(Teams!A:E,MATCH(Players!BB223,Teams!A:A,0),5),Standings!A:A,0),3))</f>
        <v>3</v>
      </c>
      <c r="BE223">
        <f t="shared" ca="1" si="401"/>
        <v>0</v>
      </c>
      <c r="BF223">
        <f t="shared" ca="1" si="402"/>
        <v>0</v>
      </c>
      <c r="BG223">
        <f t="shared" ca="1" si="403"/>
        <v>0</v>
      </c>
      <c r="BH223">
        <f t="shared" ca="1" si="404"/>
        <v>0</v>
      </c>
      <c r="BI223">
        <f t="shared" ca="1" si="405"/>
        <v>0</v>
      </c>
      <c r="BJ223">
        <f t="shared" ca="1" si="406"/>
        <v>0</v>
      </c>
      <c r="BK223">
        <f t="shared" ca="1" si="407"/>
        <v>0</v>
      </c>
      <c r="BL223" s="12">
        <f t="shared" ca="1" si="408"/>
        <v>0</v>
      </c>
      <c r="BM223">
        <f t="shared" ca="1" si="409"/>
        <v>0</v>
      </c>
      <c r="BN223">
        <f t="shared" ca="1" si="410"/>
        <v>0</v>
      </c>
      <c r="BO223">
        <f t="shared" ca="1" si="411"/>
        <v>0</v>
      </c>
      <c r="BP223">
        <f t="shared" ca="1" si="412"/>
        <v>0</v>
      </c>
      <c r="BQ223">
        <f t="shared" ca="1" si="413"/>
        <v>0</v>
      </c>
      <c r="BR223">
        <f t="shared" ca="1" si="414"/>
        <v>0</v>
      </c>
      <c r="BS223">
        <f t="shared" ca="1" si="415"/>
        <v>0</v>
      </c>
      <c r="BT223">
        <f t="shared" ca="1" si="416"/>
        <v>0</v>
      </c>
      <c r="BU223">
        <f t="shared" ca="1" si="417"/>
        <v>0</v>
      </c>
      <c r="BV223">
        <f t="shared" ca="1" si="418"/>
        <v>0</v>
      </c>
      <c r="BW223">
        <f t="shared" ca="1" si="471"/>
        <v>0</v>
      </c>
      <c r="BX223">
        <f t="shared" ca="1" si="472"/>
        <v>0</v>
      </c>
      <c r="BY223" s="8">
        <f t="shared" ca="1" si="473"/>
        <v>0</v>
      </c>
      <c r="BZ223" s="10" t="str">
        <f t="shared" ca="1" si="474"/>
        <v>---</v>
      </c>
      <c r="CA223">
        <f t="shared" ca="1" si="475"/>
        <v>0</v>
      </c>
      <c r="CB223">
        <f t="shared" ca="1" si="476"/>
        <v>0</v>
      </c>
      <c r="CC223">
        <f t="shared" ca="1" si="477"/>
        <v>0</v>
      </c>
      <c r="CD223">
        <f t="shared" ca="1" si="478"/>
        <v>0</v>
      </c>
      <c r="CE223">
        <f t="shared" ca="1" si="479"/>
        <v>0</v>
      </c>
      <c r="CF223" s="12">
        <f t="shared" ca="1" si="480"/>
        <v>0</v>
      </c>
      <c r="CG223">
        <f t="shared" ca="1" si="481"/>
        <v>0</v>
      </c>
      <c r="CH223">
        <f t="shared" ca="1" si="482"/>
        <v>0</v>
      </c>
      <c r="CI223">
        <f t="shared" ca="1" si="483"/>
        <v>0</v>
      </c>
      <c r="CJ223">
        <f t="shared" ca="1" si="484"/>
        <v>0</v>
      </c>
      <c r="CK223">
        <f t="shared" ca="1" si="485"/>
        <v>0</v>
      </c>
      <c r="CL223">
        <f t="shared" ca="1" si="486"/>
        <v>0</v>
      </c>
      <c r="CM223">
        <f t="shared" ca="1" si="487"/>
        <v>0</v>
      </c>
      <c r="CN223">
        <f t="shared" ca="1" si="488"/>
        <v>0</v>
      </c>
      <c r="CO223">
        <f t="shared" ca="1" si="489"/>
        <v>0</v>
      </c>
      <c r="CP223">
        <f t="shared" ca="1" si="490"/>
        <v>0</v>
      </c>
      <c r="CQ223" s="10">
        <f t="shared" ca="1" si="491"/>
        <v>0</v>
      </c>
      <c r="CR223" s="11">
        <f t="shared" ca="1" si="492"/>
        <v>0</v>
      </c>
      <c r="CS223" s="11">
        <f t="shared" ca="1" si="493"/>
        <v>0</v>
      </c>
      <c r="CT223" s="11">
        <f t="shared" ca="1" si="494"/>
        <v>0</v>
      </c>
      <c r="CU223" s="11">
        <f t="shared" ca="1" si="495"/>
        <v>0</v>
      </c>
      <c r="CV223" s="11">
        <f t="shared" ca="1" si="496"/>
        <v>0</v>
      </c>
      <c r="CW223" t="b">
        <f t="shared" ca="1" si="470"/>
        <v>0</v>
      </c>
      <c r="CX223">
        <f>COUNTIF(BA$1:BA223,BA223)-1</f>
        <v>0</v>
      </c>
    </row>
    <row r="224" spans="1:102">
      <c r="A224" t="s">
        <v>2767</v>
      </c>
      <c r="B224" t="s">
        <v>2557</v>
      </c>
      <c r="C224" t="s">
        <v>2672</v>
      </c>
      <c r="D224">
        <f>IF(Players!C224="NL",INDEX(Standings!G:I,MATCH(INDEX(Teams!G:K,MATCH(Players!B224,Teams!G:G,0),5),Standings!G:G,0),2)+INDEX(Standings!G:I,MATCH(INDEX(Teams!G:K,MATCH(Players!B224,Teams!G:G,0),5),Standings!G:G,0),3),INDEX(Standings!A:C,MATCH(INDEX(Teams!A:E,MATCH(Players!B224,Teams!A:A,0),5),Standings!A:A,0),2)+INDEX(Standings!A:C,MATCH(INDEX(Teams!A:E,MATCH(Players!B224,Teams!A:A,0),5),Standings!A:A,0),3))</f>
        <v>3</v>
      </c>
      <c r="E224">
        <f t="shared" ca="1" si="381"/>
        <v>0</v>
      </c>
      <c r="F224">
        <f t="shared" ca="1" si="382"/>
        <v>0</v>
      </c>
      <c r="G224">
        <f t="shared" ca="1" si="383"/>
        <v>0</v>
      </c>
      <c r="H224">
        <f t="shared" ca="1" si="384"/>
        <v>0</v>
      </c>
      <c r="I224">
        <f t="shared" ca="1" si="385"/>
        <v>0</v>
      </c>
      <c r="J224">
        <f t="shared" ca="1" si="386"/>
        <v>0</v>
      </c>
      <c r="K224">
        <f t="shared" ca="1" si="387"/>
        <v>0</v>
      </c>
      <c r="L224">
        <f t="shared" ca="1" si="388"/>
        <v>0</v>
      </c>
      <c r="M224">
        <f t="shared" ca="1" si="389"/>
        <v>0</v>
      </c>
      <c r="N224">
        <f t="shared" ca="1" si="390"/>
        <v>0</v>
      </c>
      <c r="O224">
        <f t="shared" ca="1" si="391"/>
        <v>0</v>
      </c>
      <c r="P224">
        <f t="shared" ca="1" si="392"/>
        <v>0</v>
      </c>
      <c r="Q224">
        <f t="shared" ca="1" si="393"/>
        <v>0</v>
      </c>
      <c r="R224">
        <f t="shared" ca="1" si="394"/>
        <v>0</v>
      </c>
      <c r="S224">
        <f t="shared" ca="1" si="395"/>
        <v>0</v>
      </c>
      <c r="T224">
        <f t="shared" ca="1" si="396"/>
        <v>0</v>
      </c>
      <c r="U224">
        <f t="shared" ca="1" si="397"/>
        <v>0</v>
      </c>
      <c r="V224">
        <f t="shared" ca="1" si="398"/>
        <v>0</v>
      </c>
      <c r="W224">
        <f t="shared" ca="1" si="399"/>
        <v>0</v>
      </c>
      <c r="X224">
        <f t="shared" ca="1" si="497"/>
        <v>0</v>
      </c>
      <c r="Y224">
        <f t="shared" ca="1" si="498"/>
        <v>0</v>
      </c>
      <c r="Z224">
        <f t="shared" ca="1" si="499"/>
        <v>0</v>
      </c>
      <c r="AA224">
        <f t="shared" ca="1" si="500"/>
        <v>0</v>
      </c>
      <c r="AB224">
        <f t="shared" ca="1" si="501"/>
        <v>0</v>
      </c>
      <c r="AC224">
        <f t="shared" ca="1" si="502"/>
        <v>0</v>
      </c>
      <c r="AD224">
        <f t="shared" ca="1" si="503"/>
        <v>0</v>
      </c>
      <c r="AE224">
        <f t="shared" ca="1" si="504"/>
        <v>0</v>
      </c>
      <c r="AF224">
        <f t="shared" ca="1" si="505"/>
        <v>0</v>
      </c>
      <c r="AG224">
        <f t="shared" ca="1" si="506"/>
        <v>0</v>
      </c>
      <c r="AH224">
        <f t="shared" ca="1" si="507"/>
        <v>0</v>
      </c>
      <c r="AI224">
        <f t="shared" ca="1" si="508"/>
        <v>0</v>
      </c>
      <c r="AJ224">
        <f t="shared" ca="1" si="509"/>
        <v>0</v>
      </c>
      <c r="AK224">
        <f t="shared" ca="1" si="510"/>
        <v>0</v>
      </c>
      <c r="AL224">
        <f t="shared" ca="1" si="511"/>
        <v>0</v>
      </c>
      <c r="AM224">
        <f t="shared" ca="1" si="512"/>
        <v>0</v>
      </c>
      <c r="AN224">
        <f t="shared" ca="1" si="513"/>
        <v>0</v>
      </c>
      <c r="AO224">
        <f t="shared" ca="1" si="514"/>
        <v>0</v>
      </c>
      <c r="AP224">
        <f t="shared" ca="1" si="515"/>
        <v>0</v>
      </c>
      <c r="AQ224">
        <f t="shared" ca="1" si="516"/>
        <v>0</v>
      </c>
      <c r="AR224" s="8">
        <f t="shared" ca="1" si="517"/>
        <v>0</v>
      </c>
      <c r="AS224" s="8">
        <f t="shared" ca="1" si="518"/>
        <v>0</v>
      </c>
      <c r="AT224" s="8">
        <f t="shared" ca="1" si="519"/>
        <v>0</v>
      </c>
      <c r="AU224" s="8">
        <f t="shared" ca="1" si="520"/>
        <v>0</v>
      </c>
      <c r="AV224">
        <f t="shared" ca="1" si="521"/>
        <v>0</v>
      </c>
      <c r="AW224" t="b">
        <f t="shared" ca="1" si="522"/>
        <v>0</v>
      </c>
      <c r="BA224" s="14" t="s">
        <v>3013</v>
      </c>
      <c r="BB224" t="s">
        <v>2552</v>
      </c>
      <c r="BC224" t="s">
        <v>2672</v>
      </c>
      <c r="BD224">
        <f>IF(Players!BC224="NL",INDEX(Standings!G:I,MATCH(INDEX(Teams!G:K,MATCH(Players!BB224,Teams!G:G,0),5),Standings!G:G,0),2)+INDEX(Standings!G:I,MATCH(INDEX(Teams!G:K,MATCH(Players!BB224,Teams!G:G,0),5),Standings!G:G,0),3),INDEX(Standings!A:C,MATCH(INDEX(Teams!A:E,MATCH(Players!BB224,Teams!A:A,0),5),Standings!A:A,0),2)+INDEX(Standings!A:C,MATCH(INDEX(Teams!A:E,MATCH(Players!BB224,Teams!A:A,0),5),Standings!A:A,0),3))</f>
        <v>3</v>
      </c>
      <c r="BE224">
        <f t="shared" ca="1" si="401"/>
        <v>0</v>
      </c>
      <c r="BF224">
        <f t="shared" ca="1" si="402"/>
        <v>1</v>
      </c>
      <c r="BG224">
        <f t="shared" ca="1" si="403"/>
        <v>1</v>
      </c>
      <c r="BH224">
        <f t="shared" ca="1" si="404"/>
        <v>1</v>
      </c>
      <c r="BI224">
        <f t="shared" ca="1" si="405"/>
        <v>0</v>
      </c>
      <c r="BJ224">
        <f t="shared" ca="1" si="406"/>
        <v>0</v>
      </c>
      <c r="BK224">
        <f t="shared" ca="1" si="407"/>
        <v>0</v>
      </c>
      <c r="BL224" s="12">
        <f t="shared" ca="1" si="408"/>
        <v>7</v>
      </c>
      <c r="BM224">
        <f t="shared" ca="1" si="409"/>
        <v>7</v>
      </c>
      <c r="BN224">
        <f t="shared" ca="1" si="410"/>
        <v>2</v>
      </c>
      <c r="BO224">
        <f t="shared" ca="1" si="411"/>
        <v>2</v>
      </c>
      <c r="BP224">
        <f t="shared" ca="1" si="412"/>
        <v>1</v>
      </c>
      <c r="BQ224">
        <f t="shared" ca="1" si="413"/>
        <v>3</v>
      </c>
      <c r="BR224">
        <f t="shared" ca="1" si="414"/>
        <v>0</v>
      </c>
      <c r="BS224">
        <f t="shared" ca="1" si="415"/>
        <v>5</v>
      </c>
      <c r="BT224">
        <f t="shared" ca="1" si="416"/>
        <v>0</v>
      </c>
      <c r="BU224">
        <f t="shared" ca="1" si="417"/>
        <v>0</v>
      </c>
      <c r="BV224">
        <f t="shared" ca="1" si="418"/>
        <v>0</v>
      </c>
      <c r="BW224">
        <f t="shared" ca="1" si="471"/>
        <v>0</v>
      </c>
      <c r="BX224">
        <f t="shared" ca="1" si="472"/>
        <v>1</v>
      </c>
      <c r="BY224" s="8">
        <f t="shared" ca="1" si="473"/>
        <v>0</v>
      </c>
      <c r="BZ224" s="10">
        <f t="shared" ca="1" si="474"/>
        <v>2.5714285714285712</v>
      </c>
      <c r="CA224">
        <f t="shared" ca="1" si="475"/>
        <v>1</v>
      </c>
      <c r="CB224">
        <f t="shared" ca="1" si="476"/>
        <v>1</v>
      </c>
      <c r="CC224">
        <f t="shared" ca="1" si="477"/>
        <v>0</v>
      </c>
      <c r="CD224">
        <f t="shared" ca="1" si="478"/>
        <v>0</v>
      </c>
      <c r="CE224">
        <f t="shared" ca="1" si="479"/>
        <v>0</v>
      </c>
      <c r="CF224" s="12">
        <f t="shared" ca="1" si="480"/>
        <v>7</v>
      </c>
      <c r="CG224">
        <f t="shared" ca="1" si="481"/>
        <v>7</v>
      </c>
      <c r="CH224">
        <f t="shared" ca="1" si="482"/>
        <v>2</v>
      </c>
      <c r="CI224">
        <f t="shared" ca="1" si="483"/>
        <v>2</v>
      </c>
      <c r="CJ224">
        <f t="shared" ca="1" si="484"/>
        <v>1</v>
      </c>
      <c r="CK224">
        <f t="shared" ca="1" si="485"/>
        <v>3</v>
      </c>
      <c r="CL224">
        <f t="shared" ca="1" si="486"/>
        <v>0</v>
      </c>
      <c r="CM224">
        <f t="shared" ca="1" si="487"/>
        <v>5</v>
      </c>
      <c r="CN224">
        <f t="shared" ca="1" si="488"/>
        <v>0</v>
      </c>
      <c r="CO224">
        <f t="shared" ca="1" si="489"/>
        <v>0</v>
      </c>
      <c r="CP224">
        <f t="shared" ca="1" si="490"/>
        <v>0</v>
      </c>
      <c r="CQ224" s="10">
        <f t="shared" ca="1" si="491"/>
        <v>1.4285714285714286</v>
      </c>
      <c r="CR224" s="11">
        <f t="shared" ca="1" si="492"/>
        <v>9</v>
      </c>
      <c r="CS224" s="11">
        <f t="shared" ca="1" si="493"/>
        <v>1.2857142857142856</v>
      </c>
      <c r="CT224" s="11">
        <f t="shared" ca="1" si="494"/>
        <v>3.8571428571428568</v>
      </c>
      <c r="CU224" s="11">
        <f t="shared" ca="1" si="495"/>
        <v>6.4285714285714288</v>
      </c>
      <c r="CV224" s="11">
        <f t="shared" ca="1" si="496"/>
        <v>1.6666666666666667</v>
      </c>
      <c r="CW224" t="b">
        <f t="shared" ref="CW224:CW241" ca="1" si="523">IF(CF224&gt;=BD224,TRUE,FALSE)</f>
        <v>1</v>
      </c>
      <c r="CX224">
        <f>COUNTIF(BA$1:BA224,BA224)-1</f>
        <v>0</v>
      </c>
    </row>
    <row r="225" spans="1:102">
      <c r="A225" t="s">
        <v>2768</v>
      </c>
      <c r="B225" t="s">
        <v>2557</v>
      </c>
      <c r="C225" t="s">
        <v>2672</v>
      </c>
      <c r="D225">
        <f>IF(Players!C225="NL",INDEX(Standings!G:I,MATCH(INDEX(Teams!G:K,MATCH(Players!B225,Teams!G:G,0),5),Standings!G:G,0),2)+INDEX(Standings!G:I,MATCH(INDEX(Teams!G:K,MATCH(Players!B225,Teams!G:G,0),5),Standings!G:G,0),3),INDEX(Standings!A:C,MATCH(INDEX(Teams!A:E,MATCH(Players!B225,Teams!A:A,0),5),Standings!A:A,0),2)+INDEX(Standings!A:C,MATCH(INDEX(Teams!A:E,MATCH(Players!B225,Teams!A:A,0),5),Standings!A:A,0),3))</f>
        <v>3</v>
      </c>
      <c r="E225">
        <f t="shared" ca="1" si="381"/>
        <v>0</v>
      </c>
      <c r="F225">
        <f t="shared" ca="1" si="382"/>
        <v>0</v>
      </c>
      <c r="G225">
        <f t="shared" ca="1" si="383"/>
        <v>0</v>
      </c>
      <c r="H225">
        <f t="shared" ca="1" si="384"/>
        <v>0</v>
      </c>
      <c r="I225">
        <f t="shared" ca="1" si="385"/>
        <v>0</v>
      </c>
      <c r="J225">
        <f t="shared" ca="1" si="386"/>
        <v>0</v>
      </c>
      <c r="K225">
        <f t="shared" ca="1" si="387"/>
        <v>0</v>
      </c>
      <c r="L225">
        <f t="shared" ca="1" si="388"/>
        <v>0</v>
      </c>
      <c r="M225">
        <f t="shared" ca="1" si="389"/>
        <v>0</v>
      </c>
      <c r="N225">
        <f t="shared" ca="1" si="390"/>
        <v>0</v>
      </c>
      <c r="O225">
        <f t="shared" ca="1" si="391"/>
        <v>0</v>
      </c>
      <c r="P225">
        <f t="shared" ca="1" si="392"/>
        <v>0</v>
      </c>
      <c r="Q225">
        <f t="shared" ca="1" si="393"/>
        <v>0</v>
      </c>
      <c r="R225">
        <f t="shared" ca="1" si="394"/>
        <v>0</v>
      </c>
      <c r="S225">
        <f t="shared" ca="1" si="395"/>
        <v>0</v>
      </c>
      <c r="T225">
        <f t="shared" ca="1" si="396"/>
        <v>0</v>
      </c>
      <c r="U225">
        <f t="shared" ca="1" si="397"/>
        <v>0</v>
      </c>
      <c r="V225">
        <f t="shared" ca="1" si="398"/>
        <v>0</v>
      </c>
      <c r="W225">
        <f t="shared" ca="1" si="399"/>
        <v>0</v>
      </c>
      <c r="X225">
        <f t="shared" ca="1" si="497"/>
        <v>0</v>
      </c>
      <c r="Y225">
        <f t="shared" ca="1" si="498"/>
        <v>0</v>
      </c>
      <c r="Z225">
        <f t="shared" ca="1" si="499"/>
        <v>0</v>
      </c>
      <c r="AA225">
        <f t="shared" ca="1" si="500"/>
        <v>0</v>
      </c>
      <c r="AB225">
        <f t="shared" ca="1" si="501"/>
        <v>0</v>
      </c>
      <c r="AC225">
        <f t="shared" ca="1" si="502"/>
        <v>0</v>
      </c>
      <c r="AD225">
        <f t="shared" ca="1" si="503"/>
        <v>0</v>
      </c>
      <c r="AE225">
        <f t="shared" ca="1" si="504"/>
        <v>0</v>
      </c>
      <c r="AF225">
        <f t="shared" ca="1" si="505"/>
        <v>0</v>
      </c>
      <c r="AG225">
        <f t="shared" ca="1" si="506"/>
        <v>0</v>
      </c>
      <c r="AH225">
        <f t="shared" ca="1" si="507"/>
        <v>0</v>
      </c>
      <c r="AI225">
        <f t="shared" ca="1" si="508"/>
        <v>0</v>
      </c>
      <c r="AJ225">
        <f t="shared" ca="1" si="509"/>
        <v>0</v>
      </c>
      <c r="AK225">
        <f t="shared" ca="1" si="510"/>
        <v>0</v>
      </c>
      <c r="AL225">
        <f t="shared" ca="1" si="511"/>
        <v>0</v>
      </c>
      <c r="AM225">
        <f t="shared" ca="1" si="512"/>
        <v>0</v>
      </c>
      <c r="AN225">
        <f t="shared" ca="1" si="513"/>
        <v>0</v>
      </c>
      <c r="AO225">
        <f t="shared" ca="1" si="514"/>
        <v>0</v>
      </c>
      <c r="AP225">
        <f t="shared" ca="1" si="515"/>
        <v>0</v>
      </c>
      <c r="AQ225">
        <f t="shared" ca="1" si="516"/>
        <v>0</v>
      </c>
      <c r="AR225" s="8">
        <f t="shared" ca="1" si="517"/>
        <v>0</v>
      </c>
      <c r="AS225" s="8">
        <f t="shared" ca="1" si="518"/>
        <v>0</v>
      </c>
      <c r="AT225" s="8">
        <f t="shared" ca="1" si="519"/>
        <v>0</v>
      </c>
      <c r="AU225" s="8">
        <f t="shared" ca="1" si="520"/>
        <v>0</v>
      </c>
      <c r="AV225">
        <f t="shared" ca="1" si="521"/>
        <v>0</v>
      </c>
      <c r="AW225" t="b">
        <f t="shared" ca="1" si="522"/>
        <v>0</v>
      </c>
      <c r="BA225" s="14" t="s">
        <v>3000</v>
      </c>
      <c r="BB225" t="s">
        <v>2552</v>
      </c>
      <c r="BC225" t="s">
        <v>2672</v>
      </c>
      <c r="BD225">
        <f>IF(Players!BC225="NL",INDEX(Standings!G:I,MATCH(INDEX(Teams!G:K,MATCH(Players!BB225,Teams!G:G,0),5),Standings!G:G,0),2)+INDEX(Standings!G:I,MATCH(INDEX(Teams!G:K,MATCH(Players!BB225,Teams!G:G,0),5),Standings!G:G,0),3),INDEX(Standings!A:C,MATCH(INDEX(Teams!A:E,MATCH(Players!BB225,Teams!A:A,0),5),Standings!A:A,0),2)+INDEX(Standings!A:C,MATCH(INDEX(Teams!A:E,MATCH(Players!BB225,Teams!A:A,0),5),Standings!A:A,0),3))</f>
        <v>3</v>
      </c>
      <c r="BE225">
        <f t="shared" ca="1" si="401"/>
        <v>0</v>
      </c>
      <c r="BF225">
        <f t="shared" ca="1" si="402"/>
        <v>0</v>
      </c>
      <c r="BG225">
        <f t="shared" ca="1" si="403"/>
        <v>0</v>
      </c>
      <c r="BH225">
        <f t="shared" ca="1" si="404"/>
        <v>0</v>
      </c>
      <c r="BI225">
        <f t="shared" ca="1" si="405"/>
        <v>0</v>
      </c>
      <c r="BJ225">
        <f t="shared" ca="1" si="406"/>
        <v>0</v>
      </c>
      <c r="BK225">
        <f t="shared" ca="1" si="407"/>
        <v>0</v>
      </c>
      <c r="BL225" s="12">
        <f t="shared" ca="1" si="408"/>
        <v>0</v>
      </c>
      <c r="BM225">
        <f t="shared" ca="1" si="409"/>
        <v>0</v>
      </c>
      <c r="BN225">
        <f t="shared" ca="1" si="410"/>
        <v>0</v>
      </c>
      <c r="BO225">
        <f t="shared" ca="1" si="411"/>
        <v>0</v>
      </c>
      <c r="BP225">
        <f t="shared" ca="1" si="412"/>
        <v>0</v>
      </c>
      <c r="BQ225">
        <f t="shared" ca="1" si="413"/>
        <v>0</v>
      </c>
      <c r="BR225">
        <f t="shared" ca="1" si="414"/>
        <v>0</v>
      </c>
      <c r="BS225">
        <f t="shared" ca="1" si="415"/>
        <v>0</v>
      </c>
      <c r="BT225">
        <f t="shared" ca="1" si="416"/>
        <v>0</v>
      </c>
      <c r="BU225">
        <f t="shared" ca="1" si="417"/>
        <v>0</v>
      </c>
      <c r="BV225">
        <f t="shared" ca="1" si="418"/>
        <v>0</v>
      </c>
      <c r="BW225">
        <f t="shared" ref="BW225:BW242" ca="1" si="524">SUMIF($BA:$BA,$BA225,BE:BE)</f>
        <v>0</v>
      </c>
      <c r="BX225">
        <f t="shared" ref="BX225:BX242" ca="1" si="525">SUMIF($BA:$BA,$BA225,BF:BF)</f>
        <v>0</v>
      </c>
      <c r="BY225" s="8">
        <f t="shared" ref="BY225:BY242" ca="1" si="526">IFERROR(BW225/(BW225+BX225),0)</f>
        <v>0</v>
      </c>
      <c r="BZ225" s="10" t="str">
        <f t="shared" ref="BZ225:BZ242" ca="1" si="527">IFERROR(CI225/CF225*9,"---")</f>
        <v>---</v>
      </c>
      <c r="CA225">
        <f t="shared" ref="CA225:CA242" ca="1" si="528">SUMIF($BA:$BA,$BA225,BG:BG)</f>
        <v>0</v>
      </c>
      <c r="CB225">
        <f t="shared" ref="CB225:CB242" ca="1" si="529">SUMIF($BA:$BA,$BA225,BH:BH)</f>
        <v>0</v>
      </c>
      <c r="CC225">
        <f t="shared" ref="CC225:CC242" ca="1" si="530">SUMIF($BA:$BA,$BA225,BI:BI)</f>
        <v>0</v>
      </c>
      <c r="CD225">
        <f t="shared" ref="CD225:CD242" ca="1" si="531">SUMIF($BA:$BA,$BA225,BJ:BJ)</f>
        <v>0</v>
      </c>
      <c r="CE225">
        <f t="shared" ref="CE225:CE242" ca="1" si="532">SUMIF($BA:$BA,$BA225,BK:BK)</f>
        <v>0</v>
      </c>
      <c r="CF225" s="12">
        <f t="shared" ref="CF225:CF242" ca="1" si="533">SUMIF($BA:$BA,$BA225,BL:BL)</f>
        <v>0</v>
      </c>
      <c r="CG225">
        <f t="shared" ref="CG225:CG242" ca="1" si="534">SUMIF($BA:$BA,$BA225,BM:BM)</f>
        <v>0</v>
      </c>
      <c r="CH225">
        <f t="shared" ref="CH225:CH242" ca="1" si="535">SUMIF($BA:$BA,$BA225,BN:BN)</f>
        <v>0</v>
      </c>
      <c r="CI225">
        <f t="shared" ref="CI225:CI242" ca="1" si="536">SUMIF($BA:$BA,$BA225,BO:BO)</f>
        <v>0</v>
      </c>
      <c r="CJ225">
        <f t="shared" ref="CJ225:CJ242" ca="1" si="537">SUMIF($BA:$BA,$BA225,BP:BP)</f>
        <v>0</v>
      </c>
      <c r="CK225">
        <f t="shared" ref="CK225:CK242" ca="1" si="538">SUMIF($BA:$BA,$BA225,BQ:BQ)</f>
        <v>0</v>
      </c>
      <c r="CL225">
        <f t="shared" ref="CL225:CL242" ca="1" si="539">SUMIF($BA:$BA,$BA225,BR:BR)</f>
        <v>0</v>
      </c>
      <c r="CM225">
        <f t="shared" ref="CM225:CM242" ca="1" si="540">SUMIF($BA:$BA,$BA225,BS:BS)</f>
        <v>0</v>
      </c>
      <c r="CN225">
        <f t="shared" ref="CN225:CN242" ca="1" si="541">SUMIF($BA:$BA,$BA225,BT:BT)</f>
        <v>0</v>
      </c>
      <c r="CO225">
        <f t="shared" ref="CO225:CO242" ca="1" si="542">SUMIF($BA:$BA,$BA225,BU:BU)</f>
        <v>0</v>
      </c>
      <c r="CP225">
        <f t="shared" ref="CP225:CP242" ca="1" si="543">SUMIF($BA:$BA,$BA225,BV:BV)</f>
        <v>0</v>
      </c>
      <c r="CQ225" s="10">
        <f t="shared" ref="CQ225:CQ242" ca="1" si="544">IFERROR((CG225+CK225)/CF225,0)</f>
        <v>0</v>
      </c>
      <c r="CR225" s="11">
        <f t="shared" ref="CR225:CR242" ca="1" si="545">IFERROR(CG225/$CF225*9,0)</f>
        <v>0</v>
      </c>
      <c r="CS225" s="11">
        <f t="shared" ref="CS225:CS242" ca="1" si="546">IFERROR(CJ225/$CF225*9,0)</f>
        <v>0</v>
      </c>
      <c r="CT225" s="11">
        <f t="shared" ref="CT225:CT242" ca="1" si="547">IFERROR(CK225/$CF225*9,0)</f>
        <v>0</v>
      </c>
      <c r="CU225" s="11">
        <f t="shared" ref="CU225:CU242" ca="1" si="548">IFERROR(CM225/$CF225*9,0)</f>
        <v>0</v>
      </c>
      <c r="CV225" s="11">
        <f t="shared" ref="CV225:CV242" ca="1" si="549">IFERROR(CM225/CK225,0)</f>
        <v>0</v>
      </c>
      <c r="CW225" t="b">
        <f t="shared" ca="1" si="523"/>
        <v>0</v>
      </c>
      <c r="CX225">
        <f>COUNTIF(BA$1:BA225,BA225)-1</f>
        <v>0</v>
      </c>
    </row>
    <row r="226" spans="1:102">
      <c r="A226" t="s">
        <v>2769</v>
      </c>
      <c r="B226" t="s">
        <v>2557</v>
      </c>
      <c r="C226" t="s">
        <v>2672</v>
      </c>
      <c r="D226">
        <f>IF(Players!C226="NL",INDEX(Standings!G:I,MATCH(INDEX(Teams!G:K,MATCH(Players!B226,Teams!G:G,0),5),Standings!G:G,0),2)+INDEX(Standings!G:I,MATCH(INDEX(Teams!G:K,MATCH(Players!B226,Teams!G:G,0),5),Standings!G:G,0),3),INDEX(Standings!A:C,MATCH(INDEX(Teams!A:E,MATCH(Players!B226,Teams!A:A,0),5),Standings!A:A,0),2)+INDEX(Standings!A:C,MATCH(INDEX(Teams!A:E,MATCH(Players!B226,Teams!A:A,0),5),Standings!A:A,0),3))</f>
        <v>3</v>
      </c>
      <c r="E226">
        <f t="shared" ca="1" si="381"/>
        <v>1</v>
      </c>
      <c r="F226">
        <f t="shared" ca="1" si="382"/>
        <v>0</v>
      </c>
      <c r="G226">
        <f t="shared" ca="1" si="383"/>
        <v>0</v>
      </c>
      <c r="H226">
        <f t="shared" ca="1" si="384"/>
        <v>0</v>
      </c>
      <c r="I226">
        <f t="shared" ca="1" si="385"/>
        <v>0</v>
      </c>
      <c r="J226">
        <f t="shared" ca="1" si="386"/>
        <v>0</v>
      </c>
      <c r="K226">
        <f t="shared" ca="1" si="387"/>
        <v>0</v>
      </c>
      <c r="L226">
        <f t="shared" ca="1" si="388"/>
        <v>0</v>
      </c>
      <c r="M226">
        <f t="shared" ca="1" si="389"/>
        <v>0</v>
      </c>
      <c r="N226">
        <f t="shared" ca="1" si="390"/>
        <v>0</v>
      </c>
      <c r="O226">
        <f t="shared" ca="1" si="391"/>
        <v>0</v>
      </c>
      <c r="P226">
        <f t="shared" ca="1" si="392"/>
        <v>0</v>
      </c>
      <c r="Q226">
        <f t="shared" ca="1" si="393"/>
        <v>0</v>
      </c>
      <c r="R226">
        <f t="shared" ca="1" si="394"/>
        <v>0</v>
      </c>
      <c r="S226">
        <f t="shared" ca="1" si="395"/>
        <v>0</v>
      </c>
      <c r="T226">
        <f t="shared" ca="1" si="396"/>
        <v>0</v>
      </c>
      <c r="U226">
        <f t="shared" ca="1" si="397"/>
        <v>0</v>
      </c>
      <c r="V226">
        <f t="shared" ca="1" si="398"/>
        <v>0</v>
      </c>
      <c r="W226">
        <f t="shared" ca="1" si="399"/>
        <v>0</v>
      </c>
      <c r="X226">
        <f t="shared" ca="1" si="497"/>
        <v>1</v>
      </c>
      <c r="Y226">
        <f t="shared" ca="1" si="498"/>
        <v>0</v>
      </c>
      <c r="Z226">
        <f t="shared" ca="1" si="499"/>
        <v>0</v>
      </c>
      <c r="AA226">
        <f t="shared" ca="1" si="500"/>
        <v>0</v>
      </c>
      <c r="AB226">
        <f t="shared" ca="1" si="501"/>
        <v>0</v>
      </c>
      <c r="AC226">
        <f t="shared" ca="1" si="502"/>
        <v>0</v>
      </c>
      <c r="AD226">
        <f t="shared" ca="1" si="503"/>
        <v>0</v>
      </c>
      <c r="AE226">
        <f t="shared" ca="1" si="504"/>
        <v>0</v>
      </c>
      <c r="AF226">
        <f t="shared" ca="1" si="505"/>
        <v>0</v>
      </c>
      <c r="AG226">
        <f t="shared" ca="1" si="506"/>
        <v>0</v>
      </c>
      <c r="AH226">
        <f t="shared" ca="1" si="507"/>
        <v>0</v>
      </c>
      <c r="AI226">
        <f t="shared" ca="1" si="508"/>
        <v>0</v>
      </c>
      <c r="AJ226">
        <f t="shared" ca="1" si="509"/>
        <v>0</v>
      </c>
      <c r="AK226">
        <f t="shared" ca="1" si="510"/>
        <v>0</v>
      </c>
      <c r="AL226">
        <f t="shared" ca="1" si="511"/>
        <v>0</v>
      </c>
      <c r="AM226">
        <f t="shared" ca="1" si="512"/>
        <v>0</v>
      </c>
      <c r="AN226">
        <f t="shared" ca="1" si="513"/>
        <v>0</v>
      </c>
      <c r="AO226">
        <f t="shared" ca="1" si="514"/>
        <v>0</v>
      </c>
      <c r="AP226">
        <f t="shared" ca="1" si="515"/>
        <v>0</v>
      </c>
      <c r="AQ226">
        <f t="shared" ca="1" si="516"/>
        <v>0</v>
      </c>
      <c r="AR226" s="8">
        <f t="shared" ca="1" si="517"/>
        <v>0</v>
      </c>
      <c r="AS226" s="8">
        <f t="shared" ca="1" si="518"/>
        <v>0</v>
      </c>
      <c r="AT226" s="8">
        <f t="shared" ca="1" si="519"/>
        <v>0</v>
      </c>
      <c r="AU226" s="8">
        <f t="shared" ca="1" si="520"/>
        <v>0</v>
      </c>
      <c r="AV226">
        <f t="shared" ca="1" si="521"/>
        <v>0</v>
      </c>
      <c r="AW226" t="b">
        <f t="shared" ca="1" si="522"/>
        <v>0</v>
      </c>
      <c r="BA226" s="14" t="s">
        <v>2997</v>
      </c>
      <c r="BB226" t="s">
        <v>2552</v>
      </c>
      <c r="BC226" t="s">
        <v>2672</v>
      </c>
      <c r="BD226">
        <f>IF(Players!BC226="NL",INDEX(Standings!G:I,MATCH(INDEX(Teams!G:K,MATCH(Players!BB226,Teams!G:G,0),5),Standings!G:G,0),2)+INDEX(Standings!G:I,MATCH(INDEX(Teams!G:K,MATCH(Players!BB226,Teams!G:G,0),5),Standings!G:G,0),3),INDEX(Standings!A:C,MATCH(INDEX(Teams!A:E,MATCH(Players!BB226,Teams!A:A,0),5),Standings!A:A,0),2)+INDEX(Standings!A:C,MATCH(INDEX(Teams!A:E,MATCH(Players!BB226,Teams!A:A,0),5),Standings!A:A,0),3))</f>
        <v>3</v>
      </c>
      <c r="BE226">
        <f t="shared" ca="1" si="401"/>
        <v>0</v>
      </c>
      <c r="BF226">
        <f t="shared" ca="1" si="402"/>
        <v>0</v>
      </c>
      <c r="BG226">
        <f t="shared" ca="1" si="403"/>
        <v>0</v>
      </c>
      <c r="BH226">
        <f t="shared" ca="1" si="404"/>
        <v>0</v>
      </c>
      <c r="BI226">
        <f t="shared" ca="1" si="405"/>
        <v>0</v>
      </c>
      <c r="BJ226">
        <f t="shared" ca="1" si="406"/>
        <v>0</v>
      </c>
      <c r="BK226">
        <f t="shared" ca="1" si="407"/>
        <v>0</v>
      </c>
      <c r="BL226" s="12">
        <f t="shared" ca="1" si="408"/>
        <v>0</v>
      </c>
      <c r="BM226">
        <f t="shared" ca="1" si="409"/>
        <v>0</v>
      </c>
      <c r="BN226">
        <f t="shared" ca="1" si="410"/>
        <v>0</v>
      </c>
      <c r="BO226">
        <f t="shared" ca="1" si="411"/>
        <v>0</v>
      </c>
      <c r="BP226">
        <f t="shared" ca="1" si="412"/>
        <v>0</v>
      </c>
      <c r="BQ226">
        <f t="shared" ca="1" si="413"/>
        <v>0</v>
      </c>
      <c r="BR226">
        <f t="shared" ca="1" si="414"/>
        <v>0</v>
      </c>
      <c r="BS226">
        <f t="shared" ca="1" si="415"/>
        <v>0</v>
      </c>
      <c r="BT226">
        <f t="shared" ca="1" si="416"/>
        <v>0</v>
      </c>
      <c r="BU226">
        <f t="shared" ca="1" si="417"/>
        <v>0</v>
      </c>
      <c r="BV226">
        <f t="shared" ca="1" si="418"/>
        <v>0</v>
      </c>
      <c r="BW226">
        <f t="shared" ca="1" si="524"/>
        <v>0</v>
      </c>
      <c r="BX226">
        <f t="shared" ca="1" si="525"/>
        <v>0</v>
      </c>
      <c r="BY226" s="8">
        <f t="shared" ca="1" si="526"/>
        <v>0</v>
      </c>
      <c r="BZ226" s="10" t="str">
        <f t="shared" ca="1" si="527"/>
        <v>---</v>
      </c>
      <c r="CA226">
        <f t="shared" ca="1" si="528"/>
        <v>0</v>
      </c>
      <c r="CB226">
        <f t="shared" ca="1" si="529"/>
        <v>0</v>
      </c>
      <c r="CC226">
        <f t="shared" ca="1" si="530"/>
        <v>0</v>
      </c>
      <c r="CD226">
        <f t="shared" ca="1" si="531"/>
        <v>0</v>
      </c>
      <c r="CE226">
        <f t="shared" ca="1" si="532"/>
        <v>0</v>
      </c>
      <c r="CF226" s="12">
        <f t="shared" ca="1" si="533"/>
        <v>0</v>
      </c>
      <c r="CG226">
        <f t="shared" ca="1" si="534"/>
        <v>0</v>
      </c>
      <c r="CH226">
        <f t="shared" ca="1" si="535"/>
        <v>0</v>
      </c>
      <c r="CI226">
        <f t="shared" ca="1" si="536"/>
        <v>0</v>
      </c>
      <c r="CJ226">
        <f t="shared" ca="1" si="537"/>
        <v>0</v>
      </c>
      <c r="CK226">
        <f t="shared" ca="1" si="538"/>
        <v>0</v>
      </c>
      <c r="CL226">
        <f t="shared" ca="1" si="539"/>
        <v>0</v>
      </c>
      <c r="CM226">
        <f t="shared" ca="1" si="540"/>
        <v>0</v>
      </c>
      <c r="CN226">
        <f t="shared" ca="1" si="541"/>
        <v>0</v>
      </c>
      <c r="CO226">
        <f t="shared" ca="1" si="542"/>
        <v>0</v>
      </c>
      <c r="CP226">
        <f t="shared" ca="1" si="543"/>
        <v>0</v>
      </c>
      <c r="CQ226" s="10">
        <f t="shared" ca="1" si="544"/>
        <v>0</v>
      </c>
      <c r="CR226" s="11">
        <f t="shared" ca="1" si="545"/>
        <v>0</v>
      </c>
      <c r="CS226" s="11">
        <f t="shared" ca="1" si="546"/>
        <v>0</v>
      </c>
      <c r="CT226" s="11">
        <f t="shared" ca="1" si="547"/>
        <v>0</v>
      </c>
      <c r="CU226" s="11">
        <f t="shared" ca="1" si="548"/>
        <v>0</v>
      </c>
      <c r="CV226" s="11">
        <f t="shared" ca="1" si="549"/>
        <v>0</v>
      </c>
      <c r="CW226" t="b">
        <f t="shared" ca="1" si="523"/>
        <v>0</v>
      </c>
      <c r="CX226">
        <f>COUNTIF(BA$1:BA226,BA226)-1</f>
        <v>0</v>
      </c>
    </row>
    <row r="227" spans="1:102">
      <c r="A227" t="s">
        <v>2770</v>
      </c>
      <c r="B227" t="s">
        <v>2557</v>
      </c>
      <c r="C227" t="s">
        <v>2672</v>
      </c>
      <c r="D227">
        <f>IF(Players!C227="NL",INDEX(Standings!G:I,MATCH(INDEX(Teams!G:K,MATCH(Players!B227,Teams!G:G,0),5),Standings!G:G,0),2)+INDEX(Standings!G:I,MATCH(INDEX(Teams!G:K,MATCH(Players!B227,Teams!G:G,0),5),Standings!G:G,0),3),INDEX(Standings!A:C,MATCH(INDEX(Teams!A:E,MATCH(Players!B227,Teams!A:A,0),5),Standings!A:A,0),2)+INDEX(Standings!A:C,MATCH(INDEX(Teams!A:E,MATCH(Players!B227,Teams!A:A,0),5),Standings!A:A,0),3))</f>
        <v>3</v>
      </c>
      <c r="E227">
        <f t="shared" ca="1" si="381"/>
        <v>1</v>
      </c>
      <c r="F227">
        <f t="shared" ca="1" si="382"/>
        <v>0</v>
      </c>
      <c r="G227">
        <f t="shared" ca="1" si="383"/>
        <v>0</v>
      </c>
      <c r="H227">
        <f t="shared" ca="1" si="384"/>
        <v>0</v>
      </c>
      <c r="I227">
        <f t="shared" ca="1" si="385"/>
        <v>0</v>
      </c>
      <c r="J227">
        <f t="shared" ca="1" si="386"/>
        <v>0</v>
      </c>
      <c r="K227">
        <f t="shared" ca="1" si="387"/>
        <v>0</v>
      </c>
      <c r="L227">
        <f t="shared" ca="1" si="388"/>
        <v>0</v>
      </c>
      <c r="M227">
        <f t="shared" ca="1" si="389"/>
        <v>0</v>
      </c>
      <c r="N227">
        <f t="shared" ca="1" si="390"/>
        <v>0</v>
      </c>
      <c r="O227">
        <f t="shared" ca="1" si="391"/>
        <v>0</v>
      </c>
      <c r="P227">
        <f t="shared" ca="1" si="392"/>
        <v>0</v>
      </c>
      <c r="Q227">
        <f t="shared" ca="1" si="393"/>
        <v>0</v>
      </c>
      <c r="R227">
        <f t="shared" ca="1" si="394"/>
        <v>0</v>
      </c>
      <c r="S227">
        <f t="shared" ca="1" si="395"/>
        <v>0</v>
      </c>
      <c r="T227">
        <f t="shared" ca="1" si="396"/>
        <v>0</v>
      </c>
      <c r="U227">
        <f t="shared" ca="1" si="397"/>
        <v>0</v>
      </c>
      <c r="V227">
        <f t="shared" ca="1" si="398"/>
        <v>0</v>
      </c>
      <c r="W227">
        <f t="shared" ca="1" si="399"/>
        <v>0</v>
      </c>
      <c r="X227">
        <f t="shared" ca="1" si="497"/>
        <v>1</v>
      </c>
      <c r="Y227">
        <f t="shared" ca="1" si="498"/>
        <v>0</v>
      </c>
      <c r="Z227">
        <f t="shared" ca="1" si="499"/>
        <v>0</v>
      </c>
      <c r="AA227">
        <f t="shared" ca="1" si="500"/>
        <v>0</v>
      </c>
      <c r="AB227">
        <f t="shared" ca="1" si="501"/>
        <v>0</v>
      </c>
      <c r="AC227">
        <f t="shared" ca="1" si="502"/>
        <v>0</v>
      </c>
      <c r="AD227">
        <f t="shared" ca="1" si="503"/>
        <v>0</v>
      </c>
      <c r="AE227">
        <f t="shared" ca="1" si="504"/>
        <v>0</v>
      </c>
      <c r="AF227">
        <f t="shared" ca="1" si="505"/>
        <v>0</v>
      </c>
      <c r="AG227">
        <f t="shared" ca="1" si="506"/>
        <v>0</v>
      </c>
      <c r="AH227">
        <f t="shared" ca="1" si="507"/>
        <v>0</v>
      </c>
      <c r="AI227">
        <f t="shared" ca="1" si="508"/>
        <v>0</v>
      </c>
      <c r="AJ227">
        <f t="shared" ca="1" si="509"/>
        <v>0</v>
      </c>
      <c r="AK227">
        <f t="shared" ca="1" si="510"/>
        <v>0</v>
      </c>
      <c r="AL227">
        <f t="shared" ca="1" si="511"/>
        <v>0</v>
      </c>
      <c r="AM227">
        <f t="shared" ca="1" si="512"/>
        <v>0</v>
      </c>
      <c r="AN227">
        <f t="shared" ca="1" si="513"/>
        <v>0</v>
      </c>
      <c r="AO227">
        <f t="shared" ca="1" si="514"/>
        <v>0</v>
      </c>
      <c r="AP227">
        <f t="shared" ca="1" si="515"/>
        <v>0</v>
      </c>
      <c r="AQ227">
        <f t="shared" ca="1" si="516"/>
        <v>0</v>
      </c>
      <c r="AR227" s="8">
        <f t="shared" ca="1" si="517"/>
        <v>0</v>
      </c>
      <c r="AS227" s="8">
        <f t="shared" ca="1" si="518"/>
        <v>0</v>
      </c>
      <c r="AT227" s="8">
        <f t="shared" ca="1" si="519"/>
        <v>0</v>
      </c>
      <c r="AU227" s="8">
        <f t="shared" ca="1" si="520"/>
        <v>0</v>
      </c>
      <c r="AV227">
        <f t="shared" ca="1" si="521"/>
        <v>0</v>
      </c>
      <c r="AW227" t="b">
        <f t="shared" ca="1" si="522"/>
        <v>0</v>
      </c>
      <c r="BA227" s="14" t="s">
        <v>2998</v>
      </c>
      <c r="BB227" t="s">
        <v>2552</v>
      </c>
      <c r="BC227" t="s">
        <v>2672</v>
      </c>
      <c r="BD227">
        <f>IF(Players!BC227="NL",INDEX(Standings!G:I,MATCH(INDEX(Teams!G:K,MATCH(Players!BB227,Teams!G:G,0),5),Standings!G:G,0),2)+INDEX(Standings!G:I,MATCH(INDEX(Teams!G:K,MATCH(Players!BB227,Teams!G:G,0),5),Standings!G:G,0),3),INDEX(Standings!A:C,MATCH(INDEX(Teams!A:E,MATCH(Players!BB227,Teams!A:A,0),5),Standings!A:A,0),2)+INDEX(Standings!A:C,MATCH(INDEX(Teams!A:E,MATCH(Players!BB227,Teams!A:A,0),5),Standings!A:A,0),3))</f>
        <v>3</v>
      </c>
      <c r="BE227">
        <f t="shared" ca="1" si="401"/>
        <v>1</v>
      </c>
      <c r="BF227">
        <f t="shared" ca="1" si="402"/>
        <v>0</v>
      </c>
      <c r="BG227">
        <f t="shared" ca="1" si="403"/>
        <v>1</v>
      </c>
      <c r="BH227">
        <f t="shared" ca="1" si="404"/>
        <v>1</v>
      </c>
      <c r="BI227">
        <f t="shared" ca="1" si="405"/>
        <v>1</v>
      </c>
      <c r="BJ227">
        <f t="shared" ca="1" si="406"/>
        <v>0</v>
      </c>
      <c r="BK227">
        <f t="shared" ca="1" si="407"/>
        <v>0</v>
      </c>
      <c r="BL227" s="12">
        <f t="shared" ca="1" si="408"/>
        <v>8</v>
      </c>
      <c r="BM227">
        <f t="shared" ca="1" si="409"/>
        <v>5</v>
      </c>
      <c r="BN227">
        <f t="shared" ca="1" si="410"/>
        <v>1</v>
      </c>
      <c r="BO227">
        <f t="shared" ca="1" si="411"/>
        <v>1</v>
      </c>
      <c r="BP227">
        <f t="shared" ca="1" si="412"/>
        <v>1</v>
      </c>
      <c r="BQ227">
        <f t="shared" ca="1" si="413"/>
        <v>2</v>
      </c>
      <c r="BR227">
        <f t="shared" ca="1" si="414"/>
        <v>0</v>
      </c>
      <c r="BS227">
        <f t="shared" ca="1" si="415"/>
        <v>10</v>
      </c>
      <c r="BT227">
        <f t="shared" ca="1" si="416"/>
        <v>0</v>
      </c>
      <c r="BU227">
        <f t="shared" ca="1" si="417"/>
        <v>0</v>
      </c>
      <c r="BV227">
        <f t="shared" ca="1" si="418"/>
        <v>0</v>
      </c>
      <c r="BW227">
        <f t="shared" ca="1" si="524"/>
        <v>1</v>
      </c>
      <c r="BX227">
        <f t="shared" ca="1" si="525"/>
        <v>0</v>
      </c>
      <c r="BY227" s="8">
        <f t="shared" ca="1" si="526"/>
        <v>1</v>
      </c>
      <c r="BZ227" s="10">
        <f t="shared" ca="1" si="527"/>
        <v>1.125</v>
      </c>
      <c r="CA227">
        <f t="shared" ca="1" si="528"/>
        <v>1</v>
      </c>
      <c r="CB227">
        <f t="shared" ca="1" si="529"/>
        <v>1</v>
      </c>
      <c r="CC227">
        <f t="shared" ca="1" si="530"/>
        <v>1</v>
      </c>
      <c r="CD227">
        <f t="shared" ca="1" si="531"/>
        <v>0</v>
      </c>
      <c r="CE227">
        <f t="shared" ca="1" si="532"/>
        <v>0</v>
      </c>
      <c r="CF227" s="12">
        <f t="shared" ca="1" si="533"/>
        <v>8</v>
      </c>
      <c r="CG227">
        <f t="shared" ca="1" si="534"/>
        <v>5</v>
      </c>
      <c r="CH227">
        <f t="shared" ca="1" si="535"/>
        <v>1</v>
      </c>
      <c r="CI227">
        <f t="shared" ca="1" si="536"/>
        <v>1</v>
      </c>
      <c r="CJ227">
        <f t="shared" ca="1" si="537"/>
        <v>1</v>
      </c>
      <c r="CK227">
        <f t="shared" ca="1" si="538"/>
        <v>2</v>
      </c>
      <c r="CL227">
        <f t="shared" ca="1" si="539"/>
        <v>0</v>
      </c>
      <c r="CM227">
        <f t="shared" ca="1" si="540"/>
        <v>10</v>
      </c>
      <c r="CN227">
        <f t="shared" ca="1" si="541"/>
        <v>0</v>
      </c>
      <c r="CO227">
        <f t="shared" ca="1" si="542"/>
        <v>0</v>
      </c>
      <c r="CP227">
        <f t="shared" ca="1" si="543"/>
        <v>0</v>
      </c>
      <c r="CQ227" s="10">
        <f t="shared" ca="1" si="544"/>
        <v>0.875</v>
      </c>
      <c r="CR227" s="11">
        <f t="shared" ca="1" si="545"/>
        <v>5.625</v>
      </c>
      <c r="CS227" s="11">
        <f t="shared" ca="1" si="546"/>
        <v>1.125</v>
      </c>
      <c r="CT227" s="11">
        <f t="shared" ca="1" si="547"/>
        <v>2.25</v>
      </c>
      <c r="CU227" s="11">
        <f t="shared" ca="1" si="548"/>
        <v>11.25</v>
      </c>
      <c r="CV227" s="11">
        <f t="shared" ca="1" si="549"/>
        <v>5</v>
      </c>
      <c r="CW227" t="b">
        <f t="shared" ca="1" si="523"/>
        <v>1</v>
      </c>
      <c r="CX227">
        <f>COUNTIF(BA$1:BA227,BA227)-1</f>
        <v>0</v>
      </c>
    </row>
    <row r="228" spans="1:102">
      <c r="A228" t="s">
        <v>2771</v>
      </c>
      <c r="B228" t="s">
        <v>2557</v>
      </c>
      <c r="C228" t="s">
        <v>2672</v>
      </c>
      <c r="D228">
        <f>IF(Players!C228="NL",INDEX(Standings!G:I,MATCH(INDEX(Teams!G:K,MATCH(Players!B228,Teams!G:G,0),5),Standings!G:G,0),2)+INDEX(Standings!G:I,MATCH(INDEX(Teams!G:K,MATCH(Players!B228,Teams!G:G,0),5),Standings!G:G,0),3),INDEX(Standings!A:C,MATCH(INDEX(Teams!A:E,MATCH(Players!B228,Teams!A:A,0),5),Standings!A:A,0),2)+INDEX(Standings!A:C,MATCH(INDEX(Teams!A:E,MATCH(Players!B228,Teams!A:A,0),5),Standings!A:A,0),3))</f>
        <v>3</v>
      </c>
      <c r="E228">
        <f t="shared" ca="1" si="381"/>
        <v>1</v>
      </c>
      <c r="F228">
        <f t="shared" ca="1" si="382"/>
        <v>0</v>
      </c>
      <c r="G228">
        <f t="shared" ca="1" si="383"/>
        <v>0</v>
      </c>
      <c r="H228">
        <f t="shared" ca="1" si="384"/>
        <v>0</v>
      </c>
      <c r="I228">
        <f t="shared" ca="1" si="385"/>
        <v>0</v>
      </c>
      <c r="J228">
        <f t="shared" ca="1" si="386"/>
        <v>0</v>
      </c>
      <c r="K228">
        <f t="shared" ca="1" si="387"/>
        <v>0</v>
      </c>
      <c r="L228">
        <f t="shared" ca="1" si="388"/>
        <v>0</v>
      </c>
      <c r="M228">
        <f t="shared" ca="1" si="389"/>
        <v>0</v>
      </c>
      <c r="N228">
        <f t="shared" ca="1" si="390"/>
        <v>0</v>
      </c>
      <c r="O228">
        <f t="shared" ca="1" si="391"/>
        <v>0</v>
      </c>
      <c r="P228">
        <f t="shared" ca="1" si="392"/>
        <v>0</v>
      </c>
      <c r="Q228">
        <f t="shared" ca="1" si="393"/>
        <v>0</v>
      </c>
      <c r="R228">
        <f t="shared" ca="1" si="394"/>
        <v>0</v>
      </c>
      <c r="S228">
        <f t="shared" ca="1" si="395"/>
        <v>0</v>
      </c>
      <c r="T228">
        <f t="shared" ca="1" si="396"/>
        <v>0</v>
      </c>
      <c r="U228">
        <f t="shared" ca="1" si="397"/>
        <v>0</v>
      </c>
      <c r="V228">
        <f t="shared" ca="1" si="398"/>
        <v>0</v>
      </c>
      <c r="W228">
        <f t="shared" ca="1" si="399"/>
        <v>0</v>
      </c>
      <c r="X228">
        <f t="shared" ca="1" si="497"/>
        <v>1</v>
      </c>
      <c r="Y228">
        <f t="shared" ca="1" si="498"/>
        <v>0</v>
      </c>
      <c r="Z228">
        <f t="shared" ca="1" si="499"/>
        <v>0</v>
      </c>
      <c r="AA228">
        <f t="shared" ca="1" si="500"/>
        <v>0</v>
      </c>
      <c r="AB228">
        <f t="shared" ca="1" si="501"/>
        <v>0</v>
      </c>
      <c r="AC228">
        <f t="shared" ca="1" si="502"/>
        <v>0</v>
      </c>
      <c r="AD228">
        <f t="shared" ca="1" si="503"/>
        <v>0</v>
      </c>
      <c r="AE228">
        <f t="shared" ca="1" si="504"/>
        <v>0</v>
      </c>
      <c r="AF228">
        <f t="shared" ca="1" si="505"/>
        <v>0</v>
      </c>
      <c r="AG228">
        <f t="shared" ca="1" si="506"/>
        <v>0</v>
      </c>
      <c r="AH228">
        <f t="shared" ca="1" si="507"/>
        <v>0</v>
      </c>
      <c r="AI228">
        <f t="shared" ca="1" si="508"/>
        <v>0</v>
      </c>
      <c r="AJ228">
        <f t="shared" ca="1" si="509"/>
        <v>0</v>
      </c>
      <c r="AK228">
        <f t="shared" ca="1" si="510"/>
        <v>0</v>
      </c>
      <c r="AL228">
        <f t="shared" ca="1" si="511"/>
        <v>0</v>
      </c>
      <c r="AM228">
        <f t="shared" ca="1" si="512"/>
        <v>0</v>
      </c>
      <c r="AN228">
        <f t="shared" ca="1" si="513"/>
        <v>0</v>
      </c>
      <c r="AO228">
        <f t="shared" ca="1" si="514"/>
        <v>0</v>
      </c>
      <c r="AP228">
        <f t="shared" ca="1" si="515"/>
        <v>0</v>
      </c>
      <c r="AQ228">
        <f t="shared" ca="1" si="516"/>
        <v>0</v>
      </c>
      <c r="AR228" s="8">
        <f t="shared" ca="1" si="517"/>
        <v>0</v>
      </c>
      <c r="AS228" s="8">
        <f t="shared" ca="1" si="518"/>
        <v>0</v>
      </c>
      <c r="AT228" s="8">
        <f t="shared" ca="1" si="519"/>
        <v>0</v>
      </c>
      <c r="AU228" s="8">
        <f t="shared" ca="1" si="520"/>
        <v>0</v>
      </c>
      <c r="AV228">
        <f t="shared" ca="1" si="521"/>
        <v>0</v>
      </c>
      <c r="AW228" t="b">
        <f t="shared" ca="1" si="522"/>
        <v>0</v>
      </c>
      <c r="BA228" s="14" t="s">
        <v>2999</v>
      </c>
      <c r="BB228" t="s">
        <v>2552</v>
      </c>
      <c r="BC228" t="s">
        <v>2672</v>
      </c>
      <c r="BD228">
        <f>IF(Players!BC228="NL",INDEX(Standings!G:I,MATCH(INDEX(Teams!G:K,MATCH(Players!BB228,Teams!G:G,0),5),Standings!G:G,0),2)+INDEX(Standings!G:I,MATCH(INDEX(Teams!G:K,MATCH(Players!BB228,Teams!G:G,0),5),Standings!G:G,0),3),INDEX(Standings!A:C,MATCH(INDEX(Teams!A:E,MATCH(Players!BB228,Teams!A:A,0),5),Standings!A:A,0),2)+INDEX(Standings!A:C,MATCH(INDEX(Teams!A:E,MATCH(Players!BB228,Teams!A:A,0),5),Standings!A:A,0),3))</f>
        <v>3</v>
      </c>
      <c r="BE228">
        <f t="shared" ca="1" si="401"/>
        <v>0</v>
      </c>
      <c r="BF228">
        <f t="shared" ca="1" si="402"/>
        <v>0</v>
      </c>
      <c r="BG228">
        <f t="shared" ca="1" si="403"/>
        <v>0</v>
      </c>
      <c r="BH228">
        <f t="shared" ca="1" si="404"/>
        <v>0</v>
      </c>
      <c r="BI228">
        <f t="shared" ca="1" si="405"/>
        <v>0</v>
      </c>
      <c r="BJ228">
        <f t="shared" ca="1" si="406"/>
        <v>0</v>
      </c>
      <c r="BK228">
        <f t="shared" ca="1" si="407"/>
        <v>0</v>
      </c>
      <c r="BL228" s="12">
        <f t="shared" ca="1" si="408"/>
        <v>0</v>
      </c>
      <c r="BM228">
        <f t="shared" ca="1" si="409"/>
        <v>0</v>
      </c>
      <c r="BN228">
        <f t="shared" ca="1" si="410"/>
        <v>0</v>
      </c>
      <c r="BO228">
        <f t="shared" ca="1" si="411"/>
        <v>0</v>
      </c>
      <c r="BP228">
        <f t="shared" ca="1" si="412"/>
        <v>0</v>
      </c>
      <c r="BQ228">
        <f t="shared" ca="1" si="413"/>
        <v>0</v>
      </c>
      <c r="BR228">
        <f t="shared" ca="1" si="414"/>
        <v>0</v>
      </c>
      <c r="BS228">
        <f t="shared" ca="1" si="415"/>
        <v>0</v>
      </c>
      <c r="BT228">
        <f t="shared" ca="1" si="416"/>
        <v>0</v>
      </c>
      <c r="BU228">
        <f t="shared" ca="1" si="417"/>
        <v>0</v>
      </c>
      <c r="BV228">
        <f t="shared" ca="1" si="418"/>
        <v>0</v>
      </c>
      <c r="BW228">
        <f t="shared" ca="1" si="524"/>
        <v>0</v>
      </c>
      <c r="BX228">
        <f t="shared" ca="1" si="525"/>
        <v>0</v>
      </c>
      <c r="BY228" s="8">
        <f t="shared" ca="1" si="526"/>
        <v>0</v>
      </c>
      <c r="BZ228" s="10" t="str">
        <f t="shared" ca="1" si="527"/>
        <v>---</v>
      </c>
      <c r="CA228">
        <f t="shared" ca="1" si="528"/>
        <v>0</v>
      </c>
      <c r="CB228">
        <f t="shared" ca="1" si="529"/>
        <v>0</v>
      </c>
      <c r="CC228">
        <f t="shared" ca="1" si="530"/>
        <v>0</v>
      </c>
      <c r="CD228">
        <f t="shared" ca="1" si="531"/>
        <v>0</v>
      </c>
      <c r="CE228">
        <f t="shared" ca="1" si="532"/>
        <v>0</v>
      </c>
      <c r="CF228" s="12">
        <f t="shared" ca="1" si="533"/>
        <v>0</v>
      </c>
      <c r="CG228">
        <f t="shared" ca="1" si="534"/>
        <v>0</v>
      </c>
      <c r="CH228">
        <f t="shared" ca="1" si="535"/>
        <v>0</v>
      </c>
      <c r="CI228">
        <f t="shared" ca="1" si="536"/>
        <v>0</v>
      </c>
      <c r="CJ228">
        <f t="shared" ca="1" si="537"/>
        <v>0</v>
      </c>
      <c r="CK228">
        <f t="shared" ca="1" si="538"/>
        <v>0</v>
      </c>
      <c r="CL228">
        <f t="shared" ca="1" si="539"/>
        <v>0</v>
      </c>
      <c r="CM228">
        <f t="shared" ca="1" si="540"/>
        <v>0</v>
      </c>
      <c r="CN228">
        <f t="shared" ca="1" si="541"/>
        <v>0</v>
      </c>
      <c r="CO228">
        <f t="shared" ca="1" si="542"/>
        <v>0</v>
      </c>
      <c r="CP228">
        <f t="shared" ca="1" si="543"/>
        <v>0</v>
      </c>
      <c r="CQ228" s="10">
        <f t="shared" ca="1" si="544"/>
        <v>0</v>
      </c>
      <c r="CR228" s="11">
        <f t="shared" ca="1" si="545"/>
        <v>0</v>
      </c>
      <c r="CS228" s="11">
        <f t="shared" ca="1" si="546"/>
        <v>0</v>
      </c>
      <c r="CT228" s="11">
        <f t="shared" ca="1" si="547"/>
        <v>0</v>
      </c>
      <c r="CU228" s="11">
        <f t="shared" ca="1" si="548"/>
        <v>0</v>
      </c>
      <c r="CV228" s="11">
        <f t="shared" ca="1" si="549"/>
        <v>0</v>
      </c>
      <c r="CW228" t="b">
        <f t="shared" ca="1" si="523"/>
        <v>0</v>
      </c>
      <c r="CX228">
        <f>COUNTIF(BA$1:BA228,BA228)-1</f>
        <v>0</v>
      </c>
    </row>
    <row r="229" spans="1:102">
      <c r="A229" t="s">
        <v>2772</v>
      </c>
      <c r="B229" t="s">
        <v>2557</v>
      </c>
      <c r="C229" t="s">
        <v>2672</v>
      </c>
      <c r="D229">
        <f>IF(Players!C229="NL",INDEX(Standings!G:I,MATCH(INDEX(Teams!G:K,MATCH(Players!B229,Teams!G:G,0),5),Standings!G:G,0),2)+INDEX(Standings!G:I,MATCH(INDEX(Teams!G:K,MATCH(Players!B229,Teams!G:G,0),5),Standings!G:G,0),3),INDEX(Standings!A:C,MATCH(INDEX(Teams!A:E,MATCH(Players!B229,Teams!A:A,0),5),Standings!A:A,0),2)+INDEX(Standings!A:C,MATCH(INDEX(Teams!A:E,MATCH(Players!B229,Teams!A:A,0),5),Standings!A:A,0),3))</f>
        <v>3</v>
      </c>
      <c r="E229">
        <f t="shared" ca="1" si="381"/>
        <v>0</v>
      </c>
      <c r="F229">
        <f t="shared" ca="1" si="382"/>
        <v>0</v>
      </c>
      <c r="G229">
        <f t="shared" ca="1" si="383"/>
        <v>0</v>
      </c>
      <c r="H229">
        <f t="shared" ca="1" si="384"/>
        <v>0</v>
      </c>
      <c r="I229">
        <f t="shared" ca="1" si="385"/>
        <v>0</v>
      </c>
      <c r="J229">
        <f t="shared" ca="1" si="386"/>
        <v>0</v>
      </c>
      <c r="K229">
        <f t="shared" ca="1" si="387"/>
        <v>0</v>
      </c>
      <c r="L229">
        <f t="shared" ca="1" si="388"/>
        <v>0</v>
      </c>
      <c r="M229">
        <f t="shared" ca="1" si="389"/>
        <v>0</v>
      </c>
      <c r="N229">
        <f t="shared" ca="1" si="390"/>
        <v>0</v>
      </c>
      <c r="O229">
        <f t="shared" ca="1" si="391"/>
        <v>0</v>
      </c>
      <c r="P229">
        <f t="shared" ca="1" si="392"/>
        <v>0</v>
      </c>
      <c r="Q229">
        <f t="shared" ca="1" si="393"/>
        <v>0</v>
      </c>
      <c r="R229">
        <f t="shared" ca="1" si="394"/>
        <v>0</v>
      </c>
      <c r="S229">
        <f t="shared" ca="1" si="395"/>
        <v>0</v>
      </c>
      <c r="T229">
        <f t="shared" ca="1" si="396"/>
        <v>0</v>
      </c>
      <c r="U229">
        <f t="shared" ca="1" si="397"/>
        <v>0</v>
      </c>
      <c r="V229">
        <f t="shared" ca="1" si="398"/>
        <v>0</v>
      </c>
      <c r="W229">
        <f t="shared" ca="1" si="399"/>
        <v>0</v>
      </c>
      <c r="X229">
        <f t="shared" ca="1" si="497"/>
        <v>0</v>
      </c>
      <c r="Y229">
        <f t="shared" ca="1" si="498"/>
        <v>0</v>
      </c>
      <c r="Z229">
        <f t="shared" ca="1" si="499"/>
        <v>0</v>
      </c>
      <c r="AA229">
        <f t="shared" ca="1" si="500"/>
        <v>0</v>
      </c>
      <c r="AB229">
        <f t="shared" ca="1" si="501"/>
        <v>0</v>
      </c>
      <c r="AC229">
        <f t="shared" ca="1" si="502"/>
        <v>0</v>
      </c>
      <c r="AD229">
        <f t="shared" ca="1" si="503"/>
        <v>0</v>
      </c>
      <c r="AE229">
        <f t="shared" ca="1" si="504"/>
        <v>0</v>
      </c>
      <c r="AF229">
        <f t="shared" ca="1" si="505"/>
        <v>0</v>
      </c>
      <c r="AG229">
        <f t="shared" ca="1" si="506"/>
        <v>0</v>
      </c>
      <c r="AH229">
        <f t="shared" ca="1" si="507"/>
        <v>0</v>
      </c>
      <c r="AI229">
        <f t="shared" ca="1" si="508"/>
        <v>0</v>
      </c>
      <c r="AJ229">
        <f t="shared" ca="1" si="509"/>
        <v>0</v>
      </c>
      <c r="AK229">
        <f t="shared" ca="1" si="510"/>
        <v>0</v>
      </c>
      <c r="AL229">
        <f t="shared" ca="1" si="511"/>
        <v>0</v>
      </c>
      <c r="AM229">
        <f t="shared" ca="1" si="512"/>
        <v>0</v>
      </c>
      <c r="AN229">
        <f t="shared" ca="1" si="513"/>
        <v>0</v>
      </c>
      <c r="AO229">
        <f t="shared" ca="1" si="514"/>
        <v>0</v>
      </c>
      <c r="AP229">
        <f t="shared" ca="1" si="515"/>
        <v>0</v>
      </c>
      <c r="AQ229">
        <f t="shared" ca="1" si="516"/>
        <v>0</v>
      </c>
      <c r="AR229" s="8">
        <f t="shared" ca="1" si="517"/>
        <v>0</v>
      </c>
      <c r="AS229" s="8">
        <f t="shared" ca="1" si="518"/>
        <v>0</v>
      </c>
      <c r="AT229" s="8">
        <f t="shared" ca="1" si="519"/>
        <v>0</v>
      </c>
      <c r="AU229" s="8">
        <f t="shared" ca="1" si="520"/>
        <v>0</v>
      </c>
      <c r="AV229">
        <f t="shared" ca="1" si="521"/>
        <v>0</v>
      </c>
      <c r="AW229" t="b">
        <f t="shared" ca="1" si="522"/>
        <v>0</v>
      </c>
      <c r="BA229" s="14" t="s">
        <v>3007</v>
      </c>
      <c r="BB229" t="s">
        <v>2552</v>
      </c>
      <c r="BC229" t="s">
        <v>2672</v>
      </c>
      <c r="BD229">
        <f>IF(Players!BC229="NL",INDEX(Standings!G:I,MATCH(INDEX(Teams!G:K,MATCH(Players!BB229,Teams!G:G,0),5),Standings!G:G,0),2)+INDEX(Standings!G:I,MATCH(INDEX(Teams!G:K,MATCH(Players!BB229,Teams!G:G,0),5),Standings!G:G,0),3),INDEX(Standings!A:C,MATCH(INDEX(Teams!A:E,MATCH(Players!BB229,Teams!A:A,0),5),Standings!A:A,0),2)+INDEX(Standings!A:C,MATCH(INDEX(Teams!A:E,MATCH(Players!BB229,Teams!A:A,0),5),Standings!A:A,0),3))</f>
        <v>3</v>
      </c>
      <c r="BE229">
        <f t="shared" ca="1" si="401"/>
        <v>0</v>
      </c>
      <c r="BF229">
        <f t="shared" ca="1" si="402"/>
        <v>0</v>
      </c>
      <c r="BG229">
        <f t="shared" ca="1" si="403"/>
        <v>1</v>
      </c>
      <c r="BH229">
        <f t="shared" ca="1" si="404"/>
        <v>1</v>
      </c>
      <c r="BI229">
        <f t="shared" ca="1" si="405"/>
        <v>0</v>
      </c>
      <c r="BJ229">
        <f t="shared" ca="1" si="406"/>
        <v>0</v>
      </c>
      <c r="BK229">
        <f t="shared" ca="1" si="407"/>
        <v>0</v>
      </c>
      <c r="BL229" s="12">
        <f t="shared" ca="1" si="408"/>
        <v>4.333333333333333</v>
      </c>
      <c r="BM229">
        <f t="shared" ca="1" si="409"/>
        <v>6</v>
      </c>
      <c r="BN229">
        <f t="shared" ca="1" si="410"/>
        <v>7</v>
      </c>
      <c r="BO229">
        <f t="shared" ca="1" si="411"/>
        <v>7</v>
      </c>
      <c r="BP229">
        <f t="shared" ca="1" si="412"/>
        <v>3</v>
      </c>
      <c r="BQ229">
        <f t="shared" ca="1" si="413"/>
        <v>4</v>
      </c>
      <c r="BR229">
        <f t="shared" ca="1" si="414"/>
        <v>0</v>
      </c>
      <c r="BS229">
        <f t="shared" ca="1" si="415"/>
        <v>1</v>
      </c>
      <c r="BT229">
        <f t="shared" ca="1" si="416"/>
        <v>0</v>
      </c>
      <c r="BU229">
        <f t="shared" ca="1" si="417"/>
        <v>0</v>
      </c>
      <c r="BV229">
        <f t="shared" ca="1" si="418"/>
        <v>0</v>
      </c>
      <c r="BW229">
        <f t="shared" ca="1" si="524"/>
        <v>0</v>
      </c>
      <c r="BX229">
        <f t="shared" ca="1" si="525"/>
        <v>0</v>
      </c>
      <c r="BY229" s="8">
        <f t="shared" ca="1" si="526"/>
        <v>0</v>
      </c>
      <c r="BZ229" s="10">
        <f t="shared" ca="1" si="527"/>
        <v>14.538461538461538</v>
      </c>
      <c r="CA229">
        <f t="shared" ca="1" si="528"/>
        <v>1</v>
      </c>
      <c r="CB229">
        <f t="shared" ca="1" si="529"/>
        <v>1</v>
      </c>
      <c r="CC229">
        <f t="shared" ca="1" si="530"/>
        <v>0</v>
      </c>
      <c r="CD229">
        <f t="shared" ca="1" si="531"/>
        <v>0</v>
      </c>
      <c r="CE229">
        <f t="shared" ca="1" si="532"/>
        <v>0</v>
      </c>
      <c r="CF229" s="12">
        <f t="shared" ca="1" si="533"/>
        <v>4.333333333333333</v>
      </c>
      <c r="CG229">
        <f t="shared" ca="1" si="534"/>
        <v>6</v>
      </c>
      <c r="CH229">
        <f t="shared" ca="1" si="535"/>
        <v>7</v>
      </c>
      <c r="CI229">
        <f t="shared" ca="1" si="536"/>
        <v>7</v>
      </c>
      <c r="CJ229">
        <f t="shared" ca="1" si="537"/>
        <v>3</v>
      </c>
      <c r="CK229">
        <f t="shared" ca="1" si="538"/>
        <v>4</v>
      </c>
      <c r="CL229">
        <f t="shared" ca="1" si="539"/>
        <v>0</v>
      </c>
      <c r="CM229">
        <f t="shared" ca="1" si="540"/>
        <v>1</v>
      </c>
      <c r="CN229">
        <f t="shared" ca="1" si="541"/>
        <v>0</v>
      </c>
      <c r="CO229">
        <f t="shared" ca="1" si="542"/>
        <v>0</v>
      </c>
      <c r="CP229">
        <f t="shared" ca="1" si="543"/>
        <v>0</v>
      </c>
      <c r="CQ229" s="10">
        <f t="shared" ca="1" si="544"/>
        <v>2.3076923076923079</v>
      </c>
      <c r="CR229" s="11">
        <f t="shared" ca="1" si="545"/>
        <v>12.461538461538463</v>
      </c>
      <c r="CS229" s="11">
        <f t="shared" ca="1" si="546"/>
        <v>6.2307692307692317</v>
      </c>
      <c r="CT229" s="11">
        <f t="shared" ca="1" si="547"/>
        <v>8.3076923076923084</v>
      </c>
      <c r="CU229" s="11">
        <f t="shared" ca="1" si="548"/>
        <v>2.0769230769230771</v>
      </c>
      <c r="CV229" s="11">
        <f t="shared" ca="1" si="549"/>
        <v>0.25</v>
      </c>
      <c r="CW229" t="b">
        <f t="shared" ca="1" si="523"/>
        <v>1</v>
      </c>
      <c r="CX229">
        <f>COUNTIF(BA$1:BA229,BA229)-1</f>
        <v>0</v>
      </c>
    </row>
    <row r="230" spans="1:102">
      <c r="A230" t="s">
        <v>2773</v>
      </c>
      <c r="B230" t="s">
        <v>2557</v>
      </c>
      <c r="C230" t="s">
        <v>2672</v>
      </c>
      <c r="D230">
        <f>IF(Players!C230="NL",INDEX(Standings!G:I,MATCH(INDEX(Teams!G:K,MATCH(Players!B230,Teams!G:G,0),5),Standings!G:G,0),2)+INDEX(Standings!G:I,MATCH(INDEX(Teams!G:K,MATCH(Players!B230,Teams!G:G,0),5),Standings!G:G,0),3),INDEX(Standings!A:C,MATCH(INDEX(Teams!A:E,MATCH(Players!B230,Teams!A:A,0),5),Standings!A:A,0),2)+INDEX(Standings!A:C,MATCH(INDEX(Teams!A:E,MATCH(Players!B230,Teams!A:A,0),5),Standings!A:A,0),3))</f>
        <v>3</v>
      </c>
      <c r="E230">
        <f t="shared" ca="1" si="381"/>
        <v>1</v>
      </c>
      <c r="F230">
        <f t="shared" ca="1" si="382"/>
        <v>0</v>
      </c>
      <c r="G230">
        <f t="shared" ca="1" si="383"/>
        <v>0</v>
      </c>
      <c r="H230">
        <f t="shared" ca="1" si="384"/>
        <v>0</v>
      </c>
      <c r="I230">
        <f t="shared" ca="1" si="385"/>
        <v>0</v>
      </c>
      <c r="J230">
        <f t="shared" ca="1" si="386"/>
        <v>0</v>
      </c>
      <c r="K230">
        <f t="shared" ca="1" si="387"/>
        <v>0</v>
      </c>
      <c r="L230">
        <f t="shared" ca="1" si="388"/>
        <v>0</v>
      </c>
      <c r="M230">
        <f t="shared" ca="1" si="389"/>
        <v>0</v>
      </c>
      <c r="N230">
        <f t="shared" ca="1" si="390"/>
        <v>0</v>
      </c>
      <c r="O230">
        <f t="shared" ca="1" si="391"/>
        <v>0</v>
      </c>
      <c r="P230">
        <f t="shared" ca="1" si="392"/>
        <v>0</v>
      </c>
      <c r="Q230">
        <f t="shared" ca="1" si="393"/>
        <v>0</v>
      </c>
      <c r="R230">
        <f t="shared" ca="1" si="394"/>
        <v>0</v>
      </c>
      <c r="S230">
        <f t="shared" ca="1" si="395"/>
        <v>0</v>
      </c>
      <c r="T230">
        <f t="shared" ca="1" si="396"/>
        <v>0</v>
      </c>
      <c r="U230">
        <f t="shared" ca="1" si="397"/>
        <v>0</v>
      </c>
      <c r="V230">
        <f t="shared" ca="1" si="398"/>
        <v>0</v>
      </c>
      <c r="W230">
        <f t="shared" ca="1" si="399"/>
        <v>0</v>
      </c>
      <c r="X230">
        <f t="shared" ca="1" si="497"/>
        <v>1</v>
      </c>
      <c r="Y230">
        <f t="shared" ca="1" si="498"/>
        <v>0</v>
      </c>
      <c r="Z230">
        <f t="shared" ca="1" si="499"/>
        <v>0</v>
      </c>
      <c r="AA230">
        <f t="shared" ca="1" si="500"/>
        <v>0</v>
      </c>
      <c r="AB230">
        <f t="shared" ca="1" si="501"/>
        <v>0</v>
      </c>
      <c r="AC230">
        <f t="shared" ca="1" si="502"/>
        <v>0</v>
      </c>
      <c r="AD230">
        <f t="shared" ca="1" si="503"/>
        <v>0</v>
      </c>
      <c r="AE230">
        <f t="shared" ca="1" si="504"/>
        <v>0</v>
      </c>
      <c r="AF230">
        <f t="shared" ca="1" si="505"/>
        <v>0</v>
      </c>
      <c r="AG230">
        <f t="shared" ca="1" si="506"/>
        <v>0</v>
      </c>
      <c r="AH230">
        <f t="shared" ca="1" si="507"/>
        <v>0</v>
      </c>
      <c r="AI230">
        <f t="shared" ca="1" si="508"/>
        <v>0</v>
      </c>
      <c r="AJ230">
        <f t="shared" ca="1" si="509"/>
        <v>0</v>
      </c>
      <c r="AK230">
        <f t="shared" ca="1" si="510"/>
        <v>0</v>
      </c>
      <c r="AL230">
        <f t="shared" ca="1" si="511"/>
        <v>0</v>
      </c>
      <c r="AM230">
        <f t="shared" ca="1" si="512"/>
        <v>0</v>
      </c>
      <c r="AN230">
        <f t="shared" ca="1" si="513"/>
        <v>0</v>
      </c>
      <c r="AO230">
        <f t="shared" ca="1" si="514"/>
        <v>0</v>
      </c>
      <c r="AP230">
        <f t="shared" ca="1" si="515"/>
        <v>0</v>
      </c>
      <c r="AQ230">
        <f t="shared" ca="1" si="516"/>
        <v>0</v>
      </c>
      <c r="AR230" s="8">
        <f t="shared" ca="1" si="517"/>
        <v>0</v>
      </c>
      <c r="AS230" s="8">
        <f t="shared" ca="1" si="518"/>
        <v>0</v>
      </c>
      <c r="AT230" s="8">
        <f t="shared" ca="1" si="519"/>
        <v>0</v>
      </c>
      <c r="AU230" s="8">
        <f t="shared" ca="1" si="520"/>
        <v>0</v>
      </c>
      <c r="AV230">
        <f t="shared" ca="1" si="521"/>
        <v>0</v>
      </c>
      <c r="AW230" t="b">
        <f t="shared" ca="1" si="522"/>
        <v>0</v>
      </c>
      <c r="BA230" s="14" t="s">
        <v>3005</v>
      </c>
      <c r="BB230" t="s">
        <v>2552</v>
      </c>
      <c r="BC230" t="s">
        <v>2672</v>
      </c>
      <c r="BD230">
        <f>IF(Players!BC230="NL",INDEX(Standings!G:I,MATCH(INDEX(Teams!G:K,MATCH(Players!BB230,Teams!G:G,0),5),Standings!G:G,0),2)+INDEX(Standings!G:I,MATCH(INDEX(Teams!G:K,MATCH(Players!BB230,Teams!G:G,0),5),Standings!G:G,0),3),INDEX(Standings!A:C,MATCH(INDEX(Teams!A:E,MATCH(Players!BB230,Teams!A:A,0),5),Standings!A:A,0),2)+INDEX(Standings!A:C,MATCH(INDEX(Teams!A:E,MATCH(Players!BB230,Teams!A:A,0),5),Standings!A:A,0),3))</f>
        <v>3</v>
      </c>
      <c r="BE230">
        <f t="shared" ca="1" si="401"/>
        <v>0</v>
      </c>
      <c r="BF230">
        <f t="shared" ca="1" si="402"/>
        <v>0</v>
      </c>
      <c r="BG230">
        <f t="shared" ca="1" si="403"/>
        <v>1</v>
      </c>
      <c r="BH230">
        <f t="shared" ca="1" si="404"/>
        <v>0</v>
      </c>
      <c r="BI230">
        <f t="shared" ca="1" si="405"/>
        <v>0</v>
      </c>
      <c r="BJ230">
        <f t="shared" ca="1" si="406"/>
        <v>0</v>
      </c>
      <c r="BK230">
        <f t="shared" ca="1" si="407"/>
        <v>0</v>
      </c>
      <c r="BL230" s="12">
        <f t="shared" ca="1" si="408"/>
        <v>1.6666666666666665</v>
      </c>
      <c r="BM230">
        <f t="shared" ca="1" si="409"/>
        <v>1</v>
      </c>
      <c r="BN230">
        <f t="shared" ca="1" si="410"/>
        <v>1</v>
      </c>
      <c r="BO230">
        <f t="shared" ca="1" si="411"/>
        <v>1</v>
      </c>
      <c r="BP230">
        <f t="shared" ca="1" si="412"/>
        <v>1</v>
      </c>
      <c r="BQ230">
        <f t="shared" ca="1" si="413"/>
        <v>0</v>
      </c>
      <c r="BR230">
        <f t="shared" ca="1" si="414"/>
        <v>0</v>
      </c>
      <c r="BS230">
        <f t="shared" ca="1" si="415"/>
        <v>1</v>
      </c>
      <c r="BT230">
        <f t="shared" ca="1" si="416"/>
        <v>0</v>
      </c>
      <c r="BU230">
        <f t="shared" ca="1" si="417"/>
        <v>0</v>
      </c>
      <c r="BV230">
        <f t="shared" ca="1" si="418"/>
        <v>0</v>
      </c>
      <c r="BW230">
        <f t="shared" ca="1" si="524"/>
        <v>0</v>
      </c>
      <c r="BX230">
        <f t="shared" ca="1" si="525"/>
        <v>0</v>
      </c>
      <c r="BY230" s="8">
        <f t="shared" ca="1" si="526"/>
        <v>0</v>
      </c>
      <c r="BZ230" s="10">
        <f t="shared" ca="1" si="527"/>
        <v>5.4</v>
      </c>
      <c r="CA230">
        <f t="shared" ca="1" si="528"/>
        <v>1</v>
      </c>
      <c r="CB230">
        <f t="shared" ca="1" si="529"/>
        <v>0</v>
      </c>
      <c r="CC230">
        <f t="shared" ca="1" si="530"/>
        <v>0</v>
      </c>
      <c r="CD230">
        <f t="shared" ca="1" si="531"/>
        <v>0</v>
      </c>
      <c r="CE230">
        <f t="shared" ca="1" si="532"/>
        <v>0</v>
      </c>
      <c r="CF230" s="12">
        <f t="shared" ca="1" si="533"/>
        <v>1.6666666666666665</v>
      </c>
      <c r="CG230">
        <f t="shared" ca="1" si="534"/>
        <v>1</v>
      </c>
      <c r="CH230">
        <f t="shared" ca="1" si="535"/>
        <v>1</v>
      </c>
      <c r="CI230">
        <f t="shared" ca="1" si="536"/>
        <v>1</v>
      </c>
      <c r="CJ230">
        <f t="shared" ca="1" si="537"/>
        <v>1</v>
      </c>
      <c r="CK230">
        <f t="shared" ca="1" si="538"/>
        <v>0</v>
      </c>
      <c r="CL230">
        <f t="shared" ca="1" si="539"/>
        <v>0</v>
      </c>
      <c r="CM230">
        <f t="shared" ca="1" si="540"/>
        <v>1</v>
      </c>
      <c r="CN230">
        <f t="shared" ca="1" si="541"/>
        <v>0</v>
      </c>
      <c r="CO230">
        <f t="shared" ca="1" si="542"/>
        <v>0</v>
      </c>
      <c r="CP230">
        <f t="shared" ca="1" si="543"/>
        <v>0</v>
      </c>
      <c r="CQ230" s="10">
        <f t="shared" ca="1" si="544"/>
        <v>0.60000000000000009</v>
      </c>
      <c r="CR230" s="11">
        <f t="shared" ca="1" si="545"/>
        <v>5.4</v>
      </c>
      <c r="CS230" s="11">
        <f t="shared" ca="1" si="546"/>
        <v>5.4</v>
      </c>
      <c r="CT230" s="11">
        <f t="shared" ca="1" si="547"/>
        <v>0</v>
      </c>
      <c r="CU230" s="11">
        <f t="shared" ca="1" si="548"/>
        <v>5.4</v>
      </c>
      <c r="CV230" s="11">
        <f t="shared" ca="1" si="549"/>
        <v>0</v>
      </c>
      <c r="CW230" t="b">
        <f t="shared" ca="1" si="523"/>
        <v>0</v>
      </c>
      <c r="CX230">
        <f>COUNTIF(BA$1:BA230,BA230)-1</f>
        <v>0</v>
      </c>
    </row>
    <row r="231" spans="1:102">
      <c r="A231" t="s">
        <v>2774</v>
      </c>
      <c r="B231" t="s">
        <v>2557</v>
      </c>
      <c r="C231" t="s">
        <v>2672</v>
      </c>
      <c r="D231">
        <f>IF(Players!C231="NL",INDEX(Standings!G:I,MATCH(INDEX(Teams!G:K,MATCH(Players!B231,Teams!G:G,0),5),Standings!G:G,0),2)+INDEX(Standings!G:I,MATCH(INDEX(Teams!G:K,MATCH(Players!B231,Teams!G:G,0),5),Standings!G:G,0),3),INDEX(Standings!A:C,MATCH(INDEX(Teams!A:E,MATCH(Players!B231,Teams!A:A,0),5),Standings!A:A,0),2)+INDEX(Standings!A:C,MATCH(INDEX(Teams!A:E,MATCH(Players!B231,Teams!A:A,0),5),Standings!A:A,0),3))</f>
        <v>3</v>
      </c>
      <c r="E231">
        <f t="shared" ca="1" si="381"/>
        <v>0</v>
      </c>
      <c r="F231">
        <f t="shared" ca="1" si="382"/>
        <v>0</v>
      </c>
      <c r="G231">
        <f t="shared" ca="1" si="383"/>
        <v>0</v>
      </c>
      <c r="H231">
        <f t="shared" ca="1" si="384"/>
        <v>0</v>
      </c>
      <c r="I231">
        <f t="shared" ca="1" si="385"/>
        <v>0</v>
      </c>
      <c r="J231">
        <f t="shared" ca="1" si="386"/>
        <v>0</v>
      </c>
      <c r="K231">
        <f t="shared" ca="1" si="387"/>
        <v>0</v>
      </c>
      <c r="L231">
        <f t="shared" ca="1" si="388"/>
        <v>0</v>
      </c>
      <c r="M231">
        <f t="shared" ca="1" si="389"/>
        <v>0</v>
      </c>
      <c r="N231">
        <f t="shared" ca="1" si="390"/>
        <v>0</v>
      </c>
      <c r="O231">
        <f t="shared" ca="1" si="391"/>
        <v>0</v>
      </c>
      <c r="P231">
        <f t="shared" ca="1" si="392"/>
        <v>0</v>
      </c>
      <c r="Q231">
        <f t="shared" ca="1" si="393"/>
        <v>0</v>
      </c>
      <c r="R231">
        <f t="shared" ca="1" si="394"/>
        <v>0</v>
      </c>
      <c r="S231">
        <f t="shared" ca="1" si="395"/>
        <v>0</v>
      </c>
      <c r="T231">
        <f t="shared" ca="1" si="396"/>
        <v>0</v>
      </c>
      <c r="U231">
        <f t="shared" ca="1" si="397"/>
        <v>0</v>
      </c>
      <c r="V231">
        <f t="shared" ca="1" si="398"/>
        <v>0</v>
      </c>
      <c r="W231">
        <f t="shared" ca="1" si="399"/>
        <v>0</v>
      </c>
      <c r="X231">
        <f t="shared" ca="1" si="497"/>
        <v>0</v>
      </c>
      <c r="Y231">
        <f t="shared" ca="1" si="498"/>
        <v>0</v>
      </c>
      <c r="Z231">
        <f t="shared" ca="1" si="499"/>
        <v>0</v>
      </c>
      <c r="AA231">
        <f t="shared" ca="1" si="500"/>
        <v>0</v>
      </c>
      <c r="AB231">
        <f t="shared" ca="1" si="501"/>
        <v>0</v>
      </c>
      <c r="AC231">
        <f t="shared" ca="1" si="502"/>
        <v>0</v>
      </c>
      <c r="AD231">
        <f t="shared" ca="1" si="503"/>
        <v>0</v>
      </c>
      <c r="AE231">
        <f t="shared" ca="1" si="504"/>
        <v>0</v>
      </c>
      <c r="AF231">
        <f t="shared" ca="1" si="505"/>
        <v>0</v>
      </c>
      <c r="AG231">
        <f t="shared" ca="1" si="506"/>
        <v>0</v>
      </c>
      <c r="AH231">
        <f t="shared" ca="1" si="507"/>
        <v>0</v>
      </c>
      <c r="AI231">
        <f t="shared" ca="1" si="508"/>
        <v>0</v>
      </c>
      <c r="AJ231">
        <f t="shared" ca="1" si="509"/>
        <v>0</v>
      </c>
      <c r="AK231">
        <f t="shared" ca="1" si="510"/>
        <v>0</v>
      </c>
      <c r="AL231">
        <f t="shared" ca="1" si="511"/>
        <v>0</v>
      </c>
      <c r="AM231">
        <f t="shared" ca="1" si="512"/>
        <v>0</v>
      </c>
      <c r="AN231">
        <f t="shared" ca="1" si="513"/>
        <v>0</v>
      </c>
      <c r="AO231">
        <f t="shared" ca="1" si="514"/>
        <v>0</v>
      </c>
      <c r="AP231">
        <f t="shared" ca="1" si="515"/>
        <v>0</v>
      </c>
      <c r="AQ231">
        <f t="shared" ca="1" si="516"/>
        <v>0</v>
      </c>
      <c r="AR231" s="8">
        <f t="shared" ca="1" si="517"/>
        <v>0</v>
      </c>
      <c r="AS231" s="8">
        <f t="shared" ca="1" si="518"/>
        <v>0</v>
      </c>
      <c r="AT231" s="8">
        <f t="shared" ca="1" si="519"/>
        <v>0</v>
      </c>
      <c r="AU231" s="8">
        <f t="shared" ca="1" si="520"/>
        <v>0</v>
      </c>
      <c r="AV231">
        <f t="shared" ca="1" si="521"/>
        <v>0</v>
      </c>
      <c r="AW231" t="b">
        <f t="shared" ca="1" si="522"/>
        <v>0</v>
      </c>
      <c r="BA231" s="14" t="s">
        <v>3010</v>
      </c>
      <c r="BB231" t="s">
        <v>2552</v>
      </c>
      <c r="BC231" t="s">
        <v>2672</v>
      </c>
      <c r="BD231">
        <f>IF(Players!BC231="NL",INDEX(Standings!G:I,MATCH(INDEX(Teams!G:K,MATCH(Players!BB231,Teams!G:G,0),5),Standings!G:G,0),2)+INDEX(Standings!G:I,MATCH(INDEX(Teams!G:K,MATCH(Players!BB231,Teams!G:G,0),5),Standings!G:G,0),3),INDEX(Standings!A:C,MATCH(INDEX(Teams!A:E,MATCH(Players!BB231,Teams!A:A,0),5),Standings!A:A,0),2)+INDEX(Standings!A:C,MATCH(INDEX(Teams!A:E,MATCH(Players!BB231,Teams!A:A,0),5),Standings!A:A,0),3))</f>
        <v>3</v>
      </c>
      <c r="BE231">
        <f t="shared" ca="1" si="401"/>
        <v>0</v>
      </c>
      <c r="BF231">
        <f t="shared" ca="1" si="402"/>
        <v>0</v>
      </c>
      <c r="BG231">
        <f t="shared" ca="1" si="403"/>
        <v>1</v>
      </c>
      <c r="BH231">
        <f t="shared" ca="1" si="404"/>
        <v>0</v>
      </c>
      <c r="BI231">
        <f t="shared" ca="1" si="405"/>
        <v>0</v>
      </c>
      <c r="BJ231">
        <f t="shared" ca="1" si="406"/>
        <v>0</v>
      </c>
      <c r="BK231">
        <f t="shared" ca="1" si="407"/>
        <v>1</v>
      </c>
      <c r="BL231" s="12">
        <f t="shared" ca="1" si="408"/>
        <v>1</v>
      </c>
      <c r="BM231">
        <f t="shared" ca="1" si="409"/>
        <v>0</v>
      </c>
      <c r="BN231">
        <f t="shared" ca="1" si="410"/>
        <v>0</v>
      </c>
      <c r="BO231">
        <f t="shared" ca="1" si="411"/>
        <v>0</v>
      </c>
      <c r="BP231">
        <f t="shared" ca="1" si="412"/>
        <v>0</v>
      </c>
      <c r="BQ231">
        <f t="shared" ca="1" si="413"/>
        <v>0</v>
      </c>
      <c r="BR231">
        <f t="shared" ca="1" si="414"/>
        <v>0</v>
      </c>
      <c r="BS231">
        <f t="shared" ca="1" si="415"/>
        <v>0</v>
      </c>
      <c r="BT231">
        <f t="shared" ca="1" si="416"/>
        <v>0</v>
      </c>
      <c r="BU231">
        <f t="shared" ca="1" si="417"/>
        <v>0</v>
      </c>
      <c r="BV231">
        <f t="shared" ca="1" si="418"/>
        <v>0</v>
      </c>
      <c r="BW231">
        <f t="shared" ca="1" si="524"/>
        <v>0</v>
      </c>
      <c r="BX231">
        <f t="shared" ca="1" si="525"/>
        <v>0</v>
      </c>
      <c r="BY231" s="8">
        <f t="shared" ca="1" si="526"/>
        <v>0</v>
      </c>
      <c r="BZ231" s="10">
        <f t="shared" ca="1" si="527"/>
        <v>0</v>
      </c>
      <c r="CA231">
        <f t="shared" ca="1" si="528"/>
        <v>1</v>
      </c>
      <c r="CB231">
        <f t="shared" ca="1" si="529"/>
        <v>0</v>
      </c>
      <c r="CC231">
        <f t="shared" ca="1" si="530"/>
        <v>0</v>
      </c>
      <c r="CD231">
        <f t="shared" ca="1" si="531"/>
        <v>0</v>
      </c>
      <c r="CE231">
        <f t="shared" ca="1" si="532"/>
        <v>1</v>
      </c>
      <c r="CF231" s="12">
        <f t="shared" ca="1" si="533"/>
        <v>1</v>
      </c>
      <c r="CG231">
        <f t="shared" ca="1" si="534"/>
        <v>0</v>
      </c>
      <c r="CH231">
        <f t="shared" ca="1" si="535"/>
        <v>0</v>
      </c>
      <c r="CI231">
        <f t="shared" ca="1" si="536"/>
        <v>0</v>
      </c>
      <c r="CJ231">
        <f t="shared" ca="1" si="537"/>
        <v>0</v>
      </c>
      <c r="CK231">
        <f t="shared" ca="1" si="538"/>
        <v>0</v>
      </c>
      <c r="CL231">
        <f t="shared" ca="1" si="539"/>
        <v>0</v>
      </c>
      <c r="CM231">
        <f t="shared" ca="1" si="540"/>
        <v>0</v>
      </c>
      <c r="CN231">
        <f t="shared" ca="1" si="541"/>
        <v>0</v>
      </c>
      <c r="CO231">
        <f t="shared" ca="1" si="542"/>
        <v>0</v>
      </c>
      <c r="CP231">
        <f t="shared" ca="1" si="543"/>
        <v>0</v>
      </c>
      <c r="CQ231" s="10">
        <f t="shared" ca="1" si="544"/>
        <v>0</v>
      </c>
      <c r="CR231" s="11">
        <f t="shared" ca="1" si="545"/>
        <v>0</v>
      </c>
      <c r="CS231" s="11">
        <f t="shared" ca="1" si="546"/>
        <v>0</v>
      </c>
      <c r="CT231" s="11">
        <f t="shared" ca="1" si="547"/>
        <v>0</v>
      </c>
      <c r="CU231" s="11">
        <f t="shared" ca="1" si="548"/>
        <v>0</v>
      </c>
      <c r="CV231" s="11">
        <f t="shared" ca="1" si="549"/>
        <v>0</v>
      </c>
      <c r="CW231" t="b">
        <f t="shared" ca="1" si="523"/>
        <v>0</v>
      </c>
      <c r="CX231">
        <f>COUNTIF(BA$1:BA231,BA231)-1</f>
        <v>0</v>
      </c>
    </row>
    <row r="232" spans="1:102">
      <c r="A232" t="s">
        <v>2775</v>
      </c>
      <c r="B232" t="s">
        <v>2557</v>
      </c>
      <c r="C232" t="s">
        <v>2672</v>
      </c>
      <c r="D232">
        <f>IF(Players!C232="NL",INDEX(Standings!G:I,MATCH(INDEX(Teams!G:K,MATCH(Players!B232,Teams!G:G,0),5),Standings!G:G,0),2)+INDEX(Standings!G:I,MATCH(INDEX(Teams!G:K,MATCH(Players!B232,Teams!G:G,0),5),Standings!G:G,0),3),INDEX(Standings!A:C,MATCH(INDEX(Teams!A:E,MATCH(Players!B232,Teams!A:A,0),5),Standings!A:A,0),2)+INDEX(Standings!A:C,MATCH(INDEX(Teams!A:E,MATCH(Players!B232,Teams!A:A,0),5),Standings!A:A,0),3))</f>
        <v>3</v>
      </c>
      <c r="E232">
        <f t="shared" ca="1" si="381"/>
        <v>0</v>
      </c>
      <c r="F232">
        <f t="shared" ca="1" si="382"/>
        <v>0</v>
      </c>
      <c r="G232">
        <f t="shared" ca="1" si="383"/>
        <v>0</v>
      </c>
      <c r="H232">
        <f t="shared" ca="1" si="384"/>
        <v>0</v>
      </c>
      <c r="I232">
        <f t="shared" ca="1" si="385"/>
        <v>0</v>
      </c>
      <c r="J232">
        <f t="shared" ca="1" si="386"/>
        <v>0</v>
      </c>
      <c r="K232">
        <f t="shared" ca="1" si="387"/>
        <v>0</v>
      </c>
      <c r="L232">
        <f t="shared" ca="1" si="388"/>
        <v>0</v>
      </c>
      <c r="M232">
        <f t="shared" ca="1" si="389"/>
        <v>0</v>
      </c>
      <c r="N232">
        <f t="shared" ca="1" si="390"/>
        <v>0</v>
      </c>
      <c r="O232">
        <f t="shared" ca="1" si="391"/>
        <v>0</v>
      </c>
      <c r="P232">
        <f t="shared" ca="1" si="392"/>
        <v>0</v>
      </c>
      <c r="Q232">
        <f t="shared" ca="1" si="393"/>
        <v>0</v>
      </c>
      <c r="R232">
        <f t="shared" ca="1" si="394"/>
        <v>0</v>
      </c>
      <c r="S232">
        <f t="shared" ca="1" si="395"/>
        <v>0</v>
      </c>
      <c r="T232">
        <f t="shared" ca="1" si="396"/>
        <v>0</v>
      </c>
      <c r="U232">
        <f t="shared" ca="1" si="397"/>
        <v>0</v>
      </c>
      <c r="V232">
        <f t="shared" ca="1" si="398"/>
        <v>0</v>
      </c>
      <c r="W232">
        <f t="shared" ca="1" si="399"/>
        <v>0</v>
      </c>
      <c r="X232">
        <f t="shared" ca="1" si="497"/>
        <v>0</v>
      </c>
      <c r="Y232">
        <f t="shared" ca="1" si="498"/>
        <v>0</v>
      </c>
      <c r="Z232">
        <f t="shared" ca="1" si="499"/>
        <v>0</v>
      </c>
      <c r="AA232">
        <f t="shared" ca="1" si="500"/>
        <v>0</v>
      </c>
      <c r="AB232">
        <f t="shared" ca="1" si="501"/>
        <v>0</v>
      </c>
      <c r="AC232">
        <f t="shared" ca="1" si="502"/>
        <v>0</v>
      </c>
      <c r="AD232">
        <f t="shared" ca="1" si="503"/>
        <v>0</v>
      </c>
      <c r="AE232">
        <f t="shared" ca="1" si="504"/>
        <v>0</v>
      </c>
      <c r="AF232">
        <f t="shared" ca="1" si="505"/>
        <v>0</v>
      </c>
      <c r="AG232">
        <f t="shared" ca="1" si="506"/>
        <v>0</v>
      </c>
      <c r="AH232">
        <f t="shared" ca="1" si="507"/>
        <v>0</v>
      </c>
      <c r="AI232">
        <f t="shared" ca="1" si="508"/>
        <v>0</v>
      </c>
      <c r="AJ232">
        <f t="shared" ca="1" si="509"/>
        <v>0</v>
      </c>
      <c r="AK232">
        <f t="shared" ca="1" si="510"/>
        <v>0</v>
      </c>
      <c r="AL232">
        <f t="shared" ca="1" si="511"/>
        <v>0</v>
      </c>
      <c r="AM232">
        <f t="shared" ca="1" si="512"/>
        <v>0</v>
      </c>
      <c r="AN232">
        <f t="shared" ca="1" si="513"/>
        <v>0</v>
      </c>
      <c r="AO232">
        <f t="shared" ca="1" si="514"/>
        <v>0</v>
      </c>
      <c r="AP232">
        <f t="shared" ca="1" si="515"/>
        <v>0</v>
      </c>
      <c r="AQ232">
        <f t="shared" ca="1" si="516"/>
        <v>0</v>
      </c>
      <c r="AR232" s="8">
        <f t="shared" ca="1" si="517"/>
        <v>0</v>
      </c>
      <c r="AS232" s="8">
        <f t="shared" ca="1" si="518"/>
        <v>0</v>
      </c>
      <c r="AT232" s="8">
        <f t="shared" ca="1" si="519"/>
        <v>0</v>
      </c>
      <c r="AU232" s="8">
        <f t="shared" ca="1" si="520"/>
        <v>0</v>
      </c>
      <c r="AV232">
        <f t="shared" ca="1" si="521"/>
        <v>0</v>
      </c>
      <c r="AW232" t="b">
        <f t="shared" ca="1" si="522"/>
        <v>0</v>
      </c>
      <c r="BA232" s="14" t="s">
        <v>3001</v>
      </c>
      <c r="BB232" t="s">
        <v>2552</v>
      </c>
      <c r="BC232" t="s">
        <v>2672</v>
      </c>
      <c r="BD232">
        <f>IF(Players!BC232="NL",INDEX(Standings!G:I,MATCH(INDEX(Teams!G:K,MATCH(Players!BB232,Teams!G:G,0),5),Standings!G:G,0),2)+INDEX(Standings!G:I,MATCH(INDEX(Teams!G:K,MATCH(Players!BB232,Teams!G:G,0),5),Standings!G:G,0),3),INDEX(Standings!A:C,MATCH(INDEX(Teams!A:E,MATCH(Players!BB232,Teams!A:A,0),5),Standings!A:A,0),2)+INDEX(Standings!A:C,MATCH(INDEX(Teams!A:E,MATCH(Players!BB232,Teams!A:A,0),5),Standings!A:A,0),3))</f>
        <v>3</v>
      </c>
      <c r="BE232">
        <f t="shared" ca="1" si="401"/>
        <v>0</v>
      </c>
      <c r="BF232">
        <f t="shared" ca="1" si="402"/>
        <v>0</v>
      </c>
      <c r="BG232">
        <f t="shared" ca="1" si="403"/>
        <v>2</v>
      </c>
      <c r="BH232">
        <f t="shared" ca="1" si="404"/>
        <v>0</v>
      </c>
      <c r="BI232">
        <f t="shared" ca="1" si="405"/>
        <v>0</v>
      </c>
      <c r="BJ232">
        <f t="shared" ca="1" si="406"/>
        <v>0</v>
      </c>
      <c r="BK232">
        <f t="shared" ca="1" si="407"/>
        <v>0</v>
      </c>
      <c r="BL232" s="12">
        <f t="shared" ca="1" si="408"/>
        <v>1.6666666666666665</v>
      </c>
      <c r="BM232">
        <f t="shared" ca="1" si="409"/>
        <v>1</v>
      </c>
      <c r="BN232">
        <f t="shared" ca="1" si="410"/>
        <v>1</v>
      </c>
      <c r="BO232">
        <f t="shared" ca="1" si="411"/>
        <v>1</v>
      </c>
      <c r="BP232">
        <f t="shared" ca="1" si="412"/>
        <v>0</v>
      </c>
      <c r="BQ232">
        <f t="shared" ca="1" si="413"/>
        <v>1</v>
      </c>
      <c r="BR232">
        <f t="shared" ca="1" si="414"/>
        <v>0</v>
      </c>
      <c r="BS232">
        <f t="shared" ca="1" si="415"/>
        <v>1</v>
      </c>
      <c r="BT232">
        <f t="shared" ca="1" si="416"/>
        <v>0</v>
      </c>
      <c r="BU232">
        <f t="shared" ca="1" si="417"/>
        <v>0</v>
      </c>
      <c r="BV232">
        <f t="shared" ca="1" si="418"/>
        <v>1</v>
      </c>
      <c r="BW232">
        <f t="shared" ca="1" si="524"/>
        <v>0</v>
      </c>
      <c r="BX232">
        <f t="shared" ca="1" si="525"/>
        <v>0</v>
      </c>
      <c r="BY232" s="8">
        <f t="shared" ca="1" si="526"/>
        <v>0</v>
      </c>
      <c r="BZ232" s="10">
        <f t="shared" ca="1" si="527"/>
        <v>5.4</v>
      </c>
      <c r="CA232">
        <f t="shared" ca="1" si="528"/>
        <v>2</v>
      </c>
      <c r="CB232">
        <f t="shared" ca="1" si="529"/>
        <v>0</v>
      </c>
      <c r="CC232">
        <f t="shared" ca="1" si="530"/>
        <v>0</v>
      </c>
      <c r="CD232">
        <f t="shared" ca="1" si="531"/>
        <v>0</v>
      </c>
      <c r="CE232">
        <f t="shared" ca="1" si="532"/>
        <v>0</v>
      </c>
      <c r="CF232" s="12">
        <f t="shared" ca="1" si="533"/>
        <v>1.6666666666666665</v>
      </c>
      <c r="CG232">
        <f t="shared" ca="1" si="534"/>
        <v>1</v>
      </c>
      <c r="CH232">
        <f t="shared" ca="1" si="535"/>
        <v>1</v>
      </c>
      <c r="CI232">
        <f t="shared" ca="1" si="536"/>
        <v>1</v>
      </c>
      <c r="CJ232">
        <f t="shared" ca="1" si="537"/>
        <v>0</v>
      </c>
      <c r="CK232">
        <f t="shared" ca="1" si="538"/>
        <v>1</v>
      </c>
      <c r="CL232">
        <f t="shared" ca="1" si="539"/>
        <v>0</v>
      </c>
      <c r="CM232">
        <f t="shared" ca="1" si="540"/>
        <v>1</v>
      </c>
      <c r="CN232">
        <f t="shared" ca="1" si="541"/>
        <v>0</v>
      </c>
      <c r="CO232">
        <f t="shared" ca="1" si="542"/>
        <v>0</v>
      </c>
      <c r="CP232">
        <f t="shared" ca="1" si="543"/>
        <v>1</v>
      </c>
      <c r="CQ232" s="10">
        <f t="shared" ca="1" si="544"/>
        <v>1.2000000000000002</v>
      </c>
      <c r="CR232" s="11">
        <f t="shared" ca="1" si="545"/>
        <v>5.4</v>
      </c>
      <c r="CS232" s="11">
        <f t="shared" ca="1" si="546"/>
        <v>0</v>
      </c>
      <c r="CT232" s="11">
        <f t="shared" ca="1" si="547"/>
        <v>5.4</v>
      </c>
      <c r="CU232" s="11">
        <f t="shared" ca="1" si="548"/>
        <v>5.4</v>
      </c>
      <c r="CV232" s="11">
        <f t="shared" ca="1" si="549"/>
        <v>1</v>
      </c>
      <c r="CW232" t="b">
        <f t="shared" ca="1" si="523"/>
        <v>0</v>
      </c>
      <c r="CX232">
        <f>COUNTIF(BA$1:BA232,BA232)-1</f>
        <v>0</v>
      </c>
    </row>
    <row r="233" spans="1:102">
      <c r="A233" t="s">
        <v>2864</v>
      </c>
      <c r="B233" t="s">
        <v>2554</v>
      </c>
      <c r="C233" t="s">
        <v>2672</v>
      </c>
      <c r="D233">
        <f>IF(Players!C233="NL",INDEX(Standings!G:I,MATCH(INDEX(Teams!G:K,MATCH(Players!B233,Teams!G:G,0),5),Standings!G:G,0),2)+INDEX(Standings!G:I,MATCH(INDEX(Teams!G:K,MATCH(Players!B233,Teams!G:G,0),5),Standings!G:G,0),3),INDEX(Standings!A:C,MATCH(INDEX(Teams!A:E,MATCH(Players!B233,Teams!A:A,0),5),Standings!A:A,0),2)+INDEX(Standings!A:C,MATCH(INDEX(Teams!A:E,MATCH(Players!B233,Teams!A:A,0),5),Standings!A:A,0),3))</f>
        <v>3</v>
      </c>
      <c r="E233">
        <f t="shared" ca="1" si="381"/>
        <v>3</v>
      </c>
      <c r="F233">
        <f t="shared" ca="1" si="382"/>
        <v>8</v>
      </c>
      <c r="G233">
        <f t="shared" ca="1" si="383"/>
        <v>2</v>
      </c>
      <c r="H233">
        <f t="shared" ca="1" si="384"/>
        <v>5</v>
      </c>
      <c r="I233">
        <f t="shared" ca="1" si="385"/>
        <v>1</v>
      </c>
      <c r="J233">
        <f t="shared" ca="1" si="386"/>
        <v>0</v>
      </c>
      <c r="K233">
        <f t="shared" ca="1" si="387"/>
        <v>0</v>
      </c>
      <c r="L233">
        <f t="shared" ca="1" si="388"/>
        <v>2</v>
      </c>
      <c r="M233">
        <f t="shared" ca="1" si="389"/>
        <v>0</v>
      </c>
      <c r="N233">
        <f t="shared" ca="1" si="390"/>
        <v>0</v>
      </c>
      <c r="O233">
        <f t="shared" ca="1" si="391"/>
        <v>1</v>
      </c>
      <c r="P233">
        <f t="shared" ca="1" si="392"/>
        <v>1</v>
      </c>
      <c r="Q233">
        <f t="shared" ca="1" si="393"/>
        <v>1</v>
      </c>
      <c r="R233">
        <f t="shared" ca="1" si="394"/>
        <v>0</v>
      </c>
      <c r="S233">
        <f t="shared" ca="1" si="395"/>
        <v>0</v>
      </c>
      <c r="T233">
        <f t="shared" ca="1" si="396"/>
        <v>0</v>
      </c>
      <c r="U233">
        <f t="shared" ca="1" si="397"/>
        <v>0</v>
      </c>
      <c r="V233">
        <f t="shared" ca="1" si="398"/>
        <v>2</v>
      </c>
      <c r="W233">
        <f t="shared" ca="1" si="399"/>
        <v>2</v>
      </c>
      <c r="X233">
        <f t="shared" ca="1" si="497"/>
        <v>3</v>
      </c>
      <c r="Y233">
        <f t="shared" ca="1" si="498"/>
        <v>9</v>
      </c>
      <c r="Z233">
        <f t="shared" ca="1" si="499"/>
        <v>8</v>
      </c>
      <c r="AA233">
        <f t="shared" ca="1" si="500"/>
        <v>2</v>
      </c>
      <c r="AB233">
        <f t="shared" ca="1" si="501"/>
        <v>5</v>
      </c>
      <c r="AC233">
        <f t="shared" ca="1" si="502"/>
        <v>1</v>
      </c>
      <c r="AD233">
        <f t="shared" ca="1" si="503"/>
        <v>0</v>
      </c>
      <c r="AE233">
        <f t="shared" ca="1" si="504"/>
        <v>0</v>
      </c>
      <c r="AF233">
        <f t="shared" ca="1" si="505"/>
        <v>2</v>
      </c>
      <c r="AG233">
        <f t="shared" ca="1" si="506"/>
        <v>0</v>
      </c>
      <c r="AH233">
        <f t="shared" ca="1" si="507"/>
        <v>0</v>
      </c>
      <c r="AI233">
        <f t="shared" ca="1" si="508"/>
        <v>1</v>
      </c>
      <c r="AJ233">
        <f t="shared" ca="1" si="509"/>
        <v>1</v>
      </c>
      <c r="AK233">
        <f t="shared" ca="1" si="510"/>
        <v>1</v>
      </c>
      <c r="AL233">
        <f t="shared" ca="1" si="511"/>
        <v>0</v>
      </c>
      <c r="AM233">
        <f t="shared" ca="1" si="512"/>
        <v>0</v>
      </c>
      <c r="AN233">
        <f t="shared" ca="1" si="513"/>
        <v>0</v>
      </c>
      <c r="AO233">
        <f t="shared" ca="1" si="514"/>
        <v>0</v>
      </c>
      <c r="AP233">
        <f t="shared" ca="1" si="515"/>
        <v>2</v>
      </c>
      <c r="AQ233">
        <f t="shared" ca="1" si="516"/>
        <v>2</v>
      </c>
      <c r="AR233" s="8">
        <f t="shared" ca="1" si="517"/>
        <v>0.625</v>
      </c>
      <c r="AS233" s="8">
        <f t="shared" ca="1" si="518"/>
        <v>0.66666666666666663</v>
      </c>
      <c r="AT233" s="8">
        <f t="shared" ca="1" si="519"/>
        <v>0.75</v>
      </c>
      <c r="AU233" s="8">
        <f t="shared" ca="1" si="520"/>
        <v>1.4166666666666665</v>
      </c>
      <c r="AV233">
        <f t="shared" ca="1" si="521"/>
        <v>6</v>
      </c>
      <c r="AW233" t="b">
        <f t="shared" ca="1" si="522"/>
        <v>0</v>
      </c>
      <c r="BA233" s="14" t="s">
        <v>3008</v>
      </c>
      <c r="BB233" t="s">
        <v>2552</v>
      </c>
      <c r="BC233" t="s">
        <v>2672</v>
      </c>
      <c r="BD233">
        <f>IF(Players!BC233="NL",INDEX(Standings!G:I,MATCH(INDEX(Teams!G:K,MATCH(Players!BB233,Teams!G:G,0),5),Standings!G:G,0),2)+INDEX(Standings!G:I,MATCH(INDEX(Teams!G:K,MATCH(Players!BB233,Teams!G:G,0),5),Standings!G:G,0),3),INDEX(Standings!A:C,MATCH(INDEX(Teams!A:E,MATCH(Players!BB233,Teams!A:A,0),5),Standings!A:A,0),2)+INDEX(Standings!A:C,MATCH(INDEX(Teams!A:E,MATCH(Players!BB233,Teams!A:A,0),5),Standings!A:A,0),3))</f>
        <v>3</v>
      </c>
      <c r="BE233">
        <f t="shared" ca="1" si="401"/>
        <v>0</v>
      </c>
      <c r="BF233">
        <f t="shared" ca="1" si="402"/>
        <v>0</v>
      </c>
      <c r="BG233">
        <f t="shared" ca="1" si="403"/>
        <v>0</v>
      </c>
      <c r="BH233">
        <f t="shared" ca="1" si="404"/>
        <v>0</v>
      </c>
      <c r="BI233">
        <f t="shared" ca="1" si="405"/>
        <v>0</v>
      </c>
      <c r="BJ233">
        <f t="shared" ca="1" si="406"/>
        <v>0</v>
      </c>
      <c r="BK233">
        <f t="shared" ca="1" si="407"/>
        <v>0</v>
      </c>
      <c r="BL233" s="12">
        <f t="shared" ca="1" si="408"/>
        <v>0</v>
      </c>
      <c r="BM233">
        <f t="shared" ca="1" si="409"/>
        <v>0</v>
      </c>
      <c r="BN233">
        <f t="shared" ca="1" si="410"/>
        <v>0</v>
      </c>
      <c r="BO233">
        <f t="shared" ca="1" si="411"/>
        <v>0</v>
      </c>
      <c r="BP233">
        <f t="shared" ca="1" si="412"/>
        <v>0</v>
      </c>
      <c r="BQ233">
        <f t="shared" ca="1" si="413"/>
        <v>0</v>
      </c>
      <c r="BR233">
        <f t="shared" ca="1" si="414"/>
        <v>0</v>
      </c>
      <c r="BS233">
        <f t="shared" ca="1" si="415"/>
        <v>0</v>
      </c>
      <c r="BT233">
        <f t="shared" ca="1" si="416"/>
        <v>0</v>
      </c>
      <c r="BU233">
        <f t="shared" ca="1" si="417"/>
        <v>0</v>
      </c>
      <c r="BV233">
        <f t="shared" ca="1" si="418"/>
        <v>0</v>
      </c>
      <c r="BW233">
        <f t="shared" ca="1" si="524"/>
        <v>0</v>
      </c>
      <c r="BX233">
        <f t="shared" ca="1" si="525"/>
        <v>0</v>
      </c>
      <c r="BY233" s="8">
        <f t="shared" ca="1" si="526"/>
        <v>0</v>
      </c>
      <c r="BZ233" s="10" t="str">
        <f t="shared" ca="1" si="527"/>
        <v>---</v>
      </c>
      <c r="CA233">
        <f t="shared" ca="1" si="528"/>
        <v>0</v>
      </c>
      <c r="CB233">
        <f t="shared" ca="1" si="529"/>
        <v>0</v>
      </c>
      <c r="CC233">
        <f t="shared" ca="1" si="530"/>
        <v>0</v>
      </c>
      <c r="CD233">
        <f t="shared" ca="1" si="531"/>
        <v>0</v>
      </c>
      <c r="CE233">
        <f t="shared" ca="1" si="532"/>
        <v>0</v>
      </c>
      <c r="CF233" s="12">
        <f t="shared" ca="1" si="533"/>
        <v>0</v>
      </c>
      <c r="CG233">
        <f t="shared" ca="1" si="534"/>
        <v>0</v>
      </c>
      <c r="CH233">
        <f t="shared" ca="1" si="535"/>
        <v>0</v>
      </c>
      <c r="CI233">
        <f t="shared" ca="1" si="536"/>
        <v>0</v>
      </c>
      <c r="CJ233">
        <f t="shared" ca="1" si="537"/>
        <v>0</v>
      </c>
      <c r="CK233">
        <f t="shared" ca="1" si="538"/>
        <v>0</v>
      </c>
      <c r="CL233">
        <f t="shared" ca="1" si="539"/>
        <v>0</v>
      </c>
      <c r="CM233">
        <f t="shared" ca="1" si="540"/>
        <v>0</v>
      </c>
      <c r="CN233">
        <f t="shared" ca="1" si="541"/>
        <v>0</v>
      </c>
      <c r="CO233">
        <f t="shared" ca="1" si="542"/>
        <v>0</v>
      </c>
      <c r="CP233">
        <f t="shared" ca="1" si="543"/>
        <v>0</v>
      </c>
      <c r="CQ233" s="10">
        <f t="shared" ca="1" si="544"/>
        <v>0</v>
      </c>
      <c r="CR233" s="11">
        <f t="shared" ca="1" si="545"/>
        <v>0</v>
      </c>
      <c r="CS233" s="11">
        <f t="shared" ca="1" si="546"/>
        <v>0</v>
      </c>
      <c r="CT233" s="11">
        <f t="shared" ca="1" si="547"/>
        <v>0</v>
      </c>
      <c r="CU233" s="11">
        <f t="shared" ca="1" si="548"/>
        <v>0</v>
      </c>
      <c r="CV233" s="11">
        <f t="shared" ca="1" si="549"/>
        <v>0</v>
      </c>
      <c r="CW233" t="b">
        <f t="shared" ca="1" si="523"/>
        <v>0</v>
      </c>
      <c r="CX233">
        <f>COUNTIF(BA$1:BA233,BA233)-1</f>
        <v>0</v>
      </c>
    </row>
    <row r="234" spans="1:102">
      <c r="A234" t="s">
        <v>2865</v>
      </c>
      <c r="B234" t="s">
        <v>2554</v>
      </c>
      <c r="C234" t="s">
        <v>2672</v>
      </c>
      <c r="D234">
        <f>IF(Players!C234="NL",INDEX(Standings!G:I,MATCH(INDEX(Teams!G:K,MATCH(Players!B234,Teams!G:G,0),5),Standings!G:G,0),2)+INDEX(Standings!G:I,MATCH(INDEX(Teams!G:K,MATCH(Players!B234,Teams!G:G,0),5),Standings!G:G,0),3),INDEX(Standings!A:C,MATCH(INDEX(Teams!A:E,MATCH(Players!B234,Teams!A:A,0),5),Standings!A:A,0),2)+INDEX(Standings!A:C,MATCH(INDEX(Teams!A:E,MATCH(Players!B234,Teams!A:A,0),5),Standings!A:A,0),3))</f>
        <v>3</v>
      </c>
      <c r="E234">
        <f t="shared" ca="1" si="381"/>
        <v>3</v>
      </c>
      <c r="F234">
        <f t="shared" ca="1" si="382"/>
        <v>10</v>
      </c>
      <c r="G234">
        <f t="shared" ca="1" si="383"/>
        <v>1</v>
      </c>
      <c r="H234">
        <f t="shared" ca="1" si="384"/>
        <v>0</v>
      </c>
      <c r="I234">
        <f t="shared" ca="1" si="385"/>
        <v>0</v>
      </c>
      <c r="J234">
        <f t="shared" ca="1" si="386"/>
        <v>0</v>
      </c>
      <c r="K234">
        <f t="shared" ca="1" si="387"/>
        <v>0</v>
      </c>
      <c r="L234">
        <f t="shared" ca="1" si="388"/>
        <v>1</v>
      </c>
      <c r="M234">
        <f t="shared" ca="1" si="389"/>
        <v>0</v>
      </c>
      <c r="N234">
        <f t="shared" ca="1" si="390"/>
        <v>0</v>
      </c>
      <c r="O234">
        <f t="shared" ca="1" si="391"/>
        <v>1</v>
      </c>
      <c r="P234">
        <f t="shared" ca="1" si="392"/>
        <v>1</v>
      </c>
      <c r="Q234">
        <f t="shared" ca="1" si="393"/>
        <v>0</v>
      </c>
      <c r="R234">
        <f t="shared" ca="1" si="394"/>
        <v>0</v>
      </c>
      <c r="S234">
        <f t="shared" ca="1" si="395"/>
        <v>0</v>
      </c>
      <c r="T234">
        <f t="shared" ca="1" si="396"/>
        <v>0</v>
      </c>
      <c r="U234">
        <f t="shared" ca="1" si="397"/>
        <v>0</v>
      </c>
      <c r="V234">
        <f t="shared" ca="1" si="398"/>
        <v>0</v>
      </c>
      <c r="W234">
        <f t="shared" ca="1" si="399"/>
        <v>0</v>
      </c>
      <c r="X234">
        <f t="shared" ref="X234:X258" ca="1" si="550">SUMIF($A:$A,$A234,E:E)</f>
        <v>3</v>
      </c>
      <c r="Y234">
        <f t="shared" ref="Y234:Y258" ca="1" si="551">Z234+AI234+AL234+AM234+AN234</f>
        <v>11</v>
      </c>
      <c r="Z234">
        <f t="shared" ref="Z234:Z258" ca="1" si="552">SUMIF($A:$A,$A234,F:F)</f>
        <v>10</v>
      </c>
      <c r="AA234">
        <f t="shared" ref="AA234:AA258" ca="1" si="553">SUMIF($A:$A,$A234,G:G)</f>
        <v>1</v>
      </c>
      <c r="AB234">
        <f t="shared" ref="AB234:AB258" ca="1" si="554">SUMIF($A:$A,$A234,H:H)</f>
        <v>0</v>
      </c>
      <c r="AC234">
        <f t="shared" ref="AC234:AC258" ca="1" si="555">SUMIF($A:$A,$A234,I:I)</f>
        <v>0</v>
      </c>
      <c r="AD234">
        <f t="shared" ref="AD234:AD258" ca="1" si="556">SUMIF($A:$A,$A234,J:J)</f>
        <v>0</v>
      </c>
      <c r="AE234">
        <f t="shared" ref="AE234:AE258" ca="1" si="557">SUMIF($A:$A,$A234,K:K)</f>
        <v>0</v>
      </c>
      <c r="AF234">
        <f t="shared" ref="AF234:AF258" ca="1" si="558">SUMIF($A:$A,$A234,L:L)</f>
        <v>1</v>
      </c>
      <c r="AG234">
        <f t="shared" ref="AG234:AG258" ca="1" si="559">SUMIF($A:$A,$A234,M:M)</f>
        <v>0</v>
      </c>
      <c r="AH234">
        <f t="shared" ref="AH234:AH258" ca="1" si="560">SUMIF($A:$A,$A234,N:N)</f>
        <v>0</v>
      </c>
      <c r="AI234">
        <f t="shared" ref="AI234:AI258" ca="1" si="561">SUMIF($A:$A,$A234,O:O)</f>
        <v>1</v>
      </c>
      <c r="AJ234">
        <f t="shared" ref="AJ234:AJ258" ca="1" si="562">SUMIF($A:$A,$A234,P:P)</f>
        <v>1</v>
      </c>
      <c r="AK234">
        <f t="shared" ref="AK234:AK258" ca="1" si="563">SUMIF($A:$A,$A234,Q:Q)</f>
        <v>0</v>
      </c>
      <c r="AL234">
        <f t="shared" ref="AL234:AL258" ca="1" si="564">SUMIF($A:$A,$A234,R:R)</f>
        <v>0</v>
      </c>
      <c r="AM234">
        <f t="shared" ref="AM234:AM258" ca="1" si="565">SUMIF($A:$A,$A234,S:S)</f>
        <v>0</v>
      </c>
      <c r="AN234">
        <f t="shared" ref="AN234:AN258" ca="1" si="566">SUMIF($A:$A,$A234,T:T)</f>
        <v>0</v>
      </c>
      <c r="AO234">
        <f t="shared" ref="AO234:AO258" ca="1" si="567">SUMIF($A:$A,$A234,U:U)</f>
        <v>0</v>
      </c>
      <c r="AP234">
        <f t="shared" ref="AP234:AP258" ca="1" si="568">_xlfn.MAXIFS(V:V,$A:$A,$A234)</f>
        <v>0</v>
      </c>
      <c r="AQ234">
        <f t="shared" ref="AQ234:AQ258" ca="1" si="569">_xlfn.MAXIFS(W:W,$A:$A,$A234)</f>
        <v>0</v>
      </c>
      <c r="AR234" s="8">
        <f t="shared" ref="AR234:AR258" ca="1" si="570">IFERROR(AB234/Z234,0)</f>
        <v>0</v>
      </c>
      <c r="AS234" s="8">
        <f t="shared" ref="AS234:AS258" ca="1" si="571">IFERROR((AB234+AI234+AL234)/(Y234-AM234),0)</f>
        <v>9.0909090909090912E-2</v>
      </c>
      <c r="AT234" s="8">
        <f t="shared" ref="AT234:AT258" ca="1" si="572">IFERROR(AV234/Z234,0)</f>
        <v>0</v>
      </c>
      <c r="AU234" s="8">
        <f t="shared" ref="AU234:AU258" ca="1" si="573">AS234+AT234</f>
        <v>9.0909090909090912E-2</v>
      </c>
      <c r="AV234">
        <f t="shared" ref="AV234:AV258" ca="1" si="574">AC234+AB234+AD234*2+AE234*3</f>
        <v>0</v>
      </c>
      <c r="AW234" t="b">
        <f t="shared" ca="1" si="522"/>
        <v>1</v>
      </c>
      <c r="BA234" s="14" t="s">
        <v>2860</v>
      </c>
      <c r="BB234" t="s">
        <v>2552</v>
      </c>
      <c r="BC234" t="s">
        <v>2672</v>
      </c>
      <c r="BD234">
        <f>IF(Players!BC234="NL",INDEX(Standings!G:I,MATCH(INDEX(Teams!G:K,MATCH(Players!BB234,Teams!G:G,0),5),Standings!G:G,0),2)+INDEX(Standings!G:I,MATCH(INDEX(Teams!G:K,MATCH(Players!BB234,Teams!G:G,0),5),Standings!G:G,0),3),INDEX(Standings!A:C,MATCH(INDEX(Teams!A:E,MATCH(Players!BB234,Teams!A:A,0),5),Standings!A:A,0),2)+INDEX(Standings!A:C,MATCH(INDEX(Teams!A:E,MATCH(Players!BB234,Teams!A:A,0),5),Standings!A:A,0),3))</f>
        <v>3</v>
      </c>
      <c r="BE234">
        <f t="shared" ca="1" si="401"/>
        <v>0</v>
      </c>
      <c r="BF234">
        <f t="shared" ca="1" si="402"/>
        <v>0</v>
      </c>
      <c r="BG234">
        <f t="shared" ca="1" si="403"/>
        <v>0</v>
      </c>
      <c r="BH234">
        <f t="shared" ca="1" si="404"/>
        <v>0</v>
      </c>
      <c r="BI234">
        <f t="shared" ca="1" si="405"/>
        <v>0</v>
      </c>
      <c r="BJ234">
        <f t="shared" ca="1" si="406"/>
        <v>0</v>
      </c>
      <c r="BK234">
        <f t="shared" ca="1" si="407"/>
        <v>0</v>
      </c>
      <c r="BL234" s="12">
        <f t="shared" ca="1" si="408"/>
        <v>0</v>
      </c>
      <c r="BM234">
        <f t="shared" ca="1" si="409"/>
        <v>0</v>
      </c>
      <c r="BN234">
        <f t="shared" ca="1" si="410"/>
        <v>0</v>
      </c>
      <c r="BO234">
        <f t="shared" ca="1" si="411"/>
        <v>0</v>
      </c>
      <c r="BP234">
        <f t="shared" ca="1" si="412"/>
        <v>0</v>
      </c>
      <c r="BQ234">
        <f t="shared" ca="1" si="413"/>
        <v>0</v>
      </c>
      <c r="BR234">
        <f t="shared" ca="1" si="414"/>
        <v>0</v>
      </c>
      <c r="BS234">
        <f t="shared" ca="1" si="415"/>
        <v>0</v>
      </c>
      <c r="BT234">
        <f t="shared" ca="1" si="416"/>
        <v>0</v>
      </c>
      <c r="BU234">
        <f t="shared" ca="1" si="417"/>
        <v>0</v>
      </c>
      <c r="BV234">
        <f t="shared" ca="1" si="418"/>
        <v>0</v>
      </c>
      <c r="BW234">
        <f t="shared" ca="1" si="524"/>
        <v>0</v>
      </c>
      <c r="BX234">
        <f t="shared" ca="1" si="525"/>
        <v>0</v>
      </c>
      <c r="BY234" s="8">
        <f t="shared" ca="1" si="526"/>
        <v>0</v>
      </c>
      <c r="BZ234" s="10" t="str">
        <f t="shared" ca="1" si="527"/>
        <v>---</v>
      </c>
      <c r="CA234">
        <f t="shared" ca="1" si="528"/>
        <v>0</v>
      </c>
      <c r="CB234">
        <f t="shared" ca="1" si="529"/>
        <v>0</v>
      </c>
      <c r="CC234">
        <f t="shared" ca="1" si="530"/>
        <v>0</v>
      </c>
      <c r="CD234">
        <f t="shared" ca="1" si="531"/>
        <v>0</v>
      </c>
      <c r="CE234">
        <f t="shared" ca="1" si="532"/>
        <v>0</v>
      </c>
      <c r="CF234" s="12">
        <f t="shared" ca="1" si="533"/>
        <v>0</v>
      </c>
      <c r="CG234">
        <f t="shared" ca="1" si="534"/>
        <v>0</v>
      </c>
      <c r="CH234">
        <f t="shared" ca="1" si="535"/>
        <v>0</v>
      </c>
      <c r="CI234">
        <f t="shared" ca="1" si="536"/>
        <v>0</v>
      </c>
      <c r="CJ234">
        <f t="shared" ca="1" si="537"/>
        <v>0</v>
      </c>
      <c r="CK234">
        <f t="shared" ca="1" si="538"/>
        <v>0</v>
      </c>
      <c r="CL234">
        <f t="shared" ca="1" si="539"/>
        <v>0</v>
      </c>
      <c r="CM234">
        <f t="shared" ca="1" si="540"/>
        <v>0</v>
      </c>
      <c r="CN234">
        <f t="shared" ca="1" si="541"/>
        <v>0</v>
      </c>
      <c r="CO234">
        <f t="shared" ca="1" si="542"/>
        <v>0</v>
      </c>
      <c r="CP234">
        <f t="shared" ca="1" si="543"/>
        <v>0</v>
      </c>
      <c r="CQ234" s="10">
        <f t="shared" ca="1" si="544"/>
        <v>0</v>
      </c>
      <c r="CR234" s="11">
        <f t="shared" ca="1" si="545"/>
        <v>0</v>
      </c>
      <c r="CS234" s="11">
        <f t="shared" ca="1" si="546"/>
        <v>0</v>
      </c>
      <c r="CT234" s="11">
        <f t="shared" ca="1" si="547"/>
        <v>0</v>
      </c>
      <c r="CU234" s="11">
        <f t="shared" ca="1" si="548"/>
        <v>0</v>
      </c>
      <c r="CV234" s="11">
        <f t="shared" ca="1" si="549"/>
        <v>0</v>
      </c>
      <c r="CW234" t="b">
        <f t="shared" ca="1" si="523"/>
        <v>0</v>
      </c>
      <c r="CX234">
        <f>COUNTIF(BA$1:BA234,BA234)-1</f>
        <v>1</v>
      </c>
    </row>
    <row r="235" spans="1:102">
      <c r="A235" t="s">
        <v>2866</v>
      </c>
      <c r="B235" t="s">
        <v>2554</v>
      </c>
      <c r="C235" t="s">
        <v>2672</v>
      </c>
      <c r="D235">
        <f>IF(Players!C235="NL",INDEX(Standings!G:I,MATCH(INDEX(Teams!G:K,MATCH(Players!B235,Teams!G:G,0),5),Standings!G:G,0),2)+INDEX(Standings!G:I,MATCH(INDEX(Teams!G:K,MATCH(Players!B235,Teams!G:G,0),5),Standings!G:G,0),3),INDEX(Standings!A:C,MATCH(INDEX(Teams!A:E,MATCH(Players!B235,Teams!A:A,0),5),Standings!A:A,0),2)+INDEX(Standings!A:C,MATCH(INDEX(Teams!A:E,MATCH(Players!B235,Teams!A:A,0),5),Standings!A:A,0),3))</f>
        <v>3</v>
      </c>
      <c r="E235">
        <f t="shared" ca="1" si="381"/>
        <v>3</v>
      </c>
      <c r="F235">
        <f t="shared" ca="1" si="382"/>
        <v>13</v>
      </c>
      <c r="G235">
        <f t="shared" ca="1" si="383"/>
        <v>4</v>
      </c>
      <c r="H235">
        <f t="shared" ca="1" si="384"/>
        <v>3</v>
      </c>
      <c r="I235">
        <f t="shared" ca="1" si="385"/>
        <v>2</v>
      </c>
      <c r="J235">
        <f t="shared" ca="1" si="386"/>
        <v>0</v>
      </c>
      <c r="K235">
        <f t="shared" ca="1" si="387"/>
        <v>0</v>
      </c>
      <c r="L235">
        <f t="shared" ca="1" si="388"/>
        <v>1</v>
      </c>
      <c r="M235">
        <f t="shared" ca="1" si="389"/>
        <v>0</v>
      </c>
      <c r="N235">
        <f t="shared" ca="1" si="390"/>
        <v>0</v>
      </c>
      <c r="O235">
        <f t="shared" ca="1" si="391"/>
        <v>2</v>
      </c>
      <c r="P235">
        <f t="shared" ca="1" si="392"/>
        <v>1</v>
      </c>
      <c r="Q235">
        <f t="shared" ca="1" si="393"/>
        <v>0</v>
      </c>
      <c r="R235">
        <f t="shared" ca="1" si="394"/>
        <v>0</v>
      </c>
      <c r="S235">
        <f t="shared" ca="1" si="395"/>
        <v>0</v>
      </c>
      <c r="T235">
        <f t="shared" ca="1" si="396"/>
        <v>0</v>
      </c>
      <c r="U235">
        <f t="shared" ca="1" si="397"/>
        <v>0</v>
      </c>
      <c r="V235">
        <f t="shared" ca="1" si="398"/>
        <v>0</v>
      </c>
      <c r="W235">
        <f t="shared" ca="1" si="399"/>
        <v>1</v>
      </c>
      <c r="X235">
        <f t="shared" ca="1" si="550"/>
        <v>3</v>
      </c>
      <c r="Y235">
        <f t="shared" ca="1" si="551"/>
        <v>15</v>
      </c>
      <c r="Z235">
        <f t="shared" ca="1" si="552"/>
        <v>13</v>
      </c>
      <c r="AA235">
        <f t="shared" ca="1" si="553"/>
        <v>4</v>
      </c>
      <c r="AB235">
        <f t="shared" ca="1" si="554"/>
        <v>3</v>
      </c>
      <c r="AC235">
        <f t="shared" ca="1" si="555"/>
        <v>2</v>
      </c>
      <c r="AD235">
        <f t="shared" ca="1" si="556"/>
        <v>0</v>
      </c>
      <c r="AE235">
        <f t="shared" ca="1" si="557"/>
        <v>0</v>
      </c>
      <c r="AF235">
        <f t="shared" ca="1" si="558"/>
        <v>1</v>
      </c>
      <c r="AG235">
        <f t="shared" ca="1" si="559"/>
        <v>0</v>
      </c>
      <c r="AH235">
        <f t="shared" ca="1" si="560"/>
        <v>0</v>
      </c>
      <c r="AI235">
        <f t="shared" ca="1" si="561"/>
        <v>2</v>
      </c>
      <c r="AJ235">
        <f t="shared" ca="1" si="562"/>
        <v>1</v>
      </c>
      <c r="AK235">
        <f t="shared" ca="1" si="563"/>
        <v>0</v>
      </c>
      <c r="AL235">
        <f t="shared" ca="1" si="564"/>
        <v>0</v>
      </c>
      <c r="AM235">
        <f t="shared" ca="1" si="565"/>
        <v>0</v>
      </c>
      <c r="AN235">
        <f t="shared" ca="1" si="566"/>
        <v>0</v>
      </c>
      <c r="AO235">
        <f t="shared" ca="1" si="567"/>
        <v>0</v>
      </c>
      <c r="AP235">
        <f t="shared" ca="1" si="568"/>
        <v>0</v>
      </c>
      <c r="AQ235">
        <f t="shared" ca="1" si="569"/>
        <v>1</v>
      </c>
      <c r="AR235" s="8">
        <f t="shared" ca="1" si="570"/>
        <v>0.23076923076923078</v>
      </c>
      <c r="AS235" s="8">
        <f t="shared" ca="1" si="571"/>
        <v>0.33333333333333331</v>
      </c>
      <c r="AT235" s="8">
        <f t="shared" ca="1" si="572"/>
        <v>0.38461538461538464</v>
      </c>
      <c r="AU235" s="8">
        <f t="shared" ca="1" si="573"/>
        <v>0.71794871794871795</v>
      </c>
      <c r="AV235">
        <f t="shared" ca="1" si="574"/>
        <v>5</v>
      </c>
      <c r="AW235" t="b">
        <f t="shared" ca="1" si="522"/>
        <v>1</v>
      </c>
      <c r="BA235" s="14" t="s">
        <v>3009</v>
      </c>
      <c r="BB235" t="s">
        <v>2552</v>
      </c>
      <c r="BC235" t="s">
        <v>2672</v>
      </c>
      <c r="BD235">
        <f>IF(Players!BC235="NL",INDEX(Standings!G:I,MATCH(INDEX(Teams!G:K,MATCH(Players!BB235,Teams!G:G,0),5),Standings!G:G,0),2)+INDEX(Standings!G:I,MATCH(INDEX(Teams!G:K,MATCH(Players!BB235,Teams!G:G,0),5),Standings!G:G,0),3),INDEX(Standings!A:C,MATCH(INDEX(Teams!A:E,MATCH(Players!BB235,Teams!A:A,0),5),Standings!A:A,0),2)+INDEX(Standings!A:C,MATCH(INDEX(Teams!A:E,MATCH(Players!BB235,Teams!A:A,0),5),Standings!A:A,0),3))</f>
        <v>3</v>
      </c>
      <c r="BE235">
        <f t="shared" ca="1" si="401"/>
        <v>1</v>
      </c>
      <c r="BF235">
        <f t="shared" ca="1" si="402"/>
        <v>0</v>
      </c>
      <c r="BG235">
        <f t="shared" ca="1" si="403"/>
        <v>1</v>
      </c>
      <c r="BH235">
        <f t="shared" ca="1" si="404"/>
        <v>0</v>
      </c>
      <c r="BI235">
        <f t="shared" ca="1" si="405"/>
        <v>0</v>
      </c>
      <c r="BJ235">
        <f t="shared" ca="1" si="406"/>
        <v>0</v>
      </c>
      <c r="BK235">
        <f t="shared" ca="1" si="407"/>
        <v>0</v>
      </c>
      <c r="BL235" s="12">
        <f t="shared" ca="1" si="408"/>
        <v>1.3333333333333333</v>
      </c>
      <c r="BM235">
        <f t="shared" ca="1" si="409"/>
        <v>1</v>
      </c>
      <c r="BN235">
        <f t="shared" ca="1" si="410"/>
        <v>1</v>
      </c>
      <c r="BO235">
        <f t="shared" ca="1" si="411"/>
        <v>0</v>
      </c>
      <c r="BP235">
        <f t="shared" ca="1" si="412"/>
        <v>0</v>
      </c>
      <c r="BQ235">
        <f t="shared" ca="1" si="413"/>
        <v>0</v>
      </c>
      <c r="BR235">
        <f t="shared" ca="1" si="414"/>
        <v>0</v>
      </c>
      <c r="BS235">
        <f t="shared" ca="1" si="415"/>
        <v>2</v>
      </c>
      <c r="BT235">
        <f t="shared" ca="1" si="416"/>
        <v>0</v>
      </c>
      <c r="BU235">
        <f t="shared" ca="1" si="417"/>
        <v>0</v>
      </c>
      <c r="BV235">
        <f t="shared" ca="1" si="418"/>
        <v>0</v>
      </c>
      <c r="BW235">
        <f t="shared" ca="1" si="524"/>
        <v>1</v>
      </c>
      <c r="BX235">
        <f t="shared" ca="1" si="525"/>
        <v>0</v>
      </c>
      <c r="BY235" s="8">
        <f t="shared" ca="1" si="526"/>
        <v>1</v>
      </c>
      <c r="BZ235" s="10">
        <f t="shared" ca="1" si="527"/>
        <v>0</v>
      </c>
      <c r="CA235">
        <f t="shared" ca="1" si="528"/>
        <v>1</v>
      </c>
      <c r="CB235">
        <f t="shared" ca="1" si="529"/>
        <v>0</v>
      </c>
      <c r="CC235">
        <f t="shared" ca="1" si="530"/>
        <v>0</v>
      </c>
      <c r="CD235">
        <f t="shared" ca="1" si="531"/>
        <v>0</v>
      </c>
      <c r="CE235">
        <f t="shared" ca="1" si="532"/>
        <v>0</v>
      </c>
      <c r="CF235" s="12">
        <f t="shared" ca="1" si="533"/>
        <v>1.3333333333333333</v>
      </c>
      <c r="CG235">
        <f t="shared" ca="1" si="534"/>
        <v>1</v>
      </c>
      <c r="CH235">
        <f t="shared" ca="1" si="535"/>
        <v>1</v>
      </c>
      <c r="CI235">
        <f t="shared" ca="1" si="536"/>
        <v>0</v>
      </c>
      <c r="CJ235">
        <f t="shared" ca="1" si="537"/>
        <v>0</v>
      </c>
      <c r="CK235">
        <f t="shared" ca="1" si="538"/>
        <v>0</v>
      </c>
      <c r="CL235">
        <f t="shared" ca="1" si="539"/>
        <v>0</v>
      </c>
      <c r="CM235">
        <f t="shared" ca="1" si="540"/>
        <v>2</v>
      </c>
      <c r="CN235">
        <f t="shared" ca="1" si="541"/>
        <v>0</v>
      </c>
      <c r="CO235">
        <f t="shared" ca="1" si="542"/>
        <v>0</v>
      </c>
      <c r="CP235">
        <f t="shared" ca="1" si="543"/>
        <v>0</v>
      </c>
      <c r="CQ235" s="10">
        <f t="shared" ca="1" si="544"/>
        <v>0.75</v>
      </c>
      <c r="CR235" s="11">
        <f t="shared" ca="1" si="545"/>
        <v>6.75</v>
      </c>
      <c r="CS235" s="11">
        <f t="shared" ca="1" si="546"/>
        <v>0</v>
      </c>
      <c r="CT235" s="11">
        <f t="shared" ca="1" si="547"/>
        <v>0</v>
      </c>
      <c r="CU235" s="11">
        <f t="shared" ca="1" si="548"/>
        <v>13.5</v>
      </c>
      <c r="CV235" s="11">
        <f t="shared" ca="1" si="549"/>
        <v>0</v>
      </c>
      <c r="CW235" t="b">
        <f t="shared" ca="1" si="523"/>
        <v>0</v>
      </c>
      <c r="CX235">
        <f>COUNTIF(BA$1:BA235,BA235)-1</f>
        <v>0</v>
      </c>
    </row>
    <row r="236" spans="1:102">
      <c r="A236" t="s">
        <v>2867</v>
      </c>
      <c r="B236" t="s">
        <v>2554</v>
      </c>
      <c r="C236" t="s">
        <v>2672</v>
      </c>
      <c r="D236">
        <f>IF(Players!C236="NL",INDEX(Standings!G:I,MATCH(INDEX(Teams!G:K,MATCH(Players!B236,Teams!G:G,0),5),Standings!G:G,0),2)+INDEX(Standings!G:I,MATCH(INDEX(Teams!G:K,MATCH(Players!B236,Teams!G:G,0),5),Standings!G:G,0),3),INDEX(Standings!A:C,MATCH(INDEX(Teams!A:E,MATCH(Players!B236,Teams!A:A,0),5),Standings!A:A,0),2)+INDEX(Standings!A:C,MATCH(INDEX(Teams!A:E,MATCH(Players!B236,Teams!A:A,0),5),Standings!A:A,0),3))</f>
        <v>3</v>
      </c>
      <c r="E236">
        <f t="shared" ca="1" si="381"/>
        <v>3</v>
      </c>
      <c r="F236">
        <f t="shared" ca="1" si="382"/>
        <v>10</v>
      </c>
      <c r="G236">
        <f t="shared" ca="1" si="383"/>
        <v>3</v>
      </c>
      <c r="H236">
        <f t="shared" ca="1" si="384"/>
        <v>4</v>
      </c>
      <c r="I236">
        <f t="shared" ca="1" si="385"/>
        <v>1</v>
      </c>
      <c r="J236">
        <f t="shared" ca="1" si="386"/>
        <v>0</v>
      </c>
      <c r="K236">
        <f t="shared" ca="1" si="387"/>
        <v>2</v>
      </c>
      <c r="L236">
        <f t="shared" ca="1" si="388"/>
        <v>2</v>
      </c>
      <c r="M236">
        <f t="shared" ca="1" si="389"/>
        <v>0</v>
      </c>
      <c r="N236">
        <f t="shared" ca="1" si="390"/>
        <v>0</v>
      </c>
      <c r="O236">
        <f t="shared" ca="1" si="391"/>
        <v>2</v>
      </c>
      <c r="P236">
        <f t="shared" ca="1" si="392"/>
        <v>1</v>
      </c>
      <c r="Q236">
        <f t="shared" ca="1" si="393"/>
        <v>1</v>
      </c>
      <c r="R236">
        <f t="shared" ca="1" si="394"/>
        <v>0</v>
      </c>
      <c r="S236">
        <f t="shared" ca="1" si="395"/>
        <v>0</v>
      </c>
      <c r="T236">
        <f t="shared" ca="1" si="396"/>
        <v>0</v>
      </c>
      <c r="U236">
        <f t="shared" ca="1" si="397"/>
        <v>0</v>
      </c>
      <c r="V236">
        <f t="shared" ca="1" si="398"/>
        <v>3</v>
      </c>
      <c r="W236">
        <f t="shared" ca="1" si="399"/>
        <v>3</v>
      </c>
      <c r="X236">
        <f t="shared" ca="1" si="550"/>
        <v>3</v>
      </c>
      <c r="Y236">
        <f t="shared" ca="1" si="551"/>
        <v>12</v>
      </c>
      <c r="Z236">
        <f t="shared" ca="1" si="552"/>
        <v>10</v>
      </c>
      <c r="AA236">
        <f t="shared" ca="1" si="553"/>
        <v>3</v>
      </c>
      <c r="AB236">
        <f t="shared" ca="1" si="554"/>
        <v>4</v>
      </c>
      <c r="AC236">
        <f t="shared" ca="1" si="555"/>
        <v>1</v>
      </c>
      <c r="AD236">
        <f t="shared" ca="1" si="556"/>
        <v>0</v>
      </c>
      <c r="AE236">
        <f t="shared" ca="1" si="557"/>
        <v>2</v>
      </c>
      <c r="AF236">
        <f t="shared" ca="1" si="558"/>
        <v>2</v>
      </c>
      <c r="AG236">
        <f t="shared" ca="1" si="559"/>
        <v>0</v>
      </c>
      <c r="AH236">
        <f t="shared" ca="1" si="560"/>
        <v>0</v>
      </c>
      <c r="AI236">
        <f t="shared" ca="1" si="561"/>
        <v>2</v>
      </c>
      <c r="AJ236">
        <f t="shared" ca="1" si="562"/>
        <v>1</v>
      </c>
      <c r="AK236">
        <f t="shared" ca="1" si="563"/>
        <v>1</v>
      </c>
      <c r="AL236">
        <f t="shared" ca="1" si="564"/>
        <v>0</v>
      </c>
      <c r="AM236">
        <f t="shared" ca="1" si="565"/>
        <v>0</v>
      </c>
      <c r="AN236">
        <f t="shared" ca="1" si="566"/>
        <v>0</v>
      </c>
      <c r="AO236">
        <f t="shared" ca="1" si="567"/>
        <v>0</v>
      </c>
      <c r="AP236">
        <f t="shared" ca="1" si="568"/>
        <v>3</v>
      </c>
      <c r="AQ236">
        <f t="shared" ca="1" si="569"/>
        <v>3</v>
      </c>
      <c r="AR236" s="8">
        <f t="shared" ca="1" si="570"/>
        <v>0.4</v>
      </c>
      <c r="AS236" s="8">
        <f t="shared" ca="1" si="571"/>
        <v>0.5</v>
      </c>
      <c r="AT236" s="8">
        <f t="shared" ca="1" si="572"/>
        <v>1.1000000000000001</v>
      </c>
      <c r="AU236" s="8">
        <f t="shared" ca="1" si="573"/>
        <v>1.6</v>
      </c>
      <c r="AV236">
        <f t="shared" ca="1" si="574"/>
        <v>11</v>
      </c>
      <c r="AW236" t="b">
        <f t="shared" ca="1" si="522"/>
        <v>1</v>
      </c>
      <c r="BA236" s="14" t="s">
        <v>3012</v>
      </c>
      <c r="BB236" t="s">
        <v>2552</v>
      </c>
      <c r="BC236" t="s">
        <v>2672</v>
      </c>
      <c r="BD236">
        <f>IF(Players!BC236="NL",INDEX(Standings!G:I,MATCH(INDEX(Teams!G:K,MATCH(Players!BB236,Teams!G:G,0),5),Standings!G:G,0),2)+INDEX(Standings!G:I,MATCH(INDEX(Teams!G:K,MATCH(Players!BB236,Teams!G:G,0),5),Standings!G:G,0),3),INDEX(Standings!A:C,MATCH(INDEX(Teams!A:E,MATCH(Players!BB236,Teams!A:A,0),5),Standings!A:A,0),2)+INDEX(Standings!A:C,MATCH(INDEX(Teams!A:E,MATCH(Players!BB236,Teams!A:A,0),5),Standings!A:A,0),3))</f>
        <v>3</v>
      </c>
      <c r="BE236">
        <f t="shared" ca="1" si="401"/>
        <v>0</v>
      </c>
      <c r="BF236">
        <f t="shared" ca="1" si="402"/>
        <v>0</v>
      </c>
      <c r="BG236">
        <f t="shared" ca="1" si="403"/>
        <v>0</v>
      </c>
      <c r="BH236">
        <f t="shared" ca="1" si="404"/>
        <v>0</v>
      </c>
      <c r="BI236">
        <f t="shared" ca="1" si="405"/>
        <v>0</v>
      </c>
      <c r="BJ236">
        <f t="shared" ca="1" si="406"/>
        <v>0</v>
      </c>
      <c r="BK236">
        <f t="shared" ca="1" si="407"/>
        <v>0</v>
      </c>
      <c r="BL236" s="12">
        <f t="shared" ca="1" si="408"/>
        <v>0</v>
      </c>
      <c r="BM236">
        <f t="shared" ca="1" si="409"/>
        <v>0</v>
      </c>
      <c r="BN236">
        <f t="shared" ca="1" si="410"/>
        <v>0</v>
      </c>
      <c r="BO236">
        <f t="shared" ca="1" si="411"/>
        <v>0</v>
      </c>
      <c r="BP236">
        <f t="shared" ca="1" si="412"/>
        <v>0</v>
      </c>
      <c r="BQ236">
        <f t="shared" ca="1" si="413"/>
        <v>0</v>
      </c>
      <c r="BR236">
        <f t="shared" ca="1" si="414"/>
        <v>0</v>
      </c>
      <c r="BS236">
        <f t="shared" ca="1" si="415"/>
        <v>0</v>
      </c>
      <c r="BT236">
        <f t="shared" ca="1" si="416"/>
        <v>0</v>
      </c>
      <c r="BU236">
        <f t="shared" ca="1" si="417"/>
        <v>0</v>
      </c>
      <c r="BV236">
        <f t="shared" ca="1" si="418"/>
        <v>0</v>
      </c>
      <c r="BW236">
        <f t="shared" ca="1" si="524"/>
        <v>0</v>
      </c>
      <c r="BX236">
        <f t="shared" ca="1" si="525"/>
        <v>0</v>
      </c>
      <c r="BY236" s="8">
        <f t="shared" ca="1" si="526"/>
        <v>0</v>
      </c>
      <c r="BZ236" s="10" t="str">
        <f t="shared" ca="1" si="527"/>
        <v>---</v>
      </c>
      <c r="CA236">
        <f t="shared" ca="1" si="528"/>
        <v>0</v>
      </c>
      <c r="CB236">
        <f t="shared" ca="1" si="529"/>
        <v>0</v>
      </c>
      <c r="CC236">
        <f t="shared" ca="1" si="530"/>
        <v>0</v>
      </c>
      <c r="CD236">
        <f t="shared" ca="1" si="531"/>
        <v>0</v>
      </c>
      <c r="CE236">
        <f t="shared" ca="1" si="532"/>
        <v>0</v>
      </c>
      <c r="CF236" s="12">
        <f t="shared" ca="1" si="533"/>
        <v>0</v>
      </c>
      <c r="CG236">
        <f t="shared" ca="1" si="534"/>
        <v>0</v>
      </c>
      <c r="CH236">
        <f t="shared" ca="1" si="535"/>
        <v>0</v>
      </c>
      <c r="CI236">
        <f t="shared" ca="1" si="536"/>
        <v>0</v>
      </c>
      <c r="CJ236">
        <f t="shared" ca="1" si="537"/>
        <v>0</v>
      </c>
      <c r="CK236">
        <f t="shared" ca="1" si="538"/>
        <v>0</v>
      </c>
      <c r="CL236">
        <f t="shared" ca="1" si="539"/>
        <v>0</v>
      </c>
      <c r="CM236">
        <f t="shared" ca="1" si="540"/>
        <v>0</v>
      </c>
      <c r="CN236">
        <f t="shared" ca="1" si="541"/>
        <v>0</v>
      </c>
      <c r="CO236">
        <f t="shared" ca="1" si="542"/>
        <v>0</v>
      </c>
      <c r="CP236">
        <f t="shared" ca="1" si="543"/>
        <v>0</v>
      </c>
      <c r="CQ236" s="10">
        <f t="shared" ca="1" si="544"/>
        <v>0</v>
      </c>
      <c r="CR236" s="11">
        <f t="shared" ca="1" si="545"/>
        <v>0</v>
      </c>
      <c r="CS236" s="11">
        <f t="shared" ca="1" si="546"/>
        <v>0</v>
      </c>
      <c r="CT236" s="11">
        <f t="shared" ca="1" si="547"/>
        <v>0</v>
      </c>
      <c r="CU236" s="11">
        <f t="shared" ca="1" si="548"/>
        <v>0</v>
      </c>
      <c r="CV236" s="11">
        <f t="shared" ca="1" si="549"/>
        <v>0</v>
      </c>
      <c r="CW236" t="b">
        <f t="shared" ca="1" si="523"/>
        <v>0</v>
      </c>
      <c r="CX236">
        <f>COUNTIF(BA$1:BA236,BA236)-1</f>
        <v>0</v>
      </c>
    </row>
    <row r="237" spans="1:102">
      <c r="A237" t="s">
        <v>2868</v>
      </c>
      <c r="B237" t="s">
        <v>2554</v>
      </c>
      <c r="C237" t="s">
        <v>2672</v>
      </c>
      <c r="D237">
        <f>IF(Players!C237="NL",INDEX(Standings!G:I,MATCH(INDEX(Teams!G:K,MATCH(Players!B237,Teams!G:G,0),5),Standings!G:G,0),2)+INDEX(Standings!G:I,MATCH(INDEX(Teams!G:K,MATCH(Players!B237,Teams!G:G,0),5),Standings!G:G,0),3),INDEX(Standings!A:C,MATCH(INDEX(Teams!A:E,MATCH(Players!B237,Teams!A:A,0),5),Standings!A:A,0),2)+INDEX(Standings!A:C,MATCH(INDEX(Teams!A:E,MATCH(Players!B237,Teams!A:A,0),5),Standings!A:A,0),3))</f>
        <v>3</v>
      </c>
      <c r="E237">
        <f t="shared" ca="1" si="381"/>
        <v>3</v>
      </c>
      <c r="F237">
        <f t="shared" ca="1" si="382"/>
        <v>14</v>
      </c>
      <c r="G237">
        <f t="shared" ca="1" si="383"/>
        <v>2</v>
      </c>
      <c r="H237">
        <f t="shared" ca="1" si="384"/>
        <v>5</v>
      </c>
      <c r="I237">
        <f t="shared" ca="1" si="385"/>
        <v>2</v>
      </c>
      <c r="J237">
        <f t="shared" ca="1" si="386"/>
        <v>0</v>
      </c>
      <c r="K237">
        <f t="shared" ca="1" si="387"/>
        <v>0</v>
      </c>
      <c r="L237">
        <f t="shared" ca="1" si="388"/>
        <v>1</v>
      </c>
      <c r="M237">
        <f t="shared" ca="1" si="389"/>
        <v>1</v>
      </c>
      <c r="N237">
        <f t="shared" ca="1" si="390"/>
        <v>1</v>
      </c>
      <c r="O237">
        <f t="shared" ca="1" si="391"/>
        <v>0</v>
      </c>
      <c r="P237">
        <f t="shared" ca="1" si="392"/>
        <v>2</v>
      </c>
      <c r="Q237">
        <f t="shared" ca="1" si="393"/>
        <v>0</v>
      </c>
      <c r="R237">
        <f t="shared" ca="1" si="394"/>
        <v>0</v>
      </c>
      <c r="S237">
        <f t="shared" ca="1" si="395"/>
        <v>0</v>
      </c>
      <c r="T237">
        <f t="shared" ca="1" si="396"/>
        <v>0</v>
      </c>
      <c r="U237">
        <f t="shared" ca="1" si="397"/>
        <v>0</v>
      </c>
      <c r="V237">
        <f t="shared" ca="1" si="398"/>
        <v>3</v>
      </c>
      <c r="W237">
        <f t="shared" ca="1" si="399"/>
        <v>3</v>
      </c>
      <c r="X237">
        <f t="shared" ca="1" si="550"/>
        <v>3</v>
      </c>
      <c r="Y237">
        <f t="shared" ca="1" si="551"/>
        <v>14</v>
      </c>
      <c r="Z237">
        <f t="shared" ca="1" si="552"/>
        <v>14</v>
      </c>
      <c r="AA237">
        <f t="shared" ca="1" si="553"/>
        <v>2</v>
      </c>
      <c r="AB237">
        <f t="shared" ca="1" si="554"/>
        <v>5</v>
      </c>
      <c r="AC237">
        <f t="shared" ca="1" si="555"/>
        <v>2</v>
      </c>
      <c r="AD237">
        <f t="shared" ca="1" si="556"/>
        <v>0</v>
      </c>
      <c r="AE237">
        <f t="shared" ca="1" si="557"/>
        <v>0</v>
      </c>
      <c r="AF237">
        <f t="shared" ca="1" si="558"/>
        <v>1</v>
      </c>
      <c r="AG237">
        <f t="shared" ca="1" si="559"/>
        <v>1</v>
      </c>
      <c r="AH237">
        <f t="shared" ca="1" si="560"/>
        <v>1</v>
      </c>
      <c r="AI237">
        <f t="shared" ca="1" si="561"/>
        <v>0</v>
      </c>
      <c r="AJ237">
        <f t="shared" ca="1" si="562"/>
        <v>2</v>
      </c>
      <c r="AK237">
        <f t="shared" ca="1" si="563"/>
        <v>0</v>
      </c>
      <c r="AL237">
        <f t="shared" ca="1" si="564"/>
        <v>0</v>
      </c>
      <c r="AM237">
        <f t="shared" ca="1" si="565"/>
        <v>0</v>
      </c>
      <c r="AN237">
        <f t="shared" ca="1" si="566"/>
        <v>0</v>
      </c>
      <c r="AO237">
        <f t="shared" ca="1" si="567"/>
        <v>0</v>
      </c>
      <c r="AP237">
        <f t="shared" ca="1" si="568"/>
        <v>3</v>
      </c>
      <c r="AQ237">
        <f t="shared" ca="1" si="569"/>
        <v>3</v>
      </c>
      <c r="AR237" s="8">
        <f t="shared" ca="1" si="570"/>
        <v>0.35714285714285715</v>
      </c>
      <c r="AS237" s="8">
        <f t="shared" ca="1" si="571"/>
        <v>0.35714285714285715</v>
      </c>
      <c r="AT237" s="8">
        <f t="shared" ca="1" si="572"/>
        <v>0.5</v>
      </c>
      <c r="AU237" s="8">
        <f t="shared" ca="1" si="573"/>
        <v>0.85714285714285721</v>
      </c>
      <c r="AV237">
        <f t="shared" ca="1" si="574"/>
        <v>7</v>
      </c>
      <c r="AW237" t="b">
        <f t="shared" ca="1" si="522"/>
        <v>1</v>
      </c>
      <c r="BA237" s="14" t="s">
        <v>3003</v>
      </c>
      <c r="BB237" t="s">
        <v>2552</v>
      </c>
      <c r="BC237" t="s">
        <v>2672</v>
      </c>
      <c r="BD237">
        <f>IF(Players!BC237="NL",INDEX(Standings!G:I,MATCH(INDEX(Teams!G:K,MATCH(Players!BB237,Teams!G:G,0),5),Standings!G:G,0),2)+INDEX(Standings!G:I,MATCH(INDEX(Teams!G:K,MATCH(Players!BB237,Teams!G:G,0),5),Standings!G:G,0),3),INDEX(Standings!A:C,MATCH(INDEX(Teams!A:E,MATCH(Players!BB237,Teams!A:A,0),5),Standings!A:A,0),2)+INDEX(Standings!A:C,MATCH(INDEX(Teams!A:E,MATCH(Players!BB237,Teams!A:A,0),5),Standings!A:A,0),3))</f>
        <v>3</v>
      </c>
      <c r="BE237">
        <f t="shared" ca="1" si="401"/>
        <v>0</v>
      </c>
      <c r="BF237">
        <f t="shared" ca="1" si="402"/>
        <v>0</v>
      </c>
      <c r="BG237">
        <f t="shared" ca="1" si="403"/>
        <v>0</v>
      </c>
      <c r="BH237">
        <f t="shared" ca="1" si="404"/>
        <v>0</v>
      </c>
      <c r="BI237">
        <f t="shared" ca="1" si="405"/>
        <v>0</v>
      </c>
      <c r="BJ237">
        <f t="shared" ca="1" si="406"/>
        <v>0</v>
      </c>
      <c r="BK237">
        <f t="shared" ca="1" si="407"/>
        <v>0</v>
      </c>
      <c r="BL237" s="12">
        <f t="shared" ca="1" si="408"/>
        <v>0</v>
      </c>
      <c r="BM237">
        <f t="shared" ca="1" si="409"/>
        <v>0</v>
      </c>
      <c r="BN237">
        <f t="shared" ca="1" si="410"/>
        <v>0</v>
      </c>
      <c r="BO237">
        <f t="shared" ca="1" si="411"/>
        <v>0</v>
      </c>
      <c r="BP237">
        <f t="shared" ca="1" si="412"/>
        <v>0</v>
      </c>
      <c r="BQ237">
        <f t="shared" ca="1" si="413"/>
        <v>0</v>
      </c>
      <c r="BR237">
        <f t="shared" ca="1" si="414"/>
        <v>0</v>
      </c>
      <c r="BS237">
        <f t="shared" ca="1" si="415"/>
        <v>0</v>
      </c>
      <c r="BT237">
        <f t="shared" ca="1" si="416"/>
        <v>0</v>
      </c>
      <c r="BU237">
        <f t="shared" ca="1" si="417"/>
        <v>0</v>
      </c>
      <c r="BV237">
        <f t="shared" ca="1" si="418"/>
        <v>0</v>
      </c>
      <c r="BW237">
        <f t="shared" ca="1" si="524"/>
        <v>0</v>
      </c>
      <c r="BX237">
        <f t="shared" ca="1" si="525"/>
        <v>0</v>
      </c>
      <c r="BY237" s="8">
        <f t="shared" ca="1" si="526"/>
        <v>0</v>
      </c>
      <c r="BZ237" s="10" t="str">
        <f t="shared" ca="1" si="527"/>
        <v>---</v>
      </c>
      <c r="CA237">
        <f t="shared" ca="1" si="528"/>
        <v>0</v>
      </c>
      <c r="CB237">
        <f t="shared" ca="1" si="529"/>
        <v>0</v>
      </c>
      <c r="CC237">
        <f t="shared" ca="1" si="530"/>
        <v>0</v>
      </c>
      <c r="CD237">
        <f t="shared" ca="1" si="531"/>
        <v>0</v>
      </c>
      <c r="CE237">
        <f t="shared" ca="1" si="532"/>
        <v>0</v>
      </c>
      <c r="CF237" s="12">
        <f t="shared" ca="1" si="533"/>
        <v>0</v>
      </c>
      <c r="CG237">
        <f t="shared" ca="1" si="534"/>
        <v>0</v>
      </c>
      <c r="CH237">
        <f t="shared" ca="1" si="535"/>
        <v>0</v>
      </c>
      <c r="CI237">
        <f t="shared" ca="1" si="536"/>
        <v>0</v>
      </c>
      <c r="CJ237">
        <f t="shared" ca="1" si="537"/>
        <v>0</v>
      </c>
      <c r="CK237">
        <f t="shared" ca="1" si="538"/>
        <v>0</v>
      </c>
      <c r="CL237">
        <f t="shared" ca="1" si="539"/>
        <v>0</v>
      </c>
      <c r="CM237">
        <f t="shared" ca="1" si="540"/>
        <v>0</v>
      </c>
      <c r="CN237">
        <f t="shared" ca="1" si="541"/>
        <v>0</v>
      </c>
      <c r="CO237">
        <f t="shared" ca="1" si="542"/>
        <v>0</v>
      </c>
      <c r="CP237">
        <f t="shared" ca="1" si="543"/>
        <v>0</v>
      </c>
      <c r="CQ237" s="10">
        <f t="shared" ca="1" si="544"/>
        <v>0</v>
      </c>
      <c r="CR237" s="11">
        <f t="shared" ca="1" si="545"/>
        <v>0</v>
      </c>
      <c r="CS237" s="11">
        <f t="shared" ca="1" si="546"/>
        <v>0</v>
      </c>
      <c r="CT237" s="11">
        <f t="shared" ca="1" si="547"/>
        <v>0</v>
      </c>
      <c r="CU237" s="11">
        <f t="shared" ca="1" si="548"/>
        <v>0</v>
      </c>
      <c r="CV237" s="11">
        <f t="shared" ca="1" si="549"/>
        <v>0</v>
      </c>
      <c r="CW237" t="b">
        <f t="shared" ca="1" si="523"/>
        <v>0</v>
      </c>
      <c r="CX237">
        <f>COUNTIF(BA$1:BA237,BA237)-1</f>
        <v>0</v>
      </c>
    </row>
    <row r="238" spans="1:102">
      <c r="A238" t="s">
        <v>2869</v>
      </c>
      <c r="B238" t="s">
        <v>2554</v>
      </c>
      <c r="C238" t="s">
        <v>2672</v>
      </c>
      <c r="D238">
        <f>IF(Players!C238="NL",INDEX(Standings!G:I,MATCH(INDEX(Teams!G:K,MATCH(Players!B238,Teams!G:G,0),5),Standings!G:G,0),2)+INDEX(Standings!G:I,MATCH(INDEX(Teams!G:K,MATCH(Players!B238,Teams!G:G,0),5),Standings!G:G,0),3),INDEX(Standings!A:C,MATCH(INDEX(Teams!A:E,MATCH(Players!B238,Teams!A:A,0),5),Standings!A:A,0),2)+INDEX(Standings!A:C,MATCH(INDEX(Teams!A:E,MATCH(Players!B238,Teams!A:A,0),5),Standings!A:A,0),3))</f>
        <v>3</v>
      </c>
      <c r="E238">
        <f t="shared" ca="1" si="381"/>
        <v>0</v>
      </c>
      <c r="F238">
        <f t="shared" ca="1" si="382"/>
        <v>0</v>
      </c>
      <c r="G238">
        <f t="shared" ca="1" si="383"/>
        <v>0</v>
      </c>
      <c r="H238">
        <f t="shared" ca="1" si="384"/>
        <v>0</v>
      </c>
      <c r="I238">
        <f t="shared" ca="1" si="385"/>
        <v>0</v>
      </c>
      <c r="J238">
        <f t="shared" ca="1" si="386"/>
        <v>0</v>
      </c>
      <c r="K238">
        <f t="shared" ca="1" si="387"/>
        <v>0</v>
      </c>
      <c r="L238">
        <f t="shared" ca="1" si="388"/>
        <v>0</v>
      </c>
      <c r="M238">
        <f t="shared" ca="1" si="389"/>
        <v>0</v>
      </c>
      <c r="N238">
        <f t="shared" ca="1" si="390"/>
        <v>0</v>
      </c>
      <c r="O238">
        <f t="shared" ca="1" si="391"/>
        <v>0</v>
      </c>
      <c r="P238">
        <f t="shared" ca="1" si="392"/>
        <v>0</v>
      </c>
      <c r="Q238">
        <f t="shared" ca="1" si="393"/>
        <v>0</v>
      </c>
      <c r="R238">
        <f t="shared" ca="1" si="394"/>
        <v>0</v>
      </c>
      <c r="S238">
        <f t="shared" ca="1" si="395"/>
        <v>0</v>
      </c>
      <c r="T238">
        <f t="shared" ca="1" si="396"/>
        <v>0</v>
      </c>
      <c r="U238">
        <f t="shared" ca="1" si="397"/>
        <v>0</v>
      </c>
      <c r="V238">
        <f t="shared" ca="1" si="398"/>
        <v>0</v>
      </c>
      <c r="W238">
        <f t="shared" ca="1" si="399"/>
        <v>0</v>
      </c>
      <c r="X238">
        <f t="shared" ca="1" si="550"/>
        <v>0</v>
      </c>
      <c r="Y238">
        <f t="shared" ca="1" si="551"/>
        <v>0</v>
      </c>
      <c r="Z238">
        <f t="shared" ca="1" si="552"/>
        <v>0</v>
      </c>
      <c r="AA238">
        <f t="shared" ca="1" si="553"/>
        <v>0</v>
      </c>
      <c r="AB238">
        <f t="shared" ca="1" si="554"/>
        <v>0</v>
      </c>
      <c r="AC238">
        <f t="shared" ca="1" si="555"/>
        <v>0</v>
      </c>
      <c r="AD238">
        <f t="shared" ca="1" si="556"/>
        <v>0</v>
      </c>
      <c r="AE238">
        <f t="shared" ca="1" si="557"/>
        <v>0</v>
      </c>
      <c r="AF238">
        <f t="shared" ca="1" si="558"/>
        <v>0</v>
      </c>
      <c r="AG238">
        <f t="shared" ca="1" si="559"/>
        <v>0</v>
      </c>
      <c r="AH238">
        <f t="shared" ca="1" si="560"/>
        <v>0</v>
      </c>
      <c r="AI238">
        <f t="shared" ca="1" si="561"/>
        <v>0</v>
      </c>
      <c r="AJ238">
        <f t="shared" ca="1" si="562"/>
        <v>0</v>
      </c>
      <c r="AK238">
        <f t="shared" ca="1" si="563"/>
        <v>0</v>
      </c>
      <c r="AL238">
        <f t="shared" ca="1" si="564"/>
        <v>0</v>
      </c>
      <c r="AM238">
        <f t="shared" ca="1" si="565"/>
        <v>0</v>
      </c>
      <c r="AN238">
        <f t="shared" ca="1" si="566"/>
        <v>0</v>
      </c>
      <c r="AO238">
        <f t="shared" ca="1" si="567"/>
        <v>0</v>
      </c>
      <c r="AP238">
        <f t="shared" ca="1" si="568"/>
        <v>0</v>
      </c>
      <c r="AQ238">
        <f t="shared" ca="1" si="569"/>
        <v>0</v>
      </c>
      <c r="AR238" s="8">
        <f t="shared" ca="1" si="570"/>
        <v>0</v>
      </c>
      <c r="AS238" s="8">
        <f t="shared" ca="1" si="571"/>
        <v>0</v>
      </c>
      <c r="AT238" s="8">
        <f t="shared" ca="1" si="572"/>
        <v>0</v>
      </c>
      <c r="AU238" s="8">
        <f t="shared" ca="1" si="573"/>
        <v>0</v>
      </c>
      <c r="AV238">
        <f t="shared" ca="1" si="574"/>
        <v>0</v>
      </c>
      <c r="AW238" t="b">
        <f t="shared" ca="1" si="522"/>
        <v>0</v>
      </c>
      <c r="BA238" s="14" t="s">
        <v>3011</v>
      </c>
      <c r="BB238" t="s">
        <v>2552</v>
      </c>
      <c r="BC238" t="s">
        <v>2672</v>
      </c>
      <c r="BD238">
        <f>IF(Players!BC238="NL",INDEX(Standings!G:I,MATCH(INDEX(Teams!G:K,MATCH(Players!BB238,Teams!G:G,0),5),Standings!G:G,0),2)+INDEX(Standings!G:I,MATCH(INDEX(Teams!G:K,MATCH(Players!BB238,Teams!G:G,0),5),Standings!G:G,0),3),INDEX(Standings!A:C,MATCH(INDEX(Teams!A:E,MATCH(Players!BB238,Teams!A:A,0),5),Standings!A:A,0),2)+INDEX(Standings!A:C,MATCH(INDEX(Teams!A:E,MATCH(Players!BB238,Teams!A:A,0),5),Standings!A:A,0),3))</f>
        <v>3</v>
      </c>
      <c r="BE238">
        <f t="shared" ca="1" si="401"/>
        <v>0</v>
      </c>
      <c r="BF238">
        <f t="shared" ca="1" si="402"/>
        <v>0</v>
      </c>
      <c r="BG238">
        <f t="shared" ca="1" si="403"/>
        <v>0</v>
      </c>
      <c r="BH238">
        <f t="shared" ca="1" si="404"/>
        <v>0</v>
      </c>
      <c r="BI238">
        <f t="shared" ca="1" si="405"/>
        <v>0</v>
      </c>
      <c r="BJ238">
        <f t="shared" ca="1" si="406"/>
        <v>0</v>
      </c>
      <c r="BK238">
        <f t="shared" ca="1" si="407"/>
        <v>0</v>
      </c>
      <c r="BL238" s="12">
        <f t="shared" ca="1" si="408"/>
        <v>0</v>
      </c>
      <c r="BM238">
        <f t="shared" ca="1" si="409"/>
        <v>0</v>
      </c>
      <c r="BN238">
        <f t="shared" ca="1" si="410"/>
        <v>0</v>
      </c>
      <c r="BO238">
        <f t="shared" ca="1" si="411"/>
        <v>0</v>
      </c>
      <c r="BP238">
        <f t="shared" ca="1" si="412"/>
        <v>0</v>
      </c>
      <c r="BQ238">
        <f t="shared" ca="1" si="413"/>
        <v>0</v>
      </c>
      <c r="BR238">
        <f t="shared" ca="1" si="414"/>
        <v>0</v>
      </c>
      <c r="BS238">
        <f t="shared" ca="1" si="415"/>
        <v>0</v>
      </c>
      <c r="BT238">
        <f t="shared" ca="1" si="416"/>
        <v>0</v>
      </c>
      <c r="BU238">
        <f t="shared" ca="1" si="417"/>
        <v>0</v>
      </c>
      <c r="BV238">
        <f t="shared" ca="1" si="418"/>
        <v>0</v>
      </c>
      <c r="BW238">
        <f t="shared" ca="1" si="524"/>
        <v>0</v>
      </c>
      <c r="BX238">
        <f t="shared" ca="1" si="525"/>
        <v>0</v>
      </c>
      <c r="BY238" s="8">
        <f t="shared" ca="1" si="526"/>
        <v>0</v>
      </c>
      <c r="BZ238" s="10" t="str">
        <f t="shared" ca="1" si="527"/>
        <v>---</v>
      </c>
      <c r="CA238">
        <f t="shared" ca="1" si="528"/>
        <v>0</v>
      </c>
      <c r="CB238">
        <f t="shared" ca="1" si="529"/>
        <v>0</v>
      </c>
      <c r="CC238">
        <f t="shared" ca="1" si="530"/>
        <v>0</v>
      </c>
      <c r="CD238">
        <f t="shared" ca="1" si="531"/>
        <v>0</v>
      </c>
      <c r="CE238">
        <f t="shared" ca="1" si="532"/>
        <v>0</v>
      </c>
      <c r="CF238" s="12">
        <f t="shared" ca="1" si="533"/>
        <v>0</v>
      </c>
      <c r="CG238">
        <f t="shared" ca="1" si="534"/>
        <v>0</v>
      </c>
      <c r="CH238">
        <f t="shared" ca="1" si="535"/>
        <v>0</v>
      </c>
      <c r="CI238">
        <f t="shared" ca="1" si="536"/>
        <v>0</v>
      </c>
      <c r="CJ238">
        <f t="shared" ca="1" si="537"/>
        <v>0</v>
      </c>
      <c r="CK238">
        <f t="shared" ca="1" si="538"/>
        <v>0</v>
      </c>
      <c r="CL238">
        <f t="shared" ca="1" si="539"/>
        <v>0</v>
      </c>
      <c r="CM238">
        <f t="shared" ca="1" si="540"/>
        <v>0</v>
      </c>
      <c r="CN238">
        <f t="shared" ca="1" si="541"/>
        <v>0</v>
      </c>
      <c r="CO238">
        <f t="shared" ca="1" si="542"/>
        <v>0</v>
      </c>
      <c r="CP238">
        <f t="shared" ca="1" si="543"/>
        <v>0</v>
      </c>
      <c r="CQ238" s="10">
        <f t="shared" ca="1" si="544"/>
        <v>0</v>
      </c>
      <c r="CR238" s="11">
        <f t="shared" ca="1" si="545"/>
        <v>0</v>
      </c>
      <c r="CS238" s="11">
        <f t="shared" ca="1" si="546"/>
        <v>0</v>
      </c>
      <c r="CT238" s="11">
        <f t="shared" ca="1" si="547"/>
        <v>0</v>
      </c>
      <c r="CU238" s="11">
        <f t="shared" ca="1" si="548"/>
        <v>0</v>
      </c>
      <c r="CV238" s="11">
        <f t="shared" ca="1" si="549"/>
        <v>0</v>
      </c>
      <c r="CW238" t="b">
        <f t="shared" ca="1" si="523"/>
        <v>0</v>
      </c>
      <c r="CX238">
        <f>COUNTIF(BA$1:BA238,BA238)-1</f>
        <v>0</v>
      </c>
    </row>
    <row r="239" spans="1:102">
      <c r="A239" t="s">
        <v>2870</v>
      </c>
      <c r="B239" t="s">
        <v>2554</v>
      </c>
      <c r="C239" t="s">
        <v>2672</v>
      </c>
      <c r="D239">
        <f>IF(Players!C239="NL",INDEX(Standings!G:I,MATCH(INDEX(Teams!G:K,MATCH(Players!B239,Teams!G:G,0),5),Standings!G:G,0),2)+INDEX(Standings!G:I,MATCH(INDEX(Teams!G:K,MATCH(Players!B239,Teams!G:G,0),5),Standings!G:G,0),3),INDEX(Standings!A:C,MATCH(INDEX(Teams!A:E,MATCH(Players!B239,Teams!A:A,0),5),Standings!A:A,0),2)+INDEX(Standings!A:C,MATCH(INDEX(Teams!A:E,MATCH(Players!B239,Teams!A:A,0),5),Standings!A:A,0),3))</f>
        <v>3</v>
      </c>
      <c r="E239">
        <f t="shared" ca="1" si="381"/>
        <v>1</v>
      </c>
      <c r="F239">
        <f t="shared" ca="1" si="382"/>
        <v>0</v>
      </c>
      <c r="G239">
        <f t="shared" ca="1" si="383"/>
        <v>0</v>
      </c>
      <c r="H239">
        <f t="shared" ca="1" si="384"/>
        <v>0</v>
      </c>
      <c r="I239">
        <f t="shared" ca="1" si="385"/>
        <v>0</v>
      </c>
      <c r="J239">
        <f t="shared" ca="1" si="386"/>
        <v>0</v>
      </c>
      <c r="K239">
        <f t="shared" ca="1" si="387"/>
        <v>0</v>
      </c>
      <c r="L239">
        <f t="shared" ca="1" si="388"/>
        <v>0</v>
      </c>
      <c r="M239">
        <f t="shared" ca="1" si="389"/>
        <v>0</v>
      </c>
      <c r="N239">
        <f t="shared" ca="1" si="390"/>
        <v>0</v>
      </c>
      <c r="O239">
        <f t="shared" ca="1" si="391"/>
        <v>0</v>
      </c>
      <c r="P239">
        <f t="shared" ca="1" si="392"/>
        <v>0</v>
      </c>
      <c r="Q239">
        <f t="shared" ca="1" si="393"/>
        <v>0</v>
      </c>
      <c r="R239">
        <f t="shared" ca="1" si="394"/>
        <v>0</v>
      </c>
      <c r="S239">
        <f t="shared" ca="1" si="395"/>
        <v>0</v>
      </c>
      <c r="T239">
        <f t="shared" ca="1" si="396"/>
        <v>0</v>
      </c>
      <c r="U239">
        <f t="shared" ca="1" si="397"/>
        <v>0</v>
      </c>
      <c r="V239">
        <f t="shared" ca="1" si="398"/>
        <v>0</v>
      </c>
      <c r="W239">
        <f t="shared" ca="1" si="399"/>
        <v>0</v>
      </c>
      <c r="X239">
        <f t="shared" ca="1" si="550"/>
        <v>1</v>
      </c>
      <c r="Y239">
        <f t="shared" ca="1" si="551"/>
        <v>0</v>
      </c>
      <c r="Z239">
        <f t="shared" ca="1" si="552"/>
        <v>0</v>
      </c>
      <c r="AA239">
        <f t="shared" ca="1" si="553"/>
        <v>0</v>
      </c>
      <c r="AB239">
        <f t="shared" ca="1" si="554"/>
        <v>0</v>
      </c>
      <c r="AC239">
        <f t="shared" ca="1" si="555"/>
        <v>0</v>
      </c>
      <c r="AD239">
        <f t="shared" ca="1" si="556"/>
        <v>0</v>
      </c>
      <c r="AE239">
        <f t="shared" ca="1" si="557"/>
        <v>0</v>
      </c>
      <c r="AF239">
        <f t="shared" ca="1" si="558"/>
        <v>0</v>
      </c>
      <c r="AG239">
        <f t="shared" ca="1" si="559"/>
        <v>0</v>
      </c>
      <c r="AH239">
        <f t="shared" ca="1" si="560"/>
        <v>0</v>
      </c>
      <c r="AI239">
        <f t="shared" ca="1" si="561"/>
        <v>0</v>
      </c>
      <c r="AJ239">
        <f t="shared" ca="1" si="562"/>
        <v>0</v>
      </c>
      <c r="AK239">
        <f t="shared" ca="1" si="563"/>
        <v>0</v>
      </c>
      <c r="AL239">
        <f t="shared" ca="1" si="564"/>
        <v>0</v>
      </c>
      <c r="AM239">
        <f t="shared" ca="1" si="565"/>
        <v>0</v>
      </c>
      <c r="AN239">
        <f t="shared" ca="1" si="566"/>
        <v>0</v>
      </c>
      <c r="AO239">
        <f t="shared" ca="1" si="567"/>
        <v>0</v>
      </c>
      <c r="AP239">
        <f t="shared" ca="1" si="568"/>
        <v>0</v>
      </c>
      <c r="AQ239">
        <f t="shared" ca="1" si="569"/>
        <v>0</v>
      </c>
      <c r="AR239" s="8">
        <f t="shared" ca="1" si="570"/>
        <v>0</v>
      </c>
      <c r="AS239" s="8">
        <f t="shared" ca="1" si="571"/>
        <v>0</v>
      </c>
      <c r="AT239" s="8">
        <f t="shared" ca="1" si="572"/>
        <v>0</v>
      </c>
      <c r="AU239" s="8">
        <f t="shared" ca="1" si="573"/>
        <v>0</v>
      </c>
      <c r="AV239">
        <f t="shared" ca="1" si="574"/>
        <v>0</v>
      </c>
      <c r="AW239" t="b">
        <f t="shared" ca="1" si="522"/>
        <v>0</v>
      </c>
      <c r="BA239" s="14" t="s">
        <v>3006</v>
      </c>
      <c r="BB239" t="s">
        <v>2552</v>
      </c>
      <c r="BC239" t="s">
        <v>2672</v>
      </c>
      <c r="BD239">
        <f>IF(Players!BC239="NL",INDEX(Standings!G:I,MATCH(INDEX(Teams!G:K,MATCH(Players!BB239,Teams!G:G,0),5),Standings!G:G,0),2)+INDEX(Standings!G:I,MATCH(INDEX(Teams!G:K,MATCH(Players!BB239,Teams!G:G,0),5),Standings!G:G,0),3),INDEX(Standings!A:C,MATCH(INDEX(Teams!A:E,MATCH(Players!BB239,Teams!A:A,0),5),Standings!A:A,0),2)+INDEX(Standings!A:C,MATCH(INDEX(Teams!A:E,MATCH(Players!BB239,Teams!A:A,0),5),Standings!A:A,0),3))</f>
        <v>3</v>
      </c>
      <c r="BE239">
        <f t="shared" ca="1" si="401"/>
        <v>0</v>
      </c>
      <c r="BF239">
        <f t="shared" ca="1" si="402"/>
        <v>0</v>
      </c>
      <c r="BG239">
        <f t="shared" ca="1" si="403"/>
        <v>0</v>
      </c>
      <c r="BH239">
        <f t="shared" ca="1" si="404"/>
        <v>0</v>
      </c>
      <c r="BI239">
        <f t="shared" ca="1" si="405"/>
        <v>0</v>
      </c>
      <c r="BJ239">
        <f t="shared" ca="1" si="406"/>
        <v>0</v>
      </c>
      <c r="BK239">
        <f t="shared" ca="1" si="407"/>
        <v>0</v>
      </c>
      <c r="BL239" s="12">
        <f t="shared" ca="1" si="408"/>
        <v>0</v>
      </c>
      <c r="BM239">
        <f t="shared" ca="1" si="409"/>
        <v>0</v>
      </c>
      <c r="BN239">
        <f t="shared" ca="1" si="410"/>
        <v>0</v>
      </c>
      <c r="BO239">
        <f t="shared" ca="1" si="411"/>
        <v>0</v>
      </c>
      <c r="BP239">
        <f t="shared" ca="1" si="412"/>
        <v>0</v>
      </c>
      <c r="BQ239">
        <f t="shared" ca="1" si="413"/>
        <v>0</v>
      </c>
      <c r="BR239">
        <f t="shared" ca="1" si="414"/>
        <v>0</v>
      </c>
      <c r="BS239">
        <f t="shared" ca="1" si="415"/>
        <v>0</v>
      </c>
      <c r="BT239">
        <f t="shared" ca="1" si="416"/>
        <v>0</v>
      </c>
      <c r="BU239">
        <f t="shared" ca="1" si="417"/>
        <v>0</v>
      </c>
      <c r="BV239">
        <f t="shared" ca="1" si="418"/>
        <v>0</v>
      </c>
      <c r="BW239">
        <f t="shared" ca="1" si="524"/>
        <v>0</v>
      </c>
      <c r="BX239">
        <f t="shared" ca="1" si="525"/>
        <v>0</v>
      </c>
      <c r="BY239" s="8">
        <f t="shared" ca="1" si="526"/>
        <v>0</v>
      </c>
      <c r="BZ239" s="10" t="str">
        <f t="shared" ca="1" si="527"/>
        <v>---</v>
      </c>
      <c r="CA239">
        <f t="shared" ca="1" si="528"/>
        <v>0</v>
      </c>
      <c r="CB239">
        <f t="shared" ca="1" si="529"/>
        <v>0</v>
      </c>
      <c r="CC239">
        <f t="shared" ca="1" si="530"/>
        <v>0</v>
      </c>
      <c r="CD239">
        <f t="shared" ca="1" si="531"/>
        <v>0</v>
      </c>
      <c r="CE239">
        <f t="shared" ca="1" si="532"/>
        <v>0</v>
      </c>
      <c r="CF239" s="12">
        <f t="shared" ca="1" si="533"/>
        <v>0</v>
      </c>
      <c r="CG239">
        <f t="shared" ca="1" si="534"/>
        <v>0</v>
      </c>
      <c r="CH239">
        <f t="shared" ca="1" si="535"/>
        <v>0</v>
      </c>
      <c r="CI239">
        <f t="shared" ca="1" si="536"/>
        <v>0</v>
      </c>
      <c r="CJ239">
        <f t="shared" ca="1" si="537"/>
        <v>0</v>
      </c>
      <c r="CK239">
        <f t="shared" ca="1" si="538"/>
        <v>0</v>
      </c>
      <c r="CL239">
        <f t="shared" ca="1" si="539"/>
        <v>0</v>
      </c>
      <c r="CM239">
        <f t="shared" ca="1" si="540"/>
        <v>0</v>
      </c>
      <c r="CN239">
        <f t="shared" ca="1" si="541"/>
        <v>0</v>
      </c>
      <c r="CO239">
        <f t="shared" ca="1" si="542"/>
        <v>0</v>
      </c>
      <c r="CP239">
        <f t="shared" ca="1" si="543"/>
        <v>0</v>
      </c>
      <c r="CQ239" s="10">
        <f t="shared" ca="1" si="544"/>
        <v>0</v>
      </c>
      <c r="CR239" s="11">
        <f t="shared" ca="1" si="545"/>
        <v>0</v>
      </c>
      <c r="CS239" s="11">
        <f t="shared" ca="1" si="546"/>
        <v>0</v>
      </c>
      <c r="CT239" s="11">
        <f t="shared" ca="1" si="547"/>
        <v>0</v>
      </c>
      <c r="CU239" s="11">
        <f t="shared" ca="1" si="548"/>
        <v>0</v>
      </c>
      <c r="CV239" s="11">
        <f t="shared" ca="1" si="549"/>
        <v>0</v>
      </c>
      <c r="CW239" t="b">
        <f t="shared" ca="1" si="523"/>
        <v>0</v>
      </c>
      <c r="CX239">
        <f>COUNTIF(BA$1:BA239,BA239)-1</f>
        <v>0</v>
      </c>
    </row>
    <row r="240" spans="1:102">
      <c r="A240" t="s">
        <v>2871</v>
      </c>
      <c r="B240" t="s">
        <v>2554</v>
      </c>
      <c r="C240" t="s">
        <v>2672</v>
      </c>
      <c r="D240">
        <f>IF(Players!C240="NL",INDEX(Standings!G:I,MATCH(INDEX(Teams!G:K,MATCH(Players!B240,Teams!G:G,0),5),Standings!G:G,0),2)+INDEX(Standings!G:I,MATCH(INDEX(Teams!G:K,MATCH(Players!B240,Teams!G:G,0),5),Standings!G:G,0),3),INDEX(Standings!A:C,MATCH(INDEX(Teams!A:E,MATCH(Players!B240,Teams!A:A,0),5),Standings!A:A,0),2)+INDEX(Standings!A:C,MATCH(INDEX(Teams!A:E,MATCH(Players!B240,Teams!A:A,0),5),Standings!A:A,0),3))</f>
        <v>3</v>
      </c>
      <c r="E240">
        <f t="shared" ca="1" si="381"/>
        <v>3</v>
      </c>
      <c r="F240">
        <f t="shared" ca="1" si="382"/>
        <v>12</v>
      </c>
      <c r="G240">
        <f t="shared" ca="1" si="383"/>
        <v>2</v>
      </c>
      <c r="H240">
        <f t="shared" ca="1" si="384"/>
        <v>5</v>
      </c>
      <c r="I240">
        <f t="shared" ca="1" si="385"/>
        <v>0</v>
      </c>
      <c r="J240">
        <f t="shared" ca="1" si="386"/>
        <v>0</v>
      </c>
      <c r="K240">
        <f t="shared" ca="1" si="387"/>
        <v>1</v>
      </c>
      <c r="L240">
        <f t="shared" ca="1" si="388"/>
        <v>5</v>
      </c>
      <c r="M240">
        <f t="shared" ca="1" si="389"/>
        <v>0</v>
      </c>
      <c r="N240">
        <f t="shared" ca="1" si="390"/>
        <v>0</v>
      </c>
      <c r="O240">
        <f t="shared" ca="1" si="391"/>
        <v>0</v>
      </c>
      <c r="P240">
        <f t="shared" ca="1" si="392"/>
        <v>1</v>
      </c>
      <c r="Q240">
        <f t="shared" ca="1" si="393"/>
        <v>1</v>
      </c>
      <c r="R240">
        <f t="shared" ca="1" si="394"/>
        <v>0</v>
      </c>
      <c r="S240">
        <f t="shared" ca="1" si="395"/>
        <v>0</v>
      </c>
      <c r="T240">
        <f t="shared" ca="1" si="396"/>
        <v>1</v>
      </c>
      <c r="U240">
        <f t="shared" ca="1" si="397"/>
        <v>0</v>
      </c>
      <c r="V240">
        <f t="shared" ca="1" si="398"/>
        <v>3</v>
      </c>
      <c r="W240">
        <f t="shared" ca="1" si="399"/>
        <v>3</v>
      </c>
      <c r="X240">
        <f t="shared" ca="1" si="550"/>
        <v>3</v>
      </c>
      <c r="Y240">
        <f t="shared" ca="1" si="551"/>
        <v>13</v>
      </c>
      <c r="Z240">
        <f t="shared" ca="1" si="552"/>
        <v>12</v>
      </c>
      <c r="AA240">
        <f t="shared" ca="1" si="553"/>
        <v>2</v>
      </c>
      <c r="AB240">
        <f t="shared" ca="1" si="554"/>
        <v>5</v>
      </c>
      <c r="AC240">
        <f t="shared" ca="1" si="555"/>
        <v>0</v>
      </c>
      <c r="AD240">
        <f t="shared" ca="1" si="556"/>
        <v>0</v>
      </c>
      <c r="AE240">
        <f t="shared" ca="1" si="557"/>
        <v>1</v>
      </c>
      <c r="AF240">
        <f t="shared" ca="1" si="558"/>
        <v>5</v>
      </c>
      <c r="AG240">
        <f t="shared" ca="1" si="559"/>
        <v>0</v>
      </c>
      <c r="AH240">
        <f t="shared" ca="1" si="560"/>
        <v>0</v>
      </c>
      <c r="AI240">
        <f t="shared" ca="1" si="561"/>
        <v>0</v>
      </c>
      <c r="AJ240">
        <f t="shared" ca="1" si="562"/>
        <v>1</v>
      </c>
      <c r="AK240">
        <f t="shared" ca="1" si="563"/>
        <v>1</v>
      </c>
      <c r="AL240">
        <f t="shared" ca="1" si="564"/>
        <v>0</v>
      </c>
      <c r="AM240">
        <f t="shared" ca="1" si="565"/>
        <v>0</v>
      </c>
      <c r="AN240">
        <f t="shared" ca="1" si="566"/>
        <v>1</v>
      </c>
      <c r="AO240">
        <f t="shared" ca="1" si="567"/>
        <v>0</v>
      </c>
      <c r="AP240">
        <f t="shared" ca="1" si="568"/>
        <v>3</v>
      </c>
      <c r="AQ240">
        <f t="shared" ca="1" si="569"/>
        <v>3</v>
      </c>
      <c r="AR240" s="8">
        <f t="shared" ca="1" si="570"/>
        <v>0.41666666666666669</v>
      </c>
      <c r="AS240" s="8">
        <f t="shared" ca="1" si="571"/>
        <v>0.38461538461538464</v>
      </c>
      <c r="AT240" s="8">
        <f t="shared" ca="1" si="572"/>
        <v>0.66666666666666663</v>
      </c>
      <c r="AU240" s="8">
        <f t="shared" ca="1" si="573"/>
        <v>1.0512820512820513</v>
      </c>
      <c r="AV240">
        <f t="shared" ca="1" si="574"/>
        <v>8</v>
      </c>
      <c r="AW240" t="b">
        <f t="shared" ca="1" si="522"/>
        <v>1</v>
      </c>
      <c r="BA240" s="14" t="s">
        <v>3002</v>
      </c>
      <c r="BB240" t="s">
        <v>2552</v>
      </c>
      <c r="BC240" t="s">
        <v>2672</v>
      </c>
      <c r="BD240">
        <f>IF(Players!BC240="NL",INDEX(Standings!G:I,MATCH(INDEX(Teams!G:K,MATCH(Players!BB240,Teams!G:G,0),5),Standings!G:G,0),2)+INDEX(Standings!G:I,MATCH(INDEX(Teams!G:K,MATCH(Players!BB240,Teams!G:G,0),5),Standings!G:G,0),3),INDEX(Standings!A:C,MATCH(INDEX(Teams!A:E,MATCH(Players!BB240,Teams!A:A,0),5),Standings!A:A,0),2)+INDEX(Standings!A:C,MATCH(INDEX(Teams!A:E,MATCH(Players!BB240,Teams!A:A,0),5),Standings!A:A,0),3))</f>
        <v>3</v>
      </c>
      <c r="BE240">
        <f t="shared" ca="1" si="401"/>
        <v>0</v>
      </c>
      <c r="BF240">
        <f t="shared" ca="1" si="402"/>
        <v>0</v>
      </c>
      <c r="BG240">
        <f t="shared" ca="1" si="403"/>
        <v>0</v>
      </c>
      <c r="BH240">
        <f t="shared" ca="1" si="404"/>
        <v>0</v>
      </c>
      <c r="BI240">
        <f t="shared" ca="1" si="405"/>
        <v>0</v>
      </c>
      <c r="BJ240">
        <f t="shared" ca="1" si="406"/>
        <v>0</v>
      </c>
      <c r="BK240">
        <f t="shared" ca="1" si="407"/>
        <v>0</v>
      </c>
      <c r="BL240" s="12">
        <f t="shared" ca="1" si="408"/>
        <v>0</v>
      </c>
      <c r="BM240">
        <f t="shared" ca="1" si="409"/>
        <v>0</v>
      </c>
      <c r="BN240">
        <f t="shared" ca="1" si="410"/>
        <v>0</v>
      </c>
      <c r="BO240">
        <f t="shared" ca="1" si="411"/>
        <v>0</v>
      </c>
      <c r="BP240">
        <f t="shared" ca="1" si="412"/>
        <v>0</v>
      </c>
      <c r="BQ240">
        <f t="shared" ca="1" si="413"/>
        <v>0</v>
      </c>
      <c r="BR240">
        <f t="shared" ca="1" si="414"/>
        <v>0</v>
      </c>
      <c r="BS240">
        <f t="shared" ca="1" si="415"/>
        <v>0</v>
      </c>
      <c r="BT240">
        <f t="shared" ca="1" si="416"/>
        <v>0</v>
      </c>
      <c r="BU240">
        <f t="shared" ca="1" si="417"/>
        <v>0</v>
      </c>
      <c r="BV240">
        <f t="shared" ca="1" si="418"/>
        <v>0</v>
      </c>
      <c r="BW240">
        <f t="shared" ca="1" si="524"/>
        <v>0</v>
      </c>
      <c r="BX240">
        <f t="shared" ca="1" si="525"/>
        <v>0</v>
      </c>
      <c r="BY240" s="8">
        <f t="shared" ca="1" si="526"/>
        <v>0</v>
      </c>
      <c r="BZ240" s="10" t="str">
        <f t="shared" ca="1" si="527"/>
        <v>---</v>
      </c>
      <c r="CA240">
        <f t="shared" ca="1" si="528"/>
        <v>0</v>
      </c>
      <c r="CB240">
        <f t="shared" ca="1" si="529"/>
        <v>0</v>
      </c>
      <c r="CC240">
        <f t="shared" ca="1" si="530"/>
        <v>0</v>
      </c>
      <c r="CD240">
        <f t="shared" ca="1" si="531"/>
        <v>0</v>
      </c>
      <c r="CE240">
        <f t="shared" ca="1" si="532"/>
        <v>0</v>
      </c>
      <c r="CF240" s="12">
        <f t="shared" ca="1" si="533"/>
        <v>0</v>
      </c>
      <c r="CG240">
        <f t="shared" ca="1" si="534"/>
        <v>0</v>
      </c>
      <c r="CH240">
        <f t="shared" ca="1" si="535"/>
        <v>0</v>
      </c>
      <c r="CI240">
        <f t="shared" ca="1" si="536"/>
        <v>0</v>
      </c>
      <c r="CJ240">
        <f t="shared" ca="1" si="537"/>
        <v>0</v>
      </c>
      <c r="CK240">
        <f t="shared" ca="1" si="538"/>
        <v>0</v>
      </c>
      <c r="CL240">
        <f t="shared" ca="1" si="539"/>
        <v>0</v>
      </c>
      <c r="CM240">
        <f t="shared" ca="1" si="540"/>
        <v>0</v>
      </c>
      <c r="CN240">
        <f t="shared" ca="1" si="541"/>
        <v>0</v>
      </c>
      <c r="CO240">
        <f t="shared" ca="1" si="542"/>
        <v>0</v>
      </c>
      <c r="CP240">
        <f t="shared" ca="1" si="543"/>
        <v>0</v>
      </c>
      <c r="CQ240" s="10">
        <f t="shared" ca="1" si="544"/>
        <v>0</v>
      </c>
      <c r="CR240" s="11">
        <f t="shared" ca="1" si="545"/>
        <v>0</v>
      </c>
      <c r="CS240" s="11">
        <f t="shared" ca="1" si="546"/>
        <v>0</v>
      </c>
      <c r="CT240" s="11">
        <f t="shared" ca="1" si="547"/>
        <v>0</v>
      </c>
      <c r="CU240" s="11">
        <f t="shared" ca="1" si="548"/>
        <v>0</v>
      </c>
      <c r="CV240" s="11">
        <f t="shared" ca="1" si="549"/>
        <v>0</v>
      </c>
      <c r="CW240" t="b">
        <f t="shared" ca="1" si="523"/>
        <v>0</v>
      </c>
      <c r="CX240">
        <f>COUNTIF(BA$1:BA240,BA240)-1</f>
        <v>0</v>
      </c>
    </row>
    <row r="241" spans="1:102">
      <c r="A241" t="s">
        <v>2872</v>
      </c>
      <c r="B241" t="s">
        <v>2554</v>
      </c>
      <c r="C241" t="s">
        <v>2672</v>
      </c>
      <c r="D241">
        <f>IF(Players!C241="NL",INDEX(Standings!G:I,MATCH(INDEX(Teams!G:K,MATCH(Players!B241,Teams!G:G,0),5),Standings!G:G,0),2)+INDEX(Standings!G:I,MATCH(INDEX(Teams!G:K,MATCH(Players!B241,Teams!G:G,0),5),Standings!G:G,0),3),INDEX(Standings!A:C,MATCH(INDEX(Teams!A:E,MATCH(Players!B241,Teams!A:A,0),5),Standings!A:A,0),2)+INDEX(Standings!A:C,MATCH(INDEX(Teams!A:E,MATCH(Players!B241,Teams!A:A,0),5),Standings!A:A,0),3))</f>
        <v>3</v>
      </c>
      <c r="E241">
        <f t="shared" ca="1" si="381"/>
        <v>3</v>
      </c>
      <c r="F241">
        <f t="shared" ca="1" si="382"/>
        <v>9</v>
      </c>
      <c r="G241">
        <f t="shared" ca="1" si="383"/>
        <v>1</v>
      </c>
      <c r="H241">
        <f t="shared" ca="1" si="384"/>
        <v>3</v>
      </c>
      <c r="I241">
        <f t="shared" ca="1" si="385"/>
        <v>3</v>
      </c>
      <c r="J241">
        <f t="shared" ca="1" si="386"/>
        <v>0</v>
      </c>
      <c r="K241">
        <f t="shared" ca="1" si="387"/>
        <v>0</v>
      </c>
      <c r="L241">
        <f t="shared" ca="1" si="388"/>
        <v>4</v>
      </c>
      <c r="M241">
        <f t="shared" ca="1" si="389"/>
        <v>0</v>
      </c>
      <c r="N241">
        <f t="shared" ca="1" si="390"/>
        <v>0</v>
      </c>
      <c r="O241">
        <f t="shared" ca="1" si="391"/>
        <v>2</v>
      </c>
      <c r="P241">
        <f t="shared" ca="1" si="392"/>
        <v>2</v>
      </c>
      <c r="Q241">
        <f t="shared" ca="1" si="393"/>
        <v>0</v>
      </c>
      <c r="R241">
        <f t="shared" ca="1" si="394"/>
        <v>0</v>
      </c>
      <c r="S241">
        <f t="shared" ca="1" si="395"/>
        <v>0</v>
      </c>
      <c r="T241">
        <f t="shared" ca="1" si="396"/>
        <v>2</v>
      </c>
      <c r="U241">
        <f t="shared" ca="1" si="397"/>
        <v>0</v>
      </c>
      <c r="V241">
        <f t="shared" ca="1" si="398"/>
        <v>1</v>
      </c>
      <c r="W241">
        <f t="shared" ca="1" si="399"/>
        <v>1</v>
      </c>
      <c r="X241">
        <f t="shared" ca="1" si="550"/>
        <v>3</v>
      </c>
      <c r="Y241">
        <f t="shared" ca="1" si="551"/>
        <v>13</v>
      </c>
      <c r="Z241">
        <f t="shared" ca="1" si="552"/>
        <v>9</v>
      </c>
      <c r="AA241">
        <f t="shared" ca="1" si="553"/>
        <v>1</v>
      </c>
      <c r="AB241">
        <f t="shared" ca="1" si="554"/>
        <v>3</v>
      </c>
      <c r="AC241">
        <f t="shared" ca="1" si="555"/>
        <v>3</v>
      </c>
      <c r="AD241">
        <f t="shared" ca="1" si="556"/>
        <v>0</v>
      </c>
      <c r="AE241">
        <f t="shared" ca="1" si="557"/>
        <v>0</v>
      </c>
      <c r="AF241">
        <f t="shared" ca="1" si="558"/>
        <v>4</v>
      </c>
      <c r="AG241">
        <f t="shared" ca="1" si="559"/>
        <v>0</v>
      </c>
      <c r="AH241">
        <f t="shared" ca="1" si="560"/>
        <v>0</v>
      </c>
      <c r="AI241">
        <f t="shared" ca="1" si="561"/>
        <v>2</v>
      </c>
      <c r="AJ241">
        <f t="shared" ca="1" si="562"/>
        <v>2</v>
      </c>
      <c r="AK241">
        <f t="shared" ca="1" si="563"/>
        <v>0</v>
      </c>
      <c r="AL241">
        <f t="shared" ca="1" si="564"/>
        <v>0</v>
      </c>
      <c r="AM241">
        <f t="shared" ca="1" si="565"/>
        <v>0</v>
      </c>
      <c r="AN241">
        <f t="shared" ca="1" si="566"/>
        <v>2</v>
      </c>
      <c r="AO241">
        <f t="shared" ca="1" si="567"/>
        <v>0</v>
      </c>
      <c r="AP241">
        <f t="shared" ca="1" si="568"/>
        <v>1</v>
      </c>
      <c r="AQ241">
        <f t="shared" ca="1" si="569"/>
        <v>1</v>
      </c>
      <c r="AR241" s="8">
        <f t="shared" ca="1" si="570"/>
        <v>0.33333333333333331</v>
      </c>
      <c r="AS241" s="8">
        <f t="shared" ca="1" si="571"/>
        <v>0.38461538461538464</v>
      </c>
      <c r="AT241" s="8">
        <f t="shared" ca="1" si="572"/>
        <v>0.66666666666666663</v>
      </c>
      <c r="AU241" s="8">
        <f t="shared" ca="1" si="573"/>
        <v>1.0512820512820513</v>
      </c>
      <c r="AV241">
        <f t="shared" ca="1" si="574"/>
        <v>6</v>
      </c>
      <c r="AW241" t="b">
        <f t="shared" ca="1" si="522"/>
        <v>1</v>
      </c>
      <c r="BA241" s="14" t="s">
        <v>3004</v>
      </c>
      <c r="BB241" t="s">
        <v>2552</v>
      </c>
      <c r="BC241" t="s">
        <v>2672</v>
      </c>
      <c r="BD241">
        <f>IF(Players!BC241="NL",INDEX(Standings!G:I,MATCH(INDEX(Teams!G:K,MATCH(Players!BB241,Teams!G:G,0),5),Standings!G:G,0),2)+INDEX(Standings!G:I,MATCH(INDEX(Teams!G:K,MATCH(Players!BB241,Teams!G:G,0),5),Standings!G:G,0),3),INDEX(Standings!A:C,MATCH(INDEX(Teams!A:E,MATCH(Players!BB241,Teams!A:A,0),5),Standings!A:A,0),2)+INDEX(Standings!A:C,MATCH(INDEX(Teams!A:E,MATCH(Players!BB241,Teams!A:A,0),5),Standings!A:A,0),3))</f>
        <v>3</v>
      </c>
      <c r="BE241">
        <f t="shared" ca="1" si="401"/>
        <v>0</v>
      </c>
      <c r="BF241">
        <f t="shared" ca="1" si="402"/>
        <v>0</v>
      </c>
      <c r="BG241">
        <f t="shared" ca="1" si="403"/>
        <v>0</v>
      </c>
      <c r="BH241">
        <f t="shared" ca="1" si="404"/>
        <v>0</v>
      </c>
      <c r="BI241">
        <f t="shared" ca="1" si="405"/>
        <v>0</v>
      </c>
      <c r="BJ241">
        <f t="shared" ca="1" si="406"/>
        <v>0</v>
      </c>
      <c r="BK241">
        <f t="shared" ca="1" si="407"/>
        <v>0</v>
      </c>
      <c r="BL241" s="12">
        <f t="shared" ca="1" si="408"/>
        <v>0</v>
      </c>
      <c r="BM241">
        <f t="shared" ca="1" si="409"/>
        <v>0</v>
      </c>
      <c r="BN241">
        <f t="shared" ca="1" si="410"/>
        <v>0</v>
      </c>
      <c r="BO241">
        <f t="shared" ca="1" si="411"/>
        <v>0</v>
      </c>
      <c r="BP241">
        <f t="shared" ca="1" si="412"/>
        <v>0</v>
      </c>
      <c r="BQ241">
        <f t="shared" ca="1" si="413"/>
        <v>0</v>
      </c>
      <c r="BR241">
        <f t="shared" ca="1" si="414"/>
        <v>0</v>
      </c>
      <c r="BS241">
        <f t="shared" ca="1" si="415"/>
        <v>0</v>
      </c>
      <c r="BT241">
        <f t="shared" ca="1" si="416"/>
        <v>0</v>
      </c>
      <c r="BU241">
        <f t="shared" ca="1" si="417"/>
        <v>0</v>
      </c>
      <c r="BV241">
        <f t="shared" ca="1" si="418"/>
        <v>0</v>
      </c>
      <c r="BW241">
        <f t="shared" ca="1" si="524"/>
        <v>0</v>
      </c>
      <c r="BX241">
        <f t="shared" ca="1" si="525"/>
        <v>0</v>
      </c>
      <c r="BY241" s="8">
        <f t="shared" ca="1" si="526"/>
        <v>0</v>
      </c>
      <c r="BZ241" s="10" t="str">
        <f t="shared" ca="1" si="527"/>
        <v>---</v>
      </c>
      <c r="CA241">
        <f t="shared" ca="1" si="528"/>
        <v>0</v>
      </c>
      <c r="CB241">
        <f t="shared" ca="1" si="529"/>
        <v>0</v>
      </c>
      <c r="CC241">
        <f t="shared" ca="1" si="530"/>
        <v>0</v>
      </c>
      <c r="CD241">
        <f t="shared" ca="1" si="531"/>
        <v>0</v>
      </c>
      <c r="CE241">
        <f t="shared" ca="1" si="532"/>
        <v>0</v>
      </c>
      <c r="CF241" s="12">
        <f t="shared" ca="1" si="533"/>
        <v>0</v>
      </c>
      <c r="CG241">
        <f t="shared" ca="1" si="534"/>
        <v>0</v>
      </c>
      <c r="CH241">
        <f t="shared" ca="1" si="535"/>
        <v>0</v>
      </c>
      <c r="CI241">
        <f t="shared" ca="1" si="536"/>
        <v>0</v>
      </c>
      <c r="CJ241">
        <f t="shared" ca="1" si="537"/>
        <v>0</v>
      </c>
      <c r="CK241">
        <f t="shared" ca="1" si="538"/>
        <v>0</v>
      </c>
      <c r="CL241">
        <f t="shared" ca="1" si="539"/>
        <v>0</v>
      </c>
      <c r="CM241">
        <f t="shared" ca="1" si="540"/>
        <v>0</v>
      </c>
      <c r="CN241">
        <f t="shared" ca="1" si="541"/>
        <v>0</v>
      </c>
      <c r="CO241">
        <f t="shared" ca="1" si="542"/>
        <v>0</v>
      </c>
      <c r="CP241">
        <f t="shared" ca="1" si="543"/>
        <v>0</v>
      </c>
      <c r="CQ241" s="10">
        <f t="shared" ca="1" si="544"/>
        <v>0</v>
      </c>
      <c r="CR241" s="11">
        <f t="shared" ca="1" si="545"/>
        <v>0</v>
      </c>
      <c r="CS241" s="11">
        <f t="shared" ca="1" si="546"/>
        <v>0</v>
      </c>
      <c r="CT241" s="11">
        <f t="shared" ca="1" si="547"/>
        <v>0</v>
      </c>
      <c r="CU241" s="11">
        <f t="shared" ca="1" si="548"/>
        <v>0</v>
      </c>
      <c r="CV241" s="11">
        <f t="shared" ca="1" si="549"/>
        <v>0</v>
      </c>
      <c r="CW241" t="b">
        <f t="shared" ca="1" si="523"/>
        <v>0</v>
      </c>
      <c r="CX241">
        <f>COUNTIF(BA$1:BA241,BA241)-1</f>
        <v>0</v>
      </c>
    </row>
    <row r="242" spans="1:102">
      <c r="A242" t="s">
        <v>2873</v>
      </c>
      <c r="B242" t="s">
        <v>2554</v>
      </c>
      <c r="C242" t="s">
        <v>2672</v>
      </c>
      <c r="D242">
        <f>IF(Players!C242="NL",INDEX(Standings!G:I,MATCH(INDEX(Teams!G:K,MATCH(Players!B242,Teams!G:G,0),5),Standings!G:G,0),2)+INDEX(Standings!G:I,MATCH(INDEX(Teams!G:K,MATCH(Players!B242,Teams!G:G,0),5),Standings!G:G,0),3),INDEX(Standings!A:C,MATCH(INDEX(Teams!A:E,MATCH(Players!B242,Teams!A:A,0),5),Standings!A:A,0),2)+INDEX(Standings!A:C,MATCH(INDEX(Teams!A:E,MATCH(Players!B242,Teams!A:A,0),5),Standings!A:A,0),3))</f>
        <v>3</v>
      </c>
      <c r="E242">
        <f t="shared" ca="1" si="381"/>
        <v>2</v>
      </c>
      <c r="F242">
        <f t="shared" ca="1" si="382"/>
        <v>1</v>
      </c>
      <c r="G242">
        <f t="shared" ca="1" si="383"/>
        <v>0</v>
      </c>
      <c r="H242">
        <f t="shared" ca="1" si="384"/>
        <v>0</v>
      </c>
      <c r="I242">
        <f t="shared" ca="1" si="385"/>
        <v>0</v>
      </c>
      <c r="J242">
        <f t="shared" ca="1" si="386"/>
        <v>0</v>
      </c>
      <c r="K242">
        <f t="shared" ca="1" si="387"/>
        <v>0</v>
      </c>
      <c r="L242">
        <f t="shared" ca="1" si="388"/>
        <v>0</v>
      </c>
      <c r="M242">
        <f t="shared" ca="1" si="389"/>
        <v>0</v>
      </c>
      <c r="N242">
        <f t="shared" ca="1" si="390"/>
        <v>0</v>
      </c>
      <c r="O242">
        <f t="shared" ca="1" si="391"/>
        <v>0</v>
      </c>
      <c r="P242">
        <f t="shared" ca="1" si="392"/>
        <v>0</v>
      </c>
      <c r="Q242">
        <f t="shared" ca="1" si="393"/>
        <v>0</v>
      </c>
      <c r="R242">
        <f t="shared" ca="1" si="394"/>
        <v>0</v>
      </c>
      <c r="S242">
        <f t="shared" ca="1" si="395"/>
        <v>0</v>
      </c>
      <c r="T242">
        <f t="shared" ca="1" si="396"/>
        <v>0</v>
      </c>
      <c r="U242">
        <f t="shared" ca="1" si="397"/>
        <v>0</v>
      </c>
      <c r="V242">
        <f t="shared" ca="1" si="398"/>
        <v>0</v>
      </c>
      <c r="W242">
        <f t="shared" ca="1" si="399"/>
        <v>0</v>
      </c>
      <c r="X242">
        <f t="shared" ca="1" si="550"/>
        <v>2</v>
      </c>
      <c r="Y242">
        <f t="shared" ca="1" si="551"/>
        <v>1</v>
      </c>
      <c r="Z242">
        <f t="shared" ca="1" si="552"/>
        <v>1</v>
      </c>
      <c r="AA242">
        <f t="shared" ca="1" si="553"/>
        <v>0</v>
      </c>
      <c r="AB242">
        <f t="shared" ca="1" si="554"/>
        <v>0</v>
      </c>
      <c r="AC242">
        <f t="shared" ca="1" si="555"/>
        <v>0</v>
      </c>
      <c r="AD242">
        <f t="shared" ca="1" si="556"/>
        <v>0</v>
      </c>
      <c r="AE242">
        <f t="shared" ca="1" si="557"/>
        <v>0</v>
      </c>
      <c r="AF242">
        <f t="shared" ca="1" si="558"/>
        <v>0</v>
      </c>
      <c r="AG242">
        <f t="shared" ca="1" si="559"/>
        <v>0</v>
      </c>
      <c r="AH242">
        <f t="shared" ca="1" si="560"/>
        <v>0</v>
      </c>
      <c r="AI242">
        <f t="shared" ca="1" si="561"/>
        <v>0</v>
      </c>
      <c r="AJ242">
        <f t="shared" ca="1" si="562"/>
        <v>0</v>
      </c>
      <c r="AK242">
        <f t="shared" ca="1" si="563"/>
        <v>0</v>
      </c>
      <c r="AL242">
        <f t="shared" ca="1" si="564"/>
        <v>0</v>
      </c>
      <c r="AM242">
        <f t="shared" ca="1" si="565"/>
        <v>0</v>
      </c>
      <c r="AN242">
        <f t="shared" ca="1" si="566"/>
        <v>0</v>
      </c>
      <c r="AO242">
        <f t="shared" ca="1" si="567"/>
        <v>0</v>
      </c>
      <c r="AP242">
        <f t="shared" ca="1" si="568"/>
        <v>0</v>
      </c>
      <c r="AQ242">
        <f t="shared" ca="1" si="569"/>
        <v>0</v>
      </c>
      <c r="AR242" s="8">
        <f t="shared" ca="1" si="570"/>
        <v>0</v>
      </c>
      <c r="AS242" s="8">
        <f t="shared" ca="1" si="571"/>
        <v>0</v>
      </c>
      <c r="AT242" s="8">
        <f t="shared" ca="1" si="572"/>
        <v>0</v>
      </c>
      <c r="AU242" s="8">
        <f t="shared" ca="1" si="573"/>
        <v>0</v>
      </c>
      <c r="AV242">
        <f t="shared" ca="1" si="574"/>
        <v>0</v>
      </c>
      <c r="AW242" t="b">
        <f t="shared" ca="1" si="522"/>
        <v>0</v>
      </c>
      <c r="BA242" s="14" t="s">
        <v>3034</v>
      </c>
      <c r="BB242" t="s">
        <v>2560</v>
      </c>
      <c r="BC242" t="s">
        <v>2672</v>
      </c>
      <c r="BD242">
        <f>IF(Players!BC242="NL",INDEX(Standings!G:I,MATCH(INDEX(Teams!G:K,MATCH(Players!BB242,Teams!G:G,0),5),Standings!G:G,0),2)+INDEX(Standings!G:I,MATCH(INDEX(Teams!G:K,MATCH(Players!BB242,Teams!G:G,0),5),Standings!G:G,0),3),INDEX(Standings!A:C,MATCH(INDEX(Teams!A:E,MATCH(Players!BB242,Teams!A:A,0),5),Standings!A:A,0),2)+INDEX(Standings!A:C,MATCH(INDEX(Teams!A:E,MATCH(Players!BB242,Teams!A:A,0),5),Standings!A:A,0),3))</f>
        <v>3</v>
      </c>
      <c r="BE242">
        <f t="shared" ca="1" si="401"/>
        <v>0</v>
      </c>
      <c r="BF242">
        <f t="shared" ca="1" si="402"/>
        <v>1</v>
      </c>
      <c r="BG242">
        <f t="shared" ca="1" si="403"/>
        <v>1</v>
      </c>
      <c r="BH242">
        <f t="shared" ca="1" si="404"/>
        <v>1</v>
      </c>
      <c r="BI242">
        <f t="shared" ca="1" si="405"/>
        <v>0</v>
      </c>
      <c r="BJ242">
        <f t="shared" ca="1" si="406"/>
        <v>0</v>
      </c>
      <c r="BK242">
        <f t="shared" ca="1" si="407"/>
        <v>0</v>
      </c>
      <c r="BL242" s="12">
        <f t="shared" ca="1" si="408"/>
        <v>4.333333333333333</v>
      </c>
      <c r="BM242">
        <f t="shared" ca="1" si="409"/>
        <v>6</v>
      </c>
      <c r="BN242">
        <f t="shared" ca="1" si="410"/>
        <v>5</v>
      </c>
      <c r="BO242">
        <f t="shared" ca="1" si="411"/>
        <v>5</v>
      </c>
      <c r="BP242">
        <f t="shared" ca="1" si="412"/>
        <v>0</v>
      </c>
      <c r="BQ242">
        <f t="shared" ca="1" si="413"/>
        <v>0</v>
      </c>
      <c r="BR242">
        <f t="shared" ca="1" si="414"/>
        <v>0</v>
      </c>
      <c r="BS242">
        <f t="shared" ca="1" si="415"/>
        <v>2</v>
      </c>
      <c r="BT242">
        <f t="shared" ca="1" si="416"/>
        <v>0</v>
      </c>
      <c r="BU242">
        <f t="shared" ca="1" si="417"/>
        <v>0</v>
      </c>
      <c r="BV242">
        <f t="shared" ca="1" si="418"/>
        <v>0</v>
      </c>
      <c r="BW242">
        <f t="shared" ca="1" si="524"/>
        <v>0</v>
      </c>
      <c r="BX242">
        <f t="shared" ca="1" si="525"/>
        <v>1</v>
      </c>
      <c r="BY242" s="8">
        <f t="shared" ca="1" si="526"/>
        <v>0</v>
      </c>
      <c r="BZ242" s="10">
        <f t="shared" ca="1" si="527"/>
        <v>10.384615384615385</v>
      </c>
      <c r="CA242">
        <f t="shared" ca="1" si="528"/>
        <v>1</v>
      </c>
      <c r="CB242">
        <f t="shared" ca="1" si="529"/>
        <v>1</v>
      </c>
      <c r="CC242">
        <f t="shared" ca="1" si="530"/>
        <v>0</v>
      </c>
      <c r="CD242">
        <f t="shared" ca="1" si="531"/>
        <v>0</v>
      </c>
      <c r="CE242">
        <f t="shared" ca="1" si="532"/>
        <v>0</v>
      </c>
      <c r="CF242" s="12">
        <f t="shared" ca="1" si="533"/>
        <v>4.333333333333333</v>
      </c>
      <c r="CG242">
        <f t="shared" ca="1" si="534"/>
        <v>6</v>
      </c>
      <c r="CH242">
        <f t="shared" ca="1" si="535"/>
        <v>5</v>
      </c>
      <c r="CI242">
        <f t="shared" ca="1" si="536"/>
        <v>5</v>
      </c>
      <c r="CJ242">
        <f t="shared" ca="1" si="537"/>
        <v>0</v>
      </c>
      <c r="CK242">
        <f t="shared" ca="1" si="538"/>
        <v>0</v>
      </c>
      <c r="CL242">
        <f t="shared" ca="1" si="539"/>
        <v>0</v>
      </c>
      <c r="CM242">
        <f t="shared" ca="1" si="540"/>
        <v>2</v>
      </c>
      <c r="CN242">
        <f t="shared" ca="1" si="541"/>
        <v>0</v>
      </c>
      <c r="CO242">
        <f t="shared" ca="1" si="542"/>
        <v>0</v>
      </c>
      <c r="CP242">
        <f t="shared" ca="1" si="543"/>
        <v>0</v>
      </c>
      <c r="CQ242" s="10">
        <f t="shared" ca="1" si="544"/>
        <v>1.3846153846153848</v>
      </c>
      <c r="CR242" s="11">
        <f t="shared" ca="1" si="545"/>
        <v>12.461538461538463</v>
      </c>
      <c r="CS242" s="11">
        <f t="shared" ca="1" si="546"/>
        <v>0</v>
      </c>
      <c r="CT242" s="11">
        <f t="shared" ca="1" si="547"/>
        <v>0</v>
      </c>
      <c r="CU242" s="11">
        <f t="shared" ca="1" si="548"/>
        <v>4.1538461538461542</v>
      </c>
      <c r="CV242" s="11">
        <f t="shared" ca="1" si="549"/>
        <v>0</v>
      </c>
      <c r="CW242" t="b">
        <f t="shared" ref="CW242:CW264" ca="1" si="575">IF(CF242&gt;=BD242,TRUE,FALSE)</f>
        <v>1</v>
      </c>
      <c r="CX242">
        <f>COUNTIF(BA$1:BA242,BA242)-1</f>
        <v>0</v>
      </c>
    </row>
    <row r="243" spans="1:102">
      <c r="A243" t="s">
        <v>2874</v>
      </c>
      <c r="B243" t="s">
        <v>2554</v>
      </c>
      <c r="C243" t="s">
        <v>2672</v>
      </c>
      <c r="D243">
        <f>IF(Players!C243="NL",INDEX(Standings!G:I,MATCH(INDEX(Teams!G:K,MATCH(Players!B243,Teams!G:G,0),5),Standings!G:G,0),2)+INDEX(Standings!G:I,MATCH(INDEX(Teams!G:K,MATCH(Players!B243,Teams!G:G,0),5),Standings!G:G,0),3),INDEX(Standings!A:C,MATCH(INDEX(Teams!A:E,MATCH(Players!B243,Teams!A:A,0),5),Standings!A:A,0),2)+INDEX(Standings!A:C,MATCH(INDEX(Teams!A:E,MATCH(Players!B243,Teams!A:A,0),5),Standings!A:A,0),3))</f>
        <v>3</v>
      </c>
      <c r="E243">
        <f t="shared" ca="1" si="381"/>
        <v>2</v>
      </c>
      <c r="F243">
        <f t="shared" ca="1" si="382"/>
        <v>2</v>
      </c>
      <c r="G243">
        <f t="shared" ca="1" si="383"/>
        <v>0</v>
      </c>
      <c r="H243">
        <f t="shared" ca="1" si="384"/>
        <v>0</v>
      </c>
      <c r="I243">
        <f t="shared" ca="1" si="385"/>
        <v>0</v>
      </c>
      <c r="J243">
        <f t="shared" ca="1" si="386"/>
        <v>0</v>
      </c>
      <c r="K243">
        <f t="shared" ca="1" si="387"/>
        <v>0</v>
      </c>
      <c r="L243">
        <f t="shared" ca="1" si="388"/>
        <v>0</v>
      </c>
      <c r="M243">
        <f t="shared" ca="1" si="389"/>
        <v>0</v>
      </c>
      <c r="N243">
        <f t="shared" ca="1" si="390"/>
        <v>0</v>
      </c>
      <c r="O243">
        <f t="shared" ca="1" si="391"/>
        <v>0</v>
      </c>
      <c r="P243">
        <f t="shared" ca="1" si="392"/>
        <v>1</v>
      </c>
      <c r="Q243">
        <f t="shared" ca="1" si="393"/>
        <v>0</v>
      </c>
      <c r="R243">
        <f t="shared" ca="1" si="394"/>
        <v>0</v>
      </c>
      <c r="S243">
        <f t="shared" ca="1" si="395"/>
        <v>0</v>
      </c>
      <c r="T243">
        <f t="shared" ca="1" si="396"/>
        <v>0</v>
      </c>
      <c r="U243">
        <f t="shared" ca="1" si="397"/>
        <v>0</v>
      </c>
      <c r="V243">
        <f t="shared" ca="1" si="398"/>
        <v>0</v>
      </c>
      <c r="W243">
        <f t="shared" ca="1" si="399"/>
        <v>0</v>
      </c>
      <c r="X243">
        <f t="shared" ca="1" si="550"/>
        <v>2</v>
      </c>
      <c r="Y243">
        <f t="shared" ca="1" si="551"/>
        <v>2</v>
      </c>
      <c r="Z243">
        <f t="shared" ca="1" si="552"/>
        <v>2</v>
      </c>
      <c r="AA243">
        <f t="shared" ca="1" si="553"/>
        <v>0</v>
      </c>
      <c r="AB243">
        <f t="shared" ca="1" si="554"/>
        <v>0</v>
      </c>
      <c r="AC243">
        <f t="shared" ca="1" si="555"/>
        <v>0</v>
      </c>
      <c r="AD243">
        <f t="shared" ca="1" si="556"/>
        <v>0</v>
      </c>
      <c r="AE243">
        <f t="shared" ca="1" si="557"/>
        <v>0</v>
      </c>
      <c r="AF243">
        <f t="shared" ca="1" si="558"/>
        <v>0</v>
      </c>
      <c r="AG243">
        <f t="shared" ca="1" si="559"/>
        <v>0</v>
      </c>
      <c r="AH243">
        <f t="shared" ca="1" si="560"/>
        <v>0</v>
      </c>
      <c r="AI243">
        <f t="shared" ca="1" si="561"/>
        <v>0</v>
      </c>
      <c r="AJ243">
        <f t="shared" ca="1" si="562"/>
        <v>1</v>
      </c>
      <c r="AK243">
        <f t="shared" ca="1" si="563"/>
        <v>0</v>
      </c>
      <c r="AL243">
        <f t="shared" ca="1" si="564"/>
        <v>0</v>
      </c>
      <c r="AM243">
        <f t="shared" ca="1" si="565"/>
        <v>0</v>
      </c>
      <c r="AN243">
        <f t="shared" ca="1" si="566"/>
        <v>0</v>
      </c>
      <c r="AO243">
        <f t="shared" ca="1" si="567"/>
        <v>0</v>
      </c>
      <c r="AP243">
        <f t="shared" ca="1" si="568"/>
        <v>0</v>
      </c>
      <c r="AQ243">
        <f t="shared" ca="1" si="569"/>
        <v>0</v>
      </c>
      <c r="AR243" s="8">
        <f t="shared" ca="1" si="570"/>
        <v>0</v>
      </c>
      <c r="AS243" s="8">
        <f t="shared" ca="1" si="571"/>
        <v>0</v>
      </c>
      <c r="AT243" s="8">
        <f t="shared" ca="1" si="572"/>
        <v>0</v>
      </c>
      <c r="AU243" s="8">
        <f t="shared" ca="1" si="573"/>
        <v>0</v>
      </c>
      <c r="AV243">
        <f t="shared" ca="1" si="574"/>
        <v>0</v>
      </c>
      <c r="AW243" t="b">
        <f t="shared" ca="1" si="522"/>
        <v>0</v>
      </c>
      <c r="BA243" s="14" t="s">
        <v>3035</v>
      </c>
      <c r="BB243" t="s">
        <v>2560</v>
      </c>
      <c r="BC243" t="s">
        <v>2672</v>
      </c>
      <c r="BD243">
        <f>IF(Players!BC243="NL",INDEX(Standings!G:I,MATCH(INDEX(Teams!G:K,MATCH(Players!BB243,Teams!G:G,0),5),Standings!G:G,0),2)+INDEX(Standings!G:I,MATCH(INDEX(Teams!G:K,MATCH(Players!BB243,Teams!G:G,0),5),Standings!G:G,0),3),INDEX(Standings!A:C,MATCH(INDEX(Teams!A:E,MATCH(Players!BB243,Teams!A:A,0),5),Standings!A:A,0),2)+INDEX(Standings!A:C,MATCH(INDEX(Teams!A:E,MATCH(Players!BB243,Teams!A:A,0),5),Standings!A:A,0),3))</f>
        <v>3</v>
      </c>
      <c r="BE243">
        <f t="shared" ca="1" si="401"/>
        <v>0</v>
      </c>
      <c r="BF243">
        <f t="shared" ca="1" si="402"/>
        <v>0</v>
      </c>
      <c r="BG243">
        <f t="shared" ca="1" si="403"/>
        <v>1</v>
      </c>
      <c r="BH243">
        <f t="shared" ca="1" si="404"/>
        <v>1</v>
      </c>
      <c r="BI243">
        <f t="shared" ca="1" si="405"/>
        <v>0</v>
      </c>
      <c r="BJ243">
        <f t="shared" ca="1" si="406"/>
        <v>0</v>
      </c>
      <c r="BK243">
        <f t="shared" ca="1" si="407"/>
        <v>0</v>
      </c>
      <c r="BL243" s="12">
        <f t="shared" ca="1" si="408"/>
        <v>3</v>
      </c>
      <c r="BM243">
        <f t="shared" ca="1" si="409"/>
        <v>7</v>
      </c>
      <c r="BN243">
        <f t="shared" ca="1" si="410"/>
        <v>8</v>
      </c>
      <c r="BO243">
        <f t="shared" ca="1" si="411"/>
        <v>8</v>
      </c>
      <c r="BP243">
        <f t="shared" ca="1" si="412"/>
        <v>2</v>
      </c>
      <c r="BQ243">
        <f t="shared" ca="1" si="413"/>
        <v>5</v>
      </c>
      <c r="BR243">
        <f t="shared" ca="1" si="414"/>
        <v>0</v>
      </c>
      <c r="BS243">
        <f t="shared" ca="1" si="415"/>
        <v>1</v>
      </c>
      <c r="BT243">
        <f t="shared" ca="1" si="416"/>
        <v>0</v>
      </c>
      <c r="BU243">
        <f t="shared" ca="1" si="417"/>
        <v>0</v>
      </c>
      <c r="BV243">
        <f t="shared" ca="1" si="418"/>
        <v>0</v>
      </c>
      <c r="BW243">
        <f t="shared" ref="BW243:BW265" ca="1" si="576">SUMIF($BA:$BA,$BA243,BE:BE)</f>
        <v>0</v>
      </c>
      <c r="BX243">
        <f t="shared" ref="BX243:BX265" ca="1" si="577">SUMIF($BA:$BA,$BA243,BF:BF)</f>
        <v>0</v>
      </c>
      <c r="BY243" s="8">
        <f t="shared" ref="BY243:BY265" ca="1" si="578">IFERROR(BW243/(BW243+BX243),0)</f>
        <v>0</v>
      </c>
      <c r="BZ243" s="10">
        <f t="shared" ref="BZ243:BZ265" ca="1" si="579">IFERROR(CI243/CF243*9,"---")</f>
        <v>24</v>
      </c>
      <c r="CA243">
        <f t="shared" ref="CA243:CA265" ca="1" si="580">SUMIF($BA:$BA,$BA243,BG:BG)</f>
        <v>1</v>
      </c>
      <c r="CB243">
        <f t="shared" ref="CB243:CB265" ca="1" si="581">SUMIF($BA:$BA,$BA243,BH:BH)</f>
        <v>1</v>
      </c>
      <c r="CC243">
        <f t="shared" ref="CC243:CC265" ca="1" si="582">SUMIF($BA:$BA,$BA243,BI:BI)</f>
        <v>0</v>
      </c>
      <c r="CD243">
        <f t="shared" ref="CD243:CD265" ca="1" si="583">SUMIF($BA:$BA,$BA243,BJ:BJ)</f>
        <v>0</v>
      </c>
      <c r="CE243">
        <f t="shared" ref="CE243:CE265" ca="1" si="584">SUMIF($BA:$BA,$BA243,BK:BK)</f>
        <v>0</v>
      </c>
      <c r="CF243" s="12">
        <f t="shared" ref="CF243:CF265" ca="1" si="585">SUMIF($BA:$BA,$BA243,BL:BL)</f>
        <v>3</v>
      </c>
      <c r="CG243">
        <f t="shared" ref="CG243:CG265" ca="1" si="586">SUMIF($BA:$BA,$BA243,BM:BM)</f>
        <v>7</v>
      </c>
      <c r="CH243">
        <f t="shared" ref="CH243:CH265" ca="1" si="587">SUMIF($BA:$BA,$BA243,BN:BN)</f>
        <v>8</v>
      </c>
      <c r="CI243">
        <f t="shared" ref="CI243:CI265" ca="1" si="588">SUMIF($BA:$BA,$BA243,BO:BO)</f>
        <v>8</v>
      </c>
      <c r="CJ243">
        <f t="shared" ref="CJ243:CJ265" ca="1" si="589">SUMIF($BA:$BA,$BA243,BP:BP)</f>
        <v>2</v>
      </c>
      <c r="CK243">
        <f t="shared" ref="CK243:CK265" ca="1" si="590">SUMIF($BA:$BA,$BA243,BQ:BQ)</f>
        <v>5</v>
      </c>
      <c r="CL243">
        <f t="shared" ref="CL243:CL265" ca="1" si="591">SUMIF($BA:$BA,$BA243,BR:BR)</f>
        <v>0</v>
      </c>
      <c r="CM243">
        <f t="shared" ref="CM243:CM265" ca="1" si="592">SUMIF($BA:$BA,$BA243,BS:BS)</f>
        <v>1</v>
      </c>
      <c r="CN243">
        <f t="shared" ref="CN243:CN265" ca="1" si="593">SUMIF($BA:$BA,$BA243,BT:BT)</f>
        <v>0</v>
      </c>
      <c r="CO243">
        <f t="shared" ref="CO243:CO265" ca="1" si="594">SUMIF($BA:$BA,$BA243,BU:BU)</f>
        <v>0</v>
      </c>
      <c r="CP243">
        <f t="shared" ref="CP243:CP265" ca="1" si="595">SUMIF($BA:$BA,$BA243,BV:BV)</f>
        <v>0</v>
      </c>
      <c r="CQ243" s="10">
        <f t="shared" ref="CQ243:CQ265" ca="1" si="596">IFERROR((CG243+CK243)/CF243,0)</f>
        <v>4</v>
      </c>
      <c r="CR243" s="11">
        <f t="shared" ref="CR243:CR265" ca="1" si="597">IFERROR(CG243/$CF243*9,0)</f>
        <v>21</v>
      </c>
      <c r="CS243" s="11">
        <f t="shared" ref="CS243:CS265" ca="1" si="598">IFERROR(CJ243/$CF243*9,0)</f>
        <v>6</v>
      </c>
      <c r="CT243" s="11">
        <f t="shared" ref="CT243:CT265" ca="1" si="599">IFERROR(CK243/$CF243*9,0)</f>
        <v>15</v>
      </c>
      <c r="CU243" s="11">
        <f t="shared" ref="CU243:CU265" ca="1" si="600">IFERROR(CM243/$CF243*9,0)</f>
        <v>3</v>
      </c>
      <c r="CV243" s="11">
        <f t="shared" ref="CV243:CV265" ca="1" si="601">IFERROR(CM243/CK243,0)</f>
        <v>0.2</v>
      </c>
      <c r="CW243" t="b">
        <f t="shared" ca="1" si="575"/>
        <v>1</v>
      </c>
      <c r="CX243">
        <f>COUNTIF(BA$1:BA243,BA243)-1</f>
        <v>0</v>
      </c>
    </row>
    <row r="244" spans="1:102">
      <c r="A244" t="s">
        <v>2875</v>
      </c>
      <c r="B244" t="s">
        <v>2554</v>
      </c>
      <c r="C244" t="s">
        <v>2672</v>
      </c>
      <c r="D244">
        <f>IF(Players!C244="NL",INDEX(Standings!G:I,MATCH(INDEX(Teams!G:K,MATCH(Players!B244,Teams!G:G,0),5),Standings!G:G,0),2)+INDEX(Standings!G:I,MATCH(INDEX(Teams!G:K,MATCH(Players!B244,Teams!G:G,0),5),Standings!G:G,0),3),INDEX(Standings!A:C,MATCH(INDEX(Teams!A:E,MATCH(Players!B244,Teams!A:A,0),5),Standings!A:A,0),2)+INDEX(Standings!A:C,MATCH(INDEX(Teams!A:E,MATCH(Players!B244,Teams!A:A,0),5),Standings!A:A,0),3))</f>
        <v>3</v>
      </c>
      <c r="E244">
        <f t="shared" ca="1" si="381"/>
        <v>3</v>
      </c>
      <c r="F244">
        <f t="shared" ca="1" si="382"/>
        <v>12</v>
      </c>
      <c r="G244">
        <f t="shared" ca="1" si="383"/>
        <v>2</v>
      </c>
      <c r="H244">
        <f t="shared" ca="1" si="384"/>
        <v>4</v>
      </c>
      <c r="I244">
        <f t="shared" ca="1" si="385"/>
        <v>0</v>
      </c>
      <c r="J244">
        <f t="shared" ca="1" si="386"/>
        <v>0</v>
      </c>
      <c r="K244">
        <f t="shared" ca="1" si="387"/>
        <v>0</v>
      </c>
      <c r="L244">
        <f t="shared" ca="1" si="388"/>
        <v>1</v>
      </c>
      <c r="M244">
        <f t="shared" ca="1" si="389"/>
        <v>1</v>
      </c>
      <c r="N244">
        <f t="shared" ca="1" si="390"/>
        <v>0</v>
      </c>
      <c r="O244">
        <f t="shared" ca="1" si="391"/>
        <v>0</v>
      </c>
      <c r="P244">
        <f t="shared" ca="1" si="392"/>
        <v>1</v>
      </c>
      <c r="Q244">
        <f t="shared" ca="1" si="393"/>
        <v>1</v>
      </c>
      <c r="R244">
        <f t="shared" ca="1" si="394"/>
        <v>0</v>
      </c>
      <c r="S244">
        <f t="shared" ca="1" si="395"/>
        <v>0</v>
      </c>
      <c r="T244">
        <f t="shared" ca="1" si="396"/>
        <v>0</v>
      </c>
      <c r="U244">
        <f t="shared" ca="1" si="397"/>
        <v>0</v>
      </c>
      <c r="V244">
        <f t="shared" ca="1" si="398"/>
        <v>1</v>
      </c>
      <c r="W244">
        <f t="shared" ca="1" si="399"/>
        <v>1</v>
      </c>
      <c r="X244">
        <f t="shared" ca="1" si="550"/>
        <v>3</v>
      </c>
      <c r="Y244">
        <f t="shared" ca="1" si="551"/>
        <v>12</v>
      </c>
      <c r="Z244">
        <f t="shared" ca="1" si="552"/>
        <v>12</v>
      </c>
      <c r="AA244">
        <f t="shared" ca="1" si="553"/>
        <v>2</v>
      </c>
      <c r="AB244">
        <f t="shared" ca="1" si="554"/>
        <v>4</v>
      </c>
      <c r="AC244">
        <f t="shared" ca="1" si="555"/>
        <v>0</v>
      </c>
      <c r="AD244">
        <f t="shared" ca="1" si="556"/>
        <v>0</v>
      </c>
      <c r="AE244">
        <f t="shared" ca="1" si="557"/>
        <v>0</v>
      </c>
      <c r="AF244">
        <f t="shared" ca="1" si="558"/>
        <v>1</v>
      </c>
      <c r="AG244">
        <f t="shared" ca="1" si="559"/>
        <v>1</v>
      </c>
      <c r="AH244">
        <f t="shared" ca="1" si="560"/>
        <v>0</v>
      </c>
      <c r="AI244">
        <f t="shared" ca="1" si="561"/>
        <v>0</v>
      </c>
      <c r="AJ244">
        <f t="shared" ca="1" si="562"/>
        <v>1</v>
      </c>
      <c r="AK244">
        <f t="shared" ca="1" si="563"/>
        <v>1</v>
      </c>
      <c r="AL244">
        <f t="shared" ca="1" si="564"/>
        <v>0</v>
      </c>
      <c r="AM244">
        <f t="shared" ca="1" si="565"/>
        <v>0</v>
      </c>
      <c r="AN244">
        <f t="shared" ca="1" si="566"/>
        <v>0</v>
      </c>
      <c r="AO244">
        <f t="shared" ca="1" si="567"/>
        <v>0</v>
      </c>
      <c r="AP244">
        <f t="shared" ca="1" si="568"/>
        <v>1</v>
      </c>
      <c r="AQ244">
        <f t="shared" ca="1" si="569"/>
        <v>1</v>
      </c>
      <c r="AR244" s="8">
        <f t="shared" ca="1" si="570"/>
        <v>0.33333333333333331</v>
      </c>
      <c r="AS244" s="8">
        <f t="shared" ca="1" si="571"/>
        <v>0.33333333333333331</v>
      </c>
      <c r="AT244" s="8">
        <f t="shared" ca="1" si="572"/>
        <v>0.33333333333333331</v>
      </c>
      <c r="AU244" s="8">
        <f t="shared" ca="1" si="573"/>
        <v>0.66666666666666663</v>
      </c>
      <c r="AV244">
        <f t="shared" ca="1" si="574"/>
        <v>4</v>
      </c>
      <c r="AW244" t="b">
        <f t="shared" ca="1" si="522"/>
        <v>1</v>
      </c>
      <c r="BA244" s="14" t="s">
        <v>3038</v>
      </c>
      <c r="BB244" t="s">
        <v>2560</v>
      </c>
      <c r="BC244" t="s">
        <v>2672</v>
      </c>
      <c r="BD244">
        <f>IF(Players!BC244="NL",INDEX(Standings!G:I,MATCH(INDEX(Teams!G:K,MATCH(Players!BB244,Teams!G:G,0),5),Standings!G:G,0),2)+INDEX(Standings!G:I,MATCH(INDEX(Teams!G:K,MATCH(Players!BB244,Teams!G:G,0),5),Standings!G:G,0),3),INDEX(Standings!A:C,MATCH(INDEX(Teams!A:E,MATCH(Players!BB244,Teams!A:A,0),5),Standings!A:A,0),2)+INDEX(Standings!A:C,MATCH(INDEX(Teams!A:E,MATCH(Players!BB244,Teams!A:A,0),5),Standings!A:A,0),3))</f>
        <v>3</v>
      </c>
      <c r="BE244">
        <f t="shared" ca="1" si="401"/>
        <v>0</v>
      </c>
      <c r="BF244">
        <f t="shared" ca="1" si="402"/>
        <v>0</v>
      </c>
      <c r="BG244">
        <f t="shared" ca="1" si="403"/>
        <v>0</v>
      </c>
      <c r="BH244">
        <f t="shared" ca="1" si="404"/>
        <v>0</v>
      </c>
      <c r="BI244">
        <f t="shared" ca="1" si="405"/>
        <v>0</v>
      </c>
      <c r="BJ244">
        <f t="shared" ca="1" si="406"/>
        <v>0</v>
      </c>
      <c r="BK244">
        <f t="shared" ca="1" si="407"/>
        <v>0</v>
      </c>
      <c r="BL244" s="12">
        <f t="shared" ca="1" si="408"/>
        <v>0</v>
      </c>
      <c r="BM244">
        <f t="shared" ca="1" si="409"/>
        <v>0</v>
      </c>
      <c r="BN244">
        <f t="shared" ca="1" si="410"/>
        <v>0</v>
      </c>
      <c r="BO244">
        <f t="shared" ca="1" si="411"/>
        <v>0</v>
      </c>
      <c r="BP244">
        <f t="shared" ca="1" si="412"/>
        <v>0</v>
      </c>
      <c r="BQ244">
        <f t="shared" ca="1" si="413"/>
        <v>0</v>
      </c>
      <c r="BR244">
        <f t="shared" ca="1" si="414"/>
        <v>0</v>
      </c>
      <c r="BS244">
        <f t="shared" ca="1" si="415"/>
        <v>0</v>
      </c>
      <c r="BT244">
        <f t="shared" ca="1" si="416"/>
        <v>0</v>
      </c>
      <c r="BU244">
        <f t="shared" ca="1" si="417"/>
        <v>0</v>
      </c>
      <c r="BV244">
        <f t="shared" ca="1" si="418"/>
        <v>0</v>
      </c>
      <c r="BW244">
        <f t="shared" ca="1" si="576"/>
        <v>0</v>
      </c>
      <c r="BX244">
        <f t="shared" ca="1" si="577"/>
        <v>0</v>
      </c>
      <c r="BY244" s="8">
        <f t="shared" ca="1" si="578"/>
        <v>0</v>
      </c>
      <c r="BZ244" s="10" t="str">
        <f t="shared" ca="1" si="579"/>
        <v>---</v>
      </c>
      <c r="CA244">
        <f t="shared" ca="1" si="580"/>
        <v>0</v>
      </c>
      <c r="CB244">
        <f t="shared" ca="1" si="581"/>
        <v>0</v>
      </c>
      <c r="CC244">
        <f t="shared" ca="1" si="582"/>
        <v>0</v>
      </c>
      <c r="CD244">
        <f t="shared" ca="1" si="583"/>
        <v>0</v>
      </c>
      <c r="CE244">
        <f t="shared" ca="1" si="584"/>
        <v>0</v>
      </c>
      <c r="CF244" s="12">
        <f t="shared" ca="1" si="585"/>
        <v>0</v>
      </c>
      <c r="CG244">
        <f t="shared" ca="1" si="586"/>
        <v>0</v>
      </c>
      <c r="CH244">
        <f t="shared" ca="1" si="587"/>
        <v>0</v>
      </c>
      <c r="CI244">
        <f t="shared" ca="1" si="588"/>
        <v>0</v>
      </c>
      <c r="CJ244">
        <f t="shared" ca="1" si="589"/>
        <v>0</v>
      </c>
      <c r="CK244">
        <f t="shared" ca="1" si="590"/>
        <v>0</v>
      </c>
      <c r="CL244">
        <f t="shared" ca="1" si="591"/>
        <v>0</v>
      </c>
      <c r="CM244">
        <f t="shared" ca="1" si="592"/>
        <v>0</v>
      </c>
      <c r="CN244">
        <f t="shared" ca="1" si="593"/>
        <v>0</v>
      </c>
      <c r="CO244">
        <f t="shared" ca="1" si="594"/>
        <v>0</v>
      </c>
      <c r="CP244">
        <f t="shared" ca="1" si="595"/>
        <v>0</v>
      </c>
      <c r="CQ244" s="10">
        <f t="shared" ca="1" si="596"/>
        <v>0</v>
      </c>
      <c r="CR244" s="11">
        <f t="shared" ca="1" si="597"/>
        <v>0</v>
      </c>
      <c r="CS244" s="11">
        <f t="shared" ca="1" si="598"/>
        <v>0</v>
      </c>
      <c r="CT244" s="11">
        <f t="shared" ca="1" si="599"/>
        <v>0</v>
      </c>
      <c r="CU244" s="11">
        <f t="shared" ca="1" si="600"/>
        <v>0</v>
      </c>
      <c r="CV244" s="11">
        <f t="shared" ca="1" si="601"/>
        <v>0</v>
      </c>
      <c r="CW244" t="b">
        <f t="shared" ca="1" si="575"/>
        <v>0</v>
      </c>
      <c r="CX244">
        <f>COUNTIF(BA$1:BA244,BA244)-1</f>
        <v>0</v>
      </c>
    </row>
    <row r="245" spans="1:102">
      <c r="A245" t="s">
        <v>2876</v>
      </c>
      <c r="B245" t="s">
        <v>2554</v>
      </c>
      <c r="C245" t="s">
        <v>2672</v>
      </c>
      <c r="D245">
        <f>IF(Players!C245="NL",INDEX(Standings!G:I,MATCH(INDEX(Teams!G:K,MATCH(Players!B245,Teams!G:G,0),5),Standings!G:G,0),2)+INDEX(Standings!G:I,MATCH(INDEX(Teams!G:K,MATCH(Players!B245,Teams!G:G,0),5),Standings!G:G,0),3),INDEX(Standings!A:C,MATCH(INDEX(Teams!A:E,MATCH(Players!B245,Teams!A:A,0),5),Standings!A:A,0),2)+INDEX(Standings!A:C,MATCH(INDEX(Teams!A:E,MATCH(Players!B245,Teams!A:A,0),5),Standings!A:A,0),3))</f>
        <v>3</v>
      </c>
      <c r="E245">
        <f t="shared" ca="1" si="381"/>
        <v>0</v>
      </c>
      <c r="F245">
        <f t="shared" ca="1" si="382"/>
        <v>0</v>
      </c>
      <c r="G245">
        <f t="shared" ca="1" si="383"/>
        <v>0</v>
      </c>
      <c r="H245">
        <f t="shared" ca="1" si="384"/>
        <v>0</v>
      </c>
      <c r="I245">
        <f t="shared" ca="1" si="385"/>
        <v>0</v>
      </c>
      <c r="J245">
        <f t="shared" ca="1" si="386"/>
        <v>0</v>
      </c>
      <c r="K245">
        <f t="shared" ca="1" si="387"/>
        <v>0</v>
      </c>
      <c r="L245">
        <f t="shared" ca="1" si="388"/>
        <v>0</v>
      </c>
      <c r="M245">
        <f t="shared" ca="1" si="389"/>
        <v>0</v>
      </c>
      <c r="N245">
        <f t="shared" ca="1" si="390"/>
        <v>0</v>
      </c>
      <c r="O245">
        <f t="shared" ca="1" si="391"/>
        <v>0</v>
      </c>
      <c r="P245">
        <f t="shared" ca="1" si="392"/>
        <v>0</v>
      </c>
      <c r="Q245">
        <f t="shared" ca="1" si="393"/>
        <v>0</v>
      </c>
      <c r="R245">
        <f t="shared" ca="1" si="394"/>
        <v>0</v>
      </c>
      <c r="S245">
        <f t="shared" ca="1" si="395"/>
        <v>0</v>
      </c>
      <c r="T245">
        <f t="shared" ca="1" si="396"/>
        <v>0</v>
      </c>
      <c r="U245">
        <f t="shared" ca="1" si="397"/>
        <v>0</v>
      </c>
      <c r="V245">
        <f t="shared" ca="1" si="398"/>
        <v>0</v>
      </c>
      <c r="W245">
        <f t="shared" ca="1" si="399"/>
        <v>0</v>
      </c>
      <c r="X245">
        <f t="shared" ca="1" si="550"/>
        <v>0</v>
      </c>
      <c r="Y245">
        <f t="shared" ca="1" si="551"/>
        <v>0</v>
      </c>
      <c r="Z245">
        <f t="shared" ca="1" si="552"/>
        <v>0</v>
      </c>
      <c r="AA245">
        <f t="shared" ca="1" si="553"/>
        <v>0</v>
      </c>
      <c r="AB245">
        <f t="shared" ca="1" si="554"/>
        <v>0</v>
      </c>
      <c r="AC245">
        <f t="shared" ca="1" si="555"/>
        <v>0</v>
      </c>
      <c r="AD245">
        <f t="shared" ca="1" si="556"/>
        <v>0</v>
      </c>
      <c r="AE245">
        <f t="shared" ca="1" si="557"/>
        <v>0</v>
      </c>
      <c r="AF245">
        <f t="shared" ca="1" si="558"/>
        <v>0</v>
      </c>
      <c r="AG245">
        <f t="shared" ca="1" si="559"/>
        <v>0</v>
      </c>
      <c r="AH245">
        <f t="shared" ca="1" si="560"/>
        <v>0</v>
      </c>
      <c r="AI245">
        <f t="shared" ca="1" si="561"/>
        <v>0</v>
      </c>
      <c r="AJ245">
        <f t="shared" ca="1" si="562"/>
        <v>0</v>
      </c>
      <c r="AK245">
        <f t="shared" ca="1" si="563"/>
        <v>0</v>
      </c>
      <c r="AL245">
        <f t="shared" ca="1" si="564"/>
        <v>0</v>
      </c>
      <c r="AM245">
        <f t="shared" ca="1" si="565"/>
        <v>0</v>
      </c>
      <c r="AN245">
        <f t="shared" ca="1" si="566"/>
        <v>0</v>
      </c>
      <c r="AO245">
        <f t="shared" ca="1" si="567"/>
        <v>0</v>
      </c>
      <c r="AP245">
        <f t="shared" ca="1" si="568"/>
        <v>0</v>
      </c>
      <c r="AQ245">
        <f t="shared" ca="1" si="569"/>
        <v>0</v>
      </c>
      <c r="AR245" s="8">
        <f t="shared" ca="1" si="570"/>
        <v>0</v>
      </c>
      <c r="AS245" s="8">
        <f t="shared" ca="1" si="571"/>
        <v>0</v>
      </c>
      <c r="AT245" s="8">
        <f t="shared" ca="1" si="572"/>
        <v>0</v>
      </c>
      <c r="AU245" s="8">
        <f t="shared" ca="1" si="573"/>
        <v>0</v>
      </c>
      <c r="AV245">
        <f t="shared" ca="1" si="574"/>
        <v>0</v>
      </c>
      <c r="AW245" t="b">
        <f t="shared" ca="1" si="522"/>
        <v>0</v>
      </c>
      <c r="BA245" s="14" t="s">
        <v>3036</v>
      </c>
      <c r="BB245" t="s">
        <v>2560</v>
      </c>
      <c r="BC245" t="s">
        <v>2672</v>
      </c>
      <c r="BD245">
        <f>IF(Players!BC245="NL",INDEX(Standings!G:I,MATCH(INDEX(Teams!G:K,MATCH(Players!BB245,Teams!G:G,0),5),Standings!G:G,0),2)+INDEX(Standings!G:I,MATCH(INDEX(Teams!G:K,MATCH(Players!BB245,Teams!G:G,0),5),Standings!G:G,0),3),INDEX(Standings!A:C,MATCH(INDEX(Teams!A:E,MATCH(Players!BB245,Teams!A:A,0),5),Standings!A:A,0),2)+INDEX(Standings!A:C,MATCH(INDEX(Teams!A:E,MATCH(Players!BB245,Teams!A:A,0),5),Standings!A:A,0),3))</f>
        <v>3</v>
      </c>
      <c r="BE245">
        <f t="shared" ca="1" si="401"/>
        <v>0</v>
      </c>
      <c r="BF245">
        <f t="shared" ca="1" si="402"/>
        <v>0</v>
      </c>
      <c r="BG245">
        <f t="shared" ca="1" si="403"/>
        <v>0</v>
      </c>
      <c r="BH245">
        <f t="shared" ca="1" si="404"/>
        <v>0</v>
      </c>
      <c r="BI245">
        <f t="shared" ca="1" si="405"/>
        <v>0</v>
      </c>
      <c r="BJ245">
        <f t="shared" ca="1" si="406"/>
        <v>0</v>
      </c>
      <c r="BK245">
        <f t="shared" ca="1" si="407"/>
        <v>0</v>
      </c>
      <c r="BL245" s="12">
        <f t="shared" ca="1" si="408"/>
        <v>0</v>
      </c>
      <c r="BM245">
        <f t="shared" ca="1" si="409"/>
        <v>0</v>
      </c>
      <c r="BN245">
        <f t="shared" ca="1" si="410"/>
        <v>0</v>
      </c>
      <c r="BO245">
        <f t="shared" ca="1" si="411"/>
        <v>0</v>
      </c>
      <c r="BP245">
        <f t="shared" ca="1" si="412"/>
        <v>0</v>
      </c>
      <c r="BQ245">
        <f t="shared" ca="1" si="413"/>
        <v>0</v>
      </c>
      <c r="BR245">
        <f t="shared" ca="1" si="414"/>
        <v>0</v>
      </c>
      <c r="BS245">
        <f t="shared" ca="1" si="415"/>
        <v>0</v>
      </c>
      <c r="BT245">
        <f t="shared" ca="1" si="416"/>
        <v>0</v>
      </c>
      <c r="BU245">
        <f t="shared" ca="1" si="417"/>
        <v>0</v>
      </c>
      <c r="BV245">
        <f t="shared" ca="1" si="418"/>
        <v>0</v>
      </c>
      <c r="BW245">
        <f t="shared" ca="1" si="576"/>
        <v>0</v>
      </c>
      <c r="BX245">
        <f t="shared" ca="1" si="577"/>
        <v>0</v>
      </c>
      <c r="BY245" s="8">
        <f t="shared" ca="1" si="578"/>
        <v>0</v>
      </c>
      <c r="BZ245" s="10" t="str">
        <f t="shared" ca="1" si="579"/>
        <v>---</v>
      </c>
      <c r="CA245">
        <f t="shared" ca="1" si="580"/>
        <v>0</v>
      </c>
      <c r="CB245">
        <f t="shared" ca="1" si="581"/>
        <v>0</v>
      </c>
      <c r="CC245">
        <f t="shared" ca="1" si="582"/>
        <v>0</v>
      </c>
      <c r="CD245">
        <f t="shared" ca="1" si="583"/>
        <v>0</v>
      </c>
      <c r="CE245">
        <f t="shared" ca="1" si="584"/>
        <v>0</v>
      </c>
      <c r="CF245" s="12">
        <f t="shared" ca="1" si="585"/>
        <v>0</v>
      </c>
      <c r="CG245">
        <f t="shared" ca="1" si="586"/>
        <v>0</v>
      </c>
      <c r="CH245">
        <f t="shared" ca="1" si="587"/>
        <v>0</v>
      </c>
      <c r="CI245">
        <f t="shared" ca="1" si="588"/>
        <v>0</v>
      </c>
      <c r="CJ245">
        <f t="shared" ca="1" si="589"/>
        <v>0</v>
      </c>
      <c r="CK245">
        <f t="shared" ca="1" si="590"/>
        <v>0</v>
      </c>
      <c r="CL245">
        <f t="shared" ca="1" si="591"/>
        <v>0</v>
      </c>
      <c r="CM245">
        <f t="shared" ca="1" si="592"/>
        <v>0</v>
      </c>
      <c r="CN245">
        <f t="shared" ca="1" si="593"/>
        <v>0</v>
      </c>
      <c r="CO245">
        <f t="shared" ca="1" si="594"/>
        <v>0</v>
      </c>
      <c r="CP245">
        <f t="shared" ca="1" si="595"/>
        <v>0</v>
      </c>
      <c r="CQ245" s="10">
        <f t="shared" ca="1" si="596"/>
        <v>0</v>
      </c>
      <c r="CR245" s="11">
        <f t="shared" ca="1" si="597"/>
        <v>0</v>
      </c>
      <c r="CS245" s="11">
        <f t="shared" ca="1" si="598"/>
        <v>0</v>
      </c>
      <c r="CT245" s="11">
        <f t="shared" ca="1" si="599"/>
        <v>0</v>
      </c>
      <c r="CU245" s="11">
        <f t="shared" ca="1" si="600"/>
        <v>0</v>
      </c>
      <c r="CV245" s="11">
        <f t="shared" ca="1" si="601"/>
        <v>0</v>
      </c>
      <c r="CW245" t="b">
        <f t="shared" ca="1" si="575"/>
        <v>0</v>
      </c>
      <c r="CX245">
        <f>COUNTIF(BA$1:BA245,BA245)-1</f>
        <v>0</v>
      </c>
    </row>
    <row r="246" spans="1:102">
      <c r="A246" t="s">
        <v>2877</v>
      </c>
      <c r="B246" t="s">
        <v>2554</v>
      </c>
      <c r="C246" t="s">
        <v>2672</v>
      </c>
      <c r="D246">
        <f>IF(Players!C246="NL",INDEX(Standings!G:I,MATCH(INDEX(Teams!G:K,MATCH(Players!B246,Teams!G:G,0),5),Standings!G:G,0),2)+INDEX(Standings!G:I,MATCH(INDEX(Teams!G:K,MATCH(Players!B246,Teams!G:G,0),5),Standings!G:G,0),3),INDEX(Standings!A:C,MATCH(INDEX(Teams!A:E,MATCH(Players!B246,Teams!A:A,0),5),Standings!A:A,0),2)+INDEX(Standings!A:C,MATCH(INDEX(Teams!A:E,MATCH(Players!B246,Teams!A:A,0),5),Standings!A:A,0),3))</f>
        <v>3</v>
      </c>
      <c r="E246">
        <f t="shared" ca="1" si="381"/>
        <v>2</v>
      </c>
      <c r="F246">
        <f t="shared" ca="1" si="382"/>
        <v>4</v>
      </c>
      <c r="G246">
        <f t="shared" ca="1" si="383"/>
        <v>0</v>
      </c>
      <c r="H246">
        <f t="shared" ca="1" si="384"/>
        <v>0</v>
      </c>
      <c r="I246">
        <f t="shared" ca="1" si="385"/>
        <v>0</v>
      </c>
      <c r="J246">
        <f t="shared" ca="1" si="386"/>
        <v>0</v>
      </c>
      <c r="K246">
        <f t="shared" ca="1" si="387"/>
        <v>0</v>
      </c>
      <c r="L246">
        <f t="shared" ca="1" si="388"/>
        <v>0</v>
      </c>
      <c r="M246">
        <f t="shared" ca="1" si="389"/>
        <v>0</v>
      </c>
      <c r="N246">
        <f t="shared" ca="1" si="390"/>
        <v>0</v>
      </c>
      <c r="O246">
        <f t="shared" ca="1" si="391"/>
        <v>0</v>
      </c>
      <c r="P246">
        <f t="shared" ca="1" si="392"/>
        <v>0</v>
      </c>
      <c r="Q246">
        <f t="shared" ca="1" si="393"/>
        <v>0</v>
      </c>
      <c r="R246">
        <f t="shared" ca="1" si="394"/>
        <v>0</v>
      </c>
      <c r="S246">
        <f t="shared" ca="1" si="395"/>
        <v>0</v>
      </c>
      <c r="T246">
        <f t="shared" ca="1" si="396"/>
        <v>0</v>
      </c>
      <c r="U246">
        <f t="shared" ca="1" si="397"/>
        <v>0</v>
      </c>
      <c r="V246">
        <f t="shared" ca="1" si="398"/>
        <v>0</v>
      </c>
      <c r="W246">
        <f t="shared" ca="1" si="399"/>
        <v>0</v>
      </c>
      <c r="X246">
        <f t="shared" ca="1" si="550"/>
        <v>2</v>
      </c>
      <c r="Y246">
        <f t="shared" ca="1" si="551"/>
        <v>4</v>
      </c>
      <c r="Z246">
        <f t="shared" ca="1" si="552"/>
        <v>4</v>
      </c>
      <c r="AA246">
        <f t="shared" ca="1" si="553"/>
        <v>0</v>
      </c>
      <c r="AB246">
        <f t="shared" ca="1" si="554"/>
        <v>0</v>
      </c>
      <c r="AC246">
        <f t="shared" ca="1" si="555"/>
        <v>0</v>
      </c>
      <c r="AD246">
        <f t="shared" ca="1" si="556"/>
        <v>0</v>
      </c>
      <c r="AE246">
        <f t="shared" ca="1" si="557"/>
        <v>0</v>
      </c>
      <c r="AF246">
        <f t="shared" ca="1" si="558"/>
        <v>0</v>
      </c>
      <c r="AG246">
        <f t="shared" ca="1" si="559"/>
        <v>0</v>
      </c>
      <c r="AH246">
        <f t="shared" ca="1" si="560"/>
        <v>0</v>
      </c>
      <c r="AI246">
        <f t="shared" ca="1" si="561"/>
        <v>0</v>
      </c>
      <c r="AJ246">
        <f t="shared" ca="1" si="562"/>
        <v>0</v>
      </c>
      <c r="AK246">
        <f t="shared" ca="1" si="563"/>
        <v>0</v>
      </c>
      <c r="AL246">
        <f t="shared" ca="1" si="564"/>
        <v>0</v>
      </c>
      <c r="AM246">
        <f t="shared" ca="1" si="565"/>
        <v>0</v>
      </c>
      <c r="AN246">
        <f t="shared" ca="1" si="566"/>
        <v>0</v>
      </c>
      <c r="AO246">
        <f t="shared" ca="1" si="567"/>
        <v>0</v>
      </c>
      <c r="AP246">
        <f t="shared" ca="1" si="568"/>
        <v>0</v>
      </c>
      <c r="AQ246">
        <f t="shared" ca="1" si="569"/>
        <v>0</v>
      </c>
      <c r="AR246" s="8">
        <f t="shared" ca="1" si="570"/>
        <v>0</v>
      </c>
      <c r="AS246" s="8">
        <f t="shared" ca="1" si="571"/>
        <v>0</v>
      </c>
      <c r="AT246" s="8">
        <f t="shared" ca="1" si="572"/>
        <v>0</v>
      </c>
      <c r="AU246" s="8">
        <f t="shared" ca="1" si="573"/>
        <v>0</v>
      </c>
      <c r="AV246">
        <f t="shared" ca="1" si="574"/>
        <v>0</v>
      </c>
      <c r="AW246" t="b">
        <f t="shared" ca="1" si="522"/>
        <v>0</v>
      </c>
      <c r="BA246" s="14" t="s">
        <v>3037</v>
      </c>
      <c r="BB246" t="s">
        <v>2560</v>
      </c>
      <c r="BC246" t="s">
        <v>2672</v>
      </c>
      <c r="BD246">
        <f>IF(Players!BC246="NL",INDEX(Standings!G:I,MATCH(INDEX(Teams!G:K,MATCH(Players!BB246,Teams!G:G,0),5),Standings!G:G,0),2)+INDEX(Standings!G:I,MATCH(INDEX(Teams!G:K,MATCH(Players!BB246,Teams!G:G,0),5),Standings!G:G,0),3),INDEX(Standings!A:C,MATCH(INDEX(Teams!A:E,MATCH(Players!BB246,Teams!A:A,0),5),Standings!A:A,0),2)+INDEX(Standings!A:C,MATCH(INDEX(Teams!A:E,MATCH(Players!BB246,Teams!A:A,0),5),Standings!A:A,0),3))</f>
        <v>3</v>
      </c>
      <c r="BE246">
        <f t="shared" ca="1" si="401"/>
        <v>0</v>
      </c>
      <c r="BF246">
        <f t="shared" ca="1" si="402"/>
        <v>0</v>
      </c>
      <c r="BG246">
        <f t="shared" ca="1" si="403"/>
        <v>0</v>
      </c>
      <c r="BH246">
        <f t="shared" ca="1" si="404"/>
        <v>0</v>
      </c>
      <c r="BI246">
        <f t="shared" ca="1" si="405"/>
        <v>0</v>
      </c>
      <c r="BJ246">
        <f t="shared" ca="1" si="406"/>
        <v>0</v>
      </c>
      <c r="BK246">
        <f t="shared" ca="1" si="407"/>
        <v>0</v>
      </c>
      <c r="BL246" s="12">
        <f t="shared" ca="1" si="408"/>
        <v>0</v>
      </c>
      <c r="BM246">
        <f t="shared" ca="1" si="409"/>
        <v>0</v>
      </c>
      <c r="BN246">
        <f t="shared" ca="1" si="410"/>
        <v>0</v>
      </c>
      <c r="BO246">
        <f t="shared" ca="1" si="411"/>
        <v>0</v>
      </c>
      <c r="BP246">
        <f t="shared" ca="1" si="412"/>
        <v>0</v>
      </c>
      <c r="BQ246">
        <f t="shared" ca="1" si="413"/>
        <v>0</v>
      </c>
      <c r="BR246">
        <f t="shared" ca="1" si="414"/>
        <v>0</v>
      </c>
      <c r="BS246">
        <f t="shared" ca="1" si="415"/>
        <v>0</v>
      </c>
      <c r="BT246">
        <f t="shared" ca="1" si="416"/>
        <v>0</v>
      </c>
      <c r="BU246">
        <f t="shared" ca="1" si="417"/>
        <v>0</v>
      </c>
      <c r="BV246">
        <f t="shared" ca="1" si="418"/>
        <v>0</v>
      </c>
      <c r="BW246">
        <f t="shared" ca="1" si="576"/>
        <v>0</v>
      </c>
      <c r="BX246">
        <f t="shared" ca="1" si="577"/>
        <v>0</v>
      </c>
      <c r="BY246" s="8">
        <f t="shared" ca="1" si="578"/>
        <v>0</v>
      </c>
      <c r="BZ246" s="10" t="str">
        <f t="shared" ca="1" si="579"/>
        <v>---</v>
      </c>
      <c r="CA246">
        <f t="shared" ca="1" si="580"/>
        <v>0</v>
      </c>
      <c r="CB246">
        <f t="shared" ca="1" si="581"/>
        <v>0</v>
      </c>
      <c r="CC246">
        <f t="shared" ca="1" si="582"/>
        <v>0</v>
      </c>
      <c r="CD246">
        <f t="shared" ca="1" si="583"/>
        <v>0</v>
      </c>
      <c r="CE246">
        <f t="shared" ca="1" si="584"/>
        <v>0</v>
      </c>
      <c r="CF246" s="12">
        <f t="shared" ca="1" si="585"/>
        <v>0</v>
      </c>
      <c r="CG246">
        <f t="shared" ca="1" si="586"/>
        <v>0</v>
      </c>
      <c r="CH246">
        <f t="shared" ca="1" si="587"/>
        <v>0</v>
      </c>
      <c r="CI246">
        <f t="shared" ca="1" si="588"/>
        <v>0</v>
      </c>
      <c r="CJ246">
        <f t="shared" ca="1" si="589"/>
        <v>0</v>
      </c>
      <c r="CK246">
        <f t="shared" ca="1" si="590"/>
        <v>0</v>
      </c>
      <c r="CL246">
        <f t="shared" ca="1" si="591"/>
        <v>0</v>
      </c>
      <c r="CM246">
        <f t="shared" ca="1" si="592"/>
        <v>0</v>
      </c>
      <c r="CN246">
        <f t="shared" ca="1" si="593"/>
        <v>0</v>
      </c>
      <c r="CO246">
        <f t="shared" ca="1" si="594"/>
        <v>0</v>
      </c>
      <c r="CP246">
        <f t="shared" ca="1" si="595"/>
        <v>0</v>
      </c>
      <c r="CQ246" s="10">
        <f t="shared" ca="1" si="596"/>
        <v>0</v>
      </c>
      <c r="CR246" s="11">
        <f t="shared" ca="1" si="597"/>
        <v>0</v>
      </c>
      <c r="CS246" s="11">
        <f t="shared" ca="1" si="598"/>
        <v>0</v>
      </c>
      <c r="CT246" s="11">
        <f t="shared" ca="1" si="599"/>
        <v>0</v>
      </c>
      <c r="CU246" s="11">
        <f t="shared" ca="1" si="600"/>
        <v>0</v>
      </c>
      <c r="CV246" s="11">
        <f t="shared" ca="1" si="601"/>
        <v>0</v>
      </c>
      <c r="CW246" t="b">
        <f t="shared" ca="1" si="575"/>
        <v>0</v>
      </c>
      <c r="CX246">
        <f>COUNTIF(BA$1:BA246,BA246)-1</f>
        <v>0</v>
      </c>
    </row>
    <row r="247" spans="1:102">
      <c r="A247" t="s">
        <v>2878</v>
      </c>
      <c r="B247" t="s">
        <v>2554</v>
      </c>
      <c r="C247" t="s">
        <v>2672</v>
      </c>
      <c r="D247">
        <f>IF(Players!C247="NL",INDEX(Standings!G:I,MATCH(INDEX(Teams!G:K,MATCH(Players!B247,Teams!G:G,0),5),Standings!G:G,0),2)+INDEX(Standings!G:I,MATCH(INDEX(Teams!G:K,MATCH(Players!B247,Teams!G:G,0),5),Standings!G:G,0),3),INDEX(Standings!A:C,MATCH(INDEX(Teams!A:E,MATCH(Players!B247,Teams!A:A,0),5),Standings!A:A,0),2)+INDEX(Standings!A:C,MATCH(INDEX(Teams!A:E,MATCH(Players!B247,Teams!A:A,0),5),Standings!A:A,0),3))</f>
        <v>3</v>
      </c>
      <c r="E247">
        <f t="shared" ca="1" si="381"/>
        <v>0</v>
      </c>
      <c r="F247">
        <f t="shared" ca="1" si="382"/>
        <v>0</v>
      </c>
      <c r="G247">
        <f t="shared" ca="1" si="383"/>
        <v>0</v>
      </c>
      <c r="H247">
        <f t="shared" ca="1" si="384"/>
        <v>0</v>
      </c>
      <c r="I247">
        <f t="shared" ca="1" si="385"/>
        <v>0</v>
      </c>
      <c r="J247">
        <f t="shared" ca="1" si="386"/>
        <v>0</v>
      </c>
      <c r="K247">
        <f t="shared" ca="1" si="387"/>
        <v>0</v>
      </c>
      <c r="L247">
        <f t="shared" ca="1" si="388"/>
        <v>0</v>
      </c>
      <c r="M247">
        <f t="shared" ca="1" si="389"/>
        <v>0</v>
      </c>
      <c r="N247">
        <f t="shared" ca="1" si="390"/>
        <v>0</v>
      </c>
      <c r="O247">
        <f t="shared" ca="1" si="391"/>
        <v>0</v>
      </c>
      <c r="P247">
        <f t="shared" ca="1" si="392"/>
        <v>0</v>
      </c>
      <c r="Q247">
        <f t="shared" ca="1" si="393"/>
        <v>0</v>
      </c>
      <c r="R247">
        <f t="shared" ca="1" si="394"/>
        <v>0</v>
      </c>
      <c r="S247">
        <f t="shared" ca="1" si="395"/>
        <v>0</v>
      </c>
      <c r="T247">
        <f t="shared" ca="1" si="396"/>
        <v>0</v>
      </c>
      <c r="U247">
        <f t="shared" ca="1" si="397"/>
        <v>0</v>
      </c>
      <c r="V247">
        <f t="shared" ca="1" si="398"/>
        <v>0</v>
      </c>
      <c r="W247">
        <f t="shared" ca="1" si="399"/>
        <v>0</v>
      </c>
      <c r="X247">
        <f t="shared" ca="1" si="550"/>
        <v>0</v>
      </c>
      <c r="Y247">
        <f t="shared" ca="1" si="551"/>
        <v>0</v>
      </c>
      <c r="Z247">
        <f t="shared" ca="1" si="552"/>
        <v>0</v>
      </c>
      <c r="AA247">
        <f t="shared" ca="1" si="553"/>
        <v>0</v>
      </c>
      <c r="AB247">
        <f t="shared" ca="1" si="554"/>
        <v>0</v>
      </c>
      <c r="AC247">
        <f t="shared" ca="1" si="555"/>
        <v>0</v>
      </c>
      <c r="AD247">
        <f t="shared" ca="1" si="556"/>
        <v>0</v>
      </c>
      <c r="AE247">
        <f t="shared" ca="1" si="557"/>
        <v>0</v>
      </c>
      <c r="AF247">
        <f t="shared" ca="1" si="558"/>
        <v>0</v>
      </c>
      <c r="AG247">
        <f t="shared" ca="1" si="559"/>
        <v>0</v>
      </c>
      <c r="AH247">
        <f t="shared" ca="1" si="560"/>
        <v>0</v>
      </c>
      <c r="AI247">
        <f t="shared" ca="1" si="561"/>
        <v>0</v>
      </c>
      <c r="AJ247">
        <f t="shared" ca="1" si="562"/>
        <v>0</v>
      </c>
      <c r="AK247">
        <f t="shared" ca="1" si="563"/>
        <v>0</v>
      </c>
      <c r="AL247">
        <f t="shared" ca="1" si="564"/>
        <v>0</v>
      </c>
      <c r="AM247">
        <f t="shared" ca="1" si="565"/>
        <v>0</v>
      </c>
      <c r="AN247">
        <f t="shared" ca="1" si="566"/>
        <v>0</v>
      </c>
      <c r="AO247">
        <f t="shared" ca="1" si="567"/>
        <v>0</v>
      </c>
      <c r="AP247">
        <f t="shared" ca="1" si="568"/>
        <v>0</v>
      </c>
      <c r="AQ247">
        <f t="shared" ca="1" si="569"/>
        <v>0</v>
      </c>
      <c r="AR247" s="8">
        <f t="shared" ca="1" si="570"/>
        <v>0</v>
      </c>
      <c r="AS247" s="8">
        <f t="shared" ca="1" si="571"/>
        <v>0</v>
      </c>
      <c r="AT247" s="8">
        <f t="shared" ca="1" si="572"/>
        <v>0</v>
      </c>
      <c r="AU247" s="8">
        <f t="shared" ca="1" si="573"/>
        <v>0</v>
      </c>
      <c r="AV247">
        <f t="shared" ca="1" si="574"/>
        <v>0</v>
      </c>
      <c r="AW247" t="b">
        <f t="shared" ca="1" si="522"/>
        <v>0</v>
      </c>
      <c r="BA247" s="14" t="s">
        <v>3043</v>
      </c>
      <c r="BB247" t="s">
        <v>2560</v>
      </c>
      <c r="BC247" t="s">
        <v>2672</v>
      </c>
      <c r="BD247">
        <f>IF(Players!BC247="NL",INDEX(Standings!G:I,MATCH(INDEX(Teams!G:K,MATCH(Players!BB247,Teams!G:G,0),5),Standings!G:G,0),2)+INDEX(Standings!G:I,MATCH(INDEX(Teams!G:K,MATCH(Players!BB247,Teams!G:G,0),5),Standings!G:G,0),3),INDEX(Standings!A:C,MATCH(INDEX(Teams!A:E,MATCH(Players!BB247,Teams!A:A,0),5),Standings!A:A,0),2)+INDEX(Standings!A:C,MATCH(INDEX(Teams!A:E,MATCH(Players!BB247,Teams!A:A,0),5),Standings!A:A,0),3))</f>
        <v>3</v>
      </c>
      <c r="BE247">
        <f t="shared" ca="1" si="401"/>
        <v>0</v>
      </c>
      <c r="BF247">
        <f t="shared" ca="1" si="402"/>
        <v>0</v>
      </c>
      <c r="BG247">
        <f t="shared" ca="1" si="403"/>
        <v>1</v>
      </c>
      <c r="BH247">
        <f t="shared" ca="1" si="404"/>
        <v>0</v>
      </c>
      <c r="BI247">
        <f t="shared" ca="1" si="405"/>
        <v>0</v>
      </c>
      <c r="BJ247">
        <f t="shared" ca="1" si="406"/>
        <v>0</v>
      </c>
      <c r="BK247">
        <f t="shared" ca="1" si="407"/>
        <v>0</v>
      </c>
      <c r="BL247" s="12">
        <f t="shared" ca="1" si="408"/>
        <v>1.3333333333333333</v>
      </c>
      <c r="BM247">
        <f t="shared" ca="1" si="409"/>
        <v>3</v>
      </c>
      <c r="BN247">
        <f t="shared" ca="1" si="410"/>
        <v>0</v>
      </c>
      <c r="BO247">
        <f t="shared" ca="1" si="411"/>
        <v>0</v>
      </c>
      <c r="BP247">
        <f t="shared" ca="1" si="412"/>
        <v>0</v>
      </c>
      <c r="BQ247">
        <f t="shared" ca="1" si="413"/>
        <v>2</v>
      </c>
      <c r="BR247">
        <f t="shared" ca="1" si="414"/>
        <v>0</v>
      </c>
      <c r="BS247">
        <f t="shared" ca="1" si="415"/>
        <v>1</v>
      </c>
      <c r="BT247">
        <f t="shared" ca="1" si="416"/>
        <v>1</v>
      </c>
      <c r="BU247">
        <f t="shared" ca="1" si="417"/>
        <v>0</v>
      </c>
      <c r="BV247">
        <f t="shared" ca="1" si="418"/>
        <v>0</v>
      </c>
      <c r="BW247">
        <f t="shared" ca="1" si="576"/>
        <v>0</v>
      </c>
      <c r="BX247">
        <f t="shared" ca="1" si="577"/>
        <v>0</v>
      </c>
      <c r="BY247" s="8">
        <f t="shared" ca="1" si="578"/>
        <v>0</v>
      </c>
      <c r="BZ247" s="10">
        <f t="shared" ca="1" si="579"/>
        <v>0</v>
      </c>
      <c r="CA247">
        <f t="shared" ca="1" si="580"/>
        <v>1</v>
      </c>
      <c r="CB247">
        <f t="shared" ca="1" si="581"/>
        <v>0</v>
      </c>
      <c r="CC247">
        <f t="shared" ca="1" si="582"/>
        <v>0</v>
      </c>
      <c r="CD247">
        <f t="shared" ca="1" si="583"/>
        <v>0</v>
      </c>
      <c r="CE247">
        <f t="shared" ca="1" si="584"/>
        <v>0</v>
      </c>
      <c r="CF247" s="12">
        <f t="shared" ca="1" si="585"/>
        <v>1.3333333333333333</v>
      </c>
      <c r="CG247">
        <f t="shared" ca="1" si="586"/>
        <v>3</v>
      </c>
      <c r="CH247">
        <f t="shared" ca="1" si="587"/>
        <v>0</v>
      </c>
      <c r="CI247">
        <f t="shared" ca="1" si="588"/>
        <v>0</v>
      </c>
      <c r="CJ247">
        <f t="shared" ca="1" si="589"/>
        <v>0</v>
      </c>
      <c r="CK247">
        <f t="shared" ca="1" si="590"/>
        <v>2</v>
      </c>
      <c r="CL247">
        <f t="shared" ca="1" si="591"/>
        <v>0</v>
      </c>
      <c r="CM247">
        <f t="shared" ca="1" si="592"/>
        <v>1</v>
      </c>
      <c r="CN247">
        <f t="shared" ca="1" si="593"/>
        <v>1</v>
      </c>
      <c r="CO247">
        <f t="shared" ca="1" si="594"/>
        <v>0</v>
      </c>
      <c r="CP247">
        <f t="shared" ca="1" si="595"/>
        <v>0</v>
      </c>
      <c r="CQ247" s="10">
        <f t="shared" ca="1" si="596"/>
        <v>3.75</v>
      </c>
      <c r="CR247" s="11">
        <f t="shared" ca="1" si="597"/>
        <v>20.25</v>
      </c>
      <c r="CS247" s="11">
        <f t="shared" ca="1" si="598"/>
        <v>0</v>
      </c>
      <c r="CT247" s="11">
        <f t="shared" ca="1" si="599"/>
        <v>13.5</v>
      </c>
      <c r="CU247" s="11">
        <f t="shared" ca="1" si="600"/>
        <v>6.75</v>
      </c>
      <c r="CV247" s="11">
        <f t="shared" ca="1" si="601"/>
        <v>0.5</v>
      </c>
      <c r="CW247" t="b">
        <f t="shared" ca="1" si="575"/>
        <v>0</v>
      </c>
      <c r="CX247">
        <f>COUNTIF(BA$1:BA247,BA247)-1</f>
        <v>0</v>
      </c>
    </row>
    <row r="248" spans="1:102">
      <c r="A248" t="s">
        <v>2879</v>
      </c>
      <c r="B248" t="s">
        <v>2554</v>
      </c>
      <c r="C248" t="s">
        <v>2672</v>
      </c>
      <c r="D248">
        <f>IF(Players!C248="NL",INDEX(Standings!G:I,MATCH(INDEX(Teams!G:K,MATCH(Players!B248,Teams!G:G,0),5),Standings!G:G,0),2)+INDEX(Standings!G:I,MATCH(INDEX(Teams!G:K,MATCH(Players!B248,Teams!G:G,0),5),Standings!G:G,0),3),INDEX(Standings!A:C,MATCH(INDEX(Teams!A:E,MATCH(Players!B248,Teams!A:A,0),5),Standings!A:A,0),2)+INDEX(Standings!A:C,MATCH(INDEX(Teams!A:E,MATCH(Players!B248,Teams!A:A,0),5),Standings!A:A,0),3))</f>
        <v>3</v>
      </c>
      <c r="E248">
        <f t="shared" ca="1" si="381"/>
        <v>3</v>
      </c>
      <c r="F248">
        <f t="shared" ca="1" si="382"/>
        <v>10</v>
      </c>
      <c r="G248">
        <f t="shared" ca="1" si="383"/>
        <v>3</v>
      </c>
      <c r="H248">
        <f t="shared" ca="1" si="384"/>
        <v>4</v>
      </c>
      <c r="I248">
        <f t="shared" ca="1" si="385"/>
        <v>0</v>
      </c>
      <c r="J248">
        <f t="shared" ca="1" si="386"/>
        <v>0</v>
      </c>
      <c r="K248">
        <f t="shared" ca="1" si="387"/>
        <v>2</v>
      </c>
      <c r="L248">
        <f t="shared" ca="1" si="388"/>
        <v>2</v>
      </c>
      <c r="M248">
        <f t="shared" ca="1" si="389"/>
        <v>0</v>
      </c>
      <c r="N248">
        <f t="shared" ca="1" si="390"/>
        <v>0</v>
      </c>
      <c r="O248">
        <f t="shared" ca="1" si="391"/>
        <v>0</v>
      </c>
      <c r="P248">
        <f t="shared" ca="1" si="392"/>
        <v>2</v>
      </c>
      <c r="Q248">
        <f t="shared" ca="1" si="393"/>
        <v>0</v>
      </c>
      <c r="R248">
        <f t="shared" ca="1" si="394"/>
        <v>0</v>
      </c>
      <c r="S248">
        <f t="shared" ca="1" si="395"/>
        <v>0</v>
      </c>
      <c r="T248">
        <f t="shared" ca="1" si="396"/>
        <v>0</v>
      </c>
      <c r="U248">
        <f t="shared" ca="1" si="397"/>
        <v>0</v>
      </c>
      <c r="V248">
        <f t="shared" ca="1" si="398"/>
        <v>2</v>
      </c>
      <c r="W248">
        <f t="shared" ca="1" si="399"/>
        <v>2</v>
      </c>
      <c r="X248">
        <f t="shared" ca="1" si="550"/>
        <v>3</v>
      </c>
      <c r="Y248">
        <f t="shared" ca="1" si="551"/>
        <v>10</v>
      </c>
      <c r="Z248">
        <f t="shared" ca="1" si="552"/>
        <v>10</v>
      </c>
      <c r="AA248">
        <f t="shared" ca="1" si="553"/>
        <v>3</v>
      </c>
      <c r="AB248">
        <f t="shared" ca="1" si="554"/>
        <v>4</v>
      </c>
      <c r="AC248">
        <f t="shared" ca="1" si="555"/>
        <v>0</v>
      </c>
      <c r="AD248">
        <f t="shared" ca="1" si="556"/>
        <v>0</v>
      </c>
      <c r="AE248">
        <f t="shared" ca="1" si="557"/>
        <v>2</v>
      </c>
      <c r="AF248">
        <f t="shared" ca="1" si="558"/>
        <v>2</v>
      </c>
      <c r="AG248">
        <f t="shared" ca="1" si="559"/>
        <v>0</v>
      </c>
      <c r="AH248">
        <f t="shared" ca="1" si="560"/>
        <v>0</v>
      </c>
      <c r="AI248">
        <f t="shared" ca="1" si="561"/>
        <v>0</v>
      </c>
      <c r="AJ248">
        <f t="shared" ca="1" si="562"/>
        <v>2</v>
      </c>
      <c r="AK248">
        <f t="shared" ca="1" si="563"/>
        <v>0</v>
      </c>
      <c r="AL248">
        <f t="shared" ca="1" si="564"/>
        <v>0</v>
      </c>
      <c r="AM248">
        <f t="shared" ca="1" si="565"/>
        <v>0</v>
      </c>
      <c r="AN248">
        <f t="shared" ca="1" si="566"/>
        <v>0</v>
      </c>
      <c r="AO248">
        <f t="shared" ca="1" si="567"/>
        <v>0</v>
      </c>
      <c r="AP248">
        <f t="shared" ca="1" si="568"/>
        <v>2</v>
      </c>
      <c r="AQ248">
        <f t="shared" ca="1" si="569"/>
        <v>2</v>
      </c>
      <c r="AR248" s="8">
        <f t="shared" ca="1" si="570"/>
        <v>0.4</v>
      </c>
      <c r="AS248" s="8">
        <f t="shared" ca="1" si="571"/>
        <v>0.4</v>
      </c>
      <c r="AT248" s="8">
        <f t="shared" ca="1" si="572"/>
        <v>1</v>
      </c>
      <c r="AU248" s="8">
        <f t="shared" ca="1" si="573"/>
        <v>1.4</v>
      </c>
      <c r="AV248">
        <f t="shared" ca="1" si="574"/>
        <v>10</v>
      </c>
      <c r="AW248" t="b">
        <f t="shared" ca="1" si="522"/>
        <v>1</v>
      </c>
      <c r="BA248" s="14" t="s">
        <v>3049</v>
      </c>
      <c r="BB248" t="s">
        <v>2560</v>
      </c>
      <c r="BC248" t="s">
        <v>2672</v>
      </c>
      <c r="BD248">
        <f>IF(Players!BC248="NL",INDEX(Standings!G:I,MATCH(INDEX(Teams!G:K,MATCH(Players!BB248,Teams!G:G,0),5),Standings!G:G,0),2)+INDEX(Standings!G:I,MATCH(INDEX(Teams!G:K,MATCH(Players!BB248,Teams!G:G,0),5),Standings!G:G,0),3),INDEX(Standings!A:C,MATCH(INDEX(Teams!A:E,MATCH(Players!BB248,Teams!A:A,0),5),Standings!A:A,0),2)+INDEX(Standings!A:C,MATCH(INDEX(Teams!A:E,MATCH(Players!BB248,Teams!A:A,0),5),Standings!A:A,0),3))</f>
        <v>3</v>
      </c>
      <c r="BE248">
        <f t="shared" ca="1" si="401"/>
        <v>0</v>
      </c>
      <c r="BF248">
        <f t="shared" ca="1" si="402"/>
        <v>0</v>
      </c>
      <c r="BG248">
        <f t="shared" ca="1" si="403"/>
        <v>0</v>
      </c>
      <c r="BH248">
        <f t="shared" ca="1" si="404"/>
        <v>0</v>
      </c>
      <c r="BI248">
        <f t="shared" ca="1" si="405"/>
        <v>0</v>
      </c>
      <c r="BJ248">
        <f t="shared" ca="1" si="406"/>
        <v>0</v>
      </c>
      <c r="BK248">
        <f t="shared" ca="1" si="407"/>
        <v>0</v>
      </c>
      <c r="BL248" s="12">
        <f t="shared" ca="1" si="408"/>
        <v>0</v>
      </c>
      <c r="BM248">
        <f t="shared" ca="1" si="409"/>
        <v>0</v>
      </c>
      <c r="BN248">
        <f t="shared" ca="1" si="410"/>
        <v>0</v>
      </c>
      <c r="BO248">
        <f t="shared" ca="1" si="411"/>
        <v>0</v>
      </c>
      <c r="BP248">
        <f t="shared" ca="1" si="412"/>
        <v>0</v>
      </c>
      <c r="BQ248">
        <f t="shared" ca="1" si="413"/>
        <v>0</v>
      </c>
      <c r="BR248">
        <f t="shared" ca="1" si="414"/>
        <v>0</v>
      </c>
      <c r="BS248">
        <f t="shared" ca="1" si="415"/>
        <v>0</v>
      </c>
      <c r="BT248">
        <f t="shared" ca="1" si="416"/>
        <v>0</v>
      </c>
      <c r="BU248">
        <f t="shared" ca="1" si="417"/>
        <v>0</v>
      </c>
      <c r="BV248">
        <f t="shared" ca="1" si="418"/>
        <v>0</v>
      </c>
      <c r="BW248">
        <f t="shared" ca="1" si="576"/>
        <v>0</v>
      </c>
      <c r="BX248">
        <f t="shared" ca="1" si="577"/>
        <v>0</v>
      </c>
      <c r="BY248" s="8">
        <f t="shared" ca="1" si="578"/>
        <v>0</v>
      </c>
      <c r="BZ248" s="10" t="str">
        <f t="shared" ca="1" si="579"/>
        <v>---</v>
      </c>
      <c r="CA248">
        <f t="shared" ca="1" si="580"/>
        <v>0</v>
      </c>
      <c r="CB248">
        <f t="shared" ca="1" si="581"/>
        <v>0</v>
      </c>
      <c r="CC248">
        <f t="shared" ca="1" si="582"/>
        <v>0</v>
      </c>
      <c r="CD248">
        <f t="shared" ca="1" si="583"/>
        <v>0</v>
      </c>
      <c r="CE248">
        <f t="shared" ca="1" si="584"/>
        <v>0</v>
      </c>
      <c r="CF248" s="12">
        <f t="shared" ca="1" si="585"/>
        <v>0</v>
      </c>
      <c r="CG248">
        <f t="shared" ca="1" si="586"/>
        <v>0</v>
      </c>
      <c r="CH248">
        <f t="shared" ca="1" si="587"/>
        <v>0</v>
      </c>
      <c r="CI248">
        <f t="shared" ca="1" si="588"/>
        <v>0</v>
      </c>
      <c r="CJ248">
        <f t="shared" ca="1" si="589"/>
        <v>0</v>
      </c>
      <c r="CK248">
        <f t="shared" ca="1" si="590"/>
        <v>0</v>
      </c>
      <c r="CL248">
        <f t="shared" ca="1" si="591"/>
        <v>0</v>
      </c>
      <c r="CM248">
        <f t="shared" ca="1" si="592"/>
        <v>0</v>
      </c>
      <c r="CN248">
        <f t="shared" ca="1" si="593"/>
        <v>0</v>
      </c>
      <c r="CO248">
        <f t="shared" ca="1" si="594"/>
        <v>0</v>
      </c>
      <c r="CP248">
        <f t="shared" ca="1" si="595"/>
        <v>0</v>
      </c>
      <c r="CQ248" s="10">
        <f t="shared" ca="1" si="596"/>
        <v>0</v>
      </c>
      <c r="CR248" s="11">
        <f t="shared" ca="1" si="597"/>
        <v>0</v>
      </c>
      <c r="CS248" s="11">
        <f t="shared" ca="1" si="598"/>
        <v>0</v>
      </c>
      <c r="CT248" s="11">
        <f t="shared" ca="1" si="599"/>
        <v>0</v>
      </c>
      <c r="CU248" s="11">
        <f t="shared" ca="1" si="600"/>
        <v>0</v>
      </c>
      <c r="CV248" s="11">
        <f t="shared" ca="1" si="601"/>
        <v>0</v>
      </c>
      <c r="CW248" t="b">
        <f t="shared" ca="1" si="575"/>
        <v>0</v>
      </c>
      <c r="CX248">
        <f>COUNTIF(BA$1:BA248,BA248)-1</f>
        <v>0</v>
      </c>
    </row>
    <row r="249" spans="1:102">
      <c r="A249" t="s">
        <v>2888</v>
      </c>
      <c r="B249" t="s">
        <v>2554</v>
      </c>
      <c r="C249" t="s">
        <v>2672</v>
      </c>
      <c r="D249">
        <f>IF(Players!C249="NL",INDEX(Standings!G:I,MATCH(INDEX(Teams!G:K,MATCH(Players!B249,Teams!G:G,0),5),Standings!G:G,0),2)+INDEX(Standings!G:I,MATCH(INDEX(Teams!G:K,MATCH(Players!B249,Teams!G:G,0),5),Standings!G:G,0),3),INDEX(Standings!A:C,MATCH(INDEX(Teams!A:E,MATCH(Players!B249,Teams!A:A,0),5),Standings!A:A,0),2)+INDEX(Standings!A:C,MATCH(INDEX(Teams!A:E,MATCH(Players!B249,Teams!A:A,0),5),Standings!A:A,0),3))</f>
        <v>3</v>
      </c>
      <c r="E249">
        <f t="shared" ca="1" si="381"/>
        <v>2</v>
      </c>
      <c r="F249">
        <f t="shared" ca="1" si="382"/>
        <v>3</v>
      </c>
      <c r="G249">
        <f t="shared" ca="1" si="383"/>
        <v>0</v>
      </c>
      <c r="H249">
        <f t="shared" ca="1" si="384"/>
        <v>0</v>
      </c>
      <c r="I249">
        <f t="shared" ca="1" si="385"/>
        <v>0</v>
      </c>
      <c r="J249">
        <f t="shared" ca="1" si="386"/>
        <v>0</v>
      </c>
      <c r="K249">
        <f t="shared" ca="1" si="387"/>
        <v>0</v>
      </c>
      <c r="L249">
        <f t="shared" ca="1" si="388"/>
        <v>0</v>
      </c>
      <c r="M249">
        <f t="shared" ca="1" si="389"/>
        <v>0</v>
      </c>
      <c r="N249">
        <f t="shared" ca="1" si="390"/>
        <v>0</v>
      </c>
      <c r="O249">
        <f t="shared" ca="1" si="391"/>
        <v>0</v>
      </c>
      <c r="P249">
        <f t="shared" ca="1" si="392"/>
        <v>0</v>
      </c>
      <c r="Q249">
        <f t="shared" ca="1" si="393"/>
        <v>0</v>
      </c>
      <c r="R249">
        <f t="shared" ca="1" si="394"/>
        <v>0</v>
      </c>
      <c r="S249">
        <f t="shared" ca="1" si="395"/>
        <v>0</v>
      </c>
      <c r="T249">
        <f t="shared" ca="1" si="396"/>
        <v>0</v>
      </c>
      <c r="U249">
        <f t="shared" ca="1" si="397"/>
        <v>0</v>
      </c>
      <c r="V249">
        <f t="shared" ca="1" si="398"/>
        <v>0</v>
      </c>
      <c r="W249">
        <f t="shared" ca="1" si="399"/>
        <v>0</v>
      </c>
      <c r="X249">
        <f t="shared" ca="1" si="550"/>
        <v>2</v>
      </c>
      <c r="Y249">
        <f t="shared" ca="1" si="551"/>
        <v>3</v>
      </c>
      <c r="Z249">
        <f t="shared" ca="1" si="552"/>
        <v>3</v>
      </c>
      <c r="AA249">
        <f t="shared" ca="1" si="553"/>
        <v>0</v>
      </c>
      <c r="AB249">
        <f t="shared" ca="1" si="554"/>
        <v>0</v>
      </c>
      <c r="AC249">
        <f t="shared" ca="1" si="555"/>
        <v>0</v>
      </c>
      <c r="AD249">
        <f t="shared" ca="1" si="556"/>
        <v>0</v>
      </c>
      <c r="AE249">
        <f t="shared" ca="1" si="557"/>
        <v>0</v>
      </c>
      <c r="AF249">
        <f t="shared" ca="1" si="558"/>
        <v>0</v>
      </c>
      <c r="AG249">
        <f t="shared" ca="1" si="559"/>
        <v>0</v>
      </c>
      <c r="AH249">
        <f t="shared" ca="1" si="560"/>
        <v>0</v>
      </c>
      <c r="AI249">
        <f t="shared" ca="1" si="561"/>
        <v>0</v>
      </c>
      <c r="AJ249">
        <f t="shared" ca="1" si="562"/>
        <v>0</v>
      </c>
      <c r="AK249">
        <f t="shared" ca="1" si="563"/>
        <v>0</v>
      </c>
      <c r="AL249">
        <f t="shared" ca="1" si="564"/>
        <v>0</v>
      </c>
      <c r="AM249">
        <f t="shared" ca="1" si="565"/>
        <v>0</v>
      </c>
      <c r="AN249">
        <f t="shared" ca="1" si="566"/>
        <v>0</v>
      </c>
      <c r="AO249">
        <f t="shared" ca="1" si="567"/>
        <v>0</v>
      </c>
      <c r="AP249">
        <f t="shared" ca="1" si="568"/>
        <v>0</v>
      </c>
      <c r="AQ249">
        <f t="shared" ca="1" si="569"/>
        <v>0</v>
      </c>
      <c r="AR249" s="8">
        <f t="shared" ca="1" si="570"/>
        <v>0</v>
      </c>
      <c r="AS249" s="8">
        <f t="shared" ca="1" si="571"/>
        <v>0</v>
      </c>
      <c r="AT249" s="8">
        <f t="shared" ca="1" si="572"/>
        <v>0</v>
      </c>
      <c r="AU249" s="8">
        <f t="shared" ca="1" si="573"/>
        <v>0</v>
      </c>
      <c r="AV249">
        <f t="shared" ca="1" si="574"/>
        <v>0</v>
      </c>
      <c r="AW249" t="b">
        <f t="shared" ca="1" si="522"/>
        <v>0</v>
      </c>
      <c r="BA249" s="14" t="s">
        <v>3052</v>
      </c>
      <c r="BB249" t="s">
        <v>2560</v>
      </c>
      <c r="BC249" t="s">
        <v>2672</v>
      </c>
      <c r="BD249">
        <f>IF(Players!BC249="NL",INDEX(Standings!G:I,MATCH(INDEX(Teams!G:K,MATCH(Players!BB249,Teams!G:G,0),5),Standings!G:G,0),2)+INDEX(Standings!G:I,MATCH(INDEX(Teams!G:K,MATCH(Players!BB249,Teams!G:G,0),5),Standings!G:G,0),3),INDEX(Standings!A:C,MATCH(INDEX(Teams!A:E,MATCH(Players!BB249,Teams!A:A,0),5),Standings!A:A,0),2)+INDEX(Standings!A:C,MATCH(INDEX(Teams!A:E,MATCH(Players!BB249,Teams!A:A,0),5),Standings!A:A,0),3))</f>
        <v>3</v>
      </c>
      <c r="BE249">
        <f t="shared" ca="1" si="401"/>
        <v>0</v>
      </c>
      <c r="BF249">
        <f t="shared" ca="1" si="402"/>
        <v>0</v>
      </c>
      <c r="BG249">
        <f t="shared" ca="1" si="403"/>
        <v>1</v>
      </c>
      <c r="BH249">
        <f t="shared" ca="1" si="404"/>
        <v>0</v>
      </c>
      <c r="BI249">
        <f t="shared" ca="1" si="405"/>
        <v>0</v>
      </c>
      <c r="BJ249">
        <f t="shared" ca="1" si="406"/>
        <v>0</v>
      </c>
      <c r="BK249">
        <f t="shared" ca="1" si="407"/>
        <v>0</v>
      </c>
      <c r="BL249" s="12">
        <f t="shared" ca="1" si="408"/>
        <v>2</v>
      </c>
      <c r="BM249">
        <f t="shared" ca="1" si="409"/>
        <v>2</v>
      </c>
      <c r="BN249">
        <f t="shared" ca="1" si="410"/>
        <v>0</v>
      </c>
      <c r="BO249">
        <f t="shared" ca="1" si="411"/>
        <v>0</v>
      </c>
      <c r="BP249">
        <f t="shared" ca="1" si="412"/>
        <v>0</v>
      </c>
      <c r="BQ249">
        <f t="shared" ca="1" si="413"/>
        <v>1</v>
      </c>
      <c r="BR249">
        <f t="shared" ca="1" si="414"/>
        <v>0</v>
      </c>
      <c r="BS249">
        <f t="shared" ca="1" si="415"/>
        <v>2</v>
      </c>
      <c r="BT249">
        <f t="shared" ca="1" si="416"/>
        <v>1</v>
      </c>
      <c r="BU249">
        <f t="shared" ca="1" si="417"/>
        <v>0</v>
      </c>
      <c r="BV249">
        <f t="shared" ca="1" si="418"/>
        <v>0</v>
      </c>
      <c r="BW249">
        <f t="shared" ca="1" si="576"/>
        <v>0</v>
      </c>
      <c r="BX249">
        <f t="shared" ca="1" si="577"/>
        <v>0</v>
      </c>
      <c r="BY249" s="8">
        <f t="shared" ca="1" si="578"/>
        <v>0</v>
      </c>
      <c r="BZ249" s="10">
        <f t="shared" ca="1" si="579"/>
        <v>0</v>
      </c>
      <c r="CA249">
        <f t="shared" ca="1" si="580"/>
        <v>1</v>
      </c>
      <c r="CB249">
        <f t="shared" ca="1" si="581"/>
        <v>0</v>
      </c>
      <c r="CC249">
        <f t="shared" ca="1" si="582"/>
        <v>0</v>
      </c>
      <c r="CD249">
        <f t="shared" ca="1" si="583"/>
        <v>0</v>
      </c>
      <c r="CE249">
        <f t="shared" ca="1" si="584"/>
        <v>0</v>
      </c>
      <c r="CF249" s="12">
        <f t="shared" ca="1" si="585"/>
        <v>2</v>
      </c>
      <c r="CG249">
        <f t="shared" ca="1" si="586"/>
        <v>2</v>
      </c>
      <c r="CH249">
        <f t="shared" ca="1" si="587"/>
        <v>0</v>
      </c>
      <c r="CI249">
        <f t="shared" ca="1" si="588"/>
        <v>0</v>
      </c>
      <c r="CJ249">
        <f t="shared" ca="1" si="589"/>
        <v>0</v>
      </c>
      <c r="CK249">
        <f t="shared" ca="1" si="590"/>
        <v>1</v>
      </c>
      <c r="CL249">
        <f t="shared" ca="1" si="591"/>
        <v>0</v>
      </c>
      <c r="CM249">
        <f t="shared" ca="1" si="592"/>
        <v>2</v>
      </c>
      <c r="CN249">
        <f t="shared" ca="1" si="593"/>
        <v>1</v>
      </c>
      <c r="CO249">
        <f t="shared" ca="1" si="594"/>
        <v>0</v>
      </c>
      <c r="CP249">
        <f t="shared" ca="1" si="595"/>
        <v>0</v>
      </c>
      <c r="CQ249" s="10">
        <f t="shared" ca="1" si="596"/>
        <v>1.5</v>
      </c>
      <c r="CR249" s="11">
        <f t="shared" ca="1" si="597"/>
        <v>9</v>
      </c>
      <c r="CS249" s="11">
        <f t="shared" ca="1" si="598"/>
        <v>0</v>
      </c>
      <c r="CT249" s="11">
        <f t="shared" ca="1" si="599"/>
        <v>4.5</v>
      </c>
      <c r="CU249" s="11">
        <f t="shared" ca="1" si="600"/>
        <v>9</v>
      </c>
      <c r="CV249" s="11">
        <f t="shared" ca="1" si="601"/>
        <v>2</v>
      </c>
      <c r="CW249" t="b">
        <f t="shared" ca="1" si="575"/>
        <v>0</v>
      </c>
      <c r="CX249">
        <f>COUNTIF(BA$1:BA249,BA249)-1</f>
        <v>0</v>
      </c>
    </row>
    <row r="250" spans="1:102">
      <c r="A250" t="s">
        <v>2880</v>
      </c>
      <c r="B250" t="s">
        <v>2554</v>
      </c>
      <c r="C250" t="s">
        <v>2672</v>
      </c>
      <c r="D250">
        <f>IF(Players!C250="NL",INDEX(Standings!G:I,MATCH(INDEX(Teams!G:K,MATCH(Players!B250,Teams!G:G,0),5),Standings!G:G,0),2)+INDEX(Standings!G:I,MATCH(INDEX(Teams!G:K,MATCH(Players!B250,Teams!G:G,0),5),Standings!G:G,0),3),INDEX(Standings!A:C,MATCH(INDEX(Teams!A:E,MATCH(Players!B250,Teams!A:A,0),5),Standings!A:A,0),2)+INDEX(Standings!A:C,MATCH(INDEX(Teams!A:E,MATCH(Players!B250,Teams!A:A,0),5),Standings!A:A,0),3))</f>
        <v>3</v>
      </c>
      <c r="E250">
        <f t="shared" ca="1" si="381"/>
        <v>0</v>
      </c>
      <c r="F250">
        <f t="shared" ca="1" si="382"/>
        <v>0</v>
      </c>
      <c r="G250">
        <f t="shared" ca="1" si="383"/>
        <v>0</v>
      </c>
      <c r="H250">
        <f t="shared" ca="1" si="384"/>
        <v>0</v>
      </c>
      <c r="I250">
        <f t="shared" ca="1" si="385"/>
        <v>0</v>
      </c>
      <c r="J250">
        <f t="shared" ca="1" si="386"/>
        <v>0</v>
      </c>
      <c r="K250">
        <f t="shared" ca="1" si="387"/>
        <v>0</v>
      </c>
      <c r="L250">
        <f t="shared" ca="1" si="388"/>
        <v>0</v>
      </c>
      <c r="M250">
        <f t="shared" ca="1" si="389"/>
        <v>0</v>
      </c>
      <c r="N250">
        <f t="shared" ca="1" si="390"/>
        <v>0</v>
      </c>
      <c r="O250">
        <f t="shared" ca="1" si="391"/>
        <v>0</v>
      </c>
      <c r="P250">
        <f t="shared" ca="1" si="392"/>
        <v>0</v>
      </c>
      <c r="Q250">
        <f t="shared" ca="1" si="393"/>
        <v>0</v>
      </c>
      <c r="R250">
        <f t="shared" ca="1" si="394"/>
        <v>0</v>
      </c>
      <c r="S250">
        <f t="shared" ca="1" si="395"/>
        <v>0</v>
      </c>
      <c r="T250">
        <f t="shared" ca="1" si="396"/>
        <v>0</v>
      </c>
      <c r="U250">
        <f t="shared" ca="1" si="397"/>
        <v>0</v>
      </c>
      <c r="V250">
        <f t="shared" ca="1" si="398"/>
        <v>0</v>
      </c>
      <c r="W250">
        <f t="shared" ca="1" si="399"/>
        <v>0</v>
      </c>
      <c r="X250">
        <f t="shared" ca="1" si="550"/>
        <v>0</v>
      </c>
      <c r="Y250">
        <f t="shared" ca="1" si="551"/>
        <v>0</v>
      </c>
      <c r="Z250">
        <f t="shared" ca="1" si="552"/>
        <v>0</v>
      </c>
      <c r="AA250">
        <f t="shared" ca="1" si="553"/>
        <v>0</v>
      </c>
      <c r="AB250">
        <f t="shared" ca="1" si="554"/>
        <v>0</v>
      </c>
      <c r="AC250">
        <f t="shared" ca="1" si="555"/>
        <v>0</v>
      </c>
      <c r="AD250">
        <f t="shared" ca="1" si="556"/>
        <v>0</v>
      </c>
      <c r="AE250">
        <f t="shared" ca="1" si="557"/>
        <v>0</v>
      </c>
      <c r="AF250">
        <f t="shared" ca="1" si="558"/>
        <v>0</v>
      </c>
      <c r="AG250">
        <f t="shared" ca="1" si="559"/>
        <v>0</v>
      </c>
      <c r="AH250">
        <f t="shared" ca="1" si="560"/>
        <v>0</v>
      </c>
      <c r="AI250">
        <f t="shared" ca="1" si="561"/>
        <v>0</v>
      </c>
      <c r="AJ250">
        <f t="shared" ca="1" si="562"/>
        <v>0</v>
      </c>
      <c r="AK250">
        <f t="shared" ca="1" si="563"/>
        <v>0</v>
      </c>
      <c r="AL250">
        <f t="shared" ca="1" si="564"/>
        <v>0</v>
      </c>
      <c r="AM250">
        <f t="shared" ca="1" si="565"/>
        <v>0</v>
      </c>
      <c r="AN250">
        <f t="shared" ca="1" si="566"/>
        <v>0</v>
      </c>
      <c r="AO250">
        <f t="shared" ca="1" si="567"/>
        <v>0</v>
      </c>
      <c r="AP250">
        <f t="shared" ca="1" si="568"/>
        <v>0</v>
      </c>
      <c r="AQ250">
        <f t="shared" ca="1" si="569"/>
        <v>0</v>
      </c>
      <c r="AR250" s="8">
        <f t="shared" ca="1" si="570"/>
        <v>0</v>
      </c>
      <c r="AS250" s="8">
        <f t="shared" ca="1" si="571"/>
        <v>0</v>
      </c>
      <c r="AT250" s="8">
        <f t="shared" ca="1" si="572"/>
        <v>0</v>
      </c>
      <c r="AU250" s="8">
        <f t="shared" ca="1" si="573"/>
        <v>0</v>
      </c>
      <c r="AV250">
        <f t="shared" ca="1" si="574"/>
        <v>0</v>
      </c>
      <c r="AW250" t="b">
        <f t="shared" ca="1" si="522"/>
        <v>0</v>
      </c>
      <c r="BA250" s="14" t="s">
        <v>2773</v>
      </c>
      <c r="BB250" t="s">
        <v>2560</v>
      </c>
      <c r="BC250" t="s">
        <v>2672</v>
      </c>
      <c r="BD250">
        <f>IF(Players!BC250="NL",INDEX(Standings!G:I,MATCH(INDEX(Teams!G:K,MATCH(Players!BB250,Teams!G:G,0),5),Standings!G:G,0),2)+INDEX(Standings!G:I,MATCH(INDEX(Teams!G:K,MATCH(Players!BB250,Teams!G:G,0),5),Standings!G:G,0),3),INDEX(Standings!A:C,MATCH(INDEX(Teams!A:E,MATCH(Players!BB250,Teams!A:A,0),5),Standings!A:A,0),2)+INDEX(Standings!A:C,MATCH(INDEX(Teams!A:E,MATCH(Players!BB250,Teams!A:A,0),5),Standings!A:A,0),3))</f>
        <v>3</v>
      </c>
      <c r="BE250">
        <f t="shared" ca="1" si="401"/>
        <v>0</v>
      </c>
      <c r="BF250">
        <f t="shared" ca="1" si="402"/>
        <v>0</v>
      </c>
      <c r="BG250">
        <f t="shared" ca="1" si="403"/>
        <v>0</v>
      </c>
      <c r="BH250">
        <f t="shared" ca="1" si="404"/>
        <v>0</v>
      </c>
      <c r="BI250">
        <f t="shared" ca="1" si="405"/>
        <v>0</v>
      </c>
      <c r="BJ250">
        <f t="shared" ca="1" si="406"/>
        <v>0</v>
      </c>
      <c r="BK250">
        <f t="shared" ca="1" si="407"/>
        <v>0</v>
      </c>
      <c r="BL250" s="12">
        <f t="shared" ca="1" si="408"/>
        <v>0</v>
      </c>
      <c r="BM250">
        <f t="shared" ca="1" si="409"/>
        <v>0</v>
      </c>
      <c r="BN250">
        <f t="shared" ca="1" si="410"/>
        <v>0</v>
      </c>
      <c r="BO250">
        <f t="shared" ca="1" si="411"/>
        <v>0</v>
      </c>
      <c r="BP250">
        <f t="shared" ca="1" si="412"/>
        <v>0</v>
      </c>
      <c r="BQ250">
        <f t="shared" ca="1" si="413"/>
        <v>0</v>
      </c>
      <c r="BR250">
        <f t="shared" ca="1" si="414"/>
        <v>0</v>
      </c>
      <c r="BS250">
        <f t="shared" ca="1" si="415"/>
        <v>0</v>
      </c>
      <c r="BT250">
        <f t="shared" ca="1" si="416"/>
        <v>0</v>
      </c>
      <c r="BU250">
        <f t="shared" ca="1" si="417"/>
        <v>0</v>
      </c>
      <c r="BV250">
        <f t="shared" ca="1" si="418"/>
        <v>0</v>
      </c>
      <c r="BW250">
        <f t="shared" ca="1" si="576"/>
        <v>0</v>
      </c>
      <c r="BX250">
        <f t="shared" ca="1" si="577"/>
        <v>1</v>
      </c>
      <c r="BY250" s="8">
        <f t="shared" ca="1" si="578"/>
        <v>0</v>
      </c>
      <c r="BZ250" s="10">
        <f t="shared" ca="1" si="579"/>
        <v>9</v>
      </c>
      <c r="CA250">
        <f t="shared" ca="1" si="580"/>
        <v>1</v>
      </c>
      <c r="CB250">
        <f t="shared" ca="1" si="581"/>
        <v>1</v>
      </c>
      <c r="CC250">
        <f t="shared" ca="1" si="582"/>
        <v>0</v>
      </c>
      <c r="CD250">
        <f t="shared" ca="1" si="583"/>
        <v>0</v>
      </c>
      <c r="CE250">
        <f t="shared" ca="1" si="584"/>
        <v>0</v>
      </c>
      <c r="CF250" s="12">
        <f t="shared" ca="1" si="585"/>
        <v>5</v>
      </c>
      <c r="CG250">
        <f t="shared" ca="1" si="586"/>
        <v>7</v>
      </c>
      <c r="CH250">
        <f t="shared" ca="1" si="587"/>
        <v>5</v>
      </c>
      <c r="CI250">
        <f t="shared" ca="1" si="588"/>
        <v>5</v>
      </c>
      <c r="CJ250">
        <f t="shared" ca="1" si="589"/>
        <v>3</v>
      </c>
      <c r="CK250">
        <f t="shared" ca="1" si="590"/>
        <v>2</v>
      </c>
      <c r="CL250">
        <f t="shared" ca="1" si="591"/>
        <v>0</v>
      </c>
      <c r="CM250">
        <f t="shared" ca="1" si="592"/>
        <v>2</v>
      </c>
      <c r="CN250">
        <f t="shared" ca="1" si="593"/>
        <v>0</v>
      </c>
      <c r="CO250">
        <f t="shared" ca="1" si="594"/>
        <v>0</v>
      </c>
      <c r="CP250">
        <f t="shared" ca="1" si="595"/>
        <v>0</v>
      </c>
      <c r="CQ250" s="10">
        <f t="shared" ca="1" si="596"/>
        <v>1.8</v>
      </c>
      <c r="CR250" s="11">
        <f t="shared" ca="1" si="597"/>
        <v>12.6</v>
      </c>
      <c r="CS250" s="11">
        <f t="shared" ca="1" si="598"/>
        <v>5.3999999999999995</v>
      </c>
      <c r="CT250" s="11">
        <f t="shared" ca="1" si="599"/>
        <v>3.6</v>
      </c>
      <c r="CU250" s="11">
        <f t="shared" ca="1" si="600"/>
        <v>3.6</v>
      </c>
      <c r="CV250" s="11">
        <f t="shared" ca="1" si="601"/>
        <v>1</v>
      </c>
      <c r="CW250" t="b">
        <f t="shared" ca="1" si="575"/>
        <v>1</v>
      </c>
      <c r="CX250">
        <f>COUNTIF(BA$1:BA250,BA250)-1</f>
        <v>1</v>
      </c>
    </row>
    <row r="251" spans="1:102">
      <c r="A251" t="s">
        <v>2881</v>
      </c>
      <c r="B251" t="s">
        <v>2554</v>
      </c>
      <c r="C251" t="s">
        <v>2672</v>
      </c>
      <c r="D251">
        <f>IF(Players!C251="NL",INDEX(Standings!G:I,MATCH(INDEX(Teams!G:K,MATCH(Players!B251,Teams!G:G,0),5),Standings!G:G,0),2)+INDEX(Standings!G:I,MATCH(INDEX(Teams!G:K,MATCH(Players!B251,Teams!G:G,0),5),Standings!G:G,0),3),INDEX(Standings!A:C,MATCH(INDEX(Teams!A:E,MATCH(Players!B251,Teams!A:A,0),5),Standings!A:A,0),2)+INDEX(Standings!A:C,MATCH(INDEX(Teams!A:E,MATCH(Players!B251,Teams!A:A,0),5),Standings!A:A,0),3))</f>
        <v>3</v>
      </c>
      <c r="E251">
        <f t="shared" ca="1" si="381"/>
        <v>0</v>
      </c>
      <c r="F251">
        <f t="shared" ca="1" si="382"/>
        <v>0</v>
      </c>
      <c r="G251">
        <f t="shared" ca="1" si="383"/>
        <v>0</v>
      </c>
      <c r="H251">
        <f t="shared" ca="1" si="384"/>
        <v>0</v>
      </c>
      <c r="I251">
        <f t="shared" ca="1" si="385"/>
        <v>0</v>
      </c>
      <c r="J251">
        <f t="shared" ca="1" si="386"/>
        <v>0</v>
      </c>
      <c r="K251">
        <f t="shared" ca="1" si="387"/>
        <v>0</v>
      </c>
      <c r="L251">
        <f t="shared" ca="1" si="388"/>
        <v>0</v>
      </c>
      <c r="M251">
        <f t="shared" ca="1" si="389"/>
        <v>0</v>
      </c>
      <c r="N251">
        <f t="shared" ca="1" si="390"/>
        <v>0</v>
      </c>
      <c r="O251">
        <f t="shared" ca="1" si="391"/>
        <v>0</v>
      </c>
      <c r="P251">
        <f t="shared" ca="1" si="392"/>
        <v>0</v>
      </c>
      <c r="Q251">
        <f t="shared" ca="1" si="393"/>
        <v>0</v>
      </c>
      <c r="R251">
        <f t="shared" ca="1" si="394"/>
        <v>0</v>
      </c>
      <c r="S251">
        <f t="shared" ca="1" si="395"/>
        <v>0</v>
      </c>
      <c r="T251">
        <f t="shared" ca="1" si="396"/>
        <v>0</v>
      </c>
      <c r="U251">
        <f t="shared" ca="1" si="397"/>
        <v>0</v>
      </c>
      <c r="V251">
        <f t="shared" ca="1" si="398"/>
        <v>0</v>
      </c>
      <c r="W251">
        <f t="shared" ca="1" si="399"/>
        <v>0</v>
      </c>
      <c r="X251">
        <f t="shared" ca="1" si="550"/>
        <v>0</v>
      </c>
      <c r="Y251">
        <f t="shared" ca="1" si="551"/>
        <v>0</v>
      </c>
      <c r="Z251">
        <f t="shared" ca="1" si="552"/>
        <v>0</v>
      </c>
      <c r="AA251">
        <f t="shared" ca="1" si="553"/>
        <v>0</v>
      </c>
      <c r="AB251">
        <f t="shared" ca="1" si="554"/>
        <v>0</v>
      </c>
      <c r="AC251">
        <f t="shared" ca="1" si="555"/>
        <v>0</v>
      </c>
      <c r="AD251">
        <f t="shared" ca="1" si="556"/>
        <v>0</v>
      </c>
      <c r="AE251">
        <f t="shared" ca="1" si="557"/>
        <v>0</v>
      </c>
      <c r="AF251">
        <f t="shared" ca="1" si="558"/>
        <v>0</v>
      </c>
      <c r="AG251">
        <f t="shared" ca="1" si="559"/>
        <v>0</v>
      </c>
      <c r="AH251">
        <f t="shared" ca="1" si="560"/>
        <v>0</v>
      </c>
      <c r="AI251">
        <f t="shared" ca="1" si="561"/>
        <v>0</v>
      </c>
      <c r="AJ251">
        <f t="shared" ca="1" si="562"/>
        <v>0</v>
      </c>
      <c r="AK251">
        <f t="shared" ca="1" si="563"/>
        <v>0</v>
      </c>
      <c r="AL251">
        <f t="shared" ca="1" si="564"/>
        <v>0</v>
      </c>
      <c r="AM251">
        <f t="shared" ca="1" si="565"/>
        <v>0</v>
      </c>
      <c r="AN251">
        <f t="shared" ca="1" si="566"/>
        <v>0</v>
      </c>
      <c r="AO251">
        <f t="shared" ca="1" si="567"/>
        <v>0</v>
      </c>
      <c r="AP251">
        <f t="shared" ca="1" si="568"/>
        <v>0</v>
      </c>
      <c r="AQ251">
        <f t="shared" ca="1" si="569"/>
        <v>0</v>
      </c>
      <c r="AR251" s="8">
        <f t="shared" ca="1" si="570"/>
        <v>0</v>
      </c>
      <c r="AS251" s="8">
        <f t="shared" ca="1" si="571"/>
        <v>0</v>
      </c>
      <c r="AT251" s="8">
        <f t="shared" ca="1" si="572"/>
        <v>0</v>
      </c>
      <c r="AU251" s="8">
        <f t="shared" ca="1" si="573"/>
        <v>0</v>
      </c>
      <c r="AV251">
        <f t="shared" ca="1" si="574"/>
        <v>0</v>
      </c>
      <c r="AW251" t="b">
        <f t="shared" ca="1" si="522"/>
        <v>0</v>
      </c>
      <c r="BA251" s="14" t="s">
        <v>2787</v>
      </c>
      <c r="BB251" t="s">
        <v>2560</v>
      </c>
      <c r="BC251" t="s">
        <v>2672</v>
      </c>
      <c r="BD251">
        <f>IF(Players!BC251="NL",INDEX(Standings!G:I,MATCH(INDEX(Teams!G:K,MATCH(Players!BB251,Teams!G:G,0),5),Standings!G:G,0),2)+INDEX(Standings!G:I,MATCH(INDEX(Teams!G:K,MATCH(Players!BB251,Teams!G:G,0),5),Standings!G:G,0),3),INDEX(Standings!A:C,MATCH(INDEX(Teams!A:E,MATCH(Players!BB251,Teams!A:A,0),5),Standings!A:A,0),2)+INDEX(Standings!A:C,MATCH(INDEX(Teams!A:E,MATCH(Players!BB251,Teams!A:A,0),5),Standings!A:A,0),3))</f>
        <v>3</v>
      </c>
      <c r="BE251">
        <f t="shared" ca="1" si="401"/>
        <v>0</v>
      </c>
      <c r="BF251">
        <f t="shared" ca="1" si="402"/>
        <v>0</v>
      </c>
      <c r="BG251">
        <f t="shared" ca="1" si="403"/>
        <v>1</v>
      </c>
      <c r="BH251">
        <f t="shared" ca="1" si="404"/>
        <v>0</v>
      </c>
      <c r="BI251">
        <f t="shared" ca="1" si="405"/>
        <v>0</v>
      </c>
      <c r="BJ251">
        <f t="shared" ca="1" si="406"/>
        <v>0</v>
      </c>
      <c r="BK251">
        <f t="shared" ca="1" si="407"/>
        <v>0</v>
      </c>
      <c r="BL251" s="12">
        <f t="shared" ca="1" si="408"/>
        <v>2.6666666666666665</v>
      </c>
      <c r="BM251">
        <f t="shared" ca="1" si="409"/>
        <v>2</v>
      </c>
      <c r="BN251">
        <f t="shared" ca="1" si="410"/>
        <v>0</v>
      </c>
      <c r="BO251">
        <f t="shared" ca="1" si="411"/>
        <v>0</v>
      </c>
      <c r="BP251">
        <f t="shared" ca="1" si="412"/>
        <v>0</v>
      </c>
      <c r="BQ251">
        <f t="shared" ca="1" si="413"/>
        <v>0</v>
      </c>
      <c r="BR251">
        <f t="shared" ca="1" si="414"/>
        <v>0</v>
      </c>
      <c r="BS251">
        <f t="shared" ca="1" si="415"/>
        <v>1</v>
      </c>
      <c r="BT251">
        <f t="shared" ca="1" si="416"/>
        <v>0</v>
      </c>
      <c r="BU251">
        <f t="shared" ca="1" si="417"/>
        <v>0</v>
      </c>
      <c r="BV251">
        <f t="shared" ca="1" si="418"/>
        <v>0</v>
      </c>
      <c r="BW251">
        <f t="shared" ca="1" si="576"/>
        <v>0</v>
      </c>
      <c r="BX251">
        <f t="shared" ca="1" si="577"/>
        <v>0</v>
      </c>
      <c r="BY251" s="8">
        <f t="shared" ca="1" si="578"/>
        <v>0</v>
      </c>
      <c r="BZ251" s="10">
        <f t="shared" ca="1" si="579"/>
        <v>0</v>
      </c>
      <c r="CA251">
        <f t="shared" ca="1" si="580"/>
        <v>1</v>
      </c>
      <c r="CB251">
        <f t="shared" ca="1" si="581"/>
        <v>0</v>
      </c>
      <c r="CC251">
        <f t="shared" ca="1" si="582"/>
        <v>0</v>
      </c>
      <c r="CD251">
        <f t="shared" ca="1" si="583"/>
        <v>0</v>
      </c>
      <c r="CE251">
        <f t="shared" ca="1" si="584"/>
        <v>0</v>
      </c>
      <c r="CF251" s="12">
        <f t="shared" ca="1" si="585"/>
        <v>2.6666666666666665</v>
      </c>
      <c r="CG251">
        <f t="shared" ca="1" si="586"/>
        <v>2</v>
      </c>
      <c r="CH251">
        <f t="shared" ca="1" si="587"/>
        <v>0</v>
      </c>
      <c r="CI251">
        <f t="shared" ca="1" si="588"/>
        <v>0</v>
      </c>
      <c r="CJ251">
        <f t="shared" ca="1" si="589"/>
        <v>0</v>
      </c>
      <c r="CK251">
        <f t="shared" ca="1" si="590"/>
        <v>0</v>
      </c>
      <c r="CL251">
        <f t="shared" ca="1" si="591"/>
        <v>0</v>
      </c>
      <c r="CM251">
        <f t="shared" ca="1" si="592"/>
        <v>1</v>
      </c>
      <c r="CN251">
        <f t="shared" ca="1" si="593"/>
        <v>0</v>
      </c>
      <c r="CO251">
        <f t="shared" ca="1" si="594"/>
        <v>0</v>
      </c>
      <c r="CP251">
        <f t="shared" ca="1" si="595"/>
        <v>0</v>
      </c>
      <c r="CQ251" s="10">
        <f t="shared" ca="1" si="596"/>
        <v>0.75</v>
      </c>
      <c r="CR251" s="11">
        <f t="shared" ca="1" si="597"/>
        <v>6.75</v>
      </c>
      <c r="CS251" s="11">
        <f t="shared" ca="1" si="598"/>
        <v>0</v>
      </c>
      <c r="CT251" s="11">
        <f t="shared" ca="1" si="599"/>
        <v>0</v>
      </c>
      <c r="CU251" s="11">
        <f t="shared" ca="1" si="600"/>
        <v>3.375</v>
      </c>
      <c r="CV251" s="11">
        <f t="shared" ca="1" si="601"/>
        <v>0</v>
      </c>
      <c r="CW251" t="b">
        <f t="shared" ca="1" si="575"/>
        <v>0</v>
      </c>
      <c r="CX251">
        <f>COUNTIF(BA$1:BA251,BA251)-1</f>
        <v>1</v>
      </c>
    </row>
    <row r="252" spans="1:102">
      <c r="A252" t="s">
        <v>2882</v>
      </c>
      <c r="B252" t="s">
        <v>2554</v>
      </c>
      <c r="C252" t="s">
        <v>2672</v>
      </c>
      <c r="D252">
        <f>IF(Players!C252="NL",INDEX(Standings!G:I,MATCH(INDEX(Teams!G:K,MATCH(Players!B252,Teams!G:G,0),5),Standings!G:G,0),2)+INDEX(Standings!G:I,MATCH(INDEX(Teams!G:K,MATCH(Players!B252,Teams!G:G,0),5),Standings!G:G,0),3),INDEX(Standings!A:C,MATCH(INDEX(Teams!A:E,MATCH(Players!B252,Teams!A:A,0),5),Standings!A:A,0),2)+INDEX(Standings!A:C,MATCH(INDEX(Teams!A:E,MATCH(Players!B252,Teams!A:A,0),5),Standings!A:A,0),3))</f>
        <v>3</v>
      </c>
      <c r="E252">
        <f t="shared" ca="1" si="381"/>
        <v>0</v>
      </c>
      <c r="F252">
        <f t="shared" ca="1" si="382"/>
        <v>0</v>
      </c>
      <c r="G252">
        <f t="shared" ca="1" si="383"/>
        <v>0</v>
      </c>
      <c r="H252">
        <f t="shared" ca="1" si="384"/>
        <v>0</v>
      </c>
      <c r="I252">
        <f t="shared" ca="1" si="385"/>
        <v>0</v>
      </c>
      <c r="J252">
        <f t="shared" ca="1" si="386"/>
        <v>0</v>
      </c>
      <c r="K252">
        <f t="shared" ca="1" si="387"/>
        <v>0</v>
      </c>
      <c r="L252">
        <f t="shared" ca="1" si="388"/>
        <v>0</v>
      </c>
      <c r="M252">
        <f t="shared" ca="1" si="389"/>
        <v>0</v>
      </c>
      <c r="N252">
        <f t="shared" ca="1" si="390"/>
        <v>0</v>
      </c>
      <c r="O252">
        <f t="shared" ca="1" si="391"/>
        <v>0</v>
      </c>
      <c r="P252">
        <f t="shared" ca="1" si="392"/>
        <v>0</v>
      </c>
      <c r="Q252">
        <f t="shared" ca="1" si="393"/>
        <v>0</v>
      </c>
      <c r="R252">
        <f t="shared" ca="1" si="394"/>
        <v>0</v>
      </c>
      <c r="S252">
        <f t="shared" ca="1" si="395"/>
        <v>0</v>
      </c>
      <c r="T252">
        <f t="shared" ca="1" si="396"/>
        <v>0</v>
      </c>
      <c r="U252">
        <f t="shared" ca="1" si="397"/>
        <v>0</v>
      </c>
      <c r="V252">
        <f t="shared" ca="1" si="398"/>
        <v>0</v>
      </c>
      <c r="W252">
        <f t="shared" ca="1" si="399"/>
        <v>0</v>
      </c>
      <c r="X252">
        <f t="shared" ca="1" si="550"/>
        <v>0</v>
      </c>
      <c r="Y252">
        <f t="shared" ca="1" si="551"/>
        <v>0</v>
      </c>
      <c r="Z252">
        <f t="shared" ca="1" si="552"/>
        <v>0</v>
      </c>
      <c r="AA252">
        <f t="shared" ca="1" si="553"/>
        <v>0</v>
      </c>
      <c r="AB252">
        <f t="shared" ca="1" si="554"/>
        <v>0</v>
      </c>
      <c r="AC252">
        <f t="shared" ca="1" si="555"/>
        <v>0</v>
      </c>
      <c r="AD252">
        <f t="shared" ca="1" si="556"/>
        <v>0</v>
      </c>
      <c r="AE252">
        <f t="shared" ca="1" si="557"/>
        <v>0</v>
      </c>
      <c r="AF252">
        <f t="shared" ca="1" si="558"/>
        <v>0</v>
      </c>
      <c r="AG252">
        <f t="shared" ca="1" si="559"/>
        <v>0</v>
      </c>
      <c r="AH252">
        <f t="shared" ca="1" si="560"/>
        <v>0</v>
      </c>
      <c r="AI252">
        <f t="shared" ca="1" si="561"/>
        <v>0</v>
      </c>
      <c r="AJ252">
        <f t="shared" ca="1" si="562"/>
        <v>0</v>
      </c>
      <c r="AK252">
        <f t="shared" ca="1" si="563"/>
        <v>0</v>
      </c>
      <c r="AL252">
        <f t="shared" ca="1" si="564"/>
        <v>0</v>
      </c>
      <c r="AM252">
        <f t="shared" ca="1" si="565"/>
        <v>0</v>
      </c>
      <c r="AN252">
        <f t="shared" ca="1" si="566"/>
        <v>0</v>
      </c>
      <c r="AO252">
        <f t="shared" ca="1" si="567"/>
        <v>0</v>
      </c>
      <c r="AP252">
        <f t="shared" ca="1" si="568"/>
        <v>0</v>
      </c>
      <c r="AQ252">
        <f t="shared" ca="1" si="569"/>
        <v>0</v>
      </c>
      <c r="AR252" s="8">
        <f t="shared" ca="1" si="570"/>
        <v>0</v>
      </c>
      <c r="AS252" s="8">
        <f t="shared" ca="1" si="571"/>
        <v>0</v>
      </c>
      <c r="AT252" s="8">
        <f t="shared" ca="1" si="572"/>
        <v>0</v>
      </c>
      <c r="AU252" s="8">
        <f t="shared" ca="1" si="573"/>
        <v>0</v>
      </c>
      <c r="AV252">
        <f t="shared" ca="1" si="574"/>
        <v>0</v>
      </c>
      <c r="AW252" t="b">
        <f t="shared" ca="1" si="522"/>
        <v>0</v>
      </c>
      <c r="BA252" s="14" t="s">
        <v>3047</v>
      </c>
      <c r="BB252" t="s">
        <v>2560</v>
      </c>
      <c r="BC252" t="s">
        <v>2672</v>
      </c>
      <c r="BD252">
        <f>IF(Players!BC252="NL",INDEX(Standings!G:I,MATCH(INDEX(Teams!G:K,MATCH(Players!BB252,Teams!G:G,0),5),Standings!G:G,0),2)+INDEX(Standings!G:I,MATCH(INDEX(Teams!G:K,MATCH(Players!BB252,Teams!G:G,0),5),Standings!G:G,0),3),INDEX(Standings!A:C,MATCH(INDEX(Teams!A:E,MATCH(Players!BB252,Teams!A:A,0),5),Standings!A:A,0),2)+INDEX(Standings!A:C,MATCH(INDEX(Teams!A:E,MATCH(Players!BB252,Teams!A:A,0),5),Standings!A:A,0),3))</f>
        <v>3</v>
      </c>
      <c r="BE252">
        <f t="shared" ca="1" si="401"/>
        <v>0</v>
      </c>
      <c r="BF252">
        <f t="shared" ca="1" si="402"/>
        <v>0</v>
      </c>
      <c r="BG252">
        <f t="shared" ca="1" si="403"/>
        <v>1</v>
      </c>
      <c r="BH252">
        <f t="shared" ca="1" si="404"/>
        <v>0</v>
      </c>
      <c r="BI252">
        <f t="shared" ca="1" si="405"/>
        <v>0</v>
      </c>
      <c r="BJ252">
        <f t="shared" ca="1" si="406"/>
        <v>0</v>
      </c>
      <c r="BK252">
        <f t="shared" ca="1" si="407"/>
        <v>0</v>
      </c>
      <c r="BL252" s="12">
        <f t="shared" ca="1" si="408"/>
        <v>2</v>
      </c>
      <c r="BM252">
        <f t="shared" ca="1" si="409"/>
        <v>1</v>
      </c>
      <c r="BN252">
        <f t="shared" ca="1" si="410"/>
        <v>1</v>
      </c>
      <c r="BO252">
        <f t="shared" ca="1" si="411"/>
        <v>1</v>
      </c>
      <c r="BP252">
        <f t="shared" ca="1" si="412"/>
        <v>0</v>
      </c>
      <c r="BQ252">
        <f t="shared" ca="1" si="413"/>
        <v>1</v>
      </c>
      <c r="BR252">
        <f t="shared" ca="1" si="414"/>
        <v>0</v>
      </c>
      <c r="BS252">
        <f t="shared" ca="1" si="415"/>
        <v>0</v>
      </c>
      <c r="BT252">
        <f t="shared" ca="1" si="416"/>
        <v>1</v>
      </c>
      <c r="BU252">
        <f t="shared" ca="1" si="417"/>
        <v>0</v>
      </c>
      <c r="BV252">
        <f t="shared" ca="1" si="418"/>
        <v>1</v>
      </c>
      <c r="BW252">
        <f t="shared" ca="1" si="576"/>
        <v>0</v>
      </c>
      <c r="BX252">
        <f t="shared" ca="1" si="577"/>
        <v>0</v>
      </c>
      <c r="BY252" s="8">
        <f t="shared" ca="1" si="578"/>
        <v>0</v>
      </c>
      <c r="BZ252" s="10">
        <f t="shared" ca="1" si="579"/>
        <v>4.5</v>
      </c>
      <c r="CA252">
        <f t="shared" ca="1" si="580"/>
        <v>1</v>
      </c>
      <c r="CB252">
        <f t="shared" ca="1" si="581"/>
        <v>0</v>
      </c>
      <c r="CC252">
        <f t="shared" ca="1" si="582"/>
        <v>0</v>
      </c>
      <c r="CD252">
        <f t="shared" ca="1" si="583"/>
        <v>0</v>
      </c>
      <c r="CE252">
        <f t="shared" ca="1" si="584"/>
        <v>0</v>
      </c>
      <c r="CF252" s="12">
        <f t="shared" ca="1" si="585"/>
        <v>2</v>
      </c>
      <c r="CG252">
        <f t="shared" ca="1" si="586"/>
        <v>1</v>
      </c>
      <c r="CH252">
        <f t="shared" ca="1" si="587"/>
        <v>1</v>
      </c>
      <c r="CI252">
        <f t="shared" ca="1" si="588"/>
        <v>1</v>
      </c>
      <c r="CJ252">
        <f t="shared" ca="1" si="589"/>
        <v>0</v>
      </c>
      <c r="CK252">
        <f t="shared" ca="1" si="590"/>
        <v>1</v>
      </c>
      <c r="CL252">
        <f t="shared" ca="1" si="591"/>
        <v>0</v>
      </c>
      <c r="CM252">
        <f t="shared" ca="1" si="592"/>
        <v>0</v>
      </c>
      <c r="CN252">
        <f t="shared" ca="1" si="593"/>
        <v>1</v>
      </c>
      <c r="CO252">
        <f t="shared" ca="1" si="594"/>
        <v>0</v>
      </c>
      <c r="CP252">
        <f t="shared" ca="1" si="595"/>
        <v>1</v>
      </c>
      <c r="CQ252" s="10">
        <f t="shared" ca="1" si="596"/>
        <v>1</v>
      </c>
      <c r="CR252" s="11">
        <f t="shared" ca="1" si="597"/>
        <v>4.5</v>
      </c>
      <c r="CS252" s="11">
        <f t="shared" ca="1" si="598"/>
        <v>0</v>
      </c>
      <c r="CT252" s="11">
        <f t="shared" ca="1" si="599"/>
        <v>4.5</v>
      </c>
      <c r="CU252" s="11">
        <f t="shared" ca="1" si="600"/>
        <v>0</v>
      </c>
      <c r="CV252" s="11">
        <f t="shared" ca="1" si="601"/>
        <v>0</v>
      </c>
      <c r="CW252" t="b">
        <f t="shared" ca="1" si="575"/>
        <v>0</v>
      </c>
      <c r="CX252">
        <f>COUNTIF(BA$1:BA252,BA252)-1</f>
        <v>0</v>
      </c>
    </row>
    <row r="253" spans="1:102">
      <c r="A253" t="s">
        <v>2883</v>
      </c>
      <c r="B253" t="s">
        <v>2554</v>
      </c>
      <c r="C253" t="s">
        <v>2672</v>
      </c>
      <c r="D253">
        <f>IF(Players!C253="NL",INDEX(Standings!G:I,MATCH(INDEX(Teams!G:K,MATCH(Players!B253,Teams!G:G,0),5),Standings!G:G,0),2)+INDEX(Standings!G:I,MATCH(INDEX(Teams!G:K,MATCH(Players!B253,Teams!G:G,0),5),Standings!G:G,0),3),INDEX(Standings!A:C,MATCH(INDEX(Teams!A:E,MATCH(Players!B253,Teams!A:A,0),5),Standings!A:A,0),2)+INDEX(Standings!A:C,MATCH(INDEX(Teams!A:E,MATCH(Players!B253,Teams!A:A,0),5),Standings!A:A,0),3))</f>
        <v>3</v>
      </c>
      <c r="E253">
        <f t="shared" ca="1" si="381"/>
        <v>1</v>
      </c>
      <c r="F253">
        <f t="shared" ca="1" si="382"/>
        <v>0</v>
      </c>
      <c r="G253">
        <f t="shared" ca="1" si="383"/>
        <v>0</v>
      </c>
      <c r="H253">
        <f t="shared" ca="1" si="384"/>
        <v>0</v>
      </c>
      <c r="I253">
        <f t="shared" ca="1" si="385"/>
        <v>0</v>
      </c>
      <c r="J253">
        <f t="shared" ca="1" si="386"/>
        <v>0</v>
      </c>
      <c r="K253">
        <f t="shared" ca="1" si="387"/>
        <v>0</v>
      </c>
      <c r="L253">
        <f t="shared" ca="1" si="388"/>
        <v>0</v>
      </c>
      <c r="M253">
        <f t="shared" ca="1" si="389"/>
        <v>0</v>
      </c>
      <c r="N253">
        <f t="shared" ca="1" si="390"/>
        <v>0</v>
      </c>
      <c r="O253">
        <f t="shared" ca="1" si="391"/>
        <v>0</v>
      </c>
      <c r="P253">
        <f t="shared" ca="1" si="392"/>
        <v>0</v>
      </c>
      <c r="Q253">
        <f t="shared" ca="1" si="393"/>
        <v>0</v>
      </c>
      <c r="R253">
        <f t="shared" ca="1" si="394"/>
        <v>0</v>
      </c>
      <c r="S253">
        <f t="shared" ca="1" si="395"/>
        <v>0</v>
      </c>
      <c r="T253">
        <f t="shared" ca="1" si="396"/>
        <v>0</v>
      </c>
      <c r="U253">
        <f t="shared" ca="1" si="397"/>
        <v>0</v>
      </c>
      <c r="V253">
        <f t="shared" ca="1" si="398"/>
        <v>0</v>
      </c>
      <c r="W253">
        <f t="shared" ca="1" si="399"/>
        <v>0</v>
      </c>
      <c r="X253">
        <f t="shared" ca="1" si="550"/>
        <v>1</v>
      </c>
      <c r="Y253">
        <f t="shared" ca="1" si="551"/>
        <v>0</v>
      </c>
      <c r="Z253">
        <f t="shared" ca="1" si="552"/>
        <v>0</v>
      </c>
      <c r="AA253">
        <f t="shared" ca="1" si="553"/>
        <v>0</v>
      </c>
      <c r="AB253">
        <f t="shared" ca="1" si="554"/>
        <v>0</v>
      </c>
      <c r="AC253">
        <f t="shared" ca="1" si="555"/>
        <v>0</v>
      </c>
      <c r="AD253">
        <f t="shared" ca="1" si="556"/>
        <v>0</v>
      </c>
      <c r="AE253">
        <f t="shared" ca="1" si="557"/>
        <v>0</v>
      </c>
      <c r="AF253">
        <f t="shared" ca="1" si="558"/>
        <v>0</v>
      </c>
      <c r="AG253">
        <f t="shared" ca="1" si="559"/>
        <v>0</v>
      </c>
      <c r="AH253">
        <f t="shared" ca="1" si="560"/>
        <v>0</v>
      </c>
      <c r="AI253">
        <f t="shared" ca="1" si="561"/>
        <v>0</v>
      </c>
      <c r="AJ253">
        <f t="shared" ca="1" si="562"/>
        <v>0</v>
      </c>
      <c r="AK253">
        <f t="shared" ca="1" si="563"/>
        <v>0</v>
      </c>
      <c r="AL253">
        <f t="shared" ca="1" si="564"/>
        <v>0</v>
      </c>
      <c r="AM253">
        <f t="shared" ca="1" si="565"/>
        <v>0</v>
      </c>
      <c r="AN253">
        <f t="shared" ca="1" si="566"/>
        <v>0</v>
      </c>
      <c r="AO253">
        <f t="shared" ca="1" si="567"/>
        <v>0</v>
      </c>
      <c r="AP253">
        <f t="shared" ca="1" si="568"/>
        <v>0</v>
      </c>
      <c r="AQ253">
        <f t="shared" ca="1" si="569"/>
        <v>0</v>
      </c>
      <c r="AR253" s="8">
        <f t="shared" ca="1" si="570"/>
        <v>0</v>
      </c>
      <c r="AS253" s="8">
        <f t="shared" ca="1" si="571"/>
        <v>0</v>
      </c>
      <c r="AT253" s="8">
        <f t="shared" ca="1" si="572"/>
        <v>0</v>
      </c>
      <c r="AU253" s="8">
        <f t="shared" ca="1" si="573"/>
        <v>0</v>
      </c>
      <c r="AV253">
        <f t="shared" ca="1" si="574"/>
        <v>0</v>
      </c>
      <c r="AW253" t="b">
        <f t="shared" ca="1" si="522"/>
        <v>0</v>
      </c>
      <c r="BA253" s="14" t="s">
        <v>3039</v>
      </c>
      <c r="BB253" t="s">
        <v>2560</v>
      </c>
      <c r="BC253" t="s">
        <v>2672</v>
      </c>
      <c r="BD253">
        <f>IF(Players!BC253="NL",INDEX(Standings!G:I,MATCH(INDEX(Teams!G:K,MATCH(Players!BB253,Teams!G:G,0),5),Standings!G:G,0),2)+INDEX(Standings!G:I,MATCH(INDEX(Teams!G:K,MATCH(Players!BB253,Teams!G:G,0),5),Standings!G:G,0),3),INDEX(Standings!A:C,MATCH(INDEX(Teams!A:E,MATCH(Players!BB253,Teams!A:A,0),5),Standings!A:A,0),2)+INDEX(Standings!A:C,MATCH(INDEX(Teams!A:E,MATCH(Players!BB253,Teams!A:A,0),5),Standings!A:A,0),3))</f>
        <v>3</v>
      </c>
      <c r="BE253">
        <f t="shared" ca="1" si="401"/>
        <v>1</v>
      </c>
      <c r="BF253">
        <f t="shared" ca="1" si="402"/>
        <v>0</v>
      </c>
      <c r="BG253">
        <f t="shared" ca="1" si="403"/>
        <v>1</v>
      </c>
      <c r="BH253">
        <f t="shared" ca="1" si="404"/>
        <v>1</v>
      </c>
      <c r="BI253">
        <f t="shared" ca="1" si="405"/>
        <v>0</v>
      </c>
      <c r="BJ253">
        <f t="shared" ca="1" si="406"/>
        <v>0</v>
      </c>
      <c r="BK253">
        <f t="shared" ca="1" si="407"/>
        <v>0</v>
      </c>
      <c r="BL253" s="12">
        <f t="shared" ca="1" si="408"/>
        <v>6</v>
      </c>
      <c r="BM253">
        <f t="shared" ca="1" si="409"/>
        <v>7</v>
      </c>
      <c r="BN253">
        <f t="shared" ca="1" si="410"/>
        <v>1</v>
      </c>
      <c r="BO253">
        <f t="shared" ca="1" si="411"/>
        <v>1</v>
      </c>
      <c r="BP253">
        <f t="shared" ca="1" si="412"/>
        <v>0</v>
      </c>
      <c r="BQ253">
        <f t="shared" ca="1" si="413"/>
        <v>2</v>
      </c>
      <c r="BR253">
        <f t="shared" ca="1" si="414"/>
        <v>0</v>
      </c>
      <c r="BS253">
        <f t="shared" ca="1" si="415"/>
        <v>5</v>
      </c>
      <c r="BT253">
        <f t="shared" ca="1" si="416"/>
        <v>0</v>
      </c>
      <c r="BU253">
        <f t="shared" ca="1" si="417"/>
        <v>0</v>
      </c>
      <c r="BV253">
        <f t="shared" ca="1" si="418"/>
        <v>0</v>
      </c>
      <c r="BW253">
        <f t="shared" ca="1" si="576"/>
        <v>1</v>
      </c>
      <c r="BX253">
        <f t="shared" ca="1" si="577"/>
        <v>0</v>
      </c>
      <c r="BY253" s="8">
        <f t="shared" ca="1" si="578"/>
        <v>1</v>
      </c>
      <c r="BZ253" s="10">
        <f t="shared" ca="1" si="579"/>
        <v>1.5</v>
      </c>
      <c r="CA253">
        <f t="shared" ca="1" si="580"/>
        <v>1</v>
      </c>
      <c r="CB253">
        <f t="shared" ca="1" si="581"/>
        <v>1</v>
      </c>
      <c r="CC253">
        <f t="shared" ca="1" si="582"/>
        <v>0</v>
      </c>
      <c r="CD253">
        <f t="shared" ca="1" si="583"/>
        <v>0</v>
      </c>
      <c r="CE253">
        <f t="shared" ca="1" si="584"/>
        <v>0</v>
      </c>
      <c r="CF253" s="12">
        <f t="shared" ca="1" si="585"/>
        <v>6</v>
      </c>
      <c r="CG253">
        <f t="shared" ca="1" si="586"/>
        <v>7</v>
      </c>
      <c r="CH253">
        <f t="shared" ca="1" si="587"/>
        <v>1</v>
      </c>
      <c r="CI253">
        <f t="shared" ca="1" si="588"/>
        <v>1</v>
      </c>
      <c r="CJ253">
        <f t="shared" ca="1" si="589"/>
        <v>0</v>
      </c>
      <c r="CK253">
        <f t="shared" ca="1" si="590"/>
        <v>2</v>
      </c>
      <c r="CL253">
        <f t="shared" ca="1" si="591"/>
        <v>0</v>
      </c>
      <c r="CM253">
        <f t="shared" ca="1" si="592"/>
        <v>5</v>
      </c>
      <c r="CN253">
        <f t="shared" ca="1" si="593"/>
        <v>0</v>
      </c>
      <c r="CO253">
        <f t="shared" ca="1" si="594"/>
        <v>0</v>
      </c>
      <c r="CP253">
        <f t="shared" ca="1" si="595"/>
        <v>0</v>
      </c>
      <c r="CQ253" s="10">
        <f t="shared" ca="1" si="596"/>
        <v>1.5</v>
      </c>
      <c r="CR253" s="11">
        <f t="shared" ca="1" si="597"/>
        <v>10.5</v>
      </c>
      <c r="CS253" s="11">
        <f t="shared" ca="1" si="598"/>
        <v>0</v>
      </c>
      <c r="CT253" s="11">
        <f t="shared" ca="1" si="599"/>
        <v>3</v>
      </c>
      <c r="CU253" s="11">
        <f t="shared" ca="1" si="600"/>
        <v>7.5</v>
      </c>
      <c r="CV253" s="11">
        <f t="shared" ca="1" si="601"/>
        <v>2.5</v>
      </c>
      <c r="CW253" t="b">
        <f t="shared" ca="1" si="575"/>
        <v>1</v>
      </c>
      <c r="CX253">
        <f>COUNTIF(BA$1:BA253,BA253)-1</f>
        <v>0</v>
      </c>
    </row>
    <row r="254" spans="1:102">
      <c r="A254" t="s">
        <v>2884</v>
      </c>
      <c r="B254" t="s">
        <v>2554</v>
      </c>
      <c r="C254" t="s">
        <v>2672</v>
      </c>
      <c r="D254">
        <f>IF(Players!C254="NL",INDEX(Standings!G:I,MATCH(INDEX(Teams!G:K,MATCH(Players!B254,Teams!G:G,0),5),Standings!G:G,0),2)+INDEX(Standings!G:I,MATCH(INDEX(Teams!G:K,MATCH(Players!B254,Teams!G:G,0),5),Standings!G:G,0),3),INDEX(Standings!A:C,MATCH(INDEX(Teams!A:E,MATCH(Players!B254,Teams!A:A,0),5),Standings!A:A,0),2)+INDEX(Standings!A:C,MATCH(INDEX(Teams!A:E,MATCH(Players!B254,Teams!A:A,0),5),Standings!A:A,0),3))</f>
        <v>3</v>
      </c>
      <c r="E254">
        <f t="shared" ca="1" si="381"/>
        <v>0</v>
      </c>
      <c r="F254">
        <f t="shared" ca="1" si="382"/>
        <v>0</v>
      </c>
      <c r="G254">
        <f t="shared" ca="1" si="383"/>
        <v>0</v>
      </c>
      <c r="H254">
        <f t="shared" ca="1" si="384"/>
        <v>0</v>
      </c>
      <c r="I254">
        <f t="shared" ca="1" si="385"/>
        <v>0</v>
      </c>
      <c r="J254">
        <f t="shared" ca="1" si="386"/>
        <v>0</v>
      </c>
      <c r="K254">
        <f t="shared" ca="1" si="387"/>
        <v>0</v>
      </c>
      <c r="L254">
        <f t="shared" ca="1" si="388"/>
        <v>0</v>
      </c>
      <c r="M254">
        <f t="shared" ca="1" si="389"/>
        <v>0</v>
      </c>
      <c r="N254">
        <f t="shared" ca="1" si="390"/>
        <v>0</v>
      </c>
      <c r="O254">
        <f t="shared" ca="1" si="391"/>
        <v>0</v>
      </c>
      <c r="P254">
        <f t="shared" ca="1" si="392"/>
        <v>0</v>
      </c>
      <c r="Q254">
        <f t="shared" ca="1" si="393"/>
        <v>0</v>
      </c>
      <c r="R254">
        <f t="shared" ca="1" si="394"/>
        <v>0</v>
      </c>
      <c r="S254">
        <f t="shared" ca="1" si="395"/>
        <v>0</v>
      </c>
      <c r="T254">
        <f t="shared" ca="1" si="396"/>
        <v>0</v>
      </c>
      <c r="U254">
        <f t="shared" ca="1" si="397"/>
        <v>0</v>
      </c>
      <c r="V254">
        <f t="shared" ca="1" si="398"/>
        <v>0</v>
      </c>
      <c r="W254">
        <f t="shared" ca="1" si="399"/>
        <v>0</v>
      </c>
      <c r="X254">
        <f t="shared" ca="1" si="550"/>
        <v>0</v>
      </c>
      <c r="Y254">
        <f t="shared" ca="1" si="551"/>
        <v>0</v>
      </c>
      <c r="Z254">
        <f t="shared" ca="1" si="552"/>
        <v>0</v>
      </c>
      <c r="AA254">
        <f t="shared" ca="1" si="553"/>
        <v>0</v>
      </c>
      <c r="AB254">
        <f t="shared" ca="1" si="554"/>
        <v>0</v>
      </c>
      <c r="AC254">
        <f t="shared" ca="1" si="555"/>
        <v>0</v>
      </c>
      <c r="AD254">
        <f t="shared" ca="1" si="556"/>
        <v>0</v>
      </c>
      <c r="AE254">
        <f t="shared" ca="1" si="557"/>
        <v>0</v>
      </c>
      <c r="AF254">
        <f t="shared" ca="1" si="558"/>
        <v>0</v>
      </c>
      <c r="AG254">
        <f t="shared" ca="1" si="559"/>
        <v>0</v>
      </c>
      <c r="AH254">
        <f t="shared" ca="1" si="560"/>
        <v>0</v>
      </c>
      <c r="AI254">
        <f t="shared" ca="1" si="561"/>
        <v>0</v>
      </c>
      <c r="AJ254">
        <f t="shared" ca="1" si="562"/>
        <v>0</v>
      </c>
      <c r="AK254">
        <f t="shared" ca="1" si="563"/>
        <v>0</v>
      </c>
      <c r="AL254">
        <f t="shared" ca="1" si="564"/>
        <v>0</v>
      </c>
      <c r="AM254">
        <f t="shared" ca="1" si="565"/>
        <v>0</v>
      </c>
      <c r="AN254">
        <f t="shared" ca="1" si="566"/>
        <v>0</v>
      </c>
      <c r="AO254">
        <f t="shared" ca="1" si="567"/>
        <v>0</v>
      </c>
      <c r="AP254">
        <f t="shared" ca="1" si="568"/>
        <v>0</v>
      </c>
      <c r="AQ254">
        <f t="shared" ca="1" si="569"/>
        <v>0</v>
      </c>
      <c r="AR254" s="8">
        <f t="shared" ca="1" si="570"/>
        <v>0</v>
      </c>
      <c r="AS254" s="8">
        <f t="shared" ca="1" si="571"/>
        <v>0</v>
      </c>
      <c r="AT254" s="8">
        <f t="shared" ca="1" si="572"/>
        <v>0</v>
      </c>
      <c r="AU254" s="8">
        <f t="shared" ca="1" si="573"/>
        <v>0</v>
      </c>
      <c r="AV254">
        <f t="shared" ca="1" si="574"/>
        <v>0</v>
      </c>
      <c r="AW254" t="b">
        <f t="shared" ca="1" si="522"/>
        <v>0</v>
      </c>
      <c r="BA254" s="14" t="s">
        <v>3040</v>
      </c>
      <c r="BB254" t="s">
        <v>2560</v>
      </c>
      <c r="BC254" t="s">
        <v>2672</v>
      </c>
      <c r="BD254">
        <f>IF(Players!BC254="NL",INDEX(Standings!G:I,MATCH(INDEX(Teams!G:K,MATCH(Players!BB254,Teams!G:G,0),5),Standings!G:G,0),2)+INDEX(Standings!G:I,MATCH(INDEX(Teams!G:K,MATCH(Players!BB254,Teams!G:G,0),5),Standings!G:G,0),3),INDEX(Standings!A:C,MATCH(INDEX(Teams!A:E,MATCH(Players!BB254,Teams!A:A,0),5),Standings!A:A,0),2)+INDEX(Standings!A:C,MATCH(INDEX(Teams!A:E,MATCH(Players!BB254,Teams!A:A,0),5),Standings!A:A,0),3))</f>
        <v>3</v>
      </c>
      <c r="BE254">
        <f t="shared" ca="1" si="401"/>
        <v>0</v>
      </c>
      <c r="BF254">
        <f t="shared" ca="1" si="402"/>
        <v>0</v>
      </c>
      <c r="BG254">
        <f t="shared" ca="1" si="403"/>
        <v>2</v>
      </c>
      <c r="BH254">
        <f t="shared" ca="1" si="404"/>
        <v>0</v>
      </c>
      <c r="BI254">
        <f t="shared" ca="1" si="405"/>
        <v>0</v>
      </c>
      <c r="BJ254">
        <f t="shared" ca="1" si="406"/>
        <v>0</v>
      </c>
      <c r="BK254">
        <f t="shared" ca="1" si="407"/>
        <v>0</v>
      </c>
      <c r="BL254" s="12">
        <f t="shared" ca="1" si="408"/>
        <v>2</v>
      </c>
      <c r="BM254">
        <f t="shared" ca="1" si="409"/>
        <v>1</v>
      </c>
      <c r="BN254">
        <f t="shared" ca="1" si="410"/>
        <v>0</v>
      </c>
      <c r="BO254">
        <f t="shared" ca="1" si="411"/>
        <v>0</v>
      </c>
      <c r="BP254">
        <f t="shared" ca="1" si="412"/>
        <v>0</v>
      </c>
      <c r="BQ254">
        <f t="shared" ca="1" si="413"/>
        <v>0</v>
      </c>
      <c r="BR254">
        <f t="shared" ca="1" si="414"/>
        <v>0</v>
      </c>
      <c r="BS254">
        <f t="shared" ca="1" si="415"/>
        <v>0</v>
      </c>
      <c r="BT254">
        <f t="shared" ca="1" si="416"/>
        <v>0</v>
      </c>
      <c r="BU254">
        <f t="shared" ca="1" si="417"/>
        <v>0</v>
      </c>
      <c r="BV254">
        <f t="shared" ca="1" si="418"/>
        <v>0</v>
      </c>
      <c r="BW254">
        <f t="shared" ca="1" si="576"/>
        <v>0</v>
      </c>
      <c r="BX254">
        <f t="shared" ca="1" si="577"/>
        <v>0</v>
      </c>
      <c r="BY254" s="8">
        <f t="shared" ca="1" si="578"/>
        <v>0</v>
      </c>
      <c r="BZ254" s="10">
        <f t="shared" ca="1" si="579"/>
        <v>0</v>
      </c>
      <c r="CA254">
        <f t="shared" ca="1" si="580"/>
        <v>2</v>
      </c>
      <c r="CB254">
        <f t="shared" ca="1" si="581"/>
        <v>0</v>
      </c>
      <c r="CC254">
        <f t="shared" ca="1" si="582"/>
        <v>0</v>
      </c>
      <c r="CD254">
        <f t="shared" ca="1" si="583"/>
        <v>0</v>
      </c>
      <c r="CE254">
        <f t="shared" ca="1" si="584"/>
        <v>0</v>
      </c>
      <c r="CF254" s="12">
        <f t="shared" ca="1" si="585"/>
        <v>2</v>
      </c>
      <c r="CG254">
        <f t="shared" ca="1" si="586"/>
        <v>1</v>
      </c>
      <c r="CH254">
        <f t="shared" ca="1" si="587"/>
        <v>0</v>
      </c>
      <c r="CI254">
        <f t="shared" ca="1" si="588"/>
        <v>0</v>
      </c>
      <c r="CJ254">
        <f t="shared" ca="1" si="589"/>
        <v>0</v>
      </c>
      <c r="CK254">
        <f t="shared" ca="1" si="590"/>
        <v>0</v>
      </c>
      <c r="CL254">
        <f t="shared" ca="1" si="591"/>
        <v>0</v>
      </c>
      <c r="CM254">
        <f t="shared" ca="1" si="592"/>
        <v>0</v>
      </c>
      <c r="CN254">
        <f t="shared" ca="1" si="593"/>
        <v>0</v>
      </c>
      <c r="CO254">
        <f t="shared" ca="1" si="594"/>
        <v>0</v>
      </c>
      <c r="CP254">
        <f t="shared" ca="1" si="595"/>
        <v>0</v>
      </c>
      <c r="CQ254" s="10">
        <f t="shared" ca="1" si="596"/>
        <v>0.5</v>
      </c>
      <c r="CR254" s="11">
        <f t="shared" ca="1" si="597"/>
        <v>4.5</v>
      </c>
      <c r="CS254" s="11">
        <f t="shared" ca="1" si="598"/>
        <v>0</v>
      </c>
      <c r="CT254" s="11">
        <f t="shared" ca="1" si="599"/>
        <v>0</v>
      </c>
      <c r="CU254" s="11">
        <f t="shared" ca="1" si="600"/>
        <v>0</v>
      </c>
      <c r="CV254" s="11">
        <f t="shared" ca="1" si="601"/>
        <v>0</v>
      </c>
      <c r="CW254" t="b">
        <f t="shared" ca="1" si="575"/>
        <v>0</v>
      </c>
      <c r="CX254">
        <f>COUNTIF(BA$1:BA254,BA254)-1</f>
        <v>0</v>
      </c>
    </row>
    <row r="255" spans="1:102">
      <c r="A255" t="s">
        <v>2885</v>
      </c>
      <c r="B255" t="s">
        <v>2554</v>
      </c>
      <c r="C255" t="s">
        <v>2672</v>
      </c>
      <c r="D255">
        <f>IF(Players!C255="NL",INDEX(Standings!G:I,MATCH(INDEX(Teams!G:K,MATCH(Players!B255,Teams!G:G,0),5),Standings!G:G,0),2)+INDEX(Standings!G:I,MATCH(INDEX(Teams!G:K,MATCH(Players!B255,Teams!G:G,0),5),Standings!G:G,0),3),INDEX(Standings!A:C,MATCH(INDEX(Teams!A:E,MATCH(Players!B255,Teams!A:A,0),5),Standings!A:A,0),2)+INDEX(Standings!A:C,MATCH(INDEX(Teams!A:E,MATCH(Players!B255,Teams!A:A,0),5),Standings!A:A,0),3))</f>
        <v>3</v>
      </c>
      <c r="E255">
        <f t="shared" ca="1" si="381"/>
        <v>1</v>
      </c>
      <c r="F255">
        <f t="shared" ca="1" si="382"/>
        <v>0</v>
      </c>
      <c r="G255">
        <f t="shared" ca="1" si="383"/>
        <v>0</v>
      </c>
      <c r="H255">
        <f t="shared" ca="1" si="384"/>
        <v>0</v>
      </c>
      <c r="I255">
        <f t="shared" ca="1" si="385"/>
        <v>0</v>
      </c>
      <c r="J255">
        <f t="shared" ca="1" si="386"/>
        <v>0</v>
      </c>
      <c r="K255">
        <f t="shared" ca="1" si="387"/>
        <v>0</v>
      </c>
      <c r="L255">
        <f t="shared" ca="1" si="388"/>
        <v>0</v>
      </c>
      <c r="M255">
        <f t="shared" ca="1" si="389"/>
        <v>0</v>
      </c>
      <c r="N255">
        <f t="shared" ca="1" si="390"/>
        <v>0</v>
      </c>
      <c r="O255">
        <f t="shared" ca="1" si="391"/>
        <v>0</v>
      </c>
      <c r="P255">
        <f t="shared" ca="1" si="392"/>
        <v>0</v>
      </c>
      <c r="Q255">
        <f t="shared" ca="1" si="393"/>
        <v>0</v>
      </c>
      <c r="R255">
        <f t="shared" ca="1" si="394"/>
        <v>0</v>
      </c>
      <c r="S255">
        <f t="shared" ca="1" si="395"/>
        <v>0</v>
      </c>
      <c r="T255">
        <f t="shared" ca="1" si="396"/>
        <v>0</v>
      </c>
      <c r="U255">
        <f t="shared" ca="1" si="397"/>
        <v>0</v>
      </c>
      <c r="V255">
        <f t="shared" ca="1" si="398"/>
        <v>0</v>
      </c>
      <c r="W255">
        <f t="shared" ca="1" si="399"/>
        <v>0</v>
      </c>
      <c r="X255">
        <f t="shared" ca="1" si="550"/>
        <v>1</v>
      </c>
      <c r="Y255">
        <f t="shared" ca="1" si="551"/>
        <v>0</v>
      </c>
      <c r="Z255">
        <f t="shared" ca="1" si="552"/>
        <v>0</v>
      </c>
      <c r="AA255">
        <f t="shared" ca="1" si="553"/>
        <v>0</v>
      </c>
      <c r="AB255">
        <f t="shared" ca="1" si="554"/>
        <v>0</v>
      </c>
      <c r="AC255">
        <f t="shared" ca="1" si="555"/>
        <v>0</v>
      </c>
      <c r="AD255">
        <f t="shared" ca="1" si="556"/>
        <v>0</v>
      </c>
      <c r="AE255">
        <f t="shared" ca="1" si="557"/>
        <v>0</v>
      </c>
      <c r="AF255">
        <f t="shared" ca="1" si="558"/>
        <v>0</v>
      </c>
      <c r="AG255">
        <f t="shared" ca="1" si="559"/>
        <v>0</v>
      </c>
      <c r="AH255">
        <f t="shared" ca="1" si="560"/>
        <v>0</v>
      </c>
      <c r="AI255">
        <f t="shared" ca="1" si="561"/>
        <v>0</v>
      </c>
      <c r="AJ255">
        <f t="shared" ca="1" si="562"/>
        <v>0</v>
      </c>
      <c r="AK255">
        <f t="shared" ca="1" si="563"/>
        <v>0</v>
      </c>
      <c r="AL255">
        <f t="shared" ca="1" si="564"/>
        <v>0</v>
      </c>
      <c r="AM255">
        <f t="shared" ca="1" si="565"/>
        <v>0</v>
      </c>
      <c r="AN255">
        <f t="shared" ca="1" si="566"/>
        <v>0</v>
      </c>
      <c r="AO255">
        <f t="shared" ca="1" si="567"/>
        <v>0</v>
      </c>
      <c r="AP255">
        <f t="shared" ca="1" si="568"/>
        <v>0</v>
      </c>
      <c r="AQ255">
        <f t="shared" ca="1" si="569"/>
        <v>0</v>
      </c>
      <c r="AR255" s="8">
        <f t="shared" ca="1" si="570"/>
        <v>0</v>
      </c>
      <c r="AS255" s="8">
        <f t="shared" ca="1" si="571"/>
        <v>0</v>
      </c>
      <c r="AT255" s="8">
        <f t="shared" ca="1" si="572"/>
        <v>0</v>
      </c>
      <c r="AU255" s="8">
        <f t="shared" ca="1" si="573"/>
        <v>0</v>
      </c>
      <c r="AV255">
        <f t="shared" ca="1" si="574"/>
        <v>0</v>
      </c>
      <c r="AW255" t="b">
        <f t="shared" ca="1" si="522"/>
        <v>0</v>
      </c>
      <c r="BA255" s="14" t="s">
        <v>3050</v>
      </c>
      <c r="BB255" t="s">
        <v>2560</v>
      </c>
      <c r="BC255" t="s">
        <v>2672</v>
      </c>
      <c r="BD255">
        <f>IF(Players!BC255="NL",INDEX(Standings!G:I,MATCH(INDEX(Teams!G:K,MATCH(Players!BB255,Teams!G:G,0),5),Standings!G:G,0),2)+INDEX(Standings!G:I,MATCH(INDEX(Teams!G:K,MATCH(Players!BB255,Teams!G:G,0),5),Standings!G:G,0),3),INDEX(Standings!A:C,MATCH(INDEX(Teams!A:E,MATCH(Players!BB255,Teams!A:A,0),5),Standings!A:A,0),2)+INDEX(Standings!A:C,MATCH(INDEX(Teams!A:E,MATCH(Players!BB255,Teams!A:A,0),5),Standings!A:A,0),3))</f>
        <v>3</v>
      </c>
      <c r="BE255">
        <f t="shared" ca="1" si="401"/>
        <v>0</v>
      </c>
      <c r="BF255">
        <f t="shared" ca="1" si="402"/>
        <v>1</v>
      </c>
      <c r="BG255">
        <f t="shared" ca="1" si="403"/>
        <v>2</v>
      </c>
      <c r="BH255">
        <f t="shared" ca="1" si="404"/>
        <v>0</v>
      </c>
      <c r="BI255">
        <f t="shared" ca="1" si="405"/>
        <v>0</v>
      </c>
      <c r="BJ255">
        <f t="shared" ca="1" si="406"/>
        <v>0</v>
      </c>
      <c r="BK255">
        <f t="shared" ca="1" si="407"/>
        <v>1</v>
      </c>
      <c r="BL255" s="12">
        <f t="shared" ca="1" si="408"/>
        <v>2.6666666666666665</v>
      </c>
      <c r="BM255">
        <f t="shared" ca="1" si="409"/>
        <v>2</v>
      </c>
      <c r="BN255">
        <f t="shared" ca="1" si="410"/>
        <v>1</v>
      </c>
      <c r="BO255">
        <f t="shared" ca="1" si="411"/>
        <v>1</v>
      </c>
      <c r="BP255">
        <f t="shared" ca="1" si="412"/>
        <v>0</v>
      </c>
      <c r="BQ255">
        <f t="shared" ca="1" si="413"/>
        <v>0</v>
      </c>
      <c r="BR255">
        <f t="shared" ca="1" si="414"/>
        <v>0</v>
      </c>
      <c r="BS255">
        <f t="shared" ca="1" si="415"/>
        <v>2</v>
      </c>
      <c r="BT255">
        <f t="shared" ca="1" si="416"/>
        <v>0</v>
      </c>
      <c r="BU255">
        <f t="shared" ca="1" si="417"/>
        <v>0</v>
      </c>
      <c r="BV255">
        <f t="shared" ca="1" si="418"/>
        <v>0</v>
      </c>
      <c r="BW255">
        <f t="shared" ca="1" si="576"/>
        <v>0</v>
      </c>
      <c r="BX255">
        <f t="shared" ca="1" si="577"/>
        <v>1</v>
      </c>
      <c r="BY255" s="8">
        <f t="shared" ca="1" si="578"/>
        <v>0</v>
      </c>
      <c r="BZ255" s="10">
        <f t="shared" ca="1" si="579"/>
        <v>3.375</v>
      </c>
      <c r="CA255">
        <f t="shared" ca="1" si="580"/>
        <v>2</v>
      </c>
      <c r="CB255">
        <f t="shared" ca="1" si="581"/>
        <v>0</v>
      </c>
      <c r="CC255">
        <f t="shared" ca="1" si="582"/>
        <v>0</v>
      </c>
      <c r="CD255">
        <f t="shared" ca="1" si="583"/>
        <v>0</v>
      </c>
      <c r="CE255">
        <f t="shared" ca="1" si="584"/>
        <v>1</v>
      </c>
      <c r="CF255" s="12">
        <f t="shared" ca="1" si="585"/>
        <v>2.6666666666666665</v>
      </c>
      <c r="CG255">
        <f t="shared" ca="1" si="586"/>
        <v>2</v>
      </c>
      <c r="CH255">
        <f t="shared" ca="1" si="587"/>
        <v>1</v>
      </c>
      <c r="CI255">
        <f t="shared" ca="1" si="588"/>
        <v>1</v>
      </c>
      <c r="CJ255">
        <f t="shared" ca="1" si="589"/>
        <v>0</v>
      </c>
      <c r="CK255">
        <f t="shared" ca="1" si="590"/>
        <v>0</v>
      </c>
      <c r="CL255">
        <f t="shared" ca="1" si="591"/>
        <v>0</v>
      </c>
      <c r="CM255">
        <f t="shared" ca="1" si="592"/>
        <v>2</v>
      </c>
      <c r="CN255">
        <f t="shared" ca="1" si="593"/>
        <v>0</v>
      </c>
      <c r="CO255">
        <f t="shared" ca="1" si="594"/>
        <v>0</v>
      </c>
      <c r="CP255">
        <f t="shared" ca="1" si="595"/>
        <v>0</v>
      </c>
      <c r="CQ255" s="10">
        <f t="shared" ca="1" si="596"/>
        <v>0.75</v>
      </c>
      <c r="CR255" s="11">
        <f t="shared" ca="1" si="597"/>
        <v>6.75</v>
      </c>
      <c r="CS255" s="11">
        <f t="shared" ca="1" si="598"/>
        <v>0</v>
      </c>
      <c r="CT255" s="11">
        <f t="shared" ca="1" si="599"/>
        <v>0</v>
      </c>
      <c r="CU255" s="11">
        <f t="shared" ca="1" si="600"/>
        <v>6.75</v>
      </c>
      <c r="CV255" s="11">
        <f t="shared" ca="1" si="601"/>
        <v>0</v>
      </c>
      <c r="CW255" t="b">
        <f t="shared" ca="1" si="575"/>
        <v>0</v>
      </c>
      <c r="CX255">
        <f>COUNTIF(BA$1:BA255,BA255)-1</f>
        <v>0</v>
      </c>
    </row>
    <row r="256" spans="1:102">
      <c r="A256" t="s">
        <v>2886</v>
      </c>
      <c r="B256" t="s">
        <v>2554</v>
      </c>
      <c r="C256" t="s">
        <v>2672</v>
      </c>
      <c r="D256">
        <f>IF(Players!C256="NL",INDEX(Standings!G:I,MATCH(INDEX(Teams!G:K,MATCH(Players!B256,Teams!G:G,0),5),Standings!G:G,0),2)+INDEX(Standings!G:I,MATCH(INDEX(Teams!G:K,MATCH(Players!B256,Teams!G:G,0),5),Standings!G:G,0),3),INDEX(Standings!A:C,MATCH(INDEX(Teams!A:E,MATCH(Players!B256,Teams!A:A,0),5),Standings!A:A,0),2)+INDEX(Standings!A:C,MATCH(INDEX(Teams!A:E,MATCH(Players!B256,Teams!A:A,0),5),Standings!A:A,0),3))</f>
        <v>3</v>
      </c>
      <c r="E256">
        <f t="shared" ca="1" si="381"/>
        <v>1</v>
      </c>
      <c r="F256">
        <f t="shared" ca="1" si="382"/>
        <v>0</v>
      </c>
      <c r="G256">
        <f t="shared" ca="1" si="383"/>
        <v>0</v>
      </c>
      <c r="H256">
        <f t="shared" ca="1" si="384"/>
        <v>0</v>
      </c>
      <c r="I256">
        <f t="shared" ca="1" si="385"/>
        <v>0</v>
      </c>
      <c r="J256">
        <f t="shared" ca="1" si="386"/>
        <v>0</v>
      </c>
      <c r="K256">
        <f t="shared" ca="1" si="387"/>
        <v>0</v>
      </c>
      <c r="L256">
        <f t="shared" ca="1" si="388"/>
        <v>0</v>
      </c>
      <c r="M256">
        <f t="shared" ca="1" si="389"/>
        <v>0</v>
      </c>
      <c r="N256">
        <f t="shared" ca="1" si="390"/>
        <v>0</v>
      </c>
      <c r="O256">
        <f t="shared" ca="1" si="391"/>
        <v>0</v>
      </c>
      <c r="P256">
        <f t="shared" ca="1" si="392"/>
        <v>0</v>
      </c>
      <c r="Q256">
        <f t="shared" ca="1" si="393"/>
        <v>0</v>
      </c>
      <c r="R256">
        <f t="shared" ca="1" si="394"/>
        <v>0</v>
      </c>
      <c r="S256">
        <f t="shared" ca="1" si="395"/>
        <v>0</v>
      </c>
      <c r="T256">
        <f t="shared" ca="1" si="396"/>
        <v>0</v>
      </c>
      <c r="U256">
        <f t="shared" ca="1" si="397"/>
        <v>0</v>
      </c>
      <c r="V256">
        <f t="shared" ca="1" si="398"/>
        <v>0</v>
      </c>
      <c r="W256">
        <f t="shared" ca="1" si="399"/>
        <v>0</v>
      </c>
      <c r="X256">
        <f t="shared" ca="1" si="550"/>
        <v>1</v>
      </c>
      <c r="Y256">
        <f t="shared" ca="1" si="551"/>
        <v>0</v>
      </c>
      <c r="Z256">
        <f t="shared" ca="1" si="552"/>
        <v>0</v>
      </c>
      <c r="AA256">
        <f t="shared" ca="1" si="553"/>
        <v>0</v>
      </c>
      <c r="AB256">
        <f t="shared" ca="1" si="554"/>
        <v>0</v>
      </c>
      <c r="AC256">
        <f t="shared" ca="1" si="555"/>
        <v>0</v>
      </c>
      <c r="AD256">
        <f t="shared" ca="1" si="556"/>
        <v>0</v>
      </c>
      <c r="AE256">
        <f t="shared" ca="1" si="557"/>
        <v>0</v>
      </c>
      <c r="AF256">
        <f t="shared" ca="1" si="558"/>
        <v>0</v>
      </c>
      <c r="AG256">
        <f t="shared" ca="1" si="559"/>
        <v>0</v>
      </c>
      <c r="AH256">
        <f t="shared" ca="1" si="560"/>
        <v>0</v>
      </c>
      <c r="AI256">
        <f t="shared" ca="1" si="561"/>
        <v>0</v>
      </c>
      <c r="AJ256">
        <f t="shared" ca="1" si="562"/>
        <v>0</v>
      </c>
      <c r="AK256">
        <f t="shared" ca="1" si="563"/>
        <v>0</v>
      </c>
      <c r="AL256">
        <f t="shared" ca="1" si="564"/>
        <v>0</v>
      </c>
      <c r="AM256">
        <f t="shared" ca="1" si="565"/>
        <v>0</v>
      </c>
      <c r="AN256">
        <f t="shared" ca="1" si="566"/>
        <v>0</v>
      </c>
      <c r="AO256">
        <f t="shared" ca="1" si="567"/>
        <v>0</v>
      </c>
      <c r="AP256">
        <f t="shared" ca="1" si="568"/>
        <v>0</v>
      </c>
      <c r="AQ256">
        <f t="shared" ca="1" si="569"/>
        <v>0</v>
      </c>
      <c r="AR256" s="8">
        <f t="shared" ca="1" si="570"/>
        <v>0</v>
      </c>
      <c r="AS256" s="8">
        <f t="shared" ca="1" si="571"/>
        <v>0</v>
      </c>
      <c r="AT256" s="8">
        <f t="shared" ca="1" si="572"/>
        <v>0</v>
      </c>
      <c r="AU256" s="8">
        <f t="shared" ca="1" si="573"/>
        <v>0</v>
      </c>
      <c r="AV256">
        <f t="shared" ca="1" si="574"/>
        <v>0</v>
      </c>
      <c r="AW256" t="b">
        <f t="shared" ca="1" si="522"/>
        <v>0</v>
      </c>
      <c r="BA256" s="14" t="s">
        <v>3053</v>
      </c>
      <c r="BB256" t="s">
        <v>2560</v>
      </c>
      <c r="BC256" t="s">
        <v>2672</v>
      </c>
      <c r="BD256">
        <f>IF(Players!BC256="NL",INDEX(Standings!G:I,MATCH(INDEX(Teams!G:K,MATCH(Players!BB256,Teams!G:G,0),5),Standings!G:G,0),2)+INDEX(Standings!G:I,MATCH(INDEX(Teams!G:K,MATCH(Players!BB256,Teams!G:G,0),5),Standings!G:G,0),3),INDEX(Standings!A:C,MATCH(INDEX(Teams!A:E,MATCH(Players!BB256,Teams!A:A,0),5),Standings!A:A,0),2)+INDEX(Standings!A:C,MATCH(INDEX(Teams!A:E,MATCH(Players!BB256,Teams!A:A,0),5),Standings!A:A,0),3))</f>
        <v>3</v>
      </c>
      <c r="BE256">
        <f t="shared" ca="1" si="401"/>
        <v>0</v>
      </c>
      <c r="BF256">
        <f t="shared" ca="1" si="402"/>
        <v>0</v>
      </c>
      <c r="BG256">
        <f t="shared" ca="1" si="403"/>
        <v>0</v>
      </c>
      <c r="BH256">
        <f t="shared" ca="1" si="404"/>
        <v>0</v>
      </c>
      <c r="BI256">
        <f t="shared" ca="1" si="405"/>
        <v>0</v>
      </c>
      <c r="BJ256">
        <f t="shared" ca="1" si="406"/>
        <v>0</v>
      </c>
      <c r="BK256">
        <f t="shared" ca="1" si="407"/>
        <v>0</v>
      </c>
      <c r="BL256" s="12">
        <f t="shared" ca="1" si="408"/>
        <v>0</v>
      </c>
      <c r="BM256">
        <f t="shared" ca="1" si="409"/>
        <v>0</v>
      </c>
      <c r="BN256">
        <f t="shared" ca="1" si="410"/>
        <v>0</v>
      </c>
      <c r="BO256">
        <f t="shared" ca="1" si="411"/>
        <v>0</v>
      </c>
      <c r="BP256">
        <f t="shared" ca="1" si="412"/>
        <v>0</v>
      </c>
      <c r="BQ256">
        <f t="shared" ca="1" si="413"/>
        <v>0</v>
      </c>
      <c r="BR256">
        <f t="shared" ca="1" si="414"/>
        <v>0</v>
      </c>
      <c r="BS256">
        <f t="shared" ca="1" si="415"/>
        <v>0</v>
      </c>
      <c r="BT256">
        <f t="shared" ca="1" si="416"/>
        <v>0</v>
      </c>
      <c r="BU256">
        <f t="shared" ca="1" si="417"/>
        <v>0</v>
      </c>
      <c r="BV256">
        <f t="shared" ca="1" si="418"/>
        <v>0</v>
      </c>
      <c r="BW256">
        <f t="shared" ca="1" si="576"/>
        <v>0</v>
      </c>
      <c r="BX256">
        <f t="shared" ca="1" si="577"/>
        <v>0</v>
      </c>
      <c r="BY256" s="8">
        <f t="shared" ca="1" si="578"/>
        <v>0</v>
      </c>
      <c r="BZ256" s="10" t="str">
        <f t="shared" ca="1" si="579"/>
        <v>---</v>
      </c>
      <c r="CA256">
        <f t="shared" ca="1" si="580"/>
        <v>0</v>
      </c>
      <c r="CB256">
        <f t="shared" ca="1" si="581"/>
        <v>0</v>
      </c>
      <c r="CC256">
        <f t="shared" ca="1" si="582"/>
        <v>0</v>
      </c>
      <c r="CD256">
        <f t="shared" ca="1" si="583"/>
        <v>0</v>
      </c>
      <c r="CE256">
        <f t="shared" ca="1" si="584"/>
        <v>0</v>
      </c>
      <c r="CF256" s="12">
        <f t="shared" ca="1" si="585"/>
        <v>0</v>
      </c>
      <c r="CG256">
        <f t="shared" ca="1" si="586"/>
        <v>0</v>
      </c>
      <c r="CH256">
        <f t="shared" ca="1" si="587"/>
        <v>0</v>
      </c>
      <c r="CI256">
        <f t="shared" ca="1" si="588"/>
        <v>0</v>
      </c>
      <c r="CJ256">
        <f t="shared" ca="1" si="589"/>
        <v>0</v>
      </c>
      <c r="CK256">
        <f t="shared" ca="1" si="590"/>
        <v>0</v>
      </c>
      <c r="CL256">
        <f t="shared" ca="1" si="591"/>
        <v>0</v>
      </c>
      <c r="CM256">
        <f t="shared" ca="1" si="592"/>
        <v>0</v>
      </c>
      <c r="CN256">
        <f t="shared" ca="1" si="593"/>
        <v>0</v>
      </c>
      <c r="CO256">
        <f t="shared" ca="1" si="594"/>
        <v>0</v>
      </c>
      <c r="CP256">
        <f t="shared" ca="1" si="595"/>
        <v>0</v>
      </c>
      <c r="CQ256" s="10">
        <f t="shared" ca="1" si="596"/>
        <v>0</v>
      </c>
      <c r="CR256" s="11">
        <f t="shared" ca="1" si="597"/>
        <v>0</v>
      </c>
      <c r="CS256" s="11">
        <f t="shared" ca="1" si="598"/>
        <v>0</v>
      </c>
      <c r="CT256" s="11">
        <f t="shared" ca="1" si="599"/>
        <v>0</v>
      </c>
      <c r="CU256" s="11">
        <f t="shared" ca="1" si="600"/>
        <v>0</v>
      </c>
      <c r="CV256" s="11">
        <f t="shared" ca="1" si="601"/>
        <v>0</v>
      </c>
      <c r="CW256" t="b">
        <f t="shared" ca="1" si="575"/>
        <v>0</v>
      </c>
      <c r="CX256">
        <f>COUNTIF(BA$1:BA256,BA256)-1</f>
        <v>0</v>
      </c>
    </row>
    <row r="257" spans="1:102">
      <c r="A257" t="s">
        <v>2887</v>
      </c>
      <c r="B257" t="s">
        <v>2554</v>
      </c>
      <c r="C257" t="s">
        <v>2672</v>
      </c>
      <c r="D257">
        <f>IF(Players!C257="NL",INDEX(Standings!G:I,MATCH(INDEX(Teams!G:K,MATCH(Players!B257,Teams!G:G,0),5),Standings!G:G,0),2)+INDEX(Standings!G:I,MATCH(INDEX(Teams!G:K,MATCH(Players!B257,Teams!G:G,0),5),Standings!G:G,0),3),INDEX(Standings!A:C,MATCH(INDEX(Teams!A:E,MATCH(Players!B257,Teams!A:A,0),5),Standings!A:A,0),2)+INDEX(Standings!A:C,MATCH(INDEX(Teams!A:E,MATCH(Players!B257,Teams!A:A,0),5),Standings!A:A,0),3))</f>
        <v>3</v>
      </c>
      <c r="E257">
        <f t="shared" ca="1" si="381"/>
        <v>0</v>
      </c>
      <c r="F257">
        <f t="shared" ca="1" si="382"/>
        <v>0</v>
      </c>
      <c r="G257">
        <f t="shared" ca="1" si="383"/>
        <v>0</v>
      </c>
      <c r="H257">
        <f t="shared" ca="1" si="384"/>
        <v>0</v>
      </c>
      <c r="I257">
        <f t="shared" ca="1" si="385"/>
        <v>0</v>
      </c>
      <c r="J257">
        <f t="shared" ca="1" si="386"/>
        <v>0</v>
      </c>
      <c r="K257">
        <f t="shared" ca="1" si="387"/>
        <v>0</v>
      </c>
      <c r="L257">
        <f t="shared" ca="1" si="388"/>
        <v>0</v>
      </c>
      <c r="M257">
        <f t="shared" ca="1" si="389"/>
        <v>0</v>
      </c>
      <c r="N257">
        <f t="shared" ca="1" si="390"/>
        <v>0</v>
      </c>
      <c r="O257">
        <f t="shared" ca="1" si="391"/>
        <v>0</v>
      </c>
      <c r="P257">
        <f t="shared" ca="1" si="392"/>
        <v>0</v>
      </c>
      <c r="Q257">
        <f t="shared" ca="1" si="393"/>
        <v>0</v>
      </c>
      <c r="R257">
        <f t="shared" ca="1" si="394"/>
        <v>0</v>
      </c>
      <c r="S257">
        <f t="shared" ca="1" si="395"/>
        <v>0</v>
      </c>
      <c r="T257">
        <f t="shared" ca="1" si="396"/>
        <v>0</v>
      </c>
      <c r="U257">
        <f t="shared" ca="1" si="397"/>
        <v>0</v>
      </c>
      <c r="V257">
        <f t="shared" ca="1" si="398"/>
        <v>0</v>
      </c>
      <c r="W257">
        <f t="shared" ca="1" si="399"/>
        <v>0</v>
      </c>
      <c r="X257">
        <f t="shared" ca="1" si="550"/>
        <v>0</v>
      </c>
      <c r="Y257">
        <f t="shared" ca="1" si="551"/>
        <v>0</v>
      </c>
      <c r="Z257">
        <f t="shared" ca="1" si="552"/>
        <v>0</v>
      </c>
      <c r="AA257">
        <f t="shared" ca="1" si="553"/>
        <v>0</v>
      </c>
      <c r="AB257">
        <f t="shared" ca="1" si="554"/>
        <v>0</v>
      </c>
      <c r="AC257">
        <f t="shared" ca="1" si="555"/>
        <v>0</v>
      </c>
      <c r="AD257">
        <f t="shared" ca="1" si="556"/>
        <v>0</v>
      </c>
      <c r="AE257">
        <f t="shared" ca="1" si="557"/>
        <v>0</v>
      </c>
      <c r="AF257">
        <f t="shared" ca="1" si="558"/>
        <v>0</v>
      </c>
      <c r="AG257">
        <f t="shared" ca="1" si="559"/>
        <v>0</v>
      </c>
      <c r="AH257">
        <f t="shared" ca="1" si="560"/>
        <v>0</v>
      </c>
      <c r="AI257">
        <f t="shared" ca="1" si="561"/>
        <v>0</v>
      </c>
      <c r="AJ257">
        <f t="shared" ca="1" si="562"/>
        <v>0</v>
      </c>
      <c r="AK257">
        <f t="shared" ca="1" si="563"/>
        <v>0</v>
      </c>
      <c r="AL257">
        <f t="shared" ca="1" si="564"/>
        <v>0</v>
      </c>
      <c r="AM257">
        <f t="shared" ca="1" si="565"/>
        <v>0</v>
      </c>
      <c r="AN257">
        <f t="shared" ca="1" si="566"/>
        <v>0</v>
      </c>
      <c r="AO257">
        <f t="shared" ca="1" si="567"/>
        <v>0</v>
      </c>
      <c r="AP257">
        <f t="shared" ca="1" si="568"/>
        <v>0</v>
      </c>
      <c r="AQ257">
        <f t="shared" ca="1" si="569"/>
        <v>0</v>
      </c>
      <c r="AR257" s="8">
        <f t="shared" ca="1" si="570"/>
        <v>0</v>
      </c>
      <c r="AS257" s="8">
        <f t="shared" ca="1" si="571"/>
        <v>0</v>
      </c>
      <c r="AT257" s="8">
        <f t="shared" ca="1" si="572"/>
        <v>0</v>
      </c>
      <c r="AU257" s="8">
        <f t="shared" ca="1" si="573"/>
        <v>0</v>
      </c>
      <c r="AV257">
        <f t="shared" ca="1" si="574"/>
        <v>0</v>
      </c>
      <c r="AW257" t="b">
        <f t="shared" ca="1" si="522"/>
        <v>0</v>
      </c>
      <c r="BA257" s="14" t="s">
        <v>3046</v>
      </c>
      <c r="BB257" t="s">
        <v>2560</v>
      </c>
      <c r="BC257" t="s">
        <v>2672</v>
      </c>
      <c r="BD257">
        <f>IF(Players!BC257="NL",INDEX(Standings!G:I,MATCH(INDEX(Teams!G:K,MATCH(Players!BB257,Teams!G:G,0),5),Standings!G:G,0),2)+INDEX(Standings!G:I,MATCH(INDEX(Teams!G:K,MATCH(Players!BB257,Teams!G:G,0),5),Standings!G:G,0),3),INDEX(Standings!A:C,MATCH(INDEX(Teams!A:E,MATCH(Players!BB257,Teams!A:A,0),5),Standings!A:A,0),2)+INDEX(Standings!A:C,MATCH(INDEX(Teams!A:E,MATCH(Players!BB257,Teams!A:A,0),5),Standings!A:A,0),3))</f>
        <v>3</v>
      </c>
      <c r="BE257">
        <f t="shared" ca="1" si="401"/>
        <v>0</v>
      </c>
      <c r="BF257">
        <f t="shared" ca="1" si="402"/>
        <v>0</v>
      </c>
      <c r="BG257">
        <f t="shared" ca="1" si="403"/>
        <v>0</v>
      </c>
      <c r="BH257">
        <f t="shared" ca="1" si="404"/>
        <v>0</v>
      </c>
      <c r="BI257">
        <f t="shared" ca="1" si="405"/>
        <v>0</v>
      </c>
      <c r="BJ257">
        <f t="shared" ca="1" si="406"/>
        <v>0</v>
      </c>
      <c r="BK257">
        <f t="shared" ca="1" si="407"/>
        <v>0</v>
      </c>
      <c r="BL257" s="12">
        <f t="shared" ca="1" si="408"/>
        <v>0</v>
      </c>
      <c r="BM257">
        <f t="shared" ca="1" si="409"/>
        <v>0</v>
      </c>
      <c r="BN257">
        <f t="shared" ca="1" si="410"/>
        <v>0</v>
      </c>
      <c r="BO257">
        <f t="shared" ca="1" si="411"/>
        <v>0</v>
      </c>
      <c r="BP257">
        <f t="shared" ca="1" si="412"/>
        <v>0</v>
      </c>
      <c r="BQ257">
        <f t="shared" ca="1" si="413"/>
        <v>0</v>
      </c>
      <c r="BR257">
        <f t="shared" ca="1" si="414"/>
        <v>0</v>
      </c>
      <c r="BS257">
        <f t="shared" ca="1" si="415"/>
        <v>0</v>
      </c>
      <c r="BT257">
        <f t="shared" ca="1" si="416"/>
        <v>0</v>
      </c>
      <c r="BU257">
        <f t="shared" ca="1" si="417"/>
        <v>0</v>
      </c>
      <c r="BV257">
        <f t="shared" ca="1" si="418"/>
        <v>0</v>
      </c>
      <c r="BW257">
        <f t="shared" ca="1" si="576"/>
        <v>0</v>
      </c>
      <c r="BX257">
        <f t="shared" ca="1" si="577"/>
        <v>0</v>
      </c>
      <c r="BY257" s="8">
        <f t="shared" ca="1" si="578"/>
        <v>0</v>
      </c>
      <c r="BZ257" s="10" t="str">
        <f t="shared" ca="1" si="579"/>
        <v>---</v>
      </c>
      <c r="CA257">
        <f t="shared" ca="1" si="580"/>
        <v>0</v>
      </c>
      <c r="CB257">
        <f t="shared" ca="1" si="581"/>
        <v>0</v>
      </c>
      <c r="CC257">
        <f t="shared" ca="1" si="582"/>
        <v>0</v>
      </c>
      <c r="CD257">
        <f t="shared" ca="1" si="583"/>
        <v>0</v>
      </c>
      <c r="CE257">
        <f t="shared" ca="1" si="584"/>
        <v>0</v>
      </c>
      <c r="CF257" s="12">
        <f t="shared" ca="1" si="585"/>
        <v>0</v>
      </c>
      <c r="CG257">
        <f t="shared" ca="1" si="586"/>
        <v>0</v>
      </c>
      <c r="CH257">
        <f t="shared" ca="1" si="587"/>
        <v>0</v>
      </c>
      <c r="CI257">
        <f t="shared" ca="1" si="588"/>
        <v>0</v>
      </c>
      <c r="CJ257">
        <f t="shared" ca="1" si="589"/>
        <v>0</v>
      </c>
      <c r="CK257">
        <f t="shared" ca="1" si="590"/>
        <v>0</v>
      </c>
      <c r="CL257">
        <f t="shared" ca="1" si="591"/>
        <v>0</v>
      </c>
      <c r="CM257">
        <f t="shared" ca="1" si="592"/>
        <v>0</v>
      </c>
      <c r="CN257">
        <f t="shared" ca="1" si="593"/>
        <v>0</v>
      </c>
      <c r="CO257">
        <f t="shared" ca="1" si="594"/>
        <v>0</v>
      </c>
      <c r="CP257">
        <f t="shared" ca="1" si="595"/>
        <v>0</v>
      </c>
      <c r="CQ257" s="10">
        <f t="shared" ca="1" si="596"/>
        <v>0</v>
      </c>
      <c r="CR257" s="11">
        <f t="shared" ca="1" si="597"/>
        <v>0</v>
      </c>
      <c r="CS257" s="11">
        <f t="shared" ca="1" si="598"/>
        <v>0</v>
      </c>
      <c r="CT257" s="11">
        <f t="shared" ca="1" si="599"/>
        <v>0</v>
      </c>
      <c r="CU257" s="11">
        <f t="shared" ca="1" si="600"/>
        <v>0</v>
      </c>
      <c r="CV257" s="11">
        <f t="shared" ca="1" si="601"/>
        <v>0</v>
      </c>
      <c r="CW257" t="b">
        <f t="shared" ca="1" si="575"/>
        <v>0</v>
      </c>
      <c r="CX257">
        <f>COUNTIF(BA$1:BA257,BA257)-1</f>
        <v>0</v>
      </c>
    </row>
    <row r="258" spans="1:102">
      <c r="A258" t="s">
        <v>2815</v>
      </c>
      <c r="B258" t="s">
        <v>2561</v>
      </c>
      <c r="C258" t="s">
        <v>2672</v>
      </c>
      <c r="D258">
        <f>IF(Players!C258="NL",INDEX(Standings!G:I,MATCH(INDEX(Teams!G:K,MATCH(Players!B258,Teams!G:G,0),5),Standings!G:G,0),2)+INDEX(Standings!G:I,MATCH(INDEX(Teams!G:K,MATCH(Players!B258,Teams!G:G,0),5),Standings!G:G,0),3),INDEX(Standings!A:C,MATCH(INDEX(Teams!A:E,MATCH(Players!B258,Teams!A:A,0),5),Standings!A:A,0),2)+INDEX(Standings!A:C,MATCH(INDEX(Teams!A:E,MATCH(Players!B258,Teams!A:A,0),5),Standings!A:A,0),3))</f>
        <v>3</v>
      </c>
      <c r="E258">
        <f t="shared" ca="1" si="381"/>
        <v>2</v>
      </c>
      <c r="F258">
        <f t="shared" ca="1" si="382"/>
        <v>7</v>
      </c>
      <c r="G258">
        <f t="shared" ca="1" si="383"/>
        <v>0</v>
      </c>
      <c r="H258">
        <f t="shared" ca="1" si="384"/>
        <v>1</v>
      </c>
      <c r="I258">
        <f t="shared" ca="1" si="385"/>
        <v>0</v>
      </c>
      <c r="J258">
        <f t="shared" ca="1" si="386"/>
        <v>0</v>
      </c>
      <c r="K258">
        <f t="shared" ca="1" si="387"/>
        <v>0</v>
      </c>
      <c r="L258">
        <f t="shared" ca="1" si="388"/>
        <v>0</v>
      </c>
      <c r="M258">
        <f t="shared" ca="1" si="389"/>
        <v>0</v>
      </c>
      <c r="N258">
        <f t="shared" ca="1" si="390"/>
        <v>0</v>
      </c>
      <c r="O258">
        <f t="shared" ca="1" si="391"/>
        <v>0</v>
      </c>
      <c r="P258">
        <f t="shared" ca="1" si="392"/>
        <v>2</v>
      </c>
      <c r="Q258">
        <f t="shared" ca="1" si="393"/>
        <v>0</v>
      </c>
      <c r="R258">
        <f t="shared" ca="1" si="394"/>
        <v>0</v>
      </c>
      <c r="S258">
        <f t="shared" ca="1" si="395"/>
        <v>0</v>
      </c>
      <c r="T258">
        <f t="shared" ca="1" si="396"/>
        <v>0</v>
      </c>
      <c r="U258">
        <f t="shared" ca="1" si="397"/>
        <v>0</v>
      </c>
      <c r="V258">
        <f t="shared" ca="1" si="398"/>
        <v>1</v>
      </c>
      <c r="W258">
        <f t="shared" ca="1" si="399"/>
        <v>1</v>
      </c>
      <c r="X258">
        <f t="shared" ca="1" si="550"/>
        <v>2</v>
      </c>
      <c r="Y258">
        <f t="shared" ca="1" si="551"/>
        <v>7</v>
      </c>
      <c r="Z258">
        <f t="shared" ca="1" si="552"/>
        <v>7</v>
      </c>
      <c r="AA258">
        <f t="shared" ca="1" si="553"/>
        <v>0</v>
      </c>
      <c r="AB258">
        <f t="shared" ca="1" si="554"/>
        <v>1</v>
      </c>
      <c r="AC258">
        <f t="shared" ca="1" si="555"/>
        <v>0</v>
      </c>
      <c r="AD258">
        <f t="shared" ca="1" si="556"/>
        <v>0</v>
      </c>
      <c r="AE258">
        <f t="shared" ca="1" si="557"/>
        <v>0</v>
      </c>
      <c r="AF258">
        <f t="shared" ca="1" si="558"/>
        <v>0</v>
      </c>
      <c r="AG258">
        <f t="shared" ca="1" si="559"/>
        <v>0</v>
      </c>
      <c r="AH258">
        <f t="shared" ca="1" si="560"/>
        <v>0</v>
      </c>
      <c r="AI258">
        <f t="shared" ca="1" si="561"/>
        <v>0</v>
      </c>
      <c r="AJ258">
        <f t="shared" ca="1" si="562"/>
        <v>2</v>
      </c>
      <c r="AK258">
        <f t="shared" ca="1" si="563"/>
        <v>0</v>
      </c>
      <c r="AL258">
        <f t="shared" ca="1" si="564"/>
        <v>0</v>
      </c>
      <c r="AM258">
        <f t="shared" ca="1" si="565"/>
        <v>0</v>
      </c>
      <c r="AN258">
        <f t="shared" ca="1" si="566"/>
        <v>0</v>
      </c>
      <c r="AO258">
        <f t="shared" ca="1" si="567"/>
        <v>0</v>
      </c>
      <c r="AP258">
        <f t="shared" ca="1" si="568"/>
        <v>1</v>
      </c>
      <c r="AQ258">
        <f t="shared" ca="1" si="569"/>
        <v>1</v>
      </c>
      <c r="AR258" s="8">
        <f t="shared" ca="1" si="570"/>
        <v>0.14285714285714285</v>
      </c>
      <c r="AS258" s="8">
        <f t="shared" ca="1" si="571"/>
        <v>0.14285714285714285</v>
      </c>
      <c r="AT258" s="8">
        <f t="shared" ca="1" si="572"/>
        <v>0.14285714285714285</v>
      </c>
      <c r="AU258" s="8">
        <f t="shared" ca="1" si="573"/>
        <v>0.2857142857142857</v>
      </c>
      <c r="AV258">
        <f t="shared" ca="1" si="574"/>
        <v>1</v>
      </c>
      <c r="AW258" t="b">
        <f t="shared" ca="1" si="522"/>
        <v>0</v>
      </c>
      <c r="BA258" s="14" t="s">
        <v>3048</v>
      </c>
      <c r="BB258" t="s">
        <v>2560</v>
      </c>
      <c r="BC258" t="s">
        <v>2672</v>
      </c>
      <c r="BD258">
        <f>IF(Players!BC258="NL",INDEX(Standings!G:I,MATCH(INDEX(Teams!G:K,MATCH(Players!BB258,Teams!G:G,0),5),Standings!G:G,0),2)+INDEX(Standings!G:I,MATCH(INDEX(Teams!G:K,MATCH(Players!BB258,Teams!G:G,0),5),Standings!G:G,0),3),INDEX(Standings!A:C,MATCH(INDEX(Teams!A:E,MATCH(Players!BB258,Teams!A:A,0),5),Standings!A:A,0),2)+INDEX(Standings!A:C,MATCH(INDEX(Teams!A:E,MATCH(Players!BB258,Teams!A:A,0),5),Standings!A:A,0),3))</f>
        <v>3</v>
      </c>
      <c r="BE258">
        <f t="shared" ca="1" si="401"/>
        <v>0</v>
      </c>
      <c r="BF258">
        <f t="shared" ca="1" si="402"/>
        <v>0</v>
      </c>
      <c r="BG258">
        <f t="shared" ca="1" si="403"/>
        <v>0</v>
      </c>
      <c r="BH258">
        <f t="shared" ca="1" si="404"/>
        <v>0</v>
      </c>
      <c r="BI258">
        <f t="shared" ca="1" si="405"/>
        <v>0</v>
      </c>
      <c r="BJ258">
        <f t="shared" ca="1" si="406"/>
        <v>0</v>
      </c>
      <c r="BK258">
        <f t="shared" ca="1" si="407"/>
        <v>0</v>
      </c>
      <c r="BL258" s="12">
        <f t="shared" ca="1" si="408"/>
        <v>0</v>
      </c>
      <c r="BM258">
        <f t="shared" ca="1" si="409"/>
        <v>0</v>
      </c>
      <c r="BN258">
        <f t="shared" ca="1" si="410"/>
        <v>0</v>
      </c>
      <c r="BO258">
        <f t="shared" ca="1" si="411"/>
        <v>0</v>
      </c>
      <c r="BP258">
        <f t="shared" ca="1" si="412"/>
        <v>0</v>
      </c>
      <c r="BQ258">
        <f t="shared" ca="1" si="413"/>
        <v>0</v>
      </c>
      <c r="BR258">
        <f t="shared" ca="1" si="414"/>
        <v>0</v>
      </c>
      <c r="BS258">
        <f t="shared" ca="1" si="415"/>
        <v>0</v>
      </c>
      <c r="BT258">
        <f t="shared" ca="1" si="416"/>
        <v>0</v>
      </c>
      <c r="BU258">
        <f t="shared" ca="1" si="417"/>
        <v>0</v>
      </c>
      <c r="BV258">
        <f t="shared" ca="1" si="418"/>
        <v>0</v>
      </c>
      <c r="BW258">
        <f t="shared" ca="1" si="576"/>
        <v>0</v>
      </c>
      <c r="BX258">
        <f t="shared" ca="1" si="577"/>
        <v>0</v>
      </c>
      <c r="BY258" s="8">
        <f t="shared" ca="1" si="578"/>
        <v>0</v>
      </c>
      <c r="BZ258" s="10" t="str">
        <f t="shared" ca="1" si="579"/>
        <v>---</v>
      </c>
      <c r="CA258">
        <f t="shared" ca="1" si="580"/>
        <v>0</v>
      </c>
      <c r="CB258">
        <f t="shared" ca="1" si="581"/>
        <v>0</v>
      </c>
      <c r="CC258">
        <f t="shared" ca="1" si="582"/>
        <v>0</v>
      </c>
      <c r="CD258">
        <f t="shared" ca="1" si="583"/>
        <v>0</v>
      </c>
      <c r="CE258">
        <f t="shared" ca="1" si="584"/>
        <v>0</v>
      </c>
      <c r="CF258" s="12">
        <f t="shared" ca="1" si="585"/>
        <v>0</v>
      </c>
      <c r="CG258">
        <f t="shared" ca="1" si="586"/>
        <v>0</v>
      </c>
      <c r="CH258">
        <f t="shared" ca="1" si="587"/>
        <v>0</v>
      </c>
      <c r="CI258">
        <f t="shared" ca="1" si="588"/>
        <v>0</v>
      </c>
      <c r="CJ258">
        <f t="shared" ca="1" si="589"/>
        <v>0</v>
      </c>
      <c r="CK258">
        <f t="shared" ca="1" si="590"/>
        <v>0</v>
      </c>
      <c r="CL258">
        <f t="shared" ca="1" si="591"/>
        <v>0</v>
      </c>
      <c r="CM258">
        <f t="shared" ca="1" si="592"/>
        <v>0</v>
      </c>
      <c r="CN258">
        <f t="shared" ca="1" si="593"/>
        <v>0</v>
      </c>
      <c r="CO258">
        <f t="shared" ca="1" si="594"/>
        <v>0</v>
      </c>
      <c r="CP258">
        <f t="shared" ca="1" si="595"/>
        <v>0</v>
      </c>
      <c r="CQ258" s="10">
        <f t="shared" ca="1" si="596"/>
        <v>0</v>
      </c>
      <c r="CR258" s="11">
        <f t="shared" ca="1" si="597"/>
        <v>0</v>
      </c>
      <c r="CS258" s="11">
        <f t="shared" ca="1" si="598"/>
        <v>0</v>
      </c>
      <c r="CT258" s="11">
        <f t="shared" ca="1" si="599"/>
        <v>0</v>
      </c>
      <c r="CU258" s="11">
        <f t="shared" ca="1" si="600"/>
        <v>0</v>
      </c>
      <c r="CV258" s="11">
        <f t="shared" ca="1" si="601"/>
        <v>0</v>
      </c>
      <c r="CW258" t="b">
        <f t="shared" ca="1" si="575"/>
        <v>0</v>
      </c>
      <c r="CX258">
        <f>COUNTIF(BA$1:BA258,BA258)-1</f>
        <v>0</v>
      </c>
    </row>
    <row r="259" spans="1:102">
      <c r="A259" t="s">
        <v>2816</v>
      </c>
      <c r="B259" t="s">
        <v>2561</v>
      </c>
      <c r="C259" t="s">
        <v>2672</v>
      </c>
      <c r="D259">
        <f>IF(Players!C259="NL",INDEX(Standings!G:I,MATCH(INDEX(Teams!G:K,MATCH(Players!B259,Teams!G:G,0),5),Standings!G:G,0),2)+INDEX(Standings!G:I,MATCH(INDEX(Teams!G:K,MATCH(Players!B259,Teams!G:G,0),5),Standings!G:G,0),3),INDEX(Standings!A:C,MATCH(INDEX(Teams!A:E,MATCH(Players!B259,Teams!A:A,0),5),Standings!A:A,0),2)+INDEX(Standings!A:C,MATCH(INDEX(Teams!A:E,MATCH(Players!B259,Teams!A:A,0),5),Standings!A:A,0),3))</f>
        <v>3</v>
      </c>
      <c r="E259">
        <f t="shared" ca="1" si="381"/>
        <v>3</v>
      </c>
      <c r="F259">
        <f t="shared" ca="1" si="382"/>
        <v>10</v>
      </c>
      <c r="G259">
        <f t="shared" ca="1" si="383"/>
        <v>2</v>
      </c>
      <c r="H259">
        <f t="shared" ca="1" si="384"/>
        <v>4</v>
      </c>
      <c r="I259">
        <f t="shared" ca="1" si="385"/>
        <v>0</v>
      </c>
      <c r="J259">
        <f t="shared" ca="1" si="386"/>
        <v>0</v>
      </c>
      <c r="K259">
        <f t="shared" ca="1" si="387"/>
        <v>0</v>
      </c>
      <c r="L259">
        <f t="shared" ca="1" si="388"/>
        <v>1</v>
      </c>
      <c r="M259">
        <f t="shared" ca="1" si="389"/>
        <v>0</v>
      </c>
      <c r="N259">
        <f t="shared" ca="1" si="390"/>
        <v>0</v>
      </c>
      <c r="O259">
        <f t="shared" ca="1" si="391"/>
        <v>4</v>
      </c>
      <c r="P259">
        <f t="shared" ca="1" si="392"/>
        <v>2</v>
      </c>
      <c r="Q259">
        <f t="shared" ca="1" si="393"/>
        <v>0</v>
      </c>
      <c r="R259">
        <f t="shared" ca="1" si="394"/>
        <v>0</v>
      </c>
      <c r="S259">
        <f t="shared" ca="1" si="395"/>
        <v>0</v>
      </c>
      <c r="T259">
        <f t="shared" ca="1" si="396"/>
        <v>0</v>
      </c>
      <c r="U259">
        <f t="shared" ca="1" si="397"/>
        <v>0</v>
      </c>
      <c r="V259">
        <f t="shared" ca="1" si="398"/>
        <v>1</v>
      </c>
      <c r="W259">
        <f t="shared" ca="1" si="399"/>
        <v>1</v>
      </c>
      <c r="X259">
        <f t="shared" ref="X259:X287" ca="1" si="602">SUMIF($A:$A,$A259,E:E)</f>
        <v>3</v>
      </c>
      <c r="Y259">
        <f t="shared" ref="Y259:Y287" ca="1" si="603">Z259+AI259+AL259+AM259+AN259</f>
        <v>14</v>
      </c>
      <c r="Z259">
        <f t="shared" ref="Z259:Z287" ca="1" si="604">SUMIF($A:$A,$A259,F:F)</f>
        <v>10</v>
      </c>
      <c r="AA259">
        <f t="shared" ref="AA259:AA287" ca="1" si="605">SUMIF($A:$A,$A259,G:G)</f>
        <v>2</v>
      </c>
      <c r="AB259">
        <f t="shared" ref="AB259:AB287" ca="1" si="606">SUMIF($A:$A,$A259,H:H)</f>
        <v>4</v>
      </c>
      <c r="AC259">
        <f t="shared" ref="AC259:AC287" ca="1" si="607">SUMIF($A:$A,$A259,I:I)</f>
        <v>0</v>
      </c>
      <c r="AD259">
        <f t="shared" ref="AD259:AD287" ca="1" si="608">SUMIF($A:$A,$A259,J:J)</f>
        <v>0</v>
      </c>
      <c r="AE259">
        <f t="shared" ref="AE259:AE287" ca="1" si="609">SUMIF($A:$A,$A259,K:K)</f>
        <v>0</v>
      </c>
      <c r="AF259">
        <f t="shared" ref="AF259:AF287" ca="1" si="610">SUMIF($A:$A,$A259,L:L)</f>
        <v>1</v>
      </c>
      <c r="AG259">
        <f t="shared" ref="AG259:AG287" ca="1" si="611">SUMIF($A:$A,$A259,M:M)</f>
        <v>0</v>
      </c>
      <c r="AH259">
        <f t="shared" ref="AH259:AH287" ca="1" si="612">SUMIF($A:$A,$A259,N:N)</f>
        <v>0</v>
      </c>
      <c r="AI259">
        <f t="shared" ref="AI259:AI287" ca="1" si="613">SUMIF($A:$A,$A259,O:O)</f>
        <v>4</v>
      </c>
      <c r="AJ259">
        <f t="shared" ref="AJ259:AJ287" ca="1" si="614">SUMIF($A:$A,$A259,P:P)</f>
        <v>2</v>
      </c>
      <c r="AK259">
        <f t="shared" ref="AK259:AK287" ca="1" si="615">SUMIF($A:$A,$A259,Q:Q)</f>
        <v>0</v>
      </c>
      <c r="AL259">
        <f t="shared" ref="AL259:AL287" ca="1" si="616">SUMIF($A:$A,$A259,R:R)</f>
        <v>0</v>
      </c>
      <c r="AM259">
        <f t="shared" ref="AM259:AM287" ca="1" si="617">SUMIF($A:$A,$A259,S:S)</f>
        <v>0</v>
      </c>
      <c r="AN259">
        <f t="shared" ref="AN259:AN287" ca="1" si="618">SUMIF($A:$A,$A259,T:T)</f>
        <v>0</v>
      </c>
      <c r="AO259">
        <f t="shared" ref="AO259:AO287" ca="1" si="619">SUMIF($A:$A,$A259,U:U)</f>
        <v>0</v>
      </c>
      <c r="AP259">
        <f t="shared" ref="AP259:AP287" ca="1" si="620">_xlfn.MAXIFS(V:V,$A:$A,$A259)</f>
        <v>1</v>
      </c>
      <c r="AQ259">
        <f t="shared" ref="AQ259:AQ287" ca="1" si="621">_xlfn.MAXIFS(W:W,$A:$A,$A259)</f>
        <v>1</v>
      </c>
      <c r="AR259" s="8">
        <f t="shared" ref="AR259:AR287" ca="1" si="622">IFERROR(AB259/Z259,0)</f>
        <v>0.4</v>
      </c>
      <c r="AS259" s="8">
        <f t="shared" ref="AS259:AS287" ca="1" si="623">IFERROR((AB259+AI259+AL259)/(Y259-AM259),0)</f>
        <v>0.5714285714285714</v>
      </c>
      <c r="AT259" s="8">
        <f t="shared" ref="AT259:AT287" ca="1" si="624">IFERROR(AV259/Z259,0)</f>
        <v>0.4</v>
      </c>
      <c r="AU259" s="8">
        <f t="shared" ref="AU259:AU287" ca="1" si="625">AS259+AT259</f>
        <v>0.97142857142857142</v>
      </c>
      <c r="AV259">
        <f t="shared" ref="AV259:AV287" ca="1" si="626">AC259+AB259+AD259*2+AE259*3</f>
        <v>4</v>
      </c>
      <c r="AW259" t="b">
        <f t="shared" ca="1" si="522"/>
        <v>1</v>
      </c>
      <c r="BA259" s="14" t="s">
        <v>3041</v>
      </c>
      <c r="BB259" t="s">
        <v>2560</v>
      </c>
      <c r="BC259" t="s">
        <v>2672</v>
      </c>
      <c r="BD259">
        <f>IF(Players!BC259="NL",INDEX(Standings!G:I,MATCH(INDEX(Teams!G:K,MATCH(Players!BB259,Teams!G:G,0),5),Standings!G:G,0),2)+INDEX(Standings!G:I,MATCH(INDEX(Teams!G:K,MATCH(Players!BB259,Teams!G:G,0),5),Standings!G:G,0),3),INDEX(Standings!A:C,MATCH(INDEX(Teams!A:E,MATCH(Players!BB259,Teams!A:A,0),5),Standings!A:A,0),2)+INDEX(Standings!A:C,MATCH(INDEX(Teams!A:E,MATCH(Players!BB259,Teams!A:A,0),5),Standings!A:A,0),3))</f>
        <v>3</v>
      </c>
      <c r="BE259">
        <f t="shared" ref="BE259:BE322" ca="1" si="627">INDEX(INDIRECT("'" &amp; $BB259 &amp; " P'!$A:$AA"), MATCH($BA259, INDIRECT("'" &amp; $BB259 &amp; " P'!$A:$A"), 0), 2)</f>
        <v>0</v>
      </c>
      <c r="BF259">
        <f t="shared" ref="BF259:BF322" ca="1" si="628">INDEX(INDIRECT("'" &amp; $BB259 &amp; " P'!$A:$AA"), MATCH($BA259, INDIRECT("'" &amp; $BB259 &amp; " P'!$A:$A"), 0), 3)</f>
        <v>0</v>
      </c>
      <c r="BG259">
        <f t="shared" ref="BG259:BG322" ca="1" si="629">INDEX(INDIRECT("'" &amp; $BB259 &amp; " P'!$A:$AA"), MATCH($BA259, INDIRECT("'" &amp; $BB259 &amp; " P'!$A:$A"), 0), 6)</f>
        <v>0</v>
      </c>
      <c r="BH259">
        <f t="shared" ref="BH259:BH322" ca="1" si="630">INDEX(INDIRECT("'" &amp; $BB259 &amp; " P'!$A:$AA"), MATCH($BA259, INDIRECT("'" &amp; $BB259 &amp; " P'!$A:$A"), 0), 7)</f>
        <v>0</v>
      </c>
      <c r="BI259">
        <f t="shared" ref="BI259:BI322" ca="1" si="631">INDEX(INDIRECT("'" &amp; $BB259 &amp; " P'!$A:$AA"), MATCH($BA259, INDIRECT("'" &amp; $BB259 &amp; " P'!$A:$A"), 0), 8)</f>
        <v>0</v>
      </c>
      <c r="BJ259">
        <f t="shared" ref="BJ259:BJ322" ca="1" si="632">INDEX(INDIRECT("'" &amp; $BB259 &amp; " P'!$A:$AA"), MATCH($BA259, INDIRECT("'" &amp; $BB259 &amp; " P'!$A:$A"), 0), 9)</f>
        <v>0</v>
      </c>
      <c r="BK259">
        <f t="shared" ref="BK259:BK322" ca="1" si="633">INDEX(INDIRECT("'" &amp; $BB259 &amp; " P'!$A:$AA"), MATCH($BA259, INDIRECT("'" &amp; $BB259 &amp; " P'!$A:$A"), 0), 10)</f>
        <v>0</v>
      </c>
      <c r="BL259" s="12">
        <f t="shared" ref="BL259:BL322" ca="1" si="634">INDEX(INDIRECT("'" &amp; $BB259 &amp; " P'!$A:$AA"), MATCH($BA259, INDIRECT("'" &amp; $BB259 &amp; " P'!$A:$A"), 0), 11)</f>
        <v>0</v>
      </c>
      <c r="BM259">
        <f t="shared" ref="BM259:BM322" ca="1" si="635">INDEX(INDIRECT("'" &amp; $BB259 &amp; " P'!$A:$AA"), MATCH($BA259, INDIRECT("'" &amp; $BB259 &amp; " P'!$A:$A"), 0), 12)</f>
        <v>0</v>
      </c>
      <c r="BN259">
        <f t="shared" ref="BN259:BN322" ca="1" si="636">INDEX(INDIRECT("'" &amp; $BB259 &amp; " P'!$A:$AA"), MATCH($BA259, INDIRECT("'" &amp; $BB259 &amp; " P'!$A:$A"), 0), 13)</f>
        <v>0</v>
      </c>
      <c r="BO259">
        <f t="shared" ref="BO259:BO322" ca="1" si="637">INDEX(INDIRECT("'" &amp; $BB259 &amp; " P'!$A:$AA"), MATCH($BA259, INDIRECT("'" &amp; $BB259 &amp; " P'!$A:$A"), 0), 14)</f>
        <v>0</v>
      </c>
      <c r="BP259">
        <f t="shared" ref="BP259:BP322" ca="1" si="638">INDEX(INDIRECT("'" &amp; $BB259 &amp; " P'!$A:$AA"), MATCH($BA259, INDIRECT("'" &amp; $BB259 &amp; " P'!$A:$A"), 0), 15)</f>
        <v>0</v>
      </c>
      <c r="BQ259">
        <f t="shared" ref="BQ259:BQ322" ca="1" si="639">INDEX(INDIRECT("'" &amp; $BB259 &amp; " P'!$A:$AA"), MATCH($BA259, INDIRECT("'" &amp; $BB259 &amp; " P'!$A:$A"), 0), 16)</f>
        <v>0</v>
      </c>
      <c r="BR259">
        <f t="shared" ref="BR259:BR322" ca="1" si="640">INDEX(INDIRECT("'" &amp; $BB259 &amp; " P'!$A:$AA"), MATCH($BA259, INDIRECT("'" &amp; $BB259 &amp; " P'!$A:$A"), 0), 17)</f>
        <v>0</v>
      </c>
      <c r="BS259">
        <f t="shared" ref="BS259:BS322" ca="1" si="641">INDEX(INDIRECT("'" &amp; $BB259 &amp; " P'!$A:$AA"), MATCH($BA259, INDIRECT("'" &amp; $BB259 &amp; " P'!$A:$A"), 0), 18)</f>
        <v>0</v>
      </c>
      <c r="BT259">
        <f t="shared" ref="BT259:BT322" ca="1" si="642">INDEX(INDIRECT("'" &amp; $BB259 &amp; " P'!$A:$AA"), MATCH($BA259, INDIRECT("'" &amp; $BB259 &amp; " P'!$A:$A"), 0), 19)</f>
        <v>0</v>
      </c>
      <c r="BU259">
        <f t="shared" ref="BU259:BU322" ca="1" si="643">INDEX(INDIRECT("'" &amp; $BB259 &amp; " P'!$A:$AA"), MATCH($BA259, INDIRECT("'" &amp; $BB259 &amp; " P'!$A:$A"), 0), 20)</f>
        <v>0</v>
      </c>
      <c r="BV259">
        <f t="shared" ref="BV259:BV322" ca="1" si="644">INDEX(INDIRECT("'" &amp; $BB259 &amp; " P'!$A:$AA"), MATCH($BA259, INDIRECT("'" &amp; $BB259 &amp; " P'!$A:$A"), 0), 21)</f>
        <v>0</v>
      </c>
      <c r="BW259">
        <f t="shared" ca="1" si="576"/>
        <v>0</v>
      </c>
      <c r="BX259">
        <f t="shared" ca="1" si="577"/>
        <v>0</v>
      </c>
      <c r="BY259" s="8">
        <f t="shared" ca="1" si="578"/>
        <v>0</v>
      </c>
      <c r="BZ259" s="10" t="str">
        <f t="shared" ca="1" si="579"/>
        <v>---</v>
      </c>
      <c r="CA259">
        <f t="shared" ca="1" si="580"/>
        <v>0</v>
      </c>
      <c r="CB259">
        <f t="shared" ca="1" si="581"/>
        <v>0</v>
      </c>
      <c r="CC259">
        <f t="shared" ca="1" si="582"/>
        <v>0</v>
      </c>
      <c r="CD259">
        <f t="shared" ca="1" si="583"/>
        <v>0</v>
      </c>
      <c r="CE259">
        <f t="shared" ca="1" si="584"/>
        <v>0</v>
      </c>
      <c r="CF259" s="12">
        <f t="shared" ca="1" si="585"/>
        <v>0</v>
      </c>
      <c r="CG259">
        <f t="shared" ca="1" si="586"/>
        <v>0</v>
      </c>
      <c r="CH259">
        <f t="shared" ca="1" si="587"/>
        <v>0</v>
      </c>
      <c r="CI259">
        <f t="shared" ca="1" si="588"/>
        <v>0</v>
      </c>
      <c r="CJ259">
        <f t="shared" ca="1" si="589"/>
        <v>0</v>
      </c>
      <c r="CK259">
        <f t="shared" ca="1" si="590"/>
        <v>0</v>
      </c>
      <c r="CL259">
        <f t="shared" ca="1" si="591"/>
        <v>0</v>
      </c>
      <c r="CM259">
        <f t="shared" ca="1" si="592"/>
        <v>0</v>
      </c>
      <c r="CN259">
        <f t="shared" ca="1" si="593"/>
        <v>0</v>
      </c>
      <c r="CO259">
        <f t="shared" ca="1" si="594"/>
        <v>0</v>
      </c>
      <c r="CP259">
        <f t="shared" ca="1" si="595"/>
        <v>0</v>
      </c>
      <c r="CQ259" s="10">
        <f t="shared" ca="1" si="596"/>
        <v>0</v>
      </c>
      <c r="CR259" s="11">
        <f t="shared" ca="1" si="597"/>
        <v>0</v>
      </c>
      <c r="CS259" s="11">
        <f t="shared" ca="1" si="598"/>
        <v>0</v>
      </c>
      <c r="CT259" s="11">
        <f t="shared" ca="1" si="599"/>
        <v>0</v>
      </c>
      <c r="CU259" s="11">
        <f t="shared" ca="1" si="600"/>
        <v>0</v>
      </c>
      <c r="CV259" s="11">
        <f t="shared" ca="1" si="601"/>
        <v>0</v>
      </c>
      <c r="CW259" t="b">
        <f t="shared" ca="1" si="575"/>
        <v>0</v>
      </c>
      <c r="CX259">
        <f>COUNTIF(BA$1:BA259,BA259)-1</f>
        <v>0</v>
      </c>
    </row>
    <row r="260" spans="1:102">
      <c r="A260" t="s">
        <v>2817</v>
      </c>
      <c r="B260" t="s">
        <v>2561</v>
      </c>
      <c r="C260" t="s">
        <v>2672</v>
      </c>
      <c r="D260">
        <f>IF(Players!C260="NL",INDEX(Standings!G:I,MATCH(INDEX(Teams!G:K,MATCH(Players!B260,Teams!G:G,0),5),Standings!G:G,0),2)+INDEX(Standings!G:I,MATCH(INDEX(Teams!G:K,MATCH(Players!B260,Teams!G:G,0),5),Standings!G:G,0),3),INDEX(Standings!A:C,MATCH(INDEX(Teams!A:E,MATCH(Players!B260,Teams!A:A,0),5),Standings!A:A,0),2)+INDEX(Standings!A:C,MATCH(INDEX(Teams!A:E,MATCH(Players!B260,Teams!A:A,0),5),Standings!A:A,0),3))</f>
        <v>3</v>
      </c>
      <c r="E260">
        <f t="shared" ref="E260:E323" ca="1" si="645">INDEX(INDIRECT("'" &amp; $B260 &amp; " B'!$A:$Z"), MATCH($A260, INDIRECT("'" &amp; $B260 &amp; " B'!$A:$A"), 0), 2)</f>
        <v>2</v>
      </c>
      <c r="F260">
        <f t="shared" ref="F260:F323" ca="1" si="646">INDEX(INDIRECT("'" &amp; $B260 &amp; " B'!$A:$Z"), MATCH($A260, INDIRECT("'" &amp; $B260 &amp; " B'!$A:$A"), 0), 4)</f>
        <v>3</v>
      </c>
      <c r="G260">
        <f t="shared" ref="G260:G323" ca="1" si="647">INDEX(INDIRECT("'" &amp; $B260 &amp; " B'!$A:$Z"), MATCH($A260, INDIRECT("'" &amp; $B260 &amp; " B'!$A:$A"), 0), 5)</f>
        <v>0</v>
      </c>
      <c r="H260">
        <f t="shared" ref="H260:H323" ca="1" si="648">INDEX(INDIRECT("'" &amp; $B260 &amp; " B'!$A:$Z"), MATCH($A260, INDIRECT("'" &amp; $B260 &amp; " B'!$A:$A"), 0), 6)</f>
        <v>0</v>
      </c>
      <c r="I260">
        <f t="shared" ref="I260:I323" ca="1" si="649">INDEX(INDIRECT("'" &amp; $B260 &amp; " B'!$A:$Z"), MATCH($A260, INDIRECT("'" &amp; $B260 &amp; " B'!$A:$A"), 0), 7)</f>
        <v>0</v>
      </c>
      <c r="J260">
        <f t="shared" ref="J260:J323" ca="1" si="650">INDEX(INDIRECT("'" &amp; $B260 &amp; " B'!$A:$Z"), MATCH($A260, INDIRECT("'" &amp; $B260 &amp; " B'!$A:$A"), 0), 8)</f>
        <v>0</v>
      </c>
      <c r="K260">
        <f t="shared" ref="K260:K323" ca="1" si="651">INDEX(INDIRECT("'" &amp; $B260 &amp; " B'!$A:$Z"), MATCH($A260, INDIRECT("'" &amp; $B260 &amp; " B'!$A:$A"), 0), 9)</f>
        <v>0</v>
      </c>
      <c r="L260">
        <f t="shared" ref="L260:L323" ca="1" si="652">INDEX(INDIRECT("'" &amp; $B260 &amp; " B'!$A:$Z"), MATCH($A260, INDIRECT("'" &amp; $B260 &amp; " B'!$A:$A"), 0), 10)</f>
        <v>0</v>
      </c>
      <c r="M260">
        <f t="shared" ref="M260:M323" ca="1" si="653">INDEX(INDIRECT("'" &amp; $B260 &amp; " B'!$A:$Z"), MATCH($A260, INDIRECT("'" &amp; $B260 &amp; " B'!$A:$A"), 0), 11)</f>
        <v>0</v>
      </c>
      <c r="N260">
        <f t="shared" ref="N260:N323" ca="1" si="654">INDEX(INDIRECT("'" &amp; $B260 &amp; " B'!$A:$Z"), MATCH($A260, INDIRECT("'" &amp; $B260 &amp; " B'!$A:$A"), 0), 12)</f>
        <v>0</v>
      </c>
      <c r="O260">
        <f t="shared" ref="O260:O323" ca="1" si="655">INDEX(INDIRECT("'" &amp; $B260 &amp; " B'!$A:$Z"), MATCH($A260, INDIRECT("'" &amp; $B260 &amp; " B'!$A:$A"), 0), 13)</f>
        <v>1</v>
      </c>
      <c r="P260">
        <f t="shared" ref="P260:P323" ca="1" si="656">INDEX(INDIRECT("'" &amp; $B260 &amp; " B'!$A:$Z"), MATCH($A260, INDIRECT("'" &amp; $B260 &amp; " B'!$A:$A"), 0), 14)</f>
        <v>0</v>
      </c>
      <c r="Q260">
        <f t="shared" ref="Q260:Q323" ca="1" si="657">INDEX(INDIRECT("'" &amp; $B260 &amp; " B'!$A:$Z"), MATCH($A260, INDIRECT("'" &amp; $B260 &amp; " B'!$A:$A"), 0), 15)</f>
        <v>0</v>
      </c>
      <c r="R260">
        <f t="shared" ref="R260:R323" ca="1" si="658">INDEX(INDIRECT("'" &amp; $B260 &amp; " B'!$A:$Z"), MATCH($A260, INDIRECT("'" &amp; $B260 &amp; " B'!$A:$A"), 0), 16)</f>
        <v>0</v>
      </c>
      <c r="S260">
        <f t="shared" ref="S260:S323" ca="1" si="659">INDEX(INDIRECT("'" &amp; $B260 &amp; " B'!$A:$Z"), MATCH($A260, INDIRECT("'" &amp; $B260 &amp; " B'!$A:$A"), 0), 17)</f>
        <v>0</v>
      </c>
      <c r="T260">
        <f t="shared" ref="T260:T323" ca="1" si="660">INDEX(INDIRECT("'" &amp; $B260 &amp; " B'!$A:$Z"), MATCH($A260, INDIRECT("'" &amp; $B260 &amp; " B'!$A:$A"), 0), 18)</f>
        <v>0</v>
      </c>
      <c r="U260">
        <f t="shared" ref="U260:U323" ca="1" si="661">INDEX(INDIRECT("'" &amp; $B260 &amp; " B'!$A:$Z"), MATCH($A260, INDIRECT("'" &amp; $B260 &amp; " B'!$A:$A"), 0), 19)</f>
        <v>0</v>
      </c>
      <c r="V260">
        <f t="shared" ref="V260:V323" ca="1" si="662">INDEX(INDIRECT("'" &amp; $B260 &amp; " B'!$A:$Z"), MATCH($A260, INDIRECT("'" &amp; $B260 &amp; " B'!$A:$A"), 0), 20)</f>
        <v>0</v>
      </c>
      <c r="W260">
        <f t="shared" ref="W260:W323" ca="1" si="663">INDEX(INDIRECT("'" &amp; $B260 &amp; " B'!$A:$Z"), MATCH($A260, INDIRECT("'" &amp; $B260 &amp; " B'!$A:$A"), 0), 21)</f>
        <v>0</v>
      </c>
      <c r="X260">
        <f t="shared" ca="1" si="602"/>
        <v>2</v>
      </c>
      <c r="Y260">
        <f t="shared" ca="1" si="603"/>
        <v>4</v>
      </c>
      <c r="Z260">
        <f t="shared" ca="1" si="604"/>
        <v>3</v>
      </c>
      <c r="AA260">
        <f t="shared" ca="1" si="605"/>
        <v>0</v>
      </c>
      <c r="AB260">
        <f t="shared" ca="1" si="606"/>
        <v>0</v>
      </c>
      <c r="AC260">
        <f t="shared" ca="1" si="607"/>
        <v>0</v>
      </c>
      <c r="AD260">
        <f t="shared" ca="1" si="608"/>
        <v>0</v>
      </c>
      <c r="AE260">
        <f t="shared" ca="1" si="609"/>
        <v>0</v>
      </c>
      <c r="AF260">
        <f t="shared" ca="1" si="610"/>
        <v>0</v>
      </c>
      <c r="AG260">
        <f t="shared" ca="1" si="611"/>
        <v>0</v>
      </c>
      <c r="AH260">
        <f t="shared" ca="1" si="612"/>
        <v>0</v>
      </c>
      <c r="AI260">
        <f t="shared" ca="1" si="613"/>
        <v>1</v>
      </c>
      <c r="AJ260">
        <f t="shared" ca="1" si="614"/>
        <v>0</v>
      </c>
      <c r="AK260">
        <f t="shared" ca="1" si="615"/>
        <v>0</v>
      </c>
      <c r="AL260">
        <f t="shared" ca="1" si="616"/>
        <v>0</v>
      </c>
      <c r="AM260">
        <f t="shared" ca="1" si="617"/>
        <v>0</v>
      </c>
      <c r="AN260">
        <f t="shared" ca="1" si="618"/>
        <v>0</v>
      </c>
      <c r="AO260">
        <f t="shared" ca="1" si="619"/>
        <v>0</v>
      </c>
      <c r="AP260">
        <f t="shared" ca="1" si="620"/>
        <v>0</v>
      </c>
      <c r="AQ260">
        <f t="shared" ca="1" si="621"/>
        <v>0</v>
      </c>
      <c r="AR260" s="8">
        <f t="shared" ca="1" si="622"/>
        <v>0</v>
      </c>
      <c r="AS260" s="8">
        <f t="shared" ca="1" si="623"/>
        <v>0.25</v>
      </c>
      <c r="AT260" s="8">
        <f t="shared" ca="1" si="624"/>
        <v>0</v>
      </c>
      <c r="AU260" s="8">
        <f t="shared" ca="1" si="625"/>
        <v>0.25</v>
      </c>
      <c r="AV260">
        <f t="shared" ca="1" si="626"/>
        <v>0</v>
      </c>
      <c r="AW260" t="b">
        <f t="shared" ca="1" si="522"/>
        <v>0</v>
      </c>
      <c r="BA260" s="14" t="s">
        <v>3042</v>
      </c>
      <c r="BB260" t="s">
        <v>2560</v>
      </c>
      <c r="BC260" t="s">
        <v>2672</v>
      </c>
      <c r="BD260">
        <f>IF(Players!BC260="NL",INDEX(Standings!G:I,MATCH(INDEX(Teams!G:K,MATCH(Players!BB260,Teams!G:G,0),5),Standings!G:G,0),2)+INDEX(Standings!G:I,MATCH(INDEX(Teams!G:K,MATCH(Players!BB260,Teams!G:G,0),5),Standings!G:G,0),3),INDEX(Standings!A:C,MATCH(INDEX(Teams!A:E,MATCH(Players!BB260,Teams!A:A,0),5),Standings!A:A,0),2)+INDEX(Standings!A:C,MATCH(INDEX(Teams!A:E,MATCH(Players!BB260,Teams!A:A,0),5),Standings!A:A,0),3))</f>
        <v>3</v>
      </c>
      <c r="BE260">
        <f t="shared" ca="1" si="627"/>
        <v>0</v>
      </c>
      <c r="BF260">
        <f t="shared" ca="1" si="628"/>
        <v>0</v>
      </c>
      <c r="BG260">
        <f t="shared" ca="1" si="629"/>
        <v>0</v>
      </c>
      <c r="BH260">
        <f t="shared" ca="1" si="630"/>
        <v>0</v>
      </c>
      <c r="BI260">
        <f t="shared" ca="1" si="631"/>
        <v>0</v>
      </c>
      <c r="BJ260">
        <f t="shared" ca="1" si="632"/>
        <v>0</v>
      </c>
      <c r="BK260">
        <f t="shared" ca="1" si="633"/>
        <v>0</v>
      </c>
      <c r="BL260" s="12">
        <f t="shared" ca="1" si="634"/>
        <v>0</v>
      </c>
      <c r="BM260">
        <f t="shared" ca="1" si="635"/>
        <v>0</v>
      </c>
      <c r="BN260">
        <f t="shared" ca="1" si="636"/>
        <v>0</v>
      </c>
      <c r="BO260">
        <f t="shared" ca="1" si="637"/>
        <v>0</v>
      </c>
      <c r="BP260">
        <f t="shared" ca="1" si="638"/>
        <v>0</v>
      </c>
      <c r="BQ260">
        <f t="shared" ca="1" si="639"/>
        <v>0</v>
      </c>
      <c r="BR260">
        <f t="shared" ca="1" si="640"/>
        <v>0</v>
      </c>
      <c r="BS260">
        <f t="shared" ca="1" si="641"/>
        <v>0</v>
      </c>
      <c r="BT260">
        <f t="shared" ca="1" si="642"/>
        <v>0</v>
      </c>
      <c r="BU260">
        <f t="shared" ca="1" si="643"/>
        <v>0</v>
      </c>
      <c r="BV260">
        <f t="shared" ca="1" si="644"/>
        <v>0</v>
      </c>
      <c r="BW260">
        <f t="shared" ca="1" si="576"/>
        <v>0</v>
      </c>
      <c r="BX260">
        <f t="shared" ca="1" si="577"/>
        <v>0</v>
      </c>
      <c r="BY260" s="8">
        <f t="shared" ca="1" si="578"/>
        <v>0</v>
      </c>
      <c r="BZ260" s="10" t="str">
        <f t="shared" ca="1" si="579"/>
        <v>---</v>
      </c>
      <c r="CA260">
        <f t="shared" ca="1" si="580"/>
        <v>0</v>
      </c>
      <c r="CB260">
        <f t="shared" ca="1" si="581"/>
        <v>0</v>
      </c>
      <c r="CC260">
        <f t="shared" ca="1" si="582"/>
        <v>0</v>
      </c>
      <c r="CD260">
        <f t="shared" ca="1" si="583"/>
        <v>0</v>
      </c>
      <c r="CE260">
        <f t="shared" ca="1" si="584"/>
        <v>0</v>
      </c>
      <c r="CF260" s="12">
        <f t="shared" ca="1" si="585"/>
        <v>0</v>
      </c>
      <c r="CG260">
        <f t="shared" ca="1" si="586"/>
        <v>0</v>
      </c>
      <c r="CH260">
        <f t="shared" ca="1" si="587"/>
        <v>0</v>
      </c>
      <c r="CI260">
        <f t="shared" ca="1" si="588"/>
        <v>0</v>
      </c>
      <c r="CJ260">
        <f t="shared" ca="1" si="589"/>
        <v>0</v>
      </c>
      <c r="CK260">
        <f t="shared" ca="1" si="590"/>
        <v>0</v>
      </c>
      <c r="CL260">
        <f t="shared" ca="1" si="591"/>
        <v>0</v>
      </c>
      <c r="CM260">
        <f t="shared" ca="1" si="592"/>
        <v>0</v>
      </c>
      <c r="CN260">
        <f t="shared" ca="1" si="593"/>
        <v>0</v>
      </c>
      <c r="CO260">
        <f t="shared" ca="1" si="594"/>
        <v>0</v>
      </c>
      <c r="CP260">
        <f t="shared" ca="1" si="595"/>
        <v>0</v>
      </c>
      <c r="CQ260" s="10">
        <f t="shared" ca="1" si="596"/>
        <v>0</v>
      </c>
      <c r="CR260" s="11">
        <f t="shared" ca="1" si="597"/>
        <v>0</v>
      </c>
      <c r="CS260" s="11">
        <f t="shared" ca="1" si="598"/>
        <v>0</v>
      </c>
      <c r="CT260" s="11">
        <f t="shared" ca="1" si="599"/>
        <v>0</v>
      </c>
      <c r="CU260" s="11">
        <f t="shared" ca="1" si="600"/>
        <v>0</v>
      </c>
      <c r="CV260" s="11">
        <f t="shared" ca="1" si="601"/>
        <v>0</v>
      </c>
      <c r="CW260" t="b">
        <f t="shared" ca="1" si="575"/>
        <v>0</v>
      </c>
      <c r="CX260">
        <f>COUNTIF(BA$1:BA260,BA260)-1</f>
        <v>0</v>
      </c>
    </row>
    <row r="261" spans="1:102">
      <c r="A261" t="s">
        <v>2818</v>
      </c>
      <c r="B261" t="s">
        <v>2561</v>
      </c>
      <c r="C261" t="s">
        <v>2672</v>
      </c>
      <c r="D261">
        <f>IF(Players!C261="NL",INDEX(Standings!G:I,MATCH(INDEX(Teams!G:K,MATCH(Players!B261,Teams!G:G,0),5),Standings!G:G,0),2)+INDEX(Standings!G:I,MATCH(INDEX(Teams!G:K,MATCH(Players!B261,Teams!G:G,0),5),Standings!G:G,0),3),INDEX(Standings!A:C,MATCH(INDEX(Teams!A:E,MATCH(Players!B261,Teams!A:A,0),5),Standings!A:A,0),2)+INDEX(Standings!A:C,MATCH(INDEX(Teams!A:E,MATCH(Players!B261,Teams!A:A,0),5),Standings!A:A,0),3))</f>
        <v>3</v>
      </c>
      <c r="E261">
        <f t="shared" ca="1" si="645"/>
        <v>3</v>
      </c>
      <c r="F261">
        <f t="shared" ca="1" si="646"/>
        <v>13</v>
      </c>
      <c r="G261">
        <f t="shared" ca="1" si="647"/>
        <v>1</v>
      </c>
      <c r="H261">
        <f t="shared" ca="1" si="648"/>
        <v>1</v>
      </c>
      <c r="I261">
        <f t="shared" ca="1" si="649"/>
        <v>0</v>
      </c>
      <c r="J261">
        <f t="shared" ca="1" si="650"/>
        <v>0</v>
      </c>
      <c r="K261">
        <f t="shared" ca="1" si="651"/>
        <v>0</v>
      </c>
      <c r="L261">
        <f t="shared" ca="1" si="652"/>
        <v>1</v>
      </c>
      <c r="M261">
        <f t="shared" ca="1" si="653"/>
        <v>0</v>
      </c>
      <c r="N261">
        <f t="shared" ca="1" si="654"/>
        <v>0</v>
      </c>
      <c r="O261">
        <f t="shared" ca="1" si="655"/>
        <v>1</v>
      </c>
      <c r="P261">
        <f t="shared" ca="1" si="656"/>
        <v>1</v>
      </c>
      <c r="Q261">
        <f t="shared" ca="1" si="657"/>
        <v>0</v>
      </c>
      <c r="R261">
        <f t="shared" ca="1" si="658"/>
        <v>0</v>
      </c>
      <c r="S261">
        <f t="shared" ca="1" si="659"/>
        <v>0</v>
      </c>
      <c r="T261">
        <f t="shared" ca="1" si="660"/>
        <v>0</v>
      </c>
      <c r="U261">
        <f t="shared" ca="1" si="661"/>
        <v>0</v>
      </c>
      <c r="V261">
        <f t="shared" ca="1" si="662"/>
        <v>1</v>
      </c>
      <c r="W261">
        <f t="shared" ca="1" si="663"/>
        <v>1</v>
      </c>
      <c r="X261">
        <f t="shared" ca="1" si="602"/>
        <v>3</v>
      </c>
      <c r="Y261">
        <f t="shared" ca="1" si="603"/>
        <v>14</v>
      </c>
      <c r="Z261">
        <f t="shared" ca="1" si="604"/>
        <v>13</v>
      </c>
      <c r="AA261">
        <f t="shared" ca="1" si="605"/>
        <v>1</v>
      </c>
      <c r="AB261">
        <f t="shared" ca="1" si="606"/>
        <v>1</v>
      </c>
      <c r="AC261">
        <f t="shared" ca="1" si="607"/>
        <v>0</v>
      </c>
      <c r="AD261">
        <f t="shared" ca="1" si="608"/>
        <v>0</v>
      </c>
      <c r="AE261">
        <f t="shared" ca="1" si="609"/>
        <v>0</v>
      </c>
      <c r="AF261">
        <f t="shared" ca="1" si="610"/>
        <v>1</v>
      </c>
      <c r="AG261">
        <f t="shared" ca="1" si="611"/>
        <v>0</v>
      </c>
      <c r="AH261">
        <f t="shared" ca="1" si="612"/>
        <v>0</v>
      </c>
      <c r="AI261">
        <f t="shared" ca="1" si="613"/>
        <v>1</v>
      </c>
      <c r="AJ261">
        <f t="shared" ca="1" si="614"/>
        <v>1</v>
      </c>
      <c r="AK261">
        <f t="shared" ca="1" si="615"/>
        <v>0</v>
      </c>
      <c r="AL261">
        <f t="shared" ca="1" si="616"/>
        <v>0</v>
      </c>
      <c r="AM261">
        <f t="shared" ca="1" si="617"/>
        <v>0</v>
      </c>
      <c r="AN261">
        <f t="shared" ca="1" si="618"/>
        <v>0</v>
      </c>
      <c r="AO261">
        <f t="shared" ca="1" si="619"/>
        <v>0</v>
      </c>
      <c r="AP261">
        <f t="shared" ca="1" si="620"/>
        <v>1</v>
      </c>
      <c r="AQ261">
        <f t="shared" ca="1" si="621"/>
        <v>1</v>
      </c>
      <c r="AR261" s="8">
        <f t="shared" ca="1" si="622"/>
        <v>7.6923076923076927E-2</v>
      </c>
      <c r="AS261" s="8">
        <f t="shared" ca="1" si="623"/>
        <v>0.14285714285714285</v>
      </c>
      <c r="AT261" s="8">
        <f t="shared" ca="1" si="624"/>
        <v>7.6923076923076927E-2</v>
      </c>
      <c r="AU261" s="8">
        <f t="shared" ca="1" si="625"/>
        <v>0.21978021978021978</v>
      </c>
      <c r="AV261">
        <f t="shared" ca="1" si="626"/>
        <v>1</v>
      </c>
      <c r="AW261" t="b">
        <f t="shared" ca="1" si="522"/>
        <v>1</v>
      </c>
      <c r="BA261" s="14" t="s">
        <v>3044</v>
      </c>
      <c r="BB261" t="s">
        <v>2560</v>
      </c>
      <c r="BC261" t="s">
        <v>2672</v>
      </c>
      <c r="BD261">
        <f>IF(Players!BC261="NL",INDEX(Standings!G:I,MATCH(INDEX(Teams!G:K,MATCH(Players!BB261,Teams!G:G,0),5),Standings!G:G,0),2)+INDEX(Standings!G:I,MATCH(INDEX(Teams!G:K,MATCH(Players!BB261,Teams!G:G,0),5),Standings!G:G,0),3),INDEX(Standings!A:C,MATCH(INDEX(Teams!A:E,MATCH(Players!BB261,Teams!A:A,0),5),Standings!A:A,0),2)+INDEX(Standings!A:C,MATCH(INDEX(Teams!A:E,MATCH(Players!BB261,Teams!A:A,0),5),Standings!A:A,0),3))</f>
        <v>3</v>
      </c>
      <c r="BE261">
        <f t="shared" ca="1" si="627"/>
        <v>0</v>
      </c>
      <c r="BF261">
        <f t="shared" ca="1" si="628"/>
        <v>0</v>
      </c>
      <c r="BG261">
        <f t="shared" ca="1" si="629"/>
        <v>0</v>
      </c>
      <c r="BH261">
        <f t="shared" ca="1" si="630"/>
        <v>0</v>
      </c>
      <c r="BI261">
        <f t="shared" ca="1" si="631"/>
        <v>0</v>
      </c>
      <c r="BJ261">
        <f t="shared" ca="1" si="632"/>
        <v>0</v>
      </c>
      <c r="BK261">
        <f t="shared" ca="1" si="633"/>
        <v>0</v>
      </c>
      <c r="BL261" s="12">
        <f t="shared" ca="1" si="634"/>
        <v>0</v>
      </c>
      <c r="BM261">
        <f t="shared" ca="1" si="635"/>
        <v>0</v>
      </c>
      <c r="BN261">
        <f t="shared" ca="1" si="636"/>
        <v>0</v>
      </c>
      <c r="BO261">
        <f t="shared" ca="1" si="637"/>
        <v>0</v>
      </c>
      <c r="BP261">
        <f t="shared" ca="1" si="638"/>
        <v>0</v>
      </c>
      <c r="BQ261">
        <f t="shared" ca="1" si="639"/>
        <v>0</v>
      </c>
      <c r="BR261">
        <f t="shared" ca="1" si="640"/>
        <v>0</v>
      </c>
      <c r="BS261">
        <f t="shared" ca="1" si="641"/>
        <v>0</v>
      </c>
      <c r="BT261">
        <f t="shared" ca="1" si="642"/>
        <v>0</v>
      </c>
      <c r="BU261">
        <f t="shared" ca="1" si="643"/>
        <v>0</v>
      </c>
      <c r="BV261">
        <f t="shared" ca="1" si="644"/>
        <v>0</v>
      </c>
      <c r="BW261">
        <f t="shared" ca="1" si="576"/>
        <v>0</v>
      </c>
      <c r="BX261">
        <f t="shared" ca="1" si="577"/>
        <v>0</v>
      </c>
      <c r="BY261" s="8">
        <f t="shared" ca="1" si="578"/>
        <v>0</v>
      </c>
      <c r="BZ261" s="10" t="str">
        <f t="shared" ca="1" si="579"/>
        <v>---</v>
      </c>
      <c r="CA261">
        <f t="shared" ca="1" si="580"/>
        <v>0</v>
      </c>
      <c r="CB261">
        <f t="shared" ca="1" si="581"/>
        <v>0</v>
      </c>
      <c r="CC261">
        <f t="shared" ca="1" si="582"/>
        <v>0</v>
      </c>
      <c r="CD261">
        <f t="shared" ca="1" si="583"/>
        <v>0</v>
      </c>
      <c r="CE261">
        <f t="shared" ca="1" si="584"/>
        <v>0</v>
      </c>
      <c r="CF261" s="12">
        <f t="shared" ca="1" si="585"/>
        <v>0</v>
      </c>
      <c r="CG261">
        <f t="shared" ca="1" si="586"/>
        <v>0</v>
      </c>
      <c r="CH261">
        <f t="shared" ca="1" si="587"/>
        <v>0</v>
      </c>
      <c r="CI261">
        <f t="shared" ca="1" si="588"/>
        <v>0</v>
      </c>
      <c r="CJ261">
        <f t="shared" ca="1" si="589"/>
        <v>0</v>
      </c>
      <c r="CK261">
        <f t="shared" ca="1" si="590"/>
        <v>0</v>
      </c>
      <c r="CL261">
        <f t="shared" ca="1" si="591"/>
        <v>0</v>
      </c>
      <c r="CM261">
        <f t="shared" ca="1" si="592"/>
        <v>0</v>
      </c>
      <c r="CN261">
        <f t="shared" ca="1" si="593"/>
        <v>0</v>
      </c>
      <c r="CO261">
        <f t="shared" ca="1" si="594"/>
        <v>0</v>
      </c>
      <c r="CP261">
        <f t="shared" ca="1" si="595"/>
        <v>0</v>
      </c>
      <c r="CQ261" s="10">
        <f t="shared" ca="1" si="596"/>
        <v>0</v>
      </c>
      <c r="CR261" s="11">
        <f t="shared" ca="1" si="597"/>
        <v>0</v>
      </c>
      <c r="CS261" s="11">
        <f t="shared" ca="1" si="598"/>
        <v>0</v>
      </c>
      <c r="CT261" s="11">
        <f t="shared" ca="1" si="599"/>
        <v>0</v>
      </c>
      <c r="CU261" s="11">
        <f t="shared" ca="1" si="600"/>
        <v>0</v>
      </c>
      <c r="CV261" s="11">
        <f t="shared" ca="1" si="601"/>
        <v>0</v>
      </c>
      <c r="CW261" t="b">
        <f t="shared" ca="1" si="575"/>
        <v>0</v>
      </c>
      <c r="CX261">
        <f>COUNTIF(BA$1:BA261,BA261)-1</f>
        <v>0</v>
      </c>
    </row>
    <row r="262" spans="1:102">
      <c r="A262" t="s">
        <v>2819</v>
      </c>
      <c r="B262" t="s">
        <v>2561</v>
      </c>
      <c r="C262" t="s">
        <v>2672</v>
      </c>
      <c r="D262">
        <f>IF(Players!C262="NL",INDEX(Standings!G:I,MATCH(INDEX(Teams!G:K,MATCH(Players!B262,Teams!G:G,0),5),Standings!G:G,0),2)+INDEX(Standings!G:I,MATCH(INDEX(Teams!G:K,MATCH(Players!B262,Teams!G:G,0),5),Standings!G:G,0),3),INDEX(Standings!A:C,MATCH(INDEX(Teams!A:E,MATCH(Players!B262,Teams!A:A,0),5),Standings!A:A,0),2)+INDEX(Standings!A:C,MATCH(INDEX(Teams!A:E,MATCH(Players!B262,Teams!A:A,0),5),Standings!A:A,0),3))</f>
        <v>3</v>
      </c>
      <c r="E262">
        <f t="shared" ca="1" si="645"/>
        <v>2</v>
      </c>
      <c r="F262">
        <f t="shared" ca="1" si="646"/>
        <v>8</v>
      </c>
      <c r="G262">
        <f t="shared" ca="1" si="647"/>
        <v>3</v>
      </c>
      <c r="H262">
        <f t="shared" ca="1" si="648"/>
        <v>2</v>
      </c>
      <c r="I262">
        <f t="shared" ca="1" si="649"/>
        <v>0</v>
      </c>
      <c r="J262">
        <f t="shared" ca="1" si="650"/>
        <v>0</v>
      </c>
      <c r="K262">
        <f t="shared" ca="1" si="651"/>
        <v>0</v>
      </c>
      <c r="L262">
        <f t="shared" ca="1" si="652"/>
        <v>0</v>
      </c>
      <c r="M262">
        <f t="shared" ca="1" si="653"/>
        <v>1</v>
      </c>
      <c r="N262">
        <f t="shared" ca="1" si="654"/>
        <v>0</v>
      </c>
      <c r="O262">
        <f t="shared" ca="1" si="655"/>
        <v>1</v>
      </c>
      <c r="P262">
        <f t="shared" ca="1" si="656"/>
        <v>2</v>
      </c>
      <c r="Q262">
        <f t="shared" ca="1" si="657"/>
        <v>0</v>
      </c>
      <c r="R262">
        <f t="shared" ca="1" si="658"/>
        <v>0</v>
      </c>
      <c r="S262">
        <f t="shared" ca="1" si="659"/>
        <v>0</v>
      </c>
      <c r="T262">
        <f t="shared" ca="1" si="660"/>
        <v>0</v>
      </c>
      <c r="U262">
        <f t="shared" ca="1" si="661"/>
        <v>0</v>
      </c>
      <c r="V262">
        <f t="shared" ca="1" si="662"/>
        <v>2</v>
      </c>
      <c r="W262">
        <f t="shared" ca="1" si="663"/>
        <v>2</v>
      </c>
      <c r="X262">
        <f t="shared" ca="1" si="602"/>
        <v>2</v>
      </c>
      <c r="Y262">
        <f t="shared" ca="1" si="603"/>
        <v>9</v>
      </c>
      <c r="Z262">
        <f t="shared" ca="1" si="604"/>
        <v>8</v>
      </c>
      <c r="AA262">
        <f t="shared" ca="1" si="605"/>
        <v>3</v>
      </c>
      <c r="AB262">
        <f t="shared" ca="1" si="606"/>
        <v>2</v>
      </c>
      <c r="AC262">
        <f t="shared" ca="1" si="607"/>
        <v>0</v>
      </c>
      <c r="AD262">
        <f t="shared" ca="1" si="608"/>
        <v>0</v>
      </c>
      <c r="AE262">
        <f t="shared" ca="1" si="609"/>
        <v>0</v>
      </c>
      <c r="AF262">
        <f t="shared" ca="1" si="610"/>
        <v>0</v>
      </c>
      <c r="AG262">
        <f t="shared" ca="1" si="611"/>
        <v>1</v>
      </c>
      <c r="AH262">
        <f t="shared" ca="1" si="612"/>
        <v>0</v>
      </c>
      <c r="AI262">
        <f t="shared" ca="1" si="613"/>
        <v>1</v>
      </c>
      <c r="AJ262">
        <f t="shared" ca="1" si="614"/>
        <v>2</v>
      </c>
      <c r="AK262">
        <f t="shared" ca="1" si="615"/>
        <v>0</v>
      </c>
      <c r="AL262">
        <f t="shared" ca="1" si="616"/>
        <v>0</v>
      </c>
      <c r="AM262">
        <f t="shared" ca="1" si="617"/>
        <v>0</v>
      </c>
      <c r="AN262">
        <f t="shared" ca="1" si="618"/>
        <v>0</v>
      </c>
      <c r="AO262">
        <f t="shared" ca="1" si="619"/>
        <v>0</v>
      </c>
      <c r="AP262">
        <f t="shared" ca="1" si="620"/>
        <v>2</v>
      </c>
      <c r="AQ262">
        <f t="shared" ca="1" si="621"/>
        <v>2</v>
      </c>
      <c r="AR262" s="8">
        <f t="shared" ca="1" si="622"/>
        <v>0.25</v>
      </c>
      <c r="AS262" s="8">
        <f t="shared" ca="1" si="623"/>
        <v>0.33333333333333331</v>
      </c>
      <c r="AT262" s="8">
        <f t="shared" ca="1" si="624"/>
        <v>0.25</v>
      </c>
      <c r="AU262" s="8">
        <f t="shared" ca="1" si="625"/>
        <v>0.58333333333333326</v>
      </c>
      <c r="AV262">
        <f t="shared" ca="1" si="626"/>
        <v>2</v>
      </c>
      <c r="AW262" t="b">
        <f t="shared" ca="1" si="522"/>
        <v>0</v>
      </c>
      <c r="BA262" s="14" t="s">
        <v>3045</v>
      </c>
      <c r="BB262" t="s">
        <v>2560</v>
      </c>
      <c r="BC262" t="s">
        <v>2672</v>
      </c>
      <c r="BD262">
        <f>IF(Players!BC262="NL",INDEX(Standings!G:I,MATCH(INDEX(Teams!G:K,MATCH(Players!BB262,Teams!G:G,0),5),Standings!G:G,0),2)+INDEX(Standings!G:I,MATCH(INDEX(Teams!G:K,MATCH(Players!BB262,Teams!G:G,0),5),Standings!G:G,0),3),INDEX(Standings!A:C,MATCH(INDEX(Teams!A:E,MATCH(Players!BB262,Teams!A:A,0),5),Standings!A:A,0),2)+INDEX(Standings!A:C,MATCH(INDEX(Teams!A:E,MATCH(Players!BB262,Teams!A:A,0),5),Standings!A:A,0),3))</f>
        <v>3</v>
      </c>
      <c r="BE262">
        <f t="shared" ca="1" si="627"/>
        <v>0</v>
      </c>
      <c r="BF262">
        <f t="shared" ca="1" si="628"/>
        <v>0</v>
      </c>
      <c r="BG262">
        <f t="shared" ca="1" si="629"/>
        <v>0</v>
      </c>
      <c r="BH262">
        <f t="shared" ca="1" si="630"/>
        <v>0</v>
      </c>
      <c r="BI262">
        <f t="shared" ca="1" si="631"/>
        <v>0</v>
      </c>
      <c r="BJ262">
        <f t="shared" ca="1" si="632"/>
        <v>0</v>
      </c>
      <c r="BK262">
        <f t="shared" ca="1" si="633"/>
        <v>0</v>
      </c>
      <c r="BL262" s="12">
        <f t="shared" ca="1" si="634"/>
        <v>0</v>
      </c>
      <c r="BM262">
        <f t="shared" ca="1" si="635"/>
        <v>0</v>
      </c>
      <c r="BN262">
        <f t="shared" ca="1" si="636"/>
        <v>0</v>
      </c>
      <c r="BO262">
        <f t="shared" ca="1" si="637"/>
        <v>0</v>
      </c>
      <c r="BP262">
        <f t="shared" ca="1" si="638"/>
        <v>0</v>
      </c>
      <c r="BQ262">
        <f t="shared" ca="1" si="639"/>
        <v>0</v>
      </c>
      <c r="BR262">
        <f t="shared" ca="1" si="640"/>
        <v>0</v>
      </c>
      <c r="BS262">
        <f t="shared" ca="1" si="641"/>
        <v>0</v>
      </c>
      <c r="BT262">
        <f t="shared" ca="1" si="642"/>
        <v>0</v>
      </c>
      <c r="BU262">
        <f t="shared" ca="1" si="643"/>
        <v>0</v>
      </c>
      <c r="BV262">
        <f t="shared" ca="1" si="644"/>
        <v>0</v>
      </c>
      <c r="BW262">
        <f t="shared" ca="1" si="576"/>
        <v>0</v>
      </c>
      <c r="BX262">
        <f t="shared" ca="1" si="577"/>
        <v>0</v>
      </c>
      <c r="BY262" s="8">
        <f t="shared" ca="1" si="578"/>
        <v>0</v>
      </c>
      <c r="BZ262" s="10" t="str">
        <f t="shared" ca="1" si="579"/>
        <v>---</v>
      </c>
      <c r="CA262">
        <f t="shared" ca="1" si="580"/>
        <v>0</v>
      </c>
      <c r="CB262">
        <f t="shared" ca="1" si="581"/>
        <v>0</v>
      </c>
      <c r="CC262">
        <f t="shared" ca="1" si="582"/>
        <v>0</v>
      </c>
      <c r="CD262">
        <f t="shared" ca="1" si="583"/>
        <v>0</v>
      </c>
      <c r="CE262">
        <f t="shared" ca="1" si="584"/>
        <v>0</v>
      </c>
      <c r="CF262" s="12">
        <f t="shared" ca="1" si="585"/>
        <v>0</v>
      </c>
      <c r="CG262">
        <f t="shared" ca="1" si="586"/>
        <v>0</v>
      </c>
      <c r="CH262">
        <f t="shared" ca="1" si="587"/>
        <v>0</v>
      </c>
      <c r="CI262">
        <f t="shared" ca="1" si="588"/>
        <v>0</v>
      </c>
      <c r="CJ262">
        <f t="shared" ca="1" si="589"/>
        <v>0</v>
      </c>
      <c r="CK262">
        <f t="shared" ca="1" si="590"/>
        <v>0</v>
      </c>
      <c r="CL262">
        <f t="shared" ca="1" si="591"/>
        <v>0</v>
      </c>
      <c r="CM262">
        <f t="shared" ca="1" si="592"/>
        <v>0</v>
      </c>
      <c r="CN262">
        <f t="shared" ca="1" si="593"/>
        <v>0</v>
      </c>
      <c r="CO262">
        <f t="shared" ca="1" si="594"/>
        <v>0</v>
      </c>
      <c r="CP262">
        <f t="shared" ca="1" si="595"/>
        <v>0</v>
      </c>
      <c r="CQ262" s="10">
        <f t="shared" ca="1" si="596"/>
        <v>0</v>
      </c>
      <c r="CR262" s="11">
        <f t="shared" ca="1" si="597"/>
        <v>0</v>
      </c>
      <c r="CS262" s="11">
        <f t="shared" ca="1" si="598"/>
        <v>0</v>
      </c>
      <c r="CT262" s="11">
        <f t="shared" ca="1" si="599"/>
        <v>0</v>
      </c>
      <c r="CU262" s="11">
        <f t="shared" ca="1" si="600"/>
        <v>0</v>
      </c>
      <c r="CV262" s="11">
        <f t="shared" ca="1" si="601"/>
        <v>0</v>
      </c>
      <c r="CW262" t="b">
        <f t="shared" ca="1" si="575"/>
        <v>0</v>
      </c>
      <c r="CX262">
        <f>COUNTIF(BA$1:BA262,BA262)-1</f>
        <v>0</v>
      </c>
    </row>
    <row r="263" spans="1:102">
      <c r="A263" t="s">
        <v>2820</v>
      </c>
      <c r="B263" t="s">
        <v>2561</v>
      </c>
      <c r="C263" t="s">
        <v>2672</v>
      </c>
      <c r="D263">
        <f>IF(Players!C263="NL",INDEX(Standings!G:I,MATCH(INDEX(Teams!G:K,MATCH(Players!B263,Teams!G:G,0),5),Standings!G:G,0),2)+INDEX(Standings!G:I,MATCH(INDEX(Teams!G:K,MATCH(Players!B263,Teams!G:G,0),5),Standings!G:G,0),3),INDEX(Standings!A:C,MATCH(INDEX(Teams!A:E,MATCH(Players!B263,Teams!A:A,0),5),Standings!A:A,0),2)+INDEX(Standings!A:C,MATCH(INDEX(Teams!A:E,MATCH(Players!B263,Teams!A:A,0),5),Standings!A:A,0),3))</f>
        <v>3</v>
      </c>
      <c r="E263">
        <f t="shared" ca="1" si="645"/>
        <v>0</v>
      </c>
      <c r="F263">
        <f t="shared" ca="1" si="646"/>
        <v>0</v>
      </c>
      <c r="G263">
        <f t="shared" ca="1" si="647"/>
        <v>0</v>
      </c>
      <c r="H263">
        <f t="shared" ca="1" si="648"/>
        <v>0</v>
      </c>
      <c r="I263">
        <f t="shared" ca="1" si="649"/>
        <v>0</v>
      </c>
      <c r="J263">
        <f t="shared" ca="1" si="650"/>
        <v>0</v>
      </c>
      <c r="K263">
        <f t="shared" ca="1" si="651"/>
        <v>0</v>
      </c>
      <c r="L263">
        <f t="shared" ca="1" si="652"/>
        <v>0</v>
      </c>
      <c r="M263">
        <f t="shared" ca="1" si="653"/>
        <v>0</v>
      </c>
      <c r="N263">
        <f t="shared" ca="1" si="654"/>
        <v>0</v>
      </c>
      <c r="O263">
        <f t="shared" ca="1" si="655"/>
        <v>0</v>
      </c>
      <c r="P263">
        <f t="shared" ca="1" si="656"/>
        <v>0</v>
      </c>
      <c r="Q263">
        <f t="shared" ca="1" si="657"/>
        <v>0</v>
      </c>
      <c r="R263">
        <f t="shared" ca="1" si="658"/>
        <v>0</v>
      </c>
      <c r="S263">
        <f t="shared" ca="1" si="659"/>
        <v>0</v>
      </c>
      <c r="T263">
        <f t="shared" ca="1" si="660"/>
        <v>0</v>
      </c>
      <c r="U263">
        <f t="shared" ca="1" si="661"/>
        <v>0</v>
      </c>
      <c r="V263">
        <f t="shared" ca="1" si="662"/>
        <v>2</v>
      </c>
      <c r="W263">
        <f t="shared" ca="1" si="663"/>
        <v>2</v>
      </c>
      <c r="X263">
        <f t="shared" ca="1" si="602"/>
        <v>2</v>
      </c>
      <c r="Y263">
        <f t="shared" ca="1" si="603"/>
        <v>7</v>
      </c>
      <c r="Z263">
        <f t="shared" ca="1" si="604"/>
        <v>7</v>
      </c>
      <c r="AA263">
        <f t="shared" ca="1" si="605"/>
        <v>2</v>
      </c>
      <c r="AB263">
        <f t="shared" ca="1" si="606"/>
        <v>2</v>
      </c>
      <c r="AC263">
        <f t="shared" ca="1" si="607"/>
        <v>1</v>
      </c>
      <c r="AD263">
        <f t="shared" ca="1" si="608"/>
        <v>0</v>
      </c>
      <c r="AE263">
        <f t="shared" ca="1" si="609"/>
        <v>0</v>
      </c>
      <c r="AF263">
        <f t="shared" ca="1" si="610"/>
        <v>0</v>
      </c>
      <c r="AG263">
        <f t="shared" ca="1" si="611"/>
        <v>0</v>
      </c>
      <c r="AH263">
        <f t="shared" ca="1" si="612"/>
        <v>0</v>
      </c>
      <c r="AI263">
        <f t="shared" ca="1" si="613"/>
        <v>0</v>
      </c>
      <c r="AJ263">
        <f t="shared" ca="1" si="614"/>
        <v>1</v>
      </c>
      <c r="AK263">
        <f t="shared" ca="1" si="615"/>
        <v>0</v>
      </c>
      <c r="AL263">
        <f t="shared" ca="1" si="616"/>
        <v>0</v>
      </c>
      <c r="AM263">
        <f t="shared" ca="1" si="617"/>
        <v>0</v>
      </c>
      <c r="AN263">
        <f t="shared" ca="1" si="618"/>
        <v>0</v>
      </c>
      <c r="AO263">
        <f t="shared" ca="1" si="619"/>
        <v>0</v>
      </c>
      <c r="AP263">
        <f t="shared" ca="1" si="620"/>
        <v>2</v>
      </c>
      <c r="AQ263">
        <f t="shared" ca="1" si="621"/>
        <v>2</v>
      </c>
      <c r="AR263" s="8">
        <f t="shared" ca="1" si="622"/>
        <v>0.2857142857142857</v>
      </c>
      <c r="AS263" s="8">
        <f t="shared" ca="1" si="623"/>
        <v>0.2857142857142857</v>
      </c>
      <c r="AT263" s="8">
        <f t="shared" ca="1" si="624"/>
        <v>0.42857142857142855</v>
      </c>
      <c r="AU263" s="8">
        <f t="shared" ca="1" si="625"/>
        <v>0.71428571428571419</v>
      </c>
      <c r="AV263">
        <f t="shared" ca="1" si="626"/>
        <v>3</v>
      </c>
      <c r="AW263" t="b">
        <f t="shared" ca="1" si="522"/>
        <v>0</v>
      </c>
      <c r="BA263" s="14" t="s">
        <v>3051</v>
      </c>
      <c r="BB263" t="s">
        <v>2560</v>
      </c>
      <c r="BC263" t="s">
        <v>2672</v>
      </c>
      <c r="BD263">
        <f>IF(Players!BC263="NL",INDEX(Standings!G:I,MATCH(INDEX(Teams!G:K,MATCH(Players!BB263,Teams!G:G,0),5),Standings!G:G,0),2)+INDEX(Standings!G:I,MATCH(INDEX(Teams!G:K,MATCH(Players!BB263,Teams!G:G,0),5),Standings!G:G,0),3),INDEX(Standings!A:C,MATCH(INDEX(Teams!A:E,MATCH(Players!BB263,Teams!A:A,0),5),Standings!A:A,0),2)+INDEX(Standings!A:C,MATCH(INDEX(Teams!A:E,MATCH(Players!BB263,Teams!A:A,0),5),Standings!A:A,0),3))</f>
        <v>3</v>
      </c>
      <c r="BE263">
        <f t="shared" ca="1" si="627"/>
        <v>0</v>
      </c>
      <c r="BF263">
        <f t="shared" ca="1" si="628"/>
        <v>0</v>
      </c>
      <c r="BG263">
        <f t="shared" ca="1" si="629"/>
        <v>0</v>
      </c>
      <c r="BH263">
        <f t="shared" ca="1" si="630"/>
        <v>0</v>
      </c>
      <c r="BI263">
        <f t="shared" ca="1" si="631"/>
        <v>0</v>
      </c>
      <c r="BJ263">
        <f t="shared" ca="1" si="632"/>
        <v>0</v>
      </c>
      <c r="BK263">
        <f t="shared" ca="1" si="633"/>
        <v>0</v>
      </c>
      <c r="BL263" s="12">
        <f t="shared" ca="1" si="634"/>
        <v>0</v>
      </c>
      <c r="BM263">
        <f t="shared" ca="1" si="635"/>
        <v>0</v>
      </c>
      <c r="BN263">
        <f t="shared" ca="1" si="636"/>
        <v>0</v>
      </c>
      <c r="BO263">
        <f t="shared" ca="1" si="637"/>
        <v>0</v>
      </c>
      <c r="BP263">
        <f t="shared" ca="1" si="638"/>
        <v>0</v>
      </c>
      <c r="BQ263">
        <f t="shared" ca="1" si="639"/>
        <v>0</v>
      </c>
      <c r="BR263">
        <f t="shared" ca="1" si="640"/>
        <v>0</v>
      </c>
      <c r="BS263">
        <f t="shared" ca="1" si="641"/>
        <v>0</v>
      </c>
      <c r="BT263">
        <f t="shared" ca="1" si="642"/>
        <v>0</v>
      </c>
      <c r="BU263">
        <f t="shared" ca="1" si="643"/>
        <v>0</v>
      </c>
      <c r="BV263">
        <f t="shared" ca="1" si="644"/>
        <v>0</v>
      </c>
      <c r="BW263">
        <f t="shared" ca="1" si="576"/>
        <v>0</v>
      </c>
      <c r="BX263">
        <f t="shared" ca="1" si="577"/>
        <v>0</v>
      </c>
      <c r="BY263" s="8">
        <f t="shared" ca="1" si="578"/>
        <v>0</v>
      </c>
      <c r="BZ263" s="10" t="str">
        <f t="shared" ca="1" si="579"/>
        <v>---</v>
      </c>
      <c r="CA263">
        <f t="shared" ca="1" si="580"/>
        <v>0</v>
      </c>
      <c r="CB263">
        <f t="shared" ca="1" si="581"/>
        <v>0</v>
      </c>
      <c r="CC263">
        <f t="shared" ca="1" si="582"/>
        <v>0</v>
      </c>
      <c r="CD263">
        <f t="shared" ca="1" si="583"/>
        <v>0</v>
      </c>
      <c r="CE263">
        <f t="shared" ca="1" si="584"/>
        <v>0</v>
      </c>
      <c r="CF263" s="12">
        <f t="shared" ca="1" si="585"/>
        <v>0</v>
      </c>
      <c r="CG263">
        <f t="shared" ca="1" si="586"/>
        <v>0</v>
      </c>
      <c r="CH263">
        <f t="shared" ca="1" si="587"/>
        <v>0</v>
      </c>
      <c r="CI263">
        <f t="shared" ca="1" si="588"/>
        <v>0</v>
      </c>
      <c r="CJ263">
        <f t="shared" ca="1" si="589"/>
        <v>0</v>
      </c>
      <c r="CK263">
        <f t="shared" ca="1" si="590"/>
        <v>0</v>
      </c>
      <c r="CL263">
        <f t="shared" ca="1" si="591"/>
        <v>0</v>
      </c>
      <c r="CM263">
        <f t="shared" ca="1" si="592"/>
        <v>0</v>
      </c>
      <c r="CN263">
        <f t="shared" ca="1" si="593"/>
        <v>0</v>
      </c>
      <c r="CO263">
        <f t="shared" ca="1" si="594"/>
        <v>0</v>
      </c>
      <c r="CP263">
        <f t="shared" ca="1" si="595"/>
        <v>0</v>
      </c>
      <c r="CQ263" s="10">
        <f t="shared" ca="1" si="596"/>
        <v>0</v>
      </c>
      <c r="CR263" s="11">
        <f t="shared" ca="1" si="597"/>
        <v>0</v>
      </c>
      <c r="CS263" s="11">
        <f t="shared" ca="1" si="598"/>
        <v>0</v>
      </c>
      <c r="CT263" s="11">
        <f t="shared" ca="1" si="599"/>
        <v>0</v>
      </c>
      <c r="CU263" s="11">
        <f t="shared" ca="1" si="600"/>
        <v>0</v>
      </c>
      <c r="CV263" s="11">
        <f t="shared" ca="1" si="601"/>
        <v>0</v>
      </c>
      <c r="CW263" t="b">
        <f t="shared" ca="1" si="575"/>
        <v>0</v>
      </c>
      <c r="CX263">
        <f>COUNTIF(BA$1:BA263,BA263)-1</f>
        <v>0</v>
      </c>
    </row>
    <row r="264" spans="1:102">
      <c r="A264" t="s">
        <v>2821</v>
      </c>
      <c r="B264" t="s">
        <v>2561</v>
      </c>
      <c r="C264" t="s">
        <v>2672</v>
      </c>
      <c r="D264">
        <f>IF(Players!C264="NL",INDEX(Standings!G:I,MATCH(INDEX(Teams!G:K,MATCH(Players!B264,Teams!G:G,0),5),Standings!G:G,0),2)+INDEX(Standings!G:I,MATCH(INDEX(Teams!G:K,MATCH(Players!B264,Teams!G:G,0),5),Standings!G:G,0),3),INDEX(Standings!A:C,MATCH(INDEX(Teams!A:E,MATCH(Players!B264,Teams!A:A,0),5),Standings!A:A,0),2)+INDEX(Standings!A:C,MATCH(INDEX(Teams!A:E,MATCH(Players!B264,Teams!A:A,0),5),Standings!A:A,0),3))</f>
        <v>3</v>
      </c>
      <c r="E264">
        <f t="shared" ca="1" si="645"/>
        <v>3</v>
      </c>
      <c r="F264">
        <f t="shared" ca="1" si="646"/>
        <v>11</v>
      </c>
      <c r="G264">
        <f t="shared" ca="1" si="647"/>
        <v>3</v>
      </c>
      <c r="H264">
        <f t="shared" ca="1" si="648"/>
        <v>8</v>
      </c>
      <c r="I264">
        <f t="shared" ca="1" si="649"/>
        <v>1</v>
      </c>
      <c r="J264">
        <f t="shared" ca="1" si="650"/>
        <v>0</v>
      </c>
      <c r="K264">
        <f t="shared" ca="1" si="651"/>
        <v>2</v>
      </c>
      <c r="L264">
        <f t="shared" ca="1" si="652"/>
        <v>3</v>
      </c>
      <c r="M264">
        <f t="shared" ca="1" si="653"/>
        <v>0</v>
      </c>
      <c r="N264">
        <f t="shared" ca="1" si="654"/>
        <v>0</v>
      </c>
      <c r="O264">
        <f t="shared" ca="1" si="655"/>
        <v>1</v>
      </c>
      <c r="P264">
        <f t="shared" ca="1" si="656"/>
        <v>0</v>
      </c>
      <c r="Q264">
        <f t="shared" ca="1" si="657"/>
        <v>1</v>
      </c>
      <c r="R264">
        <f t="shared" ca="1" si="658"/>
        <v>1</v>
      </c>
      <c r="S264">
        <f t="shared" ca="1" si="659"/>
        <v>0</v>
      </c>
      <c r="T264">
        <f t="shared" ca="1" si="660"/>
        <v>0</v>
      </c>
      <c r="U264">
        <f t="shared" ca="1" si="661"/>
        <v>0</v>
      </c>
      <c r="V264">
        <f t="shared" ca="1" si="662"/>
        <v>3</v>
      </c>
      <c r="W264">
        <f t="shared" ca="1" si="663"/>
        <v>3</v>
      </c>
      <c r="X264">
        <f t="shared" ca="1" si="602"/>
        <v>3</v>
      </c>
      <c r="Y264">
        <f t="shared" ca="1" si="603"/>
        <v>13</v>
      </c>
      <c r="Z264">
        <f t="shared" ca="1" si="604"/>
        <v>11</v>
      </c>
      <c r="AA264">
        <f t="shared" ca="1" si="605"/>
        <v>3</v>
      </c>
      <c r="AB264">
        <f t="shared" ca="1" si="606"/>
        <v>8</v>
      </c>
      <c r="AC264">
        <f t="shared" ca="1" si="607"/>
        <v>1</v>
      </c>
      <c r="AD264">
        <f t="shared" ca="1" si="608"/>
        <v>0</v>
      </c>
      <c r="AE264">
        <f t="shared" ca="1" si="609"/>
        <v>2</v>
      </c>
      <c r="AF264">
        <f t="shared" ca="1" si="610"/>
        <v>3</v>
      </c>
      <c r="AG264">
        <f t="shared" ca="1" si="611"/>
        <v>0</v>
      </c>
      <c r="AH264">
        <f t="shared" ca="1" si="612"/>
        <v>0</v>
      </c>
      <c r="AI264">
        <f t="shared" ca="1" si="613"/>
        <v>1</v>
      </c>
      <c r="AJ264">
        <f t="shared" ca="1" si="614"/>
        <v>0</v>
      </c>
      <c r="AK264">
        <f t="shared" ca="1" si="615"/>
        <v>1</v>
      </c>
      <c r="AL264">
        <f t="shared" ca="1" si="616"/>
        <v>1</v>
      </c>
      <c r="AM264">
        <f t="shared" ca="1" si="617"/>
        <v>0</v>
      </c>
      <c r="AN264">
        <f t="shared" ca="1" si="618"/>
        <v>0</v>
      </c>
      <c r="AO264">
        <f t="shared" ca="1" si="619"/>
        <v>0</v>
      </c>
      <c r="AP264">
        <f t="shared" ca="1" si="620"/>
        <v>3</v>
      </c>
      <c r="AQ264">
        <f t="shared" ca="1" si="621"/>
        <v>3</v>
      </c>
      <c r="AR264" s="8">
        <f t="shared" ca="1" si="622"/>
        <v>0.72727272727272729</v>
      </c>
      <c r="AS264" s="8">
        <f t="shared" ca="1" si="623"/>
        <v>0.76923076923076927</v>
      </c>
      <c r="AT264" s="8">
        <f t="shared" ca="1" si="624"/>
        <v>1.3636363636363635</v>
      </c>
      <c r="AU264" s="8">
        <f t="shared" ca="1" si="625"/>
        <v>2.1328671328671329</v>
      </c>
      <c r="AV264">
        <f t="shared" ca="1" si="626"/>
        <v>15</v>
      </c>
      <c r="AW264" t="b">
        <f t="shared" ca="1" si="522"/>
        <v>1</v>
      </c>
      <c r="BA264" s="14" t="s">
        <v>2791</v>
      </c>
      <c r="BB264" t="s">
        <v>2560</v>
      </c>
      <c r="BC264" t="s">
        <v>2672</v>
      </c>
      <c r="BD264">
        <f>IF(Players!BC264="NL",INDEX(Standings!G:I,MATCH(INDEX(Teams!G:K,MATCH(Players!BB264,Teams!G:G,0),5),Standings!G:G,0),2)+INDEX(Standings!G:I,MATCH(INDEX(Teams!G:K,MATCH(Players!BB264,Teams!G:G,0),5),Standings!G:G,0),3),INDEX(Standings!A:C,MATCH(INDEX(Teams!A:E,MATCH(Players!BB264,Teams!A:A,0),5),Standings!A:A,0),2)+INDEX(Standings!A:C,MATCH(INDEX(Teams!A:E,MATCH(Players!BB264,Teams!A:A,0),5),Standings!A:A,0),3))</f>
        <v>3</v>
      </c>
      <c r="BE264">
        <f t="shared" ca="1" si="627"/>
        <v>0</v>
      </c>
      <c r="BF264">
        <f t="shared" ca="1" si="628"/>
        <v>0</v>
      </c>
      <c r="BG264">
        <f t="shared" ca="1" si="629"/>
        <v>0</v>
      </c>
      <c r="BH264">
        <f t="shared" ca="1" si="630"/>
        <v>0</v>
      </c>
      <c r="BI264">
        <f t="shared" ca="1" si="631"/>
        <v>0</v>
      </c>
      <c r="BJ264">
        <f t="shared" ca="1" si="632"/>
        <v>0</v>
      </c>
      <c r="BK264">
        <f t="shared" ca="1" si="633"/>
        <v>0</v>
      </c>
      <c r="BL264" s="12">
        <f t="shared" ca="1" si="634"/>
        <v>0</v>
      </c>
      <c r="BM264">
        <f t="shared" ca="1" si="635"/>
        <v>0</v>
      </c>
      <c r="BN264">
        <f t="shared" ca="1" si="636"/>
        <v>0</v>
      </c>
      <c r="BO264">
        <f t="shared" ca="1" si="637"/>
        <v>0</v>
      </c>
      <c r="BP264">
        <f t="shared" ca="1" si="638"/>
        <v>0</v>
      </c>
      <c r="BQ264">
        <f t="shared" ca="1" si="639"/>
        <v>0</v>
      </c>
      <c r="BR264">
        <f t="shared" ca="1" si="640"/>
        <v>0</v>
      </c>
      <c r="BS264">
        <f t="shared" ca="1" si="641"/>
        <v>0</v>
      </c>
      <c r="BT264">
        <f t="shared" ca="1" si="642"/>
        <v>0</v>
      </c>
      <c r="BU264">
        <f t="shared" ca="1" si="643"/>
        <v>0</v>
      </c>
      <c r="BV264">
        <f t="shared" ca="1" si="644"/>
        <v>0</v>
      </c>
      <c r="BW264">
        <f t="shared" ca="1" si="576"/>
        <v>0</v>
      </c>
      <c r="BX264">
        <f t="shared" ca="1" si="577"/>
        <v>0</v>
      </c>
      <c r="BY264" s="8">
        <f t="shared" ca="1" si="578"/>
        <v>0</v>
      </c>
      <c r="BZ264" s="10" t="str">
        <f t="shared" ca="1" si="579"/>
        <v>---</v>
      </c>
      <c r="CA264">
        <f t="shared" ca="1" si="580"/>
        <v>0</v>
      </c>
      <c r="CB264">
        <f t="shared" ca="1" si="581"/>
        <v>0</v>
      </c>
      <c r="CC264">
        <f t="shared" ca="1" si="582"/>
        <v>0</v>
      </c>
      <c r="CD264">
        <f t="shared" ca="1" si="583"/>
        <v>0</v>
      </c>
      <c r="CE264">
        <f t="shared" ca="1" si="584"/>
        <v>0</v>
      </c>
      <c r="CF264" s="12">
        <f t="shared" ca="1" si="585"/>
        <v>0</v>
      </c>
      <c r="CG264">
        <f t="shared" ca="1" si="586"/>
        <v>0</v>
      </c>
      <c r="CH264">
        <f t="shared" ca="1" si="587"/>
        <v>0</v>
      </c>
      <c r="CI264">
        <f t="shared" ca="1" si="588"/>
        <v>0</v>
      </c>
      <c r="CJ264">
        <f t="shared" ca="1" si="589"/>
        <v>0</v>
      </c>
      <c r="CK264">
        <f t="shared" ca="1" si="590"/>
        <v>0</v>
      </c>
      <c r="CL264">
        <f t="shared" ca="1" si="591"/>
        <v>0</v>
      </c>
      <c r="CM264">
        <f t="shared" ca="1" si="592"/>
        <v>0</v>
      </c>
      <c r="CN264">
        <f t="shared" ca="1" si="593"/>
        <v>0</v>
      </c>
      <c r="CO264">
        <f t="shared" ca="1" si="594"/>
        <v>0</v>
      </c>
      <c r="CP264">
        <f t="shared" ca="1" si="595"/>
        <v>0</v>
      </c>
      <c r="CQ264" s="10">
        <f t="shared" ca="1" si="596"/>
        <v>0</v>
      </c>
      <c r="CR264" s="11">
        <f t="shared" ca="1" si="597"/>
        <v>0</v>
      </c>
      <c r="CS264" s="11">
        <f t="shared" ca="1" si="598"/>
        <v>0</v>
      </c>
      <c r="CT264" s="11">
        <f t="shared" ca="1" si="599"/>
        <v>0</v>
      </c>
      <c r="CU264" s="11">
        <f t="shared" ca="1" si="600"/>
        <v>0</v>
      </c>
      <c r="CV264" s="11">
        <f t="shared" ca="1" si="601"/>
        <v>0</v>
      </c>
      <c r="CW264" t="b">
        <f t="shared" ca="1" si="575"/>
        <v>0</v>
      </c>
      <c r="CX264">
        <f>COUNTIF(BA$1:BA264,BA264)-1</f>
        <v>1</v>
      </c>
    </row>
    <row r="265" spans="1:102">
      <c r="A265" t="s">
        <v>2822</v>
      </c>
      <c r="B265" t="s">
        <v>2561</v>
      </c>
      <c r="C265" t="s">
        <v>2672</v>
      </c>
      <c r="D265">
        <f>IF(Players!C265="NL",INDEX(Standings!G:I,MATCH(INDEX(Teams!G:K,MATCH(Players!B265,Teams!G:G,0),5),Standings!G:G,0),2)+INDEX(Standings!G:I,MATCH(INDEX(Teams!G:K,MATCH(Players!B265,Teams!G:G,0),5),Standings!G:G,0),3),INDEX(Standings!A:C,MATCH(INDEX(Teams!A:E,MATCH(Players!B265,Teams!A:A,0),5),Standings!A:A,0),2)+INDEX(Standings!A:C,MATCH(INDEX(Teams!A:E,MATCH(Players!B265,Teams!A:A,0),5),Standings!A:A,0),3))</f>
        <v>3</v>
      </c>
      <c r="E265">
        <f t="shared" ca="1" si="645"/>
        <v>3</v>
      </c>
      <c r="F265">
        <f t="shared" ca="1" si="646"/>
        <v>11</v>
      </c>
      <c r="G265">
        <f t="shared" ca="1" si="647"/>
        <v>3</v>
      </c>
      <c r="H265">
        <f t="shared" ca="1" si="648"/>
        <v>3</v>
      </c>
      <c r="I265">
        <f t="shared" ca="1" si="649"/>
        <v>2</v>
      </c>
      <c r="J265">
        <f t="shared" ca="1" si="650"/>
        <v>0</v>
      </c>
      <c r="K265">
        <f t="shared" ca="1" si="651"/>
        <v>0</v>
      </c>
      <c r="L265">
        <f t="shared" ca="1" si="652"/>
        <v>1</v>
      </c>
      <c r="M265">
        <f t="shared" ca="1" si="653"/>
        <v>0</v>
      </c>
      <c r="N265">
        <f t="shared" ca="1" si="654"/>
        <v>0</v>
      </c>
      <c r="O265">
        <f t="shared" ca="1" si="655"/>
        <v>2</v>
      </c>
      <c r="P265">
        <f t="shared" ca="1" si="656"/>
        <v>2</v>
      </c>
      <c r="Q265">
        <f t="shared" ca="1" si="657"/>
        <v>1</v>
      </c>
      <c r="R265">
        <f t="shared" ca="1" si="658"/>
        <v>0</v>
      </c>
      <c r="S265">
        <f t="shared" ca="1" si="659"/>
        <v>0</v>
      </c>
      <c r="T265">
        <f t="shared" ca="1" si="660"/>
        <v>0</v>
      </c>
      <c r="U265">
        <f t="shared" ca="1" si="661"/>
        <v>0</v>
      </c>
      <c r="V265">
        <f t="shared" ca="1" si="662"/>
        <v>2</v>
      </c>
      <c r="W265">
        <f t="shared" ca="1" si="663"/>
        <v>2</v>
      </c>
      <c r="X265">
        <f t="shared" ca="1" si="602"/>
        <v>3</v>
      </c>
      <c r="Y265">
        <f t="shared" ca="1" si="603"/>
        <v>13</v>
      </c>
      <c r="Z265">
        <f t="shared" ca="1" si="604"/>
        <v>11</v>
      </c>
      <c r="AA265">
        <f t="shared" ca="1" si="605"/>
        <v>3</v>
      </c>
      <c r="AB265">
        <f t="shared" ca="1" si="606"/>
        <v>3</v>
      </c>
      <c r="AC265">
        <f t="shared" ca="1" si="607"/>
        <v>2</v>
      </c>
      <c r="AD265">
        <f t="shared" ca="1" si="608"/>
        <v>0</v>
      </c>
      <c r="AE265">
        <f t="shared" ca="1" si="609"/>
        <v>0</v>
      </c>
      <c r="AF265">
        <f t="shared" ca="1" si="610"/>
        <v>1</v>
      </c>
      <c r="AG265">
        <f t="shared" ca="1" si="611"/>
        <v>0</v>
      </c>
      <c r="AH265">
        <f t="shared" ca="1" si="612"/>
        <v>0</v>
      </c>
      <c r="AI265">
        <f t="shared" ca="1" si="613"/>
        <v>2</v>
      </c>
      <c r="AJ265">
        <f t="shared" ca="1" si="614"/>
        <v>2</v>
      </c>
      <c r="AK265">
        <f t="shared" ca="1" si="615"/>
        <v>1</v>
      </c>
      <c r="AL265">
        <f t="shared" ca="1" si="616"/>
        <v>0</v>
      </c>
      <c r="AM265">
        <f t="shared" ca="1" si="617"/>
        <v>0</v>
      </c>
      <c r="AN265">
        <f t="shared" ca="1" si="618"/>
        <v>0</v>
      </c>
      <c r="AO265">
        <f t="shared" ca="1" si="619"/>
        <v>0</v>
      </c>
      <c r="AP265">
        <f t="shared" ca="1" si="620"/>
        <v>2</v>
      </c>
      <c r="AQ265">
        <f t="shared" ca="1" si="621"/>
        <v>2</v>
      </c>
      <c r="AR265" s="8">
        <f t="shared" ca="1" si="622"/>
        <v>0.27272727272727271</v>
      </c>
      <c r="AS265" s="8">
        <f t="shared" ca="1" si="623"/>
        <v>0.38461538461538464</v>
      </c>
      <c r="AT265" s="8">
        <f t="shared" ca="1" si="624"/>
        <v>0.45454545454545453</v>
      </c>
      <c r="AU265" s="8">
        <f t="shared" ca="1" si="625"/>
        <v>0.83916083916083917</v>
      </c>
      <c r="AV265">
        <f t="shared" ca="1" si="626"/>
        <v>5</v>
      </c>
      <c r="AW265" t="b">
        <f t="shared" ca="1" si="522"/>
        <v>1</v>
      </c>
      <c r="BA265" t="s">
        <v>3084</v>
      </c>
      <c r="BB265" t="s">
        <v>2423</v>
      </c>
      <c r="BC265" t="s">
        <v>2672</v>
      </c>
      <c r="BD265">
        <f>IF(Players!BC265="NL",INDEX(Standings!G:I,MATCH(INDEX(Teams!G:K,MATCH(Players!BB265,Teams!G:G,0),5),Standings!G:G,0),2)+INDEX(Standings!G:I,MATCH(INDEX(Teams!G:K,MATCH(Players!BB265,Teams!G:G,0),5),Standings!G:G,0),3),INDEX(Standings!A:C,MATCH(INDEX(Teams!A:E,MATCH(Players!BB265,Teams!A:A,0),5),Standings!A:A,0),2)+INDEX(Standings!A:C,MATCH(INDEX(Teams!A:E,MATCH(Players!BB265,Teams!A:A,0),5),Standings!A:A,0),3))</f>
        <v>3</v>
      </c>
      <c r="BE265">
        <f t="shared" ca="1" si="627"/>
        <v>0</v>
      </c>
      <c r="BF265">
        <f t="shared" ca="1" si="628"/>
        <v>1</v>
      </c>
      <c r="BG265">
        <f t="shared" ca="1" si="629"/>
        <v>2</v>
      </c>
      <c r="BH265">
        <f t="shared" ca="1" si="630"/>
        <v>0</v>
      </c>
      <c r="BI265">
        <f t="shared" ca="1" si="631"/>
        <v>0</v>
      </c>
      <c r="BJ265">
        <f t="shared" ca="1" si="632"/>
        <v>0</v>
      </c>
      <c r="BK265">
        <f t="shared" ca="1" si="633"/>
        <v>0</v>
      </c>
      <c r="BL265" s="12">
        <f t="shared" ca="1" si="634"/>
        <v>1</v>
      </c>
      <c r="BM265">
        <f t="shared" ca="1" si="635"/>
        <v>1</v>
      </c>
      <c r="BN265">
        <f t="shared" ca="1" si="636"/>
        <v>1</v>
      </c>
      <c r="BO265">
        <f t="shared" ca="1" si="637"/>
        <v>1</v>
      </c>
      <c r="BP265">
        <f t="shared" ca="1" si="638"/>
        <v>0</v>
      </c>
      <c r="BQ265">
        <f t="shared" ca="1" si="639"/>
        <v>2</v>
      </c>
      <c r="BR265">
        <f t="shared" ca="1" si="640"/>
        <v>0</v>
      </c>
      <c r="BS265">
        <f t="shared" ca="1" si="641"/>
        <v>0</v>
      </c>
      <c r="BT265">
        <f t="shared" ca="1" si="642"/>
        <v>0</v>
      </c>
      <c r="BU265">
        <f t="shared" ca="1" si="643"/>
        <v>0</v>
      </c>
      <c r="BV265">
        <f t="shared" ca="1" si="644"/>
        <v>0</v>
      </c>
      <c r="BW265">
        <f t="shared" ca="1" si="576"/>
        <v>0</v>
      </c>
      <c r="BX265">
        <f t="shared" ca="1" si="577"/>
        <v>1</v>
      </c>
      <c r="BY265" s="8">
        <f t="shared" ca="1" si="578"/>
        <v>0</v>
      </c>
      <c r="BZ265" s="10">
        <f t="shared" ca="1" si="579"/>
        <v>9</v>
      </c>
      <c r="CA265">
        <f t="shared" ca="1" si="580"/>
        <v>2</v>
      </c>
      <c r="CB265">
        <f t="shared" ca="1" si="581"/>
        <v>0</v>
      </c>
      <c r="CC265">
        <f t="shared" ca="1" si="582"/>
        <v>0</v>
      </c>
      <c r="CD265">
        <f t="shared" ca="1" si="583"/>
        <v>0</v>
      </c>
      <c r="CE265">
        <f t="shared" ca="1" si="584"/>
        <v>0</v>
      </c>
      <c r="CF265" s="12">
        <f t="shared" ca="1" si="585"/>
        <v>1</v>
      </c>
      <c r="CG265">
        <f t="shared" ca="1" si="586"/>
        <v>1</v>
      </c>
      <c r="CH265">
        <f t="shared" ca="1" si="587"/>
        <v>1</v>
      </c>
      <c r="CI265">
        <f t="shared" ca="1" si="588"/>
        <v>1</v>
      </c>
      <c r="CJ265">
        <f t="shared" ca="1" si="589"/>
        <v>0</v>
      </c>
      <c r="CK265">
        <f t="shared" ca="1" si="590"/>
        <v>2</v>
      </c>
      <c r="CL265">
        <f t="shared" ca="1" si="591"/>
        <v>0</v>
      </c>
      <c r="CM265">
        <f t="shared" ca="1" si="592"/>
        <v>0</v>
      </c>
      <c r="CN265">
        <f t="shared" ca="1" si="593"/>
        <v>0</v>
      </c>
      <c r="CO265">
        <f t="shared" ca="1" si="594"/>
        <v>0</v>
      </c>
      <c r="CP265">
        <f t="shared" ca="1" si="595"/>
        <v>0</v>
      </c>
      <c r="CQ265" s="10">
        <f t="shared" ca="1" si="596"/>
        <v>3</v>
      </c>
      <c r="CR265" s="11">
        <f t="shared" ca="1" si="597"/>
        <v>9</v>
      </c>
      <c r="CS265" s="11">
        <f t="shared" ca="1" si="598"/>
        <v>0</v>
      </c>
      <c r="CT265" s="11">
        <f t="shared" ca="1" si="599"/>
        <v>18</v>
      </c>
      <c r="CU265" s="11">
        <f t="shared" ca="1" si="600"/>
        <v>0</v>
      </c>
      <c r="CV265" s="11">
        <f t="shared" ca="1" si="601"/>
        <v>0</v>
      </c>
      <c r="CW265" t="b">
        <f t="shared" ref="CW265:CW288" ca="1" si="664">IF(CF265&gt;=BD265,TRUE,FALSE)</f>
        <v>0</v>
      </c>
      <c r="CX265">
        <f>COUNTIF(BA$1:BA265,BA265)-1</f>
        <v>0</v>
      </c>
    </row>
    <row r="266" spans="1:102">
      <c r="A266" t="s">
        <v>2823</v>
      </c>
      <c r="B266" t="s">
        <v>2561</v>
      </c>
      <c r="C266" t="s">
        <v>2672</v>
      </c>
      <c r="D266">
        <f>IF(Players!C266="NL",INDEX(Standings!G:I,MATCH(INDEX(Teams!G:K,MATCH(Players!B266,Teams!G:G,0),5),Standings!G:G,0),2)+INDEX(Standings!G:I,MATCH(INDEX(Teams!G:K,MATCH(Players!B266,Teams!G:G,0),5),Standings!G:G,0),3),INDEX(Standings!A:C,MATCH(INDEX(Teams!A:E,MATCH(Players!B266,Teams!A:A,0),5),Standings!A:A,0),2)+INDEX(Standings!A:C,MATCH(INDEX(Teams!A:E,MATCH(Players!B266,Teams!A:A,0),5),Standings!A:A,0),3))</f>
        <v>3</v>
      </c>
      <c r="E266">
        <f t="shared" ca="1" si="645"/>
        <v>3</v>
      </c>
      <c r="F266">
        <f t="shared" ca="1" si="646"/>
        <v>9</v>
      </c>
      <c r="G266">
        <f t="shared" ca="1" si="647"/>
        <v>2</v>
      </c>
      <c r="H266">
        <f t="shared" ca="1" si="648"/>
        <v>3</v>
      </c>
      <c r="I266">
        <f t="shared" ca="1" si="649"/>
        <v>1</v>
      </c>
      <c r="J266">
        <f t="shared" ca="1" si="650"/>
        <v>0</v>
      </c>
      <c r="K266">
        <f t="shared" ca="1" si="651"/>
        <v>1</v>
      </c>
      <c r="L266">
        <f t="shared" ca="1" si="652"/>
        <v>5</v>
      </c>
      <c r="M266">
        <f t="shared" ca="1" si="653"/>
        <v>0</v>
      </c>
      <c r="N266">
        <f t="shared" ca="1" si="654"/>
        <v>0</v>
      </c>
      <c r="O266">
        <f t="shared" ca="1" si="655"/>
        <v>4</v>
      </c>
      <c r="P266">
        <f t="shared" ca="1" si="656"/>
        <v>1</v>
      </c>
      <c r="Q266">
        <f t="shared" ca="1" si="657"/>
        <v>0</v>
      </c>
      <c r="R266">
        <f t="shared" ca="1" si="658"/>
        <v>0</v>
      </c>
      <c r="S266">
        <f t="shared" ca="1" si="659"/>
        <v>0</v>
      </c>
      <c r="T266">
        <f t="shared" ca="1" si="660"/>
        <v>0</v>
      </c>
      <c r="U266">
        <f t="shared" ca="1" si="661"/>
        <v>0</v>
      </c>
      <c r="V266">
        <f t="shared" ca="1" si="662"/>
        <v>3</v>
      </c>
      <c r="W266">
        <f t="shared" ca="1" si="663"/>
        <v>3</v>
      </c>
      <c r="X266">
        <f t="shared" ca="1" si="602"/>
        <v>3</v>
      </c>
      <c r="Y266">
        <f t="shared" ca="1" si="603"/>
        <v>13</v>
      </c>
      <c r="Z266">
        <f t="shared" ca="1" si="604"/>
        <v>9</v>
      </c>
      <c r="AA266">
        <f t="shared" ca="1" si="605"/>
        <v>2</v>
      </c>
      <c r="AB266">
        <f t="shared" ca="1" si="606"/>
        <v>3</v>
      </c>
      <c r="AC266">
        <f t="shared" ca="1" si="607"/>
        <v>1</v>
      </c>
      <c r="AD266">
        <f t="shared" ca="1" si="608"/>
        <v>0</v>
      </c>
      <c r="AE266">
        <f t="shared" ca="1" si="609"/>
        <v>1</v>
      </c>
      <c r="AF266">
        <f t="shared" ca="1" si="610"/>
        <v>5</v>
      </c>
      <c r="AG266">
        <f t="shared" ca="1" si="611"/>
        <v>0</v>
      </c>
      <c r="AH266">
        <f t="shared" ca="1" si="612"/>
        <v>0</v>
      </c>
      <c r="AI266">
        <f t="shared" ca="1" si="613"/>
        <v>4</v>
      </c>
      <c r="AJ266">
        <f t="shared" ca="1" si="614"/>
        <v>1</v>
      </c>
      <c r="AK266">
        <f t="shared" ca="1" si="615"/>
        <v>0</v>
      </c>
      <c r="AL266">
        <f t="shared" ca="1" si="616"/>
        <v>0</v>
      </c>
      <c r="AM266">
        <f t="shared" ca="1" si="617"/>
        <v>0</v>
      </c>
      <c r="AN266">
        <f t="shared" ca="1" si="618"/>
        <v>0</v>
      </c>
      <c r="AO266">
        <f t="shared" ca="1" si="619"/>
        <v>0</v>
      </c>
      <c r="AP266">
        <f t="shared" ca="1" si="620"/>
        <v>3</v>
      </c>
      <c r="AQ266">
        <f t="shared" ca="1" si="621"/>
        <v>3</v>
      </c>
      <c r="AR266" s="8">
        <f t="shared" ca="1" si="622"/>
        <v>0.33333333333333331</v>
      </c>
      <c r="AS266" s="8">
        <f t="shared" ca="1" si="623"/>
        <v>0.53846153846153844</v>
      </c>
      <c r="AT266" s="8">
        <f t="shared" ca="1" si="624"/>
        <v>0.77777777777777779</v>
      </c>
      <c r="AU266" s="8">
        <f t="shared" ca="1" si="625"/>
        <v>1.3162393162393162</v>
      </c>
      <c r="AV266">
        <f t="shared" ca="1" si="626"/>
        <v>7</v>
      </c>
      <c r="AW266" t="b">
        <f t="shared" ca="1" si="522"/>
        <v>1</v>
      </c>
      <c r="BA266" t="s">
        <v>3078</v>
      </c>
      <c r="BB266" t="s">
        <v>2423</v>
      </c>
      <c r="BC266" t="s">
        <v>2672</v>
      </c>
      <c r="BD266">
        <f>IF(Players!BC266="NL",INDEX(Standings!G:I,MATCH(INDEX(Teams!G:K,MATCH(Players!BB266,Teams!G:G,0),5),Standings!G:G,0),2)+INDEX(Standings!G:I,MATCH(INDEX(Teams!G:K,MATCH(Players!BB266,Teams!G:G,0),5),Standings!G:G,0),3),INDEX(Standings!A:C,MATCH(INDEX(Teams!A:E,MATCH(Players!BB266,Teams!A:A,0),5),Standings!A:A,0),2)+INDEX(Standings!A:C,MATCH(INDEX(Teams!A:E,MATCH(Players!BB266,Teams!A:A,0),5),Standings!A:A,0),3))</f>
        <v>3</v>
      </c>
      <c r="BE266">
        <f t="shared" ca="1" si="627"/>
        <v>0</v>
      </c>
      <c r="BF266">
        <f t="shared" ca="1" si="628"/>
        <v>0</v>
      </c>
      <c r="BG266">
        <f t="shared" ca="1" si="629"/>
        <v>1</v>
      </c>
      <c r="BH266">
        <f t="shared" ca="1" si="630"/>
        <v>1</v>
      </c>
      <c r="BI266">
        <f t="shared" ca="1" si="631"/>
        <v>0</v>
      </c>
      <c r="BJ266">
        <f t="shared" ca="1" si="632"/>
        <v>0</v>
      </c>
      <c r="BK266">
        <f t="shared" ca="1" si="633"/>
        <v>0</v>
      </c>
      <c r="BL266" s="12">
        <f t="shared" ca="1" si="634"/>
        <v>1.3333333333333333</v>
      </c>
      <c r="BM266">
        <f t="shared" ca="1" si="635"/>
        <v>2</v>
      </c>
      <c r="BN266">
        <f t="shared" ca="1" si="636"/>
        <v>4</v>
      </c>
      <c r="BO266">
        <f t="shared" ca="1" si="637"/>
        <v>4</v>
      </c>
      <c r="BP266">
        <f t="shared" ca="1" si="638"/>
        <v>0</v>
      </c>
      <c r="BQ266">
        <f t="shared" ca="1" si="639"/>
        <v>6</v>
      </c>
      <c r="BR266">
        <f t="shared" ca="1" si="640"/>
        <v>1</v>
      </c>
      <c r="BS266">
        <f t="shared" ca="1" si="641"/>
        <v>1</v>
      </c>
      <c r="BT266">
        <f t="shared" ca="1" si="642"/>
        <v>0</v>
      </c>
      <c r="BU266">
        <f t="shared" ca="1" si="643"/>
        <v>0</v>
      </c>
      <c r="BV266">
        <f t="shared" ca="1" si="644"/>
        <v>0</v>
      </c>
      <c r="BW266">
        <f t="shared" ref="BW266:BW289" ca="1" si="665">SUMIF($BA:$BA,$BA266,BE:BE)</f>
        <v>0</v>
      </c>
      <c r="BX266">
        <f t="shared" ref="BX266:BX289" ca="1" si="666">SUMIF($BA:$BA,$BA266,BF:BF)</f>
        <v>0</v>
      </c>
      <c r="BY266" s="8">
        <f t="shared" ref="BY266:BY289" ca="1" si="667">IFERROR(BW266/(BW266+BX266),0)</f>
        <v>0</v>
      </c>
      <c r="BZ266" s="10">
        <f t="shared" ref="BZ266:BZ289" ca="1" si="668">IFERROR(CI266/CF266*9,"---")</f>
        <v>27</v>
      </c>
      <c r="CA266">
        <f t="shared" ref="CA266:CA289" ca="1" si="669">SUMIF($BA:$BA,$BA266,BG:BG)</f>
        <v>1</v>
      </c>
      <c r="CB266">
        <f t="shared" ref="CB266:CB289" ca="1" si="670">SUMIF($BA:$BA,$BA266,BH:BH)</f>
        <v>1</v>
      </c>
      <c r="CC266">
        <f t="shared" ref="CC266:CC289" ca="1" si="671">SUMIF($BA:$BA,$BA266,BI:BI)</f>
        <v>0</v>
      </c>
      <c r="CD266">
        <f t="shared" ref="CD266:CD289" ca="1" si="672">SUMIF($BA:$BA,$BA266,BJ:BJ)</f>
        <v>0</v>
      </c>
      <c r="CE266">
        <f t="shared" ref="CE266:CE289" ca="1" si="673">SUMIF($BA:$BA,$BA266,BK:BK)</f>
        <v>0</v>
      </c>
      <c r="CF266" s="12">
        <f t="shared" ref="CF266:CF289" ca="1" si="674">SUMIF($BA:$BA,$BA266,BL:BL)</f>
        <v>1.3333333333333333</v>
      </c>
      <c r="CG266">
        <f t="shared" ref="CG266:CG289" ca="1" si="675">SUMIF($BA:$BA,$BA266,BM:BM)</f>
        <v>2</v>
      </c>
      <c r="CH266">
        <f t="shared" ref="CH266:CH289" ca="1" si="676">SUMIF($BA:$BA,$BA266,BN:BN)</f>
        <v>4</v>
      </c>
      <c r="CI266">
        <f t="shared" ref="CI266:CI289" ca="1" si="677">SUMIF($BA:$BA,$BA266,BO:BO)</f>
        <v>4</v>
      </c>
      <c r="CJ266">
        <f t="shared" ref="CJ266:CJ289" ca="1" si="678">SUMIF($BA:$BA,$BA266,BP:BP)</f>
        <v>0</v>
      </c>
      <c r="CK266">
        <f t="shared" ref="CK266:CK289" ca="1" si="679">SUMIF($BA:$BA,$BA266,BQ:BQ)</f>
        <v>6</v>
      </c>
      <c r="CL266">
        <f t="shared" ref="CL266:CL289" ca="1" si="680">SUMIF($BA:$BA,$BA266,BR:BR)</f>
        <v>1</v>
      </c>
      <c r="CM266">
        <f t="shared" ref="CM266:CM289" ca="1" si="681">SUMIF($BA:$BA,$BA266,BS:BS)</f>
        <v>1</v>
      </c>
      <c r="CN266">
        <f t="shared" ref="CN266:CN289" ca="1" si="682">SUMIF($BA:$BA,$BA266,BT:BT)</f>
        <v>0</v>
      </c>
      <c r="CO266">
        <f t="shared" ref="CO266:CO289" ca="1" si="683">SUMIF($BA:$BA,$BA266,BU:BU)</f>
        <v>0</v>
      </c>
      <c r="CP266">
        <f t="shared" ref="CP266:CP289" ca="1" si="684">SUMIF($BA:$BA,$BA266,BV:BV)</f>
        <v>0</v>
      </c>
      <c r="CQ266" s="10">
        <f t="shared" ref="CQ266:CQ289" ca="1" si="685">IFERROR((CG266+CK266)/CF266,0)</f>
        <v>6</v>
      </c>
      <c r="CR266" s="11">
        <f t="shared" ref="CR266:CR289" ca="1" si="686">IFERROR(CG266/$CF266*9,0)</f>
        <v>13.5</v>
      </c>
      <c r="CS266" s="11">
        <f t="shared" ref="CS266:CS289" ca="1" si="687">IFERROR(CJ266/$CF266*9,0)</f>
        <v>0</v>
      </c>
      <c r="CT266" s="11">
        <f t="shared" ref="CT266:CT289" ca="1" si="688">IFERROR(CK266/$CF266*9,0)</f>
        <v>40.5</v>
      </c>
      <c r="CU266" s="11">
        <f t="shared" ref="CU266:CU289" ca="1" si="689">IFERROR(CM266/$CF266*9,0)</f>
        <v>6.75</v>
      </c>
      <c r="CV266" s="11">
        <f t="shared" ref="CV266:CV289" ca="1" si="690">IFERROR(CM266/CK266,0)</f>
        <v>0.16666666666666666</v>
      </c>
      <c r="CW266" t="b">
        <f t="shared" ca="1" si="664"/>
        <v>0</v>
      </c>
      <c r="CX266">
        <f>COUNTIF(BA$1:BA266,BA266)-1</f>
        <v>0</v>
      </c>
    </row>
    <row r="267" spans="1:102">
      <c r="A267" t="s">
        <v>2709</v>
      </c>
      <c r="B267" t="s">
        <v>2561</v>
      </c>
      <c r="C267" t="s">
        <v>2672</v>
      </c>
      <c r="D267">
        <f>IF(Players!C267="NL",INDEX(Standings!G:I,MATCH(INDEX(Teams!G:K,MATCH(Players!B267,Teams!G:G,0),5),Standings!G:G,0),2)+INDEX(Standings!G:I,MATCH(INDEX(Teams!G:K,MATCH(Players!B267,Teams!G:G,0),5),Standings!G:G,0),3),INDEX(Standings!A:C,MATCH(INDEX(Teams!A:E,MATCH(Players!B267,Teams!A:A,0),5),Standings!A:A,0),2)+INDEX(Standings!A:C,MATCH(INDEX(Teams!A:E,MATCH(Players!B267,Teams!A:A,0),5),Standings!A:A,0),3))</f>
        <v>3</v>
      </c>
      <c r="E267">
        <f t="shared" ca="1" si="645"/>
        <v>2</v>
      </c>
      <c r="F267">
        <f t="shared" ca="1" si="646"/>
        <v>5</v>
      </c>
      <c r="G267">
        <f t="shared" ca="1" si="647"/>
        <v>0</v>
      </c>
      <c r="H267">
        <f t="shared" ca="1" si="648"/>
        <v>2</v>
      </c>
      <c r="I267">
        <f t="shared" ca="1" si="649"/>
        <v>1</v>
      </c>
      <c r="J267">
        <f t="shared" ca="1" si="650"/>
        <v>0</v>
      </c>
      <c r="K267">
        <f t="shared" ca="1" si="651"/>
        <v>0</v>
      </c>
      <c r="L267">
        <f t="shared" ca="1" si="652"/>
        <v>2</v>
      </c>
      <c r="M267">
        <f t="shared" ca="1" si="653"/>
        <v>0</v>
      </c>
      <c r="N267">
        <f t="shared" ca="1" si="654"/>
        <v>0</v>
      </c>
      <c r="O267">
        <f t="shared" ca="1" si="655"/>
        <v>0</v>
      </c>
      <c r="P267">
        <f t="shared" ca="1" si="656"/>
        <v>2</v>
      </c>
      <c r="Q267">
        <f t="shared" ca="1" si="657"/>
        <v>0</v>
      </c>
      <c r="R267">
        <f t="shared" ca="1" si="658"/>
        <v>0</v>
      </c>
      <c r="S267">
        <f t="shared" ca="1" si="659"/>
        <v>0</v>
      </c>
      <c r="T267">
        <f t="shared" ca="1" si="660"/>
        <v>0</v>
      </c>
      <c r="U267">
        <f t="shared" ca="1" si="661"/>
        <v>0</v>
      </c>
      <c r="V267">
        <f t="shared" ca="1" si="662"/>
        <v>1</v>
      </c>
      <c r="W267">
        <f t="shared" ca="1" si="663"/>
        <v>1</v>
      </c>
      <c r="X267">
        <f t="shared" ca="1" si="602"/>
        <v>2</v>
      </c>
      <c r="Y267">
        <f t="shared" ca="1" si="603"/>
        <v>5</v>
      </c>
      <c r="Z267">
        <f t="shared" ca="1" si="604"/>
        <v>5</v>
      </c>
      <c r="AA267">
        <f t="shared" ca="1" si="605"/>
        <v>0</v>
      </c>
      <c r="AB267">
        <f t="shared" ca="1" si="606"/>
        <v>2</v>
      </c>
      <c r="AC267">
        <f t="shared" ca="1" si="607"/>
        <v>1</v>
      </c>
      <c r="AD267">
        <f t="shared" ca="1" si="608"/>
        <v>0</v>
      </c>
      <c r="AE267">
        <f t="shared" ca="1" si="609"/>
        <v>0</v>
      </c>
      <c r="AF267">
        <f t="shared" ca="1" si="610"/>
        <v>2</v>
      </c>
      <c r="AG267">
        <f t="shared" ca="1" si="611"/>
        <v>0</v>
      </c>
      <c r="AH267">
        <f t="shared" ca="1" si="612"/>
        <v>0</v>
      </c>
      <c r="AI267">
        <f t="shared" ca="1" si="613"/>
        <v>0</v>
      </c>
      <c r="AJ267">
        <f t="shared" ca="1" si="614"/>
        <v>2</v>
      </c>
      <c r="AK267">
        <f t="shared" ca="1" si="615"/>
        <v>0</v>
      </c>
      <c r="AL267">
        <f t="shared" ca="1" si="616"/>
        <v>0</v>
      </c>
      <c r="AM267">
        <f t="shared" ca="1" si="617"/>
        <v>0</v>
      </c>
      <c r="AN267">
        <f t="shared" ca="1" si="618"/>
        <v>0</v>
      </c>
      <c r="AO267">
        <f t="shared" ca="1" si="619"/>
        <v>0</v>
      </c>
      <c r="AP267">
        <f t="shared" ca="1" si="620"/>
        <v>1</v>
      </c>
      <c r="AQ267">
        <f t="shared" ca="1" si="621"/>
        <v>1</v>
      </c>
      <c r="AR267" s="8">
        <f t="shared" ca="1" si="622"/>
        <v>0.4</v>
      </c>
      <c r="AS267" s="8">
        <f t="shared" ca="1" si="623"/>
        <v>0.4</v>
      </c>
      <c r="AT267" s="8">
        <f t="shared" ca="1" si="624"/>
        <v>0.6</v>
      </c>
      <c r="AU267" s="8">
        <f t="shared" ca="1" si="625"/>
        <v>1</v>
      </c>
      <c r="AV267">
        <f t="shared" ca="1" si="626"/>
        <v>3</v>
      </c>
      <c r="AW267" t="b">
        <f t="shared" ca="1" si="522"/>
        <v>0</v>
      </c>
      <c r="BA267" t="s">
        <v>3085</v>
      </c>
      <c r="BB267" t="s">
        <v>2423</v>
      </c>
      <c r="BC267" t="s">
        <v>2672</v>
      </c>
      <c r="BD267">
        <f>IF(Players!BC267="NL",INDEX(Standings!G:I,MATCH(INDEX(Teams!G:K,MATCH(Players!BB267,Teams!G:G,0),5),Standings!G:G,0),2)+INDEX(Standings!G:I,MATCH(INDEX(Teams!G:K,MATCH(Players!BB267,Teams!G:G,0),5),Standings!G:G,0),3),INDEX(Standings!A:C,MATCH(INDEX(Teams!A:E,MATCH(Players!BB267,Teams!A:A,0),5),Standings!A:A,0),2)+INDEX(Standings!A:C,MATCH(INDEX(Teams!A:E,MATCH(Players!BB267,Teams!A:A,0),5),Standings!A:A,0),3))</f>
        <v>3</v>
      </c>
      <c r="BE267">
        <f t="shared" ca="1" si="627"/>
        <v>0</v>
      </c>
      <c r="BF267">
        <f t="shared" ca="1" si="628"/>
        <v>0</v>
      </c>
      <c r="BG267">
        <f t="shared" ca="1" si="629"/>
        <v>0</v>
      </c>
      <c r="BH267">
        <f t="shared" ca="1" si="630"/>
        <v>0</v>
      </c>
      <c r="BI267">
        <f t="shared" ca="1" si="631"/>
        <v>0</v>
      </c>
      <c r="BJ267">
        <f t="shared" ca="1" si="632"/>
        <v>0</v>
      </c>
      <c r="BK267">
        <f t="shared" ca="1" si="633"/>
        <v>0</v>
      </c>
      <c r="BL267" s="12">
        <f t="shared" ca="1" si="634"/>
        <v>0</v>
      </c>
      <c r="BM267">
        <f t="shared" ca="1" si="635"/>
        <v>0</v>
      </c>
      <c r="BN267">
        <f t="shared" ca="1" si="636"/>
        <v>0</v>
      </c>
      <c r="BO267">
        <f t="shared" ca="1" si="637"/>
        <v>0</v>
      </c>
      <c r="BP267">
        <f t="shared" ca="1" si="638"/>
        <v>0</v>
      </c>
      <c r="BQ267">
        <f t="shared" ca="1" si="639"/>
        <v>0</v>
      </c>
      <c r="BR267">
        <f t="shared" ca="1" si="640"/>
        <v>0</v>
      </c>
      <c r="BS267">
        <f t="shared" ca="1" si="641"/>
        <v>0</v>
      </c>
      <c r="BT267">
        <f t="shared" ca="1" si="642"/>
        <v>0</v>
      </c>
      <c r="BU267">
        <f t="shared" ca="1" si="643"/>
        <v>0</v>
      </c>
      <c r="BV267">
        <f t="shared" ca="1" si="644"/>
        <v>0</v>
      </c>
      <c r="BW267">
        <f t="shared" ca="1" si="665"/>
        <v>0</v>
      </c>
      <c r="BX267">
        <f t="shared" ca="1" si="666"/>
        <v>0</v>
      </c>
      <c r="BY267" s="8">
        <f t="shared" ca="1" si="667"/>
        <v>0</v>
      </c>
      <c r="BZ267" s="10" t="str">
        <f t="shared" ca="1" si="668"/>
        <v>---</v>
      </c>
      <c r="CA267">
        <f t="shared" ca="1" si="669"/>
        <v>0</v>
      </c>
      <c r="CB267">
        <f t="shared" ca="1" si="670"/>
        <v>0</v>
      </c>
      <c r="CC267">
        <f t="shared" ca="1" si="671"/>
        <v>0</v>
      </c>
      <c r="CD267">
        <f t="shared" ca="1" si="672"/>
        <v>0</v>
      </c>
      <c r="CE267">
        <f t="shared" ca="1" si="673"/>
        <v>0</v>
      </c>
      <c r="CF267" s="12">
        <f t="shared" ca="1" si="674"/>
        <v>0</v>
      </c>
      <c r="CG267">
        <f t="shared" ca="1" si="675"/>
        <v>0</v>
      </c>
      <c r="CH267">
        <f t="shared" ca="1" si="676"/>
        <v>0</v>
      </c>
      <c r="CI267">
        <f t="shared" ca="1" si="677"/>
        <v>0</v>
      </c>
      <c r="CJ267">
        <f t="shared" ca="1" si="678"/>
        <v>0</v>
      </c>
      <c r="CK267">
        <f t="shared" ca="1" si="679"/>
        <v>0</v>
      </c>
      <c r="CL267">
        <f t="shared" ca="1" si="680"/>
        <v>0</v>
      </c>
      <c r="CM267">
        <f t="shared" ca="1" si="681"/>
        <v>0</v>
      </c>
      <c r="CN267">
        <f t="shared" ca="1" si="682"/>
        <v>0</v>
      </c>
      <c r="CO267">
        <f t="shared" ca="1" si="683"/>
        <v>0</v>
      </c>
      <c r="CP267">
        <f t="shared" ca="1" si="684"/>
        <v>0</v>
      </c>
      <c r="CQ267" s="10">
        <f t="shared" ca="1" si="685"/>
        <v>0</v>
      </c>
      <c r="CR267" s="11">
        <f t="shared" ca="1" si="686"/>
        <v>0</v>
      </c>
      <c r="CS267" s="11">
        <f t="shared" ca="1" si="687"/>
        <v>0</v>
      </c>
      <c r="CT267" s="11">
        <f t="shared" ca="1" si="688"/>
        <v>0</v>
      </c>
      <c r="CU267" s="11">
        <f t="shared" ca="1" si="689"/>
        <v>0</v>
      </c>
      <c r="CV267" s="11">
        <f t="shared" ca="1" si="690"/>
        <v>0</v>
      </c>
      <c r="CW267" t="b">
        <f t="shared" ca="1" si="664"/>
        <v>0</v>
      </c>
      <c r="CX267">
        <f>COUNTIF(BA$1:BA267,BA267)-1</f>
        <v>0</v>
      </c>
    </row>
    <row r="268" spans="1:102">
      <c r="A268" t="s">
        <v>2824</v>
      </c>
      <c r="B268" t="s">
        <v>2561</v>
      </c>
      <c r="C268" t="s">
        <v>2672</v>
      </c>
      <c r="D268">
        <f>IF(Players!C268="NL",INDEX(Standings!G:I,MATCH(INDEX(Teams!G:K,MATCH(Players!B268,Teams!G:G,0),5),Standings!G:G,0),2)+INDEX(Standings!G:I,MATCH(INDEX(Teams!G:K,MATCH(Players!B268,Teams!G:G,0),5),Standings!G:G,0),3),INDEX(Standings!A:C,MATCH(INDEX(Teams!A:E,MATCH(Players!B268,Teams!A:A,0),5),Standings!A:A,0),2)+INDEX(Standings!A:C,MATCH(INDEX(Teams!A:E,MATCH(Players!B268,Teams!A:A,0),5),Standings!A:A,0),3))</f>
        <v>3</v>
      </c>
      <c r="E268">
        <f t="shared" ca="1" si="645"/>
        <v>3</v>
      </c>
      <c r="F268">
        <f t="shared" ca="1" si="646"/>
        <v>6</v>
      </c>
      <c r="G268">
        <f t="shared" ca="1" si="647"/>
        <v>1</v>
      </c>
      <c r="H268">
        <f t="shared" ca="1" si="648"/>
        <v>2</v>
      </c>
      <c r="I268">
        <f t="shared" ca="1" si="649"/>
        <v>1</v>
      </c>
      <c r="J268">
        <f t="shared" ca="1" si="650"/>
        <v>0</v>
      </c>
      <c r="K268">
        <f t="shared" ca="1" si="651"/>
        <v>0</v>
      </c>
      <c r="L268">
        <f t="shared" ca="1" si="652"/>
        <v>1</v>
      </c>
      <c r="M268">
        <f t="shared" ca="1" si="653"/>
        <v>0</v>
      </c>
      <c r="N268">
        <f t="shared" ca="1" si="654"/>
        <v>0</v>
      </c>
      <c r="O268">
        <f t="shared" ca="1" si="655"/>
        <v>3</v>
      </c>
      <c r="P268">
        <f t="shared" ca="1" si="656"/>
        <v>0</v>
      </c>
      <c r="Q268">
        <f t="shared" ca="1" si="657"/>
        <v>0</v>
      </c>
      <c r="R268">
        <f t="shared" ca="1" si="658"/>
        <v>0</v>
      </c>
      <c r="S268">
        <f t="shared" ca="1" si="659"/>
        <v>0</v>
      </c>
      <c r="T268">
        <f t="shared" ca="1" si="660"/>
        <v>0</v>
      </c>
      <c r="U268">
        <f t="shared" ca="1" si="661"/>
        <v>0</v>
      </c>
      <c r="V268">
        <f t="shared" ca="1" si="662"/>
        <v>1</v>
      </c>
      <c r="W268">
        <f t="shared" ca="1" si="663"/>
        <v>1</v>
      </c>
      <c r="X268">
        <f t="shared" ca="1" si="602"/>
        <v>3</v>
      </c>
      <c r="Y268">
        <f t="shared" ca="1" si="603"/>
        <v>9</v>
      </c>
      <c r="Z268">
        <f t="shared" ca="1" si="604"/>
        <v>6</v>
      </c>
      <c r="AA268">
        <f t="shared" ca="1" si="605"/>
        <v>1</v>
      </c>
      <c r="AB268">
        <f t="shared" ca="1" si="606"/>
        <v>2</v>
      </c>
      <c r="AC268">
        <f t="shared" ca="1" si="607"/>
        <v>1</v>
      </c>
      <c r="AD268">
        <f t="shared" ca="1" si="608"/>
        <v>0</v>
      </c>
      <c r="AE268">
        <f t="shared" ca="1" si="609"/>
        <v>0</v>
      </c>
      <c r="AF268">
        <f t="shared" ca="1" si="610"/>
        <v>1</v>
      </c>
      <c r="AG268">
        <f t="shared" ca="1" si="611"/>
        <v>0</v>
      </c>
      <c r="AH268">
        <f t="shared" ca="1" si="612"/>
        <v>0</v>
      </c>
      <c r="AI268">
        <f t="shared" ca="1" si="613"/>
        <v>3</v>
      </c>
      <c r="AJ268">
        <f t="shared" ca="1" si="614"/>
        <v>0</v>
      </c>
      <c r="AK268">
        <f t="shared" ca="1" si="615"/>
        <v>0</v>
      </c>
      <c r="AL268">
        <f t="shared" ca="1" si="616"/>
        <v>0</v>
      </c>
      <c r="AM268">
        <f t="shared" ca="1" si="617"/>
        <v>0</v>
      </c>
      <c r="AN268">
        <f t="shared" ca="1" si="618"/>
        <v>0</v>
      </c>
      <c r="AO268">
        <f t="shared" ca="1" si="619"/>
        <v>0</v>
      </c>
      <c r="AP268">
        <f t="shared" ca="1" si="620"/>
        <v>1</v>
      </c>
      <c r="AQ268">
        <f t="shared" ca="1" si="621"/>
        <v>1</v>
      </c>
      <c r="AR268" s="8">
        <f t="shared" ca="1" si="622"/>
        <v>0.33333333333333331</v>
      </c>
      <c r="AS268" s="8">
        <f t="shared" ca="1" si="623"/>
        <v>0.55555555555555558</v>
      </c>
      <c r="AT268" s="8">
        <f t="shared" ca="1" si="624"/>
        <v>0.5</v>
      </c>
      <c r="AU268" s="8">
        <f t="shared" ca="1" si="625"/>
        <v>1.0555555555555556</v>
      </c>
      <c r="AV268">
        <f t="shared" ca="1" si="626"/>
        <v>3</v>
      </c>
      <c r="AW268" t="b">
        <f t="shared" ca="1" si="522"/>
        <v>0</v>
      </c>
      <c r="BA268" t="s">
        <v>3057</v>
      </c>
      <c r="BB268" t="s">
        <v>2423</v>
      </c>
      <c r="BC268" t="s">
        <v>2672</v>
      </c>
      <c r="BD268">
        <f>IF(Players!BC268="NL",INDEX(Standings!G:I,MATCH(INDEX(Teams!G:K,MATCH(Players!BB268,Teams!G:G,0),5),Standings!G:G,0),2)+INDEX(Standings!G:I,MATCH(INDEX(Teams!G:K,MATCH(Players!BB268,Teams!G:G,0),5),Standings!G:G,0),3),INDEX(Standings!A:C,MATCH(INDEX(Teams!A:E,MATCH(Players!BB268,Teams!A:A,0),5),Standings!A:A,0),2)+INDEX(Standings!A:C,MATCH(INDEX(Teams!A:E,MATCH(Players!BB268,Teams!A:A,0),5),Standings!A:A,0),3))</f>
        <v>3</v>
      </c>
      <c r="BE268">
        <f t="shared" ca="1" si="627"/>
        <v>0</v>
      </c>
      <c r="BF268">
        <f t="shared" ca="1" si="628"/>
        <v>0</v>
      </c>
      <c r="BG268">
        <f t="shared" ca="1" si="629"/>
        <v>0</v>
      </c>
      <c r="BH268">
        <f t="shared" ca="1" si="630"/>
        <v>0</v>
      </c>
      <c r="BI268">
        <f t="shared" ca="1" si="631"/>
        <v>0</v>
      </c>
      <c r="BJ268">
        <f t="shared" ca="1" si="632"/>
        <v>0</v>
      </c>
      <c r="BK268">
        <f t="shared" ca="1" si="633"/>
        <v>0</v>
      </c>
      <c r="BL268" s="12">
        <f t="shared" ca="1" si="634"/>
        <v>0</v>
      </c>
      <c r="BM268">
        <f t="shared" ca="1" si="635"/>
        <v>0</v>
      </c>
      <c r="BN268">
        <f t="shared" ca="1" si="636"/>
        <v>0</v>
      </c>
      <c r="BO268">
        <f t="shared" ca="1" si="637"/>
        <v>0</v>
      </c>
      <c r="BP268">
        <f t="shared" ca="1" si="638"/>
        <v>0</v>
      </c>
      <c r="BQ268">
        <f t="shared" ca="1" si="639"/>
        <v>0</v>
      </c>
      <c r="BR268">
        <f t="shared" ca="1" si="640"/>
        <v>0</v>
      </c>
      <c r="BS268">
        <f t="shared" ca="1" si="641"/>
        <v>0</v>
      </c>
      <c r="BT268">
        <f t="shared" ca="1" si="642"/>
        <v>0</v>
      </c>
      <c r="BU268">
        <f t="shared" ca="1" si="643"/>
        <v>0</v>
      </c>
      <c r="BV268">
        <f t="shared" ca="1" si="644"/>
        <v>0</v>
      </c>
      <c r="BW268">
        <f t="shared" ca="1" si="665"/>
        <v>0</v>
      </c>
      <c r="BX268">
        <f t="shared" ca="1" si="666"/>
        <v>0</v>
      </c>
      <c r="BY268" s="8">
        <f t="shared" ca="1" si="667"/>
        <v>0</v>
      </c>
      <c r="BZ268" s="10" t="str">
        <f t="shared" ca="1" si="668"/>
        <v>---</v>
      </c>
      <c r="CA268">
        <f t="shared" ca="1" si="669"/>
        <v>0</v>
      </c>
      <c r="CB268">
        <f t="shared" ca="1" si="670"/>
        <v>0</v>
      </c>
      <c r="CC268">
        <f t="shared" ca="1" si="671"/>
        <v>0</v>
      </c>
      <c r="CD268">
        <f t="shared" ca="1" si="672"/>
        <v>0</v>
      </c>
      <c r="CE268">
        <f t="shared" ca="1" si="673"/>
        <v>0</v>
      </c>
      <c r="CF268" s="12">
        <f t="shared" ca="1" si="674"/>
        <v>0</v>
      </c>
      <c r="CG268">
        <f t="shared" ca="1" si="675"/>
        <v>0</v>
      </c>
      <c r="CH268">
        <f t="shared" ca="1" si="676"/>
        <v>0</v>
      </c>
      <c r="CI268">
        <f t="shared" ca="1" si="677"/>
        <v>0</v>
      </c>
      <c r="CJ268">
        <f t="shared" ca="1" si="678"/>
        <v>0</v>
      </c>
      <c r="CK268">
        <f t="shared" ca="1" si="679"/>
        <v>0</v>
      </c>
      <c r="CL268">
        <f t="shared" ca="1" si="680"/>
        <v>0</v>
      </c>
      <c r="CM268">
        <f t="shared" ca="1" si="681"/>
        <v>0</v>
      </c>
      <c r="CN268">
        <f t="shared" ca="1" si="682"/>
        <v>0</v>
      </c>
      <c r="CO268">
        <f t="shared" ca="1" si="683"/>
        <v>0</v>
      </c>
      <c r="CP268">
        <f t="shared" ca="1" si="684"/>
        <v>0</v>
      </c>
      <c r="CQ268" s="10">
        <f t="shared" ca="1" si="685"/>
        <v>0</v>
      </c>
      <c r="CR268" s="11">
        <f t="shared" ca="1" si="686"/>
        <v>0</v>
      </c>
      <c r="CS268" s="11">
        <f t="shared" ca="1" si="687"/>
        <v>0</v>
      </c>
      <c r="CT268" s="11">
        <f t="shared" ca="1" si="688"/>
        <v>0</v>
      </c>
      <c r="CU268" s="11">
        <f t="shared" ca="1" si="689"/>
        <v>0</v>
      </c>
      <c r="CV268" s="11">
        <f t="shared" ca="1" si="690"/>
        <v>0</v>
      </c>
      <c r="CW268" t="b">
        <f t="shared" ca="1" si="664"/>
        <v>0</v>
      </c>
      <c r="CX268">
        <f>COUNTIF(BA$1:BA268,BA268)-1</f>
        <v>0</v>
      </c>
    </row>
    <row r="269" spans="1:102">
      <c r="A269" t="s">
        <v>2825</v>
      </c>
      <c r="B269" t="s">
        <v>2561</v>
      </c>
      <c r="C269" t="s">
        <v>2672</v>
      </c>
      <c r="D269">
        <f>IF(Players!C269="NL",INDEX(Standings!G:I,MATCH(INDEX(Teams!G:K,MATCH(Players!B269,Teams!G:G,0),5),Standings!G:G,0),2)+INDEX(Standings!G:I,MATCH(INDEX(Teams!G:K,MATCH(Players!B269,Teams!G:G,0),5),Standings!G:G,0),3),INDEX(Standings!A:C,MATCH(INDEX(Teams!A:E,MATCH(Players!B269,Teams!A:A,0),5),Standings!A:A,0),2)+INDEX(Standings!A:C,MATCH(INDEX(Teams!A:E,MATCH(Players!B269,Teams!A:A,0),5),Standings!A:A,0),3))</f>
        <v>3</v>
      </c>
      <c r="E269">
        <f t="shared" ca="1" si="645"/>
        <v>1</v>
      </c>
      <c r="F269">
        <f t="shared" ca="1" si="646"/>
        <v>1</v>
      </c>
      <c r="G269">
        <f t="shared" ca="1" si="647"/>
        <v>0</v>
      </c>
      <c r="H269">
        <f t="shared" ca="1" si="648"/>
        <v>0</v>
      </c>
      <c r="I269">
        <f t="shared" ca="1" si="649"/>
        <v>0</v>
      </c>
      <c r="J269">
        <f t="shared" ca="1" si="650"/>
        <v>0</v>
      </c>
      <c r="K269">
        <f t="shared" ca="1" si="651"/>
        <v>0</v>
      </c>
      <c r="L269">
        <f t="shared" ca="1" si="652"/>
        <v>0</v>
      </c>
      <c r="M269">
        <f t="shared" ca="1" si="653"/>
        <v>0</v>
      </c>
      <c r="N269">
        <f t="shared" ca="1" si="654"/>
        <v>0</v>
      </c>
      <c r="O269">
        <f t="shared" ca="1" si="655"/>
        <v>0</v>
      </c>
      <c r="P269">
        <f t="shared" ca="1" si="656"/>
        <v>1</v>
      </c>
      <c r="Q269">
        <f t="shared" ca="1" si="657"/>
        <v>0</v>
      </c>
      <c r="R269">
        <f t="shared" ca="1" si="658"/>
        <v>0</v>
      </c>
      <c r="S269">
        <f t="shared" ca="1" si="659"/>
        <v>0</v>
      </c>
      <c r="T269">
        <f t="shared" ca="1" si="660"/>
        <v>0</v>
      </c>
      <c r="U269">
        <f t="shared" ca="1" si="661"/>
        <v>0</v>
      </c>
      <c r="V269">
        <f t="shared" ca="1" si="662"/>
        <v>0</v>
      </c>
      <c r="W269">
        <f t="shared" ca="1" si="663"/>
        <v>0</v>
      </c>
      <c r="X269">
        <f t="shared" ca="1" si="602"/>
        <v>1</v>
      </c>
      <c r="Y269">
        <f t="shared" ca="1" si="603"/>
        <v>1</v>
      </c>
      <c r="Z269">
        <f t="shared" ca="1" si="604"/>
        <v>1</v>
      </c>
      <c r="AA269">
        <f t="shared" ca="1" si="605"/>
        <v>0</v>
      </c>
      <c r="AB269">
        <f t="shared" ca="1" si="606"/>
        <v>0</v>
      </c>
      <c r="AC269">
        <f t="shared" ca="1" si="607"/>
        <v>0</v>
      </c>
      <c r="AD269">
        <f t="shared" ca="1" si="608"/>
        <v>0</v>
      </c>
      <c r="AE269">
        <f t="shared" ca="1" si="609"/>
        <v>0</v>
      </c>
      <c r="AF269">
        <f t="shared" ca="1" si="610"/>
        <v>0</v>
      </c>
      <c r="AG269">
        <f t="shared" ca="1" si="611"/>
        <v>0</v>
      </c>
      <c r="AH269">
        <f t="shared" ca="1" si="612"/>
        <v>0</v>
      </c>
      <c r="AI269">
        <f t="shared" ca="1" si="613"/>
        <v>0</v>
      </c>
      <c r="AJ269">
        <f t="shared" ca="1" si="614"/>
        <v>1</v>
      </c>
      <c r="AK269">
        <f t="shared" ca="1" si="615"/>
        <v>0</v>
      </c>
      <c r="AL269">
        <f t="shared" ca="1" si="616"/>
        <v>0</v>
      </c>
      <c r="AM269">
        <f t="shared" ca="1" si="617"/>
        <v>0</v>
      </c>
      <c r="AN269">
        <f t="shared" ca="1" si="618"/>
        <v>0</v>
      </c>
      <c r="AO269">
        <f t="shared" ca="1" si="619"/>
        <v>0</v>
      </c>
      <c r="AP269">
        <f t="shared" ca="1" si="620"/>
        <v>0</v>
      </c>
      <c r="AQ269">
        <f t="shared" ca="1" si="621"/>
        <v>0</v>
      </c>
      <c r="AR269" s="8">
        <f t="shared" ca="1" si="622"/>
        <v>0</v>
      </c>
      <c r="AS269" s="8">
        <f t="shared" ca="1" si="623"/>
        <v>0</v>
      </c>
      <c r="AT269" s="8">
        <f t="shared" ca="1" si="624"/>
        <v>0</v>
      </c>
      <c r="AU269" s="8">
        <f t="shared" ca="1" si="625"/>
        <v>0</v>
      </c>
      <c r="AV269">
        <f t="shared" ca="1" si="626"/>
        <v>0</v>
      </c>
      <c r="AW269" t="b">
        <f t="shared" ca="1" si="522"/>
        <v>0</v>
      </c>
      <c r="BA269" t="s">
        <v>3079</v>
      </c>
      <c r="BB269" t="s">
        <v>2423</v>
      </c>
      <c r="BC269" t="s">
        <v>2672</v>
      </c>
      <c r="BD269">
        <f>IF(Players!BC269="NL",INDEX(Standings!G:I,MATCH(INDEX(Teams!G:K,MATCH(Players!BB269,Teams!G:G,0),5),Standings!G:G,0),2)+INDEX(Standings!G:I,MATCH(INDEX(Teams!G:K,MATCH(Players!BB269,Teams!G:G,0),5),Standings!G:G,0),3),INDEX(Standings!A:C,MATCH(INDEX(Teams!A:E,MATCH(Players!BB269,Teams!A:A,0),5),Standings!A:A,0),2)+INDEX(Standings!A:C,MATCH(INDEX(Teams!A:E,MATCH(Players!BB269,Teams!A:A,0),5),Standings!A:A,0),3))</f>
        <v>3</v>
      </c>
      <c r="BE269">
        <f t="shared" ca="1" si="627"/>
        <v>0</v>
      </c>
      <c r="BF269">
        <f t="shared" ca="1" si="628"/>
        <v>0</v>
      </c>
      <c r="BG269">
        <f t="shared" ca="1" si="629"/>
        <v>0</v>
      </c>
      <c r="BH269">
        <f t="shared" ca="1" si="630"/>
        <v>0</v>
      </c>
      <c r="BI269">
        <f t="shared" ca="1" si="631"/>
        <v>0</v>
      </c>
      <c r="BJ269">
        <f t="shared" ca="1" si="632"/>
        <v>0</v>
      </c>
      <c r="BK269">
        <f t="shared" ca="1" si="633"/>
        <v>0</v>
      </c>
      <c r="BL269" s="12">
        <f t="shared" ca="1" si="634"/>
        <v>0</v>
      </c>
      <c r="BM269">
        <f t="shared" ca="1" si="635"/>
        <v>0</v>
      </c>
      <c r="BN269">
        <f t="shared" ca="1" si="636"/>
        <v>0</v>
      </c>
      <c r="BO269">
        <f t="shared" ca="1" si="637"/>
        <v>0</v>
      </c>
      <c r="BP269">
        <f t="shared" ca="1" si="638"/>
        <v>0</v>
      </c>
      <c r="BQ269">
        <f t="shared" ca="1" si="639"/>
        <v>0</v>
      </c>
      <c r="BR269">
        <f t="shared" ca="1" si="640"/>
        <v>0</v>
      </c>
      <c r="BS269">
        <f t="shared" ca="1" si="641"/>
        <v>0</v>
      </c>
      <c r="BT269">
        <f t="shared" ca="1" si="642"/>
        <v>0</v>
      </c>
      <c r="BU269">
        <f t="shared" ca="1" si="643"/>
        <v>0</v>
      </c>
      <c r="BV269">
        <f t="shared" ca="1" si="644"/>
        <v>0</v>
      </c>
      <c r="BW269">
        <f t="shared" ca="1" si="665"/>
        <v>0</v>
      </c>
      <c r="BX269">
        <f t="shared" ca="1" si="666"/>
        <v>0</v>
      </c>
      <c r="BY269" s="8">
        <f t="shared" ca="1" si="667"/>
        <v>0</v>
      </c>
      <c r="BZ269" s="10" t="str">
        <f t="shared" ca="1" si="668"/>
        <v>---</v>
      </c>
      <c r="CA269">
        <f t="shared" ca="1" si="669"/>
        <v>0</v>
      </c>
      <c r="CB269">
        <f t="shared" ca="1" si="670"/>
        <v>0</v>
      </c>
      <c r="CC269">
        <f t="shared" ca="1" si="671"/>
        <v>0</v>
      </c>
      <c r="CD269">
        <f t="shared" ca="1" si="672"/>
        <v>0</v>
      </c>
      <c r="CE269">
        <f t="shared" ca="1" si="673"/>
        <v>0</v>
      </c>
      <c r="CF269" s="12">
        <f t="shared" ca="1" si="674"/>
        <v>0</v>
      </c>
      <c r="CG269">
        <f t="shared" ca="1" si="675"/>
        <v>0</v>
      </c>
      <c r="CH269">
        <f t="shared" ca="1" si="676"/>
        <v>0</v>
      </c>
      <c r="CI269">
        <f t="shared" ca="1" si="677"/>
        <v>0</v>
      </c>
      <c r="CJ269">
        <f t="shared" ca="1" si="678"/>
        <v>0</v>
      </c>
      <c r="CK269">
        <f t="shared" ca="1" si="679"/>
        <v>0</v>
      </c>
      <c r="CL269">
        <f t="shared" ca="1" si="680"/>
        <v>0</v>
      </c>
      <c r="CM269">
        <f t="shared" ca="1" si="681"/>
        <v>0</v>
      </c>
      <c r="CN269">
        <f t="shared" ca="1" si="682"/>
        <v>0</v>
      </c>
      <c r="CO269">
        <f t="shared" ca="1" si="683"/>
        <v>0</v>
      </c>
      <c r="CP269">
        <f t="shared" ca="1" si="684"/>
        <v>0</v>
      </c>
      <c r="CQ269" s="10">
        <f t="shared" ca="1" si="685"/>
        <v>0</v>
      </c>
      <c r="CR269" s="11">
        <f t="shared" ca="1" si="686"/>
        <v>0</v>
      </c>
      <c r="CS269" s="11">
        <f t="shared" ca="1" si="687"/>
        <v>0</v>
      </c>
      <c r="CT269" s="11">
        <f t="shared" ca="1" si="688"/>
        <v>0</v>
      </c>
      <c r="CU269" s="11">
        <f t="shared" ca="1" si="689"/>
        <v>0</v>
      </c>
      <c r="CV269" s="11">
        <f t="shared" ca="1" si="690"/>
        <v>0</v>
      </c>
      <c r="CW269" t="b">
        <f t="shared" ca="1" si="664"/>
        <v>0</v>
      </c>
      <c r="CX269">
        <f>COUNTIF(BA$1:BA269,BA269)-1</f>
        <v>0</v>
      </c>
    </row>
    <row r="270" spans="1:102">
      <c r="A270" t="s">
        <v>2826</v>
      </c>
      <c r="B270" t="s">
        <v>2561</v>
      </c>
      <c r="C270" t="s">
        <v>2672</v>
      </c>
      <c r="D270">
        <f>IF(Players!C270="NL",INDEX(Standings!G:I,MATCH(INDEX(Teams!G:K,MATCH(Players!B270,Teams!G:G,0),5),Standings!G:G,0),2)+INDEX(Standings!G:I,MATCH(INDEX(Teams!G:K,MATCH(Players!B270,Teams!G:G,0),5),Standings!G:G,0),3),INDEX(Standings!A:C,MATCH(INDEX(Teams!A:E,MATCH(Players!B270,Teams!A:A,0),5),Standings!A:A,0),2)+INDEX(Standings!A:C,MATCH(INDEX(Teams!A:E,MATCH(Players!B270,Teams!A:A,0),5),Standings!A:A,0),3))</f>
        <v>3</v>
      </c>
      <c r="E270">
        <f t="shared" ca="1" si="645"/>
        <v>2</v>
      </c>
      <c r="F270">
        <f t="shared" ca="1" si="646"/>
        <v>5</v>
      </c>
      <c r="G270">
        <f t="shared" ca="1" si="647"/>
        <v>1</v>
      </c>
      <c r="H270">
        <f t="shared" ca="1" si="648"/>
        <v>2</v>
      </c>
      <c r="I270">
        <f t="shared" ca="1" si="649"/>
        <v>1</v>
      </c>
      <c r="J270">
        <f t="shared" ca="1" si="650"/>
        <v>0</v>
      </c>
      <c r="K270">
        <f t="shared" ca="1" si="651"/>
        <v>0</v>
      </c>
      <c r="L270">
        <f t="shared" ca="1" si="652"/>
        <v>2</v>
      </c>
      <c r="M270">
        <f t="shared" ca="1" si="653"/>
        <v>0</v>
      </c>
      <c r="N270">
        <f t="shared" ca="1" si="654"/>
        <v>0</v>
      </c>
      <c r="O270">
        <f t="shared" ca="1" si="655"/>
        <v>0</v>
      </c>
      <c r="P270">
        <f t="shared" ca="1" si="656"/>
        <v>1</v>
      </c>
      <c r="Q270">
        <f t="shared" ca="1" si="657"/>
        <v>1</v>
      </c>
      <c r="R270">
        <f t="shared" ca="1" si="658"/>
        <v>0</v>
      </c>
      <c r="S270">
        <f t="shared" ca="1" si="659"/>
        <v>0</v>
      </c>
      <c r="T270">
        <f t="shared" ca="1" si="660"/>
        <v>0</v>
      </c>
      <c r="U270">
        <f t="shared" ca="1" si="661"/>
        <v>0</v>
      </c>
      <c r="V270">
        <f t="shared" ca="1" si="662"/>
        <v>1</v>
      </c>
      <c r="W270">
        <f t="shared" ca="1" si="663"/>
        <v>1</v>
      </c>
      <c r="X270">
        <f t="shared" ca="1" si="602"/>
        <v>2</v>
      </c>
      <c r="Y270">
        <f t="shared" ca="1" si="603"/>
        <v>5</v>
      </c>
      <c r="Z270">
        <f t="shared" ca="1" si="604"/>
        <v>5</v>
      </c>
      <c r="AA270">
        <f t="shared" ca="1" si="605"/>
        <v>1</v>
      </c>
      <c r="AB270">
        <f t="shared" ca="1" si="606"/>
        <v>2</v>
      </c>
      <c r="AC270">
        <f t="shared" ca="1" si="607"/>
        <v>1</v>
      </c>
      <c r="AD270">
        <f t="shared" ca="1" si="608"/>
        <v>0</v>
      </c>
      <c r="AE270">
        <f t="shared" ca="1" si="609"/>
        <v>0</v>
      </c>
      <c r="AF270">
        <f t="shared" ca="1" si="610"/>
        <v>2</v>
      </c>
      <c r="AG270">
        <f t="shared" ca="1" si="611"/>
        <v>0</v>
      </c>
      <c r="AH270">
        <f t="shared" ca="1" si="612"/>
        <v>0</v>
      </c>
      <c r="AI270">
        <f t="shared" ca="1" si="613"/>
        <v>0</v>
      </c>
      <c r="AJ270">
        <f t="shared" ca="1" si="614"/>
        <v>1</v>
      </c>
      <c r="AK270">
        <f t="shared" ca="1" si="615"/>
        <v>1</v>
      </c>
      <c r="AL270">
        <f t="shared" ca="1" si="616"/>
        <v>0</v>
      </c>
      <c r="AM270">
        <f t="shared" ca="1" si="617"/>
        <v>0</v>
      </c>
      <c r="AN270">
        <f t="shared" ca="1" si="618"/>
        <v>0</v>
      </c>
      <c r="AO270">
        <f t="shared" ca="1" si="619"/>
        <v>0</v>
      </c>
      <c r="AP270">
        <f t="shared" ca="1" si="620"/>
        <v>1</v>
      </c>
      <c r="AQ270">
        <f t="shared" ca="1" si="621"/>
        <v>1</v>
      </c>
      <c r="AR270" s="8">
        <f t="shared" ca="1" si="622"/>
        <v>0.4</v>
      </c>
      <c r="AS270" s="8">
        <f t="shared" ca="1" si="623"/>
        <v>0.4</v>
      </c>
      <c r="AT270" s="8">
        <f t="shared" ca="1" si="624"/>
        <v>0.6</v>
      </c>
      <c r="AU270" s="8">
        <f t="shared" ca="1" si="625"/>
        <v>1</v>
      </c>
      <c r="AV270">
        <f t="shared" ca="1" si="626"/>
        <v>3</v>
      </c>
      <c r="AW270" t="b">
        <f t="shared" ref="AW270:AW333" ca="1" si="691">IF(Y270&gt;=3.1*D270,TRUE,FALSE)</f>
        <v>0</v>
      </c>
      <c r="BA270" t="s">
        <v>3086</v>
      </c>
      <c r="BB270" t="s">
        <v>2423</v>
      </c>
      <c r="BC270" t="s">
        <v>2672</v>
      </c>
      <c r="BD270">
        <f>IF(Players!BC270="NL",INDEX(Standings!G:I,MATCH(INDEX(Teams!G:K,MATCH(Players!BB270,Teams!G:G,0),5),Standings!G:G,0),2)+INDEX(Standings!G:I,MATCH(INDEX(Teams!G:K,MATCH(Players!BB270,Teams!G:G,0),5),Standings!G:G,0),3),INDEX(Standings!A:C,MATCH(INDEX(Teams!A:E,MATCH(Players!BB270,Teams!A:A,0),5),Standings!A:A,0),2)+INDEX(Standings!A:C,MATCH(INDEX(Teams!A:E,MATCH(Players!BB270,Teams!A:A,0),5),Standings!A:A,0),3))</f>
        <v>3</v>
      </c>
      <c r="BE270">
        <f t="shared" ca="1" si="627"/>
        <v>0</v>
      </c>
      <c r="BF270">
        <f t="shared" ca="1" si="628"/>
        <v>0</v>
      </c>
      <c r="BG270">
        <f t="shared" ca="1" si="629"/>
        <v>0</v>
      </c>
      <c r="BH270">
        <f t="shared" ca="1" si="630"/>
        <v>0</v>
      </c>
      <c r="BI270">
        <f t="shared" ca="1" si="631"/>
        <v>0</v>
      </c>
      <c r="BJ270">
        <f t="shared" ca="1" si="632"/>
        <v>0</v>
      </c>
      <c r="BK270">
        <f t="shared" ca="1" si="633"/>
        <v>0</v>
      </c>
      <c r="BL270" s="12">
        <f t="shared" ca="1" si="634"/>
        <v>0</v>
      </c>
      <c r="BM270">
        <f t="shared" ca="1" si="635"/>
        <v>0</v>
      </c>
      <c r="BN270">
        <f t="shared" ca="1" si="636"/>
        <v>0</v>
      </c>
      <c r="BO270">
        <f t="shared" ca="1" si="637"/>
        <v>0</v>
      </c>
      <c r="BP270">
        <f t="shared" ca="1" si="638"/>
        <v>0</v>
      </c>
      <c r="BQ270">
        <f t="shared" ca="1" si="639"/>
        <v>0</v>
      </c>
      <c r="BR270">
        <f t="shared" ca="1" si="640"/>
        <v>0</v>
      </c>
      <c r="BS270">
        <f t="shared" ca="1" si="641"/>
        <v>0</v>
      </c>
      <c r="BT270">
        <f t="shared" ca="1" si="642"/>
        <v>0</v>
      </c>
      <c r="BU270">
        <f t="shared" ca="1" si="643"/>
        <v>0</v>
      </c>
      <c r="BV270">
        <f t="shared" ca="1" si="644"/>
        <v>0</v>
      </c>
      <c r="BW270">
        <f t="shared" ca="1" si="665"/>
        <v>0</v>
      </c>
      <c r="BX270">
        <f t="shared" ca="1" si="666"/>
        <v>0</v>
      </c>
      <c r="BY270" s="8">
        <f t="shared" ca="1" si="667"/>
        <v>0</v>
      </c>
      <c r="BZ270" s="10" t="str">
        <f t="shared" ca="1" si="668"/>
        <v>---</v>
      </c>
      <c r="CA270">
        <f t="shared" ca="1" si="669"/>
        <v>0</v>
      </c>
      <c r="CB270">
        <f t="shared" ca="1" si="670"/>
        <v>0</v>
      </c>
      <c r="CC270">
        <f t="shared" ca="1" si="671"/>
        <v>0</v>
      </c>
      <c r="CD270">
        <f t="shared" ca="1" si="672"/>
        <v>0</v>
      </c>
      <c r="CE270">
        <f t="shared" ca="1" si="673"/>
        <v>0</v>
      </c>
      <c r="CF270" s="12">
        <f t="shared" ca="1" si="674"/>
        <v>0</v>
      </c>
      <c r="CG270">
        <f t="shared" ca="1" si="675"/>
        <v>0</v>
      </c>
      <c r="CH270">
        <f t="shared" ca="1" si="676"/>
        <v>0</v>
      </c>
      <c r="CI270">
        <f t="shared" ca="1" si="677"/>
        <v>0</v>
      </c>
      <c r="CJ270">
        <f t="shared" ca="1" si="678"/>
        <v>0</v>
      </c>
      <c r="CK270">
        <f t="shared" ca="1" si="679"/>
        <v>0</v>
      </c>
      <c r="CL270">
        <f t="shared" ca="1" si="680"/>
        <v>0</v>
      </c>
      <c r="CM270">
        <f t="shared" ca="1" si="681"/>
        <v>0</v>
      </c>
      <c r="CN270">
        <f t="shared" ca="1" si="682"/>
        <v>0</v>
      </c>
      <c r="CO270">
        <f t="shared" ca="1" si="683"/>
        <v>0</v>
      </c>
      <c r="CP270">
        <f t="shared" ca="1" si="684"/>
        <v>0</v>
      </c>
      <c r="CQ270" s="10">
        <f t="shared" ca="1" si="685"/>
        <v>0</v>
      </c>
      <c r="CR270" s="11">
        <f t="shared" ca="1" si="686"/>
        <v>0</v>
      </c>
      <c r="CS270" s="11">
        <f t="shared" ca="1" si="687"/>
        <v>0</v>
      </c>
      <c r="CT270" s="11">
        <f t="shared" ca="1" si="688"/>
        <v>0</v>
      </c>
      <c r="CU270" s="11">
        <f t="shared" ca="1" si="689"/>
        <v>0</v>
      </c>
      <c r="CV270" s="11">
        <f t="shared" ca="1" si="690"/>
        <v>0</v>
      </c>
      <c r="CW270" t="b">
        <f t="shared" ca="1" si="664"/>
        <v>0</v>
      </c>
      <c r="CX270">
        <f>COUNTIF(BA$1:BA270,BA270)-1</f>
        <v>0</v>
      </c>
    </row>
    <row r="271" spans="1:102">
      <c r="A271" t="s">
        <v>2827</v>
      </c>
      <c r="B271" t="s">
        <v>2561</v>
      </c>
      <c r="C271" t="s">
        <v>2672</v>
      </c>
      <c r="D271">
        <f>IF(Players!C271="NL",INDEX(Standings!G:I,MATCH(INDEX(Teams!G:K,MATCH(Players!B271,Teams!G:G,0),5),Standings!G:G,0),2)+INDEX(Standings!G:I,MATCH(INDEX(Teams!G:K,MATCH(Players!B271,Teams!G:G,0),5),Standings!G:G,0),3),INDEX(Standings!A:C,MATCH(INDEX(Teams!A:E,MATCH(Players!B271,Teams!A:A,0),5),Standings!A:A,0),2)+INDEX(Standings!A:C,MATCH(INDEX(Teams!A:E,MATCH(Players!B271,Teams!A:A,0),5),Standings!A:A,0),3))</f>
        <v>3</v>
      </c>
      <c r="E271">
        <f t="shared" ca="1" si="645"/>
        <v>0</v>
      </c>
      <c r="F271">
        <f t="shared" ca="1" si="646"/>
        <v>0</v>
      </c>
      <c r="G271">
        <f t="shared" ca="1" si="647"/>
        <v>0</v>
      </c>
      <c r="H271">
        <f t="shared" ca="1" si="648"/>
        <v>0</v>
      </c>
      <c r="I271">
        <f t="shared" ca="1" si="649"/>
        <v>0</v>
      </c>
      <c r="J271">
        <f t="shared" ca="1" si="650"/>
        <v>0</v>
      </c>
      <c r="K271">
        <f t="shared" ca="1" si="651"/>
        <v>0</v>
      </c>
      <c r="L271">
        <f t="shared" ca="1" si="652"/>
        <v>0</v>
      </c>
      <c r="M271">
        <f t="shared" ca="1" si="653"/>
        <v>0</v>
      </c>
      <c r="N271">
        <f t="shared" ca="1" si="654"/>
        <v>0</v>
      </c>
      <c r="O271">
        <f t="shared" ca="1" si="655"/>
        <v>0</v>
      </c>
      <c r="P271">
        <f t="shared" ca="1" si="656"/>
        <v>0</v>
      </c>
      <c r="Q271">
        <f t="shared" ca="1" si="657"/>
        <v>0</v>
      </c>
      <c r="R271">
        <f t="shared" ca="1" si="658"/>
        <v>0</v>
      </c>
      <c r="S271">
        <f t="shared" ca="1" si="659"/>
        <v>0</v>
      </c>
      <c r="T271">
        <f t="shared" ca="1" si="660"/>
        <v>0</v>
      </c>
      <c r="U271">
        <f t="shared" ca="1" si="661"/>
        <v>0</v>
      </c>
      <c r="V271">
        <f t="shared" ca="1" si="662"/>
        <v>0</v>
      </c>
      <c r="W271">
        <f t="shared" ca="1" si="663"/>
        <v>0</v>
      </c>
      <c r="X271">
        <f t="shared" ca="1" si="602"/>
        <v>0</v>
      </c>
      <c r="Y271">
        <f t="shared" ca="1" si="603"/>
        <v>0</v>
      </c>
      <c r="Z271">
        <f t="shared" ca="1" si="604"/>
        <v>0</v>
      </c>
      <c r="AA271">
        <f t="shared" ca="1" si="605"/>
        <v>0</v>
      </c>
      <c r="AB271">
        <f t="shared" ca="1" si="606"/>
        <v>0</v>
      </c>
      <c r="AC271">
        <f t="shared" ca="1" si="607"/>
        <v>0</v>
      </c>
      <c r="AD271">
        <f t="shared" ca="1" si="608"/>
        <v>0</v>
      </c>
      <c r="AE271">
        <f t="shared" ca="1" si="609"/>
        <v>0</v>
      </c>
      <c r="AF271">
        <f t="shared" ca="1" si="610"/>
        <v>0</v>
      </c>
      <c r="AG271">
        <f t="shared" ca="1" si="611"/>
        <v>0</v>
      </c>
      <c r="AH271">
        <f t="shared" ca="1" si="612"/>
        <v>0</v>
      </c>
      <c r="AI271">
        <f t="shared" ca="1" si="613"/>
        <v>0</v>
      </c>
      <c r="AJ271">
        <f t="shared" ca="1" si="614"/>
        <v>0</v>
      </c>
      <c r="AK271">
        <f t="shared" ca="1" si="615"/>
        <v>0</v>
      </c>
      <c r="AL271">
        <f t="shared" ca="1" si="616"/>
        <v>0</v>
      </c>
      <c r="AM271">
        <f t="shared" ca="1" si="617"/>
        <v>0</v>
      </c>
      <c r="AN271">
        <f t="shared" ca="1" si="618"/>
        <v>0</v>
      </c>
      <c r="AO271">
        <f t="shared" ca="1" si="619"/>
        <v>0</v>
      </c>
      <c r="AP271">
        <f t="shared" ca="1" si="620"/>
        <v>0</v>
      </c>
      <c r="AQ271">
        <f t="shared" ca="1" si="621"/>
        <v>0</v>
      </c>
      <c r="AR271" s="8">
        <f t="shared" ca="1" si="622"/>
        <v>0</v>
      </c>
      <c r="AS271" s="8">
        <f t="shared" ca="1" si="623"/>
        <v>0</v>
      </c>
      <c r="AT271" s="8">
        <f t="shared" ca="1" si="624"/>
        <v>0</v>
      </c>
      <c r="AU271" s="8">
        <f t="shared" ca="1" si="625"/>
        <v>0</v>
      </c>
      <c r="AV271">
        <f t="shared" ca="1" si="626"/>
        <v>0</v>
      </c>
      <c r="AW271" t="b">
        <f t="shared" ca="1" si="691"/>
        <v>0</v>
      </c>
      <c r="BA271" t="s">
        <v>3087</v>
      </c>
      <c r="BB271" t="s">
        <v>2423</v>
      </c>
      <c r="BC271" t="s">
        <v>2672</v>
      </c>
      <c r="BD271">
        <f>IF(Players!BC271="NL",INDEX(Standings!G:I,MATCH(INDEX(Teams!G:K,MATCH(Players!BB271,Teams!G:G,0),5),Standings!G:G,0),2)+INDEX(Standings!G:I,MATCH(INDEX(Teams!G:K,MATCH(Players!BB271,Teams!G:G,0),5),Standings!G:G,0),3),INDEX(Standings!A:C,MATCH(INDEX(Teams!A:E,MATCH(Players!BB271,Teams!A:A,0),5),Standings!A:A,0),2)+INDEX(Standings!A:C,MATCH(INDEX(Teams!A:E,MATCH(Players!BB271,Teams!A:A,0),5),Standings!A:A,0),3))</f>
        <v>3</v>
      </c>
      <c r="BE271">
        <f t="shared" ca="1" si="627"/>
        <v>1</v>
      </c>
      <c r="BF271">
        <f t="shared" ca="1" si="628"/>
        <v>0</v>
      </c>
      <c r="BG271">
        <f t="shared" ca="1" si="629"/>
        <v>1</v>
      </c>
      <c r="BH271">
        <f t="shared" ca="1" si="630"/>
        <v>0</v>
      </c>
      <c r="BI271">
        <f t="shared" ca="1" si="631"/>
        <v>0</v>
      </c>
      <c r="BJ271">
        <f t="shared" ca="1" si="632"/>
        <v>0</v>
      </c>
      <c r="BK271">
        <f t="shared" ca="1" si="633"/>
        <v>0</v>
      </c>
      <c r="BL271" s="12">
        <f t="shared" ca="1" si="634"/>
        <v>2.6666666666666665</v>
      </c>
      <c r="BM271">
        <f t="shared" ca="1" si="635"/>
        <v>2</v>
      </c>
      <c r="BN271">
        <f t="shared" ca="1" si="636"/>
        <v>1</v>
      </c>
      <c r="BO271">
        <f t="shared" ca="1" si="637"/>
        <v>1</v>
      </c>
      <c r="BP271">
        <f t="shared" ca="1" si="638"/>
        <v>0</v>
      </c>
      <c r="BQ271">
        <f t="shared" ca="1" si="639"/>
        <v>2</v>
      </c>
      <c r="BR271">
        <f t="shared" ca="1" si="640"/>
        <v>0</v>
      </c>
      <c r="BS271">
        <f t="shared" ca="1" si="641"/>
        <v>1</v>
      </c>
      <c r="BT271">
        <f t="shared" ca="1" si="642"/>
        <v>0</v>
      </c>
      <c r="BU271">
        <f t="shared" ca="1" si="643"/>
        <v>0</v>
      </c>
      <c r="BV271">
        <f t="shared" ca="1" si="644"/>
        <v>0</v>
      </c>
      <c r="BW271">
        <f t="shared" ca="1" si="665"/>
        <v>1</v>
      </c>
      <c r="BX271">
        <f t="shared" ca="1" si="666"/>
        <v>0</v>
      </c>
      <c r="BY271" s="8">
        <f t="shared" ca="1" si="667"/>
        <v>1</v>
      </c>
      <c r="BZ271" s="10">
        <f t="shared" ca="1" si="668"/>
        <v>3.375</v>
      </c>
      <c r="CA271">
        <f t="shared" ca="1" si="669"/>
        <v>1</v>
      </c>
      <c r="CB271">
        <f t="shared" ca="1" si="670"/>
        <v>0</v>
      </c>
      <c r="CC271">
        <f t="shared" ca="1" si="671"/>
        <v>0</v>
      </c>
      <c r="CD271">
        <f t="shared" ca="1" si="672"/>
        <v>0</v>
      </c>
      <c r="CE271">
        <f t="shared" ca="1" si="673"/>
        <v>0</v>
      </c>
      <c r="CF271" s="12">
        <f t="shared" ca="1" si="674"/>
        <v>2.6666666666666665</v>
      </c>
      <c r="CG271">
        <f t="shared" ca="1" si="675"/>
        <v>2</v>
      </c>
      <c r="CH271">
        <f t="shared" ca="1" si="676"/>
        <v>1</v>
      </c>
      <c r="CI271">
        <f t="shared" ca="1" si="677"/>
        <v>1</v>
      </c>
      <c r="CJ271">
        <f t="shared" ca="1" si="678"/>
        <v>0</v>
      </c>
      <c r="CK271">
        <f t="shared" ca="1" si="679"/>
        <v>2</v>
      </c>
      <c r="CL271">
        <f t="shared" ca="1" si="680"/>
        <v>0</v>
      </c>
      <c r="CM271">
        <f t="shared" ca="1" si="681"/>
        <v>1</v>
      </c>
      <c r="CN271">
        <f t="shared" ca="1" si="682"/>
        <v>0</v>
      </c>
      <c r="CO271">
        <f t="shared" ca="1" si="683"/>
        <v>0</v>
      </c>
      <c r="CP271">
        <f t="shared" ca="1" si="684"/>
        <v>0</v>
      </c>
      <c r="CQ271" s="10">
        <f t="shared" ca="1" si="685"/>
        <v>1.5</v>
      </c>
      <c r="CR271" s="11">
        <f t="shared" ca="1" si="686"/>
        <v>6.75</v>
      </c>
      <c r="CS271" s="11">
        <f t="shared" ca="1" si="687"/>
        <v>0</v>
      </c>
      <c r="CT271" s="11">
        <f t="shared" ca="1" si="688"/>
        <v>6.75</v>
      </c>
      <c r="CU271" s="11">
        <f t="shared" ca="1" si="689"/>
        <v>3.375</v>
      </c>
      <c r="CV271" s="11">
        <f t="shared" ca="1" si="690"/>
        <v>0.5</v>
      </c>
      <c r="CW271" t="b">
        <f t="shared" ca="1" si="664"/>
        <v>0</v>
      </c>
      <c r="CX271">
        <f>COUNTIF(BA$1:BA271,BA271)-1</f>
        <v>0</v>
      </c>
    </row>
    <row r="272" spans="1:102">
      <c r="A272" t="s">
        <v>2828</v>
      </c>
      <c r="B272" t="s">
        <v>2561</v>
      </c>
      <c r="C272" t="s">
        <v>2672</v>
      </c>
      <c r="D272">
        <f>IF(Players!C272="NL",INDEX(Standings!G:I,MATCH(INDEX(Teams!G:K,MATCH(Players!B272,Teams!G:G,0),5),Standings!G:G,0),2)+INDEX(Standings!G:I,MATCH(INDEX(Teams!G:K,MATCH(Players!B272,Teams!G:G,0),5),Standings!G:G,0),3),INDEX(Standings!A:C,MATCH(INDEX(Teams!A:E,MATCH(Players!B272,Teams!A:A,0),5),Standings!A:A,0),2)+INDEX(Standings!A:C,MATCH(INDEX(Teams!A:E,MATCH(Players!B272,Teams!A:A,0),5),Standings!A:A,0),3))</f>
        <v>3</v>
      </c>
      <c r="E272">
        <f t="shared" ca="1" si="645"/>
        <v>1</v>
      </c>
      <c r="F272">
        <f t="shared" ca="1" si="646"/>
        <v>1</v>
      </c>
      <c r="G272">
        <f t="shared" ca="1" si="647"/>
        <v>0</v>
      </c>
      <c r="H272">
        <f t="shared" ca="1" si="648"/>
        <v>0</v>
      </c>
      <c r="I272">
        <f t="shared" ca="1" si="649"/>
        <v>0</v>
      </c>
      <c r="J272">
        <f t="shared" ca="1" si="650"/>
        <v>0</v>
      </c>
      <c r="K272">
        <f t="shared" ca="1" si="651"/>
        <v>0</v>
      </c>
      <c r="L272">
        <f t="shared" ca="1" si="652"/>
        <v>0</v>
      </c>
      <c r="M272">
        <f t="shared" ca="1" si="653"/>
        <v>0</v>
      </c>
      <c r="N272">
        <f t="shared" ca="1" si="654"/>
        <v>0</v>
      </c>
      <c r="O272">
        <f t="shared" ca="1" si="655"/>
        <v>0</v>
      </c>
      <c r="P272">
        <f t="shared" ca="1" si="656"/>
        <v>0</v>
      </c>
      <c r="Q272">
        <f t="shared" ca="1" si="657"/>
        <v>0</v>
      </c>
      <c r="R272">
        <f t="shared" ca="1" si="658"/>
        <v>0</v>
      </c>
      <c r="S272">
        <f t="shared" ca="1" si="659"/>
        <v>0</v>
      </c>
      <c r="T272">
        <f t="shared" ca="1" si="660"/>
        <v>0</v>
      </c>
      <c r="U272">
        <f t="shared" ca="1" si="661"/>
        <v>0</v>
      </c>
      <c r="V272">
        <f t="shared" ca="1" si="662"/>
        <v>0</v>
      </c>
      <c r="W272">
        <f t="shared" ca="1" si="663"/>
        <v>0</v>
      </c>
      <c r="X272">
        <f t="shared" ca="1" si="602"/>
        <v>1</v>
      </c>
      <c r="Y272">
        <f t="shared" ca="1" si="603"/>
        <v>1</v>
      </c>
      <c r="Z272">
        <f t="shared" ca="1" si="604"/>
        <v>1</v>
      </c>
      <c r="AA272">
        <f t="shared" ca="1" si="605"/>
        <v>0</v>
      </c>
      <c r="AB272">
        <f t="shared" ca="1" si="606"/>
        <v>0</v>
      </c>
      <c r="AC272">
        <f t="shared" ca="1" si="607"/>
        <v>0</v>
      </c>
      <c r="AD272">
        <f t="shared" ca="1" si="608"/>
        <v>0</v>
      </c>
      <c r="AE272">
        <f t="shared" ca="1" si="609"/>
        <v>0</v>
      </c>
      <c r="AF272">
        <f t="shared" ca="1" si="610"/>
        <v>0</v>
      </c>
      <c r="AG272">
        <f t="shared" ca="1" si="611"/>
        <v>0</v>
      </c>
      <c r="AH272">
        <f t="shared" ca="1" si="612"/>
        <v>0</v>
      </c>
      <c r="AI272">
        <f t="shared" ca="1" si="613"/>
        <v>0</v>
      </c>
      <c r="AJ272">
        <f t="shared" ca="1" si="614"/>
        <v>0</v>
      </c>
      <c r="AK272">
        <f t="shared" ca="1" si="615"/>
        <v>0</v>
      </c>
      <c r="AL272">
        <f t="shared" ca="1" si="616"/>
        <v>0</v>
      </c>
      <c r="AM272">
        <f t="shared" ca="1" si="617"/>
        <v>0</v>
      </c>
      <c r="AN272">
        <f t="shared" ca="1" si="618"/>
        <v>0</v>
      </c>
      <c r="AO272">
        <f t="shared" ca="1" si="619"/>
        <v>0</v>
      </c>
      <c r="AP272">
        <f t="shared" ca="1" si="620"/>
        <v>0</v>
      </c>
      <c r="AQ272">
        <f t="shared" ca="1" si="621"/>
        <v>0</v>
      </c>
      <c r="AR272" s="8">
        <f t="shared" ca="1" si="622"/>
        <v>0</v>
      </c>
      <c r="AS272" s="8">
        <f t="shared" ca="1" si="623"/>
        <v>0</v>
      </c>
      <c r="AT272" s="8">
        <f t="shared" ca="1" si="624"/>
        <v>0</v>
      </c>
      <c r="AU272" s="8">
        <f t="shared" ca="1" si="625"/>
        <v>0</v>
      </c>
      <c r="AV272">
        <f t="shared" ca="1" si="626"/>
        <v>0</v>
      </c>
      <c r="AW272" t="b">
        <f t="shared" ca="1" si="691"/>
        <v>0</v>
      </c>
      <c r="BA272" t="s">
        <v>3081</v>
      </c>
      <c r="BB272" t="s">
        <v>2423</v>
      </c>
      <c r="BC272" t="s">
        <v>2672</v>
      </c>
      <c r="BD272">
        <f>IF(Players!BC272="NL",INDEX(Standings!G:I,MATCH(INDEX(Teams!G:K,MATCH(Players!BB272,Teams!G:G,0),5),Standings!G:G,0),2)+INDEX(Standings!G:I,MATCH(INDEX(Teams!G:K,MATCH(Players!BB272,Teams!G:G,0),5),Standings!G:G,0),3),INDEX(Standings!A:C,MATCH(INDEX(Teams!A:E,MATCH(Players!BB272,Teams!A:A,0),5),Standings!A:A,0),2)+INDEX(Standings!A:C,MATCH(INDEX(Teams!A:E,MATCH(Players!BB272,Teams!A:A,0),5),Standings!A:A,0),3))</f>
        <v>3</v>
      </c>
      <c r="BE272">
        <f t="shared" ca="1" si="627"/>
        <v>0</v>
      </c>
      <c r="BF272">
        <f t="shared" ca="1" si="628"/>
        <v>0</v>
      </c>
      <c r="BG272">
        <f t="shared" ca="1" si="629"/>
        <v>0</v>
      </c>
      <c r="BH272">
        <f t="shared" ca="1" si="630"/>
        <v>0</v>
      </c>
      <c r="BI272">
        <f t="shared" ca="1" si="631"/>
        <v>0</v>
      </c>
      <c r="BJ272">
        <f t="shared" ca="1" si="632"/>
        <v>0</v>
      </c>
      <c r="BK272">
        <f t="shared" ca="1" si="633"/>
        <v>0</v>
      </c>
      <c r="BL272" s="12">
        <f t="shared" ca="1" si="634"/>
        <v>0</v>
      </c>
      <c r="BM272">
        <f t="shared" ca="1" si="635"/>
        <v>0</v>
      </c>
      <c r="BN272">
        <f t="shared" ca="1" si="636"/>
        <v>0</v>
      </c>
      <c r="BO272">
        <f t="shared" ca="1" si="637"/>
        <v>0</v>
      </c>
      <c r="BP272">
        <f t="shared" ca="1" si="638"/>
        <v>0</v>
      </c>
      <c r="BQ272">
        <f t="shared" ca="1" si="639"/>
        <v>0</v>
      </c>
      <c r="BR272">
        <f t="shared" ca="1" si="640"/>
        <v>0</v>
      </c>
      <c r="BS272">
        <f t="shared" ca="1" si="641"/>
        <v>0</v>
      </c>
      <c r="BT272">
        <f t="shared" ca="1" si="642"/>
        <v>0</v>
      </c>
      <c r="BU272">
        <f t="shared" ca="1" si="643"/>
        <v>0</v>
      </c>
      <c r="BV272">
        <f t="shared" ca="1" si="644"/>
        <v>0</v>
      </c>
      <c r="BW272">
        <f t="shared" ca="1" si="665"/>
        <v>0</v>
      </c>
      <c r="BX272">
        <f t="shared" ca="1" si="666"/>
        <v>0</v>
      </c>
      <c r="BY272" s="8">
        <f t="shared" ca="1" si="667"/>
        <v>0</v>
      </c>
      <c r="BZ272" s="10" t="str">
        <f t="shared" ca="1" si="668"/>
        <v>---</v>
      </c>
      <c r="CA272">
        <f t="shared" ca="1" si="669"/>
        <v>0</v>
      </c>
      <c r="CB272">
        <f t="shared" ca="1" si="670"/>
        <v>0</v>
      </c>
      <c r="CC272">
        <f t="shared" ca="1" si="671"/>
        <v>0</v>
      </c>
      <c r="CD272">
        <f t="shared" ca="1" si="672"/>
        <v>0</v>
      </c>
      <c r="CE272">
        <f t="shared" ca="1" si="673"/>
        <v>0</v>
      </c>
      <c r="CF272" s="12">
        <f t="shared" ca="1" si="674"/>
        <v>0</v>
      </c>
      <c r="CG272">
        <f t="shared" ca="1" si="675"/>
        <v>0</v>
      </c>
      <c r="CH272">
        <f t="shared" ca="1" si="676"/>
        <v>0</v>
      </c>
      <c r="CI272">
        <f t="shared" ca="1" si="677"/>
        <v>0</v>
      </c>
      <c r="CJ272">
        <f t="shared" ca="1" si="678"/>
        <v>0</v>
      </c>
      <c r="CK272">
        <f t="shared" ca="1" si="679"/>
        <v>0</v>
      </c>
      <c r="CL272">
        <f t="shared" ca="1" si="680"/>
        <v>0</v>
      </c>
      <c r="CM272">
        <f t="shared" ca="1" si="681"/>
        <v>0</v>
      </c>
      <c r="CN272">
        <f t="shared" ca="1" si="682"/>
        <v>0</v>
      </c>
      <c r="CO272">
        <f t="shared" ca="1" si="683"/>
        <v>0</v>
      </c>
      <c r="CP272">
        <f t="shared" ca="1" si="684"/>
        <v>0</v>
      </c>
      <c r="CQ272" s="10">
        <f t="shared" ca="1" si="685"/>
        <v>0</v>
      </c>
      <c r="CR272" s="11">
        <f t="shared" ca="1" si="686"/>
        <v>0</v>
      </c>
      <c r="CS272" s="11">
        <f t="shared" ca="1" si="687"/>
        <v>0</v>
      </c>
      <c r="CT272" s="11">
        <f t="shared" ca="1" si="688"/>
        <v>0</v>
      </c>
      <c r="CU272" s="11">
        <f t="shared" ca="1" si="689"/>
        <v>0</v>
      </c>
      <c r="CV272" s="11">
        <f t="shared" ca="1" si="690"/>
        <v>0</v>
      </c>
      <c r="CW272" t="b">
        <f t="shared" ca="1" si="664"/>
        <v>0</v>
      </c>
      <c r="CX272">
        <f>COUNTIF(BA$1:BA272,BA272)-1</f>
        <v>0</v>
      </c>
    </row>
    <row r="273" spans="1:102">
      <c r="A273" t="s">
        <v>2829</v>
      </c>
      <c r="B273" t="s">
        <v>2561</v>
      </c>
      <c r="C273" t="s">
        <v>2672</v>
      </c>
      <c r="D273">
        <f>IF(Players!C273="NL",INDEX(Standings!G:I,MATCH(INDEX(Teams!G:K,MATCH(Players!B273,Teams!G:G,0),5),Standings!G:G,0),2)+INDEX(Standings!G:I,MATCH(INDEX(Teams!G:K,MATCH(Players!B273,Teams!G:G,0),5),Standings!G:G,0),3),INDEX(Standings!A:C,MATCH(INDEX(Teams!A:E,MATCH(Players!B273,Teams!A:A,0),5),Standings!A:A,0),2)+INDEX(Standings!A:C,MATCH(INDEX(Teams!A:E,MATCH(Players!B273,Teams!A:A,0),5),Standings!A:A,0),3))</f>
        <v>3</v>
      </c>
      <c r="E273">
        <f t="shared" ca="1" si="645"/>
        <v>0</v>
      </c>
      <c r="F273">
        <f t="shared" ca="1" si="646"/>
        <v>0</v>
      </c>
      <c r="G273">
        <f t="shared" ca="1" si="647"/>
        <v>0</v>
      </c>
      <c r="H273">
        <f t="shared" ca="1" si="648"/>
        <v>0</v>
      </c>
      <c r="I273">
        <f t="shared" ca="1" si="649"/>
        <v>0</v>
      </c>
      <c r="J273">
        <f t="shared" ca="1" si="650"/>
        <v>0</v>
      </c>
      <c r="K273">
        <f t="shared" ca="1" si="651"/>
        <v>0</v>
      </c>
      <c r="L273">
        <f t="shared" ca="1" si="652"/>
        <v>0</v>
      </c>
      <c r="M273">
        <f t="shared" ca="1" si="653"/>
        <v>0</v>
      </c>
      <c r="N273">
        <f t="shared" ca="1" si="654"/>
        <v>0</v>
      </c>
      <c r="O273">
        <f t="shared" ca="1" si="655"/>
        <v>0</v>
      </c>
      <c r="P273">
        <f t="shared" ca="1" si="656"/>
        <v>0</v>
      </c>
      <c r="Q273">
        <f t="shared" ca="1" si="657"/>
        <v>0</v>
      </c>
      <c r="R273">
        <f t="shared" ca="1" si="658"/>
        <v>0</v>
      </c>
      <c r="S273">
        <f t="shared" ca="1" si="659"/>
        <v>0</v>
      </c>
      <c r="T273">
        <f t="shared" ca="1" si="660"/>
        <v>0</v>
      </c>
      <c r="U273">
        <f t="shared" ca="1" si="661"/>
        <v>0</v>
      </c>
      <c r="V273">
        <f t="shared" ca="1" si="662"/>
        <v>0</v>
      </c>
      <c r="W273">
        <f t="shared" ca="1" si="663"/>
        <v>0</v>
      </c>
      <c r="X273">
        <f t="shared" ca="1" si="602"/>
        <v>0</v>
      </c>
      <c r="Y273">
        <f t="shared" ca="1" si="603"/>
        <v>0</v>
      </c>
      <c r="Z273">
        <f t="shared" ca="1" si="604"/>
        <v>0</v>
      </c>
      <c r="AA273">
        <f t="shared" ca="1" si="605"/>
        <v>0</v>
      </c>
      <c r="AB273">
        <f t="shared" ca="1" si="606"/>
        <v>0</v>
      </c>
      <c r="AC273">
        <f t="shared" ca="1" si="607"/>
        <v>0</v>
      </c>
      <c r="AD273">
        <f t="shared" ca="1" si="608"/>
        <v>0</v>
      </c>
      <c r="AE273">
        <f t="shared" ca="1" si="609"/>
        <v>0</v>
      </c>
      <c r="AF273">
        <f t="shared" ca="1" si="610"/>
        <v>0</v>
      </c>
      <c r="AG273">
        <f t="shared" ca="1" si="611"/>
        <v>0</v>
      </c>
      <c r="AH273">
        <f t="shared" ca="1" si="612"/>
        <v>0</v>
      </c>
      <c r="AI273">
        <f t="shared" ca="1" si="613"/>
        <v>0</v>
      </c>
      <c r="AJ273">
        <f t="shared" ca="1" si="614"/>
        <v>0</v>
      </c>
      <c r="AK273">
        <f t="shared" ca="1" si="615"/>
        <v>0</v>
      </c>
      <c r="AL273">
        <f t="shared" ca="1" si="616"/>
        <v>0</v>
      </c>
      <c r="AM273">
        <f t="shared" ca="1" si="617"/>
        <v>0</v>
      </c>
      <c r="AN273">
        <f t="shared" ca="1" si="618"/>
        <v>0</v>
      </c>
      <c r="AO273">
        <f t="shared" ca="1" si="619"/>
        <v>0</v>
      </c>
      <c r="AP273">
        <f t="shared" ca="1" si="620"/>
        <v>0</v>
      </c>
      <c r="AQ273">
        <f t="shared" ca="1" si="621"/>
        <v>0</v>
      </c>
      <c r="AR273" s="8">
        <f t="shared" ca="1" si="622"/>
        <v>0</v>
      </c>
      <c r="AS273" s="8">
        <f t="shared" ca="1" si="623"/>
        <v>0</v>
      </c>
      <c r="AT273" s="8">
        <f t="shared" ca="1" si="624"/>
        <v>0</v>
      </c>
      <c r="AU273" s="8">
        <f t="shared" ca="1" si="625"/>
        <v>0</v>
      </c>
      <c r="AV273">
        <f t="shared" ca="1" si="626"/>
        <v>0</v>
      </c>
      <c r="AW273" t="b">
        <f t="shared" ca="1" si="691"/>
        <v>0</v>
      </c>
      <c r="BA273" t="s">
        <v>3088</v>
      </c>
      <c r="BB273" t="s">
        <v>2423</v>
      </c>
      <c r="BC273" t="s">
        <v>2672</v>
      </c>
      <c r="BD273">
        <f>IF(Players!BC273="NL",INDEX(Standings!G:I,MATCH(INDEX(Teams!G:K,MATCH(Players!BB273,Teams!G:G,0),5),Standings!G:G,0),2)+INDEX(Standings!G:I,MATCH(INDEX(Teams!G:K,MATCH(Players!BB273,Teams!G:G,0),5),Standings!G:G,0),3),INDEX(Standings!A:C,MATCH(INDEX(Teams!A:E,MATCH(Players!BB273,Teams!A:A,0),5),Standings!A:A,0),2)+INDEX(Standings!A:C,MATCH(INDEX(Teams!A:E,MATCH(Players!BB273,Teams!A:A,0),5),Standings!A:A,0),3))</f>
        <v>3</v>
      </c>
      <c r="BE273">
        <f t="shared" ca="1" si="627"/>
        <v>0</v>
      </c>
      <c r="BF273">
        <f t="shared" ca="1" si="628"/>
        <v>0</v>
      </c>
      <c r="BG273">
        <f t="shared" ca="1" si="629"/>
        <v>0</v>
      </c>
      <c r="BH273">
        <f t="shared" ca="1" si="630"/>
        <v>0</v>
      </c>
      <c r="BI273">
        <f t="shared" ca="1" si="631"/>
        <v>0</v>
      </c>
      <c r="BJ273">
        <f t="shared" ca="1" si="632"/>
        <v>0</v>
      </c>
      <c r="BK273">
        <f t="shared" ca="1" si="633"/>
        <v>0</v>
      </c>
      <c r="BL273" s="12">
        <f t="shared" ca="1" si="634"/>
        <v>0</v>
      </c>
      <c r="BM273">
        <f t="shared" ca="1" si="635"/>
        <v>0</v>
      </c>
      <c r="BN273">
        <f t="shared" ca="1" si="636"/>
        <v>0</v>
      </c>
      <c r="BO273">
        <f t="shared" ca="1" si="637"/>
        <v>0</v>
      </c>
      <c r="BP273">
        <f t="shared" ca="1" si="638"/>
        <v>0</v>
      </c>
      <c r="BQ273">
        <f t="shared" ca="1" si="639"/>
        <v>0</v>
      </c>
      <c r="BR273">
        <f t="shared" ca="1" si="640"/>
        <v>0</v>
      </c>
      <c r="BS273">
        <f t="shared" ca="1" si="641"/>
        <v>0</v>
      </c>
      <c r="BT273">
        <f t="shared" ca="1" si="642"/>
        <v>0</v>
      </c>
      <c r="BU273">
        <f t="shared" ca="1" si="643"/>
        <v>0</v>
      </c>
      <c r="BV273">
        <f t="shared" ca="1" si="644"/>
        <v>0</v>
      </c>
      <c r="BW273">
        <f t="shared" ca="1" si="665"/>
        <v>0</v>
      </c>
      <c r="BX273">
        <f t="shared" ca="1" si="666"/>
        <v>0</v>
      </c>
      <c r="BY273" s="8">
        <f t="shared" ca="1" si="667"/>
        <v>0</v>
      </c>
      <c r="BZ273" s="10" t="str">
        <f t="shared" ca="1" si="668"/>
        <v>---</v>
      </c>
      <c r="CA273">
        <f t="shared" ca="1" si="669"/>
        <v>0</v>
      </c>
      <c r="CB273">
        <f t="shared" ca="1" si="670"/>
        <v>0</v>
      </c>
      <c r="CC273">
        <f t="shared" ca="1" si="671"/>
        <v>0</v>
      </c>
      <c r="CD273">
        <f t="shared" ca="1" si="672"/>
        <v>0</v>
      </c>
      <c r="CE273">
        <f t="shared" ca="1" si="673"/>
        <v>0</v>
      </c>
      <c r="CF273" s="12">
        <f t="shared" ca="1" si="674"/>
        <v>0</v>
      </c>
      <c r="CG273">
        <f t="shared" ca="1" si="675"/>
        <v>0</v>
      </c>
      <c r="CH273">
        <f t="shared" ca="1" si="676"/>
        <v>0</v>
      </c>
      <c r="CI273">
        <f t="shared" ca="1" si="677"/>
        <v>0</v>
      </c>
      <c r="CJ273">
        <f t="shared" ca="1" si="678"/>
        <v>0</v>
      </c>
      <c r="CK273">
        <f t="shared" ca="1" si="679"/>
        <v>0</v>
      </c>
      <c r="CL273">
        <f t="shared" ca="1" si="680"/>
        <v>0</v>
      </c>
      <c r="CM273">
        <f t="shared" ca="1" si="681"/>
        <v>0</v>
      </c>
      <c r="CN273">
        <f t="shared" ca="1" si="682"/>
        <v>0</v>
      </c>
      <c r="CO273">
        <f t="shared" ca="1" si="683"/>
        <v>0</v>
      </c>
      <c r="CP273">
        <f t="shared" ca="1" si="684"/>
        <v>0</v>
      </c>
      <c r="CQ273" s="10">
        <f t="shared" ca="1" si="685"/>
        <v>0</v>
      </c>
      <c r="CR273" s="11">
        <f t="shared" ca="1" si="686"/>
        <v>0</v>
      </c>
      <c r="CS273" s="11">
        <f t="shared" ca="1" si="687"/>
        <v>0</v>
      </c>
      <c r="CT273" s="11">
        <f t="shared" ca="1" si="688"/>
        <v>0</v>
      </c>
      <c r="CU273" s="11">
        <f t="shared" ca="1" si="689"/>
        <v>0</v>
      </c>
      <c r="CV273" s="11">
        <f t="shared" ca="1" si="690"/>
        <v>0</v>
      </c>
      <c r="CW273" t="b">
        <f t="shared" ca="1" si="664"/>
        <v>0</v>
      </c>
      <c r="CX273">
        <f>COUNTIF(BA$1:BA273,BA273)-1</f>
        <v>0</v>
      </c>
    </row>
    <row r="274" spans="1:102">
      <c r="A274" t="s">
        <v>2830</v>
      </c>
      <c r="B274" t="s">
        <v>2561</v>
      </c>
      <c r="C274" t="s">
        <v>2672</v>
      </c>
      <c r="D274">
        <f>IF(Players!C274="NL",INDEX(Standings!G:I,MATCH(INDEX(Teams!G:K,MATCH(Players!B274,Teams!G:G,0),5),Standings!G:G,0),2)+INDEX(Standings!G:I,MATCH(INDEX(Teams!G:K,MATCH(Players!B274,Teams!G:G,0),5),Standings!G:G,0),3),INDEX(Standings!A:C,MATCH(INDEX(Teams!A:E,MATCH(Players!B274,Teams!A:A,0),5),Standings!A:A,0),2)+INDEX(Standings!A:C,MATCH(INDEX(Teams!A:E,MATCH(Players!B274,Teams!A:A,0),5),Standings!A:A,0),3))</f>
        <v>3</v>
      </c>
      <c r="E274">
        <f t="shared" ca="1" si="645"/>
        <v>0</v>
      </c>
      <c r="F274">
        <f t="shared" ca="1" si="646"/>
        <v>0</v>
      </c>
      <c r="G274">
        <f t="shared" ca="1" si="647"/>
        <v>0</v>
      </c>
      <c r="H274">
        <f t="shared" ca="1" si="648"/>
        <v>0</v>
      </c>
      <c r="I274">
        <f t="shared" ca="1" si="649"/>
        <v>0</v>
      </c>
      <c r="J274">
        <f t="shared" ca="1" si="650"/>
        <v>0</v>
      </c>
      <c r="K274">
        <f t="shared" ca="1" si="651"/>
        <v>0</v>
      </c>
      <c r="L274">
        <f t="shared" ca="1" si="652"/>
        <v>0</v>
      </c>
      <c r="M274">
        <f t="shared" ca="1" si="653"/>
        <v>0</v>
      </c>
      <c r="N274">
        <f t="shared" ca="1" si="654"/>
        <v>0</v>
      </c>
      <c r="O274">
        <f t="shared" ca="1" si="655"/>
        <v>0</v>
      </c>
      <c r="P274">
        <f t="shared" ca="1" si="656"/>
        <v>0</v>
      </c>
      <c r="Q274">
        <f t="shared" ca="1" si="657"/>
        <v>0</v>
      </c>
      <c r="R274">
        <f t="shared" ca="1" si="658"/>
        <v>0</v>
      </c>
      <c r="S274">
        <f t="shared" ca="1" si="659"/>
        <v>0</v>
      </c>
      <c r="T274">
        <f t="shared" ca="1" si="660"/>
        <v>0</v>
      </c>
      <c r="U274">
        <f t="shared" ca="1" si="661"/>
        <v>0</v>
      </c>
      <c r="V274">
        <f t="shared" ca="1" si="662"/>
        <v>0</v>
      </c>
      <c r="W274">
        <f t="shared" ca="1" si="663"/>
        <v>0</v>
      </c>
      <c r="X274">
        <f t="shared" ca="1" si="602"/>
        <v>0</v>
      </c>
      <c r="Y274">
        <f t="shared" ca="1" si="603"/>
        <v>0</v>
      </c>
      <c r="Z274">
        <f t="shared" ca="1" si="604"/>
        <v>0</v>
      </c>
      <c r="AA274">
        <f t="shared" ca="1" si="605"/>
        <v>0</v>
      </c>
      <c r="AB274">
        <f t="shared" ca="1" si="606"/>
        <v>0</v>
      </c>
      <c r="AC274">
        <f t="shared" ca="1" si="607"/>
        <v>0</v>
      </c>
      <c r="AD274">
        <f t="shared" ca="1" si="608"/>
        <v>0</v>
      </c>
      <c r="AE274">
        <f t="shared" ca="1" si="609"/>
        <v>0</v>
      </c>
      <c r="AF274">
        <f t="shared" ca="1" si="610"/>
        <v>0</v>
      </c>
      <c r="AG274">
        <f t="shared" ca="1" si="611"/>
        <v>0</v>
      </c>
      <c r="AH274">
        <f t="shared" ca="1" si="612"/>
        <v>0</v>
      </c>
      <c r="AI274">
        <f t="shared" ca="1" si="613"/>
        <v>0</v>
      </c>
      <c r="AJ274">
        <f t="shared" ca="1" si="614"/>
        <v>0</v>
      </c>
      <c r="AK274">
        <f t="shared" ca="1" si="615"/>
        <v>0</v>
      </c>
      <c r="AL274">
        <f t="shared" ca="1" si="616"/>
        <v>0</v>
      </c>
      <c r="AM274">
        <f t="shared" ca="1" si="617"/>
        <v>0</v>
      </c>
      <c r="AN274">
        <f t="shared" ca="1" si="618"/>
        <v>0</v>
      </c>
      <c r="AO274">
        <f t="shared" ca="1" si="619"/>
        <v>0</v>
      </c>
      <c r="AP274">
        <f t="shared" ca="1" si="620"/>
        <v>0</v>
      </c>
      <c r="AQ274">
        <f t="shared" ca="1" si="621"/>
        <v>0</v>
      </c>
      <c r="AR274" s="8">
        <f t="shared" ca="1" si="622"/>
        <v>0</v>
      </c>
      <c r="AS274" s="8">
        <f t="shared" ca="1" si="623"/>
        <v>0</v>
      </c>
      <c r="AT274" s="8">
        <f t="shared" ca="1" si="624"/>
        <v>0</v>
      </c>
      <c r="AU274" s="8">
        <f t="shared" ca="1" si="625"/>
        <v>0</v>
      </c>
      <c r="AV274">
        <f t="shared" ca="1" si="626"/>
        <v>0</v>
      </c>
      <c r="AW274" t="b">
        <f t="shared" ca="1" si="691"/>
        <v>0</v>
      </c>
      <c r="BA274" t="s">
        <v>3099</v>
      </c>
      <c r="BB274" t="s">
        <v>2423</v>
      </c>
      <c r="BC274" t="s">
        <v>2672</v>
      </c>
      <c r="BD274">
        <f>IF(Players!BC274="NL",INDEX(Standings!G:I,MATCH(INDEX(Teams!G:K,MATCH(Players!BB274,Teams!G:G,0),5),Standings!G:G,0),2)+INDEX(Standings!G:I,MATCH(INDEX(Teams!G:K,MATCH(Players!BB274,Teams!G:G,0),5),Standings!G:G,0),3),INDEX(Standings!A:C,MATCH(INDEX(Teams!A:E,MATCH(Players!BB274,Teams!A:A,0),5),Standings!A:A,0),2)+INDEX(Standings!A:C,MATCH(INDEX(Teams!A:E,MATCH(Players!BB274,Teams!A:A,0),5),Standings!A:A,0),3))</f>
        <v>3</v>
      </c>
      <c r="BE274">
        <f t="shared" ca="1" si="627"/>
        <v>0</v>
      </c>
      <c r="BF274">
        <f t="shared" ca="1" si="628"/>
        <v>0</v>
      </c>
      <c r="BG274">
        <f t="shared" ca="1" si="629"/>
        <v>1</v>
      </c>
      <c r="BH274">
        <f t="shared" ca="1" si="630"/>
        <v>0</v>
      </c>
      <c r="BI274">
        <f t="shared" ca="1" si="631"/>
        <v>0</v>
      </c>
      <c r="BJ274">
        <f t="shared" ca="1" si="632"/>
        <v>0</v>
      </c>
      <c r="BK274">
        <f t="shared" ca="1" si="633"/>
        <v>0</v>
      </c>
      <c r="BL274" s="12">
        <f t="shared" ca="1" si="634"/>
        <v>1</v>
      </c>
      <c r="BM274">
        <f t="shared" ca="1" si="635"/>
        <v>0</v>
      </c>
      <c r="BN274">
        <f t="shared" ca="1" si="636"/>
        <v>0</v>
      </c>
      <c r="BO274">
        <f t="shared" ca="1" si="637"/>
        <v>0</v>
      </c>
      <c r="BP274">
        <f t="shared" ca="1" si="638"/>
        <v>0</v>
      </c>
      <c r="BQ274">
        <f t="shared" ca="1" si="639"/>
        <v>0</v>
      </c>
      <c r="BR274">
        <f t="shared" ca="1" si="640"/>
        <v>0</v>
      </c>
      <c r="BS274">
        <f t="shared" ca="1" si="641"/>
        <v>0</v>
      </c>
      <c r="BT274">
        <f t="shared" ca="1" si="642"/>
        <v>0</v>
      </c>
      <c r="BU274">
        <f t="shared" ca="1" si="643"/>
        <v>0</v>
      </c>
      <c r="BV274">
        <f t="shared" ca="1" si="644"/>
        <v>0</v>
      </c>
      <c r="BW274">
        <f t="shared" ca="1" si="665"/>
        <v>0</v>
      </c>
      <c r="BX274">
        <f t="shared" ca="1" si="666"/>
        <v>0</v>
      </c>
      <c r="BY274" s="8">
        <f t="shared" ca="1" si="667"/>
        <v>0</v>
      </c>
      <c r="BZ274" s="10">
        <f t="shared" ca="1" si="668"/>
        <v>0</v>
      </c>
      <c r="CA274">
        <f t="shared" ca="1" si="669"/>
        <v>1</v>
      </c>
      <c r="CB274">
        <f t="shared" ca="1" si="670"/>
        <v>0</v>
      </c>
      <c r="CC274">
        <f t="shared" ca="1" si="671"/>
        <v>0</v>
      </c>
      <c r="CD274">
        <f t="shared" ca="1" si="672"/>
        <v>0</v>
      </c>
      <c r="CE274">
        <f t="shared" ca="1" si="673"/>
        <v>0</v>
      </c>
      <c r="CF274" s="12">
        <f t="shared" ca="1" si="674"/>
        <v>1</v>
      </c>
      <c r="CG274">
        <f t="shared" ca="1" si="675"/>
        <v>0</v>
      </c>
      <c r="CH274">
        <f t="shared" ca="1" si="676"/>
        <v>0</v>
      </c>
      <c r="CI274">
        <f t="shared" ca="1" si="677"/>
        <v>0</v>
      </c>
      <c r="CJ274">
        <f t="shared" ca="1" si="678"/>
        <v>0</v>
      </c>
      <c r="CK274">
        <f t="shared" ca="1" si="679"/>
        <v>0</v>
      </c>
      <c r="CL274">
        <f t="shared" ca="1" si="680"/>
        <v>0</v>
      </c>
      <c r="CM274">
        <f t="shared" ca="1" si="681"/>
        <v>0</v>
      </c>
      <c r="CN274">
        <f t="shared" ca="1" si="682"/>
        <v>0</v>
      </c>
      <c r="CO274">
        <f t="shared" ca="1" si="683"/>
        <v>0</v>
      </c>
      <c r="CP274">
        <f t="shared" ca="1" si="684"/>
        <v>0</v>
      </c>
      <c r="CQ274" s="10">
        <f t="shared" ca="1" si="685"/>
        <v>0</v>
      </c>
      <c r="CR274" s="11">
        <f t="shared" ca="1" si="686"/>
        <v>0</v>
      </c>
      <c r="CS274" s="11">
        <f t="shared" ca="1" si="687"/>
        <v>0</v>
      </c>
      <c r="CT274" s="11">
        <f t="shared" ca="1" si="688"/>
        <v>0</v>
      </c>
      <c r="CU274" s="11">
        <f t="shared" ca="1" si="689"/>
        <v>0</v>
      </c>
      <c r="CV274" s="11">
        <f t="shared" ca="1" si="690"/>
        <v>0</v>
      </c>
      <c r="CW274" t="b">
        <f t="shared" ca="1" si="664"/>
        <v>0</v>
      </c>
      <c r="CX274">
        <f>COUNTIF(BA$1:BA274,BA274)-1</f>
        <v>0</v>
      </c>
    </row>
    <row r="275" spans="1:102">
      <c r="A275" t="s">
        <v>2831</v>
      </c>
      <c r="B275" t="s">
        <v>2561</v>
      </c>
      <c r="C275" t="s">
        <v>2672</v>
      </c>
      <c r="D275">
        <f>IF(Players!C275="NL",INDEX(Standings!G:I,MATCH(INDEX(Teams!G:K,MATCH(Players!B275,Teams!G:G,0),5),Standings!G:G,0),2)+INDEX(Standings!G:I,MATCH(INDEX(Teams!G:K,MATCH(Players!B275,Teams!G:G,0),5),Standings!G:G,0),3),INDEX(Standings!A:C,MATCH(INDEX(Teams!A:E,MATCH(Players!B275,Teams!A:A,0),5),Standings!A:A,0),2)+INDEX(Standings!A:C,MATCH(INDEX(Teams!A:E,MATCH(Players!B275,Teams!A:A,0),5),Standings!A:A,0),3))</f>
        <v>3</v>
      </c>
      <c r="E275">
        <f t="shared" ca="1" si="645"/>
        <v>0</v>
      </c>
      <c r="F275">
        <f t="shared" ca="1" si="646"/>
        <v>0</v>
      </c>
      <c r="G275">
        <f t="shared" ca="1" si="647"/>
        <v>0</v>
      </c>
      <c r="H275">
        <f t="shared" ca="1" si="648"/>
        <v>0</v>
      </c>
      <c r="I275">
        <f t="shared" ca="1" si="649"/>
        <v>0</v>
      </c>
      <c r="J275">
        <f t="shared" ca="1" si="650"/>
        <v>0</v>
      </c>
      <c r="K275">
        <f t="shared" ca="1" si="651"/>
        <v>0</v>
      </c>
      <c r="L275">
        <f t="shared" ca="1" si="652"/>
        <v>0</v>
      </c>
      <c r="M275">
        <f t="shared" ca="1" si="653"/>
        <v>0</v>
      </c>
      <c r="N275">
        <f t="shared" ca="1" si="654"/>
        <v>0</v>
      </c>
      <c r="O275">
        <f t="shared" ca="1" si="655"/>
        <v>0</v>
      </c>
      <c r="P275">
        <f t="shared" ca="1" si="656"/>
        <v>0</v>
      </c>
      <c r="Q275">
        <f t="shared" ca="1" si="657"/>
        <v>0</v>
      </c>
      <c r="R275">
        <f t="shared" ca="1" si="658"/>
        <v>0</v>
      </c>
      <c r="S275">
        <f t="shared" ca="1" si="659"/>
        <v>0</v>
      </c>
      <c r="T275">
        <f t="shared" ca="1" si="660"/>
        <v>0</v>
      </c>
      <c r="U275">
        <f t="shared" ca="1" si="661"/>
        <v>0</v>
      </c>
      <c r="V275">
        <f t="shared" ca="1" si="662"/>
        <v>0</v>
      </c>
      <c r="W275">
        <f t="shared" ca="1" si="663"/>
        <v>0</v>
      </c>
      <c r="X275">
        <f t="shared" ca="1" si="602"/>
        <v>0</v>
      </c>
      <c r="Y275">
        <f t="shared" ca="1" si="603"/>
        <v>0</v>
      </c>
      <c r="Z275">
        <f t="shared" ca="1" si="604"/>
        <v>0</v>
      </c>
      <c r="AA275">
        <f t="shared" ca="1" si="605"/>
        <v>0</v>
      </c>
      <c r="AB275">
        <f t="shared" ca="1" si="606"/>
        <v>0</v>
      </c>
      <c r="AC275">
        <f t="shared" ca="1" si="607"/>
        <v>0</v>
      </c>
      <c r="AD275">
        <f t="shared" ca="1" si="608"/>
        <v>0</v>
      </c>
      <c r="AE275">
        <f t="shared" ca="1" si="609"/>
        <v>0</v>
      </c>
      <c r="AF275">
        <f t="shared" ca="1" si="610"/>
        <v>0</v>
      </c>
      <c r="AG275">
        <f t="shared" ca="1" si="611"/>
        <v>0</v>
      </c>
      <c r="AH275">
        <f t="shared" ca="1" si="612"/>
        <v>0</v>
      </c>
      <c r="AI275">
        <f t="shared" ca="1" si="613"/>
        <v>0</v>
      </c>
      <c r="AJ275">
        <f t="shared" ca="1" si="614"/>
        <v>0</v>
      </c>
      <c r="AK275">
        <f t="shared" ca="1" si="615"/>
        <v>0</v>
      </c>
      <c r="AL275">
        <f t="shared" ca="1" si="616"/>
        <v>0</v>
      </c>
      <c r="AM275">
        <f t="shared" ca="1" si="617"/>
        <v>0</v>
      </c>
      <c r="AN275">
        <f t="shared" ca="1" si="618"/>
        <v>0</v>
      </c>
      <c r="AO275">
        <f t="shared" ca="1" si="619"/>
        <v>0</v>
      </c>
      <c r="AP275">
        <f t="shared" ca="1" si="620"/>
        <v>0</v>
      </c>
      <c r="AQ275">
        <f t="shared" ca="1" si="621"/>
        <v>0</v>
      </c>
      <c r="AR275" s="8">
        <f t="shared" ca="1" si="622"/>
        <v>0</v>
      </c>
      <c r="AS275" s="8">
        <f t="shared" ca="1" si="623"/>
        <v>0</v>
      </c>
      <c r="AT275" s="8">
        <f t="shared" ca="1" si="624"/>
        <v>0</v>
      </c>
      <c r="AU275" s="8">
        <f t="shared" ca="1" si="625"/>
        <v>0</v>
      </c>
      <c r="AV275">
        <f t="shared" ca="1" si="626"/>
        <v>0</v>
      </c>
      <c r="AW275" t="b">
        <f t="shared" ca="1" si="691"/>
        <v>0</v>
      </c>
      <c r="BA275" t="s">
        <v>3089</v>
      </c>
      <c r="BB275" t="s">
        <v>2423</v>
      </c>
      <c r="BC275" t="s">
        <v>2672</v>
      </c>
      <c r="BD275">
        <f>IF(Players!BC275="NL",INDEX(Standings!G:I,MATCH(INDEX(Teams!G:K,MATCH(Players!BB275,Teams!G:G,0),5),Standings!G:G,0),2)+INDEX(Standings!G:I,MATCH(INDEX(Teams!G:K,MATCH(Players!BB275,Teams!G:G,0),5),Standings!G:G,0),3),INDEX(Standings!A:C,MATCH(INDEX(Teams!A:E,MATCH(Players!BB275,Teams!A:A,0),5),Standings!A:A,0),2)+INDEX(Standings!A:C,MATCH(INDEX(Teams!A:E,MATCH(Players!BB275,Teams!A:A,0),5),Standings!A:A,0),3))</f>
        <v>3</v>
      </c>
      <c r="BE275">
        <f t="shared" ca="1" si="627"/>
        <v>0</v>
      </c>
      <c r="BF275">
        <f t="shared" ca="1" si="628"/>
        <v>0</v>
      </c>
      <c r="BG275">
        <f t="shared" ca="1" si="629"/>
        <v>0</v>
      </c>
      <c r="BH275">
        <f t="shared" ca="1" si="630"/>
        <v>0</v>
      </c>
      <c r="BI275">
        <f t="shared" ca="1" si="631"/>
        <v>0</v>
      </c>
      <c r="BJ275">
        <f t="shared" ca="1" si="632"/>
        <v>0</v>
      </c>
      <c r="BK275">
        <f t="shared" ca="1" si="633"/>
        <v>0</v>
      </c>
      <c r="BL275" s="12">
        <f t="shared" ca="1" si="634"/>
        <v>0</v>
      </c>
      <c r="BM275">
        <f t="shared" ca="1" si="635"/>
        <v>0</v>
      </c>
      <c r="BN275">
        <f t="shared" ca="1" si="636"/>
        <v>0</v>
      </c>
      <c r="BO275">
        <f t="shared" ca="1" si="637"/>
        <v>0</v>
      </c>
      <c r="BP275">
        <f t="shared" ca="1" si="638"/>
        <v>0</v>
      </c>
      <c r="BQ275">
        <f t="shared" ca="1" si="639"/>
        <v>0</v>
      </c>
      <c r="BR275">
        <f t="shared" ca="1" si="640"/>
        <v>0</v>
      </c>
      <c r="BS275">
        <f t="shared" ca="1" si="641"/>
        <v>0</v>
      </c>
      <c r="BT275">
        <f t="shared" ca="1" si="642"/>
        <v>0</v>
      </c>
      <c r="BU275">
        <f t="shared" ca="1" si="643"/>
        <v>0</v>
      </c>
      <c r="BV275">
        <f t="shared" ca="1" si="644"/>
        <v>0</v>
      </c>
      <c r="BW275">
        <f t="shared" ca="1" si="665"/>
        <v>0</v>
      </c>
      <c r="BX275">
        <f t="shared" ca="1" si="666"/>
        <v>0</v>
      </c>
      <c r="BY275" s="8">
        <f t="shared" ca="1" si="667"/>
        <v>0</v>
      </c>
      <c r="BZ275" s="10" t="str">
        <f t="shared" ca="1" si="668"/>
        <v>---</v>
      </c>
      <c r="CA275">
        <f t="shared" ca="1" si="669"/>
        <v>0</v>
      </c>
      <c r="CB275">
        <f t="shared" ca="1" si="670"/>
        <v>0</v>
      </c>
      <c r="CC275">
        <f t="shared" ca="1" si="671"/>
        <v>0</v>
      </c>
      <c r="CD275">
        <f t="shared" ca="1" si="672"/>
        <v>0</v>
      </c>
      <c r="CE275">
        <f t="shared" ca="1" si="673"/>
        <v>0</v>
      </c>
      <c r="CF275" s="12">
        <f t="shared" ca="1" si="674"/>
        <v>0</v>
      </c>
      <c r="CG275">
        <f t="shared" ca="1" si="675"/>
        <v>0</v>
      </c>
      <c r="CH275">
        <f t="shared" ca="1" si="676"/>
        <v>0</v>
      </c>
      <c r="CI275">
        <f t="shared" ca="1" si="677"/>
        <v>0</v>
      </c>
      <c r="CJ275">
        <f t="shared" ca="1" si="678"/>
        <v>0</v>
      </c>
      <c r="CK275">
        <f t="shared" ca="1" si="679"/>
        <v>0</v>
      </c>
      <c r="CL275">
        <f t="shared" ca="1" si="680"/>
        <v>0</v>
      </c>
      <c r="CM275">
        <f t="shared" ca="1" si="681"/>
        <v>0</v>
      </c>
      <c r="CN275">
        <f t="shared" ca="1" si="682"/>
        <v>0</v>
      </c>
      <c r="CO275">
        <f t="shared" ca="1" si="683"/>
        <v>0</v>
      </c>
      <c r="CP275">
        <f t="shared" ca="1" si="684"/>
        <v>0</v>
      </c>
      <c r="CQ275" s="10">
        <f t="shared" ca="1" si="685"/>
        <v>0</v>
      </c>
      <c r="CR275" s="11">
        <f t="shared" ca="1" si="686"/>
        <v>0</v>
      </c>
      <c r="CS275" s="11">
        <f t="shared" ca="1" si="687"/>
        <v>0</v>
      </c>
      <c r="CT275" s="11">
        <f t="shared" ca="1" si="688"/>
        <v>0</v>
      </c>
      <c r="CU275" s="11">
        <f t="shared" ca="1" si="689"/>
        <v>0</v>
      </c>
      <c r="CV275" s="11">
        <f t="shared" ca="1" si="690"/>
        <v>0</v>
      </c>
      <c r="CW275" t="b">
        <f t="shared" ca="1" si="664"/>
        <v>0</v>
      </c>
      <c r="CX275">
        <f>COUNTIF(BA$1:BA275,BA275)-1</f>
        <v>0</v>
      </c>
    </row>
    <row r="276" spans="1:102">
      <c r="A276" t="s">
        <v>2832</v>
      </c>
      <c r="B276" t="s">
        <v>2561</v>
      </c>
      <c r="C276" t="s">
        <v>2672</v>
      </c>
      <c r="D276">
        <f>IF(Players!C276="NL",INDEX(Standings!G:I,MATCH(INDEX(Teams!G:K,MATCH(Players!B276,Teams!G:G,0),5),Standings!G:G,0),2)+INDEX(Standings!G:I,MATCH(INDEX(Teams!G:K,MATCH(Players!B276,Teams!G:G,0),5),Standings!G:G,0),3),INDEX(Standings!A:C,MATCH(INDEX(Teams!A:E,MATCH(Players!B276,Teams!A:A,0),5),Standings!A:A,0),2)+INDEX(Standings!A:C,MATCH(INDEX(Teams!A:E,MATCH(Players!B276,Teams!A:A,0),5),Standings!A:A,0),3))</f>
        <v>3</v>
      </c>
      <c r="E276">
        <f t="shared" ca="1" si="645"/>
        <v>0</v>
      </c>
      <c r="F276">
        <f t="shared" ca="1" si="646"/>
        <v>0</v>
      </c>
      <c r="G276">
        <f t="shared" ca="1" si="647"/>
        <v>0</v>
      </c>
      <c r="H276">
        <f t="shared" ca="1" si="648"/>
        <v>0</v>
      </c>
      <c r="I276">
        <f t="shared" ca="1" si="649"/>
        <v>0</v>
      </c>
      <c r="J276">
        <f t="shared" ca="1" si="650"/>
        <v>0</v>
      </c>
      <c r="K276">
        <f t="shared" ca="1" si="651"/>
        <v>0</v>
      </c>
      <c r="L276">
        <f t="shared" ca="1" si="652"/>
        <v>0</v>
      </c>
      <c r="M276">
        <f t="shared" ca="1" si="653"/>
        <v>0</v>
      </c>
      <c r="N276">
        <f t="shared" ca="1" si="654"/>
        <v>0</v>
      </c>
      <c r="O276">
        <f t="shared" ca="1" si="655"/>
        <v>0</v>
      </c>
      <c r="P276">
        <f t="shared" ca="1" si="656"/>
        <v>0</v>
      </c>
      <c r="Q276">
        <f t="shared" ca="1" si="657"/>
        <v>0</v>
      </c>
      <c r="R276">
        <f t="shared" ca="1" si="658"/>
        <v>0</v>
      </c>
      <c r="S276">
        <f t="shared" ca="1" si="659"/>
        <v>0</v>
      </c>
      <c r="T276">
        <f t="shared" ca="1" si="660"/>
        <v>0</v>
      </c>
      <c r="U276">
        <f t="shared" ca="1" si="661"/>
        <v>0</v>
      </c>
      <c r="V276">
        <f t="shared" ca="1" si="662"/>
        <v>0</v>
      </c>
      <c r="W276">
        <f t="shared" ca="1" si="663"/>
        <v>0</v>
      </c>
      <c r="X276">
        <f t="shared" ca="1" si="602"/>
        <v>0</v>
      </c>
      <c r="Y276">
        <f t="shared" ca="1" si="603"/>
        <v>0</v>
      </c>
      <c r="Z276">
        <f t="shared" ca="1" si="604"/>
        <v>0</v>
      </c>
      <c r="AA276">
        <f t="shared" ca="1" si="605"/>
        <v>0</v>
      </c>
      <c r="AB276">
        <f t="shared" ca="1" si="606"/>
        <v>0</v>
      </c>
      <c r="AC276">
        <f t="shared" ca="1" si="607"/>
        <v>0</v>
      </c>
      <c r="AD276">
        <f t="shared" ca="1" si="608"/>
        <v>0</v>
      </c>
      <c r="AE276">
        <f t="shared" ca="1" si="609"/>
        <v>0</v>
      </c>
      <c r="AF276">
        <f t="shared" ca="1" si="610"/>
        <v>0</v>
      </c>
      <c r="AG276">
        <f t="shared" ca="1" si="611"/>
        <v>0</v>
      </c>
      <c r="AH276">
        <f t="shared" ca="1" si="612"/>
        <v>0</v>
      </c>
      <c r="AI276">
        <f t="shared" ca="1" si="613"/>
        <v>0</v>
      </c>
      <c r="AJ276">
        <f t="shared" ca="1" si="614"/>
        <v>0</v>
      </c>
      <c r="AK276">
        <f t="shared" ca="1" si="615"/>
        <v>0</v>
      </c>
      <c r="AL276">
        <f t="shared" ca="1" si="616"/>
        <v>0</v>
      </c>
      <c r="AM276">
        <f t="shared" ca="1" si="617"/>
        <v>0</v>
      </c>
      <c r="AN276">
        <f t="shared" ca="1" si="618"/>
        <v>0</v>
      </c>
      <c r="AO276">
        <f t="shared" ca="1" si="619"/>
        <v>0</v>
      </c>
      <c r="AP276">
        <f t="shared" ca="1" si="620"/>
        <v>0</v>
      </c>
      <c r="AQ276">
        <f t="shared" ca="1" si="621"/>
        <v>0</v>
      </c>
      <c r="AR276" s="8">
        <f t="shared" ca="1" si="622"/>
        <v>0</v>
      </c>
      <c r="AS276" s="8">
        <f t="shared" ca="1" si="623"/>
        <v>0</v>
      </c>
      <c r="AT276" s="8">
        <f t="shared" ca="1" si="624"/>
        <v>0</v>
      </c>
      <c r="AU276" s="8">
        <f t="shared" ca="1" si="625"/>
        <v>0</v>
      </c>
      <c r="AV276">
        <f t="shared" ca="1" si="626"/>
        <v>0</v>
      </c>
      <c r="AW276" t="b">
        <f t="shared" ca="1" si="691"/>
        <v>0</v>
      </c>
      <c r="BA276" t="s">
        <v>3090</v>
      </c>
      <c r="BB276" t="s">
        <v>2423</v>
      </c>
      <c r="BC276" t="s">
        <v>2672</v>
      </c>
      <c r="BD276">
        <f>IF(Players!BC276="NL",INDEX(Standings!G:I,MATCH(INDEX(Teams!G:K,MATCH(Players!BB276,Teams!G:G,0),5),Standings!G:G,0),2)+INDEX(Standings!G:I,MATCH(INDEX(Teams!G:K,MATCH(Players!BB276,Teams!G:G,0),5),Standings!G:G,0),3),INDEX(Standings!A:C,MATCH(INDEX(Teams!A:E,MATCH(Players!BB276,Teams!A:A,0),5),Standings!A:A,0),2)+INDEX(Standings!A:C,MATCH(INDEX(Teams!A:E,MATCH(Players!BB276,Teams!A:A,0),5),Standings!A:A,0),3))</f>
        <v>3</v>
      </c>
      <c r="BE276">
        <f t="shared" ca="1" si="627"/>
        <v>0</v>
      </c>
      <c r="BF276">
        <f t="shared" ca="1" si="628"/>
        <v>0</v>
      </c>
      <c r="BG276">
        <f t="shared" ca="1" si="629"/>
        <v>1</v>
      </c>
      <c r="BH276">
        <f t="shared" ca="1" si="630"/>
        <v>0</v>
      </c>
      <c r="BI276">
        <f t="shared" ca="1" si="631"/>
        <v>0</v>
      </c>
      <c r="BJ276">
        <f t="shared" ca="1" si="632"/>
        <v>0</v>
      </c>
      <c r="BK276">
        <f t="shared" ca="1" si="633"/>
        <v>0</v>
      </c>
      <c r="BL276" s="12">
        <f t="shared" ca="1" si="634"/>
        <v>1.3333333333333333</v>
      </c>
      <c r="BM276">
        <f t="shared" ca="1" si="635"/>
        <v>2</v>
      </c>
      <c r="BN276">
        <f t="shared" ca="1" si="636"/>
        <v>0</v>
      </c>
      <c r="BO276">
        <f t="shared" ca="1" si="637"/>
        <v>0</v>
      </c>
      <c r="BP276">
        <f t="shared" ca="1" si="638"/>
        <v>0</v>
      </c>
      <c r="BQ276">
        <f t="shared" ca="1" si="639"/>
        <v>0</v>
      </c>
      <c r="BR276">
        <f t="shared" ca="1" si="640"/>
        <v>0</v>
      </c>
      <c r="BS276">
        <f t="shared" ca="1" si="641"/>
        <v>0</v>
      </c>
      <c r="BT276">
        <f t="shared" ca="1" si="642"/>
        <v>0</v>
      </c>
      <c r="BU276">
        <f t="shared" ca="1" si="643"/>
        <v>0</v>
      </c>
      <c r="BV276">
        <f t="shared" ca="1" si="644"/>
        <v>0</v>
      </c>
      <c r="BW276">
        <f t="shared" ca="1" si="665"/>
        <v>0</v>
      </c>
      <c r="BX276">
        <f t="shared" ca="1" si="666"/>
        <v>0</v>
      </c>
      <c r="BY276" s="8">
        <f t="shared" ca="1" si="667"/>
        <v>0</v>
      </c>
      <c r="BZ276" s="10">
        <f t="shared" ca="1" si="668"/>
        <v>0</v>
      </c>
      <c r="CA276">
        <f t="shared" ca="1" si="669"/>
        <v>1</v>
      </c>
      <c r="CB276">
        <f t="shared" ca="1" si="670"/>
        <v>0</v>
      </c>
      <c r="CC276">
        <f t="shared" ca="1" si="671"/>
        <v>0</v>
      </c>
      <c r="CD276">
        <f t="shared" ca="1" si="672"/>
        <v>0</v>
      </c>
      <c r="CE276">
        <f t="shared" ca="1" si="673"/>
        <v>0</v>
      </c>
      <c r="CF276" s="12">
        <f t="shared" ca="1" si="674"/>
        <v>1.3333333333333333</v>
      </c>
      <c r="CG276">
        <f t="shared" ca="1" si="675"/>
        <v>2</v>
      </c>
      <c r="CH276">
        <f t="shared" ca="1" si="676"/>
        <v>0</v>
      </c>
      <c r="CI276">
        <f t="shared" ca="1" si="677"/>
        <v>0</v>
      </c>
      <c r="CJ276">
        <f t="shared" ca="1" si="678"/>
        <v>0</v>
      </c>
      <c r="CK276">
        <f t="shared" ca="1" si="679"/>
        <v>0</v>
      </c>
      <c r="CL276">
        <f t="shared" ca="1" si="680"/>
        <v>0</v>
      </c>
      <c r="CM276">
        <f t="shared" ca="1" si="681"/>
        <v>0</v>
      </c>
      <c r="CN276">
        <f t="shared" ca="1" si="682"/>
        <v>0</v>
      </c>
      <c r="CO276">
        <f t="shared" ca="1" si="683"/>
        <v>0</v>
      </c>
      <c r="CP276">
        <f t="shared" ca="1" si="684"/>
        <v>0</v>
      </c>
      <c r="CQ276" s="10">
        <f t="shared" ca="1" si="685"/>
        <v>1.5</v>
      </c>
      <c r="CR276" s="11">
        <f t="shared" ca="1" si="686"/>
        <v>13.5</v>
      </c>
      <c r="CS276" s="11">
        <f t="shared" ca="1" si="687"/>
        <v>0</v>
      </c>
      <c r="CT276" s="11">
        <f t="shared" ca="1" si="688"/>
        <v>0</v>
      </c>
      <c r="CU276" s="11">
        <f t="shared" ca="1" si="689"/>
        <v>0</v>
      </c>
      <c r="CV276" s="11">
        <f t="shared" ca="1" si="690"/>
        <v>0</v>
      </c>
      <c r="CW276" t="b">
        <f t="shared" ca="1" si="664"/>
        <v>0</v>
      </c>
      <c r="CX276">
        <f>COUNTIF(BA$1:BA276,BA276)-1</f>
        <v>0</v>
      </c>
    </row>
    <row r="277" spans="1:102">
      <c r="A277" t="s">
        <v>2833</v>
      </c>
      <c r="B277" t="s">
        <v>2561</v>
      </c>
      <c r="C277" t="s">
        <v>2672</v>
      </c>
      <c r="D277">
        <f>IF(Players!C277="NL",INDEX(Standings!G:I,MATCH(INDEX(Teams!G:K,MATCH(Players!B277,Teams!G:G,0),5),Standings!G:G,0),2)+INDEX(Standings!G:I,MATCH(INDEX(Teams!G:K,MATCH(Players!B277,Teams!G:G,0),5),Standings!G:G,0),3),INDEX(Standings!A:C,MATCH(INDEX(Teams!A:E,MATCH(Players!B277,Teams!A:A,0),5),Standings!A:A,0),2)+INDEX(Standings!A:C,MATCH(INDEX(Teams!A:E,MATCH(Players!B277,Teams!A:A,0),5),Standings!A:A,0),3))</f>
        <v>3</v>
      </c>
      <c r="E277">
        <f t="shared" ca="1" si="645"/>
        <v>1</v>
      </c>
      <c r="F277">
        <f t="shared" ca="1" si="646"/>
        <v>1</v>
      </c>
      <c r="G277">
        <f t="shared" ca="1" si="647"/>
        <v>1</v>
      </c>
      <c r="H277">
        <f t="shared" ca="1" si="648"/>
        <v>1</v>
      </c>
      <c r="I277">
        <f t="shared" ca="1" si="649"/>
        <v>0</v>
      </c>
      <c r="J277">
        <f t="shared" ca="1" si="650"/>
        <v>0</v>
      </c>
      <c r="K277">
        <f t="shared" ca="1" si="651"/>
        <v>0</v>
      </c>
      <c r="L277">
        <f t="shared" ca="1" si="652"/>
        <v>0</v>
      </c>
      <c r="M277">
        <f t="shared" ca="1" si="653"/>
        <v>0</v>
      </c>
      <c r="N277">
        <f t="shared" ca="1" si="654"/>
        <v>0</v>
      </c>
      <c r="O277">
        <f t="shared" ca="1" si="655"/>
        <v>0</v>
      </c>
      <c r="P277">
        <f t="shared" ca="1" si="656"/>
        <v>0</v>
      </c>
      <c r="Q277">
        <f t="shared" ca="1" si="657"/>
        <v>0</v>
      </c>
      <c r="R277">
        <f t="shared" ca="1" si="658"/>
        <v>0</v>
      </c>
      <c r="S277">
        <f t="shared" ca="1" si="659"/>
        <v>0</v>
      </c>
      <c r="T277">
        <f t="shared" ca="1" si="660"/>
        <v>0</v>
      </c>
      <c r="U277">
        <f t="shared" ca="1" si="661"/>
        <v>0</v>
      </c>
      <c r="V277">
        <f t="shared" ca="1" si="662"/>
        <v>1</v>
      </c>
      <c r="W277">
        <f t="shared" ca="1" si="663"/>
        <v>1</v>
      </c>
      <c r="X277">
        <f t="shared" ca="1" si="602"/>
        <v>1</v>
      </c>
      <c r="Y277">
        <f t="shared" ca="1" si="603"/>
        <v>1</v>
      </c>
      <c r="Z277">
        <f t="shared" ca="1" si="604"/>
        <v>1</v>
      </c>
      <c r="AA277">
        <f t="shared" ca="1" si="605"/>
        <v>1</v>
      </c>
      <c r="AB277">
        <f t="shared" ca="1" si="606"/>
        <v>1</v>
      </c>
      <c r="AC277">
        <f t="shared" ca="1" si="607"/>
        <v>0</v>
      </c>
      <c r="AD277">
        <f t="shared" ca="1" si="608"/>
        <v>0</v>
      </c>
      <c r="AE277">
        <f t="shared" ca="1" si="609"/>
        <v>0</v>
      </c>
      <c r="AF277">
        <f t="shared" ca="1" si="610"/>
        <v>0</v>
      </c>
      <c r="AG277">
        <f t="shared" ca="1" si="611"/>
        <v>0</v>
      </c>
      <c r="AH277">
        <f t="shared" ca="1" si="612"/>
        <v>0</v>
      </c>
      <c r="AI277">
        <f t="shared" ca="1" si="613"/>
        <v>0</v>
      </c>
      <c r="AJ277">
        <f t="shared" ca="1" si="614"/>
        <v>0</v>
      </c>
      <c r="AK277">
        <f t="shared" ca="1" si="615"/>
        <v>0</v>
      </c>
      <c r="AL277">
        <f t="shared" ca="1" si="616"/>
        <v>0</v>
      </c>
      <c r="AM277">
        <f t="shared" ca="1" si="617"/>
        <v>0</v>
      </c>
      <c r="AN277">
        <f t="shared" ca="1" si="618"/>
        <v>0</v>
      </c>
      <c r="AO277">
        <f t="shared" ca="1" si="619"/>
        <v>0</v>
      </c>
      <c r="AP277">
        <f t="shared" ca="1" si="620"/>
        <v>1</v>
      </c>
      <c r="AQ277">
        <f t="shared" ca="1" si="621"/>
        <v>1</v>
      </c>
      <c r="AR277" s="8">
        <f t="shared" ca="1" si="622"/>
        <v>1</v>
      </c>
      <c r="AS277" s="8">
        <f t="shared" ca="1" si="623"/>
        <v>1</v>
      </c>
      <c r="AT277" s="8">
        <f t="shared" ca="1" si="624"/>
        <v>1</v>
      </c>
      <c r="AU277" s="8">
        <f t="shared" ca="1" si="625"/>
        <v>2</v>
      </c>
      <c r="AV277">
        <f t="shared" ca="1" si="626"/>
        <v>1</v>
      </c>
      <c r="AW277" t="b">
        <f t="shared" ca="1" si="691"/>
        <v>0</v>
      </c>
      <c r="BA277" t="s">
        <v>3091</v>
      </c>
      <c r="BB277" t="s">
        <v>2423</v>
      </c>
      <c r="BC277" t="s">
        <v>2672</v>
      </c>
      <c r="BD277">
        <f>IF(Players!BC277="NL",INDEX(Standings!G:I,MATCH(INDEX(Teams!G:K,MATCH(Players!BB277,Teams!G:G,0),5),Standings!G:G,0),2)+INDEX(Standings!G:I,MATCH(INDEX(Teams!G:K,MATCH(Players!BB277,Teams!G:G,0),5),Standings!G:G,0),3),INDEX(Standings!A:C,MATCH(INDEX(Teams!A:E,MATCH(Players!BB277,Teams!A:A,0),5),Standings!A:A,0),2)+INDEX(Standings!A:C,MATCH(INDEX(Teams!A:E,MATCH(Players!BB277,Teams!A:A,0),5),Standings!A:A,0),3))</f>
        <v>3</v>
      </c>
      <c r="BE277">
        <f t="shared" ca="1" si="627"/>
        <v>0</v>
      </c>
      <c r="BF277">
        <f t="shared" ca="1" si="628"/>
        <v>0</v>
      </c>
      <c r="BG277">
        <f t="shared" ca="1" si="629"/>
        <v>2</v>
      </c>
      <c r="BH277">
        <f t="shared" ca="1" si="630"/>
        <v>0</v>
      </c>
      <c r="BI277">
        <f t="shared" ca="1" si="631"/>
        <v>0</v>
      </c>
      <c r="BJ277">
        <f t="shared" ca="1" si="632"/>
        <v>0</v>
      </c>
      <c r="BK277">
        <f t="shared" ca="1" si="633"/>
        <v>0</v>
      </c>
      <c r="BL277" s="12">
        <f t="shared" ca="1" si="634"/>
        <v>3.333333333333333</v>
      </c>
      <c r="BM277">
        <f t="shared" ca="1" si="635"/>
        <v>2</v>
      </c>
      <c r="BN277">
        <f t="shared" ca="1" si="636"/>
        <v>1</v>
      </c>
      <c r="BO277">
        <f t="shared" ca="1" si="637"/>
        <v>0</v>
      </c>
      <c r="BP277">
        <f t="shared" ca="1" si="638"/>
        <v>0</v>
      </c>
      <c r="BQ277">
        <f t="shared" ca="1" si="639"/>
        <v>2</v>
      </c>
      <c r="BR277">
        <f t="shared" ca="1" si="640"/>
        <v>0</v>
      </c>
      <c r="BS277">
        <f t="shared" ca="1" si="641"/>
        <v>0</v>
      </c>
      <c r="BT277">
        <f t="shared" ca="1" si="642"/>
        <v>0</v>
      </c>
      <c r="BU277">
        <f t="shared" ca="1" si="643"/>
        <v>0</v>
      </c>
      <c r="BV277">
        <f t="shared" ca="1" si="644"/>
        <v>0</v>
      </c>
      <c r="BW277">
        <f t="shared" ca="1" si="665"/>
        <v>0</v>
      </c>
      <c r="BX277">
        <f t="shared" ca="1" si="666"/>
        <v>0</v>
      </c>
      <c r="BY277" s="8">
        <f t="shared" ca="1" si="667"/>
        <v>0</v>
      </c>
      <c r="BZ277" s="10">
        <f t="shared" ca="1" si="668"/>
        <v>0</v>
      </c>
      <c r="CA277">
        <f t="shared" ca="1" si="669"/>
        <v>2</v>
      </c>
      <c r="CB277">
        <f t="shared" ca="1" si="670"/>
        <v>0</v>
      </c>
      <c r="CC277">
        <f t="shared" ca="1" si="671"/>
        <v>0</v>
      </c>
      <c r="CD277">
        <f t="shared" ca="1" si="672"/>
        <v>0</v>
      </c>
      <c r="CE277">
        <f t="shared" ca="1" si="673"/>
        <v>0</v>
      </c>
      <c r="CF277" s="12">
        <f t="shared" ca="1" si="674"/>
        <v>3.333333333333333</v>
      </c>
      <c r="CG277">
        <f t="shared" ca="1" si="675"/>
        <v>2</v>
      </c>
      <c r="CH277">
        <f t="shared" ca="1" si="676"/>
        <v>1</v>
      </c>
      <c r="CI277">
        <f t="shared" ca="1" si="677"/>
        <v>0</v>
      </c>
      <c r="CJ277">
        <f t="shared" ca="1" si="678"/>
        <v>0</v>
      </c>
      <c r="CK277">
        <f t="shared" ca="1" si="679"/>
        <v>2</v>
      </c>
      <c r="CL277">
        <f t="shared" ca="1" si="680"/>
        <v>0</v>
      </c>
      <c r="CM277">
        <f t="shared" ca="1" si="681"/>
        <v>0</v>
      </c>
      <c r="CN277">
        <f t="shared" ca="1" si="682"/>
        <v>0</v>
      </c>
      <c r="CO277">
        <f t="shared" ca="1" si="683"/>
        <v>0</v>
      </c>
      <c r="CP277">
        <f t="shared" ca="1" si="684"/>
        <v>0</v>
      </c>
      <c r="CQ277" s="10">
        <f t="shared" ca="1" si="685"/>
        <v>1.2000000000000002</v>
      </c>
      <c r="CR277" s="11">
        <f t="shared" ca="1" si="686"/>
        <v>5.4</v>
      </c>
      <c r="CS277" s="11">
        <f t="shared" ca="1" si="687"/>
        <v>0</v>
      </c>
      <c r="CT277" s="11">
        <f t="shared" ca="1" si="688"/>
        <v>5.4</v>
      </c>
      <c r="CU277" s="11">
        <f t="shared" ca="1" si="689"/>
        <v>0</v>
      </c>
      <c r="CV277" s="11">
        <f t="shared" ca="1" si="690"/>
        <v>0</v>
      </c>
      <c r="CW277" t="b">
        <f t="shared" ca="1" si="664"/>
        <v>1</v>
      </c>
      <c r="CX277">
        <f>COUNTIF(BA$1:BA277,BA277)-1</f>
        <v>0</v>
      </c>
    </row>
    <row r="278" spans="1:102">
      <c r="A278" t="s">
        <v>2834</v>
      </c>
      <c r="B278" t="s">
        <v>2561</v>
      </c>
      <c r="C278" t="s">
        <v>2672</v>
      </c>
      <c r="D278">
        <f>IF(Players!C278="NL",INDEX(Standings!G:I,MATCH(INDEX(Teams!G:K,MATCH(Players!B278,Teams!G:G,0),5),Standings!G:G,0),2)+INDEX(Standings!G:I,MATCH(INDEX(Teams!G:K,MATCH(Players!B278,Teams!G:G,0),5),Standings!G:G,0),3),INDEX(Standings!A:C,MATCH(INDEX(Teams!A:E,MATCH(Players!B278,Teams!A:A,0),5),Standings!A:A,0),2)+INDEX(Standings!A:C,MATCH(INDEX(Teams!A:E,MATCH(Players!B278,Teams!A:A,0),5),Standings!A:A,0),3))</f>
        <v>3</v>
      </c>
      <c r="E278">
        <f t="shared" ca="1" si="645"/>
        <v>3</v>
      </c>
      <c r="F278">
        <f t="shared" ca="1" si="646"/>
        <v>14</v>
      </c>
      <c r="G278">
        <f t="shared" ca="1" si="647"/>
        <v>2</v>
      </c>
      <c r="H278">
        <f t="shared" ca="1" si="648"/>
        <v>3</v>
      </c>
      <c r="I278">
        <f t="shared" ca="1" si="649"/>
        <v>0</v>
      </c>
      <c r="J278">
        <f t="shared" ca="1" si="650"/>
        <v>0</v>
      </c>
      <c r="K278">
        <f t="shared" ca="1" si="651"/>
        <v>0</v>
      </c>
      <c r="L278">
        <f t="shared" ca="1" si="652"/>
        <v>0</v>
      </c>
      <c r="M278">
        <f t="shared" ca="1" si="653"/>
        <v>0</v>
      </c>
      <c r="N278">
        <f t="shared" ca="1" si="654"/>
        <v>0</v>
      </c>
      <c r="O278">
        <f t="shared" ca="1" si="655"/>
        <v>1</v>
      </c>
      <c r="P278">
        <f t="shared" ca="1" si="656"/>
        <v>3</v>
      </c>
      <c r="Q278">
        <f t="shared" ca="1" si="657"/>
        <v>0</v>
      </c>
      <c r="R278">
        <f t="shared" ca="1" si="658"/>
        <v>0</v>
      </c>
      <c r="S278">
        <f t="shared" ca="1" si="659"/>
        <v>0</v>
      </c>
      <c r="T278">
        <f t="shared" ca="1" si="660"/>
        <v>0</v>
      </c>
      <c r="U278">
        <f t="shared" ca="1" si="661"/>
        <v>0</v>
      </c>
      <c r="V278">
        <f t="shared" ca="1" si="662"/>
        <v>3</v>
      </c>
      <c r="W278">
        <f t="shared" ca="1" si="663"/>
        <v>3</v>
      </c>
      <c r="X278">
        <f t="shared" ca="1" si="602"/>
        <v>3</v>
      </c>
      <c r="Y278">
        <f t="shared" ca="1" si="603"/>
        <v>15</v>
      </c>
      <c r="Z278">
        <f t="shared" ca="1" si="604"/>
        <v>14</v>
      </c>
      <c r="AA278">
        <f t="shared" ca="1" si="605"/>
        <v>2</v>
      </c>
      <c r="AB278">
        <f t="shared" ca="1" si="606"/>
        <v>3</v>
      </c>
      <c r="AC278">
        <f t="shared" ca="1" si="607"/>
        <v>0</v>
      </c>
      <c r="AD278">
        <f t="shared" ca="1" si="608"/>
        <v>0</v>
      </c>
      <c r="AE278">
        <f t="shared" ca="1" si="609"/>
        <v>0</v>
      </c>
      <c r="AF278">
        <f t="shared" ca="1" si="610"/>
        <v>0</v>
      </c>
      <c r="AG278">
        <f t="shared" ca="1" si="611"/>
        <v>0</v>
      </c>
      <c r="AH278">
        <f t="shared" ca="1" si="612"/>
        <v>0</v>
      </c>
      <c r="AI278">
        <f t="shared" ca="1" si="613"/>
        <v>1</v>
      </c>
      <c r="AJ278">
        <f t="shared" ca="1" si="614"/>
        <v>3</v>
      </c>
      <c r="AK278">
        <f t="shared" ca="1" si="615"/>
        <v>0</v>
      </c>
      <c r="AL278">
        <f t="shared" ca="1" si="616"/>
        <v>0</v>
      </c>
      <c r="AM278">
        <f t="shared" ca="1" si="617"/>
        <v>0</v>
      </c>
      <c r="AN278">
        <f t="shared" ca="1" si="618"/>
        <v>0</v>
      </c>
      <c r="AO278">
        <f t="shared" ca="1" si="619"/>
        <v>0</v>
      </c>
      <c r="AP278">
        <f t="shared" ca="1" si="620"/>
        <v>3</v>
      </c>
      <c r="AQ278">
        <f t="shared" ca="1" si="621"/>
        <v>3</v>
      </c>
      <c r="AR278" s="8">
        <f t="shared" ca="1" si="622"/>
        <v>0.21428571428571427</v>
      </c>
      <c r="AS278" s="8">
        <f t="shared" ca="1" si="623"/>
        <v>0.26666666666666666</v>
      </c>
      <c r="AT278" s="8">
        <f t="shared" ca="1" si="624"/>
        <v>0.21428571428571427</v>
      </c>
      <c r="AU278" s="8">
        <f t="shared" ca="1" si="625"/>
        <v>0.48095238095238091</v>
      </c>
      <c r="AV278">
        <f t="shared" ca="1" si="626"/>
        <v>3</v>
      </c>
      <c r="AW278" t="b">
        <f t="shared" ca="1" si="691"/>
        <v>1</v>
      </c>
      <c r="BA278" t="s">
        <v>3092</v>
      </c>
      <c r="BB278" t="s">
        <v>2423</v>
      </c>
      <c r="BC278" t="s">
        <v>2672</v>
      </c>
      <c r="BD278">
        <f>IF(Players!BC278="NL",INDEX(Standings!G:I,MATCH(INDEX(Teams!G:K,MATCH(Players!BB278,Teams!G:G,0),5),Standings!G:G,0),2)+INDEX(Standings!G:I,MATCH(INDEX(Teams!G:K,MATCH(Players!BB278,Teams!G:G,0),5),Standings!G:G,0),3),INDEX(Standings!A:C,MATCH(INDEX(Teams!A:E,MATCH(Players!BB278,Teams!A:A,0),5),Standings!A:A,0),2)+INDEX(Standings!A:C,MATCH(INDEX(Teams!A:E,MATCH(Players!BB278,Teams!A:A,0),5),Standings!A:A,0),3))</f>
        <v>3</v>
      </c>
      <c r="BE278">
        <f t="shared" ca="1" si="627"/>
        <v>0</v>
      </c>
      <c r="BF278">
        <f t="shared" ca="1" si="628"/>
        <v>0</v>
      </c>
      <c r="BG278">
        <f t="shared" ca="1" si="629"/>
        <v>0</v>
      </c>
      <c r="BH278">
        <f t="shared" ca="1" si="630"/>
        <v>0</v>
      </c>
      <c r="BI278">
        <f t="shared" ca="1" si="631"/>
        <v>0</v>
      </c>
      <c r="BJ278">
        <f t="shared" ca="1" si="632"/>
        <v>0</v>
      </c>
      <c r="BK278">
        <f t="shared" ca="1" si="633"/>
        <v>0</v>
      </c>
      <c r="BL278" s="12">
        <f t="shared" ca="1" si="634"/>
        <v>0</v>
      </c>
      <c r="BM278">
        <f t="shared" ca="1" si="635"/>
        <v>0</v>
      </c>
      <c r="BN278">
        <f t="shared" ca="1" si="636"/>
        <v>0</v>
      </c>
      <c r="BO278">
        <f t="shared" ca="1" si="637"/>
        <v>0</v>
      </c>
      <c r="BP278">
        <f t="shared" ca="1" si="638"/>
        <v>0</v>
      </c>
      <c r="BQ278">
        <f t="shared" ca="1" si="639"/>
        <v>0</v>
      </c>
      <c r="BR278">
        <f t="shared" ca="1" si="640"/>
        <v>0</v>
      </c>
      <c r="BS278">
        <f t="shared" ca="1" si="641"/>
        <v>0</v>
      </c>
      <c r="BT278">
        <f t="shared" ca="1" si="642"/>
        <v>0</v>
      </c>
      <c r="BU278">
        <f t="shared" ca="1" si="643"/>
        <v>0</v>
      </c>
      <c r="BV278">
        <f t="shared" ca="1" si="644"/>
        <v>0</v>
      </c>
      <c r="BW278">
        <f t="shared" ca="1" si="665"/>
        <v>0</v>
      </c>
      <c r="BX278">
        <f t="shared" ca="1" si="666"/>
        <v>0</v>
      </c>
      <c r="BY278" s="8">
        <f t="shared" ca="1" si="667"/>
        <v>0</v>
      </c>
      <c r="BZ278" s="10" t="str">
        <f t="shared" ca="1" si="668"/>
        <v>---</v>
      </c>
      <c r="CA278">
        <f t="shared" ca="1" si="669"/>
        <v>0</v>
      </c>
      <c r="CB278">
        <f t="shared" ca="1" si="670"/>
        <v>0</v>
      </c>
      <c r="CC278">
        <f t="shared" ca="1" si="671"/>
        <v>0</v>
      </c>
      <c r="CD278">
        <f t="shared" ca="1" si="672"/>
        <v>0</v>
      </c>
      <c r="CE278">
        <f t="shared" ca="1" si="673"/>
        <v>0</v>
      </c>
      <c r="CF278" s="12">
        <f t="shared" ca="1" si="674"/>
        <v>0</v>
      </c>
      <c r="CG278">
        <f t="shared" ca="1" si="675"/>
        <v>0</v>
      </c>
      <c r="CH278">
        <f t="shared" ca="1" si="676"/>
        <v>0</v>
      </c>
      <c r="CI278">
        <f t="shared" ca="1" si="677"/>
        <v>0</v>
      </c>
      <c r="CJ278">
        <f t="shared" ca="1" si="678"/>
        <v>0</v>
      </c>
      <c r="CK278">
        <f t="shared" ca="1" si="679"/>
        <v>0</v>
      </c>
      <c r="CL278">
        <f t="shared" ca="1" si="680"/>
        <v>0</v>
      </c>
      <c r="CM278">
        <f t="shared" ca="1" si="681"/>
        <v>0</v>
      </c>
      <c r="CN278">
        <f t="shared" ca="1" si="682"/>
        <v>0</v>
      </c>
      <c r="CO278">
        <f t="shared" ca="1" si="683"/>
        <v>0</v>
      </c>
      <c r="CP278">
        <f t="shared" ca="1" si="684"/>
        <v>0</v>
      </c>
      <c r="CQ278" s="10">
        <f t="shared" ca="1" si="685"/>
        <v>0</v>
      </c>
      <c r="CR278" s="11">
        <f t="shared" ca="1" si="686"/>
        <v>0</v>
      </c>
      <c r="CS278" s="11">
        <f t="shared" ca="1" si="687"/>
        <v>0</v>
      </c>
      <c r="CT278" s="11">
        <f t="shared" ca="1" si="688"/>
        <v>0</v>
      </c>
      <c r="CU278" s="11">
        <f t="shared" ca="1" si="689"/>
        <v>0</v>
      </c>
      <c r="CV278" s="11">
        <f t="shared" ca="1" si="690"/>
        <v>0</v>
      </c>
      <c r="CW278" t="b">
        <f t="shared" ca="1" si="664"/>
        <v>0</v>
      </c>
      <c r="CX278">
        <f>COUNTIF(BA$1:BA278,BA278)-1</f>
        <v>0</v>
      </c>
    </row>
    <row r="279" spans="1:102">
      <c r="A279" t="s">
        <v>2835</v>
      </c>
      <c r="B279" t="s">
        <v>2561</v>
      </c>
      <c r="C279" t="s">
        <v>2672</v>
      </c>
      <c r="D279">
        <f>IF(Players!C279="NL",INDEX(Standings!G:I,MATCH(INDEX(Teams!G:K,MATCH(Players!B279,Teams!G:G,0),5),Standings!G:G,0),2)+INDEX(Standings!G:I,MATCH(INDEX(Teams!G:K,MATCH(Players!B279,Teams!G:G,0),5),Standings!G:G,0),3),INDEX(Standings!A:C,MATCH(INDEX(Teams!A:E,MATCH(Players!B279,Teams!A:A,0),5),Standings!A:A,0),2)+INDEX(Standings!A:C,MATCH(INDEX(Teams!A:E,MATCH(Players!B279,Teams!A:A,0),5),Standings!A:A,0),3))</f>
        <v>3</v>
      </c>
      <c r="E279">
        <f t="shared" ca="1" si="645"/>
        <v>0</v>
      </c>
      <c r="F279">
        <f t="shared" ca="1" si="646"/>
        <v>0</v>
      </c>
      <c r="G279">
        <f t="shared" ca="1" si="647"/>
        <v>0</v>
      </c>
      <c r="H279">
        <f t="shared" ca="1" si="648"/>
        <v>0</v>
      </c>
      <c r="I279">
        <f t="shared" ca="1" si="649"/>
        <v>0</v>
      </c>
      <c r="J279">
        <f t="shared" ca="1" si="650"/>
        <v>0</v>
      </c>
      <c r="K279">
        <f t="shared" ca="1" si="651"/>
        <v>0</v>
      </c>
      <c r="L279">
        <f t="shared" ca="1" si="652"/>
        <v>0</v>
      </c>
      <c r="M279">
        <f t="shared" ca="1" si="653"/>
        <v>0</v>
      </c>
      <c r="N279">
        <f t="shared" ca="1" si="654"/>
        <v>0</v>
      </c>
      <c r="O279">
        <f t="shared" ca="1" si="655"/>
        <v>0</v>
      </c>
      <c r="P279">
        <f t="shared" ca="1" si="656"/>
        <v>0</v>
      </c>
      <c r="Q279">
        <f t="shared" ca="1" si="657"/>
        <v>0</v>
      </c>
      <c r="R279">
        <f t="shared" ca="1" si="658"/>
        <v>0</v>
      </c>
      <c r="S279">
        <f t="shared" ca="1" si="659"/>
        <v>0</v>
      </c>
      <c r="T279">
        <f t="shared" ca="1" si="660"/>
        <v>0</v>
      </c>
      <c r="U279">
        <f t="shared" ca="1" si="661"/>
        <v>0</v>
      </c>
      <c r="V279">
        <f t="shared" ca="1" si="662"/>
        <v>0</v>
      </c>
      <c r="W279">
        <f t="shared" ca="1" si="663"/>
        <v>0</v>
      </c>
      <c r="X279">
        <f t="shared" ca="1" si="602"/>
        <v>0</v>
      </c>
      <c r="Y279">
        <f t="shared" ca="1" si="603"/>
        <v>0</v>
      </c>
      <c r="Z279">
        <f t="shared" ca="1" si="604"/>
        <v>0</v>
      </c>
      <c r="AA279">
        <f t="shared" ca="1" si="605"/>
        <v>0</v>
      </c>
      <c r="AB279">
        <f t="shared" ca="1" si="606"/>
        <v>0</v>
      </c>
      <c r="AC279">
        <f t="shared" ca="1" si="607"/>
        <v>0</v>
      </c>
      <c r="AD279">
        <f t="shared" ca="1" si="608"/>
        <v>0</v>
      </c>
      <c r="AE279">
        <f t="shared" ca="1" si="609"/>
        <v>0</v>
      </c>
      <c r="AF279">
        <f t="shared" ca="1" si="610"/>
        <v>0</v>
      </c>
      <c r="AG279">
        <f t="shared" ca="1" si="611"/>
        <v>0</v>
      </c>
      <c r="AH279">
        <f t="shared" ca="1" si="612"/>
        <v>0</v>
      </c>
      <c r="AI279">
        <f t="shared" ca="1" si="613"/>
        <v>0</v>
      </c>
      <c r="AJ279">
        <f t="shared" ca="1" si="614"/>
        <v>0</v>
      </c>
      <c r="AK279">
        <f t="shared" ca="1" si="615"/>
        <v>0</v>
      </c>
      <c r="AL279">
        <f t="shared" ca="1" si="616"/>
        <v>0</v>
      </c>
      <c r="AM279">
        <f t="shared" ca="1" si="617"/>
        <v>0</v>
      </c>
      <c r="AN279">
        <f t="shared" ca="1" si="618"/>
        <v>0</v>
      </c>
      <c r="AO279">
        <f t="shared" ca="1" si="619"/>
        <v>0</v>
      </c>
      <c r="AP279">
        <f t="shared" ca="1" si="620"/>
        <v>0</v>
      </c>
      <c r="AQ279">
        <f t="shared" ca="1" si="621"/>
        <v>0</v>
      </c>
      <c r="AR279" s="8">
        <f t="shared" ca="1" si="622"/>
        <v>0</v>
      </c>
      <c r="AS279" s="8">
        <f t="shared" ca="1" si="623"/>
        <v>0</v>
      </c>
      <c r="AT279" s="8">
        <f t="shared" ca="1" si="624"/>
        <v>0</v>
      </c>
      <c r="AU279" s="8">
        <f t="shared" ca="1" si="625"/>
        <v>0</v>
      </c>
      <c r="AV279">
        <f t="shared" ca="1" si="626"/>
        <v>0</v>
      </c>
      <c r="AW279" t="b">
        <f t="shared" ca="1" si="691"/>
        <v>0</v>
      </c>
      <c r="BA279" t="s">
        <v>3093</v>
      </c>
      <c r="BB279" t="s">
        <v>2423</v>
      </c>
      <c r="BC279" t="s">
        <v>2672</v>
      </c>
      <c r="BD279">
        <f>IF(Players!BC279="NL",INDEX(Standings!G:I,MATCH(INDEX(Teams!G:K,MATCH(Players!BB279,Teams!G:G,0),5),Standings!G:G,0),2)+INDEX(Standings!G:I,MATCH(INDEX(Teams!G:K,MATCH(Players!BB279,Teams!G:G,0),5),Standings!G:G,0),3),INDEX(Standings!A:C,MATCH(INDEX(Teams!A:E,MATCH(Players!BB279,Teams!A:A,0),5),Standings!A:A,0),2)+INDEX(Standings!A:C,MATCH(INDEX(Teams!A:E,MATCH(Players!BB279,Teams!A:A,0),5),Standings!A:A,0),3))</f>
        <v>3</v>
      </c>
      <c r="BE279">
        <f t="shared" ca="1" si="627"/>
        <v>0</v>
      </c>
      <c r="BF279">
        <f t="shared" ca="1" si="628"/>
        <v>0</v>
      </c>
      <c r="BG279">
        <f t="shared" ca="1" si="629"/>
        <v>0</v>
      </c>
      <c r="BH279">
        <f t="shared" ca="1" si="630"/>
        <v>0</v>
      </c>
      <c r="BI279">
        <f t="shared" ca="1" si="631"/>
        <v>0</v>
      </c>
      <c r="BJ279">
        <f t="shared" ca="1" si="632"/>
        <v>0</v>
      </c>
      <c r="BK279">
        <f t="shared" ca="1" si="633"/>
        <v>0</v>
      </c>
      <c r="BL279" s="12">
        <f t="shared" ca="1" si="634"/>
        <v>0</v>
      </c>
      <c r="BM279">
        <f t="shared" ca="1" si="635"/>
        <v>0</v>
      </c>
      <c r="BN279">
        <f t="shared" ca="1" si="636"/>
        <v>0</v>
      </c>
      <c r="BO279">
        <f t="shared" ca="1" si="637"/>
        <v>0</v>
      </c>
      <c r="BP279">
        <f t="shared" ca="1" si="638"/>
        <v>0</v>
      </c>
      <c r="BQ279">
        <f t="shared" ca="1" si="639"/>
        <v>0</v>
      </c>
      <c r="BR279">
        <f t="shared" ca="1" si="640"/>
        <v>0</v>
      </c>
      <c r="BS279">
        <f t="shared" ca="1" si="641"/>
        <v>0</v>
      </c>
      <c r="BT279">
        <f t="shared" ca="1" si="642"/>
        <v>0</v>
      </c>
      <c r="BU279">
        <f t="shared" ca="1" si="643"/>
        <v>0</v>
      </c>
      <c r="BV279">
        <f t="shared" ca="1" si="644"/>
        <v>0</v>
      </c>
      <c r="BW279">
        <f t="shared" ca="1" si="665"/>
        <v>0</v>
      </c>
      <c r="BX279">
        <f t="shared" ca="1" si="666"/>
        <v>0</v>
      </c>
      <c r="BY279" s="8">
        <f t="shared" ca="1" si="667"/>
        <v>0</v>
      </c>
      <c r="BZ279" s="10" t="str">
        <f t="shared" ca="1" si="668"/>
        <v>---</v>
      </c>
      <c r="CA279">
        <f t="shared" ca="1" si="669"/>
        <v>0</v>
      </c>
      <c r="CB279">
        <f t="shared" ca="1" si="670"/>
        <v>0</v>
      </c>
      <c r="CC279">
        <f t="shared" ca="1" si="671"/>
        <v>0</v>
      </c>
      <c r="CD279">
        <f t="shared" ca="1" si="672"/>
        <v>0</v>
      </c>
      <c r="CE279">
        <f t="shared" ca="1" si="673"/>
        <v>0</v>
      </c>
      <c r="CF279" s="12">
        <f t="shared" ca="1" si="674"/>
        <v>0</v>
      </c>
      <c r="CG279">
        <f t="shared" ca="1" si="675"/>
        <v>0</v>
      </c>
      <c r="CH279">
        <f t="shared" ca="1" si="676"/>
        <v>0</v>
      </c>
      <c r="CI279">
        <f t="shared" ca="1" si="677"/>
        <v>0</v>
      </c>
      <c r="CJ279">
        <f t="shared" ca="1" si="678"/>
        <v>0</v>
      </c>
      <c r="CK279">
        <f t="shared" ca="1" si="679"/>
        <v>0</v>
      </c>
      <c r="CL279">
        <f t="shared" ca="1" si="680"/>
        <v>0</v>
      </c>
      <c r="CM279">
        <f t="shared" ca="1" si="681"/>
        <v>0</v>
      </c>
      <c r="CN279">
        <f t="shared" ca="1" si="682"/>
        <v>0</v>
      </c>
      <c r="CO279">
        <f t="shared" ca="1" si="683"/>
        <v>0</v>
      </c>
      <c r="CP279">
        <f t="shared" ca="1" si="684"/>
        <v>0</v>
      </c>
      <c r="CQ279" s="10">
        <f t="shared" ca="1" si="685"/>
        <v>0</v>
      </c>
      <c r="CR279" s="11">
        <f t="shared" ca="1" si="686"/>
        <v>0</v>
      </c>
      <c r="CS279" s="11">
        <f t="shared" ca="1" si="687"/>
        <v>0</v>
      </c>
      <c r="CT279" s="11">
        <f t="shared" ca="1" si="688"/>
        <v>0</v>
      </c>
      <c r="CU279" s="11">
        <f t="shared" ca="1" si="689"/>
        <v>0</v>
      </c>
      <c r="CV279" s="11">
        <f t="shared" ca="1" si="690"/>
        <v>0</v>
      </c>
      <c r="CW279" t="b">
        <f t="shared" ca="1" si="664"/>
        <v>0</v>
      </c>
      <c r="CX279">
        <f>COUNTIF(BA$1:BA279,BA279)-1</f>
        <v>0</v>
      </c>
    </row>
    <row r="280" spans="1:102">
      <c r="A280" t="s">
        <v>2836</v>
      </c>
      <c r="B280" t="s">
        <v>2561</v>
      </c>
      <c r="C280" t="s">
        <v>2672</v>
      </c>
      <c r="D280">
        <f>IF(Players!C280="NL",INDEX(Standings!G:I,MATCH(INDEX(Teams!G:K,MATCH(Players!B280,Teams!G:G,0),5),Standings!G:G,0),2)+INDEX(Standings!G:I,MATCH(INDEX(Teams!G:K,MATCH(Players!B280,Teams!G:G,0),5),Standings!G:G,0),3),INDEX(Standings!A:C,MATCH(INDEX(Teams!A:E,MATCH(Players!B280,Teams!A:A,0),5),Standings!A:A,0),2)+INDEX(Standings!A:C,MATCH(INDEX(Teams!A:E,MATCH(Players!B280,Teams!A:A,0),5),Standings!A:A,0),3))</f>
        <v>3</v>
      </c>
      <c r="E280">
        <f t="shared" ca="1" si="645"/>
        <v>0</v>
      </c>
      <c r="F280">
        <f t="shared" ca="1" si="646"/>
        <v>0</v>
      </c>
      <c r="G280">
        <f t="shared" ca="1" si="647"/>
        <v>0</v>
      </c>
      <c r="H280">
        <f t="shared" ca="1" si="648"/>
        <v>0</v>
      </c>
      <c r="I280">
        <f t="shared" ca="1" si="649"/>
        <v>0</v>
      </c>
      <c r="J280">
        <f t="shared" ca="1" si="650"/>
        <v>0</v>
      </c>
      <c r="K280">
        <f t="shared" ca="1" si="651"/>
        <v>0</v>
      </c>
      <c r="L280">
        <f t="shared" ca="1" si="652"/>
        <v>0</v>
      </c>
      <c r="M280">
        <f t="shared" ca="1" si="653"/>
        <v>0</v>
      </c>
      <c r="N280">
        <f t="shared" ca="1" si="654"/>
        <v>0</v>
      </c>
      <c r="O280">
        <f t="shared" ca="1" si="655"/>
        <v>0</v>
      </c>
      <c r="P280">
        <f t="shared" ca="1" si="656"/>
        <v>0</v>
      </c>
      <c r="Q280">
        <f t="shared" ca="1" si="657"/>
        <v>0</v>
      </c>
      <c r="R280">
        <f t="shared" ca="1" si="658"/>
        <v>0</v>
      </c>
      <c r="S280">
        <f t="shared" ca="1" si="659"/>
        <v>0</v>
      </c>
      <c r="T280">
        <f t="shared" ca="1" si="660"/>
        <v>0</v>
      </c>
      <c r="U280">
        <f t="shared" ca="1" si="661"/>
        <v>0</v>
      </c>
      <c r="V280">
        <f t="shared" ca="1" si="662"/>
        <v>0</v>
      </c>
      <c r="W280">
        <f t="shared" ca="1" si="663"/>
        <v>0</v>
      </c>
      <c r="X280">
        <f t="shared" ca="1" si="602"/>
        <v>0</v>
      </c>
      <c r="Y280">
        <f t="shared" ca="1" si="603"/>
        <v>0</v>
      </c>
      <c r="Z280">
        <f t="shared" ca="1" si="604"/>
        <v>0</v>
      </c>
      <c r="AA280">
        <f t="shared" ca="1" si="605"/>
        <v>0</v>
      </c>
      <c r="AB280">
        <f t="shared" ca="1" si="606"/>
        <v>0</v>
      </c>
      <c r="AC280">
        <f t="shared" ca="1" si="607"/>
        <v>0</v>
      </c>
      <c r="AD280">
        <f t="shared" ca="1" si="608"/>
        <v>0</v>
      </c>
      <c r="AE280">
        <f t="shared" ca="1" si="609"/>
        <v>0</v>
      </c>
      <c r="AF280">
        <f t="shared" ca="1" si="610"/>
        <v>0</v>
      </c>
      <c r="AG280">
        <f t="shared" ca="1" si="611"/>
        <v>0</v>
      </c>
      <c r="AH280">
        <f t="shared" ca="1" si="612"/>
        <v>0</v>
      </c>
      <c r="AI280">
        <f t="shared" ca="1" si="613"/>
        <v>0</v>
      </c>
      <c r="AJ280">
        <f t="shared" ca="1" si="614"/>
        <v>0</v>
      </c>
      <c r="AK280">
        <f t="shared" ca="1" si="615"/>
        <v>0</v>
      </c>
      <c r="AL280">
        <f t="shared" ca="1" si="616"/>
        <v>0</v>
      </c>
      <c r="AM280">
        <f t="shared" ca="1" si="617"/>
        <v>0</v>
      </c>
      <c r="AN280">
        <f t="shared" ca="1" si="618"/>
        <v>0</v>
      </c>
      <c r="AO280">
        <f t="shared" ca="1" si="619"/>
        <v>0</v>
      </c>
      <c r="AP280">
        <f t="shared" ca="1" si="620"/>
        <v>0</v>
      </c>
      <c r="AQ280">
        <f t="shared" ca="1" si="621"/>
        <v>0</v>
      </c>
      <c r="AR280" s="8">
        <f t="shared" ca="1" si="622"/>
        <v>0</v>
      </c>
      <c r="AS280" s="8">
        <f t="shared" ca="1" si="623"/>
        <v>0</v>
      </c>
      <c r="AT280" s="8">
        <f t="shared" ca="1" si="624"/>
        <v>0</v>
      </c>
      <c r="AU280" s="8">
        <f t="shared" ca="1" si="625"/>
        <v>0</v>
      </c>
      <c r="AV280">
        <f t="shared" ca="1" si="626"/>
        <v>0</v>
      </c>
      <c r="AW280" t="b">
        <f t="shared" ca="1" si="691"/>
        <v>0</v>
      </c>
      <c r="BA280" t="s">
        <v>3076</v>
      </c>
      <c r="BB280" t="s">
        <v>2423</v>
      </c>
      <c r="BC280" t="s">
        <v>2672</v>
      </c>
      <c r="BD280">
        <f>IF(Players!BC280="NL",INDEX(Standings!G:I,MATCH(INDEX(Teams!G:K,MATCH(Players!BB280,Teams!G:G,0),5),Standings!G:G,0),2)+INDEX(Standings!G:I,MATCH(INDEX(Teams!G:K,MATCH(Players!BB280,Teams!G:G,0),5),Standings!G:G,0),3),INDEX(Standings!A:C,MATCH(INDEX(Teams!A:E,MATCH(Players!BB280,Teams!A:A,0),5),Standings!A:A,0),2)+INDEX(Standings!A:C,MATCH(INDEX(Teams!A:E,MATCH(Players!BB280,Teams!A:A,0),5),Standings!A:A,0),3))</f>
        <v>3</v>
      </c>
      <c r="BE280">
        <f t="shared" ca="1" si="627"/>
        <v>0</v>
      </c>
      <c r="BF280">
        <f t="shared" ca="1" si="628"/>
        <v>0</v>
      </c>
      <c r="BG280">
        <f t="shared" ca="1" si="629"/>
        <v>0</v>
      </c>
      <c r="BH280">
        <f t="shared" ca="1" si="630"/>
        <v>0</v>
      </c>
      <c r="BI280">
        <f t="shared" ca="1" si="631"/>
        <v>0</v>
      </c>
      <c r="BJ280">
        <f t="shared" ca="1" si="632"/>
        <v>0</v>
      </c>
      <c r="BK280">
        <f t="shared" ca="1" si="633"/>
        <v>0</v>
      </c>
      <c r="BL280" s="12">
        <f t="shared" ca="1" si="634"/>
        <v>0</v>
      </c>
      <c r="BM280">
        <f t="shared" ca="1" si="635"/>
        <v>0</v>
      </c>
      <c r="BN280">
        <f t="shared" ca="1" si="636"/>
        <v>0</v>
      </c>
      <c r="BO280">
        <f t="shared" ca="1" si="637"/>
        <v>0</v>
      </c>
      <c r="BP280">
        <f t="shared" ca="1" si="638"/>
        <v>0</v>
      </c>
      <c r="BQ280">
        <f t="shared" ca="1" si="639"/>
        <v>0</v>
      </c>
      <c r="BR280">
        <f t="shared" ca="1" si="640"/>
        <v>0</v>
      </c>
      <c r="BS280">
        <f t="shared" ca="1" si="641"/>
        <v>0</v>
      </c>
      <c r="BT280">
        <f t="shared" ca="1" si="642"/>
        <v>0</v>
      </c>
      <c r="BU280">
        <f t="shared" ca="1" si="643"/>
        <v>0</v>
      </c>
      <c r="BV280">
        <f t="shared" ca="1" si="644"/>
        <v>0</v>
      </c>
      <c r="BW280">
        <f t="shared" ca="1" si="665"/>
        <v>0</v>
      </c>
      <c r="BX280">
        <f t="shared" ca="1" si="666"/>
        <v>0</v>
      </c>
      <c r="BY280" s="8">
        <f t="shared" ca="1" si="667"/>
        <v>0</v>
      </c>
      <c r="BZ280" s="10" t="str">
        <f t="shared" ca="1" si="668"/>
        <v>---</v>
      </c>
      <c r="CA280">
        <f t="shared" ca="1" si="669"/>
        <v>0</v>
      </c>
      <c r="CB280">
        <f t="shared" ca="1" si="670"/>
        <v>0</v>
      </c>
      <c r="CC280">
        <f t="shared" ca="1" si="671"/>
        <v>0</v>
      </c>
      <c r="CD280">
        <f t="shared" ca="1" si="672"/>
        <v>0</v>
      </c>
      <c r="CE280">
        <f t="shared" ca="1" si="673"/>
        <v>0</v>
      </c>
      <c r="CF280" s="12">
        <f t="shared" ca="1" si="674"/>
        <v>0</v>
      </c>
      <c r="CG280">
        <f t="shared" ca="1" si="675"/>
        <v>0</v>
      </c>
      <c r="CH280">
        <f t="shared" ca="1" si="676"/>
        <v>0</v>
      </c>
      <c r="CI280">
        <f t="shared" ca="1" si="677"/>
        <v>0</v>
      </c>
      <c r="CJ280">
        <f t="shared" ca="1" si="678"/>
        <v>0</v>
      </c>
      <c r="CK280">
        <f t="shared" ca="1" si="679"/>
        <v>0</v>
      </c>
      <c r="CL280">
        <f t="shared" ca="1" si="680"/>
        <v>0</v>
      </c>
      <c r="CM280">
        <f t="shared" ca="1" si="681"/>
        <v>0</v>
      </c>
      <c r="CN280">
        <f t="shared" ca="1" si="682"/>
        <v>0</v>
      </c>
      <c r="CO280">
        <f t="shared" ca="1" si="683"/>
        <v>0</v>
      </c>
      <c r="CP280">
        <f t="shared" ca="1" si="684"/>
        <v>0</v>
      </c>
      <c r="CQ280" s="10">
        <f t="shared" ca="1" si="685"/>
        <v>0</v>
      </c>
      <c r="CR280" s="11">
        <f t="shared" ca="1" si="686"/>
        <v>0</v>
      </c>
      <c r="CS280" s="11">
        <f t="shared" ca="1" si="687"/>
        <v>0</v>
      </c>
      <c r="CT280" s="11">
        <f t="shared" ca="1" si="688"/>
        <v>0</v>
      </c>
      <c r="CU280" s="11">
        <f t="shared" ca="1" si="689"/>
        <v>0</v>
      </c>
      <c r="CV280" s="11">
        <f t="shared" ca="1" si="690"/>
        <v>0</v>
      </c>
      <c r="CW280" t="b">
        <f t="shared" ca="1" si="664"/>
        <v>0</v>
      </c>
      <c r="CX280">
        <f>COUNTIF(BA$1:BA280,BA280)-1</f>
        <v>0</v>
      </c>
    </row>
    <row r="281" spans="1:102">
      <c r="A281" t="s">
        <v>2837</v>
      </c>
      <c r="B281" t="s">
        <v>2561</v>
      </c>
      <c r="C281" t="s">
        <v>2672</v>
      </c>
      <c r="D281">
        <f>IF(Players!C281="NL",INDEX(Standings!G:I,MATCH(INDEX(Teams!G:K,MATCH(Players!B281,Teams!G:G,0),5),Standings!G:G,0),2)+INDEX(Standings!G:I,MATCH(INDEX(Teams!G:K,MATCH(Players!B281,Teams!G:G,0),5),Standings!G:G,0),3),INDEX(Standings!A:C,MATCH(INDEX(Teams!A:E,MATCH(Players!B281,Teams!A:A,0),5),Standings!A:A,0),2)+INDEX(Standings!A:C,MATCH(INDEX(Teams!A:E,MATCH(Players!B281,Teams!A:A,0),5),Standings!A:A,0),3))</f>
        <v>3</v>
      </c>
      <c r="E281">
        <f t="shared" ca="1" si="645"/>
        <v>1</v>
      </c>
      <c r="F281">
        <f t="shared" ca="1" si="646"/>
        <v>0</v>
      </c>
      <c r="G281">
        <f t="shared" ca="1" si="647"/>
        <v>0</v>
      </c>
      <c r="H281">
        <f t="shared" ca="1" si="648"/>
        <v>0</v>
      </c>
      <c r="I281">
        <f t="shared" ca="1" si="649"/>
        <v>0</v>
      </c>
      <c r="J281">
        <f t="shared" ca="1" si="650"/>
        <v>0</v>
      </c>
      <c r="K281">
        <f t="shared" ca="1" si="651"/>
        <v>0</v>
      </c>
      <c r="L281">
        <f t="shared" ca="1" si="652"/>
        <v>0</v>
      </c>
      <c r="M281">
        <f t="shared" ca="1" si="653"/>
        <v>0</v>
      </c>
      <c r="N281">
        <f t="shared" ca="1" si="654"/>
        <v>0</v>
      </c>
      <c r="O281">
        <f t="shared" ca="1" si="655"/>
        <v>0</v>
      </c>
      <c r="P281">
        <f t="shared" ca="1" si="656"/>
        <v>0</v>
      </c>
      <c r="Q281">
        <f t="shared" ca="1" si="657"/>
        <v>0</v>
      </c>
      <c r="R281">
        <f t="shared" ca="1" si="658"/>
        <v>0</v>
      </c>
      <c r="S281">
        <f t="shared" ca="1" si="659"/>
        <v>0</v>
      </c>
      <c r="T281">
        <f t="shared" ca="1" si="660"/>
        <v>0</v>
      </c>
      <c r="U281">
        <f t="shared" ca="1" si="661"/>
        <v>0</v>
      </c>
      <c r="V281">
        <f t="shared" ca="1" si="662"/>
        <v>0</v>
      </c>
      <c r="W281">
        <f t="shared" ca="1" si="663"/>
        <v>0</v>
      </c>
      <c r="X281">
        <f t="shared" ca="1" si="602"/>
        <v>1</v>
      </c>
      <c r="Y281">
        <f t="shared" ca="1" si="603"/>
        <v>0</v>
      </c>
      <c r="Z281">
        <f t="shared" ca="1" si="604"/>
        <v>0</v>
      </c>
      <c r="AA281">
        <f t="shared" ca="1" si="605"/>
        <v>0</v>
      </c>
      <c r="AB281">
        <f t="shared" ca="1" si="606"/>
        <v>0</v>
      </c>
      <c r="AC281">
        <f t="shared" ca="1" si="607"/>
        <v>0</v>
      </c>
      <c r="AD281">
        <f t="shared" ca="1" si="608"/>
        <v>0</v>
      </c>
      <c r="AE281">
        <f t="shared" ca="1" si="609"/>
        <v>0</v>
      </c>
      <c r="AF281">
        <f t="shared" ca="1" si="610"/>
        <v>0</v>
      </c>
      <c r="AG281">
        <f t="shared" ca="1" si="611"/>
        <v>0</v>
      </c>
      <c r="AH281">
        <f t="shared" ca="1" si="612"/>
        <v>0</v>
      </c>
      <c r="AI281">
        <f t="shared" ca="1" si="613"/>
        <v>0</v>
      </c>
      <c r="AJ281">
        <f t="shared" ca="1" si="614"/>
        <v>0</v>
      </c>
      <c r="AK281">
        <f t="shared" ca="1" si="615"/>
        <v>0</v>
      </c>
      <c r="AL281">
        <f t="shared" ca="1" si="616"/>
        <v>0</v>
      </c>
      <c r="AM281">
        <f t="shared" ca="1" si="617"/>
        <v>0</v>
      </c>
      <c r="AN281">
        <f t="shared" ca="1" si="618"/>
        <v>0</v>
      </c>
      <c r="AO281">
        <f t="shared" ca="1" si="619"/>
        <v>0</v>
      </c>
      <c r="AP281">
        <f t="shared" ca="1" si="620"/>
        <v>0</v>
      </c>
      <c r="AQ281">
        <f t="shared" ca="1" si="621"/>
        <v>0</v>
      </c>
      <c r="AR281" s="8">
        <f t="shared" ca="1" si="622"/>
        <v>0</v>
      </c>
      <c r="AS281" s="8">
        <f t="shared" ca="1" si="623"/>
        <v>0</v>
      </c>
      <c r="AT281" s="8">
        <f t="shared" ca="1" si="624"/>
        <v>0</v>
      </c>
      <c r="AU281" s="8">
        <f t="shared" ca="1" si="625"/>
        <v>0</v>
      </c>
      <c r="AV281">
        <f t="shared" ca="1" si="626"/>
        <v>0</v>
      </c>
      <c r="AW281" t="b">
        <f t="shared" ca="1" si="691"/>
        <v>0</v>
      </c>
      <c r="BA281" t="s">
        <v>3077</v>
      </c>
      <c r="BB281" t="s">
        <v>2423</v>
      </c>
      <c r="BC281" t="s">
        <v>2672</v>
      </c>
      <c r="BD281">
        <f>IF(Players!BC281="NL",INDEX(Standings!G:I,MATCH(INDEX(Teams!G:K,MATCH(Players!BB281,Teams!G:G,0),5),Standings!G:G,0),2)+INDEX(Standings!G:I,MATCH(INDEX(Teams!G:K,MATCH(Players!BB281,Teams!G:G,0),5),Standings!G:G,0),3),INDEX(Standings!A:C,MATCH(INDEX(Teams!A:E,MATCH(Players!BB281,Teams!A:A,0),5),Standings!A:A,0),2)+INDEX(Standings!A:C,MATCH(INDEX(Teams!A:E,MATCH(Players!BB281,Teams!A:A,0),5),Standings!A:A,0),3))</f>
        <v>3</v>
      </c>
      <c r="BE281">
        <f t="shared" ca="1" si="627"/>
        <v>0</v>
      </c>
      <c r="BF281">
        <f t="shared" ca="1" si="628"/>
        <v>0</v>
      </c>
      <c r="BG281">
        <f t="shared" ca="1" si="629"/>
        <v>0</v>
      </c>
      <c r="BH281">
        <f t="shared" ca="1" si="630"/>
        <v>0</v>
      </c>
      <c r="BI281">
        <f t="shared" ca="1" si="631"/>
        <v>0</v>
      </c>
      <c r="BJ281">
        <f t="shared" ca="1" si="632"/>
        <v>0</v>
      </c>
      <c r="BK281">
        <f t="shared" ca="1" si="633"/>
        <v>0</v>
      </c>
      <c r="BL281" s="12">
        <f t="shared" ca="1" si="634"/>
        <v>0</v>
      </c>
      <c r="BM281">
        <f t="shared" ca="1" si="635"/>
        <v>0</v>
      </c>
      <c r="BN281">
        <f t="shared" ca="1" si="636"/>
        <v>0</v>
      </c>
      <c r="BO281">
        <f t="shared" ca="1" si="637"/>
        <v>0</v>
      </c>
      <c r="BP281">
        <f t="shared" ca="1" si="638"/>
        <v>0</v>
      </c>
      <c r="BQ281">
        <f t="shared" ca="1" si="639"/>
        <v>0</v>
      </c>
      <c r="BR281">
        <f t="shared" ca="1" si="640"/>
        <v>0</v>
      </c>
      <c r="BS281">
        <f t="shared" ca="1" si="641"/>
        <v>0</v>
      </c>
      <c r="BT281">
        <f t="shared" ca="1" si="642"/>
        <v>0</v>
      </c>
      <c r="BU281">
        <f t="shared" ca="1" si="643"/>
        <v>0</v>
      </c>
      <c r="BV281">
        <f t="shared" ca="1" si="644"/>
        <v>0</v>
      </c>
      <c r="BW281">
        <f t="shared" ca="1" si="665"/>
        <v>0</v>
      </c>
      <c r="BX281">
        <f t="shared" ca="1" si="666"/>
        <v>0</v>
      </c>
      <c r="BY281" s="8">
        <f t="shared" ca="1" si="667"/>
        <v>0</v>
      </c>
      <c r="BZ281" s="10" t="str">
        <f t="shared" ca="1" si="668"/>
        <v>---</v>
      </c>
      <c r="CA281">
        <f t="shared" ca="1" si="669"/>
        <v>0</v>
      </c>
      <c r="CB281">
        <f t="shared" ca="1" si="670"/>
        <v>0</v>
      </c>
      <c r="CC281">
        <f t="shared" ca="1" si="671"/>
        <v>0</v>
      </c>
      <c r="CD281">
        <f t="shared" ca="1" si="672"/>
        <v>0</v>
      </c>
      <c r="CE281">
        <f t="shared" ca="1" si="673"/>
        <v>0</v>
      </c>
      <c r="CF281" s="12">
        <f t="shared" ca="1" si="674"/>
        <v>0</v>
      </c>
      <c r="CG281">
        <f t="shared" ca="1" si="675"/>
        <v>0</v>
      </c>
      <c r="CH281">
        <f t="shared" ca="1" si="676"/>
        <v>0</v>
      </c>
      <c r="CI281">
        <f t="shared" ca="1" si="677"/>
        <v>0</v>
      </c>
      <c r="CJ281">
        <f t="shared" ca="1" si="678"/>
        <v>0</v>
      </c>
      <c r="CK281">
        <f t="shared" ca="1" si="679"/>
        <v>0</v>
      </c>
      <c r="CL281">
        <f t="shared" ca="1" si="680"/>
        <v>0</v>
      </c>
      <c r="CM281">
        <f t="shared" ca="1" si="681"/>
        <v>0</v>
      </c>
      <c r="CN281">
        <f t="shared" ca="1" si="682"/>
        <v>0</v>
      </c>
      <c r="CO281">
        <f t="shared" ca="1" si="683"/>
        <v>0</v>
      </c>
      <c r="CP281">
        <f t="shared" ca="1" si="684"/>
        <v>0</v>
      </c>
      <c r="CQ281" s="10">
        <f t="shared" ca="1" si="685"/>
        <v>0</v>
      </c>
      <c r="CR281" s="11">
        <f t="shared" ca="1" si="686"/>
        <v>0</v>
      </c>
      <c r="CS281" s="11">
        <f t="shared" ca="1" si="687"/>
        <v>0</v>
      </c>
      <c r="CT281" s="11">
        <f t="shared" ca="1" si="688"/>
        <v>0</v>
      </c>
      <c r="CU281" s="11">
        <f t="shared" ca="1" si="689"/>
        <v>0</v>
      </c>
      <c r="CV281" s="11">
        <f t="shared" ca="1" si="690"/>
        <v>0</v>
      </c>
      <c r="CW281" t="b">
        <f t="shared" ca="1" si="664"/>
        <v>0</v>
      </c>
      <c r="CX281">
        <f>COUNTIF(BA$1:BA281,BA281)-1</f>
        <v>0</v>
      </c>
    </row>
    <row r="282" spans="1:102">
      <c r="A282" t="s">
        <v>2838</v>
      </c>
      <c r="B282" t="s">
        <v>2561</v>
      </c>
      <c r="C282" t="s">
        <v>2672</v>
      </c>
      <c r="D282">
        <f>IF(Players!C282="NL",INDEX(Standings!G:I,MATCH(INDEX(Teams!G:K,MATCH(Players!B282,Teams!G:G,0),5),Standings!G:G,0),2)+INDEX(Standings!G:I,MATCH(INDEX(Teams!G:K,MATCH(Players!B282,Teams!G:G,0),5),Standings!G:G,0),3),INDEX(Standings!A:C,MATCH(INDEX(Teams!A:E,MATCH(Players!B282,Teams!A:A,0),5),Standings!A:A,0),2)+INDEX(Standings!A:C,MATCH(INDEX(Teams!A:E,MATCH(Players!B282,Teams!A:A,0),5),Standings!A:A,0),3))</f>
        <v>3</v>
      </c>
      <c r="E282">
        <f t="shared" ca="1" si="645"/>
        <v>2</v>
      </c>
      <c r="F282">
        <f t="shared" ca="1" si="646"/>
        <v>0</v>
      </c>
      <c r="G282">
        <f t="shared" ca="1" si="647"/>
        <v>0</v>
      </c>
      <c r="H282">
        <f t="shared" ca="1" si="648"/>
        <v>0</v>
      </c>
      <c r="I282">
        <f t="shared" ca="1" si="649"/>
        <v>0</v>
      </c>
      <c r="J282">
        <f t="shared" ca="1" si="650"/>
        <v>0</v>
      </c>
      <c r="K282">
        <f t="shared" ca="1" si="651"/>
        <v>0</v>
      </c>
      <c r="L282">
        <f t="shared" ca="1" si="652"/>
        <v>0</v>
      </c>
      <c r="M282">
        <f t="shared" ca="1" si="653"/>
        <v>0</v>
      </c>
      <c r="N282">
        <f t="shared" ca="1" si="654"/>
        <v>0</v>
      </c>
      <c r="O282">
        <f t="shared" ca="1" si="655"/>
        <v>0</v>
      </c>
      <c r="P282">
        <f t="shared" ca="1" si="656"/>
        <v>0</v>
      </c>
      <c r="Q282">
        <f t="shared" ca="1" si="657"/>
        <v>0</v>
      </c>
      <c r="R282">
        <f t="shared" ca="1" si="658"/>
        <v>0</v>
      </c>
      <c r="S282">
        <f t="shared" ca="1" si="659"/>
        <v>0</v>
      </c>
      <c r="T282">
        <f t="shared" ca="1" si="660"/>
        <v>0</v>
      </c>
      <c r="U282">
        <f t="shared" ca="1" si="661"/>
        <v>0</v>
      </c>
      <c r="V282">
        <f t="shared" ca="1" si="662"/>
        <v>0</v>
      </c>
      <c r="W282">
        <f t="shared" ca="1" si="663"/>
        <v>0</v>
      </c>
      <c r="X282">
        <f t="shared" ca="1" si="602"/>
        <v>2</v>
      </c>
      <c r="Y282">
        <f t="shared" ca="1" si="603"/>
        <v>0</v>
      </c>
      <c r="Z282">
        <f t="shared" ca="1" si="604"/>
        <v>0</v>
      </c>
      <c r="AA282">
        <f t="shared" ca="1" si="605"/>
        <v>0</v>
      </c>
      <c r="AB282">
        <f t="shared" ca="1" si="606"/>
        <v>0</v>
      </c>
      <c r="AC282">
        <f t="shared" ca="1" si="607"/>
        <v>0</v>
      </c>
      <c r="AD282">
        <f t="shared" ca="1" si="608"/>
        <v>0</v>
      </c>
      <c r="AE282">
        <f t="shared" ca="1" si="609"/>
        <v>0</v>
      </c>
      <c r="AF282">
        <f t="shared" ca="1" si="610"/>
        <v>0</v>
      </c>
      <c r="AG282">
        <f t="shared" ca="1" si="611"/>
        <v>0</v>
      </c>
      <c r="AH282">
        <f t="shared" ca="1" si="612"/>
        <v>0</v>
      </c>
      <c r="AI282">
        <f t="shared" ca="1" si="613"/>
        <v>0</v>
      </c>
      <c r="AJ282">
        <f t="shared" ca="1" si="614"/>
        <v>0</v>
      </c>
      <c r="AK282">
        <f t="shared" ca="1" si="615"/>
        <v>0</v>
      </c>
      <c r="AL282">
        <f t="shared" ca="1" si="616"/>
        <v>0</v>
      </c>
      <c r="AM282">
        <f t="shared" ca="1" si="617"/>
        <v>0</v>
      </c>
      <c r="AN282">
        <f t="shared" ca="1" si="618"/>
        <v>0</v>
      </c>
      <c r="AO282">
        <f t="shared" ca="1" si="619"/>
        <v>0</v>
      </c>
      <c r="AP282">
        <f t="shared" ca="1" si="620"/>
        <v>0</v>
      </c>
      <c r="AQ282">
        <f t="shared" ca="1" si="621"/>
        <v>0</v>
      </c>
      <c r="AR282" s="8">
        <f t="shared" ca="1" si="622"/>
        <v>0</v>
      </c>
      <c r="AS282" s="8">
        <f t="shared" ca="1" si="623"/>
        <v>0</v>
      </c>
      <c r="AT282" s="8">
        <f t="shared" ca="1" si="624"/>
        <v>0</v>
      </c>
      <c r="AU282" s="8">
        <f t="shared" ca="1" si="625"/>
        <v>0</v>
      </c>
      <c r="AV282">
        <f t="shared" ca="1" si="626"/>
        <v>0</v>
      </c>
      <c r="AW282" t="b">
        <f t="shared" ca="1" si="691"/>
        <v>0</v>
      </c>
      <c r="BA282" t="s">
        <v>3082</v>
      </c>
      <c r="BB282" t="s">
        <v>2423</v>
      </c>
      <c r="BC282" t="s">
        <v>2672</v>
      </c>
      <c r="BD282">
        <f>IF(Players!BC282="NL",INDEX(Standings!G:I,MATCH(INDEX(Teams!G:K,MATCH(Players!BB282,Teams!G:G,0),5),Standings!G:G,0),2)+INDEX(Standings!G:I,MATCH(INDEX(Teams!G:K,MATCH(Players!BB282,Teams!G:G,0),5),Standings!G:G,0),3),INDEX(Standings!A:C,MATCH(INDEX(Teams!A:E,MATCH(Players!BB282,Teams!A:A,0),5),Standings!A:A,0),2)+INDEX(Standings!A:C,MATCH(INDEX(Teams!A:E,MATCH(Players!BB282,Teams!A:A,0),5),Standings!A:A,0),3))</f>
        <v>3</v>
      </c>
      <c r="BE282">
        <f t="shared" ca="1" si="627"/>
        <v>0</v>
      </c>
      <c r="BF282">
        <f t="shared" ca="1" si="628"/>
        <v>0</v>
      </c>
      <c r="BG282">
        <f t="shared" ca="1" si="629"/>
        <v>0</v>
      </c>
      <c r="BH282">
        <f t="shared" ca="1" si="630"/>
        <v>0</v>
      </c>
      <c r="BI282">
        <f t="shared" ca="1" si="631"/>
        <v>0</v>
      </c>
      <c r="BJ282">
        <f t="shared" ca="1" si="632"/>
        <v>0</v>
      </c>
      <c r="BK282">
        <f t="shared" ca="1" si="633"/>
        <v>0</v>
      </c>
      <c r="BL282" s="12">
        <f t="shared" ca="1" si="634"/>
        <v>0</v>
      </c>
      <c r="BM282">
        <f t="shared" ca="1" si="635"/>
        <v>0</v>
      </c>
      <c r="BN282">
        <f t="shared" ca="1" si="636"/>
        <v>0</v>
      </c>
      <c r="BO282">
        <f t="shared" ca="1" si="637"/>
        <v>0</v>
      </c>
      <c r="BP282">
        <f t="shared" ca="1" si="638"/>
        <v>0</v>
      </c>
      <c r="BQ282">
        <f t="shared" ca="1" si="639"/>
        <v>0</v>
      </c>
      <c r="BR282">
        <f t="shared" ca="1" si="640"/>
        <v>0</v>
      </c>
      <c r="BS282">
        <f t="shared" ca="1" si="641"/>
        <v>0</v>
      </c>
      <c r="BT282">
        <f t="shared" ca="1" si="642"/>
        <v>0</v>
      </c>
      <c r="BU282">
        <f t="shared" ca="1" si="643"/>
        <v>0</v>
      </c>
      <c r="BV282">
        <f t="shared" ca="1" si="644"/>
        <v>0</v>
      </c>
      <c r="BW282">
        <f t="shared" ca="1" si="665"/>
        <v>0</v>
      </c>
      <c r="BX282">
        <f t="shared" ca="1" si="666"/>
        <v>0</v>
      </c>
      <c r="BY282" s="8">
        <f t="shared" ca="1" si="667"/>
        <v>0</v>
      </c>
      <c r="BZ282" s="10" t="str">
        <f t="shared" ca="1" si="668"/>
        <v>---</v>
      </c>
      <c r="CA282">
        <f t="shared" ca="1" si="669"/>
        <v>0</v>
      </c>
      <c r="CB282">
        <f t="shared" ca="1" si="670"/>
        <v>0</v>
      </c>
      <c r="CC282">
        <f t="shared" ca="1" si="671"/>
        <v>0</v>
      </c>
      <c r="CD282">
        <f t="shared" ca="1" si="672"/>
        <v>0</v>
      </c>
      <c r="CE282">
        <f t="shared" ca="1" si="673"/>
        <v>0</v>
      </c>
      <c r="CF282" s="12">
        <f t="shared" ca="1" si="674"/>
        <v>0</v>
      </c>
      <c r="CG282">
        <f t="shared" ca="1" si="675"/>
        <v>0</v>
      </c>
      <c r="CH282">
        <f t="shared" ca="1" si="676"/>
        <v>0</v>
      </c>
      <c r="CI282">
        <f t="shared" ca="1" si="677"/>
        <v>0</v>
      </c>
      <c r="CJ282">
        <f t="shared" ca="1" si="678"/>
        <v>0</v>
      </c>
      <c r="CK282">
        <f t="shared" ca="1" si="679"/>
        <v>0</v>
      </c>
      <c r="CL282">
        <f t="shared" ca="1" si="680"/>
        <v>0</v>
      </c>
      <c r="CM282">
        <f t="shared" ca="1" si="681"/>
        <v>0</v>
      </c>
      <c r="CN282">
        <f t="shared" ca="1" si="682"/>
        <v>0</v>
      </c>
      <c r="CO282">
        <f t="shared" ca="1" si="683"/>
        <v>0</v>
      </c>
      <c r="CP282">
        <f t="shared" ca="1" si="684"/>
        <v>0</v>
      </c>
      <c r="CQ282" s="10">
        <f t="shared" ca="1" si="685"/>
        <v>0</v>
      </c>
      <c r="CR282" s="11">
        <f t="shared" ca="1" si="686"/>
        <v>0</v>
      </c>
      <c r="CS282" s="11">
        <f t="shared" ca="1" si="687"/>
        <v>0</v>
      </c>
      <c r="CT282" s="11">
        <f t="shared" ca="1" si="688"/>
        <v>0</v>
      </c>
      <c r="CU282" s="11">
        <f t="shared" ca="1" si="689"/>
        <v>0</v>
      </c>
      <c r="CV282" s="11">
        <f t="shared" ca="1" si="690"/>
        <v>0</v>
      </c>
      <c r="CW282" t="b">
        <f t="shared" ca="1" si="664"/>
        <v>0</v>
      </c>
      <c r="CX282">
        <f>COUNTIF(BA$1:BA282,BA282)-1</f>
        <v>0</v>
      </c>
    </row>
    <row r="283" spans="1:102">
      <c r="A283" t="s">
        <v>2839</v>
      </c>
      <c r="B283" t="s">
        <v>2561</v>
      </c>
      <c r="C283" t="s">
        <v>2672</v>
      </c>
      <c r="D283">
        <f>IF(Players!C283="NL",INDEX(Standings!G:I,MATCH(INDEX(Teams!G:K,MATCH(Players!B283,Teams!G:G,0),5),Standings!G:G,0),2)+INDEX(Standings!G:I,MATCH(INDEX(Teams!G:K,MATCH(Players!B283,Teams!G:G,0),5),Standings!G:G,0),3),INDEX(Standings!A:C,MATCH(INDEX(Teams!A:E,MATCH(Players!B283,Teams!A:A,0),5),Standings!A:A,0),2)+INDEX(Standings!A:C,MATCH(INDEX(Teams!A:E,MATCH(Players!B283,Teams!A:A,0),5),Standings!A:A,0),3))</f>
        <v>3</v>
      </c>
      <c r="E283">
        <f t="shared" ca="1" si="645"/>
        <v>1</v>
      </c>
      <c r="F283">
        <f t="shared" ca="1" si="646"/>
        <v>0</v>
      </c>
      <c r="G283">
        <f t="shared" ca="1" si="647"/>
        <v>0</v>
      </c>
      <c r="H283">
        <f t="shared" ca="1" si="648"/>
        <v>0</v>
      </c>
      <c r="I283">
        <f t="shared" ca="1" si="649"/>
        <v>0</v>
      </c>
      <c r="J283">
        <f t="shared" ca="1" si="650"/>
        <v>0</v>
      </c>
      <c r="K283">
        <f t="shared" ca="1" si="651"/>
        <v>0</v>
      </c>
      <c r="L283">
        <f t="shared" ca="1" si="652"/>
        <v>0</v>
      </c>
      <c r="M283">
        <f t="shared" ca="1" si="653"/>
        <v>0</v>
      </c>
      <c r="N283">
        <f t="shared" ca="1" si="654"/>
        <v>0</v>
      </c>
      <c r="O283">
        <f t="shared" ca="1" si="655"/>
        <v>0</v>
      </c>
      <c r="P283">
        <f t="shared" ca="1" si="656"/>
        <v>0</v>
      </c>
      <c r="Q283">
        <f t="shared" ca="1" si="657"/>
        <v>0</v>
      </c>
      <c r="R283">
        <f t="shared" ca="1" si="658"/>
        <v>0</v>
      </c>
      <c r="S283">
        <f t="shared" ca="1" si="659"/>
        <v>0</v>
      </c>
      <c r="T283">
        <f t="shared" ca="1" si="660"/>
        <v>0</v>
      </c>
      <c r="U283">
        <f t="shared" ca="1" si="661"/>
        <v>0</v>
      </c>
      <c r="V283">
        <f t="shared" ca="1" si="662"/>
        <v>0</v>
      </c>
      <c r="W283">
        <f t="shared" ca="1" si="663"/>
        <v>0</v>
      </c>
      <c r="X283">
        <f t="shared" ca="1" si="602"/>
        <v>1</v>
      </c>
      <c r="Y283">
        <f t="shared" ca="1" si="603"/>
        <v>0</v>
      </c>
      <c r="Z283">
        <f t="shared" ca="1" si="604"/>
        <v>0</v>
      </c>
      <c r="AA283">
        <f t="shared" ca="1" si="605"/>
        <v>0</v>
      </c>
      <c r="AB283">
        <f t="shared" ca="1" si="606"/>
        <v>0</v>
      </c>
      <c r="AC283">
        <f t="shared" ca="1" si="607"/>
        <v>0</v>
      </c>
      <c r="AD283">
        <f t="shared" ca="1" si="608"/>
        <v>0</v>
      </c>
      <c r="AE283">
        <f t="shared" ca="1" si="609"/>
        <v>0</v>
      </c>
      <c r="AF283">
        <f t="shared" ca="1" si="610"/>
        <v>0</v>
      </c>
      <c r="AG283">
        <f t="shared" ca="1" si="611"/>
        <v>0</v>
      </c>
      <c r="AH283">
        <f t="shared" ca="1" si="612"/>
        <v>0</v>
      </c>
      <c r="AI283">
        <f t="shared" ca="1" si="613"/>
        <v>0</v>
      </c>
      <c r="AJ283">
        <f t="shared" ca="1" si="614"/>
        <v>0</v>
      </c>
      <c r="AK283">
        <f t="shared" ca="1" si="615"/>
        <v>0</v>
      </c>
      <c r="AL283">
        <f t="shared" ca="1" si="616"/>
        <v>0</v>
      </c>
      <c r="AM283">
        <f t="shared" ca="1" si="617"/>
        <v>0</v>
      </c>
      <c r="AN283">
        <f t="shared" ca="1" si="618"/>
        <v>0</v>
      </c>
      <c r="AO283">
        <f t="shared" ca="1" si="619"/>
        <v>0</v>
      </c>
      <c r="AP283">
        <f t="shared" ca="1" si="620"/>
        <v>0</v>
      </c>
      <c r="AQ283">
        <f t="shared" ca="1" si="621"/>
        <v>1</v>
      </c>
      <c r="AR283" s="8">
        <f t="shared" ca="1" si="622"/>
        <v>0</v>
      </c>
      <c r="AS283" s="8">
        <f t="shared" ca="1" si="623"/>
        <v>0</v>
      </c>
      <c r="AT283" s="8">
        <f t="shared" ca="1" si="624"/>
        <v>0</v>
      </c>
      <c r="AU283" s="8">
        <f t="shared" ca="1" si="625"/>
        <v>0</v>
      </c>
      <c r="AV283">
        <f t="shared" ca="1" si="626"/>
        <v>0</v>
      </c>
      <c r="AW283" t="b">
        <f t="shared" ca="1" si="691"/>
        <v>0</v>
      </c>
      <c r="BA283" t="s">
        <v>3094</v>
      </c>
      <c r="BB283" t="s">
        <v>2423</v>
      </c>
      <c r="BC283" t="s">
        <v>2672</v>
      </c>
      <c r="BD283">
        <f>IF(Players!BC283="NL",INDEX(Standings!G:I,MATCH(INDEX(Teams!G:K,MATCH(Players!BB283,Teams!G:G,0),5),Standings!G:G,0),2)+INDEX(Standings!G:I,MATCH(INDEX(Teams!G:K,MATCH(Players!BB283,Teams!G:G,0),5),Standings!G:G,0),3),INDEX(Standings!A:C,MATCH(INDEX(Teams!A:E,MATCH(Players!BB283,Teams!A:A,0),5),Standings!A:A,0),2)+INDEX(Standings!A:C,MATCH(INDEX(Teams!A:E,MATCH(Players!BB283,Teams!A:A,0),5),Standings!A:A,0),3))</f>
        <v>3</v>
      </c>
      <c r="BE283">
        <f t="shared" ca="1" si="627"/>
        <v>0</v>
      </c>
      <c r="BF283">
        <f t="shared" ca="1" si="628"/>
        <v>0</v>
      </c>
      <c r="BG283">
        <f t="shared" ca="1" si="629"/>
        <v>1</v>
      </c>
      <c r="BH283">
        <f t="shared" ca="1" si="630"/>
        <v>1</v>
      </c>
      <c r="BI283">
        <f t="shared" ca="1" si="631"/>
        <v>0</v>
      </c>
      <c r="BJ283">
        <f t="shared" ca="1" si="632"/>
        <v>0</v>
      </c>
      <c r="BK283">
        <f t="shared" ca="1" si="633"/>
        <v>0</v>
      </c>
      <c r="BL283" s="12">
        <f t="shared" ca="1" si="634"/>
        <v>5</v>
      </c>
      <c r="BM283">
        <f t="shared" ca="1" si="635"/>
        <v>6</v>
      </c>
      <c r="BN283">
        <f t="shared" ca="1" si="636"/>
        <v>4</v>
      </c>
      <c r="BO283">
        <f t="shared" ca="1" si="637"/>
        <v>3</v>
      </c>
      <c r="BP283">
        <f t="shared" ca="1" si="638"/>
        <v>0</v>
      </c>
      <c r="BQ283">
        <f t="shared" ca="1" si="639"/>
        <v>3</v>
      </c>
      <c r="BR283">
        <f t="shared" ca="1" si="640"/>
        <v>0</v>
      </c>
      <c r="BS283">
        <f t="shared" ca="1" si="641"/>
        <v>1</v>
      </c>
      <c r="BT283">
        <f t="shared" ca="1" si="642"/>
        <v>0</v>
      </c>
      <c r="BU283">
        <f t="shared" ca="1" si="643"/>
        <v>0</v>
      </c>
      <c r="BV283">
        <f t="shared" ca="1" si="644"/>
        <v>1</v>
      </c>
      <c r="BW283">
        <f t="shared" ca="1" si="665"/>
        <v>0</v>
      </c>
      <c r="BX283">
        <f t="shared" ca="1" si="666"/>
        <v>0</v>
      </c>
      <c r="BY283" s="8">
        <f t="shared" ca="1" si="667"/>
        <v>0</v>
      </c>
      <c r="BZ283" s="10">
        <f t="shared" ca="1" si="668"/>
        <v>5.3999999999999995</v>
      </c>
      <c r="CA283">
        <f t="shared" ca="1" si="669"/>
        <v>1</v>
      </c>
      <c r="CB283">
        <f t="shared" ca="1" si="670"/>
        <v>1</v>
      </c>
      <c r="CC283">
        <f t="shared" ca="1" si="671"/>
        <v>0</v>
      </c>
      <c r="CD283">
        <f t="shared" ca="1" si="672"/>
        <v>0</v>
      </c>
      <c r="CE283">
        <f t="shared" ca="1" si="673"/>
        <v>0</v>
      </c>
      <c r="CF283" s="12">
        <f t="shared" ca="1" si="674"/>
        <v>5</v>
      </c>
      <c r="CG283">
        <f t="shared" ca="1" si="675"/>
        <v>6</v>
      </c>
      <c r="CH283">
        <f t="shared" ca="1" si="676"/>
        <v>4</v>
      </c>
      <c r="CI283">
        <f t="shared" ca="1" si="677"/>
        <v>3</v>
      </c>
      <c r="CJ283">
        <f t="shared" ca="1" si="678"/>
        <v>0</v>
      </c>
      <c r="CK283">
        <f t="shared" ca="1" si="679"/>
        <v>3</v>
      </c>
      <c r="CL283">
        <f t="shared" ca="1" si="680"/>
        <v>0</v>
      </c>
      <c r="CM283">
        <f t="shared" ca="1" si="681"/>
        <v>1</v>
      </c>
      <c r="CN283">
        <f t="shared" ca="1" si="682"/>
        <v>0</v>
      </c>
      <c r="CO283">
        <f t="shared" ca="1" si="683"/>
        <v>0</v>
      </c>
      <c r="CP283">
        <f t="shared" ca="1" si="684"/>
        <v>1</v>
      </c>
      <c r="CQ283" s="10">
        <f t="shared" ca="1" si="685"/>
        <v>1.8</v>
      </c>
      <c r="CR283" s="11">
        <f t="shared" ca="1" si="686"/>
        <v>10.799999999999999</v>
      </c>
      <c r="CS283" s="11">
        <f t="shared" ca="1" si="687"/>
        <v>0</v>
      </c>
      <c r="CT283" s="11">
        <f t="shared" ca="1" si="688"/>
        <v>5.3999999999999995</v>
      </c>
      <c r="CU283" s="11">
        <f t="shared" ca="1" si="689"/>
        <v>1.8</v>
      </c>
      <c r="CV283" s="11">
        <f t="shared" ca="1" si="690"/>
        <v>0.33333333333333331</v>
      </c>
      <c r="CW283" t="b">
        <f t="shared" ca="1" si="664"/>
        <v>1</v>
      </c>
      <c r="CX283">
        <f>COUNTIF(BA$1:BA283,BA283)-1</f>
        <v>0</v>
      </c>
    </row>
    <row r="284" spans="1:102">
      <c r="A284" t="s">
        <v>2842</v>
      </c>
      <c r="B284" t="s">
        <v>2561</v>
      </c>
      <c r="C284" t="s">
        <v>2672</v>
      </c>
      <c r="D284">
        <f>IF(Players!C284="NL",INDEX(Standings!G:I,MATCH(INDEX(Teams!G:K,MATCH(Players!B284,Teams!G:G,0),5),Standings!G:G,0),2)+INDEX(Standings!G:I,MATCH(INDEX(Teams!G:K,MATCH(Players!B284,Teams!G:G,0),5),Standings!G:G,0),3),INDEX(Standings!A:C,MATCH(INDEX(Teams!A:E,MATCH(Players!B284,Teams!A:A,0),5),Standings!A:A,0),2)+INDEX(Standings!A:C,MATCH(INDEX(Teams!A:E,MATCH(Players!B284,Teams!A:A,0),5),Standings!A:A,0),3))</f>
        <v>3</v>
      </c>
      <c r="E284">
        <f t="shared" ca="1" si="645"/>
        <v>0</v>
      </c>
      <c r="F284">
        <f t="shared" ca="1" si="646"/>
        <v>0</v>
      </c>
      <c r="G284">
        <f t="shared" ca="1" si="647"/>
        <v>0</v>
      </c>
      <c r="H284">
        <f t="shared" ca="1" si="648"/>
        <v>0</v>
      </c>
      <c r="I284">
        <f t="shared" ca="1" si="649"/>
        <v>0</v>
      </c>
      <c r="J284">
        <f t="shared" ca="1" si="650"/>
        <v>0</v>
      </c>
      <c r="K284">
        <f t="shared" ca="1" si="651"/>
        <v>0</v>
      </c>
      <c r="L284">
        <f t="shared" ca="1" si="652"/>
        <v>0</v>
      </c>
      <c r="M284">
        <f t="shared" ca="1" si="653"/>
        <v>0</v>
      </c>
      <c r="N284">
        <f t="shared" ca="1" si="654"/>
        <v>0</v>
      </c>
      <c r="O284">
        <f t="shared" ca="1" si="655"/>
        <v>0</v>
      </c>
      <c r="P284">
        <f t="shared" ca="1" si="656"/>
        <v>0</v>
      </c>
      <c r="Q284">
        <f t="shared" ca="1" si="657"/>
        <v>0</v>
      </c>
      <c r="R284">
        <f t="shared" ca="1" si="658"/>
        <v>0</v>
      </c>
      <c r="S284">
        <f t="shared" ca="1" si="659"/>
        <v>0</v>
      </c>
      <c r="T284">
        <f t="shared" ca="1" si="660"/>
        <v>0</v>
      </c>
      <c r="U284">
        <f t="shared" ca="1" si="661"/>
        <v>0</v>
      </c>
      <c r="V284">
        <f t="shared" ca="1" si="662"/>
        <v>0</v>
      </c>
      <c r="W284">
        <f t="shared" ca="1" si="663"/>
        <v>0</v>
      </c>
      <c r="X284">
        <f t="shared" ca="1" si="602"/>
        <v>0</v>
      </c>
      <c r="Y284">
        <f t="shared" ca="1" si="603"/>
        <v>0</v>
      </c>
      <c r="Z284">
        <f t="shared" ca="1" si="604"/>
        <v>0</v>
      </c>
      <c r="AA284">
        <f t="shared" ca="1" si="605"/>
        <v>0</v>
      </c>
      <c r="AB284">
        <f t="shared" ca="1" si="606"/>
        <v>0</v>
      </c>
      <c r="AC284">
        <f t="shared" ca="1" si="607"/>
        <v>0</v>
      </c>
      <c r="AD284">
        <f t="shared" ca="1" si="608"/>
        <v>0</v>
      </c>
      <c r="AE284">
        <f t="shared" ca="1" si="609"/>
        <v>0</v>
      </c>
      <c r="AF284">
        <f t="shared" ca="1" si="610"/>
        <v>0</v>
      </c>
      <c r="AG284">
        <f t="shared" ca="1" si="611"/>
        <v>0</v>
      </c>
      <c r="AH284">
        <f t="shared" ca="1" si="612"/>
        <v>0</v>
      </c>
      <c r="AI284">
        <f t="shared" ca="1" si="613"/>
        <v>0</v>
      </c>
      <c r="AJ284">
        <f t="shared" ca="1" si="614"/>
        <v>0</v>
      </c>
      <c r="AK284">
        <f t="shared" ca="1" si="615"/>
        <v>0</v>
      </c>
      <c r="AL284">
        <f t="shared" ca="1" si="616"/>
        <v>0</v>
      </c>
      <c r="AM284">
        <f t="shared" ca="1" si="617"/>
        <v>0</v>
      </c>
      <c r="AN284">
        <f t="shared" ca="1" si="618"/>
        <v>0</v>
      </c>
      <c r="AO284">
        <f t="shared" ca="1" si="619"/>
        <v>0</v>
      </c>
      <c r="AP284">
        <f t="shared" ca="1" si="620"/>
        <v>0</v>
      </c>
      <c r="AQ284">
        <f t="shared" ca="1" si="621"/>
        <v>0</v>
      </c>
      <c r="AR284" s="8">
        <f t="shared" ca="1" si="622"/>
        <v>0</v>
      </c>
      <c r="AS284" s="8">
        <f t="shared" ca="1" si="623"/>
        <v>0</v>
      </c>
      <c r="AT284" s="8">
        <f t="shared" ca="1" si="624"/>
        <v>0</v>
      </c>
      <c r="AU284" s="8">
        <f t="shared" ca="1" si="625"/>
        <v>0</v>
      </c>
      <c r="AV284">
        <f t="shared" ca="1" si="626"/>
        <v>0</v>
      </c>
      <c r="AW284" t="b">
        <f t="shared" ca="1" si="691"/>
        <v>0</v>
      </c>
      <c r="BA284" t="s">
        <v>3095</v>
      </c>
      <c r="BB284" t="s">
        <v>2423</v>
      </c>
      <c r="BC284" t="s">
        <v>2672</v>
      </c>
      <c r="BD284">
        <f>IF(Players!BC284="NL",INDEX(Standings!G:I,MATCH(INDEX(Teams!G:K,MATCH(Players!BB284,Teams!G:G,0),5),Standings!G:G,0),2)+INDEX(Standings!G:I,MATCH(INDEX(Teams!G:K,MATCH(Players!BB284,Teams!G:G,0),5),Standings!G:G,0),3),INDEX(Standings!A:C,MATCH(INDEX(Teams!A:E,MATCH(Players!BB284,Teams!A:A,0),5),Standings!A:A,0),2)+INDEX(Standings!A:C,MATCH(INDEX(Teams!A:E,MATCH(Players!BB284,Teams!A:A,0),5),Standings!A:A,0),3))</f>
        <v>3</v>
      </c>
      <c r="BE284">
        <f t="shared" ca="1" si="627"/>
        <v>0</v>
      </c>
      <c r="BF284">
        <f t="shared" ca="1" si="628"/>
        <v>0</v>
      </c>
      <c r="BG284">
        <f t="shared" ca="1" si="629"/>
        <v>0</v>
      </c>
      <c r="BH284">
        <f t="shared" ca="1" si="630"/>
        <v>0</v>
      </c>
      <c r="BI284">
        <f t="shared" ca="1" si="631"/>
        <v>0</v>
      </c>
      <c r="BJ284">
        <f t="shared" ca="1" si="632"/>
        <v>0</v>
      </c>
      <c r="BK284">
        <f t="shared" ca="1" si="633"/>
        <v>0</v>
      </c>
      <c r="BL284" s="12">
        <f t="shared" ca="1" si="634"/>
        <v>0</v>
      </c>
      <c r="BM284">
        <f t="shared" ca="1" si="635"/>
        <v>0</v>
      </c>
      <c r="BN284">
        <f t="shared" ca="1" si="636"/>
        <v>0</v>
      </c>
      <c r="BO284">
        <f t="shared" ca="1" si="637"/>
        <v>0</v>
      </c>
      <c r="BP284">
        <f t="shared" ca="1" si="638"/>
        <v>0</v>
      </c>
      <c r="BQ284">
        <f t="shared" ca="1" si="639"/>
        <v>0</v>
      </c>
      <c r="BR284">
        <f t="shared" ca="1" si="640"/>
        <v>0</v>
      </c>
      <c r="BS284">
        <f t="shared" ca="1" si="641"/>
        <v>0</v>
      </c>
      <c r="BT284">
        <f t="shared" ca="1" si="642"/>
        <v>0</v>
      </c>
      <c r="BU284">
        <f t="shared" ca="1" si="643"/>
        <v>0</v>
      </c>
      <c r="BV284">
        <f t="shared" ca="1" si="644"/>
        <v>0</v>
      </c>
      <c r="BW284">
        <f t="shared" ca="1" si="665"/>
        <v>0</v>
      </c>
      <c r="BX284">
        <f t="shared" ca="1" si="666"/>
        <v>0</v>
      </c>
      <c r="BY284" s="8">
        <f t="shared" ca="1" si="667"/>
        <v>0</v>
      </c>
      <c r="BZ284" s="10" t="str">
        <f t="shared" ca="1" si="668"/>
        <v>---</v>
      </c>
      <c r="CA284">
        <f t="shared" ca="1" si="669"/>
        <v>0</v>
      </c>
      <c r="CB284">
        <f t="shared" ca="1" si="670"/>
        <v>0</v>
      </c>
      <c r="CC284">
        <f t="shared" ca="1" si="671"/>
        <v>0</v>
      </c>
      <c r="CD284">
        <f t="shared" ca="1" si="672"/>
        <v>0</v>
      </c>
      <c r="CE284">
        <f t="shared" ca="1" si="673"/>
        <v>0</v>
      </c>
      <c r="CF284" s="12">
        <f t="shared" ca="1" si="674"/>
        <v>0</v>
      </c>
      <c r="CG284">
        <f t="shared" ca="1" si="675"/>
        <v>0</v>
      </c>
      <c r="CH284">
        <f t="shared" ca="1" si="676"/>
        <v>0</v>
      </c>
      <c r="CI284">
        <f t="shared" ca="1" si="677"/>
        <v>0</v>
      </c>
      <c r="CJ284">
        <f t="shared" ca="1" si="678"/>
        <v>0</v>
      </c>
      <c r="CK284">
        <f t="shared" ca="1" si="679"/>
        <v>0</v>
      </c>
      <c r="CL284">
        <f t="shared" ca="1" si="680"/>
        <v>0</v>
      </c>
      <c r="CM284">
        <f t="shared" ca="1" si="681"/>
        <v>0</v>
      </c>
      <c r="CN284">
        <f t="shared" ca="1" si="682"/>
        <v>0</v>
      </c>
      <c r="CO284">
        <f t="shared" ca="1" si="683"/>
        <v>0</v>
      </c>
      <c r="CP284">
        <f t="shared" ca="1" si="684"/>
        <v>0</v>
      </c>
      <c r="CQ284" s="10">
        <f t="shared" ca="1" si="685"/>
        <v>0</v>
      </c>
      <c r="CR284" s="11">
        <f t="shared" ca="1" si="686"/>
        <v>0</v>
      </c>
      <c r="CS284" s="11">
        <f t="shared" ca="1" si="687"/>
        <v>0</v>
      </c>
      <c r="CT284" s="11">
        <f t="shared" ca="1" si="688"/>
        <v>0</v>
      </c>
      <c r="CU284" s="11">
        <f t="shared" ca="1" si="689"/>
        <v>0</v>
      </c>
      <c r="CV284" s="11">
        <f t="shared" ca="1" si="690"/>
        <v>0</v>
      </c>
      <c r="CW284" t="b">
        <f t="shared" ca="1" si="664"/>
        <v>0</v>
      </c>
      <c r="CX284">
        <f>COUNTIF(BA$1:BA284,BA284)-1</f>
        <v>0</v>
      </c>
    </row>
    <row r="285" spans="1:102">
      <c r="A285" t="s">
        <v>2840</v>
      </c>
      <c r="B285" t="s">
        <v>2561</v>
      </c>
      <c r="C285" t="s">
        <v>2672</v>
      </c>
      <c r="D285">
        <f>IF(Players!C285="NL",INDEX(Standings!G:I,MATCH(INDEX(Teams!G:K,MATCH(Players!B285,Teams!G:G,0),5),Standings!G:G,0),2)+INDEX(Standings!G:I,MATCH(INDEX(Teams!G:K,MATCH(Players!B285,Teams!G:G,0),5),Standings!G:G,0),3),INDEX(Standings!A:C,MATCH(INDEX(Teams!A:E,MATCH(Players!B285,Teams!A:A,0),5),Standings!A:A,0),2)+INDEX(Standings!A:C,MATCH(INDEX(Teams!A:E,MATCH(Players!B285,Teams!A:A,0),5),Standings!A:A,0),3))</f>
        <v>3</v>
      </c>
      <c r="E285">
        <f t="shared" ca="1" si="645"/>
        <v>1</v>
      </c>
      <c r="F285">
        <f t="shared" ca="1" si="646"/>
        <v>0</v>
      </c>
      <c r="G285">
        <f t="shared" ca="1" si="647"/>
        <v>0</v>
      </c>
      <c r="H285">
        <f t="shared" ca="1" si="648"/>
        <v>0</v>
      </c>
      <c r="I285">
        <f t="shared" ca="1" si="649"/>
        <v>0</v>
      </c>
      <c r="J285">
        <f t="shared" ca="1" si="650"/>
        <v>0</v>
      </c>
      <c r="K285">
        <f t="shared" ca="1" si="651"/>
        <v>0</v>
      </c>
      <c r="L285">
        <f t="shared" ca="1" si="652"/>
        <v>0</v>
      </c>
      <c r="M285">
        <f t="shared" ca="1" si="653"/>
        <v>0</v>
      </c>
      <c r="N285">
        <f t="shared" ca="1" si="654"/>
        <v>0</v>
      </c>
      <c r="O285">
        <f t="shared" ca="1" si="655"/>
        <v>0</v>
      </c>
      <c r="P285">
        <f t="shared" ca="1" si="656"/>
        <v>0</v>
      </c>
      <c r="Q285">
        <f t="shared" ca="1" si="657"/>
        <v>0</v>
      </c>
      <c r="R285">
        <f t="shared" ca="1" si="658"/>
        <v>0</v>
      </c>
      <c r="S285">
        <f t="shared" ca="1" si="659"/>
        <v>0</v>
      </c>
      <c r="T285">
        <f t="shared" ca="1" si="660"/>
        <v>0</v>
      </c>
      <c r="U285">
        <f t="shared" ca="1" si="661"/>
        <v>0</v>
      </c>
      <c r="V285">
        <f t="shared" ca="1" si="662"/>
        <v>0</v>
      </c>
      <c r="W285">
        <f t="shared" ca="1" si="663"/>
        <v>0</v>
      </c>
      <c r="X285">
        <f t="shared" ca="1" si="602"/>
        <v>1</v>
      </c>
      <c r="Y285">
        <f t="shared" ca="1" si="603"/>
        <v>0</v>
      </c>
      <c r="Z285">
        <f t="shared" ca="1" si="604"/>
        <v>0</v>
      </c>
      <c r="AA285">
        <f t="shared" ca="1" si="605"/>
        <v>0</v>
      </c>
      <c r="AB285">
        <f t="shared" ca="1" si="606"/>
        <v>0</v>
      </c>
      <c r="AC285">
        <f t="shared" ca="1" si="607"/>
        <v>0</v>
      </c>
      <c r="AD285">
        <f t="shared" ca="1" si="608"/>
        <v>0</v>
      </c>
      <c r="AE285">
        <f t="shared" ca="1" si="609"/>
        <v>0</v>
      </c>
      <c r="AF285">
        <f t="shared" ca="1" si="610"/>
        <v>0</v>
      </c>
      <c r="AG285">
        <f t="shared" ca="1" si="611"/>
        <v>0</v>
      </c>
      <c r="AH285">
        <f t="shared" ca="1" si="612"/>
        <v>0</v>
      </c>
      <c r="AI285">
        <f t="shared" ca="1" si="613"/>
        <v>0</v>
      </c>
      <c r="AJ285">
        <f t="shared" ca="1" si="614"/>
        <v>0</v>
      </c>
      <c r="AK285">
        <f t="shared" ca="1" si="615"/>
        <v>0</v>
      </c>
      <c r="AL285">
        <f t="shared" ca="1" si="616"/>
        <v>0</v>
      </c>
      <c r="AM285">
        <f t="shared" ca="1" si="617"/>
        <v>0</v>
      </c>
      <c r="AN285">
        <f t="shared" ca="1" si="618"/>
        <v>0</v>
      </c>
      <c r="AO285">
        <f t="shared" ca="1" si="619"/>
        <v>0</v>
      </c>
      <c r="AP285">
        <f t="shared" ca="1" si="620"/>
        <v>0</v>
      </c>
      <c r="AQ285">
        <f t="shared" ca="1" si="621"/>
        <v>0</v>
      </c>
      <c r="AR285" s="8">
        <f t="shared" ca="1" si="622"/>
        <v>0</v>
      </c>
      <c r="AS285" s="8">
        <f t="shared" ca="1" si="623"/>
        <v>0</v>
      </c>
      <c r="AT285" s="8">
        <f t="shared" ca="1" si="624"/>
        <v>0</v>
      </c>
      <c r="AU285" s="8">
        <f t="shared" ca="1" si="625"/>
        <v>0</v>
      </c>
      <c r="AV285">
        <f t="shared" ca="1" si="626"/>
        <v>0</v>
      </c>
      <c r="AW285" t="b">
        <f t="shared" ca="1" si="691"/>
        <v>0</v>
      </c>
      <c r="BA285" t="s">
        <v>3096</v>
      </c>
      <c r="BB285" t="s">
        <v>2423</v>
      </c>
      <c r="BC285" t="s">
        <v>2672</v>
      </c>
      <c r="BD285">
        <f>IF(Players!BC285="NL",INDEX(Standings!G:I,MATCH(INDEX(Teams!G:K,MATCH(Players!BB285,Teams!G:G,0),5),Standings!G:G,0),2)+INDEX(Standings!G:I,MATCH(INDEX(Teams!G:K,MATCH(Players!BB285,Teams!G:G,0),5),Standings!G:G,0),3),INDEX(Standings!A:C,MATCH(INDEX(Teams!A:E,MATCH(Players!BB285,Teams!A:A,0),5),Standings!A:A,0),2)+INDEX(Standings!A:C,MATCH(INDEX(Teams!A:E,MATCH(Players!BB285,Teams!A:A,0),5),Standings!A:A,0),3))</f>
        <v>3</v>
      </c>
      <c r="BE285">
        <f t="shared" ca="1" si="627"/>
        <v>0</v>
      </c>
      <c r="BF285">
        <f t="shared" ca="1" si="628"/>
        <v>0</v>
      </c>
      <c r="BG285">
        <f t="shared" ca="1" si="629"/>
        <v>0</v>
      </c>
      <c r="BH285">
        <f t="shared" ca="1" si="630"/>
        <v>0</v>
      </c>
      <c r="BI285">
        <f t="shared" ca="1" si="631"/>
        <v>0</v>
      </c>
      <c r="BJ285">
        <f t="shared" ca="1" si="632"/>
        <v>0</v>
      </c>
      <c r="BK285">
        <f t="shared" ca="1" si="633"/>
        <v>0</v>
      </c>
      <c r="BL285" s="12">
        <f t="shared" ca="1" si="634"/>
        <v>0</v>
      </c>
      <c r="BM285">
        <f t="shared" ca="1" si="635"/>
        <v>0</v>
      </c>
      <c r="BN285">
        <f t="shared" ca="1" si="636"/>
        <v>0</v>
      </c>
      <c r="BO285">
        <f t="shared" ca="1" si="637"/>
        <v>0</v>
      </c>
      <c r="BP285">
        <f t="shared" ca="1" si="638"/>
        <v>0</v>
      </c>
      <c r="BQ285">
        <f t="shared" ca="1" si="639"/>
        <v>0</v>
      </c>
      <c r="BR285">
        <f t="shared" ca="1" si="640"/>
        <v>0</v>
      </c>
      <c r="BS285">
        <f t="shared" ca="1" si="641"/>
        <v>0</v>
      </c>
      <c r="BT285">
        <f t="shared" ca="1" si="642"/>
        <v>0</v>
      </c>
      <c r="BU285">
        <f t="shared" ca="1" si="643"/>
        <v>0</v>
      </c>
      <c r="BV285">
        <f t="shared" ca="1" si="644"/>
        <v>0</v>
      </c>
      <c r="BW285">
        <f t="shared" ca="1" si="665"/>
        <v>0</v>
      </c>
      <c r="BX285">
        <f t="shared" ca="1" si="666"/>
        <v>0</v>
      </c>
      <c r="BY285" s="8">
        <f t="shared" ca="1" si="667"/>
        <v>0</v>
      </c>
      <c r="BZ285" s="10" t="str">
        <f t="shared" ca="1" si="668"/>
        <v>---</v>
      </c>
      <c r="CA285">
        <f t="shared" ca="1" si="669"/>
        <v>0</v>
      </c>
      <c r="CB285">
        <f t="shared" ca="1" si="670"/>
        <v>0</v>
      </c>
      <c r="CC285">
        <f t="shared" ca="1" si="671"/>
        <v>0</v>
      </c>
      <c r="CD285">
        <f t="shared" ca="1" si="672"/>
        <v>0</v>
      </c>
      <c r="CE285">
        <f t="shared" ca="1" si="673"/>
        <v>0</v>
      </c>
      <c r="CF285" s="12">
        <f t="shared" ca="1" si="674"/>
        <v>0</v>
      </c>
      <c r="CG285">
        <f t="shared" ca="1" si="675"/>
        <v>0</v>
      </c>
      <c r="CH285">
        <f t="shared" ca="1" si="676"/>
        <v>0</v>
      </c>
      <c r="CI285">
        <f t="shared" ca="1" si="677"/>
        <v>0</v>
      </c>
      <c r="CJ285">
        <f t="shared" ca="1" si="678"/>
        <v>0</v>
      </c>
      <c r="CK285">
        <f t="shared" ca="1" si="679"/>
        <v>0</v>
      </c>
      <c r="CL285">
        <f t="shared" ca="1" si="680"/>
        <v>0</v>
      </c>
      <c r="CM285">
        <f t="shared" ca="1" si="681"/>
        <v>0</v>
      </c>
      <c r="CN285">
        <f t="shared" ca="1" si="682"/>
        <v>0</v>
      </c>
      <c r="CO285">
        <f t="shared" ca="1" si="683"/>
        <v>0</v>
      </c>
      <c r="CP285">
        <f t="shared" ca="1" si="684"/>
        <v>0</v>
      </c>
      <c r="CQ285" s="10">
        <f t="shared" ca="1" si="685"/>
        <v>0</v>
      </c>
      <c r="CR285" s="11">
        <f t="shared" ca="1" si="686"/>
        <v>0</v>
      </c>
      <c r="CS285" s="11">
        <f t="shared" ca="1" si="687"/>
        <v>0</v>
      </c>
      <c r="CT285" s="11">
        <f t="shared" ca="1" si="688"/>
        <v>0</v>
      </c>
      <c r="CU285" s="11">
        <f t="shared" ca="1" si="689"/>
        <v>0</v>
      </c>
      <c r="CV285" s="11">
        <f t="shared" ca="1" si="690"/>
        <v>0</v>
      </c>
      <c r="CW285" t="b">
        <f t="shared" ca="1" si="664"/>
        <v>0</v>
      </c>
      <c r="CX285">
        <f>COUNTIF(BA$1:BA285,BA285)-1</f>
        <v>0</v>
      </c>
    </row>
    <row r="286" spans="1:102">
      <c r="A286" t="s">
        <v>2841</v>
      </c>
      <c r="B286" t="s">
        <v>2561</v>
      </c>
      <c r="C286" t="s">
        <v>2672</v>
      </c>
      <c r="D286">
        <f>IF(Players!C286="NL",INDEX(Standings!G:I,MATCH(INDEX(Teams!G:K,MATCH(Players!B286,Teams!G:G,0),5),Standings!G:G,0),2)+INDEX(Standings!G:I,MATCH(INDEX(Teams!G:K,MATCH(Players!B286,Teams!G:G,0),5),Standings!G:G,0),3),INDEX(Standings!A:C,MATCH(INDEX(Teams!A:E,MATCH(Players!B286,Teams!A:A,0),5),Standings!A:A,0),2)+INDEX(Standings!A:C,MATCH(INDEX(Teams!A:E,MATCH(Players!B286,Teams!A:A,0),5),Standings!A:A,0),3))</f>
        <v>3</v>
      </c>
      <c r="E286">
        <f t="shared" ca="1" si="645"/>
        <v>0</v>
      </c>
      <c r="F286">
        <f t="shared" ca="1" si="646"/>
        <v>0</v>
      </c>
      <c r="G286">
        <f t="shared" ca="1" si="647"/>
        <v>0</v>
      </c>
      <c r="H286">
        <f t="shared" ca="1" si="648"/>
        <v>0</v>
      </c>
      <c r="I286">
        <f t="shared" ca="1" si="649"/>
        <v>0</v>
      </c>
      <c r="J286">
        <f t="shared" ca="1" si="650"/>
        <v>0</v>
      </c>
      <c r="K286">
        <f t="shared" ca="1" si="651"/>
        <v>0</v>
      </c>
      <c r="L286">
        <f t="shared" ca="1" si="652"/>
        <v>0</v>
      </c>
      <c r="M286">
        <f t="shared" ca="1" si="653"/>
        <v>0</v>
      </c>
      <c r="N286">
        <f t="shared" ca="1" si="654"/>
        <v>0</v>
      </c>
      <c r="O286">
        <f t="shared" ca="1" si="655"/>
        <v>0</v>
      </c>
      <c r="P286">
        <f t="shared" ca="1" si="656"/>
        <v>0</v>
      </c>
      <c r="Q286">
        <f t="shared" ca="1" si="657"/>
        <v>0</v>
      </c>
      <c r="R286">
        <f t="shared" ca="1" si="658"/>
        <v>0</v>
      </c>
      <c r="S286">
        <f t="shared" ca="1" si="659"/>
        <v>0</v>
      </c>
      <c r="T286">
        <f t="shared" ca="1" si="660"/>
        <v>0</v>
      </c>
      <c r="U286">
        <f t="shared" ca="1" si="661"/>
        <v>0</v>
      </c>
      <c r="V286">
        <f t="shared" ca="1" si="662"/>
        <v>0</v>
      </c>
      <c r="W286">
        <f t="shared" ca="1" si="663"/>
        <v>0</v>
      </c>
      <c r="X286">
        <f t="shared" ca="1" si="602"/>
        <v>0</v>
      </c>
      <c r="Y286">
        <f t="shared" ca="1" si="603"/>
        <v>0</v>
      </c>
      <c r="Z286">
        <f t="shared" ca="1" si="604"/>
        <v>0</v>
      </c>
      <c r="AA286">
        <f t="shared" ca="1" si="605"/>
        <v>0</v>
      </c>
      <c r="AB286">
        <f t="shared" ca="1" si="606"/>
        <v>0</v>
      </c>
      <c r="AC286">
        <f t="shared" ca="1" si="607"/>
        <v>0</v>
      </c>
      <c r="AD286">
        <f t="shared" ca="1" si="608"/>
        <v>0</v>
      </c>
      <c r="AE286">
        <f t="shared" ca="1" si="609"/>
        <v>0</v>
      </c>
      <c r="AF286">
        <f t="shared" ca="1" si="610"/>
        <v>0</v>
      </c>
      <c r="AG286">
        <f t="shared" ca="1" si="611"/>
        <v>0</v>
      </c>
      <c r="AH286">
        <f t="shared" ca="1" si="612"/>
        <v>0</v>
      </c>
      <c r="AI286">
        <f t="shared" ca="1" si="613"/>
        <v>0</v>
      </c>
      <c r="AJ286">
        <f t="shared" ca="1" si="614"/>
        <v>0</v>
      </c>
      <c r="AK286">
        <f t="shared" ca="1" si="615"/>
        <v>0</v>
      </c>
      <c r="AL286">
        <f t="shared" ca="1" si="616"/>
        <v>0</v>
      </c>
      <c r="AM286">
        <f t="shared" ca="1" si="617"/>
        <v>0</v>
      </c>
      <c r="AN286">
        <f t="shared" ca="1" si="618"/>
        <v>0</v>
      </c>
      <c r="AO286">
        <f t="shared" ca="1" si="619"/>
        <v>0</v>
      </c>
      <c r="AP286">
        <f t="shared" ca="1" si="620"/>
        <v>0</v>
      </c>
      <c r="AQ286">
        <f t="shared" ca="1" si="621"/>
        <v>0</v>
      </c>
      <c r="AR286" s="8">
        <f t="shared" ca="1" si="622"/>
        <v>0</v>
      </c>
      <c r="AS286" s="8">
        <f t="shared" ca="1" si="623"/>
        <v>0</v>
      </c>
      <c r="AT286" s="8">
        <f t="shared" ca="1" si="624"/>
        <v>0</v>
      </c>
      <c r="AU286" s="8">
        <f t="shared" ca="1" si="625"/>
        <v>0</v>
      </c>
      <c r="AV286">
        <f t="shared" ca="1" si="626"/>
        <v>0</v>
      </c>
      <c r="AW286" t="b">
        <f t="shared" ca="1" si="691"/>
        <v>0</v>
      </c>
      <c r="BA286" t="s">
        <v>3097</v>
      </c>
      <c r="BB286" t="s">
        <v>2423</v>
      </c>
      <c r="BC286" t="s">
        <v>2672</v>
      </c>
      <c r="BD286">
        <f>IF(Players!BC286="NL",INDEX(Standings!G:I,MATCH(INDEX(Teams!G:K,MATCH(Players!BB286,Teams!G:G,0),5),Standings!G:G,0),2)+INDEX(Standings!G:I,MATCH(INDEX(Teams!G:K,MATCH(Players!BB286,Teams!G:G,0),5),Standings!G:G,0),3),INDEX(Standings!A:C,MATCH(INDEX(Teams!A:E,MATCH(Players!BB286,Teams!A:A,0),5),Standings!A:A,0),2)+INDEX(Standings!A:C,MATCH(INDEX(Teams!A:E,MATCH(Players!BB286,Teams!A:A,0),5),Standings!A:A,0),3))</f>
        <v>3</v>
      </c>
      <c r="BE286">
        <f t="shared" ca="1" si="627"/>
        <v>0</v>
      </c>
      <c r="BF286">
        <f t="shared" ca="1" si="628"/>
        <v>0</v>
      </c>
      <c r="BG286">
        <f t="shared" ca="1" si="629"/>
        <v>1</v>
      </c>
      <c r="BH286">
        <f t="shared" ca="1" si="630"/>
        <v>0</v>
      </c>
      <c r="BI286">
        <f t="shared" ca="1" si="631"/>
        <v>0</v>
      </c>
      <c r="BJ286">
        <f t="shared" ca="1" si="632"/>
        <v>0</v>
      </c>
      <c r="BK286">
        <f t="shared" ca="1" si="633"/>
        <v>0</v>
      </c>
      <c r="BL286" s="12">
        <f t="shared" ca="1" si="634"/>
        <v>3</v>
      </c>
      <c r="BM286">
        <f t="shared" ca="1" si="635"/>
        <v>2</v>
      </c>
      <c r="BN286">
        <f t="shared" ca="1" si="636"/>
        <v>0</v>
      </c>
      <c r="BO286">
        <f t="shared" ca="1" si="637"/>
        <v>0</v>
      </c>
      <c r="BP286">
        <f t="shared" ca="1" si="638"/>
        <v>0</v>
      </c>
      <c r="BQ286">
        <f t="shared" ca="1" si="639"/>
        <v>0</v>
      </c>
      <c r="BR286">
        <f t="shared" ca="1" si="640"/>
        <v>0</v>
      </c>
      <c r="BS286">
        <f t="shared" ca="1" si="641"/>
        <v>1</v>
      </c>
      <c r="BT286">
        <f t="shared" ca="1" si="642"/>
        <v>0</v>
      </c>
      <c r="BU286">
        <f t="shared" ca="1" si="643"/>
        <v>0</v>
      </c>
      <c r="BV286">
        <f t="shared" ca="1" si="644"/>
        <v>0</v>
      </c>
      <c r="BW286">
        <f t="shared" ca="1" si="665"/>
        <v>0</v>
      </c>
      <c r="BX286">
        <f t="shared" ca="1" si="666"/>
        <v>0</v>
      </c>
      <c r="BY286" s="8">
        <f t="shared" ca="1" si="667"/>
        <v>0</v>
      </c>
      <c r="BZ286" s="10">
        <f t="shared" ca="1" si="668"/>
        <v>0</v>
      </c>
      <c r="CA286">
        <f t="shared" ca="1" si="669"/>
        <v>1</v>
      </c>
      <c r="CB286">
        <f t="shared" ca="1" si="670"/>
        <v>0</v>
      </c>
      <c r="CC286">
        <f t="shared" ca="1" si="671"/>
        <v>0</v>
      </c>
      <c r="CD286">
        <f t="shared" ca="1" si="672"/>
        <v>0</v>
      </c>
      <c r="CE286">
        <f t="shared" ca="1" si="673"/>
        <v>0</v>
      </c>
      <c r="CF286" s="12">
        <f t="shared" ca="1" si="674"/>
        <v>3</v>
      </c>
      <c r="CG286">
        <f t="shared" ca="1" si="675"/>
        <v>2</v>
      </c>
      <c r="CH286">
        <f t="shared" ca="1" si="676"/>
        <v>0</v>
      </c>
      <c r="CI286">
        <f t="shared" ca="1" si="677"/>
        <v>0</v>
      </c>
      <c r="CJ286">
        <f t="shared" ca="1" si="678"/>
        <v>0</v>
      </c>
      <c r="CK286">
        <f t="shared" ca="1" si="679"/>
        <v>0</v>
      </c>
      <c r="CL286">
        <f t="shared" ca="1" si="680"/>
        <v>0</v>
      </c>
      <c r="CM286">
        <f t="shared" ca="1" si="681"/>
        <v>1</v>
      </c>
      <c r="CN286">
        <f t="shared" ca="1" si="682"/>
        <v>0</v>
      </c>
      <c r="CO286">
        <f t="shared" ca="1" si="683"/>
        <v>0</v>
      </c>
      <c r="CP286">
        <f t="shared" ca="1" si="684"/>
        <v>0</v>
      </c>
      <c r="CQ286" s="10">
        <f t="shared" ca="1" si="685"/>
        <v>0.66666666666666663</v>
      </c>
      <c r="CR286" s="11">
        <f t="shared" ca="1" si="686"/>
        <v>6</v>
      </c>
      <c r="CS286" s="11">
        <f t="shared" ca="1" si="687"/>
        <v>0</v>
      </c>
      <c r="CT286" s="11">
        <f t="shared" ca="1" si="688"/>
        <v>0</v>
      </c>
      <c r="CU286" s="11">
        <f t="shared" ca="1" si="689"/>
        <v>3</v>
      </c>
      <c r="CV286" s="11">
        <f t="shared" ca="1" si="690"/>
        <v>0</v>
      </c>
      <c r="CW286" t="b">
        <f t="shared" ca="1" si="664"/>
        <v>1</v>
      </c>
      <c r="CX286">
        <f>COUNTIF(BA$1:BA286,BA286)-1</f>
        <v>0</v>
      </c>
    </row>
    <row r="287" spans="1:102">
      <c r="A287" s="14" t="s">
        <v>2941</v>
      </c>
      <c r="B287" t="s">
        <v>2556</v>
      </c>
      <c r="C287" t="s">
        <v>2672</v>
      </c>
      <c r="D287">
        <f>IF(Players!C287="NL",INDEX(Standings!G:I,MATCH(INDEX(Teams!G:K,MATCH(Players!B287,Teams!G:G,0),5),Standings!G:G,0),2)+INDEX(Standings!G:I,MATCH(INDEX(Teams!G:K,MATCH(Players!B287,Teams!G:G,0),5),Standings!G:G,0),3),INDEX(Standings!A:C,MATCH(INDEX(Teams!A:E,MATCH(Players!B287,Teams!A:A,0),5),Standings!A:A,0),2)+INDEX(Standings!A:C,MATCH(INDEX(Teams!A:E,MATCH(Players!B287,Teams!A:A,0),5),Standings!A:A,0),3))</f>
        <v>3</v>
      </c>
      <c r="E287">
        <f t="shared" ca="1" si="645"/>
        <v>2</v>
      </c>
      <c r="F287">
        <f t="shared" ca="1" si="646"/>
        <v>7</v>
      </c>
      <c r="G287">
        <f t="shared" ca="1" si="647"/>
        <v>1</v>
      </c>
      <c r="H287">
        <f t="shared" ca="1" si="648"/>
        <v>1</v>
      </c>
      <c r="I287">
        <f t="shared" ca="1" si="649"/>
        <v>1</v>
      </c>
      <c r="J287">
        <f t="shared" ca="1" si="650"/>
        <v>0</v>
      </c>
      <c r="K287">
        <f t="shared" ca="1" si="651"/>
        <v>0</v>
      </c>
      <c r="L287">
        <f t="shared" ca="1" si="652"/>
        <v>0</v>
      </c>
      <c r="M287">
        <f t="shared" ca="1" si="653"/>
        <v>0</v>
      </c>
      <c r="N287">
        <f t="shared" ca="1" si="654"/>
        <v>0</v>
      </c>
      <c r="O287">
        <f t="shared" ca="1" si="655"/>
        <v>0</v>
      </c>
      <c r="P287">
        <f t="shared" ca="1" si="656"/>
        <v>2</v>
      </c>
      <c r="Q287">
        <f t="shared" ca="1" si="657"/>
        <v>0</v>
      </c>
      <c r="R287">
        <f t="shared" ca="1" si="658"/>
        <v>0</v>
      </c>
      <c r="S287">
        <f t="shared" ca="1" si="659"/>
        <v>0</v>
      </c>
      <c r="T287">
        <f t="shared" ca="1" si="660"/>
        <v>0</v>
      </c>
      <c r="U287">
        <f t="shared" ca="1" si="661"/>
        <v>0</v>
      </c>
      <c r="V287">
        <f t="shared" ca="1" si="662"/>
        <v>1</v>
      </c>
      <c r="W287">
        <f t="shared" ca="1" si="663"/>
        <v>1</v>
      </c>
      <c r="X287">
        <f t="shared" ca="1" si="602"/>
        <v>2</v>
      </c>
      <c r="Y287">
        <f t="shared" ca="1" si="603"/>
        <v>7</v>
      </c>
      <c r="Z287">
        <f t="shared" ca="1" si="604"/>
        <v>7</v>
      </c>
      <c r="AA287">
        <f t="shared" ca="1" si="605"/>
        <v>1</v>
      </c>
      <c r="AB287">
        <f t="shared" ca="1" si="606"/>
        <v>1</v>
      </c>
      <c r="AC287">
        <f t="shared" ca="1" si="607"/>
        <v>1</v>
      </c>
      <c r="AD287">
        <f t="shared" ca="1" si="608"/>
        <v>0</v>
      </c>
      <c r="AE287">
        <f t="shared" ca="1" si="609"/>
        <v>0</v>
      </c>
      <c r="AF287">
        <f t="shared" ca="1" si="610"/>
        <v>0</v>
      </c>
      <c r="AG287">
        <f t="shared" ca="1" si="611"/>
        <v>0</v>
      </c>
      <c r="AH287">
        <f t="shared" ca="1" si="612"/>
        <v>0</v>
      </c>
      <c r="AI287">
        <f t="shared" ca="1" si="613"/>
        <v>0</v>
      </c>
      <c r="AJ287">
        <f t="shared" ca="1" si="614"/>
        <v>2</v>
      </c>
      <c r="AK287">
        <f t="shared" ca="1" si="615"/>
        <v>0</v>
      </c>
      <c r="AL287">
        <f t="shared" ca="1" si="616"/>
        <v>0</v>
      </c>
      <c r="AM287">
        <f t="shared" ca="1" si="617"/>
        <v>0</v>
      </c>
      <c r="AN287">
        <f t="shared" ca="1" si="618"/>
        <v>0</v>
      </c>
      <c r="AO287">
        <f t="shared" ca="1" si="619"/>
        <v>0</v>
      </c>
      <c r="AP287">
        <f t="shared" ca="1" si="620"/>
        <v>1</v>
      </c>
      <c r="AQ287">
        <f t="shared" ca="1" si="621"/>
        <v>1</v>
      </c>
      <c r="AR287" s="8">
        <f t="shared" ca="1" si="622"/>
        <v>0.14285714285714285</v>
      </c>
      <c r="AS287" s="8">
        <f t="shared" ca="1" si="623"/>
        <v>0.14285714285714285</v>
      </c>
      <c r="AT287" s="8">
        <f t="shared" ca="1" si="624"/>
        <v>0.2857142857142857</v>
      </c>
      <c r="AU287" s="8">
        <f t="shared" ca="1" si="625"/>
        <v>0.42857142857142855</v>
      </c>
      <c r="AV287">
        <f t="shared" ca="1" si="626"/>
        <v>2</v>
      </c>
      <c r="AW287" t="b">
        <f t="shared" ca="1" si="691"/>
        <v>0</v>
      </c>
      <c r="BA287" t="s">
        <v>3080</v>
      </c>
      <c r="BB287" t="s">
        <v>2423</v>
      </c>
      <c r="BC287" t="s">
        <v>2672</v>
      </c>
      <c r="BD287">
        <f>IF(Players!BC287="NL",INDEX(Standings!G:I,MATCH(INDEX(Teams!G:K,MATCH(Players!BB287,Teams!G:G,0),5),Standings!G:G,0),2)+INDEX(Standings!G:I,MATCH(INDEX(Teams!G:K,MATCH(Players!BB287,Teams!G:G,0),5),Standings!G:G,0),3),INDEX(Standings!A:C,MATCH(INDEX(Teams!A:E,MATCH(Players!BB287,Teams!A:A,0),5),Standings!A:A,0),2)+INDEX(Standings!A:C,MATCH(INDEX(Teams!A:E,MATCH(Players!BB287,Teams!A:A,0),5),Standings!A:A,0),3))</f>
        <v>3</v>
      </c>
      <c r="BE287">
        <f t="shared" ca="1" si="627"/>
        <v>0</v>
      </c>
      <c r="BF287">
        <f t="shared" ca="1" si="628"/>
        <v>1</v>
      </c>
      <c r="BG287">
        <f t="shared" ca="1" si="629"/>
        <v>1</v>
      </c>
      <c r="BH287">
        <f t="shared" ca="1" si="630"/>
        <v>1</v>
      </c>
      <c r="BI287">
        <f t="shared" ca="1" si="631"/>
        <v>0</v>
      </c>
      <c r="BJ287">
        <f t="shared" ca="1" si="632"/>
        <v>0</v>
      </c>
      <c r="BK287">
        <f t="shared" ca="1" si="633"/>
        <v>0</v>
      </c>
      <c r="BL287" s="12">
        <f t="shared" ca="1" si="634"/>
        <v>6.333333333333333</v>
      </c>
      <c r="BM287">
        <f t="shared" ca="1" si="635"/>
        <v>5</v>
      </c>
      <c r="BN287">
        <f t="shared" ca="1" si="636"/>
        <v>3</v>
      </c>
      <c r="BO287">
        <f t="shared" ca="1" si="637"/>
        <v>3</v>
      </c>
      <c r="BP287">
        <f t="shared" ca="1" si="638"/>
        <v>0</v>
      </c>
      <c r="BQ287">
        <f t="shared" ca="1" si="639"/>
        <v>7</v>
      </c>
      <c r="BR287">
        <f t="shared" ca="1" si="640"/>
        <v>0</v>
      </c>
      <c r="BS287">
        <f t="shared" ca="1" si="641"/>
        <v>2</v>
      </c>
      <c r="BT287">
        <f t="shared" ca="1" si="642"/>
        <v>0</v>
      </c>
      <c r="BU287">
        <f t="shared" ca="1" si="643"/>
        <v>0</v>
      </c>
      <c r="BV287">
        <f t="shared" ca="1" si="644"/>
        <v>0</v>
      </c>
      <c r="BW287">
        <f t="shared" ca="1" si="665"/>
        <v>0</v>
      </c>
      <c r="BX287">
        <f t="shared" ca="1" si="666"/>
        <v>1</v>
      </c>
      <c r="BY287" s="8">
        <f t="shared" ca="1" si="667"/>
        <v>0</v>
      </c>
      <c r="BZ287" s="10">
        <f t="shared" ca="1" si="668"/>
        <v>4.2631578947368425</v>
      </c>
      <c r="CA287">
        <f t="shared" ca="1" si="669"/>
        <v>1</v>
      </c>
      <c r="CB287">
        <f t="shared" ca="1" si="670"/>
        <v>1</v>
      </c>
      <c r="CC287">
        <f t="shared" ca="1" si="671"/>
        <v>0</v>
      </c>
      <c r="CD287">
        <f t="shared" ca="1" si="672"/>
        <v>0</v>
      </c>
      <c r="CE287">
        <f t="shared" ca="1" si="673"/>
        <v>0</v>
      </c>
      <c r="CF287" s="12">
        <f t="shared" ca="1" si="674"/>
        <v>6.333333333333333</v>
      </c>
      <c r="CG287">
        <f t="shared" ca="1" si="675"/>
        <v>5</v>
      </c>
      <c r="CH287">
        <f t="shared" ca="1" si="676"/>
        <v>3</v>
      </c>
      <c r="CI287">
        <f t="shared" ca="1" si="677"/>
        <v>3</v>
      </c>
      <c r="CJ287">
        <f t="shared" ca="1" si="678"/>
        <v>0</v>
      </c>
      <c r="CK287">
        <f t="shared" ca="1" si="679"/>
        <v>7</v>
      </c>
      <c r="CL287">
        <f t="shared" ca="1" si="680"/>
        <v>0</v>
      </c>
      <c r="CM287">
        <f t="shared" ca="1" si="681"/>
        <v>2</v>
      </c>
      <c r="CN287">
        <f t="shared" ca="1" si="682"/>
        <v>0</v>
      </c>
      <c r="CO287">
        <f t="shared" ca="1" si="683"/>
        <v>0</v>
      </c>
      <c r="CP287">
        <f t="shared" ca="1" si="684"/>
        <v>0</v>
      </c>
      <c r="CQ287" s="10">
        <f t="shared" ca="1" si="685"/>
        <v>1.8947368421052633</v>
      </c>
      <c r="CR287" s="11">
        <f t="shared" ca="1" si="686"/>
        <v>7.1052631578947372</v>
      </c>
      <c r="CS287" s="11">
        <f t="shared" ca="1" si="687"/>
        <v>0</v>
      </c>
      <c r="CT287" s="11">
        <f t="shared" ca="1" si="688"/>
        <v>9.9473684210526319</v>
      </c>
      <c r="CU287" s="11">
        <f t="shared" ca="1" si="689"/>
        <v>2.8421052631578951</v>
      </c>
      <c r="CV287" s="11">
        <f t="shared" ca="1" si="690"/>
        <v>0.2857142857142857</v>
      </c>
      <c r="CW287" t="b">
        <f t="shared" ca="1" si="664"/>
        <v>1</v>
      </c>
      <c r="CX287">
        <f>COUNTIF(BA$1:BA287,BA287)-1</f>
        <v>0</v>
      </c>
    </row>
    <row r="288" spans="1:102">
      <c r="A288" s="14" t="s">
        <v>2942</v>
      </c>
      <c r="B288" t="s">
        <v>2556</v>
      </c>
      <c r="C288" t="s">
        <v>2672</v>
      </c>
      <c r="D288">
        <f>IF(Players!C288="NL",INDEX(Standings!G:I,MATCH(INDEX(Teams!G:K,MATCH(Players!B288,Teams!G:G,0),5),Standings!G:G,0),2)+INDEX(Standings!G:I,MATCH(INDEX(Teams!G:K,MATCH(Players!B288,Teams!G:G,0),5),Standings!G:G,0),3),INDEX(Standings!A:C,MATCH(INDEX(Teams!A:E,MATCH(Players!B288,Teams!A:A,0),5),Standings!A:A,0),2)+INDEX(Standings!A:C,MATCH(INDEX(Teams!A:E,MATCH(Players!B288,Teams!A:A,0),5),Standings!A:A,0),3))</f>
        <v>3</v>
      </c>
      <c r="E288">
        <f t="shared" ca="1" si="645"/>
        <v>3</v>
      </c>
      <c r="F288">
        <f t="shared" ca="1" si="646"/>
        <v>12</v>
      </c>
      <c r="G288">
        <f t="shared" ca="1" si="647"/>
        <v>1</v>
      </c>
      <c r="H288">
        <f t="shared" ca="1" si="648"/>
        <v>2</v>
      </c>
      <c r="I288">
        <f t="shared" ca="1" si="649"/>
        <v>0</v>
      </c>
      <c r="J288">
        <f t="shared" ca="1" si="650"/>
        <v>0</v>
      </c>
      <c r="K288">
        <f t="shared" ca="1" si="651"/>
        <v>1</v>
      </c>
      <c r="L288">
        <f t="shared" ca="1" si="652"/>
        <v>3</v>
      </c>
      <c r="M288">
        <f t="shared" ca="1" si="653"/>
        <v>0</v>
      </c>
      <c r="N288">
        <f t="shared" ca="1" si="654"/>
        <v>0</v>
      </c>
      <c r="O288">
        <f t="shared" ca="1" si="655"/>
        <v>2</v>
      </c>
      <c r="P288">
        <f t="shared" ca="1" si="656"/>
        <v>2</v>
      </c>
      <c r="Q288">
        <f t="shared" ca="1" si="657"/>
        <v>0</v>
      </c>
      <c r="R288">
        <f t="shared" ca="1" si="658"/>
        <v>0</v>
      </c>
      <c r="S288">
        <f t="shared" ca="1" si="659"/>
        <v>0</v>
      </c>
      <c r="T288">
        <f t="shared" ca="1" si="660"/>
        <v>0</v>
      </c>
      <c r="U288">
        <f t="shared" ca="1" si="661"/>
        <v>0</v>
      </c>
      <c r="V288">
        <f t="shared" ca="1" si="662"/>
        <v>2</v>
      </c>
      <c r="W288">
        <f t="shared" ca="1" si="663"/>
        <v>2</v>
      </c>
      <c r="X288">
        <f t="shared" ref="X288:X315" ca="1" si="692">SUMIF($A:$A,$A288,E:E)</f>
        <v>3</v>
      </c>
      <c r="Y288">
        <f t="shared" ref="Y288:Y315" ca="1" si="693">Z288+AI288+AL288+AM288+AN288</f>
        <v>14</v>
      </c>
      <c r="Z288">
        <f t="shared" ref="Z288:Z315" ca="1" si="694">SUMIF($A:$A,$A288,F:F)</f>
        <v>12</v>
      </c>
      <c r="AA288">
        <f t="shared" ref="AA288:AA315" ca="1" si="695">SUMIF($A:$A,$A288,G:G)</f>
        <v>1</v>
      </c>
      <c r="AB288">
        <f t="shared" ref="AB288:AB315" ca="1" si="696">SUMIF($A:$A,$A288,H:H)</f>
        <v>2</v>
      </c>
      <c r="AC288">
        <f t="shared" ref="AC288:AC315" ca="1" si="697">SUMIF($A:$A,$A288,I:I)</f>
        <v>0</v>
      </c>
      <c r="AD288">
        <f t="shared" ref="AD288:AD315" ca="1" si="698">SUMIF($A:$A,$A288,J:J)</f>
        <v>0</v>
      </c>
      <c r="AE288">
        <f t="shared" ref="AE288:AE315" ca="1" si="699">SUMIF($A:$A,$A288,K:K)</f>
        <v>1</v>
      </c>
      <c r="AF288">
        <f t="shared" ref="AF288:AF315" ca="1" si="700">SUMIF($A:$A,$A288,L:L)</f>
        <v>3</v>
      </c>
      <c r="AG288">
        <f t="shared" ref="AG288:AG315" ca="1" si="701">SUMIF($A:$A,$A288,M:M)</f>
        <v>0</v>
      </c>
      <c r="AH288">
        <f t="shared" ref="AH288:AH315" ca="1" si="702">SUMIF($A:$A,$A288,N:N)</f>
        <v>0</v>
      </c>
      <c r="AI288">
        <f t="shared" ref="AI288:AI315" ca="1" si="703">SUMIF($A:$A,$A288,O:O)</f>
        <v>2</v>
      </c>
      <c r="AJ288">
        <f t="shared" ref="AJ288:AJ315" ca="1" si="704">SUMIF($A:$A,$A288,P:P)</f>
        <v>2</v>
      </c>
      <c r="AK288">
        <f t="shared" ref="AK288:AK315" ca="1" si="705">SUMIF($A:$A,$A288,Q:Q)</f>
        <v>0</v>
      </c>
      <c r="AL288">
        <f t="shared" ref="AL288:AL315" ca="1" si="706">SUMIF($A:$A,$A288,R:R)</f>
        <v>0</v>
      </c>
      <c r="AM288">
        <f t="shared" ref="AM288:AM315" ca="1" si="707">SUMIF($A:$A,$A288,S:S)</f>
        <v>0</v>
      </c>
      <c r="AN288">
        <f t="shared" ref="AN288:AN315" ca="1" si="708">SUMIF($A:$A,$A288,T:T)</f>
        <v>0</v>
      </c>
      <c r="AO288">
        <f t="shared" ref="AO288:AO315" ca="1" si="709">SUMIF($A:$A,$A288,U:U)</f>
        <v>0</v>
      </c>
      <c r="AP288">
        <f t="shared" ref="AP288:AP315" ca="1" si="710">_xlfn.MAXIFS(V:V,$A:$A,$A288)</f>
        <v>2</v>
      </c>
      <c r="AQ288">
        <f t="shared" ref="AQ288:AQ315" ca="1" si="711">_xlfn.MAXIFS(W:W,$A:$A,$A288)</f>
        <v>2</v>
      </c>
      <c r="AR288" s="8">
        <f t="shared" ref="AR288:AR315" ca="1" si="712">IFERROR(AB288/Z288,0)</f>
        <v>0.16666666666666666</v>
      </c>
      <c r="AS288" s="8">
        <f t="shared" ref="AS288:AS315" ca="1" si="713">IFERROR((AB288+AI288+AL288)/(Y288-AM288),0)</f>
        <v>0.2857142857142857</v>
      </c>
      <c r="AT288" s="8">
        <f t="shared" ref="AT288:AT315" ca="1" si="714">IFERROR(AV288/Z288,0)</f>
        <v>0.41666666666666669</v>
      </c>
      <c r="AU288" s="8">
        <f t="shared" ref="AU288:AU315" ca="1" si="715">AS288+AT288</f>
        <v>0.70238095238095233</v>
      </c>
      <c r="AV288">
        <f t="shared" ref="AV288:AV315" ca="1" si="716">AC288+AB288+AD288*2+AE288*3</f>
        <v>5</v>
      </c>
      <c r="AW288" t="b">
        <f t="shared" ca="1" si="691"/>
        <v>1</v>
      </c>
      <c r="BA288" t="s">
        <v>3098</v>
      </c>
      <c r="BB288" t="s">
        <v>2423</v>
      </c>
      <c r="BC288" t="s">
        <v>2672</v>
      </c>
      <c r="BD288">
        <f>IF(Players!BC288="NL",INDEX(Standings!G:I,MATCH(INDEX(Teams!G:K,MATCH(Players!BB288,Teams!G:G,0),5),Standings!G:G,0),2)+INDEX(Standings!G:I,MATCH(INDEX(Teams!G:K,MATCH(Players!BB288,Teams!G:G,0),5),Standings!G:G,0),3),INDEX(Standings!A:C,MATCH(INDEX(Teams!A:E,MATCH(Players!BB288,Teams!A:A,0),5),Standings!A:A,0),2)+INDEX(Standings!A:C,MATCH(INDEX(Teams!A:E,MATCH(Players!BB288,Teams!A:A,0),5),Standings!A:A,0),3))</f>
        <v>3</v>
      </c>
      <c r="BE288">
        <f t="shared" ca="1" si="627"/>
        <v>0</v>
      </c>
      <c r="BF288">
        <f t="shared" ca="1" si="628"/>
        <v>0</v>
      </c>
      <c r="BG288">
        <f t="shared" ca="1" si="629"/>
        <v>0</v>
      </c>
      <c r="BH288">
        <f t="shared" ca="1" si="630"/>
        <v>0</v>
      </c>
      <c r="BI288">
        <f t="shared" ca="1" si="631"/>
        <v>0</v>
      </c>
      <c r="BJ288">
        <f t="shared" ca="1" si="632"/>
        <v>0</v>
      </c>
      <c r="BK288">
        <f t="shared" ca="1" si="633"/>
        <v>0</v>
      </c>
      <c r="BL288" s="12">
        <f t="shared" ca="1" si="634"/>
        <v>0</v>
      </c>
      <c r="BM288">
        <f t="shared" ca="1" si="635"/>
        <v>0</v>
      </c>
      <c r="BN288">
        <f t="shared" ca="1" si="636"/>
        <v>0</v>
      </c>
      <c r="BO288">
        <f t="shared" ca="1" si="637"/>
        <v>0</v>
      </c>
      <c r="BP288">
        <f t="shared" ca="1" si="638"/>
        <v>0</v>
      </c>
      <c r="BQ288">
        <f t="shared" ca="1" si="639"/>
        <v>0</v>
      </c>
      <c r="BR288">
        <f t="shared" ca="1" si="640"/>
        <v>0</v>
      </c>
      <c r="BS288">
        <f t="shared" ca="1" si="641"/>
        <v>0</v>
      </c>
      <c r="BT288">
        <f t="shared" ca="1" si="642"/>
        <v>0</v>
      </c>
      <c r="BU288">
        <f t="shared" ca="1" si="643"/>
        <v>0</v>
      </c>
      <c r="BV288">
        <f t="shared" ca="1" si="644"/>
        <v>0</v>
      </c>
      <c r="BW288">
        <f t="shared" ca="1" si="665"/>
        <v>0</v>
      </c>
      <c r="BX288">
        <f t="shared" ca="1" si="666"/>
        <v>0</v>
      </c>
      <c r="BY288" s="8">
        <f t="shared" ca="1" si="667"/>
        <v>0</v>
      </c>
      <c r="BZ288" s="10" t="str">
        <f t="shared" ca="1" si="668"/>
        <v>---</v>
      </c>
      <c r="CA288">
        <f t="shared" ca="1" si="669"/>
        <v>0</v>
      </c>
      <c r="CB288">
        <f t="shared" ca="1" si="670"/>
        <v>0</v>
      </c>
      <c r="CC288">
        <f t="shared" ca="1" si="671"/>
        <v>0</v>
      </c>
      <c r="CD288">
        <f t="shared" ca="1" si="672"/>
        <v>0</v>
      </c>
      <c r="CE288">
        <f t="shared" ca="1" si="673"/>
        <v>0</v>
      </c>
      <c r="CF288" s="12">
        <f t="shared" ca="1" si="674"/>
        <v>0</v>
      </c>
      <c r="CG288">
        <f t="shared" ca="1" si="675"/>
        <v>0</v>
      </c>
      <c r="CH288">
        <f t="shared" ca="1" si="676"/>
        <v>0</v>
      </c>
      <c r="CI288">
        <f t="shared" ca="1" si="677"/>
        <v>0</v>
      </c>
      <c r="CJ288">
        <f t="shared" ca="1" si="678"/>
        <v>0</v>
      </c>
      <c r="CK288">
        <f t="shared" ca="1" si="679"/>
        <v>0</v>
      </c>
      <c r="CL288">
        <f t="shared" ca="1" si="680"/>
        <v>0</v>
      </c>
      <c r="CM288">
        <f t="shared" ca="1" si="681"/>
        <v>0</v>
      </c>
      <c r="CN288">
        <f t="shared" ca="1" si="682"/>
        <v>0</v>
      </c>
      <c r="CO288">
        <f t="shared" ca="1" si="683"/>
        <v>0</v>
      </c>
      <c r="CP288">
        <f t="shared" ca="1" si="684"/>
        <v>0</v>
      </c>
      <c r="CQ288" s="10">
        <f t="shared" ca="1" si="685"/>
        <v>0</v>
      </c>
      <c r="CR288" s="11">
        <f t="shared" ca="1" si="686"/>
        <v>0</v>
      </c>
      <c r="CS288" s="11">
        <f t="shared" ca="1" si="687"/>
        <v>0</v>
      </c>
      <c r="CT288" s="11">
        <f t="shared" ca="1" si="688"/>
        <v>0</v>
      </c>
      <c r="CU288" s="11">
        <f t="shared" ca="1" si="689"/>
        <v>0</v>
      </c>
      <c r="CV288" s="11">
        <f t="shared" ca="1" si="690"/>
        <v>0</v>
      </c>
      <c r="CW288" t="b">
        <f t="shared" ca="1" si="664"/>
        <v>0</v>
      </c>
      <c r="CX288">
        <f>COUNTIF(BA$1:BA288,BA288)-1</f>
        <v>0</v>
      </c>
    </row>
    <row r="289" spans="1:102">
      <c r="A289" s="14" t="s">
        <v>2943</v>
      </c>
      <c r="B289" t="s">
        <v>2556</v>
      </c>
      <c r="C289" t="s">
        <v>2672</v>
      </c>
      <c r="D289">
        <f>IF(Players!C289="NL",INDEX(Standings!G:I,MATCH(INDEX(Teams!G:K,MATCH(Players!B289,Teams!G:G,0),5),Standings!G:G,0),2)+INDEX(Standings!G:I,MATCH(INDEX(Teams!G:K,MATCH(Players!B289,Teams!G:G,0),5),Standings!G:G,0),3),INDEX(Standings!A:C,MATCH(INDEX(Teams!A:E,MATCH(Players!B289,Teams!A:A,0),5),Standings!A:A,0),2)+INDEX(Standings!A:C,MATCH(INDEX(Teams!A:E,MATCH(Players!B289,Teams!A:A,0),5),Standings!A:A,0),3))</f>
        <v>3</v>
      </c>
      <c r="E289">
        <f t="shared" ca="1" si="645"/>
        <v>3</v>
      </c>
      <c r="F289">
        <f t="shared" ca="1" si="646"/>
        <v>12</v>
      </c>
      <c r="G289">
        <f t="shared" ca="1" si="647"/>
        <v>1</v>
      </c>
      <c r="H289">
        <f t="shared" ca="1" si="648"/>
        <v>4</v>
      </c>
      <c r="I289">
        <f t="shared" ca="1" si="649"/>
        <v>3</v>
      </c>
      <c r="J289">
        <f t="shared" ca="1" si="650"/>
        <v>1</v>
      </c>
      <c r="K289">
        <f t="shared" ca="1" si="651"/>
        <v>0</v>
      </c>
      <c r="L289">
        <f t="shared" ca="1" si="652"/>
        <v>1</v>
      </c>
      <c r="M289">
        <f t="shared" ca="1" si="653"/>
        <v>0</v>
      </c>
      <c r="N289">
        <f t="shared" ca="1" si="654"/>
        <v>0</v>
      </c>
      <c r="O289">
        <f t="shared" ca="1" si="655"/>
        <v>1</v>
      </c>
      <c r="P289">
        <f t="shared" ca="1" si="656"/>
        <v>2</v>
      </c>
      <c r="Q289">
        <f t="shared" ca="1" si="657"/>
        <v>0</v>
      </c>
      <c r="R289">
        <f t="shared" ca="1" si="658"/>
        <v>1</v>
      </c>
      <c r="S289">
        <f t="shared" ca="1" si="659"/>
        <v>0</v>
      </c>
      <c r="T289">
        <f t="shared" ca="1" si="660"/>
        <v>0</v>
      </c>
      <c r="U289">
        <f t="shared" ca="1" si="661"/>
        <v>0</v>
      </c>
      <c r="V289">
        <f t="shared" ca="1" si="662"/>
        <v>3</v>
      </c>
      <c r="W289">
        <f t="shared" ca="1" si="663"/>
        <v>3</v>
      </c>
      <c r="X289">
        <f t="shared" ca="1" si="692"/>
        <v>3</v>
      </c>
      <c r="Y289">
        <f t="shared" ca="1" si="693"/>
        <v>14</v>
      </c>
      <c r="Z289">
        <f t="shared" ca="1" si="694"/>
        <v>12</v>
      </c>
      <c r="AA289">
        <f t="shared" ca="1" si="695"/>
        <v>1</v>
      </c>
      <c r="AB289">
        <f t="shared" ca="1" si="696"/>
        <v>4</v>
      </c>
      <c r="AC289">
        <f t="shared" ca="1" si="697"/>
        <v>3</v>
      </c>
      <c r="AD289">
        <f t="shared" ca="1" si="698"/>
        <v>1</v>
      </c>
      <c r="AE289">
        <f t="shared" ca="1" si="699"/>
        <v>0</v>
      </c>
      <c r="AF289">
        <f t="shared" ca="1" si="700"/>
        <v>1</v>
      </c>
      <c r="AG289">
        <f t="shared" ca="1" si="701"/>
        <v>0</v>
      </c>
      <c r="AH289">
        <f t="shared" ca="1" si="702"/>
        <v>0</v>
      </c>
      <c r="AI289">
        <f t="shared" ca="1" si="703"/>
        <v>1</v>
      </c>
      <c r="AJ289">
        <f t="shared" ca="1" si="704"/>
        <v>2</v>
      </c>
      <c r="AK289">
        <f t="shared" ca="1" si="705"/>
        <v>0</v>
      </c>
      <c r="AL289">
        <f t="shared" ca="1" si="706"/>
        <v>1</v>
      </c>
      <c r="AM289">
        <f t="shared" ca="1" si="707"/>
        <v>0</v>
      </c>
      <c r="AN289">
        <f t="shared" ca="1" si="708"/>
        <v>0</v>
      </c>
      <c r="AO289">
        <f t="shared" ca="1" si="709"/>
        <v>0</v>
      </c>
      <c r="AP289">
        <f t="shared" ca="1" si="710"/>
        <v>3</v>
      </c>
      <c r="AQ289">
        <f t="shared" ca="1" si="711"/>
        <v>3</v>
      </c>
      <c r="AR289" s="8">
        <f t="shared" ca="1" si="712"/>
        <v>0.33333333333333331</v>
      </c>
      <c r="AS289" s="8">
        <f t="shared" ca="1" si="713"/>
        <v>0.42857142857142855</v>
      </c>
      <c r="AT289" s="8">
        <f t="shared" ca="1" si="714"/>
        <v>0.75</v>
      </c>
      <c r="AU289" s="8">
        <f t="shared" ca="1" si="715"/>
        <v>1.1785714285714286</v>
      </c>
      <c r="AV289">
        <f t="shared" ca="1" si="716"/>
        <v>9</v>
      </c>
      <c r="AW289" t="b">
        <f t="shared" ca="1" si="691"/>
        <v>1</v>
      </c>
      <c r="BA289" t="s">
        <v>3127</v>
      </c>
      <c r="BB289" t="s">
        <v>2550</v>
      </c>
      <c r="BC289" t="s">
        <v>2672</v>
      </c>
      <c r="BD289">
        <f>IF(Players!BC289="NL",INDEX(Standings!G:I,MATCH(INDEX(Teams!G:K,MATCH(Players!BB289,Teams!G:G,0),5),Standings!G:G,0),2)+INDEX(Standings!G:I,MATCH(INDEX(Teams!G:K,MATCH(Players!BB289,Teams!G:G,0),5),Standings!G:G,0),3),INDEX(Standings!A:C,MATCH(INDEX(Teams!A:E,MATCH(Players!BB289,Teams!A:A,0),5),Standings!A:A,0),2)+INDEX(Standings!A:C,MATCH(INDEX(Teams!A:E,MATCH(Players!BB289,Teams!A:A,0),5),Standings!A:A,0),3))</f>
        <v>3</v>
      </c>
      <c r="BE289">
        <f t="shared" ca="1" si="627"/>
        <v>0</v>
      </c>
      <c r="BF289">
        <f t="shared" ca="1" si="628"/>
        <v>0</v>
      </c>
      <c r="BG289">
        <f t="shared" ca="1" si="629"/>
        <v>1</v>
      </c>
      <c r="BH289">
        <f t="shared" ca="1" si="630"/>
        <v>0</v>
      </c>
      <c r="BI289">
        <f t="shared" ca="1" si="631"/>
        <v>0</v>
      </c>
      <c r="BJ289">
        <f t="shared" ca="1" si="632"/>
        <v>0</v>
      </c>
      <c r="BK289">
        <f t="shared" ca="1" si="633"/>
        <v>0</v>
      </c>
      <c r="BL289" s="12">
        <f t="shared" ca="1" si="634"/>
        <v>1.6666666666666665</v>
      </c>
      <c r="BM289">
        <f t="shared" ca="1" si="635"/>
        <v>3</v>
      </c>
      <c r="BN289">
        <f t="shared" ca="1" si="636"/>
        <v>0</v>
      </c>
      <c r="BO289">
        <f t="shared" ca="1" si="637"/>
        <v>0</v>
      </c>
      <c r="BP289">
        <f t="shared" ca="1" si="638"/>
        <v>0</v>
      </c>
      <c r="BQ289">
        <f t="shared" ca="1" si="639"/>
        <v>0</v>
      </c>
      <c r="BR289">
        <f t="shared" ca="1" si="640"/>
        <v>0</v>
      </c>
      <c r="BS289">
        <f t="shared" ca="1" si="641"/>
        <v>0</v>
      </c>
      <c r="BT289">
        <f t="shared" ca="1" si="642"/>
        <v>0</v>
      </c>
      <c r="BU289">
        <f t="shared" ca="1" si="643"/>
        <v>0</v>
      </c>
      <c r="BV289">
        <f t="shared" ca="1" si="644"/>
        <v>0</v>
      </c>
      <c r="BW289">
        <f t="shared" ca="1" si="665"/>
        <v>0</v>
      </c>
      <c r="BX289">
        <f t="shared" ca="1" si="666"/>
        <v>0</v>
      </c>
      <c r="BY289" s="8">
        <f t="shared" ca="1" si="667"/>
        <v>0</v>
      </c>
      <c r="BZ289" s="10">
        <f t="shared" ca="1" si="668"/>
        <v>0</v>
      </c>
      <c r="CA289">
        <f t="shared" ca="1" si="669"/>
        <v>1</v>
      </c>
      <c r="CB289">
        <f t="shared" ca="1" si="670"/>
        <v>0</v>
      </c>
      <c r="CC289">
        <f t="shared" ca="1" si="671"/>
        <v>0</v>
      </c>
      <c r="CD289">
        <f t="shared" ca="1" si="672"/>
        <v>0</v>
      </c>
      <c r="CE289">
        <f t="shared" ca="1" si="673"/>
        <v>0</v>
      </c>
      <c r="CF289" s="12">
        <f t="shared" ca="1" si="674"/>
        <v>1.6666666666666665</v>
      </c>
      <c r="CG289">
        <f t="shared" ca="1" si="675"/>
        <v>3</v>
      </c>
      <c r="CH289">
        <f t="shared" ca="1" si="676"/>
        <v>0</v>
      </c>
      <c r="CI289">
        <f t="shared" ca="1" si="677"/>
        <v>0</v>
      </c>
      <c r="CJ289">
        <f t="shared" ca="1" si="678"/>
        <v>0</v>
      </c>
      <c r="CK289">
        <f t="shared" ca="1" si="679"/>
        <v>0</v>
      </c>
      <c r="CL289">
        <f t="shared" ca="1" si="680"/>
        <v>0</v>
      </c>
      <c r="CM289">
        <f t="shared" ca="1" si="681"/>
        <v>0</v>
      </c>
      <c r="CN289">
        <f t="shared" ca="1" si="682"/>
        <v>0</v>
      </c>
      <c r="CO289">
        <f t="shared" ca="1" si="683"/>
        <v>0</v>
      </c>
      <c r="CP289">
        <f t="shared" ca="1" si="684"/>
        <v>0</v>
      </c>
      <c r="CQ289" s="10">
        <f t="shared" ca="1" si="685"/>
        <v>1.8000000000000003</v>
      </c>
      <c r="CR289" s="11">
        <f t="shared" ca="1" si="686"/>
        <v>16.200000000000003</v>
      </c>
      <c r="CS289" s="11">
        <f t="shared" ca="1" si="687"/>
        <v>0</v>
      </c>
      <c r="CT289" s="11">
        <f t="shared" ca="1" si="688"/>
        <v>0</v>
      </c>
      <c r="CU289" s="11">
        <f t="shared" ca="1" si="689"/>
        <v>0</v>
      </c>
      <c r="CV289" s="11">
        <f t="shared" ca="1" si="690"/>
        <v>0</v>
      </c>
      <c r="CW289" t="b">
        <f t="shared" ref="CW289:CW309" ca="1" si="717">IF(CF289&gt;=BD289,TRUE,FALSE)</f>
        <v>0</v>
      </c>
      <c r="CX289">
        <f>COUNTIF(BA$1:BA289,BA289)-1</f>
        <v>0</v>
      </c>
    </row>
    <row r="290" spans="1:102">
      <c r="A290" s="14" t="s">
        <v>2944</v>
      </c>
      <c r="B290" t="s">
        <v>2556</v>
      </c>
      <c r="C290" t="s">
        <v>2672</v>
      </c>
      <c r="D290">
        <f>IF(Players!C290="NL",INDEX(Standings!G:I,MATCH(INDEX(Teams!G:K,MATCH(Players!B290,Teams!G:G,0),5),Standings!G:G,0),2)+INDEX(Standings!G:I,MATCH(INDEX(Teams!G:K,MATCH(Players!B290,Teams!G:G,0),5),Standings!G:G,0),3),INDEX(Standings!A:C,MATCH(INDEX(Teams!A:E,MATCH(Players!B290,Teams!A:A,0),5),Standings!A:A,0),2)+INDEX(Standings!A:C,MATCH(INDEX(Teams!A:E,MATCH(Players!B290,Teams!A:A,0),5),Standings!A:A,0),3))</f>
        <v>3</v>
      </c>
      <c r="E290">
        <f t="shared" ca="1" si="645"/>
        <v>3</v>
      </c>
      <c r="F290">
        <f t="shared" ca="1" si="646"/>
        <v>12</v>
      </c>
      <c r="G290">
        <f t="shared" ca="1" si="647"/>
        <v>1</v>
      </c>
      <c r="H290">
        <f t="shared" ca="1" si="648"/>
        <v>1</v>
      </c>
      <c r="I290">
        <f t="shared" ca="1" si="649"/>
        <v>0</v>
      </c>
      <c r="J290">
        <f t="shared" ca="1" si="650"/>
        <v>0</v>
      </c>
      <c r="K290">
        <f t="shared" ca="1" si="651"/>
        <v>1</v>
      </c>
      <c r="L290">
        <f t="shared" ca="1" si="652"/>
        <v>2</v>
      </c>
      <c r="M290">
        <f t="shared" ca="1" si="653"/>
        <v>0</v>
      </c>
      <c r="N290">
        <f t="shared" ca="1" si="654"/>
        <v>0</v>
      </c>
      <c r="O290">
        <f t="shared" ca="1" si="655"/>
        <v>1</v>
      </c>
      <c r="P290">
        <f t="shared" ca="1" si="656"/>
        <v>7</v>
      </c>
      <c r="Q290">
        <f t="shared" ca="1" si="657"/>
        <v>0</v>
      </c>
      <c r="R290">
        <f t="shared" ca="1" si="658"/>
        <v>0</v>
      </c>
      <c r="S290">
        <f t="shared" ca="1" si="659"/>
        <v>0</v>
      </c>
      <c r="T290">
        <f t="shared" ca="1" si="660"/>
        <v>0</v>
      </c>
      <c r="U290">
        <f t="shared" ca="1" si="661"/>
        <v>0</v>
      </c>
      <c r="V290">
        <f t="shared" ca="1" si="662"/>
        <v>0</v>
      </c>
      <c r="W290">
        <f t="shared" ca="1" si="663"/>
        <v>1</v>
      </c>
      <c r="X290">
        <f t="shared" ca="1" si="692"/>
        <v>3</v>
      </c>
      <c r="Y290">
        <f t="shared" ca="1" si="693"/>
        <v>13</v>
      </c>
      <c r="Z290">
        <f t="shared" ca="1" si="694"/>
        <v>12</v>
      </c>
      <c r="AA290">
        <f t="shared" ca="1" si="695"/>
        <v>1</v>
      </c>
      <c r="AB290">
        <f t="shared" ca="1" si="696"/>
        <v>1</v>
      </c>
      <c r="AC290">
        <f t="shared" ca="1" si="697"/>
        <v>0</v>
      </c>
      <c r="AD290">
        <f t="shared" ca="1" si="698"/>
        <v>0</v>
      </c>
      <c r="AE290">
        <f t="shared" ca="1" si="699"/>
        <v>1</v>
      </c>
      <c r="AF290">
        <f t="shared" ca="1" si="700"/>
        <v>2</v>
      </c>
      <c r="AG290">
        <f t="shared" ca="1" si="701"/>
        <v>0</v>
      </c>
      <c r="AH290">
        <f t="shared" ca="1" si="702"/>
        <v>0</v>
      </c>
      <c r="AI290">
        <f t="shared" ca="1" si="703"/>
        <v>1</v>
      </c>
      <c r="AJ290">
        <f t="shared" ca="1" si="704"/>
        <v>7</v>
      </c>
      <c r="AK290">
        <f t="shared" ca="1" si="705"/>
        <v>0</v>
      </c>
      <c r="AL290">
        <f t="shared" ca="1" si="706"/>
        <v>0</v>
      </c>
      <c r="AM290">
        <f t="shared" ca="1" si="707"/>
        <v>0</v>
      </c>
      <c r="AN290">
        <f t="shared" ca="1" si="708"/>
        <v>0</v>
      </c>
      <c r="AO290">
        <f t="shared" ca="1" si="709"/>
        <v>0</v>
      </c>
      <c r="AP290">
        <f t="shared" ca="1" si="710"/>
        <v>0</v>
      </c>
      <c r="AQ290">
        <f t="shared" ca="1" si="711"/>
        <v>1</v>
      </c>
      <c r="AR290" s="8">
        <f t="shared" ca="1" si="712"/>
        <v>8.3333333333333329E-2</v>
      </c>
      <c r="AS290" s="8">
        <f t="shared" ca="1" si="713"/>
        <v>0.15384615384615385</v>
      </c>
      <c r="AT290" s="8">
        <f t="shared" ca="1" si="714"/>
        <v>0.33333333333333331</v>
      </c>
      <c r="AU290" s="8">
        <f t="shared" ca="1" si="715"/>
        <v>0.48717948717948717</v>
      </c>
      <c r="AV290">
        <f t="shared" ca="1" si="716"/>
        <v>4</v>
      </c>
      <c r="AW290" t="b">
        <f t="shared" ca="1" si="691"/>
        <v>1</v>
      </c>
      <c r="BA290" t="s">
        <v>3126</v>
      </c>
      <c r="BB290" t="s">
        <v>2550</v>
      </c>
      <c r="BC290" t="s">
        <v>2672</v>
      </c>
      <c r="BD290">
        <f>IF(Players!BC290="NL",INDEX(Standings!G:I,MATCH(INDEX(Teams!G:K,MATCH(Players!BB290,Teams!G:G,0),5),Standings!G:G,0),2)+INDEX(Standings!G:I,MATCH(INDEX(Teams!G:K,MATCH(Players!BB290,Teams!G:G,0),5),Standings!G:G,0),3),INDEX(Standings!A:C,MATCH(INDEX(Teams!A:E,MATCH(Players!BB290,Teams!A:A,0),5),Standings!A:A,0),2)+INDEX(Standings!A:C,MATCH(INDEX(Teams!A:E,MATCH(Players!BB290,Teams!A:A,0),5),Standings!A:A,0),3))</f>
        <v>3</v>
      </c>
      <c r="BE290">
        <f t="shared" ca="1" si="627"/>
        <v>0</v>
      </c>
      <c r="BF290">
        <f t="shared" ca="1" si="628"/>
        <v>0</v>
      </c>
      <c r="BG290">
        <f t="shared" ca="1" si="629"/>
        <v>0</v>
      </c>
      <c r="BH290">
        <f t="shared" ca="1" si="630"/>
        <v>0</v>
      </c>
      <c r="BI290">
        <f t="shared" ca="1" si="631"/>
        <v>0</v>
      </c>
      <c r="BJ290">
        <f t="shared" ca="1" si="632"/>
        <v>0</v>
      </c>
      <c r="BK290">
        <f t="shared" ca="1" si="633"/>
        <v>0</v>
      </c>
      <c r="BL290" s="12">
        <f t="shared" ca="1" si="634"/>
        <v>0</v>
      </c>
      <c r="BM290">
        <f t="shared" ca="1" si="635"/>
        <v>0</v>
      </c>
      <c r="BN290">
        <f t="shared" ca="1" si="636"/>
        <v>0</v>
      </c>
      <c r="BO290">
        <f t="shared" ca="1" si="637"/>
        <v>0</v>
      </c>
      <c r="BP290">
        <f t="shared" ca="1" si="638"/>
        <v>0</v>
      </c>
      <c r="BQ290">
        <f t="shared" ca="1" si="639"/>
        <v>0</v>
      </c>
      <c r="BR290">
        <f t="shared" ca="1" si="640"/>
        <v>0</v>
      </c>
      <c r="BS290">
        <f t="shared" ca="1" si="641"/>
        <v>0</v>
      </c>
      <c r="BT290">
        <f t="shared" ca="1" si="642"/>
        <v>0</v>
      </c>
      <c r="BU290">
        <f t="shared" ca="1" si="643"/>
        <v>0</v>
      </c>
      <c r="BV290">
        <f t="shared" ca="1" si="644"/>
        <v>0</v>
      </c>
      <c r="BW290">
        <f t="shared" ref="BW290:BW310" ca="1" si="718">SUMIF($BA:$BA,$BA290,BE:BE)</f>
        <v>0</v>
      </c>
      <c r="BX290">
        <f t="shared" ref="BX290:BX310" ca="1" si="719">SUMIF($BA:$BA,$BA290,BF:BF)</f>
        <v>0</v>
      </c>
      <c r="BY290" s="8">
        <f t="shared" ref="BY290:BY310" ca="1" si="720">IFERROR(BW290/(BW290+BX290),0)</f>
        <v>0</v>
      </c>
      <c r="BZ290" s="10" t="str">
        <f t="shared" ref="BZ290:BZ310" ca="1" si="721">IFERROR(CI290/CF290*9,"---")</f>
        <v>---</v>
      </c>
      <c r="CA290">
        <f t="shared" ref="CA290:CA310" ca="1" si="722">SUMIF($BA:$BA,$BA290,BG:BG)</f>
        <v>0</v>
      </c>
      <c r="CB290">
        <f t="shared" ref="CB290:CB310" ca="1" si="723">SUMIF($BA:$BA,$BA290,BH:BH)</f>
        <v>0</v>
      </c>
      <c r="CC290">
        <f t="shared" ref="CC290:CC310" ca="1" si="724">SUMIF($BA:$BA,$BA290,BI:BI)</f>
        <v>0</v>
      </c>
      <c r="CD290">
        <f t="shared" ref="CD290:CD310" ca="1" si="725">SUMIF($BA:$BA,$BA290,BJ:BJ)</f>
        <v>0</v>
      </c>
      <c r="CE290">
        <f t="shared" ref="CE290:CE310" ca="1" si="726">SUMIF($BA:$BA,$BA290,BK:BK)</f>
        <v>0</v>
      </c>
      <c r="CF290" s="12">
        <f t="shared" ref="CF290:CF310" ca="1" si="727">SUMIF($BA:$BA,$BA290,BL:BL)</f>
        <v>0</v>
      </c>
      <c r="CG290">
        <f t="shared" ref="CG290:CG310" ca="1" si="728">SUMIF($BA:$BA,$BA290,BM:BM)</f>
        <v>0</v>
      </c>
      <c r="CH290">
        <f t="shared" ref="CH290:CH310" ca="1" si="729">SUMIF($BA:$BA,$BA290,BN:BN)</f>
        <v>0</v>
      </c>
      <c r="CI290">
        <f t="shared" ref="CI290:CI310" ca="1" si="730">SUMIF($BA:$BA,$BA290,BO:BO)</f>
        <v>0</v>
      </c>
      <c r="CJ290">
        <f t="shared" ref="CJ290:CJ310" ca="1" si="731">SUMIF($BA:$BA,$BA290,BP:BP)</f>
        <v>0</v>
      </c>
      <c r="CK290">
        <f t="shared" ref="CK290:CK310" ca="1" si="732">SUMIF($BA:$BA,$BA290,BQ:BQ)</f>
        <v>0</v>
      </c>
      <c r="CL290">
        <f t="shared" ref="CL290:CL310" ca="1" si="733">SUMIF($BA:$BA,$BA290,BR:BR)</f>
        <v>0</v>
      </c>
      <c r="CM290">
        <f t="shared" ref="CM290:CM310" ca="1" si="734">SUMIF($BA:$BA,$BA290,BS:BS)</f>
        <v>0</v>
      </c>
      <c r="CN290">
        <f t="shared" ref="CN290:CN310" ca="1" si="735">SUMIF($BA:$BA,$BA290,BT:BT)</f>
        <v>0</v>
      </c>
      <c r="CO290">
        <f t="shared" ref="CO290:CO310" ca="1" si="736">SUMIF($BA:$BA,$BA290,BU:BU)</f>
        <v>0</v>
      </c>
      <c r="CP290">
        <f t="shared" ref="CP290:CP310" ca="1" si="737">SUMIF($BA:$BA,$BA290,BV:BV)</f>
        <v>0</v>
      </c>
      <c r="CQ290" s="10">
        <f t="shared" ref="CQ290:CQ310" ca="1" si="738">IFERROR((CG290+CK290)/CF290,0)</f>
        <v>0</v>
      </c>
      <c r="CR290" s="11">
        <f t="shared" ref="CR290:CR310" ca="1" si="739">IFERROR(CG290/$CF290*9,0)</f>
        <v>0</v>
      </c>
      <c r="CS290" s="11">
        <f t="shared" ref="CS290:CS310" ca="1" si="740">IFERROR(CJ290/$CF290*9,0)</f>
        <v>0</v>
      </c>
      <c r="CT290" s="11">
        <f t="shared" ref="CT290:CT310" ca="1" si="741">IFERROR(CK290/$CF290*9,0)</f>
        <v>0</v>
      </c>
      <c r="CU290" s="11">
        <f t="shared" ref="CU290:CU310" ca="1" si="742">IFERROR(CM290/$CF290*9,0)</f>
        <v>0</v>
      </c>
      <c r="CV290" s="11">
        <f t="shared" ref="CV290:CV310" ca="1" si="743">IFERROR(CM290/CK290,0)</f>
        <v>0</v>
      </c>
      <c r="CW290" t="b">
        <f t="shared" ca="1" si="717"/>
        <v>0</v>
      </c>
      <c r="CX290">
        <f>COUNTIF(BA$1:BA290,BA290)-1</f>
        <v>0</v>
      </c>
    </row>
    <row r="291" spans="1:102">
      <c r="A291" s="14" t="s">
        <v>2945</v>
      </c>
      <c r="B291" t="s">
        <v>2556</v>
      </c>
      <c r="C291" t="s">
        <v>2672</v>
      </c>
      <c r="D291">
        <f>IF(Players!C291="NL",INDEX(Standings!G:I,MATCH(INDEX(Teams!G:K,MATCH(Players!B291,Teams!G:G,0),5),Standings!G:G,0),2)+INDEX(Standings!G:I,MATCH(INDEX(Teams!G:K,MATCH(Players!B291,Teams!G:G,0),5),Standings!G:G,0),3),INDEX(Standings!A:C,MATCH(INDEX(Teams!A:E,MATCH(Players!B291,Teams!A:A,0),5),Standings!A:A,0),2)+INDEX(Standings!A:C,MATCH(INDEX(Teams!A:E,MATCH(Players!B291,Teams!A:A,0),5),Standings!A:A,0),3))</f>
        <v>3</v>
      </c>
      <c r="E291">
        <f t="shared" ca="1" si="645"/>
        <v>3</v>
      </c>
      <c r="F291">
        <f t="shared" ca="1" si="646"/>
        <v>10</v>
      </c>
      <c r="G291">
        <f t="shared" ca="1" si="647"/>
        <v>0</v>
      </c>
      <c r="H291">
        <f t="shared" ca="1" si="648"/>
        <v>2</v>
      </c>
      <c r="I291">
        <f t="shared" ca="1" si="649"/>
        <v>1</v>
      </c>
      <c r="J291">
        <f t="shared" ca="1" si="650"/>
        <v>0</v>
      </c>
      <c r="K291">
        <f t="shared" ca="1" si="651"/>
        <v>0</v>
      </c>
      <c r="L291">
        <f t="shared" ca="1" si="652"/>
        <v>0</v>
      </c>
      <c r="M291">
        <f t="shared" ca="1" si="653"/>
        <v>0</v>
      </c>
      <c r="N291">
        <f t="shared" ca="1" si="654"/>
        <v>0</v>
      </c>
      <c r="O291">
        <f t="shared" ca="1" si="655"/>
        <v>0</v>
      </c>
      <c r="P291">
        <f t="shared" ca="1" si="656"/>
        <v>3</v>
      </c>
      <c r="Q291">
        <f t="shared" ca="1" si="657"/>
        <v>0</v>
      </c>
      <c r="R291">
        <f t="shared" ca="1" si="658"/>
        <v>0</v>
      </c>
      <c r="S291">
        <f t="shared" ca="1" si="659"/>
        <v>0</v>
      </c>
      <c r="T291">
        <f t="shared" ca="1" si="660"/>
        <v>0</v>
      </c>
      <c r="U291">
        <f t="shared" ca="1" si="661"/>
        <v>0</v>
      </c>
      <c r="V291">
        <f t="shared" ca="1" si="662"/>
        <v>2</v>
      </c>
      <c r="W291">
        <f t="shared" ca="1" si="663"/>
        <v>2</v>
      </c>
      <c r="X291">
        <f t="shared" ca="1" si="692"/>
        <v>3</v>
      </c>
      <c r="Y291">
        <f t="shared" ca="1" si="693"/>
        <v>10</v>
      </c>
      <c r="Z291">
        <f t="shared" ca="1" si="694"/>
        <v>10</v>
      </c>
      <c r="AA291">
        <f t="shared" ca="1" si="695"/>
        <v>0</v>
      </c>
      <c r="AB291">
        <f t="shared" ca="1" si="696"/>
        <v>2</v>
      </c>
      <c r="AC291">
        <f t="shared" ca="1" si="697"/>
        <v>1</v>
      </c>
      <c r="AD291">
        <f t="shared" ca="1" si="698"/>
        <v>0</v>
      </c>
      <c r="AE291">
        <f t="shared" ca="1" si="699"/>
        <v>0</v>
      </c>
      <c r="AF291">
        <f t="shared" ca="1" si="700"/>
        <v>0</v>
      </c>
      <c r="AG291">
        <f t="shared" ca="1" si="701"/>
        <v>0</v>
      </c>
      <c r="AH291">
        <f t="shared" ca="1" si="702"/>
        <v>0</v>
      </c>
      <c r="AI291">
        <f t="shared" ca="1" si="703"/>
        <v>0</v>
      </c>
      <c r="AJ291">
        <f t="shared" ca="1" si="704"/>
        <v>3</v>
      </c>
      <c r="AK291">
        <f t="shared" ca="1" si="705"/>
        <v>0</v>
      </c>
      <c r="AL291">
        <f t="shared" ca="1" si="706"/>
        <v>0</v>
      </c>
      <c r="AM291">
        <f t="shared" ca="1" si="707"/>
        <v>0</v>
      </c>
      <c r="AN291">
        <f t="shared" ca="1" si="708"/>
        <v>0</v>
      </c>
      <c r="AO291">
        <f t="shared" ca="1" si="709"/>
        <v>0</v>
      </c>
      <c r="AP291">
        <f t="shared" ca="1" si="710"/>
        <v>2</v>
      </c>
      <c r="AQ291">
        <f t="shared" ca="1" si="711"/>
        <v>2</v>
      </c>
      <c r="AR291" s="8">
        <f t="shared" ca="1" si="712"/>
        <v>0.2</v>
      </c>
      <c r="AS291" s="8">
        <f t="shared" ca="1" si="713"/>
        <v>0.2</v>
      </c>
      <c r="AT291" s="8">
        <f t="shared" ca="1" si="714"/>
        <v>0.3</v>
      </c>
      <c r="AU291" s="8">
        <f t="shared" ca="1" si="715"/>
        <v>0.5</v>
      </c>
      <c r="AV291">
        <f t="shared" ca="1" si="716"/>
        <v>3</v>
      </c>
      <c r="AW291" t="b">
        <f t="shared" ca="1" si="691"/>
        <v>1</v>
      </c>
      <c r="BA291" t="s">
        <v>2731</v>
      </c>
      <c r="BB291" t="s">
        <v>2550</v>
      </c>
      <c r="BC291" t="s">
        <v>2672</v>
      </c>
      <c r="BD291">
        <f>IF(Players!BC291="NL",INDEX(Standings!G:I,MATCH(INDEX(Teams!G:K,MATCH(Players!BB291,Teams!G:G,0),5),Standings!G:G,0),2)+INDEX(Standings!G:I,MATCH(INDEX(Teams!G:K,MATCH(Players!BB291,Teams!G:G,0),5),Standings!G:G,0),3),INDEX(Standings!A:C,MATCH(INDEX(Teams!A:E,MATCH(Players!BB291,Teams!A:A,0),5),Standings!A:A,0),2)+INDEX(Standings!A:C,MATCH(INDEX(Teams!A:E,MATCH(Players!BB291,Teams!A:A,0),5),Standings!A:A,0),3))</f>
        <v>3</v>
      </c>
      <c r="BE291">
        <f t="shared" ca="1" si="627"/>
        <v>0</v>
      </c>
      <c r="BF291">
        <f t="shared" ca="1" si="628"/>
        <v>0</v>
      </c>
      <c r="BG291">
        <f t="shared" ca="1" si="629"/>
        <v>0</v>
      </c>
      <c r="BH291">
        <f t="shared" ca="1" si="630"/>
        <v>0</v>
      </c>
      <c r="BI291">
        <f t="shared" ca="1" si="631"/>
        <v>0</v>
      </c>
      <c r="BJ291">
        <f t="shared" ca="1" si="632"/>
        <v>0</v>
      </c>
      <c r="BK291">
        <f t="shared" ca="1" si="633"/>
        <v>0</v>
      </c>
      <c r="BL291" s="12">
        <f t="shared" ca="1" si="634"/>
        <v>0</v>
      </c>
      <c r="BM291">
        <f t="shared" ca="1" si="635"/>
        <v>0</v>
      </c>
      <c r="BN291">
        <f t="shared" ca="1" si="636"/>
        <v>0</v>
      </c>
      <c r="BO291">
        <f t="shared" ca="1" si="637"/>
        <v>0</v>
      </c>
      <c r="BP291">
        <f t="shared" ca="1" si="638"/>
        <v>0</v>
      </c>
      <c r="BQ291">
        <f t="shared" ca="1" si="639"/>
        <v>0</v>
      </c>
      <c r="BR291">
        <f t="shared" ca="1" si="640"/>
        <v>0</v>
      </c>
      <c r="BS291">
        <f t="shared" ca="1" si="641"/>
        <v>0</v>
      </c>
      <c r="BT291">
        <f t="shared" ca="1" si="642"/>
        <v>0</v>
      </c>
      <c r="BU291">
        <f t="shared" ca="1" si="643"/>
        <v>0</v>
      </c>
      <c r="BV291">
        <f t="shared" ca="1" si="644"/>
        <v>0</v>
      </c>
      <c r="BW291">
        <f t="shared" ca="1" si="718"/>
        <v>0</v>
      </c>
      <c r="BX291">
        <f t="shared" ca="1" si="719"/>
        <v>0</v>
      </c>
      <c r="BY291" s="8">
        <f t="shared" ca="1" si="720"/>
        <v>0</v>
      </c>
      <c r="BZ291" s="10">
        <f t="shared" ca="1" si="721"/>
        <v>6.75</v>
      </c>
      <c r="CA291">
        <f t="shared" ca="1" si="722"/>
        <v>2</v>
      </c>
      <c r="CB291">
        <f t="shared" ca="1" si="723"/>
        <v>0</v>
      </c>
      <c r="CC291">
        <f t="shared" ca="1" si="724"/>
        <v>0</v>
      </c>
      <c r="CD291">
        <f t="shared" ca="1" si="725"/>
        <v>0</v>
      </c>
      <c r="CE291">
        <f t="shared" ca="1" si="726"/>
        <v>0</v>
      </c>
      <c r="CF291" s="12">
        <f t="shared" ca="1" si="727"/>
        <v>1.3333333333333333</v>
      </c>
      <c r="CG291">
        <f t="shared" ca="1" si="728"/>
        <v>2</v>
      </c>
      <c r="CH291">
        <f t="shared" ca="1" si="729"/>
        <v>1</v>
      </c>
      <c r="CI291">
        <f t="shared" ca="1" si="730"/>
        <v>1</v>
      </c>
      <c r="CJ291">
        <f t="shared" ca="1" si="731"/>
        <v>0</v>
      </c>
      <c r="CK291">
        <f t="shared" ca="1" si="732"/>
        <v>2</v>
      </c>
      <c r="CL291">
        <f t="shared" ca="1" si="733"/>
        <v>0</v>
      </c>
      <c r="CM291">
        <f t="shared" ca="1" si="734"/>
        <v>1</v>
      </c>
      <c r="CN291">
        <f t="shared" ca="1" si="735"/>
        <v>0</v>
      </c>
      <c r="CO291">
        <f t="shared" ca="1" si="736"/>
        <v>0</v>
      </c>
      <c r="CP291">
        <f t="shared" ca="1" si="737"/>
        <v>0</v>
      </c>
      <c r="CQ291" s="10">
        <f t="shared" ca="1" si="738"/>
        <v>3</v>
      </c>
      <c r="CR291" s="11">
        <f t="shared" ca="1" si="739"/>
        <v>13.5</v>
      </c>
      <c r="CS291" s="11">
        <f t="shared" ca="1" si="740"/>
        <v>0</v>
      </c>
      <c r="CT291" s="11">
        <f t="shared" ca="1" si="741"/>
        <v>13.5</v>
      </c>
      <c r="CU291" s="11">
        <f t="shared" ca="1" si="742"/>
        <v>6.75</v>
      </c>
      <c r="CV291" s="11">
        <f t="shared" ca="1" si="743"/>
        <v>0.5</v>
      </c>
      <c r="CW291" t="b">
        <f t="shared" ca="1" si="717"/>
        <v>0</v>
      </c>
      <c r="CX291">
        <f>COUNTIF(BA$1:BA291,BA291)-1</f>
        <v>1</v>
      </c>
    </row>
    <row r="292" spans="1:102">
      <c r="A292" s="14" t="s">
        <v>2946</v>
      </c>
      <c r="B292" t="s">
        <v>2556</v>
      </c>
      <c r="C292" t="s">
        <v>2672</v>
      </c>
      <c r="D292">
        <f>IF(Players!C292="NL",INDEX(Standings!G:I,MATCH(INDEX(Teams!G:K,MATCH(Players!B292,Teams!G:G,0),5),Standings!G:G,0),2)+INDEX(Standings!G:I,MATCH(INDEX(Teams!G:K,MATCH(Players!B292,Teams!G:G,0),5),Standings!G:G,0),3),INDEX(Standings!A:C,MATCH(INDEX(Teams!A:E,MATCH(Players!B292,Teams!A:A,0),5),Standings!A:A,0),2)+INDEX(Standings!A:C,MATCH(INDEX(Teams!A:E,MATCH(Players!B292,Teams!A:A,0),5),Standings!A:A,0),3))</f>
        <v>3</v>
      </c>
      <c r="E292">
        <f t="shared" ca="1" si="645"/>
        <v>3</v>
      </c>
      <c r="F292">
        <f t="shared" ca="1" si="646"/>
        <v>13</v>
      </c>
      <c r="G292">
        <f t="shared" ca="1" si="647"/>
        <v>2</v>
      </c>
      <c r="H292">
        <f t="shared" ca="1" si="648"/>
        <v>4</v>
      </c>
      <c r="I292">
        <f t="shared" ca="1" si="649"/>
        <v>1</v>
      </c>
      <c r="J292">
        <f t="shared" ca="1" si="650"/>
        <v>1</v>
      </c>
      <c r="K292">
        <f t="shared" ca="1" si="651"/>
        <v>0</v>
      </c>
      <c r="L292">
        <f t="shared" ca="1" si="652"/>
        <v>1</v>
      </c>
      <c r="M292">
        <f t="shared" ca="1" si="653"/>
        <v>0</v>
      </c>
      <c r="N292">
        <f t="shared" ca="1" si="654"/>
        <v>0</v>
      </c>
      <c r="O292">
        <f t="shared" ca="1" si="655"/>
        <v>1</v>
      </c>
      <c r="P292">
        <f t="shared" ca="1" si="656"/>
        <v>4</v>
      </c>
      <c r="Q292">
        <f t="shared" ca="1" si="657"/>
        <v>0</v>
      </c>
      <c r="R292">
        <f t="shared" ca="1" si="658"/>
        <v>0</v>
      </c>
      <c r="S292">
        <f t="shared" ca="1" si="659"/>
        <v>0</v>
      </c>
      <c r="T292">
        <f t="shared" ca="1" si="660"/>
        <v>0</v>
      </c>
      <c r="U292">
        <f t="shared" ca="1" si="661"/>
        <v>0</v>
      </c>
      <c r="V292">
        <f t="shared" ca="1" si="662"/>
        <v>1</v>
      </c>
      <c r="W292">
        <f t="shared" ca="1" si="663"/>
        <v>1</v>
      </c>
      <c r="X292">
        <f t="shared" ca="1" si="692"/>
        <v>3</v>
      </c>
      <c r="Y292">
        <f t="shared" ca="1" si="693"/>
        <v>14</v>
      </c>
      <c r="Z292">
        <f t="shared" ca="1" si="694"/>
        <v>13</v>
      </c>
      <c r="AA292">
        <f t="shared" ca="1" si="695"/>
        <v>2</v>
      </c>
      <c r="AB292">
        <f t="shared" ca="1" si="696"/>
        <v>4</v>
      </c>
      <c r="AC292">
        <f t="shared" ca="1" si="697"/>
        <v>1</v>
      </c>
      <c r="AD292">
        <f t="shared" ca="1" si="698"/>
        <v>1</v>
      </c>
      <c r="AE292">
        <f t="shared" ca="1" si="699"/>
        <v>0</v>
      </c>
      <c r="AF292">
        <f t="shared" ca="1" si="700"/>
        <v>1</v>
      </c>
      <c r="AG292">
        <f t="shared" ca="1" si="701"/>
        <v>0</v>
      </c>
      <c r="AH292">
        <f t="shared" ca="1" si="702"/>
        <v>0</v>
      </c>
      <c r="AI292">
        <f t="shared" ca="1" si="703"/>
        <v>1</v>
      </c>
      <c r="AJ292">
        <f t="shared" ca="1" si="704"/>
        <v>4</v>
      </c>
      <c r="AK292">
        <f t="shared" ca="1" si="705"/>
        <v>0</v>
      </c>
      <c r="AL292">
        <f t="shared" ca="1" si="706"/>
        <v>0</v>
      </c>
      <c r="AM292">
        <f t="shared" ca="1" si="707"/>
        <v>0</v>
      </c>
      <c r="AN292">
        <f t="shared" ca="1" si="708"/>
        <v>0</v>
      </c>
      <c r="AO292">
        <f t="shared" ca="1" si="709"/>
        <v>0</v>
      </c>
      <c r="AP292">
        <f t="shared" ca="1" si="710"/>
        <v>1</v>
      </c>
      <c r="AQ292">
        <f t="shared" ca="1" si="711"/>
        <v>1</v>
      </c>
      <c r="AR292" s="8">
        <f t="shared" ca="1" si="712"/>
        <v>0.30769230769230771</v>
      </c>
      <c r="AS292" s="8">
        <f t="shared" ca="1" si="713"/>
        <v>0.35714285714285715</v>
      </c>
      <c r="AT292" s="8">
        <f t="shared" ca="1" si="714"/>
        <v>0.53846153846153844</v>
      </c>
      <c r="AU292" s="8">
        <f t="shared" ca="1" si="715"/>
        <v>0.89560439560439553</v>
      </c>
      <c r="AV292">
        <f t="shared" ca="1" si="716"/>
        <v>7</v>
      </c>
      <c r="AW292" t="b">
        <f t="shared" ca="1" si="691"/>
        <v>1</v>
      </c>
      <c r="BA292" t="s">
        <v>3121</v>
      </c>
      <c r="BB292" t="s">
        <v>2550</v>
      </c>
      <c r="BC292" t="s">
        <v>2672</v>
      </c>
      <c r="BD292">
        <f>IF(Players!BC292="NL",INDEX(Standings!G:I,MATCH(INDEX(Teams!G:K,MATCH(Players!BB292,Teams!G:G,0),5),Standings!G:G,0),2)+INDEX(Standings!G:I,MATCH(INDEX(Teams!G:K,MATCH(Players!BB292,Teams!G:G,0),5),Standings!G:G,0),3),INDEX(Standings!A:C,MATCH(INDEX(Teams!A:E,MATCH(Players!BB292,Teams!A:A,0),5),Standings!A:A,0),2)+INDEX(Standings!A:C,MATCH(INDEX(Teams!A:E,MATCH(Players!BB292,Teams!A:A,0),5),Standings!A:A,0),3))</f>
        <v>3</v>
      </c>
      <c r="BE292">
        <f t="shared" ca="1" si="627"/>
        <v>1</v>
      </c>
      <c r="BF292">
        <f t="shared" ca="1" si="628"/>
        <v>0</v>
      </c>
      <c r="BG292">
        <f t="shared" ca="1" si="629"/>
        <v>1</v>
      </c>
      <c r="BH292">
        <f t="shared" ca="1" si="630"/>
        <v>1</v>
      </c>
      <c r="BI292">
        <f t="shared" ca="1" si="631"/>
        <v>0</v>
      </c>
      <c r="BJ292">
        <f t="shared" ca="1" si="632"/>
        <v>0</v>
      </c>
      <c r="BK292">
        <f t="shared" ca="1" si="633"/>
        <v>0</v>
      </c>
      <c r="BL292" s="12">
        <f t="shared" ca="1" si="634"/>
        <v>7</v>
      </c>
      <c r="BM292">
        <f t="shared" ca="1" si="635"/>
        <v>6</v>
      </c>
      <c r="BN292">
        <f t="shared" ca="1" si="636"/>
        <v>0</v>
      </c>
      <c r="BO292">
        <f t="shared" ca="1" si="637"/>
        <v>0</v>
      </c>
      <c r="BP292">
        <f t="shared" ca="1" si="638"/>
        <v>0</v>
      </c>
      <c r="BQ292">
        <f t="shared" ca="1" si="639"/>
        <v>1</v>
      </c>
      <c r="BR292">
        <f t="shared" ca="1" si="640"/>
        <v>0</v>
      </c>
      <c r="BS292">
        <f t="shared" ca="1" si="641"/>
        <v>3</v>
      </c>
      <c r="BT292">
        <f t="shared" ca="1" si="642"/>
        <v>0</v>
      </c>
      <c r="BU292">
        <f t="shared" ca="1" si="643"/>
        <v>0</v>
      </c>
      <c r="BV292">
        <f t="shared" ca="1" si="644"/>
        <v>0</v>
      </c>
      <c r="BW292">
        <f t="shared" ca="1" si="718"/>
        <v>1</v>
      </c>
      <c r="BX292">
        <f t="shared" ca="1" si="719"/>
        <v>0</v>
      </c>
      <c r="BY292" s="8">
        <f t="shared" ca="1" si="720"/>
        <v>1</v>
      </c>
      <c r="BZ292" s="10">
        <f t="shared" ca="1" si="721"/>
        <v>0</v>
      </c>
      <c r="CA292">
        <f t="shared" ca="1" si="722"/>
        <v>1</v>
      </c>
      <c r="CB292">
        <f t="shared" ca="1" si="723"/>
        <v>1</v>
      </c>
      <c r="CC292">
        <f t="shared" ca="1" si="724"/>
        <v>0</v>
      </c>
      <c r="CD292">
        <f t="shared" ca="1" si="725"/>
        <v>0</v>
      </c>
      <c r="CE292">
        <f t="shared" ca="1" si="726"/>
        <v>0</v>
      </c>
      <c r="CF292" s="12">
        <f t="shared" ca="1" si="727"/>
        <v>7</v>
      </c>
      <c r="CG292">
        <f t="shared" ca="1" si="728"/>
        <v>6</v>
      </c>
      <c r="CH292">
        <f t="shared" ca="1" si="729"/>
        <v>0</v>
      </c>
      <c r="CI292">
        <f t="shared" ca="1" si="730"/>
        <v>0</v>
      </c>
      <c r="CJ292">
        <f t="shared" ca="1" si="731"/>
        <v>0</v>
      </c>
      <c r="CK292">
        <f t="shared" ca="1" si="732"/>
        <v>1</v>
      </c>
      <c r="CL292">
        <f t="shared" ca="1" si="733"/>
        <v>0</v>
      </c>
      <c r="CM292">
        <f t="shared" ca="1" si="734"/>
        <v>3</v>
      </c>
      <c r="CN292">
        <f t="shared" ca="1" si="735"/>
        <v>0</v>
      </c>
      <c r="CO292">
        <f t="shared" ca="1" si="736"/>
        <v>0</v>
      </c>
      <c r="CP292">
        <f t="shared" ca="1" si="737"/>
        <v>0</v>
      </c>
      <c r="CQ292" s="10">
        <f t="shared" ca="1" si="738"/>
        <v>1</v>
      </c>
      <c r="CR292" s="11">
        <f t="shared" ca="1" si="739"/>
        <v>7.7142857142857135</v>
      </c>
      <c r="CS292" s="11">
        <f t="shared" ca="1" si="740"/>
        <v>0</v>
      </c>
      <c r="CT292" s="11">
        <f t="shared" ca="1" si="741"/>
        <v>1.2857142857142856</v>
      </c>
      <c r="CU292" s="11">
        <f t="shared" ca="1" si="742"/>
        <v>3.8571428571428568</v>
      </c>
      <c r="CV292" s="11">
        <f t="shared" ca="1" si="743"/>
        <v>3</v>
      </c>
      <c r="CW292" t="b">
        <f t="shared" ca="1" si="717"/>
        <v>1</v>
      </c>
      <c r="CX292">
        <f>COUNTIF(BA$1:BA292,BA292)-1</f>
        <v>0</v>
      </c>
    </row>
    <row r="293" spans="1:102">
      <c r="A293" s="13" t="s">
        <v>2947</v>
      </c>
      <c r="B293" t="s">
        <v>2556</v>
      </c>
      <c r="C293" t="s">
        <v>2672</v>
      </c>
      <c r="D293">
        <f>IF(Players!C293="NL",INDEX(Standings!G:I,MATCH(INDEX(Teams!G:K,MATCH(Players!B293,Teams!G:G,0),5),Standings!G:G,0),2)+INDEX(Standings!G:I,MATCH(INDEX(Teams!G:K,MATCH(Players!B293,Teams!G:G,0),5),Standings!G:G,0),3),INDEX(Standings!A:C,MATCH(INDEX(Teams!A:E,MATCH(Players!B293,Teams!A:A,0),5),Standings!A:A,0),2)+INDEX(Standings!A:C,MATCH(INDEX(Teams!A:E,MATCH(Players!B293,Teams!A:A,0),5),Standings!A:A,0),3))</f>
        <v>3</v>
      </c>
      <c r="E293">
        <f t="shared" ca="1" si="645"/>
        <v>1</v>
      </c>
      <c r="F293">
        <f t="shared" ca="1" si="646"/>
        <v>5</v>
      </c>
      <c r="G293">
        <f t="shared" ca="1" si="647"/>
        <v>1</v>
      </c>
      <c r="H293">
        <f t="shared" ca="1" si="648"/>
        <v>0</v>
      </c>
      <c r="I293">
        <f t="shared" ca="1" si="649"/>
        <v>0</v>
      </c>
      <c r="J293">
        <f t="shared" ca="1" si="650"/>
        <v>0</v>
      </c>
      <c r="K293">
        <f t="shared" ca="1" si="651"/>
        <v>0</v>
      </c>
      <c r="L293">
        <f t="shared" ca="1" si="652"/>
        <v>0</v>
      </c>
      <c r="M293">
        <f t="shared" ca="1" si="653"/>
        <v>0</v>
      </c>
      <c r="N293">
        <f t="shared" ca="1" si="654"/>
        <v>0</v>
      </c>
      <c r="O293">
        <f t="shared" ca="1" si="655"/>
        <v>0</v>
      </c>
      <c r="P293">
        <f t="shared" ca="1" si="656"/>
        <v>2</v>
      </c>
      <c r="Q293">
        <f t="shared" ca="1" si="657"/>
        <v>0</v>
      </c>
      <c r="R293">
        <f t="shared" ca="1" si="658"/>
        <v>0</v>
      </c>
      <c r="S293">
        <f t="shared" ca="1" si="659"/>
        <v>0</v>
      </c>
      <c r="T293">
        <f t="shared" ca="1" si="660"/>
        <v>0</v>
      </c>
      <c r="U293">
        <f t="shared" ca="1" si="661"/>
        <v>0</v>
      </c>
      <c r="V293">
        <f t="shared" ca="1" si="662"/>
        <v>0</v>
      </c>
      <c r="W293">
        <f t="shared" ca="1" si="663"/>
        <v>0</v>
      </c>
      <c r="X293">
        <f t="shared" ca="1" si="692"/>
        <v>1</v>
      </c>
      <c r="Y293">
        <f t="shared" ca="1" si="693"/>
        <v>5</v>
      </c>
      <c r="Z293">
        <f t="shared" ca="1" si="694"/>
        <v>5</v>
      </c>
      <c r="AA293">
        <f t="shared" ca="1" si="695"/>
        <v>1</v>
      </c>
      <c r="AB293">
        <f t="shared" ca="1" si="696"/>
        <v>0</v>
      </c>
      <c r="AC293">
        <f t="shared" ca="1" si="697"/>
        <v>0</v>
      </c>
      <c r="AD293">
        <f t="shared" ca="1" si="698"/>
        <v>0</v>
      </c>
      <c r="AE293">
        <f t="shared" ca="1" si="699"/>
        <v>0</v>
      </c>
      <c r="AF293">
        <f t="shared" ca="1" si="700"/>
        <v>0</v>
      </c>
      <c r="AG293">
        <f t="shared" ca="1" si="701"/>
        <v>0</v>
      </c>
      <c r="AH293">
        <f t="shared" ca="1" si="702"/>
        <v>0</v>
      </c>
      <c r="AI293">
        <f t="shared" ca="1" si="703"/>
        <v>0</v>
      </c>
      <c r="AJ293">
        <f t="shared" ca="1" si="704"/>
        <v>2</v>
      </c>
      <c r="AK293">
        <f t="shared" ca="1" si="705"/>
        <v>0</v>
      </c>
      <c r="AL293">
        <f t="shared" ca="1" si="706"/>
        <v>0</v>
      </c>
      <c r="AM293">
        <f t="shared" ca="1" si="707"/>
        <v>0</v>
      </c>
      <c r="AN293">
        <f t="shared" ca="1" si="708"/>
        <v>0</v>
      </c>
      <c r="AO293">
        <f t="shared" ca="1" si="709"/>
        <v>0</v>
      </c>
      <c r="AP293">
        <f t="shared" ca="1" si="710"/>
        <v>0</v>
      </c>
      <c r="AQ293">
        <f t="shared" ca="1" si="711"/>
        <v>0</v>
      </c>
      <c r="AR293" s="8">
        <f t="shared" ca="1" si="712"/>
        <v>0</v>
      </c>
      <c r="AS293" s="8">
        <f t="shared" ca="1" si="713"/>
        <v>0</v>
      </c>
      <c r="AT293" s="8">
        <f t="shared" ca="1" si="714"/>
        <v>0</v>
      </c>
      <c r="AU293" s="8">
        <f t="shared" ca="1" si="715"/>
        <v>0</v>
      </c>
      <c r="AV293">
        <f t="shared" ca="1" si="716"/>
        <v>0</v>
      </c>
      <c r="AW293" t="b">
        <f t="shared" ca="1" si="691"/>
        <v>0</v>
      </c>
      <c r="BA293" t="s">
        <v>3128</v>
      </c>
      <c r="BB293" t="s">
        <v>2550</v>
      </c>
      <c r="BC293" t="s">
        <v>2672</v>
      </c>
      <c r="BD293">
        <f>IF(Players!BC293="NL",INDEX(Standings!G:I,MATCH(INDEX(Teams!G:K,MATCH(Players!BB293,Teams!G:G,0),5),Standings!G:G,0),2)+INDEX(Standings!G:I,MATCH(INDEX(Teams!G:K,MATCH(Players!BB293,Teams!G:G,0),5),Standings!G:G,0),3),INDEX(Standings!A:C,MATCH(INDEX(Teams!A:E,MATCH(Players!BB293,Teams!A:A,0),5),Standings!A:A,0),2)+INDEX(Standings!A:C,MATCH(INDEX(Teams!A:E,MATCH(Players!BB293,Teams!A:A,0),5),Standings!A:A,0),3))</f>
        <v>3</v>
      </c>
      <c r="BE293">
        <f t="shared" ca="1" si="627"/>
        <v>0</v>
      </c>
      <c r="BF293">
        <f t="shared" ca="1" si="628"/>
        <v>0</v>
      </c>
      <c r="BG293">
        <f t="shared" ca="1" si="629"/>
        <v>0</v>
      </c>
      <c r="BH293">
        <f t="shared" ca="1" si="630"/>
        <v>0</v>
      </c>
      <c r="BI293">
        <f t="shared" ca="1" si="631"/>
        <v>0</v>
      </c>
      <c r="BJ293">
        <f t="shared" ca="1" si="632"/>
        <v>0</v>
      </c>
      <c r="BK293">
        <f t="shared" ca="1" si="633"/>
        <v>0</v>
      </c>
      <c r="BL293" s="12">
        <f t="shared" ca="1" si="634"/>
        <v>0</v>
      </c>
      <c r="BM293">
        <f t="shared" ca="1" si="635"/>
        <v>0</v>
      </c>
      <c r="BN293">
        <f t="shared" ca="1" si="636"/>
        <v>0</v>
      </c>
      <c r="BO293">
        <f t="shared" ca="1" si="637"/>
        <v>0</v>
      </c>
      <c r="BP293">
        <f t="shared" ca="1" si="638"/>
        <v>0</v>
      </c>
      <c r="BQ293">
        <f t="shared" ca="1" si="639"/>
        <v>0</v>
      </c>
      <c r="BR293">
        <f t="shared" ca="1" si="640"/>
        <v>0</v>
      </c>
      <c r="BS293">
        <f t="shared" ca="1" si="641"/>
        <v>0</v>
      </c>
      <c r="BT293">
        <f t="shared" ca="1" si="642"/>
        <v>0</v>
      </c>
      <c r="BU293">
        <f t="shared" ca="1" si="643"/>
        <v>0</v>
      </c>
      <c r="BV293">
        <f t="shared" ca="1" si="644"/>
        <v>0</v>
      </c>
      <c r="BW293">
        <f t="shared" ca="1" si="718"/>
        <v>0</v>
      </c>
      <c r="BX293">
        <f t="shared" ca="1" si="719"/>
        <v>0</v>
      </c>
      <c r="BY293" s="8">
        <f t="shared" ca="1" si="720"/>
        <v>0</v>
      </c>
      <c r="BZ293" s="10" t="str">
        <f t="shared" ca="1" si="721"/>
        <v>---</v>
      </c>
      <c r="CA293">
        <f t="shared" ca="1" si="722"/>
        <v>0</v>
      </c>
      <c r="CB293">
        <f t="shared" ca="1" si="723"/>
        <v>0</v>
      </c>
      <c r="CC293">
        <f t="shared" ca="1" si="724"/>
        <v>0</v>
      </c>
      <c r="CD293">
        <f t="shared" ca="1" si="725"/>
        <v>0</v>
      </c>
      <c r="CE293">
        <f t="shared" ca="1" si="726"/>
        <v>0</v>
      </c>
      <c r="CF293" s="12">
        <f t="shared" ca="1" si="727"/>
        <v>0</v>
      </c>
      <c r="CG293">
        <f t="shared" ca="1" si="728"/>
        <v>0</v>
      </c>
      <c r="CH293">
        <f t="shared" ca="1" si="729"/>
        <v>0</v>
      </c>
      <c r="CI293">
        <f t="shared" ca="1" si="730"/>
        <v>0</v>
      </c>
      <c r="CJ293">
        <f t="shared" ca="1" si="731"/>
        <v>0</v>
      </c>
      <c r="CK293">
        <f t="shared" ca="1" si="732"/>
        <v>0</v>
      </c>
      <c r="CL293">
        <f t="shared" ca="1" si="733"/>
        <v>0</v>
      </c>
      <c r="CM293">
        <f t="shared" ca="1" si="734"/>
        <v>0</v>
      </c>
      <c r="CN293">
        <f t="shared" ca="1" si="735"/>
        <v>0</v>
      </c>
      <c r="CO293">
        <f t="shared" ca="1" si="736"/>
        <v>0</v>
      </c>
      <c r="CP293">
        <f t="shared" ca="1" si="737"/>
        <v>0</v>
      </c>
      <c r="CQ293" s="10">
        <f t="shared" ca="1" si="738"/>
        <v>0</v>
      </c>
      <c r="CR293" s="11">
        <f t="shared" ca="1" si="739"/>
        <v>0</v>
      </c>
      <c r="CS293" s="11">
        <f t="shared" ca="1" si="740"/>
        <v>0</v>
      </c>
      <c r="CT293" s="11">
        <f t="shared" ca="1" si="741"/>
        <v>0</v>
      </c>
      <c r="CU293" s="11">
        <f t="shared" ca="1" si="742"/>
        <v>0</v>
      </c>
      <c r="CV293" s="11">
        <f t="shared" ca="1" si="743"/>
        <v>0</v>
      </c>
      <c r="CW293" t="b">
        <f t="shared" ca="1" si="717"/>
        <v>0</v>
      </c>
      <c r="CX293">
        <f>COUNTIF(BA$1:BA293,BA293)-1</f>
        <v>0</v>
      </c>
    </row>
    <row r="294" spans="1:102">
      <c r="A294" s="14" t="s">
        <v>2948</v>
      </c>
      <c r="B294" t="s">
        <v>2556</v>
      </c>
      <c r="C294" t="s">
        <v>2672</v>
      </c>
      <c r="D294">
        <f>IF(Players!C294="NL",INDEX(Standings!G:I,MATCH(INDEX(Teams!G:K,MATCH(Players!B294,Teams!G:G,0),5),Standings!G:G,0),2)+INDEX(Standings!G:I,MATCH(INDEX(Teams!G:K,MATCH(Players!B294,Teams!G:G,0),5),Standings!G:G,0),3),INDEX(Standings!A:C,MATCH(INDEX(Teams!A:E,MATCH(Players!B294,Teams!A:A,0),5),Standings!A:A,0),2)+INDEX(Standings!A:C,MATCH(INDEX(Teams!A:E,MATCH(Players!B294,Teams!A:A,0),5),Standings!A:A,0),3))</f>
        <v>3</v>
      </c>
      <c r="E294">
        <f t="shared" ca="1" si="645"/>
        <v>3</v>
      </c>
      <c r="F294">
        <f t="shared" ca="1" si="646"/>
        <v>10</v>
      </c>
      <c r="G294">
        <f t="shared" ca="1" si="647"/>
        <v>2</v>
      </c>
      <c r="H294">
        <f t="shared" ca="1" si="648"/>
        <v>2</v>
      </c>
      <c r="I294">
        <f t="shared" ca="1" si="649"/>
        <v>1</v>
      </c>
      <c r="J294">
        <f t="shared" ca="1" si="650"/>
        <v>0</v>
      </c>
      <c r="K294">
        <f t="shared" ca="1" si="651"/>
        <v>1</v>
      </c>
      <c r="L294">
        <f t="shared" ca="1" si="652"/>
        <v>1</v>
      </c>
      <c r="M294">
        <f t="shared" ca="1" si="653"/>
        <v>0</v>
      </c>
      <c r="N294">
        <f t="shared" ca="1" si="654"/>
        <v>0</v>
      </c>
      <c r="O294">
        <f t="shared" ca="1" si="655"/>
        <v>2</v>
      </c>
      <c r="P294">
        <f t="shared" ca="1" si="656"/>
        <v>2</v>
      </c>
      <c r="Q294">
        <f t="shared" ca="1" si="657"/>
        <v>1</v>
      </c>
      <c r="R294">
        <f t="shared" ca="1" si="658"/>
        <v>0</v>
      </c>
      <c r="S294">
        <f t="shared" ca="1" si="659"/>
        <v>0</v>
      </c>
      <c r="T294">
        <f t="shared" ca="1" si="660"/>
        <v>0</v>
      </c>
      <c r="U294">
        <f t="shared" ca="1" si="661"/>
        <v>0</v>
      </c>
      <c r="V294">
        <f t="shared" ca="1" si="662"/>
        <v>1</v>
      </c>
      <c r="W294">
        <f t="shared" ca="1" si="663"/>
        <v>1</v>
      </c>
      <c r="X294">
        <f t="shared" ca="1" si="692"/>
        <v>3</v>
      </c>
      <c r="Y294">
        <f t="shared" ca="1" si="693"/>
        <v>12</v>
      </c>
      <c r="Z294">
        <f t="shared" ca="1" si="694"/>
        <v>10</v>
      </c>
      <c r="AA294">
        <f t="shared" ca="1" si="695"/>
        <v>2</v>
      </c>
      <c r="AB294">
        <f t="shared" ca="1" si="696"/>
        <v>2</v>
      </c>
      <c r="AC294">
        <f t="shared" ca="1" si="697"/>
        <v>1</v>
      </c>
      <c r="AD294">
        <f t="shared" ca="1" si="698"/>
        <v>0</v>
      </c>
      <c r="AE294">
        <f t="shared" ca="1" si="699"/>
        <v>1</v>
      </c>
      <c r="AF294">
        <f t="shared" ca="1" si="700"/>
        <v>1</v>
      </c>
      <c r="AG294">
        <f t="shared" ca="1" si="701"/>
        <v>0</v>
      </c>
      <c r="AH294">
        <f t="shared" ca="1" si="702"/>
        <v>0</v>
      </c>
      <c r="AI294">
        <f t="shared" ca="1" si="703"/>
        <v>2</v>
      </c>
      <c r="AJ294">
        <f t="shared" ca="1" si="704"/>
        <v>2</v>
      </c>
      <c r="AK294">
        <f t="shared" ca="1" si="705"/>
        <v>1</v>
      </c>
      <c r="AL294">
        <f t="shared" ca="1" si="706"/>
        <v>0</v>
      </c>
      <c r="AM294">
        <f t="shared" ca="1" si="707"/>
        <v>0</v>
      </c>
      <c r="AN294">
        <f t="shared" ca="1" si="708"/>
        <v>0</v>
      </c>
      <c r="AO294">
        <f t="shared" ca="1" si="709"/>
        <v>0</v>
      </c>
      <c r="AP294">
        <f t="shared" ca="1" si="710"/>
        <v>1</v>
      </c>
      <c r="AQ294">
        <f t="shared" ca="1" si="711"/>
        <v>1</v>
      </c>
      <c r="AR294" s="8">
        <f t="shared" ca="1" si="712"/>
        <v>0.2</v>
      </c>
      <c r="AS294" s="8">
        <f t="shared" ca="1" si="713"/>
        <v>0.33333333333333331</v>
      </c>
      <c r="AT294" s="8">
        <f t="shared" ca="1" si="714"/>
        <v>0.6</v>
      </c>
      <c r="AU294" s="8">
        <f t="shared" ca="1" si="715"/>
        <v>0.93333333333333335</v>
      </c>
      <c r="AV294">
        <f t="shared" ca="1" si="716"/>
        <v>6</v>
      </c>
      <c r="AW294" t="b">
        <f t="shared" ca="1" si="691"/>
        <v>1</v>
      </c>
      <c r="BA294" t="s">
        <v>3129</v>
      </c>
      <c r="BB294" t="s">
        <v>2550</v>
      </c>
      <c r="BC294" t="s">
        <v>2672</v>
      </c>
      <c r="BD294">
        <f>IF(Players!BC294="NL",INDEX(Standings!G:I,MATCH(INDEX(Teams!G:K,MATCH(Players!BB294,Teams!G:G,0),5),Standings!G:G,0),2)+INDEX(Standings!G:I,MATCH(INDEX(Teams!G:K,MATCH(Players!BB294,Teams!G:G,0),5),Standings!G:G,0),3),INDEX(Standings!A:C,MATCH(INDEX(Teams!A:E,MATCH(Players!BB294,Teams!A:A,0),5),Standings!A:A,0),2)+INDEX(Standings!A:C,MATCH(INDEX(Teams!A:E,MATCH(Players!BB294,Teams!A:A,0),5),Standings!A:A,0),3))</f>
        <v>3</v>
      </c>
      <c r="BE294">
        <f t="shared" ca="1" si="627"/>
        <v>1</v>
      </c>
      <c r="BF294">
        <f t="shared" ca="1" si="628"/>
        <v>0</v>
      </c>
      <c r="BG294">
        <f t="shared" ca="1" si="629"/>
        <v>1</v>
      </c>
      <c r="BH294">
        <f t="shared" ca="1" si="630"/>
        <v>0</v>
      </c>
      <c r="BI294">
        <f t="shared" ca="1" si="631"/>
        <v>0</v>
      </c>
      <c r="BJ294">
        <f t="shared" ca="1" si="632"/>
        <v>0</v>
      </c>
      <c r="BK294">
        <f t="shared" ca="1" si="633"/>
        <v>0</v>
      </c>
      <c r="BL294" s="12">
        <f t="shared" ca="1" si="634"/>
        <v>2</v>
      </c>
      <c r="BM294">
        <f t="shared" ca="1" si="635"/>
        <v>1</v>
      </c>
      <c r="BN294">
        <f t="shared" ca="1" si="636"/>
        <v>0</v>
      </c>
      <c r="BO294">
        <f t="shared" ca="1" si="637"/>
        <v>0</v>
      </c>
      <c r="BP294">
        <f t="shared" ca="1" si="638"/>
        <v>0</v>
      </c>
      <c r="BQ294">
        <f t="shared" ca="1" si="639"/>
        <v>1</v>
      </c>
      <c r="BR294">
        <f t="shared" ca="1" si="640"/>
        <v>0</v>
      </c>
      <c r="BS294">
        <f t="shared" ca="1" si="641"/>
        <v>1</v>
      </c>
      <c r="BT294">
        <f t="shared" ca="1" si="642"/>
        <v>0</v>
      </c>
      <c r="BU294">
        <f t="shared" ca="1" si="643"/>
        <v>0</v>
      </c>
      <c r="BV294">
        <f t="shared" ca="1" si="644"/>
        <v>0</v>
      </c>
      <c r="BW294">
        <f t="shared" ca="1" si="718"/>
        <v>1</v>
      </c>
      <c r="BX294">
        <f t="shared" ca="1" si="719"/>
        <v>0</v>
      </c>
      <c r="BY294" s="8">
        <f t="shared" ca="1" si="720"/>
        <v>1</v>
      </c>
      <c r="BZ294" s="10">
        <f t="shared" ca="1" si="721"/>
        <v>0</v>
      </c>
      <c r="CA294">
        <f t="shared" ca="1" si="722"/>
        <v>1</v>
      </c>
      <c r="CB294">
        <f t="shared" ca="1" si="723"/>
        <v>0</v>
      </c>
      <c r="CC294">
        <f t="shared" ca="1" si="724"/>
        <v>0</v>
      </c>
      <c r="CD294">
        <f t="shared" ca="1" si="725"/>
        <v>0</v>
      </c>
      <c r="CE294">
        <f t="shared" ca="1" si="726"/>
        <v>0</v>
      </c>
      <c r="CF294" s="12">
        <f t="shared" ca="1" si="727"/>
        <v>2</v>
      </c>
      <c r="CG294">
        <f t="shared" ca="1" si="728"/>
        <v>1</v>
      </c>
      <c r="CH294">
        <f t="shared" ca="1" si="729"/>
        <v>0</v>
      </c>
      <c r="CI294">
        <f t="shared" ca="1" si="730"/>
        <v>0</v>
      </c>
      <c r="CJ294">
        <f t="shared" ca="1" si="731"/>
        <v>0</v>
      </c>
      <c r="CK294">
        <f t="shared" ca="1" si="732"/>
        <v>1</v>
      </c>
      <c r="CL294">
        <f t="shared" ca="1" si="733"/>
        <v>0</v>
      </c>
      <c r="CM294">
        <f t="shared" ca="1" si="734"/>
        <v>1</v>
      </c>
      <c r="CN294">
        <f t="shared" ca="1" si="735"/>
        <v>0</v>
      </c>
      <c r="CO294">
        <f t="shared" ca="1" si="736"/>
        <v>0</v>
      </c>
      <c r="CP294">
        <f t="shared" ca="1" si="737"/>
        <v>0</v>
      </c>
      <c r="CQ294" s="10">
        <f t="shared" ca="1" si="738"/>
        <v>1</v>
      </c>
      <c r="CR294" s="11">
        <f t="shared" ca="1" si="739"/>
        <v>4.5</v>
      </c>
      <c r="CS294" s="11">
        <f t="shared" ca="1" si="740"/>
        <v>0</v>
      </c>
      <c r="CT294" s="11">
        <f t="shared" ca="1" si="741"/>
        <v>4.5</v>
      </c>
      <c r="CU294" s="11">
        <f t="shared" ca="1" si="742"/>
        <v>4.5</v>
      </c>
      <c r="CV294" s="11">
        <f t="shared" ca="1" si="743"/>
        <v>1</v>
      </c>
      <c r="CW294" t="b">
        <f t="shared" ca="1" si="717"/>
        <v>0</v>
      </c>
      <c r="CX294">
        <f>COUNTIF(BA$1:BA294,BA294)-1</f>
        <v>0</v>
      </c>
    </row>
    <row r="295" spans="1:102">
      <c r="A295" s="14" t="s">
        <v>2949</v>
      </c>
      <c r="B295" t="s">
        <v>2556</v>
      </c>
      <c r="C295" t="s">
        <v>2672</v>
      </c>
      <c r="D295">
        <f>IF(Players!C295="NL",INDEX(Standings!G:I,MATCH(INDEX(Teams!G:K,MATCH(Players!B295,Teams!G:G,0),5),Standings!G:G,0),2)+INDEX(Standings!G:I,MATCH(INDEX(Teams!G:K,MATCH(Players!B295,Teams!G:G,0),5),Standings!G:G,0),3),INDEX(Standings!A:C,MATCH(INDEX(Teams!A:E,MATCH(Players!B295,Teams!A:A,0),5),Standings!A:A,0),2)+INDEX(Standings!A:C,MATCH(INDEX(Teams!A:E,MATCH(Players!B295,Teams!A:A,0),5),Standings!A:A,0),3))</f>
        <v>3</v>
      </c>
      <c r="E295">
        <f t="shared" ca="1" si="645"/>
        <v>0</v>
      </c>
      <c r="F295">
        <f t="shared" ca="1" si="646"/>
        <v>0</v>
      </c>
      <c r="G295">
        <f t="shared" ca="1" si="647"/>
        <v>0</v>
      </c>
      <c r="H295">
        <f t="shared" ca="1" si="648"/>
        <v>0</v>
      </c>
      <c r="I295">
        <f t="shared" ca="1" si="649"/>
        <v>0</v>
      </c>
      <c r="J295">
        <f t="shared" ca="1" si="650"/>
        <v>0</v>
      </c>
      <c r="K295">
        <f t="shared" ca="1" si="651"/>
        <v>0</v>
      </c>
      <c r="L295">
        <f t="shared" ca="1" si="652"/>
        <v>0</v>
      </c>
      <c r="M295">
        <f t="shared" ca="1" si="653"/>
        <v>0</v>
      </c>
      <c r="N295">
        <f t="shared" ca="1" si="654"/>
        <v>0</v>
      </c>
      <c r="O295">
        <f t="shared" ca="1" si="655"/>
        <v>0</v>
      </c>
      <c r="P295">
        <f t="shared" ca="1" si="656"/>
        <v>0</v>
      </c>
      <c r="Q295">
        <f t="shared" ca="1" si="657"/>
        <v>0</v>
      </c>
      <c r="R295">
        <f t="shared" ca="1" si="658"/>
        <v>0</v>
      </c>
      <c r="S295">
        <f t="shared" ca="1" si="659"/>
        <v>0</v>
      </c>
      <c r="T295">
        <f t="shared" ca="1" si="660"/>
        <v>0</v>
      </c>
      <c r="U295">
        <f t="shared" ca="1" si="661"/>
        <v>0</v>
      </c>
      <c r="V295">
        <f t="shared" ca="1" si="662"/>
        <v>0</v>
      </c>
      <c r="W295">
        <f t="shared" ca="1" si="663"/>
        <v>0</v>
      </c>
      <c r="X295">
        <f t="shared" ca="1" si="692"/>
        <v>0</v>
      </c>
      <c r="Y295">
        <f t="shared" ca="1" si="693"/>
        <v>0</v>
      </c>
      <c r="Z295">
        <f t="shared" ca="1" si="694"/>
        <v>0</v>
      </c>
      <c r="AA295">
        <f t="shared" ca="1" si="695"/>
        <v>0</v>
      </c>
      <c r="AB295">
        <f t="shared" ca="1" si="696"/>
        <v>0</v>
      </c>
      <c r="AC295">
        <f t="shared" ca="1" si="697"/>
        <v>0</v>
      </c>
      <c r="AD295">
        <f t="shared" ca="1" si="698"/>
        <v>0</v>
      </c>
      <c r="AE295">
        <f t="shared" ca="1" si="699"/>
        <v>0</v>
      </c>
      <c r="AF295">
        <f t="shared" ca="1" si="700"/>
        <v>0</v>
      </c>
      <c r="AG295">
        <f t="shared" ca="1" si="701"/>
        <v>0</v>
      </c>
      <c r="AH295">
        <f t="shared" ca="1" si="702"/>
        <v>0</v>
      </c>
      <c r="AI295">
        <f t="shared" ca="1" si="703"/>
        <v>0</v>
      </c>
      <c r="AJ295">
        <f t="shared" ca="1" si="704"/>
        <v>0</v>
      </c>
      <c r="AK295">
        <f t="shared" ca="1" si="705"/>
        <v>0</v>
      </c>
      <c r="AL295">
        <f t="shared" ca="1" si="706"/>
        <v>0</v>
      </c>
      <c r="AM295">
        <f t="shared" ca="1" si="707"/>
        <v>0</v>
      </c>
      <c r="AN295">
        <f t="shared" ca="1" si="708"/>
        <v>0</v>
      </c>
      <c r="AO295">
        <f t="shared" ca="1" si="709"/>
        <v>0</v>
      </c>
      <c r="AP295">
        <f t="shared" ca="1" si="710"/>
        <v>0</v>
      </c>
      <c r="AQ295">
        <f t="shared" ca="1" si="711"/>
        <v>0</v>
      </c>
      <c r="AR295" s="8">
        <f t="shared" ca="1" si="712"/>
        <v>0</v>
      </c>
      <c r="AS295" s="8">
        <f t="shared" ca="1" si="713"/>
        <v>0</v>
      </c>
      <c r="AT295" s="8">
        <f t="shared" ca="1" si="714"/>
        <v>0</v>
      </c>
      <c r="AU295" s="8">
        <f t="shared" ca="1" si="715"/>
        <v>0</v>
      </c>
      <c r="AV295">
        <f t="shared" ca="1" si="716"/>
        <v>0</v>
      </c>
      <c r="AW295" t="b">
        <f t="shared" ca="1" si="691"/>
        <v>0</v>
      </c>
      <c r="BA295" t="s">
        <v>3122</v>
      </c>
      <c r="BB295" t="s">
        <v>2550</v>
      </c>
      <c r="BC295" t="s">
        <v>2672</v>
      </c>
      <c r="BD295">
        <f>IF(Players!BC295="NL",INDEX(Standings!G:I,MATCH(INDEX(Teams!G:K,MATCH(Players!BB295,Teams!G:G,0),5),Standings!G:G,0),2)+INDEX(Standings!G:I,MATCH(INDEX(Teams!G:K,MATCH(Players!BB295,Teams!G:G,0),5),Standings!G:G,0),3),INDEX(Standings!A:C,MATCH(INDEX(Teams!A:E,MATCH(Players!BB295,Teams!A:A,0),5),Standings!A:A,0),2)+INDEX(Standings!A:C,MATCH(INDEX(Teams!A:E,MATCH(Players!BB295,Teams!A:A,0),5),Standings!A:A,0),3))</f>
        <v>3</v>
      </c>
      <c r="BE295">
        <f t="shared" ca="1" si="627"/>
        <v>0</v>
      </c>
      <c r="BF295">
        <f t="shared" ca="1" si="628"/>
        <v>0</v>
      </c>
      <c r="BG295">
        <f t="shared" ca="1" si="629"/>
        <v>1</v>
      </c>
      <c r="BH295">
        <f t="shared" ca="1" si="630"/>
        <v>1</v>
      </c>
      <c r="BI295">
        <f t="shared" ca="1" si="631"/>
        <v>0</v>
      </c>
      <c r="BJ295">
        <f t="shared" ca="1" si="632"/>
        <v>0</v>
      </c>
      <c r="BK295">
        <f t="shared" ca="1" si="633"/>
        <v>0</v>
      </c>
      <c r="BL295" s="12">
        <f t="shared" ca="1" si="634"/>
        <v>5</v>
      </c>
      <c r="BM295">
        <f t="shared" ca="1" si="635"/>
        <v>6</v>
      </c>
      <c r="BN295">
        <f t="shared" ca="1" si="636"/>
        <v>4</v>
      </c>
      <c r="BO295">
        <f t="shared" ca="1" si="637"/>
        <v>4</v>
      </c>
      <c r="BP295">
        <f t="shared" ca="1" si="638"/>
        <v>1</v>
      </c>
      <c r="BQ295">
        <f t="shared" ca="1" si="639"/>
        <v>0</v>
      </c>
      <c r="BR295">
        <f t="shared" ca="1" si="640"/>
        <v>0</v>
      </c>
      <c r="BS295">
        <f t="shared" ca="1" si="641"/>
        <v>5</v>
      </c>
      <c r="BT295">
        <f t="shared" ca="1" si="642"/>
        <v>0</v>
      </c>
      <c r="BU295">
        <f t="shared" ca="1" si="643"/>
        <v>1</v>
      </c>
      <c r="BV295">
        <f t="shared" ca="1" si="644"/>
        <v>0</v>
      </c>
      <c r="BW295">
        <f t="shared" ca="1" si="718"/>
        <v>0</v>
      </c>
      <c r="BX295">
        <f t="shared" ca="1" si="719"/>
        <v>0</v>
      </c>
      <c r="BY295" s="8">
        <f t="shared" ca="1" si="720"/>
        <v>0</v>
      </c>
      <c r="BZ295" s="10">
        <f t="shared" ca="1" si="721"/>
        <v>7.2</v>
      </c>
      <c r="CA295">
        <f t="shared" ca="1" si="722"/>
        <v>1</v>
      </c>
      <c r="CB295">
        <f t="shared" ca="1" si="723"/>
        <v>1</v>
      </c>
      <c r="CC295">
        <f t="shared" ca="1" si="724"/>
        <v>0</v>
      </c>
      <c r="CD295">
        <f t="shared" ca="1" si="725"/>
        <v>0</v>
      </c>
      <c r="CE295">
        <f t="shared" ca="1" si="726"/>
        <v>0</v>
      </c>
      <c r="CF295" s="12">
        <f t="shared" ca="1" si="727"/>
        <v>5</v>
      </c>
      <c r="CG295">
        <f t="shared" ca="1" si="728"/>
        <v>6</v>
      </c>
      <c r="CH295">
        <f t="shared" ca="1" si="729"/>
        <v>4</v>
      </c>
      <c r="CI295">
        <f t="shared" ca="1" si="730"/>
        <v>4</v>
      </c>
      <c r="CJ295">
        <f t="shared" ca="1" si="731"/>
        <v>1</v>
      </c>
      <c r="CK295">
        <f t="shared" ca="1" si="732"/>
        <v>0</v>
      </c>
      <c r="CL295">
        <f t="shared" ca="1" si="733"/>
        <v>0</v>
      </c>
      <c r="CM295">
        <f t="shared" ca="1" si="734"/>
        <v>5</v>
      </c>
      <c r="CN295">
        <f t="shared" ca="1" si="735"/>
        <v>0</v>
      </c>
      <c r="CO295">
        <f t="shared" ca="1" si="736"/>
        <v>1</v>
      </c>
      <c r="CP295">
        <f t="shared" ca="1" si="737"/>
        <v>0</v>
      </c>
      <c r="CQ295" s="10">
        <f t="shared" ca="1" si="738"/>
        <v>1.2</v>
      </c>
      <c r="CR295" s="11">
        <f t="shared" ca="1" si="739"/>
        <v>10.799999999999999</v>
      </c>
      <c r="CS295" s="11">
        <f t="shared" ca="1" si="740"/>
        <v>1.8</v>
      </c>
      <c r="CT295" s="11">
        <f t="shared" ca="1" si="741"/>
        <v>0</v>
      </c>
      <c r="CU295" s="11">
        <f t="shared" ca="1" si="742"/>
        <v>9</v>
      </c>
      <c r="CV295" s="11">
        <f t="shared" ca="1" si="743"/>
        <v>0</v>
      </c>
      <c r="CW295" t="b">
        <f t="shared" ca="1" si="717"/>
        <v>1</v>
      </c>
      <c r="CX295">
        <f>COUNTIF(BA$1:BA295,BA295)-1</f>
        <v>0</v>
      </c>
    </row>
    <row r="296" spans="1:102">
      <c r="A296" s="14" t="s">
        <v>2950</v>
      </c>
      <c r="B296" t="s">
        <v>2556</v>
      </c>
      <c r="C296" t="s">
        <v>2672</v>
      </c>
      <c r="D296">
        <f>IF(Players!C296="NL",INDEX(Standings!G:I,MATCH(INDEX(Teams!G:K,MATCH(Players!B296,Teams!G:G,0),5),Standings!G:G,0),2)+INDEX(Standings!G:I,MATCH(INDEX(Teams!G:K,MATCH(Players!B296,Teams!G:G,0),5),Standings!G:G,0),3),INDEX(Standings!A:C,MATCH(INDEX(Teams!A:E,MATCH(Players!B296,Teams!A:A,0),5),Standings!A:A,0),2)+INDEX(Standings!A:C,MATCH(INDEX(Teams!A:E,MATCH(Players!B296,Teams!A:A,0),5),Standings!A:A,0),3))</f>
        <v>3</v>
      </c>
      <c r="E296">
        <f t="shared" ca="1" si="645"/>
        <v>1</v>
      </c>
      <c r="F296">
        <f t="shared" ca="1" si="646"/>
        <v>5</v>
      </c>
      <c r="G296">
        <f t="shared" ca="1" si="647"/>
        <v>1</v>
      </c>
      <c r="H296">
        <f t="shared" ca="1" si="648"/>
        <v>2</v>
      </c>
      <c r="I296">
        <f t="shared" ca="1" si="649"/>
        <v>0</v>
      </c>
      <c r="J296">
        <f t="shared" ca="1" si="650"/>
        <v>0</v>
      </c>
      <c r="K296">
        <f t="shared" ca="1" si="651"/>
        <v>1</v>
      </c>
      <c r="L296">
        <f t="shared" ca="1" si="652"/>
        <v>1</v>
      </c>
      <c r="M296">
        <f t="shared" ca="1" si="653"/>
        <v>0</v>
      </c>
      <c r="N296">
        <f t="shared" ca="1" si="654"/>
        <v>0</v>
      </c>
      <c r="O296">
        <f t="shared" ca="1" si="655"/>
        <v>0</v>
      </c>
      <c r="P296">
        <f t="shared" ca="1" si="656"/>
        <v>1</v>
      </c>
      <c r="Q296">
        <f t="shared" ca="1" si="657"/>
        <v>0</v>
      </c>
      <c r="R296">
        <f t="shared" ca="1" si="658"/>
        <v>0</v>
      </c>
      <c r="S296">
        <f t="shared" ca="1" si="659"/>
        <v>0</v>
      </c>
      <c r="T296">
        <f t="shared" ca="1" si="660"/>
        <v>0</v>
      </c>
      <c r="U296">
        <f t="shared" ca="1" si="661"/>
        <v>0</v>
      </c>
      <c r="V296">
        <f t="shared" ca="1" si="662"/>
        <v>1</v>
      </c>
      <c r="W296">
        <f t="shared" ca="1" si="663"/>
        <v>1</v>
      </c>
      <c r="X296">
        <f t="shared" ca="1" si="692"/>
        <v>1</v>
      </c>
      <c r="Y296">
        <f t="shared" ca="1" si="693"/>
        <v>5</v>
      </c>
      <c r="Z296">
        <f t="shared" ca="1" si="694"/>
        <v>5</v>
      </c>
      <c r="AA296">
        <f t="shared" ca="1" si="695"/>
        <v>1</v>
      </c>
      <c r="AB296">
        <f t="shared" ca="1" si="696"/>
        <v>2</v>
      </c>
      <c r="AC296">
        <f t="shared" ca="1" si="697"/>
        <v>0</v>
      </c>
      <c r="AD296">
        <f t="shared" ca="1" si="698"/>
        <v>0</v>
      </c>
      <c r="AE296">
        <f t="shared" ca="1" si="699"/>
        <v>1</v>
      </c>
      <c r="AF296">
        <f t="shared" ca="1" si="700"/>
        <v>1</v>
      </c>
      <c r="AG296">
        <f t="shared" ca="1" si="701"/>
        <v>0</v>
      </c>
      <c r="AH296">
        <f t="shared" ca="1" si="702"/>
        <v>0</v>
      </c>
      <c r="AI296">
        <f t="shared" ca="1" si="703"/>
        <v>0</v>
      </c>
      <c r="AJ296">
        <f t="shared" ca="1" si="704"/>
        <v>1</v>
      </c>
      <c r="AK296">
        <f t="shared" ca="1" si="705"/>
        <v>0</v>
      </c>
      <c r="AL296">
        <f t="shared" ca="1" si="706"/>
        <v>0</v>
      </c>
      <c r="AM296">
        <f t="shared" ca="1" si="707"/>
        <v>0</v>
      </c>
      <c r="AN296">
        <f t="shared" ca="1" si="708"/>
        <v>0</v>
      </c>
      <c r="AO296">
        <f t="shared" ca="1" si="709"/>
        <v>0</v>
      </c>
      <c r="AP296">
        <f t="shared" ca="1" si="710"/>
        <v>1</v>
      </c>
      <c r="AQ296">
        <f t="shared" ca="1" si="711"/>
        <v>1</v>
      </c>
      <c r="AR296" s="8">
        <f t="shared" ca="1" si="712"/>
        <v>0.4</v>
      </c>
      <c r="AS296" s="8">
        <f t="shared" ca="1" si="713"/>
        <v>0.4</v>
      </c>
      <c r="AT296" s="8">
        <f t="shared" ca="1" si="714"/>
        <v>1</v>
      </c>
      <c r="AU296" s="8">
        <f t="shared" ca="1" si="715"/>
        <v>1.4</v>
      </c>
      <c r="AV296">
        <f t="shared" ca="1" si="716"/>
        <v>5</v>
      </c>
      <c r="AW296" t="b">
        <f t="shared" ca="1" si="691"/>
        <v>0</v>
      </c>
      <c r="BA296" t="s">
        <v>3125</v>
      </c>
      <c r="BB296" t="s">
        <v>2550</v>
      </c>
      <c r="BC296" t="s">
        <v>2672</v>
      </c>
      <c r="BD296">
        <f>IF(Players!BC296="NL",INDEX(Standings!G:I,MATCH(INDEX(Teams!G:K,MATCH(Players!BB296,Teams!G:G,0),5),Standings!G:G,0),2)+INDEX(Standings!G:I,MATCH(INDEX(Teams!G:K,MATCH(Players!BB296,Teams!G:G,0),5),Standings!G:G,0),3),INDEX(Standings!A:C,MATCH(INDEX(Teams!A:E,MATCH(Players!BB296,Teams!A:A,0),5),Standings!A:A,0),2)+INDEX(Standings!A:C,MATCH(INDEX(Teams!A:E,MATCH(Players!BB296,Teams!A:A,0),5),Standings!A:A,0),3))</f>
        <v>3</v>
      </c>
      <c r="BE296">
        <f t="shared" ca="1" si="627"/>
        <v>0</v>
      </c>
      <c r="BF296">
        <f t="shared" ca="1" si="628"/>
        <v>0</v>
      </c>
      <c r="BG296">
        <f t="shared" ca="1" si="629"/>
        <v>1</v>
      </c>
      <c r="BH296">
        <f t="shared" ca="1" si="630"/>
        <v>0</v>
      </c>
      <c r="BI296">
        <f t="shared" ca="1" si="631"/>
        <v>0</v>
      </c>
      <c r="BJ296">
        <f t="shared" ca="1" si="632"/>
        <v>0</v>
      </c>
      <c r="BK296">
        <f t="shared" ca="1" si="633"/>
        <v>0</v>
      </c>
      <c r="BL296" s="12">
        <f t="shared" ca="1" si="634"/>
        <v>2</v>
      </c>
      <c r="BM296">
        <f t="shared" ca="1" si="635"/>
        <v>0</v>
      </c>
      <c r="BN296">
        <f t="shared" ca="1" si="636"/>
        <v>0</v>
      </c>
      <c r="BO296">
        <f t="shared" ca="1" si="637"/>
        <v>0</v>
      </c>
      <c r="BP296">
        <f t="shared" ca="1" si="638"/>
        <v>0</v>
      </c>
      <c r="BQ296">
        <f t="shared" ca="1" si="639"/>
        <v>0</v>
      </c>
      <c r="BR296">
        <f t="shared" ca="1" si="640"/>
        <v>0</v>
      </c>
      <c r="BS296">
        <f t="shared" ca="1" si="641"/>
        <v>1</v>
      </c>
      <c r="BT296">
        <f t="shared" ca="1" si="642"/>
        <v>0</v>
      </c>
      <c r="BU296">
        <f t="shared" ca="1" si="643"/>
        <v>0</v>
      </c>
      <c r="BV296">
        <f t="shared" ca="1" si="644"/>
        <v>0</v>
      </c>
      <c r="BW296">
        <f t="shared" ca="1" si="718"/>
        <v>0</v>
      </c>
      <c r="BX296">
        <f t="shared" ca="1" si="719"/>
        <v>0</v>
      </c>
      <c r="BY296" s="8">
        <f t="shared" ca="1" si="720"/>
        <v>0</v>
      </c>
      <c r="BZ296" s="10">
        <f t="shared" ca="1" si="721"/>
        <v>0</v>
      </c>
      <c r="CA296">
        <f t="shared" ca="1" si="722"/>
        <v>1</v>
      </c>
      <c r="CB296">
        <f t="shared" ca="1" si="723"/>
        <v>0</v>
      </c>
      <c r="CC296">
        <f t="shared" ca="1" si="724"/>
        <v>0</v>
      </c>
      <c r="CD296">
        <f t="shared" ca="1" si="725"/>
        <v>0</v>
      </c>
      <c r="CE296">
        <f t="shared" ca="1" si="726"/>
        <v>0</v>
      </c>
      <c r="CF296" s="12">
        <f t="shared" ca="1" si="727"/>
        <v>2</v>
      </c>
      <c r="CG296">
        <f t="shared" ca="1" si="728"/>
        <v>0</v>
      </c>
      <c r="CH296">
        <f t="shared" ca="1" si="729"/>
        <v>0</v>
      </c>
      <c r="CI296">
        <f t="shared" ca="1" si="730"/>
        <v>0</v>
      </c>
      <c r="CJ296">
        <f t="shared" ca="1" si="731"/>
        <v>0</v>
      </c>
      <c r="CK296">
        <f t="shared" ca="1" si="732"/>
        <v>0</v>
      </c>
      <c r="CL296">
        <f t="shared" ca="1" si="733"/>
        <v>0</v>
      </c>
      <c r="CM296">
        <f t="shared" ca="1" si="734"/>
        <v>1</v>
      </c>
      <c r="CN296">
        <f t="shared" ca="1" si="735"/>
        <v>0</v>
      </c>
      <c r="CO296">
        <f t="shared" ca="1" si="736"/>
        <v>0</v>
      </c>
      <c r="CP296">
        <f t="shared" ca="1" si="737"/>
        <v>0</v>
      </c>
      <c r="CQ296" s="10">
        <f t="shared" ca="1" si="738"/>
        <v>0</v>
      </c>
      <c r="CR296" s="11">
        <f t="shared" ca="1" si="739"/>
        <v>0</v>
      </c>
      <c r="CS296" s="11">
        <f t="shared" ca="1" si="740"/>
        <v>0</v>
      </c>
      <c r="CT296" s="11">
        <f t="shared" ca="1" si="741"/>
        <v>0</v>
      </c>
      <c r="CU296" s="11">
        <f t="shared" ca="1" si="742"/>
        <v>4.5</v>
      </c>
      <c r="CV296" s="11">
        <f t="shared" ca="1" si="743"/>
        <v>0</v>
      </c>
      <c r="CW296" t="b">
        <f t="shared" ca="1" si="717"/>
        <v>0</v>
      </c>
      <c r="CX296">
        <f>COUNTIF(BA$1:BA296,BA296)-1</f>
        <v>0</v>
      </c>
    </row>
    <row r="297" spans="1:102">
      <c r="A297" s="14" t="s">
        <v>2965</v>
      </c>
      <c r="B297" t="s">
        <v>2556</v>
      </c>
      <c r="C297" t="s">
        <v>2672</v>
      </c>
      <c r="D297">
        <f>IF(Players!C297="NL",INDEX(Standings!G:I,MATCH(INDEX(Teams!G:K,MATCH(Players!B297,Teams!G:G,0),5),Standings!G:G,0),2)+INDEX(Standings!G:I,MATCH(INDEX(Teams!G:K,MATCH(Players!B297,Teams!G:G,0),5),Standings!G:G,0),3),INDEX(Standings!A:C,MATCH(INDEX(Teams!A:E,MATCH(Players!B297,Teams!A:A,0),5),Standings!A:A,0),2)+INDEX(Standings!A:C,MATCH(INDEX(Teams!A:E,MATCH(Players!B297,Teams!A:A,0),5),Standings!A:A,0),3))</f>
        <v>3</v>
      </c>
      <c r="E297">
        <f t="shared" ca="1" si="645"/>
        <v>0</v>
      </c>
      <c r="F297">
        <f t="shared" ca="1" si="646"/>
        <v>0</v>
      </c>
      <c r="G297">
        <f t="shared" ca="1" si="647"/>
        <v>0</v>
      </c>
      <c r="H297">
        <f t="shared" ca="1" si="648"/>
        <v>0</v>
      </c>
      <c r="I297">
        <f t="shared" ca="1" si="649"/>
        <v>0</v>
      </c>
      <c r="J297">
        <f t="shared" ca="1" si="650"/>
        <v>0</v>
      </c>
      <c r="K297">
        <f t="shared" ca="1" si="651"/>
        <v>0</v>
      </c>
      <c r="L297">
        <f t="shared" ca="1" si="652"/>
        <v>0</v>
      </c>
      <c r="M297">
        <f t="shared" ca="1" si="653"/>
        <v>0</v>
      </c>
      <c r="N297">
        <f t="shared" ca="1" si="654"/>
        <v>0</v>
      </c>
      <c r="O297">
        <f t="shared" ca="1" si="655"/>
        <v>0</v>
      </c>
      <c r="P297">
        <f t="shared" ca="1" si="656"/>
        <v>0</v>
      </c>
      <c r="Q297">
        <f t="shared" ca="1" si="657"/>
        <v>0</v>
      </c>
      <c r="R297">
        <f t="shared" ca="1" si="658"/>
        <v>0</v>
      </c>
      <c r="S297">
        <f t="shared" ca="1" si="659"/>
        <v>0</v>
      </c>
      <c r="T297">
        <f t="shared" ca="1" si="660"/>
        <v>0</v>
      </c>
      <c r="U297">
        <f t="shared" ca="1" si="661"/>
        <v>0</v>
      </c>
      <c r="V297">
        <f t="shared" ca="1" si="662"/>
        <v>0</v>
      </c>
      <c r="W297">
        <f t="shared" ca="1" si="663"/>
        <v>0</v>
      </c>
      <c r="X297">
        <f t="shared" ca="1" si="692"/>
        <v>0</v>
      </c>
      <c r="Y297">
        <f t="shared" ca="1" si="693"/>
        <v>0</v>
      </c>
      <c r="Z297">
        <f t="shared" ca="1" si="694"/>
        <v>0</v>
      </c>
      <c r="AA297">
        <f t="shared" ca="1" si="695"/>
        <v>0</v>
      </c>
      <c r="AB297">
        <f t="shared" ca="1" si="696"/>
        <v>0</v>
      </c>
      <c r="AC297">
        <f t="shared" ca="1" si="697"/>
        <v>0</v>
      </c>
      <c r="AD297">
        <f t="shared" ca="1" si="698"/>
        <v>0</v>
      </c>
      <c r="AE297">
        <f t="shared" ca="1" si="699"/>
        <v>0</v>
      </c>
      <c r="AF297">
        <f t="shared" ca="1" si="700"/>
        <v>0</v>
      </c>
      <c r="AG297">
        <f t="shared" ca="1" si="701"/>
        <v>0</v>
      </c>
      <c r="AH297">
        <f t="shared" ca="1" si="702"/>
        <v>0</v>
      </c>
      <c r="AI297">
        <f t="shared" ca="1" si="703"/>
        <v>0</v>
      </c>
      <c r="AJ297">
        <f t="shared" ca="1" si="704"/>
        <v>0</v>
      </c>
      <c r="AK297">
        <f t="shared" ca="1" si="705"/>
        <v>0</v>
      </c>
      <c r="AL297">
        <f t="shared" ca="1" si="706"/>
        <v>0</v>
      </c>
      <c r="AM297">
        <f t="shared" ca="1" si="707"/>
        <v>0</v>
      </c>
      <c r="AN297">
        <f t="shared" ca="1" si="708"/>
        <v>0</v>
      </c>
      <c r="AO297">
        <f t="shared" ca="1" si="709"/>
        <v>0</v>
      </c>
      <c r="AP297">
        <f t="shared" ca="1" si="710"/>
        <v>0</v>
      </c>
      <c r="AQ297">
        <f t="shared" ca="1" si="711"/>
        <v>0</v>
      </c>
      <c r="AR297" s="8">
        <f t="shared" ca="1" si="712"/>
        <v>0</v>
      </c>
      <c r="AS297" s="8">
        <f t="shared" ca="1" si="713"/>
        <v>0</v>
      </c>
      <c r="AT297" s="8">
        <f t="shared" ca="1" si="714"/>
        <v>0</v>
      </c>
      <c r="AU297" s="8">
        <f t="shared" ca="1" si="715"/>
        <v>0</v>
      </c>
      <c r="AV297">
        <f t="shared" ca="1" si="716"/>
        <v>0</v>
      </c>
      <c r="AW297" t="b">
        <f t="shared" ca="1" si="691"/>
        <v>0</v>
      </c>
      <c r="BA297" t="s">
        <v>3124</v>
      </c>
      <c r="BB297" t="s">
        <v>2550</v>
      </c>
      <c r="BC297" t="s">
        <v>2672</v>
      </c>
      <c r="BD297">
        <f>IF(Players!BC297="NL",INDEX(Standings!G:I,MATCH(INDEX(Teams!G:K,MATCH(Players!BB297,Teams!G:G,0),5),Standings!G:G,0),2)+INDEX(Standings!G:I,MATCH(INDEX(Teams!G:K,MATCH(Players!BB297,Teams!G:G,0),5),Standings!G:G,0),3),INDEX(Standings!A:C,MATCH(INDEX(Teams!A:E,MATCH(Players!BB297,Teams!A:A,0),5),Standings!A:A,0),2)+INDEX(Standings!A:C,MATCH(INDEX(Teams!A:E,MATCH(Players!BB297,Teams!A:A,0),5),Standings!A:A,0),3))</f>
        <v>3</v>
      </c>
      <c r="BE297">
        <f t="shared" ca="1" si="627"/>
        <v>0</v>
      </c>
      <c r="BF297">
        <f t="shared" ca="1" si="628"/>
        <v>0</v>
      </c>
      <c r="BG297">
        <f t="shared" ca="1" si="629"/>
        <v>0</v>
      </c>
      <c r="BH297">
        <f t="shared" ca="1" si="630"/>
        <v>0</v>
      </c>
      <c r="BI297">
        <f t="shared" ca="1" si="631"/>
        <v>0</v>
      </c>
      <c r="BJ297">
        <f t="shared" ca="1" si="632"/>
        <v>0</v>
      </c>
      <c r="BK297">
        <f t="shared" ca="1" si="633"/>
        <v>0</v>
      </c>
      <c r="BL297" s="12">
        <f t="shared" ca="1" si="634"/>
        <v>0</v>
      </c>
      <c r="BM297">
        <f t="shared" ca="1" si="635"/>
        <v>0</v>
      </c>
      <c r="BN297">
        <f t="shared" ca="1" si="636"/>
        <v>0</v>
      </c>
      <c r="BO297">
        <f t="shared" ca="1" si="637"/>
        <v>0</v>
      </c>
      <c r="BP297">
        <f t="shared" ca="1" si="638"/>
        <v>0</v>
      </c>
      <c r="BQ297">
        <f t="shared" ca="1" si="639"/>
        <v>0</v>
      </c>
      <c r="BR297">
        <f t="shared" ca="1" si="640"/>
        <v>0</v>
      </c>
      <c r="BS297">
        <f t="shared" ca="1" si="641"/>
        <v>0</v>
      </c>
      <c r="BT297">
        <f t="shared" ca="1" si="642"/>
        <v>0</v>
      </c>
      <c r="BU297">
        <f t="shared" ca="1" si="643"/>
        <v>0</v>
      </c>
      <c r="BV297">
        <f t="shared" ca="1" si="644"/>
        <v>0</v>
      </c>
      <c r="BW297">
        <f t="shared" ca="1" si="718"/>
        <v>0</v>
      </c>
      <c r="BX297">
        <f t="shared" ca="1" si="719"/>
        <v>0</v>
      </c>
      <c r="BY297" s="8">
        <f t="shared" ca="1" si="720"/>
        <v>0</v>
      </c>
      <c r="BZ297" s="10" t="str">
        <f t="shared" ca="1" si="721"/>
        <v>---</v>
      </c>
      <c r="CA297">
        <f t="shared" ca="1" si="722"/>
        <v>0</v>
      </c>
      <c r="CB297">
        <f t="shared" ca="1" si="723"/>
        <v>0</v>
      </c>
      <c r="CC297">
        <f t="shared" ca="1" si="724"/>
        <v>0</v>
      </c>
      <c r="CD297">
        <f t="shared" ca="1" si="725"/>
        <v>0</v>
      </c>
      <c r="CE297">
        <f t="shared" ca="1" si="726"/>
        <v>0</v>
      </c>
      <c r="CF297" s="12">
        <f t="shared" ca="1" si="727"/>
        <v>0</v>
      </c>
      <c r="CG297">
        <f t="shared" ca="1" si="728"/>
        <v>0</v>
      </c>
      <c r="CH297">
        <f t="shared" ca="1" si="729"/>
        <v>0</v>
      </c>
      <c r="CI297">
        <f t="shared" ca="1" si="730"/>
        <v>0</v>
      </c>
      <c r="CJ297">
        <f t="shared" ca="1" si="731"/>
        <v>0</v>
      </c>
      <c r="CK297">
        <f t="shared" ca="1" si="732"/>
        <v>0</v>
      </c>
      <c r="CL297">
        <f t="shared" ca="1" si="733"/>
        <v>0</v>
      </c>
      <c r="CM297">
        <f t="shared" ca="1" si="734"/>
        <v>0</v>
      </c>
      <c r="CN297">
        <f t="shared" ca="1" si="735"/>
        <v>0</v>
      </c>
      <c r="CO297">
        <f t="shared" ca="1" si="736"/>
        <v>0</v>
      </c>
      <c r="CP297">
        <f t="shared" ca="1" si="737"/>
        <v>0</v>
      </c>
      <c r="CQ297" s="10">
        <f t="shared" ca="1" si="738"/>
        <v>0</v>
      </c>
      <c r="CR297" s="11">
        <f t="shared" ca="1" si="739"/>
        <v>0</v>
      </c>
      <c r="CS297" s="11">
        <f t="shared" ca="1" si="740"/>
        <v>0</v>
      </c>
      <c r="CT297" s="11">
        <f t="shared" ca="1" si="741"/>
        <v>0</v>
      </c>
      <c r="CU297" s="11">
        <f t="shared" ca="1" si="742"/>
        <v>0</v>
      </c>
      <c r="CV297" s="11">
        <f t="shared" ca="1" si="743"/>
        <v>0</v>
      </c>
      <c r="CW297" t="b">
        <f t="shared" ca="1" si="717"/>
        <v>0</v>
      </c>
      <c r="CX297">
        <f>COUNTIF(BA$1:BA297,BA297)-1</f>
        <v>0</v>
      </c>
    </row>
    <row r="298" spans="1:102">
      <c r="A298" s="14" t="s">
        <v>2951</v>
      </c>
      <c r="B298" t="s">
        <v>2556</v>
      </c>
      <c r="C298" t="s">
        <v>2672</v>
      </c>
      <c r="D298">
        <f>IF(Players!C298="NL",INDEX(Standings!G:I,MATCH(INDEX(Teams!G:K,MATCH(Players!B298,Teams!G:G,0),5),Standings!G:G,0),2)+INDEX(Standings!G:I,MATCH(INDEX(Teams!G:K,MATCH(Players!B298,Teams!G:G,0),5),Standings!G:G,0),3),INDEX(Standings!A:C,MATCH(INDEX(Teams!A:E,MATCH(Players!B298,Teams!A:A,0),5),Standings!A:A,0),2)+INDEX(Standings!A:C,MATCH(INDEX(Teams!A:E,MATCH(Players!B298,Teams!A:A,0),5),Standings!A:A,0),3))</f>
        <v>3</v>
      </c>
      <c r="E298">
        <f t="shared" ca="1" si="645"/>
        <v>3</v>
      </c>
      <c r="F298">
        <f t="shared" ca="1" si="646"/>
        <v>10</v>
      </c>
      <c r="G298">
        <f t="shared" ca="1" si="647"/>
        <v>1</v>
      </c>
      <c r="H298">
        <f t="shared" ca="1" si="648"/>
        <v>2</v>
      </c>
      <c r="I298">
        <f t="shared" ca="1" si="649"/>
        <v>0</v>
      </c>
      <c r="J298">
        <f t="shared" ca="1" si="650"/>
        <v>0</v>
      </c>
      <c r="K298">
        <f t="shared" ca="1" si="651"/>
        <v>1</v>
      </c>
      <c r="L298">
        <f t="shared" ca="1" si="652"/>
        <v>2</v>
      </c>
      <c r="M298">
        <f t="shared" ca="1" si="653"/>
        <v>0</v>
      </c>
      <c r="N298">
        <f t="shared" ca="1" si="654"/>
        <v>0</v>
      </c>
      <c r="O298">
        <f t="shared" ca="1" si="655"/>
        <v>0</v>
      </c>
      <c r="P298">
        <f t="shared" ca="1" si="656"/>
        <v>0</v>
      </c>
      <c r="Q298">
        <f t="shared" ca="1" si="657"/>
        <v>1</v>
      </c>
      <c r="R298">
        <f t="shared" ca="1" si="658"/>
        <v>0</v>
      </c>
      <c r="S298">
        <f t="shared" ca="1" si="659"/>
        <v>0</v>
      </c>
      <c r="T298">
        <f t="shared" ca="1" si="660"/>
        <v>0</v>
      </c>
      <c r="U298">
        <f t="shared" ca="1" si="661"/>
        <v>0</v>
      </c>
      <c r="V298">
        <f t="shared" ca="1" si="662"/>
        <v>1</v>
      </c>
      <c r="W298">
        <f t="shared" ca="1" si="663"/>
        <v>1</v>
      </c>
      <c r="X298">
        <f t="shared" ca="1" si="692"/>
        <v>3</v>
      </c>
      <c r="Y298">
        <f t="shared" ca="1" si="693"/>
        <v>10</v>
      </c>
      <c r="Z298">
        <f t="shared" ca="1" si="694"/>
        <v>10</v>
      </c>
      <c r="AA298">
        <f t="shared" ca="1" si="695"/>
        <v>1</v>
      </c>
      <c r="AB298">
        <f t="shared" ca="1" si="696"/>
        <v>2</v>
      </c>
      <c r="AC298">
        <f t="shared" ca="1" si="697"/>
        <v>0</v>
      </c>
      <c r="AD298">
        <f t="shared" ca="1" si="698"/>
        <v>0</v>
      </c>
      <c r="AE298">
        <f t="shared" ca="1" si="699"/>
        <v>1</v>
      </c>
      <c r="AF298">
        <f t="shared" ca="1" si="700"/>
        <v>2</v>
      </c>
      <c r="AG298">
        <f t="shared" ca="1" si="701"/>
        <v>0</v>
      </c>
      <c r="AH298">
        <f t="shared" ca="1" si="702"/>
        <v>0</v>
      </c>
      <c r="AI298">
        <f t="shared" ca="1" si="703"/>
        <v>0</v>
      </c>
      <c r="AJ298">
        <f t="shared" ca="1" si="704"/>
        <v>0</v>
      </c>
      <c r="AK298">
        <f t="shared" ca="1" si="705"/>
        <v>1</v>
      </c>
      <c r="AL298">
        <f t="shared" ca="1" si="706"/>
        <v>0</v>
      </c>
      <c r="AM298">
        <f t="shared" ca="1" si="707"/>
        <v>0</v>
      </c>
      <c r="AN298">
        <f t="shared" ca="1" si="708"/>
        <v>0</v>
      </c>
      <c r="AO298">
        <f t="shared" ca="1" si="709"/>
        <v>0</v>
      </c>
      <c r="AP298">
        <f t="shared" ca="1" si="710"/>
        <v>1</v>
      </c>
      <c r="AQ298">
        <f t="shared" ca="1" si="711"/>
        <v>1</v>
      </c>
      <c r="AR298" s="8">
        <f t="shared" ca="1" si="712"/>
        <v>0.2</v>
      </c>
      <c r="AS298" s="8">
        <f t="shared" ca="1" si="713"/>
        <v>0.2</v>
      </c>
      <c r="AT298" s="8">
        <f t="shared" ca="1" si="714"/>
        <v>0.5</v>
      </c>
      <c r="AU298" s="8">
        <f t="shared" ca="1" si="715"/>
        <v>0.7</v>
      </c>
      <c r="AV298">
        <f t="shared" ca="1" si="716"/>
        <v>5</v>
      </c>
      <c r="AW298" t="b">
        <f t="shared" ca="1" si="691"/>
        <v>1</v>
      </c>
      <c r="BA298" t="s">
        <v>3139</v>
      </c>
      <c r="BB298" t="s">
        <v>2550</v>
      </c>
      <c r="BC298" t="s">
        <v>2672</v>
      </c>
      <c r="BD298">
        <f>IF(Players!BC298="NL",INDEX(Standings!G:I,MATCH(INDEX(Teams!G:K,MATCH(Players!BB298,Teams!G:G,0),5),Standings!G:G,0),2)+INDEX(Standings!G:I,MATCH(INDEX(Teams!G:K,MATCH(Players!BB298,Teams!G:G,0),5),Standings!G:G,0),3),INDEX(Standings!A:C,MATCH(INDEX(Teams!A:E,MATCH(Players!BB298,Teams!A:A,0),5),Standings!A:A,0),2)+INDEX(Standings!A:C,MATCH(INDEX(Teams!A:E,MATCH(Players!BB298,Teams!A:A,0),5),Standings!A:A,0),3))</f>
        <v>3</v>
      </c>
      <c r="BE298">
        <f t="shared" ca="1" si="627"/>
        <v>0</v>
      </c>
      <c r="BF298">
        <f t="shared" ca="1" si="628"/>
        <v>0</v>
      </c>
      <c r="BG298">
        <f t="shared" ca="1" si="629"/>
        <v>0</v>
      </c>
      <c r="BH298">
        <f t="shared" ca="1" si="630"/>
        <v>0</v>
      </c>
      <c r="BI298">
        <f t="shared" ca="1" si="631"/>
        <v>0</v>
      </c>
      <c r="BJ298">
        <f t="shared" ca="1" si="632"/>
        <v>0</v>
      </c>
      <c r="BK298">
        <f t="shared" ca="1" si="633"/>
        <v>0</v>
      </c>
      <c r="BL298" s="12">
        <f t="shared" ca="1" si="634"/>
        <v>0</v>
      </c>
      <c r="BM298">
        <f t="shared" ca="1" si="635"/>
        <v>0</v>
      </c>
      <c r="BN298">
        <f t="shared" ca="1" si="636"/>
        <v>0</v>
      </c>
      <c r="BO298">
        <f t="shared" ca="1" si="637"/>
        <v>0</v>
      </c>
      <c r="BP298">
        <f t="shared" ca="1" si="638"/>
        <v>0</v>
      </c>
      <c r="BQ298">
        <f t="shared" ca="1" si="639"/>
        <v>0</v>
      </c>
      <c r="BR298">
        <f t="shared" ca="1" si="640"/>
        <v>0</v>
      </c>
      <c r="BS298">
        <f t="shared" ca="1" si="641"/>
        <v>0</v>
      </c>
      <c r="BT298">
        <f t="shared" ca="1" si="642"/>
        <v>0</v>
      </c>
      <c r="BU298">
        <f t="shared" ca="1" si="643"/>
        <v>0</v>
      </c>
      <c r="BV298">
        <f t="shared" ca="1" si="644"/>
        <v>0</v>
      </c>
      <c r="BW298">
        <f t="shared" ca="1" si="718"/>
        <v>0</v>
      </c>
      <c r="BX298">
        <f t="shared" ca="1" si="719"/>
        <v>0</v>
      </c>
      <c r="BY298" s="8">
        <f t="shared" ca="1" si="720"/>
        <v>0</v>
      </c>
      <c r="BZ298" s="10" t="str">
        <f t="shared" ca="1" si="721"/>
        <v>---</v>
      </c>
      <c r="CA298">
        <f t="shared" ca="1" si="722"/>
        <v>0</v>
      </c>
      <c r="CB298">
        <f t="shared" ca="1" si="723"/>
        <v>0</v>
      </c>
      <c r="CC298">
        <f t="shared" ca="1" si="724"/>
        <v>0</v>
      </c>
      <c r="CD298">
        <f t="shared" ca="1" si="725"/>
        <v>0</v>
      </c>
      <c r="CE298">
        <f t="shared" ca="1" si="726"/>
        <v>0</v>
      </c>
      <c r="CF298" s="12">
        <f t="shared" ca="1" si="727"/>
        <v>0</v>
      </c>
      <c r="CG298">
        <f t="shared" ca="1" si="728"/>
        <v>0</v>
      </c>
      <c r="CH298">
        <f t="shared" ca="1" si="729"/>
        <v>0</v>
      </c>
      <c r="CI298">
        <f t="shared" ca="1" si="730"/>
        <v>0</v>
      </c>
      <c r="CJ298">
        <f t="shared" ca="1" si="731"/>
        <v>0</v>
      </c>
      <c r="CK298">
        <f t="shared" ca="1" si="732"/>
        <v>0</v>
      </c>
      <c r="CL298">
        <f t="shared" ca="1" si="733"/>
        <v>0</v>
      </c>
      <c r="CM298">
        <f t="shared" ca="1" si="734"/>
        <v>0</v>
      </c>
      <c r="CN298">
        <f t="shared" ca="1" si="735"/>
        <v>0</v>
      </c>
      <c r="CO298">
        <f t="shared" ca="1" si="736"/>
        <v>0</v>
      </c>
      <c r="CP298">
        <f t="shared" ca="1" si="737"/>
        <v>0</v>
      </c>
      <c r="CQ298" s="10">
        <f t="shared" ca="1" si="738"/>
        <v>0</v>
      </c>
      <c r="CR298" s="11">
        <f t="shared" ca="1" si="739"/>
        <v>0</v>
      </c>
      <c r="CS298" s="11">
        <f t="shared" ca="1" si="740"/>
        <v>0</v>
      </c>
      <c r="CT298" s="11">
        <f t="shared" ca="1" si="741"/>
        <v>0</v>
      </c>
      <c r="CU298" s="11">
        <f t="shared" ca="1" si="742"/>
        <v>0</v>
      </c>
      <c r="CV298" s="11">
        <f t="shared" ca="1" si="743"/>
        <v>0</v>
      </c>
      <c r="CW298" t="b">
        <f t="shared" ca="1" si="717"/>
        <v>0</v>
      </c>
      <c r="CX298">
        <f>COUNTIF(BA$1:BA298,BA298)-1</f>
        <v>0</v>
      </c>
    </row>
    <row r="299" spans="1:102">
      <c r="A299" s="14" t="s">
        <v>2952</v>
      </c>
      <c r="B299" t="s">
        <v>2556</v>
      </c>
      <c r="C299" t="s">
        <v>2672</v>
      </c>
      <c r="D299">
        <f>IF(Players!C299="NL",INDEX(Standings!G:I,MATCH(INDEX(Teams!G:K,MATCH(Players!B299,Teams!G:G,0),5),Standings!G:G,0),2)+INDEX(Standings!G:I,MATCH(INDEX(Teams!G:K,MATCH(Players!B299,Teams!G:G,0),5),Standings!G:G,0),3),INDEX(Standings!A:C,MATCH(INDEX(Teams!A:E,MATCH(Players!B299,Teams!A:A,0),5),Standings!A:A,0),2)+INDEX(Standings!A:C,MATCH(INDEX(Teams!A:E,MATCH(Players!B299,Teams!A:A,0),5),Standings!A:A,0),3))</f>
        <v>3</v>
      </c>
      <c r="E299">
        <f t="shared" ca="1" si="645"/>
        <v>1</v>
      </c>
      <c r="F299">
        <f t="shared" ca="1" si="646"/>
        <v>4</v>
      </c>
      <c r="G299">
        <f t="shared" ca="1" si="647"/>
        <v>1</v>
      </c>
      <c r="H299">
        <f t="shared" ca="1" si="648"/>
        <v>1</v>
      </c>
      <c r="I299">
        <f t="shared" ca="1" si="649"/>
        <v>0</v>
      </c>
      <c r="J299">
        <f t="shared" ca="1" si="650"/>
        <v>0</v>
      </c>
      <c r="K299">
        <f t="shared" ca="1" si="651"/>
        <v>1</v>
      </c>
      <c r="L299">
        <f t="shared" ca="1" si="652"/>
        <v>1</v>
      </c>
      <c r="M299">
        <f t="shared" ca="1" si="653"/>
        <v>0</v>
      </c>
      <c r="N299">
        <f t="shared" ca="1" si="654"/>
        <v>0</v>
      </c>
      <c r="O299">
        <f t="shared" ca="1" si="655"/>
        <v>0</v>
      </c>
      <c r="P299">
        <f t="shared" ca="1" si="656"/>
        <v>1</v>
      </c>
      <c r="Q299">
        <f t="shared" ca="1" si="657"/>
        <v>0</v>
      </c>
      <c r="R299">
        <f t="shared" ca="1" si="658"/>
        <v>0</v>
      </c>
      <c r="S299">
        <f t="shared" ca="1" si="659"/>
        <v>0</v>
      </c>
      <c r="T299">
        <f t="shared" ca="1" si="660"/>
        <v>0</v>
      </c>
      <c r="U299">
        <f t="shared" ca="1" si="661"/>
        <v>0</v>
      </c>
      <c r="V299">
        <f t="shared" ca="1" si="662"/>
        <v>1</v>
      </c>
      <c r="W299">
        <f t="shared" ca="1" si="663"/>
        <v>1</v>
      </c>
      <c r="X299">
        <f t="shared" ca="1" si="692"/>
        <v>1</v>
      </c>
      <c r="Y299">
        <f t="shared" ca="1" si="693"/>
        <v>4</v>
      </c>
      <c r="Z299">
        <f t="shared" ca="1" si="694"/>
        <v>4</v>
      </c>
      <c r="AA299">
        <f t="shared" ca="1" si="695"/>
        <v>1</v>
      </c>
      <c r="AB299">
        <f t="shared" ca="1" si="696"/>
        <v>1</v>
      </c>
      <c r="AC299">
        <f t="shared" ca="1" si="697"/>
        <v>0</v>
      </c>
      <c r="AD299">
        <f t="shared" ca="1" si="698"/>
        <v>0</v>
      </c>
      <c r="AE299">
        <f t="shared" ca="1" si="699"/>
        <v>1</v>
      </c>
      <c r="AF299">
        <f t="shared" ca="1" si="700"/>
        <v>1</v>
      </c>
      <c r="AG299">
        <f t="shared" ca="1" si="701"/>
        <v>0</v>
      </c>
      <c r="AH299">
        <f t="shared" ca="1" si="702"/>
        <v>0</v>
      </c>
      <c r="AI299">
        <f t="shared" ca="1" si="703"/>
        <v>0</v>
      </c>
      <c r="AJ299">
        <f t="shared" ca="1" si="704"/>
        <v>1</v>
      </c>
      <c r="AK299">
        <f t="shared" ca="1" si="705"/>
        <v>0</v>
      </c>
      <c r="AL299">
        <f t="shared" ca="1" si="706"/>
        <v>0</v>
      </c>
      <c r="AM299">
        <f t="shared" ca="1" si="707"/>
        <v>0</v>
      </c>
      <c r="AN299">
        <f t="shared" ca="1" si="708"/>
        <v>0</v>
      </c>
      <c r="AO299">
        <f t="shared" ca="1" si="709"/>
        <v>0</v>
      </c>
      <c r="AP299">
        <f t="shared" ca="1" si="710"/>
        <v>1</v>
      </c>
      <c r="AQ299">
        <f t="shared" ca="1" si="711"/>
        <v>1</v>
      </c>
      <c r="AR299" s="8">
        <f t="shared" ca="1" si="712"/>
        <v>0.25</v>
      </c>
      <c r="AS299" s="8">
        <f t="shared" ca="1" si="713"/>
        <v>0.25</v>
      </c>
      <c r="AT299" s="8">
        <f t="shared" ca="1" si="714"/>
        <v>1</v>
      </c>
      <c r="AU299" s="8">
        <f t="shared" ca="1" si="715"/>
        <v>1.25</v>
      </c>
      <c r="AV299">
        <f t="shared" ca="1" si="716"/>
        <v>4</v>
      </c>
      <c r="AW299" t="b">
        <f t="shared" ca="1" si="691"/>
        <v>0</v>
      </c>
      <c r="BA299" t="s">
        <v>3130</v>
      </c>
      <c r="BB299" t="s">
        <v>2550</v>
      </c>
      <c r="BC299" t="s">
        <v>2672</v>
      </c>
      <c r="BD299">
        <f>IF(Players!BC299="NL",INDEX(Standings!G:I,MATCH(INDEX(Teams!G:K,MATCH(Players!BB299,Teams!G:G,0),5),Standings!G:G,0),2)+INDEX(Standings!G:I,MATCH(INDEX(Teams!G:K,MATCH(Players!BB299,Teams!G:G,0),5),Standings!G:G,0),3),INDEX(Standings!A:C,MATCH(INDEX(Teams!A:E,MATCH(Players!BB299,Teams!A:A,0),5),Standings!A:A,0),2)+INDEX(Standings!A:C,MATCH(INDEX(Teams!A:E,MATCH(Players!BB299,Teams!A:A,0),5),Standings!A:A,0),3))</f>
        <v>3</v>
      </c>
      <c r="BE299">
        <f t="shared" ca="1" si="627"/>
        <v>0</v>
      </c>
      <c r="BF299">
        <f t="shared" ca="1" si="628"/>
        <v>0</v>
      </c>
      <c r="BG299">
        <f t="shared" ca="1" si="629"/>
        <v>0</v>
      </c>
      <c r="BH299">
        <f t="shared" ca="1" si="630"/>
        <v>0</v>
      </c>
      <c r="BI299">
        <f t="shared" ca="1" si="631"/>
        <v>0</v>
      </c>
      <c r="BJ299">
        <f t="shared" ca="1" si="632"/>
        <v>0</v>
      </c>
      <c r="BK299">
        <f t="shared" ca="1" si="633"/>
        <v>0</v>
      </c>
      <c r="BL299" s="12">
        <f t="shared" ca="1" si="634"/>
        <v>0</v>
      </c>
      <c r="BM299">
        <f t="shared" ca="1" si="635"/>
        <v>0</v>
      </c>
      <c r="BN299">
        <f t="shared" ca="1" si="636"/>
        <v>0</v>
      </c>
      <c r="BO299">
        <f t="shared" ca="1" si="637"/>
        <v>0</v>
      </c>
      <c r="BP299">
        <f t="shared" ca="1" si="638"/>
        <v>0</v>
      </c>
      <c r="BQ299">
        <f t="shared" ca="1" si="639"/>
        <v>0</v>
      </c>
      <c r="BR299">
        <f t="shared" ca="1" si="640"/>
        <v>0</v>
      </c>
      <c r="BS299">
        <f t="shared" ca="1" si="641"/>
        <v>0</v>
      </c>
      <c r="BT299">
        <f t="shared" ca="1" si="642"/>
        <v>0</v>
      </c>
      <c r="BU299">
        <f t="shared" ca="1" si="643"/>
        <v>0</v>
      </c>
      <c r="BV299">
        <f t="shared" ca="1" si="644"/>
        <v>0</v>
      </c>
      <c r="BW299">
        <f t="shared" ca="1" si="718"/>
        <v>0</v>
      </c>
      <c r="BX299">
        <f t="shared" ca="1" si="719"/>
        <v>0</v>
      </c>
      <c r="BY299" s="8">
        <f t="shared" ca="1" si="720"/>
        <v>0</v>
      </c>
      <c r="BZ299" s="10" t="str">
        <f t="shared" ca="1" si="721"/>
        <v>---</v>
      </c>
      <c r="CA299">
        <f t="shared" ca="1" si="722"/>
        <v>0</v>
      </c>
      <c r="CB299">
        <f t="shared" ca="1" si="723"/>
        <v>0</v>
      </c>
      <c r="CC299">
        <f t="shared" ca="1" si="724"/>
        <v>0</v>
      </c>
      <c r="CD299">
        <f t="shared" ca="1" si="725"/>
        <v>0</v>
      </c>
      <c r="CE299">
        <f t="shared" ca="1" si="726"/>
        <v>0</v>
      </c>
      <c r="CF299" s="12">
        <f t="shared" ca="1" si="727"/>
        <v>0</v>
      </c>
      <c r="CG299">
        <f t="shared" ca="1" si="728"/>
        <v>0</v>
      </c>
      <c r="CH299">
        <f t="shared" ca="1" si="729"/>
        <v>0</v>
      </c>
      <c r="CI299">
        <f t="shared" ca="1" si="730"/>
        <v>0</v>
      </c>
      <c r="CJ299">
        <f t="shared" ca="1" si="731"/>
        <v>0</v>
      </c>
      <c r="CK299">
        <f t="shared" ca="1" si="732"/>
        <v>0</v>
      </c>
      <c r="CL299">
        <f t="shared" ca="1" si="733"/>
        <v>0</v>
      </c>
      <c r="CM299">
        <f t="shared" ca="1" si="734"/>
        <v>0</v>
      </c>
      <c r="CN299">
        <f t="shared" ca="1" si="735"/>
        <v>0</v>
      </c>
      <c r="CO299">
        <f t="shared" ca="1" si="736"/>
        <v>0</v>
      </c>
      <c r="CP299">
        <f t="shared" ca="1" si="737"/>
        <v>0</v>
      </c>
      <c r="CQ299" s="10">
        <f t="shared" ca="1" si="738"/>
        <v>0</v>
      </c>
      <c r="CR299" s="11">
        <f t="shared" ca="1" si="739"/>
        <v>0</v>
      </c>
      <c r="CS299" s="11">
        <f t="shared" ca="1" si="740"/>
        <v>0</v>
      </c>
      <c r="CT299" s="11">
        <f t="shared" ca="1" si="741"/>
        <v>0</v>
      </c>
      <c r="CU299" s="11">
        <f t="shared" ca="1" si="742"/>
        <v>0</v>
      </c>
      <c r="CV299" s="11">
        <f t="shared" ca="1" si="743"/>
        <v>0</v>
      </c>
      <c r="CW299" t="b">
        <f t="shared" ca="1" si="717"/>
        <v>0</v>
      </c>
      <c r="CX299">
        <f>COUNTIF(BA$1:BA299,BA299)-1</f>
        <v>0</v>
      </c>
    </row>
    <row r="300" spans="1:102">
      <c r="A300" s="14" t="s">
        <v>2953</v>
      </c>
      <c r="B300" t="s">
        <v>2556</v>
      </c>
      <c r="C300" t="s">
        <v>2672</v>
      </c>
      <c r="D300">
        <f>IF(Players!C300="NL",INDEX(Standings!G:I,MATCH(INDEX(Teams!G:K,MATCH(Players!B300,Teams!G:G,0),5),Standings!G:G,0),2)+INDEX(Standings!G:I,MATCH(INDEX(Teams!G:K,MATCH(Players!B300,Teams!G:G,0),5),Standings!G:G,0),3),INDEX(Standings!A:C,MATCH(INDEX(Teams!A:E,MATCH(Players!B300,Teams!A:A,0),5),Standings!A:A,0),2)+INDEX(Standings!A:C,MATCH(INDEX(Teams!A:E,MATCH(Players!B300,Teams!A:A,0),5),Standings!A:A,0),3))</f>
        <v>3</v>
      </c>
      <c r="E300">
        <f t="shared" ca="1" si="645"/>
        <v>0</v>
      </c>
      <c r="F300">
        <f t="shared" ca="1" si="646"/>
        <v>0</v>
      </c>
      <c r="G300">
        <f t="shared" ca="1" si="647"/>
        <v>0</v>
      </c>
      <c r="H300">
        <f t="shared" ca="1" si="648"/>
        <v>0</v>
      </c>
      <c r="I300">
        <f t="shared" ca="1" si="649"/>
        <v>0</v>
      </c>
      <c r="J300">
        <f t="shared" ca="1" si="650"/>
        <v>0</v>
      </c>
      <c r="K300">
        <f t="shared" ca="1" si="651"/>
        <v>0</v>
      </c>
      <c r="L300">
        <f t="shared" ca="1" si="652"/>
        <v>0</v>
      </c>
      <c r="M300">
        <f t="shared" ca="1" si="653"/>
        <v>0</v>
      </c>
      <c r="N300">
        <f t="shared" ca="1" si="654"/>
        <v>0</v>
      </c>
      <c r="O300">
        <f t="shared" ca="1" si="655"/>
        <v>0</v>
      </c>
      <c r="P300">
        <f t="shared" ca="1" si="656"/>
        <v>0</v>
      </c>
      <c r="Q300">
        <f t="shared" ca="1" si="657"/>
        <v>0</v>
      </c>
      <c r="R300">
        <f t="shared" ca="1" si="658"/>
        <v>0</v>
      </c>
      <c r="S300">
        <f t="shared" ca="1" si="659"/>
        <v>0</v>
      </c>
      <c r="T300">
        <f t="shared" ca="1" si="660"/>
        <v>0</v>
      </c>
      <c r="U300">
        <f t="shared" ca="1" si="661"/>
        <v>0</v>
      </c>
      <c r="V300">
        <f t="shared" ca="1" si="662"/>
        <v>0</v>
      </c>
      <c r="W300">
        <f t="shared" ca="1" si="663"/>
        <v>0</v>
      </c>
      <c r="X300">
        <f t="shared" ca="1" si="692"/>
        <v>0</v>
      </c>
      <c r="Y300">
        <f t="shared" ca="1" si="693"/>
        <v>0</v>
      </c>
      <c r="Z300">
        <f t="shared" ca="1" si="694"/>
        <v>0</v>
      </c>
      <c r="AA300">
        <f t="shared" ca="1" si="695"/>
        <v>0</v>
      </c>
      <c r="AB300">
        <f t="shared" ca="1" si="696"/>
        <v>0</v>
      </c>
      <c r="AC300">
        <f t="shared" ca="1" si="697"/>
        <v>0</v>
      </c>
      <c r="AD300">
        <f t="shared" ca="1" si="698"/>
        <v>0</v>
      </c>
      <c r="AE300">
        <f t="shared" ca="1" si="699"/>
        <v>0</v>
      </c>
      <c r="AF300">
        <f t="shared" ca="1" si="700"/>
        <v>0</v>
      </c>
      <c r="AG300">
        <f t="shared" ca="1" si="701"/>
        <v>0</v>
      </c>
      <c r="AH300">
        <f t="shared" ca="1" si="702"/>
        <v>0</v>
      </c>
      <c r="AI300">
        <f t="shared" ca="1" si="703"/>
        <v>0</v>
      </c>
      <c r="AJ300">
        <f t="shared" ca="1" si="704"/>
        <v>0</v>
      </c>
      <c r="AK300">
        <f t="shared" ca="1" si="705"/>
        <v>0</v>
      </c>
      <c r="AL300">
        <f t="shared" ca="1" si="706"/>
        <v>0</v>
      </c>
      <c r="AM300">
        <f t="shared" ca="1" si="707"/>
        <v>0</v>
      </c>
      <c r="AN300">
        <f t="shared" ca="1" si="708"/>
        <v>0</v>
      </c>
      <c r="AO300">
        <f t="shared" ca="1" si="709"/>
        <v>0</v>
      </c>
      <c r="AP300">
        <f t="shared" ca="1" si="710"/>
        <v>0</v>
      </c>
      <c r="AQ300">
        <f t="shared" ca="1" si="711"/>
        <v>0</v>
      </c>
      <c r="AR300" s="8">
        <f t="shared" ca="1" si="712"/>
        <v>0</v>
      </c>
      <c r="AS300" s="8">
        <f t="shared" ca="1" si="713"/>
        <v>0</v>
      </c>
      <c r="AT300" s="8">
        <f t="shared" ca="1" si="714"/>
        <v>0</v>
      </c>
      <c r="AU300" s="8">
        <f t="shared" ca="1" si="715"/>
        <v>0</v>
      </c>
      <c r="AV300">
        <f t="shared" ca="1" si="716"/>
        <v>0</v>
      </c>
      <c r="AW300" t="b">
        <f t="shared" ca="1" si="691"/>
        <v>0</v>
      </c>
      <c r="BA300" t="s">
        <v>3131</v>
      </c>
      <c r="BB300" t="s">
        <v>2550</v>
      </c>
      <c r="BC300" t="s">
        <v>2672</v>
      </c>
      <c r="BD300">
        <f>IF(Players!BC300="NL",INDEX(Standings!G:I,MATCH(INDEX(Teams!G:K,MATCH(Players!BB300,Teams!G:G,0),5),Standings!G:G,0),2)+INDEX(Standings!G:I,MATCH(INDEX(Teams!G:K,MATCH(Players!BB300,Teams!G:G,0),5),Standings!G:G,0),3),INDEX(Standings!A:C,MATCH(INDEX(Teams!A:E,MATCH(Players!BB300,Teams!A:A,0),5),Standings!A:A,0),2)+INDEX(Standings!A:C,MATCH(INDEX(Teams!A:E,MATCH(Players!BB300,Teams!A:A,0),5),Standings!A:A,0),3))</f>
        <v>3</v>
      </c>
      <c r="BE300">
        <f t="shared" ca="1" si="627"/>
        <v>0</v>
      </c>
      <c r="BF300">
        <f t="shared" ca="1" si="628"/>
        <v>0</v>
      </c>
      <c r="BG300">
        <f t="shared" ca="1" si="629"/>
        <v>0</v>
      </c>
      <c r="BH300">
        <f t="shared" ca="1" si="630"/>
        <v>0</v>
      </c>
      <c r="BI300">
        <f t="shared" ca="1" si="631"/>
        <v>0</v>
      </c>
      <c r="BJ300">
        <f t="shared" ca="1" si="632"/>
        <v>0</v>
      </c>
      <c r="BK300">
        <f t="shared" ca="1" si="633"/>
        <v>0</v>
      </c>
      <c r="BL300" s="12">
        <f t="shared" ca="1" si="634"/>
        <v>0</v>
      </c>
      <c r="BM300">
        <f t="shared" ca="1" si="635"/>
        <v>0</v>
      </c>
      <c r="BN300">
        <f t="shared" ca="1" si="636"/>
        <v>0</v>
      </c>
      <c r="BO300">
        <f t="shared" ca="1" si="637"/>
        <v>0</v>
      </c>
      <c r="BP300">
        <f t="shared" ca="1" si="638"/>
        <v>0</v>
      </c>
      <c r="BQ300">
        <f t="shared" ca="1" si="639"/>
        <v>0</v>
      </c>
      <c r="BR300">
        <f t="shared" ca="1" si="640"/>
        <v>0</v>
      </c>
      <c r="BS300">
        <f t="shared" ca="1" si="641"/>
        <v>0</v>
      </c>
      <c r="BT300">
        <f t="shared" ca="1" si="642"/>
        <v>0</v>
      </c>
      <c r="BU300">
        <f t="shared" ca="1" si="643"/>
        <v>0</v>
      </c>
      <c r="BV300">
        <f t="shared" ca="1" si="644"/>
        <v>0</v>
      </c>
      <c r="BW300">
        <f t="shared" ca="1" si="718"/>
        <v>0</v>
      </c>
      <c r="BX300">
        <f t="shared" ca="1" si="719"/>
        <v>0</v>
      </c>
      <c r="BY300" s="8">
        <f t="shared" ca="1" si="720"/>
        <v>0</v>
      </c>
      <c r="BZ300" s="10" t="str">
        <f t="shared" ca="1" si="721"/>
        <v>---</v>
      </c>
      <c r="CA300">
        <f t="shared" ca="1" si="722"/>
        <v>0</v>
      </c>
      <c r="CB300">
        <f t="shared" ca="1" si="723"/>
        <v>0</v>
      </c>
      <c r="CC300">
        <f t="shared" ca="1" si="724"/>
        <v>0</v>
      </c>
      <c r="CD300">
        <f t="shared" ca="1" si="725"/>
        <v>0</v>
      </c>
      <c r="CE300">
        <f t="shared" ca="1" si="726"/>
        <v>0</v>
      </c>
      <c r="CF300" s="12">
        <f t="shared" ca="1" si="727"/>
        <v>0</v>
      </c>
      <c r="CG300">
        <f t="shared" ca="1" si="728"/>
        <v>0</v>
      </c>
      <c r="CH300">
        <f t="shared" ca="1" si="729"/>
        <v>0</v>
      </c>
      <c r="CI300">
        <f t="shared" ca="1" si="730"/>
        <v>0</v>
      </c>
      <c r="CJ300">
        <f t="shared" ca="1" si="731"/>
        <v>0</v>
      </c>
      <c r="CK300">
        <f t="shared" ca="1" si="732"/>
        <v>0</v>
      </c>
      <c r="CL300">
        <f t="shared" ca="1" si="733"/>
        <v>0</v>
      </c>
      <c r="CM300">
        <f t="shared" ca="1" si="734"/>
        <v>0</v>
      </c>
      <c r="CN300">
        <f t="shared" ca="1" si="735"/>
        <v>0</v>
      </c>
      <c r="CO300">
        <f t="shared" ca="1" si="736"/>
        <v>0</v>
      </c>
      <c r="CP300">
        <f t="shared" ca="1" si="737"/>
        <v>0</v>
      </c>
      <c r="CQ300" s="10">
        <f t="shared" ca="1" si="738"/>
        <v>0</v>
      </c>
      <c r="CR300" s="11">
        <f t="shared" ca="1" si="739"/>
        <v>0</v>
      </c>
      <c r="CS300" s="11">
        <f t="shared" ca="1" si="740"/>
        <v>0</v>
      </c>
      <c r="CT300" s="11">
        <f t="shared" ca="1" si="741"/>
        <v>0</v>
      </c>
      <c r="CU300" s="11">
        <f t="shared" ca="1" si="742"/>
        <v>0</v>
      </c>
      <c r="CV300" s="11">
        <f t="shared" ca="1" si="743"/>
        <v>0</v>
      </c>
      <c r="CW300" t="b">
        <f t="shared" ca="1" si="717"/>
        <v>0</v>
      </c>
      <c r="CX300">
        <f>COUNTIF(BA$1:BA300,BA300)-1</f>
        <v>0</v>
      </c>
    </row>
    <row r="301" spans="1:102">
      <c r="A301" s="14" t="s">
        <v>2820</v>
      </c>
      <c r="B301" t="s">
        <v>2556</v>
      </c>
      <c r="C301" t="s">
        <v>2672</v>
      </c>
      <c r="D301">
        <f>IF(Players!C301="NL",INDEX(Standings!G:I,MATCH(INDEX(Teams!G:K,MATCH(Players!B301,Teams!G:G,0),5),Standings!G:G,0),2)+INDEX(Standings!G:I,MATCH(INDEX(Teams!G:K,MATCH(Players!B301,Teams!G:G,0),5),Standings!G:G,0),3),INDEX(Standings!A:C,MATCH(INDEX(Teams!A:E,MATCH(Players!B301,Teams!A:A,0),5),Standings!A:A,0),2)+INDEX(Standings!A:C,MATCH(INDEX(Teams!A:E,MATCH(Players!B301,Teams!A:A,0),5),Standings!A:A,0),3))</f>
        <v>3</v>
      </c>
      <c r="E301">
        <f t="shared" ca="1" si="645"/>
        <v>2</v>
      </c>
      <c r="F301">
        <f t="shared" ca="1" si="646"/>
        <v>7</v>
      </c>
      <c r="G301">
        <f t="shared" ca="1" si="647"/>
        <v>2</v>
      </c>
      <c r="H301">
        <f t="shared" ca="1" si="648"/>
        <v>2</v>
      </c>
      <c r="I301">
        <f t="shared" ca="1" si="649"/>
        <v>1</v>
      </c>
      <c r="J301">
        <f t="shared" ca="1" si="650"/>
        <v>0</v>
      </c>
      <c r="K301">
        <f t="shared" ca="1" si="651"/>
        <v>0</v>
      </c>
      <c r="L301">
        <f t="shared" ca="1" si="652"/>
        <v>0</v>
      </c>
      <c r="M301">
        <f t="shared" ca="1" si="653"/>
        <v>0</v>
      </c>
      <c r="N301">
        <f t="shared" ca="1" si="654"/>
        <v>0</v>
      </c>
      <c r="O301">
        <f t="shared" ca="1" si="655"/>
        <v>0</v>
      </c>
      <c r="P301">
        <f t="shared" ca="1" si="656"/>
        <v>1</v>
      </c>
      <c r="Q301">
        <f t="shared" ca="1" si="657"/>
        <v>0</v>
      </c>
      <c r="R301">
        <f t="shared" ca="1" si="658"/>
        <v>0</v>
      </c>
      <c r="S301">
        <f t="shared" ca="1" si="659"/>
        <v>0</v>
      </c>
      <c r="T301">
        <f t="shared" ca="1" si="660"/>
        <v>0</v>
      </c>
      <c r="U301">
        <f t="shared" ca="1" si="661"/>
        <v>0</v>
      </c>
      <c r="V301">
        <f t="shared" ca="1" si="662"/>
        <v>2</v>
      </c>
      <c r="W301">
        <f t="shared" ca="1" si="663"/>
        <v>2</v>
      </c>
      <c r="X301">
        <f t="shared" ca="1" si="692"/>
        <v>2</v>
      </c>
      <c r="Y301">
        <f t="shared" ca="1" si="693"/>
        <v>7</v>
      </c>
      <c r="Z301">
        <f t="shared" ca="1" si="694"/>
        <v>7</v>
      </c>
      <c r="AA301">
        <f t="shared" ca="1" si="695"/>
        <v>2</v>
      </c>
      <c r="AB301">
        <f t="shared" ca="1" si="696"/>
        <v>2</v>
      </c>
      <c r="AC301">
        <f t="shared" ca="1" si="697"/>
        <v>1</v>
      </c>
      <c r="AD301">
        <f t="shared" ca="1" si="698"/>
        <v>0</v>
      </c>
      <c r="AE301">
        <f t="shared" ca="1" si="699"/>
        <v>0</v>
      </c>
      <c r="AF301">
        <f t="shared" ca="1" si="700"/>
        <v>0</v>
      </c>
      <c r="AG301">
        <f t="shared" ca="1" si="701"/>
        <v>0</v>
      </c>
      <c r="AH301">
        <f t="shared" ca="1" si="702"/>
        <v>0</v>
      </c>
      <c r="AI301">
        <f t="shared" ca="1" si="703"/>
        <v>0</v>
      </c>
      <c r="AJ301">
        <f t="shared" ca="1" si="704"/>
        <v>1</v>
      </c>
      <c r="AK301">
        <f t="shared" ca="1" si="705"/>
        <v>0</v>
      </c>
      <c r="AL301">
        <f t="shared" ca="1" si="706"/>
        <v>0</v>
      </c>
      <c r="AM301">
        <f t="shared" ca="1" si="707"/>
        <v>0</v>
      </c>
      <c r="AN301">
        <f t="shared" ca="1" si="708"/>
        <v>0</v>
      </c>
      <c r="AO301">
        <f t="shared" ca="1" si="709"/>
        <v>0</v>
      </c>
      <c r="AP301">
        <f t="shared" ca="1" si="710"/>
        <v>2</v>
      </c>
      <c r="AQ301">
        <f t="shared" ca="1" si="711"/>
        <v>2</v>
      </c>
      <c r="AR301" s="8">
        <f t="shared" ca="1" si="712"/>
        <v>0.2857142857142857</v>
      </c>
      <c r="AS301" s="8">
        <f t="shared" ca="1" si="713"/>
        <v>0.2857142857142857</v>
      </c>
      <c r="AT301" s="8">
        <f t="shared" ca="1" si="714"/>
        <v>0.42857142857142855</v>
      </c>
      <c r="AU301" s="8">
        <f t="shared" ca="1" si="715"/>
        <v>0.71428571428571419</v>
      </c>
      <c r="AV301">
        <f t="shared" ca="1" si="716"/>
        <v>3</v>
      </c>
      <c r="AW301" t="b">
        <f t="shared" ca="1" si="691"/>
        <v>0</v>
      </c>
      <c r="BA301" t="s">
        <v>3120</v>
      </c>
      <c r="BB301" t="s">
        <v>2550</v>
      </c>
      <c r="BC301" t="s">
        <v>2672</v>
      </c>
      <c r="BD301">
        <f>IF(Players!BC301="NL",INDEX(Standings!G:I,MATCH(INDEX(Teams!G:K,MATCH(Players!BB301,Teams!G:G,0),5),Standings!G:G,0),2)+INDEX(Standings!G:I,MATCH(INDEX(Teams!G:K,MATCH(Players!BB301,Teams!G:G,0),5),Standings!G:G,0),3),INDEX(Standings!A:C,MATCH(INDEX(Teams!A:E,MATCH(Players!BB301,Teams!A:A,0),5),Standings!A:A,0),2)+INDEX(Standings!A:C,MATCH(INDEX(Teams!A:E,MATCH(Players!BB301,Teams!A:A,0),5),Standings!A:A,0),3))</f>
        <v>3</v>
      </c>
      <c r="BE301">
        <f t="shared" ca="1" si="627"/>
        <v>0</v>
      </c>
      <c r="BF301">
        <f t="shared" ca="1" si="628"/>
        <v>1</v>
      </c>
      <c r="BG301">
        <f t="shared" ca="1" si="629"/>
        <v>1</v>
      </c>
      <c r="BH301">
        <f t="shared" ca="1" si="630"/>
        <v>1</v>
      </c>
      <c r="BI301">
        <f t="shared" ca="1" si="631"/>
        <v>0</v>
      </c>
      <c r="BJ301">
        <f t="shared" ca="1" si="632"/>
        <v>0</v>
      </c>
      <c r="BK301">
        <f t="shared" ca="1" si="633"/>
        <v>0</v>
      </c>
      <c r="BL301" s="12">
        <f t="shared" ca="1" si="634"/>
        <v>3.3333333333333335</v>
      </c>
      <c r="BM301">
        <f t="shared" ca="1" si="635"/>
        <v>12</v>
      </c>
      <c r="BN301">
        <f t="shared" ca="1" si="636"/>
        <v>8</v>
      </c>
      <c r="BO301">
        <f t="shared" ca="1" si="637"/>
        <v>6</v>
      </c>
      <c r="BP301">
        <f t="shared" ca="1" si="638"/>
        <v>0</v>
      </c>
      <c r="BQ301">
        <f t="shared" ca="1" si="639"/>
        <v>1</v>
      </c>
      <c r="BR301">
        <f t="shared" ca="1" si="640"/>
        <v>0</v>
      </c>
      <c r="BS301">
        <f t="shared" ca="1" si="641"/>
        <v>5</v>
      </c>
      <c r="BT301">
        <f t="shared" ca="1" si="642"/>
        <v>0</v>
      </c>
      <c r="BU301">
        <f t="shared" ca="1" si="643"/>
        <v>0</v>
      </c>
      <c r="BV301">
        <f t="shared" ca="1" si="644"/>
        <v>0</v>
      </c>
      <c r="BW301">
        <f t="shared" ca="1" si="718"/>
        <v>0</v>
      </c>
      <c r="BX301">
        <f t="shared" ca="1" si="719"/>
        <v>1</v>
      </c>
      <c r="BY301" s="8">
        <f t="shared" ca="1" si="720"/>
        <v>0</v>
      </c>
      <c r="BZ301" s="10">
        <f t="shared" ca="1" si="721"/>
        <v>16.2</v>
      </c>
      <c r="CA301">
        <f t="shared" ca="1" si="722"/>
        <v>1</v>
      </c>
      <c r="CB301">
        <f t="shared" ca="1" si="723"/>
        <v>1</v>
      </c>
      <c r="CC301">
        <f t="shared" ca="1" si="724"/>
        <v>0</v>
      </c>
      <c r="CD301">
        <f t="shared" ca="1" si="725"/>
        <v>0</v>
      </c>
      <c r="CE301">
        <f t="shared" ca="1" si="726"/>
        <v>0</v>
      </c>
      <c r="CF301" s="12">
        <f t="shared" ca="1" si="727"/>
        <v>3.3333333333333335</v>
      </c>
      <c r="CG301">
        <f t="shared" ca="1" si="728"/>
        <v>12</v>
      </c>
      <c r="CH301">
        <f t="shared" ca="1" si="729"/>
        <v>8</v>
      </c>
      <c r="CI301">
        <f t="shared" ca="1" si="730"/>
        <v>6</v>
      </c>
      <c r="CJ301">
        <f t="shared" ca="1" si="731"/>
        <v>0</v>
      </c>
      <c r="CK301">
        <f t="shared" ca="1" si="732"/>
        <v>1</v>
      </c>
      <c r="CL301">
        <f t="shared" ca="1" si="733"/>
        <v>0</v>
      </c>
      <c r="CM301">
        <f t="shared" ca="1" si="734"/>
        <v>5</v>
      </c>
      <c r="CN301">
        <f t="shared" ca="1" si="735"/>
        <v>0</v>
      </c>
      <c r="CO301">
        <f t="shared" ca="1" si="736"/>
        <v>0</v>
      </c>
      <c r="CP301">
        <f t="shared" ca="1" si="737"/>
        <v>0</v>
      </c>
      <c r="CQ301" s="10">
        <f t="shared" ca="1" si="738"/>
        <v>3.9</v>
      </c>
      <c r="CR301" s="11">
        <f t="shared" ca="1" si="739"/>
        <v>32.4</v>
      </c>
      <c r="CS301" s="11">
        <f t="shared" ca="1" si="740"/>
        <v>0</v>
      </c>
      <c r="CT301" s="11">
        <f t="shared" ca="1" si="741"/>
        <v>2.6999999999999997</v>
      </c>
      <c r="CU301" s="11">
        <f t="shared" ca="1" si="742"/>
        <v>13.5</v>
      </c>
      <c r="CV301" s="11">
        <f t="shared" ca="1" si="743"/>
        <v>5</v>
      </c>
      <c r="CW301" t="b">
        <f t="shared" ca="1" si="717"/>
        <v>1</v>
      </c>
      <c r="CX301">
        <f>COUNTIF(BA$1:BA301,BA301)-1</f>
        <v>0</v>
      </c>
    </row>
    <row r="302" spans="1:102">
      <c r="A302" s="14" t="s">
        <v>2954</v>
      </c>
      <c r="B302" t="s">
        <v>2556</v>
      </c>
      <c r="C302" t="s">
        <v>2672</v>
      </c>
      <c r="D302">
        <f>IF(Players!C302="NL",INDEX(Standings!G:I,MATCH(INDEX(Teams!G:K,MATCH(Players!B302,Teams!G:G,0),5),Standings!G:G,0),2)+INDEX(Standings!G:I,MATCH(INDEX(Teams!G:K,MATCH(Players!B302,Teams!G:G,0),5),Standings!G:G,0),3),INDEX(Standings!A:C,MATCH(INDEX(Teams!A:E,MATCH(Players!B302,Teams!A:A,0),5),Standings!A:A,0),2)+INDEX(Standings!A:C,MATCH(INDEX(Teams!A:E,MATCH(Players!B302,Teams!A:A,0),5),Standings!A:A,0),3))</f>
        <v>3</v>
      </c>
      <c r="E302">
        <f t="shared" ca="1" si="645"/>
        <v>0</v>
      </c>
      <c r="F302">
        <f t="shared" ca="1" si="646"/>
        <v>0</v>
      </c>
      <c r="G302">
        <f t="shared" ca="1" si="647"/>
        <v>0</v>
      </c>
      <c r="H302">
        <f t="shared" ca="1" si="648"/>
        <v>0</v>
      </c>
      <c r="I302">
        <f t="shared" ca="1" si="649"/>
        <v>0</v>
      </c>
      <c r="J302">
        <f t="shared" ca="1" si="650"/>
        <v>0</v>
      </c>
      <c r="K302">
        <f t="shared" ca="1" si="651"/>
        <v>0</v>
      </c>
      <c r="L302">
        <f t="shared" ca="1" si="652"/>
        <v>0</v>
      </c>
      <c r="M302">
        <f t="shared" ca="1" si="653"/>
        <v>0</v>
      </c>
      <c r="N302">
        <f t="shared" ca="1" si="654"/>
        <v>0</v>
      </c>
      <c r="O302">
        <f t="shared" ca="1" si="655"/>
        <v>0</v>
      </c>
      <c r="P302">
        <f t="shared" ca="1" si="656"/>
        <v>0</v>
      </c>
      <c r="Q302">
        <f t="shared" ca="1" si="657"/>
        <v>0</v>
      </c>
      <c r="R302">
        <f t="shared" ca="1" si="658"/>
        <v>0</v>
      </c>
      <c r="S302">
        <f t="shared" ca="1" si="659"/>
        <v>0</v>
      </c>
      <c r="T302">
        <f t="shared" ca="1" si="660"/>
        <v>0</v>
      </c>
      <c r="U302">
        <f t="shared" ca="1" si="661"/>
        <v>0</v>
      </c>
      <c r="V302">
        <f t="shared" ca="1" si="662"/>
        <v>0</v>
      </c>
      <c r="W302">
        <f t="shared" ca="1" si="663"/>
        <v>0</v>
      </c>
      <c r="X302">
        <f t="shared" ca="1" si="692"/>
        <v>0</v>
      </c>
      <c r="Y302">
        <f t="shared" ca="1" si="693"/>
        <v>0</v>
      </c>
      <c r="Z302">
        <f t="shared" ca="1" si="694"/>
        <v>0</v>
      </c>
      <c r="AA302">
        <f t="shared" ca="1" si="695"/>
        <v>0</v>
      </c>
      <c r="AB302">
        <f t="shared" ca="1" si="696"/>
        <v>0</v>
      </c>
      <c r="AC302">
        <f t="shared" ca="1" si="697"/>
        <v>0</v>
      </c>
      <c r="AD302">
        <f t="shared" ca="1" si="698"/>
        <v>0</v>
      </c>
      <c r="AE302">
        <f t="shared" ca="1" si="699"/>
        <v>0</v>
      </c>
      <c r="AF302">
        <f t="shared" ca="1" si="700"/>
        <v>0</v>
      </c>
      <c r="AG302">
        <f t="shared" ca="1" si="701"/>
        <v>0</v>
      </c>
      <c r="AH302">
        <f t="shared" ca="1" si="702"/>
        <v>0</v>
      </c>
      <c r="AI302">
        <f t="shared" ca="1" si="703"/>
        <v>0</v>
      </c>
      <c r="AJ302">
        <f t="shared" ca="1" si="704"/>
        <v>0</v>
      </c>
      <c r="AK302">
        <f t="shared" ca="1" si="705"/>
        <v>0</v>
      </c>
      <c r="AL302">
        <f t="shared" ca="1" si="706"/>
        <v>0</v>
      </c>
      <c r="AM302">
        <f t="shared" ca="1" si="707"/>
        <v>0</v>
      </c>
      <c r="AN302">
        <f t="shared" ca="1" si="708"/>
        <v>0</v>
      </c>
      <c r="AO302">
        <f t="shared" ca="1" si="709"/>
        <v>0</v>
      </c>
      <c r="AP302">
        <f t="shared" ca="1" si="710"/>
        <v>0</v>
      </c>
      <c r="AQ302">
        <f t="shared" ca="1" si="711"/>
        <v>0</v>
      </c>
      <c r="AR302" s="8">
        <f t="shared" ca="1" si="712"/>
        <v>0</v>
      </c>
      <c r="AS302" s="8">
        <f t="shared" ca="1" si="713"/>
        <v>0</v>
      </c>
      <c r="AT302" s="8">
        <f t="shared" ca="1" si="714"/>
        <v>0</v>
      </c>
      <c r="AU302" s="8">
        <f t="shared" ca="1" si="715"/>
        <v>0</v>
      </c>
      <c r="AV302">
        <f t="shared" ca="1" si="716"/>
        <v>0</v>
      </c>
      <c r="AW302" t="b">
        <f t="shared" ca="1" si="691"/>
        <v>0</v>
      </c>
      <c r="BA302" t="s">
        <v>3132</v>
      </c>
      <c r="BB302" t="s">
        <v>2550</v>
      </c>
      <c r="BC302" t="s">
        <v>2672</v>
      </c>
      <c r="BD302">
        <f>IF(Players!BC302="NL",INDEX(Standings!G:I,MATCH(INDEX(Teams!G:K,MATCH(Players!BB302,Teams!G:G,0),5),Standings!G:G,0),2)+INDEX(Standings!G:I,MATCH(INDEX(Teams!G:K,MATCH(Players!BB302,Teams!G:G,0),5),Standings!G:G,0),3),INDEX(Standings!A:C,MATCH(INDEX(Teams!A:E,MATCH(Players!BB302,Teams!A:A,0),5),Standings!A:A,0),2)+INDEX(Standings!A:C,MATCH(INDEX(Teams!A:E,MATCH(Players!BB302,Teams!A:A,0),5),Standings!A:A,0),3))</f>
        <v>3</v>
      </c>
      <c r="BE302">
        <f t="shared" ca="1" si="627"/>
        <v>0</v>
      </c>
      <c r="BF302">
        <f t="shared" ca="1" si="628"/>
        <v>0</v>
      </c>
      <c r="BG302">
        <f t="shared" ca="1" si="629"/>
        <v>1</v>
      </c>
      <c r="BH302">
        <f t="shared" ca="1" si="630"/>
        <v>0</v>
      </c>
      <c r="BI302">
        <f t="shared" ca="1" si="631"/>
        <v>0</v>
      </c>
      <c r="BJ302">
        <f t="shared" ca="1" si="632"/>
        <v>0</v>
      </c>
      <c r="BK302">
        <f t="shared" ca="1" si="633"/>
        <v>0</v>
      </c>
      <c r="BL302" s="12">
        <f t="shared" ca="1" si="634"/>
        <v>0.33333333333333331</v>
      </c>
      <c r="BM302">
        <f t="shared" ca="1" si="635"/>
        <v>1</v>
      </c>
      <c r="BN302">
        <f t="shared" ca="1" si="636"/>
        <v>1</v>
      </c>
      <c r="BO302">
        <f t="shared" ca="1" si="637"/>
        <v>1</v>
      </c>
      <c r="BP302">
        <f t="shared" ca="1" si="638"/>
        <v>0</v>
      </c>
      <c r="BQ302">
        <f t="shared" ca="1" si="639"/>
        <v>1</v>
      </c>
      <c r="BR302">
        <f t="shared" ca="1" si="640"/>
        <v>0</v>
      </c>
      <c r="BS302">
        <f t="shared" ca="1" si="641"/>
        <v>0</v>
      </c>
      <c r="BT302">
        <f t="shared" ca="1" si="642"/>
        <v>0</v>
      </c>
      <c r="BU302">
        <f t="shared" ca="1" si="643"/>
        <v>0</v>
      </c>
      <c r="BV302">
        <f t="shared" ca="1" si="644"/>
        <v>0</v>
      </c>
      <c r="BW302">
        <f t="shared" ca="1" si="718"/>
        <v>0</v>
      </c>
      <c r="BX302">
        <f t="shared" ca="1" si="719"/>
        <v>0</v>
      </c>
      <c r="BY302" s="8">
        <f t="shared" ca="1" si="720"/>
        <v>0</v>
      </c>
      <c r="BZ302" s="10">
        <f t="shared" ca="1" si="721"/>
        <v>27</v>
      </c>
      <c r="CA302">
        <f t="shared" ca="1" si="722"/>
        <v>1</v>
      </c>
      <c r="CB302">
        <f t="shared" ca="1" si="723"/>
        <v>0</v>
      </c>
      <c r="CC302">
        <f t="shared" ca="1" si="724"/>
        <v>0</v>
      </c>
      <c r="CD302">
        <f t="shared" ca="1" si="725"/>
        <v>0</v>
      </c>
      <c r="CE302">
        <f t="shared" ca="1" si="726"/>
        <v>0</v>
      </c>
      <c r="CF302" s="12">
        <f t="shared" ca="1" si="727"/>
        <v>0.33333333333333331</v>
      </c>
      <c r="CG302">
        <f t="shared" ca="1" si="728"/>
        <v>1</v>
      </c>
      <c r="CH302">
        <f t="shared" ca="1" si="729"/>
        <v>1</v>
      </c>
      <c r="CI302">
        <f t="shared" ca="1" si="730"/>
        <v>1</v>
      </c>
      <c r="CJ302">
        <f t="shared" ca="1" si="731"/>
        <v>0</v>
      </c>
      <c r="CK302">
        <f t="shared" ca="1" si="732"/>
        <v>1</v>
      </c>
      <c r="CL302">
        <f t="shared" ca="1" si="733"/>
        <v>0</v>
      </c>
      <c r="CM302">
        <f t="shared" ca="1" si="734"/>
        <v>0</v>
      </c>
      <c r="CN302">
        <f t="shared" ca="1" si="735"/>
        <v>0</v>
      </c>
      <c r="CO302">
        <f t="shared" ca="1" si="736"/>
        <v>0</v>
      </c>
      <c r="CP302">
        <f t="shared" ca="1" si="737"/>
        <v>0</v>
      </c>
      <c r="CQ302" s="10">
        <f t="shared" ca="1" si="738"/>
        <v>6</v>
      </c>
      <c r="CR302" s="11">
        <f t="shared" ca="1" si="739"/>
        <v>27</v>
      </c>
      <c r="CS302" s="11">
        <f t="shared" ca="1" si="740"/>
        <v>0</v>
      </c>
      <c r="CT302" s="11">
        <f t="shared" ca="1" si="741"/>
        <v>27</v>
      </c>
      <c r="CU302" s="11">
        <f t="shared" ca="1" si="742"/>
        <v>0</v>
      </c>
      <c r="CV302" s="11">
        <f t="shared" ca="1" si="743"/>
        <v>0</v>
      </c>
      <c r="CW302" t="b">
        <f t="shared" ca="1" si="717"/>
        <v>0</v>
      </c>
      <c r="CX302">
        <f>COUNTIF(BA$1:BA302,BA302)-1</f>
        <v>0</v>
      </c>
    </row>
    <row r="303" spans="1:102">
      <c r="A303" s="13" t="s">
        <v>2955</v>
      </c>
      <c r="B303" t="s">
        <v>2556</v>
      </c>
      <c r="C303" t="s">
        <v>2672</v>
      </c>
      <c r="D303">
        <f>IF(Players!C303="NL",INDEX(Standings!G:I,MATCH(INDEX(Teams!G:K,MATCH(Players!B303,Teams!G:G,0),5),Standings!G:G,0),2)+INDEX(Standings!G:I,MATCH(INDEX(Teams!G:K,MATCH(Players!B303,Teams!G:G,0),5),Standings!G:G,0),3),INDEX(Standings!A:C,MATCH(INDEX(Teams!A:E,MATCH(Players!B303,Teams!A:A,0),5),Standings!A:A,0),2)+INDEX(Standings!A:C,MATCH(INDEX(Teams!A:E,MATCH(Players!B303,Teams!A:A,0),5),Standings!A:A,0),3))</f>
        <v>3</v>
      </c>
      <c r="E303">
        <f t="shared" ca="1" si="645"/>
        <v>0</v>
      </c>
      <c r="F303">
        <f t="shared" ca="1" si="646"/>
        <v>0</v>
      </c>
      <c r="G303">
        <f t="shared" ca="1" si="647"/>
        <v>0</v>
      </c>
      <c r="H303">
        <f t="shared" ca="1" si="648"/>
        <v>0</v>
      </c>
      <c r="I303">
        <f t="shared" ca="1" si="649"/>
        <v>0</v>
      </c>
      <c r="J303">
        <f t="shared" ca="1" si="650"/>
        <v>0</v>
      </c>
      <c r="K303">
        <f t="shared" ca="1" si="651"/>
        <v>0</v>
      </c>
      <c r="L303">
        <f t="shared" ca="1" si="652"/>
        <v>0</v>
      </c>
      <c r="M303">
        <f t="shared" ca="1" si="653"/>
        <v>0</v>
      </c>
      <c r="N303">
        <f t="shared" ca="1" si="654"/>
        <v>0</v>
      </c>
      <c r="O303">
        <f t="shared" ca="1" si="655"/>
        <v>0</v>
      </c>
      <c r="P303">
        <f t="shared" ca="1" si="656"/>
        <v>0</v>
      </c>
      <c r="Q303">
        <f t="shared" ca="1" si="657"/>
        <v>0</v>
      </c>
      <c r="R303">
        <f t="shared" ca="1" si="658"/>
        <v>0</v>
      </c>
      <c r="S303">
        <f t="shared" ca="1" si="659"/>
        <v>0</v>
      </c>
      <c r="T303">
        <f t="shared" ca="1" si="660"/>
        <v>0</v>
      </c>
      <c r="U303">
        <f t="shared" ca="1" si="661"/>
        <v>0</v>
      </c>
      <c r="V303">
        <f t="shared" ca="1" si="662"/>
        <v>0</v>
      </c>
      <c r="W303">
        <f t="shared" ca="1" si="663"/>
        <v>0</v>
      </c>
      <c r="X303">
        <f t="shared" ca="1" si="692"/>
        <v>0</v>
      </c>
      <c r="Y303">
        <f t="shared" ca="1" si="693"/>
        <v>0</v>
      </c>
      <c r="Z303">
        <f t="shared" ca="1" si="694"/>
        <v>0</v>
      </c>
      <c r="AA303">
        <f t="shared" ca="1" si="695"/>
        <v>0</v>
      </c>
      <c r="AB303">
        <f t="shared" ca="1" si="696"/>
        <v>0</v>
      </c>
      <c r="AC303">
        <f t="shared" ca="1" si="697"/>
        <v>0</v>
      </c>
      <c r="AD303">
        <f t="shared" ca="1" si="698"/>
        <v>0</v>
      </c>
      <c r="AE303">
        <f t="shared" ca="1" si="699"/>
        <v>0</v>
      </c>
      <c r="AF303">
        <f t="shared" ca="1" si="700"/>
        <v>0</v>
      </c>
      <c r="AG303">
        <f t="shared" ca="1" si="701"/>
        <v>0</v>
      </c>
      <c r="AH303">
        <f t="shared" ca="1" si="702"/>
        <v>0</v>
      </c>
      <c r="AI303">
        <f t="shared" ca="1" si="703"/>
        <v>0</v>
      </c>
      <c r="AJ303">
        <f t="shared" ca="1" si="704"/>
        <v>0</v>
      </c>
      <c r="AK303">
        <f t="shared" ca="1" si="705"/>
        <v>0</v>
      </c>
      <c r="AL303">
        <f t="shared" ca="1" si="706"/>
        <v>0</v>
      </c>
      <c r="AM303">
        <f t="shared" ca="1" si="707"/>
        <v>0</v>
      </c>
      <c r="AN303">
        <f t="shared" ca="1" si="708"/>
        <v>0</v>
      </c>
      <c r="AO303">
        <f t="shared" ca="1" si="709"/>
        <v>0</v>
      </c>
      <c r="AP303">
        <f t="shared" ca="1" si="710"/>
        <v>0</v>
      </c>
      <c r="AQ303">
        <f t="shared" ca="1" si="711"/>
        <v>0</v>
      </c>
      <c r="AR303" s="8">
        <f t="shared" ca="1" si="712"/>
        <v>0</v>
      </c>
      <c r="AS303" s="8">
        <f t="shared" ca="1" si="713"/>
        <v>0</v>
      </c>
      <c r="AT303" s="8">
        <f t="shared" ca="1" si="714"/>
        <v>0</v>
      </c>
      <c r="AU303" s="8">
        <f t="shared" ca="1" si="715"/>
        <v>0</v>
      </c>
      <c r="AV303">
        <f t="shared" ca="1" si="716"/>
        <v>0</v>
      </c>
      <c r="AW303" t="b">
        <f t="shared" ca="1" si="691"/>
        <v>0</v>
      </c>
      <c r="BA303" t="s">
        <v>3123</v>
      </c>
      <c r="BB303" t="s">
        <v>2550</v>
      </c>
      <c r="BC303" t="s">
        <v>2672</v>
      </c>
      <c r="BD303">
        <f>IF(Players!BC303="NL",INDEX(Standings!G:I,MATCH(INDEX(Teams!G:K,MATCH(Players!BB303,Teams!G:G,0),5),Standings!G:G,0),2)+INDEX(Standings!G:I,MATCH(INDEX(Teams!G:K,MATCH(Players!BB303,Teams!G:G,0),5),Standings!G:G,0),3),INDEX(Standings!A:C,MATCH(INDEX(Teams!A:E,MATCH(Players!BB303,Teams!A:A,0),5),Standings!A:A,0),2)+INDEX(Standings!A:C,MATCH(INDEX(Teams!A:E,MATCH(Players!BB303,Teams!A:A,0),5),Standings!A:A,0),3))</f>
        <v>3</v>
      </c>
      <c r="BE303">
        <f t="shared" ca="1" si="627"/>
        <v>0</v>
      </c>
      <c r="BF303">
        <f t="shared" ca="1" si="628"/>
        <v>0</v>
      </c>
      <c r="BG303">
        <f t="shared" ca="1" si="629"/>
        <v>0</v>
      </c>
      <c r="BH303">
        <f t="shared" ca="1" si="630"/>
        <v>0</v>
      </c>
      <c r="BI303">
        <f t="shared" ca="1" si="631"/>
        <v>0</v>
      </c>
      <c r="BJ303">
        <f t="shared" ca="1" si="632"/>
        <v>0</v>
      </c>
      <c r="BK303">
        <f t="shared" ca="1" si="633"/>
        <v>0</v>
      </c>
      <c r="BL303" s="12">
        <f t="shared" ca="1" si="634"/>
        <v>0</v>
      </c>
      <c r="BM303">
        <f t="shared" ca="1" si="635"/>
        <v>0</v>
      </c>
      <c r="BN303">
        <f t="shared" ca="1" si="636"/>
        <v>0</v>
      </c>
      <c r="BO303">
        <f t="shared" ca="1" si="637"/>
        <v>0</v>
      </c>
      <c r="BP303">
        <f t="shared" ca="1" si="638"/>
        <v>0</v>
      </c>
      <c r="BQ303">
        <f t="shared" ca="1" si="639"/>
        <v>0</v>
      </c>
      <c r="BR303">
        <f t="shared" ca="1" si="640"/>
        <v>0</v>
      </c>
      <c r="BS303">
        <f t="shared" ca="1" si="641"/>
        <v>0</v>
      </c>
      <c r="BT303">
        <f t="shared" ca="1" si="642"/>
        <v>0</v>
      </c>
      <c r="BU303">
        <f t="shared" ca="1" si="643"/>
        <v>0</v>
      </c>
      <c r="BV303">
        <f t="shared" ca="1" si="644"/>
        <v>0</v>
      </c>
      <c r="BW303">
        <f t="shared" ca="1" si="718"/>
        <v>0</v>
      </c>
      <c r="BX303">
        <f t="shared" ca="1" si="719"/>
        <v>0</v>
      </c>
      <c r="BY303" s="8">
        <f t="shared" ca="1" si="720"/>
        <v>0</v>
      </c>
      <c r="BZ303" s="10" t="str">
        <f t="shared" ca="1" si="721"/>
        <v>---</v>
      </c>
      <c r="CA303">
        <f t="shared" ca="1" si="722"/>
        <v>0</v>
      </c>
      <c r="CB303">
        <f t="shared" ca="1" si="723"/>
        <v>0</v>
      </c>
      <c r="CC303">
        <f t="shared" ca="1" si="724"/>
        <v>0</v>
      </c>
      <c r="CD303">
        <f t="shared" ca="1" si="725"/>
        <v>0</v>
      </c>
      <c r="CE303">
        <f t="shared" ca="1" si="726"/>
        <v>0</v>
      </c>
      <c r="CF303" s="12">
        <f t="shared" ca="1" si="727"/>
        <v>0</v>
      </c>
      <c r="CG303">
        <f t="shared" ca="1" si="728"/>
        <v>0</v>
      </c>
      <c r="CH303">
        <f t="shared" ca="1" si="729"/>
        <v>0</v>
      </c>
      <c r="CI303">
        <f t="shared" ca="1" si="730"/>
        <v>0</v>
      </c>
      <c r="CJ303">
        <f t="shared" ca="1" si="731"/>
        <v>0</v>
      </c>
      <c r="CK303">
        <f t="shared" ca="1" si="732"/>
        <v>0</v>
      </c>
      <c r="CL303">
        <f t="shared" ca="1" si="733"/>
        <v>0</v>
      </c>
      <c r="CM303">
        <f t="shared" ca="1" si="734"/>
        <v>0</v>
      </c>
      <c r="CN303">
        <f t="shared" ca="1" si="735"/>
        <v>0</v>
      </c>
      <c r="CO303">
        <f t="shared" ca="1" si="736"/>
        <v>0</v>
      </c>
      <c r="CP303">
        <f t="shared" ca="1" si="737"/>
        <v>0</v>
      </c>
      <c r="CQ303" s="10">
        <f t="shared" ca="1" si="738"/>
        <v>0</v>
      </c>
      <c r="CR303" s="11">
        <f t="shared" ca="1" si="739"/>
        <v>0</v>
      </c>
      <c r="CS303" s="11">
        <f t="shared" ca="1" si="740"/>
        <v>0</v>
      </c>
      <c r="CT303" s="11">
        <f t="shared" ca="1" si="741"/>
        <v>0</v>
      </c>
      <c r="CU303" s="11">
        <f t="shared" ca="1" si="742"/>
        <v>0</v>
      </c>
      <c r="CV303" s="11">
        <f t="shared" ca="1" si="743"/>
        <v>0</v>
      </c>
      <c r="CW303" t="b">
        <f t="shared" ca="1" si="717"/>
        <v>0</v>
      </c>
      <c r="CX303">
        <f>COUNTIF(BA$1:BA303,BA303)-1</f>
        <v>0</v>
      </c>
    </row>
    <row r="304" spans="1:102">
      <c r="A304" s="14" t="s">
        <v>2956</v>
      </c>
      <c r="B304" t="s">
        <v>2556</v>
      </c>
      <c r="C304" t="s">
        <v>2672</v>
      </c>
      <c r="D304">
        <f>IF(Players!C304="NL",INDEX(Standings!G:I,MATCH(INDEX(Teams!G:K,MATCH(Players!B304,Teams!G:G,0),5),Standings!G:G,0),2)+INDEX(Standings!G:I,MATCH(INDEX(Teams!G:K,MATCH(Players!B304,Teams!G:G,0),5),Standings!G:G,0),3),INDEX(Standings!A:C,MATCH(INDEX(Teams!A:E,MATCH(Players!B304,Teams!A:A,0),5),Standings!A:A,0),2)+INDEX(Standings!A:C,MATCH(INDEX(Teams!A:E,MATCH(Players!B304,Teams!A:A,0),5),Standings!A:A,0),3))</f>
        <v>3</v>
      </c>
      <c r="E304">
        <f t="shared" ca="1" si="645"/>
        <v>0</v>
      </c>
      <c r="F304">
        <f t="shared" ca="1" si="646"/>
        <v>0</v>
      </c>
      <c r="G304">
        <f t="shared" ca="1" si="647"/>
        <v>0</v>
      </c>
      <c r="H304">
        <f t="shared" ca="1" si="648"/>
        <v>0</v>
      </c>
      <c r="I304">
        <f t="shared" ca="1" si="649"/>
        <v>0</v>
      </c>
      <c r="J304">
        <f t="shared" ca="1" si="650"/>
        <v>0</v>
      </c>
      <c r="K304">
        <f t="shared" ca="1" si="651"/>
        <v>0</v>
      </c>
      <c r="L304">
        <f t="shared" ca="1" si="652"/>
        <v>0</v>
      </c>
      <c r="M304">
        <f t="shared" ca="1" si="653"/>
        <v>0</v>
      </c>
      <c r="N304">
        <f t="shared" ca="1" si="654"/>
        <v>0</v>
      </c>
      <c r="O304">
        <f t="shared" ca="1" si="655"/>
        <v>0</v>
      </c>
      <c r="P304">
        <f t="shared" ca="1" si="656"/>
        <v>0</v>
      </c>
      <c r="Q304">
        <f t="shared" ca="1" si="657"/>
        <v>0</v>
      </c>
      <c r="R304">
        <f t="shared" ca="1" si="658"/>
        <v>0</v>
      </c>
      <c r="S304">
        <f t="shared" ca="1" si="659"/>
        <v>0</v>
      </c>
      <c r="T304">
        <f t="shared" ca="1" si="660"/>
        <v>0</v>
      </c>
      <c r="U304">
        <f t="shared" ca="1" si="661"/>
        <v>0</v>
      </c>
      <c r="V304">
        <f t="shared" ca="1" si="662"/>
        <v>0</v>
      </c>
      <c r="W304">
        <f t="shared" ca="1" si="663"/>
        <v>0</v>
      </c>
      <c r="X304">
        <f t="shared" ca="1" si="692"/>
        <v>0</v>
      </c>
      <c r="Y304">
        <f t="shared" ca="1" si="693"/>
        <v>0</v>
      </c>
      <c r="Z304">
        <f t="shared" ca="1" si="694"/>
        <v>0</v>
      </c>
      <c r="AA304">
        <f t="shared" ca="1" si="695"/>
        <v>0</v>
      </c>
      <c r="AB304">
        <f t="shared" ca="1" si="696"/>
        <v>0</v>
      </c>
      <c r="AC304">
        <f t="shared" ca="1" si="697"/>
        <v>0</v>
      </c>
      <c r="AD304">
        <f t="shared" ca="1" si="698"/>
        <v>0</v>
      </c>
      <c r="AE304">
        <f t="shared" ca="1" si="699"/>
        <v>0</v>
      </c>
      <c r="AF304">
        <f t="shared" ca="1" si="700"/>
        <v>0</v>
      </c>
      <c r="AG304">
        <f t="shared" ca="1" si="701"/>
        <v>0</v>
      </c>
      <c r="AH304">
        <f t="shared" ca="1" si="702"/>
        <v>0</v>
      </c>
      <c r="AI304">
        <f t="shared" ca="1" si="703"/>
        <v>0</v>
      </c>
      <c r="AJ304">
        <f t="shared" ca="1" si="704"/>
        <v>0</v>
      </c>
      <c r="AK304">
        <f t="shared" ca="1" si="705"/>
        <v>0</v>
      </c>
      <c r="AL304">
        <f t="shared" ca="1" si="706"/>
        <v>0</v>
      </c>
      <c r="AM304">
        <f t="shared" ca="1" si="707"/>
        <v>0</v>
      </c>
      <c r="AN304">
        <f t="shared" ca="1" si="708"/>
        <v>0</v>
      </c>
      <c r="AO304">
        <f t="shared" ca="1" si="709"/>
        <v>0</v>
      </c>
      <c r="AP304">
        <f t="shared" ca="1" si="710"/>
        <v>0</v>
      </c>
      <c r="AQ304">
        <f t="shared" ca="1" si="711"/>
        <v>0</v>
      </c>
      <c r="AR304" s="8">
        <f t="shared" ca="1" si="712"/>
        <v>0</v>
      </c>
      <c r="AS304" s="8">
        <f t="shared" ca="1" si="713"/>
        <v>0</v>
      </c>
      <c r="AT304" s="8">
        <f t="shared" ca="1" si="714"/>
        <v>0</v>
      </c>
      <c r="AU304" s="8">
        <f t="shared" ca="1" si="715"/>
        <v>0</v>
      </c>
      <c r="AV304">
        <f t="shared" ca="1" si="716"/>
        <v>0</v>
      </c>
      <c r="AW304" t="b">
        <f t="shared" ca="1" si="691"/>
        <v>0</v>
      </c>
      <c r="BA304" t="s">
        <v>3133</v>
      </c>
      <c r="BB304" t="s">
        <v>2550</v>
      </c>
      <c r="BC304" t="s">
        <v>2672</v>
      </c>
      <c r="BD304">
        <f>IF(Players!BC304="NL",INDEX(Standings!G:I,MATCH(INDEX(Teams!G:K,MATCH(Players!BB304,Teams!G:G,0),5),Standings!G:G,0),2)+INDEX(Standings!G:I,MATCH(INDEX(Teams!G:K,MATCH(Players!BB304,Teams!G:G,0),5),Standings!G:G,0),3),INDEX(Standings!A:C,MATCH(INDEX(Teams!A:E,MATCH(Players!BB304,Teams!A:A,0),5),Standings!A:A,0),2)+INDEX(Standings!A:C,MATCH(INDEX(Teams!A:E,MATCH(Players!BB304,Teams!A:A,0),5),Standings!A:A,0),3))</f>
        <v>3</v>
      </c>
      <c r="BE304">
        <f t="shared" ca="1" si="627"/>
        <v>0</v>
      </c>
      <c r="BF304">
        <f t="shared" ca="1" si="628"/>
        <v>0</v>
      </c>
      <c r="BG304">
        <f t="shared" ca="1" si="629"/>
        <v>0</v>
      </c>
      <c r="BH304">
        <f t="shared" ca="1" si="630"/>
        <v>0</v>
      </c>
      <c r="BI304">
        <f t="shared" ca="1" si="631"/>
        <v>0</v>
      </c>
      <c r="BJ304">
        <f t="shared" ca="1" si="632"/>
        <v>0</v>
      </c>
      <c r="BK304">
        <f t="shared" ca="1" si="633"/>
        <v>0</v>
      </c>
      <c r="BL304" s="12">
        <f t="shared" ca="1" si="634"/>
        <v>0</v>
      </c>
      <c r="BM304">
        <f t="shared" ca="1" si="635"/>
        <v>0</v>
      </c>
      <c r="BN304">
        <f t="shared" ca="1" si="636"/>
        <v>0</v>
      </c>
      <c r="BO304">
        <f t="shared" ca="1" si="637"/>
        <v>0</v>
      </c>
      <c r="BP304">
        <f t="shared" ca="1" si="638"/>
        <v>0</v>
      </c>
      <c r="BQ304">
        <f t="shared" ca="1" si="639"/>
        <v>0</v>
      </c>
      <c r="BR304">
        <f t="shared" ca="1" si="640"/>
        <v>0</v>
      </c>
      <c r="BS304">
        <f t="shared" ca="1" si="641"/>
        <v>0</v>
      </c>
      <c r="BT304">
        <f t="shared" ca="1" si="642"/>
        <v>0</v>
      </c>
      <c r="BU304">
        <f t="shared" ca="1" si="643"/>
        <v>0</v>
      </c>
      <c r="BV304">
        <f t="shared" ca="1" si="644"/>
        <v>0</v>
      </c>
      <c r="BW304">
        <f t="shared" ca="1" si="718"/>
        <v>0</v>
      </c>
      <c r="BX304">
        <f t="shared" ca="1" si="719"/>
        <v>0</v>
      </c>
      <c r="BY304" s="8">
        <f t="shared" ca="1" si="720"/>
        <v>0</v>
      </c>
      <c r="BZ304" s="10" t="str">
        <f t="shared" ca="1" si="721"/>
        <v>---</v>
      </c>
      <c r="CA304">
        <f t="shared" ca="1" si="722"/>
        <v>0</v>
      </c>
      <c r="CB304">
        <f t="shared" ca="1" si="723"/>
        <v>0</v>
      </c>
      <c r="CC304">
        <f t="shared" ca="1" si="724"/>
        <v>0</v>
      </c>
      <c r="CD304">
        <f t="shared" ca="1" si="725"/>
        <v>0</v>
      </c>
      <c r="CE304">
        <f t="shared" ca="1" si="726"/>
        <v>0</v>
      </c>
      <c r="CF304" s="12">
        <f t="shared" ca="1" si="727"/>
        <v>0</v>
      </c>
      <c r="CG304">
        <f t="shared" ca="1" si="728"/>
        <v>0</v>
      </c>
      <c r="CH304">
        <f t="shared" ca="1" si="729"/>
        <v>0</v>
      </c>
      <c r="CI304">
        <f t="shared" ca="1" si="730"/>
        <v>0</v>
      </c>
      <c r="CJ304">
        <f t="shared" ca="1" si="731"/>
        <v>0</v>
      </c>
      <c r="CK304">
        <f t="shared" ca="1" si="732"/>
        <v>0</v>
      </c>
      <c r="CL304">
        <f t="shared" ca="1" si="733"/>
        <v>0</v>
      </c>
      <c r="CM304">
        <f t="shared" ca="1" si="734"/>
        <v>0</v>
      </c>
      <c r="CN304">
        <f t="shared" ca="1" si="735"/>
        <v>0</v>
      </c>
      <c r="CO304">
        <f t="shared" ca="1" si="736"/>
        <v>0</v>
      </c>
      <c r="CP304">
        <f t="shared" ca="1" si="737"/>
        <v>0</v>
      </c>
      <c r="CQ304" s="10">
        <f t="shared" ca="1" si="738"/>
        <v>0</v>
      </c>
      <c r="CR304" s="11">
        <f t="shared" ca="1" si="739"/>
        <v>0</v>
      </c>
      <c r="CS304" s="11">
        <f t="shared" ca="1" si="740"/>
        <v>0</v>
      </c>
      <c r="CT304" s="11">
        <f t="shared" ca="1" si="741"/>
        <v>0</v>
      </c>
      <c r="CU304" s="11">
        <f t="shared" ca="1" si="742"/>
        <v>0</v>
      </c>
      <c r="CV304" s="11">
        <f t="shared" ca="1" si="743"/>
        <v>0</v>
      </c>
      <c r="CW304" t="b">
        <f t="shared" ca="1" si="717"/>
        <v>0</v>
      </c>
      <c r="CX304">
        <f>COUNTIF(BA$1:BA304,BA304)-1</f>
        <v>0</v>
      </c>
    </row>
    <row r="305" spans="1:102">
      <c r="A305" s="14" t="s">
        <v>2957</v>
      </c>
      <c r="B305" t="s">
        <v>2556</v>
      </c>
      <c r="C305" t="s">
        <v>2672</v>
      </c>
      <c r="D305">
        <f>IF(Players!C305="NL",INDEX(Standings!G:I,MATCH(INDEX(Teams!G:K,MATCH(Players!B305,Teams!G:G,0),5),Standings!G:G,0),2)+INDEX(Standings!G:I,MATCH(INDEX(Teams!G:K,MATCH(Players!B305,Teams!G:G,0),5),Standings!G:G,0),3),INDEX(Standings!A:C,MATCH(INDEX(Teams!A:E,MATCH(Players!B305,Teams!A:A,0),5),Standings!A:A,0),2)+INDEX(Standings!A:C,MATCH(INDEX(Teams!A:E,MATCH(Players!B305,Teams!A:A,0),5),Standings!A:A,0),3))</f>
        <v>3</v>
      </c>
      <c r="E305">
        <f t="shared" ca="1" si="645"/>
        <v>1</v>
      </c>
      <c r="F305">
        <f t="shared" ca="1" si="646"/>
        <v>0</v>
      </c>
      <c r="G305">
        <f t="shared" ca="1" si="647"/>
        <v>0</v>
      </c>
      <c r="H305">
        <f t="shared" ca="1" si="648"/>
        <v>0</v>
      </c>
      <c r="I305">
        <f t="shared" ca="1" si="649"/>
        <v>0</v>
      </c>
      <c r="J305">
        <f t="shared" ca="1" si="650"/>
        <v>0</v>
      </c>
      <c r="K305">
        <f t="shared" ca="1" si="651"/>
        <v>0</v>
      </c>
      <c r="L305">
        <f t="shared" ca="1" si="652"/>
        <v>0</v>
      </c>
      <c r="M305">
        <f t="shared" ca="1" si="653"/>
        <v>0</v>
      </c>
      <c r="N305">
        <f t="shared" ca="1" si="654"/>
        <v>0</v>
      </c>
      <c r="O305">
        <f t="shared" ca="1" si="655"/>
        <v>0</v>
      </c>
      <c r="P305">
        <f t="shared" ca="1" si="656"/>
        <v>0</v>
      </c>
      <c r="Q305">
        <f t="shared" ca="1" si="657"/>
        <v>0</v>
      </c>
      <c r="R305">
        <f t="shared" ca="1" si="658"/>
        <v>0</v>
      </c>
      <c r="S305">
        <f t="shared" ca="1" si="659"/>
        <v>0</v>
      </c>
      <c r="T305">
        <f t="shared" ca="1" si="660"/>
        <v>0</v>
      </c>
      <c r="U305">
        <f t="shared" ca="1" si="661"/>
        <v>0</v>
      </c>
      <c r="V305">
        <f t="shared" ca="1" si="662"/>
        <v>0</v>
      </c>
      <c r="W305">
        <f t="shared" ca="1" si="663"/>
        <v>0</v>
      </c>
      <c r="X305">
        <f t="shared" ca="1" si="692"/>
        <v>1</v>
      </c>
      <c r="Y305">
        <f t="shared" ca="1" si="693"/>
        <v>0</v>
      </c>
      <c r="Z305">
        <f t="shared" ca="1" si="694"/>
        <v>0</v>
      </c>
      <c r="AA305">
        <f t="shared" ca="1" si="695"/>
        <v>0</v>
      </c>
      <c r="AB305">
        <f t="shared" ca="1" si="696"/>
        <v>0</v>
      </c>
      <c r="AC305">
        <f t="shared" ca="1" si="697"/>
        <v>0</v>
      </c>
      <c r="AD305">
        <f t="shared" ca="1" si="698"/>
        <v>0</v>
      </c>
      <c r="AE305">
        <f t="shared" ca="1" si="699"/>
        <v>0</v>
      </c>
      <c r="AF305">
        <f t="shared" ca="1" si="700"/>
        <v>0</v>
      </c>
      <c r="AG305">
        <f t="shared" ca="1" si="701"/>
        <v>0</v>
      </c>
      <c r="AH305">
        <f t="shared" ca="1" si="702"/>
        <v>0</v>
      </c>
      <c r="AI305">
        <f t="shared" ca="1" si="703"/>
        <v>0</v>
      </c>
      <c r="AJ305">
        <f t="shared" ca="1" si="704"/>
        <v>0</v>
      </c>
      <c r="AK305">
        <f t="shared" ca="1" si="705"/>
        <v>0</v>
      </c>
      <c r="AL305">
        <f t="shared" ca="1" si="706"/>
        <v>0</v>
      </c>
      <c r="AM305">
        <f t="shared" ca="1" si="707"/>
        <v>0</v>
      </c>
      <c r="AN305">
        <f t="shared" ca="1" si="708"/>
        <v>0</v>
      </c>
      <c r="AO305">
        <f t="shared" ca="1" si="709"/>
        <v>0</v>
      </c>
      <c r="AP305">
        <f t="shared" ca="1" si="710"/>
        <v>0</v>
      </c>
      <c r="AQ305">
        <f t="shared" ca="1" si="711"/>
        <v>0</v>
      </c>
      <c r="AR305" s="8">
        <f t="shared" ca="1" si="712"/>
        <v>0</v>
      </c>
      <c r="AS305" s="8">
        <f t="shared" ca="1" si="713"/>
        <v>0</v>
      </c>
      <c r="AT305" s="8">
        <f t="shared" ca="1" si="714"/>
        <v>0</v>
      </c>
      <c r="AU305" s="8">
        <f t="shared" ca="1" si="715"/>
        <v>0</v>
      </c>
      <c r="AV305">
        <f t="shared" ca="1" si="716"/>
        <v>0</v>
      </c>
      <c r="AW305" t="b">
        <f t="shared" ca="1" si="691"/>
        <v>0</v>
      </c>
      <c r="BA305" t="s">
        <v>3134</v>
      </c>
      <c r="BB305" t="s">
        <v>2550</v>
      </c>
      <c r="BC305" t="s">
        <v>2672</v>
      </c>
      <c r="BD305">
        <f>IF(Players!BC305="NL",INDEX(Standings!G:I,MATCH(INDEX(Teams!G:K,MATCH(Players!BB305,Teams!G:G,0),5),Standings!G:G,0),2)+INDEX(Standings!G:I,MATCH(INDEX(Teams!G:K,MATCH(Players!BB305,Teams!G:G,0),5),Standings!G:G,0),3),INDEX(Standings!A:C,MATCH(INDEX(Teams!A:E,MATCH(Players!BB305,Teams!A:A,0),5),Standings!A:A,0),2)+INDEX(Standings!A:C,MATCH(INDEX(Teams!A:E,MATCH(Players!BB305,Teams!A:A,0),5),Standings!A:A,0),3))</f>
        <v>3</v>
      </c>
      <c r="BE305">
        <f t="shared" ca="1" si="627"/>
        <v>0</v>
      </c>
      <c r="BF305">
        <f t="shared" ca="1" si="628"/>
        <v>0</v>
      </c>
      <c r="BG305">
        <f t="shared" ca="1" si="629"/>
        <v>2</v>
      </c>
      <c r="BH305">
        <f t="shared" ca="1" si="630"/>
        <v>0</v>
      </c>
      <c r="BI305">
        <f t="shared" ca="1" si="631"/>
        <v>0</v>
      </c>
      <c r="BJ305">
        <f t="shared" ca="1" si="632"/>
        <v>0</v>
      </c>
      <c r="BK305">
        <f t="shared" ca="1" si="633"/>
        <v>0</v>
      </c>
      <c r="BL305" s="12">
        <f t="shared" ca="1" si="634"/>
        <v>2.6666666666666665</v>
      </c>
      <c r="BM305">
        <f t="shared" ca="1" si="635"/>
        <v>0</v>
      </c>
      <c r="BN305">
        <f t="shared" ca="1" si="636"/>
        <v>0</v>
      </c>
      <c r="BO305">
        <f t="shared" ca="1" si="637"/>
        <v>0</v>
      </c>
      <c r="BP305">
        <f t="shared" ca="1" si="638"/>
        <v>0</v>
      </c>
      <c r="BQ305">
        <f t="shared" ca="1" si="639"/>
        <v>3</v>
      </c>
      <c r="BR305">
        <f t="shared" ca="1" si="640"/>
        <v>0</v>
      </c>
      <c r="BS305">
        <f t="shared" ca="1" si="641"/>
        <v>4</v>
      </c>
      <c r="BT305">
        <f t="shared" ca="1" si="642"/>
        <v>0</v>
      </c>
      <c r="BU305">
        <f t="shared" ca="1" si="643"/>
        <v>0</v>
      </c>
      <c r="BV305">
        <f t="shared" ca="1" si="644"/>
        <v>0</v>
      </c>
      <c r="BW305">
        <f t="shared" ca="1" si="718"/>
        <v>0</v>
      </c>
      <c r="BX305">
        <f t="shared" ca="1" si="719"/>
        <v>0</v>
      </c>
      <c r="BY305" s="8">
        <f t="shared" ca="1" si="720"/>
        <v>0</v>
      </c>
      <c r="BZ305" s="10">
        <f t="shared" ca="1" si="721"/>
        <v>0</v>
      </c>
      <c r="CA305">
        <f t="shared" ca="1" si="722"/>
        <v>2</v>
      </c>
      <c r="CB305">
        <f t="shared" ca="1" si="723"/>
        <v>0</v>
      </c>
      <c r="CC305">
        <f t="shared" ca="1" si="724"/>
        <v>0</v>
      </c>
      <c r="CD305">
        <f t="shared" ca="1" si="725"/>
        <v>0</v>
      </c>
      <c r="CE305">
        <f t="shared" ca="1" si="726"/>
        <v>0</v>
      </c>
      <c r="CF305" s="12">
        <f t="shared" ca="1" si="727"/>
        <v>2.6666666666666665</v>
      </c>
      <c r="CG305">
        <f t="shared" ca="1" si="728"/>
        <v>0</v>
      </c>
      <c r="CH305">
        <f t="shared" ca="1" si="729"/>
        <v>0</v>
      </c>
      <c r="CI305">
        <f t="shared" ca="1" si="730"/>
        <v>0</v>
      </c>
      <c r="CJ305">
        <f t="shared" ca="1" si="731"/>
        <v>0</v>
      </c>
      <c r="CK305">
        <f t="shared" ca="1" si="732"/>
        <v>3</v>
      </c>
      <c r="CL305">
        <f t="shared" ca="1" si="733"/>
        <v>0</v>
      </c>
      <c r="CM305">
        <f t="shared" ca="1" si="734"/>
        <v>4</v>
      </c>
      <c r="CN305">
        <f t="shared" ca="1" si="735"/>
        <v>0</v>
      </c>
      <c r="CO305">
        <f t="shared" ca="1" si="736"/>
        <v>0</v>
      </c>
      <c r="CP305">
        <f t="shared" ca="1" si="737"/>
        <v>0</v>
      </c>
      <c r="CQ305" s="10">
        <f t="shared" ca="1" si="738"/>
        <v>1.125</v>
      </c>
      <c r="CR305" s="11">
        <f t="shared" ca="1" si="739"/>
        <v>0</v>
      </c>
      <c r="CS305" s="11">
        <f t="shared" ca="1" si="740"/>
        <v>0</v>
      </c>
      <c r="CT305" s="11">
        <f t="shared" ca="1" si="741"/>
        <v>10.125</v>
      </c>
      <c r="CU305" s="11">
        <f t="shared" ca="1" si="742"/>
        <v>13.5</v>
      </c>
      <c r="CV305" s="11">
        <f t="shared" ca="1" si="743"/>
        <v>1.3333333333333333</v>
      </c>
      <c r="CW305" t="b">
        <f t="shared" ca="1" si="717"/>
        <v>0</v>
      </c>
      <c r="CX305">
        <f>COUNTIF(BA$1:BA305,BA305)-1</f>
        <v>0</v>
      </c>
    </row>
    <row r="306" spans="1:102">
      <c r="A306" s="14" t="s">
        <v>2958</v>
      </c>
      <c r="B306" t="s">
        <v>2556</v>
      </c>
      <c r="C306" t="s">
        <v>2672</v>
      </c>
      <c r="D306">
        <f>IF(Players!C306="NL",INDEX(Standings!G:I,MATCH(INDEX(Teams!G:K,MATCH(Players!B306,Teams!G:G,0),5),Standings!G:G,0),2)+INDEX(Standings!G:I,MATCH(INDEX(Teams!G:K,MATCH(Players!B306,Teams!G:G,0),5),Standings!G:G,0),3),INDEX(Standings!A:C,MATCH(INDEX(Teams!A:E,MATCH(Players!B306,Teams!A:A,0),5),Standings!A:A,0),2)+INDEX(Standings!A:C,MATCH(INDEX(Teams!A:E,MATCH(Players!B306,Teams!A:A,0),5),Standings!A:A,0),3))</f>
        <v>3</v>
      </c>
      <c r="E306">
        <f t="shared" ca="1" si="645"/>
        <v>0</v>
      </c>
      <c r="F306">
        <f t="shared" ca="1" si="646"/>
        <v>0</v>
      </c>
      <c r="G306">
        <f t="shared" ca="1" si="647"/>
        <v>0</v>
      </c>
      <c r="H306">
        <f t="shared" ca="1" si="648"/>
        <v>0</v>
      </c>
      <c r="I306">
        <f t="shared" ca="1" si="649"/>
        <v>0</v>
      </c>
      <c r="J306">
        <f t="shared" ca="1" si="650"/>
        <v>0</v>
      </c>
      <c r="K306">
        <f t="shared" ca="1" si="651"/>
        <v>0</v>
      </c>
      <c r="L306">
        <f t="shared" ca="1" si="652"/>
        <v>0</v>
      </c>
      <c r="M306">
        <f t="shared" ca="1" si="653"/>
        <v>0</v>
      </c>
      <c r="N306">
        <f t="shared" ca="1" si="654"/>
        <v>0</v>
      </c>
      <c r="O306">
        <f t="shared" ca="1" si="655"/>
        <v>0</v>
      </c>
      <c r="P306">
        <f t="shared" ca="1" si="656"/>
        <v>0</v>
      </c>
      <c r="Q306">
        <f t="shared" ca="1" si="657"/>
        <v>0</v>
      </c>
      <c r="R306">
        <f t="shared" ca="1" si="658"/>
        <v>0</v>
      </c>
      <c r="S306">
        <f t="shared" ca="1" si="659"/>
        <v>0</v>
      </c>
      <c r="T306">
        <f t="shared" ca="1" si="660"/>
        <v>0</v>
      </c>
      <c r="U306">
        <f t="shared" ca="1" si="661"/>
        <v>0</v>
      </c>
      <c r="V306">
        <f t="shared" ca="1" si="662"/>
        <v>0</v>
      </c>
      <c r="W306">
        <f t="shared" ca="1" si="663"/>
        <v>0</v>
      </c>
      <c r="X306">
        <f t="shared" ca="1" si="692"/>
        <v>0</v>
      </c>
      <c r="Y306">
        <f t="shared" ca="1" si="693"/>
        <v>0</v>
      </c>
      <c r="Z306">
        <f t="shared" ca="1" si="694"/>
        <v>0</v>
      </c>
      <c r="AA306">
        <f t="shared" ca="1" si="695"/>
        <v>0</v>
      </c>
      <c r="AB306">
        <f t="shared" ca="1" si="696"/>
        <v>0</v>
      </c>
      <c r="AC306">
        <f t="shared" ca="1" si="697"/>
        <v>0</v>
      </c>
      <c r="AD306">
        <f t="shared" ca="1" si="698"/>
        <v>0</v>
      </c>
      <c r="AE306">
        <f t="shared" ca="1" si="699"/>
        <v>0</v>
      </c>
      <c r="AF306">
        <f t="shared" ca="1" si="700"/>
        <v>0</v>
      </c>
      <c r="AG306">
        <f t="shared" ca="1" si="701"/>
        <v>0</v>
      </c>
      <c r="AH306">
        <f t="shared" ca="1" si="702"/>
        <v>0</v>
      </c>
      <c r="AI306">
        <f t="shared" ca="1" si="703"/>
        <v>0</v>
      </c>
      <c r="AJ306">
        <f t="shared" ca="1" si="704"/>
        <v>0</v>
      </c>
      <c r="AK306">
        <f t="shared" ca="1" si="705"/>
        <v>0</v>
      </c>
      <c r="AL306">
        <f t="shared" ca="1" si="706"/>
        <v>0</v>
      </c>
      <c r="AM306">
        <f t="shared" ca="1" si="707"/>
        <v>0</v>
      </c>
      <c r="AN306">
        <f t="shared" ca="1" si="708"/>
        <v>0</v>
      </c>
      <c r="AO306">
        <f t="shared" ca="1" si="709"/>
        <v>0</v>
      </c>
      <c r="AP306">
        <f t="shared" ca="1" si="710"/>
        <v>0</v>
      </c>
      <c r="AQ306">
        <f t="shared" ca="1" si="711"/>
        <v>0</v>
      </c>
      <c r="AR306" s="8">
        <f t="shared" ca="1" si="712"/>
        <v>0</v>
      </c>
      <c r="AS306" s="8">
        <f t="shared" ca="1" si="713"/>
        <v>0</v>
      </c>
      <c r="AT306" s="8">
        <f t="shared" ca="1" si="714"/>
        <v>0</v>
      </c>
      <c r="AU306" s="8">
        <f t="shared" ca="1" si="715"/>
        <v>0</v>
      </c>
      <c r="AV306">
        <f t="shared" ca="1" si="716"/>
        <v>0</v>
      </c>
      <c r="AW306" t="b">
        <f t="shared" ca="1" si="691"/>
        <v>0</v>
      </c>
      <c r="BA306" t="s">
        <v>3135</v>
      </c>
      <c r="BB306" t="s">
        <v>2550</v>
      </c>
      <c r="BC306" t="s">
        <v>2672</v>
      </c>
      <c r="BD306">
        <f>IF(Players!BC306="NL",INDEX(Standings!G:I,MATCH(INDEX(Teams!G:K,MATCH(Players!BB306,Teams!G:G,0),5),Standings!G:G,0),2)+INDEX(Standings!G:I,MATCH(INDEX(Teams!G:K,MATCH(Players!BB306,Teams!G:G,0),5),Standings!G:G,0),3),INDEX(Standings!A:C,MATCH(INDEX(Teams!A:E,MATCH(Players!BB306,Teams!A:A,0),5),Standings!A:A,0),2)+INDEX(Standings!A:C,MATCH(INDEX(Teams!A:E,MATCH(Players!BB306,Teams!A:A,0),5),Standings!A:A,0),3))</f>
        <v>3</v>
      </c>
      <c r="BE306">
        <f t="shared" ca="1" si="627"/>
        <v>0</v>
      </c>
      <c r="BF306">
        <f t="shared" ca="1" si="628"/>
        <v>0</v>
      </c>
      <c r="BG306">
        <f t="shared" ca="1" si="629"/>
        <v>0</v>
      </c>
      <c r="BH306">
        <f t="shared" ca="1" si="630"/>
        <v>0</v>
      </c>
      <c r="BI306">
        <f t="shared" ca="1" si="631"/>
        <v>0</v>
      </c>
      <c r="BJ306">
        <f t="shared" ca="1" si="632"/>
        <v>0</v>
      </c>
      <c r="BK306">
        <f t="shared" ca="1" si="633"/>
        <v>0</v>
      </c>
      <c r="BL306" s="12">
        <f t="shared" ca="1" si="634"/>
        <v>0</v>
      </c>
      <c r="BM306">
        <f t="shared" ca="1" si="635"/>
        <v>0</v>
      </c>
      <c r="BN306">
        <f t="shared" ca="1" si="636"/>
        <v>0</v>
      </c>
      <c r="BO306">
        <f t="shared" ca="1" si="637"/>
        <v>0</v>
      </c>
      <c r="BP306">
        <f t="shared" ca="1" si="638"/>
        <v>0</v>
      </c>
      <c r="BQ306">
        <f t="shared" ca="1" si="639"/>
        <v>0</v>
      </c>
      <c r="BR306">
        <f t="shared" ca="1" si="640"/>
        <v>0</v>
      </c>
      <c r="BS306">
        <f t="shared" ca="1" si="641"/>
        <v>0</v>
      </c>
      <c r="BT306">
        <f t="shared" ca="1" si="642"/>
        <v>0</v>
      </c>
      <c r="BU306">
        <f t="shared" ca="1" si="643"/>
        <v>0</v>
      </c>
      <c r="BV306">
        <f t="shared" ca="1" si="644"/>
        <v>0</v>
      </c>
      <c r="BW306">
        <f t="shared" ca="1" si="718"/>
        <v>0</v>
      </c>
      <c r="BX306">
        <f t="shared" ca="1" si="719"/>
        <v>0</v>
      </c>
      <c r="BY306" s="8">
        <f t="shared" ca="1" si="720"/>
        <v>0</v>
      </c>
      <c r="BZ306" s="10" t="str">
        <f t="shared" ca="1" si="721"/>
        <v>---</v>
      </c>
      <c r="CA306">
        <f t="shared" ca="1" si="722"/>
        <v>0</v>
      </c>
      <c r="CB306">
        <f t="shared" ca="1" si="723"/>
        <v>0</v>
      </c>
      <c r="CC306">
        <f t="shared" ca="1" si="724"/>
        <v>0</v>
      </c>
      <c r="CD306">
        <f t="shared" ca="1" si="725"/>
        <v>0</v>
      </c>
      <c r="CE306">
        <f t="shared" ca="1" si="726"/>
        <v>0</v>
      </c>
      <c r="CF306" s="12">
        <f t="shared" ca="1" si="727"/>
        <v>0</v>
      </c>
      <c r="CG306">
        <f t="shared" ca="1" si="728"/>
        <v>0</v>
      </c>
      <c r="CH306">
        <f t="shared" ca="1" si="729"/>
        <v>0</v>
      </c>
      <c r="CI306">
        <f t="shared" ca="1" si="730"/>
        <v>0</v>
      </c>
      <c r="CJ306">
        <f t="shared" ca="1" si="731"/>
        <v>0</v>
      </c>
      <c r="CK306">
        <f t="shared" ca="1" si="732"/>
        <v>0</v>
      </c>
      <c r="CL306">
        <f t="shared" ca="1" si="733"/>
        <v>0</v>
      </c>
      <c r="CM306">
        <f t="shared" ca="1" si="734"/>
        <v>0</v>
      </c>
      <c r="CN306">
        <f t="shared" ca="1" si="735"/>
        <v>0</v>
      </c>
      <c r="CO306">
        <f t="shared" ca="1" si="736"/>
        <v>0</v>
      </c>
      <c r="CP306">
        <f t="shared" ca="1" si="737"/>
        <v>0</v>
      </c>
      <c r="CQ306" s="10">
        <f t="shared" ca="1" si="738"/>
        <v>0</v>
      </c>
      <c r="CR306" s="11">
        <f t="shared" ca="1" si="739"/>
        <v>0</v>
      </c>
      <c r="CS306" s="11">
        <f t="shared" ca="1" si="740"/>
        <v>0</v>
      </c>
      <c r="CT306" s="11">
        <f t="shared" ca="1" si="741"/>
        <v>0</v>
      </c>
      <c r="CU306" s="11">
        <f t="shared" ca="1" si="742"/>
        <v>0</v>
      </c>
      <c r="CV306" s="11">
        <f t="shared" ca="1" si="743"/>
        <v>0</v>
      </c>
      <c r="CW306" t="b">
        <f t="shared" ca="1" si="717"/>
        <v>0</v>
      </c>
      <c r="CX306">
        <f>COUNTIF(BA$1:BA306,BA306)-1</f>
        <v>0</v>
      </c>
    </row>
    <row r="307" spans="1:102">
      <c r="A307" s="14" t="s">
        <v>2959</v>
      </c>
      <c r="B307" t="s">
        <v>2556</v>
      </c>
      <c r="C307" t="s">
        <v>2672</v>
      </c>
      <c r="D307">
        <f>IF(Players!C307="NL",INDEX(Standings!G:I,MATCH(INDEX(Teams!G:K,MATCH(Players!B307,Teams!G:G,0),5),Standings!G:G,0),2)+INDEX(Standings!G:I,MATCH(INDEX(Teams!G:K,MATCH(Players!B307,Teams!G:G,0),5),Standings!G:G,0),3),INDEX(Standings!A:C,MATCH(INDEX(Teams!A:E,MATCH(Players!B307,Teams!A:A,0),5),Standings!A:A,0),2)+INDEX(Standings!A:C,MATCH(INDEX(Teams!A:E,MATCH(Players!B307,Teams!A:A,0),5),Standings!A:A,0),3))</f>
        <v>3</v>
      </c>
      <c r="E307">
        <f t="shared" ca="1" si="645"/>
        <v>1</v>
      </c>
      <c r="F307">
        <f t="shared" ca="1" si="646"/>
        <v>0</v>
      </c>
      <c r="G307">
        <f t="shared" ca="1" si="647"/>
        <v>0</v>
      </c>
      <c r="H307">
        <f t="shared" ca="1" si="648"/>
        <v>0</v>
      </c>
      <c r="I307">
        <f t="shared" ca="1" si="649"/>
        <v>0</v>
      </c>
      <c r="J307">
        <f t="shared" ca="1" si="650"/>
        <v>0</v>
      </c>
      <c r="K307">
        <f t="shared" ca="1" si="651"/>
        <v>0</v>
      </c>
      <c r="L307">
        <f t="shared" ca="1" si="652"/>
        <v>0</v>
      </c>
      <c r="M307">
        <f t="shared" ca="1" si="653"/>
        <v>0</v>
      </c>
      <c r="N307">
        <f t="shared" ca="1" si="654"/>
        <v>0</v>
      </c>
      <c r="O307">
        <f t="shared" ca="1" si="655"/>
        <v>0</v>
      </c>
      <c r="P307">
        <f t="shared" ca="1" si="656"/>
        <v>0</v>
      </c>
      <c r="Q307">
        <f t="shared" ca="1" si="657"/>
        <v>0</v>
      </c>
      <c r="R307">
        <f t="shared" ca="1" si="658"/>
        <v>0</v>
      </c>
      <c r="S307">
        <f t="shared" ca="1" si="659"/>
        <v>0</v>
      </c>
      <c r="T307">
        <f t="shared" ca="1" si="660"/>
        <v>0</v>
      </c>
      <c r="U307">
        <f t="shared" ca="1" si="661"/>
        <v>0</v>
      </c>
      <c r="V307">
        <f t="shared" ca="1" si="662"/>
        <v>0</v>
      </c>
      <c r="W307">
        <f t="shared" ca="1" si="663"/>
        <v>0</v>
      </c>
      <c r="X307">
        <f t="shared" ca="1" si="692"/>
        <v>1</v>
      </c>
      <c r="Y307">
        <f t="shared" ca="1" si="693"/>
        <v>0</v>
      </c>
      <c r="Z307">
        <f t="shared" ca="1" si="694"/>
        <v>0</v>
      </c>
      <c r="AA307">
        <f t="shared" ca="1" si="695"/>
        <v>0</v>
      </c>
      <c r="AB307">
        <f t="shared" ca="1" si="696"/>
        <v>0</v>
      </c>
      <c r="AC307">
        <f t="shared" ca="1" si="697"/>
        <v>0</v>
      </c>
      <c r="AD307">
        <f t="shared" ca="1" si="698"/>
        <v>0</v>
      </c>
      <c r="AE307">
        <f t="shared" ca="1" si="699"/>
        <v>0</v>
      </c>
      <c r="AF307">
        <f t="shared" ca="1" si="700"/>
        <v>0</v>
      </c>
      <c r="AG307">
        <f t="shared" ca="1" si="701"/>
        <v>0</v>
      </c>
      <c r="AH307">
        <f t="shared" ca="1" si="702"/>
        <v>0</v>
      </c>
      <c r="AI307">
        <f t="shared" ca="1" si="703"/>
        <v>0</v>
      </c>
      <c r="AJ307">
        <f t="shared" ca="1" si="704"/>
        <v>0</v>
      </c>
      <c r="AK307">
        <f t="shared" ca="1" si="705"/>
        <v>0</v>
      </c>
      <c r="AL307">
        <f t="shared" ca="1" si="706"/>
        <v>0</v>
      </c>
      <c r="AM307">
        <f t="shared" ca="1" si="707"/>
        <v>0</v>
      </c>
      <c r="AN307">
        <f t="shared" ca="1" si="708"/>
        <v>0</v>
      </c>
      <c r="AO307">
        <f t="shared" ca="1" si="709"/>
        <v>0</v>
      </c>
      <c r="AP307">
        <f t="shared" ca="1" si="710"/>
        <v>0</v>
      </c>
      <c r="AQ307">
        <f t="shared" ca="1" si="711"/>
        <v>0</v>
      </c>
      <c r="AR307" s="8">
        <f t="shared" ca="1" si="712"/>
        <v>0</v>
      </c>
      <c r="AS307" s="8">
        <f t="shared" ca="1" si="713"/>
        <v>0</v>
      </c>
      <c r="AT307" s="8">
        <f t="shared" ca="1" si="714"/>
        <v>0</v>
      </c>
      <c r="AU307" s="8">
        <f t="shared" ca="1" si="715"/>
        <v>0</v>
      </c>
      <c r="AV307">
        <f t="shared" ca="1" si="716"/>
        <v>0</v>
      </c>
      <c r="AW307" t="b">
        <f t="shared" ca="1" si="691"/>
        <v>0</v>
      </c>
      <c r="BA307" t="s">
        <v>3136</v>
      </c>
      <c r="BB307" t="s">
        <v>2550</v>
      </c>
      <c r="BC307" t="s">
        <v>2672</v>
      </c>
      <c r="BD307">
        <f>IF(Players!BC307="NL",INDEX(Standings!G:I,MATCH(INDEX(Teams!G:K,MATCH(Players!BB307,Teams!G:G,0),5),Standings!G:G,0),2)+INDEX(Standings!G:I,MATCH(INDEX(Teams!G:K,MATCH(Players!BB307,Teams!G:G,0),5),Standings!G:G,0),3),INDEX(Standings!A:C,MATCH(INDEX(Teams!A:E,MATCH(Players!BB307,Teams!A:A,0),5),Standings!A:A,0),2)+INDEX(Standings!A:C,MATCH(INDEX(Teams!A:E,MATCH(Players!BB307,Teams!A:A,0),5),Standings!A:A,0),3))</f>
        <v>3</v>
      </c>
      <c r="BE307">
        <f t="shared" ca="1" si="627"/>
        <v>0</v>
      </c>
      <c r="BF307">
        <f t="shared" ca="1" si="628"/>
        <v>0</v>
      </c>
      <c r="BG307">
        <f t="shared" ca="1" si="629"/>
        <v>0</v>
      </c>
      <c r="BH307">
        <f t="shared" ca="1" si="630"/>
        <v>0</v>
      </c>
      <c r="BI307">
        <f t="shared" ca="1" si="631"/>
        <v>0</v>
      </c>
      <c r="BJ307">
        <f t="shared" ca="1" si="632"/>
        <v>0</v>
      </c>
      <c r="BK307">
        <f t="shared" ca="1" si="633"/>
        <v>0</v>
      </c>
      <c r="BL307" s="12">
        <f t="shared" ca="1" si="634"/>
        <v>0</v>
      </c>
      <c r="BM307">
        <f t="shared" ca="1" si="635"/>
        <v>0</v>
      </c>
      <c r="BN307">
        <f t="shared" ca="1" si="636"/>
        <v>0</v>
      </c>
      <c r="BO307">
        <f t="shared" ca="1" si="637"/>
        <v>0</v>
      </c>
      <c r="BP307">
        <f t="shared" ca="1" si="638"/>
        <v>0</v>
      </c>
      <c r="BQ307">
        <f t="shared" ca="1" si="639"/>
        <v>0</v>
      </c>
      <c r="BR307">
        <f t="shared" ca="1" si="640"/>
        <v>0</v>
      </c>
      <c r="BS307">
        <f t="shared" ca="1" si="641"/>
        <v>0</v>
      </c>
      <c r="BT307">
        <f t="shared" ca="1" si="642"/>
        <v>0</v>
      </c>
      <c r="BU307">
        <f t="shared" ca="1" si="643"/>
        <v>0</v>
      </c>
      <c r="BV307">
        <f t="shared" ca="1" si="644"/>
        <v>0</v>
      </c>
      <c r="BW307">
        <f t="shared" ca="1" si="718"/>
        <v>0</v>
      </c>
      <c r="BX307">
        <f t="shared" ca="1" si="719"/>
        <v>0</v>
      </c>
      <c r="BY307" s="8">
        <f t="shared" ca="1" si="720"/>
        <v>0</v>
      </c>
      <c r="BZ307" s="10" t="str">
        <f t="shared" ca="1" si="721"/>
        <v>---</v>
      </c>
      <c r="CA307">
        <f t="shared" ca="1" si="722"/>
        <v>0</v>
      </c>
      <c r="CB307">
        <f t="shared" ca="1" si="723"/>
        <v>0</v>
      </c>
      <c r="CC307">
        <f t="shared" ca="1" si="724"/>
        <v>0</v>
      </c>
      <c r="CD307">
        <f t="shared" ca="1" si="725"/>
        <v>0</v>
      </c>
      <c r="CE307">
        <f t="shared" ca="1" si="726"/>
        <v>0</v>
      </c>
      <c r="CF307" s="12">
        <f t="shared" ca="1" si="727"/>
        <v>0</v>
      </c>
      <c r="CG307">
        <f t="shared" ca="1" si="728"/>
        <v>0</v>
      </c>
      <c r="CH307">
        <f t="shared" ca="1" si="729"/>
        <v>0</v>
      </c>
      <c r="CI307">
        <f t="shared" ca="1" si="730"/>
        <v>0</v>
      </c>
      <c r="CJ307">
        <f t="shared" ca="1" si="731"/>
        <v>0</v>
      </c>
      <c r="CK307">
        <f t="shared" ca="1" si="732"/>
        <v>0</v>
      </c>
      <c r="CL307">
        <f t="shared" ca="1" si="733"/>
        <v>0</v>
      </c>
      <c r="CM307">
        <f t="shared" ca="1" si="734"/>
        <v>0</v>
      </c>
      <c r="CN307">
        <f t="shared" ca="1" si="735"/>
        <v>0</v>
      </c>
      <c r="CO307">
        <f t="shared" ca="1" si="736"/>
        <v>0</v>
      </c>
      <c r="CP307">
        <f t="shared" ca="1" si="737"/>
        <v>0</v>
      </c>
      <c r="CQ307" s="10">
        <f t="shared" ca="1" si="738"/>
        <v>0</v>
      </c>
      <c r="CR307" s="11">
        <f t="shared" ca="1" si="739"/>
        <v>0</v>
      </c>
      <c r="CS307" s="11">
        <f t="shared" ca="1" si="740"/>
        <v>0</v>
      </c>
      <c r="CT307" s="11">
        <f t="shared" ca="1" si="741"/>
        <v>0</v>
      </c>
      <c r="CU307" s="11">
        <f t="shared" ca="1" si="742"/>
        <v>0</v>
      </c>
      <c r="CV307" s="11">
        <f t="shared" ca="1" si="743"/>
        <v>0</v>
      </c>
      <c r="CW307" t="b">
        <f t="shared" ca="1" si="717"/>
        <v>0</v>
      </c>
      <c r="CX307">
        <f>COUNTIF(BA$1:BA307,BA307)-1</f>
        <v>0</v>
      </c>
    </row>
    <row r="308" spans="1:102">
      <c r="A308" s="14" t="s">
        <v>2615</v>
      </c>
      <c r="B308" t="s">
        <v>2556</v>
      </c>
      <c r="C308" t="s">
        <v>2672</v>
      </c>
      <c r="D308">
        <f>IF(Players!C308="NL",INDEX(Standings!G:I,MATCH(INDEX(Teams!G:K,MATCH(Players!B308,Teams!G:G,0),5),Standings!G:G,0),2)+INDEX(Standings!G:I,MATCH(INDEX(Teams!G:K,MATCH(Players!B308,Teams!G:G,0),5),Standings!G:G,0),3),INDEX(Standings!A:C,MATCH(INDEX(Teams!A:E,MATCH(Players!B308,Teams!A:A,0),5),Standings!A:A,0),2)+INDEX(Standings!A:C,MATCH(INDEX(Teams!A:E,MATCH(Players!B308,Teams!A:A,0),5),Standings!A:A,0),3))</f>
        <v>3</v>
      </c>
      <c r="E308">
        <f t="shared" ca="1" si="645"/>
        <v>0</v>
      </c>
      <c r="F308">
        <f t="shared" ca="1" si="646"/>
        <v>0</v>
      </c>
      <c r="G308">
        <f t="shared" ca="1" si="647"/>
        <v>0</v>
      </c>
      <c r="H308">
        <f t="shared" ca="1" si="648"/>
        <v>0</v>
      </c>
      <c r="I308">
        <f t="shared" ca="1" si="649"/>
        <v>0</v>
      </c>
      <c r="J308">
        <f t="shared" ca="1" si="650"/>
        <v>0</v>
      </c>
      <c r="K308">
        <f t="shared" ca="1" si="651"/>
        <v>0</v>
      </c>
      <c r="L308">
        <f t="shared" ca="1" si="652"/>
        <v>0</v>
      </c>
      <c r="M308">
        <f t="shared" ca="1" si="653"/>
        <v>0</v>
      </c>
      <c r="N308">
        <f t="shared" ca="1" si="654"/>
        <v>0</v>
      </c>
      <c r="O308">
        <f t="shared" ca="1" si="655"/>
        <v>0</v>
      </c>
      <c r="P308">
        <f t="shared" ca="1" si="656"/>
        <v>0</v>
      </c>
      <c r="Q308">
        <f t="shared" ca="1" si="657"/>
        <v>0</v>
      </c>
      <c r="R308">
        <f t="shared" ca="1" si="658"/>
        <v>0</v>
      </c>
      <c r="S308">
        <f t="shared" ca="1" si="659"/>
        <v>0</v>
      </c>
      <c r="T308">
        <f t="shared" ca="1" si="660"/>
        <v>0</v>
      </c>
      <c r="U308">
        <f t="shared" ca="1" si="661"/>
        <v>0</v>
      </c>
      <c r="V308">
        <f t="shared" ca="1" si="662"/>
        <v>0</v>
      </c>
      <c r="W308">
        <f t="shared" ca="1" si="663"/>
        <v>0</v>
      </c>
      <c r="X308">
        <f t="shared" ca="1" si="692"/>
        <v>2</v>
      </c>
      <c r="Y308">
        <f t="shared" ca="1" si="693"/>
        <v>0</v>
      </c>
      <c r="Z308">
        <f t="shared" ca="1" si="694"/>
        <v>0</v>
      </c>
      <c r="AA308">
        <f t="shared" ca="1" si="695"/>
        <v>0</v>
      </c>
      <c r="AB308">
        <f t="shared" ca="1" si="696"/>
        <v>0</v>
      </c>
      <c r="AC308">
        <f t="shared" ca="1" si="697"/>
        <v>0</v>
      </c>
      <c r="AD308">
        <f t="shared" ca="1" si="698"/>
        <v>0</v>
      </c>
      <c r="AE308">
        <f t="shared" ca="1" si="699"/>
        <v>0</v>
      </c>
      <c r="AF308">
        <f t="shared" ca="1" si="700"/>
        <v>0</v>
      </c>
      <c r="AG308">
        <f t="shared" ca="1" si="701"/>
        <v>0</v>
      </c>
      <c r="AH308">
        <f t="shared" ca="1" si="702"/>
        <v>0</v>
      </c>
      <c r="AI308">
        <f t="shared" ca="1" si="703"/>
        <v>0</v>
      </c>
      <c r="AJ308">
        <f t="shared" ca="1" si="704"/>
        <v>0</v>
      </c>
      <c r="AK308">
        <f t="shared" ca="1" si="705"/>
        <v>0</v>
      </c>
      <c r="AL308">
        <f t="shared" ca="1" si="706"/>
        <v>0</v>
      </c>
      <c r="AM308">
        <f t="shared" ca="1" si="707"/>
        <v>0</v>
      </c>
      <c r="AN308">
        <f t="shared" ca="1" si="708"/>
        <v>0</v>
      </c>
      <c r="AO308">
        <f t="shared" ca="1" si="709"/>
        <v>0</v>
      </c>
      <c r="AP308">
        <f t="shared" ca="1" si="710"/>
        <v>0</v>
      </c>
      <c r="AQ308">
        <f t="shared" ca="1" si="711"/>
        <v>0</v>
      </c>
      <c r="AR308" s="8">
        <f t="shared" ca="1" si="712"/>
        <v>0</v>
      </c>
      <c r="AS308" s="8">
        <f t="shared" ca="1" si="713"/>
        <v>0</v>
      </c>
      <c r="AT308" s="8">
        <f t="shared" ca="1" si="714"/>
        <v>0</v>
      </c>
      <c r="AU308" s="8">
        <f t="shared" ca="1" si="715"/>
        <v>0</v>
      </c>
      <c r="AV308">
        <f t="shared" ca="1" si="716"/>
        <v>0</v>
      </c>
      <c r="AW308" t="b">
        <f t="shared" ca="1" si="691"/>
        <v>0</v>
      </c>
      <c r="BA308" t="s">
        <v>3138</v>
      </c>
      <c r="BB308" t="s">
        <v>2550</v>
      </c>
      <c r="BC308" t="s">
        <v>2672</v>
      </c>
      <c r="BD308">
        <f>IF(Players!BC308="NL",INDEX(Standings!G:I,MATCH(INDEX(Teams!G:K,MATCH(Players!BB308,Teams!G:G,0),5),Standings!G:G,0),2)+INDEX(Standings!G:I,MATCH(INDEX(Teams!G:K,MATCH(Players!BB308,Teams!G:G,0),5),Standings!G:G,0),3),INDEX(Standings!A:C,MATCH(INDEX(Teams!A:E,MATCH(Players!BB308,Teams!A:A,0),5),Standings!A:A,0),2)+INDEX(Standings!A:C,MATCH(INDEX(Teams!A:E,MATCH(Players!BB308,Teams!A:A,0),5),Standings!A:A,0),3))</f>
        <v>3</v>
      </c>
      <c r="BE308">
        <f t="shared" ca="1" si="627"/>
        <v>0</v>
      </c>
      <c r="BF308">
        <f t="shared" ca="1" si="628"/>
        <v>0</v>
      </c>
      <c r="BG308">
        <f t="shared" ca="1" si="629"/>
        <v>1</v>
      </c>
      <c r="BH308">
        <f t="shared" ca="1" si="630"/>
        <v>0</v>
      </c>
      <c r="BI308">
        <f t="shared" ca="1" si="631"/>
        <v>0</v>
      </c>
      <c r="BJ308">
        <f t="shared" ca="1" si="632"/>
        <v>0</v>
      </c>
      <c r="BK308">
        <f t="shared" ca="1" si="633"/>
        <v>0</v>
      </c>
      <c r="BL308" s="12">
        <f t="shared" ca="1" si="634"/>
        <v>1.6666666666666665</v>
      </c>
      <c r="BM308">
        <f t="shared" ca="1" si="635"/>
        <v>0</v>
      </c>
      <c r="BN308">
        <f t="shared" ca="1" si="636"/>
        <v>0</v>
      </c>
      <c r="BO308">
        <f t="shared" ca="1" si="637"/>
        <v>0</v>
      </c>
      <c r="BP308">
        <f t="shared" ca="1" si="638"/>
        <v>0</v>
      </c>
      <c r="BQ308">
        <f t="shared" ca="1" si="639"/>
        <v>0</v>
      </c>
      <c r="BR308">
        <f t="shared" ca="1" si="640"/>
        <v>0</v>
      </c>
      <c r="BS308">
        <f t="shared" ca="1" si="641"/>
        <v>3</v>
      </c>
      <c r="BT308">
        <f t="shared" ca="1" si="642"/>
        <v>0</v>
      </c>
      <c r="BU308">
        <f t="shared" ca="1" si="643"/>
        <v>0</v>
      </c>
      <c r="BV308">
        <f t="shared" ca="1" si="644"/>
        <v>0</v>
      </c>
      <c r="BW308">
        <f t="shared" ca="1" si="718"/>
        <v>0</v>
      </c>
      <c r="BX308">
        <f t="shared" ca="1" si="719"/>
        <v>0</v>
      </c>
      <c r="BY308" s="8">
        <f t="shared" ca="1" si="720"/>
        <v>0</v>
      </c>
      <c r="BZ308" s="10">
        <f t="shared" ca="1" si="721"/>
        <v>0</v>
      </c>
      <c r="CA308">
        <f t="shared" ca="1" si="722"/>
        <v>1</v>
      </c>
      <c r="CB308">
        <f t="shared" ca="1" si="723"/>
        <v>0</v>
      </c>
      <c r="CC308">
        <f t="shared" ca="1" si="724"/>
        <v>0</v>
      </c>
      <c r="CD308">
        <f t="shared" ca="1" si="725"/>
        <v>0</v>
      </c>
      <c r="CE308">
        <f t="shared" ca="1" si="726"/>
        <v>0</v>
      </c>
      <c r="CF308" s="12">
        <f t="shared" ca="1" si="727"/>
        <v>1.6666666666666665</v>
      </c>
      <c r="CG308">
        <f t="shared" ca="1" si="728"/>
        <v>0</v>
      </c>
      <c r="CH308">
        <f t="shared" ca="1" si="729"/>
        <v>0</v>
      </c>
      <c r="CI308">
        <f t="shared" ca="1" si="730"/>
        <v>0</v>
      </c>
      <c r="CJ308">
        <f t="shared" ca="1" si="731"/>
        <v>0</v>
      </c>
      <c r="CK308">
        <f t="shared" ca="1" si="732"/>
        <v>0</v>
      </c>
      <c r="CL308">
        <f t="shared" ca="1" si="733"/>
        <v>0</v>
      </c>
      <c r="CM308">
        <f t="shared" ca="1" si="734"/>
        <v>3</v>
      </c>
      <c r="CN308">
        <f t="shared" ca="1" si="735"/>
        <v>0</v>
      </c>
      <c r="CO308">
        <f t="shared" ca="1" si="736"/>
        <v>0</v>
      </c>
      <c r="CP308">
        <f t="shared" ca="1" si="737"/>
        <v>0</v>
      </c>
      <c r="CQ308" s="10">
        <f t="shared" ca="1" si="738"/>
        <v>0</v>
      </c>
      <c r="CR308" s="11">
        <f t="shared" ca="1" si="739"/>
        <v>0</v>
      </c>
      <c r="CS308" s="11">
        <f t="shared" ca="1" si="740"/>
        <v>0</v>
      </c>
      <c r="CT308" s="11">
        <f t="shared" ca="1" si="741"/>
        <v>0</v>
      </c>
      <c r="CU308" s="11">
        <f t="shared" ca="1" si="742"/>
        <v>16.200000000000003</v>
      </c>
      <c r="CV308" s="11">
        <f t="shared" ca="1" si="743"/>
        <v>0</v>
      </c>
      <c r="CW308" t="b">
        <f t="shared" ca="1" si="717"/>
        <v>0</v>
      </c>
      <c r="CX308">
        <f>COUNTIF(BA$1:BA308,BA308)-1</f>
        <v>0</v>
      </c>
    </row>
    <row r="309" spans="1:102">
      <c r="A309" s="14" t="s">
        <v>2960</v>
      </c>
      <c r="B309" t="s">
        <v>2556</v>
      </c>
      <c r="C309" t="s">
        <v>2672</v>
      </c>
      <c r="D309">
        <f>IF(Players!C309="NL",INDEX(Standings!G:I,MATCH(INDEX(Teams!G:K,MATCH(Players!B309,Teams!G:G,0),5),Standings!G:G,0),2)+INDEX(Standings!G:I,MATCH(INDEX(Teams!G:K,MATCH(Players!B309,Teams!G:G,0),5),Standings!G:G,0),3),INDEX(Standings!A:C,MATCH(INDEX(Teams!A:E,MATCH(Players!B309,Teams!A:A,0),5),Standings!A:A,0),2)+INDEX(Standings!A:C,MATCH(INDEX(Teams!A:E,MATCH(Players!B309,Teams!A:A,0),5),Standings!A:A,0),3))</f>
        <v>3</v>
      </c>
      <c r="E309">
        <f t="shared" ca="1" si="645"/>
        <v>0</v>
      </c>
      <c r="F309">
        <f t="shared" ca="1" si="646"/>
        <v>0</v>
      </c>
      <c r="G309">
        <f t="shared" ca="1" si="647"/>
        <v>0</v>
      </c>
      <c r="H309">
        <f t="shared" ca="1" si="648"/>
        <v>0</v>
      </c>
      <c r="I309">
        <f t="shared" ca="1" si="649"/>
        <v>0</v>
      </c>
      <c r="J309">
        <f t="shared" ca="1" si="650"/>
        <v>0</v>
      </c>
      <c r="K309">
        <f t="shared" ca="1" si="651"/>
        <v>0</v>
      </c>
      <c r="L309">
        <f t="shared" ca="1" si="652"/>
        <v>0</v>
      </c>
      <c r="M309">
        <f t="shared" ca="1" si="653"/>
        <v>0</v>
      </c>
      <c r="N309">
        <f t="shared" ca="1" si="654"/>
        <v>0</v>
      </c>
      <c r="O309">
        <f t="shared" ca="1" si="655"/>
        <v>0</v>
      </c>
      <c r="P309">
        <f t="shared" ca="1" si="656"/>
        <v>0</v>
      </c>
      <c r="Q309">
        <f t="shared" ca="1" si="657"/>
        <v>0</v>
      </c>
      <c r="R309">
        <f t="shared" ca="1" si="658"/>
        <v>0</v>
      </c>
      <c r="S309">
        <f t="shared" ca="1" si="659"/>
        <v>0</v>
      </c>
      <c r="T309">
        <f t="shared" ca="1" si="660"/>
        <v>0</v>
      </c>
      <c r="U309">
        <f t="shared" ca="1" si="661"/>
        <v>0</v>
      </c>
      <c r="V309">
        <f t="shared" ca="1" si="662"/>
        <v>0</v>
      </c>
      <c r="W309">
        <f t="shared" ca="1" si="663"/>
        <v>0</v>
      </c>
      <c r="X309">
        <f t="shared" ca="1" si="692"/>
        <v>0</v>
      </c>
      <c r="Y309">
        <f t="shared" ca="1" si="693"/>
        <v>0</v>
      </c>
      <c r="Z309">
        <f t="shared" ca="1" si="694"/>
        <v>0</v>
      </c>
      <c r="AA309">
        <f t="shared" ca="1" si="695"/>
        <v>0</v>
      </c>
      <c r="AB309">
        <f t="shared" ca="1" si="696"/>
        <v>0</v>
      </c>
      <c r="AC309">
        <f t="shared" ca="1" si="697"/>
        <v>0</v>
      </c>
      <c r="AD309">
        <f t="shared" ca="1" si="698"/>
        <v>0</v>
      </c>
      <c r="AE309">
        <f t="shared" ca="1" si="699"/>
        <v>0</v>
      </c>
      <c r="AF309">
        <f t="shared" ca="1" si="700"/>
        <v>0</v>
      </c>
      <c r="AG309">
        <f t="shared" ca="1" si="701"/>
        <v>0</v>
      </c>
      <c r="AH309">
        <f t="shared" ca="1" si="702"/>
        <v>0</v>
      </c>
      <c r="AI309">
        <f t="shared" ca="1" si="703"/>
        <v>0</v>
      </c>
      <c r="AJ309">
        <f t="shared" ca="1" si="704"/>
        <v>0</v>
      </c>
      <c r="AK309">
        <f t="shared" ca="1" si="705"/>
        <v>0</v>
      </c>
      <c r="AL309">
        <f t="shared" ca="1" si="706"/>
        <v>0</v>
      </c>
      <c r="AM309">
        <f t="shared" ca="1" si="707"/>
        <v>0</v>
      </c>
      <c r="AN309">
        <f t="shared" ca="1" si="708"/>
        <v>0</v>
      </c>
      <c r="AO309">
        <f t="shared" ca="1" si="709"/>
        <v>0</v>
      </c>
      <c r="AP309">
        <f t="shared" ca="1" si="710"/>
        <v>0</v>
      </c>
      <c r="AQ309">
        <f t="shared" ca="1" si="711"/>
        <v>0</v>
      </c>
      <c r="AR309" s="8">
        <f t="shared" ca="1" si="712"/>
        <v>0</v>
      </c>
      <c r="AS309" s="8">
        <f t="shared" ca="1" si="713"/>
        <v>0</v>
      </c>
      <c r="AT309" s="8">
        <f t="shared" ca="1" si="714"/>
        <v>0</v>
      </c>
      <c r="AU309" s="8">
        <f t="shared" ca="1" si="715"/>
        <v>0</v>
      </c>
      <c r="AV309">
        <f t="shared" ca="1" si="716"/>
        <v>0</v>
      </c>
      <c r="AW309" t="b">
        <f t="shared" ca="1" si="691"/>
        <v>0</v>
      </c>
      <c r="BA309" t="s">
        <v>3137</v>
      </c>
      <c r="BB309" t="s">
        <v>2550</v>
      </c>
      <c r="BC309" t="s">
        <v>2672</v>
      </c>
      <c r="BD309">
        <f>IF(Players!BC309="NL",INDEX(Standings!G:I,MATCH(INDEX(Teams!G:K,MATCH(Players!BB309,Teams!G:G,0),5),Standings!G:G,0),2)+INDEX(Standings!G:I,MATCH(INDEX(Teams!G:K,MATCH(Players!BB309,Teams!G:G,0),5),Standings!G:G,0),3),INDEX(Standings!A:C,MATCH(INDEX(Teams!A:E,MATCH(Players!BB309,Teams!A:A,0),5),Standings!A:A,0),2)+INDEX(Standings!A:C,MATCH(INDEX(Teams!A:E,MATCH(Players!BB309,Teams!A:A,0),5),Standings!A:A,0),3))</f>
        <v>3</v>
      </c>
      <c r="BE309">
        <f t="shared" ca="1" si="627"/>
        <v>0</v>
      </c>
      <c r="BF309">
        <f t="shared" ca="1" si="628"/>
        <v>0</v>
      </c>
      <c r="BG309">
        <f t="shared" ca="1" si="629"/>
        <v>2</v>
      </c>
      <c r="BH309">
        <f t="shared" ca="1" si="630"/>
        <v>0</v>
      </c>
      <c r="BI309">
        <f t="shared" ca="1" si="631"/>
        <v>0</v>
      </c>
      <c r="BJ309">
        <f t="shared" ca="1" si="632"/>
        <v>0</v>
      </c>
      <c r="BK309">
        <f t="shared" ca="1" si="633"/>
        <v>2</v>
      </c>
      <c r="BL309" s="12">
        <f t="shared" ca="1" si="634"/>
        <v>1.3333333333333333</v>
      </c>
      <c r="BM309">
        <f t="shared" ca="1" si="635"/>
        <v>0</v>
      </c>
      <c r="BN309">
        <f t="shared" ca="1" si="636"/>
        <v>0</v>
      </c>
      <c r="BO309">
        <f t="shared" ca="1" si="637"/>
        <v>0</v>
      </c>
      <c r="BP309">
        <f t="shared" ca="1" si="638"/>
        <v>0</v>
      </c>
      <c r="BQ309">
        <f t="shared" ca="1" si="639"/>
        <v>0</v>
      </c>
      <c r="BR309">
        <f t="shared" ca="1" si="640"/>
        <v>0</v>
      </c>
      <c r="BS309">
        <f t="shared" ca="1" si="641"/>
        <v>1</v>
      </c>
      <c r="BT309">
        <f t="shared" ca="1" si="642"/>
        <v>0</v>
      </c>
      <c r="BU309">
        <f t="shared" ca="1" si="643"/>
        <v>0</v>
      </c>
      <c r="BV309">
        <f t="shared" ca="1" si="644"/>
        <v>0</v>
      </c>
      <c r="BW309">
        <f t="shared" ca="1" si="718"/>
        <v>0</v>
      </c>
      <c r="BX309">
        <f t="shared" ca="1" si="719"/>
        <v>0</v>
      </c>
      <c r="BY309" s="8">
        <f t="shared" ca="1" si="720"/>
        <v>0</v>
      </c>
      <c r="BZ309" s="10">
        <f t="shared" ca="1" si="721"/>
        <v>0</v>
      </c>
      <c r="CA309">
        <f t="shared" ca="1" si="722"/>
        <v>2</v>
      </c>
      <c r="CB309">
        <f t="shared" ca="1" si="723"/>
        <v>0</v>
      </c>
      <c r="CC309">
        <f t="shared" ca="1" si="724"/>
        <v>0</v>
      </c>
      <c r="CD309">
        <f t="shared" ca="1" si="725"/>
        <v>0</v>
      </c>
      <c r="CE309">
        <f t="shared" ca="1" si="726"/>
        <v>2</v>
      </c>
      <c r="CF309" s="12">
        <f t="shared" ca="1" si="727"/>
        <v>1.3333333333333333</v>
      </c>
      <c r="CG309">
        <f t="shared" ca="1" si="728"/>
        <v>0</v>
      </c>
      <c r="CH309">
        <f t="shared" ca="1" si="729"/>
        <v>0</v>
      </c>
      <c r="CI309">
        <f t="shared" ca="1" si="730"/>
        <v>0</v>
      </c>
      <c r="CJ309">
        <f t="shared" ca="1" si="731"/>
        <v>0</v>
      </c>
      <c r="CK309">
        <f t="shared" ca="1" si="732"/>
        <v>0</v>
      </c>
      <c r="CL309">
        <f t="shared" ca="1" si="733"/>
        <v>0</v>
      </c>
      <c r="CM309">
        <f t="shared" ca="1" si="734"/>
        <v>1</v>
      </c>
      <c r="CN309">
        <f t="shared" ca="1" si="735"/>
        <v>0</v>
      </c>
      <c r="CO309">
        <f t="shared" ca="1" si="736"/>
        <v>0</v>
      </c>
      <c r="CP309">
        <f t="shared" ca="1" si="737"/>
        <v>0</v>
      </c>
      <c r="CQ309" s="10">
        <f t="shared" ca="1" si="738"/>
        <v>0</v>
      </c>
      <c r="CR309" s="11">
        <f t="shared" ca="1" si="739"/>
        <v>0</v>
      </c>
      <c r="CS309" s="11">
        <f t="shared" ca="1" si="740"/>
        <v>0</v>
      </c>
      <c r="CT309" s="11">
        <f t="shared" ca="1" si="741"/>
        <v>0</v>
      </c>
      <c r="CU309" s="11">
        <f t="shared" ca="1" si="742"/>
        <v>6.75</v>
      </c>
      <c r="CV309" s="11">
        <f t="shared" ca="1" si="743"/>
        <v>0</v>
      </c>
      <c r="CW309" t="b">
        <f t="shared" ca="1" si="717"/>
        <v>0</v>
      </c>
      <c r="CX309">
        <f>COUNTIF(BA$1:BA309,BA309)-1</f>
        <v>0</v>
      </c>
    </row>
    <row r="310" spans="1:102">
      <c r="A310" s="14" t="s">
        <v>2961</v>
      </c>
      <c r="B310" t="s">
        <v>2556</v>
      </c>
      <c r="C310" t="s">
        <v>2672</v>
      </c>
      <c r="D310">
        <f>IF(Players!C310="NL",INDEX(Standings!G:I,MATCH(INDEX(Teams!G:K,MATCH(Players!B310,Teams!G:G,0),5),Standings!G:G,0),2)+INDEX(Standings!G:I,MATCH(INDEX(Teams!G:K,MATCH(Players!B310,Teams!G:G,0),5),Standings!G:G,0),3),INDEX(Standings!A:C,MATCH(INDEX(Teams!A:E,MATCH(Players!B310,Teams!A:A,0),5),Standings!A:A,0),2)+INDEX(Standings!A:C,MATCH(INDEX(Teams!A:E,MATCH(Players!B310,Teams!A:A,0),5),Standings!A:A,0),3))</f>
        <v>3</v>
      </c>
      <c r="E310">
        <f t="shared" ca="1" si="645"/>
        <v>0</v>
      </c>
      <c r="F310">
        <f t="shared" ca="1" si="646"/>
        <v>0</v>
      </c>
      <c r="G310">
        <f t="shared" ca="1" si="647"/>
        <v>0</v>
      </c>
      <c r="H310">
        <f t="shared" ca="1" si="648"/>
        <v>0</v>
      </c>
      <c r="I310">
        <f t="shared" ca="1" si="649"/>
        <v>0</v>
      </c>
      <c r="J310">
        <f t="shared" ca="1" si="650"/>
        <v>0</v>
      </c>
      <c r="K310">
        <f t="shared" ca="1" si="651"/>
        <v>0</v>
      </c>
      <c r="L310">
        <f t="shared" ca="1" si="652"/>
        <v>0</v>
      </c>
      <c r="M310">
        <f t="shared" ca="1" si="653"/>
        <v>0</v>
      </c>
      <c r="N310">
        <f t="shared" ca="1" si="654"/>
        <v>0</v>
      </c>
      <c r="O310">
        <f t="shared" ca="1" si="655"/>
        <v>0</v>
      </c>
      <c r="P310">
        <f t="shared" ca="1" si="656"/>
        <v>0</v>
      </c>
      <c r="Q310">
        <f t="shared" ca="1" si="657"/>
        <v>0</v>
      </c>
      <c r="R310">
        <f t="shared" ca="1" si="658"/>
        <v>0</v>
      </c>
      <c r="S310">
        <f t="shared" ca="1" si="659"/>
        <v>0</v>
      </c>
      <c r="T310">
        <f t="shared" ca="1" si="660"/>
        <v>0</v>
      </c>
      <c r="U310">
        <f t="shared" ca="1" si="661"/>
        <v>0</v>
      </c>
      <c r="V310">
        <f t="shared" ca="1" si="662"/>
        <v>0</v>
      </c>
      <c r="W310">
        <f t="shared" ca="1" si="663"/>
        <v>0</v>
      </c>
      <c r="X310">
        <f t="shared" ca="1" si="692"/>
        <v>0</v>
      </c>
      <c r="Y310">
        <f t="shared" ca="1" si="693"/>
        <v>0</v>
      </c>
      <c r="Z310">
        <f t="shared" ca="1" si="694"/>
        <v>0</v>
      </c>
      <c r="AA310">
        <f t="shared" ca="1" si="695"/>
        <v>0</v>
      </c>
      <c r="AB310">
        <f t="shared" ca="1" si="696"/>
        <v>0</v>
      </c>
      <c r="AC310">
        <f t="shared" ca="1" si="697"/>
        <v>0</v>
      </c>
      <c r="AD310">
        <f t="shared" ca="1" si="698"/>
        <v>0</v>
      </c>
      <c r="AE310">
        <f t="shared" ca="1" si="699"/>
        <v>0</v>
      </c>
      <c r="AF310">
        <f t="shared" ca="1" si="700"/>
        <v>0</v>
      </c>
      <c r="AG310">
        <f t="shared" ca="1" si="701"/>
        <v>0</v>
      </c>
      <c r="AH310">
        <f t="shared" ca="1" si="702"/>
        <v>0</v>
      </c>
      <c r="AI310">
        <f t="shared" ca="1" si="703"/>
        <v>0</v>
      </c>
      <c r="AJ310">
        <f t="shared" ca="1" si="704"/>
        <v>0</v>
      </c>
      <c r="AK310">
        <f t="shared" ca="1" si="705"/>
        <v>0</v>
      </c>
      <c r="AL310">
        <f t="shared" ca="1" si="706"/>
        <v>0</v>
      </c>
      <c r="AM310">
        <f t="shared" ca="1" si="707"/>
        <v>0</v>
      </c>
      <c r="AN310">
        <f t="shared" ca="1" si="708"/>
        <v>0</v>
      </c>
      <c r="AO310">
        <f t="shared" ca="1" si="709"/>
        <v>0</v>
      </c>
      <c r="AP310">
        <f t="shared" ca="1" si="710"/>
        <v>0</v>
      </c>
      <c r="AQ310">
        <f t="shared" ca="1" si="711"/>
        <v>0</v>
      </c>
      <c r="AR310" s="8">
        <f t="shared" ca="1" si="712"/>
        <v>0</v>
      </c>
      <c r="AS310" s="8">
        <f t="shared" ca="1" si="713"/>
        <v>0</v>
      </c>
      <c r="AT310" s="8">
        <f t="shared" ca="1" si="714"/>
        <v>0</v>
      </c>
      <c r="AU310" s="8">
        <f t="shared" ca="1" si="715"/>
        <v>0</v>
      </c>
      <c r="AV310">
        <f t="shared" ca="1" si="716"/>
        <v>0</v>
      </c>
      <c r="AW310" t="b">
        <f t="shared" ca="1" si="691"/>
        <v>0</v>
      </c>
      <c r="BA310" t="s">
        <v>3173</v>
      </c>
      <c r="BB310" t="s">
        <v>2565</v>
      </c>
      <c r="BC310" t="s">
        <v>2674</v>
      </c>
      <c r="BD310">
        <f>IF(Players!BC310="NL",INDEX(Standings!G:I,MATCH(INDEX(Teams!G:K,MATCH(Players!BB310,Teams!G:G,0),5),Standings!G:G,0),2)+INDEX(Standings!G:I,MATCH(INDEX(Teams!G:K,MATCH(Players!BB310,Teams!G:G,0),5),Standings!G:G,0),3),INDEX(Standings!A:C,MATCH(INDEX(Teams!A:E,MATCH(Players!BB310,Teams!A:A,0),5),Standings!A:A,0),2)+INDEX(Standings!A:C,MATCH(INDEX(Teams!A:E,MATCH(Players!BB310,Teams!A:A,0),5),Standings!A:A,0),3))</f>
        <v>3</v>
      </c>
      <c r="BE310">
        <f t="shared" ca="1" si="627"/>
        <v>0</v>
      </c>
      <c r="BF310">
        <f t="shared" ca="1" si="628"/>
        <v>0</v>
      </c>
      <c r="BG310">
        <f t="shared" ca="1" si="629"/>
        <v>0</v>
      </c>
      <c r="BH310">
        <f t="shared" ca="1" si="630"/>
        <v>0</v>
      </c>
      <c r="BI310">
        <f t="shared" ca="1" si="631"/>
        <v>0</v>
      </c>
      <c r="BJ310">
        <f t="shared" ca="1" si="632"/>
        <v>0</v>
      </c>
      <c r="BK310">
        <f t="shared" ca="1" si="633"/>
        <v>0</v>
      </c>
      <c r="BL310" s="12">
        <f t="shared" ca="1" si="634"/>
        <v>0</v>
      </c>
      <c r="BM310">
        <f t="shared" ca="1" si="635"/>
        <v>0</v>
      </c>
      <c r="BN310">
        <f t="shared" ca="1" si="636"/>
        <v>0</v>
      </c>
      <c r="BO310">
        <f t="shared" ca="1" si="637"/>
        <v>0</v>
      </c>
      <c r="BP310">
        <f t="shared" ca="1" si="638"/>
        <v>0</v>
      </c>
      <c r="BQ310">
        <f t="shared" ca="1" si="639"/>
        <v>0</v>
      </c>
      <c r="BR310">
        <f t="shared" ca="1" si="640"/>
        <v>0</v>
      </c>
      <c r="BS310">
        <f t="shared" ca="1" si="641"/>
        <v>0</v>
      </c>
      <c r="BT310">
        <f t="shared" ca="1" si="642"/>
        <v>0</v>
      </c>
      <c r="BU310">
        <f t="shared" ca="1" si="643"/>
        <v>0</v>
      </c>
      <c r="BV310">
        <f t="shared" ca="1" si="644"/>
        <v>0</v>
      </c>
      <c r="BW310">
        <f t="shared" ca="1" si="718"/>
        <v>0</v>
      </c>
      <c r="BX310">
        <f t="shared" ca="1" si="719"/>
        <v>0</v>
      </c>
      <c r="BY310" s="8">
        <f t="shared" ca="1" si="720"/>
        <v>0</v>
      </c>
      <c r="BZ310" s="10" t="str">
        <f t="shared" ca="1" si="721"/>
        <v>---</v>
      </c>
      <c r="CA310">
        <f t="shared" ca="1" si="722"/>
        <v>0</v>
      </c>
      <c r="CB310">
        <f t="shared" ca="1" si="723"/>
        <v>0</v>
      </c>
      <c r="CC310">
        <f t="shared" ca="1" si="724"/>
        <v>0</v>
      </c>
      <c r="CD310">
        <f t="shared" ca="1" si="725"/>
        <v>0</v>
      </c>
      <c r="CE310">
        <f t="shared" ca="1" si="726"/>
        <v>0</v>
      </c>
      <c r="CF310" s="12">
        <f t="shared" ca="1" si="727"/>
        <v>0</v>
      </c>
      <c r="CG310">
        <f t="shared" ca="1" si="728"/>
        <v>0</v>
      </c>
      <c r="CH310">
        <f t="shared" ca="1" si="729"/>
        <v>0</v>
      </c>
      <c r="CI310">
        <f t="shared" ca="1" si="730"/>
        <v>0</v>
      </c>
      <c r="CJ310">
        <f t="shared" ca="1" si="731"/>
        <v>0</v>
      </c>
      <c r="CK310">
        <f t="shared" ca="1" si="732"/>
        <v>0</v>
      </c>
      <c r="CL310">
        <f t="shared" ca="1" si="733"/>
        <v>0</v>
      </c>
      <c r="CM310">
        <f t="shared" ca="1" si="734"/>
        <v>0</v>
      </c>
      <c r="CN310">
        <f t="shared" ca="1" si="735"/>
        <v>0</v>
      </c>
      <c r="CO310">
        <f t="shared" ca="1" si="736"/>
        <v>0</v>
      </c>
      <c r="CP310">
        <f t="shared" ca="1" si="737"/>
        <v>0</v>
      </c>
      <c r="CQ310" s="10">
        <f t="shared" ca="1" si="738"/>
        <v>0</v>
      </c>
      <c r="CR310" s="11">
        <f t="shared" ca="1" si="739"/>
        <v>0</v>
      </c>
      <c r="CS310" s="11">
        <f t="shared" ca="1" si="740"/>
        <v>0</v>
      </c>
      <c r="CT310" s="11">
        <f t="shared" ca="1" si="741"/>
        <v>0</v>
      </c>
      <c r="CU310" s="11">
        <f t="shared" ca="1" si="742"/>
        <v>0</v>
      </c>
      <c r="CV310" s="11">
        <f t="shared" ca="1" si="743"/>
        <v>0</v>
      </c>
      <c r="CW310" t="b">
        <f t="shared" ref="CW310:CW330" ca="1" si="744">IF(CF310&gt;=BD310,TRUE,FALSE)</f>
        <v>0</v>
      </c>
      <c r="CX310">
        <f>COUNTIF(BA$1:BA310,BA310)-1</f>
        <v>0</v>
      </c>
    </row>
    <row r="311" spans="1:102">
      <c r="A311" s="14" t="s">
        <v>2962</v>
      </c>
      <c r="B311" t="s">
        <v>2556</v>
      </c>
      <c r="C311" t="s">
        <v>2672</v>
      </c>
      <c r="D311">
        <f>IF(Players!C311="NL",INDEX(Standings!G:I,MATCH(INDEX(Teams!G:K,MATCH(Players!B311,Teams!G:G,0),5),Standings!G:G,0),2)+INDEX(Standings!G:I,MATCH(INDEX(Teams!G:K,MATCH(Players!B311,Teams!G:G,0),5),Standings!G:G,0),3),INDEX(Standings!A:C,MATCH(INDEX(Teams!A:E,MATCH(Players!B311,Teams!A:A,0),5),Standings!A:A,0),2)+INDEX(Standings!A:C,MATCH(INDEX(Teams!A:E,MATCH(Players!B311,Teams!A:A,0),5),Standings!A:A,0),3))</f>
        <v>3</v>
      </c>
      <c r="E311">
        <f t="shared" ca="1" si="645"/>
        <v>1</v>
      </c>
      <c r="F311">
        <f t="shared" ca="1" si="646"/>
        <v>0</v>
      </c>
      <c r="G311">
        <f t="shared" ca="1" si="647"/>
        <v>0</v>
      </c>
      <c r="H311">
        <f t="shared" ca="1" si="648"/>
        <v>0</v>
      </c>
      <c r="I311">
        <f t="shared" ca="1" si="649"/>
        <v>0</v>
      </c>
      <c r="J311">
        <f t="shared" ca="1" si="650"/>
        <v>0</v>
      </c>
      <c r="K311">
        <f t="shared" ca="1" si="651"/>
        <v>0</v>
      </c>
      <c r="L311">
        <f t="shared" ca="1" si="652"/>
        <v>0</v>
      </c>
      <c r="M311">
        <f t="shared" ca="1" si="653"/>
        <v>0</v>
      </c>
      <c r="N311">
        <f t="shared" ca="1" si="654"/>
        <v>0</v>
      </c>
      <c r="O311">
        <f t="shared" ca="1" si="655"/>
        <v>0</v>
      </c>
      <c r="P311">
        <f t="shared" ca="1" si="656"/>
        <v>0</v>
      </c>
      <c r="Q311">
        <f t="shared" ca="1" si="657"/>
        <v>0</v>
      </c>
      <c r="R311">
        <f t="shared" ca="1" si="658"/>
        <v>0</v>
      </c>
      <c r="S311">
        <f t="shared" ca="1" si="659"/>
        <v>0</v>
      </c>
      <c r="T311">
        <f t="shared" ca="1" si="660"/>
        <v>0</v>
      </c>
      <c r="U311">
        <f t="shared" ca="1" si="661"/>
        <v>0</v>
      </c>
      <c r="V311">
        <f t="shared" ca="1" si="662"/>
        <v>0</v>
      </c>
      <c r="W311">
        <f t="shared" ca="1" si="663"/>
        <v>0</v>
      </c>
      <c r="X311">
        <f t="shared" ca="1" si="692"/>
        <v>1</v>
      </c>
      <c r="Y311">
        <f t="shared" ca="1" si="693"/>
        <v>0</v>
      </c>
      <c r="Z311">
        <f t="shared" ca="1" si="694"/>
        <v>0</v>
      </c>
      <c r="AA311">
        <f t="shared" ca="1" si="695"/>
        <v>0</v>
      </c>
      <c r="AB311">
        <f t="shared" ca="1" si="696"/>
        <v>0</v>
      </c>
      <c r="AC311">
        <f t="shared" ca="1" si="697"/>
        <v>0</v>
      </c>
      <c r="AD311">
        <f t="shared" ca="1" si="698"/>
        <v>0</v>
      </c>
      <c r="AE311">
        <f t="shared" ca="1" si="699"/>
        <v>0</v>
      </c>
      <c r="AF311">
        <f t="shared" ca="1" si="700"/>
        <v>0</v>
      </c>
      <c r="AG311">
        <f t="shared" ca="1" si="701"/>
        <v>0</v>
      </c>
      <c r="AH311">
        <f t="shared" ca="1" si="702"/>
        <v>0</v>
      </c>
      <c r="AI311">
        <f t="shared" ca="1" si="703"/>
        <v>0</v>
      </c>
      <c r="AJ311">
        <f t="shared" ca="1" si="704"/>
        <v>0</v>
      </c>
      <c r="AK311">
        <f t="shared" ca="1" si="705"/>
        <v>0</v>
      </c>
      <c r="AL311">
        <f t="shared" ca="1" si="706"/>
        <v>0</v>
      </c>
      <c r="AM311">
        <f t="shared" ca="1" si="707"/>
        <v>0</v>
      </c>
      <c r="AN311">
        <f t="shared" ca="1" si="708"/>
        <v>0</v>
      </c>
      <c r="AO311">
        <f t="shared" ca="1" si="709"/>
        <v>0</v>
      </c>
      <c r="AP311">
        <f t="shared" ca="1" si="710"/>
        <v>0</v>
      </c>
      <c r="AQ311">
        <f t="shared" ca="1" si="711"/>
        <v>0</v>
      </c>
      <c r="AR311" s="8">
        <f t="shared" ca="1" si="712"/>
        <v>0</v>
      </c>
      <c r="AS311" s="8">
        <f t="shared" ca="1" si="713"/>
        <v>0</v>
      </c>
      <c r="AT311" s="8">
        <f t="shared" ca="1" si="714"/>
        <v>0</v>
      </c>
      <c r="AU311" s="8">
        <f t="shared" ca="1" si="715"/>
        <v>0</v>
      </c>
      <c r="AV311">
        <f t="shared" ca="1" si="716"/>
        <v>0</v>
      </c>
      <c r="AW311" t="b">
        <f t="shared" ca="1" si="691"/>
        <v>0</v>
      </c>
      <c r="BA311" t="s">
        <v>3175</v>
      </c>
      <c r="BB311" t="s">
        <v>2565</v>
      </c>
      <c r="BC311" t="s">
        <v>2674</v>
      </c>
      <c r="BD311">
        <f>IF(Players!BC311="NL",INDEX(Standings!G:I,MATCH(INDEX(Teams!G:K,MATCH(Players!BB311,Teams!G:G,0),5),Standings!G:G,0),2)+INDEX(Standings!G:I,MATCH(INDEX(Teams!G:K,MATCH(Players!BB311,Teams!G:G,0),5),Standings!G:G,0),3),INDEX(Standings!A:C,MATCH(INDEX(Teams!A:E,MATCH(Players!BB311,Teams!A:A,0),5),Standings!A:A,0),2)+INDEX(Standings!A:C,MATCH(INDEX(Teams!A:E,MATCH(Players!BB311,Teams!A:A,0),5),Standings!A:A,0),3))</f>
        <v>3</v>
      </c>
      <c r="BE311">
        <f t="shared" ca="1" si="627"/>
        <v>0</v>
      </c>
      <c r="BF311">
        <f t="shared" ca="1" si="628"/>
        <v>0</v>
      </c>
      <c r="BG311">
        <f t="shared" ca="1" si="629"/>
        <v>2</v>
      </c>
      <c r="BH311">
        <f t="shared" ca="1" si="630"/>
        <v>0</v>
      </c>
      <c r="BI311">
        <f t="shared" ca="1" si="631"/>
        <v>0</v>
      </c>
      <c r="BJ311">
        <f t="shared" ca="1" si="632"/>
        <v>0</v>
      </c>
      <c r="BK311">
        <f t="shared" ca="1" si="633"/>
        <v>0</v>
      </c>
      <c r="BL311" s="12">
        <f t="shared" ca="1" si="634"/>
        <v>3</v>
      </c>
      <c r="BM311">
        <f t="shared" ca="1" si="635"/>
        <v>3</v>
      </c>
      <c r="BN311">
        <f t="shared" ca="1" si="636"/>
        <v>1</v>
      </c>
      <c r="BO311">
        <f t="shared" ca="1" si="637"/>
        <v>1</v>
      </c>
      <c r="BP311">
        <f t="shared" ca="1" si="638"/>
        <v>0</v>
      </c>
      <c r="BQ311">
        <f t="shared" ca="1" si="639"/>
        <v>2</v>
      </c>
      <c r="BR311">
        <f t="shared" ca="1" si="640"/>
        <v>0</v>
      </c>
      <c r="BS311">
        <f t="shared" ca="1" si="641"/>
        <v>3</v>
      </c>
      <c r="BT311">
        <f t="shared" ca="1" si="642"/>
        <v>1</v>
      </c>
      <c r="BU311">
        <f t="shared" ca="1" si="643"/>
        <v>0</v>
      </c>
      <c r="BV311">
        <f t="shared" ca="1" si="644"/>
        <v>0</v>
      </c>
      <c r="BW311">
        <f t="shared" ref="BW311:BW331" ca="1" si="745">SUMIF($BA:$BA,$BA311,BE:BE)</f>
        <v>0</v>
      </c>
      <c r="BX311">
        <f t="shared" ref="BX311:BX331" ca="1" si="746">SUMIF($BA:$BA,$BA311,BF:BF)</f>
        <v>0</v>
      </c>
      <c r="BY311" s="8">
        <f t="shared" ref="BY311:BY331" ca="1" si="747">IFERROR(BW311/(BW311+BX311),0)</f>
        <v>0</v>
      </c>
      <c r="BZ311" s="10">
        <f t="shared" ref="BZ311:BZ331" ca="1" si="748">IFERROR(CI311/CF311*9,"---")</f>
        <v>3</v>
      </c>
      <c r="CA311">
        <f t="shared" ref="CA311:CA331" ca="1" si="749">SUMIF($BA:$BA,$BA311,BG:BG)</f>
        <v>2</v>
      </c>
      <c r="CB311">
        <f t="shared" ref="CB311:CB331" ca="1" si="750">SUMIF($BA:$BA,$BA311,BH:BH)</f>
        <v>0</v>
      </c>
      <c r="CC311">
        <f t="shared" ref="CC311:CC331" ca="1" si="751">SUMIF($BA:$BA,$BA311,BI:BI)</f>
        <v>0</v>
      </c>
      <c r="CD311">
        <f t="shared" ref="CD311:CD331" ca="1" si="752">SUMIF($BA:$BA,$BA311,BJ:BJ)</f>
        <v>0</v>
      </c>
      <c r="CE311">
        <f t="shared" ref="CE311:CE331" ca="1" si="753">SUMIF($BA:$BA,$BA311,BK:BK)</f>
        <v>0</v>
      </c>
      <c r="CF311" s="12">
        <f t="shared" ref="CF311:CF331" ca="1" si="754">SUMIF($BA:$BA,$BA311,BL:BL)</f>
        <v>3</v>
      </c>
      <c r="CG311">
        <f t="shared" ref="CG311:CG331" ca="1" si="755">SUMIF($BA:$BA,$BA311,BM:BM)</f>
        <v>3</v>
      </c>
      <c r="CH311">
        <f t="shared" ref="CH311:CH331" ca="1" si="756">SUMIF($BA:$BA,$BA311,BN:BN)</f>
        <v>1</v>
      </c>
      <c r="CI311">
        <f t="shared" ref="CI311:CI331" ca="1" si="757">SUMIF($BA:$BA,$BA311,BO:BO)</f>
        <v>1</v>
      </c>
      <c r="CJ311">
        <f t="shared" ref="CJ311:CJ331" ca="1" si="758">SUMIF($BA:$BA,$BA311,BP:BP)</f>
        <v>0</v>
      </c>
      <c r="CK311">
        <f t="shared" ref="CK311:CK331" ca="1" si="759">SUMIF($BA:$BA,$BA311,BQ:BQ)</f>
        <v>2</v>
      </c>
      <c r="CL311">
        <f t="shared" ref="CL311:CL331" ca="1" si="760">SUMIF($BA:$BA,$BA311,BR:BR)</f>
        <v>0</v>
      </c>
      <c r="CM311">
        <f t="shared" ref="CM311:CM331" ca="1" si="761">SUMIF($BA:$BA,$BA311,BS:BS)</f>
        <v>3</v>
      </c>
      <c r="CN311">
        <f t="shared" ref="CN311:CN331" ca="1" si="762">SUMIF($BA:$BA,$BA311,BT:BT)</f>
        <v>1</v>
      </c>
      <c r="CO311">
        <f t="shared" ref="CO311:CO331" ca="1" si="763">SUMIF($BA:$BA,$BA311,BU:BU)</f>
        <v>0</v>
      </c>
      <c r="CP311">
        <f t="shared" ref="CP311:CP331" ca="1" si="764">SUMIF($BA:$BA,$BA311,BV:BV)</f>
        <v>0</v>
      </c>
      <c r="CQ311" s="10">
        <f t="shared" ref="CQ311:CQ331" ca="1" si="765">IFERROR((CG311+CK311)/CF311,0)</f>
        <v>1.6666666666666667</v>
      </c>
      <c r="CR311" s="11">
        <f t="shared" ref="CR311:CR331" ca="1" si="766">IFERROR(CG311/$CF311*9,0)</f>
        <v>9</v>
      </c>
      <c r="CS311" s="11">
        <f t="shared" ref="CS311:CS331" ca="1" si="767">IFERROR(CJ311/$CF311*9,0)</f>
        <v>0</v>
      </c>
      <c r="CT311" s="11">
        <f t="shared" ref="CT311:CT331" ca="1" si="768">IFERROR(CK311/$CF311*9,0)</f>
        <v>6</v>
      </c>
      <c r="CU311" s="11">
        <f t="shared" ref="CU311:CU331" ca="1" si="769">IFERROR(CM311/$CF311*9,0)</f>
        <v>9</v>
      </c>
      <c r="CV311" s="11">
        <f t="shared" ref="CV311:CV331" ca="1" si="770">IFERROR(CM311/CK311,0)</f>
        <v>1.5</v>
      </c>
      <c r="CW311" t="b">
        <f t="shared" ca="1" si="744"/>
        <v>1</v>
      </c>
      <c r="CX311">
        <f>COUNTIF(BA$1:BA311,BA311)-1</f>
        <v>0</v>
      </c>
    </row>
    <row r="312" spans="1:102">
      <c r="A312" s="14" t="s">
        <v>2963</v>
      </c>
      <c r="B312" t="s">
        <v>2556</v>
      </c>
      <c r="C312" t="s">
        <v>2672</v>
      </c>
      <c r="D312">
        <f>IF(Players!C312="NL",INDEX(Standings!G:I,MATCH(INDEX(Teams!G:K,MATCH(Players!B312,Teams!G:G,0),5),Standings!G:G,0),2)+INDEX(Standings!G:I,MATCH(INDEX(Teams!G:K,MATCH(Players!B312,Teams!G:G,0),5),Standings!G:G,0),3),INDEX(Standings!A:C,MATCH(INDEX(Teams!A:E,MATCH(Players!B312,Teams!A:A,0),5),Standings!A:A,0),2)+INDEX(Standings!A:C,MATCH(INDEX(Teams!A:E,MATCH(Players!B312,Teams!A:A,0),5),Standings!A:A,0),3))</f>
        <v>3</v>
      </c>
      <c r="E312">
        <f t="shared" ca="1" si="645"/>
        <v>1</v>
      </c>
      <c r="F312">
        <f t="shared" ca="1" si="646"/>
        <v>0</v>
      </c>
      <c r="G312">
        <f t="shared" ca="1" si="647"/>
        <v>0</v>
      </c>
      <c r="H312">
        <f t="shared" ca="1" si="648"/>
        <v>0</v>
      </c>
      <c r="I312">
        <f t="shared" ca="1" si="649"/>
        <v>0</v>
      </c>
      <c r="J312">
        <f t="shared" ca="1" si="650"/>
        <v>0</v>
      </c>
      <c r="K312">
        <f t="shared" ca="1" si="651"/>
        <v>0</v>
      </c>
      <c r="L312">
        <f t="shared" ca="1" si="652"/>
        <v>0</v>
      </c>
      <c r="M312">
        <f t="shared" ca="1" si="653"/>
        <v>0</v>
      </c>
      <c r="N312">
        <f t="shared" ca="1" si="654"/>
        <v>0</v>
      </c>
      <c r="O312">
        <f t="shared" ca="1" si="655"/>
        <v>0</v>
      </c>
      <c r="P312">
        <f t="shared" ca="1" si="656"/>
        <v>0</v>
      </c>
      <c r="Q312">
        <f t="shared" ca="1" si="657"/>
        <v>0</v>
      </c>
      <c r="R312">
        <f t="shared" ca="1" si="658"/>
        <v>0</v>
      </c>
      <c r="S312">
        <f t="shared" ca="1" si="659"/>
        <v>0</v>
      </c>
      <c r="T312">
        <f t="shared" ca="1" si="660"/>
        <v>0</v>
      </c>
      <c r="U312">
        <f t="shared" ca="1" si="661"/>
        <v>0</v>
      </c>
      <c r="V312">
        <f t="shared" ca="1" si="662"/>
        <v>0</v>
      </c>
      <c r="W312">
        <f t="shared" ca="1" si="663"/>
        <v>0</v>
      </c>
      <c r="X312">
        <f t="shared" ca="1" si="692"/>
        <v>1</v>
      </c>
      <c r="Y312">
        <f t="shared" ca="1" si="693"/>
        <v>0</v>
      </c>
      <c r="Z312">
        <f t="shared" ca="1" si="694"/>
        <v>0</v>
      </c>
      <c r="AA312">
        <f t="shared" ca="1" si="695"/>
        <v>0</v>
      </c>
      <c r="AB312">
        <f t="shared" ca="1" si="696"/>
        <v>0</v>
      </c>
      <c r="AC312">
        <f t="shared" ca="1" si="697"/>
        <v>0</v>
      </c>
      <c r="AD312">
        <f t="shared" ca="1" si="698"/>
        <v>0</v>
      </c>
      <c r="AE312">
        <f t="shared" ca="1" si="699"/>
        <v>0</v>
      </c>
      <c r="AF312">
        <f t="shared" ca="1" si="700"/>
        <v>0</v>
      </c>
      <c r="AG312">
        <f t="shared" ca="1" si="701"/>
        <v>0</v>
      </c>
      <c r="AH312">
        <f t="shared" ca="1" si="702"/>
        <v>0</v>
      </c>
      <c r="AI312">
        <f t="shared" ca="1" si="703"/>
        <v>0</v>
      </c>
      <c r="AJ312">
        <f t="shared" ca="1" si="704"/>
        <v>0</v>
      </c>
      <c r="AK312">
        <f t="shared" ca="1" si="705"/>
        <v>0</v>
      </c>
      <c r="AL312">
        <f t="shared" ca="1" si="706"/>
        <v>0</v>
      </c>
      <c r="AM312">
        <f t="shared" ca="1" si="707"/>
        <v>0</v>
      </c>
      <c r="AN312">
        <f t="shared" ca="1" si="708"/>
        <v>0</v>
      </c>
      <c r="AO312">
        <f t="shared" ca="1" si="709"/>
        <v>0</v>
      </c>
      <c r="AP312">
        <f t="shared" ca="1" si="710"/>
        <v>0</v>
      </c>
      <c r="AQ312">
        <f t="shared" ca="1" si="711"/>
        <v>0</v>
      </c>
      <c r="AR312" s="8">
        <f t="shared" ca="1" si="712"/>
        <v>0</v>
      </c>
      <c r="AS312" s="8">
        <f t="shared" ca="1" si="713"/>
        <v>0</v>
      </c>
      <c r="AT312" s="8">
        <f t="shared" ca="1" si="714"/>
        <v>0</v>
      </c>
      <c r="AU312" s="8">
        <f t="shared" ca="1" si="715"/>
        <v>0</v>
      </c>
      <c r="AV312">
        <f t="shared" ca="1" si="716"/>
        <v>0</v>
      </c>
      <c r="AW312" t="b">
        <f t="shared" ca="1" si="691"/>
        <v>0</v>
      </c>
      <c r="BA312" t="s">
        <v>3163</v>
      </c>
      <c r="BB312" t="s">
        <v>2565</v>
      </c>
      <c r="BC312" t="s">
        <v>2674</v>
      </c>
      <c r="BD312">
        <f>IF(Players!BC312="NL",INDEX(Standings!G:I,MATCH(INDEX(Teams!G:K,MATCH(Players!BB312,Teams!G:G,0),5),Standings!G:G,0),2)+INDEX(Standings!G:I,MATCH(INDEX(Teams!G:K,MATCH(Players!BB312,Teams!G:G,0),5),Standings!G:G,0),3),INDEX(Standings!A:C,MATCH(INDEX(Teams!A:E,MATCH(Players!BB312,Teams!A:A,0),5),Standings!A:A,0),2)+INDEX(Standings!A:C,MATCH(INDEX(Teams!A:E,MATCH(Players!BB312,Teams!A:A,0),5),Standings!A:A,0),3))</f>
        <v>3</v>
      </c>
      <c r="BE312">
        <f t="shared" ca="1" si="627"/>
        <v>0</v>
      </c>
      <c r="BF312">
        <f t="shared" ca="1" si="628"/>
        <v>0</v>
      </c>
      <c r="BG312">
        <f t="shared" ca="1" si="629"/>
        <v>0</v>
      </c>
      <c r="BH312">
        <f t="shared" ca="1" si="630"/>
        <v>0</v>
      </c>
      <c r="BI312">
        <f t="shared" ca="1" si="631"/>
        <v>0</v>
      </c>
      <c r="BJ312">
        <f t="shared" ca="1" si="632"/>
        <v>0</v>
      </c>
      <c r="BK312">
        <f t="shared" ca="1" si="633"/>
        <v>0</v>
      </c>
      <c r="BL312" s="12">
        <f t="shared" ca="1" si="634"/>
        <v>0</v>
      </c>
      <c r="BM312">
        <f t="shared" ca="1" si="635"/>
        <v>0</v>
      </c>
      <c r="BN312">
        <f t="shared" ca="1" si="636"/>
        <v>0</v>
      </c>
      <c r="BO312">
        <f t="shared" ca="1" si="637"/>
        <v>0</v>
      </c>
      <c r="BP312">
        <f t="shared" ca="1" si="638"/>
        <v>0</v>
      </c>
      <c r="BQ312">
        <f t="shared" ca="1" si="639"/>
        <v>0</v>
      </c>
      <c r="BR312">
        <f t="shared" ca="1" si="640"/>
        <v>0</v>
      </c>
      <c r="BS312">
        <f t="shared" ca="1" si="641"/>
        <v>0</v>
      </c>
      <c r="BT312">
        <f t="shared" ca="1" si="642"/>
        <v>0</v>
      </c>
      <c r="BU312">
        <f t="shared" ca="1" si="643"/>
        <v>0</v>
      </c>
      <c r="BV312">
        <f t="shared" ca="1" si="644"/>
        <v>0</v>
      </c>
      <c r="BW312">
        <f t="shared" ca="1" si="745"/>
        <v>0</v>
      </c>
      <c r="BX312">
        <f t="shared" ca="1" si="746"/>
        <v>0</v>
      </c>
      <c r="BY312" s="8">
        <f t="shared" ca="1" si="747"/>
        <v>0</v>
      </c>
      <c r="BZ312" s="10" t="str">
        <f t="shared" ca="1" si="748"/>
        <v>---</v>
      </c>
      <c r="CA312">
        <f t="shared" ca="1" si="749"/>
        <v>0</v>
      </c>
      <c r="CB312">
        <f t="shared" ca="1" si="750"/>
        <v>0</v>
      </c>
      <c r="CC312">
        <f t="shared" ca="1" si="751"/>
        <v>0</v>
      </c>
      <c r="CD312">
        <f t="shared" ca="1" si="752"/>
        <v>0</v>
      </c>
      <c r="CE312">
        <f t="shared" ca="1" si="753"/>
        <v>0</v>
      </c>
      <c r="CF312" s="12">
        <f t="shared" ca="1" si="754"/>
        <v>0</v>
      </c>
      <c r="CG312">
        <f t="shared" ca="1" si="755"/>
        <v>0</v>
      </c>
      <c r="CH312">
        <f t="shared" ca="1" si="756"/>
        <v>0</v>
      </c>
      <c r="CI312">
        <f t="shared" ca="1" si="757"/>
        <v>0</v>
      </c>
      <c r="CJ312">
        <f t="shared" ca="1" si="758"/>
        <v>0</v>
      </c>
      <c r="CK312">
        <f t="shared" ca="1" si="759"/>
        <v>0</v>
      </c>
      <c r="CL312">
        <f t="shared" ca="1" si="760"/>
        <v>0</v>
      </c>
      <c r="CM312">
        <f t="shared" ca="1" si="761"/>
        <v>0</v>
      </c>
      <c r="CN312">
        <f t="shared" ca="1" si="762"/>
        <v>0</v>
      </c>
      <c r="CO312">
        <f t="shared" ca="1" si="763"/>
        <v>0</v>
      </c>
      <c r="CP312">
        <f t="shared" ca="1" si="764"/>
        <v>0</v>
      </c>
      <c r="CQ312" s="10">
        <f t="shared" ca="1" si="765"/>
        <v>0</v>
      </c>
      <c r="CR312" s="11">
        <f t="shared" ca="1" si="766"/>
        <v>0</v>
      </c>
      <c r="CS312" s="11">
        <f t="shared" ca="1" si="767"/>
        <v>0</v>
      </c>
      <c r="CT312" s="11">
        <f t="shared" ca="1" si="768"/>
        <v>0</v>
      </c>
      <c r="CU312" s="11">
        <f t="shared" ca="1" si="769"/>
        <v>0</v>
      </c>
      <c r="CV312" s="11">
        <f t="shared" ca="1" si="770"/>
        <v>0</v>
      </c>
      <c r="CW312" t="b">
        <f t="shared" ca="1" si="744"/>
        <v>0</v>
      </c>
      <c r="CX312">
        <f>COUNTIF(BA$1:BA312,BA312)-1</f>
        <v>0</v>
      </c>
    </row>
    <row r="313" spans="1:102">
      <c r="A313" s="14" t="s">
        <v>2964</v>
      </c>
      <c r="B313" t="s">
        <v>2556</v>
      </c>
      <c r="C313" t="s">
        <v>2672</v>
      </c>
      <c r="D313">
        <f>IF(Players!C313="NL",INDEX(Standings!G:I,MATCH(INDEX(Teams!G:K,MATCH(Players!B313,Teams!G:G,0),5),Standings!G:G,0),2)+INDEX(Standings!G:I,MATCH(INDEX(Teams!G:K,MATCH(Players!B313,Teams!G:G,0),5),Standings!G:G,0),3),INDEX(Standings!A:C,MATCH(INDEX(Teams!A:E,MATCH(Players!B313,Teams!A:A,0),5),Standings!A:A,0),2)+INDEX(Standings!A:C,MATCH(INDEX(Teams!A:E,MATCH(Players!B313,Teams!A:A,0),5),Standings!A:A,0),3))</f>
        <v>3</v>
      </c>
      <c r="E313">
        <f t="shared" ca="1" si="645"/>
        <v>2</v>
      </c>
      <c r="F313">
        <f t="shared" ca="1" si="646"/>
        <v>0</v>
      </c>
      <c r="G313">
        <f t="shared" ca="1" si="647"/>
        <v>0</v>
      </c>
      <c r="H313">
        <f t="shared" ca="1" si="648"/>
        <v>0</v>
      </c>
      <c r="I313">
        <f t="shared" ca="1" si="649"/>
        <v>0</v>
      </c>
      <c r="J313">
        <f t="shared" ca="1" si="650"/>
        <v>0</v>
      </c>
      <c r="K313">
        <f t="shared" ca="1" si="651"/>
        <v>0</v>
      </c>
      <c r="L313">
        <f t="shared" ca="1" si="652"/>
        <v>0</v>
      </c>
      <c r="M313">
        <f t="shared" ca="1" si="653"/>
        <v>0</v>
      </c>
      <c r="N313">
        <f t="shared" ca="1" si="654"/>
        <v>0</v>
      </c>
      <c r="O313">
        <f t="shared" ca="1" si="655"/>
        <v>0</v>
      </c>
      <c r="P313">
        <f t="shared" ca="1" si="656"/>
        <v>0</v>
      </c>
      <c r="Q313">
        <f t="shared" ca="1" si="657"/>
        <v>0</v>
      </c>
      <c r="R313">
        <f t="shared" ca="1" si="658"/>
        <v>0</v>
      </c>
      <c r="S313">
        <f t="shared" ca="1" si="659"/>
        <v>0</v>
      </c>
      <c r="T313">
        <f t="shared" ca="1" si="660"/>
        <v>0</v>
      </c>
      <c r="U313">
        <f t="shared" ca="1" si="661"/>
        <v>0</v>
      </c>
      <c r="V313">
        <f t="shared" ca="1" si="662"/>
        <v>0</v>
      </c>
      <c r="W313">
        <f t="shared" ca="1" si="663"/>
        <v>0</v>
      </c>
      <c r="X313">
        <f t="shared" ca="1" si="692"/>
        <v>2</v>
      </c>
      <c r="Y313">
        <f t="shared" ca="1" si="693"/>
        <v>0</v>
      </c>
      <c r="Z313">
        <f t="shared" ca="1" si="694"/>
        <v>0</v>
      </c>
      <c r="AA313">
        <f t="shared" ca="1" si="695"/>
        <v>0</v>
      </c>
      <c r="AB313">
        <f t="shared" ca="1" si="696"/>
        <v>0</v>
      </c>
      <c r="AC313">
        <f t="shared" ca="1" si="697"/>
        <v>0</v>
      </c>
      <c r="AD313">
        <f t="shared" ca="1" si="698"/>
        <v>0</v>
      </c>
      <c r="AE313">
        <f t="shared" ca="1" si="699"/>
        <v>0</v>
      </c>
      <c r="AF313">
        <f t="shared" ca="1" si="700"/>
        <v>0</v>
      </c>
      <c r="AG313">
        <f t="shared" ca="1" si="701"/>
        <v>0</v>
      </c>
      <c r="AH313">
        <f t="shared" ca="1" si="702"/>
        <v>0</v>
      </c>
      <c r="AI313">
        <f t="shared" ca="1" si="703"/>
        <v>0</v>
      </c>
      <c r="AJ313">
        <f t="shared" ca="1" si="704"/>
        <v>0</v>
      </c>
      <c r="AK313">
        <f t="shared" ca="1" si="705"/>
        <v>0</v>
      </c>
      <c r="AL313">
        <f t="shared" ca="1" si="706"/>
        <v>0</v>
      </c>
      <c r="AM313">
        <f t="shared" ca="1" si="707"/>
        <v>0</v>
      </c>
      <c r="AN313">
        <f t="shared" ca="1" si="708"/>
        <v>0</v>
      </c>
      <c r="AO313">
        <f t="shared" ca="1" si="709"/>
        <v>0</v>
      </c>
      <c r="AP313">
        <f t="shared" ca="1" si="710"/>
        <v>0</v>
      </c>
      <c r="AQ313">
        <f t="shared" ca="1" si="711"/>
        <v>0</v>
      </c>
      <c r="AR313" s="8">
        <f t="shared" ca="1" si="712"/>
        <v>0</v>
      </c>
      <c r="AS313" s="8">
        <f t="shared" ca="1" si="713"/>
        <v>0</v>
      </c>
      <c r="AT313" s="8">
        <f t="shared" ca="1" si="714"/>
        <v>0</v>
      </c>
      <c r="AU313" s="8">
        <f t="shared" ca="1" si="715"/>
        <v>0</v>
      </c>
      <c r="AV313">
        <f t="shared" ca="1" si="716"/>
        <v>0</v>
      </c>
      <c r="AW313" t="b">
        <f t="shared" ca="1" si="691"/>
        <v>0</v>
      </c>
      <c r="BA313" t="s">
        <v>3172</v>
      </c>
      <c r="BB313" t="s">
        <v>2565</v>
      </c>
      <c r="BC313" t="s">
        <v>2674</v>
      </c>
      <c r="BD313">
        <f>IF(Players!BC313="NL",INDEX(Standings!G:I,MATCH(INDEX(Teams!G:K,MATCH(Players!BB313,Teams!G:G,0),5),Standings!G:G,0),2)+INDEX(Standings!G:I,MATCH(INDEX(Teams!G:K,MATCH(Players!BB313,Teams!G:G,0),5),Standings!G:G,0),3),INDEX(Standings!A:C,MATCH(INDEX(Teams!A:E,MATCH(Players!BB313,Teams!A:A,0),5),Standings!A:A,0),2)+INDEX(Standings!A:C,MATCH(INDEX(Teams!A:E,MATCH(Players!BB313,Teams!A:A,0),5),Standings!A:A,0),3))</f>
        <v>3</v>
      </c>
      <c r="BE313">
        <f t="shared" ca="1" si="627"/>
        <v>0</v>
      </c>
      <c r="BF313">
        <f t="shared" ca="1" si="628"/>
        <v>0</v>
      </c>
      <c r="BG313">
        <f t="shared" ca="1" si="629"/>
        <v>0</v>
      </c>
      <c r="BH313">
        <f t="shared" ca="1" si="630"/>
        <v>0</v>
      </c>
      <c r="BI313">
        <f t="shared" ca="1" si="631"/>
        <v>0</v>
      </c>
      <c r="BJ313">
        <f t="shared" ca="1" si="632"/>
        <v>0</v>
      </c>
      <c r="BK313">
        <f t="shared" ca="1" si="633"/>
        <v>0</v>
      </c>
      <c r="BL313" s="12">
        <f t="shared" ca="1" si="634"/>
        <v>0</v>
      </c>
      <c r="BM313">
        <f t="shared" ca="1" si="635"/>
        <v>0</v>
      </c>
      <c r="BN313">
        <f t="shared" ca="1" si="636"/>
        <v>0</v>
      </c>
      <c r="BO313">
        <f t="shared" ca="1" si="637"/>
        <v>0</v>
      </c>
      <c r="BP313">
        <f t="shared" ca="1" si="638"/>
        <v>0</v>
      </c>
      <c r="BQ313">
        <f t="shared" ca="1" si="639"/>
        <v>0</v>
      </c>
      <c r="BR313">
        <f t="shared" ca="1" si="640"/>
        <v>0</v>
      </c>
      <c r="BS313">
        <f t="shared" ca="1" si="641"/>
        <v>0</v>
      </c>
      <c r="BT313">
        <f t="shared" ca="1" si="642"/>
        <v>0</v>
      </c>
      <c r="BU313">
        <f t="shared" ca="1" si="643"/>
        <v>0</v>
      </c>
      <c r="BV313">
        <f t="shared" ca="1" si="644"/>
        <v>0</v>
      </c>
      <c r="BW313">
        <f t="shared" ca="1" si="745"/>
        <v>0</v>
      </c>
      <c r="BX313">
        <f t="shared" ca="1" si="746"/>
        <v>0</v>
      </c>
      <c r="BY313" s="8">
        <f t="shared" ca="1" si="747"/>
        <v>0</v>
      </c>
      <c r="BZ313" s="10" t="str">
        <f t="shared" ca="1" si="748"/>
        <v>---</v>
      </c>
      <c r="CA313">
        <f t="shared" ca="1" si="749"/>
        <v>0</v>
      </c>
      <c r="CB313">
        <f t="shared" ca="1" si="750"/>
        <v>0</v>
      </c>
      <c r="CC313">
        <f t="shared" ca="1" si="751"/>
        <v>0</v>
      </c>
      <c r="CD313">
        <f t="shared" ca="1" si="752"/>
        <v>0</v>
      </c>
      <c r="CE313">
        <f t="shared" ca="1" si="753"/>
        <v>0</v>
      </c>
      <c r="CF313" s="12">
        <f t="shared" ca="1" si="754"/>
        <v>0</v>
      </c>
      <c r="CG313">
        <f t="shared" ca="1" si="755"/>
        <v>0</v>
      </c>
      <c r="CH313">
        <f t="shared" ca="1" si="756"/>
        <v>0</v>
      </c>
      <c r="CI313">
        <f t="shared" ca="1" si="757"/>
        <v>0</v>
      </c>
      <c r="CJ313">
        <f t="shared" ca="1" si="758"/>
        <v>0</v>
      </c>
      <c r="CK313">
        <f t="shared" ca="1" si="759"/>
        <v>0</v>
      </c>
      <c r="CL313">
        <f t="shared" ca="1" si="760"/>
        <v>0</v>
      </c>
      <c r="CM313">
        <f t="shared" ca="1" si="761"/>
        <v>0</v>
      </c>
      <c r="CN313">
        <f t="shared" ca="1" si="762"/>
        <v>0</v>
      </c>
      <c r="CO313">
        <f t="shared" ca="1" si="763"/>
        <v>0</v>
      </c>
      <c r="CP313">
        <f t="shared" ca="1" si="764"/>
        <v>0</v>
      </c>
      <c r="CQ313" s="10">
        <f t="shared" ca="1" si="765"/>
        <v>0</v>
      </c>
      <c r="CR313" s="11">
        <f t="shared" ca="1" si="766"/>
        <v>0</v>
      </c>
      <c r="CS313" s="11">
        <f t="shared" ca="1" si="767"/>
        <v>0</v>
      </c>
      <c r="CT313" s="11">
        <f t="shared" ca="1" si="768"/>
        <v>0</v>
      </c>
      <c r="CU313" s="11">
        <f t="shared" ca="1" si="769"/>
        <v>0</v>
      </c>
      <c r="CV313" s="11">
        <f t="shared" ca="1" si="770"/>
        <v>0</v>
      </c>
      <c r="CW313" t="b">
        <f t="shared" ca="1" si="744"/>
        <v>0</v>
      </c>
      <c r="CX313">
        <f>COUNTIF(BA$1:BA313,BA313)-1</f>
        <v>0</v>
      </c>
    </row>
    <row r="314" spans="1:102">
      <c r="A314" s="14" t="s">
        <v>2732</v>
      </c>
      <c r="B314" t="s">
        <v>2556</v>
      </c>
      <c r="C314" t="s">
        <v>2672</v>
      </c>
      <c r="D314">
        <f>IF(Players!C314="NL",INDEX(Standings!G:I,MATCH(INDEX(Teams!G:K,MATCH(Players!B314,Teams!G:G,0),5),Standings!G:G,0),2)+INDEX(Standings!G:I,MATCH(INDEX(Teams!G:K,MATCH(Players!B314,Teams!G:G,0),5),Standings!G:G,0),3),INDEX(Standings!A:C,MATCH(INDEX(Teams!A:E,MATCH(Players!B314,Teams!A:A,0),5),Standings!A:A,0),2)+INDEX(Standings!A:C,MATCH(INDEX(Teams!A:E,MATCH(Players!B314,Teams!A:A,0),5),Standings!A:A,0),3))</f>
        <v>3</v>
      </c>
      <c r="E314">
        <f t="shared" ca="1" si="645"/>
        <v>0</v>
      </c>
      <c r="F314">
        <f t="shared" ca="1" si="646"/>
        <v>0</v>
      </c>
      <c r="G314">
        <f t="shared" ca="1" si="647"/>
        <v>0</v>
      </c>
      <c r="H314">
        <f t="shared" ca="1" si="648"/>
        <v>0</v>
      </c>
      <c r="I314">
        <f t="shared" ca="1" si="649"/>
        <v>0</v>
      </c>
      <c r="J314">
        <f t="shared" ca="1" si="650"/>
        <v>0</v>
      </c>
      <c r="K314">
        <f t="shared" ca="1" si="651"/>
        <v>0</v>
      </c>
      <c r="L314">
        <f t="shared" ca="1" si="652"/>
        <v>0</v>
      </c>
      <c r="M314">
        <f t="shared" ca="1" si="653"/>
        <v>0</v>
      </c>
      <c r="N314">
        <f t="shared" ca="1" si="654"/>
        <v>0</v>
      </c>
      <c r="O314">
        <f t="shared" ca="1" si="655"/>
        <v>0</v>
      </c>
      <c r="P314">
        <f t="shared" ca="1" si="656"/>
        <v>0</v>
      </c>
      <c r="Q314">
        <f t="shared" ca="1" si="657"/>
        <v>0</v>
      </c>
      <c r="R314">
        <f t="shared" ca="1" si="658"/>
        <v>0</v>
      </c>
      <c r="S314">
        <f t="shared" ca="1" si="659"/>
        <v>0</v>
      </c>
      <c r="T314">
        <f t="shared" ca="1" si="660"/>
        <v>0</v>
      </c>
      <c r="U314">
        <f t="shared" ca="1" si="661"/>
        <v>0</v>
      </c>
      <c r="V314">
        <f t="shared" ca="1" si="662"/>
        <v>0</v>
      </c>
      <c r="W314">
        <f t="shared" ca="1" si="663"/>
        <v>0</v>
      </c>
      <c r="X314">
        <f t="shared" ca="1" si="692"/>
        <v>0</v>
      </c>
      <c r="Y314">
        <f t="shared" ca="1" si="693"/>
        <v>0</v>
      </c>
      <c r="Z314">
        <f t="shared" ca="1" si="694"/>
        <v>0</v>
      </c>
      <c r="AA314">
        <f t="shared" ca="1" si="695"/>
        <v>0</v>
      </c>
      <c r="AB314">
        <f t="shared" ca="1" si="696"/>
        <v>0</v>
      </c>
      <c r="AC314">
        <f t="shared" ca="1" si="697"/>
        <v>0</v>
      </c>
      <c r="AD314">
        <f t="shared" ca="1" si="698"/>
        <v>0</v>
      </c>
      <c r="AE314">
        <f t="shared" ca="1" si="699"/>
        <v>0</v>
      </c>
      <c r="AF314">
        <f t="shared" ca="1" si="700"/>
        <v>0</v>
      </c>
      <c r="AG314">
        <f t="shared" ca="1" si="701"/>
        <v>0</v>
      </c>
      <c r="AH314">
        <f t="shared" ca="1" si="702"/>
        <v>0</v>
      </c>
      <c r="AI314">
        <f t="shared" ca="1" si="703"/>
        <v>0</v>
      </c>
      <c r="AJ314">
        <f t="shared" ca="1" si="704"/>
        <v>0</v>
      </c>
      <c r="AK314">
        <f t="shared" ca="1" si="705"/>
        <v>0</v>
      </c>
      <c r="AL314">
        <f t="shared" ca="1" si="706"/>
        <v>0</v>
      </c>
      <c r="AM314">
        <f t="shared" ca="1" si="707"/>
        <v>0</v>
      </c>
      <c r="AN314">
        <f t="shared" ca="1" si="708"/>
        <v>0</v>
      </c>
      <c r="AO314">
        <f t="shared" ca="1" si="709"/>
        <v>0</v>
      </c>
      <c r="AP314">
        <f t="shared" ca="1" si="710"/>
        <v>0</v>
      </c>
      <c r="AQ314">
        <f t="shared" ca="1" si="711"/>
        <v>0</v>
      </c>
      <c r="AR314" s="8">
        <f t="shared" ca="1" si="712"/>
        <v>0</v>
      </c>
      <c r="AS314" s="8">
        <f t="shared" ca="1" si="713"/>
        <v>0</v>
      </c>
      <c r="AT314" s="8">
        <f t="shared" ca="1" si="714"/>
        <v>0</v>
      </c>
      <c r="AU314" s="8">
        <f t="shared" ca="1" si="715"/>
        <v>0</v>
      </c>
      <c r="AV314">
        <f t="shared" ca="1" si="716"/>
        <v>0</v>
      </c>
      <c r="AW314" t="b">
        <f t="shared" ca="1" si="691"/>
        <v>0</v>
      </c>
      <c r="BA314" t="s">
        <v>3180</v>
      </c>
      <c r="BB314" t="s">
        <v>2565</v>
      </c>
      <c r="BC314" t="s">
        <v>2674</v>
      </c>
      <c r="BD314">
        <f>IF(Players!BC314="NL",INDEX(Standings!G:I,MATCH(INDEX(Teams!G:K,MATCH(Players!BB314,Teams!G:G,0),5),Standings!G:G,0),2)+INDEX(Standings!G:I,MATCH(INDEX(Teams!G:K,MATCH(Players!BB314,Teams!G:G,0),5),Standings!G:G,0),3),INDEX(Standings!A:C,MATCH(INDEX(Teams!A:E,MATCH(Players!BB314,Teams!A:A,0),5),Standings!A:A,0),2)+INDEX(Standings!A:C,MATCH(INDEX(Teams!A:E,MATCH(Players!BB314,Teams!A:A,0),5),Standings!A:A,0),3))</f>
        <v>3</v>
      </c>
      <c r="BE314">
        <f t="shared" ca="1" si="627"/>
        <v>0</v>
      </c>
      <c r="BF314">
        <f t="shared" ca="1" si="628"/>
        <v>0</v>
      </c>
      <c r="BG314">
        <f t="shared" ca="1" si="629"/>
        <v>0</v>
      </c>
      <c r="BH314">
        <f t="shared" ca="1" si="630"/>
        <v>0</v>
      </c>
      <c r="BI314">
        <f t="shared" ca="1" si="631"/>
        <v>0</v>
      </c>
      <c r="BJ314">
        <f t="shared" ca="1" si="632"/>
        <v>0</v>
      </c>
      <c r="BK314">
        <f t="shared" ca="1" si="633"/>
        <v>0</v>
      </c>
      <c r="BL314" s="12">
        <f t="shared" ca="1" si="634"/>
        <v>0</v>
      </c>
      <c r="BM314">
        <f t="shared" ca="1" si="635"/>
        <v>0</v>
      </c>
      <c r="BN314">
        <f t="shared" ca="1" si="636"/>
        <v>0</v>
      </c>
      <c r="BO314">
        <f t="shared" ca="1" si="637"/>
        <v>0</v>
      </c>
      <c r="BP314">
        <f t="shared" ca="1" si="638"/>
        <v>0</v>
      </c>
      <c r="BQ314">
        <f t="shared" ca="1" si="639"/>
        <v>0</v>
      </c>
      <c r="BR314">
        <f t="shared" ca="1" si="640"/>
        <v>0</v>
      </c>
      <c r="BS314">
        <f t="shared" ca="1" si="641"/>
        <v>0</v>
      </c>
      <c r="BT314">
        <f t="shared" ca="1" si="642"/>
        <v>0</v>
      </c>
      <c r="BU314">
        <f t="shared" ca="1" si="643"/>
        <v>0</v>
      </c>
      <c r="BV314">
        <f t="shared" ca="1" si="644"/>
        <v>0</v>
      </c>
      <c r="BW314">
        <f t="shared" ca="1" si="745"/>
        <v>0</v>
      </c>
      <c r="BX314">
        <f t="shared" ca="1" si="746"/>
        <v>0</v>
      </c>
      <c r="BY314" s="8">
        <f t="shared" ca="1" si="747"/>
        <v>0</v>
      </c>
      <c r="BZ314" s="10" t="str">
        <f t="shared" ca="1" si="748"/>
        <v>---</v>
      </c>
      <c r="CA314">
        <f t="shared" ca="1" si="749"/>
        <v>0</v>
      </c>
      <c r="CB314">
        <f t="shared" ca="1" si="750"/>
        <v>0</v>
      </c>
      <c r="CC314">
        <f t="shared" ca="1" si="751"/>
        <v>0</v>
      </c>
      <c r="CD314">
        <f t="shared" ca="1" si="752"/>
        <v>0</v>
      </c>
      <c r="CE314">
        <f t="shared" ca="1" si="753"/>
        <v>0</v>
      </c>
      <c r="CF314" s="12">
        <f t="shared" ca="1" si="754"/>
        <v>0</v>
      </c>
      <c r="CG314">
        <f t="shared" ca="1" si="755"/>
        <v>0</v>
      </c>
      <c r="CH314">
        <f t="shared" ca="1" si="756"/>
        <v>0</v>
      </c>
      <c r="CI314">
        <f t="shared" ca="1" si="757"/>
        <v>0</v>
      </c>
      <c r="CJ314">
        <f t="shared" ca="1" si="758"/>
        <v>0</v>
      </c>
      <c r="CK314">
        <f t="shared" ca="1" si="759"/>
        <v>0</v>
      </c>
      <c r="CL314">
        <f t="shared" ca="1" si="760"/>
        <v>0</v>
      </c>
      <c r="CM314">
        <f t="shared" ca="1" si="761"/>
        <v>0</v>
      </c>
      <c r="CN314">
        <f t="shared" ca="1" si="762"/>
        <v>0</v>
      </c>
      <c r="CO314">
        <f t="shared" ca="1" si="763"/>
        <v>0</v>
      </c>
      <c r="CP314">
        <f t="shared" ca="1" si="764"/>
        <v>0</v>
      </c>
      <c r="CQ314" s="10">
        <f t="shared" ca="1" si="765"/>
        <v>0</v>
      </c>
      <c r="CR314" s="11">
        <f t="shared" ca="1" si="766"/>
        <v>0</v>
      </c>
      <c r="CS314" s="11">
        <f t="shared" ca="1" si="767"/>
        <v>0</v>
      </c>
      <c r="CT314" s="11">
        <f t="shared" ca="1" si="768"/>
        <v>0</v>
      </c>
      <c r="CU314" s="11">
        <f t="shared" ca="1" si="769"/>
        <v>0</v>
      </c>
      <c r="CV314" s="11">
        <f t="shared" ca="1" si="770"/>
        <v>0</v>
      </c>
      <c r="CW314" t="b">
        <f t="shared" ca="1" si="744"/>
        <v>0</v>
      </c>
      <c r="CX314">
        <f>COUNTIF(BA$1:BA314,BA314)-1</f>
        <v>0</v>
      </c>
    </row>
    <row r="315" spans="1:102">
      <c r="A315" t="s">
        <v>2904</v>
      </c>
      <c r="B315" t="s">
        <v>2562</v>
      </c>
      <c r="C315" t="s">
        <v>2672</v>
      </c>
      <c r="D315">
        <f>IF(Players!C315="NL",INDEX(Standings!G:I,MATCH(INDEX(Teams!G:K,MATCH(Players!B315,Teams!G:G,0),5),Standings!G:G,0),2)+INDEX(Standings!G:I,MATCH(INDEX(Teams!G:K,MATCH(Players!B315,Teams!G:G,0),5),Standings!G:G,0),3),INDEX(Standings!A:C,MATCH(INDEX(Teams!A:E,MATCH(Players!B315,Teams!A:A,0),5),Standings!A:A,0),2)+INDEX(Standings!A:C,MATCH(INDEX(Teams!A:E,MATCH(Players!B315,Teams!A:A,0),5),Standings!A:A,0),3))</f>
        <v>3</v>
      </c>
      <c r="E315">
        <f t="shared" ca="1" si="645"/>
        <v>3</v>
      </c>
      <c r="F315">
        <f t="shared" ca="1" si="646"/>
        <v>14</v>
      </c>
      <c r="G315">
        <f t="shared" ca="1" si="647"/>
        <v>1</v>
      </c>
      <c r="H315">
        <f t="shared" ca="1" si="648"/>
        <v>6</v>
      </c>
      <c r="I315">
        <f t="shared" ca="1" si="649"/>
        <v>1</v>
      </c>
      <c r="J315">
        <f t="shared" ca="1" si="650"/>
        <v>0</v>
      </c>
      <c r="K315">
        <f t="shared" ca="1" si="651"/>
        <v>1</v>
      </c>
      <c r="L315">
        <f t="shared" ca="1" si="652"/>
        <v>6</v>
      </c>
      <c r="M315">
        <f t="shared" ca="1" si="653"/>
        <v>0</v>
      </c>
      <c r="N315">
        <f t="shared" ca="1" si="654"/>
        <v>0</v>
      </c>
      <c r="O315">
        <f t="shared" ca="1" si="655"/>
        <v>0</v>
      </c>
      <c r="P315">
        <f t="shared" ca="1" si="656"/>
        <v>1</v>
      </c>
      <c r="Q315">
        <f t="shared" ca="1" si="657"/>
        <v>1</v>
      </c>
      <c r="R315">
        <f t="shared" ca="1" si="658"/>
        <v>0</v>
      </c>
      <c r="S315">
        <f t="shared" ca="1" si="659"/>
        <v>0</v>
      </c>
      <c r="T315">
        <f t="shared" ca="1" si="660"/>
        <v>0</v>
      </c>
      <c r="U315">
        <f t="shared" ca="1" si="661"/>
        <v>0</v>
      </c>
      <c r="V315">
        <f t="shared" ca="1" si="662"/>
        <v>3</v>
      </c>
      <c r="W315">
        <f t="shared" ca="1" si="663"/>
        <v>3</v>
      </c>
      <c r="X315">
        <f t="shared" ca="1" si="692"/>
        <v>3</v>
      </c>
      <c r="Y315">
        <f t="shared" ca="1" si="693"/>
        <v>14</v>
      </c>
      <c r="Z315">
        <f t="shared" ca="1" si="694"/>
        <v>14</v>
      </c>
      <c r="AA315">
        <f t="shared" ca="1" si="695"/>
        <v>1</v>
      </c>
      <c r="AB315">
        <f t="shared" ca="1" si="696"/>
        <v>6</v>
      </c>
      <c r="AC315">
        <f t="shared" ca="1" si="697"/>
        <v>1</v>
      </c>
      <c r="AD315">
        <f t="shared" ca="1" si="698"/>
        <v>0</v>
      </c>
      <c r="AE315">
        <f t="shared" ca="1" si="699"/>
        <v>1</v>
      </c>
      <c r="AF315">
        <f t="shared" ca="1" si="700"/>
        <v>6</v>
      </c>
      <c r="AG315">
        <f t="shared" ca="1" si="701"/>
        <v>0</v>
      </c>
      <c r="AH315">
        <f t="shared" ca="1" si="702"/>
        <v>0</v>
      </c>
      <c r="AI315">
        <f t="shared" ca="1" si="703"/>
        <v>0</v>
      </c>
      <c r="AJ315">
        <f t="shared" ca="1" si="704"/>
        <v>1</v>
      </c>
      <c r="AK315">
        <f t="shared" ca="1" si="705"/>
        <v>1</v>
      </c>
      <c r="AL315">
        <f t="shared" ca="1" si="706"/>
        <v>0</v>
      </c>
      <c r="AM315">
        <f t="shared" ca="1" si="707"/>
        <v>0</v>
      </c>
      <c r="AN315">
        <f t="shared" ca="1" si="708"/>
        <v>0</v>
      </c>
      <c r="AO315">
        <f t="shared" ca="1" si="709"/>
        <v>0</v>
      </c>
      <c r="AP315">
        <f t="shared" ca="1" si="710"/>
        <v>3</v>
      </c>
      <c r="AQ315">
        <f t="shared" ca="1" si="711"/>
        <v>3</v>
      </c>
      <c r="AR315" s="8">
        <f t="shared" ca="1" si="712"/>
        <v>0.42857142857142855</v>
      </c>
      <c r="AS315" s="8">
        <f t="shared" ca="1" si="713"/>
        <v>0.42857142857142855</v>
      </c>
      <c r="AT315" s="8">
        <f t="shared" ca="1" si="714"/>
        <v>0.7142857142857143</v>
      </c>
      <c r="AU315" s="8">
        <f t="shared" ca="1" si="715"/>
        <v>1.1428571428571428</v>
      </c>
      <c r="AV315">
        <f t="shared" ca="1" si="716"/>
        <v>10</v>
      </c>
      <c r="AW315" t="b">
        <f t="shared" ca="1" si="691"/>
        <v>1</v>
      </c>
      <c r="BA315" t="s">
        <v>3160</v>
      </c>
      <c r="BB315" t="s">
        <v>2565</v>
      </c>
      <c r="BC315" t="s">
        <v>2674</v>
      </c>
      <c r="BD315">
        <f>IF(Players!BC315="NL",INDEX(Standings!G:I,MATCH(INDEX(Teams!G:K,MATCH(Players!BB315,Teams!G:G,0),5),Standings!G:G,0),2)+INDEX(Standings!G:I,MATCH(INDEX(Teams!G:K,MATCH(Players!BB315,Teams!G:G,0),5),Standings!G:G,0),3),INDEX(Standings!A:C,MATCH(INDEX(Teams!A:E,MATCH(Players!BB315,Teams!A:A,0),5),Standings!A:A,0),2)+INDEX(Standings!A:C,MATCH(INDEX(Teams!A:E,MATCH(Players!BB315,Teams!A:A,0),5),Standings!A:A,0),3))</f>
        <v>3</v>
      </c>
      <c r="BE315">
        <f t="shared" ca="1" si="627"/>
        <v>0</v>
      </c>
      <c r="BF315">
        <f t="shared" ca="1" si="628"/>
        <v>0</v>
      </c>
      <c r="BG315">
        <f t="shared" ca="1" si="629"/>
        <v>1</v>
      </c>
      <c r="BH315">
        <f t="shared" ca="1" si="630"/>
        <v>1</v>
      </c>
      <c r="BI315">
        <f t="shared" ca="1" si="631"/>
        <v>0</v>
      </c>
      <c r="BJ315">
        <f t="shared" ca="1" si="632"/>
        <v>0</v>
      </c>
      <c r="BK315">
        <f t="shared" ca="1" si="633"/>
        <v>0</v>
      </c>
      <c r="BL315" s="12">
        <f t="shared" ca="1" si="634"/>
        <v>4</v>
      </c>
      <c r="BM315">
        <f t="shared" ca="1" si="635"/>
        <v>9</v>
      </c>
      <c r="BN315">
        <f t="shared" ca="1" si="636"/>
        <v>7</v>
      </c>
      <c r="BO315">
        <f t="shared" ca="1" si="637"/>
        <v>7</v>
      </c>
      <c r="BP315">
        <f t="shared" ca="1" si="638"/>
        <v>1</v>
      </c>
      <c r="BQ315">
        <f t="shared" ca="1" si="639"/>
        <v>2</v>
      </c>
      <c r="BR315">
        <f t="shared" ca="1" si="640"/>
        <v>0</v>
      </c>
      <c r="BS315">
        <f t="shared" ca="1" si="641"/>
        <v>5</v>
      </c>
      <c r="BT315">
        <f t="shared" ca="1" si="642"/>
        <v>0</v>
      </c>
      <c r="BU315">
        <f t="shared" ca="1" si="643"/>
        <v>0</v>
      </c>
      <c r="BV315">
        <f t="shared" ca="1" si="644"/>
        <v>0</v>
      </c>
      <c r="BW315">
        <f t="shared" ca="1" si="745"/>
        <v>0</v>
      </c>
      <c r="BX315">
        <f t="shared" ca="1" si="746"/>
        <v>0</v>
      </c>
      <c r="BY315" s="8">
        <f t="shared" ca="1" si="747"/>
        <v>0</v>
      </c>
      <c r="BZ315" s="10">
        <f t="shared" ca="1" si="748"/>
        <v>15.75</v>
      </c>
      <c r="CA315">
        <f t="shared" ca="1" si="749"/>
        <v>1</v>
      </c>
      <c r="CB315">
        <f t="shared" ca="1" si="750"/>
        <v>1</v>
      </c>
      <c r="CC315">
        <f t="shared" ca="1" si="751"/>
        <v>0</v>
      </c>
      <c r="CD315">
        <f t="shared" ca="1" si="752"/>
        <v>0</v>
      </c>
      <c r="CE315">
        <f t="shared" ca="1" si="753"/>
        <v>0</v>
      </c>
      <c r="CF315" s="12">
        <f t="shared" ca="1" si="754"/>
        <v>4</v>
      </c>
      <c r="CG315">
        <f t="shared" ca="1" si="755"/>
        <v>9</v>
      </c>
      <c r="CH315">
        <f t="shared" ca="1" si="756"/>
        <v>7</v>
      </c>
      <c r="CI315">
        <f t="shared" ca="1" si="757"/>
        <v>7</v>
      </c>
      <c r="CJ315">
        <f t="shared" ca="1" si="758"/>
        <v>1</v>
      </c>
      <c r="CK315">
        <f t="shared" ca="1" si="759"/>
        <v>2</v>
      </c>
      <c r="CL315">
        <f t="shared" ca="1" si="760"/>
        <v>0</v>
      </c>
      <c r="CM315">
        <f t="shared" ca="1" si="761"/>
        <v>5</v>
      </c>
      <c r="CN315">
        <f t="shared" ca="1" si="762"/>
        <v>0</v>
      </c>
      <c r="CO315">
        <f t="shared" ca="1" si="763"/>
        <v>0</v>
      </c>
      <c r="CP315">
        <f t="shared" ca="1" si="764"/>
        <v>0</v>
      </c>
      <c r="CQ315" s="10">
        <f t="shared" ca="1" si="765"/>
        <v>2.75</v>
      </c>
      <c r="CR315" s="11">
        <f t="shared" ca="1" si="766"/>
        <v>20.25</v>
      </c>
      <c r="CS315" s="11">
        <f t="shared" ca="1" si="767"/>
        <v>2.25</v>
      </c>
      <c r="CT315" s="11">
        <f t="shared" ca="1" si="768"/>
        <v>4.5</v>
      </c>
      <c r="CU315" s="11">
        <f t="shared" ca="1" si="769"/>
        <v>11.25</v>
      </c>
      <c r="CV315" s="11">
        <f t="shared" ca="1" si="770"/>
        <v>2.5</v>
      </c>
      <c r="CW315" t="b">
        <f t="shared" ca="1" si="744"/>
        <v>1</v>
      </c>
      <c r="CX315">
        <f>COUNTIF(BA$1:BA315,BA315)-1</f>
        <v>0</v>
      </c>
    </row>
    <row r="316" spans="1:102">
      <c r="A316" t="s">
        <v>2905</v>
      </c>
      <c r="B316" t="s">
        <v>2562</v>
      </c>
      <c r="C316" t="s">
        <v>2672</v>
      </c>
      <c r="D316">
        <f>IF(Players!C316="NL",INDEX(Standings!G:I,MATCH(INDEX(Teams!G:K,MATCH(Players!B316,Teams!G:G,0),5),Standings!G:G,0),2)+INDEX(Standings!G:I,MATCH(INDEX(Teams!G:K,MATCH(Players!B316,Teams!G:G,0),5),Standings!G:G,0),3),INDEX(Standings!A:C,MATCH(INDEX(Teams!A:E,MATCH(Players!B316,Teams!A:A,0),5),Standings!A:A,0),2)+INDEX(Standings!A:C,MATCH(INDEX(Teams!A:E,MATCH(Players!B316,Teams!A:A,0),5),Standings!A:A,0),3))</f>
        <v>3</v>
      </c>
      <c r="E316">
        <f t="shared" ca="1" si="645"/>
        <v>3</v>
      </c>
      <c r="F316">
        <f t="shared" ca="1" si="646"/>
        <v>13</v>
      </c>
      <c r="G316">
        <f t="shared" ca="1" si="647"/>
        <v>4</v>
      </c>
      <c r="H316">
        <f t="shared" ca="1" si="648"/>
        <v>6</v>
      </c>
      <c r="I316">
        <f t="shared" ca="1" si="649"/>
        <v>1</v>
      </c>
      <c r="J316">
        <f t="shared" ca="1" si="650"/>
        <v>0</v>
      </c>
      <c r="K316">
        <f t="shared" ca="1" si="651"/>
        <v>2</v>
      </c>
      <c r="L316">
        <f t="shared" ca="1" si="652"/>
        <v>3</v>
      </c>
      <c r="M316">
        <f t="shared" ca="1" si="653"/>
        <v>0</v>
      </c>
      <c r="N316">
        <f t="shared" ca="1" si="654"/>
        <v>0</v>
      </c>
      <c r="O316">
        <f t="shared" ca="1" si="655"/>
        <v>0</v>
      </c>
      <c r="P316">
        <f t="shared" ca="1" si="656"/>
        <v>5</v>
      </c>
      <c r="Q316">
        <f t="shared" ca="1" si="657"/>
        <v>0</v>
      </c>
      <c r="R316">
        <f t="shared" ca="1" si="658"/>
        <v>0</v>
      </c>
      <c r="S316">
        <f t="shared" ca="1" si="659"/>
        <v>0</v>
      </c>
      <c r="T316">
        <f t="shared" ca="1" si="660"/>
        <v>0</v>
      </c>
      <c r="U316">
        <f t="shared" ca="1" si="661"/>
        <v>0</v>
      </c>
      <c r="V316">
        <f t="shared" ca="1" si="662"/>
        <v>2</v>
      </c>
      <c r="W316">
        <f t="shared" ca="1" si="663"/>
        <v>2</v>
      </c>
      <c r="X316">
        <f t="shared" ref="X316:X340" ca="1" si="771">SUMIF($A:$A,$A316,E:E)</f>
        <v>3</v>
      </c>
      <c r="Y316">
        <f t="shared" ref="Y316:Y340" ca="1" si="772">Z316+AI316+AL316+AM316+AN316</f>
        <v>13</v>
      </c>
      <c r="Z316">
        <f t="shared" ref="Z316:Z340" ca="1" si="773">SUMIF($A:$A,$A316,F:F)</f>
        <v>13</v>
      </c>
      <c r="AA316">
        <f t="shared" ref="AA316:AA340" ca="1" si="774">SUMIF($A:$A,$A316,G:G)</f>
        <v>4</v>
      </c>
      <c r="AB316">
        <f t="shared" ref="AB316:AB340" ca="1" si="775">SUMIF($A:$A,$A316,H:H)</f>
        <v>6</v>
      </c>
      <c r="AC316">
        <f t="shared" ref="AC316:AC340" ca="1" si="776">SUMIF($A:$A,$A316,I:I)</f>
        <v>1</v>
      </c>
      <c r="AD316">
        <f t="shared" ref="AD316:AD340" ca="1" si="777">SUMIF($A:$A,$A316,J:J)</f>
        <v>0</v>
      </c>
      <c r="AE316">
        <f t="shared" ref="AE316:AE340" ca="1" si="778">SUMIF($A:$A,$A316,K:K)</f>
        <v>2</v>
      </c>
      <c r="AF316">
        <f t="shared" ref="AF316:AF340" ca="1" si="779">SUMIF($A:$A,$A316,L:L)</f>
        <v>3</v>
      </c>
      <c r="AG316">
        <f t="shared" ref="AG316:AG340" ca="1" si="780">SUMIF($A:$A,$A316,M:M)</f>
        <v>0</v>
      </c>
      <c r="AH316">
        <f t="shared" ref="AH316:AH340" ca="1" si="781">SUMIF($A:$A,$A316,N:N)</f>
        <v>0</v>
      </c>
      <c r="AI316">
        <f t="shared" ref="AI316:AI340" ca="1" si="782">SUMIF($A:$A,$A316,O:O)</f>
        <v>0</v>
      </c>
      <c r="AJ316">
        <f t="shared" ref="AJ316:AJ340" ca="1" si="783">SUMIF($A:$A,$A316,P:P)</f>
        <v>5</v>
      </c>
      <c r="AK316">
        <f t="shared" ref="AK316:AK340" ca="1" si="784">SUMIF($A:$A,$A316,Q:Q)</f>
        <v>0</v>
      </c>
      <c r="AL316">
        <f t="shared" ref="AL316:AL340" ca="1" si="785">SUMIF($A:$A,$A316,R:R)</f>
        <v>0</v>
      </c>
      <c r="AM316">
        <f t="shared" ref="AM316:AM340" ca="1" si="786">SUMIF($A:$A,$A316,S:S)</f>
        <v>0</v>
      </c>
      <c r="AN316">
        <f t="shared" ref="AN316:AN340" ca="1" si="787">SUMIF($A:$A,$A316,T:T)</f>
        <v>0</v>
      </c>
      <c r="AO316">
        <f t="shared" ref="AO316:AO340" ca="1" si="788">SUMIF($A:$A,$A316,U:U)</f>
        <v>0</v>
      </c>
      <c r="AP316">
        <f t="shared" ref="AP316:AP340" ca="1" si="789">_xlfn.MAXIFS(V:V,$A:$A,$A316)</f>
        <v>2</v>
      </c>
      <c r="AQ316">
        <f t="shared" ref="AQ316:AQ340" ca="1" si="790">_xlfn.MAXIFS(W:W,$A:$A,$A316)</f>
        <v>2</v>
      </c>
      <c r="AR316" s="8">
        <f t="shared" ref="AR316:AR340" ca="1" si="791">IFERROR(AB316/Z316,0)</f>
        <v>0.46153846153846156</v>
      </c>
      <c r="AS316" s="8">
        <f t="shared" ref="AS316:AS340" ca="1" si="792">IFERROR((AB316+AI316+AL316)/(Y316-AM316),0)</f>
        <v>0.46153846153846156</v>
      </c>
      <c r="AT316" s="8">
        <f t="shared" ref="AT316:AT340" ca="1" si="793">IFERROR(AV316/Z316,0)</f>
        <v>1</v>
      </c>
      <c r="AU316" s="8">
        <f t="shared" ref="AU316:AU340" ca="1" si="794">AS316+AT316</f>
        <v>1.4615384615384617</v>
      </c>
      <c r="AV316">
        <f t="shared" ref="AV316:AV340" ca="1" si="795">AC316+AB316+AD316*2+AE316*3</f>
        <v>13</v>
      </c>
      <c r="AW316" t="b">
        <f t="shared" ca="1" si="691"/>
        <v>1</v>
      </c>
      <c r="BA316" t="s">
        <v>3169</v>
      </c>
      <c r="BB316" t="s">
        <v>2565</v>
      </c>
      <c r="BC316" t="s">
        <v>2674</v>
      </c>
      <c r="BD316">
        <f>IF(Players!BC316="NL",INDEX(Standings!G:I,MATCH(INDEX(Teams!G:K,MATCH(Players!BB316,Teams!G:G,0),5),Standings!G:G,0),2)+INDEX(Standings!G:I,MATCH(INDEX(Teams!G:K,MATCH(Players!BB316,Teams!G:G,0),5),Standings!G:G,0),3),INDEX(Standings!A:C,MATCH(INDEX(Teams!A:E,MATCH(Players!BB316,Teams!A:A,0),5),Standings!A:A,0),2)+INDEX(Standings!A:C,MATCH(INDEX(Teams!A:E,MATCH(Players!BB316,Teams!A:A,0),5),Standings!A:A,0),3))</f>
        <v>3</v>
      </c>
      <c r="BE316">
        <f t="shared" ca="1" si="627"/>
        <v>0</v>
      </c>
      <c r="BF316">
        <f t="shared" ca="1" si="628"/>
        <v>0</v>
      </c>
      <c r="BG316">
        <f t="shared" ca="1" si="629"/>
        <v>0</v>
      </c>
      <c r="BH316">
        <f t="shared" ca="1" si="630"/>
        <v>0</v>
      </c>
      <c r="BI316">
        <f t="shared" ca="1" si="631"/>
        <v>0</v>
      </c>
      <c r="BJ316">
        <f t="shared" ca="1" si="632"/>
        <v>0</v>
      </c>
      <c r="BK316">
        <f t="shared" ca="1" si="633"/>
        <v>0</v>
      </c>
      <c r="BL316" s="12">
        <f t="shared" ca="1" si="634"/>
        <v>0</v>
      </c>
      <c r="BM316">
        <f t="shared" ca="1" si="635"/>
        <v>0</v>
      </c>
      <c r="BN316">
        <f t="shared" ca="1" si="636"/>
        <v>0</v>
      </c>
      <c r="BO316">
        <f t="shared" ca="1" si="637"/>
        <v>0</v>
      </c>
      <c r="BP316">
        <f t="shared" ca="1" si="638"/>
        <v>0</v>
      </c>
      <c r="BQ316">
        <f t="shared" ca="1" si="639"/>
        <v>0</v>
      </c>
      <c r="BR316">
        <f t="shared" ca="1" si="640"/>
        <v>0</v>
      </c>
      <c r="BS316">
        <f t="shared" ca="1" si="641"/>
        <v>0</v>
      </c>
      <c r="BT316">
        <f t="shared" ca="1" si="642"/>
        <v>0</v>
      </c>
      <c r="BU316">
        <f t="shared" ca="1" si="643"/>
        <v>0</v>
      </c>
      <c r="BV316">
        <f t="shared" ca="1" si="644"/>
        <v>0</v>
      </c>
      <c r="BW316">
        <f t="shared" ca="1" si="745"/>
        <v>0</v>
      </c>
      <c r="BX316">
        <f t="shared" ca="1" si="746"/>
        <v>0</v>
      </c>
      <c r="BY316" s="8">
        <f t="shared" ca="1" si="747"/>
        <v>0</v>
      </c>
      <c r="BZ316" s="10" t="str">
        <f t="shared" ca="1" si="748"/>
        <v>---</v>
      </c>
      <c r="CA316">
        <f t="shared" ca="1" si="749"/>
        <v>0</v>
      </c>
      <c r="CB316">
        <f t="shared" ca="1" si="750"/>
        <v>0</v>
      </c>
      <c r="CC316">
        <f t="shared" ca="1" si="751"/>
        <v>0</v>
      </c>
      <c r="CD316">
        <f t="shared" ca="1" si="752"/>
        <v>0</v>
      </c>
      <c r="CE316">
        <f t="shared" ca="1" si="753"/>
        <v>0</v>
      </c>
      <c r="CF316" s="12">
        <f t="shared" ca="1" si="754"/>
        <v>0</v>
      </c>
      <c r="CG316">
        <f t="shared" ca="1" si="755"/>
        <v>0</v>
      </c>
      <c r="CH316">
        <f t="shared" ca="1" si="756"/>
        <v>0</v>
      </c>
      <c r="CI316">
        <f t="shared" ca="1" si="757"/>
        <v>0</v>
      </c>
      <c r="CJ316">
        <f t="shared" ca="1" si="758"/>
        <v>0</v>
      </c>
      <c r="CK316">
        <f t="shared" ca="1" si="759"/>
        <v>0</v>
      </c>
      <c r="CL316">
        <f t="shared" ca="1" si="760"/>
        <v>0</v>
      </c>
      <c r="CM316">
        <f t="shared" ca="1" si="761"/>
        <v>0</v>
      </c>
      <c r="CN316">
        <f t="shared" ca="1" si="762"/>
        <v>0</v>
      </c>
      <c r="CO316">
        <f t="shared" ca="1" si="763"/>
        <v>0</v>
      </c>
      <c r="CP316">
        <f t="shared" ca="1" si="764"/>
        <v>0</v>
      </c>
      <c r="CQ316" s="10">
        <f t="shared" ca="1" si="765"/>
        <v>0</v>
      </c>
      <c r="CR316" s="11">
        <f t="shared" ca="1" si="766"/>
        <v>0</v>
      </c>
      <c r="CS316" s="11">
        <f t="shared" ca="1" si="767"/>
        <v>0</v>
      </c>
      <c r="CT316" s="11">
        <f t="shared" ca="1" si="768"/>
        <v>0</v>
      </c>
      <c r="CU316" s="11">
        <f t="shared" ca="1" si="769"/>
        <v>0</v>
      </c>
      <c r="CV316" s="11">
        <f t="shared" ca="1" si="770"/>
        <v>0</v>
      </c>
      <c r="CW316" t="b">
        <f t="shared" ca="1" si="744"/>
        <v>0</v>
      </c>
      <c r="CX316">
        <f>COUNTIF(BA$1:BA316,BA316)-1</f>
        <v>0</v>
      </c>
    </row>
    <row r="317" spans="1:102">
      <c r="A317" t="s">
        <v>2906</v>
      </c>
      <c r="B317" t="s">
        <v>2562</v>
      </c>
      <c r="C317" t="s">
        <v>2672</v>
      </c>
      <c r="D317">
        <f>IF(Players!C317="NL",INDEX(Standings!G:I,MATCH(INDEX(Teams!G:K,MATCH(Players!B317,Teams!G:G,0),5),Standings!G:G,0),2)+INDEX(Standings!G:I,MATCH(INDEX(Teams!G:K,MATCH(Players!B317,Teams!G:G,0),5),Standings!G:G,0),3),INDEX(Standings!A:C,MATCH(INDEX(Teams!A:E,MATCH(Players!B317,Teams!A:A,0),5),Standings!A:A,0),2)+INDEX(Standings!A:C,MATCH(INDEX(Teams!A:E,MATCH(Players!B317,Teams!A:A,0),5),Standings!A:A,0),3))</f>
        <v>3</v>
      </c>
      <c r="E317">
        <f t="shared" ca="1" si="645"/>
        <v>0</v>
      </c>
      <c r="F317">
        <f t="shared" ca="1" si="646"/>
        <v>0</v>
      </c>
      <c r="G317">
        <f t="shared" ca="1" si="647"/>
        <v>0</v>
      </c>
      <c r="H317">
        <f t="shared" ca="1" si="648"/>
        <v>0</v>
      </c>
      <c r="I317">
        <f t="shared" ca="1" si="649"/>
        <v>0</v>
      </c>
      <c r="J317">
        <f t="shared" ca="1" si="650"/>
        <v>0</v>
      </c>
      <c r="K317">
        <f t="shared" ca="1" si="651"/>
        <v>0</v>
      </c>
      <c r="L317">
        <f t="shared" ca="1" si="652"/>
        <v>0</v>
      </c>
      <c r="M317">
        <f t="shared" ca="1" si="653"/>
        <v>0</v>
      </c>
      <c r="N317">
        <f t="shared" ca="1" si="654"/>
        <v>0</v>
      </c>
      <c r="O317">
        <f t="shared" ca="1" si="655"/>
        <v>0</v>
      </c>
      <c r="P317">
        <f t="shared" ca="1" si="656"/>
        <v>0</v>
      </c>
      <c r="Q317">
        <f t="shared" ca="1" si="657"/>
        <v>0</v>
      </c>
      <c r="R317">
        <f t="shared" ca="1" si="658"/>
        <v>0</v>
      </c>
      <c r="S317">
        <f t="shared" ca="1" si="659"/>
        <v>0</v>
      </c>
      <c r="T317">
        <f t="shared" ca="1" si="660"/>
        <v>0</v>
      </c>
      <c r="U317">
        <f t="shared" ca="1" si="661"/>
        <v>0</v>
      </c>
      <c r="V317">
        <f t="shared" ca="1" si="662"/>
        <v>0</v>
      </c>
      <c r="W317">
        <f t="shared" ca="1" si="663"/>
        <v>0</v>
      </c>
      <c r="X317">
        <f t="shared" ca="1" si="771"/>
        <v>0</v>
      </c>
      <c r="Y317">
        <f t="shared" ca="1" si="772"/>
        <v>0</v>
      </c>
      <c r="Z317">
        <f t="shared" ca="1" si="773"/>
        <v>0</v>
      </c>
      <c r="AA317">
        <f t="shared" ca="1" si="774"/>
        <v>0</v>
      </c>
      <c r="AB317">
        <f t="shared" ca="1" si="775"/>
        <v>0</v>
      </c>
      <c r="AC317">
        <f t="shared" ca="1" si="776"/>
        <v>0</v>
      </c>
      <c r="AD317">
        <f t="shared" ca="1" si="777"/>
        <v>0</v>
      </c>
      <c r="AE317">
        <f t="shared" ca="1" si="778"/>
        <v>0</v>
      </c>
      <c r="AF317">
        <f t="shared" ca="1" si="779"/>
        <v>0</v>
      </c>
      <c r="AG317">
        <f t="shared" ca="1" si="780"/>
        <v>0</v>
      </c>
      <c r="AH317">
        <f t="shared" ca="1" si="781"/>
        <v>0</v>
      </c>
      <c r="AI317">
        <f t="shared" ca="1" si="782"/>
        <v>0</v>
      </c>
      <c r="AJ317">
        <f t="shared" ca="1" si="783"/>
        <v>0</v>
      </c>
      <c r="AK317">
        <f t="shared" ca="1" si="784"/>
        <v>0</v>
      </c>
      <c r="AL317">
        <f t="shared" ca="1" si="785"/>
        <v>0</v>
      </c>
      <c r="AM317">
        <f t="shared" ca="1" si="786"/>
        <v>0</v>
      </c>
      <c r="AN317">
        <f t="shared" ca="1" si="787"/>
        <v>0</v>
      </c>
      <c r="AO317">
        <f t="shared" ca="1" si="788"/>
        <v>0</v>
      </c>
      <c r="AP317">
        <f t="shared" ca="1" si="789"/>
        <v>0</v>
      </c>
      <c r="AQ317">
        <f t="shared" ca="1" si="790"/>
        <v>0</v>
      </c>
      <c r="AR317" s="8">
        <f t="shared" ca="1" si="791"/>
        <v>0</v>
      </c>
      <c r="AS317" s="8">
        <f t="shared" ca="1" si="792"/>
        <v>0</v>
      </c>
      <c r="AT317" s="8">
        <f t="shared" ca="1" si="793"/>
        <v>0</v>
      </c>
      <c r="AU317" s="8">
        <f t="shared" ca="1" si="794"/>
        <v>0</v>
      </c>
      <c r="AV317">
        <f t="shared" ca="1" si="795"/>
        <v>0</v>
      </c>
      <c r="AW317" t="b">
        <f t="shared" ca="1" si="691"/>
        <v>0</v>
      </c>
      <c r="BA317" t="s">
        <v>3174</v>
      </c>
      <c r="BB317" t="s">
        <v>2565</v>
      </c>
      <c r="BC317" t="s">
        <v>2674</v>
      </c>
      <c r="BD317">
        <f>IF(Players!BC317="NL",INDEX(Standings!G:I,MATCH(INDEX(Teams!G:K,MATCH(Players!BB317,Teams!G:G,0),5),Standings!G:G,0),2)+INDEX(Standings!G:I,MATCH(INDEX(Teams!G:K,MATCH(Players!BB317,Teams!G:G,0),5),Standings!G:G,0),3),INDEX(Standings!A:C,MATCH(INDEX(Teams!A:E,MATCH(Players!BB317,Teams!A:A,0),5),Standings!A:A,0),2)+INDEX(Standings!A:C,MATCH(INDEX(Teams!A:E,MATCH(Players!BB317,Teams!A:A,0),5),Standings!A:A,0),3))</f>
        <v>3</v>
      </c>
      <c r="BE317">
        <f t="shared" ca="1" si="627"/>
        <v>0</v>
      </c>
      <c r="BF317">
        <f t="shared" ca="1" si="628"/>
        <v>0</v>
      </c>
      <c r="BG317">
        <f t="shared" ca="1" si="629"/>
        <v>2</v>
      </c>
      <c r="BH317">
        <f t="shared" ca="1" si="630"/>
        <v>0</v>
      </c>
      <c r="BI317">
        <f t="shared" ca="1" si="631"/>
        <v>0</v>
      </c>
      <c r="BJ317">
        <f t="shared" ca="1" si="632"/>
        <v>0</v>
      </c>
      <c r="BK317">
        <f t="shared" ca="1" si="633"/>
        <v>0</v>
      </c>
      <c r="BL317" s="12">
        <f t="shared" ca="1" si="634"/>
        <v>2</v>
      </c>
      <c r="BM317">
        <f t="shared" ca="1" si="635"/>
        <v>1</v>
      </c>
      <c r="BN317">
        <f t="shared" ca="1" si="636"/>
        <v>0</v>
      </c>
      <c r="BO317">
        <f t="shared" ca="1" si="637"/>
        <v>0</v>
      </c>
      <c r="BP317">
        <f t="shared" ca="1" si="638"/>
        <v>0</v>
      </c>
      <c r="BQ317">
        <f t="shared" ca="1" si="639"/>
        <v>0</v>
      </c>
      <c r="BR317">
        <f t="shared" ca="1" si="640"/>
        <v>0</v>
      </c>
      <c r="BS317">
        <f t="shared" ca="1" si="641"/>
        <v>2</v>
      </c>
      <c r="BT317">
        <f t="shared" ca="1" si="642"/>
        <v>0</v>
      </c>
      <c r="BU317">
        <f t="shared" ca="1" si="643"/>
        <v>0</v>
      </c>
      <c r="BV317">
        <f t="shared" ca="1" si="644"/>
        <v>0</v>
      </c>
      <c r="BW317">
        <f t="shared" ca="1" si="745"/>
        <v>0</v>
      </c>
      <c r="BX317">
        <f t="shared" ca="1" si="746"/>
        <v>0</v>
      </c>
      <c r="BY317" s="8">
        <f t="shared" ca="1" si="747"/>
        <v>0</v>
      </c>
      <c r="BZ317" s="10">
        <f t="shared" ca="1" si="748"/>
        <v>0</v>
      </c>
      <c r="CA317">
        <f t="shared" ca="1" si="749"/>
        <v>2</v>
      </c>
      <c r="CB317">
        <f t="shared" ca="1" si="750"/>
        <v>0</v>
      </c>
      <c r="CC317">
        <f t="shared" ca="1" si="751"/>
        <v>0</v>
      </c>
      <c r="CD317">
        <f t="shared" ca="1" si="752"/>
        <v>0</v>
      </c>
      <c r="CE317">
        <f t="shared" ca="1" si="753"/>
        <v>0</v>
      </c>
      <c r="CF317" s="12">
        <f t="shared" ca="1" si="754"/>
        <v>2</v>
      </c>
      <c r="CG317">
        <f t="shared" ca="1" si="755"/>
        <v>1</v>
      </c>
      <c r="CH317">
        <f t="shared" ca="1" si="756"/>
        <v>0</v>
      </c>
      <c r="CI317">
        <f t="shared" ca="1" si="757"/>
        <v>0</v>
      </c>
      <c r="CJ317">
        <f t="shared" ca="1" si="758"/>
        <v>0</v>
      </c>
      <c r="CK317">
        <f t="shared" ca="1" si="759"/>
        <v>0</v>
      </c>
      <c r="CL317">
        <f t="shared" ca="1" si="760"/>
        <v>0</v>
      </c>
      <c r="CM317">
        <f t="shared" ca="1" si="761"/>
        <v>2</v>
      </c>
      <c r="CN317">
        <f t="shared" ca="1" si="762"/>
        <v>0</v>
      </c>
      <c r="CO317">
        <f t="shared" ca="1" si="763"/>
        <v>0</v>
      </c>
      <c r="CP317">
        <f t="shared" ca="1" si="764"/>
        <v>0</v>
      </c>
      <c r="CQ317" s="10">
        <f t="shared" ca="1" si="765"/>
        <v>0.5</v>
      </c>
      <c r="CR317" s="11">
        <f t="shared" ca="1" si="766"/>
        <v>4.5</v>
      </c>
      <c r="CS317" s="11">
        <f t="shared" ca="1" si="767"/>
        <v>0</v>
      </c>
      <c r="CT317" s="11">
        <f t="shared" ca="1" si="768"/>
        <v>0</v>
      </c>
      <c r="CU317" s="11">
        <f t="shared" ca="1" si="769"/>
        <v>9</v>
      </c>
      <c r="CV317" s="11">
        <f t="shared" ca="1" si="770"/>
        <v>0</v>
      </c>
      <c r="CW317" t="b">
        <f t="shared" ca="1" si="744"/>
        <v>0</v>
      </c>
      <c r="CX317">
        <f>COUNTIF(BA$1:BA317,BA317)-1</f>
        <v>0</v>
      </c>
    </row>
    <row r="318" spans="1:102">
      <c r="A318" t="s">
        <v>2907</v>
      </c>
      <c r="B318" t="s">
        <v>2562</v>
      </c>
      <c r="C318" t="s">
        <v>2672</v>
      </c>
      <c r="D318">
        <f>IF(Players!C318="NL",INDEX(Standings!G:I,MATCH(INDEX(Teams!G:K,MATCH(Players!B318,Teams!G:G,0),5),Standings!G:G,0),2)+INDEX(Standings!G:I,MATCH(INDEX(Teams!G:K,MATCH(Players!B318,Teams!G:G,0),5),Standings!G:G,0),3),INDEX(Standings!A:C,MATCH(INDEX(Teams!A:E,MATCH(Players!B318,Teams!A:A,0),5),Standings!A:A,0),2)+INDEX(Standings!A:C,MATCH(INDEX(Teams!A:E,MATCH(Players!B318,Teams!A:A,0),5),Standings!A:A,0),3))</f>
        <v>3</v>
      </c>
      <c r="E318">
        <f t="shared" ca="1" si="645"/>
        <v>3</v>
      </c>
      <c r="F318">
        <f t="shared" ca="1" si="646"/>
        <v>10</v>
      </c>
      <c r="G318">
        <f t="shared" ca="1" si="647"/>
        <v>6</v>
      </c>
      <c r="H318">
        <f t="shared" ca="1" si="648"/>
        <v>4</v>
      </c>
      <c r="I318">
        <f t="shared" ca="1" si="649"/>
        <v>1</v>
      </c>
      <c r="J318">
        <f t="shared" ca="1" si="650"/>
        <v>0</v>
      </c>
      <c r="K318">
        <f t="shared" ca="1" si="651"/>
        <v>0</v>
      </c>
      <c r="L318">
        <f t="shared" ca="1" si="652"/>
        <v>0</v>
      </c>
      <c r="M318">
        <f t="shared" ca="1" si="653"/>
        <v>0</v>
      </c>
      <c r="N318">
        <f t="shared" ca="1" si="654"/>
        <v>0</v>
      </c>
      <c r="O318">
        <f t="shared" ca="1" si="655"/>
        <v>2</v>
      </c>
      <c r="P318">
        <f t="shared" ca="1" si="656"/>
        <v>0</v>
      </c>
      <c r="Q318">
        <f t="shared" ca="1" si="657"/>
        <v>0</v>
      </c>
      <c r="R318">
        <f t="shared" ca="1" si="658"/>
        <v>1</v>
      </c>
      <c r="S318">
        <f t="shared" ca="1" si="659"/>
        <v>0</v>
      </c>
      <c r="T318">
        <f t="shared" ca="1" si="660"/>
        <v>0</v>
      </c>
      <c r="U318">
        <f t="shared" ca="1" si="661"/>
        <v>0</v>
      </c>
      <c r="V318">
        <f t="shared" ca="1" si="662"/>
        <v>1</v>
      </c>
      <c r="W318">
        <f t="shared" ca="1" si="663"/>
        <v>1</v>
      </c>
      <c r="X318">
        <f t="shared" ca="1" si="771"/>
        <v>3</v>
      </c>
      <c r="Y318">
        <f t="shared" ca="1" si="772"/>
        <v>13</v>
      </c>
      <c r="Z318">
        <f t="shared" ca="1" si="773"/>
        <v>10</v>
      </c>
      <c r="AA318">
        <f t="shared" ca="1" si="774"/>
        <v>6</v>
      </c>
      <c r="AB318">
        <f t="shared" ca="1" si="775"/>
        <v>4</v>
      </c>
      <c r="AC318">
        <f t="shared" ca="1" si="776"/>
        <v>1</v>
      </c>
      <c r="AD318">
        <f t="shared" ca="1" si="777"/>
        <v>0</v>
      </c>
      <c r="AE318">
        <f t="shared" ca="1" si="778"/>
        <v>0</v>
      </c>
      <c r="AF318">
        <f t="shared" ca="1" si="779"/>
        <v>0</v>
      </c>
      <c r="AG318">
        <f t="shared" ca="1" si="780"/>
        <v>0</v>
      </c>
      <c r="AH318">
        <f t="shared" ca="1" si="781"/>
        <v>0</v>
      </c>
      <c r="AI318">
        <f t="shared" ca="1" si="782"/>
        <v>2</v>
      </c>
      <c r="AJ318">
        <f t="shared" ca="1" si="783"/>
        <v>0</v>
      </c>
      <c r="AK318">
        <f t="shared" ca="1" si="784"/>
        <v>0</v>
      </c>
      <c r="AL318">
        <f t="shared" ca="1" si="785"/>
        <v>1</v>
      </c>
      <c r="AM318">
        <f t="shared" ca="1" si="786"/>
        <v>0</v>
      </c>
      <c r="AN318">
        <f t="shared" ca="1" si="787"/>
        <v>0</v>
      </c>
      <c r="AO318">
        <f t="shared" ca="1" si="788"/>
        <v>0</v>
      </c>
      <c r="AP318">
        <f t="shared" ca="1" si="789"/>
        <v>1</v>
      </c>
      <c r="AQ318">
        <f t="shared" ca="1" si="790"/>
        <v>1</v>
      </c>
      <c r="AR318" s="8">
        <f t="shared" ca="1" si="791"/>
        <v>0.4</v>
      </c>
      <c r="AS318" s="8">
        <f t="shared" ca="1" si="792"/>
        <v>0.53846153846153844</v>
      </c>
      <c r="AT318" s="8">
        <f t="shared" ca="1" si="793"/>
        <v>0.5</v>
      </c>
      <c r="AU318" s="8">
        <f t="shared" ca="1" si="794"/>
        <v>1.0384615384615383</v>
      </c>
      <c r="AV318">
        <f t="shared" ca="1" si="795"/>
        <v>5</v>
      </c>
      <c r="AW318" t="b">
        <f t="shared" ca="1" si="691"/>
        <v>1</v>
      </c>
      <c r="BA318" t="s">
        <v>3168</v>
      </c>
      <c r="BB318" t="s">
        <v>2565</v>
      </c>
      <c r="BC318" t="s">
        <v>2674</v>
      </c>
      <c r="BD318">
        <f>IF(Players!BC318="NL",INDEX(Standings!G:I,MATCH(INDEX(Teams!G:K,MATCH(Players!BB318,Teams!G:G,0),5),Standings!G:G,0),2)+INDEX(Standings!G:I,MATCH(INDEX(Teams!G:K,MATCH(Players!BB318,Teams!G:G,0),5),Standings!G:G,0),3),INDEX(Standings!A:C,MATCH(INDEX(Teams!A:E,MATCH(Players!BB318,Teams!A:A,0),5),Standings!A:A,0),2)+INDEX(Standings!A:C,MATCH(INDEX(Teams!A:E,MATCH(Players!BB318,Teams!A:A,0),5),Standings!A:A,0),3))</f>
        <v>3</v>
      </c>
      <c r="BE318">
        <f t="shared" ca="1" si="627"/>
        <v>0</v>
      </c>
      <c r="BF318">
        <f t="shared" ca="1" si="628"/>
        <v>0</v>
      </c>
      <c r="BG318">
        <f t="shared" ca="1" si="629"/>
        <v>0</v>
      </c>
      <c r="BH318">
        <f t="shared" ca="1" si="630"/>
        <v>0</v>
      </c>
      <c r="BI318">
        <f t="shared" ca="1" si="631"/>
        <v>0</v>
      </c>
      <c r="BJ318">
        <f t="shared" ca="1" si="632"/>
        <v>0</v>
      </c>
      <c r="BK318">
        <f t="shared" ca="1" si="633"/>
        <v>0</v>
      </c>
      <c r="BL318" s="12">
        <f t="shared" ca="1" si="634"/>
        <v>0</v>
      </c>
      <c r="BM318">
        <f t="shared" ca="1" si="635"/>
        <v>0</v>
      </c>
      <c r="BN318">
        <f t="shared" ca="1" si="636"/>
        <v>0</v>
      </c>
      <c r="BO318">
        <f t="shared" ca="1" si="637"/>
        <v>0</v>
      </c>
      <c r="BP318">
        <f t="shared" ca="1" si="638"/>
        <v>0</v>
      </c>
      <c r="BQ318">
        <f t="shared" ca="1" si="639"/>
        <v>0</v>
      </c>
      <c r="BR318">
        <f t="shared" ca="1" si="640"/>
        <v>0</v>
      </c>
      <c r="BS318">
        <f t="shared" ca="1" si="641"/>
        <v>0</v>
      </c>
      <c r="BT318">
        <f t="shared" ca="1" si="642"/>
        <v>0</v>
      </c>
      <c r="BU318">
        <f t="shared" ca="1" si="643"/>
        <v>0</v>
      </c>
      <c r="BV318">
        <f t="shared" ca="1" si="644"/>
        <v>0</v>
      </c>
      <c r="BW318">
        <f t="shared" ca="1" si="745"/>
        <v>0</v>
      </c>
      <c r="BX318">
        <f t="shared" ca="1" si="746"/>
        <v>0</v>
      </c>
      <c r="BY318" s="8">
        <f t="shared" ca="1" si="747"/>
        <v>0</v>
      </c>
      <c r="BZ318" s="10" t="str">
        <f t="shared" ca="1" si="748"/>
        <v>---</v>
      </c>
      <c r="CA318">
        <f t="shared" ca="1" si="749"/>
        <v>0</v>
      </c>
      <c r="CB318">
        <f t="shared" ca="1" si="750"/>
        <v>0</v>
      </c>
      <c r="CC318">
        <f t="shared" ca="1" si="751"/>
        <v>0</v>
      </c>
      <c r="CD318">
        <f t="shared" ca="1" si="752"/>
        <v>0</v>
      </c>
      <c r="CE318">
        <f t="shared" ca="1" si="753"/>
        <v>0</v>
      </c>
      <c r="CF318" s="12">
        <f t="shared" ca="1" si="754"/>
        <v>0</v>
      </c>
      <c r="CG318">
        <f t="shared" ca="1" si="755"/>
        <v>0</v>
      </c>
      <c r="CH318">
        <f t="shared" ca="1" si="756"/>
        <v>0</v>
      </c>
      <c r="CI318">
        <f t="shared" ca="1" si="757"/>
        <v>0</v>
      </c>
      <c r="CJ318">
        <f t="shared" ca="1" si="758"/>
        <v>0</v>
      </c>
      <c r="CK318">
        <f t="shared" ca="1" si="759"/>
        <v>0</v>
      </c>
      <c r="CL318">
        <f t="shared" ca="1" si="760"/>
        <v>0</v>
      </c>
      <c r="CM318">
        <f t="shared" ca="1" si="761"/>
        <v>0</v>
      </c>
      <c r="CN318">
        <f t="shared" ca="1" si="762"/>
        <v>0</v>
      </c>
      <c r="CO318">
        <f t="shared" ca="1" si="763"/>
        <v>0</v>
      </c>
      <c r="CP318">
        <f t="shared" ca="1" si="764"/>
        <v>0</v>
      </c>
      <c r="CQ318" s="10">
        <f t="shared" ca="1" si="765"/>
        <v>0</v>
      </c>
      <c r="CR318" s="11">
        <f t="shared" ca="1" si="766"/>
        <v>0</v>
      </c>
      <c r="CS318" s="11">
        <f t="shared" ca="1" si="767"/>
        <v>0</v>
      </c>
      <c r="CT318" s="11">
        <f t="shared" ca="1" si="768"/>
        <v>0</v>
      </c>
      <c r="CU318" s="11">
        <f t="shared" ca="1" si="769"/>
        <v>0</v>
      </c>
      <c r="CV318" s="11">
        <f t="shared" ca="1" si="770"/>
        <v>0</v>
      </c>
      <c r="CW318" t="b">
        <f t="shared" ca="1" si="744"/>
        <v>0</v>
      </c>
      <c r="CX318">
        <f>COUNTIF(BA$1:BA318,BA318)-1</f>
        <v>0</v>
      </c>
    </row>
    <row r="319" spans="1:102">
      <c r="A319" t="s">
        <v>2908</v>
      </c>
      <c r="B319" t="s">
        <v>2562</v>
      </c>
      <c r="C319" t="s">
        <v>2672</v>
      </c>
      <c r="D319">
        <f>IF(Players!C319="NL",INDEX(Standings!G:I,MATCH(INDEX(Teams!G:K,MATCH(Players!B319,Teams!G:G,0),5),Standings!G:G,0),2)+INDEX(Standings!G:I,MATCH(INDEX(Teams!G:K,MATCH(Players!B319,Teams!G:G,0),5),Standings!G:G,0),3),INDEX(Standings!A:C,MATCH(INDEX(Teams!A:E,MATCH(Players!B319,Teams!A:A,0),5),Standings!A:A,0),2)+INDEX(Standings!A:C,MATCH(INDEX(Teams!A:E,MATCH(Players!B319,Teams!A:A,0),5),Standings!A:A,0),3))</f>
        <v>3</v>
      </c>
      <c r="E319">
        <f t="shared" ca="1" si="645"/>
        <v>3</v>
      </c>
      <c r="F319">
        <f t="shared" ca="1" si="646"/>
        <v>11</v>
      </c>
      <c r="G319">
        <f t="shared" ca="1" si="647"/>
        <v>2</v>
      </c>
      <c r="H319">
        <f t="shared" ca="1" si="648"/>
        <v>5</v>
      </c>
      <c r="I319">
        <f t="shared" ca="1" si="649"/>
        <v>2</v>
      </c>
      <c r="J319">
        <f t="shared" ca="1" si="650"/>
        <v>0</v>
      </c>
      <c r="K319">
        <f t="shared" ca="1" si="651"/>
        <v>0</v>
      </c>
      <c r="L319">
        <f t="shared" ca="1" si="652"/>
        <v>3</v>
      </c>
      <c r="M319">
        <f t="shared" ca="1" si="653"/>
        <v>0</v>
      </c>
      <c r="N319">
        <f t="shared" ca="1" si="654"/>
        <v>0</v>
      </c>
      <c r="O319">
        <f t="shared" ca="1" si="655"/>
        <v>1</v>
      </c>
      <c r="P319">
        <f t="shared" ca="1" si="656"/>
        <v>2</v>
      </c>
      <c r="Q319">
        <f t="shared" ca="1" si="657"/>
        <v>0</v>
      </c>
      <c r="R319">
        <f t="shared" ca="1" si="658"/>
        <v>0</v>
      </c>
      <c r="S319">
        <f t="shared" ca="1" si="659"/>
        <v>0</v>
      </c>
      <c r="T319">
        <f t="shared" ca="1" si="660"/>
        <v>0</v>
      </c>
      <c r="U319">
        <f t="shared" ca="1" si="661"/>
        <v>0</v>
      </c>
      <c r="V319">
        <f t="shared" ca="1" si="662"/>
        <v>3</v>
      </c>
      <c r="W319">
        <f t="shared" ca="1" si="663"/>
        <v>3</v>
      </c>
      <c r="X319">
        <f t="shared" ca="1" si="771"/>
        <v>3</v>
      </c>
      <c r="Y319">
        <f t="shared" ca="1" si="772"/>
        <v>12</v>
      </c>
      <c r="Z319">
        <f t="shared" ca="1" si="773"/>
        <v>11</v>
      </c>
      <c r="AA319">
        <f t="shared" ca="1" si="774"/>
        <v>2</v>
      </c>
      <c r="AB319">
        <f t="shared" ca="1" si="775"/>
        <v>5</v>
      </c>
      <c r="AC319">
        <f t="shared" ca="1" si="776"/>
        <v>2</v>
      </c>
      <c r="AD319">
        <f t="shared" ca="1" si="777"/>
        <v>0</v>
      </c>
      <c r="AE319">
        <f t="shared" ca="1" si="778"/>
        <v>0</v>
      </c>
      <c r="AF319">
        <f t="shared" ca="1" si="779"/>
        <v>3</v>
      </c>
      <c r="AG319">
        <f t="shared" ca="1" si="780"/>
        <v>0</v>
      </c>
      <c r="AH319">
        <f t="shared" ca="1" si="781"/>
        <v>0</v>
      </c>
      <c r="AI319">
        <f t="shared" ca="1" si="782"/>
        <v>1</v>
      </c>
      <c r="AJ319">
        <f t="shared" ca="1" si="783"/>
        <v>2</v>
      </c>
      <c r="AK319">
        <f t="shared" ca="1" si="784"/>
        <v>0</v>
      </c>
      <c r="AL319">
        <f t="shared" ca="1" si="785"/>
        <v>0</v>
      </c>
      <c r="AM319">
        <f t="shared" ca="1" si="786"/>
        <v>0</v>
      </c>
      <c r="AN319">
        <f t="shared" ca="1" si="787"/>
        <v>0</v>
      </c>
      <c r="AO319">
        <f t="shared" ca="1" si="788"/>
        <v>0</v>
      </c>
      <c r="AP319">
        <f t="shared" ca="1" si="789"/>
        <v>3</v>
      </c>
      <c r="AQ319">
        <f t="shared" ca="1" si="790"/>
        <v>3</v>
      </c>
      <c r="AR319" s="8">
        <f t="shared" ca="1" si="791"/>
        <v>0.45454545454545453</v>
      </c>
      <c r="AS319" s="8">
        <f t="shared" ca="1" si="792"/>
        <v>0.5</v>
      </c>
      <c r="AT319" s="8">
        <f t="shared" ca="1" si="793"/>
        <v>0.63636363636363635</v>
      </c>
      <c r="AU319" s="8">
        <f t="shared" ca="1" si="794"/>
        <v>1.1363636363636362</v>
      </c>
      <c r="AV319">
        <f t="shared" ca="1" si="795"/>
        <v>7</v>
      </c>
      <c r="AW319" t="b">
        <f t="shared" ca="1" si="691"/>
        <v>1</v>
      </c>
      <c r="BA319" t="s">
        <v>2617</v>
      </c>
      <c r="BB319" t="s">
        <v>2565</v>
      </c>
      <c r="BC319" t="s">
        <v>2674</v>
      </c>
      <c r="BD319">
        <f>IF(Players!BC319="NL",INDEX(Standings!G:I,MATCH(INDEX(Teams!G:K,MATCH(Players!BB319,Teams!G:G,0),5),Standings!G:G,0),2)+INDEX(Standings!G:I,MATCH(INDEX(Teams!G:K,MATCH(Players!BB319,Teams!G:G,0),5),Standings!G:G,0),3),INDEX(Standings!A:C,MATCH(INDEX(Teams!A:E,MATCH(Players!BB319,Teams!A:A,0),5),Standings!A:A,0),2)+INDEX(Standings!A:C,MATCH(INDEX(Teams!A:E,MATCH(Players!BB319,Teams!A:A,0),5),Standings!A:A,0),3))</f>
        <v>3</v>
      </c>
      <c r="BE319">
        <f t="shared" ca="1" si="627"/>
        <v>0</v>
      </c>
      <c r="BF319">
        <f t="shared" ca="1" si="628"/>
        <v>1</v>
      </c>
      <c r="BG319">
        <f t="shared" ca="1" si="629"/>
        <v>2</v>
      </c>
      <c r="BH319">
        <f t="shared" ca="1" si="630"/>
        <v>0</v>
      </c>
      <c r="BI319">
        <f t="shared" ca="1" si="631"/>
        <v>0</v>
      </c>
      <c r="BJ319">
        <f t="shared" ca="1" si="632"/>
        <v>0</v>
      </c>
      <c r="BK319">
        <f t="shared" ca="1" si="633"/>
        <v>0</v>
      </c>
      <c r="BL319" s="12">
        <f t="shared" ca="1" si="634"/>
        <v>2.3333333333333335</v>
      </c>
      <c r="BM319">
        <f t="shared" ca="1" si="635"/>
        <v>3</v>
      </c>
      <c r="BN319">
        <f t="shared" ca="1" si="636"/>
        <v>1</v>
      </c>
      <c r="BO319">
        <f t="shared" ca="1" si="637"/>
        <v>1</v>
      </c>
      <c r="BP319">
        <f t="shared" ca="1" si="638"/>
        <v>0</v>
      </c>
      <c r="BQ319">
        <f t="shared" ca="1" si="639"/>
        <v>1</v>
      </c>
      <c r="BR319">
        <f t="shared" ca="1" si="640"/>
        <v>0</v>
      </c>
      <c r="BS319">
        <f t="shared" ca="1" si="641"/>
        <v>1</v>
      </c>
      <c r="BT319">
        <f t="shared" ca="1" si="642"/>
        <v>0</v>
      </c>
      <c r="BU319">
        <f t="shared" ca="1" si="643"/>
        <v>0</v>
      </c>
      <c r="BV319">
        <f t="shared" ca="1" si="644"/>
        <v>0</v>
      </c>
      <c r="BW319">
        <f t="shared" ca="1" si="745"/>
        <v>0</v>
      </c>
      <c r="BX319">
        <f t="shared" ca="1" si="746"/>
        <v>1</v>
      </c>
      <c r="BY319" s="8">
        <f t="shared" ca="1" si="747"/>
        <v>0</v>
      </c>
      <c r="BZ319" s="10">
        <f t="shared" ca="1" si="748"/>
        <v>3.8571428571428568</v>
      </c>
      <c r="CA319">
        <f t="shared" ca="1" si="749"/>
        <v>2</v>
      </c>
      <c r="CB319">
        <f t="shared" ca="1" si="750"/>
        <v>0</v>
      </c>
      <c r="CC319">
        <f t="shared" ca="1" si="751"/>
        <v>0</v>
      </c>
      <c r="CD319">
        <f t="shared" ca="1" si="752"/>
        <v>0</v>
      </c>
      <c r="CE319">
        <f t="shared" ca="1" si="753"/>
        <v>0</v>
      </c>
      <c r="CF319" s="12">
        <f t="shared" ca="1" si="754"/>
        <v>2.3333333333333335</v>
      </c>
      <c r="CG319">
        <f t="shared" ca="1" si="755"/>
        <v>3</v>
      </c>
      <c r="CH319">
        <f t="shared" ca="1" si="756"/>
        <v>1</v>
      </c>
      <c r="CI319">
        <f t="shared" ca="1" si="757"/>
        <v>1</v>
      </c>
      <c r="CJ319">
        <f t="shared" ca="1" si="758"/>
        <v>0</v>
      </c>
      <c r="CK319">
        <f t="shared" ca="1" si="759"/>
        <v>1</v>
      </c>
      <c r="CL319">
        <f t="shared" ca="1" si="760"/>
        <v>0</v>
      </c>
      <c r="CM319">
        <f t="shared" ca="1" si="761"/>
        <v>1</v>
      </c>
      <c r="CN319">
        <f t="shared" ca="1" si="762"/>
        <v>0</v>
      </c>
      <c r="CO319">
        <f t="shared" ca="1" si="763"/>
        <v>0</v>
      </c>
      <c r="CP319">
        <f t="shared" ca="1" si="764"/>
        <v>0</v>
      </c>
      <c r="CQ319" s="10">
        <f t="shared" ca="1" si="765"/>
        <v>1.7142857142857142</v>
      </c>
      <c r="CR319" s="11">
        <f t="shared" ca="1" si="766"/>
        <v>11.571428571428569</v>
      </c>
      <c r="CS319" s="11">
        <f t="shared" ca="1" si="767"/>
        <v>0</v>
      </c>
      <c r="CT319" s="11">
        <f t="shared" ca="1" si="768"/>
        <v>3.8571428571428568</v>
      </c>
      <c r="CU319" s="11">
        <f t="shared" ca="1" si="769"/>
        <v>3.8571428571428568</v>
      </c>
      <c r="CV319" s="11">
        <f t="shared" ca="1" si="770"/>
        <v>1</v>
      </c>
      <c r="CW319" t="b">
        <f t="shared" ca="1" si="744"/>
        <v>0</v>
      </c>
      <c r="CX319">
        <f>COUNTIF(BA$1:BA319,BA319)-1</f>
        <v>1</v>
      </c>
    </row>
    <row r="320" spans="1:102">
      <c r="A320" t="s">
        <v>2909</v>
      </c>
      <c r="B320" t="s">
        <v>2562</v>
      </c>
      <c r="C320" t="s">
        <v>2672</v>
      </c>
      <c r="D320">
        <f>IF(Players!C320="NL",INDEX(Standings!G:I,MATCH(INDEX(Teams!G:K,MATCH(Players!B320,Teams!G:G,0),5),Standings!G:G,0),2)+INDEX(Standings!G:I,MATCH(INDEX(Teams!G:K,MATCH(Players!B320,Teams!G:G,0),5),Standings!G:G,0),3),INDEX(Standings!A:C,MATCH(INDEX(Teams!A:E,MATCH(Players!B320,Teams!A:A,0),5),Standings!A:A,0),2)+INDEX(Standings!A:C,MATCH(INDEX(Teams!A:E,MATCH(Players!B320,Teams!A:A,0),5),Standings!A:A,0),3))</f>
        <v>3</v>
      </c>
      <c r="E320">
        <f t="shared" ca="1" si="645"/>
        <v>3</v>
      </c>
      <c r="F320">
        <f t="shared" ca="1" si="646"/>
        <v>14</v>
      </c>
      <c r="G320">
        <f t="shared" ca="1" si="647"/>
        <v>4</v>
      </c>
      <c r="H320">
        <f t="shared" ca="1" si="648"/>
        <v>4</v>
      </c>
      <c r="I320">
        <f t="shared" ca="1" si="649"/>
        <v>2</v>
      </c>
      <c r="J320">
        <f t="shared" ca="1" si="650"/>
        <v>0</v>
      </c>
      <c r="K320">
        <f t="shared" ca="1" si="651"/>
        <v>1</v>
      </c>
      <c r="L320">
        <f t="shared" ca="1" si="652"/>
        <v>2</v>
      </c>
      <c r="M320">
        <f t="shared" ca="1" si="653"/>
        <v>0</v>
      </c>
      <c r="N320">
        <f t="shared" ca="1" si="654"/>
        <v>0</v>
      </c>
      <c r="O320">
        <f t="shared" ca="1" si="655"/>
        <v>0</v>
      </c>
      <c r="P320">
        <f t="shared" ca="1" si="656"/>
        <v>1</v>
      </c>
      <c r="Q320">
        <f t="shared" ca="1" si="657"/>
        <v>1</v>
      </c>
      <c r="R320">
        <f t="shared" ca="1" si="658"/>
        <v>0</v>
      </c>
      <c r="S320">
        <f t="shared" ca="1" si="659"/>
        <v>0</v>
      </c>
      <c r="T320">
        <f t="shared" ca="1" si="660"/>
        <v>0</v>
      </c>
      <c r="U320">
        <f t="shared" ca="1" si="661"/>
        <v>0</v>
      </c>
      <c r="V320">
        <f t="shared" ca="1" si="662"/>
        <v>2</v>
      </c>
      <c r="W320">
        <f t="shared" ca="1" si="663"/>
        <v>2</v>
      </c>
      <c r="X320">
        <f t="shared" ca="1" si="771"/>
        <v>3</v>
      </c>
      <c r="Y320">
        <f t="shared" ca="1" si="772"/>
        <v>14</v>
      </c>
      <c r="Z320">
        <f t="shared" ca="1" si="773"/>
        <v>14</v>
      </c>
      <c r="AA320">
        <f t="shared" ca="1" si="774"/>
        <v>4</v>
      </c>
      <c r="AB320">
        <f t="shared" ca="1" si="775"/>
        <v>4</v>
      </c>
      <c r="AC320">
        <f t="shared" ca="1" si="776"/>
        <v>2</v>
      </c>
      <c r="AD320">
        <f t="shared" ca="1" si="777"/>
        <v>0</v>
      </c>
      <c r="AE320">
        <f t="shared" ca="1" si="778"/>
        <v>1</v>
      </c>
      <c r="AF320">
        <f t="shared" ca="1" si="779"/>
        <v>2</v>
      </c>
      <c r="AG320">
        <f t="shared" ca="1" si="780"/>
        <v>0</v>
      </c>
      <c r="AH320">
        <f t="shared" ca="1" si="781"/>
        <v>0</v>
      </c>
      <c r="AI320">
        <f t="shared" ca="1" si="782"/>
        <v>0</v>
      </c>
      <c r="AJ320">
        <f t="shared" ca="1" si="783"/>
        <v>1</v>
      </c>
      <c r="AK320">
        <f t="shared" ca="1" si="784"/>
        <v>1</v>
      </c>
      <c r="AL320">
        <f t="shared" ca="1" si="785"/>
        <v>0</v>
      </c>
      <c r="AM320">
        <f t="shared" ca="1" si="786"/>
        <v>0</v>
      </c>
      <c r="AN320">
        <f t="shared" ca="1" si="787"/>
        <v>0</v>
      </c>
      <c r="AO320">
        <f t="shared" ca="1" si="788"/>
        <v>0</v>
      </c>
      <c r="AP320">
        <f t="shared" ca="1" si="789"/>
        <v>2</v>
      </c>
      <c r="AQ320">
        <f t="shared" ca="1" si="790"/>
        <v>2</v>
      </c>
      <c r="AR320" s="8">
        <f t="shared" ca="1" si="791"/>
        <v>0.2857142857142857</v>
      </c>
      <c r="AS320" s="8">
        <f t="shared" ca="1" si="792"/>
        <v>0.2857142857142857</v>
      </c>
      <c r="AT320" s="8">
        <f t="shared" ca="1" si="793"/>
        <v>0.6428571428571429</v>
      </c>
      <c r="AU320" s="8">
        <f t="shared" ca="1" si="794"/>
        <v>0.9285714285714286</v>
      </c>
      <c r="AV320">
        <f t="shared" ca="1" si="795"/>
        <v>9</v>
      </c>
      <c r="AW320" t="b">
        <f t="shared" ca="1" si="691"/>
        <v>1</v>
      </c>
      <c r="BA320" t="s">
        <v>3176</v>
      </c>
      <c r="BB320" t="s">
        <v>2565</v>
      </c>
      <c r="BC320" t="s">
        <v>2674</v>
      </c>
      <c r="BD320">
        <f>IF(Players!BC320="NL",INDEX(Standings!G:I,MATCH(INDEX(Teams!G:K,MATCH(Players!BB320,Teams!G:G,0),5),Standings!G:G,0),2)+INDEX(Standings!G:I,MATCH(INDEX(Teams!G:K,MATCH(Players!BB320,Teams!G:G,0),5),Standings!G:G,0),3),INDEX(Standings!A:C,MATCH(INDEX(Teams!A:E,MATCH(Players!BB320,Teams!A:A,0),5),Standings!A:A,0),2)+INDEX(Standings!A:C,MATCH(INDEX(Teams!A:E,MATCH(Players!BB320,Teams!A:A,0),5),Standings!A:A,0),3))</f>
        <v>3</v>
      </c>
      <c r="BE320">
        <f t="shared" ca="1" si="627"/>
        <v>0</v>
      </c>
      <c r="BF320">
        <f t="shared" ca="1" si="628"/>
        <v>0</v>
      </c>
      <c r="BG320">
        <f t="shared" ca="1" si="629"/>
        <v>0</v>
      </c>
      <c r="BH320">
        <f t="shared" ca="1" si="630"/>
        <v>0</v>
      </c>
      <c r="BI320">
        <f t="shared" ca="1" si="631"/>
        <v>0</v>
      </c>
      <c r="BJ320">
        <f t="shared" ca="1" si="632"/>
        <v>0</v>
      </c>
      <c r="BK320">
        <f t="shared" ca="1" si="633"/>
        <v>0</v>
      </c>
      <c r="BL320" s="12">
        <f t="shared" ca="1" si="634"/>
        <v>0</v>
      </c>
      <c r="BM320">
        <f t="shared" ca="1" si="635"/>
        <v>0</v>
      </c>
      <c r="BN320">
        <f t="shared" ca="1" si="636"/>
        <v>0</v>
      </c>
      <c r="BO320">
        <f t="shared" ca="1" si="637"/>
        <v>0</v>
      </c>
      <c r="BP320">
        <f t="shared" ca="1" si="638"/>
        <v>0</v>
      </c>
      <c r="BQ320">
        <f t="shared" ca="1" si="639"/>
        <v>0</v>
      </c>
      <c r="BR320">
        <f t="shared" ca="1" si="640"/>
        <v>0</v>
      </c>
      <c r="BS320">
        <f t="shared" ca="1" si="641"/>
        <v>0</v>
      </c>
      <c r="BT320">
        <f t="shared" ca="1" si="642"/>
        <v>0</v>
      </c>
      <c r="BU320">
        <f t="shared" ca="1" si="643"/>
        <v>0</v>
      </c>
      <c r="BV320">
        <f t="shared" ca="1" si="644"/>
        <v>0</v>
      </c>
      <c r="BW320">
        <f t="shared" ca="1" si="745"/>
        <v>0</v>
      </c>
      <c r="BX320">
        <f t="shared" ca="1" si="746"/>
        <v>0</v>
      </c>
      <c r="BY320" s="8">
        <f t="shared" ca="1" si="747"/>
        <v>0</v>
      </c>
      <c r="BZ320" s="10" t="str">
        <f t="shared" ca="1" si="748"/>
        <v>---</v>
      </c>
      <c r="CA320">
        <f t="shared" ca="1" si="749"/>
        <v>0</v>
      </c>
      <c r="CB320">
        <f t="shared" ca="1" si="750"/>
        <v>0</v>
      </c>
      <c r="CC320">
        <f t="shared" ca="1" si="751"/>
        <v>0</v>
      </c>
      <c r="CD320">
        <f t="shared" ca="1" si="752"/>
        <v>0</v>
      </c>
      <c r="CE320">
        <f t="shared" ca="1" si="753"/>
        <v>0</v>
      </c>
      <c r="CF320" s="12">
        <f t="shared" ca="1" si="754"/>
        <v>0</v>
      </c>
      <c r="CG320">
        <f t="shared" ca="1" si="755"/>
        <v>0</v>
      </c>
      <c r="CH320">
        <f t="shared" ca="1" si="756"/>
        <v>0</v>
      </c>
      <c r="CI320">
        <f t="shared" ca="1" si="757"/>
        <v>0</v>
      </c>
      <c r="CJ320">
        <f t="shared" ca="1" si="758"/>
        <v>0</v>
      </c>
      <c r="CK320">
        <f t="shared" ca="1" si="759"/>
        <v>0</v>
      </c>
      <c r="CL320">
        <f t="shared" ca="1" si="760"/>
        <v>0</v>
      </c>
      <c r="CM320">
        <f t="shared" ca="1" si="761"/>
        <v>0</v>
      </c>
      <c r="CN320">
        <f t="shared" ca="1" si="762"/>
        <v>0</v>
      </c>
      <c r="CO320">
        <f t="shared" ca="1" si="763"/>
        <v>0</v>
      </c>
      <c r="CP320">
        <f t="shared" ca="1" si="764"/>
        <v>0</v>
      </c>
      <c r="CQ320" s="10">
        <f t="shared" ca="1" si="765"/>
        <v>0</v>
      </c>
      <c r="CR320" s="11">
        <f t="shared" ca="1" si="766"/>
        <v>0</v>
      </c>
      <c r="CS320" s="11">
        <f t="shared" ca="1" si="767"/>
        <v>0</v>
      </c>
      <c r="CT320" s="11">
        <f t="shared" ca="1" si="768"/>
        <v>0</v>
      </c>
      <c r="CU320" s="11">
        <f t="shared" ca="1" si="769"/>
        <v>0</v>
      </c>
      <c r="CV320" s="11">
        <f t="shared" ca="1" si="770"/>
        <v>0</v>
      </c>
      <c r="CW320" t="b">
        <f t="shared" ca="1" si="744"/>
        <v>0</v>
      </c>
      <c r="CX320">
        <f>COUNTIF(BA$1:BA320,BA320)-1</f>
        <v>0</v>
      </c>
    </row>
    <row r="321" spans="1:102">
      <c r="A321" t="s">
        <v>2910</v>
      </c>
      <c r="B321" t="s">
        <v>2562</v>
      </c>
      <c r="C321" t="s">
        <v>2672</v>
      </c>
      <c r="D321">
        <f>IF(Players!C321="NL",INDEX(Standings!G:I,MATCH(INDEX(Teams!G:K,MATCH(Players!B321,Teams!G:G,0),5),Standings!G:G,0),2)+INDEX(Standings!G:I,MATCH(INDEX(Teams!G:K,MATCH(Players!B321,Teams!G:G,0),5),Standings!G:G,0),3),INDEX(Standings!A:C,MATCH(INDEX(Teams!A:E,MATCH(Players!B321,Teams!A:A,0),5),Standings!A:A,0),2)+INDEX(Standings!A:C,MATCH(INDEX(Teams!A:E,MATCH(Players!B321,Teams!A:A,0),5),Standings!A:A,0),3))</f>
        <v>3</v>
      </c>
      <c r="E321">
        <f t="shared" ca="1" si="645"/>
        <v>2</v>
      </c>
      <c r="F321">
        <f t="shared" ca="1" si="646"/>
        <v>11</v>
      </c>
      <c r="G321">
        <f t="shared" ca="1" si="647"/>
        <v>4</v>
      </c>
      <c r="H321">
        <f t="shared" ca="1" si="648"/>
        <v>6</v>
      </c>
      <c r="I321">
        <f t="shared" ca="1" si="649"/>
        <v>0</v>
      </c>
      <c r="J321">
        <f t="shared" ca="1" si="650"/>
        <v>0</v>
      </c>
      <c r="K321">
        <f t="shared" ca="1" si="651"/>
        <v>0</v>
      </c>
      <c r="L321">
        <f t="shared" ca="1" si="652"/>
        <v>4</v>
      </c>
      <c r="M321">
        <f t="shared" ca="1" si="653"/>
        <v>1</v>
      </c>
      <c r="N321">
        <f t="shared" ca="1" si="654"/>
        <v>1</v>
      </c>
      <c r="O321">
        <f t="shared" ca="1" si="655"/>
        <v>0</v>
      </c>
      <c r="P321">
        <f t="shared" ca="1" si="656"/>
        <v>0</v>
      </c>
      <c r="Q321">
        <f t="shared" ca="1" si="657"/>
        <v>0</v>
      </c>
      <c r="R321">
        <f t="shared" ca="1" si="658"/>
        <v>0</v>
      </c>
      <c r="S321">
        <f t="shared" ca="1" si="659"/>
        <v>0</v>
      </c>
      <c r="T321">
        <f t="shared" ca="1" si="660"/>
        <v>0</v>
      </c>
      <c r="U321">
        <f t="shared" ca="1" si="661"/>
        <v>0</v>
      </c>
      <c r="V321">
        <f t="shared" ca="1" si="662"/>
        <v>2</v>
      </c>
      <c r="W321">
        <f t="shared" ca="1" si="663"/>
        <v>2</v>
      </c>
      <c r="X321">
        <f t="shared" ca="1" si="771"/>
        <v>2</v>
      </c>
      <c r="Y321">
        <f t="shared" ca="1" si="772"/>
        <v>11</v>
      </c>
      <c r="Z321">
        <f t="shared" ca="1" si="773"/>
        <v>11</v>
      </c>
      <c r="AA321">
        <f t="shared" ca="1" si="774"/>
        <v>4</v>
      </c>
      <c r="AB321">
        <f t="shared" ca="1" si="775"/>
        <v>6</v>
      </c>
      <c r="AC321">
        <f t="shared" ca="1" si="776"/>
        <v>0</v>
      </c>
      <c r="AD321">
        <f t="shared" ca="1" si="777"/>
        <v>0</v>
      </c>
      <c r="AE321">
        <f t="shared" ca="1" si="778"/>
        <v>0</v>
      </c>
      <c r="AF321">
        <f t="shared" ca="1" si="779"/>
        <v>4</v>
      </c>
      <c r="AG321">
        <f t="shared" ca="1" si="780"/>
        <v>1</v>
      </c>
      <c r="AH321">
        <f t="shared" ca="1" si="781"/>
        <v>1</v>
      </c>
      <c r="AI321">
        <f t="shared" ca="1" si="782"/>
        <v>0</v>
      </c>
      <c r="AJ321">
        <f t="shared" ca="1" si="783"/>
        <v>0</v>
      </c>
      <c r="AK321">
        <f t="shared" ca="1" si="784"/>
        <v>0</v>
      </c>
      <c r="AL321">
        <f t="shared" ca="1" si="785"/>
        <v>0</v>
      </c>
      <c r="AM321">
        <f t="shared" ca="1" si="786"/>
        <v>0</v>
      </c>
      <c r="AN321">
        <f t="shared" ca="1" si="787"/>
        <v>0</v>
      </c>
      <c r="AO321">
        <f t="shared" ca="1" si="788"/>
        <v>0</v>
      </c>
      <c r="AP321">
        <f t="shared" ca="1" si="789"/>
        <v>2</v>
      </c>
      <c r="AQ321">
        <f t="shared" ca="1" si="790"/>
        <v>2</v>
      </c>
      <c r="AR321" s="8">
        <f t="shared" ca="1" si="791"/>
        <v>0.54545454545454541</v>
      </c>
      <c r="AS321" s="8">
        <f t="shared" ca="1" si="792"/>
        <v>0.54545454545454541</v>
      </c>
      <c r="AT321" s="8">
        <f t="shared" ca="1" si="793"/>
        <v>0.54545454545454541</v>
      </c>
      <c r="AU321" s="8">
        <f t="shared" ca="1" si="794"/>
        <v>1.0909090909090908</v>
      </c>
      <c r="AV321">
        <f t="shared" ca="1" si="795"/>
        <v>6</v>
      </c>
      <c r="AW321" t="b">
        <f t="shared" ca="1" si="691"/>
        <v>1</v>
      </c>
      <c r="BA321" t="s">
        <v>3164</v>
      </c>
      <c r="BB321" t="s">
        <v>2565</v>
      </c>
      <c r="BC321" t="s">
        <v>2674</v>
      </c>
      <c r="BD321">
        <f>IF(Players!BC321="NL",INDEX(Standings!G:I,MATCH(INDEX(Teams!G:K,MATCH(Players!BB321,Teams!G:G,0),5),Standings!G:G,0),2)+INDEX(Standings!G:I,MATCH(INDEX(Teams!G:K,MATCH(Players!BB321,Teams!G:G,0),5),Standings!G:G,0),3),INDEX(Standings!A:C,MATCH(INDEX(Teams!A:E,MATCH(Players!BB321,Teams!A:A,0),5),Standings!A:A,0),2)+INDEX(Standings!A:C,MATCH(INDEX(Teams!A:E,MATCH(Players!BB321,Teams!A:A,0),5),Standings!A:A,0),3))</f>
        <v>3</v>
      </c>
      <c r="BE321">
        <f t="shared" ca="1" si="627"/>
        <v>0</v>
      </c>
      <c r="BF321">
        <f t="shared" ca="1" si="628"/>
        <v>1</v>
      </c>
      <c r="BG321">
        <f t="shared" ca="1" si="629"/>
        <v>1</v>
      </c>
      <c r="BH321">
        <f t="shared" ca="1" si="630"/>
        <v>1</v>
      </c>
      <c r="BI321">
        <f t="shared" ca="1" si="631"/>
        <v>0</v>
      </c>
      <c r="BJ321">
        <f t="shared" ca="1" si="632"/>
        <v>0</v>
      </c>
      <c r="BK321">
        <f t="shared" ca="1" si="633"/>
        <v>0</v>
      </c>
      <c r="BL321" s="12">
        <f t="shared" ca="1" si="634"/>
        <v>5</v>
      </c>
      <c r="BM321">
        <f t="shared" ca="1" si="635"/>
        <v>5</v>
      </c>
      <c r="BN321">
        <f t="shared" ca="1" si="636"/>
        <v>5</v>
      </c>
      <c r="BO321">
        <f t="shared" ca="1" si="637"/>
        <v>2</v>
      </c>
      <c r="BP321">
        <f t="shared" ca="1" si="638"/>
        <v>0</v>
      </c>
      <c r="BQ321">
        <f t="shared" ca="1" si="639"/>
        <v>5</v>
      </c>
      <c r="BR321">
        <f t="shared" ca="1" si="640"/>
        <v>0</v>
      </c>
      <c r="BS321">
        <f t="shared" ca="1" si="641"/>
        <v>3</v>
      </c>
      <c r="BT321">
        <f t="shared" ca="1" si="642"/>
        <v>0</v>
      </c>
      <c r="BU321">
        <f t="shared" ca="1" si="643"/>
        <v>0</v>
      </c>
      <c r="BV321">
        <f t="shared" ca="1" si="644"/>
        <v>0</v>
      </c>
      <c r="BW321">
        <f t="shared" ca="1" si="745"/>
        <v>0</v>
      </c>
      <c r="BX321">
        <f t="shared" ca="1" si="746"/>
        <v>1</v>
      </c>
      <c r="BY321" s="8">
        <f t="shared" ca="1" si="747"/>
        <v>0</v>
      </c>
      <c r="BZ321" s="10">
        <f t="shared" ca="1" si="748"/>
        <v>3.6</v>
      </c>
      <c r="CA321">
        <f t="shared" ca="1" si="749"/>
        <v>1</v>
      </c>
      <c r="CB321">
        <f t="shared" ca="1" si="750"/>
        <v>1</v>
      </c>
      <c r="CC321">
        <f t="shared" ca="1" si="751"/>
        <v>0</v>
      </c>
      <c r="CD321">
        <f t="shared" ca="1" si="752"/>
        <v>0</v>
      </c>
      <c r="CE321">
        <f t="shared" ca="1" si="753"/>
        <v>0</v>
      </c>
      <c r="CF321" s="12">
        <f t="shared" ca="1" si="754"/>
        <v>5</v>
      </c>
      <c r="CG321">
        <f t="shared" ca="1" si="755"/>
        <v>5</v>
      </c>
      <c r="CH321">
        <f t="shared" ca="1" si="756"/>
        <v>5</v>
      </c>
      <c r="CI321">
        <f t="shared" ca="1" si="757"/>
        <v>2</v>
      </c>
      <c r="CJ321">
        <f t="shared" ca="1" si="758"/>
        <v>0</v>
      </c>
      <c r="CK321">
        <f t="shared" ca="1" si="759"/>
        <v>5</v>
      </c>
      <c r="CL321">
        <f t="shared" ca="1" si="760"/>
        <v>0</v>
      </c>
      <c r="CM321">
        <f t="shared" ca="1" si="761"/>
        <v>3</v>
      </c>
      <c r="CN321">
        <f t="shared" ca="1" si="762"/>
        <v>0</v>
      </c>
      <c r="CO321">
        <f t="shared" ca="1" si="763"/>
        <v>0</v>
      </c>
      <c r="CP321">
        <f t="shared" ca="1" si="764"/>
        <v>0</v>
      </c>
      <c r="CQ321" s="10">
        <f t="shared" ca="1" si="765"/>
        <v>2</v>
      </c>
      <c r="CR321" s="11">
        <f t="shared" ca="1" si="766"/>
        <v>9</v>
      </c>
      <c r="CS321" s="11">
        <f t="shared" ca="1" si="767"/>
        <v>0</v>
      </c>
      <c r="CT321" s="11">
        <f t="shared" ca="1" si="768"/>
        <v>9</v>
      </c>
      <c r="CU321" s="11">
        <f t="shared" ca="1" si="769"/>
        <v>5.3999999999999995</v>
      </c>
      <c r="CV321" s="11">
        <f t="shared" ca="1" si="770"/>
        <v>0.6</v>
      </c>
      <c r="CW321" t="b">
        <f t="shared" ca="1" si="744"/>
        <v>1</v>
      </c>
      <c r="CX321">
        <f>COUNTIF(BA$1:BA321,BA321)-1</f>
        <v>0</v>
      </c>
    </row>
    <row r="322" spans="1:102">
      <c r="A322" t="s">
        <v>2911</v>
      </c>
      <c r="B322" t="s">
        <v>2562</v>
      </c>
      <c r="C322" t="s">
        <v>2672</v>
      </c>
      <c r="D322">
        <f>IF(Players!C322="NL",INDEX(Standings!G:I,MATCH(INDEX(Teams!G:K,MATCH(Players!B322,Teams!G:G,0),5),Standings!G:G,0),2)+INDEX(Standings!G:I,MATCH(INDEX(Teams!G:K,MATCH(Players!B322,Teams!G:G,0),5),Standings!G:G,0),3),INDEX(Standings!A:C,MATCH(INDEX(Teams!A:E,MATCH(Players!B322,Teams!A:A,0),5),Standings!A:A,0),2)+INDEX(Standings!A:C,MATCH(INDEX(Teams!A:E,MATCH(Players!B322,Teams!A:A,0),5),Standings!A:A,0),3))</f>
        <v>3</v>
      </c>
      <c r="E322">
        <f t="shared" ca="1" si="645"/>
        <v>3</v>
      </c>
      <c r="F322">
        <f t="shared" ca="1" si="646"/>
        <v>13</v>
      </c>
      <c r="G322">
        <f t="shared" ca="1" si="647"/>
        <v>3</v>
      </c>
      <c r="H322">
        <f t="shared" ca="1" si="648"/>
        <v>4</v>
      </c>
      <c r="I322">
        <f t="shared" ca="1" si="649"/>
        <v>1</v>
      </c>
      <c r="J322">
        <f t="shared" ca="1" si="650"/>
        <v>0</v>
      </c>
      <c r="K322">
        <f t="shared" ca="1" si="651"/>
        <v>1</v>
      </c>
      <c r="L322">
        <f t="shared" ca="1" si="652"/>
        <v>2</v>
      </c>
      <c r="M322">
        <f t="shared" ca="1" si="653"/>
        <v>0</v>
      </c>
      <c r="N322">
        <f t="shared" ca="1" si="654"/>
        <v>0</v>
      </c>
      <c r="O322">
        <f t="shared" ca="1" si="655"/>
        <v>0</v>
      </c>
      <c r="P322">
        <f t="shared" ca="1" si="656"/>
        <v>2</v>
      </c>
      <c r="Q322">
        <f t="shared" ca="1" si="657"/>
        <v>0</v>
      </c>
      <c r="R322">
        <f t="shared" ca="1" si="658"/>
        <v>0</v>
      </c>
      <c r="S322">
        <f t="shared" ca="1" si="659"/>
        <v>0</v>
      </c>
      <c r="T322">
        <f t="shared" ca="1" si="660"/>
        <v>0</v>
      </c>
      <c r="U322">
        <f t="shared" ca="1" si="661"/>
        <v>0</v>
      </c>
      <c r="V322">
        <f t="shared" ca="1" si="662"/>
        <v>3</v>
      </c>
      <c r="W322">
        <f t="shared" ca="1" si="663"/>
        <v>3</v>
      </c>
      <c r="X322">
        <f t="shared" ca="1" si="771"/>
        <v>3</v>
      </c>
      <c r="Y322">
        <f t="shared" ca="1" si="772"/>
        <v>13</v>
      </c>
      <c r="Z322">
        <f t="shared" ca="1" si="773"/>
        <v>13</v>
      </c>
      <c r="AA322">
        <f t="shared" ca="1" si="774"/>
        <v>3</v>
      </c>
      <c r="AB322">
        <f t="shared" ca="1" si="775"/>
        <v>4</v>
      </c>
      <c r="AC322">
        <f t="shared" ca="1" si="776"/>
        <v>1</v>
      </c>
      <c r="AD322">
        <f t="shared" ca="1" si="777"/>
        <v>0</v>
      </c>
      <c r="AE322">
        <f t="shared" ca="1" si="778"/>
        <v>1</v>
      </c>
      <c r="AF322">
        <f t="shared" ca="1" si="779"/>
        <v>2</v>
      </c>
      <c r="AG322">
        <f t="shared" ca="1" si="780"/>
        <v>0</v>
      </c>
      <c r="AH322">
        <f t="shared" ca="1" si="781"/>
        <v>0</v>
      </c>
      <c r="AI322">
        <f t="shared" ca="1" si="782"/>
        <v>0</v>
      </c>
      <c r="AJ322">
        <f t="shared" ca="1" si="783"/>
        <v>2</v>
      </c>
      <c r="AK322">
        <f t="shared" ca="1" si="784"/>
        <v>0</v>
      </c>
      <c r="AL322">
        <f t="shared" ca="1" si="785"/>
        <v>0</v>
      </c>
      <c r="AM322">
        <f t="shared" ca="1" si="786"/>
        <v>0</v>
      </c>
      <c r="AN322">
        <f t="shared" ca="1" si="787"/>
        <v>0</v>
      </c>
      <c r="AO322">
        <f t="shared" ca="1" si="788"/>
        <v>0</v>
      </c>
      <c r="AP322">
        <f t="shared" ca="1" si="789"/>
        <v>3</v>
      </c>
      <c r="AQ322">
        <f t="shared" ca="1" si="790"/>
        <v>3</v>
      </c>
      <c r="AR322" s="8">
        <f t="shared" ca="1" si="791"/>
        <v>0.30769230769230771</v>
      </c>
      <c r="AS322" s="8">
        <f t="shared" ca="1" si="792"/>
        <v>0.30769230769230771</v>
      </c>
      <c r="AT322" s="8">
        <f t="shared" ca="1" si="793"/>
        <v>0.61538461538461542</v>
      </c>
      <c r="AU322" s="8">
        <f t="shared" ca="1" si="794"/>
        <v>0.92307692307692313</v>
      </c>
      <c r="AV322">
        <f t="shared" ca="1" si="795"/>
        <v>8</v>
      </c>
      <c r="AW322" t="b">
        <f t="shared" ca="1" si="691"/>
        <v>1</v>
      </c>
      <c r="BA322" t="s">
        <v>3165</v>
      </c>
      <c r="BB322" t="s">
        <v>2565</v>
      </c>
      <c r="BC322" t="s">
        <v>2674</v>
      </c>
      <c r="BD322">
        <f>IF(Players!BC322="NL",INDEX(Standings!G:I,MATCH(INDEX(Teams!G:K,MATCH(Players!BB322,Teams!G:G,0),5),Standings!G:G,0),2)+INDEX(Standings!G:I,MATCH(INDEX(Teams!G:K,MATCH(Players!BB322,Teams!G:G,0),5),Standings!G:G,0),3),INDEX(Standings!A:C,MATCH(INDEX(Teams!A:E,MATCH(Players!BB322,Teams!A:A,0),5),Standings!A:A,0),2)+INDEX(Standings!A:C,MATCH(INDEX(Teams!A:E,MATCH(Players!BB322,Teams!A:A,0),5),Standings!A:A,0),3))</f>
        <v>3</v>
      </c>
      <c r="BE322">
        <f t="shared" ca="1" si="627"/>
        <v>0</v>
      </c>
      <c r="BF322">
        <f t="shared" ca="1" si="628"/>
        <v>0</v>
      </c>
      <c r="BG322">
        <f t="shared" ca="1" si="629"/>
        <v>0</v>
      </c>
      <c r="BH322">
        <f t="shared" ca="1" si="630"/>
        <v>0</v>
      </c>
      <c r="BI322">
        <f t="shared" ca="1" si="631"/>
        <v>0</v>
      </c>
      <c r="BJ322">
        <f t="shared" ca="1" si="632"/>
        <v>0</v>
      </c>
      <c r="BK322">
        <f t="shared" ca="1" si="633"/>
        <v>0</v>
      </c>
      <c r="BL322" s="12">
        <f t="shared" ca="1" si="634"/>
        <v>0</v>
      </c>
      <c r="BM322">
        <f t="shared" ca="1" si="635"/>
        <v>0</v>
      </c>
      <c r="BN322">
        <f t="shared" ca="1" si="636"/>
        <v>0</v>
      </c>
      <c r="BO322">
        <f t="shared" ca="1" si="637"/>
        <v>0</v>
      </c>
      <c r="BP322">
        <f t="shared" ca="1" si="638"/>
        <v>0</v>
      </c>
      <c r="BQ322">
        <f t="shared" ca="1" si="639"/>
        <v>0</v>
      </c>
      <c r="BR322">
        <f t="shared" ca="1" si="640"/>
        <v>0</v>
      </c>
      <c r="BS322">
        <f t="shared" ca="1" si="641"/>
        <v>0</v>
      </c>
      <c r="BT322">
        <f t="shared" ca="1" si="642"/>
        <v>0</v>
      </c>
      <c r="BU322">
        <f t="shared" ca="1" si="643"/>
        <v>0</v>
      </c>
      <c r="BV322">
        <f t="shared" ca="1" si="644"/>
        <v>0</v>
      </c>
      <c r="BW322">
        <f t="shared" ca="1" si="745"/>
        <v>0</v>
      </c>
      <c r="BX322">
        <f t="shared" ca="1" si="746"/>
        <v>0</v>
      </c>
      <c r="BY322" s="8">
        <f t="shared" ca="1" si="747"/>
        <v>0</v>
      </c>
      <c r="BZ322" s="10" t="str">
        <f t="shared" ca="1" si="748"/>
        <v>---</v>
      </c>
      <c r="CA322">
        <f t="shared" ca="1" si="749"/>
        <v>0</v>
      </c>
      <c r="CB322">
        <f t="shared" ca="1" si="750"/>
        <v>0</v>
      </c>
      <c r="CC322">
        <f t="shared" ca="1" si="751"/>
        <v>0</v>
      </c>
      <c r="CD322">
        <f t="shared" ca="1" si="752"/>
        <v>0</v>
      </c>
      <c r="CE322">
        <f t="shared" ca="1" si="753"/>
        <v>0</v>
      </c>
      <c r="CF322" s="12">
        <f t="shared" ca="1" si="754"/>
        <v>0</v>
      </c>
      <c r="CG322">
        <f t="shared" ca="1" si="755"/>
        <v>0</v>
      </c>
      <c r="CH322">
        <f t="shared" ca="1" si="756"/>
        <v>0</v>
      </c>
      <c r="CI322">
        <f t="shared" ca="1" si="757"/>
        <v>0</v>
      </c>
      <c r="CJ322">
        <f t="shared" ca="1" si="758"/>
        <v>0</v>
      </c>
      <c r="CK322">
        <f t="shared" ca="1" si="759"/>
        <v>0</v>
      </c>
      <c r="CL322">
        <f t="shared" ca="1" si="760"/>
        <v>0</v>
      </c>
      <c r="CM322">
        <f t="shared" ca="1" si="761"/>
        <v>0</v>
      </c>
      <c r="CN322">
        <f t="shared" ca="1" si="762"/>
        <v>0</v>
      </c>
      <c r="CO322">
        <f t="shared" ca="1" si="763"/>
        <v>0</v>
      </c>
      <c r="CP322">
        <f t="shared" ca="1" si="764"/>
        <v>0</v>
      </c>
      <c r="CQ322" s="10">
        <f t="shared" ca="1" si="765"/>
        <v>0</v>
      </c>
      <c r="CR322" s="11">
        <f t="shared" ca="1" si="766"/>
        <v>0</v>
      </c>
      <c r="CS322" s="11">
        <f t="shared" ca="1" si="767"/>
        <v>0</v>
      </c>
      <c r="CT322" s="11">
        <f t="shared" ca="1" si="768"/>
        <v>0</v>
      </c>
      <c r="CU322" s="11">
        <f t="shared" ca="1" si="769"/>
        <v>0</v>
      </c>
      <c r="CV322" s="11">
        <f t="shared" ca="1" si="770"/>
        <v>0</v>
      </c>
      <c r="CW322" t="b">
        <f t="shared" ca="1" si="744"/>
        <v>0</v>
      </c>
      <c r="CX322">
        <f>COUNTIF(BA$1:BA322,BA322)-1</f>
        <v>0</v>
      </c>
    </row>
    <row r="323" spans="1:102">
      <c r="A323" t="s">
        <v>2912</v>
      </c>
      <c r="B323" t="s">
        <v>2562</v>
      </c>
      <c r="C323" t="s">
        <v>2672</v>
      </c>
      <c r="D323">
        <f>IF(Players!C323="NL",INDEX(Standings!G:I,MATCH(INDEX(Teams!G:K,MATCH(Players!B323,Teams!G:G,0),5),Standings!G:G,0),2)+INDEX(Standings!G:I,MATCH(INDEX(Teams!G:K,MATCH(Players!B323,Teams!G:G,0),5),Standings!G:G,0),3),INDEX(Standings!A:C,MATCH(INDEX(Teams!A:E,MATCH(Players!B323,Teams!A:A,0),5),Standings!A:A,0),2)+INDEX(Standings!A:C,MATCH(INDEX(Teams!A:E,MATCH(Players!B323,Teams!A:A,0),5),Standings!A:A,0),3))</f>
        <v>3</v>
      </c>
      <c r="E323">
        <f t="shared" ca="1" si="645"/>
        <v>3</v>
      </c>
      <c r="F323">
        <f t="shared" ca="1" si="646"/>
        <v>13</v>
      </c>
      <c r="G323">
        <f t="shared" ca="1" si="647"/>
        <v>4</v>
      </c>
      <c r="H323">
        <f t="shared" ca="1" si="648"/>
        <v>5</v>
      </c>
      <c r="I323">
        <f t="shared" ca="1" si="649"/>
        <v>2</v>
      </c>
      <c r="J323">
        <f t="shared" ca="1" si="650"/>
        <v>0</v>
      </c>
      <c r="K323">
        <f t="shared" ca="1" si="651"/>
        <v>2</v>
      </c>
      <c r="L323">
        <f t="shared" ca="1" si="652"/>
        <v>6</v>
      </c>
      <c r="M323">
        <f t="shared" ca="1" si="653"/>
        <v>0</v>
      </c>
      <c r="N323">
        <f t="shared" ca="1" si="654"/>
        <v>0</v>
      </c>
      <c r="O323">
        <f t="shared" ca="1" si="655"/>
        <v>0</v>
      </c>
      <c r="P323">
        <f t="shared" ca="1" si="656"/>
        <v>2</v>
      </c>
      <c r="Q323">
        <f t="shared" ca="1" si="657"/>
        <v>0</v>
      </c>
      <c r="R323">
        <f t="shared" ca="1" si="658"/>
        <v>0</v>
      </c>
      <c r="S323">
        <f t="shared" ca="1" si="659"/>
        <v>0</v>
      </c>
      <c r="T323">
        <f t="shared" ca="1" si="660"/>
        <v>0</v>
      </c>
      <c r="U323">
        <f t="shared" ca="1" si="661"/>
        <v>0</v>
      </c>
      <c r="V323">
        <f t="shared" ca="1" si="662"/>
        <v>3</v>
      </c>
      <c r="W323">
        <f t="shared" ca="1" si="663"/>
        <v>3</v>
      </c>
      <c r="X323">
        <f t="shared" ca="1" si="771"/>
        <v>3</v>
      </c>
      <c r="Y323">
        <f t="shared" ca="1" si="772"/>
        <v>13</v>
      </c>
      <c r="Z323">
        <f t="shared" ca="1" si="773"/>
        <v>13</v>
      </c>
      <c r="AA323">
        <f t="shared" ca="1" si="774"/>
        <v>4</v>
      </c>
      <c r="AB323">
        <f t="shared" ca="1" si="775"/>
        <v>5</v>
      </c>
      <c r="AC323">
        <f t="shared" ca="1" si="776"/>
        <v>2</v>
      </c>
      <c r="AD323">
        <f t="shared" ca="1" si="777"/>
        <v>0</v>
      </c>
      <c r="AE323">
        <f t="shared" ca="1" si="778"/>
        <v>2</v>
      </c>
      <c r="AF323">
        <f t="shared" ca="1" si="779"/>
        <v>6</v>
      </c>
      <c r="AG323">
        <f t="shared" ca="1" si="780"/>
        <v>0</v>
      </c>
      <c r="AH323">
        <f t="shared" ca="1" si="781"/>
        <v>0</v>
      </c>
      <c r="AI323">
        <f t="shared" ca="1" si="782"/>
        <v>0</v>
      </c>
      <c r="AJ323">
        <f t="shared" ca="1" si="783"/>
        <v>2</v>
      </c>
      <c r="AK323">
        <f t="shared" ca="1" si="784"/>
        <v>0</v>
      </c>
      <c r="AL323">
        <f t="shared" ca="1" si="785"/>
        <v>0</v>
      </c>
      <c r="AM323">
        <f t="shared" ca="1" si="786"/>
        <v>0</v>
      </c>
      <c r="AN323">
        <f t="shared" ca="1" si="787"/>
        <v>0</v>
      </c>
      <c r="AO323">
        <f t="shared" ca="1" si="788"/>
        <v>0</v>
      </c>
      <c r="AP323">
        <f t="shared" ca="1" si="789"/>
        <v>3</v>
      </c>
      <c r="AQ323">
        <f t="shared" ca="1" si="790"/>
        <v>3</v>
      </c>
      <c r="AR323" s="8">
        <f t="shared" ca="1" si="791"/>
        <v>0.38461538461538464</v>
      </c>
      <c r="AS323" s="8">
        <f t="shared" ca="1" si="792"/>
        <v>0.38461538461538464</v>
      </c>
      <c r="AT323" s="8">
        <f t="shared" ca="1" si="793"/>
        <v>1</v>
      </c>
      <c r="AU323" s="8">
        <f t="shared" ca="1" si="794"/>
        <v>1.3846153846153846</v>
      </c>
      <c r="AV323">
        <f t="shared" ca="1" si="795"/>
        <v>13</v>
      </c>
      <c r="AW323" t="b">
        <f t="shared" ca="1" si="691"/>
        <v>1</v>
      </c>
      <c r="BA323" t="s">
        <v>2619</v>
      </c>
      <c r="BB323" t="s">
        <v>2565</v>
      </c>
      <c r="BC323" t="s">
        <v>2674</v>
      </c>
      <c r="BD323">
        <f>IF(Players!BC323="NL",INDEX(Standings!G:I,MATCH(INDEX(Teams!G:K,MATCH(Players!BB323,Teams!G:G,0),5),Standings!G:G,0),2)+INDEX(Standings!G:I,MATCH(INDEX(Teams!G:K,MATCH(Players!BB323,Teams!G:G,0),5),Standings!G:G,0),3),INDEX(Standings!A:C,MATCH(INDEX(Teams!A:E,MATCH(Players!BB323,Teams!A:A,0),5),Standings!A:A,0),2)+INDEX(Standings!A:C,MATCH(INDEX(Teams!A:E,MATCH(Players!BB323,Teams!A:A,0),5),Standings!A:A,0),3))</f>
        <v>3</v>
      </c>
      <c r="BE323">
        <f t="shared" ref="BE323:BE386" ca="1" si="796">INDEX(INDIRECT("'" &amp; $BB323 &amp; " P'!$A:$AA"), MATCH($BA323, INDIRECT("'" &amp; $BB323 &amp; " P'!$A:$A"), 0), 2)</f>
        <v>0</v>
      </c>
      <c r="BF323">
        <f t="shared" ref="BF323:BF386" ca="1" si="797">INDEX(INDIRECT("'" &amp; $BB323 &amp; " P'!$A:$AA"), MATCH($BA323, INDIRECT("'" &amp; $BB323 &amp; " P'!$A:$A"), 0), 3)</f>
        <v>0</v>
      </c>
      <c r="BG323">
        <f t="shared" ref="BG323:BG386" ca="1" si="798">INDEX(INDIRECT("'" &amp; $BB323 &amp; " P'!$A:$AA"), MATCH($BA323, INDIRECT("'" &amp; $BB323 &amp; " P'!$A:$A"), 0), 6)</f>
        <v>0</v>
      </c>
      <c r="BH323">
        <f t="shared" ref="BH323:BH386" ca="1" si="799">INDEX(INDIRECT("'" &amp; $BB323 &amp; " P'!$A:$AA"), MATCH($BA323, INDIRECT("'" &amp; $BB323 &amp; " P'!$A:$A"), 0), 7)</f>
        <v>0</v>
      </c>
      <c r="BI323">
        <f t="shared" ref="BI323:BI386" ca="1" si="800">INDEX(INDIRECT("'" &amp; $BB323 &amp; " P'!$A:$AA"), MATCH($BA323, INDIRECT("'" &amp; $BB323 &amp; " P'!$A:$A"), 0), 8)</f>
        <v>0</v>
      </c>
      <c r="BJ323">
        <f t="shared" ref="BJ323:BJ386" ca="1" si="801">INDEX(INDIRECT("'" &amp; $BB323 &amp; " P'!$A:$AA"), MATCH($BA323, INDIRECT("'" &amp; $BB323 &amp; " P'!$A:$A"), 0), 9)</f>
        <v>0</v>
      </c>
      <c r="BK323">
        <f t="shared" ref="BK323:BK386" ca="1" si="802">INDEX(INDIRECT("'" &amp; $BB323 &amp; " P'!$A:$AA"), MATCH($BA323, INDIRECT("'" &amp; $BB323 &amp; " P'!$A:$A"), 0), 10)</f>
        <v>0</v>
      </c>
      <c r="BL323" s="12">
        <f t="shared" ref="BL323:BL386" ca="1" si="803">INDEX(INDIRECT("'" &amp; $BB323 &amp; " P'!$A:$AA"), MATCH($BA323, INDIRECT("'" &amp; $BB323 &amp; " P'!$A:$A"), 0), 11)</f>
        <v>0</v>
      </c>
      <c r="BM323">
        <f t="shared" ref="BM323:BM386" ca="1" si="804">INDEX(INDIRECT("'" &amp; $BB323 &amp; " P'!$A:$AA"), MATCH($BA323, INDIRECT("'" &amp; $BB323 &amp; " P'!$A:$A"), 0), 12)</f>
        <v>0</v>
      </c>
      <c r="BN323">
        <f t="shared" ref="BN323:BN386" ca="1" si="805">INDEX(INDIRECT("'" &amp; $BB323 &amp; " P'!$A:$AA"), MATCH($BA323, INDIRECT("'" &amp; $BB323 &amp; " P'!$A:$A"), 0), 13)</f>
        <v>0</v>
      </c>
      <c r="BO323">
        <f t="shared" ref="BO323:BO386" ca="1" si="806">INDEX(INDIRECT("'" &amp; $BB323 &amp; " P'!$A:$AA"), MATCH($BA323, INDIRECT("'" &amp; $BB323 &amp; " P'!$A:$A"), 0), 14)</f>
        <v>0</v>
      </c>
      <c r="BP323">
        <f t="shared" ref="BP323:BP386" ca="1" si="807">INDEX(INDIRECT("'" &amp; $BB323 &amp; " P'!$A:$AA"), MATCH($BA323, INDIRECT("'" &amp; $BB323 &amp; " P'!$A:$A"), 0), 15)</f>
        <v>0</v>
      </c>
      <c r="BQ323">
        <f t="shared" ref="BQ323:BQ386" ca="1" si="808">INDEX(INDIRECT("'" &amp; $BB323 &amp; " P'!$A:$AA"), MATCH($BA323, INDIRECT("'" &amp; $BB323 &amp; " P'!$A:$A"), 0), 16)</f>
        <v>0</v>
      </c>
      <c r="BR323">
        <f t="shared" ref="BR323:BR386" ca="1" si="809">INDEX(INDIRECT("'" &amp; $BB323 &amp; " P'!$A:$AA"), MATCH($BA323, INDIRECT("'" &amp; $BB323 &amp; " P'!$A:$A"), 0), 17)</f>
        <v>0</v>
      </c>
      <c r="BS323">
        <f t="shared" ref="BS323:BS386" ca="1" si="810">INDEX(INDIRECT("'" &amp; $BB323 &amp; " P'!$A:$AA"), MATCH($BA323, INDIRECT("'" &amp; $BB323 &amp; " P'!$A:$A"), 0), 18)</f>
        <v>0</v>
      </c>
      <c r="BT323">
        <f t="shared" ref="BT323:BT386" ca="1" si="811">INDEX(INDIRECT("'" &amp; $BB323 &amp; " P'!$A:$AA"), MATCH($BA323, INDIRECT("'" &amp; $BB323 &amp; " P'!$A:$A"), 0), 19)</f>
        <v>0</v>
      </c>
      <c r="BU323">
        <f t="shared" ref="BU323:BU386" ca="1" si="812">INDEX(INDIRECT("'" &amp; $BB323 &amp; " P'!$A:$AA"), MATCH($BA323, INDIRECT("'" &amp; $BB323 &amp; " P'!$A:$A"), 0), 20)</f>
        <v>0</v>
      </c>
      <c r="BV323">
        <f t="shared" ref="BV323:BV386" ca="1" si="813">INDEX(INDIRECT("'" &amp; $BB323 &amp; " P'!$A:$AA"), MATCH($BA323, INDIRECT("'" &amp; $BB323 &amp; " P'!$A:$A"), 0), 21)</f>
        <v>0</v>
      </c>
      <c r="BW323">
        <f t="shared" ca="1" si="745"/>
        <v>0</v>
      </c>
      <c r="BX323">
        <f t="shared" ca="1" si="746"/>
        <v>0</v>
      </c>
      <c r="BY323" s="8">
        <f t="shared" ca="1" si="747"/>
        <v>0</v>
      </c>
      <c r="BZ323" s="10">
        <f t="shared" ca="1" si="748"/>
        <v>0</v>
      </c>
      <c r="CA323">
        <f t="shared" ca="1" si="749"/>
        <v>2</v>
      </c>
      <c r="CB323">
        <f t="shared" ca="1" si="750"/>
        <v>0</v>
      </c>
      <c r="CC323">
        <f t="shared" ca="1" si="751"/>
        <v>0</v>
      </c>
      <c r="CD323">
        <f t="shared" ca="1" si="752"/>
        <v>0</v>
      </c>
      <c r="CE323">
        <f t="shared" ca="1" si="753"/>
        <v>0</v>
      </c>
      <c r="CF323" s="12">
        <f t="shared" ca="1" si="754"/>
        <v>1.3333333333333333</v>
      </c>
      <c r="CG323">
        <f t="shared" ca="1" si="755"/>
        <v>3</v>
      </c>
      <c r="CH323">
        <f t="shared" ca="1" si="756"/>
        <v>1</v>
      </c>
      <c r="CI323">
        <f t="shared" ca="1" si="757"/>
        <v>0</v>
      </c>
      <c r="CJ323">
        <f t="shared" ca="1" si="758"/>
        <v>0</v>
      </c>
      <c r="CK323">
        <f t="shared" ca="1" si="759"/>
        <v>0</v>
      </c>
      <c r="CL323">
        <f t="shared" ca="1" si="760"/>
        <v>1</v>
      </c>
      <c r="CM323">
        <f t="shared" ca="1" si="761"/>
        <v>0</v>
      </c>
      <c r="CN323">
        <f t="shared" ca="1" si="762"/>
        <v>0</v>
      </c>
      <c r="CO323">
        <f t="shared" ca="1" si="763"/>
        <v>0</v>
      </c>
      <c r="CP323">
        <f t="shared" ca="1" si="764"/>
        <v>0</v>
      </c>
      <c r="CQ323" s="10">
        <f t="shared" ca="1" si="765"/>
        <v>2.25</v>
      </c>
      <c r="CR323" s="11">
        <f t="shared" ca="1" si="766"/>
        <v>20.25</v>
      </c>
      <c r="CS323" s="11">
        <f t="shared" ca="1" si="767"/>
        <v>0</v>
      </c>
      <c r="CT323" s="11">
        <f t="shared" ca="1" si="768"/>
        <v>0</v>
      </c>
      <c r="CU323" s="11">
        <f t="shared" ca="1" si="769"/>
        <v>0</v>
      </c>
      <c r="CV323" s="11">
        <f t="shared" ca="1" si="770"/>
        <v>0</v>
      </c>
      <c r="CW323" t="b">
        <f t="shared" ca="1" si="744"/>
        <v>0</v>
      </c>
      <c r="CX323">
        <f>COUNTIF(BA$1:BA323,BA323)-1</f>
        <v>2</v>
      </c>
    </row>
    <row r="324" spans="1:102">
      <c r="A324" t="s">
        <v>2913</v>
      </c>
      <c r="B324" t="s">
        <v>2562</v>
      </c>
      <c r="C324" t="s">
        <v>2672</v>
      </c>
      <c r="D324">
        <f>IF(Players!C324="NL",INDEX(Standings!G:I,MATCH(INDEX(Teams!G:K,MATCH(Players!B324,Teams!G:G,0),5),Standings!G:G,0),2)+INDEX(Standings!G:I,MATCH(INDEX(Teams!G:K,MATCH(Players!B324,Teams!G:G,0),5),Standings!G:G,0),3),INDEX(Standings!A:C,MATCH(INDEX(Teams!A:E,MATCH(Players!B324,Teams!A:A,0),5),Standings!A:A,0),2)+INDEX(Standings!A:C,MATCH(INDEX(Teams!A:E,MATCH(Players!B324,Teams!A:A,0),5),Standings!A:A,0),3))</f>
        <v>3</v>
      </c>
      <c r="E324">
        <f t="shared" ref="E324:E387" ca="1" si="814">INDEX(INDIRECT("'" &amp; $B324 &amp; " B'!$A:$Z"), MATCH($A324, INDIRECT("'" &amp; $B324 &amp; " B'!$A:$A"), 0), 2)</f>
        <v>1</v>
      </c>
      <c r="F324">
        <f t="shared" ref="F324:F387" ca="1" si="815">INDEX(INDIRECT("'" &amp; $B324 &amp; " B'!$A:$Z"), MATCH($A324, INDIRECT("'" &amp; $B324 &amp; " B'!$A:$A"), 0), 4)</f>
        <v>3</v>
      </c>
      <c r="G324">
        <f t="shared" ref="G324:G387" ca="1" si="816">INDEX(INDIRECT("'" &amp; $B324 &amp; " B'!$A:$Z"), MATCH($A324, INDIRECT("'" &amp; $B324 &amp; " B'!$A:$A"), 0), 5)</f>
        <v>1</v>
      </c>
      <c r="H324">
        <f t="shared" ref="H324:H387" ca="1" si="817">INDEX(INDIRECT("'" &amp; $B324 &amp; " B'!$A:$Z"), MATCH($A324, INDIRECT("'" &amp; $B324 &amp; " B'!$A:$A"), 0), 6)</f>
        <v>1</v>
      </c>
      <c r="I324">
        <f t="shared" ref="I324:I387" ca="1" si="818">INDEX(INDIRECT("'" &amp; $B324 &amp; " B'!$A:$Z"), MATCH($A324, INDIRECT("'" &amp; $B324 &amp; " B'!$A:$A"), 0), 7)</f>
        <v>0</v>
      </c>
      <c r="J324">
        <f t="shared" ref="J324:J387" ca="1" si="819">INDEX(INDIRECT("'" &amp; $B324 &amp; " B'!$A:$Z"), MATCH($A324, INDIRECT("'" &amp; $B324 &amp; " B'!$A:$A"), 0), 8)</f>
        <v>0</v>
      </c>
      <c r="K324">
        <f t="shared" ref="K324:K387" ca="1" si="820">INDEX(INDIRECT("'" &amp; $B324 &amp; " B'!$A:$Z"), MATCH($A324, INDIRECT("'" &amp; $B324 &amp; " B'!$A:$A"), 0), 9)</f>
        <v>0</v>
      </c>
      <c r="L324">
        <f t="shared" ref="L324:L387" ca="1" si="821">INDEX(INDIRECT("'" &amp; $B324 &amp; " B'!$A:$Z"), MATCH($A324, INDIRECT("'" &amp; $B324 &amp; " B'!$A:$A"), 0), 10)</f>
        <v>0</v>
      </c>
      <c r="M324">
        <f t="shared" ref="M324:M387" ca="1" si="822">INDEX(INDIRECT("'" &amp; $B324 &amp; " B'!$A:$Z"), MATCH($A324, INDIRECT("'" &amp; $B324 &amp; " B'!$A:$A"), 0), 11)</f>
        <v>0</v>
      </c>
      <c r="N324">
        <f t="shared" ref="N324:N387" ca="1" si="823">INDEX(INDIRECT("'" &amp; $B324 &amp; " B'!$A:$Z"), MATCH($A324, INDIRECT("'" &amp; $B324 &amp; " B'!$A:$A"), 0), 12)</f>
        <v>0</v>
      </c>
      <c r="O324">
        <f t="shared" ref="O324:O387" ca="1" si="824">INDEX(INDIRECT("'" &amp; $B324 &amp; " B'!$A:$Z"), MATCH($A324, INDIRECT("'" &amp; $B324 &amp; " B'!$A:$A"), 0), 13)</f>
        <v>1</v>
      </c>
      <c r="P324">
        <f t="shared" ref="P324:P387" ca="1" si="825">INDEX(INDIRECT("'" &amp; $B324 &amp; " B'!$A:$Z"), MATCH($A324, INDIRECT("'" &amp; $B324 &amp; " B'!$A:$A"), 0), 14)</f>
        <v>0</v>
      </c>
      <c r="Q324">
        <f t="shared" ref="Q324:Q387" ca="1" si="826">INDEX(INDIRECT("'" &amp; $B324 &amp; " B'!$A:$Z"), MATCH($A324, INDIRECT("'" &amp; $B324 &amp; " B'!$A:$A"), 0), 15)</f>
        <v>0</v>
      </c>
      <c r="R324">
        <f t="shared" ref="R324:R387" ca="1" si="827">INDEX(INDIRECT("'" &amp; $B324 &amp; " B'!$A:$Z"), MATCH($A324, INDIRECT("'" &amp; $B324 &amp; " B'!$A:$A"), 0), 16)</f>
        <v>0</v>
      </c>
      <c r="S324">
        <f t="shared" ref="S324:S387" ca="1" si="828">INDEX(INDIRECT("'" &amp; $B324 &amp; " B'!$A:$Z"), MATCH($A324, INDIRECT("'" &amp; $B324 &amp; " B'!$A:$A"), 0), 17)</f>
        <v>0</v>
      </c>
      <c r="T324">
        <f t="shared" ref="T324:T387" ca="1" si="829">INDEX(INDIRECT("'" &amp; $B324 &amp; " B'!$A:$Z"), MATCH($A324, INDIRECT("'" &amp; $B324 &amp; " B'!$A:$A"), 0), 18)</f>
        <v>0</v>
      </c>
      <c r="U324">
        <f t="shared" ref="U324:U387" ca="1" si="830">INDEX(INDIRECT("'" &amp; $B324 &amp; " B'!$A:$Z"), MATCH($A324, INDIRECT("'" &amp; $B324 &amp; " B'!$A:$A"), 0), 19)</f>
        <v>0</v>
      </c>
      <c r="V324">
        <f t="shared" ref="V324:V387" ca="1" si="831">INDEX(INDIRECT("'" &amp; $B324 &amp; " B'!$A:$Z"), MATCH($A324, INDIRECT("'" &amp; $B324 &amp; " B'!$A:$A"), 0), 20)</f>
        <v>1</v>
      </c>
      <c r="W324">
        <f t="shared" ref="W324:W387" ca="1" si="832">INDEX(INDIRECT("'" &amp; $B324 &amp; " B'!$A:$Z"), MATCH($A324, INDIRECT("'" &amp; $B324 &amp; " B'!$A:$A"), 0), 21)</f>
        <v>1</v>
      </c>
      <c r="X324">
        <f t="shared" ca="1" si="771"/>
        <v>1</v>
      </c>
      <c r="Y324">
        <f t="shared" ca="1" si="772"/>
        <v>4</v>
      </c>
      <c r="Z324">
        <f t="shared" ca="1" si="773"/>
        <v>3</v>
      </c>
      <c r="AA324">
        <f t="shared" ca="1" si="774"/>
        <v>1</v>
      </c>
      <c r="AB324">
        <f t="shared" ca="1" si="775"/>
        <v>1</v>
      </c>
      <c r="AC324">
        <f t="shared" ca="1" si="776"/>
        <v>0</v>
      </c>
      <c r="AD324">
        <f t="shared" ca="1" si="777"/>
        <v>0</v>
      </c>
      <c r="AE324">
        <f t="shared" ca="1" si="778"/>
        <v>0</v>
      </c>
      <c r="AF324">
        <f t="shared" ca="1" si="779"/>
        <v>0</v>
      </c>
      <c r="AG324">
        <f t="shared" ca="1" si="780"/>
        <v>0</v>
      </c>
      <c r="AH324">
        <f t="shared" ca="1" si="781"/>
        <v>0</v>
      </c>
      <c r="AI324">
        <f t="shared" ca="1" si="782"/>
        <v>1</v>
      </c>
      <c r="AJ324">
        <f t="shared" ca="1" si="783"/>
        <v>0</v>
      </c>
      <c r="AK324">
        <f t="shared" ca="1" si="784"/>
        <v>0</v>
      </c>
      <c r="AL324">
        <f t="shared" ca="1" si="785"/>
        <v>0</v>
      </c>
      <c r="AM324">
        <f t="shared" ca="1" si="786"/>
        <v>0</v>
      </c>
      <c r="AN324">
        <f t="shared" ca="1" si="787"/>
        <v>0</v>
      </c>
      <c r="AO324">
        <f t="shared" ca="1" si="788"/>
        <v>0</v>
      </c>
      <c r="AP324">
        <f t="shared" ca="1" si="789"/>
        <v>1</v>
      </c>
      <c r="AQ324">
        <f t="shared" ca="1" si="790"/>
        <v>1</v>
      </c>
      <c r="AR324" s="8">
        <f t="shared" ca="1" si="791"/>
        <v>0.33333333333333331</v>
      </c>
      <c r="AS324" s="8">
        <f t="shared" ca="1" si="792"/>
        <v>0.5</v>
      </c>
      <c r="AT324" s="8">
        <f t="shared" ca="1" si="793"/>
        <v>0.33333333333333331</v>
      </c>
      <c r="AU324" s="8">
        <f t="shared" ca="1" si="794"/>
        <v>0.83333333333333326</v>
      </c>
      <c r="AV324">
        <f t="shared" ca="1" si="795"/>
        <v>1</v>
      </c>
      <c r="AW324" t="b">
        <f t="shared" ca="1" si="691"/>
        <v>0</v>
      </c>
      <c r="BA324" t="s">
        <v>3170</v>
      </c>
      <c r="BB324" t="s">
        <v>2565</v>
      </c>
      <c r="BC324" t="s">
        <v>2674</v>
      </c>
      <c r="BD324">
        <f>IF(Players!BC324="NL",INDEX(Standings!G:I,MATCH(INDEX(Teams!G:K,MATCH(Players!BB324,Teams!G:G,0),5),Standings!G:G,0),2)+INDEX(Standings!G:I,MATCH(INDEX(Teams!G:K,MATCH(Players!BB324,Teams!G:G,0),5),Standings!G:G,0),3),INDEX(Standings!A:C,MATCH(INDEX(Teams!A:E,MATCH(Players!BB324,Teams!A:A,0),5),Standings!A:A,0),2)+INDEX(Standings!A:C,MATCH(INDEX(Teams!A:E,MATCH(Players!BB324,Teams!A:A,0),5),Standings!A:A,0),3))</f>
        <v>3</v>
      </c>
      <c r="BE324">
        <f t="shared" ca="1" si="796"/>
        <v>0</v>
      </c>
      <c r="BF324">
        <f t="shared" ca="1" si="797"/>
        <v>0</v>
      </c>
      <c r="BG324">
        <f t="shared" ca="1" si="798"/>
        <v>0</v>
      </c>
      <c r="BH324">
        <f t="shared" ca="1" si="799"/>
        <v>0</v>
      </c>
      <c r="BI324">
        <f t="shared" ca="1" si="800"/>
        <v>0</v>
      </c>
      <c r="BJ324">
        <f t="shared" ca="1" si="801"/>
        <v>0</v>
      </c>
      <c r="BK324">
        <f t="shared" ca="1" si="802"/>
        <v>0</v>
      </c>
      <c r="BL324" s="12">
        <f t="shared" ca="1" si="803"/>
        <v>0</v>
      </c>
      <c r="BM324">
        <f t="shared" ca="1" si="804"/>
        <v>0</v>
      </c>
      <c r="BN324">
        <f t="shared" ca="1" si="805"/>
        <v>0</v>
      </c>
      <c r="BO324">
        <f t="shared" ca="1" si="806"/>
        <v>0</v>
      </c>
      <c r="BP324">
        <f t="shared" ca="1" si="807"/>
        <v>0</v>
      </c>
      <c r="BQ324">
        <f t="shared" ca="1" si="808"/>
        <v>0</v>
      </c>
      <c r="BR324">
        <f t="shared" ca="1" si="809"/>
        <v>0</v>
      </c>
      <c r="BS324">
        <f t="shared" ca="1" si="810"/>
        <v>0</v>
      </c>
      <c r="BT324">
        <f t="shared" ca="1" si="811"/>
        <v>0</v>
      </c>
      <c r="BU324">
        <f t="shared" ca="1" si="812"/>
        <v>0</v>
      </c>
      <c r="BV324">
        <f t="shared" ca="1" si="813"/>
        <v>0</v>
      </c>
      <c r="BW324">
        <f t="shared" ca="1" si="745"/>
        <v>0</v>
      </c>
      <c r="BX324">
        <f t="shared" ca="1" si="746"/>
        <v>0</v>
      </c>
      <c r="BY324" s="8">
        <f t="shared" ca="1" si="747"/>
        <v>0</v>
      </c>
      <c r="BZ324" s="10" t="str">
        <f t="shared" ca="1" si="748"/>
        <v>---</v>
      </c>
      <c r="CA324">
        <f t="shared" ca="1" si="749"/>
        <v>0</v>
      </c>
      <c r="CB324">
        <f t="shared" ca="1" si="750"/>
        <v>0</v>
      </c>
      <c r="CC324">
        <f t="shared" ca="1" si="751"/>
        <v>0</v>
      </c>
      <c r="CD324">
        <f t="shared" ca="1" si="752"/>
        <v>0</v>
      </c>
      <c r="CE324">
        <f t="shared" ca="1" si="753"/>
        <v>0</v>
      </c>
      <c r="CF324" s="12">
        <f t="shared" ca="1" si="754"/>
        <v>0</v>
      </c>
      <c r="CG324">
        <f t="shared" ca="1" si="755"/>
        <v>0</v>
      </c>
      <c r="CH324">
        <f t="shared" ca="1" si="756"/>
        <v>0</v>
      </c>
      <c r="CI324">
        <f t="shared" ca="1" si="757"/>
        <v>0</v>
      </c>
      <c r="CJ324">
        <f t="shared" ca="1" si="758"/>
        <v>0</v>
      </c>
      <c r="CK324">
        <f t="shared" ca="1" si="759"/>
        <v>0</v>
      </c>
      <c r="CL324">
        <f t="shared" ca="1" si="760"/>
        <v>0</v>
      </c>
      <c r="CM324">
        <f t="shared" ca="1" si="761"/>
        <v>0</v>
      </c>
      <c r="CN324">
        <f t="shared" ca="1" si="762"/>
        <v>0</v>
      </c>
      <c r="CO324">
        <f t="shared" ca="1" si="763"/>
        <v>0</v>
      </c>
      <c r="CP324">
        <f t="shared" ca="1" si="764"/>
        <v>0</v>
      </c>
      <c r="CQ324" s="10">
        <f t="shared" ca="1" si="765"/>
        <v>0</v>
      </c>
      <c r="CR324" s="11">
        <f t="shared" ca="1" si="766"/>
        <v>0</v>
      </c>
      <c r="CS324" s="11">
        <f t="shared" ca="1" si="767"/>
        <v>0</v>
      </c>
      <c r="CT324" s="11">
        <f t="shared" ca="1" si="768"/>
        <v>0</v>
      </c>
      <c r="CU324" s="11">
        <f t="shared" ca="1" si="769"/>
        <v>0</v>
      </c>
      <c r="CV324" s="11">
        <f t="shared" ca="1" si="770"/>
        <v>0</v>
      </c>
      <c r="CW324" t="b">
        <f t="shared" ca="1" si="744"/>
        <v>0</v>
      </c>
      <c r="CX324">
        <f>COUNTIF(BA$1:BA324,BA324)-1</f>
        <v>0</v>
      </c>
    </row>
    <row r="325" spans="1:102">
      <c r="A325" t="s">
        <v>2914</v>
      </c>
      <c r="B325" t="s">
        <v>2562</v>
      </c>
      <c r="C325" t="s">
        <v>2672</v>
      </c>
      <c r="D325">
        <f>IF(Players!C325="NL",INDEX(Standings!G:I,MATCH(INDEX(Teams!G:K,MATCH(Players!B325,Teams!G:G,0),5),Standings!G:G,0),2)+INDEX(Standings!G:I,MATCH(INDEX(Teams!G:K,MATCH(Players!B325,Teams!G:G,0),5),Standings!G:G,0),3),INDEX(Standings!A:C,MATCH(INDEX(Teams!A:E,MATCH(Players!B325,Teams!A:A,0),5),Standings!A:A,0),2)+INDEX(Standings!A:C,MATCH(INDEX(Teams!A:E,MATCH(Players!B325,Teams!A:A,0),5),Standings!A:A,0),3))</f>
        <v>3</v>
      </c>
      <c r="E325">
        <f t="shared" ca="1" si="814"/>
        <v>3</v>
      </c>
      <c r="F325">
        <f t="shared" ca="1" si="815"/>
        <v>11</v>
      </c>
      <c r="G325">
        <f t="shared" ca="1" si="816"/>
        <v>4</v>
      </c>
      <c r="H325">
        <f t="shared" ca="1" si="817"/>
        <v>4</v>
      </c>
      <c r="I325">
        <f t="shared" ca="1" si="818"/>
        <v>1</v>
      </c>
      <c r="J325">
        <f t="shared" ca="1" si="819"/>
        <v>0</v>
      </c>
      <c r="K325">
        <f t="shared" ca="1" si="820"/>
        <v>1</v>
      </c>
      <c r="L325">
        <f t="shared" ca="1" si="821"/>
        <v>3</v>
      </c>
      <c r="M325">
        <f t="shared" ca="1" si="822"/>
        <v>0</v>
      </c>
      <c r="N325">
        <f t="shared" ca="1" si="823"/>
        <v>0</v>
      </c>
      <c r="O325">
        <f t="shared" ca="1" si="824"/>
        <v>2</v>
      </c>
      <c r="P325">
        <f t="shared" ca="1" si="825"/>
        <v>1</v>
      </c>
      <c r="Q325">
        <f t="shared" ca="1" si="826"/>
        <v>0</v>
      </c>
      <c r="R325">
        <f t="shared" ca="1" si="827"/>
        <v>0</v>
      </c>
      <c r="S325">
        <f t="shared" ca="1" si="828"/>
        <v>0</v>
      </c>
      <c r="T325">
        <f t="shared" ca="1" si="829"/>
        <v>0</v>
      </c>
      <c r="U325">
        <f t="shared" ca="1" si="830"/>
        <v>0</v>
      </c>
      <c r="V325">
        <f t="shared" ca="1" si="831"/>
        <v>3</v>
      </c>
      <c r="W325">
        <f t="shared" ca="1" si="832"/>
        <v>3</v>
      </c>
      <c r="X325">
        <f t="shared" ca="1" si="771"/>
        <v>3</v>
      </c>
      <c r="Y325">
        <f t="shared" ca="1" si="772"/>
        <v>13</v>
      </c>
      <c r="Z325">
        <f t="shared" ca="1" si="773"/>
        <v>11</v>
      </c>
      <c r="AA325">
        <f t="shared" ca="1" si="774"/>
        <v>4</v>
      </c>
      <c r="AB325">
        <f t="shared" ca="1" si="775"/>
        <v>4</v>
      </c>
      <c r="AC325">
        <f t="shared" ca="1" si="776"/>
        <v>1</v>
      </c>
      <c r="AD325">
        <f t="shared" ca="1" si="777"/>
        <v>0</v>
      </c>
      <c r="AE325">
        <f t="shared" ca="1" si="778"/>
        <v>1</v>
      </c>
      <c r="AF325">
        <f t="shared" ca="1" si="779"/>
        <v>3</v>
      </c>
      <c r="AG325">
        <f t="shared" ca="1" si="780"/>
        <v>0</v>
      </c>
      <c r="AH325">
        <f t="shared" ca="1" si="781"/>
        <v>0</v>
      </c>
      <c r="AI325">
        <f t="shared" ca="1" si="782"/>
        <v>2</v>
      </c>
      <c r="AJ325">
        <f t="shared" ca="1" si="783"/>
        <v>1</v>
      </c>
      <c r="AK325">
        <f t="shared" ca="1" si="784"/>
        <v>0</v>
      </c>
      <c r="AL325">
        <f t="shared" ca="1" si="785"/>
        <v>0</v>
      </c>
      <c r="AM325">
        <f t="shared" ca="1" si="786"/>
        <v>0</v>
      </c>
      <c r="AN325">
        <f t="shared" ca="1" si="787"/>
        <v>0</v>
      </c>
      <c r="AO325">
        <f t="shared" ca="1" si="788"/>
        <v>0</v>
      </c>
      <c r="AP325">
        <f t="shared" ca="1" si="789"/>
        <v>3</v>
      </c>
      <c r="AQ325">
        <f t="shared" ca="1" si="790"/>
        <v>3</v>
      </c>
      <c r="AR325" s="8">
        <f t="shared" ca="1" si="791"/>
        <v>0.36363636363636365</v>
      </c>
      <c r="AS325" s="8">
        <f t="shared" ca="1" si="792"/>
        <v>0.46153846153846156</v>
      </c>
      <c r="AT325" s="8">
        <f t="shared" ca="1" si="793"/>
        <v>0.72727272727272729</v>
      </c>
      <c r="AU325" s="8">
        <f t="shared" ca="1" si="794"/>
        <v>1.1888111888111887</v>
      </c>
      <c r="AV325">
        <f t="shared" ca="1" si="795"/>
        <v>8</v>
      </c>
      <c r="AW325" t="b">
        <f t="shared" ca="1" si="691"/>
        <v>1</v>
      </c>
      <c r="BA325" t="s">
        <v>3166</v>
      </c>
      <c r="BB325" t="s">
        <v>2565</v>
      </c>
      <c r="BC325" t="s">
        <v>2674</v>
      </c>
      <c r="BD325">
        <f>IF(Players!BC325="NL",INDEX(Standings!G:I,MATCH(INDEX(Teams!G:K,MATCH(Players!BB325,Teams!G:G,0),5),Standings!G:G,0),2)+INDEX(Standings!G:I,MATCH(INDEX(Teams!G:K,MATCH(Players!BB325,Teams!G:G,0),5),Standings!G:G,0),3),INDEX(Standings!A:C,MATCH(INDEX(Teams!A:E,MATCH(Players!BB325,Teams!A:A,0),5),Standings!A:A,0),2)+INDEX(Standings!A:C,MATCH(INDEX(Teams!A:E,MATCH(Players!BB325,Teams!A:A,0),5),Standings!A:A,0),3))</f>
        <v>3</v>
      </c>
      <c r="BE325">
        <f t="shared" ca="1" si="796"/>
        <v>0</v>
      </c>
      <c r="BF325">
        <f t="shared" ca="1" si="797"/>
        <v>0</v>
      </c>
      <c r="BG325">
        <f t="shared" ca="1" si="798"/>
        <v>0</v>
      </c>
      <c r="BH325">
        <f t="shared" ca="1" si="799"/>
        <v>0</v>
      </c>
      <c r="BI325">
        <f t="shared" ca="1" si="800"/>
        <v>0</v>
      </c>
      <c r="BJ325">
        <f t="shared" ca="1" si="801"/>
        <v>0</v>
      </c>
      <c r="BK325">
        <f t="shared" ca="1" si="802"/>
        <v>0</v>
      </c>
      <c r="BL325" s="12">
        <f t="shared" ca="1" si="803"/>
        <v>0</v>
      </c>
      <c r="BM325">
        <f t="shared" ca="1" si="804"/>
        <v>0</v>
      </c>
      <c r="BN325">
        <f t="shared" ca="1" si="805"/>
        <v>0</v>
      </c>
      <c r="BO325">
        <f t="shared" ca="1" si="806"/>
        <v>0</v>
      </c>
      <c r="BP325">
        <f t="shared" ca="1" si="807"/>
        <v>0</v>
      </c>
      <c r="BQ325">
        <f t="shared" ca="1" si="808"/>
        <v>0</v>
      </c>
      <c r="BR325">
        <f t="shared" ca="1" si="809"/>
        <v>0</v>
      </c>
      <c r="BS325">
        <f t="shared" ca="1" si="810"/>
        <v>0</v>
      </c>
      <c r="BT325">
        <f t="shared" ca="1" si="811"/>
        <v>0</v>
      </c>
      <c r="BU325">
        <f t="shared" ca="1" si="812"/>
        <v>0</v>
      </c>
      <c r="BV325">
        <f t="shared" ca="1" si="813"/>
        <v>0</v>
      </c>
      <c r="BW325">
        <f t="shared" ca="1" si="745"/>
        <v>0</v>
      </c>
      <c r="BX325">
        <f t="shared" ca="1" si="746"/>
        <v>0</v>
      </c>
      <c r="BY325" s="8">
        <f t="shared" ca="1" si="747"/>
        <v>0</v>
      </c>
      <c r="BZ325" s="10" t="str">
        <f t="shared" ca="1" si="748"/>
        <v>---</v>
      </c>
      <c r="CA325">
        <f t="shared" ca="1" si="749"/>
        <v>0</v>
      </c>
      <c r="CB325">
        <f t="shared" ca="1" si="750"/>
        <v>0</v>
      </c>
      <c r="CC325">
        <f t="shared" ca="1" si="751"/>
        <v>0</v>
      </c>
      <c r="CD325">
        <f t="shared" ca="1" si="752"/>
        <v>0</v>
      </c>
      <c r="CE325">
        <f t="shared" ca="1" si="753"/>
        <v>0</v>
      </c>
      <c r="CF325" s="12">
        <f t="shared" ca="1" si="754"/>
        <v>0</v>
      </c>
      <c r="CG325">
        <f t="shared" ca="1" si="755"/>
        <v>0</v>
      </c>
      <c r="CH325">
        <f t="shared" ca="1" si="756"/>
        <v>0</v>
      </c>
      <c r="CI325">
        <f t="shared" ca="1" si="757"/>
        <v>0</v>
      </c>
      <c r="CJ325">
        <f t="shared" ca="1" si="758"/>
        <v>0</v>
      </c>
      <c r="CK325">
        <f t="shared" ca="1" si="759"/>
        <v>0</v>
      </c>
      <c r="CL325">
        <f t="shared" ca="1" si="760"/>
        <v>0</v>
      </c>
      <c r="CM325">
        <f t="shared" ca="1" si="761"/>
        <v>0</v>
      </c>
      <c r="CN325">
        <f t="shared" ca="1" si="762"/>
        <v>0</v>
      </c>
      <c r="CO325">
        <f t="shared" ca="1" si="763"/>
        <v>0</v>
      </c>
      <c r="CP325">
        <f t="shared" ca="1" si="764"/>
        <v>0</v>
      </c>
      <c r="CQ325" s="10">
        <f t="shared" ca="1" si="765"/>
        <v>0</v>
      </c>
      <c r="CR325" s="11">
        <f t="shared" ca="1" si="766"/>
        <v>0</v>
      </c>
      <c r="CS325" s="11">
        <f t="shared" ca="1" si="767"/>
        <v>0</v>
      </c>
      <c r="CT325" s="11">
        <f t="shared" ca="1" si="768"/>
        <v>0</v>
      </c>
      <c r="CU325" s="11">
        <f t="shared" ca="1" si="769"/>
        <v>0</v>
      </c>
      <c r="CV325" s="11">
        <f t="shared" ca="1" si="770"/>
        <v>0</v>
      </c>
      <c r="CW325" t="b">
        <f t="shared" ca="1" si="744"/>
        <v>0</v>
      </c>
      <c r="CX325">
        <f>COUNTIF(BA$1:BA325,BA325)-1</f>
        <v>0</v>
      </c>
    </row>
    <row r="326" spans="1:102">
      <c r="A326" t="s">
        <v>2915</v>
      </c>
      <c r="B326" t="s">
        <v>2562</v>
      </c>
      <c r="C326" t="s">
        <v>2672</v>
      </c>
      <c r="D326">
        <f>IF(Players!C326="NL",INDEX(Standings!G:I,MATCH(INDEX(Teams!G:K,MATCH(Players!B326,Teams!G:G,0),5),Standings!G:G,0),2)+INDEX(Standings!G:I,MATCH(INDEX(Teams!G:K,MATCH(Players!B326,Teams!G:G,0),5),Standings!G:G,0),3),INDEX(Standings!A:C,MATCH(INDEX(Teams!A:E,MATCH(Players!B326,Teams!A:A,0),5),Standings!A:A,0),2)+INDEX(Standings!A:C,MATCH(INDEX(Teams!A:E,MATCH(Players!B326,Teams!A:A,0),5),Standings!A:A,0),3))</f>
        <v>3</v>
      </c>
      <c r="E326">
        <f t="shared" ca="1" si="814"/>
        <v>0</v>
      </c>
      <c r="F326">
        <f t="shared" ca="1" si="815"/>
        <v>0</v>
      </c>
      <c r="G326">
        <f t="shared" ca="1" si="816"/>
        <v>0</v>
      </c>
      <c r="H326">
        <f t="shared" ca="1" si="817"/>
        <v>0</v>
      </c>
      <c r="I326">
        <f t="shared" ca="1" si="818"/>
        <v>0</v>
      </c>
      <c r="J326">
        <f t="shared" ca="1" si="819"/>
        <v>0</v>
      </c>
      <c r="K326">
        <f t="shared" ca="1" si="820"/>
        <v>0</v>
      </c>
      <c r="L326">
        <f t="shared" ca="1" si="821"/>
        <v>0</v>
      </c>
      <c r="M326">
        <f t="shared" ca="1" si="822"/>
        <v>0</v>
      </c>
      <c r="N326">
        <f t="shared" ca="1" si="823"/>
        <v>0</v>
      </c>
      <c r="O326">
        <f t="shared" ca="1" si="824"/>
        <v>0</v>
      </c>
      <c r="P326">
        <f t="shared" ca="1" si="825"/>
        <v>0</v>
      </c>
      <c r="Q326">
        <f t="shared" ca="1" si="826"/>
        <v>0</v>
      </c>
      <c r="R326">
        <f t="shared" ca="1" si="827"/>
        <v>0</v>
      </c>
      <c r="S326">
        <f t="shared" ca="1" si="828"/>
        <v>0</v>
      </c>
      <c r="T326">
        <f t="shared" ca="1" si="829"/>
        <v>0</v>
      </c>
      <c r="U326">
        <f t="shared" ca="1" si="830"/>
        <v>0</v>
      </c>
      <c r="V326">
        <f t="shared" ca="1" si="831"/>
        <v>0</v>
      </c>
      <c r="W326">
        <f t="shared" ca="1" si="832"/>
        <v>0</v>
      </c>
      <c r="X326">
        <f t="shared" ca="1" si="771"/>
        <v>0</v>
      </c>
      <c r="Y326">
        <f t="shared" ca="1" si="772"/>
        <v>0</v>
      </c>
      <c r="Z326">
        <f t="shared" ca="1" si="773"/>
        <v>0</v>
      </c>
      <c r="AA326">
        <f t="shared" ca="1" si="774"/>
        <v>0</v>
      </c>
      <c r="AB326">
        <f t="shared" ca="1" si="775"/>
        <v>0</v>
      </c>
      <c r="AC326">
        <f t="shared" ca="1" si="776"/>
        <v>0</v>
      </c>
      <c r="AD326">
        <f t="shared" ca="1" si="777"/>
        <v>0</v>
      </c>
      <c r="AE326">
        <f t="shared" ca="1" si="778"/>
        <v>0</v>
      </c>
      <c r="AF326">
        <f t="shared" ca="1" si="779"/>
        <v>0</v>
      </c>
      <c r="AG326">
        <f t="shared" ca="1" si="780"/>
        <v>0</v>
      </c>
      <c r="AH326">
        <f t="shared" ca="1" si="781"/>
        <v>0</v>
      </c>
      <c r="AI326">
        <f t="shared" ca="1" si="782"/>
        <v>0</v>
      </c>
      <c r="AJ326">
        <f t="shared" ca="1" si="783"/>
        <v>0</v>
      </c>
      <c r="AK326">
        <f t="shared" ca="1" si="784"/>
        <v>0</v>
      </c>
      <c r="AL326">
        <f t="shared" ca="1" si="785"/>
        <v>0</v>
      </c>
      <c r="AM326">
        <f t="shared" ca="1" si="786"/>
        <v>0</v>
      </c>
      <c r="AN326">
        <f t="shared" ca="1" si="787"/>
        <v>0</v>
      </c>
      <c r="AO326">
        <f t="shared" ca="1" si="788"/>
        <v>0</v>
      </c>
      <c r="AP326">
        <f t="shared" ca="1" si="789"/>
        <v>0</v>
      </c>
      <c r="AQ326">
        <f t="shared" ca="1" si="790"/>
        <v>0</v>
      </c>
      <c r="AR326" s="8">
        <f t="shared" ca="1" si="791"/>
        <v>0</v>
      </c>
      <c r="AS326" s="8">
        <f t="shared" ca="1" si="792"/>
        <v>0</v>
      </c>
      <c r="AT326" s="8">
        <f t="shared" ca="1" si="793"/>
        <v>0</v>
      </c>
      <c r="AU326" s="8">
        <f t="shared" ca="1" si="794"/>
        <v>0</v>
      </c>
      <c r="AV326">
        <f t="shared" ca="1" si="795"/>
        <v>0</v>
      </c>
      <c r="AW326" t="b">
        <f t="shared" ca="1" si="691"/>
        <v>0</v>
      </c>
      <c r="BA326" t="s">
        <v>3181</v>
      </c>
      <c r="BB326" t="s">
        <v>2565</v>
      </c>
      <c r="BC326" t="s">
        <v>2674</v>
      </c>
      <c r="BD326">
        <f>IF(Players!BC326="NL",INDEX(Standings!G:I,MATCH(INDEX(Teams!G:K,MATCH(Players!BB326,Teams!G:G,0),5),Standings!G:G,0),2)+INDEX(Standings!G:I,MATCH(INDEX(Teams!G:K,MATCH(Players!BB326,Teams!G:G,0),5),Standings!G:G,0),3),INDEX(Standings!A:C,MATCH(INDEX(Teams!A:E,MATCH(Players!BB326,Teams!A:A,0),5),Standings!A:A,0),2)+INDEX(Standings!A:C,MATCH(INDEX(Teams!A:E,MATCH(Players!BB326,Teams!A:A,0),5),Standings!A:A,0),3))</f>
        <v>3</v>
      </c>
      <c r="BE326">
        <f t="shared" ca="1" si="796"/>
        <v>0</v>
      </c>
      <c r="BF326">
        <f t="shared" ca="1" si="797"/>
        <v>0</v>
      </c>
      <c r="BG326">
        <f t="shared" ca="1" si="798"/>
        <v>0</v>
      </c>
      <c r="BH326">
        <f t="shared" ca="1" si="799"/>
        <v>0</v>
      </c>
      <c r="BI326">
        <f t="shared" ca="1" si="800"/>
        <v>0</v>
      </c>
      <c r="BJ326">
        <f t="shared" ca="1" si="801"/>
        <v>0</v>
      </c>
      <c r="BK326">
        <f t="shared" ca="1" si="802"/>
        <v>0</v>
      </c>
      <c r="BL326" s="12">
        <f t="shared" ca="1" si="803"/>
        <v>0</v>
      </c>
      <c r="BM326">
        <f t="shared" ca="1" si="804"/>
        <v>0</v>
      </c>
      <c r="BN326">
        <f t="shared" ca="1" si="805"/>
        <v>0</v>
      </c>
      <c r="BO326">
        <f t="shared" ca="1" si="806"/>
        <v>0</v>
      </c>
      <c r="BP326">
        <f t="shared" ca="1" si="807"/>
        <v>0</v>
      </c>
      <c r="BQ326">
        <f t="shared" ca="1" si="808"/>
        <v>0</v>
      </c>
      <c r="BR326">
        <f t="shared" ca="1" si="809"/>
        <v>0</v>
      </c>
      <c r="BS326">
        <f t="shared" ca="1" si="810"/>
        <v>0</v>
      </c>
      <c r="BT326">
        <f t="shared" ca="1" si="811"/>
        <v>0</v>
      </c>
      <c r="BU326">
        <f t="shared" ca="1" si="812"/>
        <v>0</v>
      </c>
      <c r="BV326">
        <f t="shared" ca="1" si="813"/>
        <v>0</v>
      </c>
      <c r="BW326">
        <f t="shared" ca="1" si="745"/>
        <v>0</v>
      </c>
      <c r="BX326">
        <f t="shared" ca="1" si="746"/>
        <v>0</v>
      </c>
      <c r="BY326" s="8">
        <f t="shared" ca="1" si="747"/>
        <v>0</v>
      </c>
      <c r="BZ326" s="10" t="str">
        <f t="shared" ca="1" si="748"/>
        <v>---</v>
      </c>
      <c r="CA326">
        <f t="shared" ca="1" si="749"/>
        <v>0</v>
      </c>
      <c r="CB326">
        <f t="shared" ca="1" si="750"/>
        <v>0</v>
      </c>
      <c r="CC326">
        <f t="shared" ca="1" si="751"/>
        <v>0</v>
      </c>
      <c r="CD326">
        <f t="shared" ca="1" si="752"/>
        <v>0</v>
      </c>
      <c r="CE326">
        <f t="shared" ca="1" si="753"/>
        <v>0</v>
      </c>
      <c r="CF326" s="12">
        <f t="shared" ca="1" si="754"/>
        <v>0</v>
      </c>
      <c r="CG326">
        <f t="shared" ca="1" si="755"/>
        <v>0</v>
      </c>
      <c r="CH326">
        <f t="shared" ca="1" si="756"/>
        <v>0</v>
      </c>
      <c r="CI326">
        <f t="shared" ca="1" si="757"/>
        <v>0</v>
      </c>
      <c r="CJ326">
        <f t="shared" ca="1" si="758"/>
        <v>0</v>
      </c>
      <c r="CK326">
        <f t="shared" ca="1" si="759"/>
        <v>0</v>
      </c>
      <c r="CL326">
        <f t="shared" ca="1" si="760"/>
        <v>0</v>
      </c>
      <c r="CM326">
        <f t="shared" ca="1" si="761"/>
        <v>0</v>
      </c>
      <c r="CN326">
        <f t="shared" ca="1" si="762"/>
        <v>0</v>
      </c>
      <c r="CO326">
        <f t="shared" ca="1" si="763"/>
        <v>0</v>
      </c>
      <c r="CP326">
        <f t="shared" ca="1" si="764"/>
        <v>0</v>
      </c>
      <c r="CQ326" s="10">
        <f t="shared" ca="1" si="765"/>
        <v>0</v>
      </c>
      <c r="CR326" s="11">
        <f t="shared" ca="1" si="766"/>
        <v>0</v>
      </c>
      <c r="CS326" s="11">
        <f t="shared" ca="1" si="767"/>
        <v>0</v>
      </c>
      <c r="CT326" s="11">
        <f t="shared" ca="1" si="768"/>
        <v>0</v>
      </c>
      <c r="CU326" s="11">
        <f t="shared" ca="1" si="769"/>
        <v>0</v>
      </c>
      <c r="CV326" s="11">
        <f t="shared" ca="1" si="770"/>
        <v>0</v>
      </c>
      <c r="CW326" t="b">
        <f t="shared" ca="1" si="744"/>
        <v>0</v>
      </c>
      <c r="CX326">
        <f>COUNTIF(BA$1:BA326,BA326)-1</f>
        <v>0</v>
      </c>
    </row>
    <row r="327" spans="1:102">
      <c r="A327" t="s">
        <v>2916</v>
      </c>
      <c r="B327" t="s">
        <v>2562</v>
      </c>
      <c r="C327" t="s">
        <v>2672</v>
      </c>
      <c r="D327">
        <f>IF(Players!C327="NL",INDEX(Standings!G:I,MATCH(INDEX(Teams!G:K,MATCH(Players!B327,Teams!G:G,0),5),Standings!G:G,0),2)+INDEX(Standings!G:I,MATCH(INDEX(Teams!G:K,MATCH(Players!B327,Teams!G:G,0),5),Standings!G:G,0),3),INDEX(Standings!A:C,MATCH(INDEX(Teams!A:E,MATCH(Players!B327,Teams!A:A,0),5),Standings!A:A,0),2)+INDEX(Standings!A:C,MATCH(INDEX(Teams!A:E,MATCH(Players!B327,Teams!A:A,0),5),Standings!A:A,0),3))</f>
        <v>3</v>
      </c>
      <c r="E327">
        <f t="shared" ca="1" si="814"/>
        <v>1</v>
      </c>
      <c r="F327">
        <f t="shared" ca="1" si="815"/>
        <v>1</v>
      </c>
      <c r="G327">
        <f t="shared" ca="1" si="816"/>
        <v>0</v>
      </c>
      <c r="H327">
        <f t="shared" ca="1" si="817"/>
        <v>0</v>
      </c>
      <c r="I327">
        <f t="shared" ca="1" si="818"/>
        <v>0</v>
      </c>
      <c r="J327">
        <f t="shared" ca="1" si="819"/>
        <v>0</v>
      </c>
      <c r="K327">
        <f t="shared" ca="1" si="820"/>
        <v>0</v>
      </c>
      <c r="L327">
        <f t="shared" ca="1" si="821"/>
        <v>0</v>
      </c>
      <c r="M327">
        <f t="shared" ca="1" si="822"/>
        <v>0</v>
      </c>
      <c r="N327">
        <f t="shared" ca="1" si="823"/>
        <v>0</v>
      </c>
      <c r="O327">
        <f t="shared" ca="1" si="824"/>
        <v>0</v>
      </c>
      <c r="P327">
        <f t="shared" ca="1" si="825"/>
        <v>0</v>
      </c>
      <c r="Q327">
        <f t="shared" ca="1" si="826"/>
        <v>0</v>
      </c>
      <c r="R327">
        <f t="shared" ca="1" si="827"/>
        <v>0</v>
      </c>
      <c r="S327">
        <f t="shared" ca="1" si="828"/>
        <v>0</v>
      </c>
      <c r="T327">
        <f t="shared" ca="1" si="829"/>
        <v>0</v>
      </c>
      <c r="U327">
        <f t="shared" ca="1" si="830"/>
        <v>0</v>
      </c>
      <c r="V327">
        <f t="shared" ca="1" si="831"/>
        <v>0</v>
      </c>
      <c r="W327">
        <f t="shared" ca="1" si="832"/>
        <v>0</v>
      </c>
      <c r="X327">
        <f t="shared" ca="1" si="771"/>
        <v>1</v>
      </c>
      <c r="Y327">
        <f t="shared" ca="1" si="772"/>
        <v>1</v>
      </c>
      <c r="Z327">
        <f t="shared" ca="1" si="773"/>
        <v>1</v>
      </c>
      <c r="AA327">
        <f t="shared" ca="1" si="774"/>
        <v>0</v>
      </c>
      <c r="AB327">
        <f t="shared" ca="1" si="775"/>
        <v>0</v>
      </c>
      <c r="AC327">
        <f t="shared" ca="1" si="776"/>
        <v>0</v>
      </c>
      <c r="AD327">
        <f t="shared" ca="1" si="777"/>
        <v>0</v>
      </c>
      <c r="AE327">
        <f t="shared" ca="1" si="778"/>
        <v>0</v>
      </c>
      <c r="AF327">
        <f t="shared" ca="1" si="779"/>
        <v>0</v>
      </c>
      <c r="AG327">
        <f t="shared" ca="1" si="780"/>
        <v>0</v>
      </c>
      <c r="AH327">
        <f t="shared" ca="1" si="781"/>
        <v>0</v>
      </c>
      <c r="AI327">
        <f t="shared" ca="1" si="782"/>
        <v>0</v>
      </c>
      <c r="AJ327">
        <f t="shared" ca="1" si="783"/>
        <v>0</v>
      </c>
      <c r="AK327">
        <f t="shared" ca="1" si="784"/>
        <v>0</v>
      </c>
      <c r="AL327">
        <f t="shared" ca="1" si="785"/>
        <v>0</v>
      </c>
      <c r="AM327">
        <f t="shared" ca="1" si="786"/>
        <v>0</v>
      </c>
      <c r="AN327">
        <f t="shared" ca="1" si="787"/>
        <v>0</v>
      </c>
      <c r="AO327">
        <f t="shared" ca="1" si="788"/>
        <v>0</v>
      </c>
      <c r="AP327">
        <f t="shared" ca="1" si="789"/>
        <v>0</v>
      </c>
      <c r="AQ327">
        <f t="shared" ca="1" si="790"/>
        <v>0</v>
      </c>
      <c r="AR327" s="8">
        <f t="shared" ca="1" si="791"/>
        <v>0</v>
      </c>
      <c r="AS327" s="8">
        <f t="shared" ca="1" si="792"/>
        <v>0</v>
      </c>
      <c r="AT327" s="8">
        <f t="shared" ca="1" si="793"/>
        <v>0</v>
      </c>
      <c r="AU327" s="8">
        <f t="shared" ca="1" si="794"/>
        <v>0</v>
      </c>
      <c r="AV327">
        <f t="shared" ca="1" si="795"/>
        <v>0</v>
      </c>
      <c r="AW327" t="b">
        <f t="shared" ca="1" si="691"/>
        <v>0</v>
      </c>
      <c r="BA327" t="s">
        <v>3171</v>
      </c>
      <c r="BB327" t="s">
        <v>2565</v>
      </c>
      <c r="BC327" t="s">
        <v>2674</v>
      </c>
      <c r="BD327">
        <f>IF(Players!BC327="NL",INDEX(Standings!G:I,MATCH(INDEX(Teams!G:K,MATCH(Players!BB327,Teams!G:G,0),5),Standings!G:G,0),2)+INDEX(Standings!G:I,MATCH(INDEX(Teams!G:K,MATCH(Players!BB327,Teams!G:G,0),5),Standings!G:G,0),3),INDEX(Standings!A:C,MATCH(INDEX(Teams!A:E,MATCH(Players!BB327,Teams!A:A,0),5),Standings!A:A,0),2)+INDEX(Standings!A:C,MATCH(INDEX(Teams!A:E,MATCH(Players!BB327,Teams!A:A,0),5),Standings!A:A,0),3))</f>
        <v>3</v>
      </c>
      <c r="BE327">
        <f t="shared" ca="1" si="796"/>
        <v>0</v>
      </c>
      <c r="BF327">
        <f t="shared" ca="1" si="797"/>
        <v>1</v>
      </c>
      <c r="BG327">
        <f t="shared" ca="1" si="798"/>
        <v>2</v>
      </c>
      <c r="BH327">
        <f t="shared" ca="1" si="799"/>
        <v>0</v>
      </c>
      <c r="BI327">
        <f t="shared" ca="1" si="800"/>
        <v>0</v>
      </c>
      <c r="BJ327">
        <f t="shared" ca="1" si="801"/>
        <v>0</v>
      </c>
      <c r="BK327">
        <f t="shared" ca="1" si="802"/>
        <v>0</v>
      </c>
      <c r="BL327" s="12">
        <f t="shared" ca="1" si="803"/>
        <v>2</v>
      </c>
      <c r="BM327">
        <f t="shared" ca="1" si="804"/>
        <v>2</v>
      </c>
      <c r="BN327">
        <f t="shared" ca="1" si="805"/>
        <v>3</v>
      </c>
      <c r="BO327">
        <f t="shared" ca="1" si="806"/>
        <v>3</v>
      </c>
      <c r="BP327">
        <f t="shared" ca="1" si="807"/>
        <v>1</v>
      </c>
      <c r="BQ327">
        <f t="shared" ca="1" si="808"/>
        <v>1</v>
      </c>
      <c r="BR327">
        <f t="shared" ca="1" si="809"/>
        <v>0</v>
      </c>
      <c r="BS327">
        <f t="shared" ca="1" si="810"/>
        <v>2</v>
      </c>
      <c r="BT327">
        <f t="shared" ca="1" si="811"/>
        <v>1</v>
      </c>
      <c r="BU327">
        <f t="shared" ca="1" si="812"/>
        <v>0</v>
      </c>
      <c r="BV327">
        <f t="shared" ca="1" si="813"/>
        <v>0</v>
      </c>
      <c r="BW327">
        <f t="shared" ca="1" si="745"/>
        <v>0</v>
      </c>
      <c r="BX327">
        <f t="shared" ca="1" si="746"/>
        <v>1</v>
      </c>
      <c r="BY327" s="8">
        <f t="shared" ca="1" si="747"/>
        <v>0</v>
      </c>
      <c r="BZ327" s="10">
        <f t="shared" ca="1" si="748"/>
        <v>13.5</v>
      </c>
      <c r="CA327">
        <f t="shared" ca="1" si="749"/>
        <v>2</v>
      </c>
      <c r="CB327">
        <f t="shared" ca="1" si="750"/>
        <v>0</v>
      </c>
      <c r="CC327">
        <f t="shared" ca="1" si="751"/>
        <v>0</v>
      </c>
      <c r="CD327">
        <f t="shared" ca="1" si="752"/>
        <v>0</v>
      </c>
      <c r="CE327">
        <f t="shared" ca="1" si="753"/>
        <v>0</v>
      </c>
      <c r="CF327" s="12">
        <f t="shared" ca="1" si="754"/>
        <v>2</v>
      </c>
      <c r="CG327">
        <f t="shared" ca="1" si="755"/>
        <v>2</v>
      </c>
      <c r="CH327">
        <f t="shared" ca="1" si="756"/>
        <v>3</v>
      </c>
      <c r="CI327">
        <f t="shared" ca="1" si="757"/>
        <v>3</v>
      </c>
      <c r="CJ327">
        <f t="shared" ca="1" si="758"/>
        <v>1</v>
      </c>
      <c r="CK327">
        <f t="shared" ca="1" si="759"/>
        <v>1</v>
      </c>
      <c r="CL327">
        <f t="shared" ca="1" si="760"/>
        <v>0</v>
      </c>
      <c r="CM327">
        <f t="shared" ca="1" si="761"/>
        <v>2</v>
      </c>
      <c r="CN327">
        <f t="shared" ca="1" si="762"/>
        <v>1</v>
      </c>
      <c r="CO327">
        <f t="shared" ca="1" si="763"/>
        <v>0</v>
      </c>
      <c r="CP327">
        <f t="shared" ca="1" si="764"/>
        <v>0</v>
      </c>
      <c r="CQ327" s="10">
        <f t="shared" ca="1" si="765"/>
        <v>1.5</v>
      </c>
      <c r="CR327" s="11">
        <f t="shared" ca="1" si="766"/>
        <v>9</v>
      </c>
      <c r="CS327" s="11">
        <f t="shared" ca="1" si="767"/>
        <v>4.5</v>
      </c>
      <c r="CT327" s="11">
        <f t="shared" ca="1" si="768"/>
        <v>4.5</v>
      </c>
      <c r="CU327" s="11">
        <f t="shared" ca="1" si="769"/>
        <v>9</v>
      </c>
      <c r="CV327" s="11">
        <f t="shared" ca="1" si="770"/>
        <v>2</v>
      </c>
      <c r="CW327" t="b">
        <f t="shared" ca="1" si="744"/>
        <v>0</v>
      </c>
      <c r="CX327">
        <f>COUNTIF(BA$1:BA327,BA327)-1</f>
        <v>0</v>
      </c>
    </row>
    <row r="328" spans="1:102">
      <c r="A328" t="s">
        <v>2917</v>
      </c>
      <c r="B328" t="s">
        <v>2562</v>
      </c>
      <c r="C328" t="s">
        <v>2672</v>
      </c>
      <c r="D328">
        <f>IF(Players!C328="NL",INDEX(Standings!G:I,MATCH(INDEX(Teams!G:K,MATCH(Players!B328,Teams!G:G,0),5),Standings!G:G,0),2)+INDEX(Standings!G:I,MATCH(INDEX(Teams!G:K,MATCH(Players!B328,Teams!G:G,0),5),Standings!G:G,0),3),INDEX(Standings!A:C,MATCH(INDEX(Teams!A:E,MATCH(Players!B328,Teams!A:A,0),5),Standings!A:A,0),2)+INDEX(Standings!A:C,MATCH(INDEX(Teams!A:E,MATCH(Players!B328,Teams!A:A,0),5),Standings!A:A,0),3))</f>
        <v>3</v>
      </c>
      <c r="E328">
        <f t="shared" ca="1" si="814"/>
        <v>1</v>
      </c>
      <c r="F328">
        <f t="shared" ca="1" si="815"/>
        <v>2</v>
      </c>
      <c r="G328">
        <f t="shared" ca="1" si="816"/>
        <v>1</v>
      </c>
      <c r="H328">
        <f t="shared" ca="1" si="817"/>
        <v>1</v>
      </c>
      <c r="I328">
        <f t="shared" ca="1" si="818"/>
        <v>0</v>
      </c>
      <c r="J328">
        <f t="shared" ca="1" si="819"/>
        <v>0</v>
      </c>
      <c r="K328">
        <f t="shared" ca="1" si="820"/>
        <v>0</v>
      </c>
      <c r="L328">
        <f t="shared" ca="1" si="821"/>
        <v>0</v>
      </c>
      <c r="M328">
        <f t="shared" ca="1" si="822"/>
        <v>0</v>
      </c>
      <c r="N328">
        <f t="shared" ca="1" si="823"/>
        <v>0</v>
      </c>
      <c r="O328">
        <f t="shared" ca="1" si="824"/>
        <v>0</v>
      </c>
      <c r="P328">
        <f t="shared" ca="1" si="825"/>
        <v>1</v>
      </c>
      <c r="Q328">
        <f t="shared" ca="1" si="826"/>
        <v>0</v>
      </c>
      <c r="R328">
        <f t="shared" ca="1" si="827"/>
        <v>0</v>
      </c>
      <c r="S328">
        <f t="shared" ca="1" si="828"/>
        <v>0</v>
      </c>
      <c r="T328">
        <f t="shared" ca="1" si="829"/>
        <v>0</v>
      </c>
      <c r="U328">
        <f t="shared" ca="1" si="830"/>
        <v>0</v>
      </c>
      <c r="V328">
        <f t="shared" ca="1" si="831"/>
        <v>0</v>
      </c>
      <c r="W328">
        <f t="shared" ca="1" si="832"/>
        <v>0</v>
      </c>
      <c r="X328">
        <f t="shared" ca="1" si="771"/>
        <v>1</v>
      </c>
      <c r="Y328">
        <f t="shared" ca="1" si="772"/>
        <v>2</v>
      </c>
      <c r="Z328">
        <f t="shared" ca="1" si="773"/>
        <v>2</v>
      </c>
      <c r="AA328">
        <f t="shared" ca="1" si="774"/>
        <v>1</v>
      </c>
      <c r="AB328">
        <f t="shared" ca="1" si="775"/>
        <v>1</v>
      </c>
      <c r="AC328">
        <f t="shared" ca="1" si="776"/>
        <v>0</v>
      </c>
      <c r="AD328">
        <f t="shared" ca="1" si="777"/>
        <v>0</v>
      </c>
      <c r="AE328">
        <f t="shared" ca="1" si="778"/>
        <v>0</v>
      </c>
      <c r="AF328">
        <f t="shared" ca="1" si="779"/>
        <v>0</v>
      </c>
      <c r="AG328">
        <f t="shared" ca="1" si="780"/>
        <v>0</v>
      </c>
      <c r="AH328">
        <f t="shared" ca="1" si="781"/>
        <v>0</v>
      </c>
      <c r="AI328">
        <f t="shared" ca="1" si="782"/>
        <v>0</v>
      </c>
      <c r="AJ328">
        <f t="shared" ca="1" si="783"/>
        <v>1</v>
      </c>
      <c r="AK328">
        <f t="shared" ca="1" si="784"/>
        <v>0</v>
      </c>
      <c r="AL328">
        <f t="shared" ca="1" si="785"/>
        <v>0</v>
      </c>
      <c r="AM328">
        <f t="shared" ca="1" si="786"/>
        <v>0</v>
      </c>
      <c r="AN328">
        <f t="shared" ca="1" si="787"/>
        <v>0</v>
      </c>
      <c r="AO328">
        <f t="shared" ca="1" si="788"/>
        <v>0</v>
      </c>
      <c r="AP328">
        <f t="shared" ca="1" si="789"/>
        <v>0</v>
      </c>
      <c r="AQ328">
        <f t="shared" ca="1" si="790"/>
        <v>0</v>
      </c>
      <c r="AR328" s="8">
        <f t="shared" ca="1" si="791"/>
        <v>0.5</v>
      </c>
      <c r="AS328" s="8">
        <f t="shared" ca="1" si="792"/>
        <v>0.5</v>
      </c>
      <c r="AT328" s="8">
        <f t="shared" ca="1" si="793"/>
        <v>0.5</v>
      </c>
      <c r="AU328" s="8">
        <f t="shared" ca="1" si="794"/>
        <v>1</v>
      </c>
      <c r="AV328">
        <f t="shared" ca="1" si="795"/>
        <v>1</v>
      </c>
      <c r="AW328" t="b">
        <f t="shared" ca="1" si="691"/>
        <v>0</v>
      </c>
      <c r="BA328" t="s">
        <v>3162</v>
      </c>
      <c r="BB328" t="s">
        <v>2565</v>
      </c>
      <c r="BC328" t="s">
        <v>2674</v>
      </c>
      <c r="BD328">
        <f>IF(Players!BC328="NL",INDEX(Standings!G:I,MATCH(INDEX(Teams!G:K,MATCH(Players!BB328,Teams!G:G,0),5),Standings!G:G,0),2)+INDEX(Standings!G:I,MATCH(INDEX(Teams!G:K,MATCH(Players!BB328,Teams!G:G,0),5),Standings!G:G,0),3),INDEX(Standings!A:C,MATCH(INDEX(Teams!A:E,MATCH(Players!BB328,Teams!A:A,0),5),Standings!A:A,0),2)+INDEX(Standings!A:C,MATCH(INDEX(Teams!A:E,MATCH(Players!BB328,Teams!A:A,0),5),Standings!A:A,0),3))</f>
        <v>3</v>
      </c>
      <c r="BE328">
        <f t="shared" ca="1" si="796"/>
        <v>0</v>
      </c>
      <c r="BF328">
        <f t="shared" ca="1" si="797"/>
        <v>0</v>
      </c>
      <c r="BG328">
        <f t="shared" ca="1" si="798"/>
        <v>0</v>
      </c>
      <c r="BH328">
        <f t="shared" ca="1" si="799"/>
        <v>0</v>
      </c>
      <c r="BI328">
        <f t="shared" ca="1" si="800"/>
        <v>0</v>
      </c>
      <c r="BJ328">
        <f t="shared" ca="1" si="801"/>
        <v>0</v>
      </c>
      <c r="BK328">
        <f t="shared" ca="1" si="802"/>
        <v>0</v>
      </c>
      <c r="BL328" s="12">
        <f t="shared" ca="1" si="803"/>
        <v>0</v>
      </c>
      <c r="BM328">
        <f t="shared" ca="1" si="804"/>
        <v>0</v>
      </c>
      <c r="BN328">
        <f t="shared" ca="1" si="805"/>
        <v>0</v>
      </c>
      <c r="BO328">
        <f t="shared" ca="1" si="806"/>
        <v>0</v>
      </c>
      <c r="BP328">
        <f t="shared" ca="1" si="807"/>
        <v>0</v>
      </c>
      <c r="BQ328">
        <f t="shared" ca="1" si="808"/>
        <v>0</v>
      </c>
      <c r="BR328">
        <f t="shared" ca="1" si="809"/>
        <v>0</v>
      </c>
      <c r="BS328">
        <f t="shared" ca="1" si="810"/>
        <v>0</v>
      </c>
      <c r="BT328">
        <f t="shared" ca="1" si="811"/>
        <v>0</v>
      </c>
      <c r="BU328">
        <f t="shared" ca="1" si="812"/>
        <v>0</v>
      </c>
      <c r="BV328">
        <f t="shared" ca="1" si="813"/>
        <v>0</v>
      </c>
      <c r="BW328">
        <f t="shared" ca="1" si="745"/>
        <v>0</v>
      </c>
      <c r="BX328">
        <f t="shared" ca="1" si="746"/>
        <v>0</v>
      </c>
      <c r="BY328" s="8">
        <f t="shared" ca="1" si="747"/>
        <v>0</v>
      </c>
      <c r="BZ328" s="10" t="str">
        <f t="shared" ca="1" si="748"/>
        <v>---</v>
      </c>
      <c r="CA328">
        <f t="shared" ca="1" si="749"/>
        <v>0</v>
      </c>
      <c r="CB328">
        <f t="shared" ca="1" si="750"/>
        <v>0</v>
      </c>
      <c r="CC328">
        <f t="shared" ca="1" si="751"/>
        <v>0</v>
      </c>
      <c r="CD328">
        <f t="shared" ca="1" si="752"/>
        <v>0</v>
      </c>
      <c r="CE328">
        <f t="shared" ca="1" si="753"/>
        <v>0</v>
      </c>
      <c r="CF328" s="12">
        <f t="shared" ca="1" si="754"/>
        <v>0</v>
      </c>
      <c r="CG328">
        <f t="shared" ca="1" si="755"/>
        <v>0</v>
      </c>
      <c r="CH328">
        <f t="shared" ca="1" si="756"/>
        <v>0</v>
      </c>
      <c r="CI328">
        <f t="shared" ca="1" si="757"/>
        <v>0</v>
      </c>
      <c r="CJ328">
        <f t="shared" ca="1" si="758"/>
        <v>0</v>
      </c>
      <c r="CK328">
        <f t="shared" ca="1" si="759"/>
        <v>0</v>
      </c>
      <c r="CL328">
        <f t="shared" ca="1" si="760"/>
        <v>0</v>
      </c>
      <c r="CM328">
        <f t="shared" ca="1" si="761"/>
        <v>0</v>
      </c>
      <c r="CN328">
        <f t="shared" ca="1" si="762"/>
        <v>0</v>
      </c>
      <c r="CO328">
        <f t="shared" ca="1" si="763"/>
        <v>0</v>
      </c>
      <c r="CP328">
        <f t="shared" ca="1" si="764"/>
        <v>0</v>
      </c>
      <c r="CQ328" s="10">
        <f t="shared" ca="1" si="765"/>
        <v>0</v>
      </c>
      <c r="CR328" s="11">
        <f t="shared" ca="1" si="766"/>
        <v>0</v>
      </c>
      <c r="CS328" s="11">
        <f t="shared" ca="1" si="767"/>
        <v>0</v>
      </c>
      <c r="CT328" s="11">
        <f t="shared" ca="1" si="768"/>
        <v>0</v>
      </c>
      <c r="CU328" s="11">
        <f t="shared" ca="1" si="769"/>
        <v>0</v>
      </c>
      <c r="CV328" s="11">
        <f t="shared" ca="1" si="770"/>
        <v>0</v>
      </c>
      <c r="CW328" t="b">
        <f t="shared" ca="1" si="744"/>
        <v>0</v>
      </c>
      <c r="CX328">
        <f>COUNTIF(BA$1:BA328,BA328)-1</f>
        <v>0</v>
      </c>
    </row>
    <row r="329" spans="1:102">
      <c r="A329" t="s">
        <v>2918</v>
      </c>
      <c r="B329" t="s">
        <v>2562</v>
      </c>
      <c r="C329" t="s">
        <v>2672</v>
      </c>
      <c r="D329">
        <f>IF(Players!C329="NL",INDEX(Standings!G:I,MATCH(INDEX(Teams!G:K,MATCH(Players!B329,Teams!G:G,0),5),Standings!G:G,0),2)+INDEX(Standings!G:I,MATCH(INDEX(Teams!G:K,MATCH(Players!B329,Teams!G:G,0),5),Standings!G:G,0),3),INDEX(Standings!A:C,MATCH(INDEX(Teams!A:E,MATCH(Players!B329,Teams!A:A,0),5),Standings!A:A,0),2)+INDEX(Standings!A:C,MATCH(INDEX(Teams!A:E,MATCH(Players!B329,Teams!A:A,0),5),Standings!A:A,0),3))</f>
        <v>3</v>
      </c>
      <c r="E329">
        <f t="shared" ca="1" si="814"/>
        <v>0</v>
      </c>
      <c r="F329">
        <f t="shared" ca="1" si="815"/>
        <v>0</v>
      </c>
      <c r="G329">
        <f t="shared" ca="1" si="816"/>
        <v>0</v>
      </c>
      <c r="H329">
        <f t="shared" ca="1" si="817"/>
        <v>0</v>
      </c>
      <c r="I329">
        <f t="shared" ca="1" si="818"/>
        <v>0</v>
      </c>
      <c r="J329">
        <f t="shared" ca="1" si="819"/>
        <v>0</v>
      </c>
      <c r="K329">
        <f t="shared" ca="1" si="820"/>
        <v>0</v>
      </c>
      <c r="L329">
        <f t="shared" ca="1" si="821"/>
        <v>0</v>
      </c>
      <c r="M329">
        <f t="shared" ca="1" si="822"/>
        <v>0</v>
      </c>
      <c r="N329">
        <f t="shared" ca="1" si="823"/>
        <v>0</v>
      </c>
      <c r="O329">
        <f t="shared" ca="1" si="824"/>
        <v>0</v>
      </c>
      <c r="P329">
        <f t="shared" ca="1" si="825"/>
        <v>0</v>
      </c>
      <c r="Q329">
        <f t="shared" ca="1" si="826"/>
        <v>0</v>
      </c>
      <c r="R329">
        <f t="shared" ca="1" si="827"/>
        <v>0</v>
      </c>
      <c r="S329">
        <f t="shared" ca="1" si="828"/>
        <v>0</v>
      </c>
      <c r="T329">
        <f t="shared" ca="1" si="829"/>
        <v>0</v>
      </c>
      <c r="U329">
        <f t="shared" ca="1" si="830"/>
        <v>0</v>
      </c>
      <c r="V329">
        <f t="shared" ca="1" si="831"/>
        <v>0</v>
      </c>
      <c r="W329">
        <f t="shared" ca="1" si="832"/>
        <v>0</v>
      </c>
      <c r="X329">
        <f t="shared" ca="1" si="771"/>
        <v>0</v>
      </c>
      <c r="Y329">
        <f t="shared" ca="1" si="772"/>
        <v>0</v>
      </c>
      <c r="Z329">
        <f t="shared" ca="1" si="773"/>
        <v>0</v>
      </c>
      <c r="AA329">
        <f t="shared" ca="1" si="774"/>
        <v>0</v>
      </c>
      <c r="AB329">
        <f t="shared" ca="1" si="775"/>
        <v>0</v>
      </c>
      <c r="AC329">
        <f t="shared" ca="1" si="776"/>
        <v>0</v>
      </c>
      <c r="AD329">
        <f t="shared" ca="1" si="777"/>
        <v>0</v>
      </c>
      <c r="AE329">
        <f t="shared" ca="1" si="778"/>
        <v>0</v>
      </c>
      <c r="AF329">
        <f t="shared" ca="1" si="779"/>
        <v>0</v>
      </c>
      <c r="AG329">
        <f t="shared" ca="1" si="780"/>
        <v>0</v>
      </c>
      <c r="AH329">
        <f t="shared" ca="1" si="781"/>
        <v>0</v>
      </c>
      <c r="AI329">
        <f t="shared" ca="1" si="782"/>
        <v>0</v>
      </c>
      <c r="AJ329">
        <f t="shared" ca="1" si="783"/>
        <v>0</v>
      </c>
      <c r="AK329">
        <f t="shared" ca="1" si="784"/>
        <v>0</v>
      </c>
      <c r="AL329">
        <f t="shared" ca="1" si="785"/>
        <v>0</v>
      </c>
      <c r="AM329">
        <f t="shared" ca="1" si="786"/>
        <v>0</v>
      </c>
      <c r="AN329">
        <f t="shared" ca="1" si="787"/>
        <v>0</v>
      </c>
      <c r="AO329">
        <f t="shared" ca="1" si="788"/>
        <v>0</v>
      </c>
      <c r="AP329">
        <f t="shared" ca="1" si="789"/>
        <v>0</v>
      </c>
      <c r="AQ329">
        <f t="shared" ca="1" si="790"/>
        <v>0</v>
      </c>
      <c r="AR329" s="8">
        <f t="shared" ca="1" si="791"/>
        <v>0</v>
      </c>
      <c r="AS329" s="8">
        <f t="shared" ca="1" si="792"/>
        <v>0</v>
      </c>
      <c r="AT329" s="8">
        <f t="shared" ca="1" si="793"/>
        <v>0</v>
      </c>
      <c r="AU329" s="8">
        <f t="shared" ca="1" si="794"/>
        <v>0</v>
      </c>
      <c r="AV329">
        <f t="shared" ca="1" si="795"/>
        <v>0</v>
      </c>
      <c r="AW329" t="b">
        <f t="shared" ca="1" si="691"/>
        <v>0</v>
      </c>
      <c r="BA329" t="s">
        <v>3167</v>
      </c>
      <c r="BB329" t="s">
        <v>2565</v>
      </c>
      <c r="BC329" t="s">
        <v>2674</v>
      </c>
      <c r="BD329">
        <f>IF(Players!BC329="NL",INDEX(Standings!G:I,MATCH(INDEX(Teams!G:K,MATCH(Players!BB329,Teams!G:G,0),5),Standings!G:G,0),2)+INDEX(Standings!G:I,MATCH(INDEX(Teams!G:K,MATCH(Players!BB329,Teams!G:G,0),5),Standings!G:G,0),3),INDEX(Standings!A:C,MATCH(INDEX(Teams!A:E,MATCH(Players!BB329,Teams!A:A,0),5),Standings!A:A,0),2)+INDEX(Standings!A:C,MATCH(INDEX(Teams!A:E,MATCH(Players!BB329,Teams!A:A,0),5),Standings!A:A,0),3))</f>
        <v>3</v>
      </c>
      <c r="BE329">
        <f t="shared" ca="1" si="796"/>
        <v>0</v>
      </c>
      <c r="BF329">
        <f t="shared" ca="1" si="797"/>
        <v>0</v>
      </c>
      <c r="BG329">
        <f t="shared" ca="1" si="798"/>
        <v>1</v>
      </c>
      <c r="BH329">
        <f t="shared" ca="1" si="799"/>
        <v>0</v>
      </c>
      <c r="BI329">
        <f t="shared" ca="1" si="800"/>
        <v>0</v>
      </c>
      <c r="BJ329">
        <f t="shared" ca="1" si="801"/>
        <v>0</v>
      </c>
      <c r="BK329">
        <f t="shared" ca="1" si="802"/>
        <v>0</v>
      </c>
      <c r="BL329" s="12">
        <f t="shared" ca="1" si="803"/>
        <v>2</v>
      </c>
      <c r="BM329">
        <f t="shared" ca="1" si="804"/>
        <v>0</v>
      </c>
      <c r="BN329">
        <f t="shared" ca="1" si="805"/>
        <v>0</v>
      </c>
      <c r="BO329">
        <f t="shared" ca="1" si="806"/>
        <v>0</v>
      </c>
      <c r="BP329">
        <f t="shared" ca="1" si="807"/>
        <v>0</v>
      </c>
      <c r="BQ329">
        <f t="shared" ca="1" si="808"/>
        <v>0</v>
      </c>
      <c r="BR329">
        <f t="shared" ca="1" si="809"/>
        <v>0</v>
      </c>
      <c r="BS329">
        <f t="shared" ca="1" si="810"/>
        <v>3</v>
      </c>
      <c r="BT329">
        <f t="shared" ca="1" si="811"/>
        <v>0</v>
      </c>
      <c r="BU329">
        <f t="shared" ca="1" si="812"/>
        <v>0</v>
      </c>
      <c r="BV329">
        <f t="shared" ca="1" si="813"/>
        <v>0</v>
      </c>
      <c r="BW329">
        <f t="shared" ca="1" si="745"/>
        <v>0</v>
      </c>
      <c r="BX329">
        <f t="shared" ca="1" si="746"/>
        <v>0</v>
      </c>
      <c r="BY329" s="8">
        <f t="shared" ca="1" si="747"/>
        <v>0</v>
      </c>
      <c r="BZ329" s="10">
        <f t="shared" ca="1" si="748"/>
        <v>0</v>
      </c>
      <c r="CA329">
        <f t="shared" ca="1" si="749"/>
        <v>1</v>
      </c>
      <c r="CB329">
        <f t="shared" ca="1" si="750"/>
        <v>0</v>
      </c>
      <c r="CC329">
        <f t="shared" ca="1" si="751"/>
        <v>0</v>
      </c>
      <c r="CD329">
        <f t="shared" ca="1" si="752"/>
        <v>0</v>
      </c>
      <c r="CE329">
        <f t="shared" ca="1" si="753"/>
        <v>0</v>
      </c>
      <c r="CF329" s="12">
        <f t="shared" ca="1" si="754"/>
        <v>2</v>
      </c>
      <c r="CG329">
        <f t="shared" ca="1" si="755"/>
        <v>0</v>
      </c>
      <c r="CH329">
        <f t="shared" ca="1" si="756"/>
        <v>0</v>
      </c>
      <c r="CI329">
        <f t="shared" ca="1" si="757"/>
        <v>0</v>
      </c>
      <c r="CJ329">
        <f t="shared" ca="1" si="758"/>
        <v>0</v>
      </c>
      <c r="CK329">
        <f t="shared" ca="1" si="759"/>
        <v>0</v>
      </c>
      <c r="CL329">
        <f t="shared" ca="1" si="760"/>
        <v>0</v>
      </c>
      <c r="CM329">
        <f t="shared" ca="1" si="761"/>
        <v>3</v>
      </c>
      <c r="CN329">
        <f t="shared" ca="1" si="762"/>
        <v>0</v>
      </c>
      <c r="CO329">
        <f t="shared" ca="1" si="763"/>
        <v>0</v>
      </c>
      <c r="CP329">
        <f t="shared" ca="1" si="764"/>
        <v>0</v>
      </c>
      <c r="CQ329" s="10">
        <f t="shared" ca="1" si="765"/>
        <v>0</v>
      </c>
      <c r="CR329" s="11">
        <f t="shared" ca="1" si="766"/>
        <v>0</v>
      </c>
      <c r="CS329" s="11">
        <f t="shared" ca="1" si="767"/>
        <v>0</v>
      </c>
      <c r="CT329" s="11">
        <f t="shared" ca="1" si="768"/>
        <v>0</v>
      </c>
      <c r="CU329" s="11">
        <f t="shared" ca="1" si="769"/>
        <v>13.5</v>
      </c>
      <c r="CV329" s="11">
        <f t="shared" ca="1" si="770"/>
        <v>0</v>
      </c>
      <c r="CW329" t="b">
        <f t="shared" ca="1" si="744"/>
        <v>0</v>
      </c>
      <c r="CX329">
        <f>COUNTIF(BA$1:BA329,BA329)-1</f>
        <v>0</v>
      </c>
    </row>
    <row r="330" spans="1:102">
      <c r="A330" t="s">
        <v>2928</v>
      </c>
      <c r="B330" t="s">
        <v>2562</v>
      </c>
      <c r="C330" t="s">
        <v>2672</v>
      </c>
      <c r="D330">
        <f>IF(Players!C330="NL",INDEX(Standings!G:I,MATCH(INDEX(Teams!G:K,MATCH(Players!B330,Teams!G:G,0),5),Standings!G:G,0),2)+INDEX(Standings!G:I,MATCH(INDEX(Teams!G:K,MATCH(Players!B330,Teams!G:G,0),5),Standings!G:G,0),3),INDEX(Standings!A:C,MATCH(INDEX(Teams!A:E,MATCH(Players!B330,Teams!A:A,0),5),Standings!A:A,0),2)+INDEX(Standings!A:C,MATCH(INDEX(Teams!A:E,MATCH(Players!B330,Teams!A:A,0),5),Standings!A:A,0),3))</f>
        <v>3</v>
      </c>
      <c r="E330">
        <f t="shared" ca="1" si="814"/>
        <v>0</v>
      </c>
      <c r="F330">
        <f t="shared" ca="1" si="815"/>
        <v>0</v>
      </c>
      <c r="G330">
        <f t="shared" ca="1" si="816"/>
        <v>0</v>
      </c>
      <c r="H330">
        <f t="shared" ca="1" si="817"/>
        <v>0</v>
      </c>
      <c r="I330">
        <f t="shared" ca="1" si="818"/>
        <v>0</v>
      </c>
      <c r="J330">
        <f t="shared" ca="1" si="819"/>
        <v>0</v>
      </c>
      <c r="K330">
        <f t="shared" ca="1" si="820"/>
        <v>0</v>
      </c>
      <c r="L330">
        <f t="shared" ca="1" si="821"/>
        <v>0</v>
      </c>
      <c r="M330">
        <f t="shared" ca="1" si="822"/>
        <v>0</v>
      </c>
      <c r="N330">
        <f t="shared" ca="1" si="823"/>
        <v>0</v>
      </c>
      <c r="O330">
        <f t="shared" ca="1" si="824"/>
        <v>0</v>
      </c>
      <c r="P330">
        <f t="shared" ca="1" si="825"/>
        <v>0</v>
      </c>
      <c r="Q330">
        <f t="shared" ca="1" si="826"/>
        <v>0</v>
      </c>
      <c r="R330">
        <f t="shared" ca="1" si="827"/>
        <v>0</v>
      </c>
      <c r="S330">
        <f t="shared" ca="1" si="828"/>
        <v>0</v>
      </c>
      <c r="T330">
        <f t="shared" ca="1" si="829"/>
        <v>0</v>
      </c>
      <c r="U330">
        <f t="shared" ca="1" si="830"/>
        <v>0</v>
      </c>
      <c r="V330">
        <f t="shared" ca="1" si="831"/>
        <v>0</v>
      </c>
      <c r="W330">
        <f t="shared" ca="1" si="832"/>
        <v>0</v>
      </c>
      <c r="X330">
        <f t="shared" ca="1" si="771"/>
        <v>0</v>
      </c>
      <c r="Y330">
        <f t="shared" ca="1" si="772"/>
        <v>0</v>
      </c>
      <c r="Z330">
        <f t="shared" ca="1" si="773"/>
        <v>0</v>
      </c>
      <c r="AA330">
        <f t="shared" ca="1" si="774"/>
        <v>0</v>
      </c>
      <c r="AB330">
        <f t="shared" ca="1" si="775"/>
        <v>0</v>
      </c>
      <c r="AC330">
        <f t="shared" ca="1" si="776"/>
        <v>0</v>
      </c>
      <c r="AD330">
        <f t="shared" ca="1" si="777"/>
        <v>0</v>
      </c>
      <c r="AE330">
        <f t="shared" ca="1" si="778"/>
        <v>0</v>
      </c>
      <c r="AF330">
        <f t="shared" ca="1" si="779"/>
        <v>0</v>
      </c>
      <c r="AG330">
        <f t="shared" ca="1" si="780"/>
        <v>0</v>
      </c>
      <c r="AH330">
        <f t="shared" ca="1" si="781"/>
        <v>0</v>
      </c>
      <c r="AI330">
        <f t="shared" ca="1" si="782"/>
        <v>0</v>
      </c>
      <c r="AJ330">
        <f t="shared" ca="1" si="783"/>
        <v>0</v>
      </c>
      <c r="AK330">
        <f t="shared" ca="1" si="784"/>
        <v>0</v>
      </c>
      <c r="AL330">
        <f t="shared" ca="1" si="785"/>
        <v>0</v>
      </c>
      <c r="AM330">
        <f t="shared" ca="1" si="786"/>
        <v>0</v>
      </c>
      <c r="AN330">
        <f t="shared" ca="1" si="787"/>
        <v>0</v>
      </c>
      <c r="AO330">
        <f t="shared" ca="1" si="788"/>
        <v>0</v>
      </c>
      <c r="AP330">
        <f t="shared" ca="1" si="789"/>
        <v>0</v>
      </c>
      <c r="AQ330">
        <f t="shared" ca="1" si="790"/>
        <v>0</v>
      </c>
      <c r="AR330" s="8">
        <f t="shared" ca="1" si="791"/>
        <v>0</v>
      </c>
      <c r="AS330" s="8">
        <f t="shared" ca="1" si="792"/>
        <v>0</v>
      </c>
      <c r="AT330" s="8">
        <f t="shared" ca="1" si="793"/>
        <v>0</v>
      </c>
      <c r="AU330" s="8">
        <f t="shared" ca="1" si="794"/>
        <v>0</v>
      </c>
      <c r="AV330">
        <f t="shared" ca="1" si="795"/>
        <v>0</v>
      </c>
      <c r="AW330" t="b">
        <f t="shared" ca="1" si="691"/>
        <v>0</v>
      </c>
      <c r="BA330" t="s">
        <v>3161</v>
      </c>
      <c r="BB330" t="s">
        <v>2565</v>
      </c>
      <c r="BC330" t="s">
        <v>2674</v>
      </c>
      <c r="BD330">
        <f>IF(Players!BC330="NL",INDEX(Standings!G:I,MATCH(INDEX(Teams!G:K,MATCH(Players!BB330,Teams!G:G,0),5),Standings!G:G,0),2)+INDEX(Standings!G:I,MATCH(INDEX(Teams!G:K,MATCH(Players!BB330,Teams!G:G,0),5),Standings!G:G,0),3),INDEX(Standings!A:C,MATCH(INDEX(Teams!A:E,MATCH(Players!BB330,Teams!A:A,0),5),Standings!A:A,0),2)+INDEX(Standings!A:C,MATCH(INDEX(Teams!A:E,MATCH(Players!BB330,Teams!A:A,0),5),Standings!A:A,0),3))</f>
        <v>3</v>
      </c>
      <c r="BE330">
        <f t="shared" ca="1" si="796"/>
        <v>0</v>
      </c>
      <c r="BF330">
        <f t="shared" ca="1" si="797"/>
        <v>0</v>
      </c>
      <c r="BG330">
        <f t="shared" ca="1" si="798"/>
        <v>1</v>
      </c>
      <c r="BH330">
        <f t="shared" ca="1" si="799"/>
        <v>1</v>
      </c>
      <c r="BI330">
        <f t="shared" ca="1" si="800"/>
        <v>0</v>
      </c>
      <c r="BJ330">
        <f t="shared" ca="1" si="801"/>
        <v>0</v>
      </c>
      <c r="BK330">
        <f t="shared" ca="1" si="802"/>
        <v>0</v>
      </c>
      <c r="BL330" s="12">
        <f t="shared" ca="1" si="803"/>
        <v>5</v>
      </c>
      <c r="BM330">
        <f t="shared" ca="1" si="804"/>
        <v>5</v>
      </c>
      <c r="BN330">
        <f t="shared" ca="1" si="805"/>
        <v>3</v>
      </c>
      <c r="BO330">
        <f t="shared" ca="1" si="806"/>
        <v>1</v>
      </c>
      <c r="BP330">
        <f t="shared" ca="1" si="807"/>
        <v>0</v>
      </c>
      <c r="BQ330">
        <f t="shared" ca="1" si="808"/>
        <v>1</v>
      </c>
      <c r="BR330">
        <f t="shared" ca="1" si="809"/>
        <v>0</v>
      </c>
      <c r="BS330">
        <f t="shared" ca="1" si="810"/>
        <v>7</v>
      </c>
      <c r="BT330">
        <f t="shared" ca="1" si="811"/>
        <v>0</v>
      </c>
      <c r="BU330">
        <f t="shared" ca="1" si="812"/>
        <v>0</v>
      </c>
      <c r="BV330">
        <f t="shared" ca="1" si="813"/>
        <v>0</v>
      </c>
      <c r="BW330">
        <f t="shared" ca="1" si="745"/>
        <v>0</v>
      </c>
      <c r="BX330">
        <f t="shared" ca="1" si="746"/>
        <v>0</v>
      </c>
      <c r="BY330" s="8">
        <f t="shared" ca="1" si="747"/>
        <v>0</v>
      </c>
      <c r="BZ330" s="10">
        <f t="shared" ca="1" si="748"/>
        <v>1.8</v>
      </c>
      <c r="CA330">
        <f t="shared" ca="1" si="749"/>
        <v>1</v>
      </c>
      <c r="CB330">
        <f t="shared" ca="1" si="750"/>
        <v>1</v>
      </c>
      <c r="CC330">
        <f t="shared" ca="1" si="751"/>
        <v>0</v>
      </c>
      <c r="CD330">
        <f t="shared" ca="1" si="752"/>
        <v>0</v>
      </c>
      <c r="CE330">
        <f t="shared" ca="1" si="753"/>
        <v>0</v>
      </c>
      <c r="CF330" s="12">
        <f t="shared" ca="1" si="754"/>
        <v>5</v>
      </c>
      <c r="CG330">
        <f t="shared" ca="1" si="755"/>
        <v>5</v>
      </c>
      <c r="CH330">
        <f t="shared" ca="1" si="756"/>
        <v>3</v>
      </c>
      <c r="CI330">
        <f t="shared" ca="1" si="757"/>
        <v>1</v>
      </c>
      <c r="CJ330">
        <f t="shared" ca="1" si="758"/>
        <v>0</v>
      </c>
      <c r="CK330">
        <f t="shared" ca="1" si="759"/>
        <v>1</v>
      </c>
      <c r="CL330">
        <f t="shared" ca="1" si="760"/>
        <v>0</v>
      </c>
      <c r="CM330">
        <f t="shared" ca="1" si="761"/>
        <v>7</v>
      </c>
      <c r="CN330">
        <f t="shared" ca="1" si="762"/>
        <v>0</v>
      </c>
      <c r="CO330">
        <f t="shared" ca="1" si="763"/>
        <v>0</v>
      </c>
      <c r="CP330">
        <f t="shared" ca="1" si="764"/>
        <v>0</v>
      </c>
      <c r="CQ330" s="10">
        <f t="shared" ca="1" si="765"/>
        <v>1.2</v>
      </c>
      <c r="CR330" s="11">
        <f t="shared" ca="1" si="766"/>
        <v>9</v>
      </c>
      <c r="CS330" s="11">
        <f t="shared" ca="1" si="767"/>
        <v>0</v>
      </c>
      <c r="CT330" s="11">
        <f t="shared" ca="1" si="768"/>
        <v>1.8</v>
      </c>
      <c r="CU330" s="11">
        <f t="shared" ca="1" si="769"/>
        <v>12.6</v>
      </c>
      <c r="CV330" s="11">
        <f t="shared" ca="1" si="770"/>
        <v>7</v>
      </c>
      <c r="CW330" t="b">
        <f t="shared" ca="1" si="744"/>
        <v>1</v>
      </c>
      <c r="CX330">
        <f>COUNTIF(BA$1:BA330,BA330)-1</f>
        <v>0</v>
      </c>
    </row>
    <row r="331" spans="1:102">
      <c r="A331" t="s">
        <v>2919</v>
      </c>
      <c r="B331" t="s">
        <v>2562</v>
      </c>
      <c r="C331" t="s">
        <v>2672</v>
      </c>
      <c r="D331">
        <f>IF(Players!C331="NL",INDEX(Standings!G:I,MATCH(INDEX(Teams!G:K,MATCH(Players!B331,Teams!G:G,0),5),Standings!G:G,0),2)+INDEX(Standings!G:I,MATCH(INDEX(Teams!G:K,MATCH(Players!B331,Teams!G:G,0),5),Standings!G:G,0),3),INDEX(Standings!A:C,MATCH(INDEX(Teams!A:E,MATCH(Players!B331,Teams!A:A,0),5),Standings!A:A,0),2)+INDEX(Standings!A:C,MATCH(INDEX(Teams!A:E,MATCH(Players!B331,Teams!A:A,0),5),Standings!A:A,0),3))</f>
        <v>3</v>
      </c>
      <c r="E331">
        <f t="shared" ca="1" si="814"/>
        <v>0</v>
      </c>
      <c r="F331">
        <f t="shared" ca="1" si="815"/>
        <v>0</v>
      </c>
      <c r="G331">
        <f t="shared" ca="1" si="816"/>
        <v>0</v>
      </c>
      <c r="H331">
        <f t="shared" ca="1" si="817"/>
        <v>0</v>
      </c>
      <c r="I331">
        <f t="shared" ca="1" si="818"/>
        <v>0</v>
      </c>
      <c r="J331">
        <f t="shared" ca="1" si="819"/>
        <v>0</v>
      </c>
      <c r="K331">
        <f t="shared" ca="1" si="820"/>
        <v>0</v>
      </c>
      <c r="L331">
        <f t="shared" ca="1" si="821"/>
        <v>0</v>
      </c>
      <c r="M331">
        <f t="shared" ca="1" si="822"/>
        <v>0</v>
      </c>
      <c r="N331">
        <f t="shared" ca="1" si="823"/>
        <v>0</v>
      </c>
      <c r="O331">
        <f t="shared" ca="1" si="824"/>
        <v>0</v>
      </c>
      <c r="P331">
        <f t="shared" ca="1" si="825"/>
        <v>0</v>
      </c>
      <c r="Q331">
        <f t="shared" ca="1" si="826"/>
        <v>0</v>
      </c>
      <c r="R331">
        <f t="shared" ca="1" si="827"/>
        <v>0</v>
      </c>
      <c r="S331">
        <f t="shared" ca="1" si="828"/>
        <v>0</v>
      </c>
      <c r="T331">
        <f t="shared" ca="1" si="829"/>
        <v>0</v>
      </c>
      <c r="U331">
        <f t="shared" ca="1" si="830"/>
        <v>0</v>
      </c>
      <c r="V331">
        <f t="shared" ca="1" si="831"/>
        <v>0</v>
      </c>
      <c r="W331">
        <f t="shared" ca="1" si="832"/>
        <v>0</v>
      </c>
      <c r="X331">
        <f t="shared" ca="1" si="771"/>
        <v>0</v>
      </c>
      <c r="Y331">
        <f t="shared" ca="1" si="772"/>
        <v>0</v>
      </c>
      <c r="Z331">
        <f t="shared" ca="1" si="773"/>
        <v>0</v>
      </c>
      <c r="AA331">
        <f t="shared" ca="1" si="774"/>
        <v>0</v>
      </c>
      <c r="AB331">
        <f t="shared" ca="1" si="775"/>
        <v>0</v>
      </c>
      <c r="AC331">
        <f t="shared" ca="1" si="776"/>
        <v>0</v>
      </c>
      <c r="AD331">
        <f t="shared" ca="1" si="777"/>
        <v>0</v>
      </c>
      <c r="AE331">
        <f t="shared" ca="1" si="778"/>
        <v>0</v>
      </c>
      <c r="AF331">
        <f t="shared" ca="1" si="779"/>
        <v>0</v>
      </c>
      <c r="AG331">
        <f t="shared" ca="1" si="780"/>
        <v>0</v>
      </c>
      <c r="AH331">
        <f t="shared" ca="1" si="781"/>
        <v>0</v>
      </c>
      <c r="AI331">
        <f t="shared" ca="1" si="782"/>
        <v>0</v>
      </c>
      <c r="AJ331">
        <f t="shared" ca="1" si="783"/>
        <v>0</v>
      </c>
      <c r="AK331">
        <f t="shared" ca="1" si="784"/>
        <v>0</v>
      </c>
      <c r="AL331">
        <f t="shared" ca="1" si="785"/>
        <v>0</v>
      </c>
      <c r="AM331">
        <f t="shared" ca="1" si="786"/>
        <v>0</v>
      </c>
      <c r="AN331">
        <f t="shared" ca="1" si="787"/>
        <v>0</v>
      </c>
      <c r="AO331">
        <f t="shared" ca="1" si="788"/>
        <v>0</v>
      </c>
      <c r="AP331">
        <f t="shared" ca="1" si="789"/>
        <v>0</v>
      </c>
      <c r="AQ331">
        <f t="shared" ca="1" si="790"/>
        <v>0</v>
      </c>
      <c r="AR331" s="8">
        <f t="shared" ca="1" si="791"/>
        <v>0</v>
      </c>
      <c r="AS331" s="8">
        <f t="shared" ca="1" si="792"/>
        <v>0</v>
      </c>
      <c r="AT331" s="8">
        <f t="shared" ca="1" si="793"/>
        <v>0</v>
      </c>
      <c r="AU331" s="8">
        <f t="shared" ca="1" si="794"/>
        <v>0</v>
      </c>
      <c r="AV331">
        <f t="shared" ca="1" si="795"/>
        <v>0</v>
      </c>
      <c r="AW331" t="b">
        <f t="shared" ca="1" si="691"/>
        <v>0</v>
      </c>
      <c r="BA331" t="s">
        <v>3210</v>
      </c>
      <c r="BB331" t="s">
        <v>2572</v>
      </c>
      <c r="BC331" t="s">
        <v>2674</v>
      </c>
      <c r="BD331">
        <f>IF(Players!BC331="NL",INDEX(Standings!G:I,MATCH(INDEX(Teams!G:K,MATCH(Players!BB331,Teams!G:G,0),5),Standings!G:G,0),2)+INDEX(Standings!G:I,MATCH(INDEX(Teams!G:K,MATCH(Players!BB331,Teams!G:G,0),5),Standings!G:G,0),3),INDEX(Standings!A:C,MATCH(INDEX(Teams!A:E,MATCH(Players!BB331,Teams!A:A,0),5),Standings!A:A,0),2)+INDEX(Standings!A:C,MATCH(INDEX(Teams!A:E,MATCH(Players!BB331,Teams!A:A,0),5),Standings!A:A,0),3))</f>
        <v>3</v>
      </c>
      <c r="BE331">
        <f t="shared" ca="1" si="796"/>
        <v>0</v>
      </c>
      <c r="BF331">
        <f t="shared" ca="1" si="797"/>
        <v>0</v>
      </c>
      <c r="BG331">
        <f t="shared" ca="1" si="798"/>
        <v>0</v>
      </c>
      <c r="BH331">
        <f t="shared" ca="1" si="799"/>
        <v>0</v>
      </c>
      <c r="BI331">
        <f t="shared" ca="1" si="800"/>
        <v>0</v>
      </c>
      <c r="BJ331">
        <f t="shared" ca="1" si="801"/>
        <v>0</v>
      </c>
      <c r="BK331">
        <f t="shared" ca="1" si="802"/>
        <v>0</v>
      </c>
      <c r="BL331" s="12">
        <f t="shared" ca="1" si="803"/>
        <v>0</v>
      </c>
      <c r="BM331">
        <f t="shared" ca="1" si="804"/>
        <v>0</v>
      </c>
      <c r="BN331">
        <f t="shared" ca="1" si="805"/>
        <v>0</v>
      </c>
      <c r="BO331">
        <f t="shared" ca="1" si="806"/>
        <v>0</v>
      </c>
      <c r="BP331">
        <f t="shared" ca="1" si="807"/>
        <v>0</v>
      </c>
      <c r="BQ331">
        <f t="shared" ca="1" si="808"/>
        <v>0</v>
      </c>
      <c r="BR331">
        <f t="shared" ca="1" si="809"/>
        <v>0</v>
      </c>
      <c r="BS331">
        <f t="shared" ca="1" si="810"/>
        <v>0</v>
      </c>
      <c r="BT331">
        <f t="shared" ca="1" si="811"/>
        <v>0</v>
      </c>
      <c r="BU331">
        <f t="shared" ca="1" si="812"/>
        <v>0</v>
      </c>
      <c r="BV331">
        <f t="shared" ca="1" si="813"/>
        <v>0</v>
      </c>
      <c r="BW331">
        <f t="shared" ca="1" si="745"/>
        <v>0</v>
      </c>
      <c r="BX331">
        <f t="shared" ca="1" si="746"/>
        <v>0</v>
      </c>
      <c r="BY331" s="8">
        <f t="shared" ca="1" si="747"/>
        <v>0</v>
      </c>
      <c r="BZ331" s="10" t="str">
        <f t="shared" ca="1" si="748"/>
        <v>---</v>
      </c>
      <c r="CA331">
        <f t="shared" ca="1" si="749"/>
        <v>0</v>
      </c>
      <c r="CB331">
        <f t="shared" ca="1" si="750"/>
        <v>0</v>
      </c>
      <c r="CC331">
        <f t="shared" ca="1" si="751"/>
        <v>0</v>
      </c>
      <c r="CD331">
        <f t="shared" ca="1" si="752"/>
        <v>0</v>
      </c>
      <c r="CE331">
        <f t="shared" ca="1" si="753"/>
        <v>0</v>
      </c>
      <c r="CF331" s="12">
        <f t="shared" ca="1" si="754"/>
        <v>0</v>
      </c>
      <c r="CG331">
        <f t="shared" ca="1" si="755"/>
        <v>0</v>
      </c>
      <c r="CH331">
        <f t="shared" ca="1" si="756"/>
        <v>0</v>
      </c>
      <c r="CI331">
        <f t="shared" ca="1" si="757"/>
        <v>0</v>
      </c>
      <c r="CJ331">
        <f t="shared" ca="1" si="758"/>
        <v>0</v>
      </c>
      <c r="CK331">
        <f t="shared" ca="1" si="759"/>
        <v>0</v>
      </c>
      <c r="CL331">
        <f t="shared" ca="1" si="760"/>
        <v>0</v>
      </c>
      <c r="CM331">
        <f t="shared" ca="1" si="761"/>
        <v>0</v>
      </c>
      <c r="CN331">
        <f t="shared" ca="1" si="762"/>
        <v>0</v>
      </c>
      <c r="CO331">
        <f t="shared" ca="1" si="763"/>
        <v>0</v>
      </c>
      <c r="CP331">
        <f t="shared" ca="1" si="764"/>
        <v>0</v>
      </c>
      <c r="CQ331" s="10">
        <f t="shared" ca="1" si="765"/>
        <v>0</v>
      </c>
      <c r="CR331" s="11">
        <f t="shared" ca="1" si="766"/>
        <v>0</v>
      </c>
      <c r="CS331" s="11">
        <f t="shared" ca="1" si="767"/>
        <v>0</v>
      </c>
      <c r="CT331" s="11">
        <f t="shared" ca="1" si="768"/>
        <v>0</v>
      </c>
      <c r="CU331" s="11">
        <f t="shared" ca="1" si="769"/>
        <v>0</v>
      </c>
      <c r="CV331" s="11">
        <f t="shared" ca="1" si="770"/>
        <v>0</v>
      </c>
      <c r="CW331" t="b">
        <f t="shared" ref="CW331:CW351" ca="1" si="833">IF(CF331&gt;=BD331,TRUE,FALSE)</f>
        <v>0</v>
      </c>
      <c r="CX331">
        <f>COUNTIF(BA$1:BA331,BA331)-1</f>
        <v>0</v>
      </c>
    </row>
    <row r="332" spans="1:102">
      <c r="A332" t="s">
        <v>2920</v>
      </c>
      <c r="B332" t="s">
        <v>2562</v>
      </c>
      <c r="C332" t="s">
        <v>2672</v>
      </c>
      <c r="D332">
        <f>IF(Players!C332="NL",INDEX(Standings!G:I,MATCH(INDEX(Teams!G:K,MATCH(Players!B332,Teams!G:G,0),5),Standings!G:G,0),2)+INDEX(Standings!G:I,MATCH(INDEX(Teams!G:K,MATCH(Players!B332,Teams!G:G,0),5),Standings!G:G,0),3),INDEX(Standings!A:C,MATCH(INDEX(Teams!A:E,MATCH(Players!B332,Teams!A:A,0),5),Standings!A:A,0),2)+INDEX(Standings!A:C,MATCH(INDEX(Teams!A:E,MATCH(Players!B332,Teams!A:A,0),5),Standings!A:A,0),3))</f>
        <v>3</v>
      </c>
      <c r="E332">
        <f t="shared" ca="1" si="814"/>
        <v>0</v>
      </c>
      <c r="F332">
        <f t="shared" ca="1" si="815"/>
        <v>0</v>
      </c>
      <c r="G332">
        <f t="shared" ca="1" si="816"/>
        <v>0</v>
      </c>
      <c r="H332">
        <f t="shared" ca="1" si="817"/>
        <v>0</v>
      </c>
      <c r="I332">
        <f t="shared" ca="1" si="818"/>
        <v>0</v>
      </c>
      <c r="J332">
        <f t="shared" ca="1" si="819"/>
        <v>0</v>
      </c>
      <c r="K332">
        <f t="shared" ca="1" si="820"/>
        <v>0</v>
      </c>
      <c r="L332">
        <f t="shared" ca="1" si="821"/>
        <v>0</v>
      </c>
      <c r="M332">
        <f t="shared" ca="1" si="822"/>
        <v>0</v>
      </c>
      <c r="N332">
        <f t="shared" ca="1" si="823"/>
        <v>0</v>
      </c>
      <c r="O332">
        <f t="shared" ca="1" si="824"/>
        <v>0</v>
      </c>
      <c r="P332">
        <f t="shared" ca="1" si="825"/>
        <v>0</v>
      </c>
      <c r="Q332">
        <f t="shared" ca="1" si="826"/>
        <v>0</v>
      </c>
      <c r="R332">
        <f t="shared" ca="1" si="827"/>
        <v>0</v>
      </c>
      <c r="S332">
        <f t="shared" ca="1" si="828"/>
        <v>0</v>
      </c>
      <c r="T332">
        <f t="shared" ca="1" si="829"/>
        <v>0</v>
      </c>
      <c r="U332">
        <f t="shared" ca="1" si="830"/>
        <v>0</v>
      </c>
      <c r="V332">
        <f t="shared" ca="1" si="831"/>
        <v>0</v>
      </c>
      <c r="W332">
        <f t="shared" ca="1" si="832"/>
        <v>0</v>
      </c>
      <c r="X332">
        <f t="shared" ca="1" si="771"/>
        <v>0</v>
      </c>
      <c r="Y332">
        <f t="shared" ca="1" si="772"/>
        <v>0</v>
      </c>
      <c r="Z332">
        <f t="shared" ca="1" si="773"/>
        <v>0</v>
      </c>
      <c r="AA332">
        <f t="shared" ca="1" si="774"/>
        <v>0</v>
      </c>
      <c r="AB332">
        <f t="shared" ca="1" si="775"/>
        <v>0</v>
      </c>
      <c r="AC332">
        <f t="shared" ca="1" si="776"/>
        <v>0</v>
      </c>
      <c r="AD332">
        <f t="shared" ca="1" si="777"/>
        <v>0</v>
      </c>
      <c r="AE332">
        <f t="shared" ca="1" si="778"/>
        <v>0</v>
      </c>
      <c r="AF332">
        <f t="shared" ca="1" si="779"/>
        <v>0</v>
      </c>
      <c r="AG332">
        <f t="shared" ca="1" si="780"/>
        <v>0</v>
      </c>
      <c r="AH332">
        <f t="shared" ca="1" si="781"/>
        <v>0</v>
      </c>
      <c r="AI332">
        <f t="shared" ca="1" si="782"/>
        <v>0</v>
      </c>
      <c r="AJ332">
        <f t="shared" ca="1" si="783"/>
        <v>0</v>
      </c>
      <c r="AK332">
        <f t="shared" ca="1" si="784"/>
        <v>0</v>
      </c>
      <c r="AL332">
        <f t="shared" ca="1" si="785"/>
        <v>0</v>
      </c>
      <c r="AM332">
        <f t="shared" ca="1" si="786"/>
        <v>0</v>
      </c>
      <c r="AN332">
        <f t="shared" ca="1" si="787"/>
        <v>0</v>
      </c>
      <c r="AO332">
        <f t="shared" ca="1" si="788"/>
        <v>0</v>
      </c>
      <c r="AP332">
        <f t="shared" ca="1" si="789"/>
        <v>0</v>
      </c>
      <c r="AQ332">
        <f t="shared" ca="1" si="790"/>
        <v>0</v>
      </c>
      <c r="AR332" s="8">
        <f t="shared" ca="1" si="791"/>
        <v>0</v>
      </c>
      <c r="AS332" s="8">
        <f t="shared" ca="1" si="792"/>
        <v>0</v>
      </c>
      <c r="AT332" s="8">
        <f t="shared" ca="1" si="793"/>
        <v>0</v>
      </c>
      <c r="AU332" s="8">
        <f t="shared" ca="1" si="794"/>
        <v>0</v>
      </c>
      <c r="AV332">
        <f t="shared" ca="1" si="795"/>
        <v>0</v>
      </c>
      <c r="AW332" t="b">
        <f t="shared" ca="1" si="691"/>
        <v>0</v>
      </c>
      <c r="BA332" t="s">
        <v>3204</v>
      </c>
      <c r="BB332" t="s">
        <v>2572</v>
      </c>
      <c r="BC332" t="s">
        <v>2674</v>
      </c>
      <c r="BD332">
        <f>IF(Players!BC332="NL",INDEX(Standings!G:I,MATCH(INDEX(Teams!G:K,MATCH(Players!BB332,Teams!G:G,0),5),Standings!G:G,0),2)+INDEX(Standings!G:I,MATCH(INDEX(Teams!G:K,MATCH(Players!BB332,Teams!G:G,0),5),Standings!G:G,0),3),INDEX(Standings!A:C,MATCH(INDEX(Teams!A:E,MATCH(Players!BB332,Teams!A:A,0),5),Standings!A:A,0),2)+INDEX(Standings!A:C,MATCH(INDEX(Teams!A:E,MATCH(Players!BB332,Teams!A:A,0),5),Standings!A:A,0),3))</f>
        <v>3</v>
      </c>
      <c r="BE332">
        <f t="shared" ca="1" si="796"/>
        <v>0</v>
      </c>
      <c r="BF332">
        <f t="shared" ca="1" si="797"/>
        <v>0</v>
      </c>
      <c r="BG332">
        <f t="shared" ca="1" si="798"/>
        <v>0</v>
      </c>
      <c r="BH332">
        <f t="shared" ca="1" si="799"/>
        <v>0</v>
      </c>
      <c r="BI332">
        <f t="shared" ca="1" si="800"/>
        <v>0</v>
      </c>
      <c r="BJ332">
        <f t="shared" ca="1" si="801"/>
        <v>0</v>
      </c>
      <c r="BK332">
        <f t="shared" ca="1" si="802"/>
        <v>0</v>
      </c>
      <c r="BL332" s="12">
        <f t="shared" ca="1" si="803"/>
        <v>0</v>
      </c>
      <c r="BM332">
        <f t="shared" ca="1" si="804"/>
        <v>0</v>
      </c>
      <c r="BN332">
        <f t="shared" ca="1" si="805"/>
        <v>0</v>
      </c>
      <c r="BO332">
        <f t="shared" ca="1" si="806"/>
        <v>0</v>
      </c>
      <c r="BP332">
        <f t="shared" ca="1" si="807"/>
        <v>0</v>
      </c>
      <c r="BQ332">
        <f t="shared" ca="1" si="808"/>
        <v>0</v>
      </c>
      <c r="BR332">
        <f t="shared" ca="1" si="809"/>
        <v>0</v>
      </c>
      <c r="BS332">
        <f t="shared" ca="1" si="810"/>
        <v>0</v>
      </c>
      <c r="BT332">
        <f t="shared" ca="1" si="811"/>
        <v>0</v>
      </c>
      <c r="BU332">
        <f t="shared" ca="1" si="812"/>
        <v>0</v>
      </c>
      <c r="BV332">
        <f t="shared" ca="1" si="813"/>
        <v>0</v>
      </c>
      <c r="BW332">
        <f t="shared" ref="BW332:BW352" ca="1" si="834">SUMIF($BA:$BA,$BA332,BE:BE)</f>
        <v>0</v>
      </c>
      <c r="BX332">
        <f t="shared" ref="BX332:BX352" ca="1" si="835">SUMIF($BA:$BA,$BA332,BF:BF)</f>
        <v>0</v>
      </c>
      <c r="BY332" s="8">
        <f t="shared" ref="BY332:BY352" ca="1" si="836">IFERROR(BW332/(BW332+BX332),0)</f>
        <v>0</v>
      </c>
      <c r="BZ332" s="10" t="str">
        <f t="shared" ref="BZ332:BZ352" ca="1" si="837">IFERROR(CI332/CF332*9,"---")</f>
        <v>---</v>
      </c>
      <c r="CA332">
        <f t="shared" ref="CA332:CA352" ca="1" si="838">SUMIF($BA:$BA,$BA332,BG:BG)</f>
        <v>0</v>
      </c>
      <c r="CB332">
        <f t="shared" ref="CB332:CB352" ca="1" si="839">SUMIF($BA:$BA,$BA332,BH:BH)</f>
        <v>0</v>
      </c>
      <c r="CC332">
        <f t="shared" ref="CC332:CC352" ca="1" si="840">SUMIF($BA:$BA,$BA332,BI:BI)</f>
        <v>0</v>
      </c>
      <c r="CD332">
        <f t="shared" ref="CD332:CD352" ca="1" si="841">SUMIF($BA:$BA,$BA332,BJ:BJ)</f>
        <v>0</v>
      </c>
      <c r="CE332">
        <f t="shared" ref="CE332:CE352" ca="1" si="842">SUMIF($BA:$BA,$BA332,BK:BK)</f>
        <v>0</v>
      </c>
      <c r="CF332" s="12">
        <f t="shared" ref="CF332:CF352" ca="1" si="843">SUMIF($BA:$BA,$BA332,BL:BL)</f>
        <v>0</v>
      </c>
      <c r="CG332">
        <f t="shared" ref="CG332:CG352" ca="1" si="844">SUMIF($BA:$BA,$BA332,BM:BM)</f>
        <v>0</v>
      </c>
      <c r="CH332">
        <f t="shared" ref="CH332:CH352" ca="1" si="845">SUMIF($BA:$BA,$BA332,BN:BN)</f>
        <v>0</v>
      </c>
      <c r="CI332">
        <f t="shared" ref="CI332:CI352" ca="1" si="846">SUMIF($BA:$BA,$BA332,BO:BO)</f>
        <v>0</v>
      </c>
      <c r="CJ332">
        <f t="shared" ref="CJ332:CJ352" ca="1" si="847">SUMIF($BA:$BA,$BA332,BP:BP)</f>
        <v>0</v>
      </c>
      <c r="CK332">
        <f t="shared" ref="CK332:CK352" ca="1" si="848">SUMIF($BA:$BA,$BA332,BQ:BQ)</f>
        <v>0</v>
      </c>
      <c r="CL332">
        <f t="shared" ref="CL332:CL352" ca="1" si="849">SUMIF($BA:$BA,$BA332,BR:BR)</f>
        <v>0</v>
      </c>
      <c r="CM332">
        <f t="shared" ref="CM332:CM352" ca="1" si="850">SUMIF($BA:$BA,$BA332,BS:BS)</f>
        <v>0</v>
      </c>
      <c r="CN332">
        <f t="shared" ref="CN332:CN352" ca="1" si="851">SUMIF($BA:$BA,$BA332,BT:BT)</f>
        <v>0</v>
      </c>
      <c r="CO332">
        <f t="shared" ref="CO332:CO352" ca="1" si="852">SUMIF($BA:$BA,$BA332,BU:BU)</f>
        <v>0</v>
      </c>
      <c r="CP332">
        <f t="shared" ref="CP332:CP352" ca="1" si="853">SUMIF($BA:$BA,$BA332,BV:BV)</f>
        <v>0</v>
      </c>
      <c r="CQ332" s="10">
        <f t="shared" ref="CQ332:CQ352" ca="1" si="854">IFERROR((CG332+CK332)/CF332,0)</f>
        <v>0</v>
      </c>
      <c r="CR332" s="11">
        <f t="shared" ref="CR332:CR352" ca="1" si="855">IFERROR(CG332/$CF332*9,0)</f>
        <v>0</v>
      </c>
      <c r="CS332" s="11">
        <f t="shared" ref="CS332:CS352" ca="1" si="856">IFERROR(CJ332/$CF332*9,0)</f>
        <v>0</v>
      </c>
      <c r="CT332" s="11">
        <f t="shared" ref="CT332:CT352" ca="1" si="857">IFERROR(CK332/$CF332*9,0)</f>
        <v>0</v>
      </c>
      <c r="CU332" s="11">
        <f t="shared" ref="CU332:CU352" ca="1" si="858">IFERROR(CM332/$CF332*9,0)</f>
        <v>0</v>
      </c>
      <c r="CV332" s="11">
        <f t="shared" ref="CV332:CV352" ca="1" si="859">IFERROR(CM332/CK332,0)</f>
        <v>0</v>
      </c>
      <c r="CW332" t="b">
        <f t="shared" ca="1" si="833"/>
        <v>0</v>
      </c>
      <c r="CX332">
        <f>COUNTIF(BA$1:BA332,BA332)-1</f>
        <v>0</v>
      </c>
    </row>
    <row r="333" spans="1:102">
      <c r="A333" t="s">
        <v>2921</v>
      </c>
      <c r="B333" t="s">
        <v>2562</v>
      </c>
      <c r="C333" t="s">
        <v>2672</v>
      </c>
      <c r="D333">
        <f>IF(Players!C333="NL",INDEX(Standings!G:I,MATCH(INDEX(Teams!G:K,MATCH(Players!B333,Teams!G:G,0),5),Standings!G:G,0),2)+INDEX(Standings!G:I,MATCH(INDEX(Teams!G:K,MATCH(Players!B333,Teams!G:G,0),5),Standings!G:G,0),3),INDEX(Standings!A:C,MATCH(INDEX(Teams!A:E,MATCH(Players!B333,Teams!A:A,0),5),Standings!A:A,0),2)+INDEX(Standings!A:C,MATCH(INDEX(Teams!A:E,MATCH(Players!B333,Teams!A:A,0),5),Standings!A:A,0),3))</f>
        <v>3</v>
      </c>
      <c r="E333">
        <f t="shared" ca="1" si="814"/>
        <v>1</v>
      </c>
      <c r="F333">
        <f t="shared" ca="1" si="815"/>
        <v>0</v>
      </c>
      <c r="G333">
        <f t="shared" ca="1" si="816"/>
        <v>0</v>
      </c>
      <c r="H333">
        <f t="shared" ca="1" si="817"/>
        <v>0</v>
      </c>
      <c r="I333">
        <f t="shared" ca="1" si="818"/>
        <v>0</v>
      </c>
      <c r="J333">
        <f t="shared" ca="1" si="819"/>
        <v>0</v>
      </c>
      <c r="K333">
        <f t="shared" ca="1" si="820"/>
        <v>0</v>
      </c>
      <c r="L333">
        <f t="shared" ca="1" si="821"/>
        <v>0</v>
      </c>
      <c r="M333">
        <f t="shared" ca="1" si="822"/>
        <v>0</v>
      </c>
      <c r="N333">
        <f t="shared" ca="1" si="823"/>
        <v>0</v>
      </c>
      <c r="O333">
        <f t="shared" ca="1" si="824"/>
        <v>0</v>
      </c>
      <c r="P333">
        <f t="shared" ca="1" si="825"/>
        <v>0</v>
      </c>
      <c r="Q333">
        <f t="shared" ca="1" si="826"/>
        <v>0</v>
      </c>
      <c r="R333">
        <f t="shared" ca="1" si="827"/>
        <v>0</v>
      </c>
      <c r="S333">
        <f t="shared" ca="1" si="828"/>
        <v>0</v>
      </c>
      <c r="T333">
        <f t="shared" ca="1" si="829"/>
        <v>0</v>
      </c>
      <c r="U333">
        <f t="shared" ca="1" si="830"/>
        <v>0</v>
      </c>
      <c r="V333">
        <f t="shared" ca="1" si="831"/>
        <v>0</v>
      </c>
      <c r="W333">
        <f t="shared" ca="1" si="832"/>
        <v>0</v>
      </c>
      <c r="X333">
        <f t="shared" ca="1" si="771"/>
        <v>1</v>
      </c>
      <c r="Y333">
        <f t="shared" ca="1" si="772"/>
        <v>0</v>
      </c>
      <c r="Z333">
        <f t="shared" ca="1" si="773"/>
        <v>0</v>
      </c>
      <c r="AA333">
        <f t="shared" ca="1" si="774"/>
        <v>0</v>
      </c>
      <c r="AB333">
        <f t="shared" ca="1" si="775"/>
        <v>0</v>
      </c>
      <c r="AC333">
        <f t="shared" ca="1" si="776"/>
        <v>0</v>
      </c>
      <c r="AD333">
        <f t="shared" ca="1" si="777"/>
        <v>0</v>
      </c>
      <c r="AE333">
        <f t="shared" ca="1" si="778"/>
        <v>0</v>
      </c>
      <c r="AF333">
        <f t="shared" ca="1" si="779"/>
        <v>0</v>
      </c>
      <c r="AG333">
        <f t="shared" ca="1" si="780"/>
        <v>0</v>
      </c>
      <c r="AH333">
        <f t="shared" ca="1" si="781"/>
        <v>0</v>
      </c>
      <c r="AI333">
        <f t="shared" ca="1" si="782"/>
        <v>0</v>
      </c>
      <c r="AJ333">
        <f t="shared" ca="1" si="783"/>
        <v>0</v>
      </c>
      <c r="AK333">
        <f t="shared" ca="1" si="784"/>
        <v>0</v>
      </c>
      <c r="AL333">
        <f t="shared" ca="1" si="785"/>
        <v>0</v>
      </c>
      <c r="AM333">
        <f t="shared" ca="1" si="786"/>
        <v>0</v>
      </c>
      <c r="AN333">
        <f t="shared" ca="1" si="787"/>
        <v>0</v>
      </c>
      <c r="AO333">
        <f t="shared" ca="1" si="788"/>
        <v>0</v>
      </c>
      <c r="AP333">
        <f t="shared" ca="1" si="789"/>
        <v>0</v>
      </c>
      <c r="AQ333">
        <f t="shared" ca="1" si="790"/>
        <v>0</v>
      </c>
      <c r="AR333" s="8">
        <f t="shared" ca="1" si="791"/>
        <v>0</v>
      </c>
      <c r="AS333" s="8">
        <f t="shared" ca="1" si="792"/>
        <v>0</v>
      </c>
      <c r="AT333" s="8">
        <f t="shared" ca="1" si="793"/>
        <v>0</v>
      </c>
      <c r="AU333" s="8">
        <f t="shared" ca="1" si="794"/>
        <v>0</v>
      </c>
      <c r="AV333">
        <f t="shared" ca="1" si="795"/>
        <v>0</v>
      </c>
      <c r="AW333" t="b">
        <f t="shared" ca="1" si="691"/>
        <v>0</v>
      </c>
      <c r="BA333" t="s">
        <v>3216</v>
      </c>
      <c r="BB333" t="s">
        <v>2572</v>
      </c>
      <c r="BC333" t="s">
        <v>2674</v>
      </c>
      <c r="BD333">
        <f>IF(Players!BC333="NL",INDEX(Standings!G:I,MATCH(INDEX(Teams!G:K,MATCH(Players!BB333,Teams!G:G,0),5),Standings!G:G,0),2)+INDEX(Standings!G:I,MATCH(INDEX(Teams!G:K,MATCH(Players!BB333,Teams!G:G,0),5),Standings!G:G,0),3),INDEX(Standings!A:C,MATCH(INDEX(Teams!A:E,MATCH(Players!BB333,Teams!A:A,0),5),Standings!A:A,0),2)+INDEX(Standings!A:C,MATCH(INDEX(Teams!A:E,MATCH(Players!BB333,Teams!A:A,0),5),Standings!A:A,0),3))</f>
        <v>3</v>
      </c>
      <c r="BE333">
        <f t="shared" ca="1" si="796"/>
        <v>0</v>
      </c>
      <c r="BF333">
        <f t="shared" ca="1" si="797"/>
        <v>0</v>
      </c>
      <c r="BG333">
        <f t="shared" ca="1" si="798"/>
        <v>0</v>
      </c>
      <c r="BH333">
        <f t="shared" ca="1" si="799"/>
        <v>0</v>
      </c>
      <c r="BI333">
        <f t="shared" ca="1" si="800"/>
        <v>0</v>
      </c>
      <c r="BJ333">
        <f t="shared" ca="1" si="801"/>
        <v>0</v>
      </c>
      <c r="BK333">
        <f t="shared" ca="1" si="802"/>
        <v>0</v>
      </c>
      <c r="BL333" s="12">
        <f t="shared" ca="1" si="803"/>
        <v>0</v>
      </c>
      <c r="BM333">
        <f t="shared" ca="1" si="804"/>
        <v>0</v>
      </c>
      <c r="BN333">
        <f t="shared" ca="1" si="805"/>
        <v>0</v>
      </c>
      <c r="BO333">
        <f t="shared" ca="1" si="806"/>
        <v>0</v>
      </c>
      <c r="BP333">
        <f t="shared" ca="1" si="807"/>
        <v>0</v>
      </c>
      <c r="BQ333">
        <f t="shared" ca="1" si="808"/>
        <v>0</v>
      </c>
      <c r="BR333">
        <f t="shared" ca="1" si="809"/>
        <v>0</v>
      </c>
      <c r="BS333">
        <f t="shared" ca="1" si="810"/>
        <v>0</v>
      </c>
      <c r="BT333">
        <f t="shared" ca="1" si="811"/>
        <v>0</v>
      </c>
      <c r="BU333">
        <f t="shared" ca="1" si="812"/>
        <v>0</v>
      </c>
      <c r="BV333">
        <f t="shared" ca="1" si="813"/>
        <v>0</v>
      </c>
      <c r="BW333">
        <f t="shared" ca="1" si="834"/>
        <v>0</v>
      </c>
      <c r="BX333">
        <f t="shared" ca="1" si="835"/>
        <v>0</v>
      </c>
      <c r="BY333" s="8">
        <f t="shared" ca="1" si="836"/>
        <v>0</v>
      </c>
      <c r="BZ333" s="10" t="str">
        <f t="shared" ca="1" si="837"/>
        <v>---</v>
      </c>
      <c r="CA333">
        <f t="shared" ca="1" si="838"/>
        <v>0</v>
      </c>
      <c r="CB333">
        <f t="shared" ca="1" si="839"/>
        <v>0</v>
      </c>
      <c r="CC333">
        <f t="shared" ca="1" si="840"/>
        <v>0</v>
      </c>
      <c r="CD333">
        <f t="shared" ca="1" si="841"/>
        <v>0</v>
      </c>
      <c r="CE333">
        <f t="shared" ca="1" si="842"/>
        <v>0</v>
      </c>
      <c r="CF333" s="12">
        <f t="shared" ca="1" si="843"/>
        <v>0</v>
      </c>
      <c r="CG333">
        <f t="shared" ca="1" si="844"/>
        <v>0</v>
      </c>
      <c r="CH333">
        <f t="shared" ca="1" si="845"/>
        <v>0</v>
      </c>
      <c r="CI333">
        <f t="shared" ca="1" si="846"/>
        <v>0</v>
      </c>
      <c r="CJ333">
        <f t="shared" ca="1" si="847"/>
        <v>0</v>
      </c>
      <c r="CK333">
        <f t="shared" ca="1" si="848"/>
        <v>0</v>
      </c>
      <c r="CL333">
        <f t="shared" ca="1" si="849"/>
        <v>0</v>
      </c>
      <c r="CM333">
        <f t="shared" ca="1" si="850"/>
        <v>0</v>
      </c>
      <c r="CN333">
        <f t="shared" ca="1" si="851"/>
        <v>0</v>
      </c>
      <c r="CO333">
        <f t="shared" ca="1" si="852"/>
        <v>0</v>
      </c>
      <c r="CP333">
        <f t="shared" ca="1" si="853"/>
        <v>0</v>
      </c>
      <c r="CQ333" s="10">
        <f t="shared" ca="1" si="854"/>
        <v>0</v>
      </c>
      <c r="CR333" s="11">
        <f t="shared" ca="1" si="855"/>
        <v>0</v>
      </c>
      <c r="CS333" s="11">
        <f t="shared" ca="1" si="856"/>
        <v>0</v>
      </c>
      <c r="CT333" s="11">
        <f t="shared" ca="1" si="857"/>
        <v>0</v>
      </c>
      <c r="CU333" s="11">
        <f t="shared" ca="1" si="858"/>
        <v>0</v>
      </c>
      <c r="CV333" s="11">
        <f t="shared" ca="1" si="859"/>
        <v>0</v>
      </c>
      <c r="CW333" t="b">
        <f t="shared" ca="1" si="833"/>
        <v>0</v>
      </c>
      <c r="CX333">
        <f>COUNTIF(BA$1:BA333,BA333)-1</f>
        <v>0</v>
      </c>
    </row>
    <row r="334" spans="1:102">
      <c r="A334" t="s">
        <v>2922</v>
      </c>
      <c r="B334" t="s">
        <v>2562</v>
      </c>
      <c r="C334" t="s">
        <v>2672</v>
      </c>
      <c r="D334">
        <f>IF(Players!C334="NL",INDEX(Standings!G:I,MATCH(INDEX(Teams!G:K,MATCH(Players!B334,Teams!G:G,0),5),Standings!G:G,0),2)+INDEX(Standings!G:I,MATCH(INDEX(Teams!G:K,MATCH(Players!B334,Teams!G:G,0),5),Standings!G:G,0),3),INDEX(Standings!A:C,MATCH(INDEX(Teams!A:E,MATCH(Players!B334,Teams!A:A,0),5),Standings!A:A,0),2)+INDEX(Standings!A:C,MATCH(INDEX(Teams!A:E,MATCH(Players!B334,Teams!A:A,0),5),Standings!A:A,0),3))</f>
        <v>3</v>
      </c>
      <c r="E334">
        <f t="shared" ca="1" si="814"/>
        <v>1</v>
      </c>
      <c r="F334">
        <f t="shared" ca="1" si="815"/>
        <v>0</v>
      </c>
      <c r="G334">
        <f t="shared" ca="1" si="816"/>
        <v>0</v>
      </c>
      <c r="H334">
        <f t="shared" ca="1" si="817"/>
        <v>0</v>
      </c>
      <c r="I334">
        <f t="shared" ca="1" si="818"/>
        <v>0</v>
      </c>
      <c r="J334">
        <f t="shared" ca="1" si="819"/>
        <v>0</v>
      </c>
      <c r="K334">
        <f t="shared" ca="1" si="820"/>
        <v>0</v>
      </c>
      <c r="L334">
        <f t="shared" ca="1" si="821"/>
        <v>0</v>
      </c>
      <c r="M334">
        <f t="shared" ca="1" si="822"/>
        <v>0</v>
      </c>
      <c r="N334">
        <f t="shared" ca="1" si="823"/>
        <v>0</v>
      </c>
      <c r="O334">
        <f t="shared" ca="1" si="824"/>
        <v>0</v>
      </c>
      <c r="P334">
        <f t="shared" ca="1" si="825"/>
        <v>0</v>
      </c>
      <c r="Q334">
        <f t="shared" ca="1" si="826"/>
        <v>0</v>
      </c>
      <c r="R334">
        <f t="shared" ca="1" si="827"/>
        <v>0</v>
      </c>
      <c r="S334">
        <f t="shared" ca="1" si="828"/>
        <v>0</v>
      </c>
      <c r="T334">
        <f t="shared" ca="1" si="829"/>
        <v>0</v>
      </c>
      <c r="U334">
        <f t="shared" ca="1" si="830"/>
        <v>0</v>
      </c>
      <c r="V334">
        <f t="shared" ca="1" si="831"/>
        <v>0</v>
      </c>
      <c r="W334">
        <f t="shared" ca="1" si="832"/>
        <v>0</v>
      </c>
      <c r="X334">
        <f t="shared" ca="1" si="771"/>
        <v>1</v>
      </c>
      <c r="Y334">
        <f t="shared" ca="1" si="772"/>
        <v>0</v>
      </c>
      <c r="Z334">
        <f t="shared" ca="1" si="773"/>
        <v>0</v>
      </c>
      <c r="AA334">
        <f t="shared" ca="1" si="774"/>
        <v>0</v>
      </c>
      <c r="AB334">
        <f t="shared" ca="1" si="775"/>
        <v>0</v>
      </c>
      <c r="AC334">
        <f t="shared" ca="1" si="776"/>
        <v>0</v>
      </c>
      <c r="AD334">
        <f t="shared" ca="1" si="777"/>
        <v>0</v>
      </c>
      <c r="AE334">
        <f t="shared" ca="1" si="778"/>
        <v>0</v>
      </c>
      <c r="AF334">
        <f t="shared" ca="1" si="779"/>
        <v>0</v>
      </c>
      <c r="AG334">
        <f t="shared" ca="1" si="780"/>
        <v>0</v>
      </c>
      <c r="AH334">
        <f t="shared" ca="1" si="781"/>
        <v>0</v>
      </c>
      <c r="AI334">
        <f t="shared" ca="1" si="782"/>
        <v>0</v>
      </c>
      <c r="AJ334">
        <f t="shared" ca="1" si="783"/>
        <v>0</v>
      </c>
      <c r="AK334">
        <f t="shared" ca="1" si="784"/>
        <v>0</v>
      </c>
      <c r="AL334">
        <f t="shared" ca="1" si="785"/>
        <v>0</v>
      </c>
      <c r="AM334">
        <f t="shared" ca="1" si="786"/>
        <v>0</v>
      </c>
      <c r="AN334">
        <f t="shared" ca="1" si="787"/>
        <v>0</v>
      </c>
      <c r="AO334">
        <f t="shared" ca="1" si="788"/>
        <v>0</v>
      </c>
      <c r="AP334">
        <f t="shared" ca="1" si="789"/>
        <v>0</v>
      </c>
      <c r="AQ334">
        <f t="shared" ca="1" si="790"/>
        <v>0</v>
      </c>
      <c r="AR334" s="8">
        <f t="shared" ca="1" si="791"/>
        <v>0</v>
      </c>
      <c r="AS334" s="8">
        <f t="shared" ca="1" si="792"/>
        <v>0</v>
      </c>
      <c r="AT334" s="8">
        <f t="shared" ca="1" si="793"/>
        <v>0</v>
      </c>
      <c r="AU334" s="8">
        <f t="shared" ca="1" si="794"/>
        <v>0</v>
      </c>
      <c r="AV334">
        <f t="shared" ca="1" si="795"/>
        <v>0</v>
      </c>
      <c r="AW334" t="b">
        <f t="shared" ref="AW334:AW397" ca="1" si="860">IF(Y334&gt;=3.1*D334,TRUE,FALSE)</f>
        <v>0</v>
      </c>
      <c r="BA334" t="s">
        <v>3218</v>
      </c>
      <c r="BB334" t="s">
        <v>2572</v>
      </c>
      <c r="BC334" t="s">
        <v>2674</v>
      </c>
      <c r="BD334">
        <f>IF(Players!BC334="NL",INDEX(Standings!G:I,MATCH(INDEX(Teams!G:K,MATCH(Players!BB334,Teams!G:G,0),5),Standings!G:G,0),2)+INDEX(Standings!G:I,MATCH(INDEX(Teams!G:K,MATCH(Players!BB334,Teams!G:G,0),5),Standings!G:G,0),3),INDEX(Standings!A:C,MATCH(INDEX(Teams!A:E,MATCH(Players!BB334,Teams!A:A,0),5),Standings!A:A,0),2)+INDEX(Standings!A:C,MATCH(INDEX(Teams!A:E,MATCH(Players!BB334,Teams!A:A,0),5),Standings!A:A,0),3))</f>
        <v>3</v>
      </c>
      <c r="BE334">
        <f t="shared" ca="1" si="796"/>
        <v>0</v>
      </c>
      <c r="BF334">
        <f t="shared" ca="1" si="797"/>
        <v>0</v>
      </c>
      <c r="BG334">
        <f t="shared" ca="1" si="798"/>
        <v>1</v>
      </c>
      <c r="BH334">
        <f t="shared" ca="1" si="799"/>
        <v>0</v>
      </c>
      <c r="BI334">
        <f t="shared" ca="1" si="800"/>
        <v>0</v>
      </c>
      <c r="BJ334">
        <f t="shared" ca="1" si="801"/>
        <v>0</v>
      </c>
      <c r="BK334">
        <f t="shared" ca="1" si="802"/>
        <v>0</v>
      </c>
      <c r="BL334" s="12">
        <f t="shared" ca="1" si="803"/>
        <v>2</v>
      </c>
      <c r="BM334">
        <f t="shared" ca="1" si="804"/>
        <v>0</v>
      </c>
      <c r="BN334">
        <f t="shared" ca="1" si="805"/>
        <v>0</v>
      </c>
      <c r="BO334">
        <f t="shared" ca="1" si="806"/>
        <v>0</v>
      </c>
      <c r="BP334">
        <f t="shared" ca="1" si="807"/>
        <v>0</v>
      </c>
      <c r="BQ334">
        <f t="shared" ca="1" si="808"/>
        <v>0</v>
      </c>
      <c r="BR334">
        <f t="shared" ca="1" si="809"/>
        <v>0</v>
      </c>
      <c r="BS334">
        <f t="shared" ca="1" si="810"/>
        <v>0</v>
      </c>
      <c r="BT334">
        <f t="shared" ca="1" si="811"/>
        <v>0</v>
      </c>
      <c r="BU334">
        <f t="shared" ca="1" si="812"/>
        <v>0</v>
      </c>
      <c r="BV334">
        <f t="shared" ca="1" si="813"/>
        <v>0</v>
      </c>
      <c r="BW334">
        <f t="shared" ca="1" si="834"/>
        <v>0</v>
      </c>
      <c r="BX334">
        <f t="shared" ca="1" si="835"/>
        <v>0</v>
      </c>
      <c r="BY334" s="8">
        <f t="shared" ca="1" si="836"/>
        <v>0</v>
      </c>
      <c r="BZ334" s="10">
        <f t="shared" ca="1" si="837"/>
        <v>0</v>
      </c>
      <c r="CA334">
        <f t="shared" ca="1" si="838"/>
        <v>1</v>
      </c>
      <c r="CB334">
        <f t="shared" ca="1" si="839"/>
        <v>0</v>
      </c>
      <c r="CC334">
        <f t="shared" ca="1" si="840"/>
        <v>0</v>
      </c>
      <c r="CD334">
        <f t="shared" ca="1" si="841"/>
        <v>0</v>
      </c>
      <c r="CE334">
        <f t="shared" ca="1" si="842"/>
        <v>0</v>
      </c>
      <c r="CF334" s="12">
        <f t="shared" ca="1" si="843"/>
        <v>2</v>
      </c>
      <c r="CG334">
        <f t="shared" ca="1" si="844"/>
        <v>0</v>
      </c>
      <c r="CH334">
        <f t="shared" ca="1" si="845"/>
        <v>0</v>
      </c>
      <c r="CI334">
        <f t="shared" ca="1" si="846"/>
        <v>0</v>
      </c>
      <c r="CJ334">
        <f t="shared" ca="1" si="847"/>
        <v>0</v>
      </c>
      <c r="CK334">
        <f t="shared" ca="1" si="848"/>
        <v>0</v>
      </c>
      <c r="CL334">
        <f t="shared" ca="1" si="849"/>
        <v>0</v>
      </c>
      <c r="CM334">
        <f t="shared" ca="1" si="850"/>
        <v>0</v>
      </c>
      <c r="CN334">
        <f t="shared" ca="1" si="851"/>
        <v>0</v>
      </c>
      <c r="CO334">
        <f t="shared" ca="1" si="852"/>
        <v>0</v>
      </c>
      <c r="CP334">
        <f t="shared" ca="1" si="853"/>
        <v>0</v>
      </c>
      <c r="CQ334" s="10">
        <f t="shared" ca="1" si="854"/>
        <v>0</v>
      </c>
      <c r="CR334" s="11">
        <f t="shared" ca="1" si="855"/>
        <v>0</v>
      </c>
      <c r="CS334" s="11">
        <f t="shared" ca="1" si="856"/>
        <v>0</v>
      </c>
      <c r="CT334" s="11">
        <f t="shared" ca="1" si="857"/>
        <v>0</v>
      </c>
      <c r="CU334" s="11">
        <f t="shared" ca="1" si="858"/>
        <v>0</v>
      </c>
      <c r="CV334" s="11">
        <f t="shared" ca="1" si="859"/>
        <v>0</v>
      </c>
      <c r="CW334" t="b">
        <f t="shared" ca="1" si="833"/>
        <v>0</v>
      </c>
      <c r="CX334">
        <f>COUNTIF(BA$1:BA334,BA334)-1</f>
        <v>0</v>
      </c>
    </row>
    <row r="335" spans="1:102">
      <c r="A335" t="s">
        <v>2923</v>
      </c>
      <c r="B335" t="s">
        <v>2562</v>
      </c>
      <c r="C335" t="s">
        <v>2672</v>
      </c>
      <c r="D335">
        <f>IF(Players!C335="NL",INDEX(Standings!G:I,MATCH(INDEX(Teams!G:K,MATCH(Players!B335,Teams!G:G,0),5),Standings!G:G,0),2)+INDEX(Standings!G:I,MATCH(INDEX(Teams!G:K,MATCH(Players!B335,Teams!G:G,0),5),Standings!G:G,0),3),INDEX(Standings!A:C,MATCH(INDEX(Teams!A:E,MATCH(Players!B335,Teams!A:A,0),5),Standings!A:A,0),2)+INDEX(Standings!A:C,MATCH(INDEX(Teams!A:E,MATCH(Players!B335,Teams!A:A,0),5),Standings!A:A,0),3))</f>
        <v>3</v>
      </c>
      <c r="E335">
        <f t="shared" ca="1" si="814"/>
        <v>1</v>
      </c>
      <c r="F335">
        <f t="shared" ca="1" si="815"/>
        <v>0</v>
      </c>
      <c r="G335">
        <f t="shared" ca="1" si="816"/>
        <v>0</v>
      </c>
      <c r="H335">
        <f t="shared" ca="1" si="817"/>
        <v>0</v>
      </c>
      <c r="I335">
        <f t="shared" ca="1" si="818"/>
        <v>0</v>
      </c>
      <c r="J335">
        <f t="shared" ca="1" si="819"/>
        <v>0</v>
      </c>
      <c r="K335">
        <f t="shared" ca="1" si="820"/>
        <v>0</v>
      </c>
      <c r="L335">
        <f t="shared" ca="1" si="821"/>
        <v>0</v>
      </c>
      <c r="M335">
        <f t="shared" ca="1" si="822"/>
        <v>0</v>
      </c>
      <c r="N335">
        <f t="shared" ca="1" si="823"/>
        <v>0</v>
      </c>
      <c r="O335">
        <f t="shared" ca="1" si="824"/>
        <v>0</v>
      </c>
      <c r="P335">
        <f t="shared" ca="1" si="825"/>
        <v>0</v>
      </c>
      <c r="Q335">
        <f t="shared" ca="1" si="826"/>
        <v>0</v>
      </c>
      <c r="R335">
        <f t="shared" ca="1" si="827"/>
        <v>0</v>
      </c>
      <c r="S335">
        <f t="shared" ca="1" si="828"/>
        <v>0</v>
      </c>
      <c r="T335">
        <f t="shared" ca="1" si="829"/>
        <v>0</v>
      </c>
      <c r="U335">
        <f t="shared" ca="1" si="830"/>
        <v>0</v>
      </c>
      <c r="V335">
        <f t="shared" ca="1" si="831"/>
        <v>0</v>
      </c>
      <c r="W335">
        <f t="shared" ca="1" si="832"/>
        <v>0</v>
      </c>
      <c r="X335">
        <f t="shared" ca="1" si="771"/>
        <v>1</v>
      </c>
      <c r="Y335">
        <f t="shared" ca="1" si="772"/>
        <v>0</v>
      </c>
      <c r="Z335">
        <f t="shared" ca="1" si="773"/>
        <v>0</v>
      </c>
      <c r="AA335">
        <f t="shared" ca="1" si="774"/>
        <v>0</v>
      </c>
      <c r="AB335">
        <f t="shared" ca="1" si="775"/>
        <v>0</v>
      </c>
      <c r="AC335">
        <f t="shared" ca="1" si="776"/>
        <v>0</v>
      </c>
      <c r="AD335">
        <f t="shared" ca="1" si="777"/>
        <v>0</v>
      </c>
      <c r="AE335">
        <f t="shared" ca="1" si="778"/>
        <v>0</v>
      </c>
      <c r="AF335">
        <f t="shared" ca="1" si="779"/>
        <v>0</v>
      </c>
      <c r="AG335">
        <f t="shared" ca="1" si="780"/>
        <v>0</v>
      </c>
      <c r="AH335">
        <f t="shared" ca="1" si="781"/>
        <v>0</v>
      </c>
      <c r="AI335">
        <f t="shared" ca="1" si="782"/>
        <v>0</v>
      </c>
      <c r="AJ335">
        <f t="shared" ca="1" si="783"/>
        <v>0</v>
      </c>
      <c r="AK335">
        <f t="shared" ca="1" si="784"/>
        <v>0</v>
      </c>
      <c r="AL335">
        <f t="shared" ca="1" si="785"/>
        <v>0</v>
      </c>
      <c r="AM335">
        <f t="shared" ca="1" si="786"/>
        <v>0</v>
      </c>
      <c r="AN335">
        <f t="shared" ca="1" si="787"/>
        <v>0</v>
      </c>
      <c r="AO335">
        <f t="shared" ca="1" si="788"/>
        <v>0</v>
      </c>
      <c r="AP335">
        <f t="shared" ca="1" si="789"/>
        <v>0</v>
      </c>
      <c r="AQ335">
        <f t="shared" ca="1" si="790"/>
        <v>0</v>
      </c>
      <c r="AR335" s="8">
        <f t="shared" ca="1" si="791"/>
        <v>0</v>
      </c>
      <c r="AS335" s="8">
        <f t="shared" ca="1" si="792"/>
        <v>0</v>
      </c>
      <c r="AT335" s="8">
        <f t="shared" ca="1" si="793"/>
        <v>0</v>
      </c>
      <c r="AU335" s="8">
        <f t="shared" ca="1" si="794"/>
        <v>0</v>
      </c>
      <c r="AV335">
        <f t="shared" ca="1" si="795"/>
        <v>0</v>
      </c>
      <c r="AW335" t="b">
        <f t="shared" ca="1" si="860"/>
        <v>0</v>
      </c>
      <c r="BA335" t="s">
        <v>3211</v>
      </c>
      <c r="BB335" t="s">
        <v>2572</v>
      </c>
      <c r="BC335" t="s">
        <v>2674</v>
      </c>
      <c r="BD335">
        <f>IF(Players!BC335="NL",INDEX(Standings!G:I,MATCH(INDEX(Teams!G:K,MATCH(Players!BB335,Teams!G:G,0),5),Standings!G:G,0),2)+INDEX(Standings!G:I,MATCH(INDEX(Teams!G:K,MATCH(Players!BB335,Teams!G:G,0),5),Standings!G:G,0),3),INDEX(Standings!A:C,MATCH(INDEX(Teams!A:E,MATCH(Players!BB335,Teams!A:A,0),5),Standings!A:A,0),2)+INDEX(Standings!A:C,MATCH(INDEX(Teams!A:E,MATCH(Players!BB335,Teams!A:A,0),5),Standings!A:A,0),3))</f>
        <v>3</v>
      </c>
      <c r="BE335">
        <f t="shared" ca="1" si="796"/>
        <v>0</v>
      </c>
      <c r="BF335">
        <f t="shared" ca="1" si="797"/>
        <v>0</v>
      </c>
      <c r="BG335">
        <f t="shared" ca="1" si="798"/>
        <v>0</v>
      </c>
      <c r="BH335">
        <f t="shared" ca="1" si="799"/>
        <v>0</v>
      </c>
      <c r="BI335">
        <f t="shared" ca="1" si="800"/>
        <v>0</v>
      </c>
      <c r="BJ335">
        <f t="shared" ca="1" si="801"/>
        <v>0</v>
      </c>
      <c r="BK335">
        <f t="shared" ca="1" si="802"/>
        <v>0</v>
      </c>
      <c r="BL335" s="12">
        <f t="shared" ca="1" si="803"/>
        <v>0</v>
      </c>
      <c r="BM335">
        <f t="shared" ca="1" si="804"/>
        <v>0</v>
      </c>
      <c r="BN335">
        <f t="shared" ca="1" si="805"/>
        <v>0</v>
      </c>
      <c r="BO335">
        <f t="shared" ca="1" si="806"/>
        <v>0</v>
      </c>
      <c r="BP335">
        <f t="shared" ca="1" si="807"/>
        <v>0</v>
      </c>
      <c r="BQ335">
        <f t="shared" ca="1" si="808"/>
        <v>0</v>
      </c>
      <c r="BR335">
        <f t="shared" ca="1" si="809"/>
        <v>0</v>
      </c>
      <c r="BS335">
        <f t="shared" ca="1" si="810"/>
        <v>0</v>
      </c>
      <c r="BT335">
        <f t="shared" ca="1" si="811"/>
        <v>0</v>
      </c>
      <c r="BU335">
        <f t="shared" ca="1" si="812"/>
        <v>0</v>
      </c>
      <c r="BV335">
        <f t="shared" ca="1" si="813"/>
        <v>0</v>
      </c>
      <c r="BW335">
        <f t="shared" ca="1" si="834"/>
        <v>0</v>
      </c>
      <c r="BX335">
        <f t="shared" ca="1" si="835"/>
        <v>0</v>
      </c>
      <c r="BY335" s="8">
        <f t="shared" ca="1" si="836"/>
        <v>0</v>
      </c>
      <c r="BZ335" s="10" t="str">
        <f t="shared" ca="1" si="837"/>
        <v>---</v>
      </c>
      <c r="CA335">
        <f t="shared" ca="1" si="838"/>
        <v>0</v>
      </c>
      <c r="CB335">
        <f t="shared" ca="1" si="839"/>
        <v>0</v>
      </c>
      <c r="CC335">
        <f t="shared" ca="1" si="840"/>
        <v>0</v>
      </c>
      <c r="CD335">
        <f t="shared" ca="1" si="841"/>
        <v>0</v>
      </c>
      <c r="CE335">
        <f t="shared" ca="1" si="842"/>
        <v>0</v>
      </c>
      <c r="CF335" s="12">
        <f t="shared" ca="1" si="843"/>
        <v>0</v>
      </c>
      <c r="CG335">
        <f t="shared" ca="1" si="844"/>
        <v>0</v>
      </c>
      <c r="CH335">
        <f t="shared" ca="1" si="845"/>
        <v>0</v>
      </c>
      <c r="CI335">
        <f t="shared" ca="1" si="846"/>
        <v>0</v>
      </c>
      <c r="CJ335">
        <f t="shared" ca="1" si="847"/>
        <v>0</v>
      </c>
      <c r="CK335">
        <f t="shared" ca="1" si="848"/>
        <v>0</v>
      </c>
      <c r="CL335">
        <f t="shared" ca="1" si="849"/>
        <v>0</v>
      </c>
      <c r="CM335">
        <f t="shared" ca="1" si="850"/>
        <v>0</v>
      </c>
      <c r="CN335">
        <f t="shared" ca="1" si="851"/>
        <v>0</v>
      </c>
      <c r="CO335">
        <f t="shared" ca="1" si="852"/>
        <v>0</v>
      </c>
      <c r="CP335">
        <f t="shared" ca="1" si="853"/>
        <v>0</v>
      </c>
      <c r="CQ335" s="10">
        <f t="shared" ca="1" si="854"/>
        <v>0</v>
      </c>
      <c r="CR335" s="11">
        <f t="shared" ca="1" si="855"/>
        <v>0</v>
      </c>
      <c r="CS335" s="11">
        <f t="shared" ca="1" si="856"/>
        <v>0</v>
      </c>
      <c r="CT335" s="11">
        <f t="shared" ca="1" si="857"/>
        <v>0</v>
      </c>
      <c r="CU335" s="11">
        <f t="shared" ca="1" si="858"/>
        <v>0</v>
      </c>
      <c r="CV335" s="11">
        <f t="shared" ca="1" si="859"/>
        <v>0</v>
      </c>
      <c r="CW335" t="b">
        <f t="shared" ca="1" si="833"/>
        <v>0</v>
      </c>
      <c r="CX335">
        <f>COUNTIF(BA$1:BA335,BA335)-1</f>
        <v>0</v>
      </c>
    </row>
    <row r="336" spans="1:102">
      <c r="A336" t="s">
        <v>2924</v>
      </c>
      <c r="B336" t="s">
        <v>2562</v>
      </c>
      <c r="C336" t="s">
        <v>2672</v>
      </c>
      <c r="D336">
        <f>IF(Players!C336="NL",INDEX(Standings!G:I,MATCH(INDEX(Teams!G:K,MATCH(Players!B336,Teams!G:G,0),5),Standings!G:G,0),2)+INDEX(Standings!G:I,MATCH(INDEX(Teams!G:K,MATCH(Players!B336,Teams!G:G,0),5),Standings!G:G,0),3),INDEX(Standings!A:C,MATCH(INDEX(Teams!A:E,MATCH(Players!B336,Teams!A:A,0),5),Standings!A:A,0),2)+INDEX(Standings!A:C,MATCH(INDEX(Teams!A:E,MATCH(Players!B336,Teams!A:A,0),5),Standings!A:A,0),3))</f>
        <v>3</v>
      </c>
      <c r="E336">
        <f t="shared" ca="1" si="814"/>
        <v>0</v>
      </c>
      <c r="F336">
        <f t="shared" ca="1" si="815"/>
        <v>0</v>
      </c>
      <c r="G336">
        <f t="shared" ca="1" si="816"/>
        <v>0</v>
      </c>
      <c r="H336">
        <f t="shared" ca="1" si="817"/>
        <v>0</v>
      </c>
      <c r="I336">
        <f t="shared" ca="1" si="818"/>
        <v>0</v>
      </c>
      <c r="J336">
        <f t="shared" ca="1" si="819"/>
        <v>0</v>
      </c>
      <c r="K336">
        <f t="shared" ca="1" si="820"/>
        <v>0</v>
      </c>
      <c r="L336">
        <f t="shared" ca="1" si="821"/>
        <v>0</v>
      </c>
      <c r="M336">
        <f t="shared" ca="1" si="822"/>
        <v>0</v>
      </c>
      <c r="N336">
        <f t="shared" ca="1" si="823"/>
        <v>0</v>
      </c>
      <c r="O336">
        <f t="shared" ca="1" si="824"/>
        <v>0</v>
      </c>
      <c r="P336">
        <f t="shared" ca="1" si="825"/>
        <v>0</v>
      </c>
      <c r="Q336">
        <f t="shared" ca="1" si="826"/>
        <v>0</v>
      </c>
      <c r="R336">
        <f t="shared" ca="1" si="827"/>
        <v>0</v>
      </c>
      <c r="S336">
        <f t="shared" ca="1" si="828"/>
        <v>0</v>
      </c>
      <c r="T336">
        <f t="shared" ca="1" si="829"/>
        <v>0</v>
      </c>
      <c r="U336">
        <f t="shared" ca="1" si="830"/>
        <v>0</v>
      </c>
      <c r="V336">
        <f t="shared" ca="1" si="831"/>
        <v>0</v>
      </c>
      <c r="W336">
        <f t="shared" ca="1" si="832"/>
        <v>0</v>
      </c>
      <c r="X336">
        <f t="shared" ca="1" si="771"/>
        <v>0</v>
      </c>
      <c r="Y336">
        <f t="shared" ca="1" si="772"/>
        <v>0</v>
      </c>
      <c r="Z336">
        <f t="shared" ca="1" si="773"/>
        <v>0</v>
      </c>
      <c r="AA336">
        <f t="shared" ca="1" si="774"/>
        <v>0</v>
      </c>
      <c r="AB336">
        <f t="shared" ca="1" si="775"/>
        <v>0</v>
      </c>
      <c r="AC336">
        <f t="shared" ca="1" si="776"/>
        <v>0</v>
      </c>
      <c r="AD336">
        <f t="shared" ca="1" si="777"/>
        <v>0</v>
      </c>
      <c r="AE336">
        <f t="shared" ca="1" si="778"/>
        <v>0</v>
      </c>
      <c r="AF336">
        <f t="shared" ca="1" si="779"/>
        <v>0</v>
      </c>
      <c r="AG336">
        <f t="shared" ca="1" si="780"/>
        <v>0</v>
      </c>
      <c r="AH336">
        <f t="shared" ca="1" si="781"/>
        <v>0</v>
      </c>
      <c r="AI336">
        <f t="shared" ca="1" si="782"/>
        <v>0</v>
      </c>
      <c r="AJ336">
        <f t="shared" ca="1" si="783"/>
        <v>0</v>
      </c>
      <c r="AK336">
        <f t="shared" ca="1" si="784"/>
        <v>0</v>
      </c>
      <c r="AL336">
        <f t="shared" ca="1" si="785"/>
        <v>0</v>
      </c>
      <c r="AM336">
        <f t="shared" ca="1" si="786"/>
        <v>0</v>
      </c>
      <c r="AN336">
        <f t="shared" ca="1" si="787"/>
        <v>0</v>
      </c>
      <c r="AO336">
        <f t="shared" ca="1" si="788"/>
        <v>0</v>
      </c>
      <c r="AP336">
        <f t="shared" ca="1" si="789"/>
        <v>0</v>
      </c>
      <c r="AQ336">
        <f t="shared" ca="1" si="790"/>
        <v>0</v>
      </c>
      <c r="AR336" s="8">
        <f t="shared" ca="1" si="791"/>
        <v>0</v>
      </c>
      <c r="AS336" s="8">
        <f t="shared" ca="1" si="792"/>
        <v>0</v>
      </c>
      <c r="AT336" s="8">
        <f t="shared" ca="1" si="793"/>
        <v>0</v>
      </c>
      <c r="AU336" s="8">
        <f t="shared" ca="1" si="794"/>
        <v>0</v>
      </c>
      <c r="AV336">
        <f t="shared" ca="1" si="795"/>
        <v>0</v>
      </c>
      <c r="AW336" t="b">
        <f t="shared" ca="1" si="860"/>
        <v>0</v>
      </c>
      <c r="BA336" t="s">
        <v>3217</v>
      </c>
      <c r="BB336" t="s">
        <v>2572</v>
      </c>
      <c r="BC336" t="s">
        <v>2674</v>
      </c>
      <c r="BD336">
        <f>IF(Players!BC336="NL",INDEX(Standings!G:I,MATCH(INDEX(Teams!G:K,MATCH(Players!BB336,Teams!G:G,0),5),Standings!G:G,0),2)+INDEX(Standings!G:I,MATCH(INDEX(Teams!G:K,MATCH(Players!BB336,Teams!G:G,0),5),Standings!G:G,0),3),INDEX(Standings!A:C,MATCH(INDEX(Teams!A:E,MATCH(Players!BB336,Teams!A:A,0),5),Standings!A:A,0),2)+INDEX(Standings!A:C,MATCH(INDEX(Teams!A:E,MATCH(Players!BB336,Teams!A:A,0),5),Standings!A:A,0),3))</f>
        <v>3</v>
      </c>
      <c r="BE336">
        <f t="shared" ca="1" si="796"/>
        <v>0</v>
      </c>
      <c r="BF336">
        <f t="shared" ca="1" si="797"/>
        <v>0</v>
      </c>
      <c r="BG336">
        <f t="shared" ca="1" si="798"/>
        <v>1</v>
      </c>
      <c r="BH336">
        <f t="shared" ca="1" si="799"/>
        <v>1</v>
      </c>
      <c r="BI336">
        <f t="shared" ca="1" si="800"/>
        <v>0</v>
      </c>
      <c r="BJ336">
        <f t="shared" ca="1" si="801"/>
        <v>0</v>
      </c>
      <c r="BK336">
        <f t="shared" ca="1" si="802"/>
        <v>0</v>
      </c>
      <c r="BL336" s="12">
        <f t="shared" ca="1" si="803"/>
        <v>4</v>
      </c>
      <c r="BM336">
        <f t="shared" ca="1" si="804"/>
        <v>8</v>
      </c>
      <c r="BN336">
        <f t="shared" ca="1" si="805"/>
        <v>8</v>
      </c>
      <c r="BO336">
        <f t="shared" ca="1" si="806"/>
        <v>8</v>
      </c>
      <c r="BP336">
        <f t="shared" ca="1" si="807"/>
        <v>4</v>
      </c>
      <c r="BQ336">
        <f t="shared" ca="1" si="808"/>
        <v>1</v>
      </c>
      <c r="BR336">
        <f t="shared" ca="1" si="809"/>
        <v>0</v>
      </c>
      <c r="BS336">
        <f t="shared" ca="1" si="810"/>
        <v>5</v>
      </c>
      <c r="BT336">
        <f t="shared" ca="1" si="811"/>
        <v>1</v>
      </c>
      <c r="BU336">
        <f t="shared" ca="1" si="812"/>
        <v>0</v>
      </c>
      <c r="BV336">
        <f t="shared" ca="1" si="813"/>
        <v>0</v>
      </c>
      <c r="BW336">
        <f t="shared" ca="1" si="834"/>
        <v>0</v>
      </c>
      <c r="BX336">
        <f t="shared" ca="1" si="835"/>
        <v>0</v>
      </c>
      <c r="BY336" s="8">
        <f t="shared" ca="1" si="836"/>
        <v>0</v>
      </c>
      <c r="BZ336" s="10">
        <f t="shared" ca="1" si="837"/>
        <v>18</v>
      </c>
      <c r="CA336">
        <f t="shared" ca="1" si="838"/>
        <v>1</v>
      </c>
      <c r="CB336">
        <f t="shared" ca="1" si="839"/>
        <v>1</v>
      </c>
      <c r="CC336">
        <f t="shared" ca="1" si="840"/>
        <v>0</v>
      </c>
      <c r="CD336">
        <f t="shared" ca="1" si="841"/>
        <v>0</v>
      </c>
      <c r="CE336">
        <f t="shared" ca="1" si="842"/>
        <v>0</v>
      </c>
      <c r="CF336" s="12">
        <f t="shared" ca="1" si="843"/>
        <v>4</v>
      </c>
      <c r="CG336">
        <f t="shared" ca="1" si="844"/>
        <v>8</v>
      </c>
      <c r="CH336">
        <f t="shared" ca="1" si="845"/>
        <v>8</v>
      </c>
      <c r="CI336">
        <f t="shared" ca="1" si="846"/>
        <v>8</v>
      </c>
      <c r="CJ336">
        <f t="shared" ca="1" si="847"/>
        <v>4</v>
      </c>
      <c r="CK336">
        <f t="shared" ca="1" si="848"/>
        <v>1</v>
      </c>
      <c r="CL336">
        <f t="shared" ca="1" si="849"/>
        <v>0</v>
      </c>
      <c r="CM336">
        <f t="shared" ca="1" si="850"/>
        <v>5</v>
      </c>
      <c r="CN336">
        <f t="shared" ca="1" si="851"/>
        <v>1</v>
      </c>
      <c r="CO336">
        <f t="shared" ca="1" si="852"/>
        <v>0</v>
      </c>
      <c r="CP336">
        <f t="shared" ca="1" si="853"/>
        <v>0</v>
      </c>
      <c r="CQ336" s="10">
        <f t="shared" ca="1" si="854"/>
        <v>2.25</v>
      </c>
      <c r="CR336" s="11">
        <f t="shared" ca="1" si="855"/>
        <v>18</v>
      </c>
      <c r="CS336" s="11">
        <f t="shared" ca="1" si="856"/>
        <v>9</v>
      </c>
      <c r="CT336" s="11">
        <f t="shared" ca="1" si="857"/>
        <v>2.25</v>
      </c>
      <c r="CU336" s="11">
        <f t="shared" ca="1" si="858"/>
        <v>11.25</v>
      </c>
      <c r="CV336" s="11">
        <f t="shared" ca="1" si="859"/>
        <v>5</v>
      </c>
      <c r="CW336" t="b">
        <f t="shared" ca="1" si="833"/>
        <v>1</v>
      </c>
      <c r="CX336">
        <f>COUNTIF(BA$1:BA336,BA336)-1</f>
        <v>0</v>
      </c>
    </row>
    <row r="337" spans="1:102">
      <c r="A337" t="s">
        <v>2925</v>
      </c>
      <c r="B337" t="s">
        <v>2562</v>
      </c>
      <c r="C337" t="s">
        <v>2672</v>
      </c>
      <c r="D337">
        <f>IF(Players!C337="NL",INDEX(Standings!G:I,MATCH(INDEX(Teams!G:K,MATCH(Players!B337,Teams!G:G,0),5),Standings!G:G,0),2)+INDEX(Standings!G:I,MATCH(INDEX(Teams!G:K,MATCH(Players!B337,Teams!G:G,0),5),Standings!G:G,0),3),INDEX(Standings!A:C,MATCH(INDEX(Teams!A:E,MATCH(Players!B337,Teams!A:A,0),5),Standings!A:A,0),2)+INDEX(Standings!A:C,MATCH(INDEX(Teams!A:E,MATCH(Players!B337,Teams!A:A,0),5),Standings!A:A,0),3))</f>
        <v>3</v>
      </c>
      <c r="E337">
        <f t="shared" ca="1" si="814"/>
        <v>1</v>
      </c>
      <c r="F337">
        <f t="shared" ca="1" si="815"/>
        <v>0</v>
      </c>
      <c r="G337">
        <f t="shared" ca="1" si="816"/>
        <v>0</v>
      </c>
      <c r="H337">
        <f t="shared" ca="1" si="817"/>
        <v>0</v>
      </c>
      <c r="I337">
        <f t="shared" ca="1" si="818"/>
        <v>0</v>
      </c>
      <c r="J337">
        <f t="shared" ca="1" si="819"/>
        <v>0</v>
      </c>
      <c r="K337">
        <f t="shared" ca="1" si="820"/>
        <v>0</v>
      </c>
      <c r="L337">
        <f t="shared" ca="1" si="821"/>
        <v>0</v>
      </c>
      <c r="M337">
        <f t="shared" ca="1" si="822"/>
        <v>0</v>
      </c>
      <c r="N337">
        <f t="shared" ca="1" si="823"/>
        <v>0</v>
      </c>
      <c r="O337">
        <f t="shared" ca="1" si="824"/>
        <v>0</v>
      </c>
      <c r="P337">
        <f t="shared" ca="1" si="825"/>
        <v>0</v>
      </c>
      <c r="Q337">
        <f t="shared" ca="1" si="826"/>
        <v>0</v>
      </c>
      <c r="R337">
        <f t="shared" ca="1" si="827"/>
        <v>0</v>
      </c>
      <c r="S337">
        <f t="shared" ca="1" si="828"/>
        <v>0</v>
      </c>
      <c r="T337">
        <f t="shared" ca="1" si="829"/>
        <v>0</v>
      </c>
      <c r="U337">
        <f t="shared" ca="1" si="830"/>
        <v>0</v>
      </c>
      <c r="V337">
        <f t="shared" ca="1" si="831"/>
        <v>0</v>
      </c>
      <c r="W337">
        <f t="shared" ca="1" si="832"/>
        <v>0</v>
      </c>
      <c r="X337">
        <f t="shared" ca="1" si="771"/>
        <v>1</v>
      </c>
      <c r="Y337">
        <f t="shared" ca="1" si="772"/>
        <v>0</v>
      </c>
      <c r="Z337">
        <f t="shared" ca="1" si="773"/>
        <v>0</v>
      </c>
      <c r="AA337">
        <f t="shared" ca="1" si="774"/>
        <v>0</v>
      </c>
      <c r="AB337">
        <f t="shared" ca="1" si="775"/>
        <v>0</v>
      </c>
      <c r="AC337">
        <f t="shared" ca="1" si="776"/>
        <v>0</v>
      </c>
      <c r="AD337">
        <f t="shared" ca="1" si="777"/>
        <v>0</v>
      </c>
      <c r="AE337">
        <f t="shared" ca="1" si="778"/>
        <v>0</v>
      </c>
      <c r="AF337">
        <f t="shared" ca="1" si="779"/>
        <v>0</v>
      </c>
      <c r="AG337">
        <f t="shared" ca="1" si="780"/>
        <v>0</v>
      </c>
      <c r="AH337">
        <f t="shared" ca="1" si="781"/>
        <v>0</v>
      </c>
      <c r="AI337">
        <f t="shared" ca="1" si="782"/>
        <v>0</v>
      </c>
      <c r="AJ337">
        <f t="shared" ca="1" si="783"/>
        <v>0</v>
      </c>
      <c r="AK337">
        <f t="shared" ca="1" si="784"/>
        <v>0</v>
      </c>
      <c r="AL337">
        <f t="shared" ca="1" si="785"/>
        <v>0</v>
      </c>
      <c r="AM337">
        <f t="shared" ca="1" si="786"/>
        <v>0</v>
      </c>
      <c r="AN337">
        <f t="shared" ca="1" si="787"/>
        <v>0</v>
      </c>
      <c r="AO337">
        <f t="shared" ca="1" si="788"/>
        <v>0</v>
      </c>
      <c r="AP337">
        <f t="shared" ca="1" si="789"/>
        <v>0</v>
      </c>
      <c r="AQ337">
        <f t="shared" ca="1" si="790"/>
        <v>0</v>
      </c>
      <c r="AR337" s="8">
        <f t="shared" ca="1" si="791"/>
        <v>0</v>
      </c>
      <c r="AS337" s="8">
        <f t="shared" ca="1" si="792"/>
        <v>0</v>
      </c>
      <c r="AT337" s="8">
        <f t="shared" ca="1" si="793"/>
        <v>0</v>
      </c>
      <c r="AU337" s="8">
        <f t="shared" ca="1" si="794"/>
        <v>0</v>
      </c>
      <c r="AV337">
        <f t="shared" ca="1" si="795"/>
        <v>0</v>
      </c>
      <c r="AW337" t="b">
        <f t="shared" ca="1" si="860"/>
        <v>0</v>
      </c>
      <c r="BA337" t="s">
        <v>3219</v>
      </c>
      <c r="BB337" t="s">
        <v>2572</v>
      </c>
      <c r="BC337" t="s">
        <v>2674</v>
      </c>
      <c r="BD337">
        <f>IF(Players!BC337="NL",INDEX(Standings!G:I,MATCH(INDEX(Teams!G:K,MATCH(Players!BB337,Teams!G:G,0),5),Standings!G:G,0),2)+INDEX(Standings!G:I,MATCH(INDEX(Teams!G:K,MATCH(Players!BB337,Teams!G:G,0),5),Standings!G:G,0),3),INDEX(Standings!A:C,MATCH(INDEX(Teams!A:E,MATCH(Players!BB337,Teams!A:A,0),5),Standings!A:A,0),2)+INDEX(Standings!A:C,MATCH(INDEX(Teams!A:E,MATCH(Players!BB337,Teams!A:A,0),5),Standings!A:A,0),3))</f>
        <v>3</v>
      </c>
      <c r="BE337">
        <f t="shared" ca="1" si="796"/>
        <v>0</v>
      </c>
      <c r="BF337">
        <f t="shared" ca="1" si="797"/>
        <v>0</v>
      </c>
      <c r="BG337">
        <f t="shared" ca="1" si="798"/>
        <v>0</v>
      </c>
      <c r="BH337">
        <f t="shared" ca="1" si="799"/>
        <v>0</v>
      </c>
      <c r="BI337">
        <f t="shared" ca="1" si="800"/>
        <v>0</v>
      </c>
      <c r="BJ337">
        <f t="shared" ca="1" si="801"/>
        <v>0</v>
      </c>
      <c r="BK337">
        <f t="shared" ca="1" si="802"/>
        <v>0</v>
      </c>
      <c r="BL337" s="12">
        <f t="shared" ca="1" si="803"/>
        <v>0</v>
      </c>
      <c r="BM337">
        <f t="shared" ca="1" si="804"/>
        <v>0</v>
      </c>
      <c r="BN337">
        <f t="shared" ca="1" si="805"/>
        <v>0</v>
      </c>
      <c r="BO337">
        <f t="shared" ca="1" si="806"/>
        <v>0</v>
      </c>
      <c r="BP337">
        <f t="shared" ca="1" si="807"/>
        <v>0</v>
      </c>
      <c r="BQ337">
        <f t="shared" ca="1" si="808"/>
        <v>0</v>
      </c>
      <c r="BR337">
        <f t="shared" ca="1" si="809"/>
        <v>0</v>
      </c>
      <c r="BS337">
        <f t="shared" ca="1" si="810"/>
        <v>0</v>
      </c>
      <c r="BT337">
        <f t="shared" ca="1" si="811"/>
        <v>0</v>
      </c>
      <c r="BU337">
        <f t="shared" ca="1" si="812"/>
        <v>0</v>
      </c>
      <c r="BV337">
        <f t="shared" ca="1" si="813"/>
        <v>0</v>
      </c>
      <c r="BW337">
        <f t="shared" ca="1" si="834"/>
        <v>0</v>
      </c>
      <c r="BX337">
        <f t="shared" ca="1" si="835"/>
        <v>0</v>
      </c>
      <c r="BY337" s="8">
        <f t="shared" ca="1" si="836"/>
        <v>0</v>
      </c>
      <c r="BZ337" s="10" t="str">
        <f t="shared" ca="1" si="837"/>
        <v>---</v>
      </c>
      <c r="CA337">
        <f t="shared" ca="1" si="838"/>
        <v>0</v>
      </c>
      <c r="CB337">
        <f t="shared" ca="1" si="839"/>
        <v>0</v>
      </c>
      <c r="CC337">
        <f t="shared" ca="1" si="840"/>
        <v>0</v>
      </c>
      <c r="CD337">
        <f t="shared" ca="1" si="841"/>
        <v>0</v>
      </c>
      <c r="CE337">
        <f t="shared" ca="1" si="842"/>
        <v>0</v>
      </c>
      <c r="CF337" s="12">
        <f t="shared" ca="1" si="843"/>
        <v>0</v>
      </c>
      <c r="CG337">
        <f t="shared" ca="1" si="844"/>
        <v>0</v>
      </c>
      <c r="CH337">
        <f t="shared" ca="1" si="845"/>
        <v>0</v>
      </c>
      <c r="CI337">
        <f t="shared" ca="1" si="846"/>
        <v>0</v>
      </c>
      <c r="CJ337">
        <f t="shared" ca="1" si="847"/>
        <v>0</v>
      </c>
      <c r="CK337">
        <f t="shared" ca="1" si="848"/>
        <v>0</v>
      </c>
      <c r="CL337">
        <f t="shared" ca="1" si="849"/>
        <v>0</v>
      </c>
      <c r="CM337">
        <f t="shared" ca="1" si="850"/>
        <v>0</v>
      </c>
      <c r="CN337">
        <f t="shared" ca="1" si="851"/>
        <v>0</v>
      </c>
      <c r="CO337">
        <f t="shared" ca="1" si="852"/>
        <v>0</v>
      </c>
      <c r="CP337">
        <f t="shared" ca="1" si="853"/>
        <v>0</v>
      </c>
      <c r="CQ337" s="10">
        <f t="shared" ca="1" si="854"/>
        <v>0</v>
      </c>
      <c r="CR337" s="11">
        <f t="shared" ca="1" si="855"/>
        <v>0</v>
      </c>
      <c r="CS337" s="11">
        <f t="shared" ca="1" si="856"/>
        <v>0</v>
      </c>
      <c r="CT337" s="11">
        <f t="shared" ca="1" si="857"/>
        <v>0</v>
      </c>
      <c r="CU337" s="11">
        <f t="shared" ca="1" si="858"/>
        <v>0</v>
      </c>
      <c r="CV337" s="11">
        <f t="shared" ca="1" si="859"/>
        <v>0</v>
      </c>
      <c r="CW337" t="b">
        <f t="shared" ca="1" si="833"/>
        <v>0</v>
      </c>
      <c r="CX337">
        <f>COUNTIF(BA$1:BA337,BA337)-1</f>
        <v>0</v>
      </c>
    </row>
    <row r="338" spans="1:102">
      <c r="A338" t="s">
        <v>2926</v>
      </c>
      <c r="B338" t="s">
        <v>2562</v>
      </c>
      <c r="C338" t="s">
        <v>2672</v>
      </c>
      <c r="D338">
        <f>IF(Players!C338="NL",INDEX(Standings!G:I,MATCH(INDEX(Teams!G:K,MATCH(Players!B338,Teams!G:G,0),5),Standings!G:G,0),2)+INDEX(Standings!G:I,MATCH(INDEX(Teams!G:K,MATCH(Players!B338,Teams!G:G,0),5),Standings!G:G,0),3),INDEX(Standings!A:C,MATCH(INDEX(Teams!A:E,MATCH(Players!B338,Teams!A:A,0),5),Standings!A:A,0),2)+INDEX(Standings!A:C,MATCH(INDEX(Teams!A:E,MATCH(Players!B338,Teams!A:A,0),5),Standings!A:A,0),3))</f>
        <v>3</v>
      </c>
      <c r="E338">
        <f t="shared" ca="1" si="814"/>
        <v>1</v>
      </c>
      <c r="F338">
        <f t="shared" ca="1" si="815"/>
        <v>0</v>
      </c>
      <c r="G338">
        <f t="shared" ca="1" si="816"/>
        <v>0</v>
      </c>
      <c r="H338">
        <f t="shared" ca="1" si="817"/>
        <v>0</v>
      </c>
      <c r="I338">
        <f t="shared" ca="1" si="818"/>
        <v>0</v>
      </c>
      <c r="J338">
        <f t="shared" ca="1" si="819"/>
        <v>0</v>
      </c>
      <c r="K338">
        <f t="shared" ca="1" si="820"/>
        <v>0</v>
      </c>
      <c r="L338">
        <f t="shared" ca="1" si="821"/>
        <v>0</v>
      </c>
      <c r="M338">
        <f t="shared" ca="1" si="822"/>
        <v>0</v>
      </c>
      <c r="N338">
        <f t="shared" ca="1" si="823"/>
        <v>0</v>
      </c>
      <c r="O338">
        <f t="shared" ca="1" si="824"/>
        <v>0</v>
      </c>
      <c r="P338">
        <f t="shared" ca="1" si="825"/>
        <v>0</v>
      </c>
      <c r="Q338">
        <f t="shared" ca="1" si="826"/>
        <v>0</v>
      </c>
      <c r="R338">
        <f t="shared" ca="1" si="827"/>
        <v>0</v>
      </c>
      <c r="S338">
        <f t="shared" ca="1" si="828"/>
        <v>0</v>
      </c>
      <c r="T338">
        <f t="shared" ca="1" si="829"/>
        <v>0</v>
      </c>
      <c r="U338">
        <f t="shared" ca="1" si="830"/>
        <v>0</v>
      </c>
      <c r="V338">
        <f t="shared" ca="1" si="831"/>
        <v>0</v>
      </c>
      <c r="W338">
        <f t="shared" ca="1" si="832"/>
        <v>0</v>
      </c>
      <c r="X338">
        <f t="shared" ca="1" si="771"/>
        <v>1</v>
      </c>
      <c r="Y338">
        <f t="shared" ca="1" si="772"/>
        <v>0</v>
      </c>
      <c r="Z338">
        <f t="shared" ca="1" si="773"/>
        <v>0</v>
      </c>
      <c r="AA338">
        <f t="shared" ca="1" si="774"/>
        <v>0</v>
      </c>
      <c r="AB338">
        <f t="shared" ca="1" si="775"/>
        <v>0</v>
      </c>
      <c r="AC338">
        <f t="shared" ca="1" si="776"/>
        <v>0</v>
      </c>
      <c r="AD338">
        <f t="shared" ca="1" si="777"/>
        <v>0</v>
      </c>
      <c r="AE338">
        <f t="shared" ca="1" si="778"/>
        <v>0</v>
      </c>
      <c r="AF338">
        <f t="shared" ca="1" si="779"/>
        <v>0</v>
      </c>
      <c r="AG338">
        <f t="shared" ca="1" si="780"/>
        <v>0</v>
      </c>
      <c r="AH338">
        <f t="shared" ca="1" si="781"/>
        <v>0</v>
      </c>
      <c r="AI338">
        <f t="shared" ca="1" si="782"/>
        <v>0</v>
      </c>
      <c r="AJ338">
        <f t="shared" ca="1" si="783"/>
        <v>0</v>
      </c>
      <c r="AK338">
        <f t="shared" ca="1" si="784"/>
        <v>0</v>
      </c>
      <c r="AL338">
        <f t="shared" ca="1" si="785"/>
        <v>0</v>
      </c>
      <c r="AM338">
        <f t="shared" ca="1" si="786"/>
        <v>0</v>
      </c>
      <c r="AN338">
        <f t="shared" ca="1" si="787"/>
        <v>0</v>
      </c>
      <c r="AO338">
        <f t="shared" ca="1" si="788"/>
        <v>0</v>
      </c>
      <c r="AP338">
        <f t="shared" ca="1" si="789"/>
        <v>0</v>
      </c>
      <c r="AQ338">
        <f t="shared" ca="1" si="790"/>
        <v>0</v>
      </c>
      <c r="AR338" s="8">
        <f t="shared" ca="1" si="791"/>
        <v>0</v>
      </c>
      <c r="AS338" s="8">
        <f t="shared" ca="1" si="792"/>
        <v>0</v>
      </c>
      <c r="AT338" s="8">
        <f t="shared" ca="1" si="793"/>
        <v>0</v>
      </c>
      <c r="AU338" s="8">
        <f t="shared" ca="1" si="794"/>
        <v>0</v>
      </c>
      <c r="AV338">
        <f t="shared" ca="1" si="795"/>
        <v>0</v>
      </c>
      <c r="AW338" t="b">
        <f t="shared" ca="1" si="860"/>
        <v>0</v>
      </c>
      <c r="BA338" t="s">
        <v>3220</v>
      </c>
      <c r="BB338" t="s">
        <v>2572</v>
      </c>
      <c r="BC338" t="s">
        <v>2674</v>
      </c>
      <c r="BD338">
        <f>IF(Players!BC338="NL",INDEX(Standings!G:I,MATCH(INDEX(Teams!G:K,MATCH(Players!BB338,Teams!G:G,0),5),Standings!G:G,0),2)+INDEX(Standings!G:I,MATCH(INDEX(Teams!G:K,MATCH(Players!BB338,Teams!G:G,0),5),Standings!G:G,0),3),INDEX(Standings!A:C,MATCH(INDEX(Teams!A:E,MATCH(Players!BB338,Teams!A:A,0),5),Standings!A:A,0),2)+INDEX(Standings!A:C,MATCH(INDEX(Teams!A:E,MATCH(Players!BB338,Teams!A:A,0),5),Standings!A:A,0),3))</f>
        <v>3</v>
      </c>
      <c r="BE338">
        <f t="shared" ca="1" si="796"/>
        <v>0</v>
      </c>
      <c r="BF338">
        <f t="shared" ca="1" si="797"/>
        <v>0</v>
      </c>
      <c r="BG338">
        <f t="shared" ca="1" si="798"/>
        <v>0</v>
      </c>
      <c r="BH338">
        <f t="shared" ca="1" si="799"/>
        <v>0</v>
      </c>
      <c r="BI338">
        <f t="shared" ca="1" si="800"/>
        <v>0</v>
      </c>
      <c r="BJ338">
        <f t="shared" ca="1" si="801"/>
        <v>0</v>
      </c>
      <c r="BK338">
        <f t="shared" ca="1" si="802"/>
        <v>0</v>
      </c>
      <c r="BL338" s="12">
        <f t="shared" ca="1" si="803"/>
        <v>0</v>
      </c>
      <c r="BM338">
        <f t="shared" ca="1" si="804"/>
        <v>0</v>
      </c>
      <c r="BN338">
        <f t="shared" ca="1" si="805"/>
        <v>0</v>
      </c>
      <c r="BO338">
        <f t="shared" ca="1" si="806"/>
        <v>0</v>
      </c>
      <c r="BP338">
        <f t="shared" ca="1" si="807"/>
        <v>0</v>
      </c>
      <c r="BQ338">
        <f t="shared" ca="1" si="808"/>
        <v>0</v>
      </c>
      <c r="BR338">
        <f t="shared" ca="1" si="809"/>
        <v>0</v>
      </c>
      <c r="BS338">
        <f t="shared" ca="1" si="810"/>
        <v>0</v>
      </c>
      <c r="BT338">
        <f t="shared" ca="1" si="811"/>
        <v>0</v>
      </c>
      <c r="BU338">
        <f t="shared" ca="1" si="812"/>
        <v>0</v>
      </c>
      <c r="BV338">
        <f t="shared" ca="1" si="813"/>
        <v>0</v>
      </c>
      <c r="BW338">
        <f t="shared" ca="1" si="834"/>
        <v>0</v>
      </c>
      <c r="BX338">
        <f t="shared" ca="1" si="835"/>
        <v>0</v>
      </c>
      <c r="BY338" s="8">
        <f t="shared" ca="1" si="836"/>
        <v>0</v>
      </c>
      <c r="BZ338" s="10" t="str">
        <f t="shared" ca="1" si="837"/>
        <v>---</v>
      </c>
      <c r="CA338">
        <f t="shared" ca="1" si="838"/>
        <v>0</v>
      </c>
      <c r="CB338">
        <f t="shared" ca="1" si="839"/>
        <v>0</v>
      </c>
      <c r="CC338">
        <f t="shared" ca="1" si="840"/>
        <v>0</v>
      </c>
      <c r="CD338">
        <f t="shared" ca="1" si="841"/>
        <v>0</v>
      </c>
      <c r="CE338">
        <f t="shared" ca="1" si="842"/>
        <v>0</v>
      </c>
      <c r="CF338" s="12">
        <f t="shared" ca="1" si="843"/>
        <v>0</v>
      </c>
      <c r="CG338">
        <f t="shared" ca="1" si="844"/>
        <v>0</v>
      </c>
      <c r="CH338">
        <f t="shared" ca="1" si="845"/>
        <v>0</v>
      </c>
      <c r="CI338">
        <f t="shared" ca="1" si="846"/>
        <v>0</v>
      </c>
      <c r="CJ338">
        <f t="shared" ca="1" si="847"/>
        <v>0</v>
      </c>
      <c r="CK338">
        <f t="shared" ca="1" si="848"/>
        <v>0</v>
      </c>
      <c r="CL338">
        <f t="shared" ca="1" si="849"/>
        <v>0</v>
      </c>
      <c r="CM338">
        <f t="shared" ca="1" si="850"/>
        <v>0</v>
      </c>
      <c r="CN338">
        <f t="shared" ca="1" si="851"/>
        <v>0</v>
      </c>
      <c r="CO338">
        <f t="shared" ca="1" si="852"/>
        <v>0</v>
      </c>
      <c r="CP338">
        <f t="shared" ca="1" si="853"/>
        <v>0</v>
      </c>
      <c r="CQ338" s="10">
        <f t="shared" ca="1" si="854"/>
        <v>0</v>
      </c>
      <c r="CR338" s="11">
        <f t="shared" ca="1" si="855"/>
        <v>0</v>
      </c>
      <c r="CS338" s="11">
        <f t="shared" ca="1" si="856"/>
        <v>0</v>
      </c>
      <c r="CT338" s="11">
        <f t="shared" ca="1" si="857"/>
        <v>0</v>
      </c>
      <c r="CU338" s="11">
        <f t="shared" ca="1" si="858"/>
        <v>0</v>
      </c>
      <c r="CV338" s="11">
        <f t="shared" ca="1" si="859"/>
        <v>0</v>
      </c>
      <c r="CW338" t="b">
        <f t="shared" ca="1" si="833"/>
        <v>0</v>
      </c>
      <c r="CX338">
        <f>COUNTIF(BA$1:BA338,BA338)-1</f>
        <v>0</v>
      </c>
    </row>
    <row r="339" spans="1:102">
      <c r="A339" t="s">
        <v>2927</v>
      </c>
      <c r="B339" t="s">
        <v>2562</v>
      </c>
      <c r="C339" t="s">
        <v>2672</v>
      </c>
      <c r="D339">
        <f>IF(Players!C339="NL",INDEX(Standings!G:I,MATCH(INDEX(Teams!G:K,MATCH(Players!B339,Teams!G:G,0),5),Standings!G:G,0),2)+INDEX(Standings!G:I,MATCH(INDEX(Teams!G:K,MATCH(Players!B339,Teams!G:G,0),5),Standings!G:G,0),3),INDEX(Standings!A:C,MATCH(INDEX(Teams!A:E,MATCH(Players!B339,Teams!A:A,0),5),Standings!A:A,0),2)+INDEX(Standings!A:C,MATCH(INDEX(Teams!A:E,MATCH(Players!B339,Teams!A:A,0),5),Standings!A:A,0),3))</f>
        <v>3</v>
      </c>
      <c r="E339">
        <f t="shared" ca="1" si="814"/>
        <v>0</v>
      </c>
      <c r="F339">
        <f t="shared" ca="1" si="815"/>
        <v>0</v>
      </c>
      <c r="G339">
        <f t="shared" ca="1" si="816"/>
        <v>0</v>
      </c>
      <c r="H339">
        <f t="shared" ca="1" si="817"/>
        <v>0</v>
      </c>
      <c r="I339">
        <f t="shared" ca="1" si="818"/>
        <v>0</v>
      </c>
      <c r="J339">
        <f t="shared" ca="1" si="819"/>
        <v>0</v>
      </c>
      <c r="K339">
        <f t="shared" ca="1" si="820"/>
        <v>0</v>
      </c>
      <c r="L339">
        <f t="shared" ca="1" si="821"/>
        <v>0</v>
      </c>
      <c r="M339">
        <f t="shared" ca="1" si="822"/>
        <v>0</v>
      </c>
      <c r="N339">
        <f t="shared" ca="1" si="823"/>
        <v>0</v>
      </c>
      <c r="O339">
        <f t="shared" ca="1" si="824"/>
        <v>0</v>
      </c>
      <c r="P339">
        <f t="shared" ca="1" si="825"/>
        <v>0</v>
      </c>
      <c r="Q339">
        <f t="shared" ca="1" si="826"/>
        <v>0</v>
      </c>
      <c r="R339">
        <f t="shared" ca="1" si="827"/>
        <v>0</v>
      </c>
      <c r="S339">
        <f t="shared" ca="1" si="828"/>
        <v>0</v>
      </c>
      <c r="T339">
        <f t="shared" ca="1" si="829"/>
        <v>0</v>
      </c>
      <c r="U339">
        <f t="shared" ca="1" si="830"/>
        <v>0</v>
      </c>
      <c r="V339">
        <f t="shared" ca="1" si="831"/>
        <v>0</v>
      </c>
      <c r="W339">
        <f t="shared" ca="1" si="832"/>
        <v>0</v>
      </c>
      <c r="X339">
        <f t="shared" ca="1" si="771"/>
        <v>0</v>
      </c>
      <c r="Y339">
        <f t="shared" ca="1" si="772"/>
        <v>0</v>
      </c>
      <c r="Z339">
        <f t="shared" ca="1" si="773"/>
        <v>0</v>
      </c>
      <c r="AA339">
        <f t="shared" ca="1" si="774"/>
        <v>0</v>
      </c>
      <c r="AB339">
        <f t="shared" ca="1" si="775"/>
        <v>0</v>
      </c>
      <c r="AC339">
        <f t="shared" ca="1" si="776"/>
        <v>0</v>
      </c>
      <c r="AD339">
        <f t="shared" ca="1" si="777"/>
        <v>0</v>
      </c>
      <c r="AE339">
        <f t="shared" ca="1" si="778"/>
        <v>0</v>
      </c>
      <c r="AF339">
        <f t="shared" ca="1" si="779"/>
        <v>0</v>
      </c>
      <c r="AG339">
        <f t="shared" ca="1" si="780"/>
        <v>0</v>
      </c>
      <c r="AH339">
        <f t="shared" ca="1" si="781"/>
        <v>0</v>
      </c>
      <c r="AI339">
        <f t="shared" ca="1" si="782"/>
        <v>0</v>
      </c>
      <c r="AJ339">
        <f t="shared" ca="1" si="783"/>
        <v>0</v>
      </c>
      <c r="AK339">
        <f t="shared" ca="1" si="784"/>
        <v>0</v>
      </c>
      <c r="AL339">
        <f t="shared" ca="1" si="785"/>
        <v>0</v>
      </c>
      <c r="AM339">
        <f t="shared" ca="1" si="786"/>
        <v>0</v>
      </c>
      <c r="AN339">
        <f t="shared" ca="1" si="787"/>
        <v>0</v>
      </c>
      <c r="AO339">
        <f t="shared" ca="1" si="788"/>
        <v>0</v>
      </c>
      <c r="AP339">
        <f t="shared" ca="1" si="789"/>
        <v>0</v>
      </c>
      <c r="AQ339">
        <f t="shared" ca="1" si="790"/>
        <v>0</v>
      </c>
      <c r="AR339" s="8">
        <f t="shared" ca="1" si="791"/>
        <v>0</v>
      </c>
      <c r="AS339" s="8">
        <f t="shared" ca="1" si="792"/>
        <v>0</v>
      </c>
      <c r="AT339" s="8">
        <f t="shared" ca="1" si="793"/>
        <v>0</v>
      </c>
      <c r="AU339" s="8">
        <f t="shared" ca="1" si="794"/>
        <v>0</v>
      </c>
      <c r="AV339">
        <f t="shared" ca="1" si="795"/>
        <v>0</v>
      </c>
      <c r="AW339" t="b">
        <f t="shared" ca="1" si="860"/>
        <v>0</v>
      </c>
      <c r="BA339" t="s">
        <v>3213</v>
      </c>
      <c r="BB339" t="s">
        <v>2572</v>
      </c>
      <c r="BC339" t="s">
        <v>2674</v>
      </c>
      <c r="BD339">
        <f>IF(Players!BC339="NL",INDEX(Standings!G:I,MATCH(INDEX(Teams!G:K,MATCH(Players!BB339,Teams!G:G,0),5),Standings!G:G,0),2)+INDEX(Standings!G:I,MATCH(INDEX(Teams!G:K,MATCH(Players!BB339,Teams!G:G,0),5),Standings!G:G,0),3),INDEX(Standings!A:C,MATCH(INDEX(Teams!A:E,MATCH(Players!BB339,Teams!A:A,0),5),Standings!A:A,0),2)+INDEX(Standings!A:C,MATCH(INDEX(Teams!A:E,MATCH(Players!BB339,Teams!A:A,0),5),Standings!A:A,0),3))</f>
        <v>3</v>
      </c>
      <c r="BE339">
        <f t="shared" ca="1" si="796"/>
        <v>0</v>
      </c>
      <c r="BF339">
        <f t="shared" ca="1" si="797"/>
        <v>0</v>
      </c>
      <c r="BG339">
        <f t="shared" ca="1" si="798"/>
        <v>0</v>
      </c>
      <c r="BH339">
        <f t="shared" ca="1" si="799"/>
        <v>0</v>
      </c>
      <c r="BI339">
        <f t="shared" ca="1" si="800"/>
        <v>0</v>
      </c>
      <c r="BJ339">
        <f t="shared" ca="1" si="801"/>
        <v>0</v>
      </c>
      <c r="BK339">
        <f t="shared" ca="1" si="802"/>
        <v>0</v>
      </c>
      <c r="BL339" s="12">
        <f t="shared" ca="1" si="803"/>
        <v>0</v>
      </c>
      <c r="BM339">
        <f t="shared" ca="1" si="804"/>
        <v>0</v>
      </c>
      <c r="BN339">
        <f t="shared" ca="1" si="805"/>
        <v>0</v>
      </c>
      <c r="BO339">
        <f t="shared" ca="1" si="806"/>
        <v>0</v>
      </c>
      <c r="BP339">
        <f t="shared" ca="1" si="807"/>
        <v>0</v>
      </c>
      <c r="BQ339">
        <f t="shared" ca="1" si="808"/>
        <v>0</v>
      </c>
      <c r="BR339">
        <f t="shared" ca="1" si="809"/>
        <v>0</v>
      </c>
      <c r="BS339">
        <f t="shared" ca="1" si="810"/>
        <v>0</v>
      </c>
      <c r="BT339">
        <f t="shared" ca="1" si="811"/>
        <v>0</v>
      </c>
      <c r="BU339">
        <f t="shared" ca="1" si="812"/>
        <v>0</v>
      </c>
      <c r="BV339">
        <f t="shared" ca="1" si="813"/>
        <v>0</v>
      </c>
      <c r="BW339">
        <f t="shared" ca="1" si="834"/>
        <v>0</v>
      </c>
      <c r="BX339">
        <f t="shared" ca="1" si="835"/>
        <v>0</v>
      </c>
      <c r="BY339" s="8">
        <f t="shared" ca="1" si="836"/>
        <v>0</v>
      </c>
      <c r="BZ339" s="10" t="str">
        <f t="shared" ca="1" si="837"/>
        <v>---</v>
      </c>
      <c r="CA339">
        <f t="shared" ca="1" si="838"/>
        <v>0</v>
      </c>
      <c r="CB339">
        <f t="shared" ca="1" si="839"/>
        <v>0</v>
      </c>
      <c r="CC339">
        <f t="shared" ca="1" si="840"/>
        <v>0</v>
      </c>
      <c r="CD339">
        <f t="shared" ca="1" si="841"/>
        <v>0</v>
      </c>
      <c r="CE339">
        <f t="shared" ca="1" si="842"/>
        <v>0</v>
      </c>
      <c r="CF339" s="12">
        <f t="shared" ca="1" si="843"/>
        <v>0</v>
      </c>
      <c r="CG339">
        <f t="shared" ca="1" si="844"/>
        <v>0</v>
      </c>
      <c r="CH339">
        <f t="shared" ca="1" si="845"/>
        <v>0</v>
      </c>
      <c r="CI339">
        <f t="shared" ca="1" si="846"/>
        <v>0</v>
      </c>
      <c r="CJ339">
        <f t="shared" ca="1" si="847"/>
        <v>0</v>
      </c>
      <c r="CK339">
        <f t="shared" ca="1" si="848"/>
        <v>0</v>
      </c>
      <c r="CL339">
        <f t="shared" ca="1" si="849"/>
        <v>0</v>
      </c>
      <c r="CM339">
        <f t="shared" ca="1" si="850"/>
        <v>0</v>
      </c>
      <c r="CN339">
        <f t="shared" ca="1" si="851"/>
        <v>0</v>
      </c>
      <c r="CO339">
        <f t="shared" ca="1" si="852"/>
        <v>0</v>
      </c>
      <c r="CP339">
        <f t="shared" ca="1" si="853"/>
        <v>0</v>
      </c>
      <c r="CQ339" s="10">
        <f t="shared" ca="1" si="854"/>
        <v>0</v>
      </c>
      <c r="CR339" s="11">
        <f t="shared" ca="1" si="855"/>
        <v>0</v>
      </c>
      <c r="CS339" s="11">
        <f t="shared" ca="1" si="856"/>
        <v>0</v>
      </c>
      <c r="CT339" s="11">
        <f t="shared" ca="1" si="857"/>
        <v>0</v>
      </c>
      <c r="CU339" s="11">
        <f t="shared" ca="1" si="858"/>
        <v>0</v>
      </c>
      <c r="CV339" s="11">
        <f t="shared" ca="1" si="859"/>
        <v>0</v>
      </c>
      <c r="CW339" t="b">
        <f t="shared" ca="1" si="833"/>
        <v>0</v>
      </c>
      <c r="CX339">
        <f>COUNTIF(BA$1:BA339,BA339)-1</f>
        <v>0</v>
      </c>
    </row>
    <row r="340" spans="1:102">
      <c r="A340" t="s">
        <v>2978</v>
      </c>
      <c r="B340" t="s">
        <v>2552</v>
      </c>
      <c r="C340" t="s">
        <v>2672</v>
      </c>
      <c r="D340">
        <f>IF(Players!C340="NL",INDEX(Standings!G:I,MATCH(INDEX(Teams!G:K,MATCH(Players!B340,Teams!G:G,0),5),Standings!G:G,0),2)+INDEX(Standings!G:I,MATCH(INDEX(Teams!G:K,MATCH(Players!B340,Teams!G:G,0),5),Standings!G:G,0),3),INDEX(Standings!A:C,MATCH(INDEX(Teams!A:E,MATCH(Players!B340,Teams!A:A,0),5),Standings!A:A,0),2)+INDEX(Standings!A:C,MATCH(INDEX(Teams!A:E,MATCH(Players!B340,Teams!A:A,0),5),Standings!A:A,0),3))</f>
        <v>3</v>
      </c>
      <c r="E340">
        <f t="shared" ca="1" si="814"/>
        <v>2</v>
      </c>
      <c r="F340">
        <f t="shared" ca="1" si="815"/>
        <v>7</v>
      </c>
      <c r="G340">
        <f t="shared" ca="1" si="816"/>
        <v>0</v>
      </c>
      <c r="H340">
        <f t="shared" ca="1" si="817"/>
        <v>2</v>
      </c>
      <c r="I340">
        <f t="shared" ca="1" si="818"/>
        <v>0</v>
      </c>
      <c r="J340">
        <f t="shared" ca="1" si="819"/>
        <v>0</v>
      </c>
      <c r="K340">
        <f t="shared" ca="1" si="820"/>
        <v>0</v>
      </c>
      <c r="L340">
        <f t="shared" ca="1" si="821"/>
        <v>1</v>
      </c>
      <c r="M340">
        <f t="shared" ca="1" si="822"/>
        <v>1</v>
      </c>
      <c r="N340">
        <f t="shared" ca="1" si="823"/>
        <v>0</v>
      </c>
      <c r="O340">
        <f t="shared" ca="1" si="824"/>
        <v>2</v>
      </c>
      <c r="P340">
        <f t="shared" ca="1" si="825"/>
        <v>0</v>
      </c>
      <c r="Q340">
        <f t="shared" ca="1" si="826"/>
        <v>1</v>
      </c>
      <c r="R340">
        <f t="shared" ca="1" si="827"/>
        <v>0</v>
      </c>
      <c r="S340">
        <f t="shared" ca="1" si="828"/>
        <v>0</v>
      </c>
      <c r="T340">
        <f t="shared" ca="1" si="829"/>
        <v>0</v>
      </c>
      <c r="U340">
        <f t="shared" ca="1" si="830"/>
        <v>0</v>
      </c>
      <c r="V340">
        <f t="shared" ca="1" si="831"/>
        <v>1</v>
      </c>
      <c r="W340">
        <f t="shared" ca="1" si="832"/>
        <v>1</v>
      </c>
      <c r="X340">
        <f t="shared" ca="1" si="771"/>
        <v>2</v>
      </c>
      <c r="Y340">
        <f t="shared" ca="1" si="772"/>
        <v>9</v>
      </c>
      <c r="Z340">
        <f t="shared" ca="1" si="773"/>
        <v>7</v>
      </c>
      <c r="AA340">
        <f t="shared" ca="1" si="774"/>
        <v>0</v>
      </c>
      <c r="AB340">
        <f t="shared" ca="1" si="775"/>
        <v>2</v>
      </c>
      <c r="AC340">
        <f t="shared" ca="1" si="776"/>
        <v>0</v>
      </c>
      <c r="AD340">
        <f t="shared" ca="1" si="777"/>
        <v>0</v>
      </c>
      <c r="AE340">
        <f t="shared" ca="1" si="778"/>
        <v>0</v>
      </c>
      <c r="AF340">
        <f t="shared" ca="1" si="779"/>
        <v>1</v>
      </c>
      <c r="AG340">
        <f t="shared" ca="1" si="780"/>
        <v>1</v>
      </c>
      <c r="AH340">
        <f t="shared" ca="1" si="781"/>
        <v>0</v>
      </c>
      <c r="AI340">
        <f t="shared" ca="1" si="782"/>
        <v>2</v>
      </c>
      <c r="AJ340">
        <f t="shared" ca="1" si="783"/>
        <v>0</v>
      </c>
      <c r="AK340">
        <f t="shared" ca="1" si="784"/>
        <v>1</v>
      </c>
      <c r="AL340">
        <f t="shared" ca="1" si="785"/>
        <v>0</v>
      </c>
      <c r="AM340">
        <f t="shared" ca="1" si="786"/>
        <v>0</v>
      </c>
      <c r="AN340">
        <f t="shared" ca="1" si="787"/>
        <v>0</v>
      </c>
      <c r="AO340">
        <f t="shared" ca="1" si="788"/>
        <v>0</v>
      </c>
      <c r="AP340">
        <f t="shared" ca="1" si="789"/>
        <v>1</v>
      </c>
      <c r="AQ340">
        <f t="shared" ca="1" si="790"/>
        <v>1</v>
      </c>
      <c r="AR340" s="8">
        <f t="shared" ca="1" si="791"/>
        <v>0.2857142857142857</v>
      </c>
      <c r="AS340" s="8">
        <f t="shared" ca="1" si="792"/>
        <v>0.44444444444444442</v>
      </c>
      <c r="AT340" s="8">
        <f t="shared" ca="1" si="793"/>
        <v>0.2857142857142857</v>
      </c>
      <c r="AU340" s="8">
        <f t="shared" ca="1" si="794"/>
        <v>0.73015873015873012</v>
      </c>
      <c r="AV340">
        <f t="shared" ca="1" si="795"/>
        <v>2</v>
      </c>
      <c r="AW340" t="b">
        <f t="shared" ca="1" si="860"/>
        <v>0</v>
      </c>
      <c r="BA340" t="s">
        <v>3221</v>
      </c>
      <c r="BB340" t="s">
        <v>2572</v>
      </c>
      <c r="BC340" t="s">
        <v>2674</v>
      </c>
      <c r="BD340">
        <f>IF(Players!BC340="NL",INDEX(Standings!G:I,MATCH(INDEX(Teams!G:K,MATCH(Players!BB340,Teams!G:G,0),5),Standings!G:G,0),2)+INDEX(Standings!G:I,MATCH(INDEX(Teams!G:K,MATCH(Players!BB340,Teams!G:G,0),5),Standings!G:G,0),3),INDEX(Standings!A:C,MATCH(INDEX(Teams!A:E,MATCH(Players!BB340,Teams!A:A,0),5),Standings!A:A,0),2)+INDEX(Standings!A:C,MATCH(INDEX(Teams!A:E,MATCH(Players!BB340,Teams!A:A,0),5),Standings!A:A,0),3))</f>
        <v>3</v>
      </c>
      <c r="BE340">
        <f t="shared" ca="1" si="796"/>
        <v>0</v>
      </c>
      <c r="BF340">
        <f t="shared" ca="1" si="797"/>
        <v>0</v>
      </c>
      <c r="BG340">
        <f t="shared" ca="1" si="798"/>
        <v>2</v>
      </c>
      <c r="BH340">
        <f t="shared" ca="1" si="799"/>
        <v>0</v>
      </c>
      <c r="BI340">
        <f t="shared" ca="1" si="800"/>
        <v>0</v>
      </c>
      <c r="BJ340">
        <f t="shared" ca="1" si="801"/>
        <v>0</v>
      </c>
      <c r="BK340">
        <f t="shared" ca="1" si="802"/>
        <v>0</v>
      </c>
      <c r="BL340" s="12">
        <f t="shared" ca="1" si="803"/>
        <v>3.333333333333333</v>
      </c>
      <c r="BM340">
        <f t="shared" ca="1" si="804"/>
        <v>6</v>
      </c>
      <c r="BN340">
        <f t="shared" ca="1" si="805"/>
        <v>1</v>
      </c>
      <c r="BO340">
        <f t="shared" ca="1" si="806"/>
        <v>1</v>
      </c>
      <c r="BP340">
        <f t="shared" ca="1" si="807"/>
        <v>1</v>
      </c>
      <c r="BQ340">
        <f t="shared" ca="1" si="808"/>
        <v>0</v>
      </c>
      <c r="BR340">
        <f t="shared" ca="1" si="809"/>
        <v>0</v>
      </c>
      <c r="BS340">
        <f t="shared" ca="1" si="810"/>
        <v>2</v>
      </c>
      <c r="BT340">
        <f t="shared" ca="1" si="811"/>
        <v>0</v>
      </c>
      <c r="BU340">
        <f t="shared" ca="1" si="812"/>
        <v>0</v>
      </c>
      <c r="BV340">
        <f t="shared" ca="1" si="813"/>
        <v>0</v>
      </c>
      <c r="BW340">
        <f t="shared" ca="1" si="834"/>
        <v>0</v>
      </c>
      <c r="BX340">
        <f t="shared" ca="1" si="835"/>
        <v>0</v>
      </c>
      <c r="BY340" s="8">
        <f t="shared" ca="1" si="836"/>
        <v>0</v>
      </c>
      <c r="BZ340" s="10">
        <f t="shared" ca="1" si="837"/>
        <v>2.7</v>
      </c>
      <c r="CA340">
        <f t="shared" ca="1" si="838"/>
        <v>2</v>
      </c>
      <c r="CB340">
        <f t="shared" ca="1" si="839"/>
        <v>0</v>
      </c>
      <c r="CC340">
        <f t="shared" ca="1" si="840"/>
        <v>0</v>
      </c>
      <c r="CD340">
        <f t="shared" ca="1" si="841"/>
        <v>0</v>
      </c>
      <c r="CE340">
        <f t="shared" ca="1" si="842"/>
        <v>0</v>
      </c>
      <c r="CF340" s="12">
        <f t="shared" ca="1" si="843"/>
        <v>3.333333333333333</v>
      </c>
      <c r="CG340">
        <f t="shared" ca="1" si="844"/>
        <v>6</v>
      </c>
      <c r="CH340">
        <f t="shared" ca="1" si="845"/>
        <v>1</v>
      </c>
      <c r="CI340">
        <f t="shared" ca="1" si="846"/>
        <v>1</v>
      </c>
      <c r="CJ340">
        <f t="shared" ca="1" si="847"/>
        <v>1</v>
      </c>
      <c r="CK340">
        <f t="shared" ca="1" si="848"/>
        <v>0</v>
      </c>
      <c r="CL340">
        <f t="shared" ca="1" si="849"/>
        <v>0</v>
      </c>
      <c r="CM340">
        <f t="shared" ca="1" si="850"/>
        <v>2</v>
      </c>
      <c r="CN340">
        <f t="shared" ca="1" si="851"/>
        <v>0</v>
      </c>
      <c r="CO340">
        <f t="shared" ca="1" si="852"/>
        <v>0</v>
      </c>
      <c r="CP340">
        <f t="shared" ca="1" si="853"/>
        <v>0</v>
      </c>
      <c r="CQ340" s="10">
        <f t="shared" ca="1" si="854"/>
        <v>1.8000000000000003</v>
      </c>
      <c r="CR340" s="11">
        <f t="shared" ca="1" si="855"/>
        <v>16.200000000000003</v>
      </c>
      <c r="CS340" s="11">
        <f t="shared" ca="1" si="856"/>
        <v>2.7</v>
      </c>
      <c r="CT340" s="11">
        <f t="shared" ca="1" si="857"/>
        <v>0</v>
      </c>
      <c r="CU340" s="11">
        <f t="shared" ca="1" si="858"/>
        <v>5.4</v>
      </c>
      <c r="CV340" s="11">
        <f t="shared" ca="1" si="859"/>
        <v>0</v>
      </c>
      <c r="CW340" t="b">
        <f t="shared" ca="1" si="833"/>
        <v>1</v>
      </c>
      <c r="CX340">
        <f>COUNTIF(BA$1:BA340,BA340)-1</f>
        <v>0</v>
      </c>
    </row>
    <row r="341" spans="1:102">
      <c r="A341" t="s">
        <v>2979</v>
      </c>
      <c r="B341" t="s">
        <v>2552</v>
      </c>
      <c r="C341" t="s">
        <v>2672</v>
      </c>
      <c r="D341">
        <f>IF(Players!C341="NL",INDEX(Standings!G:I,MATCH(INDEX(Teams!G:K,MATCH(Players!B341,Teams!G:G,0),5),Standings!G:G,0),2)+INDEX(Standings!G:I,MATCH(INDEX(Teams!G:K,MATCH(Players!B341,Teams!G:G,0),5),Standings!G:G,0),3),INDEX(Standings!A:C,MATCH(INDEX(Teams!A:E,MATCH(Players!B341,Teams!A:A,0),5),Standings!A:A,0),2)+INDEX(Standings!A:C,MATCH(INDEX(Teams!A:E,MATCH(Players!B341,Teams!A:A,0),5),Standings!A:A,0),3))</f>
        <v>3</v>
      </c>
      <c r="E341">
        <f t="shared" ca="1" si="814"/>
        <v>3</v>
      </c>
      <c r="F341">
        <f t="shared" ca="1" si="815"/>
        <v>13</v>
      </c>
      <c r="G341">
        <f t="shared" ca="1" si="816"/>
        <v>1</v>
      </c>
      <c r="H341">
        <f t="shared" ca="1" si="817"/>
        <v>4</v>
      </c>
      <c r="I341">
        <f t="shared" ca="1" si="818"/>
        <v>1</v>
      </c>
      <c r="J341">
        <f t="shared" ca="1" si="819"/>
        <v>0</v>
      </c>
      <c r="K341">
        <f t="shared" ca="1" si="820"/>
        <v>0</v>
      </c>
      <c r="L341">
        <f t="shared" ca="1" si="821"/>
        <v>3</v>
      </c>
      <c r="M341">
        <f t="shared" ca="1" si="822"/>
        <v>0</v>
      </c>
      <c r="N341">
        <f t="shared" ca="1" si="823"/>
        <v>0</v>
      </c>
      <c r="O341">
        <f t="shared" ca="1" si="824"/>
        <v>0</v>
      </c>
      <c r="P341">
        <f t="shared" ca="1" si="825"/>
        <v>5</v>
      </c>
      <c r="Q341">
        <f t="shared" ca="1" si="826"/>
        <v>1</v>
      </c>
      <c r="R341">
        <f t="shared" ca="1" si="827"/>
        <v>0</v>
      </c>
      <c r="S341">
        <f t="shared" ca="1" si="828"/>
        <v>0</v>
      </c>
      <c r="T341">
        <f t="shared" ca="1" si="829"/>
        <v>1</v>
      </c>
      <c r="U341">
        <f t="shared" ca="1" si="830"/>
        <v>0</v>
      </c>
      <c r="V341">
        <f t="shared" ca="1" si="831"/>
        <v>3</v>
      </c>
      <c r="W341">
        <f t="shared" ca="1" si="832"/>
        <v>3</v>
      </c>
      <c r="X341">
        <f t="shared" ref="X341:X367" ca="1" si="861">SUMIF($A:$A,$A341,E:E)</f>
        <v>3</v>
      </c>
      <c r="Y341">
        <f t="shared" ref="Y341:Y367" ca="1" si="862">Z341+AI341+AL341+AM341+AN341</f>
        <v>14</v>
      </c>
      <c r="Z341">
        <f t="shared" ref="Z341:Z367" ca="1" si="863">SUMIF($A:$A,$A341,F:F)</f>
        <v>13</v>
      </c>
      <c r="AA341">
        <f t="shared" ref="AA341:AA367" ca="1" si="864">SUMIF($A:$A,$A341,G:G)</f>
        <v>1</v>
      </c>
      <c r="AB341">
        <f t="shared" ref="AB341:AB367" ca="1" si="865">SUMIF($A:$A,$A341,H:H)</f>
        <v>4</v>
      </c>
      <c r="AC341">
        <f t="shared" ref="AC341:AC367" ca="1" si="866">SUMIF($A:$A,$A341,I:I)</f>
        <v>1</v>
      </c>
      <c r="AD341">
        <f t="shared" ref="AD341:AD367" ca="1" si="867">SUMIF($A:$A,$A341,J:J)</f>
        <v>0</v>
      </c>
      <c r="AE341">
        <f t="shared" ref="AE341:AE367" ca="1" si="868">SUMIF($A:$A,$A341,K:K)</f>
        <v>0</v>
      </c>
      <c r="AF341">
        <f t="shared" ref="AF341:AF367" ca="1" si="869">SUMIF($A:$A,$A341,L:L)</f>
        <v>3</v>
      </c>
      <c r="AG341">
        <f t="shared" ref="AG341:AG367" ca="1" si="870">SUMIF($A:$A,$A341,M:M)</f>
        <v>0</v>
      </c>
      <c r="AH341">
        <f t="shared" ref="AH341:AH367" ca="1" si="871">SUMIF($A:$A,$A341,N:N)</f>
        <v>0</v>
      </c>
      <c r="AI341">
        <f t="shared" ref="AI341:AI367" ca="1" si="872">SUMIF($A:$A,$A341,O:O)</f>
        <v>0</v>
      </c>
      <c r="AJ341">
        <f t="shared" ref="AJ341:AJ367" ca="1" si="873">SUMIF($A:$A,$A341,P:P)</f>
        <v>5</v>
      </c>
      <c r="AK341">
        <f t="shared" ref="AK341:AK367" ca="1" si="874">SUMIF($A:$A,$A341,Q:Q)</f>
        <v>1</v>
      </c>
      <c r="AL341">
        <f t="shared" ref="AL341:AL367" ca="1" si="875">SUMIF($A:$A,$A341,R:R)</f>
        <v>0</v>
      </c>
      <c r="AM341">
        <f t="shared" ref="AM341:AM367" ca="1" si="876">SUMIF($A:$A,$A341,S:S)</f>
        <v>0</v>
      </c>
      <c r="AN341">
        <f t="shared" ref="AN341:AN367" ca="1" si="877">SUMIF($A:$A,$A341,T:T)</f>
        <v>1</v>
      </c>
      <c r="AO341">
        <f t="shared" ref="AO341:AO367" ca="1" si="878">SUMIF($A:$A,$A341,U:U)</f>
        <v>0</v>
      </c>
      <c r="AP341">
        <f t="shared" ref="AP341:AP367" ca="1" si="879">_xlfn.MAXIFS(V:V,$A:$A,$A341)</f>
        <v>3</v>
      </c>
      <c r="AQ341">
        <f t="shared" ref="AQ341:AQ367" ca="1" si="880">_xlfn.MAXIFS(W:W,$A:$A,$A341)</f>
        <v>3</v>
      </c>
      <c r="AR341" s="8">
        <f t="shared" ref="AR341:AR367" ca="1" si="881">IFERROR(AB341/Z341,0)</f>
        <v>0.30769230769230771</v>
      </c>
      <c r="AS341" s="8">
        <f t="shared" ref="AS341:AS367" ca="1" si="882">IFERROR((AB341+AI341+AL341)/(Y341-AM341),0)</f>
        <v>0.2857142857142857</v>
      </c>
      <c r="AT341" s="8">
        <f t="shared" ref="AT341:AT367" ca="1" si="883">IFERROR(AV341/Z341,0)</f>
        <v>0.38461538461538464</v>
      </c>
      <c r="AU341" s="8">
        <f t="shared" ref="AU341:AU367" ca="1" si="884">AS341+AT341</f>
        <v>0.67032967032967039</v>
      </c>
      <c r="AV341">
        <f t="shared" ref="AV341:AV367" ca="1" si="885">AC341+AB341+AD341*2+AE341*3</f>
        <v>5</v>
      </c>
      <c r="AW341" t="b">
        <f t="shared" ca="1" si="860"/>
        <v>1</v>
      </c>
      <c r="BA341" t="s">
        <v>3192</v>
      </c>
      <c r="BB341" t="s">
        <v>2572</v>
      </c>
      <c r="BC341" t="s">
        <v>2674</v>
      </c>
      <c r="BD341">
        <f>IF(Players!BC341="NL",INDEX(Standings!G:I,MATCH(INDEX(Teams!G:K,MATCH(Players!BB341,Teams!G:G,0),5),Standings!G:G,0),2)+INDEX(Standings!G:I,MATCH(INDEX(Teams!G:K,MATCH(Players!BB341,Teams!G:G,0),5),Standings!G:G,0),3),INDEX(Standings!A:C,MATCH(INDEX(Teams!A:E,MATCH(Players!BB341,Teams!A:A,0),5),Standings!A:A,0),2)+INDEX(Standings!A:C,MATCH(INDEX(Teams!A:E,MATCH(Players!BB341,Teams!A:A,0),5),Standings!A:A,0),3))</f>
        <v>3</v>
      </c>
      <c r="BE341">
        <f t="shared" ca="1" si="796"/>
        <v>0</v>
      </c>
      <c r="BF341">
        <f t="shared" ca="1" si="797"/>
        <v>0</v>
      </c>
      <c r="BG341">
        <f t="shared" ca="1" si="798"/>
        <v>0</v>
      </c>
      <c r="BH341">
        <f t="shared" ca="1" si="799"/>
        <v>0</v>
      </c>
      <c r="BI341">
        <f t="shared" ca="1" si="800"/>
        <v>0</v>
      </c>
      <c r="BJ341">
        <f t="shared" ca="1" si="801"/>
        <v>0</v>
      </c>
      <c r="BK341">
        <f t="shared" ca="1" si="802"/>
        <v>0</v>
      </c>
      <c r="BL341" s="12">
        <f t="shared" ca="1" si="803"/>
        <v>0</v>
      </c>
      <c r="BM341">
        <f t="shared" ca="1" si="804"/>
        <v>0</v>
      </c>
      <c r="BN341">
        <f t="shared" ca="1" si="805"/>
        <v>0</v>
      </c>
      <c r="BO341">
        <f t="shared" ca="1" si="806"/>
        <v>0</v>
      </c>
      <c r="BP341">
        <f t="shared" ca="1" si="807"/>
        <v>0</v>
      </c>
      <c r="BQ341">
        <f t="shared" ca="1" si="808"/>
        <v>0</v>
      </c>
      <c r="BR341">
        <f t="shared" ca="1" si="809"/>
        <v>0</v>
      </c>
      <c r="BS341">
        <f t="shared" ca="1" si="810"/>
        <v>0</v>
      </c>
      <c r="BT341">
        <f t="shared" ca="1" si="811"/>
        <v>0</v>
      </c>
      <c r="BU341">
        <f t="shared" ca="1" si="812"/>
        <v>0</v>
      </c>
      <c r="BV341">
        <f t="shared" ca="1" si="813"/>
        <v>0</v>
      </c>
      <c r="BW341">
        <f t="shared" ca="1" si="834"/>
        <v>0</v>
      </c>
      <c r="BX341">
        <f t="shared" ca="1" si="835"/>
        <v>0</v>
      </c>
      <c r="BY341" s="8">
        <f t="shared" ca="1" si="836"/>
        <v>0</v>
      </c>
      <c r="BZ341" s="10" t="str">
        <f t="shared" ca="1" si="837"/>
        <v>---</v>
      </c>
      <c r="CA341">
        <f t="shared" ca="1" si="838"/>
        <v>0</v>
      </c>
      <c r="CB341">
        <f t="shared" ca="1" si="839"/>
        <v>0</v>
      </c>
      <c r="CC341">
        <f t="shared" ca="1" si="840"/>
        <v>0</v>
      </c>
      <c r="CD341">
        <f t="shared" ca="1" si="841"/>
        <v>0</v>
      </c>
      <c r="CE341">
        <f t="shared" ca="1" si="842"/>
        <v>0</v>
      </c>
      <c r="CF341" s="12">
        <f t="shared" ca="1" si="843"/>
        <v>0</v>
      </c>
      <c r="CG341">
        <f t="shared" ca="1" si="844"/>
        <v>0</v>
      </c>
      <c r="CH341">
        <f t="shared" ca="1" si="845"/>
        <v>0</v>
      </c>
      <c r="CI341">
        <f t="shared" ca="1" si="846"/>
        <v>0</v>
      </c>
      <c r="CJ341">
        <f t="shared" ca="1" si="847"/>
        <v>0</v>
      </c>
      <c r="CK341">
        <f t="shared" ca="1" si="848"/>
        <v>0</v>
      </c>
      <c r="CL341">
        <f t="shared" ca="1" si="849"/>
        <v>0</v>
      </c>
      <c r="CM341">
        <f t="shared" ca="1" si="850"/>
        <v>0</v>
      </c>
      <c r="CN341">
        <f t="shared" ca="1" si="851"/>
        <v>0</v>
      </c>
      <c r="CO341">
        <f t="shared" ca="1" si="852"/>
        <v>0</v>
      </c>
      <c r="CP341">
        <f t="shared" ca="1" si="853"/>
        <v>0</v>
      </c>
      <c r="CQ341" s="10">
        <f t="shared" ca="1" si="854"/>
        <v>0</v>
      </c>
      <c r="CR341" s="11">
        <f t="shared" ca="1" si="855"/>
        <v>0</v>
      </c>
      <c r="CS341" s="11">
        <f t="shared" ca="1" si="856"/>
        <v>0</v>
      </c>
      <c r="CT341" s="11">
        <f t="shared" ca="1" si="857"/>
        <v>0</v>
      </c>
      <c r="CU341" s="11">
        <f t="shared" ca="1" si="858"/>
        <v>0</v>
      </c>
      <c r="CV341" s="11">
        <f t="shared" ca="1" si="859"/>
        <v>0</v>
      </c>
      <c r="CW341" t="b">
        <f t="shared" ca="1" si="833"/>
        <v>0</v>
      </c>
      <c r="CX341">
        <f>COUNTIF(BA$1:BA341,BA341)-1</f>
        <v>0</v>
      </c>
    </row>
    <row r="342" spans="1:102">
      <c r="A342" t="s">
        <v>2980</v>
      </c>
      <c r="B342" t="s">
        <v>2552</v>
      </c>
      <c r="C342" t="s">
        <v>2672</v>
      </c>
      <c r="D342">
        <f>IF(Players!C342="NL",INDEX(Standings!G:I,MATCH(INDEX(Teams!G:K,MATCH(Players!B342,Teams!G:G,0),5),Standings!G:G,0),2)+INDEX(Standings!G:I,MATCH(INDEX(Teams!G:K,MATCH(Players!B342,Teams!G:G,0),5),Standings!G:G,0),3),INDEX(Standings!A:C,MATCH(INDEX(Teams!A:E,MATCH(Players!B342,Teams!A:A,0),5),Standings!A:A,0),2)+INDEX(Standings!A:C,MATCH(INDEX(Teams!A:E,MATCH(Players!B342,Teams!A:A,0),5),Standings!A:A,0),3))</f>
        <v>3</v>
      </c>
      <c r="E342">
        <f t="shared" ca="1" si="814"/>
        <v>3</v>
      </c>
      <c r="F342">
        <f t="shared" ca="1" si="815"/>
        <v>11</v>
      </c>
      <c r="G342">
        <f t="shared" ca="1" si="816"/>
        <v>3</v>
      </c>
      <c r="H342">
        <f t="shared" ca="1" si="817"/>
        <v>3</v>
      </c>
      <c r="I342">
        <f t="shared" ca="1" si="818"/>
        <v>0</v>
      </c>
      <c r="J342">
        <f t="shared" ca="1" si="819"/>
        <v>0</v>
      </c>
      <c r="K342">
        <f t="shared" ca="1" si="820"/>
        <v>1</v>
      </c>
      <c r="L342">
        <f t="shared" ca="1" si="821"/>
        <v>2</v>
      </c>
      <c r="M342">
        <f t="shared" ca="1" si="822"/>
        <v>1</v>
      </c>
      <c r="N342">
        <f t="shared" ca="1" si="823"/>
        <v>0</v>
      </c>
      <c r="O342">
        <f t="shared" ca="1" si="824"/>
        <v>3</v>
      </c>
      <c r="P342">
        <f t="shared" ca="1" si="825"/>
        <v>2</v>
      </c>
      <c r="Q342">
        <f t="shared" ca="1" si="826"/>
        <v>0</v>
      </c>
      <c r="R342">
        <f t="shared" ca="1" si="827"/>
        <v>1</v>
      </c>
      <c r="S342">
        <f t="shared" ca="1" si="828"/>
        <v>0</v>
      </c>
      <c r="T342">
        <f t="shared" ca="1" si="829"/>
        <v>0</v>
      </c>
      <c r="U342">
        <f t="shared" ca="1" si="830"/>
        <v>0</v>
      </c>
      <c r="V342">
        <f t="shared" ca="1" si="831"/>
        <v>2</v>
      </c>
      <c r="W342">
        <f t="shared" ca="1" si="832"/>
        <v>2</v>
      </c>
      <c r="X342">
        <f t="shared" ca="1" si="861"/>
        <v>3</v>
      </c>
      <c r="Y342">
        <f t="shared" ca="1" si="862"/>
        <v>15</v>
      </c>
      <c r="Z342">
        <f t="shared" ca="1" si="863"/>
        <v>11</v>
      </c>
      <c r="AA342">
        <f t="shared" ca="1" si="864"/>
        <v>3</v>
      </c>
      <c r="AB342">
        <f t="shared" ca="1" si="865"/>
        <v>3</v>
      </c>
      <c r="AC342">
        <f t="shared" ca="1" si="866"/>
        <v>0</v>
      </c>
      <c r="AD342">
        <f t="shared" ca="1" si="867"/>
        <v>0</v>
      </c>
      <c r="AE342">
        <f t="shared" ca="1" si="868"/>
        <v>1</v>
      </c>
      <c r="AF342">
        <f t="shared" ca="1" si="869"/>
        <v>2</v>
      </c>
      <c r="AG342">
        <f t="shared" ca="1" si="870"/>
        <v>1</v>
      </c>
      <c r="AH342">
        <f t="shared" ca="1" si="871"/>
        <v>0</v>
      </c>
      <c r="AI342">
        <f t="shared" ca="1" si="872"/>
        <v>3</v>
      </c>
      <c r="AJ342">
        <f t="shared" ca="1" si="873"/>
        <v>2</v>
      </c>
      <c r="AK342">
        <f t="shared" ca="1" si="874"/>
        <v>0</v>
      </c>
      <c r="AL342">
        <f t="shared" ca="1" si="875"/>
        <v>1</v>
      </c>
      <c r="AM342">
        <f t="shared" ca="1" si="876"/>
        <v>0</v>
      </c>
      <c r="AN342">
        <f t="shared" ca="1" si="877"/>
        <v>0</v>
      </c>
      <c r="AO342">
        <f t="shared" ca="1" si="878"/>
        <v>0</v>
      </c>
      <c r="AP342">
        <f t="shared" ca="1" si="879"/>
        <v>2</v>
      </c>
      <c r="AQ342">
        <f t="shared" ca="1" si="880"/>
        <v>2</v>
      </c>
      <c r="AR342" s="8">
        <f t="shared" ca="1" si="881"/>
        <v>0.27272727272727271</v>
      </c>
      <c r="AS342" s="8">
        <f t="shared" ca="1" si="882"/>
        <v>0.46666666666666667</v>
      </c>
      <c r="AT342" s="8">
        <f t="shared" ca="1" si="883"/>
        <v>0.54545454545454541</v>
      </c>
      <c r="AU342" s="8">
        <f t="shared" ca="1" si="884"/>
        <v>1.0121212121212122</v>
      </c>
      <c r="AV342">
        <f t="shared" ca="1" si="885"/>
        <v>6</v>
      </c>
      <c r="AW342" t="b">
        <f t="shared" ca="1" si="860"/>
        <v>1</v>
      </c>
      <c r="BA342" t="s">
        <v>3208</v>
      </c>
      <c r="BB342" t="s">
        <v>2572</v>
      </c>
      <c r="BC342" t="s">
        <v>2674</v>
      </c>
      <c r="BD342">
        <f>IF(Players!BC342="NL",INDEX(Standings!G:I,MATCH(INDEX(Teams!G:K,MATCH(Players!BB342,Teams!G:G,0),5),Standings!G:G,0),2)+INDEX(Standings!G:I,MATCH(INDEX(Teams!G:K,MATCH(Players!BB342,Teams!G:G,0),5),Standings!G:G,0),3),INDEX(Standings!A:C,MATCH(INDEX(Teams!A:E,MATCH(Players!BB342,Teams!A:A,0),5),Standings!A:A,0),2)+INDEX(Standings!A:C,MATCH(INDEX(Teams!A:E,MATCH(Players!BB342,Teams!A:A,0),5),Standings!A:A,0),3))</f>
        <v>3</v>
      </c>
      <c r="BE342">
        <f t="shared" ca="1" si="796"/>
        <v>0</v>
      </c>
      <c r="BF342">
        <f t="shared" ca="1" si="797"/>
        <v>0</v>
      </c>
      <c r="BG342">
        <f t="shared" ca="1" si="798"/>
        <v>1</v>
      </c>
      <c r="BH342">
        <f t="shared" ca="1" si="799"/>
        <v>0</v>
      </c>
      <c r="BI342">
        <f t="shared" ca="1" si="800"/>
        <v>0</v>
      </c>
      <c r="BJ342">
        <f t="shared" ca="1" si="801"/>
        <v>0</v>
      </c>
      <c r="BK342">
        <f t="shared" ca="1" si="802"/>
        <v>0</v>
      </c>
      <c r="BL342" s="12">
        <f t="shared" ca="1" si="803"/>
        <v>0.66666666666666663</v>
      </c>
      <c r="BM342">
        <f t="shared" ca="1" si="804"/>
        <v>0</v>
      </c>
      <c r="BN342">
        <f t="shared" ca="1" si="805"/>
        <v>0</v>
      </c>
      <c r="BO342">
        <f t="shared" ca="1" si="806"/>
        <v>0</v>
      </c>
      <c r="BP342">
        <f t="shared" ca="1" si="807"/>
        <v>0</v>
      </c>
      <c r="BQ342">
        <f t="shared" ca="1" si="808"/>
        <v>1</v>
      </c>
      <c r="BR342">
        <f t="shared" ca="1" si="809"/>
        <v>1</v>
      </c>
      <c r="BS342">
        <f t="shared" ca="1" si="810"/>
        <v>0</v>
      </c>
      <c r="BT342">
        <f t="shared" ca="1" si="811"/>
        <v>0</v>
      </c>
      <c r="BU342">
        <f t="shared" ca="1" si="812"/>
        <v>0</v>
      </c>
      <c r="BV342">
        <f t="shared" ca="1" si="813"/>
        <v>0</v>
      </c>
      <c r="BW342">
        <f t="shared" ca="1" si="834"/>
        <v>0</v>
      </c>
      <c r="BX342">
        <f t="shared" ca="1" si="835"/>
        <v>0</v>
      </c>
      <c r="BY342" s="8">
        <f t="shared" ca="1" si="836"/>
        <v>0</v>
      </c>
      <c r="BZ342" s="10">
        <f t="shared" ca="1" si="837"/>
        <v>0</v>
      </c>
      <c r="CA342">
        <f t="shared" ca="1" si="838"/>
        <v>1</v>
      </c>
      <c r="CB342">
        <f t="shared" ca="1" si="839"/>
        <v>0</v>
      </c>
      <c r="CC342">
        <f t="shared" ca="1" si="840"/>
        <v>0</v>
      </c>
      <c r="CD342">
        <f t="shared" ca="1" si="841"/>
        <v>0</v>
      </c>
      <c r="CE342">
        <f t="shared" ca="1" si="842"/>
        <v>0</v>
      </c>
      <c r="CF342" s="12">
        <f t="shared" ca="1" si="843"/>
        <v>0.66666666666666663</v>
      </c>
      <c r="CG342">
        <f t="shared" ca="1" si="844"/>
        <v>0</v>
      </c>
      <c r="CH342">
        <f t="shared" ca="1" si="845"/>
        <v>0</v>
      </c>
      <c r="CI342">
        <f t="shared" ca="1" si="846"/>
        <v>0</v>
      </c>
      <c r="CJ342">
        <f t="shared" ca="1" si="847"/>
        <v>0</v>
      </c>
      <c r="CK342">
        <f t="shared" ca="1" si="848"/>
        <v>1</v>
      </c>
      <c r="CL342">
        <f t="shared" ca="1" si="849"/>
        <v>1</v>
      </c>
      <c r="CM342">
        <f t="shared" ca="1" si="850"/>
        <v>0</v>
      </c>
      <c r="CN342">
        <f t="shared" ca="1" si="851"/>
        <v>0</v>
      </c>
      <c r="CO342">
        <f t="shared" ca="1" si="852"/>
        <v>0</v>
      </c>
      <c r="CP342">
        <f t="shared" ca="1" si="853"/>
        <v>0</v>
      </c>
      <c r="CQ342" s="10">
        <f t="shared" ca="1" si="854"/>
        <v>1.5</v>
      </c>
      <c r="CR342" s="11">
        <f t="shared" ca="1" si="855"/>
        <v>0</v>
      </c>
      <c r="CS342" s="11">
        <f t="shared" ca="1" si="856"/>
        <v>0</v>
      </c>
      <c r="CT342" s="11">
        <f t="shared" ca="1" si="857"/>
        <v>13.5</v>
      </c>
      <c r="CU342" s="11">
        <f t="shared" ca="1" si="858"/>
        <v>0</v>
      </c>
      <c r="CV342" s="11">
        <f t="shared" ca="1" si="859"/>
        <v>0</v>
      </c>
      <c r="CW342" t="b">
        <f t="shared" ca="1" si="833"/>
        <v>0</v>
      </c>
      <c r="CX342">
        <f>COUNTIF(BA$1:BA342,BA342)-1</f>
        <v>0</v>
      </c>
    </row>
    <row r="343" spans="1:102">
      <c r="A343" t="s">
        <v>2981</v>
      </c>
      <c r="B343" t="s">
        <v>2552</v>
      </c>
      <c r="C343" t="s">
        <v>2672</v>
      </c>
      <c r="D343">
        <f>IF(Players!C343="NL",INDEX(Standings!G:I,MATCH(INDEX(Teams!G:K,MATCH(Players!B343,Teams!G:G,0),5),Standings!G:G,0),2)+INDEX(Standings!G:I,MATCH(INDEX(Teams!G:K,MATCH(Players!B343,Teams!G:G,0),5),Standings!G:G,0),3),INDEX(Standings!A:C,MATCH(INDEX(Teams!A:E,MATCH(Players!B343,Teams!A:A,0),5),Standings!A:A,0),2)+INDEX(Standings!A:C,MATCH(INDEX(Teams!A:E,MATCH(Players!B343,Teams!A:A,0),5),Standings!A:A,0),3))</f>
        <v>3</v>
      </c>
      <c r="E343">
        <f t="shared" ca="1" si="814"/>
        <v>3</v>
      </c>
      <c r="F343">
        <f t="shared" ca="1" si="815"/>
        <v>12</v>
      </c>
      <c r="G343">
        <f t="shared" ca="1" si="816"/>
        <v>1</v>
      </c>
      <c r="H343">
        <f t="shared" ca="1" si="817"/>
        <v>1</v>
      </c>
      <c r="I343">
        <f t="shared" ca="1" si="818"/>
        <v>0</v>
      </c>
      <c r="J343">
        <f t="shared" ca="1" si="819"/>
        <v>0</v>
      </c>
      <c r="K343">
        <f t="shared" ca="1" si="820"/>
        <v>0</v>
      </c>
      <c r="L343">
        <f t="shared" ca="1" si="821"/>
        <v>2</v>
      </c>
      <c r="M343">
        <f t="shared" ca="1" si="822"/>
        <v>0</v>
      </c>
      <c r="N343">
        <f t="shared" ca="1" si="823"/>
        <v>0</v>
      </c>
      <c r="O343">
        <f t="shared" ca="1" si="824"/>
        <v>0</v>
      </c>
      <c r="P343">
        <f t="shared" ca="1" si="825"/>
        <v>3</v>
      </c>
      <c r="Q343">
        <f t="shared" ca="1" si="826"/>
        <v>0</v>
      </c>
      <c r="R343">
        <f t="shared" ca="1" si="827"/>
        <v>0</v>
      </c>
      <c r="S343">
        <f t="shared" ca="1" si="828"/>
        <v>0</v>
      </c>
      <c r="T343">
        <f t="shared" ca="1" si="829"/>
        <v>0</v>
      </c>
      <c r="U343">
        <f t="shared" ca="1" si="830"/>
        <v>0</v>
      </c>
      <c r="V343">
        <f t="shared" ca="1" si="831"/>
        <v>0</v>
      </c>
      <c r="W343">
        <f t="shared" ca="1" si="832"/>
        <v>1</v>
      </c>
      <c r="X343">
        <f t="shared" ca="1" si="861"/>
        <v>3</v>
      </c>
      <c r="Y343">
        <f t="shared" ca="1" si="862"/>
        <v>12</v>
      </c>
      <c r="Z343">
        <f t="shared" ca="1" si="863"/>
        <v>12</v>
      </c>
      <c r="AA343">
        <f t="shared" ca="1" si="864"/>
        <v>1</v>
      </c>
      <c r="AB343">
        <f t="shared" ca="1" si="865"/>
        <v>1</v>
      </c>
      <c r="AC343">
        <f t="shared" ca="1" si="866"/>
        <v>0</v>
      </c>
      <c r="AD343">
        <f t="shared" ca="1" si="867"/>
        <v>0</v>
      </c>
      <c r="AE343">
        <f t="shared" ca="1" si="868"/>
        <v>0</v>
      </c>
      <c r="AF343">
        <f t="shared" ca="1" si="869"/>
        <v>2</v>
      </c>
      <c r="AG343">
        <f t="shared" ca="1" si="870"/>
        <v>0</v>
      </c>
      <c r="AH343">
        <f t="shared" ca="1" si="871"/>
        <v>0</v>
      </c>
      <c r="AI343">
        <f t="shared" ca="1" si="872"/>
        <v>0</v>
      </c>
      <c r="AJ343">
        <f t="shared" ca="1" si="873"/>
        <v>3</v>
      </c>
      <c r="AK343">
        <f t="shared" ca="1" si="874"/>
        <v>0</v>
      </c>
      <c r="AL343">
        <f t="shared" ca="1" si="875"/>
        <v>0</v>
      </c>
      <c r="AM343">
        <f t="shared" ca="1" si="876"/>
        <v>0</v>
      </c>
      <c r="AN343">
        <f t="shared" ca="1" si="877"/>
        <v>0</v>
      </c>
      <c r="AO343">
        <f t="shared" ca="1" si="878"/>
        <v>0</v>
      </c>
      <c r="AP343">
        <f t="shared" ca="1" si="879"/>
        <v>0</v>
      </c>
      <c r="AQ343">
        <f t="shared" ca="1" si="880"/>
        <v>1</v>
      </c>
      <c r="AR343" s="8">
        <f t="shared" ca="1" si="881"/>
        <v>8.3333333333333329E-2</v>
      </c>
      <c r="AS343" s="8">
        <f t="shared" ca="1" si="882"/>
        <v>8.3333333333333329E-2</v>
      </c>
      <c r="AT343" s="8">
        <f t="shared" ca="1" si="883"/>
        <v>8.3333333333333329E-2</v>
      </c>
      <c r="AU343" s="8">
        <f t="shared" ca="1" si="884"/>
        <v>0.16666666666666666</v>
      </c>
      <c r="AV343">
        <f t="shared" ca="1" si="885"/>
        <v>1</v>
      </c>
      <c r="AW343" t="b">
        <f t="shared" ca="1" si="860"/>
        <v>1</v>
      </c>
      <c r="BA343" t="s">
        <v>3222</v>
      </c>
      <c r="BB343" t="s">
        <v>2572</v>
      </c>
      <c r="BC343" t="s">
        <v>2674</v>
      </c>
      <c r="BD343">
        <f>IF(Players!BC343="NL",INDEX(Standings!G:I,MATCH(INDEX(Teams!G:K,MATCH(Players!BB343,Teams!G:G,0),5),Standings!G:G,0),2)+INDEX(Standings!G:I,MATCH(INDEX(Teams!G:K,MATCH(Players!BB343,Teams!G:G,0),5),Standings!G:G,0),3),INDEX(Standings!A:C,MATCH(INDEX(Teams!A:E,MATCH(Players!BB343,Teams!A:A,0),5),Standings!A:A,0),2)+INDEX(Standings!A:C,MATCH(INDEX(Teams!A:E,MATCH(Players!BB343,Teams!A:A,0),5),Standings!A:A,0),3))</f>
        <v>3</v>
      </c>
      <c r="BE343">
        <f t="shared" ca="1" si="796"/>
        <v>2</v>
      </c>
      <c r="BF343">
        <f t="shared" ca="1" si="797"/>
        <v>0</v>
      </c>
      <c r="BG343">
        <f t="shared" ca="1" si="798"/>
        <v>2</v>
      </c>
      <c r="BH343">
        <f t="shared" ca="1" si="799"/>
        <v>0</v>
      </c>
      <c r="BI343">
        <f t="shared" ca="1" si="800"/>
        <v>0</v>
      </c>
      <c r="BJ343">
        <f t="shared" ca="1" si="801"/>
        <v>0</v>
      </c>
      <c r="BK343">
        <f t="shared" ca="1" si="802"/>
        <v>0</v>
      </c>
      <c r="BL343" s="12">
        <f t="shared" ca="1" si="803"/>
        <v>3</v>
      </c>
      <c r="BM343">
        <f t="shared" ca="1" si="804"/>
        <v>3</v>
      </c>
      <c r="BN343">
        <f t="shared" ca="1" si="805"/>
        <v>0</v>
      </c>
      <c r="BO343">
        <f t="shared" ca="1" si="806"/>
        <v>0</v>
      </c>
      <c r="BP343">
        <f t="shared" ca="1" si="807"/>
        <v>0</v>
      </c>
      <c r="BQ343">
        <f t="shared" ca="1" si="808"/>
        <v>1</v>
      </c>
      <c r="BR343">
        <f t="shared" ca="1" si="809"/>
        <v>0</v>
      </c>
      <c r="BS343">
        <f t="shared" ca="1" si="810"/>
        <v>2</v>
      </c>
      <c r="BT343">
        <f t="shared" ca="1" si="811"/>
        <v>1</v>
      </c>
      <c r="BU343">
        <f t="shared" ca="1" si="812"/>
        <v>0</v>
      </c>
      <c r="BV343">
        <f t="shared" ca="1" si="813"/>
        <v>0</v>
      </c>
      <c r="BW343">
        <f t="shared" ca="1" si="834"/>
        <v>2</v>
      </c>
      <c r="BX343">
        <f t="shared" ca="1" si="835"/>
        <v>0</v>
      </c>
      <c r="BY343" s="8">
        <f t="shared" ca="1" si="836"/>
        <v>1</v>
      </c>
      <c r="BZ343" s="10">
        <f t="shared" ca="1" si="837"/>
        <v>0</v>
      </c>
      <c r="CA343">
        <f t="shared" ca="1" si="838"/>
        <v>2</v>
      </c>
      <c r="CB343">
        <f t="shared" ca="1" si="839"/>
        <v>0</v>
      </c>
      <c r="CC343">
        <f t="shared" ca="1" si="840"/>
        <v>0</v>
      </c>
      <c r="CD343">
        <f t="shared" ca="1" si="841"/>
        <v>0</v>
      </c>
      <c r="CE343">
        <f t="shared" ca="1" si="842"/>
        <v>0</v>
      </c>
      <c r="CF343" s="12">
        <f t="shared" ca="1" si="843"/>
        <v>3</v>
      </c>
      <c r="CG343">
        <f t="shared" ca="1" si="844"/>
        <v>3</v>
      </c>
      <c r="CH343">
        <f t="shared" ca="1" si="845"/>
        <v>0</v>
      </c>
      <c r="CI343">
        <f t="shared" ca="1" si="846"/>
        <v>0</v>
      </c>
      <c r="CJ343">
        <f t="shared" ca="1" si="847"/>
        <v>0</v>
      </c>
      <c r="CK343">
        <f t="shared" ca="1" si="848"/>
        <v>1</v>
      </c>
      <c r="CL343">
        <f t="shared" ca="1" si="849"/>
        <v>0</v>
      </c>
      <c r="CM343">
        <f t="shared" ca="1" si="850"/>
        <v>2</v>
      </c>
      <c r="CN343">
        <f t="shared" ca="1" si="851"/>
        <v>1</v>
      </c>
      <c r="CO343">
        <f t="shared" ca="1" si="852"/>
        <v>0</v>
      </c>
      <c r="CP343">
        <f t="shared" ca="1" si="853"/>
        <v>0</v>
      </c>
      <c r="CQ343" s="10">
        <f t="shared" ca="1" si="854"/>
        <v>1.3333333333333333</v>
      </c>
      <c r="CR343" s="11">
        <f t="shared" ca="1" si="855"/>
        <v>9</v>
      </c>
      <c r="CS343" s="11">
        <f t="shared" ca="1" si="856"/>
        <v>0</v>
      </c>
      <c r="CT343" s="11">
        <f t="shared" ca="1" si="857"/>
        <v>3</v>
      </c>
      <c r="CU343" s="11">
        <f t="shared" ca="1" si="858"/>
        <v>6</v>
      </c>
      <c r="CV343" s="11">
        <f t="shared" ca="1" si="859"/>
        <v>2</v>
      </c>
      <c r="CW343" t="b">
        <f t="shared" ca="1" si="833"/>
        <v>1</v>
      </c>
      <c r="CX343">
        <f>COUNTIF(BA$1:BA343,BA343)-1</f>
        <v>0</v>
      </c>
    </row>
    <row r="344" spans="1:102">
      <c r="A344" t="s">
        <v>2982</v>
      </c>
      <c r="B344" t="s">
        <v>2552</v>
      </c>
      <c r="C344" t="s">
        <v>2672</v>
      </c>
      <c r="D344">
        <f>IF(Players!C344="NL",INDEX(Standings!G:I,MATCH(INDEX(Teams!G:K,MATCH(Players!B344,Teams!G:G,0),5),Standings!G:G,0),2)+INDEX(Standings!G:I,MATCH(INDEX(Teams!G:K,MATCH(Players!B344,Teams!G:G,0),5),Standings!G:G,0),3),INDEX(Standings!A:C,MATCH(INDEX(Teams!A:E,MATCH(Players!B344,Teams!A:A,0),5),Standings!A:A,0),2)+INDEX(Standings!A:C,MATCH(INDEX(Teams!A:E,MATCH(Players!B344,Teams!A:A,0),5),Standings!A:A,0),3))</f>
        <v>3</v>
      </c>
      <c r="E344">
        <f t="shared" ca="1" si="814"/>
        <v>3</v>
      </c>
      <c r="F344">
        <f t="shared" ca="1" si="815"/>
        <v>13</v>
      </c>
      <c r="G344">
        <f t="shared" ca="1" si="816"/>
        <v>2</v>
      </c>
      <c r="H344">
        <f t="shared" ca="1" si="817"/>
        <v>7</v>
      </c>
      <c r="I344">
        <f t="shared" ca="1" si="818"/>
        <v>1</v>
      </c>
      <c r="J344">
        <f t="shared" ca="1" si="819"/>
        <v>1</v>
      </c>
      <c r="K344">
        <f t="shared" ca="1" si="820"/>
        <v>0</v>
      </c>
      <c r="L344">
        <f t="shared" ca="1" si="821"/>
        <v>1</v>
      </c>
      <c r="M344">
        <f t="shared" ca="1" si="822"/>
        <v>0</v>
      </c>
      <c r="N344">
        <f t="shared" ca="1" si="823"/>
        <v>0</v>
      </c>
      <c r="O344">
        <f t="shared" ca="1" si="824"/>
        <v>1</v>
      </c>
      <c r="P344">
        <f t="shared" ca="1" si="825"/>
        <v>0</v>
      </c>
      <c r="Q344">
        <f t="shared" ca="1" si="826"/>
        <v>0</v>
      </c>
      <c r="R344">
        <f t="shared" ca="1" si="827"/>
        <v>0</v>
      </c>
      <c r="S344">
        <f t="shared" ca="1" si="828"/>
        <v>0</v>
      </c>
      <c r="T344">
        <f t="shared" ca="1" si="829"/>
        <v>0</v>
      </c>
      <c r="U344">
        <f t="shared" ca="1" si="830"/>
        <v>0</v>
      </c>
      <c r="V344">
        <f t="shared" ca="1" si="831"/>
        <v>3</v>
      </c>
      <c r="W344">
        <f t="shared" ca="1" si="832"/>
        <v>3</v>
      </c>
      <c r="X344">
        <f t="shared" ca="1" si="861"/>
        <v>3</v>
      </c>
      <c r="Y344">
        <f t="shared" ca="1" si="862"/>
        <v>14</v>
      </c>
      <c r="Z344">
        <f t="shared" ca="1" si="863"/>
        <v>13</v>
      </c>
      <c r="AA344">
        <f t="shared" ca="1" si="864"/>
        <v>2</v>
      </c>
      <c r="AB344">
        <f t="shared" ca="1" si="865"/>
        <v>7</v>
      </c>
      <c r="AC344">
        <f t="shared" ca="1" si="866"/>
        <v>1</v>
      </c>
      <c r="AD344">
        <f t="shared" ca="1" si="867"/>
        <v>1</v>
      </c>
      <c r="AE344">
        <f t="shared" ca="1" si="868"/>
        <v>0</v>
      </c>
      <c r="AF344">
        <f t="shared" ca="1" si="869"/>
        <v>1</v>
      </c>
      <c r="AG344">
        <f t="shared" ca="1" si="870"/>
        <v>0</v>
      </c>
      <c r="AH344">
        <f t="shared" ca="1" si="871"/>
        <v>0</v>
      </c>
      <c r="AI344">
        <f t="shared" ca="1" si="872"/>
        <v>1</v>
      </c>
      <c r="AJ344">
        <f t="shared" ca="1" si="873"/>
        <v>0</v>
      </c>
      <c r="AK344">
        <f t="shared" ca="1" si="874"/>
        <v>0</v>
      </c>
      <c r="AL344">
        <f t="shared" ca="1" si="875"/>
        <v>0</v>
      </c>
      <c r="AM344">
        <f t="shared" ca="1" si="876"/>
        <v>0</v>
      </c>
      <c r="AN344">
        <f t="shared" ca="1" si="877"/>
        <v>0</v>
      </c>
      <c r="AO344">
        <f t="shared" ca="1" si="878"/>
        <v>0</v>
      </c>
      <c r="AP344">
        <f t="shared" ca="1" si="879"/>
        <v>3</v>
      </c>
      <c r="AQ344">
        <f t="shared" ca="1" si="880"/>
        <v>3</v>
      </c>
      <c r="AR344" s="8">
        <f t="shared" ca="1" si="881"/>
        <v>0.53846153846153844</v>
      </c>
      <c r="AS344" s="8">
        <f t="shared" ca="1" si="882"/>
        <v>0.5714285714285714</v>
      </c>
      <c r="AT344" s="8">
        <f t="shared" ca="1" si="883"/>
        <v>0.76923076923076927</v>
      </c>
      <c r="AU344" s="8">
        <f t="shared" ca="1" si="884"/>
        <v>1.3406593406593408</v>
      </c>
      <c r="AV344">
        <f t="shared" ca="1" si="885"/>
        <v>10</v>
      </c>
      <c r="AW344" t="b">
        <f t="shared" ca="1" si="860"/>
        <v>1</v>
      </c>
      <c r="BA344" t="s">
        <v>3206</v>
      </c>
      <c r="BB344" t="s">
        <v>2572</v>
      </c>
      <c r="BC344" t="s">
        <v>2674</v>
      </c>
      <c r="BD344">
        <f>IF(Players!BC344="NL",INDEX(Standings!G:I,MATCH(INDEX(Teams!G:K,MATCH(Players!BB344,Teams!G:G,0),5),Standings!G:G,0),2)+INDEX(Standings!G:I,MATCH(INDEX(Teams!G:K,MATCH(Players!BB344,Teams!G:G,0),5),Standings!G:G,0),3),INDEX(Standings!A:C,MATCH(INDEX(Teams!A:E,MATCH(Players!BB344,Teams!A:A,0),5),Standings!A:A,0),2)+INDEX(Standings!A:C,MATCH(INDEX(Teams!A:E,MATCH(Players!BB344,Teams!A:A,0),5),Standings!A:A,0),3))</f>
        <v>3</v>
      </c>
      <c r="BE344">
        <f t="shared" ca="1" si="796"/>
        <v>0</v>
      </c>
      <c r="BF344">
        <f t="shared" ca="1" si="797"/>
        <v>0</v>
      </c>
      <c r="BG344">
        <f t="shared" ca="1" si="798"/>
        <v>0</v>
      </c>
      <c r="BH344">
        <f t="shared" ca="1" si="799"/>
        <v>0</v>
      </c>
      <c r="BI344">
        <f t="shared" ca="1" si="800"/>
        <v>0</v>
      </c>
      <c r="BJ344">
        <f t="shared" ca="1" si="801"/>
        <v>0</v>
      </c>
      <c r="BK344">
        <f t="shared" ca="1" si="802"/>
        <v>0</v>
      </c>
      <c r="BL344" s="12">
        <f t="shared" ca="1" si="803"/>
        <v>0</v>
      </c>
      <c r="BM344">
        <f t="shared" ca="1" si="804"/>
        <v>0</v>
      </c>
      <c r="BN344">
        <f t="shared" ca="1" si="805"/>
        <v>0</v>
      </c>
      <c r="BO344">
        <f t="shared" ca="1" si="806"/>
        <v>0</v>
      </c>
      <c r="BP344">
        <f t="shared" ca="1" si="807"/>
        <v>0</v>
      </c>
      <c r="BQ344">
        <f t="shared" ca="1" si="808"/>
        <v>0</v>
      </c>
      <c r="BR344">
        <f t="shared" ca="1" si="809"/>
        <v>0</v>
      </c>
      <c r="BS344">
        <f t="shared" ca="1" si="810"/>
        <v>0</v>
      </c>
      <c r="BT344">
        <f t="shared" ca="1" si="811"/>
        <v>0</v>
      </c>
      <c r="BU344">
        <f t="shared" ca="1" si="812"/>
        <v>0</v>
      </c>
      <c r="BV344">
        <f t="shared" ca="1" si="813"/>
        <v>0</v>
      </c>
      <c r="BW344">
        <f t="shared" ca="1" si="834"/>
        <v>0</v>
      </c>
      <c r="BX344">
        <f t="shared" ca="1" si="835"/>
        <v>0</v>
      </c>
      <c r="BY344" s="8">
        <f t="shared" ca="1" si="836"/>
        <v>0</v>
      </c>
      <c r="BZ344" s="10" t="str">
        <f t="shared" ca="1" si="837"/>
        <v>---</v>
      </c>
      <c r="CA344">
        <f t="shared" ca="1" si="838"/>
        <v>0</v>
      </c>
      <c r="CB344">
        <f t="shared" ca="1" si="839"/>
        <v>0</v>
      </c>
      <c r="CC344">
        <f t="shared" ca="1" si="840"/>
        <v>0</v>
      </c>
      <c r="CD344">
        <f t="shared" ca="1" si="841"/>
        <v>0</v>
      </c>
      <c r="CE344">
        <f t="shared" ca="1" si="842"/>
        <v>0</v>
      </c>
      <c r="CF344" s="12">
        <f t="shared" ca="1" si="843"/>
        <v>0</v>
      </c>
      <c r="CG344">
        <f t="shared" ca="1" si="844"/>
        <v>0</v>
      </c>
      <c r="CH344">
        <f t="shared" ca="1" si="845"/>
        <v>0</v>
      </c>
      <c r="CI344">
        <f t="shared" ca="1" si="846"/>
        <v>0</v>
      </c>
      <c r="CJ344">
        <f t="shared" ca="1" si="847"/>
        <v>0</v>
      </c>
      <c r="CK344">
        <f t="shared" ca="1" si="848"/>
        <v>0</v>
      </c>
      <c r="CL344">
        <f t="shared" ca="1" si="849"/>
        <v>0</v>
      </c>
      <c r="CM344">
        <f t="shared" ca="1" si="850"/>
        <v>0</v>
      </c>
      <c r="CN344">
        <f t="shared" ca="1" si="851"/>
        <v>0</v>
      </c>
      <c r="CO344">
        <f t="shared" ca="1" si="852"/>
        <v>0</v>
      </c>
      <c r="CP344">
        <f t="shared" ca="1" si="853"/>
        <v>0</v>
      </c>
      <c r="CQ344" s="10">
        <f t="shared" ca="1" si="854"/>
        <v>0</v>
      </c>
      <c r="CR344" s="11">
        <f t="shared" ca="1" si="855"/>
        <v>0</v>
      </c>
      <c r="CS344" s="11">
        <f t="shared" ca="1" si="856"/>
        <v>0</v>
      </c>
      <c r="CT344" s="11">
        <f t="shared" ca="1" si="857"/>
        <v>0</v>
      </c>
      <c r="CU344" s="11">
        <f t="shared" ca="1" si="858"/>
        <v>0</v>
      </c>
      <c r="CV344" s="11">
        <f t="shared" ca="1" si="859"/>
        <v>0</v>
      </c>
      <c r="CW344" t="b">
        <f t="shared" ca="1" si="833"/>
        <v>0</v>
      </c>
      <c r="CX344">
        <f>COUNTIF(BA$1:BA344,BA344)-1</f>
        <v>0</v>
      </c>
    </row>
    <row r="345" spans="1:102">
      <c r="A345" t="s">
        <v>2983</v>
      </c>
      <c r="B345" t="s">
        <v>2552</v>
      </c>
      <c r="C345" t="s">
        <v>2672</v>
      </c>
      <c r="D345">
        <f>IF(Players!C345="NL",INDEX(Standings!G:I,MATCH(INDEX(Teams!G:K,MATCH(Players!B345,Teams!G:G,0),5),Standings!G:G,0),2)+INDEX(Standings!G:I,MATCH(INDEX(Teams!G:K,MATCH(Players!B345,Teams!G:G,0),5),Standings!G:G,0),3),INDEX(Standings!A:C,MATCH(INDEX(Teams!A:E,MATCH(Players!B345,Teams!A:A,0),5),Standings!A:A,0),2)+INDEX(Standings!A:C,MATCH(INDEX(Teams!A:E,MATCH(Players!B345,Teams!A:A,0),5),Standings!A:A,0),3))</f>
        <v>3</v>
      </c>
      <c r="E345">
        <f t="shared" ca="1" si="814"/>
        <v>2</v>
      </c>
      <c r="F345">
        <f t="shared" ca="1" si="815"/>
        <v>8</v>
      </c>
      <c r="G345">
        <f t="shared" ca="1" si="816"/>
        <v>2</v>
      </c>
      <c r="H345">
        <f t="shared" ca="1" si="817"/>
        <v>3</v>
      </c>
      <c r="I345">
        <f t="shared" ca="1" si="818"/>
        <v>0</v>
      </c>
      <c r="J345">
        <f t="shared" ca="1" si="819"/>
        <v>0</v>
      </c>
      <c r="K345">
        <f t="shared" ca="1" si="820"/>
        <v>1</v>
      </c>
      <c r="L345">
        <f t="shared" ca="1" si="821"/>
        <v>1</v>
      </c>
      <c r="M345">
        <f t="shared" ca="1" si="822"/>
        <v>0</v>
      </c>
      <c r="N345">
        <f t="shared" ca="1" si="823"/>
        <v>0</v>
      </c>
      <c r="O345">
        <f t="shared" ca="1" si="824"/>
        <v>0</v>
      </c>
      <c r="P345">
        <f t="shared" ca="1" si="825"/>
        <v>0</v>
      </c>
      <c r="Q345">
        <f t="shared" ca="1" si="826"/>
        <v>0</v>
      </c>
      <c r="R345">
        <f t="shared" ca="1" si="827"/>
        <v>1</v>
      </c>
      <c r="S345">
        <f t="shared" ca="1" si="828"/>
        <v>0</v>
      </c>
      <c r="T345">
        <f t="shared" ca="1" si="829"/>
        <v>0</v>
      </c>
      <c r="U345">
        <f t="shared" ca="1" si="830"/>
        <v>0</v>
      </c>
      <c r="V345">
        <f t="shared" ca="1" si="831"/>
        <v>2</v>
      </c>
      <c r="W345">
        <f t="shared" ca="1" si="832"/>
        <v>2</v>
      </c>
      <c r="X345">
        <f t="shared" ca="1" si="861"/>
        <v>2</v>
      </c>
      <c r="Y345">
        <f t="shared" ca="1" si="862"/>
        <v>9</v>
      </c>
      <c r="Z345">
        <f t="shared" ca="1" si="863"/>
        <v>8</v>
      </c>
      <c r="AA345">
        <f t="shared" ca="1" si="864"/>
        <v>2</v>
      </c>
      <c r="AB345">
        <f t="shared" ca="1" si="865"/>
        <v>3</v>
      </c>
      <c r="AC345">
        <f t="shared" ca="1" si="866"/>
        <v>0</v>
      </c>
      <c r="AD345">
        <f t="shared" ca="1" si="867"/>
        <v>0</v>
      </c>
      <c r="AE345">
        <f t="shared" ca="1" si="868"/>
        <v>1</v>
      </c>
      <c r="AF345">
        <f t="shared" ca="1" si="869"/>
        <v>1</v>
      </c>
      <c r="AG345">
        <f t="shared" ca="1" si="870"/>
        <v>0</v>
      </c>
      <c r="AH345">
        <f t="shared" ca="1" si="871"/>
        <v>0</v>
      </c>
      <c r="AI345">
        <f t="shared" ca="1" si="872"/>
        <v>0</v>
      </c>
      <c r="AJ345">
        <f t="shared" ca="1" si="873"/>
        <v>0</v>
      </c>
      <c r="AK345">
        <f t="shared" ca="1" si="874"/>
        <v>0</v>
      </c>
      <c r="AL345">
        <f t="shared" ca="1" si="875"/>
        <v>1</v>
      </c>
      <c r="AM345">
        <f t="shared" ca="1" si="876"/>
        <v>0</v>
      </c>
      <c r="AN345">
        <f t="shared" ca="1" si="877"/>
        <v>0</v>
      </c>
      <c r="AO345">
        <f t="shared" ca="1" si="878"/>
        <v>0</v>
      </c>
      <c r="AP345">
        <f t="shared" ca="1" si="879"/>
        <v>2</v>
      </c>
      <c r="AQ345">
        <f t="shared" ca="1" si="880"/>
        <v>2</v>
      </c>
      <c r="AR345" s="8">
        <f t="shared" ca="1" si="881"/>
        <v>0.375</v>
      </c>
      <c r="AS345" s="8">
        <f t="shared" ca="1" si="882"/>
        <v>0.44444444444444442</v>
      </c>
      <c r="AT345" s="8">
        <f t="shared" ca="1" si="883"/>
        <v>0.75</v>
      </c>
      <c r="AU345" s="8">
        <f t="shared" ca="1" si="884"/>
        <v>1.1944444444444444</v>
      </c>
      <c r="AV345">
        <f t="shared" ca="1" si="885"/>
        <v>6</v>
      </c>
      <c r="AW345" t="b">
        <f t="shared" ca="1" si="860"/>
        <v>0</v>
      </c>
      <c r="BA345" t="s">
        <v>3214</v>
      </c>
      <c r="BB345" t="s">
        <v>2572</v>
      </c>
      <c r="BC345" t="s">
        <v>2674</v>
      </c>
      <c r="BD345">
        <f>IF(Players!BC345="NL",INDEX(Standings!G:I,MATCH(INDEX(Teams!G:K,MATCH(Players!BB345,Teams!G:G,0),5),Standings!G:G,0),2)+INDEX(Standings!G:I,MATCH(INDEX(Teams!G:K,MATCH(Players!BB345,Teams!G:G,0),5),Standings!G:G,0),3),INDEX(Standings!A:C,MATCH(INDEX(Teams!A:E,MATCH(Players!BB345,Teams!A:A,0),5),Standings!A:A,0),2)+INDEX(Standings!A:C,MATCH(INDEX(Teams!A:E,MATCH(Players!BB345,Teams!A:A,0),5),Standings!A:A,0),3))</f>
        <v>3</v>
      </c>
      <c r="BE345">
        <f t="shared" ca="1" si="796"/>
        <v>0</v>
      </c>
      <c r="BF345">
        <f t="shared" ca="1" si="797"/>
        <v>0</v>
      </c>
      <c r="BG345">
        <f t="shared" ca="1" si="798"/>
        <v>1</v>
      </c>
      <c r="BH345">
        <f t="shared" ca="1" si="799"/>
        <v>0</v>
      </c>
      <c r="BI345">
        <f t="shared" ca="1" si="800"/>
        <v>0</v>
      </c>
      <c r="BJ345">
        <f t="shared" ca="1" si="801"/>
        <v>0</v>
      </c>
      <c r="BK345">
        <f t="shared" ca="1" si="802"/>
        <v>0</v>
      </c>
      <c r="BL345" s="12">
        <f t="shared" ca="1" si="803"/>
        <v>1</v>
      </c>
      <c r="BM345">
        <f t="shared" ca="1" si="804"/>
        <v>1</v>
      </c>
      <c r="BN345">
        <f t="shared" ca="1" si="805"/>
        <v>0</v>
      </c>
      <c r="BO345">
        <f t="shared" ca="1" si="806"/>
        <v>0</v>
      </c>
      <c r="BP345">
        <f t="shared" ca="1" si="807"/>
        <v>0</v>
      </c>
      <c r="BQ345">
        <f t="shared" ca="1" si="808"/>
        <v>2</v>
      </c>
      <c r="BR345">
        <f t="shared" ca="1" si="809"/>
        <v>0</v>
      </c>
      <c r="BS345">
        <f t="shared" ca="1" si="810"/>
        <v>1</v>
      </c>
      <c r="BT345">
        <f t="shared" ca="1" si="811"/>
        <v>0</v>
      </c>
      <c r="BU345">
        <f t="shared" ca="1" si="812"/>
        <v>0</v>
      </c>
      <c r="BV345">
        <f t="shared" ca="1" si="813"/>
        <v>0</v>
      </c>
      <c r="BW345">
        <f t="shared" ca="1" si="834"/>
        <v>0</v>
      </c>
      <c r="BX345">
        <f t="shared" ca="1" si="835"/>
        <v>0</v>
      </c>
      <c r="BY345" s="8">
        <f t="shared" ca="1" si="836"/>
        <v>0</v>
      </c>
      <c r="BZ345" s="10">
        <f t="shared" ca="1" si="837"/>
        <v>0</v>
      </c>
      <c r="CA345">
        <f t="shared" ca="1" si="838"/>
        <v>1</v>
      </c>
      <c r="CB345">
        <f t="shared" ca="1" si="839"/>
        <v>0</v>
      </c>
      <c r="CC345">
        <f t="shared" ca="1" si="840"/>
        <v>0</v>
      </c>
      <c r="CD345">
        <f t="shared" ca="1" si="841"/>
        <v>0</v>
      </c>
      <c r="CE345">
        <f t="shared" ca="1" si="842"/>
        <v>0</v>
      </c>
      <c r="CF345" s="12">
        <f t="shared" ca="1" si="843"/>
        <v>1</v>
      </c>
      <c r="CG345">
        <f t="shared" ca="1" si="844"/>
        <v>1</v>
      </c>
      <c r="CH345">
        <f t="shared" ca="1" si="845"/>
        <v>0</v>
      </c>
      <c r="CI345">
        <f t="shared" ca="1" si="846"/>
        <v>0</v>
      </c>
      <c r="CJ345">
        <f t="shared" ca="1" si="847"/>
        <v>0</v>
      </c>
      <c r="CK345">
        <f t="shared" ca="1" si="848"/>
        <v>2</v>
      </c>
      <c r="CL345">
        <f t="shared" ca="1" si="849"/>
        <v>0</v>
      </c>
      <c r="CM345">
        <f t="shared" ca="1" si="850"/>
        <v>1</v>
      </c>
      <c r="CN345">
        <f t="shared" ca="1" si="851"/>
        <v>0</v>
      </c>
      <c r="CO345">
        <f t="shared" ca="1" si="852"/>
        <v>0</v>
      </c>
      <c r="CP345">
        <f t="shared" ca="1" si="853"/>
        <v>0</v>
      </c>
      <c r="CQ345" s="10">
        <f t="shared" ca="1" si="854"/>
        <v>3</v>
      </c>
      <c r="CR345" s="11">
        <f t="shared" ca="1" si="855"/>
        <v>9</v>
      </c>
      <c r="CS345" s="11">
        <f t="shared" ca="1" si="856"/>
        <v>0</v>
      </c>
      <c r="CT345" s="11">
        <f t="shared" ca="1" si="857"/>
        <v>18</v>
      </c>
      <c r="CU345" s="11">
        <f t="shared" ca="1" si="858"/>
        <v>9</v>
      </c>
      <c r="CV345" s="11">
        <f t="shared" ca="1" si="859"/>
        <v>0.5</v>
      </c>
      <c r="CW345" t="b">
        <f t="shared" ca="1" si="833"/>
        <v>0</v>
      </c>
      <c r="CX345">
        <f>COUNTIF(BA$1:BA345,BA345)-1</f>
        <v>0</v>
      </c>
    </row>
    <row r="346" spans="1:102">
      <c r="A346" t="s">
        <v>2984</v>
      </c>
      <c r="B346" t="s">
        <v>2552</v>
      </c>
      <c r="C346" t="s">
        <v>2672</v>
      </c>
      <c r="D346">
        <f>IF(Players!C346="NL",INDEX(Standings!G:I,MATCH(INDEX(Teams!G:K,MATCH(Players!B346,Teams!G:G,0),5),Standings!G:G,0),2)+INDEX(Standings!G:I,MATCH(INDEX(Teams!G:K,MATCH(Players!B346,Teams!G:G,0),5),Standings!G:G,0),3),INDEX(Standings!A:C,MATCH(INDEX(Teams!A:E,MATCH(Players!B346,Teams!A:A,0),5),Standings!A:A,0),2)+INDEX(Standings!A:C,MATCH(INDEX(Teams!A:E,MATCH(Players!B346,Teams!A:A,0),5),Standings!A:A,0),3))</f>
        <v>3</v>
      </c>
      <c r="E346">
        <f t="shared" ca="1" si="814"/>
        <v>3</v>
      </c>
      <c r="F346">
        <f t="shared" ca="1" si="815"/>
        <v>13</v>
      </c>
      <c r="G346">
        <f t="shared" ca="1" si="816"/>
        <v>2</v>
      </c>
      <c r="H346">
        <f t="shared" ca="1" si="817"/>
        <v>2</v>
      </c>
      <c r="I346">
        <f t="shared" ca="1" si="818"/>
        <v>1</v>
      </c>
      <c r="J346">
        <f t="shared" ca="1" si="819"/>
        <v>0</v>
      </c>
      <c r="K346">
        <f t="shared" ca="1" si="820"/>
        <v>0</v>
      </c>
      <c r="L346">
        <f t="shared" ca="1" si="821"/>
        <v>2</v>
      </c>
      <c r="M346">
        <f t="shared" ca="1" si="822"/>
        <v>1</v>
      </c>
      <c r="N346">
        <f t="shared" ca="1" si="823"/>
        <v>0</v>
      </c>
      <c r="O346">
        <f t="shared" ca="1" si="824"/>
        <v>1</v>
      </c>
      <c r="P346">
        <f t="shared" ca="1" si="825"/>
        <v>2</v>
      </c>
      <c r="Q346">
        <f t="shared" ca="1" si="826"/>
        <v>0</v>
      </c>
      <c r="R346">
        <f t="shared" ca="1" si="827"/>
        <v>0</v>
      </c>
      <c r="S346">
        <f t="shared" ca="1" si="828"/>
        <v>0</v>
      </c>
      <c r="T346">
        <f t="shared" ca="1" si="829"/>
        <v>0</v>
      </c>
      <c r="U346">
        <f t="shared" ca="1" si="830"/>
        <v>0</v>
      </c>
      <c r="V346">
        <f t="shared" ca="1" si="831"/>
        <v>1</v>
      </c>
      <c r="W346">
        <f t="shared" ca="1" si="832"/>
        <v>1</v>
      </c>
      <c r="X346">
        <f t="shared" ca="1" si="861"/>
        <v>3</v>
      </c>
      <c r="Y346">
        <f t="shared" ca="1" si="862"/>
        <v>14</v>
      </c>
      <c r="Z346">
        <f t="shared" ca="1" si="863"/>
        <v>13</v>
      </c>
      <c r="AA346">
        <f t="shared" ca="1" si="864"/>
        <v>2</v>
      </c>
      <c r="AB346">
        <f t="shared" ca="1" si="865"/>
        <v>2</v>
      </c>
      <c r="AC346">
        <f t="shared" ca="1" si="866"/>
        <v>1</v>
      </c>
      <c r="AD346">
        <f t="shared" ca="1" si="867"/>
        <v>0</v>
      </c>
      <c r="AE346">
        <f t="shared" ca="1" si="868"/>
        <v>0</v>
      </c>
      <c r="AF346">
        <f t="shared" ca="1" si="869"/>
        <v>2</v>
      </c>
      <c r="AG346">
        <f t="shared" ca="1" si="870"/>
        <v>1</v>
      </c>
      <c r="AH346">
        <f t="shared" ca="1" si="871"/>
        <v>0</v>
      </c>
      <c r="AI346">
        <f t="shared" ca="1" si="872"/>
        <v>1</v>
      </c>
      <c r="AJ346">
        <f t="shared" ca="1" si="873"/>
        <v>2</v>
      </c>
      <c r="AK346">
        <f t="shared" ca="1" si="874"/>
        <v>0</v>
      </c>
      <c r="AL346">
        <f t="shared" ca="1" si="875"/>
        <v>0</v>
      </c>
      <c r="AM346">
        <f t="shared" ca="1" si="876"/>
        <v>0</v>
      </c>
      <c r="AN346">
        <f t="shared" ca="1" si="877"/>
        <v>0</v>
      </c>
      <c r="AO346">
        <f t="shared" ca="1" si="878"/>
        <v>0</v>
      </c>
      <c r="AP346">
        <f t="shared" ca="1" si="879"/>
        <v>1</v>
      </c>
      <c r="AQ346">
        <f t="shared" ca="1" si="880"/>
        <v>1</v>
      </c>
      <c r="AR346" s="8">
        <f t="shared" ca="1" si="881"/>
        <v>0.15384615384615385</v>
      </c>
      <c r="AS346" s="8">
        <f t="shared" ca="1" si="882"/>
        <v>0.21428571428571427</v>
      </c>
      <c r="AT346" s="8">
        <f t="shared" ca="1" si="883"/>
        <v>0.23076923076923078</v>
      </c>
      <c r="AU346" s="8">
        <f t="shared" ca="1" si="884"/>
        <v>0.44505494505494503</v>
      </c>
      <c r="AV346">
        <f t="shared" ca="1" si="885"/>
        <v>3</v>
      </c>
      <c r="AW346" t="b">
        <f t="shared" ca="1" si="860"/>
        <v>1</v>
      </c>
      <c r="BA346" t="s">
        <v>3205</v>
      </c>
      <c r="BB346" t="s">
        <v>2572</v>
      </c>
      <c r="BC346" t="s">
        <v>2674</v>
      </c>
      <c r="BD346">
        <f>IF(Players!BC346="NL",INDEX(Standings!G:I,MATCH(INDEX(Teams!G:K,MATCH(Players!BB346,Teams!G:G,0),5),Standings!G:G,0),2)+INDEX(Standings!G:I,MATCH(INDEX(Teams!G:K,MATCH(Players!BB346,Teams!G:G,0),5),Standings!G:G,0),3),INDEX(Standings!A:C,MATCH(INDEX(Teams!A:E,MATCH(Players!BB346,Teams!A:A,0),5),Standings!A:A,0),2)+INDEX(Standings!A:C,MATCH(INDEX(Teams!A:E,MATCH(Players!BB346,Teams!A:A,0),5),Standings!A:A,0),3))</f>
        <v>3</v>
      </c>
      <c r="BE346">
        <f t="shared" ca="1" si="796"/>
        <v>1</v>
      </c>
      <c r="BF346">
        <f t="shared" ca="1" si="797"/>
        <v>0</v>
      </c>
      <c r="BG346">
        <f t="shared" ca="1" si="798"/>
        <v>1</v>
      </c>
      <c r="BH346">
        <f t="shared" ca="1" si="799"/>
        <v>1</v>
      </c>
      <c r="BI346">
        <f t="shared" ca="1" si="800"/>
        <v>0</v>
      </c>
      <c r="BJ346">
        <f t="shared" ca="1" si="801"/>
        <v>0</v>
      </c>
      <c r="BK346">
        <f t="shared" ca="1" si="802"/>
        <v>0</v>
      </c>
      <c r="BL346" s="12">
        <f t="shared" ca="1" si="803"/>
        <v>6</v>
      </c>
      <c r="BM346">
        <f t="shared" ca="1" si="804"/>
        <v>7</v>
      </c>
      <c r="BN346">
        <f t="shared" ca="1" si="805"/>
        <v>3</v>
      </c>
      <c r="BO346">
        <f t="shared" ca="1" si="806"/>
        <v>3</v>
      </c>
      <c r="BP346">
        <f t="shared" ca="1" si="807"/>
        <v>0</v>
      </c>
      <c r="BQ346">
        <f t="shared" ca="1" si="808"/>
        <v>0</v>
      </c>
      <c r="BR346">
        <f t="shared" ca="1" si="809"/>
        <v>0</v>
      </c>
      <c r="BS346">
        <f t="shared" ca="1" si="810"/>
        <v>3</v>
      </c>
      <c r="BT346">
        <f t="shared" ca="1" si="811"/>
        <v>1</v>
      </c>
      <c r="BU346">
        <f t="shared" ca="1" si="812"/>
        <v>0</v>
      </c>
      <c r="BV346">
        <f t="shared" ca="1" si="813"/>
        <v>0</v>
      </c>
      <c r="BW346">
        <f t="shared" ca="1" si="834"/>
        <v>1</v>
      </c>
      <c r="BX346">
        <f t="shared" ca="1" si="835"/>
        <v>0</v>
      </c>
      <c r="BY346" s="8">
        <f t="shared" ca="1" si="836"/>
        <v>1</v>
      </c>
      <c r="BZ346" s="10">
        <f t="shared" ca="1" si="837"/>
        <v>4.5</v>
      </c>
      <c r="CA346">
        <f t="shared" ca="1" si="838"/>
        <v>1</v>
      </c>
      <c r="CB346">
        <f t="shared" ca="1" si="839"/>
        <v>1</v>
      </c>
      <c r="CC346">
        <f t="shared" ca="1" si="840"/>
        <v>0</v>
      </c>
      <c r="CD346">
        <f t="shared" ca="1" si="841"/>
        <v>0</v>
      </c>
      <c r="CE346">
        <f t="shared" ca="1" si="842"/>
        <v>0</v>
      </c>
      <c r="CF346" s="12">
        <f t="shared" ca="1" si="843"/>
        <v>6</v>
      </c>
      <c r="CG346">
        <f t="shared" ca="1" si="844"/>
        <v>7</v>
      </c>
      <c r="CH346">
        <f t="shared" ca="1" si="845"/>
        <v>3</v>
      </c>
      <c r="CI346">
        <f t="shared" ca="1" si="846"/>
        <v>3</v>
      </c>
      <c r="CJ346">
        <f t="shared" ca="1" si="847"/>
        <v>0</v>
      </c>
      <c r="CK346">
        <f t="shared" ca="1" si="848"/>
        <v>0</v>
      </c>
      <c r="CL346">
        <f t="shared" ca="1" si="849"/>
        <v>0</v>
      </c>
      <c r="CM346">
        <f t="shared" ca="1" si="850"/>
        <v>3</v>
      </c>
      <c r="CN346">
        <f t="shared" ca="1" si="851"/>
        <v>1</v>
      </c>
      <c r="CO346">
        <f t="shared" ca="1" si="852"/>
        <v>0</v>
      </c>
      <c r="CP346">
        <f t="shared" ca="1" si="853"/>
        <v>0</v>
      </c>
      <c r="CQ346" s="10">
        <f t="shared" ca="1" si="854"/>
        <v>1.1666666666666667</v>
      </c>
      <c r="CR346" s="11">
        <f t="shared" ca="1" si="855"/>
        <v>10.5</v>
      </c>
      <c r="CS346" s="11">
        <f t="shared" ca="1" si="856"/>
        <v>0</v>
      </c>
      <c r="CT346" s="11">
        <f t="shared" ca="1" si="857"/>
        <v>0</v>
      </c>
      <c r="CU346" s="11">
        <f t="shared" ca="1" si="858"/>
        <v>4.5</v>
      </c>
      <c r="CV346" s="11">
        <f t="shared" ca="1" si="859"/>
        <v>0</v>
      </c>
      <c r="CW346" t="b">
        <f t="shared" ca="1" si="833"/>
        <v>1</v>
      </c>
      <c r="CX346">
        <f>COUNTIF(BA$1:BA346,BA346)-1</f>
        <v>0</v>
      </c>
    </row>
    <row r="347" spans="1:102">
      <c r="A347" t="s">
        <v>2985</v>
      </c>
      <c r="B347" t="s">
        <v>2552</v>
      </c>
      <c r="C347" t="s">
        <v>2672</v>
      </c>
      <c r="D347">
        <f>IF(Players!C347="NL",INDEX(Standings!G:I,MATCH(INDEX(Teams!G:K,MATCH(Players!B347,Teams!G:G,0),5),Standings!G:G,0),2)+INDEX(Standings!G:I,MATCH(INDEX(Teams!G:K,MATCH(Players!B347,Teams!G:G,0),5),Standings!G:G,0),3),INDEX(Standings!A:C,MATCH(INDEX(Teams!A:E,MATCH(Players!B347,Teams!A:A,0),5),Standings!A:A,0),2)+INDEX(Standings!A:C,MATCH(INDEX(Teams!A:E,MATCH(Players!B347,Teams!A:A,0),5),Standings!A:A,0),3))</f>
        <v>3</v>
      </c>
      <c r="E347">
        <f t="shared" ca="1" si="814"/>
        <v>3</v>
      </c>
      <c r="F347">
        <f t="shared" ca="1" si="815"/>
        <v>10</v>
      </c>
      <c r="G347">
        <f t="shared" ca="1" si="816"/>
        <v>1</v>
      </c>
      <c r="H347">
        <f t="shared" ca="1" si="817"/>
        <v>2</v>
      </c>
      <c r="I347">
        <f t="shared" ca="1" si="818"/>
        <v>0</v>
      </c>
      <c r="J347">
        <f t="shared" ca="1" si="819"/>
        <v>0</v>
      </c>
      <c r="K347">
        <f t="shared" ca="1" si="820"/>
        <v>0</v>
      </c>
      <c r="L347">
        <f t="shared" ca="1" si="821"/>
        <v>1</v>
      </c>
      <c r="M347">
        <f t="shared" ca="1" si="822"/>
        <v>1</v>
      </c>
      <c r="N347">
        <f t="shared" ca="1" si="823"/>
        <v>0</v>
      </c>
      <c r="O347">
        <f t="shared" ca="1" si="824"/>
        <v>4</v>
      </c>
      <c r="P347">
        <f t="shared" ca="1" si="825"/>
        <v>2</v>
      </c>
      <c r="Q347">
        <f t="shared" ca="1" si="826"/>
        <v>0</v>
      </c>
      <c r="R347">
        <f t="shared" ca="1" si="827"/>
        <v>0</v>
      </c>
      <c r="S347">
        <f t="shared" ca="1" si="828"/>
        <v>0</v>
      </c>
      <c r="T347">
        <f t="shared" ca="1" si="829"/>
        <v>0</v>
      </c>
      <c r="U347">
        <f t="shared" ca="1" si="830"/>
        <v>0</v>
      </c>
      <c r="V347">
        <f t="shared" ca="1" si="831"/>
        <v>0</v>
      </c>
      <c r="W347">
        <f t="shared" ca="1" si="832"/>
        <v>1</v>
      </c>
      <c r="X347">
        <f t="shared" ca="1" si="861"/>
        <v>3</v>
      </c>
      <c r="Y347">
        <f t="shared" ca="1" si="862"/>
        <v>14</v>
      </c>
      <c r="Z347">
        <f t="shared" ca="1" si="863"/>
        <v>10</v>
      </c>
      <c r="AA347">
        <f t="shared" ca="1" si="864"/>
        <v>1</v>
      </c>
      <c r="AB347">
        <f t="shared" ca="1" si="865"/>
        <v>2</v>
      </c>
      <c r="AC347">
        <f t="shared" ca="1" si="866"/>
        <v>0</v>
      </c>
      <c r="AD347">
        <f t="shared" ca="1" si="867"/>
        <v>0</v>
      </c>
      <c r="AE347">
        <f t="shared" ca="1" si="868"/>
        <v>0</v>
      </c>
      <c r="AF347">
        <f t="shared" ca="1" si="869"/>
        <v>1</v>
      </c>
      <c r="AG347">
        <f t="shared" ca="1" si="870"/>
        <v>1</v>
      </c>
      <c r="AH347">
        <f t="shared" ca="1" si="871"/>
        <v>0</v>
      </c>
      <c r="AI347">
        <f t="shared" ca="1" si="872"/>
        <v>4</v>
      </c>
      <c r="AJ347">
        <f t="shared" ca="1" si="873"/>
        <v>2</v>
      </c>
      <c r="AK347">
        <f t="shared" ca="1" si="874"/>
        <v>0</v>
      </c>
      <c r="AL347">
        <f t="shared" ca="1" si="875"/>
        <v>0</v>
      </c>
      <c r="AM347">
        <f t="shared" ca="1" si="876"/>
        <v>0</v>
      </c>
      <c r="AN347">
        <f t="shared" ca="1" si="877"/>
        <v>0</v>
      </c>
      <c r="AO347">
        <f t="shared" ca="1" si="878"/>
        <v>0</v>
      </c>
      <c r="AP347">
        <f t="shared" ca="1" si="879"/>
        <v>0</v>
      </c>
      <c r="AQ347">
        <f t="shared" ca="1" si="880"/>
        <v>1</v>
      </c>
      <c r="AR347" s="8">
        <f t="shared" ca="1" si="881"/>
        <v>0.2</v>
      </c>
      <c r="AS347" s="8">
        <f t="shared" ca="1" si="882"/>
        <v>0.42857142857142855</v>
      </c>
      <c r="AT347" s="8">
        <f t="shared" ca="1" si="883"/>
        <v>0.2</v>
      </c>
      <c r="AU347" s="8">
        <f t="shared" ca="1" si="884"/>
        <v>0.62857142857142856</v>
      </c>
      <c r="AV347">
        <f t="shared" ca="1" si="885"/>
        <v>2</v>
      </c>
      <c r="AW347" t="b">
        <f t="shared" ca="1" si="860"/>
        <v>1</v>
      </c>
      <c r="BA347" t="s">
        <v>3207</v>
      </c>
      <c r="BB347" t="s">
        <v>2572</v>
      </c>
      <c r="BC347" t="s">
        <v>2674</v>
      </c>
      <c r="BD347">
        <f>IF(Players!BC347="NL",INDEX(Standings!G:I,MATCH(INDEX(Teams!G:K,MATCH(Players!BB347,Teams!G:G,0),5),Standings!G:G,0),2)+INDEX(Standings!G:I,MATCH(INDEX(Teams!G:K,MATCH(Players!BB347,Teams!G:G,0),5),Standings!G:G,0),3),INDEX(Standings!A:C,MATCH(INDEX(Teams!A:E,MATCH(Players!BB347,Teams!A:A,0),5),Standings!A:A,0),2)+INDEX(Standings!A:C,MATCH(INDEX(Teams!A:E,MATCH(Players!BB347,Teams!A:A,0),5),Standings!A:A,0),3))</f>
        <v>3</v>
      </c>
      <c r="BE347">
        <f t="shared" ca="1" si="796"/>
        <v>0</v>
      </c>
      <c r="BF347">
        <f t="shared" ca="1" si="797"/>
        <v>0</v>
      </c>
      <c r="BG347">
        <f t="shared" ca="1" si="798"/>
        <v>1</v>
      </c>
      <c r="BH347">
        <f t="shared" ca="1" si="799"/>
        <v>1</v>
      </c>
      <c r="BI347">
        <f t="shared" ca="1" si="800"/>
        <v>0</v>
      </c>
      <c r="BJ347">
        <f t="shared" ca="1" si="801"/>
        <v>0</v>
      </c>
      <c r="BK347">
        <f t="shared" ca="1" si="802"/>
        <v>0</v>
      </c>
      <c r="BL347" s="12">
        <f t="shared" ca="1" si="803"/>
        <v>6</v>
      </c>
      <c r="BM347">
        <f t="shared" ca="1" si="804"/>
        <v>11</v>
      </c>
      <c r="BN347">
        <f t="shared" ca="1" si="805"/>
        <v>3</v>
      </c>
      <c r="BO347">
        <f t="shared" ca="1" si="806"/>
        <v>2</v>
      </c>
      <c r="BP347">
        <f t="shared" ca="1" si="807"/>
        <v>0</v>
      </c>
      <c r="BQ347">
        <f t="shared" ca="1" si="808"/>
        <v>0</v>
      </c>
      <c r="BR347">
        <f t="shared" ca="1" si="809"/>
        <v>0</v>
      </c>
      <c r="BS347">
        <f t="shared" ca="1" si="810"/>
        <v>4</v>
      </c>
      <c r="BT347">
        <f t="shared" ca="1" si="811"/>
        <v>0</v>
      </c>
      <c r="BU347">
        <f t="shared" ca="1" si="812"/>
        <v>0</v>
      </c>
      <c r="BV347">
        <f t="shared" ca="1" si="813"/>
        <v>0</v>
      </c>
      <c r="BW347">
        <f t="shared" ca="1" si="834"/>
        <v>0</v>
      </c>
      <c r="BX347">
        <f t="shared" ca="1" si="835"/>
        <v>0</v>
      </c>
      <c r="BY347" s="8">
        <f t="shared" ca="1" si="836"/>
        <v>0</v>
      </c>
      <c r="BZ347" s="10">
        <f t="shared" ca="1" si="837"/>
        <v>3</v>
      </c>
      <c r="CA347">
        <f t="shared" ca="1" si="838"/>
        <v>1</v>
      </c>
      <c r="CB347">
        <f t="shared" ca="1" si="839"/>
        <v>1</v>
      </c>
      <c r="CC347">
        <f t="shared" ca="1" si="840"/>
        <v>0</v>
      </c>
      <c r="CD347">
        <f t="shared" ca="1" si="841"/>
        <v>0</v>
      </c>
      <c r="CE347">
        <f t="shared" ca="1" si="842"/>
        <v>0</v>
      </c>
      <c r="CF347" s="12">
        <f t="shared" ca="1" si="843"/>
        <v>6</v>
      </c>
      <c r="CG347">
        <f t="shared" ca="1" si="844"/>
        <v>11</v>
      </c>
      <c r="CH347">
        <f t="shared" ca="1" si="845"/>
        <v>3</v>
      </c>
      <c r="CI347">
        <f t="shared" ca="1" si="846"/>
        <v>2</v>
      </c>
      <c r="CJ347">
        <f t="shared" ca="1" si="847"/>
        <v>0</v>
      </c>
      <c r="CK347">
        <f t="shared" ca="1" si="848"/>
        <v>0</v>
      </c>
      <c r="CL347">
        <f t="shared" ca="1" si="849"/>
        <v>0</v>
      </c>
      <c r="CM347">
        <f t="shared" ca="1" si="850"/>
        <v>4</v>
      </c>
      <c r="CN347">
        <f t="shared" ca="1" si="851"/>
        <v>0</v>
      </c>
      <c r="CO347">
        <f t="shared" ca="1" si="852"/>
        <v>0</v>
      </c>
      <c r="CP347">
        <f t="shared" ca="1" si="853"/>
        <v>0</v>
      </c>
      <c r="CQ347" s="10">
        <f t="shared" ca="1" si="854"/>
        <v>1.8333333333333333</v>
      </c>
      <c r="CR347" s="11">
        <f t="shared" ca="1" si="855"/>
        <v>16.5</v>
      </c>
      <c r="CS347" s="11">
        <f t="shared" ca="1" si="856"/>
        <v>0</v>
      </c>
      <c r="CT347" s="11">
        <f t="shared" ca="1" si="857"/>
        <v>0</v>
      </c>
      <c r="CU347" s="11">
        <f t="shared" ca="1" si="858"/>
        <v>6</v>
      </c>
      <c r="CV347" s="11">
        <f t="shared" ca="1" si="859"/>
        <v>0</v>
      </c>
      <c r="CW347" t="b">
        <f t="shared" ca="1" si="833"/>
        <v>1</v>
      </c>
      <c r="CX347">
        <f>COUNTIF(BA$1:BA347,BA347)-1</f>
        <v>0</v>
      </c>
    </row>
    <row r="348" spans="1:102">
      <c r="A348" t="s">
        <v>2986</v>
      </c>
      <c r="B348" t="s">
        <v>2552</v>
      </c>
      <c r="C348" t="s">
        <v>2672</v>
      </c>
      <c r="D348">
        <f>IF(Players!C348="NL",INDEX(Standings!G:I,MATCH(INDEX(Teams!G:K,MATCH(Players!B348,Teams!G:G,0),5),Standings!G:G,0),2)+INDEX(Standings!G:I,MATCH(INDEX(Teams!G:K,MATCH(Players!B348,Teams!G:G,0),5),Standings!G:G,0),3),INDEX(Standings!A:C,MATCH(INDEX(Teams!A:E,MATCH(Players!B348,Teams!A:A,0),5),Standings!A:A,0),2)+INDEX(Standings!A:C,MATCH(INDEX(Teams!A:E,MATCH(Players!B348,Teams!A:A,0),5),Standings!A:A,0),3))</f>
        <v>3</v>
      </c>
      <c r="E348">
        <f t="shared" ca="1" si="814"/>
        <v>3</v>
      </c>
      <c r="F348">
        <f t="shared" ca="1" si="815"/>
        <v>11</v>
      </c>
      <c r="G348">
        <f t="shared" ca="1" si="816"/>
        <v>2</v>
      </c>
      <c r="H348">
        <f t="shared" ca="1" si="817"/>
        <v>6</v>
      </c>
      <c r="I348">
        <f t="shared" ca="1" si="818"/>
        <v>0</v>
      </c>
      <c r="J348">
        <f t="shared" ca="1" si="819"/>
        <v>1</v>
      </c>
      <c r="K348">
        <f t="shared" ca="1" si="820"/>
        <v>1</v>
      </c>
      <c r="L348">
        <f t="shared" ca="1" si="821"/>
        <v>1</v>
      </c>
      <c r="M348">
        <f t="shared" ca="1" si="822"/>
        <v>0</v>
      </c>
      <c r="N348">
        <f t="shared" ca="1" si="823"/>
        <v>0</v>
      </c>
      <c r="O348">
        <f t="shared" ca="1" si="824"/>
        <v>1</v>
      </c>
      <c r="P348">
        <f t="shared" ca="1" si="825"/>
        <v>1</v>
      </c>
      <c r="Q348">
        <f t="shared" ca="1" si="826"/>
        <v>0</v>
      </c>
      <c r="R348">
        <f t="shared" ca="1" si="827"/>
        <v>1</v>
      </c>
      <c r="S348">
        <f t="shared" ca="1" si="828"/>
        <v>0</v>
      </c>
      <c r="T348">
        <f t="shared" ca="1" si="829"/>
        <v>0</v>
      </c>
      <c r="U348">
        <f t="shared" ca="1" si="830"/>
        <v>0</v>
      </c>
      <c r="V348">
        <f t="shared" ca="1" si="831"/>
        <v>3</v>
      </c>
      <c r="W348">
        <f t="shared" ca="1" si="832"/>
        <v>3</v>
      </c>
      <c r="X348">
        <f t="shared" ca="1" si="861"/>
        <v>3</v>
      </c>
      <c r="Y348">
        <f t="shared" ca="1" si="862"/>
        <v>13</v>
      </c>
      <c r="Z348">
        <f t="shared" ca="1" si="863"/>
        <v>11</v>
      </c>
      <c r="AA348">
        <f t="shared" ca="1" si="864"/>
        <v>2</v>
      </c>
      <c r="AB348">
        <f t="shared" ca="1" si="865"/>
        <v>6</v>
      </c>
      <c r="AC348">
        <f t="shared" ca="1" si="866"/>
        <v>0</v>
      </c>
      <c r="AD348">
        <f t="shared" ca="1" si="867"/>
        <v>1</v>
      </c>
      <c r="AE348">
        <f t="shared" ca="1" si="868"/>
        <v>1</v>
      </c>
      <c r="AF348">
        <f t="shared" ca="1" si="869"/>
        <v>1</v>
      </c>
      <c r="AG348">
        <f t="shared" ca="1" si="870"/>
        <v>0</v>
      </c>
      <c r="AH348">
        <f t="shared" ca="1" si="871"/>
        <v>0</v>
      </c>
      <c r="AI348">
        <f t="shared" ca="1" si="872"/>
        <v>1</v>
      </c>
      <c r="AJ348">
        <f t="shared" ca="1" si="873"/>
        <v>1</v>
      </c>
      <c r="AK348">
        <f t="shared" ca="1" si="874"/>
        <v>0</v>
      </c>
      <c r="AL348">
        <f t="shared" ca="1" si="875"/>
        <v>1</v>
      </c>
      <c r="AM348">
        <f t="shared" ca="1" si="876"/>
        <v>0</v>
      </c>
      <c r="AN348">
        <f t="shared" ca="1" si="877"/>
        <v>0</v>
      </c>
      <c r="AO348">
        <f t="shared" ca="1" si="878"/>
        <v>0</v>
      </c>
      <c r="AP348">
        <f t="shared" ca="1" si="879"/>
        <v>3</v>
      </c>
      <c r="AQ348">
        <f t="shared" ca="1" si="880"/>
        <v>3</v>
      </c>
      <c r="AR348" s="8">
        <f t="shared" ca="1" si="881"/>
        <v>0.54545454545454541</v>
      </c>
      <c r="AS348" s="8">
        <f t="shared" ca="1" si="882"/>
        <v>0.61538461538461542</v>
      </c>
      <c r="AT348" s="8">
        <f t="shared" ca="1" si="883"/>
        <v>1</v>
      </c>
      <c r="AU348" s="8">
        <f t="shared" ca="1" si="884"/>
        <v>1.6153846153846154</v>
      </c>
      <c r="AV348">
        <f t="shared" ca="1" si="885"/>
        <v>11</v>
      </c>
      <c r="AW348" t="b">
        <f t="shared" ca="1" si="860"/>
        <v>1</v>
      </c>
      <c r="BA348" t="s">
        <v>3209</v>
      </c>
      <c r="BB348" t="s">
        <v>2572</v>
      </c>
      <c r="BC348" t="s">
        <v>2674</v>
      </c>
      <c r="BD348">
        <f>IF(Players!BC348="NL",INDEX(Standings!G:I,MATCH(INDEX(Teams!G:K,MATCH(Players!BB348,Teams!G:G,0),5),Standings!G:G,0),2)+INDEX(Standings!G:I,MATCH(INDEX(Teams!G:K,MATCH(Players!BB348,Teams!G:G,0),5),Standings!G:G,0),3),INDEX(Standings!A:C,MATCH(INDEX(Teams!A:E,MATCH(Players!BB348,Teams!A:A,0),5),Standings!A:A,0),2)+INDEX(Standings!A:C,MATCH(INDEX(Teams!A:E,MATCH(Players!BB348,Teams!A:A,0),5),Standings!A:A,0),3))</f>
        <v>3</v>
      </c>
      <c r="BE348">
        <f t="shared" ca="1" si="796"/>
        <v>0</v>
      </c>
      <c r="BF348">
        <f t="shared" ca="1" si="797"/>
        <v>0</v>
      </c>
      <c r="BG348">
        <f t="shared" ca="1" si="798"/>
        <v>0</v>
      </c>
      <c r="BH348">
        <f t="shared" ca="1" si="799"/>
        <v>0</v>
      </c>
      <c r="BI348">
        <f t="shared" ca="1" si="800"/>
        <v>0</v>
      </c>
      <c r="BJ348">
        <f t="shared" ca="1" si="801"/>
        <v>0</v>
      </c>
      <c r="BK348">
        <f t="shared" ca="1" si="802"/>
        <v>0</v>
      </c>
      <c r="BL348" s="12">
        <f t="shared" ca="1" si="803"/>
        <v>0</v>
      </c>
      <c r="BM348">
        <f t="shared" ca="1" si="804"/>
        <v>0</v>
      </c>
      <c r="BN348">
        <f t="shared" ca="1" si="805"/>
        <v>0</v>
      </c>
      <c r="BO348">
        <f t="shared" ca="1" si="806"/>
        <v>0</v>
      </c>
      <c r="BP348">
        <f t="shared" ca="1" si="807"/>
        <v>0</v>
      </c>
      <c r="BQ348">
        <f t="shared" ca="1" si="808"/>
        <v>0</v>
      </c>
      <c r="BR348">
        <f t="shared" ca="1" si="809"/>
        <v>0</v>
      </c>
      <c r="BS348">
        <f t="shared" ca="1" si="810"/>
        <v>0</v>
      </c>
      <c r="BT348">
        <f t="shared" ca="1" si="811"/>
        <v>0</v>
      </c>
      <c r="BU348">
        <f t="shared" ca="1" si="812"/>
        <v>0</v>
      </c>
      <c r="BV348">
        <f t="shared" ca="1" si="813"/>
        <v>0</v>
      </c>
      <c r="BW348">
        <f t="shared" ca="1" si="834"/>
        <v>0</v>
      </c>
      <c r="BX348">
        <f t="shared" ca="1" si="835"/>
        <v>0</v>
      </c>
      <c r="BY348" s="8">
        <f t="shared" ca="1" si="836"/>
        <v>0</v>
      </c>
      <c r="BZ348" s="10" t="str">
        <f t="shared" ca="1" si="837"/>
        <v>---</v>
      </c>
      <c r="CA348">
        <f t="shared" ca="1" si="838"/>
        <v>0</v>
      </c>
      <c r="CB348">
        <f t="shared" ca="1" si="839"/>
        <v>0</v>
      </c>
      <c r="CC348">
        <f t="shared" ca="1" si="840"/>
        <v>0</v>
      </c>
      <c r="CD348">
        <f t="shared" ca="1" si="841"/>
        <v>0</v>
      </c>
      <c r="CE348">
        <f t="shared" ca="1" si="842"/>
        <v>0</v>
      </c>
      <c r="CF348" s="12">
        <f t="shared" ca="1" si="843"/>
        <v>0</v>
      </c>
      <c r="CG348">
        <f t="shared" ca="1" si="844"/>
        <v>0</v>
      </c>
      <c r="CH348">
        <f t="shared" ca="1" si="845"/>
        <v>0</v>
      </c>
      <c r="CI348">
        <f t="shared" ca="1" si="846"/>
        <v>0</v>
      </c>
      <c r="CJ348">
        <f t="shared" ca="1" si="847"/>
        <v>0</v>
      </c>
      <c r="CK348">
        <f t="shared" ca="1" si="848"/>
        <v>0</v>
      </c>
      <c r="CL348">
        <f t="shared" ca="1" si="849"/>
        <v>0</v>
      </c>
      <c r="CM348">
        <f t="shared" ca="1" si="850"/>
        <v>0</v>
      </c>
      <c r="CN348">
        <f t="shared" ca="1" si="851"/>
        <v>0</v>
      </c>
      <c r="CO348">
        <f t="shared" ca="1" si="852"/>
        <v>0</v>
      </c>
      <c r="CP348">
        <f t="shared" ca="1" si="853"/>
        <v>0</v>
      </c>
      <c r="CQ348" s="10">
        <f t="shared" ca="1" si="854"/>
        <v>0</v>
      </c>
      <c r="CR348" s="11">
        <f t="shared" ca="1" si="855"/>
        <v>0</v>
      </c>
      <c r="CS348" s="11">
        <f t="shared" ca="1" si="856"/>
        <v>0</v>
      </c>
      <c r="CT348" s="11">
        <f t="shared" ca="1" si="857"/>
        <v>0</v>
      </c>
      <c r="CU348" s="11">
        <f t="shared" ca="1" si="858"/>
        <v>0</v>
      </c>
      <c r="CV348" s="11">
        <f t="shared" ca="1" si="859"/>
        <v>0</v>
      </c>
      <c r="CW348" t="b">
        <f t="shared" ca="1" si="833"/>
        <v>0</v>
      </c>
      <c r="CX348">
        <f>COUNTIF(BA$1:BA348,BA348)-1</f>
        <v>0</v>
      </c>
    </row>
    <row r="349" spans="1:102">
      <c r="A349" t="s">
        <v>2987</v>
      </c>
      <c r="B349" t="s">
        <v>2552</v>
      </c>
      <c r="C349" t="s">
        <v>2672</v>
      </c>
      <c r="D349">
        <f>IF(Players!C349="NL",INDEX(Standings!G:I,MATCH(INDEX(Teams!G:K,MATCH(Players!B349,Teams!G:G,0),5),Standings!G:G,0),2)+INDEX(Standings!G:I,MATCH(INDEX(Teams!G:K,MATCH(Players!B349,Teams!G:G,0),5),Standings!G:G,0),3),INDEX(Standings!A:C,MATCH(INDEX(Teams!A:E,MATCH(Players!B349,Teams!A:A,0),5),Standings!A:A,0),2)+INDEX(Standings!A:C,MATCH(INDEX(Teams!A:E,MATCH(Players!B349,Teams!A:A,0),5),Standings!A:A,0),3))</f>
        <v>3</v>
      </c>
      <c r="E349">
        <f t="shared" ca="1" si="814"/>
        <v>1</v>
      </c>
      <c r="F349">
        <f t="shared" ca="1" si="815"/>
        <v>2</v>
      </c>
      <c r="G349">
        <f t="shared" ca="1" si="816"/>
        <v>1</v>
      </c>
      <c r="H349">
        <f t="shared" ca="1" si="817"/>
        <v>1</v>
      </c>
      <c r="I349">
        <f t="shared" ca="1" si="818"/>
        <v>1</v>
      </c>
      <c r="J349">
        <f t="shared" ca="1" si="819"/>
        <v>0</v>
      </c>
      <c r="K349">
        <f t="shared" ca="1" si="820"/>
        <v>0</v>
      </c>
      <c r="L349">
        <f t="shared" ca="1" si="821"/>
        <v>1</v>
      </c>
      <c r="M349">
        <f t="shared" ca="1" si="822"/>
        <v>0</v>
      </c>
      <c r="N349">
        <f t="shared" ca="1" si="823"/>
        <v>0</v>
      </c>
      <c r="O349">
        <f t="shared" ca="1" si="824"/>
        <v>0</v>
      </c>
      <c r="P349">
        <f t="shared" ca="1" si="825"/>
        <v>0</v>
      </c>
      <c r="Q349">
        <f t="shared" ca="1" si="826"/>
        <v>0</v>
      </c>
      <c r="R349">
        <f t="shared" ca="1" si="827"/>
        <v>0</v>
      </c>
      <c r="S349">
        <f t="shared" ca="1" si="828"/>
        <v>0</v>
      </c>
      <c r="T349">
        <f t="shared" ca="1" si="829"/>
        <v>0</v>
      </c>
      <c r="U349">
        <f t="shared" ca="1" si="830"/>
        <v>0</v>
      </c>
      <c r="V349">
        <f t="shared" ca="1" si="831"/>
        <v>1</v>
      </c>
      <c r="W349">
        <f t="shared" ca="1" si="832"/>
        <v>1</v>
      </c>
      <c r="X349">
        <f t="shared" ca="1" si="861"/>
        <v>1</v>
      </c>
      <c r="Y349">
        <f t="shared" ca="1" si="862"/>
        <v>2</v>
      </c>
      <c r="Z349">
        <f t="shared" ca="1" si="863"/>
        <v>2</v>
      </c>
      <c r="AA349">
        <f t="shared" ca="1" si="864"/>
        <v>1</v>
      </c>
      <c r="AB349">
        <f t="shared" ca="1" si="865"/>
        <v>1</v>
      </c>
      <c r="AC349">
        <f t="shared" ca="1" si="866"/>
        <v>1</v>
      </c>
      <c r="AD349">
        <f t="shared" ca="1" si="867"/>
        <v>0</v>
      </c>
      <c r="AE349">
        <f t="shared" ca="1" si="868"/>
        <v>0</v>
      </c>
      <c r="AF349">
        <f t="shared" ca="1" si="869"/>
        <v>1</v>
      </c>
      <c r="AG349">
        <f t="shared" ca="1" si="870"/>
        <v>0</v>
      </c>
      <c r="AH349">
        <f t="shared" ca="1" si="871"/>
        <v>0</v>
      </c>
      <c r="AI349">
        <f t="shared" ca="1" si="872"/>
        <v>0</v>
      </c>
      <c r="AJ349">
        <f t="shared" ca="1" si="873"/>
        <v>0</v>
      </c>
      <c r="AK349">
        <f t="shared" ca="1" si="874"/>
        <v>0</v>
      </c>
      <c r="AL349">
        <f t="shared" ca="1" si="875"/>
        <v>0</v>
      </c>
      <c r="AM349">
        <f t="shared" ca="1" si="876"/>
        <v>0</v>
      </c>
      <c r="AN349">
        <f t="shared" ca="1" si="877"/>
        <v>0</v>
      </c>
      <c r="AO349">
        <f t="shared" ca="1" si="878"/>
        <v>0</v>
      </c>
      <c r="AP349">
        <f t="shared" ca="1" si="879"/>
        <v>1</v>
      </c>
      <c r="AQ349">
        <f t="shared" ca="1" si="880"/>
        <v>1</v>
      </c>
      <c r="AR349" s="8">
        <f t="shared" ca="1" si="881"/>
        <v>0.5</v>
      </c>
      <c r="AS349" s="8">
        <f t="shared" ca="1" si="882"/>
        <v>0.5</v>
      </c>
      <c r="AT349" s="8">
        <f t="shared" ca="1" si="883"/>
        <v>1</v>
      </c>
      <c r="AU349" s="8">
        <f t="shared" ca="1" si="884"/>
        <v>1.5</v>
      </c>
      <c r="AV349">
        <f t="shared" ca="1" si="885"/>
        <v>2</v>
      </c>
      <c r="AW349" t="b">
        <f t="shared" ca="1" si="860"/>
        <v>0</v>
      </c>
      <c r="BA349" t="s">
        <v>3223</v>
      </c>
      <c r="BB349" t="s">
        <v>2572</v>
      </c>
      <c r="BC349" t="s">
        <v>2674</v>
      </c>
      <c r="BD349">
        <f>IF(Players!BC349="NL",INDEX(Standings!G:I,MATCH(INDEX(Teams!G:K,MATCH(Players!BB349,Teams!G:G,0),5),Standings!G:G,0),2)+INDEX(Standings!G:I,MATCH(INDEX(Teams!G:K,MATCH(Players!BB349,Teams!G:G,0),5),Standings!G:G,0),3),INDEX(Standings!A:C,MATCH(INDEX(Teams!A:E,MATCH(Players!BB349,Teams!A:A,0),5),Standings!A:A,0),2)+INDEX(Standings!A:C,MATCH(INDEX(Teams!A:E,MATCH(Players!BB349,Teams!A:A,0),5),Standings!A:A,0),3))</f>
        <v>3</v>
      </c>
      <c r="BE349">
        <f t="shared" ca="1" si="796"/>
        <v>0</v>
      </c>
      <c r="BF349">
        <f t="shared" ca="1" si="797"/>
        <v>0</v>
      </c>
      <c r="BG349">
        <f t="shared" ca="1" si="798"/>
        <v>0</v>
      </c>
      <c r="BH349">
        <f t="shared" ca="1" si="799"/>
        <v>0</v>
      </c>
      <c r="BI349">
        <f t="shared" ca="1" si="800"/>
        <v>0</v>
      </c>
      <c r="BJ349">
        <f t="shared" ca="1" si="801"/>
        <v>0</v>
      </c>
      <c r="BK349">
        <f t="shared" ca="1" si="802"/>
        <v>0</v>
      </c>
      <c r="BL349" s="12">
        <f t="shared" ca="1" si="803"/>
        <v>0</v>
      </c>
      <c r="BM349">
        <f t="shared" ca="1" si="804"/>
        <v>0</v>
      </c>
      <c r="BN349">
        <f t="shared" ca="1" si="805"/>
        <v>0</v>
      </c>
      <c r="BO349">
        <f t="shared" ca="1" si="806"/>
        <v>0</v>
      </c>
      <c r="BP349">
        <f t="shared" ca="1" si="807"/>
        <v>0</v>
      </c>
      <c r="BQ349">
        <f t="shared" ca="1" si="808"/>
        <v>0</v>
      </c>
      <c r="BR349">
        <f t="shared" ca="1" si="809"/>
        <v>0</v>
      </c>
      <c r="BS349">
        <f t="shared" ca="1" si="810"/>
        <v>0</v>
      </c>
      <c r="BT349">
        <f t="shared" ca="1" si="811"/>
        <v>0</v>
      </c>
      <c r="BU349">
        <f t="shared" ca="1" si="812"/>
        <v>0</v>
      </c>
      <c r="BV349">
        <f t="shared" ca="1" si="813"/>
        <v>0</v>
      </c>
      <c r="BW349">
        <f t="shared" ca="1" si="834"/>
        <v>0</v>
      </c>
      <c r="BX349">
        <f t="shared" ca="1" si="835"/>
        <v>0</v>
      </c>
      <c r="BY349" s="8">
        <f t="shared" ca="1" si="836"/>
        <v>0</v>
      </c>
      <c r="BZ349" s="10" t="str">
        <f t="shared" ca="1" si="837"/>
        <v>---</v>
      </c>
      <c r="CA349">
        <f t="shared" ca="1" si="838"/>
        <v>0</v>
      </c>
      <c r="CB349">
        <f t="shared" ca="1" si="839"/>
        <v>0</v>
      </c>
      <c r="CC349">
        <f t="shared" ca="1" si="840"/>
        <v>0</v>
      </c>
      <c r="CD349">
        <f t="shared" ca="1" si="841"/>
        <v>0</v>
      </c>
      <c r="CE349">
        <f t="shared" ca="1" si="842"/>
        <v>0</v>
      </c>
      <c r="CF349" s="12">
        <f t="shared" ca="1" si="843"/>
        <v>0</v>
      </c>
      <c r="CG349">
        <f t="shared" ca="1" si="844"/>
        <v>0</v>
      </c>
      <c r="CH349">
        <f t="shared" ca="1" si="845"/>
        <v>0</v>
      </c>
      <c r="CI349">
        <f t="shared" ca="1" si="846"/>
        <v>0</v>
      </c>
      <c r="CJ349">
        <f t="shared" ca="1" si="847"/>
        <v>0</v>
      </c>
      <c r="CK349">
        <f t="shared" ca="1" si="848"/>
        <v>0</v>
      </c>
      <c r="CL349">
        <f t="shared" ca="1" si="849"/>
        <v>0</v>
      </c>
      <c r="CM349">
        <f t="shared" ca="1" si="850"/>
        <v>0</v>
      </c>
      <c r="CN349">
        <f t="shared" ca="1" si="851"/>
        <v>0</v>
      </c>
      <c r="CO349">
        <f t="shared" ca="1" si="852"/>
        <v>0</v>
      </c>
      <c r="CP349">
        <f t="shared" ca="1" si="853"/>
        <v>0</v>
      </c>
      <c r="CQ349" s="10">
        <f t="shared" ca="1" si="854"/>
        <v>0</v>
      </c>
      <c r="CR349" s="11">
        <f t="shared" ca="1" si="855"/>
        <v>0</v>
      </c>
      <c r="CS349" s="11">
        <f t="shared" ca="1" si="856"/>
        <v>0</v>
      </c>
      <c r="CT349" s="11">
        <f t="shared" ca="1" si="857"/>
        <v>0</v>
      </c>
      <c r="CU349" s="11">
        <f t="shared" ca="1" si="858"/>
        <v>0</v>
      </c>
      <c r="CV349" s="11">
        <f t="shared" ca="1" si="859"/>
        <v>0</v>
      </c>
      <c r="CW349" t="b">
        <f t="shared" ca="1" si="833"/>
        <v>0</v>
      </c>
      <c r="CX349">
        <f>COUNTIF(BA$1:BA349,BA349)-1</f>
        <v>0</v>
      </c>
    </row>
    <row r="350" spans="1:102">
      <c r="A350" t="s">
        <v>2988</v>
      </c>
      <c r="B350" t="s">
        <v>2552</v>
      </c>
      <c r="C350" t="s">
        <v>2672</v>
      </c>
      <c r="D350">
        <f>IF(Players!C350="NL",INDEX(Standings!G:I,MATCH(INDEX(Teams!G:K,MATCH(Players!B350,Teams!G:G,0),5),Standings!G:G,0),2)+INDEX(Standings!G:I,MATCH(INDEX(Teams!G:K,MATCH(Players!B350,Teams!G:G,0),5),Standings!G:G,0),3),INDEX(Standings!A:C,MATCH(INDEX(Teams!A:E,MATCH(Players!B350,Teams!A:A,0),5),Standings!A:A,0),2)+INDEX(Standings!A:C,MATCH(INDEX(Teams!A:E,MATCH(Players!B350,Teams!A:A,0),5),Standings!A:A,0),3))</f>
        <v>3</v>
      </c>
      <c r="E350">
        <f t="shared" ca="1" si="814"/>
        <v>1</v>
      </c>
      <c r="F350">
        <f t="shared" ca="1" si="815"/>
        <v>2</v>
      </c>
      <c r="G350">
        <f t="shared" ca="1" si="816"/>
        <v>0</v>
      </c>
      <c r="H350">
        <f t="shared" ca="1" si="817"/>
        <v>0</v>
      </c>
      <c r="I350">
        <f t="shared" ca="1" si="818"/>
        <v>0</v>
      </c>
      <c r="J350">
        <f t="shared" ca="1" si="819"/>
        <v>0</v>
      </c>
      <c r="K350">
        <f t="shared" ca="1" si="820"/>
        <v>0</v>
      </c>
      <c r="L350">
        <f t="shared" ca="1" si="821"/>
        <v>0</v>
      </c>
      <c r="M350">
        <f t="shared" ca="1" si="822"/>
        <v>0</v>
      </c>
      <c r="N350">
        <f t="shared" ca="1" si="823"/>
        <v>0</v>
      </c>
      <c r="O350">
        <f t="shared" ca="1" si="824"/>
        <v>0</v>
      </c>
      <c r="P350">
        <f t="shared" ca="1" si="825"/>
        <v>0</v>
      </c>
      <c r="Q350">
        <f t="shared" ca="1" si="826"/>
        <v>0</v>
      </c>
      <c r="R350">
        <f t="shared" ca="1" si="827"/>
        <v>0</v>
      </c>
      <c r="S350">
        <f t="shared" ca="1" si="828"/>
        <v>1</v>
      </c>
      <c r="T350">
        <f t="shared" ca="1" si="829"/>
        <v>0</v>
      </c>
      <c r="U350">
        <f t="shared" ca="1" si="830"/>
        <v>0</v>
      </c>
      <c r="V350">
        <f t="shared" ca="1" si="831"/>
        <v>0</v>
      </c>
      <c r="W350">
        <f t="shared" ca="1" si="832"/>
        <v>0</v>
      </c>
      <c r="X350">
        <f t="shared" ca="1" si="861"/>
        <v>1</v>
      </c>
      <c r="Y350">
        <f t="shared" ca="1" si="862"/>
        <v>3</v>
      </c>
      <c r="Z350">
        <f t="shared" ca="1" si="863"/>
        <v>2</v>
      </c>
      <c r="AA350">
        <f t="shared" ca="1" si="864"/>
        <v>0</v>
      </c>
      <c r="AB350">
        <f t="shared" ca="1" si="865"/>
        <v>0</v>
      </c>
      <c r="AC350">
        <f t="shared" ca="1" si="866"/>
        <v>0</v>
      </c>
      <c r="AD350">
        <f t="shared" ca="1" si="867"/>
        <v>0</v>
      </c>
      <c r="AE350">
        <f t="shared" ca="1" si="868"/>
        <v>0</v>
      </c>
      <c r="AF350">
        <f t="shared" ca="1" si="869"/>
        <v>0</v>
      </c>
      <c r="AG350">
        <f t="shared" ca="1" si="870"/>
        <v>0</v>
      </c>
      <c r="AH350">
        <f t="shared" ca="1" si="871"/>
        <v>0</v>
      </c>
      <c r="AI350">
        <f t="shared" ca="1" si="872"/>
        <v>0</v>
      </c>
      <c r="AJ350">
        <f t="shared" ca="1" si="873"/>
        <v>0</v>
      </c>
      <c r="AK350">
        <f t="shared" ca="1" si="874"/>
        <v>0</v>
      </c>
      <c r="AL350">
        <f t="shared" ca="1" si="875"/>
        <v>0</v>
      </c>
      <c r="AM350">
        <f t="shared" ca="1" si="876"/>
        <v>1</v>
      </c>
      <c r="AN350">
        <f t="shared" ca="1" si="877"/>
        <v>0</v>
      </c>
      <c r="AO350">
        <f t="shared" ca="1" si="878"/>
        <v>0</v>
      </c>
      <c r="AP350">
        <f t="shared" ca="1" si="879"/>
        <v>0</v>
      </c>
      <c r="AQ350">
        <f t="shared" ca="1" si="880"/>
        <v>0</v>
      </c>
      <c r="AR350" s="8">
        <f t="shared" ca="1" si="881"/>
        <v>0</v>
      </c>
      <c r="AS350" s="8">
        <f t="shared" ca="1" si="882"/>
        <v>0</v>
      </c>
      <c r="AT350" s="8">
        <f t="shared" ca="1" si="883"/>
        <v>0</v>
      </c>
      <c r="AU350" s="8">
        <f t="shared" ca="1" si="884"/>
        <v>0</v>
      </c>
      <c r="AV350">
        <f t="shared" ca="1" si="885"/>
        <v>0</v>
      </c>
      <c r="AW350" t="b">
        <f t="shared" ca="1" si="860"/>
        <v>0</v>
      </c>
      <c r="BA350" t="s">
        <v>3215</v>
      </c>
      <c r="BB350" t="s">
        <v>2572</v>
      </c>
      <c r="BC350" t="s">
        <v>2674</v>
      </c>
      <c r="BD350">
        <f>IF(Players!BC350="NL",INDEX(Standings!G:I,MATCH(INDEX(Teams!G:K,MATCH(Players!BB350,Teams!G:G,0),5),Standings!G:G,0),2)+INDEX(Standings!G:I,MATCH(INDEX(Teams!G:K,MATCH(Players!BB350,Teams!G:G,0),5),Standings!G:G,0),3),INDEX(Standings!A:C,MATCH(INDEX(Teams!A:E,MATCH(Players!BB350,Teams!A:A,0),5),Standings!A:A,0),2)+INDEX(Standings!A:C,MATCH(INDEX(Teams!A:E,MATCH(Players!BB350,Teams!A:A,0),5),Standings!A:A,0),3))</f>
        <v>3</v>
      </c>
      <c r="BE350">
        <f t="shared" ca="1" si="796"/>
        <v>0</v>
      </c>
      <c r="BF350">
        <f t="shared" ca="1" si="797"/>
        <v>0</v>
      </c>
      <c r="BG350">
        <f t="shared" ca="1" si="798"/>
        <v>0</v>
      </c>
      <c r="BH350">
        <f t="shared" ca="1" si="799"/>
        <v>0</v>
      </c>
      <c r="BI350">
        <f t="shared" ca="1" si="800"/>
        <v>0</v>
      </c>
      <c r="BJ350">
        <f t="shared" ca="1" si="801"/>
        <v>0</v>
      </c>
      <c r="BK350">
        <f t="shared" ca="1" si="802"/>
        <v>0</v>
      </c>
      <c r="BL350" s="12">
        <f t="shared" ca="1" si="803"/>
        <v>0</v>
      </c>
      <c r="BM350">
        <f t="shared" ca="1" si="804"/>
        <v>0</v>
      </c>
      <c r="BN350">
        <f t="shared" ca="1" si="805"/>
        <v>0</v>
      </c>
      <c r="BO350">
        <f t="shared" ca="1" si="806"/>
        <v>0</v>
      </c>
      <c r="BP350">
        <f t="shared" ca="1" si="807"/>
        <v>0</v>
      </c>
      <c r="BQ350">
        <f t="shared" ca="1" si="808"/>
        <v>0</v>
      </c>
      <c r="BR350">
        <f t="shared" ca="1" si="809"/>
        <v>0</v>
      </c>
      <c r="BS350">
        <f t="shared" ca="1" si="810"/>
        <v>0</v>
      </c>
      <c r="BT350">
        <f t="shared" ca="1" si="811"/>
        <v>0</v>
      </c>
      <c r="BU350">
        <f t="shared" ca="1" si="812"/>
        <v>0</v>
      </c>
      <c r="BV350">
        <f t="shared" ca="1" si="813"/>
        <v>0</v>
      </c>
      <c r="BW350">
        <f t="shared" ca="1" si="834"/>
        <v>0</v>
      </c>
      <c r="BX350">
        <f t="shared" ca="1" si="835"/>
        <v>0</v>
      </c>
      <c r="BY350" s="8">
        <f t="shared" ca="1" si="836"/>
        <v>0</v>
      </c>
      <c r="BZ350" s="10" t="str">
        <f t="shared" ca="1" si="837"/>
        <v>---</v>
      </c>
      <c r="CA350">
        <f t="shared" ca="1" si="838"/>
        <v>0</v>
      </c>
      <c r="CB350">
        <f t="shared" ca="1" si="839"/>
        <v>0</v>
      </c>
      <c r="CC350">
        <f t="shared" ca="1" si="840"/>
        <v>0</v>
      </c>
      <c r="CD350">
        <f t="shared" ca="1" si="841"/>
        <v>0</v>
      </c>
      <c r="CE350">
        <f t="shared" ca="1" si="842"/>
        <v>0</v>
      </c>
      <c r="CF350" s="12">
        <f t="shared" ca="1" si="843"/>
        <v>0</v>
      </c>
      <c r="CG350">
        <f t="shared" ca="1" si="844"/>
        <v>0</v>
      </c>
      <c r="CH350">
        <f t="shared" ca="1" si="845"/>
        <v>0</v>
      </c>
      <c r="CI350">
        <f t="shared" ca="1" si="846"/>
        <v>0</v>
      </c>
      <c r="CJ350">
        <f t="shared" ca="1" si="847"/>
        <v>0</v>
      </c>
      <c r="CK350">
        <f t="shared" ca="1" si="848"/>
        <v>0</v>
      </c>
      <c r="CL350">
        <f t="shared" ca="1" si="849"/>
        <v>0</v>
      </c>
      <c r="CM350">
        <f t="shared" ca="1" si="850"/>
        <v>0</v>
      </c>
      <c r="CN350">
        <f t="shared" ca="1" si="851"/>
        <v>0</v>
      </c>
      <c r="CO350">
        <f t="shared" ca="1" si="852"/>
        <v>0</v>
      </c>
      <c r="CP350">
        <f t="shared" ca="1" si="853"/>
        <v>0</v>
      </c>
      <c r="CQ350" s="10">
        <f t="shared" ca="1" si="854"/>
        <v>0</v>
      </c>
      <c r="CR350" s="11">
        <f t="shared" ca="1" si="855"/>
        <v>0</v>
      </c>
      <c r="CS350" s="11">
        <f t="shared" ca="1" si="856"/>
        <v>0</v>
      </c>
      <c r="CT350" s="11">
        <f t="shared" ca="1" si="857"/>
        <v>0</v>
      </c>
      <c r="CU350" s="11">
        <f t="shared" ca="1" si="858"/>
        <v>0</v>
      </c>
      <c r="CV350" s="11">
        <f t="shared" ca="1" si="859"/>
        <v>0</v>
      </c>
      <c r="CW350" t="b">
        <f t="shared" ca="1" si="833"/>
        <v>0</v>
      </c>
      <c r="CX350">
        <f>COUNTIF(BA$1:BA350,BA350)-1</f>
        <v>0</v>
      </c>
    </row>
    <row r="351" spans="1:102">
      <c r="A351" t="s">
        <v>2989</v>
      </c>
      <c r="B351" t="s">
        <v>2552</v>
      </c>
      <c r="C351" t="s">
        <v>2672</v>
      </c>
      <c r="D351">
        <f>IF(Players!C351="NL",INDEX(Standings!G:I,MATCH(INDEX(Teams!G:K,MATCH(Players!B351,Teams!G:G,0),5),Standings!G:G,0),2)+INDEX(Standings!G:I,MATCH(INDEX(Teams!G:K,MATCH(Players!B351,Teams!G:G,0),5),Standings!G:G,0),3),INDEX(Standings!A:C,MATCH(INDEX(Teams!A:E,MATCH(Players!B351,Teams!A:A,0),5),Standings!A:A,0),2)+INDEX(Standings!A:C,MATCH(INDEX(Teams!A:E,MATCH(Players!B351,Teams!A:A,0),5),Standings!A:A,0),3))</f>
        <v>3</v>
      </c>
      <c r="E351">
        <f t="shared" ca="1" si="814"/>
        <v>1</v>
      </c>
      <c r="F351">
        <f t="shared" ca="1" si="815"/>
        <v>2</v>
      </c>
      <c r="G351">
        <f t="shared" ca="1" si="816"/>
        <v>0</v>
      </c>
      <c r="H351">
        <f t="shared" ca="1" si="817"/>
        <v>0</v>
      </c>
      <c r="I351">
        <f t="shared" ca="1" si="818"/>
        <v>0</v>
      </c>
      <c r="J351">
        <f t="shared" ca="1" si="819"/>
        <v>0</v>
      </c>
      <c r="K351">
        <f t="shared" ca="1" si="820"/>
        <v>0</v>
      </c>
      <c r="L351">
        <f t="shared" ca="1" si="821"/>
        <v>0</v>
      </c>
      <c r="M351">
        <f t="shared" ca="1" si="822"/>
        <v>0</v>
      </c>
      <c r="N351">
        <f t="shared" ca="1" si="823"/>
        <v>0</v>
      </c>
      <c r="O351">
        <f t="shared" ca="1" si="824"/>
        <v>0</v>
      </c>
      <c r="P351">
        <f t="shared" ca="1" si="825"/>
        <v>0</v>
      </c>
      <c r="Q351">
        <f t="shared" ca="1" si="826"/>
        <v>0</v>
      </c>
      <c r="R351">
        <f t="shared" ca="1" si="827"/>
        <v>0</v>
      </c>
      <c r="S351">
        <f t="shared" ca="1" si="828"/>
        <v>0</v>
      </c>
      <c r="T351">
        <f t="shared" ca="1" si="829"/>
        <v>0</v>
      </c>
      <c r="U351">
        <f t="shared" ca="1" si="830"/>
        <v>0</v>
      </c>
      <c r="V351">
        <f t="shared" ca="1" si="831"/>
        <v>0</v>
      </c>
      <c r="W351">
        <f t="shared" ca="1" si="832"/>
        <v>0</v>
      </c>
      <c r="X351">
        <f t="shared" ca="1" si="861"/>
        <v>1</v>
      </c>
      <c r="Y351">
        <f t="shared" ca="1" si="862"/>
        <v>2</v>
      </c>
      <c r="Z351">
        <f t="shared" ca="1" si="863"/>
        <v>2</v>
      </c>
      <c r="AA351">
        <f t="shared" ca="1" si="864"/>
        <v>0</v>
      </c>
      <c r="AB351">
        <f t="shared" ca="1" si="865"/>
        <v>0</v>
      </c>
      <c r="AC351">
        <f t="shared" ca="1" si="866"/>
        <v>0</v>
      </c>
      <c r="AD351">
        <f t="shared" ca="1" si="867"/>
        <v>0</v>
      </c>
      <c r="AE351">
        <f t="shared" ca="1" si="868"/>
        <v>0</v>
      </c>
      <c r="AF351">
        <f t="shared" ca="1" si="869"/>
        <v>0</v>
      </c>
      <c r="AG351">
        <f t="shared" ca="1" si="870"/>
        <v>0</v>
      </c>
      <c r="AH351">
        <f t="shared" ca="1" si="871"/>
        <v>0</v>
      </c>
      <c r="AI351">
        <f t="shared" ca="1" si="872"/>
        <v>0</v>
      </c>
      <c r="AJ351">
        <f t="shared" ca="1" si="873"/>
        <v>0</v>
      </c>
      <c r="AK351">
        <f t="shared" ca="1" si="874"/>
        <v>0</v>
      </c>
      <c r="AL351">
        <f t="shared" ca="1" si="875"/>
        <v>0</v>
      </c>
      <c r="AM351">
        <f t="shared" ca="1" si="876"/>
        <v>0</v>
      </c>
      <c r="AN351">
        <f t="shared" ca="1" si="877"/>
        <v>0</v>
      </c>
      <c r="AO351">
        <f t="shared" ca="1" si="878"/>
        <v>0</v>
      </c>
      <c r="AP351">
        <f t="shared" ca="1" si="879"/>
        <v>0</v>
      </c>
      <c r="AQ351">
        <f t="shared" ca="1" si="880"/>
        <v>0</v>
      </c>
      <c r="AR351" s="8">
        <f t="shared" ca="1" si="881"/>
        <v>0</v>
      </c>
      <c r="AS351" s="8">
        <f t="shared" ca="1" si="882"/>
        <v>0</v>
      </c>
      <c r="AT351" s="8">
        <f t="shared" ca="1" si="883"/>
        <v>0</v>
      </c>
      <c r="AU351" s="8">
        <f t="shared" ca="1" si="884"/>
        <v>0</v>
      </c>
      <c r="AV351">
        <f t="shared" ca="1" si="885"/>
        <v>0</v>
      </c>
      <c r="AW351" t="b">
        <f t="shared" ca="1" si="860"/>
        <v>0</v>
      </c>
      <c r="BA351" t="s">
        <v>3212</v>
      </c>
      <c r="BB351" t="s">
        <v>2572</v>
      </c>
      <c r="BC351" t="s">
        <v>2674</v>
      </c>
      <c r="BD351">
        <f>IF(Players!BC351="NL",INDEX(Standings!G:I,MATCH(INDEX(Teams!G:K,MATCH(Players!BB351,Teams!G:G,0),5),Standings!G:G,0),2)+INDEX(Standings!G:I,MATCH(INDEX(Teams!G:K,MATCH(Players!BB351,Teams!G:G,0),5),Standings!G:G,0),3),INDEX(Standings!A:C,MATCH(INDEX(Teams!A:E,MATCH(Players!BB351,Teams!A:A,0),5),Standings!A:A,0),2)+INDEX(Standings!A:C,MATCH(INDEX(Teams!A:E,MATCH(Players!BB351,Teams!A:A,0),5),Standings!A:A,0),3))</f>
        <v>3</v>
      </c>
      <c r="BE351">
        <f t="shared" ca="1" si="796"/>
        <v>0</v>
      </c>
      <c r="BF351">
        <f t="shared" ca="1" si="797"/>
        <v>0</v>
      </c>
      <c r="BG351">
        <f t="shared" ca="1" si="798"/>
        <v>2</v>
      </c>
      <c r="BH351">
        <f t="shared" ca="1" si="799"/>
        <v>0</v>
      </c>
      <c r="BI351">
        <f t="shared" ca="1" si="800"/>
        <v>0</v>
      </c>
      <c r="BJ351">
        <f t="shared" ca="1" si="801"/>
        <v>0</v>
      </c>
      <c r="BK351">
        <f t="shared" ca="1" si="802"/>
        <v>2</v>
      </c>
      <c r="BL351" s="12">
        <f t="shared" ca="1" si="803"/>
        <v>2</v>
      </c>
      <c r="BM351">
        <f t="shared" ca="1" si="804"/>
        <v>3</v>
      </c>
      <c r="BN351">
        <f t="shared" ca="1" si="805"/>
        <v>0</v>
      </c>
      <c r="BO351">
        <f t="shared" ca="1" si="806"/>
        <v>0</v>
      </c>
      <c r="BP351">
        <f t="shared" ca="1" si="807"/>
        <v>0</v>
      </c>
      <c r="BQ351">
        <f t="shared" ca="1" si="808"/>
        <v>1</v>
      </c>
      <c r="BR351">
        <f t="shared" ca="1" si="809"/>
        <v>0</v>
      </c>
      <c r="BS351">
        <f t="shared" ca="1" si="810"/>
        <v>2</v>
      </c>
      <c r="BT351">
        <f t="shared" ca="1" si="811"/>
        <v>0</v>
      </c>
      <c r="BU351">
        <f t="shared" ca="1" si="812"/>
        <v>0</v>
      </c>
      <c r="BV351">
        <f t="shared" ca="1" si="813"/>
        <v>0</v>
      </c>
      <c r="BW351">
        <f t="shared" ca="1" si="834"/>
        <v>0</v>
      </c>
      <c r="BX351">
        <f t="shared" ca="1" si="835"/>
        <v>0</v>
      </c>
      <c r="BY351" s="8">
        <f t="shared" ca="1" si="836"/>
        <v>0</v>
      </c>
      <c r="BZ351" s="10">
        <f t="shared" ca="1" si="837"/>
        <v>0</v>
      </c>
      <c r="CA351">
        <f t="shared" ca="1" si="838"/>
        <v>2</v>
      </c>
      <c r="CB351">
        <f t="shared" ca="1" si="839"/>
        <v>0</v>
      </c>
      <c r="CC351">
        <f t="shared" ca="1" si="840"/>
        <v>0</v>
      </c>
      <c r="CD351">
        <f t="shared" ca="1" si="841"/>
        <v>0</v>
      </c>
      <c r="CE351">
        <f t="shared" ca="1" si="842"/>
        <v>2</v>
      </c>
      <c r="CF351" s="12">
        <f t="shared" ca="1" si="843"/>
        <v>2</v>
      </c>
      <c r="CG351">
        <f t="shared" ca="1" si="844"/>
        <v>3</v>
      </c>
      <c r="CH351">
        <f t="shared" ca="1" si="845"/>
        <v>0</v>
      </c>
      <c r="CI351">
        <f t="shared" ca="1" si="846"/>
        <v>0</v>
      </c>
      <c r="CJ351">
        <f t="shared" ca="1" si="847"/>
        <v>0</v>
      </c>
      <c r="CK351">
        <f t="shared" ca="1" si="848"/>
        <v>1</v>
      </c>
      <c r="CL351">
        <f t="shared" ca="1" si="849"/>
        <v>0</v>
      </c>
      <c r="CM351">
        <f t="shared" ca="1" si="850"/>
        <v>2</v>
      </c>
      <c r="CN351">
        <f t="shared" ca="1" si="851"/>
        <v>0</v>
      </c>
      <c r="CO351">
        <f t="shared" ca="1" si="852"/>
        <v>0</v>
      </c>
      <c r="CP351">
        <f t="shared" ca="1" si="853"/>
        <v>0</v>
      </c>
      <c r="CQ351" s="10">
        <f t="shared" ca="1" si="854"/>
        <v>2</v>
      </c>
      <c r="CR351" s="11">
        <f t="shared" ca="1" si="855"/>
        <v>13.5</v>
      </c>
      <c r="CS351" s="11">
        <f t="shared" ca="1" si="856"/>
        <v>0</v>
      </c>
      <c r="CT351" s="11">
        <f t="shared" ca="1" si="857"/>
        <v>4.5</v>
      </c>
      <c r="CU351" s="11">
        <f t="shared" ca="1" si="858"/>
        <v>9</v>
      </c>
      <c r="CV351" s="11">
        <f t="shared" ca="1" si="859"/>
        <v>2</v>
      </c>
      <c r="CW351" t="b">
        <f t="shared" ca="1" si="833"/>
        <v>0</v>
      </c>
      <c r="CX351">
        <f>COUNTIF(BA$1:BA351,BA351)-1</f>
        <v>0</v>
      </c>
    </row>
    <row r="352" spans="1:102">
      <c r="A352" t="s">
        <v>2990</v>
      </c>
      <c r="B352" t="s">
        <v>2552</v>
      </c>
      <c r="C352" t="s">
        <v>2672</v>
      </c>
      <c r="D352">
        <f>IF(Players!C352="NL",INDEX(Standings!G:I,MATCH(INDEX(Teams!G:K,MATCH(Players!B352,Teams!G:G,0),5),Standings!G:G,0),2)+INDEX(Standings!G:I,MATCH(INDEX(Teams!G:K,MATCH(Players!B352,Teams!G:G,0),5),Standings!G:G,0),3),INDEX(Standings!A:C,MATCH(INDEX(Teams!A:E,MATCH(Players!B352,Teams!A:A,0),5),Standings!A:A,0),2)+INDEX(Standings!A:C,MATCH(INDEX(Teams!A:E,MATCH(Players!B352,Teams!A:A,0),5),Standings!A:A,0),3))</f>
        <v>3</v>
      </c>
      <c r="E352">
        <f t="shared" ca="1" si="814"/>
        <v>0</v>
      </c>
      <c r="F352">
        <f t="shared" ca="1" si="815"/>
        <v>0</v>
      </c>
      <c r="G352">
        <f t="shared" ca="1" si="816"/>
        <v>0</v>
      </c>
      <c r="H352">
        <f t="shared" ca="1" si="817"/>
        <v>0</v>
      </c>
      <c r="I352">
        <f t="shared" ca="1" si="818"/>
        <v>0</v>
      </c>
      <c r="J352">
        <f t="shared" ca="1" si="819"/>
        <v>0</v>
      </c>
      <c r="K352">
        <f t="shared" ca="1" si="820"/>
        <v>0</v>
      </c>
      <c r="L352">
        <f t="shared" ca="1" si="821"/>
        <v>0</v>
      </c>
      <c r="M352">
        <f t="shared" ca="1" si="822"/>
        <v>0</v>
      </c>
      <c r="N352">
        <f t="shared" ca="1" si="823"/>
        <v>0</v>
      </c>
      <c r="O352">
        <f t="shared" ca="1" si="824"/>
        <v>0</v>
      </c>
      <c r="P352">
        <f t="shared" ca="1" si="825"/>
        <v>0</v>
      </c>
      <c r="Q352">
        <f t="shared" ca="1" si="826"/>
        <v>0</v>
      </c>
      <c r="R352">
        <f t="shared" ca="1" si="827"/>
        <v>0</v>
      </c>
      <c r="S352">
        <f t="shared" ca="1" si="828"/>
        <v>0</v>
      </c>
      <c r="T352">
        <f t="shared" ca="1" si="829"/>
        <v>0</v>
      </c>
      <c r="U352">
        <f t="shared" ca="1" si="830"/>
        <v>0</v>
      </c>
      <c r="V352">
        <f t="shared" ca="1" si="831"/>
        <v>0</v>
      </c>
      <c r="W352">
        <f t="shared" ca="1" si="832"/>
        <v>0</v>
      </c>
      <c r="X352">
        <f t="shared" ca="1" si="861"/>
        <v>0</v>
      </c>
      <c r="Y352">
        <f t="shared" ca="1" si="862"/>
        <v>0</v>
      </c>
      <c r="Z352">
        <f t="shared" ca="1" si="863"/>
        <v>0</v>
      </c>
      <c r="AA352">
        <f t="shared" ca="1" si="864"/>
        <v>0</v>
      </c>
      <c r="AB352">
        <f t="shared" ca="1" si="865"/>
        <v>0</v>
      </c>
      <c r="AC352">
        <f t="shared" ca="1" si="866"/>
        <v>0</v>
      </c>
      <c r="AD352">
        <f t="shared" ca="1" si="867"/>
        <v>0</v>
      </c>
      <c r="AE352">
        <f t="shared" ca="1" si="868"/>
        <v>0</v>
      </c>
      <c r="AF352">
        <f t="shared" ca="1" si="869"/>
        <v>0</v>
      </c>
      <c r="AG352">
        <f t="shared" ca="1" si="870"/>
        <v>0</v>
      </c>
      <c r="AH352">
        <f t="shared" ca="1" si="871"/>
        <v>0</v>
      </c>
      <c r="AI352">
        <f t="shared" ca="1" si="872"/>
        <v>0</v>
      </c>
      <c r="AJ352">
        <f t="shared" ca="1" si="873"/>
        <v>0</v>
      </c>
      <c r="AK352">
        <f t="shared" ca="1" si="874"/>
        <v>0</v>
      </c>
      <c r="AL352">
        <f t="shared" ca="1" si="875"/>
        <v>0</v>
      </c>
      <c r="AM352">
        <f t="shared" ca="1" si="876"/>
        <v>0</v>
      </c>
      <c r="AN352">
        <f t="shared" ca="1" si="877"/>
        <v>0</v>
      </c>
      <c r="AO352">
        <f t="shared" ca="1" si="878"/>
        <v>0</v>
      </c>
      <c r="AP352">
        <f t="shared" ca="1" si="879"/>
        <v>0</v>
      </c>
      <c r="AQ352">
        <f t="shared" ca="1" si="880"/>
        <v>0</v>
      </c>
      <c r="AR352" s="8">
        <f t="shared" ca="1" si="881"/>
        <v>0</v>
      </c>
      <c r="AS352" s="8">
        <f t="shared" ca="1" si="882"/>
        <v>0</v>
      </c>
      <c r="AT352" s="8">
        <f t="shared" ca="1" si="883"/>
        <v>0</v>
      </c>
      <c r="AU352" s="8">
        <f t="shared" ca="1" si="884"/>
        <v>0</v>
      </c>
      <c r="AV352">
        <f t="shared" ca="1" si="885"/>
        <v>0</v>
      </c>
      <c r="AW352" t="b">
        <f t="shared" ca="1" si="860"/>
        <v>0</v>
      </c>
      <c r="BA352" t="s">
        <v>3246</v>
      </c>
      <c r="BB352" t="s">
        <v>2427</v>
      </c>
      <c r="BC352" t="s">
        <v>2674</v>
      </c>
      <c r="BD352">
        <f>IF(Players!BC352="NL",INDEX(Standings!G:I,MATCH(INDEX(Teams!G:K,MATCH(Players!BB352,Teams!G:G,0),5),Standings!G:G,0),2)+INDEX(Standings!G:I,MATCH(INDEX(Teams!G:K,MATCH(Players!BB352,Teams!G:G,0),5),Standings!G:G,0),3),INDEX(Standings!A:C,MATCH(INDEX(Teams!A:E,MATCH(Players!BB352,Teams!A:A,0),5),Standings!A:A,0),2)+INDEX(Standings!A:C,MATCH(INDEX(Teams!A:E,MATCH(Players!BB352,Teams!A:A,0),5),Standings!A:A,0),3))</f>
        <v>3</v>
      </c>
      <c r="BE352">
        <f t="shared" ca="1" si="796"/>
        <v>0</v>
      </c>
      <c r="BF352">
        <f t="shared" ca="1" si="797"/>
        <v>0</v>
      </c>
      <c r="BG352">
        <f t="shared" ca="1" si="798"/>
        <v>0</v>
      </c>
      <c r="BH352">
        <f t="shared" ca="1" si="799"/>
        <v>0</v>
      </c>
      <c r="BI352">
        <f t="shared" ca="1" si="800"/>
        <v>0</v>
      </c>
      <c r="BJ352">
        <f t="shared" ca="1" si="801"/>
        <v>0</v>
      </c>
      <c r="BK352">
        <f t="shared" ca="1" si="802"/>
        <v>0</v>
      </c>
      <c r="BL352" s="12">
        <f t="shared" ca="1" si="803"/>
        <v>0</v>
      </c>
      <c r="BM352">
        <f t="shared" ca="1" si="804"/>
        <v>0</v>
      </c>
      <c r="BN352">
        <f t="shared" ca="1" si="805"/>
        <v>0</v>
      </c>
      <c r="BO352">
        <f t="shared" ca="1" si="806"/>
        <v>0</v>
      </c>
      <c r="BP352">
        <f t="shared" ca="1" si="807"/>
        <v>0</v>
      </c>
      <c r="BQ352">
        <f t="shared" ca="1" si="808"/>
        <v>0</v>
      </c>
      <c r="BR352">
        <f t="shared" ca="1" si="809"/>
        <v>0</v>
      </c>
      <c r="BS352">
        <f t="shared" ca="1" si="810"/>
        <v>0</v>
      </c>
      <c r="BT352">
        <f t="shared" ca="1" si="811"/>
        <v>0</v>
      </c>
      <c r="BU352">
        <f t="shared" ca="1" si="812"/>
        <v>0</v>
      </c>
      <c r="BV352">
        <f t="shared" ca="1" si="813"/>
        <v>0</v>
      </c>
      <c r="BW352">
        <f t="shared" ca="1" si="834"/>
        <v>0</v>
      </c>
      <c r="BX352">
        <f t="shared" ca="1" si="835"/>
        <v>0</v>
      </c>
      <c r="BY352" s="8">
        <f t="shared" ca="1" si="836"/>
        <v>0</v>
      </c>
      <c r="BZ352" s="10" t="str">
        <f t="shared" ca="1" si="837"/>
        <v>---</v>
      </c>
      <c r="CA352">
        <f t="shared" ca="1" si="838"/>
        <v>0</v>
      </c>
      <c r="CB352">
        <f t="shared" ca="1" si="839"/>
        <v>0</v>
      </c>
      <c r="CC352">
        <f t="shared" ca="1" si="840"/>
        <v>0</v>
      </c>
      <c r="CD352">
        <f t="shared" ca="1" si="841"/>
        <v>0</v>
      </c>
      <c r="CE352">
        <f t="shared" ca="1" si="842"/>
        <v>0</v>
      </c>
      <c r="CF352" s="12">
        <f t="shared" ca="1" si="843"/>
        <v>0</v>
      </c>
      <c r="CG352">
        <f t="shared" ca="1" si="844"/>
        <v>0</v>
      </c>
      <c r="CH352">
        <f t="shared" ca="1" si="845"/>
        <v>0</v>
      </c>
      <c r="CI352">
        <f t="shared" ca="1" si="846"/>
        <v>0</v>
      </c>
      <c r="CJ352">
        <f t="shared" ca="1" si="847"/>
        <v>0</v>
      </c>
      <c r="CK352">
        <f t="shared" ca="1" si="848"/>
        <v>0</v>
      </c>
      <c r="CL352">
        <f t="shared" ca="1" si="849"/>
        <v>0</v>
      </c>
      <c r="CM352">
        <f t="shared" ca="1" si="850"/>
        <v>0</v>
      </c>
      <c r="CN352">
        <f t="shared" ca="1" si="851"/>
        <v>0</v>
      </c>
      <c r="CO352">
        <f t="shared" ca="1" si="852"/>
        <v>0</v>
      </c>
      <c r="CP352">
        <f t="shared" ca="1" si="853"/>
        <v>0</v>
      </c>
      <c r="CQ352" s="10">
        <f t="shared" ca="1" si="854"/>
        <v>0</v>
      </c>
      <c r="CR352" s="11">
        <f t="shared" ca="1" si="855"/>
        <v>0</v>
      </c>
      <c r="CS352" s="11">
        <f t="shared" ca="1" si="856"/>
        <v>0</v>
      </c>
      <c r="CT352" s="11">
        <f t="shared" ca="1" si="857"/>
        <v>0</v>
      </c>
      <c r="CU352" s="11">
        <f t="shared" ca="1" si="858"/>
        <v>0</v>
      </c>
      <c r="CV352" s="11">
        <f t="shared" ca="1" si="859"/>
        <v>0</v>
      </c>
      <c r="CW352" t="b">
        <f t="shared" ref="CW352:CW367" ca="1" si="886">IF(CF352&gt;=BD352,TRUE,FALSE)</f>
        <v>0</v>
      </c>
      <c r="CX352">
        <f>COUNTIF(BA$1:BA352,BA352)-1</f>
        <v>0</v>
      </c>
    </row>
    <row r="353" spans="1:102">
      <c r="A353" t="s">
        <v>2441</v>
      </c>
      <c r="B353" t="s">
        <v>2552</v>
      </c>
      <c r="C353" t="s">
        <v>2672</v>
      </c>
      <c r="D353">
        <f>IF(Players!C353="NL",INDEX(Standings!G:I,MATCH(INDEX(Teams!G:K,MATCH(Players!B353,Teams!G:G,0),5),Standings!G:G,0),2)+INDEX(Standings!G:I,MATCH(INDEX(Teams!G:K,MATCH(Players!B353,Teams!G:G,0),5),Standings!G:G,0),3),INDEX(Standings!A:C,MATCH(INDEX(Teams!A:E,MATCH(Players!B353,Teams!A:A,0),5),Standings!A:A,0),2)+INDEX(Standings!A:C,MATCH(INDEX(Teams!A:E,MATCH(Players!B353,Teams!A:A,0),5),Standings!A:A,0),3))</f>
        <v>3</v>
      </c>
      <c r="E353">
        <f t="shared" ca="1" si="814"/>
        <v>0</v>
      </c>
      <c r="F353">
        <f t="shared" ca="1" si="815"/>
        <v>0</v>
      </c>
      <c r="G353">
        <f t="shared" ca="1" si="816"/>
        <v>0</v>
      </c>
      <c r="H353">
        <f t="shared" ca="1" si="817"/>
        <v>0</v>
      </c>
      <c r="I353">
        <f t="shared" ca="1" si="818"/>
        <v>0</v>
      </c>
      <c r="J353">
        <f t="shared" ca="1" si="819"/>
        <v>0</v>
      </c>
      <c r="K353">
        <f t="shared" ca="1" si="820"/>
        <v>0</v>
      </c>
      <c r="L353">
        <f t="shared" ca="1" si="821"/>
        <v>0</v>
      </c>
      <c r="M353">
        <f t="shared" ca="1" si="822"/>
        <v>0</v>
      </c>
      <c r="N353">
        <f t="shared" ca="1" si="823"/>
        <v>0</v>
      </c>
      <c r="O353">
        <f t="shared" ca="1" si="824"/>
        <v>0</v>
      </c>
      <c r="P353">
        <f t="shared" ca="1" si="825"/>
        <v>0</v>
      </c>
      <c r="Q353">
        <f t="shared" ca="1" si="826"/>
        <v>0</v>
      </c>
      <c r="R353">
        <f t="shared" ca="1" si="827"/>
        <v>0</v>
      </c>
      <c r="S353">
        <f t="shared" ca="1" si="828"/>
        <v>0</v>
      </c>
      <c r="T353">
        <f t="shared" ca="1" si="829"/>
        <v>0</v>
      </c>
      <c r="U353">
        <f t="shared" ca="1" si="830"/>
        <v>0</v>
      </c>
      <c r="V353">
        <f t="shared" ca="1" si="831"/>
        <v>0</v>
      </c>
      <c r="W353">
        <f t="shared" ca="1" si="832"/>
        <v>1</v>
      </c>
      <c r="X353">
        <f t="shared" ca="1" si="861"/>
        <v>2</v>
      </c>
      <c r="Y353">
        <f t="shared" ca="1" si="862"/>
        <v>5</v>
      </c>
      <c r="Z353">
        <f t="shared" ca="1" si="863"/>
        <v>5</v>
      </c>
      <c r="AA353">
        <f t="shared" ca="1" si="864"/>
        <v>1</v>
      </c>
      <c r="AB353">
        <f t="shared" ca="1" si="865"/>
        <v>1</v>
      </c>
      <c r="AC353">
        <f t="shared" ca="1" si="866"/>
        <v>0</v>
      </c>
      <c r="AD353">
        <f t="shared" ca="1" si="867"/>
        <v>0</v>
      </c>
      <c r="AE353">
        <f t="shared" ca="1" si="868"/>
        <v>1</v>
      </c>
      <c r="AF353">
        <f t="shared" ca="1" si="869"/>
        <v>1</v>
      </c>
      <c r="AG353">
        <f t="shared" ca="1" si="870"/>
        <v>0</v>
      </c>
      <c r="AH353">
        <f t="shared" ca="1" si="871"/>
        <v>0</v>
      </c>
      <c r="AI353">
        <f t="shared" ca="1" si="872"/>
        <v>0</v>
      </c>
      <c r="AJ353">
        <f t="shared" ca="1" si="873"/>
        <v>3</v>
      </c>
      <c r="AK353">
        <f t="shared" ca="1" si="874"/>
        <v>0</v>
      </c>
      <c r="AL353">
        <f t="shared" ca="1" si="875"/>
        <v>0</v>
      </c>
      <c r="AM353">
        <f t="shared" ca="1" si="876"/>
        <v>0</v>
      </c>
      <c r="AN353">
        <f t="shared" ca="1" si="877"/>
        <v>0</v>
      </c>
      <c r="AO353">
        <f t="shared" ca="1" si="878"/>
        <v>0</v>
      </c>
      <c r="AP353">
        <f t="shared" ca="1" si="879"/>
        <v>0</v>
      </c>
      <c r="AQ353">
        <f t="shared" ca="1" si="880"/>
        <v>1</v>
      </c>
      <c r="AR353" s="8">
        <f t="shared" ca="1" si="881"/>
        <v>0.2</v>
      </c>
      <c r="AS353" s="8">
        <f t="shared" ca="1" si="882"/>
        <v>0.2</v>
      </c>
      <c r="AT353" s="8">
        <f t="shared" ca="1" si="883"/>
        <v>0.8</v>
      </c>
      <c r="AU353" s="8">
        <f t="shared" ca="1" si="884"/>
        <v>1</v>
      </c>
      <c r="AV353">
        <f t="shared" ca="1" si="885"/>
        <v>4</v>
      </c>
      <c r="AW353" t="b">
        <f t="shared" ca="1" si="860"/>
        <v>0</v>
      </c>
      <c r="BA353" t="s">
        <v>3251</v>
      </c>
      <c r="BB353" t="s">
        <v>2427</v>
      </c>
      <c r="BC353" t="s">
        <v>2674</v>
      </c>
      <c r="BD353">
        <f>IF(Players!BC353="NL",INDEX(Standings!G:I,MATCH(INDEX(Teams!G:K,MATCH(Players!BB353,Teams!G:G,0),5),Standings!G:G,0),2)+INDEX(Standings!G:I,MATCH(INDEX(Teams!G:K,MATCH(Players!BB353,Teams!G:G,0),5),Standings!G:G,0),3),INDEX(Standings!A:C,MATCH(INDEX(Teams!A:E,MATCH(Players!BB353,Teams!A:A,0),5),Standings!A:A,0),2)+INDEX(Standings!A:C,MATCH(INDEX(Teams!A:E,MATCH(Players!BB353,Teams!A:A,0),5),Standings!A:A,0),3))</f>
        <v>3</v>
      </c>
      <c r="BE353">
        <f t="shared" ca="1" si="796"/>
        <v>0</v>
      </c>
      <c r="BF353">
        <f t="shared" ca="1" si="797"/>
        <v>0</v>
      </c>
      <c r="BG353">
        <f t="shared" ca="1" si="798"/>
        <v>0</v>
      </c>
      <c r="BH353">
        <f t="shared" ca="1" si="799"/>
        <v>0</v>
      </c>
      <c r="BI353">
        <f t="shared" ca="1" si="800"/>
        <v>0</v>
      </c>
      <c r="BJ353">
        <f t="shared" ca="1" si="801"/>
        <v>0</v>
      </c>
      <c r="BK353">
        <f t="shared" ca="1" si="802"/>
        <v>0</v>
      </c>
      <c r="BL353" s="12">
        <f t="shared" ca="1" si="803"/>
        <v>0</v>
      </c>
      <c r="BM353">
        <f t="shared" ca="1" si="804"/>
        <v>0</v>
      </c>
      <c r="BN353">
        <f t="shared" ca="1" si="805"/>
        <v>0</v>
      </c>
      <c r="BO353">
        <f t="shared" ca="1" si="806"/>
        <v>0</v>
      </c>
      <c r="BP353">
        <f t="shared" ca="1" si="807"/>
        <v>0</v>
      </c>
      <c r="BQ353">
        <f t="shared" ca="1" si="808"/>
        <v>0</v>
      </c>
      <c r="BR353">
        <f t="shared" ca="1" si="809"/>
        <v>0</v>
      </c>
      <c r="BS353">
        <f t="shared" ca="1" si="810"/>
        <v>0</v>
      </c>
      <c r="BT353">
        <f t="shared" ca="1" si="811"/>
        <v>0</v>
      </c>
      <c r="BU353">
        <f t="shared" ca="1" si="812"/>
        <v>0</v>
      </c>
      <c r="BV353">
        <f t="shared" ca="1" si="813"/>
        <v>0</v>
      </c>
      <c r="BW353">
        <f t="shared" ref="BW353:BW368" ca="1" si="887">SUMIF($BA:$BA,$BA353,BE:BE)</f>
        <v>0</v>
      </c>
      <c r="BX353">
        <f t="shared" ref="BX353:BX368" ca="1" si="888">SUMIF($BA:$BA,$BA353,BF:BF)</f>
        <v>0</v>
      </c>
      <c r="BY353" s="8">
        <f t="shared" ref="BY353:BY368" ca="1" si="889">IFERROR(BW353/(BW353+BX353),0)</f>
        <v>0</v>
      </c>
      <c r="BZ353" s="10" t="str">
        <f t="shared" ref="BZ353:BZ368" ca="1" si="890">IFERROR(CI353/CF353*9,"---")</f>
        <v>---</v>
      </c>
      <c r="CA353">
        <f t="shared" ref="CA353:CA368" ca="1" si="891">SUMIF($BA:$BA,$BA353,BG:BG)</f>
        <v>0</v>
      </c>
      <c r="CB353">
        <f t="shared" ref="CB353:CB368" ca="1" si="892">SUMIF($BA:$BA,$BA353,BH:BH)</f>
        <v>0</v>
      </c>
      <c r="CC353">
        <f t="shared" ref="CC353:CC368" ca="1" si="893">SUMIF($BA:$BA,$BA353,BI:BI)</f>
        <v>0</v>
      </c>
      <c r="CD353">
        <f t="shared" ref="CD353:CD368" ca="1" si="894">SUMIF($BA:$BA,$BA353,BJ:BJ)</f>
        <v>0</v>
      </c>
      <c r="CE353">
        <f t="shared" ref="CE353:CE368" ca="1" si="895">SUMIF($BA:$BA,$BA353,BK:BK)</f>
        <v>0</v>
      </c>
      <c r="CF353" s="12">
        <f t="shared" ref="CF353:CF368" ca="1" si="896">SUMIF($BA:$BA,$BA353,BL:BL)</f>
        <v>0</v>
      </c>
      <c r="CG353">
        <f t="shared" ref="CG353:CG368" ca="1" si="897">SUMIF($BA:$BA,$BA353,BM:BM)</f>
        <v>0</v>
      </c>
      <c r="CH353">
        <f t="shared" ref="CH353:CH368" ca="1" si="898">SUMIF($BA:$BA,$BA353,BN:BN)</f>
        <v>0</v>
      </c>
      <c r="CI353">
        <f t="shared" ref="CI353:CI368" ca="1" si="899">SUMIF($BA:$BA,$BA353,BO:BO)</f>
        <v>0</v>
      </c>
      <c r="CJ353">
        <f t="shared" ref="CJ353:CJ368" ca="1" si="900">SUMIF($BA:$BA,$BA353,BP:BP)</f>
        <v>0</v>
      </c>
      <c r="CK353">
        <f t="shared" ref="CK353:CK368" ca="1" si="901">SUMIF($BA:$BA,$BA353,BQ:BQ)</f>
        <v>0</v>
      </c>
      <c r="CL353">
        <f t="shared" ref="CL353:CL368" ca="1" si="902">SUMIF($BA:$BA,$BA353,BR:BR)</f>
        <v>0</v>
      </c>
      <c r="CM353">
        <f t="shared" ref="CM353:CM368" ca="1" si="903">SUMIF($BA:$BA,$BA353,BS:BS)</f>
        <v>0</v>
      </c>
      <c r="CN353">
        <f t="shared" ref="CN353:CN368" ca="1" si="904">SUMIF($BA:$BA,$BA353,BT:BT)</f>
        <v>0</v>
      </c>
      <c r="CO353">
        <f t="shared" ref="CO353:CO368" ca="1" si="905">SUMIF($BA:$BA,$BA353,BU:BU)</f>
        <v>0</v>
      </c>
      <c r="CP353">
        <f t="shared" ref="CP353:CP368" ca="1" si="906">SUMIF($BA:$BA,$BA353,BV:BV)</f>
        <v>0</v>
      </c>
      <c r="CQ353" s="10">
        <f t="shared" ref="CQ353:CQ368" ca="1" si="907">IFERROR((CG353+CK353)/CF353,0)</f>
        <v>0</v>
      </c>
      <c r="CR353" s="11">
        <f t="shared" ref="CR353:CR368" ca="1" si="908">IFERROR(CG353/$CF353*9,0)</f>
        <v>0</v>
      </c>
      <c r="CS353" s="11">
        <f t="shared" ref="CS353:CS368" ca="1" si="909">IFERROR(CJ353/$CF353*9,0)</f>
        <v>0</v>
      </c>
      <c r="CT353" s="11">
        <f t="shared" ref="CT353:CT368" ca="1" si="910">IFERROR(CK353/$CF353*9,0)</f>
        <v>0</v>
      </c>
      <c r="CU353" s="11">
        <f t="shared" ref="CU353:CU368" ca="1" si="911">IFERROR(CM353/$CF353*9,0)</f>
        <v>0</v>
      </c>
      <c r="CV353" s="11">
        <f t="shared" ref="CV353:CV368" ca="1" si="912">IFERROR(CM353/CK353,0)</f>
        <v>0</v>
      </c>
      <c r="CW353" t="b">
        <f t="shared" ca="1" si="886"/>
        <v>0</v>
      </c>
      <c r="CX353">
        <f>COUNTIF(BA$1:BA353,BA353)-1</f>
        <v>0</v>
      </c>
    </row>
    <row r="354" spans="1:102">
      <c r="A354" t="s">
        <v>3014</v>
      </c>
      <c r="B354" t="s">
        <v>2552</v>
      </c>
      <c r="C354" t="s">
        <v>2672</v>
      </c>
      <c r="D354">
        <f>IF(Players!C354="NL",INDEX(Standings!G:I,MATCH(INDEX(Teams!G:K,MATCH(Players!B354,Teams!G:G,0),5),Standings!G:G,0),2)+INDEX(Standings!G:I,MATCH(INDEX(Teams!G:K,MATCH(Players!B354,Teams!G:G,0),5),Standings!G:G,0),3),INDEX(Standings!A:C,MATCH(INDEX(Teams!A:E,MATCH(Players!B354,Teams!A:A,0),5),Standings!A:A,0),2)+INDEX(Standings!A:C,MATCH(INDEX(Teams!A:E,MATCH(Players!B354,Teams!A:A,0),5),Standings!A:A,0),3))</f>
        <v>3</v>
      </c>
      <c r="E354">
        <f t="shared" ca="1" si="814"/>
        <v>0</v>
      </c>
      <c r="F354">
        <f t="shared" ca="1" si="815"/>
        <v>0</v>
      </c>
      <c r="G354">
        <f t="shared" ca="1" si="816"/>
        <v>0</v>
      </c>
      <c r="H354">
        <f t="shared" ca="1" si="817"/>
        <v>0</v>
      </c>
      <c r="I354">
        <f t="shared" ca="1" si="818"/>
        <v>0</v>
      </c>
      <c r="J354">
        <f t="shared" ca="1" si="819"/>
        <v>0</v>
      </c>
      <c r="K354">
        <f t="shared" ca="1" si="820"/>
        <v>0</v>
      </c>
      <c r="L354">
        <f t="shared" ca="1" si="821"/>
        <v>0</v>
      </c>
      <c r="M354">
        <f t="shared" ca="1" si="822"/>
        <v>0</v>
      </c>
      <c r="N354">
        <f t="shared" ca="1" si="823"/>
        <v>0</v>
      </c>
      <c r="O354">
        <f t="shared" ca="1" si="824"/>
        <v>0</v>
      </c>
      <c r="P354">
        <f t="shared" ca="1" si="825"/>
        <v>0</v>
      </c>
      <c r="Q354">
        <f t="shared" ca="1" si="826"/>
        <v>0</v>
      </c>
      <c r="R354">
        <f t="shared" ca="1" si="827"/>
        <v>0</v>
      </c>
      <c r="S354">
        <f t="shared" ca="1" si="828"/>
        <v>0</v>
      </c>
      <c r="T354">
        <f t="shared" ca="1" si="829"/>
        <v>0</v>
      </c>
      <c r="U354">
        <f t="shared" ca="1" si="830"/>
        <v>0</v>
      </c>
      <c r="V354">
        <f t="shared" ca="1" si="831"/>
        <v>0</v>
      </c>
      <c r="W354">
        <f t="shared" ca="1" si="832"/>
        <v>0</v>
      </c>
      <c r="X354">
        <f t="shared" ca="1" si="861"/>
        <v>0</v>
      </c>
      <c r="Y354">
        <f t="shared" ca="1" si="862"/>
        <v>0</v>
      </c>
      <c r="Z354">
        <f t="shared" ca="1" si="863"/>
        <v>0</v>
      </c>
      <c r="AA354">
        <f t="shared" ca="1" si="864"/>
        <v>0</v>
      </c>
      <c r="AB354">
        <f t="shared" ca="1" si="865"/>
        <v>0</v>
      </c>
      <c r="AC354">
        <f t="shared" ca="1" si="866"/>
        <v>0</v>
      </c>
      <c r="AD354">
        <f t="shared" ca="1" si="867"/>
        <v>0</v>
      </c>
      <c r="AE354">
        <f t="shared" ca="1" si="868"/>
        <v>0</v>
      </c>
      <c r="AF354">
        <f t="shared" ca="1" si="869"/>
        <v>0</v>
      </c>
      <c r="AG354">
        <f t="shared" ca="1" si="870"/>
        <v>0</v>
      </c>
      <c r="AH354">
        <f t="shared" ca="1" si="871"/>
        <v>0</v>
      </c>
      <c r="AI354">
        <f t="shared" ca="1" si="872"/>
        <v>0</v>
      </c>
      <c r="AJ354">
        <f t="shared" ca="1" si="873"/>
        <v>0</v>
      </c>
      <c r="AK354">
        <f t="shared" ca="1" si="874"/>
        <v>0</v>
      </c>
      <c r="AL354">
        <f t="shared" ca="1" si="875"/>
        <v>0</v>
      </c>
      <c r="AM354">
        <f t="shared" ca="1" si="876"/>
        <v>0</v>
      </c>
      <c r="AN354">
        <f t="shared" ca="1" si="877"/>
        <v>0</v>
      </c>
      <c r="AO354">
        <f t="shared" ca="1" si="878"/>
        <v>0</v>
      </c>
      <c r="AP354">
        <f t="shared" ca="1" si="879"/>
        <v>0</v>
      </c>
      <c r="AQ354">
        <f t="shared" ca="1" si="880"/>
        <v>0</v>
      </c>
      <c r="AR354" s="8">
        <f t="shared" ca="1" si="881"/>
        <v>0</v>
      </c>
      <c r="AS354" s="8">
        <f t="shared" ca="1" si="882"/>
        <v>0</v>
      </c>
      <c r="AT354" s="8">
        <f t="shared" ca="1" si="883"/>
        <v>0</v>
      </c>
      <c r="AU354" s="8">
        <f t="shared" ca="1" si="884"/>
        <v>0</v>
      </c>
      <c r="AV354">
        <f t="shared" ca="1" si="885"/>
        <v>0</v>
      </c>
      <c r="AW354" t="b">
        <f t="shared" ca="1" si="860"/>
        <v>0</v>
      </c>
      <c r="BA354" t="s">
        <v>3254</v>
      </c>
      <c r="BB354" t="s">
        <v>2427</v>
      </c>
      <c r="BC354" t="s">
        <v>2674</v>
      </c>
      <c r="BD354">
        <f>IF(Players!BC354="NL",INDEX(Standings!G:I,MATCH(INDEX(Teams!G:K,MATCH(Players!BB354,Teams!G:G,0),5),Standings!G:G,0),2)+INDEX(Standings!G:I,MATCH(INDEX(Teams!G:K,MATCH(Players!BB354,Teams!G:G,0),5),Standings!G:G,0),3),INDEX(Standings!A:C,MATCH(INDEX(Teams!A:E,MATCH(Players!BB354,Teams!A:A,0),5),Standings!A:A,0),2)+INDEX(Standings!A:C,MATCH(INDEX(Teams!A:E,MATCH(Players!BB354,Teams!A:A,0),5),Standings!A:A,0),3))</f>
        <v>3</v>
      </c>
      <c r="BE354">
        <f t="shared" ca="1" si="796"/>
        <v>0</v>
      </c>
      <c r="BF354">
        <f t="shared" ca="1" si="797"/>
        <v>0</v>
      </c>
      <c r="BG354">
        <f t="shared" ca="1" si="798"/>
        <v>2</v>
      </c>
      <c r="BH354">
        <f t="shared" ca="1" si="799"/>
        <v>0</v>
      </c>
      <c r="BI354">
        <f t="shared" ca="1" si="800"/>
        <v>0</v>
      </c>
      <c r="BJ354">
        <f t="shared" ca="1" si="801"/>
        <v>0</v>
      </c>
      <c r="BK354">
        <f t="shared" ca="1" si="802"/>
        <v>0</v>
      </c>
      <c r="BL354" s="12">
        <f t="shared" ca="1" si="803"/>
        <v>1</v>
      </c>
      <c r="BM354">
        <f t="shared" ca="1" si="804"/>
        <v>0</v>
      </c>
      <c r="BN354">
        <f t="shared" ca="1" si="805"/>
        <v>0</v>
      </c>
      <c r="BO354">
        <f t="shared" ca="1" si="806"/>
        <v>0</v>
      </c>
      <c r="BP354">
        <f t="shared" ca="1" si="807"/>
        <v>0</v>
      </c>
      <c r="BQ354">
        <f t="shared" ca="1" si="808"/>
        <v>2</v>
      </c>
      <c r="BR354">
        <f t="shared" ca="1" si="809"/>
        <v>0</v>
      </c>
      <c r="BS354">
        <f t="shared" ca="1" si="810"/>
        <v>0</v>
      </c>
      <c r="BT354">
        <f t="shared" ca="1" si="811"/>
        <v>0</v>
      </c>
      <c r="BU354">
        <f t="shared" ca="1" si="812"/>
        <v>0</v>
      </c>
      <c r="BV354">
        <f t="shared" ca="1" si="813"/>
        <v>0</v>
      </c>
      <c r="BW354">
        <f t="shared" ca="1" si="887"/>
        <v>0</v>
      </c>
      <c r="BX354">
        <f t="shared" ca="1" si="888"/>
        <v>0</v>
      </c>
      <c r="BY354" s="8">
        <f t="shared" ca="1" si="889"/>
        <v>0</v>
      </c>
      <c r="BZ354" s="10">
        <f t="shared" ca="1" si="890"/>
        <v>0</v>
      </c>
      <c r="CA354">
        <f t="shared" ca="1" si="891"/>
        <v>2</v>
      </c>
      <c r="CB354">
        <f t="shared" ca="1" si="892"/>
        <v>0</v>
      </c>
      <c r="CC354">
        <f t="shared" ca="1" si="893"/>
        <v>0</v>
      </c>
      <c r="CD354">
        <f t="shared" ca="1" si="894"/>
        <v>0</v>
      </c>
      <c r="CE354">
        <f t="shared" ca="1" si="895"/>
        <v>0</v>
      </c>
      <c r="CF354" s="12">
        <f t="shared" ca="1" si="896"/>
        <v>1</v>
      </c>
      <c r="CG354">
        <f t="shared" ca="1" si="897"/>
        <v>0</v>
      </c>
      <c r="CH354">
        <f t="shared" ca="1" si="898"/>
        <v>0</v>
      </c>
      <c r="CI354">
        <f t="shared" ca="1" si="899"/>
        <v>0</v>
      </c>
      <c r="CJ354">
        <f t="shared" ca="1" si="900"/>
        <v>0</v>
      </c>
      <c r="CK354">
        <f t="shared" ca="1" si="901"/>
        <v>2</v>
      </c>
      <c r="CL354">
        <f t="shared" ca="1" si="902"/>
        <v>0</v>
      </c>
      <c r="CM354">
        <f t="shared" ca="1" si="903"/>
        <v>0</v>
      </c>
      <c r="CN354">
        <f t="shared" ca="1" si="904"/>
        <v>0</v>
      </c>
      <c r="CO354">
        <f t="shared" ca="1" si="905"/>
        <v>0</v>
      </c>
      <c r="CP354">
        <f t="shared" ca="1" si="906"/>
        <v>0</v>
      </c>
      <c r="CQ354" s="10">
        <f t="shared" ca="1" si="907"/>
        <v>2</v>
      </c>
      <c r="CR354" s="11">
        <f t="shared" ca="1" si="908"/>
        <v>0</v>
      </c>
      <c r="CS354" s="11">
        <f t="shared" ca="1" si="909"/>
        <v>0</v>
      </c>
      <c r="CT354" s="11">
        <f t="shared" ca="1" si="910"/>
        <v>18</v>
      </c>
      <c r="CU354" s="11">
        <f t="shared" ca="1" si="911"/>
        <v>0</v>
      </c>
      <c r="CV354" s="11">
        <f t="shared" ca="1" si="912"/>
        <v>0</v>
      </c>
      <c r="CW354" t="b">
        <f t="shared" ca="1" si="886"/>
        <v>0</v>
      </c>
      <c r="CX354">
        <f>COUNTIF(BA$1:BA354,BA354)-1</f>
        <v>0</v>
      </c>
    </row>
    <row r="355" spans="1:102">
      <c r="A355" t="s">
        <v>2991</v>
      </c>
      <c r="B355" t="s">
        <v>2552</v>
      </c>
      <c r="C355" t="s">
        <v>2672</v>
      </c>
      <c r="D355">
        <f>IF(Players!C355="NL",INDEX(Standings!G:I,MATCH(INDEX(Teams!G:K,MATCH(Players!B355,Teams!G:G,0),5),Standings!G:G,0),2)+INDEX(Standings!G:I,MATCH(INDEX(Teams!G:K,MATCH(Players!B355,Teams!G:G,0),5),Standings!G:G,0),3),INDEX(Standings!A:C,MATCH(INDEX(Teams!A:E,MATCH(Players!B355,Teams!A:A,0),5),Standings!A:A,0),2)+INDEX(Standings!A:C,MATCH(INDEX(Teams!A:E,MATCH(Players!B355,Teams!A:A,0),5),Standings!A:A,0),3))</f>
        <v>3</v>
      </c>
      <c r="E355">
        <f t="shared" ca="1" si="814"/>
        <v>2</v>
      </c>
      <c r="F355">
        <f t="shared" ca="1" si="815"/>
        <v>0</v>
      </c>
      <c r="G355">
        <f t="shared" ca="1" si="816"/>
        <v>1</v>
      </c>
      <c r="H355">
        <f t="shared" ca="1" si="817"/>
        <v>0</v>
      </c>
      <c r="I355">
        <f t="shared" ca="1" si="818"/>
        <v>0</v>
      </c>
      <c r="J355">
        <f t="shared" ca="1" si="819"/>
        <v>0</v>
      </c>
      <c r="K355">
        <f t="shared" ca="1" si="820"/>
        <v>0</v>
      </c>
      <c r="L355">
        <f t="shared" ca="1" si="821"/>
        <v>0</v>
      </c>
      <c r="M355">
        <f t="shared" ca="1" si="822"/>
        <v>0</v>
      </c>
      <c r="N355">
        <f t="shared" ca="1" si="823"/>
        <v>0</v>
      </c>
      <c r="O355">
        <f t="shared" ca="1" si="824"/>
        <v>0</v>
      </c>
      <c r="P355">
        <f t="shared" ca="1" si="825"/>
        <v>0</v>
      </c>
      <c r="Q355">
        <f t="shared" ca="1" si="826"/>
        <v>0</v>
      </c>
      <c r="R355">
        <f t="shared" ca="1" si="827"/>
        <v>0</v>
      </c>
      <c r="S355">
        <f t="shared" ca="1" si="828"/>
        <v>0</v>
      </c>
      <c r="T355">
        <f t="shared" ca="1" si="829"/>
        <v>0</v>
      </c>
      <c r="U355">
        <f t="shared" ca="1" si="830"/>
        <v>0</v>
      </c>
      <c r="V355">
        <f t="shared" ca="1" si="831"/>
        <v>0</v>
      </c>
      <c r="W355">
        <f t="shared" ca="1" si="832"/>
        <v>0</v>
      </c>
      <c r="X355">
        <f t="shared" ca="1" si="861"/>
        <v>2</v>
      </c>
      <c r="Y355">
        <f t="shared" ca="1" si="862"/>
        <v>0</v>
      </c>
      <c r="Z355">
        <f t="shared" ca="1" si="863"/>
        <v>0</v>
      </c>
      <c r="AA355">
        <f t="shared" ca="1" si="864"/>
        <v>1</v>
      </c>
      <c r="AB355">
        <f t="shared" ca="1" si="865"/>
        <v>0</v>
      </c>
      <c r="AC355">
        <f t="shared" ca="1" si="866"/>
        <v>0</v>
      </c>
      <c r="AD355">
        <f t="shared" ca="1" si="867"/>
        <v>0</v>
      </c>
      <c r="AE355">
        <f t="shared" ca="1" si="868"/>
        <v>0</v>
      </c>
      <c r="AF355">
        <f t="shared" ca="1" si="869"/>
        <v>0</v>
      </c>
      <c r="AG355">
        <f t="shared" ca="1" si="870"/>
        <v>0</v>
      </c>
      <c r="AH355">
        <f t="shared" ca="1" si="871"/>
        <v>0</v>
      </c>
      <c r="AI355">
        <f t="shared" ca="1" si="872"/>
        <v>0</v>
      </c>
      <c r="AJ355">
        <f t="shared" ca="1" si="873"/>
        <v>0</v>
      </c>
      <c r="AK355">
        <f t="shared" ca="1" si="874"/>
        <v>0</v>
      </c>
      <c r="AL355">
        <f t="shared" ca="1" si="875"/>
        <v>0</v>
      </c>
      <c r="AM355">
        <f t="shared" ca="1" si="876"/>
        <v>0</v>
      </c>
      <c r="AN355">
        <f t="shared" ca="1" si="877"/>
        <v>0</v>
      </c>
      <c r="AO355">
        <f t="shared" ca="1" si="878"/>
        <v>0</v>
      </c>
      <c r="AP355">
        <f t="shared" ca="1" si="879"/>
        <v>0</v>
      </c>
      <c r="AQ355">
        <f t="shared" ca="1" si="880"/>
        <v>0</v>
      </c>
      <c r="AR355" s="8">
        <f t="shared" ca="1" si="881"/>
        <v>0</v>
      </c>
      <c r="AS355" s="8">
        <f t="shared" ca="1" si="882"/>
        <v>0</v>
      </c>
      <c r="AT355" s="8">
        <f t="shared" ca="1" si="883"/>
        <v>0</v>
      </c>
      <c r="AU355" s="8">
        <f t="shared" ca="1" si="884"/>
        <v>0</v>
      </c>
      <c r="AV355">
        <f t="shared" ca="1" si="885"/>
        <v>0</v>
      </c>
      <c r="AW355" t="b">
        <f t="shared" ca="1" si="860"/>
        <v>0</v>
      </c>
      <c r="BA355" t="s">
        <v>3243</v>
      </c>
      <c r="BB355" t="s">
        <v>2427</v>
      </c>
      <c r="BC355" t="s">
        <v>2674</v>
      </c>
      <c r="BD355">
        <f>IF(Players!BC355="NL",INDEX(Standings!G:I,MATCH(INDEX(Teams!G:K,MATCH(Players!BB355,Teams!G:G,0),5),Standings!G:G,0),2)+INDEX(Standings!G:I,MATCH(INDEX(Teams!G:K,MATCH(Players!BB355,Teams!G:G,0),5),Standings!G:G,0),3),INDEX(Standings!A:C,MATCH(INDEX(Teams!A:E,MATCH(Players!BB355,Teams!A:A,0),5),Standings!A:A,0),2)+INDEX(Standings!A:C,MATCH(INDEX(Teams!A:E,MATCH(Players!BB355,Teams!A:A,0),5),Standings!A:A,0),3))</f>
        <v>3</v>
      </c>
      <c r="BE355">
        <f t="shared" ca="1" si="796"/>
        <v>0</v>
      </c>
      <c r="BF355">
        <f t="shared" ca="1" si="797"/>
        <v>0</v>
      </c>
      <c r="BG355">
        <f t="shared" ca="1" si="798"/>
        <v>0</v>
      </c>
      <c r="BH355">
        <f t="shared" ca="1" si="799"/>
        <v>0</v>
      </c>
      <c r="BI355">
        <f t="shared" ca="1" si="800"/>
        <v>0</v>
      </c>
      <c r="BJ355">
        <f t="shared" ca="1" si="801"/>
        <v>0</v>
      </c>
      <c r="BK355">
        <f t="shared" ca="1" si="802"/>
        <v>0</v>
      </c>
      <c r="BL355" s="12">
        <f t="shared" ca="1" si="803"/>
        <v>0</v>
      </c>
      <c r="BM355">
        <f t="shared" ca="1" si="804"/>
        <v>0</v>
      </c>
      <c r="BN355">
        <f t="shared" ca="1" si="805"/>
        <v>0</v>
      </c>
      <c r="BO355">
        <f t="shared" ca="1" si="806"/>
        <v>0</v>
      </c>
      <c r="BP355">
        <f t="shared" ca="1" si="807"/>
        <v>0</v>
      </c>
      <c r="BQ355">
        <f t="shared" ca="1" si="808"/>
        <v>0</v>
      </c>
      <c r="BR355">
        <f t="shared" ca="1" si="809"/>
        <v>0</v>
      </c>
      <c r="BS355">
        <f t="shared" ca="1" si="810"/>
        <v>0</v>
      </c>
      <c r="BT355">
        <f t="shared" ca="1" si="811"/>
        <v>0</v>
      </c>
      <c r="BU355">
        <f t="shared" ca="1" si="812"/>
        <v>0</v>
      </c>
      <c r="BV355">
        <f t="shared" ca="1" si="813"/>
        <v>0</v>
      </c>
      <c r="BW355">
        <f t="shared" ca="1" si="887"/>
        <v>0</v>
      </c>
      <c r="BX355">
        <f t="shared" ca="1" si="888"/>
        <v>0</v>
      </c>
      <c r="BY355" s="8">
        <f t="shared" ca="1" si="889"/>
        <v>0</v>
      </c>
      <c r="BZ355" s="10" t="str">
        <f t="shared" ca="1" si="890"/>
        <v>---</v>
      </c>
      <c r="CA355">
        <f t="shared" ca="1" si="891"/>
        <v>0</v>
      </c>
      <c r="CB355">
        <f t="shared" ca="1" si="892"/>
        <v>0</v>
      </c>
      <c r="CC355">
        <f t="shared" ca="1" si="893"/>
        <v>0</v>
      </c>
      <c r="CD355">
        <f t="shared" ca="1" si="894"/>
        <v>0</v>
      </c>
      <c r="CE355">
        <f t="shared" ca="1" si="895"/>
        <v>0</v>
      </c>
      <c r="CF355" s="12">
        <f t="shared" ca="1" si="896"/>
        <v>0</v>
      </c>
      <c r="CG355">
        <f t="shared" ca="1" si="897"/>
        <v>0</v>
      </c>
      <c r="CH355">
        <f t="shared" ca="1" si="898"/>
        <v>0</v>
      </c>
      <c r="CI355">
        <f t="shared" ca="1" si="899"/>
        <v>0</v>
      </c>
      <c r="CJ355">
        <f t="shared" ca="1" si="900"/>
        <v>0</v>
      </c>
      <c r="CK355">
        <f t="shared" ca="1" si="901"/>
        <v>0</v>
      </c>
      <c r="CL355">
        <f t="shared" ca="1" si="902"/>
        <v>0</v>
      </c>
      <c r="CM355">
        <f t="shared" ca="1" si="903"/>
        <v>0</v>
      </c>
      <c r="CN355">
        <f t="shared" ca="1" si="904"/>
        <v>0</v>
      </c>
      <c r="CO355">
        <f t="shared" ca="1" si="905"/>
        <v>0</v>
      </c>
      <c r="CP355">
        <f t="shared" ca="1" si="906"/>
        <v>0</v>
      </c>
      <c r="CQ355" s="10">
        <f t="shared" ca="1" si="907"/>
        <v>0</v>
      </c>
      <c r="CR355" s="11">
        <f t="shared" ca="1" si="908"/>
        <v>0</v>
      </c>
      <c r="CS355" s="11">
        <f t="shared" ca="1" si="909"/>
        <v>0</v>
      </c>
      <c r="CT355" s="11">
        <f t="shared" ca="1" si="910"/>
        <v>0</v>
      </c>
      <c r="CU355" s="11">
        <f t="shared" ca="1" si="911"/>
        <v>0</v>
      </c>
      <c r="CV355" s="11">
        <f t="shared" ca="1" si="912"/>
        <v>0</v>
      </c>
      <c r="CW355" t="b">
        <f t="shared" ca="1" si="886"/>
        <v>0</v>
      </c>
      <c r="CX355">
        <f>COUNTIF(BA$1:BA355,BA355)-1</f>
        <v>0</v>
      </c>
    </row>
    <row r="356" spans="1:102">
      <c r="A356" t="s">
        <v>2992</v>
      </c>
      <c r="B356" t="s">
        <v>2552</v>
      </c>
      <c r="C356" t="s">
        <v>2672</v>
      </c>
      <c r="D356">
        <f>IF(Players!C356="NL",INDEX(Standings!G:I,MATCH(INDEX(Teams!G:K,MATCH(Players!B356,Teams!G:G,0),5),Standings!G:G,0),2)+INDEX(Standings!G:I,MATCH(INDEX(Teams!G:K,MATCH(Players!B356,Teams!G:G,0),5),Standings!G:G,0),3),INDEX(Standings!A:C,MATCH(INDEX(Teams!A:E,MATCH(Players!B356,Teams!A:A,0),5),Standings!A:A,0),2)+INDEX(Standings!A:C,MATCH(INDEX(Teams!A:E,MATCH(Players!B356,Teams!A:A,0),5),Standings!A:A,0),3))</f>
        <v>3</v>
      </c>
      <c r="E356">
        <f t="shared" ca="1" si="814"/>
        <v>0</v>
      </c>
      <c r="F356">
        <f t="shared" ca="1" si="815"/>
        <v>0</v>
      </c>
      <c r="G356">
        <f t="shared" ca="1" si="816"/>
        <v>0</v>
      </c>
      <c r="H356">
        <f t="shared" ca="1" si="817"/>
        <v>0</v>
      </c>
      <c r="I356">
        <f t="shared" ca="1" si="818"/>
        <v>0</v>
      </c>
      <c r="J356">
        <f t="shared" ca="1" si="819"/>
        <v>0</v>
      </c>
      <c r="K356">
        <f t="shared" ca="1" si="820"/>
        <v>0</v>
      </c>
      <c r="L356">
        <f t="shared" ca="1" si="821"/>
        <v>0</v>
      </c>
      <c r="M356">
        <f t="shared" ca="1" si="822"/>
        <v>0</v>
      </c>
      <c r="N356">
        <f t="shared" ca="1" si="823"/>
        <v>0</v>
      </c>
      <c r="O356">
        <f t="shared" ca="1" si="824"/>
        <v>0</v>
      </c>
      <c r="P356">
        <f t="shared" ca="1" si="825"/>
        <v>0</v>
      </c>
      <c r="Q356">
        <f t="shared" ca="1" si="826"/>
        <v>0</v>
      </c>
      <c r="R356">
        <f t="shared" ca="1" si="827"/>
        <v>0</v>
      </c>
      <c r="S356">
        <f t="shared" ca="1" si="828"/>
        <v>0</v>
      </c>
      <c r="T356">
        <f t="shared" ca="1" si="829"/>
        <v>0</v>
      </c>
      <c r="U356">
        <f t="shared" ca="1" si="830"/>
        <v>0</v>
      </c>
      <c r="V356">
        <f t="shared" ca="1" si="831"/>
        <v>0</v>
      </c>
      <c r="W356">
        <f t="shared" ca="1" si="832"/>
        <v>0</v>
      </c>
      <c r="X356">
        <f t="shared" ca="1" si="861"/>
        <v>0</v>
      </c>
      <c r="Y356">
        <f t="shared" ca="1" si="862"/>
        <v>0</v>
      </c>
      <c r="Z356">
        <f t="shared" ca="1" si="863"/>
        <v>0</v>
      </c>
      <c r="AA356">
        <f t="shared" ca="1" si="864"/>
        <v>0</v>
      </c>
      <c r="AB356">
        <f t="shared" ca="1" si="865"/>
        <v>0</v>
      </c>
      <c r="AC356">
        <f t="shared" ca="1" si="866"/>
        <v>0</v>
      </c>
      <c r="AD356">
        <f t="shared" ca="1" si="867"/>
        <v>0</v>
      </c>
      <c r="AE356">
        <f t="shared" ca="1" si="868"/>
        <v>0</v>
      </c>
      <c r="AF356">
        <f t="shared" ca="1" si="869"/>
        <v>0</v>
      </c>
      <c r="AG356">
        <f t="shared" ca="1" si="870"/>
        <v>0</v>
      </c>
      <c r="AH356">
        <f t="shared" ca="1" si="871"/>
        <v>0</v>
      </c>
      <c r="AI356">
        <f t="shared" ca="1" si="872"/>
        <v>0</v>
      </c>
      <c r="AJ356">
        <f t="shared" ca="1" si="873"/>
        <v>0</v>
      </c>
      <c r="AK356">
        <f t="shared" ca="1" si="874"/>
        <v>0</v>
      </c>
      <c r="AL356">
        <f t="shared" ca="1" si="875"/>
        <v>0</v>
      </c>
      <c r="AM356">
        <f t="shared" ca="1" si="876"/>
        <v>0</v>
      </c>
      <c r="AN356">
        <f t="shared" ca="1" si="877"/>
        <v>0</v>
      </c>
      <c r="AO356">
        <f t="shared" ca="1" si="878"/>
        <v>0</v>
      </c>
      <c r="AP356">
        <f t="shared" ca="1" si="879"/>
        <v>0</v>
      </c>
      <c r="AQ356">
        <f t="shared" ca="1" si="880"/>
        <v>0</v>
      </c>
      <c r="AR356" s="8">
        <f t="shared" ca="1" si="881"/>
        <v>0</v>
      </c>
      <c r="AS356" s="8">
        <f t="shared" ca="1" si="882"/>
        <v>0</v>
      </c>
      <c r="AT356" s="8">
        <f t="shared" ca="1" si="883"/>
        <v>0</v>
      </c>
      <c r="AU356" s="8">
        <f t="shared" ca="1" si="884"/>
        <v>0</v>
      </c>
      <c r="AV356">
        <f t="shared" ca="1" si="885"/>
        <v>0</v>
      </c>
      <c r="AW356" t="b">
        <f t="shared" ca="1" si="860"/>
        <v>0</v>
      </c>
      <c r="BA356" t="s">
        <v>3245</v>
      </c>
      <c r="BB356" t="s">
        <v>2427</v>
      </c>
      <c r="BC356" t="s">
        <v>2674</v>
      </c>
      <c r="BD356">
        <f>IF(Players!BC356="NL",INDEX(Standings!G:I,MATCH(INDEX(Teams!G:K,MATCH(Players!BB356,Teams!G:G,0),5),Standings!G:G,0),2)+INDEX(Standings!G:I,MATCH(INDEX(Teams!G:K,MATCH(Players!BB356,Teams!G:G,0),5),Standings!G:G,0),3),INDEX(Standings!A:C,MATCH(INDEX(Teams!A:E,MATCH(Players!BB356,Teams!A:A,0),5),Standings!A:A,0),2)+INDEX(Standings!A:C,MATCH(INDEX(Teams!A:E,MATCH(Players!BB356,Teams!A:A,0),5),Standings!A:A,0),3))</f>
        <v>3</v>
      </c>
      <c r="BE356">
        <f t="shared" ca="1" si="796"/>
        <v>1</v>
      </c>
      <c r="BF356">
        <f t="shared" ca="1" si="797"/>
        <v>0</v>
      </c>
      <c r="BG356">
        <f t="shared" ca="1" si="798"/>
        <v>1</v>
      </c>
      <c r="BH356">
        <f t="shared" ca="1" si="799"/>
        <v>1</v>
      </c>
      <c r="BI356">
        <f t="shared" ca="1" si="800"/>
        <v>0</v>
      </c>
      <c r="BJ356">
        <f t="shared" ca="1" si="801"/>
        <v>0</v>
      </c>
      <c r="BK356">
        <f t="shared" ca="1" si="802"/>
        <v>0</v>
      </c>
      <c r="BL356" s="12">
        <f t="shared" ca="1" si="803"/>
        <v>7.333333333333333</v>
      </c>
      <c r="BM356">
        <f t="shared" ca="1" si="804"/>
        <v>5</v>
      </c>
      <c r="BN356">
        <f t="shared" ca="1" si="805"/>
        <v>1</v>
      </c>
      <c r="BO356">
        <f t="shared" ca="1" si="806"/>
        <v>1</v>
      </c>
      <c r="BP356">
        <f t="shared" ca="1" si="807"/>
        <v>1</v>
      </c>
      <c r="BQ356">
        <f t="shared" ca="1" si="808"/>
        <v>1</v>
      </c>
      <c r="BR356">
        <f t="shared" ca="1" si="809"/>
        <v>0</v>
      </c>
      <c r="BS356">
        <f t="shared" ca="1" si="810"/>
        <v>8</v>
      </c>
      <c r="BT356">
        <f t="shared" ca="1" si="811"/>
        <v>1</v>
      </c>
      <c r="BU356">
        <f t="shared" ca="1" si="812"/>
        <v>0</v>
      </c>
      <c r="BV356">
        <f t="shared" ca="1" si="813"/>
        <v>0</v>
      </c>
      <c r="BW356">
        <f t="shared" ca="1" si="887"/>
        <v>1</v>
      </c>
      <c r="BX356">
        <f t="shared" ca="1" si="888"/>
        <v>0</v>
      </c>
      <c r="BY356" s="8">
        <f t="shared" ca="1" si="889"/>
        <v>1</v>
      </c>
      <c r="BZ356" s="10">
        <f t="shared" ca="1" si="890"/>
        <v>1.2272727272727275</v>
      </c>
      <c r="CA356">
        <f t="shared" ca="1" si="891"/>
        <v>1</v>
      </c>
      <c r="CB356">
        <f t="shared" ca="1" si="892"/>
        <v>1</v>
      </c>
      <c r="CC356">
        <f t="shared" ca="1" si="893"/>
        <v>0</v>
      </c>
      <c r="CD356">
        <f t="shared" ca="1" si="894"/>
        <v>0</v>
      </c>
      <c r="CE356">
        <f t="shared" ca="1" si="895"/>
        <v>0</v>
      </c>
      <c r="CF356" s="12">
        <f t="shared" ca="1" si="896"/>
        <v>7.333333333333333</v>
      </c>
      <c r="CG356">
        <f t="shared" ca="1" si="897"/>
        <v>5</v>
      </c>
      <c r="CH356">
        <f t="shared" ca="1" si="898"/>
        <v>1</v>
      </c>
      <c r="CI356">
        <f t="shared" ca="1" si="899"/>
        <v>1</v>
      </c>
      <c r="CJ356">
        <f t="shared" ca="1" si="900"/>
        <v>1</v>
      </c>
      <c r="CK356">
        <f t="shared" ca="1" si="901"/>
        <v>1</v>
      </c>
      <c r="CL356">
        <f t="shared" ca="1" si="902"/>
        <v>0</v>
      </c>
      <c r="CM356">
        <f t="shared" ca="1" si="903"/>
        <v>8</v>
      </c>
      <c r="CN356">
        <f t="shared" ca="1" si="904"/>
        <v>1</v>
      </c>
      <c r="CO356">
        <f t="shared" ca="1" si="905"/>
        <v>0</v>
      </c>
      <c r="CP356">
        <f t="shared" ca="1" si="906"/>
        <v>0</v>
      </c>
      <c r="CQ356" s="10">
        <f t="shared" ca="1" si="907"/>
        <v>0.81818181818181823</v>
      </c>
      <c r="CR356" s="11">
        <f t="shared" ca="1" si="908"/>
        <v>6.1363636363636367</v>
      </c>
      <c r="CS356" s="11">
        <f t="shared" ca="1" si="909"/>
        <v>1.2272727272727275</v>
      </c>
      <c r="CT356" s="11">
        <f t="shared" ca="1" si="910"/>
        <v>1.2272727272727275</v>
      </c>
      <c r="CU356" s="11">
        <f t="shared" ca="1" si="911"/>
        <v>9.8181818181818201</v>
      </c>
      <c r="CV356" s="11">
        <f t="shared" ca="1" si="912"/>
        <v>8</v>
      </c>
      <c r="CW356" t="b">
        <f t="shared" ca="1" si="886"/>
        <v>1</v>
      </c>
      <c r="CX356">
        <f>COUNTIF(BA$1:BA356,BA356)-1</f>
        <v>0</v>
      </c>
    </row>
    <row r="357" spans="1:102">
      <c r="A357" t="s">
        <v>2993</v>
      </c>
      <c r="B357" t="s">
        <v>2552</v>
      </c>
      <c r="C357" t="s">
        <v>2672</v>
      </c>
      <c r="D357">
        <f>IF(Players!C357="NL",INDEX(Standings!G:I,MATCH(INDEX(Teams!G:K,MATCH(Players!B357,Teams!G:G,0),5),Standings!G:G,0),2)+INDEX(Standings!G:I,MATCH(INDEX(Teams!G:K,MATCH(Players!B357,Teams!G:G,0),5),Standings!G:G,0),3),INDEX(Standings!A:C,MATCH(INDEX(Teams!A:E,MATCH(Players!B357,Teams!A:A,0),5),Standings!A:A,0),2)+INDEX(Standings!A:C,MATCH(INDEX(Teams!A:E,MATCH(Players!B357,Teams!A:A,0),5),Standings!A:A,0),3))</f>
        <v>3</v>
      </c>
      <c r="E357">
        <f t="shared" ca="1" si="814"/>
        <v>0</v>
      </c>
      <c r="F357">
        <f t="shared" ca="1" si="815"/>
        <v>0</v>
      </c>
      <c r="G357">
        <f t="shared" ca="1" si="816"/>
        <v>0</v>
      </c>
      <c r="H357">
        <f t="shared" ca="1" si="817"/>
        <v>0</v>
      </c>
      <c r="I357">
        <f t="shared" ca="1" si="818"/>
        <v>0</v>
      </c>
      <c r="J357">
        <f t="shared" ca="1" si="819"/>
        <v>0</v>
      </c>
      <c r="K357">
        <f t="shared" ca="1" si="820"/>
        <v>0</v>
      </c>
      <c r="L357">
        <f t="shared" ca="1" si="821"/>
        <v>0</v>
      </c>
      <c r="M357">
        <f t="shared" ca="1" si="822"/>
        <v>0</v>
      </c>
      <c r="N357">
        <f t="shared" ca="1" si="823"/>
        <v>0</v>
      </c>
      <c r="O357">
        <f t="shared" ca="1" si="824"/>
        <v>0</v>
      </c>
      <c r="P357">
        <f t="shared" ca="1" si="825"/>
        <v>0</v>
      </c>
      <c r="Q357">
        <f t="shared" ca="1" si="826"/>
        <v>0</v>
      </c>
      <c r="R357">
        <f t="shared" ca="1" si="827"/>
        <v>0</v>
      </c>
      <c r="S357">
        <f t="shared" ca="1" si="828"/>
        <v>0</v>
      </c>
      <c r="T357">
        <f t="shared" ca="1" si="829"/>
        <v>0</v>
      </c>
      <c r="U357">
        <f t="shared" ca="1" si="830"/>
        <v>0</v>
      </c>
      <c r="V357">
        <f t="shared" ca="1" si="831"/>
        <v>0</v>
      </c>
      <c r="W357">
        <f t="shared" ca="1" si="832"/>
        <v>0</v>
      </c>
      <c r="X357">
        <f t="shared" ca="1" si="861"/>
        <v>0</v>
      </c>
      <c r="Y357">
        <f t="shared" ca="1" si="862"/>
        <v>0</v>
      </c>
      <c r="Z357">
        <f t="shared" ca="1" si="863"/>
        <v>0</v>
      </c>
      <c r="AA357">
        <f t="shared" ca="1" si="864"/>
        <v>0</v>
      </c>
      <c r="AB357">
        <f t="shared" ca="1" si="865"/>
        <v>0</v>
      </c>
      <c r="AC357">
        <f t="shared" ca="1" si="866"/>
        <v>0</v>
      </c>
      <c r="AD357">
        <f t="shared" ca="1" si="867"/>
        <v>0</v>
      </c>
      <c r="AE357">
        <f t="shared" ca="1" si="868"/>
        <v>0</v>
      </c>
      <c r="AF357">
        <f t="shared" ca="1" si="869"/>
        <v>0</v>
      </c>
      <c r="AG357">
        <f t="shared" ca="1" si="870"/>
        <v>0</v>
      </c>
      <c r="AH357">
        <f t="shared" ca="1" si="871"/>
        <v>0</v>
      </c>
      <c r="AI357">
        <f t="shared" ca="1" si="872"/>
        <v>0</v>
      </c>
      <c r="AJ357">
        <f t="shared" ca="1" si="873"/>
        <v>0</v>
      </c>
      <c r="AK357">
        <f t="shared" ca="1" si="874"/>
        <v>0</v>
      </c>
      <c r="AL357">
        <f t="shared" ca="1" si="875"/>
        <v>0</v>
      </c>
      <c r="AM357">
        <f t="shared" ca="1" si="876"/>
        <v>0</v>
      </c>
      <c r="AN357">
        <f t="shared" ca="1" si="877"/>
        <v>0</v>
      </c>
      <c r="AO357">
        <f t="shared" ca="1" si="878"/>
        <v>0</v>
      </c>
      <c r="AP357">
        <f t="shared" ca="1" si="879"/>
        <v>0</v>
      </c>
      <c r="AQ357">
        <f t="shared" ca="1" si="880"/>
        <v>0</v>
      </c>
      <c r="AR357" s="8">
        <f t="shared" ca="1" si="881"/>
        <v>0</v>
      </c>
      <c r="AS357" s="8">
        <f t="shared" ca="1" si="882"/>
        <v>0</v>
      </c>
      <c r="AT357" s="8">
        <f t="shared" ca="1" si="883"/>
        <v>0</v>
      </c>
      <c r="AU357" s="8">
        <f t="shared" ca="1" si="884"/>
        <v>0</v>
      </c>
      <c r="AV357">
        <f t="shared" ca="1" si="885"/>
        <v>0</v>
      </c>
      <c r="AW357" t="b">
        <f t="shared" ca="1" si="860"/>
        <v>0</v>
      </c>
      <c r="BA357" t="s">
        <v>3248</v>
      </c>
      <c r="BB357" t="s">
        <v>2427</v>
      </c>
      <c r="BC357" t="s">
        <v>2674</v>
      </c>
      <c r="BD357">
        <f>IF(Players!BC357="NL",INDEX(Standings!G:I,MATCH(INDEX(Teams!G:K,MATCH(Players!BB357,Teams!G:G,0),5),Standings!G:G,0),2)+INDEX(Standings!G:I,MATCH(INDEX(Teams!G:K,MATCH(Players!BB357,Teams!G:G,0),5),Standings!G:G,0),3),INDEX(Standings!A:C,MATCH(INDEX(Teams!A:E,MATCH(Players!BB357,Teams!A:A,0),5),Standings!A:A,0),2)+INDEX(Standings!A:C,MATCH(INDEX(Teams!A:E,MATCH(Players!BB357,Teams!A:A,0),5),Standings!A:A,0),3))</f>
        <v>3</v>
      </c>
      <c r="BE357">
        <f t="shared" ca="1" si="796"/>
        <v>0</v>
      </c>
      <c r="BF357">
        <f t="shared" ca="1" si="797"/>
        <v>0</v>
      </c>
      <c r="BG357">
        <f t="shared" ca="1" si="798"/>
        <v>0</v>
      </c>
      <c r="BH357">
        <f t="shared" ca="1" si="799"/>
        <v>0</v>
      </c>
      <c r="BI357">
        <f t="shared" ca="1" si="800"/>
        <v>0</v>
      </c>
      <c r="BJ357">
        <f t="shared" ca="1" si="801"/>
        <v>0</v>
      </c>
      <c r="BK357">
        <f t="shared" ca="1" si="802"/>
        <v>0</v>
      </c>
      <c r="BL357" s="12">
        <f t="shared" ca="1" si="803"/>
        <v>0</v>
      </c>
      <c r="BM357">
        <f t="shared" ca="1" si="804"/>
        <v>0</v>
      </c>
      <c r="BN357">
        <f t="shared" ca="1" si="805"/>
        <v>0</v>
      </c>
      <c r="BO357">
        <f t="shared" ca="1" si="806"/>
        <v>0</v>
      </c>
      <c r="BP357">
        <f t="shared" ca="1" si="807"/>
        <v>0</v>
      </c>
      <c r="BQ357">
        <f t="shared" ca="1" si="808"/>
        <v>0</v>
      </c>
      <c r="BR357">
        <f t="shared" ca="1" si="809"/>
        <v>0</v>
      </c>
      <c r="BS357">
        <f t="shared" ca="1" si="810"/>
        <v>0</v>
      </c>
      <c r="BT357">
        <f t="shared" ca="1" si="811"/>
        <v>0</v>
      </c>
      <c r="BU357">
        <f t="shared" ca="1" si="812"/>
        <v>0</v>
      </c>
      <c r="BV357">
        <f t="shared" ca="1" si="813"/>
        <v>0</v>
      </c>
      <c r="BW357">
        <f t="shared" ca="1" si="887"/>
        <v>0</v>
      </c>
      <c r="BX357">
        <f t="shared" ca="1" si="888"/>
        <v>0</v>
      </c>
      <c r="BY357" s="8">
        <f t="shared" ca="1" si="889"/>
        <v>0</v>
      </c>
      <c r="BZ357" s="10" t="str">
        <f t="shared" ca="1" si="890"/>
        <v>---</v>
      </c>
      <c r="CA357">
        <f t="shared" ca="1" si="891"/>
        <v>0</v>
      </c>
      <c r="CB357">
        <f t="shared" ca="1" si="892"/>
        <v>0</v>
      </c>
      <c r="CC357">
        <f t="shared" ca="1" si="893"/>
        <v>0</v>
      </c>
      <c r="CD357">
        <f t="shared" ca="1" si="894"/>
        <v>0</v>
      </c>
      <c r="CE357">
        <f t="shared" ca="1" si="895"/>
        <v>0</v>
      </c>
      <c r="CF357" s="12">
        <f t="shared" ca="1" si="896"/>
        <v>0</v>
      </c>
      <c r="CG357">
        <f t="shared" ca="1" si="897"/>
        <v>0</v>
      </c>
      <c r="CH357">
        <f t="shared" ca="1" si="898"/>
        <v>0</v>
      </c>
      <c r="CI357">
        <f t="shared" ca="1" si="899"/>
        <v>0</v>
      </c>
      <c r="CJ357">
        <f t="shared" ca="1" si="900"/>
        <v>0</v>
      </c>
      <c r="CK357">
        <f t="shared" ca="1" si="901"/>
        <v>0</v>
      </c>
      <c r="CL357">
        <f t="shared" ca="1" si="902"/>
        <v>0</v>
      </c>
      <c r="CM357">
        <f t="shared" ca="1" si="903"/>
        <v>0</v>
      </c>
      <c r="CN357">
        <f t="shared" ca="1" si="904"/>
        <v>0</v>
      </c>
      <c r="CO357">
        <f t="shared" ca="1" si="905"/>
        <v>0</v>
      </c>
      <c r="CP357">
        <f t="shared" ca="1" si="906"/>
        <v>0</v>
      </c>
      <c r="CQ357" s="10">
        <f t="shared" ca="1" si="907"/>
        <v>0</v>
      </c>
      <c r="CR357" s="11">
        <f t="shared" ca="1" si="908"/>
        <v>0</v>
      </c>
      <c r="CS357" s="11">
        <f t="shared" ca="1" si="909"/>
        <v>0</v>
      </c>
      <c r="CT357" s="11">
        <f t="shared" ca="1" si="910"/>
        <v>0</v>
      </c>
      <c r="CU357" s="11">
        <f t="shared" ca="1" si="911"/>
        <v>0</v>
      </c>
      <c r="CV357" s="11">
        <f t="shared" ca="1" si="912"/>
        <v>0</v>
      </c>
      <c r="CW357" t="b">
        <f t="shared" ca="1" si="886"/>
        <v>0</v>
      </c>
      <c r="CX357">
        <f>COUNTIF(BA$1:BA357,BA357)-1</f>
        <v>0</v>
      </c>
    </row>
    <row r="358" spans="1:102">
      <c r="A358" t="s">
        <v>2994</v>
      </c>
      <c r="B358" t="s">
        <v>2552</v>
      </c>
      <c r="C358" t="s">
        <v>2672</v>
      </c>
      <c r="D358">
        <f>IF(Players!C358="NL",INDEX(Standings!G:I,MATCH(INDEX(Teams!G:K,MATCH(Players!B358,Teams!G:G,0),5),Standings!G:G,0),2)+INDEX(Standings!G:I,MATCH(INDEX(Teams!G:K,MATCH(Players!B358,Teams!G:G,0),5),Standings!G:G,0),3),INDEX(Standings!A:C,MATCH(INDEX(Teams!A:E,MATCH(Players!B358,Teams!A:A,0),5),Standings!A:A,0),2)+INDEX(Standings!A:C,MATCH(INDEX(Teams!A:E,MATCH(Players!B358,Teams!A:A,0),5),Standings!A:A,0),3))</f>
        <v>3</v>
      </c>
      <c r="E358">
        <f t="shared" ca="1" si="814"/>
        <v>0</v>
      </c>
      <c r="F358">
        <f t="shared" ca="1" si="815"/>
        <v>0</v>
      </c>
      <c r="G358">
        <f t="shared" ca="1" si="816"/>
        <v>0</v>
      </c>
      <c r="H358">
        <f t="shared" ca="1" si="817"/>
        <v>0</v>
      </c>
      <c r="I358">
        <f t="shared" ca="1" si="818"/>
        <v>0</v>
      </c>
      <c r="J358">
        <f t="shared" ca="1" si="819"/>
        <v>0</v>
      </c>
      <c r="K358">
        <f t="shared" ca="1" si="820"/>
        <v>0</v>
      </c>
      <c r="L358">
        <f t="shared" ca="1" si="821"/>
        <v>0</v>
      </c>
      <c r="M358">
        <f t="shared" ca="1" si="822"/>
        <v>0</v>
      </c>
      <c r="N358">
        <f t="shared" ca="1" si="823"/>
        <v>0</v>
      </c>
      <c r="O358">
        <f t="shared" ca="1" si="824"/>
        <v>0</v>
      </c>
      <c r="P358">
        <f t="shared" ca="1" si="825"/>
        <v>0</v>
      </c>
      <c r="Q358">
        <f t="shared" ca="1" si="826"/>
        <v>0</v>
      </c>
      <c r="R358">
        <f t="shared" ca="1" si="827"/>
        <v>0</v>
      </c>
      <c r="S358">
        <f t="shared" ca="1" si="828"/>
        <v>0</v>
      </c>
      <c r="T358">
        <f t="shared" ca="1" si="829"/>
        <v>0</v>
      </c>
      <c r="U358">
        <f t="shared" ca="1" si="830"/>
        <v>0</v>
      </c>
      <c r="V358">
        <f t="shared" ca="1" si="831"/>
        <v>0</v>
      </c>
      <c r="W358">
        <f t="shared" ca="1" si="832"/>
        <v>0</v>
      </c>
      <c r="X358">
        <f t="shared" ca="1" si="861"/>
        <v>0</v>
      </c>
      <c r="Y358">
        <f t="shared" ca="1" si="862"/>
        <v>0</v>
      </c>
      <c r="Z358">
        <f t="shared" ca="1" si="863"/>
        <v>0</v>
      </c>
      <c r="AA358">
        <f t="shared" ca="1" si="864"/>
        <v>0</v>
      </c>
      <c r="AB358">
        <f t="shared" ca="1" si="865"/>
        <v>0</v>
      </c>
      <c r="AC358">
        <f t="shared" ca="1" si="866"/>
        <v>0</v>
      </c>
      <c r="AD358">
        <f t="shared" ca="1" si="867"/>
        <v>0</v>
      </c>
      <c r="AE358">
        <f t="shared" ca="1" si="868"/>
        <v>0</v>
      </c>
      <c r="AF358">
        <f t="shared" ca="1" si="869"/>
        <v>0</v>
      </c>
      <c r="AG358">
        <f t="shared" ca="1" si="870"/>
        <v>0</v>
      </c>
      <c r="AH358">
        <f t="shared" ca="1" si="871"/>
        <v>0</v>
      </c>
      <c r="AI358">
        <f t="shared" ca="1" si="872"/>
        <v>0</v>
      </c>
      <c r="AJ358">
        <f t="shared" ca="1" si="873"/>
        <v>0</v>
      </c>
      <c r="AK358">
        <f t="shared" ca="1" si="874"/>
        <v>0</v>
      </c>
      <c r="AL358">
        <f t="shared" ca="1" si="875"/>
        <v>0</v>
      </c>
      <c r="AM358">
        <f t="shared" ca="1" si="876"/>
        <v>0</v>
      </c>
      <c r="AN358">
        <f t="shared" ca="1" si="877"/>
        <v>0</v>
      </c>
      <c r="AO358">
        <f t="shared" ca="1" si="878"/>
        <v>0</v>
      </c>
      <c r="AP358">
        <f t="shared" ca="1" si="879"/>
        <v>0</v>
      </c>
      <c r="AQ358">
        <f t="shared" ca="1" si="880"/>
        <v>0</v>
      </c>
      <c r="AR358" s="8">
        <f t="shared" ca="1" si="881"/>
        <v>0</v>
      </c>
      <c r="AS358" s="8">
        <f t="shared" ca="1" si="882"/>
        <v>0</v>
      </c>
      <c r="AT358" s="8">
        <f t="shared" ca="1" si="883"/>
        <v>0</v>
      </c>
      <c r="AU358" s="8">
        <f t="shared" ca="1" si="884"/>
        <v>0</v>
      </c>
      <c r="AV358">
        <f t="shared" ca="1" si="885"/>
        <v>0</v>
      </c>
      <c r="AW358" t="b">
        <f t="shared" ca="1" si="860"/>
        <v>0</v>
      </c>
      <c r="BA358" t="s">
        <v>3255</v>
      </c>
      <c r="BB358" t="s">
        <v>2427</v>
      </c>
      <c r="BC358" t="s">
        <v>2674</v>
      </c>
      <c r="BD358">
        <f>IF(Players!BC358="NL",INDEX(Standings!G:I,MATCH(INDEX(Teams!G:K,MATCH(Players!BB358,Teams!G:G,0),5),Standings!G:G,0),2)+INDEX(Standings!G:I,MATCH(INDEX(Teams!G:K,MATCH(Players!BB358,Teams!G:G,0),5),Standings!G:G,0),3),INDEX(Standings!A:C,MATCH(INDEX(Teams!A:E,MATCH(Players!BB358,Teams!A:A,0),5),Standings!A:A,0),2)+INDEX(Standings!A:C,MATCH(INDEX(Teams!A:E,MATCH(Players!BB358,Teams!A:A,0),5),Standings!A:A,0),3))</f>
        <v>3</v>
      </c>
      <c r="BE358">
        <f t="shared" ca="1" si="796"/>
        <v>0</v>
      </c>
      <c r="BF358">
        <f t="shared" ca="1" si="797"/>
        <v>0</v>
      </c>
      <c r="BG358">
        <f t="shared" ca="1" si="798"/>
        <v>2</v>
      </c>
      <c r="BH358">
        <f t="shared" ca="1" si="799"/>
        <v>0</v>
      </c>
      <c r="BI358">
        <f t="shared" ca="1" si="800"/>
        <v>0</v>
      </c>
      <c r="BJ358">
        <f t="shared" ca="1" si="801"/>
        <v>0</v>
      </c>
      <c r="BK358">
        <f t="shared" ca="1" si="802"/>
        <v>0</v>
      </c>
      <c r="BL358" s="12">
        <f t="shared" ca="1" si="803"/>
        <v>2.6666666666666665</v>
      </c>
      <c r="BM358">
        <f t="shared" ca="1" si="804"/>
        <v>1</v>
      </c>
      <c r="BN358">
        <f t="shared" ca="1" si="805"/>
        <v>0</v>
      </c>
      <c r="BO358">
        <f t="shared" ca="1" si="806"/>
        <v>0</v>
      </c>
      <c r="BP358">
        <f t="shared" ca="1" si="807"/>
        <v>0</v>
      </c>
      <c r="BQ358">
        <f t="shared" ca="1" si="808"/>
        <v>1</v>
      </c>
      <c r="BR358">
        <f t="shared" ca="1" si="809"/>
        <v>0</v>
      </c>
      <c r="BS358">
        <f t="shared" ca="1" si="810"/>
        <v>2</v>
      </c>
      <c r="BT358">
        <f t="shared" ca="1" si="811"/>
        <v>0</v>
      </c>
      <c r="BU358">
        <f t="shared" ca="1" si="812"/>
        <v>0</v>
      </c>
      <c r="BV358">
        <f t="shared" ca="1" si="813"/>
        <v>0</v>
      </c>
      <c r="BW358">
        <f t="shared" ca="1" si="887"/>
        <v>0</v>
      </c>
      <c r="BX358">
        <f t="shared" ca="1" si="888"/>
        <v>0</v>
      </c>
      <c r="BY358" s="8">
        <f t="shared" ca="1" si="889"/>
        <v>0</v>
      </c>
      <c r="BZ358" s="10">
        <f t="shared" ca="1" si="890"/>
        <v>0</v>
      </c>
      <c r="CA358">
        <f t="shared" ca="1" si="891"/>
        <v>2</v>
      </c>
      <c r="CB358">
        <f t="shared" ca="1" si="892"/>
        <v>0</v>
      </c>
      <c r="CC358">
        <f t="shared" ca="1" si="893"/>
        <v>0</v>
      </c>
      <c r="CD358">
        <f t="shared" ca="1" si="894"/>
        <v>0</v>
      </c>
      <c r="CE358">
        <f t="shared" ca="1" si="895"/>
        <v>0</v>
      </c>
      <c r="CF358" s="12">
        <f t="shared" ca="1" si="896"/>
        <v>2.6666666666666665</v>
      </c>
      <c r="CG358">
        <f t="shared" ca="1" si="897"/>
        <v>1</v>
      </c>
      <c r="CH358">
        <f t="shared" ca="1" si="898"/>
        <v>0</v>
      </c>
      <c r="CI358">
        <f t="shared" ca="1" si="899"/>
        <v>0</v>
      </c>
      <c r="CJ358">
        <f t="shared" ca="1" si="900"/>
        <v>0</v>
      </c>
      <c r="CK358">
        <f t="shared" ca="1" si="901"/>
        <v>1</v>
      </c>
      <c r="CL358">
        <f t="shared" ca="1" si="902"/>
        <v>0</v>
      </c>
      <c r="CM358">
        <f t="shared" ca="1" si="903"/>
        <v>2</v>
      </c>
      <c r="CN358">
        <f t="shared" ca="1" si="904"/>
        <v>0</v>
      </c>
      <c r="CO358">
        <f t="shared" ca="1" si="905"/>
        <v>0</v>
      </c>
      <c r="CP358">
        <f t="shared" ca="1" si="906"/>
        <v>0</v>
      </c>
      <c r="CQ358" s="10">
        <f t="shared" ca="1" si="907"/>
        <v>0.75</v>
      </c>
      <c r="CR358" s="11">
        <f t="shared" ca="1" si="908"/>
        <v>3.375</v>
      </c>
      <c r="CS358" s="11">
        <f t="shared" ca="1" si="909"/>
        <v>0</v>
      </c>
      <c r="CT358" s="11">
        <f t="shared" ca="1" si="910"/>
        <v>3.375</v>
      </c>
      <c r="CU358" s="11">
        <f t="shared" ca="1" si="911"/>
        <v>6.75</v>
      </c>
      <c r="CV358" s="11">
        <f t="shared" ca="1" si="912"/>
        <v>2</v>
      </c>
      <c r="CW358" t="b">
        <f t="shared" ca="1" si="886"/>
        <v>0</v>
      </c>
      <c r="CX358">
        <f>COUNTIF(BA$1:BA358,BA358)-1</f>
        <v>0</v>
      </c>
    </row>
    <row r="359" spans="1:102">
      <c r="A359" t="s">
        <v>2995</v>
      </c>
      <c r="B359" t="s">
        <v>2552</v>
      </c>
      <c r="C359" t="s">
        <v>2672</v>
      </c>
      <c r="D359">
        <f>IF(Players!C359="NL",INDEX(Standings!G:I,MATCH(INDEX(Teams!G:K,MATCH(Players!B359,Teams!G:G,0),5),Standings!G:G,0),2)+INDEX(Standings!G:I,MATCH(INDEX(Teams!G:K,MATCH(Players!B359,Teams!G:G,0),5),Standings!G:G,0),3),INDEX(Standings!A:C,MATCH(INDEX(Teams!A:E,MATCH(Players!B359,Teams!A:A,0),5),Standings!A:A,0),2)+INDEX(Standings!A:C,MATCH(INDEX(Teams!A:E,MATCH(Players!B359,Teams!A:A,0),5),Standings!A:A,0),3))</f>
        <v>3</v>
      </c>
      <c r="E359">
        <f t="shared" ca="1" si="814"/>
        <v>0</v>
      </c>
      <c r="F359">
        <f t="shared" ca="1" si="815"/>
        <v>0</v>
      </c>
      <c r="G359">
        <f t="shared" ca="1" si="816"/>
        <v>0</v>
      </c>
      <c r="H359">
        <f t="shared" ca="1" si="817"/>
        <v>0</v>
      </c>
      <c r="I359">
        <f t="shared" ca="1" si="818"/>
        <v>0</v>
      </c>
      <c r="J359">
        <f t="shared" ca="1" si="819"/>
        <v>0</v>
      </c>
      <c r="K359">
        <f t="shared" ca="1" si="820"/>
        <v>0</v>
      </c>
      <c r="L359">
        <f t="shared" ca="1" si="821"/>
        <v>0</v>
      </c>
      <c r="M359">
        <f t="shared" ca="1" si="822"/>
        <v>0</v>
      </c>
      <c r="N359">
        <f t="shared" ca="1" si="823"/>
        <v>0</v>
      </c>
      <c r="O359">
        <f t="shared" ca="1" si="824"/>
        <v>0</v>
      </c>
      <c r="P359">
        <f t="shared" ca="1" si="825"/>
        <v>0</v>
      </c>
      <c r="Q359">
        <f t="shared" ca="1" si="826"/>
        <v>0</v>
      </c>
      <c r="R359">
        <f t="shared" ca="1" si="827"/>
        <v>0</v>
      </c>
      <c r="S359">
        <f t="shared" ca="1" si="828"/>
        <v>0</v>
      </c>
      <c r="T359">
        <f t="shared" ca="1" si="829"/>
        <v>0</v>
      </c>
      <c r="U359">
        <f t="shared" ca="1" si="830"/>
        <v>0</v>
      </c>
      <c r="V359">
        <f t="shared" ca="1" si="831"/>
        <v>0</v>
      </c>
      <c r="W359">
        <f t="shared" ca="1" si="832"/>
        <v>0</v>
      </c>
      <c r="X359">
        <f t="shared" ca="1" si="861"/>
        <v>0</v>
      </c>
      <c r="Y359">
        <f t="shared" ca="1" si="862"/>
        <v>0</v>
      </c>
      <c r="Z359">
        <f t="shared" ca="1" si="863"/>
        <v>0</v>
      </c>
      <c r="AA359">
        <f t="shared" ca="1" si="864"/>
        <v>0</v>
      </c>
      <c r="AB359">
        <f t="shared" ca="1" si="865"/>
        <v>0</v>
      </c>
      <c r="AC359">
        <f t="shared" ca="1" si="866"/>
        <v>0</v>
      </c>
      <c r="AD359">
        <f t="shared" ca="1" si="867"/>
        <v>0</v>
      </c>
      <c r="AE359">
        <f t="shared" ca="1" si="868"/>
        <v>0</v>
      </c>
      <c r="AF359">
        <f t="shared" ca="1" si="869"/>
        <v>0</v>
      </c>
      <c r="AG359">
        <f t="shared" ca="1" si="870"/>
        <v>0</v>
      </c>
      <c r="AH359">
        <f t="shared" ca="1" si="871"/>
        <v>0</v>
      </c>
      <c r="AI359">
        <f t="shared" ca="1" si="872"/>
        <v>0</v>
      </c>
      <c r="AJ359">
        <f t="shared" ca="1" si="873"/>
        <v>0</v>
      </c>
      <c r="AK359">
        <f t="shared" ca="1" si="874"/>
        <v>0</v>
      </c>
      <c r="AL359">
        <f t="shared" ca="1" si="875"/>
        <v>0</v>
      </c>
      <c r="AM359">
        <f t="shared" ca="1" si="876"/>
        <v>0</v>
      </c>
      <c r="AN359">
        <f t="shared" ca="1" si="877"/>
        <v>0</v>
      </c>
      <c r="AO359">
        <f t="shared" ca="1" si="878"/>
        <v>0</v>
      </c>
      <c r="AP359">
        <f t="shared" ca="1" si="879"/>
        <v>0</v>
      </c>
      <c r="AQ359">
        <f t="shared" ca="1" si="880"/>
        <v>0</v>
      </c>
      <c r="AR359" s="8">
        <f t="shared" ca="1" si="881"/>
        <v>0</v>
      </c>
      <c r="AS359" s="8">
        <f t="shared" ca="1" si="882"/>
        <v>0</v>
      </c>
      <c r="AT359" s="8">
        <f t="shared" ca="1" si="883"/>
        <v>0</v>
      </c>
      <c r="AU359" s="8">
        <f t="shared" ca="1" si="884"/>
        <v>0</v>
      </c>
      <c r="AV359">
        <f t="shared" ca="1" si="885"/>
        <v>0</v>
      </c>
      <c r="AW359" t="b">
        <f t="shared" ca="1" si="860"/>
        <v>0</v>
      </c>
      <c r="BA359" t="s">
        <v>3247</v>
      </c>
      <c r="BB359" t="s">
        <v>2427</v>
      </c>
      <c r="BC359" t="s">
        <v>2674</v>
      </c>
      <c r="BD359">
        <f>IF(Players!BC359="NL",INDEX(Standings!G:I,MATCH(INDEX(Teams!G:K,MATCH(Players!BB359,Teams!G:G,0),5),Standings!G:G,0),2)+INDEX(Standings!G:I,MATCH(INDEX(Teams!G:K,MATCH(Players!BB359,Teams!G:G,0),5),Standings!G:G,0),3),INDEX(Standings!A:C,MATCH(INDEX(Teams!A:E,MATCH(Players!BB359,Teams!A:A,0),5),Standings!A:A,0),2)+INDEX(Standings!A:C,MATCH(INDEX(Teams!A:E,MATCH(Players!BB359,Teams!A:A,0),5),Standings!A:A,0),3))</f>
        <v>3</v>
      </c>
      <c r="BE359">
        <f t="shared" ca="1" si="796"/>
        <v>0</v>
      </c>
      <c r="BF359">
        <f t="shared" ca="1" si="797"/>
        <v>0</v>
      </c>
      <c r="BG359">
        <f t="shared" ca="1" si="798"/>
        <v>0</v>
      </c>
      <c r="BH359">
        <f t="shared" ca="1" si="799"/>
        <v>0</v>
      </c>
      <c r="BI359">
        <f t="shared" ca="1" si="800"/>
        <v>0</v>
      </c>
      <c r="BJ359">
        <f t="shared" ca="1" si="801"/>
        <v>0</v>
      </c>
      <c r="BK359">
        <f t="shared" ca="1" si="802"/>
        <v>0</v>
      </c>
      <c r="BL359" s="12">
        <f t="shared" ca="1" si="803"/>
        <v>0</v>
      </c>
      <c r="BM359">
        <f t="shared" ca="1" si="804"/>
        <v>0</v>
      </c>
      <c r="BN359">
        <f t="shared" ca="1" si="805"/>
        <v>0</v>
      </c>
      <c r="BO359">
        <f t="shared" ca="1" si="806"/>
        <v>0</v>
      </c>
      <c r="BP359">
        <f t="shared" ca="1" si="807"/>
        <v>0</v>
      </c>
      <c r="BQ359">
        <f t="shared" ca="1" si="808"/>
        <v>0</v>
      </c>
      <c r="BR359">
        <f t="shared" ca="1" si="809"/>
        <v>0</v>
      </c>
      <c r="BS359">
        <f t="shared" ca="1" si="810"/>
        <v>0</v>
      </c>
      <c r="BT359">
        <f t="shared" ca="1" si="811"/>
        <v>0</v>
      </c>
      <c r="BU359">
        <f t="shared" ca="1" si="812"/>
        <v>0</v>
      </c>
      <c r="BV359">
        <f t="shared" ca="1" si="813"/>
        <v>0</v>
      </c>
      <c r="BW359">
        <f t="shared" ca="1" si="887"/>
        <v>0</v>
      </c>
      <c r="BX359">
        <f t="shared" ca="1" si="888"/>
        <v>0</v>
      </c>
      <c r="BY359" s="8">
        <f t="shared" ca="1" si="889"/>
        <v>0</v>
      </c>
      <c r="BZ359" s="10" t="str">
        <f t="shared" ca="1" si="890"/>
        <v>---</v>
      </c>
      <c r="CA359">
        <f t="shared" ca="1" si="891"/>
        <v>0</v>
      </c>
      <c r="CB359">
        <f t="shared" ca="1" si="892"/>
        <v>0</v>
      </c>
      <c r="CC359">
        <f t="shared" ca="1" si="893"/>
        <v>0</v>
      </c>
      <c r="CD359">
        <f t="shared" ca="1" si="894"/>
        <v>0</v>
      </c>
      <c r="CE359">
        <f t="shared" ca="1" si="895"/>
        <v>0</v>
      </c>
      <c r="CF359" s="12">
        <f t="shared" ca="1" si="896"/>
        <v>0</v>
      </c>
      <c r="CG359">
        <f t="shared" ca="1" si="897"/>
        <v>0</v>
      </c>
      <c r="CH359">
        <f t="shared" ca="1" si="898"/>
        <v>0</v>
      </c>
      <c r="CI359">
        <f t="shared" ca="1" si="899"/>
        <v>0</v>
      </c>
      <c r="CJ359">
        <f t="shared" ca="1" si="900"/>
        <v>0</v>
      </c>
      <c r="CK359">
        <f t="shared" ca="1" si="901"/>
        <v>0</v>
      </c>
      <c r="CL359">
        <f t="shared" ca="1" si="902"/>
        <v>0</v>
      </c>
      <c r="CM359">
        <f t="shared" ca="1" si="903"/>
        <v>0</v>
      </c>
      <c r="CN359">
        <f t="shared" ca="1" si="904"/>
        <v>0</v>
      </c>
      <c r="CO359">
        <f t="shared" ca="1" si="905"/>
        <v>0</v>
      </c>
      <c r="CP359">
        <f t="shared" ca="1" si="906"/>
        <v>0</v>
      </c>
      <c r="CQ359" s="10">
        <f t="shared" ca="1" si="907"/>
        <v>0</v>
      </c>
      <c r="CR359" s="11">
        <f t="shared" ca="1" si="908"/>
        <v>0</v>
      </c>
      <c r="CS359" s="11">
        <f t="shared" ca="1" si="909"/>
        <v>0</v>
      </c>
      <c r="CT359" s="11">
        <f t="shared" ca="1" si="910"/>
        <v>0</v>
      </c>
      <c r="CU359" s="11">
        <f t="shared" ca="1" si="911"/>
        <v>0</v>
      </c>
      <c r="CV359" s="11">
        <f t="shared" ca="1" si="912"/>
        <v>0</v>
      </c>
      <c r="CW359" t="b">
        <f t="shared" ca="1" si="886"/>
        <v>0</v>
      </c>
      <c r="CX359">
        <f>COUNTIF(BA$1:BA359,BA359)-1</f>
        <v>0</v>
      </c>
    </row>
    <row r="360" spans="1:102">
      <c r="A360" t="s">
        <v>2996</v>
      </c>
      <c r="B360" t="s">
        <v>2552</v>
      </c>
      <c r="C360" t="s">
        <v>2672</v>
      </c>
      <c r="D360">
        <f>IF(Players!C360="NL",INDEX(Standings!G:I,MATCH(INDEX(Teams!G:K,MATCH(Players!B360,Teams!G:G,0),5),Standings!G:G,0),2)+INDEX(Standings!G:I,MATCH(INDEX(Teams!G:K,MATCH(Players!B360,Teams!G:G,0),5),Standings!G:G,0),3),INDEX(Standings!A:C,MATCH(INDEX(Teams!A:E,MATCH(Players!B360,Teams!A:A,0),5),Standings!A:A,0),2)+INDEX(Standings!A:C,MATCH(INDEX(Teams!A:E,MATCH(Players!B360,Teams!A:A,0),5),Standings!A:A,0),3))</f>
        <v>3</v>
      </c>
      <c r="E360">
        <f t="shared" ca="1" si="814"/>
        <v>0</v>
      </c>
      <c r="F360">
        <f t="shared" ca="1" si="815"/>
        <v>0</v>
      </c>
      <c r="G360">
        <f t="shared" ca="1" si="816"/>
        <v>0</v>
      </c>
      <c r="H360">
        <f t="shared" ca="1" si="817"/>
        <v>0</v>
      </c>
      <c r="I360">
        <f t="shared" ca="1" si="818"/>
        <v>0</v>
      </c>
      <c r="J360">
        <f t="shared" ca="1" si="819"/>
        <v>0</v>
      </c>
      <c r="K360">
        <f t="shared" ca="1" si="820"/>
        <v>0</v>
      </c>
      <c r="L360">
        <f t="shared" ca="1" si="821"/>
        <v>0</v>
      </c>
      <c r="M360">
        <f t="shared" ca="1" si="822"/>
        <v>0</v>
      </c>
      <c r="N360">
        <f t="shared" ca="1" si="823"/>
        <v>0</v>
      </c>
      <c r="O360">
        <f t="shared" ca="1" si="824"/>
        <v>0</v>
      </c>
      <c r="P360">
        <f t="shared" ca="1" si="825"/>
        <v>0</v>
      </c>
      <c r="Q360">
        <f t="shared" ca="1" si="826"/>
        <v>0</v>
      </c>
      <c r="R360">
        <f t="shared" ca="1" si="827"/>
        <v>0</v>
      </c>
      <c r="S360">
        <f t="shared" ca="1" si="828"/>
        <v>0</v>
      </c>
      <c r="T360">
        <f t="shared" ca="1" si="829"/>
        <v>0</v>
      </c>
      <c r="U360">
        <f t="shared" ca="1" si="830"/>
        <v>0</v>
      </c>
      <c r="V360">
        <f t="shared" ca="1" si="831"/>
        <v>0</v>
      </c>
      <c r="W360">
        <f t="shared" ca="1" si="832"/>
        <v>0</v>
      </c>
      <c r="X360">
        <f t="shared" ca="1" si="861"/>
        <v>0</v>
      </c>
      <c r="Y360">
        <f t="shared" ca="1" si="862"/>
        <v>0</v>
      </c>
      <c r="Z360">
        <f t="shared" ca="1" si="863"/>
        <v>0</v>
      </c>
      <c r="AA360">
        <f t="shared" ca="1" si="864"/>
        <v>0</v>
      </c>
      <c r="AB360">
        <f t="shared" ca="1" si="865"/>
        <v>0</v>
      </c>
      <c r="AC360">
        <f t="shared" ca="1" si="866"/>
        <v>0</v>
      </c>
      <c r="AD360">
        <f t="shared" ca="1" si="867"/>
        <v>0</v>
      </c>
      <c r="AE360">
        <f t="shared" ca="1" si="868"/>
        <v>0</v>
      </c>
      <c r="AF360">
        <f t="shared" ca="1" si="869"/>
        <v>0</v>
      </c>
      <c r="AG360">
        <f t="shared" ca="1" si="870"/>
        <v>0</v>
      </c>
      <c r="AH360">
        <f t="shared" ca="1" si="871"/>
        <v>0</v>
      </c>
      <c r="AI360">
        <f t="shared" ca="1" si="872"/>
        <v>0</v>
      </c>
      <c r="AJ360">
        <f t="shared" ca="1" si="873"/>
        <v>0</v>
      </c>
      <c r="AK360">
        <f t="shared" ca="1" si="874"/>
        <v>0</v>
      </c>
      <c r="AL360">
        <f t="shared" ca="1" si="875"/>
        <v>0</v>
      </c>
      <c r="AM360">
        <f t="shared" ca="1" si="876"/>
        <v>0</v>
      </c>
      <c r="AN360">
        <f t="shared" ca="1" si="877"/>
        <v>0</v>
      </c>
      <c r="AO360">
        <f t="shared" ca="1" si="878"/>
        <v>0</v>
      </c>
      <c r="AP360">
        <f t="shared" ca="1" si="879"/>
        <v>0</v>
      </c>
      <c r="AQ360">
        <f t="shared" ca="1" si="880"/>
        <v>0</v>
      </c>
      <c r="AR360" s="8">
        <f t="shared" ca="1" si="881"/>
        <v>0</v>
      </c>
      <c r="AS360" s="8">
        <f t="shared" ca="1" si="882"/>
        <v>0</v>
      </c>
      <c r="AT360" s="8">
        <f t="shared" ca="1" si="883"/>
        <v>0</v>
      </c>
      <c r="AU360" s="8">
        <f t="shared" ca="1" si="884"/>
        <v>0</v>
      </c>
      <c r="AV360">
        <f t="shared" ca="1" si="885"/>
        <v>0</v>
      </c>
      <c r="AW360" t="b">
        <f t="shared" ca="1" si="860"/>
        <v>0</v>
      </c>
      <c r="BA360" t="s">
        <v>3256</v>
      </c>
      <c r="BB360" t="s">
        <v>2427</v>
      </c>
      <c r="BC360" t="s">
        <v>2674</v>
      </c>
      <c r="BD360">
        <f>IF(Players!BC360="NL",INDEX(Standings!G:I,MATCH(INDEX(Teams!G:K,MATCH(Players!BB360,Teams!G:G,0),5),Standings!G:G,0),2)+INDEX(Standings!G:I,MATCH(INDEX(Teams!G:K,MATCH(Players!BB360,Teams!G:G,0),5),Standings!G:G,0),3),INDEX(Standings!A:C,MATCH(INDEX(Teams!A:E,MATCH(Players!BB360,Teams!A:A,0),5),Standings!A:A,0),2)+INDEX(Standings!A:C,MATCH(INDEX(Teams!A:E,MATCH(Players!BB360,Teams!A:A,0),5),Standings!A:A,0),3))</f>
        <v>3</v>
      </c>
      <c r="BE360">
        <f t="shared" ca="1" si="796"/>
        <v>0</v>
      </c>
      <c r="BF360">
        <f t="shared" ca="1" si="797"/>
        <v>0</v>
      </c>
      <c r="BG360">
        <f t="shared" ca="1" si="798"/>
        <v>1</v>
      </c>
      <c r="BH360">
        <f t="shared" ca="1" si="799"/>
        <v>0</v>
      </c>
      <c r="BI360">
        <f t="shared" ca="1" si="800"/>
        <v>0</v>
      </c>
      <c r="BJ360">
        <f t="shared" ca="1" si="801"/>
        <v>0</v>
      </c>
      <c r="BK360">
        <f t="shared" ca="1" si="802"/>
        <v>0</v>
      </c>
      <c r="BL360" s="12">
        <f t="shared" ca="1" si="803"/>
        <v>1</v>
      </c>
      <c r="BM360">
        <f t="shared" ca="1" si="804"/>
        <v>0</v>
      </c>
      <c r="BN360">
        <f t="shared" ca="1" si="805"/>
        <v>0</v>
      </c>
      <c r="BO360">
        <f t="shared" ca="1" si="806"/>
        <v>0</v>
      </c>
      <c r="BP360">
        <f t="shared" ca="1" si="807"/>
        <v>0</v>
      </c>
      <c r="BQ360">
        <f t="shared" ca="1" si="808"/>
        <v>0</v>
      </c>
      <c r="BR360">
        <f t="shared" ca="1" si="809"/>
        <v>0</v>
      </c>
      <c r="BS360">
        <f t="shared" ca="1" si="810"/>
        <v>1</v>
      </c>
      <c r="BT360">
        <f t="shared" ca="1" si="811"/>
        <v>0</v>
      </c>
      <c r="BU360">
        <f t="shared" ca="1" si="812"/>
        <v>0</v>
      </c>
      <c r="BV360">
        <f t="shared" ca="1" si="813"/>
        <v>0</v>
      </c>
      <c r="BW360">
        <f t="shared" ca="1" si="887"/>
        <v>0</v>
      </c>
      <c r="BX360">
        <f t="shared" ca="1" si="888"/>
        <v>0</v>
      </c>
      <c r="BY360" s="8">
        <f t="shared" ca="1" si="889"/>
        <v>0</v>
      </c>
      <c r="BZ360" s="10">
        <f t="shared" ca="1" si="890"/>
        <v>0</v>
      </c>
      <c r="CA360">
        <f t="shared" ca="1" si="891"/>
        <v>1</v>
      </c>
      <c r="CB360">
        <f t="shared" ca="1" si="892"/>
        <v>0</v>
      </c>
      <c r="CC360">
        <f t="shared" ca="1" si="893"/>
        <v>0</v>
      </c>
      <c r="CD360">
        <f t="shared" ca="1" si="894"/>
        <v>0</v>
      </c>
      <c r="CE360">
        <f t="shared" ca="1" si="895"/>
        <v>0</v>
      </c>
      <c r="CF360" s="12">
        <f t="shared" ca="1" si="896"/>
        <v>1</v>
      </c>
      <c r="CG360">
        <f t="shared" ca="1" si="897"/>
        <v>0</v>
      </c>
      <c r="CH360">
        <f t="shared" ca="1" si="898"/>
        <v>0</v>
      </c>
      <c r="CI360">
        <f t="shared" ca="1" si="899"/>
        <v>0</v>
      </c>
      <c r="CJ360">
        <f t="shared" ca="1" si="900"/>
        <v>0</v>
      </c>
      <c r="CK360">
        <f t="shared" ca="1" si="901"/>
        <v>0</v>
      </c>
      <c r="CL360">
        <f t="shared" ca="1" si="902"/>
        <v>0</v>
      </c>
      <c r="CM360">
        <f t="shared" ca="1" si="903"/>
        <v>1</v>
      </c>
      <c r="CN360">
        <f t="shared" ca="1" si="904"/>
        <v>0</v>
      </c>
      <c r="CO360">
        <f t="shared" ca="1" si="905"/>
        <v>0</v>
      </c>
      <c r="CP360">
        <f t="shared" ca="1" si="906"/>
        <v>0</v>
      </c>
      <c r="CQ360" s="10">
        <f t="shared" ca="1" si="907"/>
        <v>0</v>
      </c>
      <c r="CR360" s="11">
        <f t="shared" ca="1" si="908"/>
        <v>0</v>
      </c>
      <c r="CS360" s="11">
        <f t="shared" ca="1" si="909"/>
        <v>0</v>
      </c>
      <c r="CT360" s="11">
        <f t="shared" ca="1" si="910"/>
        <v>0</v>
      </c>
      <c r="CU360" s="11">
        <f t="shared" ca="1" si="911"/>
        <v>9</v>
      </c>
      <c r="CV360" s="11">
        <f t="shared" ca="1" si="912"/>
        <v>0</v>
      </c>
      <c r="CW360" t="b">
        <f t="shared" ca="1" si="886"/>
        <v>0</v>
      </c>
      <c r="CX360">
        <f>COUNTIF(BA$1:BA360,BA360)-1</f>
        <v>0</v>
      </c>
    </row>
    <row r="361" spans="1:102">
      <c r="A361" t="s">
        <v>2997</v>
      </c>
      <c r="B361" t="s">
        <v>2552</v>
      </c>
      <c r="C361" t="s">
        <v>2672</v>
      </c>
      <c r="D361">
        <f>IF(Players!C361="NL",INDEX(Standings!G:I,MATCH(INDEX(Teams!G:K,MATCH(Players!B361,Teams!G:G,0),5),Standings!G:G,0),2)+INDEX(Standings!G:I,MATCH(INDEX(Teams!G:K,MATCH(Players!B361,Teams!G:G,0),5),Standings!G:G,0),3),INDEX(Standings!A:C,MATCH(INDEX(Teams!A:E,MATCH(Players!B361,Teams!A:A,0),5),Standings!A:A,0),2)+INDEX(Standings!A:C,MATCH(INDEX(Teams!A:E,MATCH(Players!B361,Teams!A:A,0),5),Standings!A:A,0),3))</f>
        <v>3</v>
      </c>
      <c r="E361">
        <f t="shared" ca="1" si="814"/>
        <v>0</v>
      </c>
      <c r="F361">
        <f t="shared" ca="1" si="815"/>
        <v>0</v>
      </c>
      <c r="G361">
        <f t="shared" ca="1" si="816"/>
        <v>0</v>
      </c>
      <c r="H361">
        <f t="shared" ca="1" si="817"/>
        <v>0</v>
      </c>
      <c r="I361">
        <f t="shared" ca="1" si="818"/>
        <v>0</v>
      </c>
      <c r="J361">
        <f t="shared" ca="1" si="819"/>
        <v>0</v>
      </c>
      <c r="K361">
        <f t="shared" ca="1" si="820"/>
        <v>0</v>
      </c>
      <c r="L361">
        <f t="shared" ca="1" si="821"/>
        <v>0</v>
      </c>
      <c r="M361">
        <f t="shared" ca="1" si="822"/>
        <v>0</v>
      </c>
      <c r="N361">
        <f t="shared" ca="1" si="823"/>
        <v>0</v>
      </c>
      <c r="O361">
        <f t="shared" ca="1" si="824"/>
        <v>0</v>
      </c>
      <c r="P361">
        <f t="shared" ca="1" si="825"/>
        <v>0</v>
      </c>
      <c r="Q361">
        <f t="shared" ca="1" si="826"/>
        <v>0</v>
      </c>
      <c r="R361">
        <f t="shared" ca="1" si="827"/>
        <v>0</v>
      </c>
      <c r="S361">
        <f t="shared" ca="1" si="828"/>
        <v>0</v>
      </c>
      <c r="T361">
        <f t="shared" ca="1" si="829"/>
        <v>0</v>
      </c>
      <c r="U361">
        <f t="shared" ca="1" si="830"/>
        <v>0</v>
      </c>
      <c r="V361">
        <f t="shared" ca="1" si="831"/>
        <v>0</v>
      </c>
      <c r="W361">
        <f t="shared" ca="1" si="832"/>
        <v>0</v>
      </c>
      <c r="X361">
        <f t="shared" ca="1" si="861"/>
        <v>0</v>
      </c>
      <c r="Y361">
        <f t="shared" ca="1" si="862"/>
        <v>0</v>
      </c>
      <c r="Z361">
        <f t="shared" ca="1" si="863"/>
        <v>0</v>
      </c>
      <c r="AA361">
        <f t="shared" ca="1" si="864"/>
        <v>0</v>
      </c>
      <c r="AB361">
        <f t="shared" ca="1" si="865"/>
        <v>0</v>
      </c>
      <c r="AC361">
        <f t="shared" ca="1" si="866"/>
        <v>0</v>
      </c>
      <c r="AD361">
        <f t="shared" ca="1" si="867"/>
        <v>0</v>
      </c>
      <c r="AE361">
        <f t="shared" ca="1" si="868"/>
        <v>0</v>
      </c>
      <c r="AF361">
        <f t="shared" ca="1" si="869"/>
        <v>0</v>
      </c>
      <c r="AG361">
        <f t="shared" ca="1" si="870"/>
        <v>0</v>
      </c>
      <c r="AH361">
        <f t="shared" ca="1" si="871"/>
        <v>0</v>
      </c>
      <c r="AI361">
        <f t="shared" ca="1" si="872"/>
        <v>0</v>
      </c>
      <c r="AJ361">
        <f t="shared" ca="1" si="873"/>
        <v>0</v>
      </c>
      <c r="AK361">
        <f t="shared" ca="1" si="874"/>
        <v>0</v>
      </c>
      <c r="AL361">
        <f t="shared" ca="1" si="875"/>
        <v>0</v>
      </c>
      <c r="AM361">
        <f t="shared" ca="1" si="876"/>
        <v>0</v>
      </c>
      <c r="AN361">
        <f t="shared" ca="1" si="877"/>
        <v>0</v>
      </c>
      <c r="AO361">
        <f t="shared" ca="1" si="878"/>
        <v>0</v>
      </c>
      <c r="AP361">
        <f t="shared" ca="1" si="879"/>
        <v>0</v>
      </c>
      <c r="AQ361">
        <f t="shared" ca="1" si="880"/>
        <v>0</v>
      </c>
      <c r="AR361" s="8">
        <f t="shared" ca="1" si="881"/>
        <v>0</v>
      </c>
      <c r="AS361" s="8">
        <f t="shared" ca="1" si="882"/>
        <v>0</v>
      </c>
      <c r="AT361" s="8">
        <f t="shared" ca="1" si="883"/>
        <v>0</v>
      </c>
      <c r="AU361" s="8">
        <f t="shared" ca="1" si="884"/>
        <v>0</v>
      </c>
      <c r="AV361">
        <f t="shared" ca="1" si="885"/>
        <v>0</v>
      </c>
      <c r="AW361" t="b">
        <f t="shared" ca="1" si="860"/>
        <v>0</v>
      </c>
      <c r="BA361" t="s">
        <v>3242</v>
      </c>
      <c r="BB361" t="s">
        <v>2427</v>
      </c>
      <c r="BC361" t="s">
        <v>2674</v>
      </c>
      <c r="BD361">
        <f>IF(Players!BC361="NL",INDEX(Standings!G:I,MATCH(INDEX(Teams!G:K,MATCH(Players!BB361,Teams!G:G,0),5),Standings!G:G,0),2)+INDEX(Standings!G:I,MATCH(INDEX(Teams!G:K,MATCH(Players!BB361,Teams!G:G,0),5),Standings!G:G,0),3),INDEX(Standings!A:C,MATCH(INDEX(Teams!A:E,MATCH(Players!BB361,Teams!A:A,0),5),Standings!A:A,0),2)+INDEX(Standings!A:C,MATCH(INDEX(Teams!A:E,MATCH(Players!BB361,Teams!A:A,0),5),Standings!A:A,0),3))</f>
        <v>3</v>
      </c>
      <c r="BE361">
        <f t="shared" ca="1" si="796"/>
        <v>1</v>
      </c>
      <c r="BF361">
        <f t="shared" ca="1" si="797"/>
        <v>0</v>
      </c>
      <c r="BG361">
        <f t="shared" ca="1" si="798"/>
        <v>1</v>
      </c>
      <c r="BH361">
        <f t="shared" ca="1" si="799"/>
        <v>1</v>
      </c>
      <c r="BI361">
        <f t="shared" ca="1" si="800"/>
        <v>0</v>
      </c>
      <c r="BJ361">
        <f t="shared" ca="1" si="801"/>
        <v>0</v>
      </c>
      <c r="BK361">
        <f t="shared" ca="1" si="802"/>
        <v>0</v>
      </c>
      <c r="BL361" s="12">
        <f t="shared" ca="1" si="803"/>
        <v>5</v>
      </c>
      <c r="BM361">
        <f t="shared" ca="1" si="804"/>
        <v>3</v>
      </c>
      <c r="BN361">
        <f t="shared" ca="1" si="805"/>
        <v>1</v>
      </c>
      <c r="BO361">
        <f t="shared" ca="1" si="806"/>
        <v>1</v>
      </c>
      <c r="BP361">
        <f t="shared" ca="1" si="807"/>
        <v>0</v>
      </c>
      <c r="BQ361">
        <f t="shared" ca="1" si="808"/>
        <v>4</v>
      </c>
      <c r="BR361">
        <f t="shared" ca="1" si="809"/>
        <v>0</v>
      </c>
      <c r="BS361">
        <f t="shared" ca="1" si="810"/>
        <v>5</v>
      </c>
      <c r="BT361">
        <f t="shared" ca="1" si="811"/>
        <v>0</v>
      </c>
      <c r="BU361">
        <f t="shared" ca="1" si="812"/>
        <v>0</v>
      </c>
      <c r="BV361">
        <f t="shared" ca="1" si="813"/>
        <v>0</v>
      </c>
      <c r="BW361">
        <f t="shared" ca="1" si="887"/>
        <v>1</v>
      </c>
      <c r="BX361">
        <f t="shared" ca="1" si="888"/>
        <v>0</v>
      </c>
      <c r="BY361" s="8">
        <f t="shared" ca="1" si="889"/>
        <v>1</v>
      </c>
      <c r="BZ361" s="10">
        <f t="shared" ca="1" si="890"/>
        <v>1.8</v>
      </c>
      <c r="CA361">
        <f t="shared" ca="1" si="891"/>
        <v>1</v>
      </c>
      <c r="CB361">
        <f t="shared" ca="1" si="892"/>
        <v>1</v>
      </c>
      <c r="CC361">
        <f t="shared" ca="1" si="893"/>
        <v>0</v>
      </c>
      <c r="CD361">
        <f t="shared" ca="1" si="894"/>
        <v>0</v>
      </c>
      <c r="CE361">
        <f t="shared" ca="1" si="895"/>
        <v>0</v>
      </c>
      <c r="CF361" s="12">
        <f t="shared" ca="1" si="896"/>
        <v>5</v>
      </c>
      <c r="CG361">
        <f t="shared" ca="1" si="897"/>
        <v>3</v>
      </c>
      <c r="CH361">
        <f t="shared" ca="1" si="898"/>
        <v>1</v>
      </c>
      <c r="CI361">
        <f t="shared" ca="1" si="899"/>
        <v>1</v>
      </c>
      <c r="CJ361">
        <f t="shared" ca="1" si="900"/>
        <v>0</v>
      </c>
      <c r="CK361">
        <f t="shared" ca="1" si="901"/>
        <v>4</v>
      </c>
      <c r="CL361">
        <f t="shared" ca="1" si="902"/>
        <v>0</v>
      </c>
      <c r="CM361">
        <f t="shared" ca="1" si="903"/>
        <v>5</v>
      </c>
      <c r="CN361">
        <f t="shared" ca="1" si="904"/>
        <v>0</v>
      </c>
      <c r="CO361">
        <f t="shared" ca="1" si="905"/>
        <v>0</v>
      </c>
      <c r="CP361">
        <f t="shared" ca="1" si="906"/>
        <v>0</v>
      </c>
      <c r="CQ361" s="10">
        <f t="shared" ca="1" si="907"/>
        <v>1.4</v>
      </c>
      <c r="CR361" s="11">
        <f t="shared" ca="1" si="908"/>
        <v>5.3999999999999995</v>
      </c>
      <c r="CS361" s="11">
        <f t="shared" ca="1" si="909"/>
        <v>0</v>
      </c>
      <c r="CT361" s="11">
        <f t="shared" ca="1" si="910"/>
        <v>7.2</v>
      </c>
      <c r="CU361" s="11">
        <f t="shared" ca="1" si="911"/>
        <v>9</v>
      </c>
      <c r="CV361" s="11">
        <f t="shared" ca="1" si="912"/>
        <v>1.25</v>
      </c>
      <c r="CW361" t="b">
        <f t="shared" ca="1" si="886"/>
        <v>1</v>
      </c>
      <c r="CX361">
        <f>COUNTIF(BA$1:BA361,BA361)-1</f>
        <v>0</v>
      </c>
    </row>
    <row r="362" spans="1:102">
      <c r="A362" t="s">
        <v>2998</v>
      </c>
      <c r="B362" t="s">
        <v>2552</v>
      </c>
      <c r="C362" t="s">
        <v>2672</v>
      </c>
      <c r="D362">
        <f>IF(Players!C362="NL",INDEX(Standings!G:I,MATCH(INDEX(Teams!G:K,MATCH(Players!B362,Teams!G:G,0),5),Standings!G:G,0),2)+INDEX(Standings!G:I,MATCH(INDEX(Teams!G:K,MATCH(Players!B362,Teams!G:G,0),5),Standings!G:G,0),3),INDEX(Standings!A:C,MATCH(INDEX(Teams!A:E,MATCH(Players!B362,Teams!A:A,0),5),Standings!A:A,0),2)+INDEX(Standings!A:C,MATCH(INDEX(Teams!A:E,MATCH(Players!B362,Teams!A:A,0),5),Standings!A:A,0),3))</f>
        <v>3</v>
      </c>
      <c r="E362">
        <f t="shared" ca="1" si="814"/>
        <v>1</v>
      </c>
      <c r="F362">
        <f t="shared" ca="1" si="815"/>
        <v>0</v>
      </c>
      <c r="G362">
        <f t="shared" ca="1" si="816"/>
        <v>0</v>
      </c>
      <c r="H362">
        <f t="shared" ca="1" si="817"/>
        <v>0</v>
      </c>
      <c r="I362">
        <f t="shared" ca="1" si="818"/>
        <v>0</v>
      </c>
      <c r="J362">
        <f t="shared" ca="1" si="819"/>
        <v>0</v>
      </c>
      <c r="K362">
        <f t="shared" ca="1" si="820"/>
        <v>0</v>
      </c>
      <c r="L362">
        <f t="shared" ca="1" si="821"/>
        <v>0</v>
      </c>
      <c r="M362">
        <f t="shared" ca="1" si="822"/>
        <v>0</v>
      </c>
      <c r="N362">
        <f t="shared" ca="1" si="823"/>
        <v>0</v>
      </c>
      <c r="O362">
        <f t="shared" ca="1" si="824"/>
        <v>0</v>
      </c>
      <c r="P362">
        <f t="shared" ca="1" si="825"/>
        <v>0</v>
      </c>
      <c r="Q362">
        <f t="shared" ca="1" si="826"/>
        <v>0</v>
      </c>
      <c r="R362">
        <f t="shared" ca="1" si="827"/>
        <v>0</v>
      </c>
      <c r="S362">
        <f t="shared" ca="1" si="828"/>
        <v>0</v>
      </c>
      <c r="T362">
        <f t="shared" ca="1" si="829"/>
        <v>0</v>
      </c>
      <c r="U362">
        <f t="shared" ca="1" si="830"/>
        <v>0</v>
      </c>
      <c r="V362">
        <f t="shared" ca="1" si="831"/>
        <v>0</v>
      </c>
      <c r="W362">
        <f t="shared" ca="1" si="832"/>
        <v>0</v>
      </c>
      <c r="X362">
        <f t="shared" ca="1" si="861"/>
        <v>1</v>
      </c>
      <c r="Y362">
        <f t="shared" ca="1" si="862"/>
        <v>0</v>
      </c>
      <c r="Z362">
        <f t="shared" ca="1" si="863"/>
        <v>0</v>
      </c>
      <c r="AA362">
        <f t="shared" ca="1" si="864"/>
        <v>0</v>
      </c>
      <c r="AB362">
        <f t="shared" ca="1" si="865"/>
        <v>0</v>
      </c>
      <c r="AC362">
        <f t="shared" ca="1" si="866"/>
        <v>0</v>
      </c>
      <c r="AD362">
        <f t="shared" ca="1" si="867"/>
        <v>0</v>
      </c>
      <c r="AE362">
        <f t="shared" ca="1" si="868"/>
        <v>0</v>
      </c>
      <c r="AF362">
        <f t="shared" ca="1" si="869"/>
        <v>0</v>
      </c>
      <c r="AG362">
        <f t="shared" ca="1" si="870"/>
        <v>0</v>
      </c>
      <c r="AH362">
        <f t="shared" ca="1" si="871"/>
        <v>0</v>
      </c>
      <c r="AI362">
        <f t="shared" ca="1" si="872"/>
        <v>0</v>
      </c>
      <c r="AJ362">
        <f t="shared" ca="1" si="873"/>
        <v>0</v>
      </c>
      <c r="AK362">
        <f t="shared" ca="1" si="874"/>
        <v>0</v>
      </c>
      <c r="AL362">
        <f t="shared" ca="1" si="875"/>
        <v>0</v>
      </c>
      <c r="AM362">
        <f t="shared" ca="1" si="876"/>
        <v>0</v>
      </c>
      <c r="AN362">
        <f t="shared" ca="1" si="877"/>
        <v>0</v>
      </c>
      <c r="AO362">
        <f t="shared" ca="1" si="878"/>
        <v>0</v>
      </c>
      <c r="AP362">
        <f t="shared" ca="1" si="879"/>
        <v>0</v>
      </c>
      <c r="AQ362">
        <f t="shared" ca="1" si="880"/>
        <v>0</v>
      </c>
      <c r="AR362" s="8">
        <f t="shared" ca="1" si="881"/>
        <v>0</v>
      </c>
      <c r="AS362" s="8">
        <f t="shared" ca="1" si="882"/>
        <v>0</v>
      </c>
      <c r="AT362" s="8">
        <f t="shared" ca="1" si="883"/>
        <v>0</v>
      </c>
      <c r="AU362" s="8">
        <f t="shared" ca="1" si="884"/>
        <v>0</v>
      </c>
      <c r="AV362">
        <f t="shared" ca="1" si="885"/>
        <v>0</v>
      </c>
      <c r="AW362" t="b">
        <f t="shared" ca="1" si="860"/>
        <v>0</v>
      </c>
      <c r="BA362" t="s">
        <v>3257</v>
      </c>
      <c r="BB362" t="s">
        <v>2427</v>
      </c>
      <c r="BC362" t="s">
        <v>2674</v>
      </c>
      <c r="BD362">
        <f>IF(Players!BC362="NL",INDEX(Standings!G:I,MATCH(INDEX(Teams!G:K,MATCH(Players!BB362,Teams!G:G,0),5),Standings!G:G,0),2)+INDEX(Standings!G:I,MATCH(INDEX(Teams!G:K,MATCH(Players!BB362,Teams!G:G,0),5),Standings!G:G,0),3),INDEX(Standings!A:C,MATCH(INDEX(Teams!A:E,MATCH(Players!BB362,Teams!A:A,0),5),Standings!A:A,0),2)+INDEX(Standings!A:C,MATCH(INDEX(Teams!A:E,MATCH(Players!BB362,Teams!A:A,0),5),Standings!A:A,0),3))</f>
        <v>3</v>
      </c>
      <c r="BE362">
        <f t="shared" ca="1" si="796"/>
        <v>0</v>
      </c>
      <c r="BF362">
        <f t="shared" ca="1" si="797"/>
        <v>0</v>
      </c>
      <c r="BG362">
        <f t="shared" ca="1" si="798"/>
        <v>0</v>
      </c>
      <c r="BH362">
        <f t="shared" ca="1" si="799"/>
        <v>0</v>
      </c>
      <c r="BI362">
        <f t="shared" ca="1" si="800"/>
        <v>0</v>
      </c>
      <c r="BJ362">
        <f t="shared" ca="1" si="801"/>
        <v>0</v>
      </c>
      <c r="BK362">
        <f t="shared" ca="1" si="802"/>
        <v>0</v>
      </c>
      <c r="BL362" s="12">
        <f t="shared" ca="1" si="803"/>
        <v>0</v>
      </c>
      <c r="BM362">
        <f t="shared" ca="1" si="804"/>
        <v>0</v>
      </c>
      <c r="BN362">
        <f t="shared" ca="1" si="805"/>
        <v>0</v>
      </c>
      <c r="BO362">
        <f t="shared" ca="1" si="806"/>
        <v>0</v>
      </c>
      <c r="BP362">
        <f t="shared" ca="1" si="807"/>
        <v>0</v>
      </c>
      <c r="BQ362">
        <f t="shared" ca="1" si="808"/>
        <v>0</v>
      </c>
      <c r="BR362">
        <f t="shared" ca="1" si="809"/>
        <v>0</v>
      </c>
      <c r="BS362">
        <f t="shared" ca="1" si="810"/>
        <v>0</v>
      </c>
      <c r="BT362">
        <f t="shared" ca="1" si="811"/>
        <v>0</v>
      </c>
      <c r="BU362">
        <f t="shared" ca="1" si="812"/>
        <v>0</v>
      </c>
      <c r="BV362">
        <f t="shared" ca="1" si="813"/>
        <v>0</v>
      </c>
      <c r="BW362">
        <f t="shared" ca="1" si="887"/>
        <v>0</v>
      </c>
      <c r="BX362">
        <f t="shared" ca="1" si="888"/>
        <v>0</v>
      </c>
      <c r="BY362" s="8">
        <f t="shared" ca="1" si="889"/>
        <v>0</v>
      </c>
      <c r="BZ362" s="10" t="str">
        <f t="shared" ca="1" si="890"/>
        <v>---</v>
      </c>
      <c r="CA362">
        <f t="shared" ca="1" si="891"/>
        <v>0</v>
      </c>
      <c r="CB362">
        <f t="shared" ca="1" si="892"/>
        <v>0</v>
      </c>
      <c r="CC362">
        <f t="shared" ca="1" si="893"/>
        <v>0</v>
      </c>
      <c r="CD362">
        <f t="shared" ca="1" si="894"/>
        <v>0</v>
      </c>
      <c r="CE362">
        <f t="shared" ca="1" si="895"/>
        <v>0</v>
      </c>
      <c r="CF362" s="12">
        <f t="shared" ca="1" si="896"/>
        <v>0</v>
      </c>
      <c r="CG362">
        <f t="shared" ca="1" si="897"/>
        <v>0</v>
      </c>
      <c r="CH362">
        <f t="shared" ca="1" si="898"/>
        <v>0</v>
      </c>
      <c r="CI362">
        <f t="shared" ca="1" si="899"/>
        <v>0</v>
      </c>
      <c r="CJ362">
        <f t="shared" ca="1" si="900"/>
        <v>0</v>
      </c>
      <c r="CK362">
        <f t="shared" ca="1" si="901"/>
        <v>0</v>
      </c>
      <c r="CL362">
        <f t="shared" ca="1" si="902"/>
        <v>0</v>
      </c>
      <c r="CM362">
        <f t="shared" ca="1" si="903"/>
        <v>0</v>
      </c>
      <c r="CN362">
        <f t="shared" ca="1" si="904"/>
        <v>0</v>
      </c>
      <c r="CO362">
        <f t="shared" ca="1" si="905"/>
        <v>0</v>
      </c>
      <c r="CP362">
        <f t="shared" ca="1" si="906"/>
        <v>0</v>
      </c>
      <c r="CQ362" s="10">
        <f t="shared" ca="1" si="907"/>
        <v>0</v>
      </c>
      <c r="CR362" s="11">
        <f t="shared" ca="1" si="908"/>
        <v>0</v>
      </c>
      <c r="CS362" s="11">
        <f t="shared" ca="1" si="909"/>
        <v>0</v>
      </c>
      <c r="CT362" s="11">
        <f t="shared" ca="1" si="910"/>
        <v>0</v>
      </c>
      <c r="CU362" s="11">
        <f t="shared" ca="1" si="911"/>
        <v>0</v>
      </c>
      <c r="CV362" s="11">
        <f t="shared" ca="1" si="912"/>
        <v>0</v>
      </c>
      <c r="CW362" t="b">
        <f t="shared" ca="1" si="886"/>
        <v>0</v>
      </c>
      <c r="CX362">
        <f>COUNTIF(BA$1:BA362,BA362)-1</f>
        <v>0</v>
      </c>
    </row>
    <row r="363" spans="1:102">
      <c r="A363" t="s">
        <v>2999</v>
      </c>
      <c r="B363" t="s">
        <v>2552</v>
      </c>
      <c r="C363" t="s">
        <v>2672</v>
      </c>
      <c r="D363">
        <f>IF(Players!C363="NL",INDEX(Standings!G:I,MATCH(INDEX(Teams!G:K,MATCH(Players!B363,Teams!G:G,0),5),Standings!G:G,0),2)+INDEX(Standings!G:I,MATCH(INDEX(Teams!G:K,MATCH(Players!B363,Teams!G:G,0),5),Standings!G:G,0),3),INDEX(Standings!A:C,MATCH(INDEX(Teams!A:E,MATCH(Players!B363,Teams!A:A,0),5),Standings!A:A,0),2)+INDEX(Standings!A:C,MATCH(INDEX(Teams!A:E,MATCH(Players!B363,Teams!A:A,0),5),Standings!A:A,0),3))</f>
        <v>3</v>
      </c>
      <c r="E363">
        <f t="shared" ca="1" si="814"/>
        <v>0</v>
      </c>
      <c r="F363">
        <f t="shared" ca="1" si="815"/>
        <v>0</v>
      </c>
      <c r="G363">
        <f t="shared" ca="1" si="816"/>
        <v>0</v>
      </c>
      <c r="H363">
        <f t="shared" ca="1" si="817"/>
        <v>0</v>
      </c>
      <c r="I363">
        <f t="shared" ca="1" si="818"/>
        <v>0</v>
      </c>
      <c r="J363">
        <f t="shared" ca="1" si="819"/>
        <v>0</v>
      </c>
      <c r="K363">
        <f t="shared" ca="1" si="820"/>
        <v>0</v>
      </c>
      <c r="L363">
        <f t="shared" ca="1" si="821"/>
        <v>0</v>
      </c>
      <c r="M363">
        <f t="shared" ca="1" si="822"/>
        <v>0</v>
      </c>
      <c r="N363">
        <f t="shared" ca="1" si="823"/>
        <v>0</v>
      </c>
      <c r="O363">
        <f t="shared" ca="1" si="824"/>
        <v>0</v>
      </c>
      <c r="P363">
        <f t="shared" ca="1" si="825"/>
        <v>0</v>
      </c>
      <c r="Q363">
        <f t="shared" ca="1" si="826"/>
        <v>0</v>
      </c>
      <c r="R363">
        <f t="shared" ca="1" si="827"/>
        <v>0</v>
      </c>
      <c r="S363">
        <f t="shared" ca="1" si="828"/>
        <v>0</v>
      </c>
      <c r="T363">
        <f t="shared" ca="1" si="829"/>
        <v>0</v>
      </c>
      <c r="U363">
        <f t="shared" ca="1" si="830"/>
        <v>0</v>
      </c>
      <c r="V363">
        <f t="shared" ca="1" si="831"/>
        <v>0</v>
      </c>
      <c r="W363">
        <f t="shared" ca="1" si="832"/>
        <v>0</v>
      </c>
      <c r="X363">
        <f t="shared" ca="1" si="861"/>
        <v>0</v>
      </c>
      <c r="Y363">
        <f t="shared" ca="1" si="862"/>
        <v>0</v>
      </c>
      <c r="Z363">
        <f t="shared" ca="1" si="863"/>
        <v>0</v>
      </c>
      <c r="AA363">
        <f t="shared" ca="1" si="864"/>
        <v>0</v>
      </c>
      <c r="AB363">
        <f t="shared" ca="1" si="865"/>
        <v>0</v>
      </c>
      <c r="AC363">
        <f t="shared" ca="1" si="866"/>
        <v>0</v>
      </c>
      <c r="AD363">
        <f t="shared" ca="1" si="867"/>
        <v>0</v>
      </c>
      <c r="AE363">
        <f t="shared" ca="1" si="868"/>
        <v>0</v>
      </c>
      <c r="AF363">
        <f t="shared" ca="1" si="869"/>
        <v>0</v>
      </c>
      <c r="AG363">
        <f t="shared" ca="1" si="870"/>
        <v>0</v>
      </c>
      <c r="AH363">
        <f t="shared" ca="1" si="871"/>
        <v>0</v>
      </c>
      <c r="AI363">
        <f t="shared" ca="1" si="872"/>
        <v>0</v>
      </c>
      <c r="AJ363">
        <f t="shared" ca="1" si="873"/>
        <v>0</v>
      </c>
      <c r="AK363">
        <f t="shared" ca="1" si="874"/>
        <v>0</v>
      </c>
      <c r="AL363">
        <f t="shared" ca="1" si="875"/>
        <v>0</v>
      </c>
      <c r="AM363">
        <f t="shared" ca="1" si="876"/>
        <v>0</v>
      </c>
      <c r="AN363">
        <f t="shared" ca="1" si="877"/>
        <v>0</v>
      </c>
      <c r="AO363">
        <f t="shared" ca="1" si="878"/>
        <v>0</v>
      </c>
      <c r="AP363">
        <f t="shared" ca="1" si="879"/>
        <v>0</v>
      </c>
      <c r="AQ363">
        <f t="shared" ca="1" si="880"/>
        <v>0</v>
      </c>
      <c r="AR363" s="8">
        <f t="shared" ca="1" si="881"/>
        <v>0</v>
      </c>
      <c r="AS363" s="8">
        <f t="shared" ca="1" si="882"/>
        <v>0</v>
      </c>
      <c r="AT363" s="8">
        <f t="shared" ca="1" si="883"/>
        <v>0</v>
      </c>
      <c r="AU363" s="8">
        <f t="shared" ca="1" si="884"/>
        <v>0</v>
      </c>
      <c r="AV363">
        <f t="shared" ca="1" si="885"/>
        <v>0</v>
      </c>
      <c r="AW363" t="b">
        <f t="shared" ca="1" si="860"/>
        <v>0</v>
      </c>
      <c r="BA363" t="s">
        <v>3249</v>
      </c>
      <c r="BB363" t="s">
        <v>2427</v>
      </c>
      <c r="BC363" t="s">
        <v>2674</v>
      </c>
      <c r="BD363">
        <f>IF(Players!BC363="NL",INDEX(Standings!G:I,MATCH(INDEX(Teams!G:K,MATCH(Players!BB363,Teams!G:G,0),5),Standings!G:G,0),2)+INDEX(Standings!G:I,MATCH(INDEX(Teams!G:K,MATCH(Players!BB363,Teams!G:G,0),5),Standings!G:G,0),3),INDEX(Standings!A:C,MATCH(INDEX(Teams!A:E,MATCH(Players!BB363,Teams!A:A,0),5),Standings!A:A,0),2)+INDEX(Standings!A:C,MATCH(INDEX(Teams!A:E,MATCH(Players!BB363,Teams!A:A,0),5),Standings!A:A,0),3))</f>
        <v>3</v>
      </c>
      <c r="BE363">
        <f t="shared" ca="1" si="796"/>
        <v>0</v>
      </c>
      <c r="BF363">
        <f t="shared" ca="1" si="797"/>
        <v>0</v>
      </c>
      <c r="BG363">
        <f t="shared" ca="1" si="798"/>
        <v>0</v>
      </c>
      <c r="BH363">
        <f t="shared" ca="1" si="799"/>
        <v>0</v>
      </c>
      <c r="BI363">
        <f t="shared" ca="1" si="800"/>
        <v>0</v>
      </c>
      <c r="BJ363">
        <f t="shared" ca="1" si="801"/>
        <v>0</v>
      </c>
      <c r="BK363">
        <f t="shared" ca="1" si="802"/>
        <v>0</v>
      </c>
      <c r="BL363" s="12">
        <f t="shared" ca="1" si="803"/>
        <v>0</v>
      </c>
      <c r="BM363">
        <f t="shared" ca="1" si="804"/>
        <v>0</v>
      </c>
      <c r="BN363">
        <f t="shared" ca="1" si="805"/>
        <v>0</v>
      </c>
      <c r="BO363">
        <f t="shared" ca="1" si="806"/>
        <v>0</v>
      </c>
      <c r="BP363">
        <f t="shared" ca="1" si="807"/>
        <v>0</v>
      </c>
      <c r="BQ363">
        <f t="shared" ca="1" si="808"/>
        <v>0</v>
      </c>
      <c r="BR363">
        <f t="shared" ca="1" si="809"/>
        <v>0</v>
      </c>
      <c r="BS363">
        <f t="shared" ca="1" si="810"/>
        <v>0</v>
      </c>
      <c r="BT363">
        <f t="shared" ca="1" si="811"/>
        <v>0</v>
      </c>
      <c r="BU363">
        <f t="shared" ca="1" si="812"/>
        <v>0</v>
      </c>
      <c r="BV363">
        <f t="shared" ca="1" si="813"/>
        <v>0</v>
      </c>
      <c r="BW363">
        <f t="shared" ca="1" si="887"/>
        <v>0</v>
      </c>
      <c r="BX363">
        <f t="shared" ca="1" si="888"/>
        <v>0</v>
      </c>
      <c r="BY363" s="8">
        <f t="shared" ca="1" si="889"/>
        <v>0</v>
      </c>
      <c r="BZ363" s="10" t="str">
        <f t="shared" ca="1" si="890"/>
        <v>---</v>
      </c>
      <c r="CA363">
        <f t="shared" ca="1" si="891"/>
        <v>0</v>
      </c>
      <c r="CB363">
        <f t="shared" ca="1" si="892"/>
        <v>0</v>
      </c>
      <c r="CC363">
        <f t="shared" ca="1" si="893"/>
        <v>0</v>
      </c>
      <c r="CD363">
        <f t="shared" ca="1" si="894"/>
        <v>0</v>
      </c>
      <c r="CE363">
        <f t="shared" ca="1" si="895"/>
        <v>0</v>
      </c>
      <c r="CF363" s="12">
        <f t="shared" ca="1" si="896"/>
        <v>0</v>
      </c>
      <c r="CG363">
        <f t="shared" ca="1" si="897"/>
        <v>0</v>
      </c>
      <c r="CH363">
        <f t="shared" ca="1" si="898"/>
        <v>0</v>
      </c>
      <c r="CI363">
        <f t="shared" ca="1" si="899"/>
        <v>0</v>
      </c>
      <c r="CJ363">
        <f t="shared" ca="1" si="900"/>
        <v>0</v>
      </c>
      <c r="CK363">
        <f t="shared" ca="1" si="901"/>
        <v>0</v>
      </c>
      <c r="CL363">
        <f t="shared" ca="1" si="902"/>
        <v>0</v>
      </c>
      <c r="CM363">
        <f t="shared" ca="1" si="903"/>
        <v>0</v>
      </c>
      <c r="CN363">
        <f t="shared" ca="1" si="904"/>
        <v>0</v>
      </c>
      <c r="CO363">
        <f t="shared" ca="1" si="905"/>
        <v>0</v>
      </c>
      <c r="CP363">
        <f t="shared" ca="1" si="906"/>
        <v>0</v>
      </c>
      <c r="CQ363" s="10">
        <f t="shared" ca="1" si="907"/>
        <v>0</v>
      </c>
      <c r="CR363" s="11">
        <f t="shared" ca="1" si="908"/>
        <v>0</v>
      </c>
      <c r="CS363" s="11">
        <f t="shared" ca="1" si="909"/>
        <v>0</v>
      </c>
      <c r="CT363" s="11">
        <f t="shared" ca="1" si="910"/>
        <v>0</v>
      </c>
      <c r="CU363" s="11">
        <f t="shared" ca="1" si="911"/>
        <v>0</v>
      </c>
      <c r="CV363" s="11">
        <f t="shared" ca="1" si="912"/>
        <v>0</v>
      </c>
      <c r="CW363" t="b">
        <f t="shared" ca="1" si="886"/>
        <v>0</v>
      </c>
      <c r="CX363">
        <f>COUNTIF(BA$1:BA363,BA363)-1</f>
        <v>0</v>
      </c>
    </row>
    <row r="364" spans="1:102">
      <c r="A364" t="s">
        <v>3013</v>
      </c>
      <c r="B364" t="s">
        <v>2552</v>
      </c>
      <c r="C364" t="s">
        <v>2672</v>
      </c>
      <c r="D364">
        <f>IF(Players!C364="NL",INDEX(Standings!G:I,MATCH(INDEX(Teams!G:K,MATCH(Players!B364,Teams!G:G,0),5),Standings!G:G,0),2)+INDEX(Standings!G:I,MATCH(INDEX(Teams!G:K,MATCH(Players!B364,Teams!G:G,0),5),Standings!G:G,0),3),INDEX(Standings!A:C,MATCH(INDEX(Teams!A:E,MATCH(Players!B364,Teams!A:A,0),5),Standings!A:A,0),2)+INDEX(Standings!A:C,MATCH(INDEX(Teams!A:E,MATCH(Players!B364,Teams!A:A,0),5),Standings!A:A,0),3))</f>
        <v>3</v>
      </c>
      <c r="E364">
        <f t="shared" ca="1" si="814"/>
        <v>1</v>
      </c>
      <c r="F364">
        <f t="shared" ca="1" si="815"/>
        <v>0</v>
      </c>
      <c r="G364">
        <f t="shared" ca="1" si="816"/>
        <v>0</v>
      </c>
      <c r="H364">
        <f t="shared" ca="1" si="817"/>
        <v>0</v>
      </c>
      <c r="I364">
        <f t="shared" ca="1" si="818"/>
        <v>0</v>
      </c>
      <c r="J364">
        <f t="shared" ca="1" si="819"/>
        <v>0</v>
      </c>
      <c r="K364">
        <f t="shared" ca="1" si="820"/>
        <v>0</v>
      </c>
      <c r="L364">
        <f t="shared" ca="1" si="821"/>
        <v>0</v>
      </c>
      <c r="M364">
        <f t="shared" ca="1" si="822"/>
        <v>0</v>
      </c>
      <c r="N364">
        <f t="shared" ca="1" si="823"/>
        <v>0</v>
      </c>
      <c r="O364">
        <f t="shared" ca="1" si="824"/>
        <v>0</v>
      </c>
      <c r="P364">
        <f t="shared" ca="1" si="825"/>
        <v>0</v>
      </c>
      <c r="Q364">
        <f t="shared" ca="1" si="826"/>
        <v>0</v>
      </c>
      <c r="R364">
        <f t="shared" ca="1" si="827"/>
        <v>0</v>
      </c>
      <c r="S364">
        <f t="shared" ca="1" si="828"/>
        <v>0</v>
      </c>
      <c r="T364">
        <f t="shared" ca="1" si="829"/>
        <v>0</v>
      </c>
      <c r="U364">
        <f t="shared" ca="1" si="830"/>
        <v>0</v>
      </c>
      <c r="V364">
        <f t="shared" ca="1" si="831"/>
        <v>0</v>
      </c>
      <c r="W364">
        <f t="shared" ca="1" si="832"/>
        <v>0</v>
      </c>
      <c r="X364">
        <f t="shared" ca="1" si="861"/>
        <v>1</v>
      </c>
      <c r="Y364">
        <f t="shared" ca="1" si="862"/>
        <v>0</v>
      </c>
      <c r="Z364">
        <f t="shared" ca="1" si="863"/>
        <v>0</v>
      </c>
      <c r="AA364">
        <f t="shared" ca="1" si="864"/>
        <v>0</v>
      </c>
      <c r="AB364">
        <f t="shared" ca="1" si="865"/>
        <v>0</v>
      </c>
      <c r="AC364">
        <f t="shared" ca="1" si="866"/>
        <v>0</v>
      </c>
      <c r="AD364">
        <f t="shared" ca="1" si="867"/>
        <v>0</v>
      </c>
      <c r="AE364">
        <f t="shared" ca="1" si="868"/>
        <v>0</v>
      </c>
      <c r="AF364">
        <f t="shared" ca="1" si="869"/>
        <v>0</v>
      </c>
      <c r="AG364">
        <f t="shared" ca="1" si="870"/>
        <v>0</v>
      </c>
      <c r="AH364">
        <f t="shared" ca="1" si="871"/>
        <v>0</v>
      </c>
      <c r="AI364">
        <f t="shared" ca="1" si="872"/>
        <v>0</v>
      </c>
      <c r="AJ364">
        <f t="shared" ca="1" si="873"/>
        <v>0</v>
      </c>
      <c r="AK364">
        <f t="shared" ca="1" si="874"/>
        <v>0</v>
      </c>
      <c r="AL364">
        <f t="shared" ca="1" si="875"/>
        <v>0</v>
      </c>
      <c r="AM364">
        <f t="shared" ca="1" si="876"/>
        <v>0</v>
      </c>
      <c r="AN364">
        <f t="shared" ca="1" si="877"/>
        <v>0</v>
      </c>
      <c r="AO364">
        <f t="shared" ca="1" si="878"/>
        <v>0</v>
      </c>
      <c r="AP364">
        <f t="shared" ca="1" si="879"/>
        <v>0</v>
      </c>
      <c r="AQ364">
        <f t="shared" ca="1" si="880"/>
        <v>0</v>
      </c>
      <c r="AR364" s="8">
        <f t="shared" ca="1" si="881"/>
        <v>0</v>
      </c>
      <c r="AS364" s="8">
        <f t="shared" ca="1" si="882"/>
        <v>0</v>
      </c>
      <c r="AT364" s="8">
        <f t="shared" ca="1" si="883"/>
        <v>0</v>
      </c>
      <c r="AU364" s="8">
        <f t="shared" ca="1" si="884"/>
        <v>0</v>
      </c>
      <c r="AV364">
        <f t="shared" ca="1" si="885"/>
        <v>0</v>
      </c>
      <c r="AW364" t="b">
        <f t="shared" ca="1" si="860"/>
        <v>0</v>
      </c>
      <c r="BA364" t="s">
        <v>3253</v>
      </c>
      <c r="BB364" t="s">
        <v>2427</v>
      </c>
      <c r="BC364" t="s">
        <v>2674</v>
      </c>
      <c r="BD364">
        <f>IF(Players!BC364="NL",INDEX(Standings!G:I,MATCH(INDEX(Teams!G:K,MATCH(Players!BB364,Teams!G:G,0),5),Standings!G:G,0),2)+INDEX(Standings!G:I,MATCH(INDEX(Teams!G:K,MATCH(Players!BB364,Teams!G:G,0),5),Standings!G:G,0),3),INDEX(Standings!A:C,MATCH(INDEX(Teams!A:E,MATCH(Players!BB364,Teams!A:A,0),5),Standings!A:A,0),2)+INDEX(Standings!A:C,MATCH(INDEX(Teams!A:E,MATCH(Players!BB364,Teams!A:A,0),5),Standings!A:A,0),3))</f>
        <v>3</v>
      </c>
      <c r="BE364">
        <f t="shared" ca="1" si="796"/>
        <v>0</v>
      </c>
      <c r="BF364">
        <f t="shared" ca="1" si="797"/>
        <v>0</v>
      </c>
      <c r="BG364">
        <f t="shared" ca="1" si="798"/>
        <v>0</v>
      </c>
      <c r="BH364">
        <f t="shared" ca="1" si="799"/>
        <v>0</v>
      </c>
      <c r="BI364">
        <f t="shared" ca="1" si="800"/>
        <v>0</v>
      </c>
      <c r="BJ364">
        <f t="shared" ca="1" si="801"/>
        <v>0</v>
      </c>
      <c r="BK364">
        <f t="shared" ca="1" si="802"/>
        <v>0</v>
      </c>
      <c r="BL364" s="12">
        <f t="shared" ca="1" si="803"/>
        <v>0</v>
      </c>
      <c r="BM364">
        <f t="shared" ca="1" si="804"/>
        <v>0</v>
      </c>
      <c r="BN364">
        <f t="shared" ca="1" si="805"/>
        <v>0</v>
      </c>
      <c r="BO364">
        <f t="shared" ca="1" si="806"/>
        <v>0</v>
      </c>
      <c r="BP364">
        <f t="shared" ca="1" si="807"/>
        <v>0</v>
      </c>
      <c r="BQ364">
        <f t="shared" ca="1" si="808"/>
        <v>0</v>
      </c>
      <c r="BR364">
        <f t="shared" ca="1" si="809"/>
        <v>0</v>
      </c>
      <c r="BS364">
        <f t="shared" ca="1" si="810"/>
        <v>0</v>
      </c>
      <c r="BT364">
        <f t="shared" ca="1" si="811"/>
        <v>0</v>
      </c>
      <c r="BU364">
        <f t="shared" ca="1" si="812"/>
        <v>0</v>
      </c>
      <c r="BV364">
        <f t="shared" ca="1" si="813"/>
        <v>0</v>
      </c>
      <c r="BW364">
        <f t="shared" ca="1" si="887"/>
        <v>0</v>
      </c>
      <c r="BX364">
        <f t="shared" ca="1" si="888"/>
        <v>0</v>
      </c>
      <c r="BY364" s="8">
        <f t="shared" ca="1" si="889"/>
        <v>0</v>
      </c>
      <c r="BZ364" s="10" t="str">
        <f t="shared" ca="1" si="890"/>
        <v>---</v>
      </c>
      <c r="CA364">
        <f t="shared" ca="1" si="891"/>
        <v>0</v>
      </c>
      <c r="CB364">
        <f t="shared" ca="1" si="892"/>
        <v>0</v>
      </c>
      <c r="CC364">
        <f t="shared" ca="1" si="893"/>
        <v>0</v>
      </c>
      <c r="CD364">
        <f t="shared" ca="1" si="894"/>
        <v>0</v>
      </c>
      <c r="CE364">
        <f t="shared" ca="1" si="895"/>
        <v>0</v>
      </c>
      <c r="CF364" s="12">
        <f t="shared" ca="1" si="896"/>
        <v>0</v>
      </c>
      <c r="CG364">
        <f t="shared" ca="1" si="897"/>
        <v>0</v>
      </c>
      <c r="CH364">
        <f t="shared" ca="1" si="898"/>
        <v>0</v>
      </c>
      <c r="CI364">
        <f t="shared" ca="1" si="899"/>
        <v>0</v>
      </c>
      <c r="CJ364">
        <f t="shared" ca="1" si="900"/>
        <v>0</v>
      </c>
      <c r="CK364">
        <f t="shared" ca="1" si="901"/>
        <v>0</v>
      </c>
      <c r="CL364">
        <f t="shared" ca="1" si="902"/>
        <v>0</v>
      </c>
      <c r="CM364">
        <f t="shared" ca="1" si="903"/>
        <v>0</v>
      </c>
      <c r="CN364">
        <f t="shared" ca="1" si="904"/>
        <v>0</v>
      </c>
      <c r="CO364">
        <f t="shared" ca="1" si="905"/>
        <v>0</v>
      </c>
      <c r="CP364">
        <f t="shared" ca="1" si="906"/>
        <v>0</v>
      </c>
      <c r="CQ364" s="10">
        <f t="shared" ca="1" si="907"/>
        <v>0</v>
      </c>
      <c r="CR364" s="11">
        <f t="shared" ca="1" si="908"/>
        <v>0</v>
      </c>
      <c r="CS364" s="11">
        <f t="shared" ca="1" si="909"/>
        <v>0</v>
      </c>
      <c r="CT364" s="11">
        <f t="shared" ca="1" si="910"/>
        <v>0</v>
      </c>
      <c r="CU364" s="11">
        <f t="shared" ca="1" si="911"/>
        <v>0</v>
      </c>
      <c r="CV364" s="11">
        <f t="shared" ca="1" si="912"/>
        <v>0</v>
      </c>
      <c r="CW364" t="b">
        <f t="shared" ca="1" si="886"/>
        <v>0</v>
      </c>
      <c r="CX364">
        <f>COUNTIF(BA$1:BA364,BA364)-1</f>
        <v>0</v>
      </c>
    </row>
    <row r="365" spans="1:102">
      <c r="A365" t="s">
        <v>3000</v>
      </c>
      <c r="B365" t="s">
        <v>2552</v>
      </c>
      <c r="C365" t="s">
        <v>2672</v>
      </c>
      <c r="D365">
        <f>IF(Players!C365="NL",INDEX(Standings!G:I,MATCH(INDEX(Teams!G:K,MATCH(Players!B365,Teams!G:G,0),5),Standings!G:G,0),2)+INDEX(Standings!G:I,MATCH(INDEX(Teams!G:K,MATCH(Players!B365,Teams!G:G,0),5),Standings!G:G,0),3),INDEX(Standings!A:C,MATCH(INDEX(Teams!A:E,MATCH(Players!B365,Teams!A:A,0),5),Standings!A:A,0),2)+INDEX(Standings!A:C,MATCH(INDEX(Teams!A:E,MATCH(Players!B365,Teams!A:A,0),5),Standings!A:A,0),3))</f>
        <v>3</v>
      </c>
      <c r="E365">
        <f t="shared" ca="1" si="814"/>
        <v>0</v>
      </c>
      <c r="F365">
        <f t="shared" ca="1" si="815"/>
        <v>0</v>
      </c>
      <c r="G365">
        <f t="shared" ca="1" si="816"/>
        <v>0</v>
      </c>
      <c r="H365">
        <f t="shared" ca="1" si="817"/>
        <v>0</v>
      </c>
      <c r="I365">
        <f t="shared" ca="1" si="818"/>
        <v>0</v>
      </c>
      <c r="J365">
        <f t="shared" ca="1" si="819"/>
        <v>0</v>
      </c>
      <c r="K365">
        <f t="shared" ca="1" si="820"/>
        <v>0</v>
      </c>
      <c r="L365">
        <f t="shared" ca="1" si="821"/>
        <v>0</v>
      </c>
      <c r="M365">
        <f t="shared" ca="1" si="822"/>
        <v>0</v>
      </c>
      <c r="N365">
        <f t="shared" ca="1" si="823"/>
        <v>0</v>
      </c>
      <c r="O365">
        <f t="shared" ca="1" si="824"/>
        <v>0</v>
      </c>
      <c r="P365">
        <f t="shared" ca="1" si="825"/>
        <v>0</v>
      </c>
      <c r="Q365">
        <f t="shared" ca="1" si="826"/>
        <v>0</v>
      </c>
      <c r="R365">
        <f t="shared" ca="1" si="827"/>
        <v>0</v>
      </c>
      <c r="S365">
        <f t="shared" ca="1" si="828"/>
        <v>0</v>
      </c>
      <c r="T365">
        <f t="shared" ca="1" si="829"/>
        <v>0</v>
      </c>
      <c r="U365">
        <f t="shared" ca="1" si="830"/>
        <v>0</v>
      </c>
      <c r="V365">
        <f t="shared" ca="1" si="831"/>
        <v>0</v>
      </c>
      <c r="W365">
        <f t="shared" ca="1" si="832"/>
        <v>0</v>
      </c>
      <c r="X365">
        <f t="shared" ca="1" si="861"/>
        <v>0</v>
      </c>
      <c r="Y365">
        <f t="shared" ca="1" si="862"/>
        <v>0</v>
      </c>
      <c r="Z365">
        <f t="shared" ca="1" si="863"/>
        <v>0</v>
      </c>
      <c r="AA365">
        <f t="shared" ca="1" si="864"/>
        <v>0</v>
      </c>
      <c r="AB365">
        <f t="shared" ca="1" si="865"/>
        <v>0</v>
      </c>
      <c r="AC365">
        <f t="shared" ca="1" si="866"/>
        <v>0</v>
      </c>
      <c r="AD365">
        <f t="shared" ca="1" si="867"/>
        <v>0</v>
      </c>
      <c r="AE365">
        <f t="shared" ca="1" si="868"/>
        <v>0</v>
      </c>
      <c r="AF365">
        <f t="shared" ca="1" si="869"/>
        <v>0</v>
      </c>
      <c r="AG365">
        <f t="shared" ca="1" si="870"/>
        <v>0</v>
      </c>
      <c r="AH365">
        <f t="shared" ca="1" si="871"/>
        <v>0</v>
      </c>
      <c r="AI365">
        <f t="shared" ca="1" si="872"/>
        <v>0</v>
      </c>
      <c r="AJ365">
        <f t="shared" ca="1" si="873"/>
        <v>0</v>
      </c>
      <c r="AK365">
        <f t="shared" ca="1" si="874"/>
        <v>0</v>
      </c>
      <c r="AL365">
        <f t="shared" ca="1" si="875"/>
        <v>0</v>
      </c>
      <c r="AM365">
        <f t="shared" ca="1" si="876"/>
        <v>0</v>
      </c>
      <c r="AN365">
        <f t="shared" ca="1" si="877"/>
        <v>0</v>
      </c>
      <c r="AO365">
        <f t="shared" ca="1" si="878"/>
        <v>0</v>
      </c>
      <c r="AP365">
        <f t="shared" ca="1" si="879"/>
        <v>0</v>
      </c>
      <c r="AQ365">
        <f t="shared" ca="1" si="880"/>
        <v>0</v>
      </c>
      <c r="AR365" s="8">
        <f t="shared" ca="1" si="881"/>
        <v>0</v>
      </c>
      <c r="AS365" s="8">
        <f t="shared" ca="1" si="882"/>
        <v>0</v>
      </c>
      <c r="AT365" s="8">
        <f t="shared" ca="1" si="883"/>
        <v>0</v>
      </c>
      <c r="AU365" s="8">
        <f t="shared" ca="1" si="884"/>
        <v>0</v>
      </c>
      <c r="AV365">
        <f t="shared" ca="1" si="885"/>
        <v>0</v>
      </c>
      <c r="AW365" t="b">
        <f t="shared" ca="1" si="860"/>
        <v>0</v>
      </c>
      <c r="BA365" t="s">
        <v>3244</v>
      </c>
      <c r="BB365" t="s">
        <v>2427</v>
      </c>
      <c r="BC365" t="s">
        <v>2674</v>
      </c>
      <c r="BD365">
        <f>IF(Players!BC365="NL",INDEX(Standings!G:I,MATCH(INDEX(Teams!G:K,MATCH(Players!BB365,Teams!G:G,0),5),Standings!G:G,0),2)+INDEX(Standings!G:I,MATCH(INDEX(Teams!G:K,MATCH(Players!BB365,Teams!G:G,0),5),Standings!G:G,0),3),INDEX(Standings!A:C,MATCH(INDEX(Teams!A:E,MATCH(Players!BB365,Teams!A:A,0),5),Standings!A:A,0),2)+INDEX(Standings!A:C,MATCH(INDEX(Teams!A:E,MATCH(Players!BB365,Teams!A:A,0),5),Standings!A:A,0),3))</f>
        <v>3</v>
      </c>
      <c r="BE365">
        <f t="shared" ca="1" si="796"/>
        <v>1</v>
      </c>
      <c r="BF365">
        <f t="shared" ca="1" si="797"/>
        <v>0</v>
      </c>
      <c r="BG365">
        <f t="shared" ca="1" si="798"/>
        <v>1</v>
      </c>
      <c r="BH365">
        <f t="shared" ca="1" si="799"/>
        <v>1</v>
      </c>
      <c r="BI365">
        <f t="shared" ca="1" si="800"/>
        <v>0</v>
      </c>
      <c r="BJ365">
        <f t="shared" ca="1" si="801"/>
        <v>0</v>
      </c>
      <c r="BK365">
        <f t="shared" ca="1" si="802"/>
        <v>0</v>
      </c>
      <c r="BL365" s="12">
        <f t="shared" ca="1" si="803"/>
        <v>7</v>
      </c>
      <c r="BM365">
        <f t="shared" ca="1" si="804"/>
        <v>6</v>
      </c>
      <c r="BN365">
        <f t="shared" ca="1" si="805"/>
        <v>1</v>
      </c>
      <c r="BO365">
        <f t="shared" ca="1" si="806"/>
        <v>1</v>
      </c>
      <c r="BP365">
        <f t="shared" ca="1" si="807"/>
        <v>1</v>
      </c>
      <c r="BQ365">
        <f t="shared" ca="1" si="808"/>
        <v>1</v>
      </c>
      <c r="BR365">
        <f t="shared" ca="1" si="809"/>
        <v>0</v>
      </c>
      <c r="BS365">
        <f t="shared" ca="1" si="810"/>
        <v>4</v>
      </c>
      <c r="BT365">
        <f t="shared" ca="1" si="811"/>
        <v>0</v>
      </c>
      <c r="BU365">
        <f t="shared" ca="1" si="812"/>
        <v>0</v>
      </c>
      <c r="BV365">
        <f t="shared" ca="1" si="813"/>
        <v>0</v>
      </c>
      <c r="BW365">
        <f t="shared" ca="1" si="887"/>
        <v>1</v>
      </c>
      <c r="BX365">
        <f t="shared" ca="1" si="888"/>
        <v>0</v>
      </c>
      <c r="BY365" s="8">
        <f t="shared" ca="1" si="889"/>
        <v>1</v>
      </c>
      <c r="BZ365" s="10">
        <f t="shared" ca="1" si="890"/>
        <v>1.2857142857142856</v>
      </c>
      <c r="CA365">
        <f t="shared" ca="1" si="891"/>
        <v>1</v>
      </c>
      <c r="CB365">
        <f t="shared" ca="1" si="892"/>
        <v>1</v>
      </c>
      <c r="CC365">
        <f t="shared" ca="1" si="893"/>
        <v>0</v>
      </c>
      <c r="CD365">
        <f t="shared" ca="1" si="894"/>
        <v>0</v>
      </c>
      <c r="CE365">
        <f t="shared" ca="1" si="895"/>
        <v>0</v>
      </c>
      <c r="CF365" s="12">
        <f t="shared" ca="1" si="896"/>
        <v>7</v>
      </c>
      <c r="CG365">
        <f t="shared" ca="1" si="897"/>
        <v>6</v>
      </c>
      <c r="CH365">
        <f t="shared" ca="1" si="898"/>
        <v>1</v>
      </c>
      <c r="CI365">
        <f t="shared" ca="1" si="899"/>
        <v>1</v>
      </c>
      <c r="CJ365">
        <f t="shared" ca="1" si="900"/>
        <v>1</v>
      </c>
      <c r="CK365">
        <f t="shared" ca="1" si="901"/>
        <v>1</v>
      </c>
      <c r="CL365">
        <f t="shared" ca="1" si="902"/>
        <v>0</v>
      </c>
      <c r="CM365">
        <f t="shared" ca="1" si="903"/>
        <v>4</v>
      </c>
      <c r="CN365">
        <f t="shared" ca="1" si="904"/>
        <v>0</v>
      </c>
      <c r="CO365">
        <f t="shared" ca="1" si="905"/>
        <v>0</v>
      </c>
      <c r="CP365">
        <f t="shared" ca="1" si="906"/>
        <v>0</v>
      </c>
      <c r="CQ365" s="10">
        <f t="shared" ca="1" si="907"/>
        <v>1</v>
      </c>
      <c r="CR365" s="11">
        <f t="shared" ca="1" si="908"/>
        <v>7.7142857142857135</v>
      </c>
      <c r="CS365" s="11">
        <f t="shared" ca="1" si="909"/>
        <v>1.2857142857142856</v>
      </c>
      <c r="CT365" s="11">
        <f t="shared" ca="1" si="910"/>
        <v>1.2857142857142856</v>
      </c>
      <c r="CU365" s="11">
        <f t="shared" ca="1" si="911"/>
        <v>5.1428571428571423</v>
      </c>
      <c r="CV365" s="11">
        <f t="shared" ca="1" si="912"/>
        <v>4</v>
      </c>
      <c r="CW365" t="b">
        <f t="shared" ca="1" si="886"/>
        <v>1</v>
      </c>
      <c r="CX365">
        <f>COUNTIF(BA$1:BA365,BA365)-1</f>
        <v>0</v>
      </c>
    </row>
    <row r="366" spans="1:102">
      <c r="A366" t="s">
        <v>3001</v>
      </c>
      <c r="B366" t="s">
        <v>2552</v>
      </c>
      <c r="C366" t="s">
        <v>2672</v>
      </c>
      <c r="D366">
        <f>IF(Players!C366="NL",INDEX(Standings!G:I,MATCH(INDEX(Teams!G:K,MATCH(Players!B366,Teams!G:G,0),5),Standings!G:G,0),2)+INDEX(Standings!G:I,MATCH(INDEX(Teams!G:K,MATCH(Players!B366,Teams!G:G,0),5),Standings!G:G,0),3),INDEX(Standings!A:C,MATCH(INDEX(Teams!A:E,MATCH(Players!B366,Teams!A:A,0),5),Standings!A:A,0),2)+INDEX(Standings!A:C,MATCH(INDEX(Teams!A:E,MATCH(Players!B366,Teams!A:A,0),5),Standings!A:A,0),3))</f>
        <v>3</v>
      </c>
      <c r="E366">
        <f t="shared" ca="1" si="814"/>
        <v>2</v>
      </c>
      <c r="F366">
        <f t="shared" ca="1" si="815"/>
        <v>0</v>
      </c>
      <c r="G366">
        <f t="shared" ca="1" si="816"/>
        <v>0</v>
      </c>
      <c r="H366">
        <f t="shared" ca="1" si="817"/>
        <v>0</v>
      </c>
      <c r="I366">
        <f t="shared" ca="1" si="818"/>
        <v>0</v>
      </c>
      <c r="J366">
        <f t="shared" ca="1" si="819"/>
        <v>0</v>
      </c>
      <c r="K366">
        <f t="shared" ca="1" si="820"/>
        <v>0</v>
      </c>
      <c r="L366">
        <f t="shared" ca="1" si="821"/>
        <v>0</v>
      </c>
      <c r="M366">
        <f t="shared" ca="1" si="822"/>
        <v>0</v>
      </c>
      <c r="N366">
        <f t="shared" ca="1" si="823"/>
        <v>0</v>
      </c>
      <c r="O366">
        <f t="shared" ca="1" si="824"/>
        <v>0</v>
      </c>
      <c r="P366">
        <f t="shared" ca="1" si="825"/>
        <v>0</v>
      </c>
      <c r="Q366">
        <f t="shared" ca="1" si="826"/>
        <v>0</v>
      </c>
      <c r="R366">
        <f t="shared" ca="1" si="827"/>
        <v>0</v>
      </c>
      <c r="S366">
        <f t="shared" ca="1" si="828"/>
        <v>0</v>
      </c>
      <c r="T366">
        <f t="shared" ca="1" si="829"/>
        <v>0</v>
      </c>
      <c r="U366">
        <f t="shared" ca="1" si="830"/>
        <v>0</v>
      </c>
      <c r="V366">
        <f t="shared" ca="1" si="831"/>
        <v>0</v>
      </c>
      <c r="W366">
        <f t="shared" ca="1" si="832"/>
        <v>0</v>
      </c>
      <c r="X366">
        <f t="shared" ca="1" si="861"/>
        <v>2</v>
      </c>
      <c r="Y366">
        <f t="shared" ca="1" si="862"/>
        <v>0</v>
      </c>
      <c r="Z366">
        <f t="shared" ca="1" si="863"/>
        <v>0</v>
      </c>
      <c r="AA366">
        <f t="shared" ca="1" si="864"/>
        <v>0</v>
      </c>
      <c r="AB366">
        <f t="shared" ca="1" si="865"/>
        <v>0</v>
      </c>
      <c r="AC366">
        <f t="shared" ca="1" si="866"/>
        <v>0</v>
      </c>
      <c r="AD366">
        <f t="shared" ca="1" si="867"/>
        <v>0</v>
      </c>
      <c r="AE366">
        <f t="shared" ca="1" si="868"/>
        <v>0</v>
      </c>
      <c r="AF366">
        <f t="shared" ca="1" si="869"/>
        <v>0</v>
      </c>
      <c r="AG366">
        <f t="shared" ca="1" si="870"/>
        <v>0</v>
      </c>
      <c r="AH366">
        <f t="shared" ca="1" si="871"/>
        <v>0</v>
      </c>
      <c r="AI366">
        <f t="shared" ca="1" si="872"/>
        <v>0</v>
      </c>
      <c r="AJ366">
        <f t="shared" ca="1" si="873"/>
        <v>0</v>
      </c>
      <c r="AK366">
        <f t="shared" ca="1" si="874"/>
        <v>0</v>
      </c>
      <c r="AL366">
        <f t="shared" ca="1" si="875"/>
        <v>0</v>
      </c>
      <c r="AM366">
        <f t="shared" ca="1" si="876"/>
        <v>0</v>
      </c>
      <c r="AN366">
        <f t="shared" ca="1" si="877"/>
        <v>0</v>
      </c>
      <c r="AO366">
        <f t="shared" ca="1" si="878"/>
        <v>0</v>
      </c>
      <c r="AP366">
        <f t="shared" ca="1" si="879"/>
        <v>0</v>
      </c>
      <c r="AQ366">
        <f t="shared" ca="1" si="880"/>
        <v>0</v>
      </c>
      <c r="AR366" s="8">
        <f t="shared" ca="1" si="881"/>
        <v>0</v>
      </c>
      <c r="AS366" s="8">
        <f t="shared" ca="1" si="882"/>
        <v>0</v>
      </c>
      <c r="AT366" s="8">
        <f t="shared" ca="1" si="883"/>
        <v>0</v>
      </c>
      <c r="AU366" s="8">
        <f t="shared" ca="1" si="884"/>
        <v>0</v>
      </c>
      <c r="AV366">
        <f t="shared" ca="1" si="885"/>
        <v>0</v>
      </c>
      <c r="AW366" t="b">
        <f t="shared" ca="1" si="860"/>
        <v>0</v>
      </c>
      <c r="BA366" t="s">
        <v>3252</v>
      </c>
      <c r="BB366" t="s">
        <v>2427</v>
      </c>
      <c r="BC366" t="s">
        <v>2674</v>
      </c>
      <c r="BD366">
        <f>IF(Players!BC366="NL",INDEX(Standings!G:I,MATCH(INDEX(Teams!G:K,MATCH(Players!BB366,Teams!G:G,0),5),Standings!G:G,0),2)+INDEX(Standings!G:I,MATCH(INDEX(Teams!G:K,MATCH(Players!BB366,Teams!G:G,0),5),Standings!G:G,0),3),INDEX(Standings!A:C,MATCH(INDEX(Teams!A:E,MATCH(Players!BB366,Teams!A:A,0),5),Standings!A:A,0),2)+INDEX(Standings!A:C,MATCH(INDEX(Teams!A:E,MATCH(Players!BB366,Teams!A:A,0),5),Standings!A:A,0),3))</f>
        <v>3</v>
      </c>
      <c r="BE366">
        <f t="shared" ca="1" si="796"/>
        <v>0</v>
      </c>
      <c r="BF366">
        <f t="shared" ca="1" si="797"/>
        <v>0</v>
      </c>
      <c r="BG366">
        <f t="shared" ca="1" si="798"/>
        <v>0</v>
      </c>
      <c r="BH366">
        <f t="shared" ca="1" si="799"/>
        <v>0</v>
      </c>
      <c r="BI366">
        <f t="shared" ca="1" si="800"/>
        <v>0</v>
      </c>
      <c r="BJ366">
        <f t="shared" ca="1" si="801"/>
        <v>0</v>
      </c>
      <c r="BK366">
        <f t="shared" ca="1" si="802"/>
        <v>0</v>
      </c>
      <c r="BL366" s="12">
        <f t="shared" ca="1" si="803"/>
        <v>0</v>
      </c>
      <c r="BM366">
        <f t="shared" ca="1" si="804"/>
        <v>0</v>
      </c>
      <c r="BN366">
        <f t="shared" ca="1" si="805"/>
        <v>0</v>
      </c>
      <c r="BO366">
        <f t="shared" ca="1" si="806"/>
        <v>0</v>
      </c>
      <c r="BP366">
        <f t="shared" ca="1" si="807"/>
        <v>0</v>
      </c>
      <c r="BQ366">
        <f t="shared" ca="1" si="808"/>
        <v>0</v>
      </c>
      <c r="BR366">
        <f t="shared" ca="1" si="809"/>
        <v>0</v>
      </c>
      <c r="BS366">
        <f t="shared" ca="1" si="810"/>
        <v>0</v>
      </c>
      <c r="BT366">
        <f t="shared" ca="1" si="811"/>
        <v>0</v>
      </c>
      <c r="BU366">
        <f t="shared" ca="1" si="812"/>
        <v>0</v>
      </c>
      <c r="BV366">
        <f t="shared" ca="1" si="813"/>
        <v>0</v>
      </c>
      <c r="BW366">
        <f t="shared" ca="1" si="887"/>
        <v>0</v>
      </c>
      <c r="BX366">
        <f t="shared" ca="1" si="888"/>
        <v>0</v>
      </c>
      <c r="BY366" s="8">
        <f t="shared" ca="1" si="889"/>
        <v>0</v>
      </c>
      <c r="BZ366" s="10" t="str">
        <f t="shared" ca="1" si="890"/>
        <v>---</v>
      </c>
      <c r="CA366">
        <f t="shared" ca="1" si="891"/>
        <v>0</v>
      </c>
      <c r="CB366">
        <f t="shared" ca="1" si="892"/>
        <v>0</v>
      </c>
      <c r="CC366">
        <f t="shared" ca="1" si="893"/>
        <v>0</v>
      </c>
      <c r="CD366">
        <f t="shared" ca="1" si="894"/>
        <v>0</v>
      </c>
      <c r="CE366">
        <f t="shared" ca="1" si="895"/>
        <v>0</v>
      </c>
      <c r="CF366" s="12">
        <f t="shared" ca="1" si="896"/>
        <v>0</v>
      </c>
      <c r="CG366">
        <f t="shared" ca="1" si="897"/>
        <v>0</v>
      </c>
      <c r="CH366">
        <f t="shared" ca="1" si="898"/>
        <v>0</v>
      </c>
      <c r="CI366">
        <f t="shared" ca="1" si="899"/>
        <v>0</v>
      </c>
      <c r="CJ366">
        <f t="shared" ca="1" si="900"/>
        <v>0</v>
      </c>
      <c r="CK366">
        <f t="shared" ca="1" si="901"/>
        <v>0</v>
      </c>
      <c r="CL366">
        <f t="shared" ca="1" si="902"/>
        <v>0</v>
      </c>
      <c r="CM366">
        <f t="shared" ca="1" si="903"/>
        <v>0</v>
      </c>
      <c r="CN366">
        <f t="shared" ca="1" si="904"/>
        <v>0</v>
      </c>
      <c r="CO366">
        <f t="shared" ca="1" si="905"/>
        <v>0</v>
      </c>
      <c r="CP366">
        <f t="shared" ca="1" si="906"/>
        <v>0</v>
      </c>
      <c r="CQ366" s="10">
        <f t="shared" ca="1" si="907"/>
        <v>0</v>
      </c>
      <c r="CR366" s="11">
        <f t="shared" ca="1" si="908"/>
        <v>0</v>
      </c>
      <c r="CS366" s="11">
        <f t="shared" ca="1" si="909"/>
        <v>0</v>
      </c>
      <c r="CT366" s="11">
        <f t="shared" ca="1" si="910"/>
        <v>0</v>
      </c>
      <c r="CU366" s="11">
        <f t="shared" ca="1" si="911"/>
        <v>0</v>
      </c>
      <c r="CV366" s="11">
        <f t="shared" ca="1" si="912"/>
        <v>0</v>
      </c>
      <c r="CW366" t="b">
        <f t="shared" ca="1" si="886"/>
        <v>0</v>
      </c>
      <c r="CX366">
        <f>COUNTIF(BA$1:BA366,BA366)-1</f>
        <v>0</v>
      </c>
    </row>
    <row r="367" spans="1:102">
      <c r="A367" s="14" t="s">
        <v>3015</v>
      </c>
      <c r="B367" t="s">
        <v>2560</v>
      </c>
      <c r="C367" t="s">
        <v>2672</v>
      </c>
      <c r="D367">
        <f>IF(Players!C367="NL",INDEX(Standings!G:I,MATCH(INDEX(Teams!G:K,MATCH(Players!B367,Teams!G:G,0),5),Standings!G:G,0),2)+INDEX(Standings!G:I,MATCH(INDEX(Teams!G:K,MATCH(Players!B367,Teams!G:G,0),5),Standings!G:G,0),3),INDEX(Standings!A:C,MATCH(INDEX(Teams!A:E,MATCH(Players!B367,Teams!A:A,0),5),Standings!A:A,0),2)+INDEX(Standings!A:C,MATCH(INDEX(Teams!A:E,MATCH(Players!B367,Teams!A:A,0),5),Standings!A:A,0),3))</f>
        <v>3</v>
      </c>
      <c r="E367">
        <f t="shared" ca="1" si="814"/>
        <v>1</v>
      </c>
      <c r="F367">
        <f t="shared" ca="1" si="815"/>
        <v>0</v>
      </c>
      <c r="G367">
        <f t="shared" ca="1" si="816"/>
        <v>0</v>
      </c>
      <c r="H367">
        <f t="shared" ca="1" si="817"/>
        <v>0</v>
      </c>
      <c r="I367">
        <f t="shared" ca="1" si="818"/>
        <v>0</v>
      </c>
      <c r="J367">
        <f t="shared" ca="1" si="819"/>
        <v>0</v>
      </c>
      <c r="K367">
        <f t="shared" ca="1" si="820"/>
        <v>0</v>
      </c>
      <c r="L367">
        <f t="shared" ca="1" si="821"/>
        <v>0</v>
      </c>
      <c r="M367">
        <f t="shared" ca="1" si="822"/>
        <v>0</v>
      </c>
      <c r="N367">
        <f t="shared" ca="1" si="823"/>
        <v>0</v>
      </c>
      <c r="O367">
        <f t="shared" ca="1" si="824"/>
        <v>0</v>
      </c>
      <c r="P367">
        <f t="shared" ca="1" si="825"/>
        <v>0</v>
      </c>
      <c r="Q367">
        <f t="shared" ca="1" si="826"/>
        <v>0</v>
      </c>
      <c r="R367">
        <f t="shared" ca="1" si="827"/>
        <v>0</v>
      </c>
      <c r="S367">
        <f t="shared" ca="1" si="828"/>
        <v>0</v>
      </c>
      <c r="T367">
        <f t="shared" ca="1" si="829"/>
        <v>0</v>
      </c>
      <c r="U367">
        <f t="shared" ca="1" si="830"/>
        <v>0</v>
      </c>
      <c r="V367">
        <f t="shared" ca="1" si="831"/>
        <v>0</v>
      </c>
      <c r="W367">
        <f t="shared" ca="1" si="832"/>
        <v>0</v>
      </c>
      <c r="X367">
        <f t="shared" ca="1" si="861"/>
        <v>1</v>
      </c>
      <c r="Y367">
        <f t="shared" ca="1" si="862"/>
        <v>0</v>
      </c>
      <c r="Z367">
        <f t="shared" ca="1" si="863"/>
        <v>0</v>
      </c>
      <c r="AA367">
        <f t="shared" ca="1" si="864"/>
        <v>0</v>
      </c>
      <c r="AB367">
        <f t="shared" ca="1" si="865"/>
        <v>0</v>
      </c>
      <c r="AC367">
        <f t="shared" ca="1" si="866"/>
        <v>0</v>
      </c>
      <c r="AD367">
        <f t="shared" ca="1" si="867"/>
        <v>0</v>
      </c>
      <c r="AE367">
        <f t="shared" ca="1" si="868"/>
        <v>0</v>
      </c>
      <c r="AF367">
        <f t="shared" ca="1" si="869"/>
        <v>0</v>
      </c>
      <c r="AG367">
        <f t="shared" ca="1" si="870"/>
        <v>0</v>
      </c>
      <c r="AH367">
        <f t="shared" ca="1" si="871"/>
        <v>0</v>
      </c>
      <c r="AI367">
        <f t="shared" ca="1" si="872"/>
        <v>0</v>
      </c>
      <c r="AJ367">
        <f t="shared" ca="1" si="873"/>
        <v>0</v>
      </c>
      <c r="AK367">
        <f t="shared" ca="1" si="874"/>
        <v>0</v>
      </c>
      <c r="AL367">
        <f t="shared" ca="1" si="875"/>
        <v>0</v>
      </c>
      <c r="AM367">
        <f t="shared" ca="1" si="876"/>
        <v>0</v>
      </c>
      <c r="AN367">
        <f t="shared" ca="1" si="877"/>
        <v>0</v>
      </c>
      <c r="AO367">
        <f t="shared" ca="1" si="878"/>
        <v>0</v>
      </c>
      <c r="AP367">
        <f t="shared" ca="1" si="879"/>
        <v>0</v>
      </c>
      <c r="AQ367">
        <f t="shared" ca="1" si="880"/>
        <v>0</v>
      </c>
      <c r="AR367" s="8">
        <f t="shared" ca="1" si="881"/>
        <v>0</v>
      </c>
      <c r="AS367" s="8">
        <f t="shared" ca="1" si="882"/>
        <v>0</v>
      </c>
      <c r="AT367" s="8">
        <f t="shared" ca="1" si="883"/>
        <v>0</v>
      </c>
      <c r="AU367" s="8">
        <f t="shared" ca="1" si="884"/>
        <v>0</v>
      </c>
      <c r="AV367">
        <f t="shared" ca="1" si="885"/>
        <v>0</v>
      </c>
      <c r="AW367" t="b">
        <f t="shared" ca="1" si="860"/>
        <v>0</v>
      </c>
      <c r="BA367" t="s">
        <v>3250</v>
      </c>
      <c r="BB367" t="s">
        <v>2427</v>
      </c>
      <c r="BC367" t="s">
        <v>2674</v>
      </c>
      <c r="BD367">
        <f>IF(Players!BC367="NL",INDEX(Standings!G:I,MATCH(INDEX(Teams!G:K,MATCH(Players!BB367,Teams!G:G,0),5),Standings!G:G,0),2)+INDEX(Standings!G:I,MATCH(INDEX(Teams!G:K,MATCH(Players!BB367,Teams!G:G,0),5),Standings!G:G,0),3),INDEX(Standings!A:C,MATCH(INDEX(Teams!A:E,MATCH(Players!BB367,Teams!A:A,0),5),Standings!A:A,0),2)+INDEX(Standings!A:C,MATCH(INDEX(Teams!A:E,MATCH(Players!BB367,Teams!A:A,0),5),Standings!A:A,0),3))</f>
        <v>3</v>
      </c>
      <c r="BE367">
        <f t="shared" ca="1" si="796"/>
        <v>0</v>
      </c>
      <c r="BF367">
        <f t="shared" ca="1" si="797"/>
        <v>0</v>
      </c>
      <c r="BG367">
        <f t="shared" ca="1" si="798"/>
        <v>2</v>
      </c>
      <c r="BH367">
        <f t="shared" ca="1" si="799"/>
        <v>0</v>
      </c>
      <c r="BI367">
        <f t="shared" ca="1" si="800"/>
        <v>0</v>
      </c>
      <c r="BJ367">
        <f t="shared" ca="1" si="801"/>
        <v>0</v>
      </c>
      <c r="BK367">
        <f t="shared" ca="1" si="802"/>
        <v>0</v>
      </c>
      <c r="BL367" s="12">
        <f t="shared" ca="1" si="803"/>
        <v>3</v>
      </c>
      <c r="BM367">
        <f t="shared" ca="1" si="804"/>
        <v>1</v>
      </c>
      <c r="BN367">
        <f t="shared" ca="1" si="805"/>
        <v>0</v>
      </c>
      <c r="BO367">
        <f t="shared" ca="1" si="806"/>
        <v>0</v>
      </c>
      <c r="BP367">
        <f t="shared" ca="1" si="807"/>
        <v>0</v>
      </c>
      <c r="BQ367">
        <f t="shared" ca="1" si="808"/>
        <v>1</v>
      </c>
      <c r="BR367">
        <f t="shared" ca="1" si="809"/>
        <v>0</v>
      </c>
      <c r="BS367">
        <f t="shared" ca="1" si="810"/>
        <v>1</v>
      </c>
      <c r="BT367">
        <f t="shared" ca="1" si="811"/>
        <v>0</v>
      </c>
      <c r="BU367">
        <f t="shared" ca="1" si="812"/>
        <v>0</v>
      </c>
      <c r="BV367">
        <f t="shared" ca="1" si="813"/>
        <v>1</v>
      </c>
      <c r="BW367">
        <f t="shared" ca="1" si="887"/>
        <v>0</v>
      </c>
      <c r="BX367">
        <f t="shared" ca="1" si="888"/>
        <v>0</v>
      </c>
      <c r="BY367" s="8">
        <f t="shared" ca="1" si="889"/>
        <v>0</v>
      </c>
      <c r="BZ367" s="10">
        <f t="shared" ca="1" si="890"/>
        <v>0</v>
      </c>
      <c r="CA367">
        <f t="shared" ca="1" si="891"/>
        <v>2</v>
      </c>
      <c r="CB367">
        <f t="shared" ca="1" si="892"/>
        <v>0</v>
      </c>
      <c r="CC367">
        <f t="shared" ca="1" si="893"/>
        <v>0</v>
      </c>
      <c r="CD367">
        <f t="shared" ca="1" si="894"/>
        <v>0</v>
      </c>
      <c r="CE367">
        <f t="shared" ca="1" si="895"/>
        <v>0</v>
      </c>
      <c r="CF367" s="12">
        <f t="shared" ca="1" si="896"/>
        <v>3</v>
      </c>
      <c r="CG367">
        <f t="shared" ca="1" si="897"/>
        <v>1</v>
      </c>
      <c r="CH367">
        <f t="shared" ca="1" si="898"/>
        <v>0</v>
      </c>
      <c r="CI367">
        <f t="shared" ca="1" si="899"/>
        <v>0</v>
      </c>
      <c r="CJ367">
        <f t="shared" ca="1" si="900"/>
        <v>0</v>
      </c>
      <c r="CK367">
        <f t="shared" ca="1" si="901"/>
        <v>1</v>
      </c>
      <c r="CL367">
        <f t="shared" ca="1" si="902"/>
        <v>0</v>
      </c>
      <c r="CM367">
        <f t="shared" ca="1" si="903"/>
        <v>1</v>
      </c>
      <c r="CN367">
        <f t="shared" ca="1" si="904"/>
        <v>0</v>
      </c>
      <c r="CO367">
        <f t="shared" ca="1" si="905"/>
        <v>0</v>
      </c>
      <c r="CP367">
        <f t="shared" ca="1" si="906"/>
        <v>1</v>
      </c>
      <c r="CQ367" s="10">
        <f t="shared" ca="1" si="907"/>
        <v>0.66666666666666663</v>
      </c>
      <c r="CR367" s="11">
        <f t="shared" ca="1" si="908"/>
        <v>3</v>
      </c>
      <c r="CS367" s="11">
        <f t="shared" ca="1" si="909"/>
        <v>0</v>
      </c>
      <c r="CT367" s="11">
        <f t="shared" ca="1" si="910"/>
        <v>3</v>
      </c>
      <c r="CU367" s="11">
        <f t="shared" ca="1" si="911"/>
        <v>3</v>
      </c>
      <c r="CV367" s="11">
        <f t="shared" ca="1" si="912"/>
        <v>1</v>
      </c>
      <c r="CW367" t="b">
        <f t="shared" ca="1" si="886"/>
        <v>1</v>
      </c>
      <c r="CX367">
        <f>COUNTIF(BA$1:BA367,BA367)-1</f>
        <v>0</v>
      </c>
    </row>
    <row r="368" spans="1:102">
      <c r="A368" s="14" t="s">
        <v>3016</v>
      </c>
      <c r="B368" t="s">
        <v>2560</v>
      </c>
      <c r="C368" t="s">
        <v>2672</v>
      </c>
      <c r="D368">
        <f>IF(Players!C368="NL",INDEX(Standings!G:I,MATCH(INDEX(Teams!G:K,MATCH(Players!B368,Teams!G:G,0),5),Standings!G:G,0),2)+INDEX(Standings!G:I,MATCH(INDEX(Teams!G:K,MATCH(Players!B368,Teams!G:G,0),5),Standings!G:G,0),3),INDEX(Standings!A:C,MATCH(INDEX(Teams!A:E,MATCH(Players!B368,Teams!A:A,0),5),Standings!A:A,0),2)+INDEX(Standings!A:C,MATCH(INDEX(Teams!A:E,MATCH(Players!B368,Teams!A:A,0),5),Standings!A:A,0),3))</f>
        <v>3</v>
      </c>
      <c r="E368">
        <f t="shared" ca="1" si="814"/>
        <v>3</v>
      </c>
      <c r="F368">
        <f t="shared" ca="1" si="815"/>
        <v>11</v>
      </c>
      <c r="G368">
        <f t="shared" ca="1" si="816"/>
        <v>2</v>
      </c>
      <c r="H368">
        <f t="shared" ca="1" si="817"/>
        <v>4</v>
      </c>
      <c r="I368">
        <f t="shared" ca="1" si="818"/>
        <v>1</v>
      </c>
      <c r="J368">
        <f t="shared" ca="1" si="819"/>
        <v>0</v>
      </c>
      <c r="K368">
        <f t="shared" ca="1" si="820"/>
        <v>0</v>
      </c>
      <c r="L368">
        <f t="shared" ca="1" si="821"/>
        <v>0</v>
      </c>
      <c r="M368">
        <f t="shared" ca="1" si="822"/>
        <v>0</v>
      </c>
      <c r="N368">
        <f t="shared" ca="1" si="823"/>
        <v>0</v>
      </c>
      <c r="O368">
        <f t="shared" ca="1" si="824"/>
        <v>2</v>
      </c>
      <c r="P368">
        <f t="shared" ca="1" si="825"/>
        <v>2</v>
      </c>
      <c r="Q368">
        <f t="shared" ca="1" si="826"/>
        <v>0</v>
      </c>
      <c r="R368">
        <f t="shared" ca="1" si="827"/>
        <v>0</v>
      </c>
      <c r="S368">
        <f t="shared" ca="1" si="828"/>
        <v>0</v>
      </c>
      <c r="T368">
        <f t="shared" ca="1" si="829"/>
        <v>0</v>
      </c>
      <c r="U368">
        <f t="shared" ca="1" si="830"/>
        <v>0</v>
      </c>
      <c r="V368">
        <f t="shared" ca="1" si="831"/>
        <v>3</v>
      </c>
      <c r="W368">
        <f t="shared" ca="1" si="832"/>
        <v>3</v>
      </c>
      <c r="X368">
        <f t="shared" ref="X368:X391" ca="1" si="913">SUMIF($A:$A,$A368,E:E)</f>
        <v>3</v>
      </c>
      <c r="Y368">
        <f t="shared" ref="Y368:Y391" ca="1" si="914">Z368+AI368+AL368+AM368+AN368</f>
        <v>13</v>
      </c>
      <c r="Z368">
        <f t="shared" ref="Z368:Z391" ca="1" si="915">SUMIF($A:$A,$A368,F:F)</f>
        <v>11</v>
      </c>
      <c r="AA368">
        <f t="shared" ref="AA368:AA391" ca="1" si="916">SUMIF($A:$A,$A368,G:G)</f>
        <v>2</v>
      </c>
      <c r="AB368">
        <f t="shared" ref="AB368:AB391" ca="1" si="917">SUMIF($A:$A,$A368,H:H)</f>
        <v>4</v>
      </c>
      <c r="AC368">
        <f t="shared" ref="AC368:AC391" ca="1" si="918">SUMIF($A:$A,$A368,I:I)</f>
        <v>1</v>
      </c>
      <c r="AD368">
        <f t="shared" ref="AD368:AD391" ca="1" si="919">SUMIF($A:$A,$A368,J:J)</f>
        <v>0</v>
      </c>
      <c r="AE368">
        <f t="shared" ref="AE368:AE391" ca="1" si="920">SUMIF($A:$A,$A368,K:K)</f>
        <v>0</v>
      </c>
      <c r="AF368">
        <f t="shared" ref="AF368:AF391" ca="1" si="921">SUMIF($A:$A,$A368,L:L)</f>
        <v>0</v>
      </c>
      <c r="AG368">
        <f t="shared" ref="AG368:AG391" ca="1" si="922">SUMIF($A:$A,$A368,M:M)</f>
        <v>0</v>
      </c>
      <c r="AH368">
        <f t="shared" ref="AH368:AH391" ca="1" si="923">SUMIF($A:$A,$A368,N:N)</f>
        <v>0</v>
      </c>
      <c r="AI368">
        <f t="shared" ref="AI368:AI391" ca="1" si="924">SUMIF($A:$A,$A368,O:O)</f>
        <v>2</v>
      </c>
      <c r="AJ368">
        <f t="shared" ref="AJ368:AJ391" ca="1" si="925">SUMIF($A:$A,$A368,P:P)</f>
        <v>2</v>
      </c>
      <c r="AK368">
        <f t="shared" ref="AK368:AK391" ca="1" si="926">SUMIF($A:$A,$A368,Q:Q)</f>
        <v>0</v>
      </c>
      <c r="AL368">
        <f t="shared" ref="AL368:AL391" ca="1" si="927">SUMIF($A:$A,$A368,R:R)</f>
        <v>0</v>
      </c>
      <c r="AM368">
        <f t="shared" ref="AM368:AM391" ca="1" si="928">SUMIF($A:$A,$A368,S:S)</f>
        <v>0</v>
      </c>
      <c r="AN368">
        <f t="shared" ref="AN368:AN391" ca="1" si="929">SUMIF($A:$A,$A368,T:T)</f>
        <v>0</v>
      </c>
      <c r="AO368">
        <f t="shared" ref="AO368:AO391" ca="1" si="930">SUMIF($A:$A,$A368,U:U)</f>
        <v>0</v>
      </c>
      <c r="AP368">
        <f t="shared" ref="AP368:AP391" ca="1" si="931">_xlfn.MAXIFS(V:V,$A:$A,$A368)</f>
        <v>3</v>
      </c>
      <c r="AQ368">
        <f t="shared" ref="AQ368:AQ391" ca="1" si="932">_xlfn.MAXIFS(W:W,$A:$A,$A368)</f>
        <v>3</v>
      </c>
      <c r="AR368" s="8">
        <f t="shared" ref="AR368:AR391" ca="1" si="933">IFERROR(AB368/Z368,0)</f>
        <v>0.36363636363636365</v>
      </c>
      <c r="AS368" s="8">
        <f t="shared" ref="AS368:AS391" ca="1" si="934">IFERROR((AB368+AI368+AL368)/(Y368-AM368),0)</f>
        <v>0.46153846153846156</v>
      </c>
      <c r="AT368" s="8">
        <f t="shared" ref="AT368:AT391" ca="1" si="935">IFERROR(AV368/Z368,0)</f>
        <v>0.45454545454545453</v>
      </c>
      <c r="AU368" s="8">
        <f t="shared" ref="AU368:AU391" ca="1" si="936">AS368+AT368</f>
        <v>0.91608391608391604</v>
      </c>
      <c r="AV368">
        <f t="shared" ref="AV368:AV391" ca="1" si="937">AC368+AB368+AD368*2+AE368*3</f>
        <v>5</v>
      </c>
      <c r="AW368" t="b">
        <f t="shared" ca="1" si="860"/>
        <v>1</v>
      </c>
      <c r="BA368" t="s">
        <v>3281</v>
      </c>
      <c r="BB368" t="s">
        <v>2569</v>
      </c>
      <c r="BC368" t="s">
        <v>2674</v>
      </c>
      <c r="BD368">
        <f>IF(Players!BC368="NL",INDEX(Standings!G:I,MATCH(INDEX(Teams!G:K,MATCH(Players!BB368,Teams!G:G,0),5),Standings!G:G,0),2)+INDEX(Standings!G:I,MATCH(INDEX(Teams!G:K,MATCH(Players!BB368,Teams!G:G,0),5),Standings!G:G,0),3),INDEX(Standings!A:C,MATCH(INDEX(Teams!A:E,MATCH(Players!BB368,Teams!A:A,0),5),Standings!A:A,0),2)+INDEX(Standings!A:C,MATCH(INDEX(Teams!A:E,MATCH(Players!BB368,Teams!A:A,0),5),Standings!A:A,0),3))</f>
        <v>3</v>
      </c>
      <c r="BE368">
        <f t="shared" ca="1" si="796"/>
        <v>0</v>
      </c>
      <c r="BF368">
        <f t="shared" ca="1" si="797"/>
        <v>1</v>
      </c>
      <c r="BG368">
        <f t="shared" ca="1" si="798"/>
        <v>1</v>
      </c>
      <c r="BH368">
        <f t="shared" ca="1" si="799"/>
        <v>1</v>
      </c>
      <c r="BI368">
        <f t="shared" ca="1" si="800"/>
        <v>0</v>
      </c>
      <c r="BJ368">
        <f t="shared" ca="1" si="801"/>
        <v>0</v>
      </c>
      <c r="BK368">
        <f t="shared" ca="1" si="802"/>
        <v>0</v>
      </c>
      <c r="BL368" s="12">
        <f t="shared" ca="1" si="803"/>
        <v>5</v>
      </c>
      <c r="BM368">
        <f t="shared" ca="1" si="804"/>
        <v>6</v>
      </c>
      <c r="BN368">
        <f t="shared" ca="1" si="805"/>
        <v>4</v>
      </c>
      <c r="BO368">
        <f t="shared" ca="1" si="806"/>
        <v>4</v>
      </c>
      <c r="BP368">
        <f t="shared" ca="1" si="807"/>
        <v>1</v>
      </c>
      <c r="BQ368">
        <f t="shared" ca="1" si="808"/>
        <v>3</v>
      </c>
      <c r="BR368">
        <f t="shared" ca="1" si="809"/>
        <v>0</v>
      </c>
      <c r="BS368">
        <f t="shared" ca="1" si="810"/>
        <v>4</v>
      </c>
      <c r="BT368">
        <f t="shared" ca="1" si="811"/>
        <v>0</v>
      </c>
      <c r="BU368">
        <f t="shared" ca="1" si="812"/>
        <v>0</v>
      </c>
      <c r="BV368">
        <f t="shared" ca="1" si="813"/>
        <v>0</v>
      </c>
      <c r="BW368">
        <f t="shared" ca="1" si="887"/>
        <v>0</v>
      </c>
      <c r="BX368">
        <f t="shared" ca="1" si="888"/>
        <v>1</v>
      </c>
      <c r="BY368" s="8">
        <f t="shared" ca="1" si="889"/>
        <v>0</v>
      </c>
      <c r="BZ368" s="10">
        <f t="shared" ca="1" si="890"/>
        <v>7.2</v>
      </c>
      <c r="CA368">
        <f t="shared" ca="1" si="891"/>
        <v>1</v>
      </c>
      <c r="CB368">
        <f t="shared" ca="1" si="892"/>
        <v>1</v>
      </c>
      <c r="CC368">
        <f t="shared" ca="1" si="893"/>
        <v>0</v>
      </c>
      <c r="CD368">
        <f t="shared" ca="1" si="894"/>
        <v>0</v>
      </c>
      <c r="CE368">
        <f t="shared" ca="1" si="895"/>
        <v>0</v>
      </c>
      <c r="CF368" s="12">
        <f t="shared" ca="1" si="896"/>
        <v>5</v>
      </c>
      <c r="CG368">
        <f t="shared" ca="1" si="897"/>
        <v>6</v>
      </c>
      <c r="CH368">
        <f t="shared" ca="1" si="898"/>
        <v>4</v>
      </c>
      <c r="CI368">
        <f t="shared" ca="1" si="899"/>
        <v>4</v>
      </c>
      <c r="CJ368">
        <f t="shared" ca="1" si="900"/>
        <v>1</v>
      </c>
      <c r="CK368">
        <f t="shared" ca="1" si="901"/>
        <v>3</v>
      </c>
      <c r="CL368">
        <f t="shared" ca="1" si="902"/>
        <v>0</v>
      </c>
      <c r="CM368">
        <f t="shared" ca="1" si="903"/>
        <v>4</v>
      </c>
      <c r="CN368">
        <f t="shared" ca="1" si="904"/>
        <v>0</v>
      </c>
      <c r="CO368">
        <f t="shared" ca="1" si="905"/>
        <v>0</v>
      </c>
      <c r="CP368">
        <f t="shared" ca="1" si="906"/>
        <v>0</v>
      </c>
      <c r="CQ368" s="10">
        <f t="shared" ca="1" si="907"/>
        <v>1.8</v>
      </c>
      <c r="CR368" s="11">
        <f t="shared" ca="1" si="908"/>
        <v>10.799999999999999</v>
      </c>
      <c r="CS368" s="11">
        <f t="shared" ca="1" si="909"/>
        <v>1.8</v>
      </c>
      <c r="CT368" s="11">
        <f t="shared" ca="1" si="910"/>
        <v>5.3999999999999995</v>
      </c>
      <c r="CU368" s="11">
        <f t="shared" ca="1" si="911"/>
        <v>7.2</v>
      </c>
      <c r="CV368" s="11">
        <f t="shared" ca="1" si="912"/>
        <v>1.3333333333333333</v>
      </c>
      <c r="CW368" t="b">
        <f t="shared" ref="CW368:CW384" ca="1" si="938">IF(CF368&gt;=BD368,TRUE,FALSE)</f>
        <v>1</v>
      </c>
      <c r="CX368">
        <f>COUNTIF(BA$1:BA368,BA368)-1</f>
        <v>0</v>
      </c>
    </row>
    <row r="369" spans="1:102">
      <c r="A369" s="14" t="s">
        <v>3017</v>
      </c>
      <c r="B369" t="s">
        <v>2560</v>
      </c>
      <c r="C369" t="s">
        <v>2672</v>
      </c>
      <c r="D369">
        <f>IF(Players!C369="NL",INDEX(Standings!G:I,MATCH(INDEX(Teams!G:K,MATCH(Players!B369,Teams!G:G,0),5),Standings!G:G,0),2)+INDEX(Standings!G:I,MATCH(INDEX(Teams!G:K,MATCH(Players!B369,Teams!G:G,0),5),Standings!G:G,0),3),INDEX(Standings!A:C,MATCH(INDEX(Teams!A:E,MATCH(Players!B369,Teams!A:A,0),5),Standings!A:A,0),2)+INDEX(Standings!A:C,MATCH(INDEX(Teams!A:E,MATCH(Players!B369,Teams!A:A,0),5),Standings!A:A,0),3))</f>
        <v>3</v>
      </c>
      <c r="E369">
        <f t="shared" ca="1" si="814"/>
        <v>3</v>
      </c>
      <c r="F369">
        <f t="shared" ca="1" si="815"/>
        <v>12</v>
      </c>
      <c r="G369">
        <f t="shared" ca="1" si="816"/>
        <v>1</v>
      </c>
      <c r="H369">
        <f t="shared" ca="1" si="817"/>
        <v>4</v>
      </c>
      <c r="I369">
        <f t="shared" ca="1" si="818"/>
        <v>1</v>
      </c>
      <c r="J369">
        <f t="shared" ca="1" si="819"/>
        <v>0</v>
      </c>
      <c r="K369">
        <f t="shared" ca="1" si="820"/>
        <v>0</v>
      </c>
      <c r="L369">
        <f t="shared" ca="1" si="821"/>
        <v>0</v>
      </c>
      <c r="M369">
        <f t="shared" ca="1" si="822"/>
        <v>0</v>
      </c>
      <c r="N369">
        <f t="shared" ca="1" si="823"/>
        <v>0</v>
      </c>
      <c r="O369">
        <f t="shared" ca="1" si="824"/>
        <v>1</v>
      </c>
      <c r="P369">
        <f t="shared" ca="1" si="825"/>
        <v>3</v>
      </c>
      <c r="Q369">
        <f t="shared" ca="1" si="826"/>
        <v>0</v>
      </c>
      <c r="R369">
        <f t="shared" ca="1" si="827"/>
        <v>0</v>
      </c>
      <c r="S369">
        <f t="shared" ca="1" si="828"/>
        <v>0</v>
      </c>
      <c r="T369">
        <f t="shared" ca="1" si="829"/>
        <v>0</v>
      </c>
      <c r="U369">
        <f t="shared" ca="1" si="830"/>
        <v>0</v>
      </c>
      <c r="V369">
        <f t="shared" ca="1" si="831"/>
        <v>1</v>
      </c>
      <c r="W369">
        <f t="shared" ca="1" si="832"/>
        <v>1</v>
      </c>
      <c r="X369">
        <f t="shared" ca="1" si="913"/>
        <v>3</v>
      </c>
      <c r="Y369">
        <f t="shared" ca="1" si="914"/>
        <v>13</v>
      </c>
      <c r="Z369">
        <f t="shared" ca="1" si="915"/>
        <v>12</v>
      </c>
      <c r="AA369">
        <f t="shared" ca="1" si="916"/>
        <v>1</v>
      </c>
      <c r="AB369">
        <f t="shared" ca="1" si="917"/>
        <v>4</v>
      </c>
      <c r="AC369">
        <f t="shared" ca="1" si="918"/>
        <v>1</v>
      </c>
      <c r="AD369">
        <f t="shared" ca="1" si="919"/>
        <v>0</v>
      </c>
      <c r="AE369">
        <f t="shared" ca="1" si="920"/>
        <v>0</v>
      </c>
      <c r="AF369">
        <f t="shared" ca="1" si="921"/>
        <v>0</v>
      </c>
      <c r="AG369">
        <f t="shared" ca="1" si="922"/>
        <v>0</v>
      </c>
      <c r="AH369">
        <f t="shared" ca="1" si="923"/>
        <v>0</v>
      </c>
      <c r="AI369">
        <f t="shared" ca="1" si="924"/>
        <v>1</v>
      </c>
      <c r="AJ369">
        <f t="shared" ca="1" si="925"/>
        <v>3</v>
      </c>
      <c r="AK369">
        <f t="shared" ca="1" si="926"/>
        <v>0</v>
      </c>
      <c r="AL369">
        <f t="shared" ca="1" si="927"/>
        <v>0</v>
      </c>
      <c r="AM369">
        <f t="shared" ca="1" si="928"/>
        <v>0</v>
      </c>
      <c r="AN369">
        <f t="shared" ca="1" si="929"/>
        <v>0</v>
      </c>
      <c r="AO369">
        <f t="shared" ca="1" si="930"/>
        <v>0</v>
      </c>
      <c r="AP369">
        <f t="shared" ca="1" si="931"/>
        <v>1</v>
      </c>
      <c r="AQ369">
        <f t="shared" ca="1" si="932"/>
        <v>1</v>
      </c>
      <c r="AR369" s="8">
        <f t="shared" ca="1" si="933"/>
        <v>0.33333333333333331</v>
      </c>
      <c r="AS369" s="8">
        <f t="shared" ca="1" si="934"/>
        <v>0.38461538461538464</v>
      </c>
      <c r="AT369" s="8">
        <f t="shared" ca="1" si="935"/>
        <v>0.41666666666666669</v>
      </c>
      <c r="AU369" s="8">
        <f t="shared" ca="1" si="936"/>
        <v>0.80128205128205132</v>
      </c>
      <c r="AV369">
        <f t="shared" ca="1" si="937"/>
        <v>5</v>
      </c>
      <c r="AW369" t="b">
        <f t="shared" ca="1" si="860"/>
        <v>1</v>
      </c>
      <c r="BA369" t="s">
        <v>3287</v>
      </c>
      <c r="BB369" t="s">
        <v>2569</v>
      </c>
      <c r="BC369" t="s">
        <v>2674</v>
      </c>
      <c r="BD369">
        <f>IF(Players!BC369="NL",INDEX(Standings!G:I,MATCH(INDEX(Teams!G:K,MATCH(Players!BB369,Teams!G:G,0),5),Standings!G:G,0),2)+INDEX(Standings!G:I,MATCH(INDEX(Teams!G:K,MATCH(Players!BB369,Teams!G:G,0),5),Standings!G:G,0),3),INDEX(Standings!A:C,MATCH(INDEX(Teams!A:E,MATCH(Players!BB369,Teams!A:A,0),5),Standings!A:A,0),2)+INDEX(Standings!A:C,MATCH(INDEX(Teams!A:E,MATCH(Players!BB369,Teams!A:A,0),5),Standings!A:A,0),3))</f>
        <v>3</v>
      </c>
      <c r="BE369">
        <f t="shared" ca="1" si="796"/>
        <v>0</v>
      </c>
      <c r="BF369">
        <f t="shared" ca="1" si="797"/>
        <v>0</v>
      </c>
      <c r="BG369">
        <f t="shared" ca="1" si="798"/>
        <v>0</v>
      </c>
      <c r="BH369">
        <f t="shared" ca="1" si="799"/>
        <v>0</v>
      </c>
      <c r="BI369">
        <f t="shared" ca="1" si="800"/>
        <v>0</v>
      </c>
      <c r="BJ369">
        <f t="shared" ca="1" si="801"/>
        <v>0</v>
      </c>
      <c r="BK369">
        <f t="shared" ca="1" si="802"/>
        <v>0</v>
      </c>
      <c r="BL369" s="12">
        <f t="shared" ca="1" si="803"/>
        <v>0</v>
      </c>
      <c r="BM369">
        <f t="shared" ca="1" si="804"/>
        <v>0</v>
      </c>
      <c r="BN369">
        <f t="shared" ca="1" si="805"/>
        <v>0</v>
      </c>
      <c r="BO369">
        <f t="shared" ca="1" si="806"/>
        <v>0</v>
      </c>
      <c r="BP369">
        <f t="shared" ca="1" si="807"/>
        <v>0</v>
      </c>
      <c r="BQ369">
        <f t="shared" ca="1" si="808"/>
        <v>0</v>
      </c>
      <c r="BR369">
        <f t="shared" ca="1" si="809"/>
        <v>0</v>
      </c>
      <c r="BS369">
        <f t="shared" ca="1" si="810"/>
        <v>0</v>
      </c>
      <c r="BT369">
        <f t="shared" ca="1" si="811"/>
        <v>0</v>
      </c>
      <c r="BU369">
        <f t="shared" ca="1" si="812"/>
        <v>0</v>
      </c>
      <c r="BV369">
        <f t="shared" ca="1" si="813"/>
        <v>0</v>
      </c>
      <c r="BW369">
        <f t="shared" ref="BW369:BW385" ca="1" si="939">SUMIF($BA:$BA,$BA369,BE:BE)</f>
        <v>0</v>
      </c>
      <c r="BX369">
        <f t="shared" ref="BX369:BX385" ca="1" si="940">SUMIF($BA:$BA,$BA369,BF:BF)</f>
        <v>0</v>
      </c>
      <c r="BY369" s="8">
        <f t="shared" ref="BY369:BY385" ca="1" si="941">IFERROR(BW369/(BW369+BX369),0)</f>
        <v>0</v>
      </c>
      <c r="BZ369" s="10" t="str">
        <f t="shared" ref="BZ369:BZ385" ca="1" si="942">IFERROR(CI369/CF369*9,"---")</f>
        <v>---</v>
      </c>
      <c r="CA369">
        <f t="shared" ref="CA369:CA385" ca="1" si="943">SUMIF($BA:$BA,$BA369,BG:BG)</f>
        <v>0</v>
      </c>
      <c r="CB369">
        <f t="shared" ref="CB369:CB385" ca="1" si="944">SUMIF($BA:$BA,$BA369,BH:BH)</f>
        <v>0</v>
      </c>
      <c r="CC369">
        <f t="shared" ref="CC369:CC385" ca="1" si="945">SUMIF($BA:$BA,$BA369,BI:BI)</f>
        <v>0</v>
      </c>
      <c r="CD369">
        <f t="shared" ref="CD369:CD385" ca="1" si="946">SUMIF($BA:$BA,$BA369,BJ:BJ)</f>
        <v>0</v>
      </c>
      <c r="CE369">
        <f t="shared" ref="CE369:CE385" ca="1" si="947">SUMIF($BA:$BA,$BA369,BK:BK)</f>
        <v>0</v>
      </c>
      <c r="CF369" s="12">
        <f t="shared" ref="CF369:CF385" ca="1" si="948">SUMIF($BA:$BA,$BA369,BL:BL)</f>
        <v>0</v>
      </c>
      <c r="CG369">
        <f t="shared" ref="CG369:CG385" ca="1" si="949">SUMIF($BA:$BA,$BA369,BM:BM)</f>
        <v>0</v>
      </c>
      <c r="CH369">
        <f t="shared" ref="CH369:CH385" ca="1" si="950">SUMIF($BA:$BA,$BA369,BN:BN)</f>
        <v>0</v>
      </c>
      <c r="CI369">
        <f t="shared" ref="CI369:CI385" ca="1" si="951">SUMIF($BA:$BA,$BA369,BO:BO)</f>
        <v>0</v>
      </c>
      <c r="CJ369">
        <f t="shared" ref="CJ369:CJ385" ca="1" si="952">SUMIF($BA:$BA,$BA369,BP:BP)</f>
        <v>0</v>
      </c>
      <c r="CK369">
        <f t="shared" ref="CK369:CK385" ca="1" si="953">SUMIF($BA:$BA,$BA369,BQ:BQ)</f>
        <v>0</v>
      </c>
      <c r="CL369">
        <f t="shared" ref="CL369:CL385" ca="1" si="954">SUMIF($BA:$BA,$BA369,BR:BR)</f>
        <v>0</v>
      </c>
      <c r="CM369">
        <f t="shared" ref="CM369:CM385" ca="1" si="955">SUMIF($BA:$BA,$BA369,BS:BS)</f>
        <v>0</v>
      </c>
      <c r="CN369">
        <f t="shared" ref="CN369:CN385" ca="1" si="956">SUMIF($BA:$BA,$BA369,BT:BT)</f>
        <v>0</v>
      </c>
      <c r="CO369">
        <f t="shared" ref="CO369:CO385" ca="1" si="957">SUMIF($BA:$BA,$BA369,BU:BU)</f>
        <v>0</v>
      </c>
      <c r="CP369">
        <f t="shared" ref="CP369:CP385" ca="1" si="958">SUMIF($BA:$BA,$BA369,BV:BV)</f>
        <v>0</v>
      </c>
      <c r="CQ369" s="10">
        <f t="shared" ref="CQ369:CQ385" ca="1" si="959">IFERROR((CG369+CK369)/CF369,0)</f>
        <v>0</v>
      </c>
      <c r="CR369" s="11">
        <f t="shared" ref="CR369:CR385" ca="1" si="960">IFERROR(CG369/$CF369*9,0)</f>
        <v>0</v>
      </c>
      <c r="CS369" s="11">
        <f t="shared" ref="CS369:CS385" ca="1" si="961">IFERROR(CJ369/$CF369*9,0)</f>
        <v>0</v>
      </c>
      <c r="CT369" s="11">
        <f t="shared" ref="CT369:CT385" ca="1" si="962">IFERROR(CK369/$CF369*9,0)</f>
        <v>0</v>
      </c>
      <c r="CU369" s="11">
        <f t="shared" ref="CU369:CU385" ca="1" si="963">IFERROR(CM369/$CF369*9,0)</f>
        <v>0</v>
      </c>
      <c r="CV369" s="11">
        <f t="shared" ref="CV369:CV385" ca="1" si="964">IFERROR(CM369/CK369,0)</f>
        <v>0</v>
      </c>
      <c r="CW369" t="b">
        <f t="shared" ca="1" si="938"/>
        <v>0</v>
      </c>
      <c r="CX369">
        <f>COUNTIF(BA$1:BA369,BA369)-1</f>
        <v>0</v>
      </c>
    </row>
    <row r="370" spans="1:102">
      <c r="A370" s="14" t="s">
        <v>3018</v>
      </c>
      <c r="B370" t="s">
        <v>2560</v>
      </c>
      <c r="C370" t="s">
        <v>2672</v>
      </c>
      <c r="D370">
        <f>IF(Players!C370="NL",INDEX(Standings!G:I,MATCH(INDEX(Teams!G:K,MATCH(Players!B370,Teams!G:G,0),5),Standings!G:G,0),2)+INDEX(Standings!G:I,MATCH(INDEX(Teams!G:K,MATCH(Players!B370,Teams!G:G,0),5),Standings!G:G,0),3),INDEX(Standings!A:C,MATCH(INDEX(Teams!A:E,MATCH(Players!B370,Teams!A:A,0),5),Standings!A:A,0),2)+INDEX(Standings!A:C,MATCH(INDEX(Teams!A:E,MATCH(Players!B370,Teams!A:A,0),5),Standings!A:A,0),3))</f>
        <v>3</v>
      </c>
      <c r="E370">
        <f t="shared" ca="1" si="814"/>
        <v>3</v>
      </c>
      <c r="F370">
        <f t="shared" ca="1" si="815"/>
        <v>11</v>
      </c>
      <c r="G370">
        <f t="shared" ca="1" si="816"/>
        <v>0</v>
      </c>
      <c r="H370">
        <f t="shared" ca="1" si="817"/>
        <v>0</v>
      </c>
      <c r="I370">
        <f t="shared" ca="1" si="818"/>
        <v>0</v>
      </c>
      <c r="J370">
        <f t="shared" ca="1" si="819"/>
        <v>0</v>
      </c>
      <c r="K370">
        <f t="shared" ca="1" si="820"/>
        <v>0</v>
      </c>
      <c r="L370">
        <f t="shared" ca="1" si="821"/>
        <v>0</v>
      </c>
      <c r="M370">
        <f t="shared" ca="1" si="822"/>
        <v>0</v>
      </c>
      <c r="N370">
        <f t="shared" ca="1" si="823"/>
        <v>0</v>
      </c>
      <c r="O370">
        <f t="shared" ca="1" si="824"/>
        <v>0</v>
      </c>
      <c r="P370">
        <f t="shared" ca="1" si="825"/>
        <v>0</v>
      </c>
      <c r="Q370">
        <f t="shared" ca="1" si="826"/>
        <v>0</v>
      </c>
      <c r="R370">
        <f t="shared" ca="1" si="827"/>
        <v>0</v>
      </c>
      <c r="S370">
        <f t="shared" ca="1" si="828"/>
        <v>0</v>
      </c>
      <c r="T370">
        <f t="shared" ca="1" si="829"/>
        <v>0</v>
      </c>
      <c r="U370">
        <f t="shared" ca="1" si="830"/>
        <v>0</v>
      </c>
      <c r="V370">
        <f t="shared" ca="1" si="831"/>
        <v>0</v>
      </c>
      <c r="W370">
        <f t="shared" ca="1" si="832"/>
        <v>0</v>
      </c>
      <c r="X370">
        <f t="shared" ca="1" si="913"/>
        <v>3</v>
      </c>
      <c r="Y370">
        <f t="shared" ca="1" si="914"/>
        <v>11</v>
      </c>
      <c r="Z370">
        <f t="shared" ca="1" si="915"/>
        <v>11</v>
      </c>
      <c r="AA370">
        <f t="shared" ca="1" si="916"/>
        <v>0</v>
      </c>
      <c r="AB370">
        <f t="shared" ca="1" si="917"/>
        <v>0</v>
      </c>
      <c r="AC370">
        <f t="shared" ca="1" si="918"/>
        <v>0</v>
      </c>
      <c r="AD370">
        <f t="shared" ca="1" si="919"/>
        <v>0</v>
      </c>
      <c r="AE370">
        <f t="shared" ca="1" si="920"/>
        <v>0</v>
      </c>
      <c r="AF370">
        <f t="shared" ca="1" si="921"/>
        <v>0</v>
      </c>
      <c r="AG370">
        <f t="shared" ca="1" si="922"/>
        <v>0</v>
      </c>
      <c r="AH370">
        <f t="shared" ca="1" si="923"/>
        <v>0</v>
      </c>
      <c r="AI370">
        <f t="shared" ca="1" si="924"/>
        <v>0</v>
      </c>
      <c r="AJ370">
        <f t="shared" ca="1" si="925"/>
        <v>0</v>
      </c>
      <c r="AK370">
        <f t="shared" ca="1" si="926"/>
        <v>0</v>
      </c>
      <c r="AL370">
        <f t="shared" ca="1" si="927"/>
        <v>0</v>
      </c>
      <c r="AM370">
        <f t="shared" ca="1" si="928"/>
        <v>0</v>
      </c>
      <c r="AN370">
        <f t="shared" ca="1" si="929"/>
        <v>0</v>
      </c>
      <c r="AO370">
        <f t="shared" ca="1" si="930"/>
        <v>0</v>
      </c>
      <c r="AP370">
        <f t="shared" ca="1" si="931"/>
        <v>0</v>
      </c>
      <c r="AQ370">
        <f t="shared" ca="1" si="932"/>
        <v>0</v>
      </c>
      <c r="AR370" s="8">
        <f t="shared" ca="1" si="933"/>
        <v>0</v>
      </c>
      <c r="AS370" s="8">
        <f t="shared" ca="1" si="934"/>
        <v>0</v>
      </c>
      <c r="AT370" s="8">
        <f t="shared" ca="1" si="935"/>
        <v>0</v>
      </c>
      <c r="AU370" s="8">
        <f t="shared" ca="1" si="936"/>
        <v>0</v>
      </c>
      <c r="AV370">
        <f t="shared" ca="1" si="937"/>
        <v>0</v>
      </c>
      <c r="AW370" t="b">
        <f t="shared" ca="1" si="860"/>
        <v>1</v>
      </c>
      <c r="BA370" t="s">
        <v>3283</v>
      </c>
      <c r="BB370" t="s">
        <v>2569</v>
      </c>
      <c r="BC370" t="s">
        <v>2674</v>
      </c>
      <c r="BD370">
        <f>IF(Players!BC370="NL",INDEX(Standings!G:I,MATCH(INDEX(Teams!G:K,MATCH(Players!BB370,Teams!G:G,0),5),Standings!G:G,0),2)+INDEX(Standings!G:I,MATCH(INDEX(Teams!G:K,MATCH(Players!BB370,Teams!G:G,0),5),Standings!G:G,0),3),INDEX(Standings!A:C,MATCH(INDEX(Teams!A:E,MATCH(Players!BB370,Teams!A:A,0),5),Standings!A:A,0),2)+INDEX(Standings!A:C,MATCH(INDEX(Teams!A:E,MATCH(Players!BB370,Teams!A:A,0),5),Standings!A:A,0),3))</f>
        <v>3</v>
      </c>
      <c r="BE370">
        <f t="shared" ca="1" si="796"/>
        <v>0</v>
      </c>
      <c r="BF370">
        <f t="shared" ca="1" si="797"/>
        <v>1</v>
      </c>
      <c r="BG370">
        <f t="shared" ca="1" si="798"/>
        <v>1</v>
      </c>
      <c r="BH370">
        <f t="shared" ca="1" si="799"/>
        <v>1</v>
      </c>
      <c r="BI370">
        <f t="shared" ca="1" si="800"/>
        <v>0</v>
      </c>
      <c r="BJ370">
        <f t="shared" ca="1" si="801"/>
        <v>0</v>
      </c>
      <c r="BK370">
        <f t="shared" ca="1" si="802"/>
        <v>0</v>
      </c>
      <c r="BL370" s="12">
        <f t="shared" ca="1" si="803"/>
        <v>5</v>
      </c>
      <c r="BM370">
        <f t="shared" ca="1" si="804"/>
        <v>8</v>
      </c>
      <c r="BN370">
        <f t="shared" ca="1" si="805"/>
        <v>8</v>
      </c>
      <c r="BO370">
        <f t="shared" ca="1" si="806"/>
        <v>7</v>
      </c>
      <c r="BP370">
        <f t="shared" ca="1" si="807"/>
        <v>1</v>
      </c>
      <c r="BQ370">
        <f t="shared" ca="1" si="808"/>
        <v>5</v>
      </c>
      <c r="BR370">
        <f t="shared" ca="1" si="809"/>
        <v>0</v>
      </c>
      <c r="BS370">
        <f t="shared" ca="1" si="810"/>
        <v>4</v>
      </c>
      <c r="BT370">
        <f t="shared" ca="1" si="811"/>
        <v>0</v>
      </c>
      <c r="BU370">
        <f t="shared" ca="1" si="812"/>
        <v>0</v>
      </c>
      <c r="BV370">
        <f t="shared" ca="1" si="813"/>
        <v>2</v>
      </c>
      <c r="BW370">
        <f t="shared" ca="1" si="939"/>
        <v>0</v>
      </c>
      <c r="BX370">
        <f t="shared" ca="1" si="940"/>
        <v>1</v>
      </c>
      <c r="BY370" s="8">
        <f t="shared" ca="1" si="941"/>
        <v>0</v>
      </c>
      <c r="BZ370" s="10">
        <f t="shared" ca="1" si="942"/>
        <v>12.6</v>
      </c>
      <c r="CA370">
        <f t="shared" ca="1" si="943"/>
        <v>1</v>
      </c>
      <c r="CB370">
        <f t="shared" ca="1" si="944"/>
        <v>1</v>
      </c>
      <c r="CC370">
        <f t="shared" ca="1" si="945"/>
        <v>0</v>
      </c>
      <c r="CD370">
        <f t="shared" ca="1" si="946"/>
        <v>0</v>
      </c>
      <c r="CE370">
        <f t="shared" ca="1" si="947"/>
        <v>0</v>
      </c>
      <c r="CF370" s="12">
        <f t="shared" ca="1" si="948"/>
        <v>5</v>
      </c>
      <c r="CG370">
        <f t="shared" ca="1" si="949"/>
        <v>8</v>
      </c>
      <c r="CH370">
        <f t="shared" ca="1" si="950"/>
        <v>8</v>
      </c>
      <c r="CI370">
        <f t="shared" ca="1" si="951"/>
        <v>7</v>
      </c>
      <c r="CJ370">
        <f t="shared" ca="1" si="952"/>
        <v>1</v>
      </c>
      <c r="CK370">
        <f t="shared" ca="1" si="953"/>
        <v>5</v>
      </c>
      <c r="CL370">
        <f t="shared" ca="1" si="954"/>
        <v>0</v>
      </c>
      <c r="CM370">
        <f t="shared" ca="1" si="955"/>
        <v>4</v>
      </c>
      <c r="CN370">
        <f t="shared" ca="1" si="956"/>
        <v>0</v>
      </c>
      <c r="CO370">
        <f t="shared" ca="1" si="957"/>
        <v>0</v>
      </c>
      <c r="CP370">
        <f t="shared" ca="1" si="958"/>
        <v>2</v>
      </c>
      <c r="CQ370" s="10">
        <f t="shared" ca="1" si="959"/>
        <v>2.6</v>
      </c>
      <c r="CR370" s="11">
        <f t="shared" ca="1" si="960"/>
        <v>14.4</v>
      </c>
      <c r="CS370" s="11">
        <f t="shared" ca="1" si="961"/>
        <v>1.8</v>
      </c>
      <c r="CT370" s="11">
        <f t="shared" ca="1" si="962"/>
        <v>9</v>
      </c>
      <c r="CU370" s="11">
        <f t="shared" ca="1" si="963"/>
        <v>7.2</v>
      </c>
      <c r="CV370" s="11">
        <f t="shared" ca="1" si="964"/>
        <v>0.8</v>
      </c>
      <c r="CW370" t="b">
        <f t="shared" ca="1" si="938"/>
        <v>1</v>
      </c>
      <c r="CX370">
        <f>COUNTIF(BA$1:BA370,BA370)-1</f>
        <v>0</v>
      </c>
    </row>
    <row r="371" spans="1:102">
      <c r="A371" s="14" t="s">
        <v>3019</v>
      </c>
      <c r="B371" t="s">
        <v>2560</v>
      </c>
      <c r="C371" t="s">
        <v>2672</v>
      </c>
      <c r="D371">
        <f>IF(Players!C371="NL",INDEX(Standings!G:I,MATCH(INDEX(Teams!G:K,MATCH(Players!B371,Teams!G:G,0),5),Standings!G:G,0),2)+INDEX(Standings!G:I,MATCH(INDEX(Teams!G:K,MATCH(Players!B371,Teams!G:G,0),5),Standings!G:G,0),3),INDEX(Standings!A:C,MATCH(INDEX(Teams!A:E,MATCH(Players!B371,Teams!A:A,0),5),Standings!A:A,0),2)+INDEX(Standings!A:C,MATCH(INDEX(Teams!A:E,MATCH(Players!B371,Teams!A:A,0),5),Standings!A:A,0),3))</f>
        <v>3</v>
      </c>
      <c r="E371">
        <f t="shared" ca="1" si="814"/>
        <v>3</v>
      </c>
      <c r="F371">
        <f t="shared" ca="1" si="815"/>
        <v>10</v>
      </c>
      <c r="G371">
        <f t="shared" ca="1" si="816"/>
        <v>1</v>
      </c>
      <c r="H371">
        <f t="shared" ca="1" si="817"/>
        <v>3</v>
      </c>
      <c r="I371">
        <f t="shared" ca="1" si="818"/>
        <v>1</v>
      </c>
      <c r="J371">
        <f t="shared" ca="1" si="819"/>
        <v>0</v>
      </c>
      <c r="K371">
        <f t="shared" ca="1" si="820"/>
        <v>1</v>
      </c>
      <c r="L371">
        <f t="shared" ca="1" si="821"/>
        <v>2</v>
      </c>
      <c r="M371">
        <f t="shared" ca="1" si="822"/>
        <v>0</v>
      </c>
      <c r="N371">
        <f t="shared" ca="1" si="823"/>
        <v>0</v>
      </c>
      <c r="O371">
        <f t="shared" ca="1" si="824"/>
        <v>0</v>
      </c>
      <c r="P371">
        <f t="shared" ca="1" si="825"/>
        <v>3</v>
      </c>
      <c r="Q371">
        <f t="shared" ca="1" si="826"/>
        <v>0</v>
      </c>
      <c r="R371">
        <f t="shared" ca="1" si="827"/>
        <v>0</v>
      </c>
      <c r="S371">
        <f t="shared" ca="1" si="828"/>
        <v>0</v>
      </c>
      <c r="T371">
        <f t="shared" ca="1" si="829"/>
        <v>0</v>
      </c>
      <c r="U371">
        <f t="shared" ca="1" si="830"/>
        <v>0</v>
      </c>
      <c r="V371">
        <f t="shared" ca="1" si="831"/>
        <v>1</v>
      </c>
      <c r="W371">
        <f t="shared" ca="1" si="832"/>
        <v>1</v>
      </c>
      <c r="X371">
        <f t="shared" ca="1" si="913"/>
        <v>3</v>
      </c>
      <c r="Y371">
        <f t="shared" ca="1" si="914"/>
        <v>10</v>
      </c>
      <c r="Z371">
        <f t="shared" ca="1" si="915"/>
        <v>10</v>
      </c>
      <c r="AA371">
        <f t="shared" ca="1" si="916"/>
        <v>1</v>
      </c>
      <c r="AB371">
        <f t="shared" ca="1" si="917"/>
        <v>3</v>
      </c>
      <c r="AC371">
        <f t="shared" ca="1" si="918"/>
        <v>1</v>
      </c>
      <c r="AD371">
        <f t="shared" ca="1" si="919"/>
        <v>0</v>
      </c>
      <c r="AE371">
        <f t="shared" ca="1" si="920"/>
        <v>1</v>
      </c>
      <c r="AF371">
        <f t="shared" ca="1" si="921"/>
        <v>2</v>
      </c>
      <c r="AG371">
        <f t="shared" ca="1" si="922"/>
        <v>0</v>
      </c>
      <c r="AH371">
        <f t="shared" ca="1" si="923"/>
        <v>0</v>
      </c>
      <c r="AI371">
        <f t="shared" ca="1" si="924"/>
        <v>0</v>
      </c>
      <c r="AJ371">
        <f t="shared" ca="1" si="925"/>
        <v>3</v>
      </c>
      <c r="AK371">
        <f t="shared" ca="1" si="926"/>
        <v>0</v>
      </c>
      <c r="AL371">
        <f t="shared" ca="1" si="927"/>
        <v>0</v>
      </c>
      <c r="AM371">
        <f t="shared" ca="1" si="928"/>
        <v>0</v>
      </c>
      <c r="AN371">
        <f t="shared" ca="1" si="929"/>
        <v>0</v>
      </c>
      <c r="AO371">
        <f t="shared" ca="1" si="930"/>
        <v>0</v>
      </c>
      <c r="AP371">
        <f t="shared" ca="1" si="931"/>
        <v>1</v>
      </c>
      <c r="AQ371">
        <f t="shared" ca="1" si="932"/>
        <v>1</v>
      </c>
      <c r="AR371" s="8">
        <f t="shared" ca="1" si="933"/>
        <v>0.3</v>
      </c>
      <c r="AS371" s="8">
        <f t="shared" ca="1" si="934"/>
        <v>0.3</v>
      </c>
      <c r="AT371" s="8">
        <f t="shared" ca="1" si="935"/>
        <v>0.7</v>
      </c>
      <c r="AU371" s="8">
        <f t="shared" ca="1" si="936"/>
        <v>1</v>
      </c>
      <c r="AV371">
        <f t="shared" ca="1" si="937"/>
        <v>7</v>
      </c>
      <c r="AW371" t="b">
        <f t="shared" ca="1" si="860"/>
        <v>1</v>
      </c>
      <c r="BA371" t="s">
        <v>3285</v>
      </c>
      <c r="BB371" t="s">
        <v>2569</v>
      </c>
      <c r="BC371" t="s">
        <v>2674</v>
      </c>
      <c r="BD371">
        <f>IF(Players!BC371="NL",INDEX(Standings!G:I,MATCH(INDEX(Teams!G:K,MATCH(Players!BB371,Teams!G:G,0),5),Standings!G:G,0),2)+INDEX(Standings!G:I,MATCH(INDEX(Teams!G:K,MATCH(Players!BB371,Teams!G:G,0),5),Standings!G:G,0),3),INDEX(Standings!A:C,MATCH(INDEX(Teams!A:E,MATCH(Players!BB371,Teams!A:A,0),5),Standings!A:A,0),2)+INDEX(Standings!A:C,MATCH(INDEX(Teams!A:E,MATCH(Players!BB371,Teams!A:A,0),5),Standings!A:A,0),3))</f>
        <v>3</v>
      </c>
      <c r="BE371">
        <f t="shared" ca="1" si="796"/>
        <v>0</v>
      </c>
      <c r="BF371">
        <f t="shared" ca="1" si="797"/>
        <v>0</v>
      </c>
      <c r="BG371">
        <f t="shared" ca="1" si="798"/>
        <v>1</v>
      </c>
      <c r="BH371">
        <f t="shared" ca="1" si="799"/>
        <v>0</v>
      </c>
      <c r="BI371">
        <f t="shared" ca="1" si="800"/>
        <v>0</v>
      </c>
      <c r="BJ371">
        <f t="shared" ca="1" si="801"/>
        <v>0</v>
      </c>
      <c r="BK371">
        <f t="shared" ca="1" si="802"/>
        <v>0</v>
      </c>
      <c r="BL371" s="12">
        <f t="shared" ca="1" si="803"/>
        <v>1</v>
      </c>
      <c r="BM371">
        <f t="shared" ca="1" si="804"/>
        <v>2</v>
      </c>
      <c r="BN371">
        <f t="shared" ca="1" si="805"/>
        <v>2</v>
      </c>
      <c r="BO371">
        <f t="shared" ca="1" si="806"/>
        <v>2</v>
      </c>
      <c r="BP371">
        <f t="shared" ca="1" si="807"/>
        <v>0</v>
      </c>
      <c r="BQ371">
        <f t="shared" ca="1" si="808"/>
        <v>1</v>
      </c>
      <c r="BR371">
        <f t="shared" ca="1" si="809"/>
        <v>0</v>
      </c>
      <c r="BS371">
        <f t="shared" ca="1" si="810"/>
        <v>1</v>
      </c>
      <c r="BT371">
        <f t="shared" ca="1" si="811"/>
        <v>1</v>
      </c>
      <c r="BU371">
        <f t="shared" ca="1" si="812"/>
        <v>0</v>
      </c>
      <c r="BV371">
        <f t="shared" ca="1" si="813"/>
        <v>0</v>
      </c>
      <c r="BW371">
        <f t="shared" ca="1" si="939"/>
        <v>0</v>
      </c>
      <c r="BX371">
        <f t="shared" ca="1" si="940"/>
        <v>0</v>
      </c>
      <c r="BY371" s="8">
        <f t="shared" ca="1" si="941"/>
        <v>0</v>
      </c>
      <c r="BZ371" s="10">
        <f t="shared" ca="1" si="942"/>
        <v>18</v>
      </c>
      <c r="CA371">
        <f t="shared" ca="1" si="943"/>
        <v>1</v>
      </c>
      <c r="CB371">
        <f t="shared" ca="1" si="944"/>
        <v>0</v>
      </c>
      <c r="CC371">
        <f t="shared" ca="1" si="945"/>
        <v>0</v>
      </c>
      <c r="CD371">
        <f t="shared" ca="1" si="946"/>
        <v>0</v>
      </c>
      <c r="CE371">
        <f t="shared" ca="1" si="947"/>
        <v>0</v>
      </c>
      <c r="CF371" s="12">
        <f t="shared" ca="1" si="948"/>
        <v>1</v>
      </c>
      <c r="CG371">
        <f t="shared" ca="1" si="949"/>
        <v>2</v>
      </c>
      <c r="CH371">
        <f t="shared" ca="1" si="950"/>
        <v>2</v>
      </c>
      <c r="CI371">
        <f t="shared" ca="1" si="951"/>
        <v>2</v>
      </c>
      <c r="CJ371">
        <f t="shared" ca="1" si="952"/>
        <v>0</v>
      </c>
      <c r="CK371">
        <f t="shared" ca="1" si="953"/>
        <v>1</v>
      </c>
      <c r="CL371">
        <f t="shared" ca="1" si="954"/>
        <v>0</v>
      </c>
      <c r="CM371">
        <f t="shared" ca="1" si="955"/>
        <v>1</v>
      </c>
      <c r="CN371">
        <f t="shared" ca="1" si="956"/>
        <v>1</v>
      </c>
      <c r="CO371">
        <f t="shared" ca="1" si="957"/>
        <v>0</v>
      </c>
      <c r="CP371">
        <f t="shared" ca="1" si="958"/>
        <v>0</v>
      </c>
      <c r="CQ371" s="10">
        <f t="shared" ca="1" si="959"/>
        <v>3</v>
      </c>
      <c r="CR371" s="11">
        <f t="shared" ca="1" si="960"/>
        <v>18</v>
      </c>
      <c r="CS371" s="11">
        <f t="shared" ca="1" si="961"/>
        <v>0</v>
      </c>
      <c r="CT371" s="11">
        <f t="shared" ca="1" si="962"/>
        <v>9</v>
      </c>
      <c r="CU371" s="11">
        <f t="shared" ca="1" si="963"/>
        <v>9</v>
      </c>
      <c r="CV371" s="11">
        <f t="shared" ca="1" si="964"/>
        <v>1</v>
      </c>
      <c r="CW371" t="b">
        <f t="shared" ca="1" si="938"/>
        <v>0</v>
      </c>
      <c r="CX371">
        <f>COUNTIF(BA$1:BA371,BA371)-1</f>
        <v>0</v>
      </c>
    </row>
    <row r="372" spans="1:102">
      <c r="A372" s="14" t="s">
        <v>3020</v>
      </c>
      <c r="B372" t="s">
        <v>2560</v>
      </c>
      <c r="C372" t="s">
        <v>2672</v>
      </c>
      <c r="D372">
        <f>IF(Players!C372="NL",INDEX(Standings!G:I,MATCH(INDEX(Teams!G:K,MATCH(Players!B372,Teams!G:G,0),5),Standings!G:G,0),2)+INDEX(Standings!G:I,MATCH(INDEX(Teams!G:K,MATCH(Players!B372,Teams!G:G,0),5),Standings!G:G,0),3),INDEX(Standings!A:C,MATCH(INDEX(Teams!A:E,MATCH(Players!B372,Teams!A:A,0),5),Standings!A:A,0),2)+INDEX(Standings!A:C,MATCH(INDEX(Teams!A:E,MATCH(Players!B372,Teams!A:A,0),5),Standings!A:A,0),3))</f>
        <v>3</v>
      </c>
      <c r="E372">
        <f t="shared" ca="1" si="814"/>
        <v>3</v>
      </c>
      <c r="F372">
        <f t="shared" ca="1" si="815"/>
        <v>10</v>
      </c>
      <c r="G372">
        <f t="shared" ca="1" si="816"/>
        <v>3</v>
      </c>
      <c r="H372">
        <f t="shared" ca="1" si="817"/>
        <v>4</v>
      </c>
      <c r="I372">
        <f t="shared" ca="1" si="818"/>
        <v>0</v>
      </c>
      <c r="J372">
        <f t="shared" ca="1" si="819"/>
        <v>0</v>
      </c>
      <c r="K372">
        <f t="shared" ca="1" si="820"/>
        <v>3</v>
      </c>
      <c r="L372">
        <f t="shared" ca="1" si="821"/>
        <v>7</v>
      </c>
      <c r="M372">
        <f t="shared" ca="1" si="822"/>
        <v>0</v>
      </c>
      <c r="N372">
        <f t="shared" ca="1" si="823"/>
        <v>0</v>
      </c>
      <c r="O372">
        <f t="shared" ca="1" si="824"/>
        <v>0</v>
      </c>
      <c r="P372">
        <f t="shared" ca="1" si="825"/>
        <v>3</v>
      </c>
      <c r="Q372">
        <f t="shared" ca="1" si="826"/>
        <v>1</v>
      </c>
      <c r="R372">
        <f t="shared" ca="1" si="827"/>
        <v>0</v>
      </c>
      <c r="S372">
        <f t="shared" ca="1" si="828"/>
        <v>0</v>
      </c>
      <c r="T372">
        <f t="shared" ca="1" si="829"/>
        <v>0</v>
      </c>
      <c r="U372">
        <f t="shared" ca="1" si="830"/>
        <v>0</v>
      </c>
      <c r="V372">
        <f t="shared" ca="1" si="831"/>
        <v>2</v>
      </c>
      <c r="W372">
        <f t="shared" ca="1" si="832"/>
        <v>2</v>
      </c>
      <c r="X372">
        <f t="shared" ca="1" si="913"/>
        <v>3</v>
      </c>
      <c r="Y372">
        <f t="shared" ca="1" si="914"/>
        <v>10</v>
      </c>
      <c r="Z372">
        <f t="shared" ca="1" si="915"/>
        <v>10</v>
      </c>
      <c r="AA372">
        <f t="shared" ca="1" si="916"/>
        <v>3</v>
      </c>
      <c r="AB372">
        <f t="shared" ca="1" si="917"/>
        <v>4</v>
      </c>
      <c r="AC372">
        <f t="shared" ca="1" si="918"/>
        <v>0</v>
      </c>
      <c r="AD372">
        <f t="shared" ca="1" si="919"/>
        <v>0</v>
      </c>
      <c r="AE372">
        <f t="shared" ca="1" si="920"/>
        <v>3</v>
      </c>
      <c r="AF372">
        <f t="shared" ca="1" si="921"/>
        <v>7</v>
      </c>
      <c r="AG372">
        <f t="shared" ca="1" si="922"/>
        <v>0</v>
      </c>
      <c r="AH372">
        <f t="shared" ca="1" si="923"/>
        <v>0</v>
      </c>
      <c r="AI372">
        <f t="shared" ca="1" si="924"/>
        <v>0</v>
      </c>
      <c r="AJ372">
        <f t="shared" ca="1" si="925"/>
        <v>3</v>
      </c>
      <c r="AK372">
        <f t="shared" ca="1" si="926"/>
        <v>1</v>
      </c>
      <c r="AL372">
        <f t="shared" ca="1" si="927"/>
        <v>0</v>
      </c>
      <c r="AM372">
        <f t="shared" ca="1" si="928"/>
        <v>0</v>
      </c>
      <c r="AN372">
        <f t="shared" ca="1" si="929"/>
        <v>0</v>
      </c>
      <c r="AO372">
        <f t="shared" ca="1" si="930"/>
        <v>0</v>
      </c>
      <c r="AP372">
        <f t="shared" ca="1" si="931"/>
        <v>2</v>
      </c>
      <c r="AQ372">
        <f t="shared" ca="1" si="932"/>
        <v>2</v>
      </c>
      <c r="AR372" s="8">
        <f t="shared" ca="1" si="933"/>
        <v>0.4</v>
      </c>
      <c r="AS372" s="8">
        <f t="shared" ca="1" si="934"/>
        <v>0.4</v>
      </c>
      <c r="AT372" s="8">
        <f t="shared" ca="1" si="935"/>
        <v>1.3</v>
      </c>
      <c r="AU372" s="8">
        <f t="shared" ca="1" si="936"/>
        <v>1.7000000000000002</v>
      </c>
      <c r="AV372">
        <f t="shared" ca="1" si="937"/>
        <v>13</v>
      </c>
      <c r="AW372" t="b">
        <f t="shared" ca="1" si="860"/>
        <v>1</v>
      </c>
      <c r="BA372" t="s">
        <v>3288</v>
      </c>
      <c r="BB372" t="s">
        <v>2569</v>
      </c>
      <c r="BC372" t="s">
        <v>2674</v>
      </c>
      <c r="BD372">
        <f>IF(Players!BC372="NL",INDEX(Standings!G:I,MATCH(INDEX(Teams!G:K,MATCH(Players!BB372,Teams!G:G,0),5),Standings!G:G,0),2)+INDEX(Standings!G:I,MATCH(INDEX(Teams!G:K,MATCH(Players!BB372,Teams!G:G,0),5),Standings!G:G,0),3),INDEX(Standings!A:C,MATCH(INDEX(Teams!A:E,MATCH(Players!BB372,Teams!A:A,0),5),Standings!A:A,0),2)+INDEX(Standings!A:C,MATCH(INDEX(Teams!A:E,MATCH(Players!BB372,Teams!A:A,0),5),Standings!A:A,0),3))</f>
        <v>3</v>
      </c>
      <c r="BE372">
        <f t="shared" ca="1" si="796"/>
        <v>0</v>
      </c>
      <c r="BF372">
        <f t="shared" ca="1" si="797"/>
        <v>0</v>
      </c>
      <c r="BG372">
        <f t="shared" ca="1" si="798"/>
        <v>0</v>
      </c>
      <c r="BH372">
        <f t="shared" ca="1" si="799"/>
        <v>0</v>
      </c>
      <c r="BI372">
        <f t="shared" ca="1" si="800"/>
        <v>0</v>
      </c>
      <c r="BJ372">
        <f t="shared" ca="1" si="801"/>
        <v>0</v>
      </c>
      <c r="BK372">
        <f t="shared" ca="1" si="802"/>
        <v>0</v>
      </c>
      <c r="BL372" s="12">
        <f t="shared" ca="1" si="803"/>
        <v>0</v>
      </c>
      <c r="BM372">
        <f t="shared" ca="1" si="804"/>
        <v>0</v>
      </c>
      <c r="BN372">
        <f t="shared" ca="1" si="805"/>
        <v>0</v>
      </c>
      <c r="BO372">
        <f t="shared" ca="1" si="806"/>
        <v>0</v>
      </c>
      <c r="BP372">
        <f t="shared" ca="1" si="807"/>
        <v>0</v>
      </c>
      <c r="BQ372">
        <f t="shared" ca="1" si="808"/>
        <v>0</v>
      </c>
      <c r="BR372">
        <f t="shared" ca="1" si="809"/>
        <v>0</v>
      </c>
      <c r="BS372">
        <f t="shared" ca="1" si="810"/>
        <v>0</v>
      </c>
      <c r="BT372">
        <f t="shared" ca="1" si="811"/>
        <v>0</v>
      </c>
      <c r="BU372">
        <f t="shared" ca="1" si="812"/>
        <v>0</v>
      </c>
      <c r="BV372">
        <f t="shared" ca="1" si="813"/>
        <v>0</v>
      </c>
      <c r="BW372">
        <f t="shared" ca="1" si="939"/>
        <v>0</v>
      </c>
      <c r="BX372">
        <f t="shared" ca="1" si="940"/>
        <v>0</v>
      </c>
      <c r="BY372" s="8">
        <f t="shared" ca="1" si="941"/>
        <v>0</v>
      </c>
      <c r="BZ372" s="10" t="str">
        <f t="shared" ca="1" si="942"/>
        <v>---</v>
      </c>
      <c r="CA372">
        <f t="shared" ca="1" si="943"/>
        <v>0</v>
      </c>
      <c r="CB372">
        <f t="shared" ca="1" si="944"/>
        <v>0</v>
      </c>
      <c r="CC372">
        <f t="shared" ca="1" si="945"/>
        <v>0</v>
      </c>
      <c r="CD372">
        <f t="shared" ca="1" si="946"/>
        <v>0</v>
      </c>
      <c r="CE372">
        <f t="shared" ca="1" si="947"/>
        <v>0</v>
      </c>
      <c r="CF372" s="12">
        <f t="shared" ca="1" si="948"/>
        <v>0</v>
      </c>
      <c r="CG372">
        <f t="shared" ca="1" si="949"/>
        <v>0</v>
      </c>
      <c r="CH372">
        <f t="shared" ca="1" si="950"/>
        <v>0</v>
      </c>
      <c r="CI372">
        <f t="shared" ca="1" si="951"/>
        <v>0</v>
      </c>
      <c r="CJ372">
        <f t="shared" ca="1" si="952"/>
        <v>0</v>
      </c>
      <c r="CK372">
        <f t="shared" ca="1" si="953"/>
        <v>0</v>
      </c>
      <c r="CL372">
        <f t="shared" ca="1" si="954"/>
        <v>0</v>
      </c>
      <c r="CM372">
        <f t="shared" ca="1" si="955"/>
        <v>0</v>
      </c>
      <c r="CN372">
        <f t="shared" ca="1" si="956"/>
        <v>0</v>
      </c>
      <c r="CO372">
        <f t="shared" ca="1" si="957"/>
        <v>0</v>
      </c>
      <c r="CP372">
        <f t="shared" ca="1" si="958"/>
        <v>0</v>
      </c>
      <c r="CQ372" s="10">
        <f t="shared" ca="1" si="959"/>
        <v>0</v>
      </c>
      <c r="CR372" s="11">
        <f t="shared" ca="1" si="960"/>
        <v>0</v>
      </c>
      <c r="CS372" s="11">
        <f t="shared" ca="1" si="961"/>
        <v>0</v>
      </c>
      <c r="CT372" s="11">
        <f t="shared" ca="1" si="962"/>
        <v>0</v>
      </c>
      <c r="CU372" s="11">
        <f t="shared" ca="1" si="963"/>
        <v>0</v>
      </c>
      <c r="CV372" s="11">
        <f t="shared" ca="1" si="964"/>
        <v>0</v>
      </c>
      <c r="CW372" t="b">
        <f t="shared" ca="1" si="938"/>
        <v>0</v>
      </c>
      <c r="CX372">
        <f>COUNTIF(BA$1:BA372,BA372)-1</f>
        <v>0</v>
      </c>
    </row>
    <row r="373" spans="1:102">
      <c r="A373" s="14" t="s">
        <v>3021</v>
      </c>
      <c r="B373" t="s">
        <v>2560</v>
      </c>
      <c r="C373" t="s">
        <v>2672</v>
      </c>
      <c r="D373">
        <f>IF(Players!C373="NL",INDEX(Standings!G:I,MATCH(INDEX(Teams!G:K,MATCH(Players!B373,Teams!G:G,0),5),Standings!G:G,0),2)+INDEX(Standings!G:I,MATCH(INDEX(Teams!G:K,MATCH(Players!B373,Teams!G:G,0),5),Standings!G:G,0),3),INDEX(Standings!A:C,MATCH(INDEX(Teams!A:E,MATCH(Players!B373,Teams!A:A,0),5),Standings!A:A,0),2)+INDEX(Standings!A:C,MATCH(INDEX(Teams!A:E,MATCH(Players!B373,Teams!A:A,0),5),Standings!A:A,0),3))</f>
        <v>3</v>
      </c>
      <c r="E373">
        <f t="shared" ca="1" si="814"/>
        <v>1</v>
      </c>
      <c r="F373">
        <f t="shared" ca="1" si="815"/>
        <v>0</v>
      </c>
      <c r="G373">
        <f t="shared" ca="1" si="816"/>
        <v>1</v>
      </c>
      <c r="H373">
        <f t="shared" ca="1" si="817"/>
        <v>0</v>
      </c>
      <c r="I373">
        <f t="shared" ca="1" si="818"/>
        <v>0</v>
      </c>
      <c r="J373">
        <f t="shared" ca="1" si="819"/>
        <v>0</v>
      </c>
      <c r="K373">
        <f t="shared" ca="1" si="820"/>
        <v>0</v>
      </c>
      <c r="L373">
        <f t="shared" ca="1" si="821"/>
        <v>0</v>
      </c>
      <c r="M373">
        <f t="shared" ca="1" si="822"/>
        <v>0</v>
      </c>
      <c r="N373">
        <f t="shared" ca="1" si="823"/>
        <v>0</v>
      </c>
      <c r="O373">
        <f t="shared" ca="1" si="824"/>
        <v>0</v>
      </c>
      <c r="P373">
        <f t="shared" ca="1" si="825"/>
        <v>0</v>
      </c>
      <c r="Q373">
        <f t="shared" ca="1" si="826"/>
        <v>0</v>
      </c>
      <c r="R373">
        <f t="shared" ca="1" si="827"/>
        <v>0</v>
      </c>
      <c r="S373">
        <f t="shared" ca="1" si="828"/>
        <v>0</v>
      </c>
      <c r="T373">
        <f t="shared" ca="1" si="829"/>
        <v>0</v>
      </c>
      <c r="U373">
        <f t="shared" ca="1" si="830"/>
        <v>0</v>
      </c>
      <c r="V373">
        <f t="shared" ca="1" si="831"/>
        <v>0</v>
      </c>
      <c r="W373">
        <f t="shared" ca="1" si="832"/>
        <v>0</v>
      </c>
      <c r="X373">
        <f t="shared" ca="1" si="913"/>
        <v>1</v>
      </c>
      <c r="Y373">
        <f t="shared" ca="1" si="914"/>
        <v>0</v>
      </c>
      <c r="Z373">
        <f t="shared" ca="1" si="915"/>
        <v>0</v>
      </c>
      <c r="AA373">
        <f t="shared" ca="1" si="916"/>
        <v>1</v>
      </c>
      <c r="AB373">
        <f t="shared" ca="1" si="917"/>
        <v>0</v>
      </c>
      <c r="AC373">
        <f t="shared" ca="1" si="918"/>
        <v>0</v>
      </c>
      <c r="AD373">
        <f t="shared" ca="1" si="919"/>
        <v>0</v>
      </c>
      <c r="AE373">
        <f t="shared" ca="1" si="920"/>
        <v>0</v>
      </c>
      <c r="AF373">
        <f t="shared" ca="1" si="921"/>
        <v>0</v>
      </c>
      <c r="AG373">
        <f t="shared" ca="1" si="922"/>
        <v>0</v>
      </c>
      <c r="AH373">
        <f t="shared" ca="1" si="923"/>
        <v>0</v>
      </c>
      <c r="AI373">
        <f t="shared" ca="1" si="924"/>
        <v>0</v>
      </c>
      <c r="AJ373">
        <f t="shared" ca="1" si="925"/>
        <v>0</v>
      </c>
      <c r="AK373">
        <f t="shared" ca="1" si="926"/>
        <v>0</v>
      </c>
      <c r="AL373">
        <f t="shared" ca="1" si="927"/>
        <v>0</v>
      </c>
      <c r="AM373">
        <f t="shared" ca="1" si="928"/>
        <v>0</v>
      </c>
      <c r="AN373">
        <f t="shared" ca="1" si="929"/>
        <v>0</v>
      </c>
      <c r="AO373">
        <f t="shared" ca="1" si="930"/>
        <v>0</v>
      </c>
      <c r="AP373">
        <f t="shared" ca="1" si="931"/>
        <v>0</v>
      </c>
      <c r="AQ373">
        <f t="shared" ca="1" si="932"/>
        <v>0</v>
      </c>
      <c r="AR373" s="8">
        <f t="shared" ca="1" si="933"/>
        <v>0</v>
      </c>
      <c r="AS373" s="8">
        <f t="shared" ca="1" si="934"/>
        <v>0</v>
      </c>
      <c r="AT373" s="8">
        <f t="shared" ca="1" si="935"/>
        <v>0</v>
      </c>
      <c r="AU373" s="8">
        <f t="shared" ca="1" si="936"/>
        <v>0</v>
      </c>
      <c r="AV373">
        <f t="shared" ca="1" si="937"/>
        <v>0</v>
      </c>
      <c r="AW373" t="b">
        <f t="shared" ca="1" si="860"/>
        <v>0</v>
      </c>
      <c r="BA373" t="s">
        <v>3122</v>
      </c>
      <c r="BB373" t="s">
        <v>2569</v>
      </c>
      <c r="BC373" t="s">
        <v>2674</v>
      </c>
      <c r="BD373">
        <f>IF(Players!BC373="NL",INDEX(Standings!G:I,MATCH(INDEX(Teams!G:K,MATCH(Players!BB373,Teams!G:G,0),5),Standings!G:G,0),2)+INDEX(Standings!G:I,MATCH(INDEX(Teams!G:K,MATCH(Players!BB373,Teams!G:G,0),5),Standings!G:G,0),3),INDEX(Standings!A:C,MATCH(INDEX(Teams!A:E,MATCH(Players!BB373,Teams!A:A,0),5),Standings!A:A,0),2)+INDEX(Standings!A:C,MATCH(INDEX(Teams!A:E,MATCH(Players!BB373,Teams!A:A,0),5),Standings!A:A,0),3))</f>
        <v>3</v>
      </c>
      <c r="BE373">
        <f t="shared" ca="1" si="796"/>
        <v>0</v>
      </c>
      <c r="BF373">
        <f t="shared" ca="1" si="797"/>
        <v>0</v>
      </c>
      <c r="BG373">
        <f t="shared" ca="1" si="798"/>
        <v>0</v>
      </c>
      <c r="BH373">
        <f t="shared" ca="1" si="799"/>
        <v>0</v>
      </c>
      <c r="BI373">
        <f t="shared" ca="1" si="800"/>
        <v>0</v>
      </c>
      <c r="BJ373">
        <f t="shared" ca="1" si="801"/>
        <v>0</v>
      </c>
      <c r="BK373">
        <f t="shared" ca="1" si="802"/>
        <v>0</v>
      </c>
      <c r="BL373" s="12">
        <f t="shared" ca="1" si="803"/>
        <v>0</v>
      </c>
      <c r="BM373">
        <f t="shared" ca="1" si="804"/>
        <v>0</v>
      </c>
      <c r="BN373">
        <f t="shared" ca="1" si="805"/>
        <v>0</v>
      </c>
      <c r="BO373">
        <f t="shared" ca="1" si="806"/>
        <v>0</v>
      </c>
      <c r="BP373">
        <f t="shared" ca="1" si="807"/>
        <v>0</v>
      </c>
      <c r="BQ373">
        <f t="shared" ca="1" si="808"/>
        <v>0</v>
      </c>
      <c r="BR373">
        <f t="shared" ca="1" si="809"/>
        <v>0</v>
      </c>
      <c r="BS373">
        <f t="shared" ca="1" si="810"/>
        <v>0</v>
      </c>
      <c r="BT373">
        <f t="shared" ca="1" si="811"/>
        <v>0</v>
      </c>
      <c r="BU373">
        <f t="shared" ca="1" si="812"/>
        <v>0</v>
      </c>
      <c r="BV373">
        <f t="shared" ca="1" si="813"/>
        <v>0</v>
      </c>
      <c r="BW373">
        <f t="shared" ca="1" si="939"/>
        <v>0</v>
      </c>
      <c r="BX373">
        <f t="shared" ca="1" si="940"/>
        <v>0</v>
      </c>
      <c r="BY373" s="8">
        <f t="shared" ca="1" si="941"/>
        <v>0</v>
      </c>
      <c r="BZ373" s="10">
        <f t="shared" ca="1" si="942"/>
        <v>7.2</v>
      </c>
      <c r="CA373">
        <f t="shared" ca="1" si="943"/>
        <v>1</v>
      </c>
      <c r="CB373">
        <f t="shared" ca="1" si="944"/>
        <v>1</v>
      </c>
      <c r="CC373">
        <f t="shared" ca="1" si="945"/>
        <v>0</v>
      </c>
      <c r="CD373">
        <f t="shared" ca="1" si="946"/>
        <v>0</v>
      </c>
      <c r="CE373">
        <f t="shared" ca="1" si="947"/>
        <v>0</v>
      </c>
      <c r="CF373" s="12">
        <f t="shared" ca="1" si="948"/>
        <v>5</v>
      </c>
      <c r="CG373">
        <f t="shared" ca="1" si="949"/>
        <v>6</v>
      </c>
      <c r="CH373">
        <f t="shared" ca="1" si="950"/>
        <v>4</v>
      </c>
      <c r="CI373">
        <f t="shared" ca="1" si="951"/>
        <v>4</v>
      </c>
      <c r="CJ373">
        <f t="shared" ca="1" si="952"/>
        <v>1</v>
      </c>
      <c r="CK373">
        <f t="shared" ca="1" si="953"/>
        <v>0</v>
      </c>
      <c r="CL373">
        <f t="shared" ca="1" si="954"/>
        <v>0</v>
      </c>
      <c r="CM373">
        <f t="shared" ca="1" si="955"/>
        <v>5</v>
      </c>
      <c r="CN373">
        <f t="shared" ca="1" si="956"/>
        <v>0</v>
      </c>
      <c r="CO373">
        <f t="shared" ca="1" si="957"/>
        <v>1</v>
      </c>
      <c r="CP373">
        <f t="shared" ca="1" si="958"/>
        <v>0</v>
      </c>
      <c r="CQ373" s="10">
        <f t="shared" ca="1" si="959"/>
        <v>1.2</v>
      </c>
      <c r="CR373" s="11">
        <f t="shared" ca="1" si="960"/>
        <v>10.799999999999999</v>
      </c>
      <c r="CS373" s="11">
        <f t="shared" ca="1" si="961"/>
        <v>1.8</v>
      </c>
      <c r="CT373" s="11">
        <f t="shared" ca="1" si="962"/>
        <v>0</v>
      </c>
      <c r="CU373" s="11">
        <f t="shared" ca="1" si="963"/>
        <v>9</v>
      </c>
      <c r="CV373" s="11">
        <f t="shared" ca="1" si="964"/>
        <v>0</v>
      </c>
      <c r="CW373" t="b">
        <f t="shared" ca="1" si="938"/>
        <v>1</v>
      </c>
      <c r="CX373">
        <f>COUNTIF(BA$1:BA373,BA373)-1</f>
        <v>1</v>
      </c>
    </row>
    <row r="374" spans="1:102">
      <c r="A374" s="14" t="s">
        <v>3022</v>
      </c>
      <c r="B374" t="s">
        <v>2560</v>
      </c>
      <c r="C374" t="s">
        <v>2672</v>
      </c>
      <c r="D374">
        <f>IF(Players!C374="NL",INDEX(Standings!G:I,MATCH(INDEX(Teams!G:K,MATCH(Players!B374,Teams!G:G,0),5),Standings!G:G,0),2)+INDEX(Standings!G:I,MATCH(INDEX(Teams!G:K,MATCH(Players!B374,Teams!G:G,0),5),Standings!G:G,0),3),INDEX(Standings!A:C,MATCH(INDEX(Teams!A:E,MATCH(Players!B374,Teams!A:A,0),5),Standings!A:A,0),2)+INDEX(Standings!A:C,MATCH(INDEX(Teams!A:E,MATCH(Players!B374,Teams!A:A,0),5),Standings!A:A,0),3))</f>
        <v>3</v>
      </c>
      <c r="E374">
        <f t="shared" ca="1" si="814"/>
        <v>3</v>
      </c>
      <c r="F374">
        <f t="shared" ca="1" si="815"/>
        <v>9</v>
      </c>
      <c r="G374">
        <f t="shared" ca="1" si="816"/>
        <v>2</v>
      </c>
      <c r="H374">
        <f t="shared" ca="1" si="817"/>
        <v>1</v>
      </c>
      <c r="I374">
        <f t="shared" ca="1" si="818"/>
        <v>0</v>
      </c>
      <c r="J374">
        <f t="shared" ca="1" si="819"/>
        <v>0</v>
      </c>
      <c r="K374">
        <f t="shared" ca="1" si="820"/>
        <v>0</v>
      </c>
      <c r="L374">
        <f t="shared" ca="1" si="821"/>
        <v>1</v>
      </c>
      <c r="M374">
        <f t="shared" ca="1" si="822"/>
        <v>0</v>
      </c>
      <c r="N374">
        <f t="shared" ca="1" si="823"/>
        <v>0</v>
      </c>
      <c r="O374">
        <f t="shared" ca="1" si="824"/>
        <v>4</v>
      </c>
      <c r="P374">
        <f t="shared" ca="1" si="825"/>
        <v>3</v>
      </c>
      <c r="Q374">
        <f t="shared" ca="1" si="826"/>
        <v>0</v>
      </c>
      <c r="R374">
        <f t="shared" ca="1" si="827"/>
        <v>0</v>
      </c>
      <c r="S374">
        <f t="shared" ca="1" si="828"/>
        <v>0</v>
      </c>
      <c r="T374">
        <f t="shared" ca="1" si="829"/>
        <v>0</v>
      </c>
      <c r="U374">
        <f t="shared" ca="1" si="830"/>
        <v>0</v>
      </c>
      <c r="V374">
        <f t="shared" ca="1" si="831"/>
        <v>1</v>
      </c>
      <c r="W374">
        <f t="shared" ca="1" si="832"/>
        <v>1</v>
      </c>
      <c r="X374">
        <f t="shared" ca="1" si="913"/>
        <v>3</v>
      </c>
      <c r="Y374">
        <f t="shared" ca="1" si="914"/>
        <v>13</v>
      </c>
      <c r="Z374">
        <f t="shared" ca="1" si="915"/>
        <v>9</v>
      </c>
      <c r="AA374">
        <f t="shared" ca="1" si="916"/>
        <v>2</v>
      </c>
      <c r="AB374">
        <f t="shared" ca="1" si="917"/>
        <v>1</v>
      </c>
      <c r="AC374">
        <f t="shared" ca="1" si="918"/>
        <v>0</v>
      </c>
      <c r="AD374">
        <f t="shared" ca="1" si="919"/>
        <v>0</v>
      </c>
      <c r="AE374">
        <f t="shared" ca="1" si="920"/>
        <v>0</v>
      </c>
      <c r="AF374">
        <f t="shared" ca="1" si="921"/>
        <v>1</v>
      </c>
      <c r="AG374">
        <f t="shared" ca="1" si="922"/>
        <v>0</v>
      </c>
      <c r="AH374">
        <f t="shared" ca="1" si="923"/>
        <v>0</v>
      </c>
      <c r="AI374">
        <f t="shared" ca="1" si="924"/>
        <v>4</v>
      </c>
      <c r="AJ374">
        <f t="shared" ca="1" si="925"/>
        <v>3</v>
      </c>
      <c r="AK374">
        <f t="shared" ca="1" si="926"/>
        <v>0</v>
      </c>
      <c r="AL374">
        <f t="shared" ca="1" si="927"/>
        <v>0</v>
      </c>
      <c r="AM374">
        <f t="shared" ca="1" si="928"/>
        <v>0</v>
      </c>
      <c r="AN374">
        <f t="shared" ca="1" si="929"/>
        <v>0</v>
      </c>
      <c r="AO374">
        <f t="shared" ca="1" si="930"/>
        <v>0</v>
      </c>
      <c r="AP374">
        <f t="shared" ca="1" si="931"/>
        <v>1</v>
      </c>
      <c r="AQ374">
        <f t="shared" ca="1" si="932"/>
        <v>1</v>
      </c>
      <c r="AR374" s="8">
        <f t="shared" ca="1" si="933"/>
        <v>0.1111111111111111</v>
      </c>
      <c r="AS374" s="8">
        <f t="shared" ca="1" si="934"/>
        <v>0.38461538461538464</v>
      </c>
      <c r="AT374" s="8">
        <f t="shared" ca="1" si="935"/>
        <v>0.1111111111111111</v>
      </c>
      <c r="AU374" s="8">
        <f t="shared" ca="1" si="936"/>
        <v>0.49572649572649574</v>
      </c>
      <c r="AV374">
        <f t="shared" ca="1" si="937"/>
        <v>1</v>
      </c>
      <c r="AW374" t="b">
        <f t="shared" ca="1" si="860"/>
        <v>1</v>
      </c>
      <c r="BA374" t="s">
        <v>3276</v>
      </c>
      <c r="BB374" t="s">
        <v>2569</v>
      </c>
      <c r="BC374" t="s">
        <v>2674</v>
      </c>
      <c r="BD374">
        <f>IF(Players!BC374="NL",INDEX(Standings!G:I,MATCH(INDEX(Teams!G:K,MATCH(Players!BB374,Teams!G:G,0),5),Standings!G:G,0),2)+INDEX(Standings!G:I,MATCH(INDEX(Teams!G:K,MATCH(Players!BB374,Teams!G:G,0),5),Standings!G:G,0),3),INDEX(Standings!A:C,MATCH(INDEX(Teams!A:E,MATCH(Players!BB374,Teams!A:A,0),5),Standings!A:A,0),2)+INDEX(Standings!A:C,MATCH(INDEX(Teams!A:E,MATCH(Players!BB374,Teams!A:A,0),5),Standings!A:A,0),3))</f>
        <v>3</v>
      </c>
      <c r="BE374">
        <f t="shared" ca="1" si="796"/>
        <v>0</v>
      </c>
      <c r="BF374">
        <f t="shared" ca="1" si="797"/>
        <v>0</v>
      </c>
      <c r="BG374">
        <f t="shared" ca="1" si="798"/>
        <v>0</v>
      </c>
      <c r="BH374">
        <f t="shared" ca="1" si="799"/>
        <v>0</v>
      </c>
      <c r="BI374">
        <f t="shared" ca="1" si="800"/>
        <v>0</v>
      </c>
      <c r="BJ374">
        <f t="shared" ca="1" si="801"/>
        <v>0</v>
      </c>
      <c r="BK374">
        <f t="shared" ca="1" si="802"/>
        <v>0</v>
      </c>
      <c r="BL374" s="12">
        <f t="shared" ca="1" si="803"/>
        <v>0</v>
      </c>
      <c r="BM374">
        <f t="shared" ca="1" si="804"/>
        <v>0</v>
      </c>
      <c r="BN374">
        <f t="shared" ca="1" si="805"/>
        <v>0</v>
      </c>
      <c r="BO374">
        <f t="shared" ca="1" si="806"/>
        <v>0</v>
      </c>
      <c r="BP374">
        <f t="shared" ca="1" si="807"/>
        <v>0</v>
      </c>
      <c r="BQ374">
        <f t="shared" ca="1" si="808"/>
        <v>0</v>
      </c>
      <c r="BR374">
        <f t="shared" ca="1" si="809"/>
        <v>0</v>
      </c>
      <c r="BS374">
        <f t="shared" ca="1" si="810"/>
        <v>0</v>
      </c>
      <c r="BT374">
        <f t="shared" ca="1" si="811"/>
        <v>0</v>
      </c>
      <c r="BU374">
        <f t="shared" ca="1" si="812"/>
        <v>0</v>
      </c>
      <c r="BV374">
        <f t="shared" ca="1" si="813"/>
        <v>0</v>
      </c>
      <c r="BW374">
        <f t="shared" ca="1" si="939"/>
        <v>0</v>
      </c>
      <c r="BX374">
        <f t="shared" ca="1" si="940"/>
        <v>0</v>
      </c>
      <c r="BY374" s="8">
        <f t="shared" ca="1" si="941"/>
        <v>0</v>
      </c>
      <c r="BZ374" s="10" t="str">
        <f t="shared" ca="1" si="942"/>
        <v>---</v>
      </c>
      <c r="CA374">
        <f t="shared" ca="1" si="943"/>
        <v>0</v>
      </c>
      <c r="CB374">
        <f t="shared" ca="1" si="944"/>
        <v>0</v>
      </c>
      <c r="CC374">
        <f t="shared" ca="1" si="945"/>
        <v>0</v>
      </c>
      <c r="CD374">
        <f t="shared" ca="1" si="946"/>
        <v>0</v>
      </c>
      <c r="CE374">
        <f t="shared" ca="1" si="947"/>
        <v>0</v>
      </c>
      <c r="CF374" s="12">
        <f t="shared" ca="1" si="948"/>
        <v>0</v>
      </c>
      <c r="CG374">
        <f t="shared" ca="1" si="949"/>
        <v>0</v>
      </c>
      <c r="CH374">
        <f t="shared" ca="1" si="950"/>
        <v>0</v>
      </c>
      <c r="CI374">
        <f t="shared" ca="1" si="951"/>
        <v>0</v>
      </c>
      <c r="CJ374">
        <f t="shared" ca="1" si="952"/>
        <v>0</v>
      </c>
      <c r="CK374">
        <f t="shared" ca="1" si="953"/>
        <v>0</v>
      </c>
      <c r="CL374">
        <f t="shared" ca="1" si="954"/>
        <v>0</v>
      </c>
      <c r="CM374">
        <f t="shared" ca="1" si="955"/>
        <v>0</v>
      </c>
      <c r="CN374">
        <f t="shared" ca="1" si="956"/>
        <v>0</v>
      </c>
      <c r="CO374">
        <f t="shared" ca="1" si="957"/>
        <v>0</v>
      </c>
      <c r="CP374">
        <f t="shared" ca="1" si="958"/>
        <v>0</v>
      </c>
      <c r="CQ374" s="10">
        <f t="shared" ca="1" si="959"/>
        <v>0</v>
      </c>
      <c r="CR374" s="11">
        <f t="shared" ca="1" si="960"/>
        <v>0</v>
      </c>
      <c r="CS374" s="11">
        <f t="shared" ca="1" si="961"/>
        <v>0</v>
      </c>
      <c r="CT374" s="11">
        <f t="shared" ca="1" si="962"/>
        <v>0</v>
      </c>
      <c r="CU374" s="11">
        <f t="shared" ca="1" si="963"/>
        <v>0</v>
      </c>
      <c r="CV374" s="11">
        <f t="shared" ca="1" si="964"/>
        <v>0</v>
      </c>
      <c r="CW374" t="b">
        <f t="shared" ca="1" si="938"/>
        <v>0</v>
      </c>
      <c r="CX374">
        <f>COUNTIF(BA$1:BA374,BA374)-1</f>
        <v>0</v>
      </c>
    </row>
    <row r="375" spans="1:102">
      <c r="A375" s="14" t="s">
        <v>3023</v>
      </c>
      <c r="B375" t="s">
        <v>2560</v>
      </c>
      <c r="C375" t="s">
        <v>2672</v>
      </c>
      <c r="D375">
        <f>IF(Players!C375="NL",INDEX(Standings!G:I,MATCH(INDEX(Teams!G:K,MATCH(Players!B375,Teams!G:G,0),5),Standings!G:G,0),2)+INDEX(Standings!G:I,MATCH(INDEX(Teams!G:K,MATCH(Players!B375,Teams!G:G,0),5),Standings!G:G,0),3),INDEX(Standings!A:C,MATCH(INDEX(Teams!A:E,MATCH(Players!B375,Teams!A:A,0),5),Standings!A:A,0),2)+INDEX(Standings!A:C,MATCH(INDEX(Teams!A:E,MATCH(Players!B375,Teams!A:A,0),5),Standings!A:A,0),3))</f>
        <v>3</v>
      </c>
      <c r="E375">
        <f t="shared" ca="1" si="814"/>
        <v>2</v>
      </c>
      <c r="F375">
        <f t="shared" ca="1" si="815"/>
        <v>5</v>
      </c>
      <c r="G375">
        <f t="shared" ca="1" si="816"/>
        <v>1</v>
      </c>
      <c r="H375">
        <f t="shared" ca="1" si="817"/>
        <v>2</v>
      </c>
      <c r="I375">
        <f t="shared" ca="1" si="818"/>
        <v>1</v>
      </c>
      <c r="J375">
        <f t="shared" ca="1" si="819"/>
        <v>0</v>
      </c>
      <c r="K375">
        <f t="shared" ca="1" si="820"/>
        <v>1</v>
      </c>
      <c r="L375">
        <f t="shared" ca="1" si="821"/>
        <v>1</v>
      </c>
      <c r="M375">
        <f t="shared" ca="1" si="822"/>
        <v>0</v>
      </c>
      <c r="N375">
        <f t="shared" ca="1" si="823"/>
        <v>0</v>
      </c>
      <c r="O375">
        <f t="shared" ca="1" si="824"/>
        <v>0</v>
      </c>
      <c r="P375">
        <f t="shared" ca="1" si="825"/>
        <v>2</v>
      </c>
      <c r="Q375">
        <f t="shared" ca="1" si="826"/>
        <v>0</v>
      </c>
      <c r="R375">
        <f t="shared" ca="1" si="827"/>
        <v>0</v>
      </c>
      <c r="S375">
        <f t="shared" ca="1" si="828"/>
        <v>0</v>
      </c>
      <c r="T375">
        <f t="shared" ca="1" si="829"/>
        <v>0</v>
      </c>
      <c r="U375">
        <f t="shared" ca="1" si="830"/>
        <v>0</v>
      </c>
      <c r="V375">
        <f t="shared" ca="1" si="831"/>
        <v>0</v>
      </c>
      <c r="W375">
        <f t="shared" ca="1" si="832"/>
        <v>1</v>
      </c>
      <c r="X375">
        <f t="shared" ca="1" si="913"/>
        <v>2</v>
      </c>
      <c r="Y375">
        <f t="shared" ca="1" si="914"/>
        <v>5</v>
      </c>
      <c r="Z375">
        <f t="shared" ca="1" si="915"/>
        <v>5</v>
      </c>
      <c r="AA375">
        <f t="shared" ca="1" si="916"/>
        <v>1</v>
      </c>
      <c r="AB375">
        <f t="shared" ca="1" si="917"/>
        <v>2</v>
      </c>
      <c r="AC375">
        <f t="shared" ca="1" si="918"/>
        <v>1</v>
      </c>
      <c r="AD375">
        <f t="shared" ca="1" si="919"/>
        <v>0</v>
      </c>
      <c r="AE375">
        <f t="shared" ca="1" si="920"/>
        <v>1</v>
      </c>
      <c r="AF375">
        <f t="shared" ca="1" si="921"/>
        <v>1</v>
      </c>
      <c r="AG375">
        <f t="shared" ca="1" si="922"/>
        <v>0</v>
      </c>
      <c r="AH375">
        <f t="shared" ca="1" si="923"/>
        <v>0</v>
      </c>
      <c r="AI375">
        <f t="shared" ca="1" si="924"/>
        <v>0</v>
      </c>
      <c r="AJ375">
        <f t="shared" ca="1" si="925"/>
        <v>2</v>
      </c>
      <c r="AK375">
        <f t="shared" ca="1" si="926"/>
        <v>0</v>
      </c>
      <c r="AL375">
        <f t="shared" ca="1" si="927"/>
        <v>0</v>
      </c>
      <c r="AM375">
        <f t="shared" ca="1" si="928"/>
        <v>0</v>
      </c>
      <c r="AN375">
        <f t="shared" ca="1" si="929"/>
        <v>0</v>
      </c>
      <c r="AO375">
        <f t="shared" ca="1" si="930"/>
        <v>0</v>
      </c>
      <c r="AP375">
        <f t="shared" ca="1" si="931"/>
        <v>0</v>
      </c>
      <c r="AQ375">
        <f t="shared" ca="1" si="932"/>
        <v>1</v>
      </c>
      <c r="AR375" s="8">
        <f t="shared" ca="1" si="933"/>
        <v>0.4</v>
      </c>
      <c r="AS375" s="8">
        <f t="shared" ca="1" si="934"/>
        <v>0.4</v>
      </c>
      <c r="AT375" s="8">
        <f t="shared" ca="1" si="935"/>
        <v>1.2</v>
      </c>
      <c r="AU375" s="8">
        <f t="shared" ca="1" si="936"/>
        <v>1.6</v>
      </c>
      <c r="AV375">
        <f t="shared" ca="1" si="937"/>
        <v>6</v>
      </c>
      <c r="AW375" t="b">
        <f t="shared" ca="1" si="860"/>
        <v>0</v>
      </c>
      <c r="BA375" t="s">
        <v>3289</v>
      </c>
      <c r="BB375" t="s">
        <v>2569</v>
      </c>
      <c r="BC375" t="s">
        <v>2674</v>
      </c>
      <c r="BD375">
        <f>IF(Players!BC375="NL",INDEX(Standings!G:I,MATCH(INDEX(Teams!G:K,MATCH(Players!BB375,Teams!G:G,0),5),Standings!G:G,0),2)+INDEX(Standings!G:I,MATCH(INDEX(Teams!G:K,MATCH(Players!BB375,Teams!G:G,0),5),Standings!G:G,0),3),INDEX(Standings!A:C,MATCH(INDEX(Teams!A:E,MATCH(Players!BB375,Teams!A:A,0),5),Standings!A:A,0),2)+INDEX(Standings!A:C,MATCH(INDEX(Teams!A:E,MATCH(Players!BB375,Teams!A:A,0),5),Standings!A:A,0),3))</f>
        <v>3</v>
      </c>
      <c r="BE375">
        <f t="shared" ca="1" si="796"/>
        <v>0</v>
      </c>
      <c r="BF375">
        <f t="shared" ca="1" si="797"/>
        <v>0</v>
      </c>
      <c r="BG375">
        <f t="shared" ca="1" si="798"/>
        <v>1</v>
      </c>
      <c r="BH375">
        <f t="shared" ca="1" si="799"/>
        <v>0</v>
      </c>
      <c r="BI375">
        <f t="shared" ca="1" si="800"/>
        <v>0</v>
      </c>
      <c r="BJ375">
        <f t="shared" ca="1" si="801"/>
        <v>0</v>
      </c>
      <c r="BK375">
        <f t="shared" ca="1" si="802"/>
        <v>0</v>
      </c>
      <c r="BL375" s="12">
        <f t="shared" ca="1" si="803"/>
        <v>1</v>
      </c>
      <c r="BM375">
        <f t="shared" ca="1" si="804"/>
        <v>0</v>
      </c>
      <c r="BN375">
        <f t="shared" ca="1" si="805"/>
        <v>0</v>
      </c>
      <c r="BO375">
        <f t="shared" ca="1" si="806"/>
        <v>0</v>
      </c>
      <c r="BP375">
        <f t="shared" ca="1" si="807"/>
        <v>0</v>
      </c>
      <c r="BQ375">
        <f t="shared" ca="1" si="808"/>
        <v>0</v>
      </c>
      <c r="BR375">
        <f t="shared" ca="1" si="809"/>
        <v>0</v>
      </c>
      <c r="BS375">
        <f t="shared" ca="1" si="810"/>
        <v>0</v>
      </c>
      <c r="BT375">
        <f t="shared" ca="1" si="811"/>
        <v>0</v>
      </c>
      <c r="BU375">
        <f t="shared" ca="1" si="812"/>
        <v>0</v>
      </c>
      <c r="BV375">
        <f t="shared" ca="1" si="813"/>
        <v>0</v>
      </c>
      <c r="BW375">
        <f t="shared" ca="1" si="939"/>
        <v>0</v>
      </c>
      <c r="BX375">
        <f t="shared" ca="1" si="940"/>
        <v>0</v>
      </c>
      <c r="BY375" s="8">
        <f t="shared" ca="1" si="941"/>
        <v>0</v>
      </c>
      <c r="BZ375" s="10">
        <f t="shared" ca="1" si="942"/>
        <v>0</v>
      </c>
      <c r="CA375">
        <f t="shared" ca="1" si="943"/>
        <v>1</v>
      </c>
      <c r="CB375">
        <f t="shared" ca="1" si="944"/>
        <v>0</v>
      </c>
      <c r="CC375">
        <f t="shared" ca="1" si="945"/>
        <v>0</v>
      </c>
      <c r="CD375">
        <f t="shared" ca="1" si="946"/>
        <v>0</v>
      </c>
      <c r="CE375">
        <f t="shared" ca="1" si="947"/>
        <v>0</v>
      </c>
      <c r="CF375" s="12">
        <f t="shared" ca="1" si="948"/>
        <v>1</v>
      </c>
      <c r="CG375">
        <f t="shared" ca="1" si="949"/>
        <v>0</v>
      </c>
      <c r="CH375">
        <f t="shared" ca="1" si="950"/>
        <v>0</v>
      </c>
      <c r="CI375">
        <f t="shared" ca="1" si="951"/>
        <v>0</v>
      </c>
      <c r="CJ375">
        <f t="shared" ca="1" si="952"/>
        <v>0</v>
      </c>
      <c r="CK375">
        <f t="shared" ca="1" si="953"/>
        <v>0</v>
      </c>
      <c r="CL375">
        <f t="shared" ca="1" si="954"/>
        <v>0</v>
      </c>
      <c r="CM375">
        <f t="shared" ca="1" si="955"/>
        <v>0</v>
      </c>
      <c r="CN375">
        <f t="shared" ca="1" si="956"/>
        <v>0</v>
      </c>
      <c r="CO375">
        <f t="shared" ca="1" si="957"/>
        <v>0</v>
      </c>
      <c r="CP375">
        <f t="shared" ca="1" si="958"/>
        <v>0</v>
      </c>
      <c r="CQ375" s="10">
        <f t="shared" ca="1" si="959"/>
        <v>0</v>
      </c>
      <c r="CR375" s="11">
        <f t="shared" ca="1" si="960"/>
        <v>0</v>
      </c>
      <c r="CS375" s="11">
        <f t="shared" ca="1" si="961"/>
        <v>0</v>
      </c>
      <c r="CT375" s="11">
        <f t="shared" ca="1" si="962"/>
        <v>0</v>
      </c>
      <c r="CU375" s="11">
        <f t="shared" ca="1" si="963"/>
        <v>0</v>
      </c>
      <c r="CV375" s="11">
        <f t="shared" ca="1" si="964"/>
        <v>0</v>
      </c>
      <c r="CW375" t="b">
        <f t="shared" ca="1" si="938"/>
        <v>0</v>
      </c>
      <c r="CX375">
        <f>COUNTIF(BA$1:BA375,BA375)-1</f>
        <v>0</v>
      </c>
    </row>
    <row r="376" spans="1:102">
      <c r="A376" s="14" t="s">
        <v>3024</v>
      </c>
      <c r="B376" t="s">
        <v>2560</v>
      </c>
      <c r="C376" t="s">
        <v>2672</v>
      </c>
      <c r="D376">
        <f>IF(Players!C376="NL",INDEX(Standings!G:I,MATCH(INDEX(Teams!G:K,MATCH(Players!B376,Teams!G:G,0),5),Standings!G:G,0),2)+INDEX(Standings!G:I,MATCH(INDEX(Teams!G:K,MATCH(Players!B376,Teams!G:G,0),5),Standings!G:G,0),3),INDEX(Standings!A:C,MATCH(INDEX(Teams!A:E,MATCH(Players!B376,Teams!A:A,0),5),Standings!A:A,0),2)+INDEX(Standings!A:C,MATCH(INDEX(Teams!A:E,MATCH(Players!B376,Teams!A:A,0),5),Standings!A:A,0),3))</f>
        <v>3</v>
      </c>
      <c r="E376">
        <f t="shared" ca="1" si="814"/>
        <v>0</v>
      </c>
      <c r="F376">
        <f t="shared" ca="1" si="815"/>
        <v>0</v>
      </c>
      <c r="G376">
        <f t="shared" ca="1" si="816"/>
        <v>0</v>
      </c>
      <c r="H376">
        <f t="shared" ca="1" si="817"/>
        <v>0</v>
      </c>
      <c r="I376">
        <f t="shared" ca="1" si="818"/>
        <v>0</v>
      </c>
      <c r="J376">
        <f t="shared" ca="1" si="819"/>
        <v>0</v>
      </c>
      <c r="K376">
        <f t="shared" ca="1" si="820"/>
        <v>0</v>
      </c>
      <c r="L376">
        <f t="shared" ca="1" si="821"/>
        <v>0</v>
      </c>
      <c r="M376">
        <f t="shared" ca="1" si="822"/>
        <v>0</v>
      </c>
      <c r="N376">
        <f t="shared" ca="1" si="823"/>
        <v>0</v>
      </c>
      <c r="O376">
        <f t="shared" ca="1" si="824"/>
        <v>0</v>
      </c>
      <c r="P376">
        <f t="shared" ca="1" si="825"/>
        <v>0</v>
      </c>
      <c r="Q376">
        <f t="shared" ca="1" si="826"/>
        <v>0</v>
      </c>
      <c r="R376">
        <f t="shared" ca="1" si="827"/>
        <v>0</v>
      </c>
      <c r="S376">
        <f t="shared" ca="1" si="828"/>
        <v>0</v>
      </c>
      <c r="T376">
        <f t="shared" ca="1" si="829"/>
        <v>0</v>
      </c>
      <c r="U376">
        <f t="shared" ca="1" si="830"/>
        <v>0</v>
      </c>
      <c r="V376">
        <f t="shared" ca="1" si="831"/>
        <v>0</v>
      </c>
      <c r="W376">
        <f t="shared" ca="1" si="832"/>
        <v>0</v>
      </c>
      <c r="X376">
        <f t="shared" ca="1" si="913"/>
        <v>0</v>
      </c>
      <c r="Y376">
        <f t="shared" ca="1" si="914"/>
        <v>0</v>
      </c>
      <c r="Z376">
        <f t="shared" ca="1" si="915"/>
        <v>0</v>
      </c>
      <c r="AA376">
        <f t="shared" ca="1" si="916"/>
        <v>0</v>
      </c>
      <c r="AB376">
        <f t="shared" ca="1" si="917"/>
        <v>0</v>
      </c>
      <c r="AC376">
        <f t="shared" ca="1" si="918"/>
        <v>0</v>
      </c>
      <c r="AD376">
        <f t="shared" ca="1" si="919"/>
        <v>0</v>
      </c>
      <c r="AE376">
        <f t="shared" ca="1" si="920"/>
        <v>0</v>
      </c>
      <c r="AF376">
        <f t="shared" ca="1" si="921"/>
        <v>0</v>
      </c>
      <c r="AG376">
        <f t="shared" ca="1" si="922"/>
        <v>0</v>
      </c>
      <c r="AH376">
        <f t="shared" ca="1" si="923"/>
        <v>0</v>
      </c>
      <c r="AI376">
        <f t="shared" ca="1" si="924"/>
        <v>0</v>
      </c>
      <c r="AJ376">
        <f t="shared" ca="1" si="925"/>
        <v>0</v>
      </c>
      <c r="AK376">
        <f t="shared" ca="1" si="926"/>
        <v>0</v>
      </c>
      <c r="AL376">
        <f t="shared" ca="1" si="927"/>
        <v>0</v>
      </c>
      <c r="AM376">
        <f t="shared" ca="1" si="928"/>
        <v>0</v>
      </c>
      <c r="AN376">
        <f t="shared" ca="1" si="929"/>
        <v>0</v>
      </c>
      <c r="AO376">
        <f t="shared" ca="1" si="930"/>
        <v>0</v>
      </c>
      <c r="AP376">
        <f t="shared" ca="1" si="931"/>
        <v>0</v>
      </c>
      <c r="AQ376">
        <f t="shared" ca="1" si="932"/>
        <v>0</v>
      </c>
      <c r="AR376" s="8">
        <f t="shared" ca="1" si="933"/>
        <v>0</v>
      </c>
      <c r="AS376" s="8">
        <f t="shared" ca="1" si="934"/>
        <v>0</v>
      </c>
      <c r="AT376" s="8">
        <f t="shared" ca="1" si="935"/>
        <v>0</v>
      </c>
      <c r="AU376" s="8">
        <f t="shared" ca="1" si="936"/>
        <v>0</v>
      </c>
      <c r="AV376">
        <f t="shared" ca="1" si="937"/>
        <v>0</v>
      </c>
      <c r="AW376" t="b">
        <f t="shared" ca="1" si="860"/>
        <v>0</v>
      </c>
      <c r="BA376" t="s">
        <v>3280</v>
      </c>
      <c r="BB376" t="s">
        <v>2569</v>
      </c>
      <c r="BC376" t="s">
        <v>2674</v>
      </c>
      <c r="BD376">
        <f>IF(Players!BC376="NL",INDEX(Standings!G:I,MATCH(INDEX(Teams!G:K,MATCH(Players!BB376,Teams!G:G,0),5),Standings!G:G,0),2)+INDEX(Standings!G:I,MATCH(INDEX(Teams!G:K,MATCH(Players!BB376,Teams!G:G,0),5),Standings!G:G,0),3),INDEX(Standings!A:C,MATCH(INDEX(Teams!A:E,MATCH(Players!BB376,Teams!A:A,0),5),Standings!A:A,0),2)+INDEX(Standings!A:C,MATCH(INDEX(Teams!A:E,MATCH(Players!BB376,Teams!A:A,0),5),Standings!A:A,0),3))</f>
        <v>3</v>
      </c>
      <c r="BE376">
        <f t="shared" ca="1" si="796"/>
        <v>0</v>
      </c>
      <c r="BF376">
        <f t="shared" ca="1" si="797"/>
        <v>0</v>
      </c>
      <c r="BG376">
        <f t="shared" ca="1" si="798"/>
        <v>0</v>
      </c>
      <c r="BH376">
        <f t="shared" ca="1" si="799"/>
        <v>0</v>
      </c>
      <c r="BI376">
        <f t="shared" ca="1" si="800"/>
        <v>0</v>
      </c>
      <c r="BJ376">
        <f t="shared" ca="1" si="801"/>
        <v>0</v>
      </c>
      <c r="BK376">
        <f t="shared" ca="1" si="802"/>
        <v>0</v>
      </c>
      <c r="BL376" s="12">
        <f t="shared" ca="1" si="803"/>
        <v>0</v>
      </c>
      <c r="BM376">
        <f t="shared" ca="1" si="804"/>
        <v>0</v>
      </c>
      <c r="BN376">
        <f t="shared" ca="1" si="805"/>
        <v>0</v>
      </c>
      <c r="BO376">
        <f t="shared" ca="1" si="806"/>
        <v>0</v>
      </c>
      <c r="BP376">
        <f t="shared" ca="1" si="807"/>
        <v>0</v>
      </c>
      <c r="BQ376">
        <f t="shared" ca="1" si="808"/>
        <v>0</v>
      </c>
      <c r="BR376">
        <f t="shared" ca="1" si="809"/>
        <v>0</v>
      </c>
      <c r="BS376">
        <f t="shared" ca="1" si="810"/>
        <v>0</v>
      </c>
      <c r="BT376">
        <f t="shared" ca="1" si="811"/>
        <v>0</v>
      </c>
      <c r="BU376">
        <f t="shared" ca="1" si="812"/>
        <v>0</v>
      </c>
      <c r="BV376">
        <f t="shared" ca="1" si="813"/>
        <v>0</v>
      </c>
      <c r="BW376">
        <f t="shared" ca="1" si="939"/>
        <v>0</v>
      </c>
      <c r="BX376">
        <f t="shared" ca="1" si="940"/>
        <v>0</v>
      </c>
      <c r="BY376" s="8">
        <f t="shared" ca="1" si="941"/>
        <v>0</v>
      </c>
      <c r="BZ376" s="10" t="str">
        <f t="shared" ca="1" si="942"/>
        <v>---</v>
      </c>
      <c r="CA376">
        <f t="shared" ca="1" si="943"/>
        <v>0</v>
      </c>
      <c r="CB376">
        <f t="shared" ca="1" si="944"/>
        <v>0</v>
      </c>
      <c r="CC376">
        <f t="shared" ca="1" si="945"/>
        <v>0</v>
      </c>
      <c r="CD376">
        <f t="shared" ca="1" si="946"/>
        <v>0</v>
      </c>
      <c r="CE376">
        <f t="shared" ca="1" si="947"/>
        <v>0</v>
      </c>
      <c r="CF376" s="12">
        <f t="shared" ca="1" si="948"/>
        <v>0</v>
      </c>
      <c r="CG376">
        <f t="shared" ca="1" si="949"/>
        <v>0</v>
      </c>
      <c r="CH376">
        <f t="shared" ca="1" si="950"/>
        <v>0</v>
      </c>
      <c r="CI376">
        <f t="shared" ca="1" si="951"/>
        <v>0</v>
      </c>
      <c r="CJ376">
        <f t="shared" ca="1" si="952"/>
        <v>0</v>
      </c>
      <c r="CK376">
        <f t="shared" ca="1" si="953"/>
        <v>0</v>
      </c>
      <c r="CL376">
        <f t="shared" ca="1" si="954"/>
        <v>0</v>
      </c>
      <c r="CM376">
        <f t="shared" ca="1" si="955"/>
        <v>0</v>
      </c>
      <c r="CN376">
        <f t="shared" ca="1" si="956"/>
        <v>0</v>
      </c>
      <c r="CO376">
        <f t="shared" ca="1" si="957"/>
        <v>0</v>
      </c>
      <c r="CP376">
        <f t="shared" ca="1" si="958"/>
        <v>0</v>
      </c>
      <c r="CQ376" s="10">
        <f t="shared" ca="1" si="959"/>
        <v>0</v>
      </c>
      <c r="CR376" s="11">
        <f t="shared" ca="1" si="960"/>
        <v>0</v>
      </c>
      <c r="CS376" s="11">
        <f t="shared" ca="1" si="961"/>
        <v>0</v>
      </c>
      <c r="CT376" s="11">
        <f t="shared" ca="1" si="962"/>
        <v>0</v>
      </c>
      <c r="CU376" s="11">
        <f t="shared" ca="1" si="963"/>
        <v>0</v>
      </c>
      <c r="CV376" s="11">
        <f t="shared" ca="1" si="964"/>
        <v>0</v>
      </c>
      <c r="CW376" t="b">
        <f t="shared" ca="1" si="938"/>
        <v>0</v>
      </c>
      <c r="CX376">
        <f>COUNTIF(BA$1:BA376,BA376)-1</f>
        <v>0</v>
      </c>
    </row>
    <row r="377" spans="1:102">
      <c r="A377" s="14" t="s">
        <v>3025</v>
      </c>
      <c r="B377" t="s">
        <v>2560</v>
      </c>
      <c r="C377" t="s">
        <v>2672</v>
      </c>
      <c r="D377">
        <f>IF(Players!C377="NL",INDEX(Standings!G:I,MATCH(INDEX(Teams!G:K,MATCH(Players!B377,Teams!G:G,0),5),Standings!G:G,0),2)+INDEX(Standings!G:I,MATCH(INDEX(Teams!G:K,MATCH(Players!B377,Teams!G:G,0),5),Standings!G:G,0),3),INDEX(Standings!A:C,MATCH(INDEX(Teams!A:E,MATCH(Players!B377,Teams!A:A,0),5),Standings!A:A,0),2)+INDEX(Standings!A:C,MATCH(INDEX(Teams!A:E,MATCH(Players!B377,Teams!A:A,0),5),Standings!A:A,0),3))</f>
        <v>3</v>
      </c>
      <c r="E377">
        <f t="shared" ca="1" si="814"/>
        <v>0</v>
      </c>
      <c r="F377">
        <f t="shared" ca="1" si="815"/>
        <v>0</v>
      </c>
      <c r="G377">
        <f t="shared" ca="1" si="816"/>
        <v>0</v>
      </c>
      <c r="H377">
        <f t="shared" ca="1" si="817"/>
        <v>0</v>
      </c>
      <c r="I377">
        <f t="shared" ca="1" si="818"/>
        <v>0</v>
      </c>
      <c r="J377">
        <f t="shared" ca="1" si="819"/>
        <v>0</v>
      </c>
      <c r="K377">
        <f t="shared" ca="1" si="820"/>
        <v>0</v>
      </c>
      <c r="L377">
        <f t="shared" ca="1" si="821"/>
        <v>0</v>
      </c>
      <c r="M377">
        <f t="shared" ca="1" si="822"/>
        <v>0</v>
      </c>
      <c r="N377">
        <f t="shared" ca="1" si="823"/>
        <v>0</v>
      </c>
      <c r="O377">
        <f t="shared" ca="1" si="824"/>
        <v>0</v>
      </c>
      <c r="P377">
        <f t="shared" ca="1" si="825"/>
        <v>0</v>
      </c>
      <c r="Q377">
        <f t="shared" ca="1" si="826"/>
        <v>0</v>
      </c>
      <c r="R377">
        <f t="shared" ca="1" si="827"/>
        <v>0</v>
      </c>
      <c r="S377">
        <f t="shared" ca="1" si="828"/>
        <v>0</v>
      </c>
      <c r="T377">
        <f t="shared" ca="1" si="829"/>
        <v>0</v>
      </c>
      <c r="U377">
        <f t="shared" ca="1" si="830"/>
        <v>0</v>
      </c>
      <c r="V377">
        <f t="shared" ca="1" si="831"/>
        <v>0</v>
      </c>
      <c r="W377">
        <f t="shared" ca="1" si="832"/>
        <v>0</v>
      </c>
      <c r="X377">
        <f t="shared" ca="1" si="913"/>
        <v>0</v>
      </c>
      <c r="Y377">
        <f t="shared" ca="1" si="914"/>
        <v>0</v>
      </c>
      <c r="Z377">
        <f t="shared" ca="1" si="915"/>
        <v>0</v>
      </c>
      <c r="AA377">
        <f t="shared" ca="1" si="916"/>
        <v>0</v>
      </c>
      <c r="AB377">
        <f t="shared" ca="1" si="917"/>
        <v>0</v>
      </c>
      <c r="AC377">
        <f t="shared" ca="1" si="918"/>
        <v>0</v>
      </c>
      <c r="AD377">
        <f t="shared" ca="1" si="919"/>
        <v>0</v>
      </c>
      <c r="AE377">
        <f t="shared" ca="1" si="920"/>
        <v>0</v>
      </c>
      <c r="AF377">
        <f t="shared" ca="1" si="921"/>
        <v>0</v>
      </c>
      <c r="AG377">
        <f t="shared" ca="1" si="922"/>
        <v>0</v>
      </c>
      <c r="AH377">
        <f t="shared" ca="1" si="923"/>
        <v>0</v>
      </c>
      <c r="AI377">
        <f t="shared" ca="1" si="924"/>
        <v>0</v>
      </c>
      <c r="AJ377">
        <f t="shared" ca="1" si="925"/>
        <v>0</v>
      </c>
      <c r="AK377">
        <f t="shared" ca="1" si="926"/>
        <v>0</v>
      </c>
      <c r="AL377">
        <f t="shared" ca="1" si="927"/>
        <v>0</v>
      </c>
      <c r="AM377">
        <f t="shared" ca="1" si="928"/>
        <v>0</v>
      </c>
      <c r="AN377">
        <f t="shared" ca="1" si="929"/>
        <v>0</v>
      </c>
      <c r="AO377">
        <f t="shared" ca="1" si="930"/>
        <v>0</v>
      </c>
      <c r="AP377">
        <f t="shared" ca="1" si="931"/>
        <v>0</v>
      </c>
      <c r="AQ377">
        <f t="shared" ca="1" si="932"/>
        <v>0</v>
      </c>
      <c r="AR377" s="8">
        <f t="shared" ca="1" si="933"/>
        <v>0</v>
      </c>
      <c r="AS377" s="8">
        <f t="shared" ca="1" si="934"/>
        <v>0</v>
      </c>
      <c r="AT377" s="8">
        <f t="shared" ca="1" si="935"/>
        <v>0</v>
      </c>
      <c r="AU377" s="8">
        <f t="shared" ca="1" si="936"/>
        <v>0</v>
      </c>
      <c r="AV377">
        <f t="shared" ca="1" si="937"/>
        <v>0</v>
      </c>
      <c r="AW377" t="b">
        <f t="shared" ca="1" si="860"/>
        <v>0</v>
      </c>
      <c r="BA377" t="s">
        <v>3279</v>
      </c>
      <c r="BB377" t="s">
        <v>2569</v>
      </c>
      <c r="BC377" t="s">
        <v>2674</v>
      </c>
      <c r="BD377">
        <f>IF(Players!BC377="NL",INDEX(Standings!G:I,MATCH(INDEX(Teams!G:K,MATCH(Players!BB377,Teams!G:G,0),5),Standings!G:G,0),2)+INDEX(Standings!G:I,MATCH(INDEX(Teams!G:K,MATCH(Players!BB377,Teams!G:G,0),5),Standings!G:G,0),3),INDEX(Standings!A:C,MATCH(INDEX(Teams!A:E,MATCH(Players!BB377,Teams!A:A,0),5),Standings!A:A,0),2)+INDEX(Standings!A:C,MATCH(INDEX(Teams!A:E,MATCH(Players!BB377,Teams!A:A,0),5),Standings!A:A,0),3))</f>
        <v>3</v>
      </c>
      <c r="BE377">
        <f t="shared" ca="1" si="796"/>
        <v>0</v>
      </c>
      <c r="BF377">
        <f t="shared" ca="1" si="797"/>
        <v>0</v>
      </c>
      <c r="BG377">
        <f t="shared" ca="1" si="798"/>
        <v>0</v>
      </c>
      <c r="BH377">
        <f t="shared" ca="1" si="799"/>
        <v>0</v>
      </c>
      <c r="BI377">
        <f t="shared" ca="1" si="800"/>
        <v>0</v>
      </c>
      <c r="BJ377">
        <f t="shared" ca="1" si="801"/>
        <v>0</v>
      </c>
      <c r="BK377">
        <f t="shared" ca="1" si="802"/>
        <v>0</v>
      </c>
      <c r="BL377" s="12">
        <f t="shared" ca="1" si="803"/>
        <v>0</v>
      </c>
      <c r="BM377">
        <f t="shared" ca="1" si="804"/>
        <v>0</v>
      </c>
      <c r="BN377">
        <f t="shared" ca="1" si="805"/>
        <v>0</v>
      </c>
      <c r="BO377">
        <f t="shared" ca="1" si="806"/>
        <v>0</v>
      </c>
      <c r="BP377">
        <f t="shared" ca="1" si="807"/>
        <v>0</v>
      </c>
      <c r="BQ377">
        <f t="shared" ca="1" si="808"/>
        <v>0</v>
      </c>
      <c r="BR377">
        <f t="shared" ca="1" si="809"/>
        <v>0</v>
      </c>
      <c r="BS377">
        <f t="shared" ca="1" si="810"/>
        <v>0</v>
      </c>
      <c r="BT377">
        <f t="shared" ca="1" si="811"/>
        <v>0</v>
      </c>
      <c r="BU377">
        <f t="shared" ca="1" si="812"/>
        <v>0</v>
      </c>
      <c r="BV377">
        <f t="shared" ca="1" si="813"/>
        <v>0</v>
      </c>
      <c r="BW377">
        <f t="shared" ca="1" si="939"/>
        <v>0</v>
      </c>
      <c r="BX377">
        <f t="shared" ca="1" si="940"/>
        <v>0</v>
      </c>
      <c r="BY377" s="8">
        <f t="shared" ca="1" si="941"/>
        <v>0</v>
      </c>
      <c r="BZ377" s="10" t="str">
        <f t="shared" ca="1" si="942"/>
        <v>---</v>
      </c>
      <c r="CA377">
        <f t="shared" ca="1" si="943"/>
        <v>0</v>
      </c>
      <c r="CB377">
        <f t="shared" ca="1" si="944"/>
        <v>0</v>
      </c>
      <c r="CC377">
        <f t="shared" ca="1" si="945"/>
        <v>0</v>
      </c>
      <c r="CD377">
        <f t="shared" ca="1" si="946"/>
        <v>0</v>
      </c>
      <c r="CE377">
        <f t="shared" ca="1" si="947"/>
        <v>0</v>
      </c>
      <c r="CF377" s="12">
        <f t="shared" ca="1" si="948"/>
        <v>0</v>
      </c>
      <c r="CG377">
        <f t="shared" ca="1" si="949"/>
        <v>0</v>
      </c>
      <c r="CH377">
        <f t="shared" ca="1" si="950"/>
        <v>0</v>
      </c>
      <c r="CI377">
        <f t="shared" ca="1" si="951"/>
        <v>0</v>
      </c>
      <c r="CJ377">
        <f t="shared" ca="1" si="952"/>
        <v>0</v>
      </c>
      <c r="CK377">
        <f t="shared" ca="1" si="953"/>
        <v>0</v>
      </c>
      <c r="CL377">
        <f t="shared" ca="1" si="954"/>
        <v>0</v>
      </c>
      <c r="CM377">
        <f t="shared" ca="1" si="955"/>
        <v>0</v>
      </c>
      <c r="CN377">
        <f t="shared" ca="1" si="956"/>
        <v>0</v>
      </c>
      <c r="CO377">
        <f t="shared" ca="1" si="957"/>
        <v>0</v>
      </c>
      <c r="CP377">
        <f t="shared" ca="1" si="958"/>
        <v>0</v>
      </c>
      <c r="CQ377" s="10">
        <f t="shared" ca="1" si="959"/>
        <v>0</v>
      </c>
      <c r="CR377" s="11">
        <f t="shared" ca="1" si="960"/>
        <v>0</v>
      </c>
      <c r="CS377" s="11">
        <f t="shared" ca="1" si="961"/>
        <v>0</v>
      </c>
      <c r="CT377" s="11">
        <f t="shared" ca="1" si="962"/>
        <v>0</v>
      </c>
      <c r="CU377" s="11">
        <f t="shared" ca="1" si="963"/>
        <v>0</v>
      </c>
      <c r="CV377" s="11">
        <f t="shared" ca="1" si="964"/>
        <v>0</v>
      </c>
      <c r="CW377" t="b">
        <f t="shared" ca="1" si="938"/>
        <v>0</v>
      </c>
      <c r="CX377">
        <f>COUNTIF(BA$1:BA377,BA377)-1</f>
        <v>0</v>
      </c>
    </row>
    <row r="378" spans="1:102">
      <c r="A378" s="14" t="s">
        <v>3026</v>
      </c>
      <c r="B378" t="s">
        <v>2560</v>
      </c>
      <c r="C378" t="s">
        <v>2672</v>
      </c>
      <c r="D378">
        <f>IF(Players!C378="NL",INDEX(Standings!G:I,MATCH(INDEX(Teams!G:K,MATCH(Players!B378,Teams!G:G,0),5),Standings!G:G,0),2)+INDEX(Standings!G:I,MATCH(INDEX(Teams!G:K,MATCH(Players!B378,Teams!G:G,0),5),Standings!G:G,0),3),INDEX(Standings!A:C,MATCH(INDEX(Teams!A:E,MATCH(Players!B378,Teams!A:A,0),5),Standings!A:A,0),2)+INDEX(Standings!A:C,MATCH(INDEX(Teams!A:E,MATCH(Players!B378,Teams!A:A,0),5),Standings!A:A,0),3))</f>
        <v>3</v>
      </c>
      <c r="E378">
        <f t="shared" ca="1" si="814"/>
        <v>1</v>
      </c>
      <c r="F378">
        <f t="shared" ca="1" si="815"/>
        <v>4</v>
      </c>
      <c r="G378">
        <f t="shared" ca="1" si="816"/>
        <v>1</v>
      </c>
      <c r="H378">
        <f t="shared" ca="1" si="817"/>
        <v>1</v>
      </c>
      <c r="I378">
        <f t="shared" ca="1" si="818"/>
        <v>0</v>
      </c>
      <c r="J378">
        <f t="shared" ca="1" si="819"/>
        <v>0</v>
      </c>
      <c r="K378">
        <f t="shared" ca="1" si="820"/>
        <v>1</v>
      </c>
      <c r="L378">
        <f t="shared" ca="1" si="821"/>
        <v>1</v>
      </c>
      <c r="M378">
        <f t="shared" ca="1" si="822"/>
        <v>0</v>
      </c>
      <c r="N378">
        <f t="shared" ca="1" si="823"/>
        <v>0</v>
      </c>
      <c r="O378">
        <f t="shared" ca="1" si="824"/>
        <v>0</v>
      </c>
      <c r="P378">
        <f t="shared" ca="1" si="825"/>
        <v>0</v>
      </c>
      <c r="Q378">
        <f t="shared" ca="1" si="826"/>
        <v>0</v>
      </c>
      <c r="R378">
        <f t="shared" ca="1" si="827"/>
        <v>0</v>
      </c>
      <c r="S378">
        <f t="shared" ca="1" si="828"/>
        <v>0</v>
      </c>
      <c r="T378">
        <f t="shared" ca="1" si="829"/>
        <v>0</v>
      </c>
      <c r="U378">
        <f t="shared" ca="1" si="830"/>
        <v>0</v>
      </c>
      <c r="V378">
        <f t="shared" ca="1" si="831"/>
        <v>1</v>
      </c>
      <c r="W378">
        <f t="shared" ca="1" si="832"/>
        <v>1</v>
      </c>
      <c r="X378">
        <f t="shared" ca="1" si="913"/>
        <v>1</v>
      </c>
      <c r="Y378">
        <f t="shared" ca="1" si="914"/>
        <v>4</v>
      </c>
      <c r="Z378">
        <f t="shared" ca="1" si="915"/>
        <v>4</v>
      </c>
      <c r="AA378">
        <f t="shared" ca="1" si="916"/>
        <v>1</v>
      </c>
      <c r="AB378">
        <f t="shared" ca="1" si="917"/>
        <v>1</v>
      </c>
      <c r="AC378">
        <f t="shared" ca="1" si="918"/>
        <v>0</v>
      </c>
      <c r="AD378">
        <f t="shared" ca="1" si="919"/>
        <v>0</v>
      </c>
      <c r="AE378">
        <f t="shared" ca="1" si="920"/>
        <v>1</v>
      </c>
      <c r="AF378">
        <f t="shared" ca="1" si="921"/>
        <v>1</v>
      </c>
      <c r="AG378">
        <f t="shared" ca="1" si="922"/>
        <v>0</v>
      </c>
      <c r="AH378">
        <f t="shared" ca="1" si="923"/>
        <v>0</v>
      </c>
      <c r="AI378">
        <f t="shared" ca="1" si="924"/>
        <v>0</v>
      </c>
      <c r="AJ378">
        <f t="shared" ca="1" si="925"/>
        <v>0</v>
      </c>
      <c r="AK378">
        <f t="shared" ca="1" si="926"/>
        <v>0</v>
      </c>
      <c r="AL378">
        <f t="shared" ca="1" si="927"/>
        <v>0</v>
      </c>
      <c r="AM378">
        <f t="shared" ca="1" si="928"/>
        <v>0</v>
      </c>
      <c r="AN378">
        <f t="shared" ca="1" si="929"/>
        <v>0</v>
      </c>
      <c r="AO378">
        <f t="shared" ca="1" si="930"/>
        <v>0</v>
      </c>
      <c r="AP378">
        <f t="shared" ca="1" si="931"/>
        <v>1</v>
      </c>
      <c r="AQ378">
        <f t="shared" ca="1" si="932"/>
        <v>1</v>
      </c>
      <c r="AR378" s="8">
        <f t="shared" ca="1" si="933"/>
        <v>0.25</v>
      </c>
      <c r="AS378" s="8">
        <f t="shared" ca="1" si="934"/>
        <v>0.25</v>
      </c>
      <c r="AT378" s="8">
        <f t="shared" ca="1" si="935"/>
        <v>1</v>
      </c>
      <c r="AU378" s="8">
        <f t="shared" ca="1" si="936"/>
        <v>1.25</v>
      </c>
      <c r="AV378">
        <f t="shared" ca="1" si="937"/>
        <v>4</v>
      </c>
      <c r="AW378" t="b">
        <f t="shared" ca="1" si="860"/>
        <v>0</v>
      </c>
      <c r="BA378" t="s">
        <v>3286</v>
      </c>
      <c r="BB378" t="s">
        <v>2569</v>
      </c>
      <c r="BC378" t="s">
        <v>2674</v>
      </c>
      <c r="BD378">
        <f>IF(Players!BC378="NL",INDEX(Standings!G:I,MATCH(INDEX(Teams!G:K,MATCH(Players!BB378,Teams!G:G,0),5),Standings!G:G,0),2)+INDEX(Standings!G:I,MATCH(INDEX(Teams!G:K,MATCH(Players!BB378,Teams!G:G,0),5),Standings!G:G,0),3),INDEX(Standings!A:C,MATCH(INDEX(Teams!A:E,MATCH(Players!BB378,Teams!A:A,0),5),Standings!A:A,0),2)+INDEX(Standings!A:C,MATCH(INDEX(Teams!A:E,MATCH(Players!BB378,Teams!A:A,0),5),Standings!A:A,0),3))</f>
        <v>3</v>
      </c>
      <c r="BE378">
        <f t="shared" ca="1" si="796"/>
        <v>0</v>
      </c>
      <c r="BF378">
        <f t="shared" ca="1" si="797"/>
        <v>0</v>
      </c>
      <c r="BG378">
        <f t="shared" ca="1" si="798"/>
        <v>1</v>
      </c>
      <c r="BH378">
        <f t="shared" ca="1" si="799"/>
        <v>0</v>
      </c>
      <c r="BI378">
        <f t="shared" ca="1" si="800"/>
        <v>0</v>
      </c>
      <c r="BJ378">
        <f t="shared" ca="1" si="801"/>
        <v>0</v>
      </c>
      <c r="BK378">
        <f t="shared" ca="1" si="802"/>
        <v>0</v>
      </c>
      <c r="BL378" s="12">
        <f t="shared" ca="1" si="803"/>
        <v>1</v>
      </c>
      <c r="BM378">
        <f t="shared" ca="1" si="804"/>
        <v>2</v>
      </c>
      <c r="BN378">
        <f t="shared" ca="1" si="805"/>
        <v>1</v>
      </c>
      <c r="BO378">
        <f t="shared" ca="1" si="806"/>
        <v>1</v>
      </c>
      <c r="BP378">
        <f t="shared" ca="1" si="807"/>
        <v>1</v>
      </c>
      <c r="BQ378">
        <f t="shared" ca="1" si="808"/>
        <v>1</v>
      </c>
      <c r="BR378">
        <f t="shared" ca="1" si="809"/>
        <v>0</v>
      </c>
      <c r="BS378">
        <f t="shared" ca="1" si="810"/>
        <v>0</v>
      </c>
      <c r="BT378">
        <f t="shared" ca="1" si="811"/>
        <v>0</v>
      </c>
      <c r="BU378">
        <f t="shared" ca="1" si="812"/>
        <v>0</v>
      </c>
      <c r="BV378">
        <f t="shared" ca="1" si="813"/>
        <v>0</v>
      </c>
      <c r="BW378">
        <f t="shared" ca="1" si="939"/>
        <v>0</v>
      </c>
      <c r="BX378">
        <f t="shared" ca="1" si="940"/>
        <v>0</v>
      </c>
      <c r="BY378" s="8">
        <f t="shared" ca="1" si="941"/>
        <v>0</v>
      </c>
      <c r="BZ378" s="10">
        <f t="shared" ca="1" si="942"/>
        <v>9</v>
      </c>
      <c r="CA378">
        <f t="shared" ca="1" si="943"/>
        <v>1</v>
      </c>
      <c r="CB378">
        <f t="shared" ca="1" si="944"/>
        <v>0</v>
      </c>
      <c r="CC378">
        <f t="shared" ca="1" si="945"/>
        <v>0</v>
      </c>
      <c r="CD378">
        <f t="shared" ca="1" si="946"/>
        <v>0</v>
      </c>
      <c r="CE378">
        <f t="shared" ca="1" si="947"/>
        <v>0</v>
      </c>
      <c r="CF378" s="12">
        <f t="shared" ca="1" si="948"/>
        <v>1</v>
      </c>
      <c r="CG378">
        <f t="shared" ca="1" si="949"/>
        <v>2</v>
      </c>
      <c r="CH378">
        <f t="shared" ca="1" si="950"/>
        <v>1</v>
      </c>
      <c r="CI378">
        <f t="shared" ca="1" si="951"/>
        <v>1</v>
      </c>
      <c r="CJ378">
        <f t="shared" ca="1" si="952"/>
        <v>1</v>
      </c>
      <c r="CK378">
        <f t="shared" ca="1" si="953"/>
        <v>1</v>
      </c>
      <c r="CL378">
        <f t="shared" ca="1" si="954"/>
        <v>0</v>
      </c>
      <c r="CM378">
        <f t="shared" ca="1" si="955"/>
        <v>0</v>
      </c>
      <c r="CN378">
        <f t="shared" ca="1" si="956"/>
        <v>0</v>
      </c>
      <c r="CO378">
        <f t="shared" ca="1" si="957"/>
        <v>0</v>
      </c>
      <c r="CP378">
        <f t="shared" ca="1" si="958"/>
        <v>0</v>
      </c>
      <c r="CQ378" s="10">
        <f t="shared" ca="1" si="959"/>
        <v>3</v>
      </c>
      <c r="CR378" s="11">
        <f t="shared" ca="1" si="960"/>
        <v>18</v>
      </c>
      <c r="CS378" s="11">
        <f t="shared" ca="1" si="961"/>
        <v>9</v>
      </c>
      <c r="CT378" s="11">
        <f t="shared" ca="1" si="962"/>
        <v>9</v>
      </c>
      <c r="CU378" s="11">
        <f t="shared" ca="1" si="963"/>
        <v>0</v>
      </c>
      <c r="CV378" s="11">
        <f t="shared" ca="1" si="964"/>
        <v>0</v>
      </c>
      <c r="CW378" t="b">
        <f t="shared" ca="1" si="938"/>
        <v>0</v>
      </c>
      <c r="CX378">
        <f>COUNTIF(BA$1:BA378,BA378)-1</f>
        <v>0</v>
      </c>
    </row>
    <row r="379" spans="1:102">
      <c r="A379" s="14" t="s">
        <v>3027</v>
      </c>
      <c r="B379" t="s">
        <v>2560</v>
      </c>
      <c r="C379" t="s">
        <v>2672</v>
      </c>
      <c r="D379">
        <f>IF(Players!C379="NL",INDEX(Standings!G:I,MATCH(INDEX(Teams!G:K,MATCH(Players!B379,Teams!G:G,0),5),Standings!G:G,0),2)+INDEX(Standings!G:I,MATCH(INDEX(Teams!G:K,MATCH(Players!B379,Teams!G:G,0),5),Standings!G:G,0),3),INDEX(Standings!A:C,MATCH(INDEX(Teams!A:E,MATCH(Players!B379,Teams!A:A,0),5),Standings!A:A,0),2)+INDEX(Standings!A:C,MATCH(INDEX(Teams!A:E,MATCH(Players!B379,Teams!A:A,0),5),Standings!A:A,0),3))</f>
        <v>3</v>
      </c>
      <c r="E379">
        <f t="shared" ca="1" si="814"/>
        <v>3</v>
      </c>
      <c r="F379">
        <f t="shared" ca="1" si="815"/>
        <v>8</v>
      </c>
      <c r="G379">
        <f t="shared" ca="1" si="816"/>
        <v>0</v>
      </c>
      <c r="H379">
        <f t="shared" ca="1" si="817"/>
        <v>0</v>
      </c>
      <c r="I379">
        <f t="shared" ca="1" si="818"/>
        <v>0</v>
      </c>
      <c r="J379">
        <f t="shared" ca="1" si="819"/>
        <v>0</v>
      </c>
      <c r="K379">
        <f t="shared" ca="1" si="820"/>
        <v>0</v>
      </c>
      <c r="L379">
        <f t="shared" ca="1" si="821"/>
        <v>0</v>
      </c>
      <c r="M379">
        <f t="shared" ca="1" si="822"/>
        <v>0</v>
      </c>
      <c r="N379">
        <f t="shared" ca="1" si="823"/>
        <v>0</v>
      </c>
      <c r="O379">
        <f t="shared" ca="1" si="824"/>
        <v>1</v>
      </c>
      <c r="P379">
        <f t="shared" ca="1" si="825"/>
        <v>0</v>
      </c>
      <c r="Q379">
        <f t="shared" ca="1" si="826"/>
        <v>0</v>
      </c>
      <c r="R379">
        <f t="shared" ca="1" si="827"/>
        <v>0</v>
      </c>
      <c r="S379">
        <f t="shared" ca="1" si="828"/>
        <v>0</v>
      </c>
      <c r="T379">
        <f t="shared" ca="1" si="829"/>
        <v>0</v>
      </c>
      <c r="U379">
        <f t="shared" ca="1" si="830"/>
        <v>0</v>
      </c>
      <c r="V379">
        <f t="shared" ca="1" si="831"/>
        <v>0</v>
      </c>
      <c r="W379">
        <f t="shared" ca="1" si="832"/>
        <v>0</v>
      </c>
      <c r="X379">
        <f t="shared" ca="1" si="913"/>
        <v>3</v>
      </c>
      <c r="Y379">
        <f t="shared" ca="1" si="914"/>
        <v>9</v>
      </c>
      <c r="Z379">
        <f t="shared" ca="1" si="915"/>
        <v>8</v>
      </c>
      <c r="AA379">
        <f t="shared" ca="1" si="916"/>
        <v>0</v>
      </c>
      <c r="AB379">
        <f t="shared" ca="1" si="917"/>
        <v>0</v>
      </c>
      <c r="AC379">
        <f t="shared" ca="1" si="918"/>
        <v>0</v>
      </c>
      <c r="AD379">
        <f t="shared" ca="1" si="919"/>
        <v>0</v>
      </c>
      <c r="AE379">
        <f t="shared" ca="1" si="920"/>
        <v>0</v>
      </c>
      <c r="AF379">
        <f t="shared" ca="1" si="921"/>
        <v>0</v>
      </c>
      <c r="AG379">
        <f t="shared" ca="1" si="922"/>
        <v>0</v>
      </c>
      <c r="AH379">
        <f t="shared" ca="1" si="923"/>
        <v>0</v>
      </c>
      <c r="AI379">
        <f t="shared" ca="1" si="924"/>
        <v>1</v>
      </c>
      <c r="AJ379">
        <f t="shared" ca="1" si="925"/>
        <v>0</v>
      </c>
      <c r="AK379">
        <f t="shared" ca="1" si="926"/>
        <v>0</v>
      </c>
      <c r="AL379">
        <f t="shared" ca="1" si="927"/>
        <v>0</v>
      </c>
      <c r="AM379">
        <f t="shared" ca="1" si="928"/>
        <v>0</v>
      </c>
      <c r="AN379">
        <f t="shared" ca="1" si="929"/>
        <v>0</v>
      </c>
      <c r="AO379">
        <f t="shared" ca="1" si="930"/>
        <v>0</v>
      </c>
      <c r="AP379">
        <f t="shared" ca="1" si="931"/>
        <v>0</v>
      </c>
      <c r="AQ379">
        <f t="shared" ca="1" si="932"/>
        <v>0</v>
      </c>
      <c r="AR379" s="8">
        <f t="shared" ca="1" si="933"/>
        <v>0</v>
      </c>
      <c r="AS379" s="8">
        <f t="shared" ca="1" si="934"/>
        <v>0.1111111111111111</v>
      </c>
      <c r="AT379" s="8">
        <f t="shared" ca="1" si="935"/>
        <v>0</v>
      </c>
      <c r="AU379" s="8">
        <f t="shared" ca="1" si="936"/>
        <v>0.1111111111111111</v>
      </c>
      <c r="AV379">
        <f t="shared" ca="1" si="937"/>
        <v>0</v>
      </c>
      <c r="AW379" t="b">
        <f t="shared" ca="1" si="860"/>
        <v>0</v>
      </c>
      <c r="BA379" t="s">
        <v>3136</v>
      </c>
      <c r="BB379" t="s">
        <v>2569</v>
      </c>
      <c r="BC379" t="s">
        <v>2674</v>
      </c>
      <c r="BD379">
        <f>IF(Players!BC379="NL",INDEX(Standings!G:I,MATCH(INDEX(Teams!G:K,MATCH(Players!BB379,Teams!G:G,0),5),Standings!G:G,0),2)+INDEX(Standings!G:I,MATCH(INDEX(Teams!G:K,MATCH(Players!BB379,Teams!G:G,0),5),Standings!G:G,0),3),INDEX(Standings!A:C,MATCH(INDEX(Teams!A:E,MATCH(Players!BB379,Teams!A:A,0),5),Standings!A:A,0),2)+INDEX(Standings!A:C,MATCH(INDEX(Teams!A:E,MATCH(Players!BB379,Teams!A:A,0),5),Standings!A:A,0),3))</f>
        <v>3</v>
      </c>
      <c r="BE379">
        <f t="shared" ca="1" si="796"/>
        <v>0</v>
      </c>
      <c r="BF379">
        <f t="shared" ca="1" si="797"/>
        <v>0</v>
      </c>
      <c r="BG379">
        <f t="shared" ca="1" si="798"/>
        <v>0</v>
      </c>
      <c r="BH379">
        <f t="shared" ca="1" si="799"/>
        <v>0</v>
      </c>
      <c r="BI379">
        <f t="shared" ca="1" si="800"/>
        <v>0</v>
      </c>
      <c r="BJ379">
        <f t="shared" ca="1" si="801"/>
        <v>0</v>
      </c>
      <c r="BK379">
        <f t="shared" ca="1" si="802"/>
        <v>0</v>
      </c>
      <c r="BL379" s="12">
        <f t="shared" ca="1" si="803"/>
        <v>0</v>
      </c>
      <c r="BM379">
        <f t="shared" ca="1" si="804"/>
        <v>0</v>
      </c>
      <c r="BN379">
        <f t="shared" ca="1" si="805"/>
        <v>0</v>
      </c>
      <c r="BO379">
        <f t="shared" ca="1" si="806"/>
        <v>0</v>
      </c>
      <c r="BP379">
        <f t="shared" ca="1" si="807"/>
        <v>0</v>
      </c>
      <c r="BQ379">
        <f t="shared" ca="1" si="808"/>
        <v>0</v>
      </c>
      <c r="BR379">
        <f t="shared" ca="1" si="809"/>
        <v>0</v>
      </c>
      <c r="BS379">
        <f t="shared" ca="1" si="810"/>
        <v>0</v>
      </c>
      <c r="BT379">
        <f t="shared" ca="1" si="811"/>
        <v>0</v>
      </c>
      <c r="BU379">
        <f t="shared" ca="1" si="812"/>
        <v>0</v>
      </c>
      <c r="BV379">
        <f t="shared" ca="1" si="813"/>
        <v>0</v>
      </c>
      <c r="BW379">
        <f t="shared" ca="1" si="939"/>
        <v>0</v>
      </c>
      <c r="BX379">
        <f t="shared" ca="1" si="940"/>
        <v>0</v>
      </c>
      <c r="BY379" s="8">
        <f t="shared" ca="1" si="941"/>
        <v>0</v>
      </c>
      <c r="BZ379" s="10" t="str">
        <f t="shared" ca="1" si="942"/>
        <v>---</v>
      </c>
      <c r="CA379">
        <f t="shared" ca="1" si="943"/>
        <v>0</v>
      </c>
      <c r="CB379">
        <f t="shared" ca="1" si="944"/>
        <v>0</v>
      </c>
      <c r="CC379">
        <f t="shared" ca="1" si="945"/>
        <v>0</v>
      </c>
      <c r="CD379">
        <f t="shared" ca="1" si="946"/>
        <v>0</v>
      </c>
      <c r="CE379">
        <f t="shared" ca="1" si="947"/>
        <v>0</v>
      </c>
      <c r="CF379" s="12">
        <f t="shared" ca="1" si="948"/>
        <v>0</v>
      </c>
      <c r="CG379">
        <f t="shared" ca="1" si="949"/>
        <v>0</v>
      </c>
      <c r="CH379">
        <f t="shared" ca="1" si="950"/>
        <v>0</v>
      </c>
      <c r="CI379">
        <f t="shared" ca="1" si="951"/>
        <v>0</v>
      </c>
      <c r="CJ379">
        <f t="shared" ca="1" si="952"/>
        <v>0</v>
      </c>
      <c r="CK379">
        <f t="shared" ca="1" si="953"/>
        <v>0</v>
      </c>
      <c r="CL379">
        <f t="shared" ca="1" si="954"/>
        <v>0</v>
      </c>
      <c r="CM379">
        <f t="shared" ca="1" si="955"/>
        <v>0</v>
      </c>
      <c r="CN379">
        <f t="shared" ca="1" si="956"/>
        <v>0</v>
      </c>
      <c r="CO379">
        <f t="shared" ca="1" si="957"/>
        <v>0</v>
      </c>
      <c r="CP379">
        <f t="shared" ca="1" si="958"/>
        <v>0</v>
      </c>
      <c r="CQ379" s="10">
        <f t="shared" ca="1" si="959"/>
        <v>0</v>
      </c>
      <c r="CR379" s="11">
        <f t="shared" ca="1" si="960"/>
        <v>0</v>
      </c>
      <c r="CS379" s="11">
        <f t="shared" ca="1" si="961"/>
        <v>0</v>
      </c>
      <c r="CT379" s="11">
        <f t="shared" ca="1" si="962"/>
        <v>0</v>
      </c>
      <c r="CU379" s="11">
        <f t="shared" ca="1" si="963"/>
        <v>0</v>
      </c>
      <c r="CV379" s="11">
        <f t="shared" ca="1" si="964"/>
        <v>0</v>
      </c>
      <c r="CW379" t="b">
        <f t="shared" ca="1" si="938"/>
        <v>0</v>
      </c>
      <c r="CX379">
        <f>COUNTIF(BA$1:BA379,BA379)-1</f>
        <v>1</v>
      </c>
    </row>
    <row r="380" spans="1:102">
      <c r="A380" s="14" t="s">
        <v>3028</v>
      </c>
      <c r="B380" t="s">
        <v>2560</v>
      </c>
      <c r="C380" t="s">
        <v>2672</v>
      </c>
      <c r="D380">
        <f>IF(Players!C380="NL",INDEX(Standings!G:I,MATCH(INDEX(Teams!G:K,MATCH(Players!B380,Teams!G:G,0),5),Standings!G:G,0),2)+INDEX(Standings!G:I,MATCH(INDEX(Teams!G:K,MATCH(Players!B380,Teams!G:G,0),5),Standings!G:G,0),3),INDEX(Standings!A:C,MATCH(INDEX(Teams!A:E,MATCH(Players!B380,Teams!A:A,0),5),Standings!A:A,0),2)+INDEX(Standings!A:C,MATCH(INDEX(Teams!A:E,MATCH(Players!B380,Teams!A:A,0),5),Standings!A:A,0),3))</f>
        <v>3</v>
      </c>
      <c r="E380">
        <f t="shared" ca="1" si="814"/>
        <v>3</v>
      </c>
      <c r="F380">
        <f t="shared" ca="1" si="815"/>
        <v>11</v>
      </c>
      <c r="G380">
        <f t="shared" ca="1" si="816"/>
        <v>1</v>
      </c>
      <c r="H380">
        <f t="shared" ca="1" si="817"/>
        <v>1</v>
      </c>
      <c r="I380">
        <f t="shared" ca="1" si="818"/>
        <v>0</v>
      </c>
      <c r="J380">
        <f t="shared" ca="1" si="819"/>
        <v>0</v>
      </c>
      <c r="K380">
        <f t="shared" ca="1" si="820"/>
        <v>0</v>
      </c>
      <c r="L380">
        <f t="shared" ca="1" si="821"/>
        <v>0</v>
      </c>
      <c r="M380">
        <f t="shared" ca="1" si="822"/>
        <v>0</v>
      </c>
      <c r="N380">
        <f t="shared" ca="1" si="823"/>
        <v>0</v>
      </c>
      <c r="O380">
        <f t="shared" ca="1" si="824"/>
        <v>2</v>
      </c>
      <c r="P380">
        <f t="shared" ca="1" si="825"/>
        <v>4</v>
      </c>
      <c r="Q380">
        <f t="shared" ca="1" si="826"/>
        <v>1</v>
      </c>
      <c r="R380">
        <f t="shared" ca="1" si="827"/>
        <v>0</v>
      </c>
      <c r="S380">
        <f t="shared" ca="1" si="828"/>
        <v>0</v>
      </c>
      <c r="T380">
        <f t="shared" ca="1" si="829"/>
        <v>0</v>
      </c>
      <c r="U380">
        <f t="shared" ca="1" si="830"/>
        <v>0</v>
      </c>
      <c r="V380">
        <f t="shared" ca="1" si="831"/>
        <v>0</v>
      </c>
      <c r="W380">
        <f t="shared" ca="1" si="832"/>
        <v>0</v>
      </c>
      <c r="X380">
        <f t="shared" ca="1" si="913"/>
        <v>3</v>
      </c>
      <c r="Y380">
        <f t="shared" ca="1" si="914"/>
        <v>13</v>
      </c>
      <c r="Z380">
        <f t="shared" ca="1" si="915"/>
        <v>11</v>
      </c>
      <c r="AA380">
        <f t="shared" ca="1" si="916"/>
        <v>1</v>
      </c>
      <c r="AB380">
        <f t="shared" ca="1" si="917"/>
        <v>1</v>
      </c>
      <c r="AC380">
        <f t="shared" ca="1" si="918"/>
        <v>0</v>
      </c>
      <c r="AD380">
        <f t="shared" ca="1" si="919"/>
        <v>0</v>
      </c>
      <c r="AE380">
        <f t="shared" ca="1" si="920"/>
        <v>0</v>
      </c>
      <c r="AF380">
        <f t="shared" ca="1" si="921"/>
        <v>0</v>
      </c>
      <c r="AG380">
        <f t="shared" ca="1" si="922"/>
        <v>0</v>
      </c>
      <c r="AH380">
        <f t="shared" ca="1" si="923"/>
        <v>0</v>
      </c>
      <c r="AI380">
        <f t="shared" ca="1" si="924"/>
        <v>2</v>
      </c>
      <c r="AJ380">
        <f t="shared" ca="1" si="925"/>
        <v>4</v>
      </c>
      <c r="AK380">
        <f t="shared" ca="1" si="926"/>
        <v>1</v>
      </c>
      <c r="AL380">
        <f t="shared" ca="1" si="927"/>
        <v>0</v>
      </c>
      <c r="AM380">
        <f t="shared" ca="1" si="928"/>
        <v>0</v>
      </c>
      <c r="AN380">
        <f t="shared" ca="1" si="929"/>
        <v>0</v>
      </c>
      <c r="AO380">
        <f t="shared" ca="1" si="930"/>
        <v>0</v>
      </c>
      <c r="AP380">
        <f t="shared" ca="1" si="931"/>
        <v>0</v>
      </c>
      <c r="AQ380">
        <f t="shared" ca="1" si="932"/>
        <v>0</v>
      </c>
      <c r="AR380" s="8">
        <f t="shared" ca="1" si="933"/>
        <v>9.0909090909090912E-2</v>
      </c>
      <c r="AS380" s="8">
        <f t="shared" ca="1" si="934"/>
        <v>0.23076923076923078</v>
      </c>
      <c r="AT380" s="8">
        <f t="shared" ca="1" si="935"/>
        <v>9.0909090909090912E-2</v>
      </c>
      <c r="AU380" s="8">
        <f t="shared" ca="1" si="936"/>
        <v>0.32167832167832167</v>
      </c>
      <c r="AV380">
        <f t="shared" ca="1" si="937"/>
        <v>1</v>
      </c>
      <c r="AW380" t="b">
        <f t="shared" ca="1" si="860"/>
        <v>1</v>
      </c>
      <c r="BA380" t="s">
        <v>3282</v>
      </c>
      <c r="BB380" t="s">
        <v>2569</v>
      </c>
      <c r="BC380" t="s">
        <v>2674</v>
      </c>
      <c r="BD380">
        <f>IF(Players!BC380="NL",INDEX(Standings!G:I,MATCH(INDEX(Teams!G:K,MATCH(Players!BB380,Teams!G:G,0),5),Standings!G:G,0),2)+INDEX(Standings!G:I,MATCH(INDEX(Teams!G:K,MATCH(Players!BB380,Teams!G:G,0),5),Standings!G:G,0),3),INDEX(Standings!A:C,MATCH(INDEX(Teams!A:E,MATCH(Players!BB380,Teams!A:A,0),5),Standings!A:A,0),2)+INDEX(Standings!A:C,MATCH(INDEX(Teams!A:E,MATCH(Players!BB380,Teams!A:A,0),5),Standings!A:A,0),3))</f>
        <v>3</v>
      </c>
      <c r="BE380">
        <f t="shared" ca="1" si="796"/>
        <v>0</v>
      </c>
      <c r="BF380">
        <f t="shared" ca="1" si="797"/>
        <v>0</v>
      </c>
      <c r="BG380">
        <f t="shared" ca="1" si="798"/>
        <v>2</v>
      </c>
      <c r="BH380">
        <f t="shared" ca="1" si="799"/>
        <v>0</v>
      </c>
      <c r="BI380">
        <f t="shared" ca="1" si="800"/>
        <v>0</v>
      </c>
      <c r="BJ380">
        <f t="shared" ca="1" si="801"/>
        <v>0</v>
      </c>
      <c r="BK380">
        <f t="shared" ca="1" si="802"/>
        <v>0</v>
      </c>
      <c r="BL380" s="12">
        <f t="shared" ca="1" si="803"/>
        <v>2.6666666666666665</v>
      </c>
      <c r="BM380">
        <f t="shared" ca="1" si="804"/>
        <v>2</v>
      </c>
      <c r="BN380">
        <f t="shared" ca="1" si="805"/>
        <v>0</v>
      </c>
      <c r="BO380">
        <f t="shared" ca="1" si="806"/>
        <v>0</v>
      </c>
      <c r="BP380">
        <f t="shared" ca="1" si="807"/>
        <v>0</v>
      </c>
      <c r="BQ380">
        <f t="shared" ca="1" si="808"/>
        <v>0</v>
      </c>
      <c r="BR380">
        <f t="shared" ca="1" si="809"/>
        <v>0</v>
      </c>
      <c r="BS380">
        <f t="shared" ca="1" si="810"/>
        <v>2</v>
      </c>
      <c r="BT380">
        <f t="shared" ca="1" si="811"/>
        <v>0</v>
      </c>
      <c r="BU380">
        <f t="shared" ca="1" si="812"/>
        <v>0</v>
      </c>
      <c r="BV380">
        <f t="shared" ca="1" si="813"/>
        <v>1</v>
      </c>
      <c r="BW380">
        <f t="shared" ca="1" si="939"/>
        <v>0</v>
      </c>
      <c r="BX380">
        <f t="shared" ca="1" si="940"/>
        <v>0</v>
      </c>
      <c r="BY380" s="8">
        <f t="shared" ca="1" si="941"/>
        <v>0</v>
      </c>
      <c r="BZ380" s="10">
        <f t="shared" ca="1" si="942"/>
        <v>0</v>
      </c>
      <c r="CA380">
        <f t="shared" ca="1" si="943"/>
        <v>2</v>
      </c>
      <c r="CB380">
        <f t="shared" ca="1" si="944"/>
        <v>0</v>
      </c>
      <c r="CC380">
        <f t="shared" ca="1" si="945"/>
        <v>0</v>
      </c>
      <c r="CD380">
        <f t="shared" ca="1" si="946"/>
        <v>0</v>
      </c>
      <c r="CE380">
        <f t="shared" ca="1" si="947"/>
        <v>0</v>
      </c>
      <c r="CF380" s="12">
        <f t="shared" ca="1" si="948"/>
        <v>2.6666666666666665</v>
      </c>
      <c r="CG380">
        <f t="shared" ca="1" si="949"/>
        <v>2</v>
      </c>
      <c r="CH380">
        <f t="shared" ca="1" si="950"/>
        <v>0</v>
      </c>
      <c r="CI380">
        <f t="shared" ca="1" si="951"/>
        <v>0</v>
      </c>
      <c r="CJ380">
        <f t="shared" ca="1" si="952"/>
        <v>0</v>
      </c>
      <c r="CK380">
        <f t="shared" ca="1" si="953"/>
        <v>0</v>
      </c>
      <c r="CL380">
        <f t="shared" ca="1" si="954"/>
        <v>0</v>
      </c>
      <c r="CM380">
        <f t="shared" ca="1" si="955"/>
        <v>2</v>
      </c>
      <c r="CN380">
        <f t="shared" ca="1" si="956"/>
        <v>0</v>
      </c>
      <c r="CO380">
        <f t="shared" ca="1" si="957"/>
        <v>0</v>
      </c>
      <c r="CP380">
        <f t="shared" ca="1" si="958"/>
        <v>1</v>
      </c>
      <c r="CQ380" s="10">
        <f t="shared" ca="1" si="959"/>
        <v>0.75</v>
      </c>
      <c r="CR380" s="11">
        <f t="shared" ca="1" si="960"/>
        <v>6.75</v>
      </c>
      <c r="CS380" s="11">
        <f t="shared" ca="1" si="961"/>
        <v>0</v>
      </c>
      <c r="CT380" s="11">
        <f t="shared" ca="1" si="962"/>
        <v>0</v>
      </c>
      <c r="CU380" s="11">
        <f t="shared" ca="1" si="963"/>
        <v>6.75</v>
      </c>
      <c r="CV380" s="11">
        <f t="shared" ca="1" si="964"/>
        <v>0</v>
      </c>
      <c r="CW380" t="b">
        <f t="shared" ca="1" si="938"/>
        <v>0</v>
      </c>
      <c r="CX380">
        <f>COUNTIF(BA$1:BA380,BA380)-1</f>
        <v>0</v>
      </c>
    </row>
    <row r="381" spans="1:102">
      <c r="A381" s="14" t="s">
        <v>3029</v>
      </c>
      <c r="B381" t="s">
        <v>2560</v>
      </c>
      <c r="C381" t="s">
        <v>2672</v>
      </c>
      <c r="D381">
        <f>IF(Players!C381="NL",INDEX(Standings!G:I,MATCH(INDEX(Teams!G:K,MATCH(Players!B381,Teams!G:G,0),5),Standings!G:G,0),2)+INDEX(Standings!G:I,MATCH(INDEX(Teams!G:K,MATCH(Players!B381,Teams!G:G,0),5),Standings!G:G,0),3),INDEX(Standings!A:C,MATCH(INDEX(Teams!A:E,MATCH(Players!B381,Teams!A:A,0),5),Standings!A:A,0),2)+INDEX(Standings!A:C,MATCH(INDEX(Teams!A:E,MATCH(Players!B381,Teams!A:A,0),5),Standings!A:A,0),3))</f>
        <v>3</v>
      </c>
      <c r="E381">
        <f t="shared" ca="1" si="814"/>
        <v>0</v>
      </c>
      <c r="F381">
        <f t="shared" ca="1" si="815"/>
        <v>0</v>
      </c>
      <c r="G381">
        <f t="shared" ca="1" si="816"/>
        <v>0</v>
      </c>
      <c r="H381">
        <f t="shared" ca="1" si="817"/>
        <v>0</v>
      </c>
      <c r="I381">
        <f t="shared" ca="1" si="818"/>
        <v>0</v>
      </c>
      <c r="J381">
        <f t="shared" ca="1" si="819"/>
        <v>0</v>
      </c>
      <c r="K381">
        <f t="shared" ca="1" si="820"/>
        <v>0</v>
      </c>
      <c r="L381">
        <f t="shared" ca="1" si="821"/>
        <v>0</v>
      </c>
      <c r="M381">
        <f t="shared" ca="1" si="822"/>
        <v>0</v>
      </c>
      <c r="N381">
        <f t="shared" ca="1" si="823"/>
        <v>0</v>
      </c>
      <c r="O381">
        <f t="shared" ca="1" si="824"/>
        <v>0</v>
      </c>
      <c r="P381">
        <f t="shared" ca="1" si="825"/>
        <v>0</v>
      </c>
      <c r="Q381">
        <f t="shared" ca="1" si="826"/>
        <v>0</v>
      </c>
      <c r="R381">
        <f t="shared" ca="1" si="827"/>
        <v>0</v>
      </c>
      <c r="S381">
        <f t="shared" ca="1" si="828"/>
        <v>0</v>
      </c>
      <c r="T381">
        <f t="shared" ca="1" si="829"/>
        <v>0</v>
      </c>
      <c r="U381">
        <f t="shared" ca="1" si="830"/>
        <v>0</v>
      </c>
      <c r="V381">
        <f t="shared" ca="1" si="831"/>
        <v>0</v>
      </c>
      <c r="W381">
        <f t="shared" ca="1" si="832"/>
        <v>0</v>
      </c>
      <c r="X381">
        <f t="shared" ca="1" si="913"/>
        <v>0</v>
      </c>
      <c r="Y381">
        <f t="shared" ca="1" si="914"/>
        <v>0</v>
      </c>
      <c r="Z381">
        <f t="shared" ca="1" si="915"/>
        <v>0</v>
      </c>
      <c r="AA381">
        <f t="shared" ca="1" si="916"/>
        <v>0</v>
      </c>
      <c r="AB381">
        <f t="shared" ca="1" si="917"/>
        <v>0</v>
      </c>
      <c r="AC381">
        <f t="shared" ca="1" si="918"/>
        <v>0</v>
      </c>
      <c r="AD381">
        <f t="shared" ca="1" si="919"/>
        <v>0</v>
      </c>
      <c r="AE381">
        <f t="shared" ca="1" si="920"/>
        <v>0</v>
      </c>
      <c r="AF381">
        <f t="shared" ca="1" si="921"/>
        <v>0</v>
      </c>
      <c r="AG381">
        <f t="shared" ca="1" si="922"/>
        <v>0</v>
      </c>
      <c r="AH381">
        <f t="shared" ca="1" si="923"/>
        <v>0</v>
      </c>
      <c r="AI381">
        <f t="shared" ca="1" si="924"/>
        <v>0</v>
      </c>
      <c r="AJ381">
        <f t="shared" ca="1" si="925"/>
        <v>0</v>
      </c>
      <c r="AK381">
        <f t="shared" ca="1" si="926"/>
        <v>0</v>
      </c>
      <c r="AL381">
        <f t="shared" ca="1" si="927"/>
        <v>0</v>
      </c>
      <c r="AM381">
        <f t="shared" ca="1" si="928"/>
        <v>0</v>
      </c>
      <c r="AN381">
        <f t="shared" ca="1" si="929"/>
        <v>0</v>
      </c>
      <c r="AO381">
        <f t="shared" ca="1" si="930"/>
        <v>0</v>
      </c>
      <c r="AP381">
        <f t="shared" ca="1" si="931"/>
        <v>0</v>
      </c>
      <c r="AQ381">
        <f t="shared" ca="1" si="932"/>
        <v>0</v>
      </c>
      <c r="AR381" s="8">
        <f t="shared" ca="1" si="933"/>
        <v>0</v>
      </c>
      <c r="AS381" s="8">
        <f t="shared" ca="1" si="934"/>
        <v>0</v>
      </c>
      <c r="AT381" s="8">
        <f t="shared" ca="1" si="935"/>
        <v>0</v>
      </c>
      <c r="AU381" s="8">
        <f t="shared" ca="1" si="936"/>
        <v>0</v>
      </c>
      <c r="AV381">
        <f t="shared" ca="1" si="937"/>
        <v>0</v>
      </c>
      <c r="AW381" t="b">
        <f t="shared" ca="1" si="860"/>
        <v>0</v>
      </c>
      <c r="BA381" t="s">
        <v>3277</v>
      </c>
      <c r="BB381" t="s">
        <v>2569</v>
      </c>
      <c r="BC381" t="s">
        <v>2674</v>
      </c>
      <c r="BD381">
        <f>IF(Players!BC381="NL",INDEX(Standings!G:I,MATCH(INDEX(Teams!G:K,MATCH(Players!BB381,Teams!G:G,0),5),Standings!G:G,0),2)+INDEX(Standings!G:I,MATCH(INDEX(Teams!G:K,MATCH(Players!BB381,Teams!G:G,0),5),Standings!G:G,0),3),INDEX(Standings!A:C,MATCH(INDEX(Teams!A:E,MATCH(Players!BB381,Teams!A:A,0),5),Standings!A:A,0),2)+INDEX(Standings!A:C,MATCH(INDEX(Teams!A:E,MATCH(Players!BB381,Teams!A:A,0),5),Standings!A:A,0),3))</f>
        <v>3</v>
      </c>
      <c r="BE381">
        <f t="shared" ca="1" si="796"/>
        <v>0</v>
      </c>
      <c r="BF381">
        <f t="shared" ca="1" si="797"/>
        <v>1</v>
      </c>
      <c r="BG381">
        <f t="shared" ca="1" si="798"/>
        <v>1</v>
      </c>
      <c r="BH381">
        <f t="shared" ca="1" si="799"/>
        <v>1</v>
      </c>
      <c r="BI381">
        <f t="shared" ca="1" si="800"/>
        <v>0</v>
      </c>
      <c r="BJ381">
        <f t="shared" ca="1" si="801"/>
        <v>0</v>
      </c>
      <c r="BK381">
        <f t="shared" ca="1" si="802"/>
        <v>0</v>
      </c>
      <c r="BL381" s="12">
        <f t="shared" ca="1" si="803"/>
        <v>6</v>
      </c>
      <c r="BM381">
        <f t="shared" ca="1" si="804"/>
        <v>4</v>
      </c>
      <c r="BN381">
        <f t="shared" ca="1" si="805"/>
        <v>4</v>
      </c>
      <c r="BO381">
        <f t="shared" ca="1" si="806"/>
        <v>4</v>
      </c>
      <c r="BP381">
        <f t="shared" ca="1" si="807"/>
        <v>0</v>
      </c>
      <c r="BQ381">
        <f t="shared" ca="1" si="808"/>
        <v>4</v>
      </c>
      <c r="BR381">
        <f t="shared" ca="1" si="809"/>
        <v>2</v>
      </c>
      <c r="BS381">
        <f t="shared" ca="1" si="810"/>
        <v>6</v>
      </c>
      <c r="BT381">
        <f t="shared" ca="1" si="811"/>
        <v>0</v>
      </c>
      <c r="BU381">
        <f t="shared" ca="1" si="812"/>
        <v>0</v>
      </c>
      <c r="BV381">
        <f t="shared" ca="1" si="813"/>
        <v>0</v>
      </c>
      <c r="BW381">
        <f t="shared" ca="1" si="939"/>
        <v>0</v>
      </c>
      <c r="BX381">
        <f t="shared" ca="1" si="940"/>
        <v>1</v>
      </c>
      <c r="BY381" s="8">
        <f t="shared" ca="1" si="941"/>
        <v>0</v>
      </c>
      <c r="BZ381" s="10">
        <f t="shared" ca="1" si="942"/>
        <v>6</v>
      </c>
      <c r="CA381">
        <f t="shared" ca="1" si="943"/>
        <v>1</v>
      </c>
      <c r="CB381">
        <f t="shared" ca="1" si="944"/>
        <v>1</v>
      </c>
      <c r="CC381">
        <f t="shared" ca="1" si="945"/>
        <v>0</v>
      </c>
      <c r="CD381">
        <f t="shared" ca="1" si="946"/>
        <v>0</v>
      </c>
      <c r="CE381">
        <f t="shared" ca="1" si="947"/>
        <v>0</v>
      </c>
      <c r="CF381" s="12">
        <f t="shared" ca="1" si="948"/>
        <v>6</v>
      </c>
      <c r="CG381">
        <f t="shared" ca="1" si="949"/>
        <v>4</v>
      </c>
      <c r="CH381">
        <f t="shared" ca="1" si="950"/>
        <v>4</v>
      </c>
      <c r="CI381">
        <f t="shared" ca="1" si="951"/>
        <v>4</v>
      </c>
      <c r="CJ381">
        <f t="shared" ca="1" si="952"/>
        <v>0</v>
      </c>
      <c r="CK381">
        <f t="shared" ca="1" si="953"/>
        <v>4</v>
      </c>
      <c r="CL381">
        <f t="shared" ca="1" si="954"/>
        <v>2</v>
      </c>
      <c r="CM381">
        <f t="shared" ca="1" si="955"/>
        <v>6</v>
      </c>
      <c r="CN381">
        <f t="shared" ca="1" si="956"/>
        <v>0</v>
      </c>
      <c r="CO381">
        <f t="shared" ca="1" si="957"/>
        <v>0</v>
      </c>
      <c r="CP381">
        <f t="shared" ca="1" si="958"/>
        <v>0</v>
      </c>
      <c r="CQ381" s="10">
        <f t="shared" ca="1" si="959"/>
        <v>1.3333333333333333</v>
      </c>
      <c r="CR381" s="11">
        <f t="shared" ca="1" si="960"/>
        <v>6</v>
      </c>
      <c r="CS381" s="11">
        <f t="shared" ca="1" si="961"/>
        <v>0</v>
      </c>
      <c r="CT381" s="11">
        <f t="shared" ca="1" si="962"/>
        <v>6</v>
      </c>
      <c r="CU381" s="11">
        <f t="shared" ca="1" si="963"/>
        <v>9</v>
      </c>
      <c r="CV381" s="11">
        <f t="shared" ca="1" si="964"/>
        <v>1.5</v>
      </c>
      <c r="CW381" t="b">
        <f t="shared" ca="1" si="938"/>
        <v>1</v>
      </c>
      <c r="CX381">
        <f>COUNTIF(BA$1:BA381,BA381)-1</f>
        <v>0</v>
      </c>
    </row>
    <row r="382" spans="1:102">
      <c r="A382" s="14" t="s">
        <v>3030</v>
      </c>
      <c r="B382" t="s">
        <v>2560</v>
      </c>
      <c r="C382" t="s">
        <v>2672</v>
      </c>
      <c r="D382">
        <f>IF(Players!C382="NL",INDEX(Standings!G:I,MATCH(INDEX(Teams!G:K,MATCH(Players!B382,Teams!G:G,0),5),Standings!G:G,0),2)+INDEX(Standings!G:I,MATCH(INDEX(Teams!G:K,MATCH(Players!B382,Teams!G:G,0),5),Standings!G:G,0),3),INDEX(Standings!A:C,MATCH(INDEX(Teams!A:E,MATCH(Players!B382,Teams!A:A,0),5),Standings!A:A,0),2)+INDEX(Standings!A:C,MATCH(INDEX(Teams!A:E,MATCH(Players!B382,Teams!A:A,0),5),Standings!A:A,0),3))</f>
        <v>3</v>
      </c>
      <c r="E382">
        <f t="shared" ca="1" si="814"/>
        <v>2</v>
      </c>
      <c r="F382">
        <f t="shared" ca="1" si="815"/>
        <v>5</v>
      </c>
      <c r="G382">
        <f t="shared" ca="1" si="816"/>
        <v>0</v>
      </c>
      <c r="H382">
        <f t="shared" ca="1" si="817"/>
        <v>1</v>
      </c>
      <c r="I382">
        <f t="shared" ca="1" si="818"/>
        <v>0</v>
      </c>
      <c r="J382">
        <f t="shared" ca="1" si="819"/>
        <v>0</v>
      </c>
      <c r="K382">
        <f t="shared" ca="1" si="820"/>
        <v>0</v>
      </c>
      <c r="L382">
        <f t="shared" ca="1" si="821"/>
        <v>0</v>
      </c>
      <c r="M382">
        <f t="shared" ca="1" si="822"/>
        <v>0</v>
      </c>
      <c r="N382">
        <f t="shared" ca="1" si="823"/>
        <v>0</v>
      </c>
      <c r="O382">
        <f t="shared" ca="1" si="824"/>
        <v>0</v>
      </c>
      <c r="P382">
        <f t="shared" ca="1" si="825"/>
        <v>0</v>
      </c>
      <c r="Q382">
        <f t="shared" ca="1" si="826"/>
        <v>0</v>
      </c>
      <c r="R382">
        <f t="shared" ca="1" si="827"/>
        <v>0</v>
      </c>
      <c r="S382">
        <f t="shared" ca="1" si="828"/>
        <v>0</v>
      </c>
      <c r="T382">
        <f t="shared" ca="1" si="829"/>
        <v>0</v>
      </c>
      <c r="U382">
        <f t="shared" ca="1" si="830"/>
        <v>0</v>
      </c>
      <c r="V382">
        <f t="shared" ca="1" si="831"/>
        <v>0</v>
      </c>
      <c r="W382">
        <f t="shared" ca="1" si="832"/>
        <v>1</v>
      </c>
      <c r="X382">
        <f t="shared" ca="1" si="913"/>
        <v>2</v>
      </c>
      <c r="Y382">
        <f t="shared" ca="1" si="914"/>
        <v>5</v>
      </c>
      <c r="Z382">
        <f t="shared" ca="1" si="915"/>
        <v>5</v>
      </c>
      <c r="AA382">
        <f t="shared" ca="1" si="916"/>
        <v>0</v>
      </c>
      <c r="AB382">
        <f t="shared" ca="1" si="917"/>
        <v>1</v>
      </c>
      <c r="AC382">
        <f t="shared" ca="1" si="918"/>
        <v>0</v>
      </c>
      <c r="AD382">
        <f t="shared" ca="1" si="919"/>
        <v>0</v>
      </c>
      <c r="AE382">
        <f t="shared" ca="1" si="920"/>
        <v>0</v>
      </c>
      <c r="AF382">
        <f t="shared" ca="1" si="921"/>
        <v>0</v>
      </c>
      <c r="AG382">
        <f t="shared" ca="1" si="922"/>
        <v>0</v>
      </c>
      <c r="AH382">
        <f t="shared" ca="1" si="923"/>
        <v>0</v>
      </c>
      <c r="AI382">
        <f t="shared" ca="1" si="924"/>
        <v>0</v>
      </c>
      <c r="AJ382">
        <f t="shared" ca="1" si="925"/>
        <v>0</v>
      </c>
      <c r="AK382">
        <f t="shared" ca="1" si="926"/>
        <v>0</v>
      </c>
      <c r="AL382">
        <f t="shared" ca="1" si="927"/>
        <v>0</v>
      </c>
      <c r="AM382">
        <f t="shared" ca="1" si="928"/>
        <v>0</v>
      </c>
      <c r="AN382">
        <f t="shared" ca="1" si="929"/>
        <v>0</v>
      </c>
      <c r="AO382">
        <f t="shared" ca="1" si="930"/>
        <v>0</v>
      </c>
      <c r="AP382">
        <f t="shared" ca="1" si="931"/>
        <v>0</v>
      </c>
      <c r="AQ382">
        <f t="shared" ca="1" si="932"/>
        <v>1</v>
      </c>
      <c r="AR382" s="8">
        <f t="shared" ca="1" si="933"/>
        <v>0.2</v>
      </c>
      <c r="AS382" s="8">
        <f t="shared" ca="1" si="934"/>
        <v>0.2</v>
      </c>
      <c r="AT382" s="8">
        <f t="shared" ca="1" si="935"/>
        <v>0.2</v>
      </c>
      <c r="AU382" s="8">
        <f t="shared" ca="1" si="936"/>
        <v>0.4</v>
      </c>
      <c r="AV382">
        <f t="shared" ca="1" si="937"/>
        <v>1</v>
      </c>
      <c r="AW382" t="b">
        <f t="shared" ca="1" si="860"/>
        <v>0</v>
      </c>
      <c r="BA382" t="s">
        <v>3278</v>
      </c>
      <c r="BB382" t="s">
        <v>2569</v>
      </c>
      <c r="BC382" t="s">
        <v>2674</v>
      </c>
      <c r="BD382">
        <f>IF(Players!BC382="NL",INDEX(Standings!G:I,MATCH(INDEX(Teams!G:K,MATCH(Players!BB382,Teams!G:G,0),5),Standings!G:G,0),2)+INDEX(Standings!G:I,MATCH(INDEX(Teams!G:K,MATCH(Players!BB382,Teams!G:G,0),5),Standings!G:G,0),3),INDEX(Standings!A:C,MATCH(INDEX(Teams!A:E,MATCH(Players!BB382,Teams!A:A,0),5),Standings!A:A,0),2)+INDEX(Standings!A:C,MATCH(INDEX(Teams!A:E,MATCH(Players!BB382,Teams!A:A,0),5),Standings!A:A,0),3))</f>
        <v>3</v>
      </c>
      <c r="BE382">
        <f t="shared" ca="1" si="796"/>
        <v>0</v>
      </c>
      <c r="BF382">
        <f t="shared" ca="1" si="797"/>
        <v>0</v>
      </c>
      <c r="BG382">
        <f t="shared" ca="1" si="798"/>
        <v>0</v>
      </c>
      <c r="BH382">
        <f t="shared" ca="1" si="799"/>
        <v>0</v>
      </c>
      <c r="BI382">
        <f t="shared" ca="1" si="800"/>
        <v>0</v>
      </c>
      <c r="BJ382">
        <f t="shared" ca="1" si="801"/>
        <v>0</v>
      </c>
      <c r="BK382">
        <f t="shared" ca="1" si="802"/>
        <v>0</v>
      </c>
      <c r="BL382" s="12">
        <f t="shared" ca="1" si="803"/>
        <v>0</v>
      </c>
      <c r="BM382">
        <f t="shared" ca="1" si="804"/>
        <v>0</v>
      </c>
      <c r="BN382">
        <f t="shared" ca="1" si="805"/>
        <v>0</v>
      </c>
      <c r="BO382">
        <f t="shared" ca="1" si="806"/>
        <v>0</v>
      </c>
      <c r="BP382">
        <f t="shared" ca="1" si="807"/>
        <v>0</v>
      </c>
      <c r="BQ382">
        <f t="shared" ca="1" si="808"/>
        <v>0</v>
      </c>
      <c r="BR382">
        <f t="shared" ca="1" si="809"/>
        <v>0</v>
      </c>
      <c r="BS382">
        <f t="shared" ca="1" si="810"/>
        <v>0</v>
      </c>
      <c r="BT382">
        <f t="shared" ca="1" si="811"/>
        <v>0</v>
      </c>
      <c r="BU382">
        <f t="shared" ca="1" si="812"/>
        <v>0</v>
      </c>
      <c r="BV382">
        <f t="shared" ca="1" si="813"/>
        <v>0</v>
      </c>
      <c r="BW382">
        <f t="shared" ca="1" si="939"/>
        <v>0</v>
      </c>
      <c r="BX382">
        <f t="shared" ca="1" si="940"/>
        <v>0</v>
      </c>
      <c r="BY382" s="8">
        <f t="shared" ca="1" si="941"/>
        <v>0</v>
      </c>
      <c r="BZ382" s="10" t="str">
        <f t="shared" ca="1" si="942"/>
        <v>---</v>
      </c>
      <c r="CA382">
        <f t="shared" ca="1" si="943"/>
        <v>0</v>
      </c>
      <c r="CB382">
        <f t="shared" ca="1" si="944"/>
        <v>0</v>
      </c>
      <c r="CC382">
        <f t="shared" ca="1" si="945"/>
        <v>0</v>
      </c>
      <c r="CD382">
        <f t="shared" ca="1" si="946"/>
        <v>0</v>
      </c>
      <c r="CE382">
        <f t="shared" ca="1" si="947"/>
        <v>0</v>
      </c>
      <c r="CF382" s="12">
        <f t="shared" ca="1" si="948"/>
        <v>0</v>
      </c>
      <c r="CG382">
        <f t="shared" ca="1" si="949"/>
        <v>0</v>
      </c>
      <c r="CH382">
        <f t="shared" ca="1" si="950"/>
        <v>0</v>
      </c>
      <c r="CI382">
        <f t="shared" ca="1" si="951"/>
        <v>0</v>
      </c>
      <c r="CJ382">
        <f t="shared" ca="1" si="952"/>
        <v>0</v>
      </c>
      <c r="CK382">
        <f t="shared" ca="1" si="953"/>
        <v>0</v>
      </c>
      <c r="CL382">
        <f t="shared" ca="1" si="954"/>
        <v>0</v>
      </c>
      <c r="CM382">
        <f t="shared" ca="1" si="955"/>
        <v>0</v>
      </c>
      <c r="CN382">
        <f t="shared" ca="1" si="956"/>
        <v>0</v>
      </c>
      <c r="CO382">
        <f t="shared" ca="1" si="957"/>
        <v>0</v>
      </c>
      <c r="CP382">
        <f t="shared" ca="1" si="958"/>
        <v>0</v>
      </c>
      <c r="CQ382" s="10">
        <f t="shared" ca="1" si="959"/>
        <v>0</v>
      </c>
      <c r="CR382" s="11">
        <f t="shared" ca="1" si="960"/>
        <v>0</v>
      </c>
      <c r="CS382" s="11">
        <f t="shared" ca="1" si="961"/>
        <v>0</v>
      </c>
      <c r="CT382" s="11">
        <f t="shared" ca="1" si="962"/>
        <v>0</v>
      </c>
      <c r="CU382" s="11">
        <f t="shared" ca="1" si="963"/>
        <v>0</v>
      </c>
      <c r="CV382" s="11">
        <f t="shared" ca="1" si="964"/>
        <v>0</v>
      </c>
      <c r="CW382" t="b">
        <f t="shared" ca="1" si="938"/>
        <v>0</v>
      </c>
      <c r="CX382">
        <f>COUNTIF(BA$1:BA382,BA382)-1</f>
        <v>0</v>
      </c>
    </row>
    <row r="383" spans="1:102">
      <c r="A383" s="14" t="s">
        <v>3031</v>
      </c>
      <c r="B383" t="s">
        <v>2560</v>
      </c>
      <c r="C383" t="s">
        <v>2672</v>
      </c>
      <c r="D383">
        <f>IF(Players!C383="NL",INDEX(Standings!G:I,MATCH(INDEX(Teams!G:K,MATCH(Players!B383,Teams!G:G,0),5),Standings!G:G,0),2)+INDEX(Standings!G:I,MATCH(INDEX(Teams!G:K,MATCH(Players!B383,Teams!G:G,0),5),Standings!G:G,0),3),INDEX(Standings!A:C,MATCH(INDEX(Teams!A:E,MATCH(Players!B383,Teams!A:A,0),5),Standings!A:A,0),2)+INDEX(Standings!A:C,MATCH(INDEX(Teams!A:E,MATCH(Players!B383,Teams!A:A,0),5),Standings!A:A,0),3))</f>
        <v>3</v>
      </c>
      <c r="E383">
        <f t="shared" ca="1" si="814"/>
        <v>0</v>
      </c>
      <c r="F383">
        <f t="shared" ca="1" si="815"/>
        <v>0</v>
      </c>
      <c r="G383">
        <f t="shared" ca="1" si="816"/>
        <v>0</v>
      </c>
      <c r="H383">
        <f t="shared" ca="1" si="817"/>
        <v>0</v>
      </c>
      <c r="I383">
        <f t="shared" ca="1" si="818"/>
        <v>0</v>
      </c>
      <c r="J383">
        <f t="shared" ca="1" si="819"/>
        <v>0</v>
      </c>
      <c r="K383">
        <f t="shared" ca="1" si="820"/>
        <v>0</v>
      </c>
      <c r="L383">
        <f t="shared" ca="1" si="821"/>
        <v>0</v>
      </c>
      <c r="M383">
        <f t="shared" ca="1" si="822"/>
        <v>0</v>
      </c>
      <c r="N383">
        <f t="shared" ca="1" si="823"/>
        <v>0</v>
      </c>
      <c r="O383">
        <f t="shared" ca="1" si="824"/>
        <v>0</v>
      </c>
      <c r="P383">
        <f t="shared" ca="1" si="825"/>
        <v>0</v>
      </c>
      <c r="Q383">
        <f t="shared" ca="1" si="826"/>
        <v>0</v>
      </c>
      <c r="R383">
        <f t="shared" ca="1" si="827"/>
        <v>0</v>
      </c>
      <c r="S383">
        <f t="shared" ca="1" si="828"/>
        <v>0</v>
      </c>
      <c r="T383">
        <f t="shared" ca="1" si="829"/>
        <v>0</v>
      </c>
      <c r="U383">
        <f t="shared" ca="1" si="830"/>
        <v>0</v>
      </c>
      <c r="V383">
        <f t="shared" ca="1" si="831"/>
        <v>0</v>
      </c>
      <c r="W383">
        <f t="shared" ca="1" si="832"/>
        <v>0</v>
      </c>
      <c r="X383">
        <f t="shared" ca="1" si="913"/>
        <v>1</v>
      </c>
      <c r="Y383">
        <f t="shared" ca="1" si="914"/>
        <v>1</v>
      </c>
      <c r="Z383">
        <f t="shared" ca="1" si="915"/>
        <v>1</v>
      </c>
      <c r="AA383">
        <f t="shared" ca="1" si="916"/>
        <v>0</v>
      </c>
      <c r="AB383">
        <f t="shared" ca="1" si="917"/>
        <v>0</v>
      </c>
      <c r="AC383">
        <f t="shared" ca="1" si="918"/>
        <v>0</v>
      </c>
      <c r="AD383">
        <f t="shared" ca="1" si="919"/>
        <v>0</v>
      </c>
      <c r="AE383">
        <f t="shared" ca="1" si="920"/>
        <v>0</v>
      </c>
      <c r="AF383">
        <f t="shared" ca="1" si="921"/>
        <v>0</v>
      </c>
      <c r="AG383">
        <f t="shared" ca="1" si="922"/>
        <v>0</v>
      </c>
      <c r="AH383">
        <f t="shared" ca="1" si="923"/>
        <v>0</v>
      </c>
      <c r="AI383">
        <f t="shared" ca="1" si="924"/>
        <v>0</v>
      </c>
      <c r="AJ383">
        <f t="shared" ca="1" si="925"/>
        <v>0</v>
      </c>
      <c r="AK383">
        <f t="shared" ca="1" si="926"/>
        <v>1</v>
      </c>
      <c r="AL383">
        <f t="shared" ca="1" si="927"/>
        <v>0</v>
      </c>
      <c r="AM383">
        <f t="shared" ca="1" si="928"/>
        <v>0</v>
      </c>
      <c r="AN383">
        <f t="shared" ca="1" si="929"/>
        <v>0</v>
      </c>
      <c r="AO383">
        <f t="shared" ca="1" si="930"/>
        <v>0</v>
      </c>
      <c r="AP383">
        <f t="shared" ca="1" si="931"/>
        <v>0</v>
      </c>
      <c r="AQ383">
        <f t="shared" ca="1" si="932"/>
        <v>1</v>
      </c>
      <c r="AR383" s="8">
        <f t="shared" ca="1" si="933"/>
        <v>0</v>
      </c>
      <c r="AS383" s="8">
        <f t="shared" ca="1" si="934"/>
        <v>0</v>
      </c>
      <c r="AT383" s="8">
        <f t="shared" ca="1" si="935"/>
        <v>0</v>
      </c>
      <c r="AU383" s="8">
        <f t="shared" ca="1" si="936"/>
        <v>0</v>
      </c>
      <c r="AV383">
        <f t="shared" ca="1" si="937"/>
        <v>0</v>
      </c>
      <c r="AW383" t="b">
        <f t="shared" ca="1" si="860"/>
        <v>0</v>
      </c>
      <c r="BA383" t="s">
        <v>3290</v>
      </c>
      <c r="BB383" t="s">
        <v>2569</v>
      </c>
      <c r="BC383" t="s">
        <v>2674</v>
      </c>
      <c r="BD383">
        <f>IF(Players!BC383="NL",INDEX(Standings!G:I,MATCH(INDEX(Teams!G:K,MATCH(Players!BB383,Teams!G:G,0),5),Standings!G:G,0),2)+INDEX(Standings!G:I,MATCH(INDEX(Teams!G:K,MATCH(Players!BB383,Teams!G:G,0),5),Standings!G:G,0),3),INDEX(Standings!A:C,MATCH(INDEX(Teams!A:E,MATCH(Players!BB383,Teams!A:A,0),5),Standings!A:A,0),2)+INDEX(Standings!A:C,MATCH(INDEX(Teams!A:E,MATCH(Players!BB383,Teams!A:A,0),5),Standings!A:A,0),3))</f>
        <v>3</v>
      </c>
      <c r="BE383">
        <f t="shared" ca="1" si="796"/>
        <v>0</v>
      </c>
      <c r="BF383">
        <f t="shared" ca="1" si="797"/>
        <v>0</v>
      </c>
      <c r="BG383">
        <f t="shared" ca="1" si="798"/>
        <v>2</v>
      </c>
      <c r="BH383">
        <f t="shared" ca="1" si="799"/>
        <v>0</v>
      </c>
      <c r="BI383">
        <f t="shared" ca="1" si="800"/>
        <v>0</v>
      </c>
      <c r="BJ383">
        <f t="shared" ca="1" si="801"/>
        <v>0</v>
      </c>
      <c r="BK383">
        <f t="shared" ca="1" si="802"/>
        <v>0</v>
      </c>
      <c r="BL383" s="12">
        <f t="shared" ca="1" si="803"/>
        <v>2</v>
      </c>
      <c r="BM383">
        <f t="shared" ca="1" si="804"/>
        <v>2</v>
      </c>
      <c r="BN383">
        <f t="shared" ca="1" si="805"/>
        <v>0</v>
      </c>
      <c r="BO383">
        <f t="shared" ca="1" si="806"/>
        <v>0</v>
      </c>
      <c r="BP383">
        <f t="shared" ca="1" si="807"/>
        <v>0</v>
      </c>
      <c r="BQ383">
        <f t="shared" ca="1" si="808"/>
        <v>1</v>
      </c>
      <c r="BR383">
        <f t="shared" ca="1" si="809"/>
        <v>0</v>
      </c>
      <c r="BS383">
        <f t="shared" ca="1" si="810"/>
        <v>2</v>
      </c>
      <c r="BT383">
        <f t="shared" ca="1" si="811"/>
        <v>1</v>
      </c>
      <c r="BU383">
        <f t="shared" ca="1" si="812"/>
        <v>0</v>
      </c>
      <c r="BV383">
        <f t="shared" ca="1" si="813"/>
        <v>0</v>
      </c>
      <c r="BW383">
        <f t="shared" ca="1" si="939"/>
        <v>0</v>
      </c>
      <c r="BX383">
        <f t="shared" ca="1" si="940"/>
        <v>0</v>
      </c>
      <c r="BY383" s="8">
        <f t="shared" ca="1" si="941"/>
        <v>0</v>
      </c>
      <c r="BZ383" s="10">
        <f t="shared" ca="1" si="942"/>
        <v>0</v>
      </c>
      <c r="CA383">
        <f t="shared" ca="1" si="943"/>
        <v>2</v>
      </c>
      <c r="CB383">
        <f t="shared" ca="1" si="944"/>
        <v>0</v>
      </c>
      <c r="CC383">
        <f t="shared" ca="1" si="945"/>
        <v>0</v>
      </c>
      <c r="CD383">
        <f t="shared" ca="1" si="946"/>
        <v>0</v>
      </c>
      <c r="CE383">
        <f t="shared" ca="1" si="947"/>
        <v>0</v>
      </c>
      <c r="CF383" s="12">
        <f t="shared" ca="1" si="948"/>
        <v>2</v>
      </c>
      <c r="CG383">
        <f t="shared" ca="1" si="949"/>
        <v>2</v>
      </c>
      <c r="CH383">
        <f t="shared" ca="1" si="950"/>
        <v>0</v>
      </c>
      <c r="CI383">
        <f t="shared" ca="1" si="951"/>
        <v>0</v>
      </c>
      <c r="CJ383">
        <f t="shared" ca="1" si="952"/>
        <v>0</v>
      </c>
      <c r="CK383">
        <f t="shared" ca="1" si="953"/>
        <v>1</v>
      </c>
      <c r="CL383">
        <f t="shared" ca="1" si="954"/>
        <v>0</v>
      </c>
      <c r="CM383">
        <f t="shared" ca="1" si="955"/>
        <v>2</v>
      </c>
      <c r="CN383">
        <f t="shared" ca="1" si="956"/>
        <v>1</v>
      </c>
      <c r="CO383">
        <f t="shared" ca="1" si="957"/>
        <v>0</v>
      </c>
      <c r="CP383">
        <f t="shared" ca="1" si="958"/>
        <v>0</v>
      </c>
      <c r="CQ383" s="10">
        <f t="shared" ca="1" si="959"/>
        <v>1.5</v>
      </c>
      <c r="CR383" s="11">
        <f t="shared" ca="1" si="960"/>
        <v>9</v>
      </c>
      <c r="CS383" s="11">
        <f t="shared" ca="1" si="961"/>
        <v>0</v>
      </c>
      <c r="CT383" s="11">
        <f t="shared" ca="1" si="962"/>
        <v>4.5</v>
      </c>
      <c r="CU383" s="11">
        <f t="shared" ca="1" si="963"/>
        <v>9</v>
      </c>
      <c r="CV383" s="11">
        <f t="shared" ca="1" si="964"/>
        <v>2</v>
      </c>
      <c r="CW383" t="b">
        <f t="shared" ca="1" si="938"/>
        <v>0</v>
      </c>
      <c r="CX383">
        <f>COUNTIF(BA$1:BA383,BA383)-1</f>
        <v>0</v>
      </c>
    </row>
    <row r="384" spans="1:102">
      <c r="A384" s="14" t="s">
        <v>3032</v>
      </c>
      <c r="B384" t="s">
        <v>2560</v>
      </c>
      <c r="C384" t="s">
        <v>2672</v>
      </c>
      <c r="D384">
        <f>IF(Players!C384="NL",INDEX(Standings!G:I,MATCH(INDEX(Teams!G:K,MATCH(Players!B384,Teams!G:G,0),5),Standings!G:G,0),2)+INDEX(Standings!G:I,MATCH(INDEX(Teams!G:K,MATCH(Players!B384,Teams!G:G,0),5),Standings!G:G,0),3),INDEX(Standings!A:C,MATCH(INDEX(Teams!A:E,MATCH(Players!B384,Teams!A:A,0),5),Standings!A:A,0),2)+INDEX(Standings!A:C,MATCH(INDEX(Teams!A:E,MATCH(Players!B384,Teams!A:A,0),5),Standings!A:A,0),3))</f>
        <v>3</v>
      </c>
      <c r="E384">
        <f t="shared" ca="1" si="814"/>
        <v>1</v>
      </c>
      <c r="F384">
        <f t="shared" ca="1" si="815"/>
        <v>0</v>
      </c>
      <c r="G384">
        <f t="shared" ca="1" si="816"/>
        <v>0</v>
      </c>
      <c r="H384">
        <f t="shared" ca="1" si="817"/>
        <v>0</v>
      </c>
      <c r="I384">
        <f t="shared" ca="1" si="818"/>
        <v>0</v>
      </c>
      <c r="J384">
        <f t="shared" ca="1" si="819"/>
        <v>0</v>
      </c>
      <c r="K384">
        <f t="shared" ca="1" si="820"/>
        <v>0</v>
      </c>
      <c r="L384">
        <f t="shared" ca="1" si="821"/>
        <v>0</v>
      </c>
      <c r="M384">
        <f t="shared" ca="1" si="822"/>
        <v>0</v>
      </c>
      <c r="N384">
        <f t="shared" ca="1" si="823"/>
        <v>0</v>
      </c>
      <c r="O384">
        <f t="shared" ca="1" si="824"/>
        <v>0</v>
      </c>
      <c r="P384">
        <f t="shared" ca="1" si="825"/>
        <v>0</v>
      </c>
      <c r="Q384">
        <f t="shared" ca="1" si="826"/>
        <v>0</v>
      </c>
      <c r="R384">
        <f t="shared" ca="1" si="827"/>
        <v>0</v>
      </c>
      <c r="S384">
        <f t="shared" ca="1" si="828"/>
        <v>0</v>
      </c>
      <c r="T384">
        <f t="shared" ca="1" si="829"/>
        <v>0</v>
      </c>
      <c r="U384">
        <f t="shared" ca="1" si="830"/>
        <v>0</v>
      </c>
      <c r="V384">
        <f t="shared" ca="1" si="831"/>
        <v>0</v>
      </c>
      <c r="W384">
        <f t="shared" ca="1" si="832"/>
        <v>0</v>
      </c>
      <c r="X384">
        <f t="shared" ca="1" si="913"/>
        <v>1</v>
      </c>
      <c r="Y384">
        <f t="shared" ca="1" si="914"/>
        <v>0</v>
      </c>
      <c r="Z384">
        <f t="shared" ca="1" si="915"/>
        <v>0</v>
      </c>
      <c r="AA384">
        <f t="shared" ca="1" si="916"/>
        <v>0</v>
      </c>
      <c r="AB384">
        <f t="shared" ca="1" si="917"/>
        <v>0</v>
      </c>
      <c r="AC384">
        <f t="shared" ca="1" si="918"/>
        <v>0</v>
      </c>
      <c r="AD384">
        <f t="shared" ca="1" si="919"/>
        <v>0</v>
      </c>
      <c r="AE384">
        <f t="shared" ca="1" si="920"/>
        <v>0</v>
      </c>
      <c r="AF384">
        <f t="shared" ca="1" si="921"/>
        <v>0</v>
      </c>
      <c r="AG384">
        <f t="shared" ca="1" si="922"/>
        <v>0</v>
      </c>
      <c r="AH384">
        <f t="shared" ca="1" si="923"/>
        <v>0</v>
      </c>
      <c r="AI384">
        <f t="shared" ca="1" si="924"/>
        <v>0</v>
      </c>
      <c r="AJ384">
        <f t="shared" ca="1" si="925"/>
        <v>0</v>
      </c>
      <c r="AK384">
        <f t="shared" ca="1" si="926"/>
        <v>0</v>
      </c>
      <c r="AL384">
        <f t="shared" ca="1" si="927"/>
        <v>0</v>
      </c>
      <c r="AM384">
        <f t="shared" ca="1" si="928"/>
        <v>0</v>
      </c>
      <c r="AN384">
        <f t="shared" ca="1" si="929"/>
        <v>0</v>
      </c>
      <c r="AO384">
        <f t="shared" ca="1" si="930"/>
        <v>0</v>
      </c>
      <c r="AP384">
        <f t="shared" ca="1" si="931"/>
        <v>0</v>
      </c>
      <c r="AQ384">
        <f t="shared" ca="1" si="932"/>
        <v>0</v>
      </c>
      <c r="AR384" s="8">
        <f t="shared" ca="1" si="933"/>
        <v>0</v>
      </c>
      <c r="AS384" s="8">
        <f t="shared" ca="1" si="934"/>
        <v>0</v>
      </c>
      <c r="AT384" s="8">
        <f t="shared" ca="1" si="935"/>
        <v>0</v>
      </c>
      <c r="AU384" s="8">
        <f t="shared" ca="1" si="936"/>
        <v>0</v>
      </c>
      <c r="AV384">
        <f t="shared" ca="1" si="937"/>
        <v>0</v>
      </c>
      <c r="AW384" t="b">
        <f t="shared" ca="1" si="860"/>
        <v>0</v>
      </c>
      <c r="BA384" t="s">
        <v>3284</v>
      </c>
      <c r="BB384" t="s">
        <v>2569</v>
      </c>
      <c r="BC384" t="s">
        <v>2674</v>
      </c>
      <c r="BD384">
        <f>IF(Players!BC384="NL",INDEX(Standings!G:I,MATCH(INDEX(Teams!G:K,MATCH(Players!BB384,Teams!G:G,0),5),Standings!G:G,0),2)+INDEX(Standings!G:I,MATCH(INDEX(Teams!G:K,MATCH(Players!BB384,Teams!G:G,0),5),Standings!G:G,0),3),INDEX(Standings!A:C,MATCH(INDEX(Teams!A:E,MATCH(Players!BB384,Teams!A:A,0),5),Standings!A:A,0),2)+INDEX(Standings!A:C,MATCH(INDEX(Teams!A:E,MATCH(Players!BB384,Teams!A:A,0),5),Standings!A:A,0),3))</f>
        <v>3</v>
      </c>
      <c r="BE384">
        <f t="shared" ca="1" si="796"/>
        <v>0</v>
      </c>
      <c r="BF384">
        <f t="shared" ca="1" si="797"/>
        <v>0</v>
      </c>
      <c r="BG384">
        <f t="shared" ca="1" si="798"/>
        <v>2</v>
      </c>
      <c r="BH384">
        <f t="shared" ca="1" si="799"/>
        <v>0</v>
      </c>
      <c r="BI384">
        <f t="shared" ca="1" si="800"/>
        <v>0</v>
      </c>
      <c r="BJ384">
        <f t="shared" ca="1" si="801"/>
        <v>0</v>
      </c>
      <c r="BK384">
        <f t="shared" ca="1" si="802"/>
        <v>0</v>
      </c>
      <c r="BL384" s="12">
        <f t="shared" ca="1" si="803"/>
        <v>3.3333333333333335</v>
      </c>
      <c r="BM384">
        <f t="shared" ca="1" si="804"/>
        <v>0</v>
      </c>
      <c r="BN384">
        <f t="shared" ca="1" si="805"/>
        <v>1</v>
      </c>
      <c r="BO384">
        <f t="shared" ca="1" si="806"/>
        <v>1</v>
      </c>
      <c r="BP384">
        <f t="shared" ca="1" si="807"/>
        <v>0</v>
      </c>
      <c r="BQ384">
        <f t="shared" ca="1" si="808"/>
        <v>4</v>
      </c>
      <c r="BR384">
        <f t="shared" ca="1" si="809"/>
        <v>0</v>
      </c>
      <c r="BS384">
        <f t="shared" ca="1" si="810"/>
        <v>2</v>
      </c>
      <c r="BT384">
        <f t="shared" ca="1" si="811"/>
        <v>0</v>
      </c>
      <c r="BU384">
        <f t="shared" ca="1" si="812"/>
        <v>0</v>
      </c>
      <c r="BV384">
        <f t="shared" ca="1" si="813"/>
        <v>0</v>
      </c>
      <c r="BW384">
        <f t="shared" ca="1" si="939"/>
        <v>0</v>
      </c>
      <c r="BX384">
        <f t="shared" ca="1" si="940"/>
        <v>0</v>
      </c>
      <c r="BY384" s="8">
        <f t="shared" ca="1" si="941"/>
        <v>0</v>
      </c>
      <c r="BZ384" s="10">
        <f t="shared" ca="1" si="942"/>
        <v>2.6999999999999997</v>
      </c>
      <c r="CA384">
        <f t="shared" ca="1" si="943"/>
        <v>2</v>
      </c>
      <c r="CB384">
        <f t="shared" ca="1" si="944"/>
        <v>0</v>
      </c>
      <c r="CC384">
        <f t="shared" ca="1" si="945"/>
        <v>0</v>
      </c>
      <c r="CD384">
        <f t="shared" ca="1" si="946"/>
        <v>0</v>
      </c>
      <c r="CE384">
        <f t="shared" ca="1" si="947"/>
        <v>0</v>
      </c>
      <c r="CF384" s="12">
        <f t="shared" ca="1" si="948"/>
        <v>3.3333333333333335</v>
      </c>
      <c r="CG384">
        <f t="shared" ca="1" si="949"/>
        <v>0</v>
      </c>
      <c r="CH384">
        <f t="shared" ca="1" si="950"/>
        <v>1</v>
      </c>
      <c r="CI384">
        <f t="shared" ca="1" si="951"/>
        <v>1</v>
      </c>
      <c r="CJ384">
        <f t="shared" ca="1" si="952"/>
        <v>0</v>
      </c>
      <c r="CK384">
        <f t="shared" ca="1" si="953"/>
        <v>4</v>
      </c>
      <c r="CL384">
        <f t="shared" ca="1" si="954"/>
        <v>0</v>
      </c>
      <c r="CM384">
        <f t="shared" ca="1" si="955"/>
        <v>2</v>
      </c>
      <c r="CN384">
        <f t="shared" ca="1" si="956"/>
        <v>0</v>
      </c>
      <c r="CO384">
        <f t="shared" ca="1" si="957"/>
        <v>0</v>
      </c>
      <c r="CP384">
        <f t="shared" ca="1" si="958"/>
        <v>0</v>
      </c>
      <c r="CQ384" s="10">
        <f t="shared" ca="1" si="959"/>
        <v>1.2</v>
      </c>
      <c r="CR384" s="11">
        <f t="shared" ca="1" si="960"/>
        <v>0</v>
      </c>
      <c r="CS384" s="11">
        <f t="shared" ca="1" si="961"/>
        <v>0</v>
      </c>
      <c r="CT384" s="11">
        <f t="shared" ca="1" si="962"/>
        <v>10.799999999999999</v>
      </c>
      <c r="CU384" s="11">
        <f t="shared" ca="1" si="963"/>
        <v>5.3999999999999995</v>
      </c>
      <c r="CV384" s="11">
        <f t="shared" ca="1" si="964"/>
        <v>0.5</v>
      </c>
      <c r="CW384" t="b">
        <f t="shared" ca="1" si="938"/>
        <v>1</v>
      </c>
      <c r="CX384">
        <f>COUNTIF(BA$1:BA384,BA384)-1</f>
        <v>0</v>
      </c>
    </row>
    <row r="385" spans="1:102">
      <c r="A385" s="14" t="s">
        <v>3033</v>
      </c>
      <c r="B385" t="s">
        <v>2560</v>
      </c>
      <c r="C385" t="s">
        <v>2672</v>
      </c>
      <c r="D385">
        <f>IF(Players!C385="NL",INDEX(Standings!G:I,MATCH(INDEX(Teams!G:K,MATCH(Players!B385,Teams!G:G,0),5),Standings!G:G,0),2)+INDEX(Standings!G:I,MATCH(INDEX(Teams!G:K,MATCH(Players!B385,Teams!G:G,0),5),Standings!G:G,0),3),INDEX(Standings!A:C,MATCH(INDEX(Teams!A:E,MATCH(Players!B385,Teams!A:A,0),5),Standings!A:A,0),2)+INDEX(Standings!A:C,MATCH(INDEX(Teams!A:E,MATCH(Players!B385,Teams!A:A,0),5),Standings!A:A,0),3))</f>
        <v>3</v>
      </c>
      <c r="E385">
        <f t="shared" ca="1" si="814"/>
        <v>0</v>
      </c>
      <c r="F385">
        <f t="shared" ca="1" si="815"/>
        <v>0</v>
      </c>
      <c r="G385">
        <f t="shared" ca="1" si="816"/>
        <v>0</v>
      </c>
      <c r="H385">
        <f t="shared" ca="1" si="817"/>
        <v>0</v>
      </c>
      <c r="I385">
        <f t="shared" ca="1" si="818"/>
        <v>0</v>
      </c>
      <c r="J385">
        <f t="shared" ca="1" si="819"/>
        <v>0</v>
      </c>
      <c r="K385">
        <f t="shared" ca="1" si="820"/>
        <v>0</v>
      </c>
      <c r="L385">
        <f t="shared" ca="1" si="821"/>
        <v>0</v>
      </c>
      <c r="M385">
        <f t="shared" ca="1" si="822"/>
        <v>0</v>
      </c>
      <c r="N385">
        <f t="shared" ca="1" si="823"/>
        <v>0</v>
      </c>
      <c r="O385">
        <f t="shared" ca="1" si="824"/>
        <v>0</v>
      </c>
      <c r="P385">
        <f t="shared" ca="1" si="825"/>
        <v>0</v>
      </c>
      <c r="Q385">
        <f t="shared" ca="1" si="826"/>
        <v>0</v>
      </c>
      <c r="R385">
        <f t="shared" ca="1" si="827"/>
        <v>0</v>
      </c>
      <c r="S385">
        <f t="shared" ca="1" si="828"/>
        <v>0</v>
      </c>
      <c r="T385">
        <f t="shared" ca="1" si="829"/>
        <v>0</v>
      </c>
      <c r="U385">
        <f t="shared" ca="1" si="830"/>
        <v>0</v>
      </c>
      <c r="V385">
        <f t="shared" ca="1" si="831"/>
        <v>0</v>
      </c>
      <c r="W385">
        <f t="shared" ca="1" si="832"/>
        <v>0</v>
      </c>
      <c r="X385">
        <f t="shared" ca="1" si="913"/>
        <v>0</v>
      </c>
      <c r="Y385">
        <f t="shared" ca="1" si="914"/>
        <v>0</v>
      </c>
      <c r="Z385">
        <f t="shared" ca="1" si="915"/>
        <v>0</v>
      </c>
      <c r="AA385">
        <f t="shared" ca="1" si="916"/>
        <v>0</v>
      </c>
      <c r="AB385">
        <f t="shared" ca="1" si="917"/>
        <v>0</v>
      </c>
      <c r="AC385">
        <f t="shared" ca="1" si="918"/>
        <v>0</v>
      </c>
      <c r="AD385">
        <f t="shared" ca="1" si="919"/>
        <v>0</v>
      </c>
      <c r="AE385">
        <f t="shared" ca="1" si="920"/>
        <v>0</v>
      </c>
      <c r="AF385">
        <f t="shared" ca="1" si="921"/>
        <v>0</v>
      </c>
      <c r="AG385">
        <f t="shared" ca="1" si="922"/>
        <v>0</v>
      </c>
      <c r="AH385">
        <f t="shared" ca="1" si="923"/>
        <v>0</v>
      </c>
      <c r="AI385">
        <f t="shared" ca="1" si="924"/>
        <v>0</v>
      </c>
      <c r="AJ385">
        <f t="shared" ca="1" si="925"/>
        <v>0</v>
      </c>
      <c r="AK385">
        <f t="shared" ca="1" si="926"/>
        <v>0</v>
      </c>
      <c r="AL385">
        <f t="shared" ca="1" si="927"/>
        <v>0</v>
      </c>
      <c r="AM385">
        <f t="shared" ca="1" si="928"/>
        <v>0</v>
      </c>
      <c r="AN385">
        <f t="shared" ca="1" si="929"/>
        <v>0</v>
      </c>
      <c r="AO385">
        <f t="shared" ca="1" si="930"/>
        <v>0</v>
      </c>
      <c r="AP385">
        <f t="shared" ca="1" si="931"/>
        <v>0</v>
      </c>
      <c r="AQ385">
        <f t="shared" ca="1" si="932"/>
        <v>0</v>
      </c>
      <c r="AR385" s="8">
        <f t="shared" ca="1" si="933"/>
        <v>0</v>
      </c>
      <c r="AS385" s="8">
        <f t="shared" ca="1" si="934"/>
        <v>0</v>
      </c>
      <c r="AT385" s="8">
        <f t="shared" ca="1" si="935"/>
        <v>0</v>
      </c>
      <c r="AU385" s="8">
        <f t="shared" ca="1" si="936"/>
        <v>0</v>
      </c>
      <c r="AV385">
        <f t="shared" ca="1" si="937"/>
        <v>0</v>
      </c>
      <c r="AW385" t="b">
        <f t="shared" ca="1" si="860"/>
        <v>0</v>
      </c>
      <c r="BA385" t="s">
        <v>3316</v>
      </c>
      <c r="BB385" t="s">
        <v>2571</v>
      </c>
      <c r="BC385" t="s">
        <v>2674</v>
      </c>
      <c r="BD385">
        <f>IF(Players!BC385="NL",INDEX(Standings!G:I,MATCH(INDEX(Teams!G:K,MATCH(Players!BB385,Teams!G:G,0),5),Standings!G:G,0),2)+INDEX(Standings!G:I,MATCH(INDEX(Teams!G:K,MATCH(Players!BB385,Teams!G:G,0),5),Standings!G:G,0),3),INDEX(Standings!A:C,MATCH(INDEX(Teams!A:E,MATCH(Players!BB385,Teams!A:A,0),5),Standings!A:A,0),2)+INDEX(Standings!A:C,MATCH(INDEX(Teams!A:E,MATCH(Players!BB385,Teams!A:A,0),5),Standings!A:A,0),3))</f>
        <v>3</v>
      </c>
      <c r="BE385">
        <f t="shared" ca="1" si="796"/>
        <v>0</v>
      </c>
      <c r="BF385">
        <f t="shared" ca="1" si="797"/>
        <v>0</v>
      </c>
      <c r="BG385">
        <f t="shared" ca="1" si="798"/>
        <v>1</v>
      </c>
      <c r="BH385">
        <f t="shared" ca="1" si="799"/>
        <v>1</v>
      </c>
      <c r="BI385">
        <f t="shared" ca="1" si="800"/>
        <v>0</v>
      </c>
      <c r="BJ385">
        <f t="shared" ca="1" si="801"/>
        <v>0</v>
      </c>
      <c r="BK385">
        <f t="shared" ca="1" si="802"/>
        <v>0</v>
      </c>
      <c r="BL385" s="12">
        <f t="shared" ca="1" si="803"/>
        <v>5.333333333333333</v>
      </c>
      <c r="BM385">
        <f t="shared" ca="1" si="804"/>
        <v>2</v>
      </c>
      <c r="BN385">
        <f t="shared" ca="1" si="805"/>
        <v>2</v>
      </c>
      <c r="BO385">
        <f t="shared" ca="1" si="806"/>
        <v>2</v>
      </c>
      <c r="BP385">
        <f t="shared" ca="1" si="807"/>
        <v>0</v>
      </c>
      <c r="BQ385">
        <f t="shared" ca="1" si="808"/>
        <v>3</v>
      </c>
      <c r="BR385">
        <f t="shared" ca="1" si="809"/>
        <v>0</v>
      </c>
      <c r="BS385">
        <f t="shared" ca="1" si="810"/>
        <v>2</v>
      </c>
      <c r="BT385">
        <f t="shared" ca="1" si="811"/>
        <v>0</v>
      </c>
      <c r="BU385">
        <f t="shared" ca="1" si="812"/>
        <v>0</v>
      </c>
      <c r="BV385">
        <f t="shared" ca="1" si="813"/>
        <v>0</v>
      </c>
      <c r="BW385">
        <f t="shared" ca="1" si="939"/>
        <v>0</v>
      </c>
      <c r="BX385">
        <f t="shared" ca="1" si="940"/>
        <v>0</v>
      </c>
      <c r="BY385" s="8">
        <f t="shared" ca="1" si="941"/>
        <v>0</v>
      </c>
      <c r="BZ385" s="10">
        <f t="shared" ca="1" si="942"/>
        <v>3.375</v>
      </c>
      <c r="CA385">
        <f t="shared" ca="1" si="943"/>
        <v>1</v>
      </c>
      <c r="CB385">
        <f t="shared" ca="1" si="944"/>
        <v>1</v>
      </c>
      <c r="CC385">
        <f t="shared" ca="1" si="945"/>
        <v>0</v>
      </c>
      <c r="CD385">
        <f t="shared" ca="1" si="946"/>
        <v>0</v>
      </c>
      <c r="CE385">
        <f t="shared" ca="1" si="947"/>
        <v>0</v>
      </c>
      <c r="CF385" s="12">
        <f t="shared" ca="1" si="948"/>
        <v>5.333333333333333</v>
      </c>
      <c r="CG385">
        <f t="shared" ca="1" si="949"/>
        <v>2</v>
      </c>
      <c r="CH385">
        <f t="shared" ca="1" si="950"/>
        <v>2</v>
      </c>
      <c r="CI385">
        <f t="shared" ca="1" si="951"/>
        <v>2</v>
      </c>
      <c r="CJ385">
        <f t="shared" ca="1" si="952"/>
        <v>0</v>
      </c>
      <c r="CK385">
        <f t="shared" ca="1" si="953"/>
        <v>3</v>
      </c>
      <c r="CL385">
        <f t="shared" ca="1" si="954"/>
        <v>0</v>
      </c>
      <c r="CM385">
        <f t="shared" ca="1" si="955"/>
        <v>2</v>
      </c>
      <c r="CN385">
        <f t="shared" ca="1" si="956"/>
        <v>0</v>
      </c>
      <c r="CO385">
        <f t="shared" ca="1" si="957"/>
        <v>0</v>
      </c>
      <c r="CP385">
        <f t="shared" ca="1" si="958"/>
        <v>0</v>
      </c>
      <c r="CQ385" s="10">
        <f t="shared" ca="1" si="959"/>
        <v>0.9375</v>
      </c>
      <c r="CR385" s="11">
        <f t="shared" ca="1" si="960"/>
        <v>3.375</v>
      </c>
      <c r="CS385" s="11">
        <f t="shared" ca="1" si="961"/>
        <v>0</v>
      </c>
      <c r="CT385" s="11">
        <f t="shared" ca="1" si="962"/>
        <v>5.0625</v>
      </c>
      <c r="CU385" s="11">
        <f t="shared" ca="1" si="963"/>
        <v>3.375</v>
      </c>
      <c r="CV385" s="11">
        <f t="shared" ca="1" si="964"/>
        <v>0.66666666666666663</v>
      </c>
      <c r="CW385" t="b">
        <f t="shared" ref="CW385:CW408" ca="1" si="965">IF(CF385&gt;=BD385,TRUE,FALSE)</f>
        <v>1</v>
      </c>
      <c r="CX385">
        <f>COUNTIF(BA$1:BA385,BA385)-1</f>
        <v>0</v>
      </c>
    </row>
    <row r="386" spans="1:102">
      <c r="A386" s="14" t="s">
        <v>3034</v>
      </c>
      <c r="B386" t="s">
        <v>2560</v>
      </c>
      <c r="C386" t="s">
        <v>2672</v>
      </c>
      <c r="D386">
        <f>IF(Players!C386="NL",INDEX(Standings!G:I,MATCH(INDEX(Teams!G:K,MATCH(Players!B386,Teams!G:G,0),5),Standings!G:G,0),2)+INDEX(Standings!G:I,MATCH(INDEX(Teams!G:K,MATCH(Players!B386,Teams!G:G,0),5),Standings!G:G,0),3),INDEX(Standings!A:C,MATCH(INDEX(Teams!A:E,MATCH(Players!B386,Teams!A:A,0),5),Standings!A:A,0),2)+INDEX(Standings!A:C,MATCH(INDEX(Teams!A:E,MATCH(Players!B386,Teams!A:A,0),5),Standings!A:A,0),3))</f>
        <v>3</v>
      </c>
      <c r="E386">
        <f t="shared" ca="1" si="814"/>
        <v>1</v>
      </c>
      <c r="F386">
        <f t="shared" ca="1" si="815"/>
        <v>0</v>
      </c>
      <c r="G386">
        <f t="shared" ca="1" si="816"/>
        <v>0</v>
      </c>
      <c r="H386">
        <f t="shared" ca="1" si="817"/>
        <v>0</v>
      </c>
      <c r="I386">
        <f t="shared" ca="1" si="818"/>
        <v>0</v>
      </c>
      <c r="J386">
        <f t="shared" ca="1" si="819"/>
        <v>0</v>
      </c>
      <c r="K386">
        <f t="shared" ca="1" si="820"/>
        <v>0</v>
      </c>
      <c r="L386">
        <f t="shared" ca="1" si="821"/>
        <v>0</v>
      </c>
      <c r="M386">
        <f t="shared" ca="1" si="822"/>
        <v>0</v>
      </c>
      <c r="N386">
        <f t="shared" ca="1" si="823"/>
        <v>0</v>
      </c>
      <c r="O386">
        <f t="shared" ca="1" si="824"/>
        <v>0</v>
      </c>
      <c r="P386">
        <f t="shared" ca="1" si="825"/>
        <v>0</v>
      </c>
      <c r="Q386">
        <f t="shared" ca="1" si="826"/>
        <v>0</v>
      </c>
      <c r="R386">
        <f t="shared" ca="1" si="827"/>
        <v>0</v>
      </c>
      <c r="S386">
        <f t="shared" ca="1" si="828"/>
        <v>0</v>
      </c>
      <c r="T386">
        <f t="shared" ca="1" si="829"/>
        <v>0</v>
      </c>
      <c r="U386">
        <f t="shared" ca="1" si="830"/>
        <v>0</v>
      </c>
      <c r="V386">
        <f t="shared" ca="1" si="831"/>
        <v>0</v>
      </c>
      <c r="W386">
        <f t="shared" ca="1" si="832"/>
        <v>0</v>
      </c>
      <c r="X386">
        <f t="shared" ca="1" si="913"/>
        <v>1</v>
      </c>
      <c r="Y386">
        <f t="shared" ca="1" si="914"/>
        <v>0</v>
      </c>
      <c r="Z386">
        <f t="shared" ca="1" si="915"/>
        <v>0</v>
      </c>
      <c r="AA386">
        <f t="shared" ca="1" si="916"/>
        <v>0</v>
      </c>
      <c r="AB386">
        <f t="shared" ca="1" si="917"/>
        <v>0</v>
      </c>
      <c r="AC386">
        <f t="shared" ca="1" si="918"/>
        <v>0</v>
      </c>
      <c r="AD386">
        <f t="shared" ca="1" si="919"/>
        <v>0</v>
      </c>
      <c r="AE386">
        <f t="shared" ca="1" si="920"/>
        <v>0</v>
      </c>
      <c r="AF386">
        <f t="shared" ca="1" si="921"/>
        <v>0</v>
      </c>
      <c r="AG386">
        <f t="shared" ca="1" si="922"/>
        <v>0</v>
      </c>
      <c r="AH386">
        <f t="shared" ca="1" si="923"/>
        <v>0</v>
      </c>
      <c r="AI386">
        <f t="shared" ca="1" si="924"/>
        <v>0</v>
      </c>
      <c r="AJ386">
        <f t="shared" ca="1" si="925"/>
        <v>0</v>
      </c>
      <c r="AK386">
        <f t="shared" ca="1" si="926"/>
        <v>0</v>
      </c>
      <c r="AL386">
        <f t="shared" ca="1" si="927"/>
        <v>0</v>
      </c>
      <c r="AM386">
        <f t="shared" ca="1" si="928"/>
        <v>0</v>
      </c>
      <c r="AN386">
        <f t="shared" ca="1" si="929"/>
        <v>0</v>
      </c>
      <c r="AO386">
        <f t="shared" ca="1" si="930"/>
        <v>0</v>
      </c>
      <c r="AP386">
        <f t="shared" ca="1" si="931"/>
        <v>0</v>
      </c>
      <c r="AQ386">
        <f t="shared" ca="1" si="932"/>
        <v>0</v>
      </c>
      <c r="AR386" s="8">
        <f t="shared" ca="1" si="933"/>
        <v>0</v>
      </c>
      <c r="AS386" s="8">
        <f t="shared" ca="1" si="934"/>
        <v>0</v>
      </c>
      <c r="AT386" s="8">
        <f t="shared" ca="1" si="935"/>
        <v>0</v>
      </c>
      <c r="AU386" s="8">
        <f t="shared" ca="1" si="936"/>
        <v>0</v>
      </c>
      <c r="AV386">
        <f t="shared" ca="1" si="937"/>
        <v>0</v>
      </c>
      <c r="AW386" t="b">
        <f t="shared" ca="1" si="860"/>
        <v>0</v>
      </c>
      <c r="BA386" t="s">
        <v>3283</v>
      </c>
      <c r="BB386" t="s">
        <v>2571</v>
      </c>
      <c r="BC386" t="s">
        <v>2674</v>
      </c>
      <c r="BD386">
        <f>IF(Players!BC386="NL",INDEX(Standings!G:I,MATCH(INDEX(Teams!G:K,MATCH(Players!BB386,Teams!G:G,0),5),Standings!G:G,0),2)+INDEX(Standings!G:I,MATCH(INDEX(Teams!G:K,MATCH(Players!BB386,Teams!G:G,0),5),Standings!G:G,0),3),INDEX(Standings!A:C,MATCH(INDEX(Teams!A:E,MATCH(Players!BB386,Teams!A:A,0),5),Standings!A:A,0),2)+INDEX(Standings!A:C,MATCH(INDEX(Teams!A:E,MATCH(Players!BB386,Teams!A:A,0),5),Standings!A:A,0),3))</f>
        <v>3</v>
      </c>
      <c r="BE386">
        <f t="shared" ca="1" si="796"/>
        <v>0</v>
      </c>
      <c r="BF386">
        <f t="shared" ca="1" si="797"/>
        <v>0</v>
      </c>
      <c r="BG386">
        <f t="shared" ca="1" si="798"/>
        <v>0</v>
      </c>
      <c r="BH386">
        <f t="shared" ca="1" si="799"/>
        <v>0</v>
      </c>
      <c r="BI386">
        <f t="shared" ca="1" si="800"/>
        <v>0</v>
      </c>
      <c r="BJ386">
        <f t="shared" ca="1" si="801"/>
        <v>0</v>
      </c>
      <c r="BK386">
        <f t="shared" ca="1" si="802"/>
        <v>0</v>
      </c>
      <c r="BL386" s="12">
        <f t="shared" ca="1" si="803"/>
        <v>0</v>
      </c>
      <c r="BM386">
        <f t="shared" ca="1" si="804"/>
        <v>0</v>
      </c>
      <c r="BN386">
        <f t="shared" ca="1" si="805"/>
        <v>0</v>
      </c>
      <c r="BO386">
        <f t="shared" ca="1" si="806"/>
        <v>0</v>
      </c>
      <c r="BP386">
        <f t="shared" ca="1" si="807"/>
        <v>0</v>
      </c>
      <c r="BQ386">
        <f t="shared" ca="1" si="808"/>
        <v>0</v>
      </c>
      <c r="BR386">
        <f t="shared" ca="1" si="809"/>
        <v>0</v>
      </c>
      <c r="BS386">
        <f t="shared" ca="1" si="810"/>
        <v>0</v>
      </c>
      <c r="BT386">
        <f t="shared" ca="1" si="811"/>
        <v>0</v>
      </c>
      <c r="BU386">
        <f t="shared" ca="1" si="812"/>
        <v>0</v>
      </c>
      <c r="BV386">
        <f t="shared" ca="1" si="813"/>
        <v>0</v>
      </c>
      <c r="BW386">
        <f t="shared" ref="BW386:BW409" ca="1" si="966">SUMIF($BA:$BA,$BA386,BE:BE)</f>
        <v>0</v>
      </c>
      <c r="BX386">
        <f t="shared" ref="BX386:BX409" ca="1" si="967">SUMIF($BA:$BA,$BA386,BF:BF)</f>
        <v>1</v>
      </c>
      <c r="BY386" s="8">
        <f t="shared" ref="BY386:BY409" ca="1" si="968">IFERROR(BW386/(BW386+BX386),0)</f>
        <v>0</v>
      </c>
      <c r="BZ386" s="10">
        <f t="shared" ref="BZ386:BZ409" ca="1" si="969">IFERROR(CI386/CF386*9,"---")</f>
        <v>12.6</v>
      </c>
      <c r="CA386">
        <f t="shared" ref="CA386:CA409" ca="1" si="970">SUMIF($BA:$BA,$BA386,BG:BG)</f>
        <v>1</v>
      </c>
      <c r="CB386">
        <f t="shared" ref="CB386:CB409" ca="1" si="971">SUMIF($BA:$BA,$BA386,BH:BH)</f>
        <v>1</v>
      </c>
      <c r="CC386">
        <f t="shared" ref="CC386:CC409" ca="1" si="972">SUMIF($BA:$BA,$BA386,BI:BI)</f>
        <v>0</v>
      </c>
      <c r="CD386">
        <f t="shared" ref="CD386:CD409" ca="1" si="973">SUMIF($BA:$BA,$BA386,BJ:BJ)</f>
        <v>0</v>
      </c>
      <c r="CE386">
        <f t="shared" ref="CE386:CE409" ca="1" si="974">SUMIF($BA:$BA,$BA386,BK:BK)</f>
        <v>0</v>
      </c>
      <c r="CF386" s="12">
        <f t="shared" ref="CF386:CF409" ca="1" si="975">SUMIF($BA:$BA,$BA386,BL:BL)</f>
        <v>5</v>
      </c>
      <c r="CG386">
        <f t="shared" ref="CG386:CG409" ca="1" si="976">SUMIF($BA:$BA,$BA386,BM:BM)</f>
        <v>8</v>
      </c>
      <c r="CH386">
        <f t="shared" ref="CH386:CH409" ca="1" si="977">SUMIF($BA:$BA,$BA386,BN:BN)</f>
        <v>8</v>
      </c>
      <c r="CI386">
        <f t="shared" ref="CI386:CI409" ca="1" si="978">SUMIF($BA:$BA,$BA386,BO:BO)</f>
        <v>7</v>
      </c>
      <c r="CJ386">
        <f t="shared" ref="CJ386:CJ409" ca="1" si="979">SUMIF($BA:$BA,$BA386,BP:BP)</f>
        <v>1</v>
      </c>
      <c r="CK386">
        <f t="shared" ref="CK386:CK409" ca="1" si="980">SUMIF($BA:$BA,$BA386,BQ:BQ)</f>
        <v>5</v>
      </c>
      <c r="CL386">
        <f t="shared" ref="CL386:CL409" ca="1" si="981">SUMIF($BA:$BA,$BA386,BR:BR)</f>
        <v>0</v>
      </c>
      <c r="CM386">
        <f t="shared" ref="CM386:CM409" ca="1" si="982">SUMIF($BA:$BA,$BA386,BS:BS)</f>
        <v>4</v>
      </c>
      <c r="CN386">
        <f t="shared" ref="CN386:CN409" ca="1" si="983">SUMIF($BA:$BA,$BA386,BT:BT)</f>
        <v>0</v>
      </c>
      <c r="CO386">
        <f t="shared" ref="CO386:CO409" ca="1" si="984">SUMIF($BA:$BA,$BA386,BU:BU)</f>
        <v>0</v>
      </c>
      <c r="CP386">
        <f t="shared" ref="CP386:CP409" ca="1" si="985">SUMIF($BA:$BA,$BA386,BV:BV)</f>
        <v>2</v>
      </c>
      <c r="CQ386" s="10">
        <f t="shared" ref="CQ386:CQ409" ca="1" si="986">IFERROR((CG386+CK386)/CF386,0)</f>
        <v>2.6</v>
      </c>
      <c r="CR386" s="11">
        <f t="shared" ref="CR386:CR409" ca="1" si="987">IFERROR(CG386/$CF386*9,0)</f>
        <v>14.4</v>
      </c>
      <c r="CS386" s="11">
        <f t="shared" ref="CS386:CS409" ca="1" si="988">IFERROR(CJ386/$CF386*9,0)</f>
        <v>1.8</v>
      </c>
      <c r="CT386" s="11">
        <f t="shared" ref="CT386:CT409" ca="1" si="989">IFERROR(CK386/$CF386*9,0)</f>
        <v>9</v>
      </c>
      <c r="CU386" s="11">
        <f t="shared" ref="CU386:CU409" ca="1" si="990">IFERROR(CM386/$CF386*9,0)</f>
        <v>7.2</v>
      </c>
      <c r="CV386" s="11">
        <f t="shared" ref="CV386:CV409" ca="1" si="991">IFERROR(CM386/CK386,0)</f>
        <v>0.8</v>
      </c>
      <c r="CW386" t="b">
        <f t="shared" ca="1" si="965"/>
        <v>1</v>
      </c>
      <c r="CX386">
        <f>COUNTIF(BA$1:BA386,BA386)-1</f>
        <v>1</v>
      </c>
    </row>
    <row r="387" spans="1:102">
      <c r="A387" s="13" t="s">
        <v>3035</v>
      </c>
      <c r="B387" t="s">
        <v>2560</v>
      </c>
      <c r="C387" t="s">
        <v>2672</v>
      </c>
      <c r="D387">
        <f>IF(Players!C387="NL",INDEX(Standings!G:I,MATCH(INDEX(Teams!G:K,MATCH(Players!B387,Teams!G:G,0),5),Standings!G:G,0),2)+INDEX(Standings!G:I,MATCH(INDEX(Teams!G:K,MATCH(Players!B387,Teams!G:G,0),5),Standings!G:G,0),3),INDEX(Standings!A:C,MATCH(INDEX(Teams!A:E,MATCH(Players!B387,Teams!A:A,0),5),Standings!A:A,0),2)+INDEX(Standings!A:C,MATCH(INDEX(Teams!A:E,MATCH(Players!B387,Teams!A:A,0),5),Standings!A:A,0),3))</f>
        <v>3</v>
      </c>
      <c r="E387">
        <f t="shared" ca="1" si="814"/>
        <v>1</v>
      </c>
      <c r="F387">
        <f t="shared" ca="1" si="815"/>
        <v>0</v>
      </c>
      <c r="G387">
        <f t="shared" ca="1" si="816"/>
        <v>0</v>
      </c>
      <c r="H387">
        <f t="shared" ca="1" si="817"/>
        <v>0</v>
      </c>
      <c r="I387">
        <f t="shared" ca="1" si="818"/>
        <v>0</v>
      </c>
      <c r="J387">
        <f t="shared" ca="1" si="819"/>
        <v>0</v>
      </c>
      <c r="K387">
        <f t="shared" ca="1" si="820"/>
        <v>0</v>
      </c>
      <c r="L387">
        <f t="shared" ca="1" si="821"/>
        <v>0</v>
      </c>
      <c r="M387">
        <f t="shared" ca="1" si="822"/>
        <v>0</v>
      </c>
      <c r="N387">
        <f t="shared" ca="1" si="823"/>
        <v>0</v>
      </c>
      <c r="O387">
        <f t="shared" ca="1" si="824"/>
        <v>0</v>
      </c>
      <c r="P387">
        <f t="shared" ca="1" si="825"/>
        <v>0</v>
      </c>
      <c r="Q387">
        <f t="shared" ca="1" si="826"/>
        <v>0</v>
      </c>
      <c r="R387">
        <f t="shared" ca="1" si="827"/>
        <v>0</v>
      </c>
      <c r="S387">
        <f t="shared" ca="1" si="828"/>
        <v>0</v>
      </c>
      <c r="T387">
        <f t="shared" ca="1" si="829"/>
        <v>0</v>
      </c>
      <c r="U387">
        <f t="shared" ca="1" si="830"/>
        <v>0</v>
      </c>
      <c r="V387">
        <f t="shared" ca="1" si="831"/>
        <v>0</v>
      </c>
      <c r="W387">
        <f t="shared" ca="1" si="832"/>
        <v>0</v>
      </c>
      <c r="X387">
        <f t="shared" ca="1" si="913"/>
        <v>1</v>
      </c>
      <c r="Y387">
        <f t="shared" ca="1" si="914"/>
        <v>0</v>
      </c>
      <c r="Z387">
        <f t="shared" ca="1" si="915"/>
        <v>0</v>
      </c>
      <c r="AA387">
        <f t="shared" ca="1" si="916"/>
        <v>0</v>
      </c>
      <c r="AB387">
        <f t="shared" ca="1" si="917"/>
        <v>0</v>
      </c>
      <c r="AC387">
        <f t="shared" ca="1" si="918"/>
        <v>0</v>
      </c>
      <c r="AD387">
        <f t="shared" ca="1" si="919"/>
        <v>0</v>
      </c>
      <c r="AE387">
        <f t="shared" ca="1" si="920"/>
        <v>0</v>
      </c>
      <c r="AF387">
        <f t="shared" ca="1" si="921"/>
        <v>0</v>
      </c>
      <c r="AG387">
        <f t="shared" ca="1" si="922"/>
        <v>0</v>
      </c>
      <c r="AH387">
        <f t="shared" ca="1" si="923"/>
        <v>0</v>
      </c>
      <c r="AI387">
        <f t="shared" ca="1" si="924"/>
        <v>0</v>
      </c>
      <c r="AJ387">
        <f t="shared" ca="1" si="925"/>
        <v>0</v>
      </c>
      <c r="AK387">
        <f t="shared" ca="1" si="926"/>
        <v>0</v>
      </c>
      <c r="AL387">
        <f t="shared" ca="1" si="927"/>
        <v>0</v>
      </c>
      <c r="AM387">
        <f t="shared" ca="1" si="928"/>
        <v>0</v>
      </c>
      <c r="AN387">
        <f t="shared" ca="1" si="929"/>
        <v>0</v>
      </c>
      <c r="AO387">
        <f t="shared" ca="1" si="930"/>
        <v>0</v>
      </c>
      <c r="AP387">
        <f t="shared" ca="1" si="931"/>
        <v>0</v>
      </c>
      <c r="AQ387">
        <f t="shared" ca="1" si="932"/>
        <v>0</v>
      </c>
      <c r="AR387" s="8">
        <f t="shared" ca="1" si="933"/>
        <v>0</v>
      </c>
      <c r="AS387" s="8">
        <f t="shared" ca="1" si="934"/>
        <v>0</v>
      </c>
      <c r="AT387" s="8">
        <f t="shared" ca="1" si="935"/>
        <v>0</v>
      </c>
      <c r="AU387" s="8">
        <f t="shared" ca="1" si="936"/>
        <v>0</v>
      </c>
      <c r="AV387">
        <f t="shared" ca="1" si="937"/>
        <v>0</v>
      </c>
      <c r="AW387" t="b">
        <f t="shared" ca="1" si="860"/>
        <v>0</v>
      </c>
      <c r="BA387" t="s">
        <v>3126</v>
      </c>
      <c r="BB387" t="s">
        <v>2571</v>
      </c>
      <c r="BC387" t="s">
        <v>2674</v>
      </c>
      <c r="BD387">
        <f>IF(Players!BC387="NL",INDEX(Standings!G:I,MATCH(INDEX(Teams!G:K,MATCH(Players!BB387,Teams!G:G,0),5),Standings!G:G,0),2)+INDEX(Standings!G:I,MATCH(INDEX(Teams!G:K,MATCH(Players!BB387,Teams!G:G,0),5),Standings!G:G,0),3),INDEX(Standings!A:C,MATCH(INDEX(Teams!A:E,MATCH(Players!BB387,Teams!A:A,0),5),Standings!A:A,0),2)+INDEX(Standings!A:C,MATCH(INDEX(Teams!A:E,MATCH(Players!BB387,Teams!A:A,0),5),Standings!A:A,0),3))</f>
        <v>3</v>
      </c>
      <c r="BE387">
        <f t="shared" ref="BE387:BE430" ca="1" si="992">INDEX(INDIRECT("'" &amp; $BB387 &amp; " P'!$A:$AA"), MATCH($BA387, INDIRECT("'" &amp; $BB387 &amp; " P'!$A:$A"), 0), 2)</f>
        <v>0</v>
      </c>
      <c r="BF387">
        <f t="shared" ref="BF387:BF430" ca="1" si="993">INDEX(INDIRECT("'" &amp; $BB387 &amp; " P'!$A:$AA"), MATCH($BA387, INDIRECT("'" &amp; $BB387 &amp; " P'!$A:$A"), 0), 3)</f>
        <v>0</v>
      </c>
      <c r="BG387">
        <f t="shared" ref="BG387:BG430" ca="1" si="994">INDEX(INDIRECT("'" &amp; $BB387 &amp; " P'!$A:$AA"), MATCH($BA387, INDIRECT("'" &amp; $BB387 &amp; " P'!$A:$A"), 0), 6)</f>
        <v>0</v>
      </c>
      <c r="BH387">
        <f t="shared" ref="BH387:BH430" ca="1" si="995">INDEX(INDIRECT("'" &amp; $BB387 &amp; " P'!$A:$AA"), MATCH($BA387, INDIRECT("'" &amp; $BB387 &amp; " P'!$A:$A"), 0), 7)</f>
        <v>0</v>
      </c>
      <c r="BI387">
        <f t="shared" ref="BI387:BI430" ca="1" si="996">INDEX(INDIRECT("'" &amp; $BB387 &amp; " P'!$A:$AA"), MATCH($BA387, INDIRECT("'" &amp; $BB387 &amp; " P'!$A:$A"), 0), 8)</f>
        <v>0</v>
      </c>
      <c r="BJ387">
        <f t="shared" ref="BJ387:BJ430" ca="1" si="997">INDEX(INDIRECT("'" &amp; $BB387 &amp; " P'!$A:$AA"), MATCH($BA387, INDIRECT("'" &amp; $BB387 &amp; " P'!$A:$A"), 0), 9)</f>
        <v>0</v>
      </c>
      <c r="BK387">
        <f t="shared" ref="BK387:BK430" ca="1" si="998">INDEX(INDIRECT("'" &amp; $BB387 &amp; " P'!$A:$AA"), MATCH($BA387, INDIRECT("'" &amp; $BB387 &amp; " P'!$A:$A"), 0), 10)</f>
        <v>0</v>
      </c>
      <c r="BL387" s="12">
        <f t="shared" ref="BL387:BL430" ca="1" si="999">INDEX(INDIRECT("'" &amp; $BB387 &amp; " P'!$A:$AA"), MATCH($BA387, INDIRECT("'" &amp; $BB387 &amp; " P'!$A:$A"), 0), 11)</f>
        <v>0</v>
      </c>
      <c r="BM387">
        <f t="shared" ref="BM387:BM430" ca="1" si="1000">INDEX(INDIRECT("'" &amp; $BB387 &amp; " P'!$A:$AA"), MATCH($BA387, INDIRECT("'" &amp; $BB387 &amp; " P'!$A:$A"), 0), 12)</f>
        <v>0</v>
      </c>
      <c r="BN387">
        <f t="shared" ref="BN387:BN430" ca="1" si="1001">INDEX(INDIRECT("'" &amp; $BB387 &amp; " P'!$A:$AA"), MATCH($BA387, INDIRECT("'" &amp; $BB387 &amp; " P'!$A:$A"), 0), 13)</f>
        <v>0</v>
      </c>
      <c r="BO387">
        <f t="shared" ref="BO387:BO430" ca="1" si="1002">INDEX(INDIRECT("'" &amp; $BB387 &amp; " P'!$A:$AA"), MATCH($BA387, INDIRECT("'" &amp; $BB387 &amp; " P'!$A:$A"), 0), 14)</f>
        <v>0</v>
      </c>
      <c r="BP387">
        <f t="shared" ref="BP387:BP430" ca="1" si="1003">INDEX(INDIRECT("'" &amp; $BB387 &amp; " P'!$A:$AA"), MATCH($BA387, INDIRECT("'" &amp; $BB387 &amp; " P'!$A:$A"), 0), 15)</f>
        <v>0</v>
      </c>
      <c r="BQ387">
        <f t="shared" ref="BQ387:BQ430" ca="1" si="1004">INDEX(INDIRECT("'" &amp; $BB387 &amp; " P'!$A:$AA"), MATCH($BA387, INDIRECT("'" &amp; $BB387 &amp; " P'!$A:$A"), 0), 16)</f>
        <v>0</v>
      </c>
      <c r="BR387">
        <f t="shared" ref="BR387:BR430" ca="1" si="1005">INDEX(INDIRECT("'" &amp; $BB387 &amp; " P'!$A:$AA"), MATCH($BA387, INDIRECT("'" &amp; $BB387 &amp; " P'!$A:$A"), 0), 17)</f>
        <v>0</v>
      </c>
      <c r="BS387">
        <f t="shared" ref="BS387:BS430" ca="1" si="1006">INDEX(INDIRECT("'" &amp; $BB387 &amp; " P'!$A:$AA"), MATCH($BA387, INDIRECT("'" &amp; $BB387 &amp; " P'!$A:$A"), 0), 18)</f>
        <v>0</v>
      </c>
      <c r="BT387">
        <f t="shared" ref="BT387:BT430" ca="1" si="1007">INDEX(INDIRECT("'" &amp; $BB387 &amp; " P'!$A:$AA"), MATCH($BA387, INDIRECT("'" &amp; $BB387 &amp; " P'!$A:$A"), 0), 19)</f>
        <v>0</v>
      </c>
      <c r="BU387">
        <f t="shared" ref="BU387:BU430" ca="1" si="1008">INDEX(INDIRECT("'" &amp; $BB387 &amp; " P'!$A:$AA"), MATCH($BA387, INDIRECT("'" &amp; $BB387 &amp; " P'!$A:$A"), 0), 20)</f>
        <v>0</v>
      </c>
      <c r="BV387">
        <f t="shared" ref="BV387:BV430" ca="1" si="1009">INDEX(INDIRECT("'" &amp; $BB387 &amp; " P'!$A:$AA"), MATCH($BA387, INDIRECT("'" &amp; $BB387 &amp; " P'!$A:$A"), 0), 21)</f>
        <v>0</v>
      </c>
      <c r="BW387">
        <f t="shared" ca="1" si="966"/>
        <v>0</v>
      </c>
      <c r="BX387">
        <f t="shared" ca="1" si="967"/>
        <v>0</v>
      </c>
      <c r="BY387" s="8">
        <f t="shared" ca="1" si="968"/>
        <v>0</v>
      </c>
      <c r="BZ387" s="10" t="str">
        <f t="shared" ca="1" si="969"/>
        <v>---</v>
      </c>
      <c r="CA387">
        <f t="shared" ca="1" si="970"/>
        <v>0</v>
      </c>
      <c r="CB387">
        <f t="shared" ca="1" si="971"/>
        <v>0</v>
      </c>
      <c r="CC387">
        <f t="shared" ca="1" si="972"/>
        <v>0</v>
      </c>
      <c r="CD387">
        <f t="shared" ca="1" si="973"/>
        <v>0</v>
      </c>
      <c r="CE387">
        <f t="shared" ca="1" si="974"/>
        <v>0</v>
      </c>
      <c r="CF387" s="12">
        <f t="shared" ca="1" si="975"/>
        <v>0</v>
      </c>
      <c r="CG387">
        <f t="shared" ca="1" si="976"/>
        <v>0</v>
      </c>
      <c r="CH387">
        <f t="shared" ca="1" si="977"/>
        <v>0</v>
      </c>
      <c r="CI387">
        <f t="shared" ca="1" si="978"/>
        <v>0</v>
      </c>
      <c r="CJ387">
        <f t="shared" ca="1" si="979"/>
        <v>0</v>
      </c>
      <c r="CK387">
        <f t="shared" ca="1" si="980"/>
        <v>0</v>
      </c>
      <c r="CL387">
        <f t="shared" ca="1" si="981"/>
        <v>0</v>
      </c>
      <c r="CM387">
        <f t="shared" ca="1" si="982"/>
        <v>0</v>
      </c>
      <c r="CN387">
        <f t="shared" ca="1" si="983"/>
        <v>0</v>
      </c>
      <c r="CO387">
        <f t="shared" ca="1" si="984"/>
        <v>0</v>
      </c>
      <c r="CP387">
        <f t="shared" ca="1" si="985"/>
        <v>0</v>
      </c>
      <c r="CQ387" s="10">
        <f t="shared" ca="1" si="986"/>
        <v>0</v>
      </c>
      <c r="CR387" s="11">
        <f t="shared" ca="1" si="987"/>
        <v>0</v>
      </c>
      <c r="CS387" s="11">
        <f t="shared" ca="1" si="988"/>
        <v>0</v>
      </c>
      <c r="CT387" s="11">
        <f t="shared" ca="1" si="989"/>
        <v>0</v>
      </c>
      <c r="CU387" s="11">
        <f t="shared" ca="1" si="990"/>
        <v>0</v>
      </c>
      <c r="CV387" s="11">
        <f t="shared" ca="1" si="991"/>
        <v>0</v>
      </c>
      <c r="CW387" t="b">
        <f t="shared" ca="1" si="965"/>
        <v>0</v>
      </c>
      <c r="CX387">
        <f>COUNTIF(BA$1:BA387,BA387)-1</f>
        <v>1</v>
      </c>
    </row>
    <row r="388" spans="1:102">
      <c r="A388" s="14" t="s">
        <v>3036</v>
      </c>
      <c r="B388" t="s">
        <v>2560</v>
      </c>
      <c r="C388" t="s">
        <v>2672</v>
      </c>
      <c r="D388">
        <f>IF(Players!C388="NL",INDEX(Standings!G:I,MATCH(INDEX(Teams!G:K,MATCH(Players!B388,Teams!G:G,0),5),Standings!G:G,0),2)+INDEX(Standings!G:I,MATCH(INDEX(Teams!G:K,MATCH(Players!B388,Teams!G:G,0),5),Standings!G:G,0),3),INDEX(Standings!A:C,MATCH(INDEX(Teams!A:E,MATCH(Players!B388,Teams!A:A,0),5),Standings!A:A,0),2)+INDEX(Standings!A:C,MATCH(INDEX(Teams!A:E,MATCH(Players!B388,Teams!A:A,0),5),Standings!A:A,0),3))</f>
        <v>3</v>
      </c>
      <c r="E388">
        <f t="shared" ref="E388:E451" ca="1" si="1010">INDEX(INDIRECT("'" &amp; $B388 &amp; " B'!$A:$Z"), MATCH($A388, INDIRECT("'" &amp; $B388 &amp; " B'!$A:$A"), 0), 2)</f>
        <v>0</v>
      </c>
      <c r="F388">
        <f t="shared" ref="F388:F451" ca="1" si="1011">INDEX(INDIRECT("'" &amp; $B388 &amp; " B'!$A:$Z"), MATCH($A388, INDIRECT("'" &amp; $B388 &amp; " B'!$A:$A"), 0), 4)</f>
        <v>0</v>
      </c>
      <c r="G388">
        <f t="shared" ref="G388:G451" ca="1" si="1012">INDEX(INDIRECT("'" &amp; $B388 &amp; " B'!$A:$Z"), MATCH($A388, INDIRECT("'" &amp; $B388 &amp; " B'!$A:$A"), 0), 5)</f>
        <v>0</v>
      </c>
      <c r="H388">
        <f t="shared" ref="H388:H451" ca="1" si="1013">INDEX(INDIRECT("'" &amp; $B388 &amp; " B'!$A:$Z"), MATCH($A388, INDIRECT("'" &amp; $B388 &amp; " B'!$A:$A"), 0), 6)</f>
        <v>0</v>
      </c>
      <c r="I388">
        <f t="shared" ref="I388:I451" ca="1" si="1014">INDEX(INDIRECT("'" &amp; $B388 &amp; " B'!$A:$Z"), MATCH($A388, INDIRECT("'" &amp; $B388 &amp; " B'!$A:$A"), 0), 7)</f>
        <v>0</v>
      </c>
      <c r="J388">
        <f t="shared" ref="J388:J451" ca="1" si="1015">INDEX(INDIRECT("'" &amp; $B388 &amp; " B'!$A:$Z"), MATCH($A388, INDIRECT("'" &amp; $B388 &amp; " B'!$A:$A"), 0), 8)</f>
        <v>0</v>
      </c>
      <c r="K388">
        <f t="shared" ref="K388:K451" ca="1" si="1016">INDEX(INDIRECT("'" &amp; $B388 &amp; " B'!$A:$Z"), MATCH($A388, INDIRECT("'" &amp; $B388 &amp; " B'!$A:$A"), 0), 9)</f>
        <v>0</v>
      </c>
      <c r="L388">
        <f t="shared" ref="L388:L451" ca="1" si="1017">INDEX(INDIRECT("'" &amp; $B388 &amp; " B'!$A:$Z"), MATCH($A388, INDIRECT("'" &amp; $B388 &amp; " B'!$A:$A"), 0), 10)</f>
        <v>0</v>
      </c>
      <c r="M388">
        <f t="shared" ref="M388:M451" ca="1" si="1018">INDEX(INDIRECT("'" &amp; $B388 &amp; " B'!$A:$Z"), MATCH($A388, INDIRECT("'" &amp; $B388 &amp; " B'!$A:$A"), 0), 11)</f>
        <v>0</v>
      </c>
      <c r="N388">
        <f t="shared" ref="N388:N451" ca="1" si="1019">INDEX(INDIRECT("'" &amp; $B388 &amp; " B'!$A:$Z"), MATCH($A388, INDIRECT("'" &amp; $B388 &amp; " B'!$A:$A"), 0), 12)</f>
        <v>0</v>
      </c>
      <c r="O388">
        <f t="shared" ref="O388:O451" ca="1" si="1020">INDEX(INDIRECT("'" &amp; $B388 &amp; " B'!$A:$Z"), MATCH($A388, INDIRECT("'" &amp; $B388 &amp; " B'!$A:$A"), 0), 13)</f>
        <v>0</v>
      </c>
      <c r="P388">
        <f t="shared" ref="P388:P451" ca="1" si="1021">INDEX(INDIRECT("'" &amp; $B388 &amp; " B'!$A:$Z"), MATCH($A388, INDIRECT("'" &amp; $B388 &amp; " B'!$A:$A"), 0), 14)</f>
        <v>0</v>
      </c>
      <c r="Q388">
        <f t="shared" ref="Q388:Q451" ca="1" si="1022">INDEX(INDIRECT("'" &amp; $B388 &amp; " B'!$A:$Z"), MATCH($A388, INDIRECT("'" &amp; $B388 &amp; " B'!$A:$A"), 0), 15)</f>
        <v>0</v>
      </c>
      <c r="R388">
        <f t="shared" ref="R388:R451" ca="1" si="1023">INDEX(INDIRECT("'" &amp; $B388 &amp; " B'!$A:$Z"), MATCH($A388, INDIRECT("'" &amp; $B388 &amp; " B'!$A:$A"), 0), 16)</f>
        <v>0</v>
      </c>
      <c r="S388">
        <f t="shared" ref="S388:S451" ca="1" si="1024">INDEX(INDIRECT("'" &amp; $B388 &amp; " B'!$A:$Z"), MATCH($A388, INDIRECT("'" &amp; $B388 &amp; " B'!$A:$A"), 0), 17)</f>
        <v>0</v>
      </c>
      <c r="T388">
        <f t="shared" ref="T388:T451" ca="1" si="1025">INDEX(INDIRECT("'" &amp; $B388 &amp; " B'!$A:$Z"), MATCH($A388, INDIRECT("'" &amp; $B388 &amp; " B'!$A:$A"), 0), 18)</f>
        <v>0</v>
      </c>
      <c r="U388">
        <f t="shared" ref="U388:U451" ca="1" si="1026">INDEX(INDIRECT("'" &amp; $B388 &amp; " B'!$A:$Z"), MATCH($A388, INDIRECT("'" &amp; $B388 &amp; " B'!$A:$A"), 0), 19)</f>
        <v>0</v>
      </c>
      <c r="V388">
        <f t="shared" ref="V388:V451" ca="1" si="1027">INDEX(INDIRECT("'" &amp; $B388 &amp; " B'!$A:$Z"), MATCH($A388, INDIRECT("'" &amp; $B388 &amp; " B'!$A:$A"), 0), 20)</f>
        <v>0</v>
      </c>
      <c r="W388">
        <f t="shared" ref="W388:W451" ca="1" si="1028">INDEX(INDIRECT("'" &amp; $B388 &amp; " B'!$A:$Z"), MATCH($A388, INDIRECT("'" &amp; $B388 &amp; " B'!$A:$A"), 0), 21)</f>
        <v>0</v>
      </c>
      <c r="X388">
        <f t="shared" ca="1" si="913"/>
        <v>0</v>
      </c>
      <c r="Y388">
        <f t="shared" ca="1" si="914"/>
        <v>0</v>
      </c>
      <c r="Z388">
        <f t="shared" ca="1" si="915"/>
        <v>0</v>
      </c>
      <c r="AA388">
        <f t="shared" ca="1" si="916"/>
        <v>0</v>
      </c>
      <c r="AB388">
        <f t="shared" ca="1" si="917"/>
        <v>0</v>
      </c>
      <c r="AC388">
        <f t="shared" ca="1" si="918"/>
        <v>0</v>
      </c>
      <c r="AD388">
        <f t="shared" ca="1" si="919"/>
        <v>0</v>
      </c>
      <c r="AE388">
        <f t="shared" ca="1" si="920"/>
        <v>0</v>
      </c>
      <c r="AF388">
        <f t="shared" ca="1" si="921"/>
        <v>0</v>
      </c>
      <c r="AG388">
        <f t="shared" ca="1" si="922"/>
        <v>0</v>
      </c>
      <c r="AH388">
        <f t="shared" ca="1" si="923"/>
        <v>0</v>
      </c>
      <c r="AI388">
        <f t="shared" ca="1" si="924"/>
        <v>0</v>
      </c>
      <c r="AJ388">
        <f t="shared" ca="1" si="925"/>
        <v>0</v>
      </c>
      <c r="AK388">
        <f t="shared" ca="1" si="926"/>
        <v>0</v>
      </c>
      <c r="AL388">
        <f t="shared" ca="1" si="927"/>
        <v>0</v>
      </c>
      <c r="AM388">
        <f t="shared" ca="1" si="928"/>
        <v>0</v>
      </c>
      <c r="AN388">
        <f t="shared" ca="1" si="929"/>
        <v>0</v>
      </c>
      <c r="AO388">
        <f t="shared" ca="1" si="930"/>
        <v>0</v>
      </c>
      <c r="AP388">
        <f t="shared" ca="1" si="931"/>
        <v>0</v>
      </c>
      <c r="AQ388">
        <f t="shared" ca="1" si="932"/>
        <v>0</v>
      </c>
      <c r="AR388" s="8">
        <f t="shared" ca="1" si="933"/>
        <v>0</v>
      </c>
      <c r="AS388" s="8">
        <f t="shared" ca="1" si="934"/>
        <v>0</v>
      </c>
      <c r="AT388" s="8">
        <f t="shared" ca="1" si="935"/>
        <v>0</v>
      </c>
      <c r="AU388" s="8">
        <f t="shared" ca="1" si="936"/>
        <v>0</v>
      </c>
      <c r="AV388">
        <f t="shared" ca="1" si="937"/>
        <v>0</v>
      </c>
      <c r="AW388" t="b">
        <f t="shared" ca="1" si="860"/>
        <v>0</v>
      </c>
      <c r="BA388" t="s">
        <v>3326</v>
      </c>
      <c r="BB388" t="s">
        <v>2571</v>
      </c>
      <c r="BC388" t="s">
        <v>2674</v>
      </c>
      <c r="BD388">
        <f>IF(Players!BC388="NL",INDEX(Standings!G:I,MATCH(INDEX(Teams!G:K,MATCH(Players!BB388,Teams!G:G,0),5),Standings!G:G,0),2)+INDEX(Standings!G:I,MATCH(INDEX(Teams!G:K,MATCH(Players!BB388,Teams!G:G,0),5),Standings!G:G,0),3),INDEX(Standings!A:C,MATCH(INDEX(Teams!A:E,MATCH(Players!BB388,Teams!A:A,0),5),Standings!A:A,0),2)+INDEX(Standings!A:C,MATCH(INDEX(Teams!A:E,MATCH(Players!BB388,Teams!A:A,0),5),Standings!A:A,0),3))</f>
        <v>3</v>
      </c>
      <c r="BE388">
        <f t="shared" ca="1" si="992"/>
        <v>0</v>
      </c>
      <c r="BF388">
        <f t="shared" ca="1" si="993"/>
        <v>0</v>
      </c>
      <c r="BG388">
        <f t="shared" ca="1" si="994"/>
        <v>0</v>
      </c>
      <c r="BH388">
        <f t="shared" ca="1" si="995"/>
        <v>0</v>
      </c>
      <c r="BI388">
        <f t="shared" ca="1" si="996"/>
        <v>0</v>
      </c>
      <c r="BJ388">
        <f t="shared" ca="1" si="997"/>
        <v>0</v>
      </c>
      <c r="BK388">
        <f t="shared" ca="1" si="998"/>
        <v>0</v>
      </c>
      <c r="BL388" s="12">
        <f t="shared" ca="1" si="999"/>
        <v>0</v>
      </c>
      <c r="BM388">
        <f t="shared" ca="1" si="1000"/>
        <v>0</v>
      </c>
      <c r="BN388">
        <f t="shared" ca="1" si="1001"/>
        <v>0</v>
      </c>
      <c r="BO388">
        <f t="shared" ca="1" si="1002"/>
        <v>0</v>
      </c>
      <c r="BP388">
        <f t="shared" ca="1" si="1003"/>
        <v>0</v>
      </c>
      <c r="BQ388">
        <f t="shared" ca="1" si="1004"/>
        <v>0</v>
      </c>
      <c r="BR388">
        <f t="shared" ca="1" si="1005"/>
        <v>0</v>
      </c>
      <c r="BS388">
        <f t="shared" ca="1" si="1006"/>
        <v>0</v>
      </c>
      <c r="BT388">
        <f t="shared" ca="1" si="1007"/>
        <v>0</v>
      </c>
      <c r="BU388">
        <f t="shared" ca="1" si="1008"/>
        <v>0</v>
      </c>
      <c r="BV388">
        <f t="shared" ca="1" si="1009"/>
        <v>0</v>
      </c>
      <c r="BW388">
        <f t="shared" ca="1" si="966"/>
        <v>0</v>
      </c>
      <c r="BX388">
        <f t="shared" ca="1" si="967"/>
        <v>0</v>
      </c>
      <c r="BY388" s="8">
        <f t="shared" ca="1" si="968"/>
        <v>0</v>
      </c>
      <c r="BZ388" s="10" t="str">
        <f t="shared" ca="1" si="969"/>
        <v>---</v>
      </c>
      <c r="CA388">
        <f t="shared" ca="1" si="970"/>
        <v>0</v>
      </c>
      <c r="CB388">
        <f t="shared" ca="1" si="971"/>
        <v>0</v>
      </c>
      <c r="CC388">
        <f t="shared" ca="1" si="972"/>
        <v>0</v>
      </c>
      <c r="CD388">
        <f t="shared" ca="1" si="973"/>
        <v>0</v>
      </c>
      <c r="CE388">
        <f t="shared" ca="1" si="974"/>
        <v>0</v>
      </c>
      <c r="CF388" s="12">
        <f t="shared" ca="1" si="975"/>
        <v>0</v>
      </c>
      <c r="CG388">
        <f t="shared" ca="1" si="976"/>
        <v>0</v>
      </c>
      <c r="CH388">
        <f t="shared" ca="1" si="977"/>
        <v>0</v>
      </c>
      <c r="CI388">
        <f t="shared" ca="1" si="978"/>
        <v>0</v>
      </c>
      <c r="CJ388">
        <f t="shared" ca="1" si="979"/>
        <v>0</v>
      </c>
      <c r="CK388">
        <f t="shared" ca="1" si="980"/>
        <v>0</v>
      </c>
      <c r="CL388">
        <f t="shared" ca="1" si="981"/>
        <v>0</v>
      </c>
      <c r="CM388">
        <f t="shared" ca="1" si="982"/>
        <v>0</v>
      </c>
      <c r="CN388">
        <f t="shared" ca="1" si="983"/>
        <v>0</v>
      </c>
      <c r="CO388">
        <f t="shared" ca="1" si="984"/>
        <v>0</v>
      </c>
      <c r="CP388">
        <f t="shared" ca="1" si="985"/>
        <v>0</v>
      </c>
      <c r="CQ388" s="10">
        <f t="shared" ca="1" si="986"/>
        <v>0</v>
      </c>
      <c r="CR388" s="11">
        <f t="shared" ca="1" si="987"/>
        <v>0</v>
      </c>
      <c r="CS388" s="11">
        <f t="shared" ca="1" si="988"/>
        <v>0</v>
      </c>
      <c r="CT388" s="11">
        <f t="shared" ca="1" si="989"/>
        <v>0</v>
      </c>
      <c r="CU388" s="11">
        <f t="shared" ca="1" si="990"/>
        <v>0</v>
      </c>
      <c r="CV388" s="11">
        <f t="shared" ca="1" si="991"/>
        <v>0</v>
      </c>
      <c r="CW388" t="b">
        <f t="shared" ca="1" si="965"/>
        <v>0</v>
      </c>
      <c r="CX388">
        <f>COUNTIF(BA$1:BA388,BA388)-1</f>
        <v>0</v>
      </c>
    </row>
    <row r="389" spans="1:102">
      <c r="A389" s="14" t="s">
        <v>3037</v>
      </c>
      <c r="B389" t="s">
        <v>2560</v>
      </c>
      <c r="C389" t="s">
        <v>2672</v>
      </c>
      <c r="D389">
        <f>IF(Players!C389="NL",INDEX(Standings!G:I,MATCH(INDEX(Teams!G:K,MATCH(Players!B389,Teams!G:G,0),5),Standings!G:G,0),2)+INDEX(Standings!G:I,MATCH(INDEX(Teams!G:K,MATCH(Players!B389,Teams!G:G,0),5),Standings!G:G,0),3),INDEX(Standings!A:C,MATCH(INDEX(Teams!A:E,MATCH(Players!B389,Teams!A:A,0),5),Standings!A:A,0),2)+INDEX(Standings!A:C,MATCH(INDEX(Teams!A:E,MATCH(Players!B389,Teams!A:A,0),5),Standings!A:A,0),3))</f>
        <v>3</v>
      </c>
      <c r="E389">
        <f t="shared" ca="1" si="1010"/>
        <v>0</v>
      </c>
      <c r="F389">
        <f t="shared" ca="1" si="1011"/>
        <v>0</v>
      </c>
      <c r="G389">
        <f t="shared" ca="1" si="1012"/>
        <v>0</v>
      </c>
      <c r="H389">
        <f t="shared" ca="1" si="1013"/>
        <v>0</v>
      </c>
      <c r="I389">
        <f t="shared" ca="1" si="1014"/>
        <v>0</v>
      </c>
      <c r="J389">
        <f t="shared" ca="1" si="1015"/>
        <v>0</v>
      </c>
      <c r="K389">
        <f t="shared" ca="1" si="1016"/>
        <v>0</v>
      </c>
      <c r="L389">
        <f t="shared" ca="1" si="1017"/>
        <v>0</v>
      </c>
      <c r="M389">
        <f t="shared" ca="1" si="1018"/>
        <v>0</v>
      </c>
      <c r="N389">
        <f t="shared" ca="1" si="1019"/>
        <v>0</v>
      </c>
      <c r="O389">
        <f t="shared" ca="1" si="1020"/>
        <v>0</v>
      </c>
      <c r="P389">
        <f t="shared" ca="1" si="1021"/>
        <v>0</v>
      </c>
      <c r="Q389">
        <f t="shared" ca="1" si="1022"/>
        <v>0</v>
      </c>
      <c r="R389">
        <f t="shared" ca="1" si="1023"/>
        <v>0</v>
      </c>
      <c r="S389">
        <f t="shared" ca="1" si="1024"/>
        <v>0</v>
      </c>
      <c r="T389">
        <f t="shared" ca="1" si="1025"/>
        <v>0</v>
      </c>
      <c r="U389">
        <f t="shared" ca="1" si="1026"/>
        <v>0</v>
      </c>
      <c r="V389">
        <f t="shared" ca="1" si="1027"/>
        <v>0</v>
      </c>
      <c r="W389">
        <f t="shared" ca="1" si="1028"/>
        <v>0</v>
      </c>
      <c r="X389">
        <f t="shared" ca="1" si="913"/>
        <v>0</v>
      </c>
      <c r="Y389">
        <f t="shared" ca="1" si="914"/>
        <v>0</v>
      </c>
      <c r="Z389">
        <f t="shared" ca="1" si="915"/>
        <v>0</v>
      </c>
      <c r="AA389">
        <f t="shared" ca="1" si="916"/>
        <v>0</v>
      </c>
      <c r="AB389">
        <f t="shared" ca="1" si="917"/>
        <v>0</v>
      </c>
      <c r="AC389">
        <f t="shared" ca="1" si="918"/>
        <v>0</v>
      </c>
      <c r="AD389">
        <f t="shared" ca="1" si="919"/>
        <v>0</v>
      </c>
      <c r="AE389">
        <f t="shared" ca="1" si="920"/>
        <v>0</v>
      </c>
      <c r="AF389">
        <f t="shared" ca="1" si="921"/>
        <v>0</v>
      </c>
      <c r="AG389">
        <f t="shared" ca="1" si="922"/>
        <v>0</v>
      </c>
      <c r="AH389">
        <f t="shared" ca="1" si="923"/>
        <v>0</v>
      </c>
      <c r="AI389">
        <f t="shared" ca="1" si="924"/>
        <v>0</v>
      </c>
      <c r="AJ389">
        <f t="shared" ca="1" si="925"/>
        <v>0</v>
      </c>
      <c r="AK389">
        <f t="shared" ca="1" si="926"/>
        <v>0</v>
      </c>
      <c r="AL389">
        <f t="shared" ca="1" si="927"/>
        <v>0</v>
      </c>
      <c r="AM389">
        <f t="shared" ca="1" si="928"/>
        <v>0</v>
      </c>
      <c r="AN389">
        <f t="shared" ca="1" si="929"/>
        <v>0</v>
      </c>
      <c r="AO389">
        <f t="shared" ca="1" si="930"/>
        <v>0</v>
      </c>
      <c r="AP389">
        <f t="shared" ca="1" si="931"/>
        <v>0</v>
      </c>
      <c r="AQ389">
        <f t="shared" ca="1" si="932"/>
        <v>0</v>
      </c>
      <c r="AR389" s="8">
        <f t="shared" ca="1" si="933"/>
        <v>0</v>
      </c>
      <c r="AS389" s="8">
        <f t="shared" ca="1" si="934"/>
        <v>0</v>
      </c>
      <c r="AT389" s="8">
        <f t="shared" ca="1" si="935"/>
        <v>0</v>
      </c>
      <c r="AU389" s="8">
        <f t="shared" ca="1" si="936"/>
        <v>0</v>
      </c>
      <c r="AV389">
        <f t="shared" ca="1" si="937"/>
        <v>0</v>
      </c>
      <c r="AW389" t="b">
        <f t="shared" ca="1" si="860"/>
        <v>0</v>
      </c>
      <c r="BA389" t="s">
        <v>3327</v>
      </c>
      <c r="BB389" t="s">
        <v>2571</v>
      </c>
      <c r="BC389" t="s">
        <v>2674</v>
      </c>
      <c r="BD389">
        <f>IF(Players!BC389="NL",INDEX(Standings!G:I,MATCH(INDEX(Teams!G:K,MATCH(Players!BB389,Teams!G:G,0),5),Standings!G:G,0),2)+INDEX(Standings!G:I,MATCH(INDEX(Teams!G:K,MATCH(Players!BB389,Teams!G:G,0),5),Standings!G:G,0),3),INDEX(Standings!A:C,MATCH(INDEX(Teams!A:E,MATCH(Players!BB389,Teams!A:A,0),5),Standings!A:A,0),2)+INDEX(Standings!A:C,MATCH(INDEX(Teams!A:E,MATCH(Players!BB389,Teams!A:A,0),5),Standings!A:A,0),3))</f>
        <v>3</v>
      </c>
      <c r="BE389">
        <f t="shared" ca="1" si="992"/>
        <v>0</v>
      </c>
      <c r="BF389">
        <f t="shared" ca="1" si="993"/>
        <v>0</v>
      </c>
      <c r="BG389">
        <f t="shared" ca="1" si="994"/>
        <v>0</v>
      </c>
      <c r="BH389">
        <f t="shared" ca="1" si="995"/>
        <v>0</v>
      </c>
      <c r="BI389">
        <f t="shared" ca="1" si="996"/>
        <v>0</v>
      </c>
      <c r="BJ389">
        <f t="shared" ca="1" si="997"/>
        <v>0</v>
      </c>
      <c r="BK389">
        <f t="shared" ca="1" si="998"/>
        <v>0</v>
      </c>
      <c r="BL389" s="12">
        <f t="shared" ca="1" si="999"/>
        <v>0</v>
      </c>
      <c r="BM389">
        <f t="shared" ca="1" si="1000"/>
        <v>0</v>
      </c>
      <c r="BN389">
        <f t="shared" ca="1" si="1001"/>
        <v>0</v>
      </c>
      <c r="BO389">
        <f t="shared" ca="1" si="1002"/>
        <v>0</v>
      </c>
      <c r="BP389">
        <f t="shared" ca="1" si="1003"/>
        <v>0</v>
      </c>
      <c r="BQ389">
        <f t="shared" ca="1" si="1004"/>
        <v>0</v>
      </c>
      <c r="BR389">
        <f t="shared" ca="1" si="1005"/>
        <v>0</v>
      </c>
      <c r="BS389">
        <f t="shared" ca="1" si="1006"/>
        <v>0</v>
      </c>
      <c r="BT389">
        <f t="shared" ca="1" si="1007"/>
        <v>0</v>
      </c>
      <c r="BU389">
        <f t="shared" ca="1" si="1008"/>
        <v>0</v>
      </c>
      <c r="BV389">
        <f t="shared" ca="1" si="1009"/>
        <v>0</v>
      </c>
      <c r="BW389">
        <f t="shared" ca="1" si="966"/>
        <v>0</v>
      </c>
      <c r="BX389">
        <f t="shared" ca="1" si="967"/>
        <v>0</v>
      </c>
      <c r="BY389" s="8">
        <f t="shared" ca="1" si="968"/>
        <v>0</v>
      </c>
      <c r="BZ389" s="10" t="str">
        <f t="shared" ca="1" si="969"/>
        <v>---</v>
      </c>
      <c r="CA389">
        <f t="shared" ca="1" si="970"/>
        <v>0</v>
      </c>
      <c r="CB389">
        <f t="shared" ca="1" si="971"/>
        <v>0</v>
      </c>
      <c r="CC389">
        <f t="shared" ca="1" si="972"/>
        <v>0</v>
      </c>
      <c r="CD389">
        <f t="shared" ca="1" si="973"/>
        <v>0</v>
      </c>
      <c r="CE389">
        <f t="shared" ca="1" si="974"/>
        <v>0</v>
      </c>
      <c r="CF389" s="12">
        <f t="shared" ca="1" si="975"/>
        <v>0</v>
      </c>
      <c r="CG389">
        <f t="shared" ca="1" si="976"/>
        <v>0</v>
      </c>
      <c r="CH389">
        <f t="shared" ca="1" si="977"/>
        <v>0</v>
      </c>
      <c r="CI389">
        <f t="shared" ca="1" si="978"/>
        <v>0</v>
      </c>
      <c r="CJ389">
        <f t="shared" ca="1" si="979"/>
        <v>0</v>
      </c>
      <c r="CK389">
        <f t="shared" ca="1" si="980"/>
        <v>0</v>
      </c>
      <c r="CL389">
        <f t="shared" ca="1" si="981"/>
        <v>0</v>
      </c>
      <c r="CM389">
        <f t="shared" ca="1" si="982"/>
        <v>0</v>
      </c>
      <c r="CN389">
        <f t="shared" ca="1" si="983"/>
        <v>0</v>
      </c>
      <c r="CO389">
        <f t="shared" ca="1" si="984"/>
        <v>0</v>
      </c>
      <c r="CP389">
        <f t="shared" ca="1" si="985"/>
        <v>0</v>
      </c>
      <c r="CQ389" s="10">
        <f t="shared" ca="1" si="986"/>
        <v>0</v>
      </c>
      <c r="CR389" s="11">
        <f t="shared" ca="1" si="987"/>
        <v>0</v>
      </c>
      <c r="CS389" s="11">
        <f t="shared" ca="1" si="988"/>
        <v>0</v>
      </c>
      <c r="CT389" s="11">
        <f t="shared" ca="1" si="989"/>
        <v>0</v>
      </c>
      <c r="CU389" s="11">
        <f t="shared" ca="1" si="990"/>
        <v>0</v>
      </c>
      <c r="CV389" s="11">
        <f t="shared" ca="1" si="991"/>
        <v>0</v>
      </c>
      <c r="CW389" t="b">
        <f t="shared" ca="1" si="965"/>
        <v>0</v>
      </c>
      <c r="CX389">
        <f>COUNTIF(BA$1:BA389,BA389)-1</f>
        <v>0</v>
      </c>
    </row>
    <row r="390" spans="1:102">
      <c r="A390" s="14" t="s">
        <v>3038</v>
      </c>
      <c r="B390" t="s">
        <v>2560</v>
      </c>
      <c r="C390" t="s">
        <v>2672</v>
      </c>
      <c r="D390">
        <f>IF(Players!C390="NL",INDEX(Standings!G:I,MATCH(INDEX(Teams!G:K,MATCH(Players!B390,Teams!G:G,0),5),Standings!G:G,0),2)+INDEX(Standings!G:I,MATCH(INDEX(Teams!G:K,MATCH(Players!B390,Teams!G:G,0),5),Standings!G:G,0),3),INDEX(Standings!A:C,MATCH(INDEX(Teams!A:E,MATCH(Players!B390,Teams!A:A,0),5),Standings!A:A,0),2)+INDEX(Standings!A:C,MATCH(INDEX(Teams!A:E,MATCH(Players!B390,Teams!A:A,0),5),Standings!A:A,0),3))</f>
        <v>3</v>
      </c>
      <c r="E390">
        <f t="shared" ca="1" si="1010"/>
        <v>0</v>
      </c>
      <c r="F390">
        <f t="shared" ca="1" si="1011"/>
        <v>0</v>
      </c>
      <c r="G390">
        <f t="shared" ca="1" si="1012"/>
        <v>0</v>
      </c>
      <c r="H390">
        <f t="shared" ca="1" si="1013"/>
        <v>0</v>
      </c>
      <c r="I390">
        <f t="shared" ca="1" si="1014"/>
        <v>0</v>
      </c>
      <c r="J390">
        <f t="shared" ca="1" si="1015"/>
        <v>0</v>
      </c>
      <c r="K390">
        <f t="shared" ca="1" si="1016"/>
        <v>0</v>
      </c>
      <c r="L390">
        <f t="shared" ca="1" si="1017"/>
        <v>0</v>
      </c>
      <c r="M390">
        <f t="shared" ca="1" si="1018"/>
        <v>0</v>
      </c>
      <c r="N390">
        <f t="shared" ca="1" si="1019"/>
        <v>0</v>
      </c>
      <c r="O390">
        <f t="shared" ca="1" si="1020"/>
        <v>0</v>
      </c>
      <c r="P390">
        <f t="shared" ca="1" si="1021"/>
        <v>0</v>
      </c>
      <c r="Q390">
        <f t="shared" ca="1" si="1022"/>
        <v>0</v>
      </c>
      <c r="R390">
        <f t="shared" ca="1" si="1023"/>
        <v>0</v>
      </c>
      <c r="S390">
        <f t="shared" ca="1" si="1024"/>
        <v>0</v>
      </c>
      <c r="T390">
        <f t="shared" ca="1" si="1025"/>
        <v>0</v>
      </c>
      <c r="U390">
        <f t="shared" ca="1" si="1026"/>
        <v>0</v>
      </c>
      <c r="V390">
        <f t="shared" ca="1" si="1027"/>
        <v>0</v>
      </c>
      <c r="W390">
        <f t="shared" ca="1" si="1028"/>
        <v>0</v>
      </c>
      <c r="X390">
        <f t="shared" ca="1" si="913"/>
        <v>0</v>
      </c>
      <c r="Y390">
        <f t="shared" ca="1" si="914"/>
        <v>0</v>
      </c>
      <c r="Z390">
        <f t="shared" ca="1" si="915"/>
        <v>0</v>
      </c>
      <c r="AA390">
        <f t="shared" ca="1" si="916"/>
        <v>0</v>
      </c>
      <c r="AB390">
        <f t="shared" ca="1" si="917"/>
        <v>0</v>
      </c>
      <c r="AC390">
        <f t="shared" ca="1" si="918"/>
        <v>0</v>
      </c>
      <c r="AD390">
        <f t="shared" ca="1" si="919"/>
        <v>0</v>
      </c>
      <c r="AE390">
        <f t="shared" ca="1" si="920"/>
        <v>0</v>
      </c>
      <c r="AF390">
        <f t="shared" ca="1" si="921"/>
        <v>0</v>
      </c>
      <c r="AG390">
        <f t="shared" ca="1" si="922"/>
        <v>0</v>
      </c>
      <c r="AH390">
        <f t="shared" ca="1" si="923"/>
        <v>0</v>
      </c>
      <c r="AI390">
        <f t="shared" ca="1" si="924"/>
        <v>0</v>
      </c>
      <c r="AJ390">
        <f t="shared" ca="1" si="925"/>
        <v>0</v>
      </c>
      <c r="AK390">
        <f t="shared" ca="1" si="926"/>
        <v>0</v>
      </c>
      <c r="AL390">
        <f t="shared" ca="1" si="927"/>
        <v>0</v>
      </c>
      <c r="AM390">
        <f t="shared" ca="1" si="928"/>
        <v>0</v>
      </c>
      <c r="AN390">
        <f t="shared" ca="1" si="929"/>
        <v>0</v>
      </c>
      <c r="AO390">
        <f t="shared" ca="1" si="930"/>
        <v>0</v>
      </c>
      <c r="AP390">
        <f t="shared" ca="1" si="931"/>
        <v>0</v>
      </c>
      <c r="AQ390">
        <f t="shared" ca="1" si="932"/>
        <v>0</v>
      </c>
      <c r="AR390" s="8">
        <f t="shared" ca="1" si="933"/>
        <v>0</v>
      </c>
      <c r="AS390" s="8">
        <f t="shared" ca="1" si="934"/>
        <v>0</v>
      </c>
      <c r="AT390" s="8">
        <f t="shared" ca="1" si="935"/>
        <v>0</v>
      </c>
      <c r="AU390" s="8">
        <f t="shared" ca="1" si="936"/>
        <v>0</v>
      </c>
      <c r="AV390">
        <f t="shared" ca="1" si="937"/>
        <v>0</v>
      </c>
      <c r="AW390" t="b">
        <f t="shared" ca="1" si="860"/>
        <v>0</v>
      </c>
      <c r="BA390" t="s">
        <v>3329</v>
      </c>
      <c r="BB390" t="s">
        <v>2571</v>
      </c>
      <c r="BC390" t="s">
        <v>2674</v>
      </c>
      <c r="BD390">
        <f>IF(Players!BC390="NL",INDEX(Standings!G:I,MATCH(INDEX(Teams!G:K,MATCH(Players!BB390,Teams!G:G,0),5),Standings!G:G,0),2)+INDEX(Standings!G:I,MATCH(INDEX(Teams!G:K,MATCH(Players!BB390,Teams!G:G,0),5),Standings!G:G,0),3),INDEX(Standings!A:C,MATCH(INDEX(Teams!A:E,MATCH(Players!BB390,Teams!A:A,0),5),Standings!A:A,0),2)+INDEX(Standings!A:C,MATCH(INDEX(Teams!A:E,MATCH(Players!BB390,Teams!A:A,0),5),Standings!A:A,0),3))</f>
        <v>3</v>
      </c>
      <c r="BE390">
        <f t="shared" ca="1" si="992"/>
        <v>0</v>
      </c>
      <c r="BF390">
        <f t="shared" ca="1" si="993"/>
        <v>0</v>
      </c>
      <c r="BG390">
        <f t="shared" ca="1" si="994"/>
        <v>1</v>
      </c>
      <c r="BH390">
        <f t="shared" ca="1" si="995"/>
        <v>0</v>
      </c>
      <c r="BI390">
        <f t="shared" ca="1" si="996"/>
        <v>0</v>
      </c>
      <c r="BJ390">
        <f t="shared" ca="1" si="997"/>
        <v>0</v>
      </c>
      <c r="BK390">
        <f t="shared" ca="1" si="998"/>
        <v>0</v>
      </c>
      <c r="BL390" s="12">
        <f t="shared" ca="1" si="999"/>
        <v>0.66666666666666663</v>
      </c>
      <c r="BM390">
        <f t="shared" ca="1" si="1000"/>
        <v>1</v>
      </c>
      <c r="BN390">
        <f t="shared" ca="1" si="1001"/>
        <v>0</v>
      </c>
      <c r="BO390">
        <f t="shared" ca="1" si="1002"/>
        <v>0</v>
      </c>
      <c r="BP390">
        <f t="shared" ca="1" si="1003"/>
        <v>0</v>
      </c>
      <c r="BQ390">
        <f t="shared" ca="1" si="1004"/>
        <v>0</v>
      </c>
      <c r="BR390">
        <f t="shared" ca="1" si="1005"/>
        <v>0</v>
      </c>
      <c r="BS390">
        <f t="shared" ca="1" si="1006"/>
        <v>0</v>
      </c>
      <c r="BT390">
        <f t="shared" ca="1" si="1007"/>
        <v>0</v>
      </c>
      <c r="BU390">
        <f t="shared" ca="1" si="1008"/>
        <v>0</v>
      </c>
      <c r="BV390">
        <f t="shared" ca="1" si="1009"/>
        <v>0</v>
      </c>
      <c r="BW390">
        <f t="shared" ca="1" si="966"/>
        <v>0</v>
      </c>
      <c r="BX390">
        <f t="shared" ca="1" si="967"/>
        <v>0</v>
      </c>
      <c r="BY390" s="8">
        <f t="shared" ca="1" si="968"/>
        <v>0</v>
      </c>
      <c r="BZ390" s="10">
        <f t="shared" ca="1" si="969"/>
        <v>0</v>
      </c>
      <c r="CA390">
        <f t="shared" ca="1" si="970"/>
        <v>1</v>
      </c>
      <c r="CB390">
        <f t="shared" ca="1" si="971"/>
        <v>0</v>
      </c>
      <c r="CC390">
        <f t="shared" ca="1" si="972"/>
        <v>0</v>
      </c>
      <c r="CD390">
        <f t="shared" ca="1" si="973"/>
        <v>0</v>
      </c>
      <c r="CE390">
        <f t="shared" ca="1" si="974"/>
        <v>0</v>
      </c>
      <c r="CF390" s="12">
        <f t="shared" ca="1" si="975"/>
        <v>0.66666666666666663</v>
      </c>
      <c r="CG390">
        <f t="shared" ca="1" si="976"/>
        <v>1</v>
      </c>
      <c r="CH390">
        <f t="shared" ca="1" si="977"/>
        <v>0</v>
      </c>
      <c r="CI390">
        <f t="shared" ca="1" si="978"/>
        <v>0</v>
      </c>
      <c r="CJ390">
        <f t="shared" ca="1" si="979"/>
        <v>0</v>
      </c>
      <c r="CK390">
        <f t="shared" ca="1" si="980"/>
        <v>0</v>
      </c>
      <c r="CL390">
        <f t="shared" ca="1" si="981"/>
        <v>0</v>
      </c>
      <c r="CM390">
        <f t="shared" ca="1" si="982"/>
        <v>0</v>
      </c>
      <c r="CN390">
        <f t="shared" ca="1" si="983"/>
        <v>0</v>
      </c>
      <c r="CO390">
        <f t="shared" ca="1" si="984"/>
        <v>0</v>
      </c>
      <c r="CP390">
        <f t="shared" ca="1" si="985"/>
        <v>0</v>
      </c>
      <c r="CQ390" s="10">
        <f t="shared" ca="1" si="986"/>
        <v>1.5</v>
      </c>
      <c r="CR390" s="11">
        <f t="shared" ca="1" si="987"/>
        <v>13.5</v>
      </c>
      <c r="CS390" s="11">
        <f t="shared" ca="1" si="988"/>
        <v>0</v>
      </c>
      <c r="CT390" s="11">
        <f t="shared" ca="1" si="989"/>
        <v>0</v>
      </c>
      <c r="CU390" s="11">
        <f t="shared" ca="1" si="990"/>
        <v>0</v>
      </c>
      <c r="CV390" s="11">
        <f t="shared" ca="1" si="991"/>
        <v>0</v>
      </c>
      <c r="CW390" t="b">
        <f t="shared" ca="1" si="965"/>
        <v>0</v>
      </c>
      <c r="CX390">
        <f>COUNTIF(BA$1:BA390,BA390)-1</f>
        <v>0</v>
      </c>
    </row>
    <row r="391" spans="1:102">
      <c r="A391" t="s">
        <v>3054</v>
      </c>
      <c r="B391" t="s">
        <v>2423</v>
      </c>
      <c r="C391" t="s">
        <v>2672</v>
      </c>
      <c r="D391">
        <f>IF(Players!C391="NL",INDEX(Standings!G:I,MATCH(INDEX(Teams!G:K,MATCH(Players!B391,Teams!G:G,0),5),Standings!G:G,0),2)+INDEX(Standings!G:I,MATCH(INDEX(Teams!G:K,MATCH(Players!B391,Teams!G:G,0),5),Standings!G:G,0),3),INDEX(Standings!A:C,MATCH(INDEX(Teams!A:E,MATCH(Players!B391,Teams!A:A,0),5),Standings!A:A,0),2)+INDEX(Standings!A:C,MATCH(INDEX(Teams!A:E,MATCH(Players!B391,Teams!A:A,0),5),Standings!A:A,0),3))</f>
        <v>3</v>
      </c>
      <c r="E391">
        <f t="shared" ca="1" si="1010"/>
        <v>3</v>
      </c>
      <c r="F391">
        <f t="shared" ca="1" si="1011"/>
        <v>12</v>
      </c>
      <c r="G391">
        <f t="shared" ca="1" si="1012"/>
        <v>0</v>
      </c>
      <c r="H391">
        <f t="shared" ca="1" si="1013"/>
        <v>2</v>
      </c>
      <c r="I391">
        <f t="shared" ca="1" si="1014"/>
        <v>0</v>
      </c>
      <c r="J391">
        <f t="shared" ca="1" si="1015"/>
        <v>0</v>
      </c>
      <c r="K391">
        <f t="shared" ca="1" si="1016"/>
        <v>0</v>
      </c>
      <c r="L391">
        <f t="shared" ca="1" si="1017"/>
        <v>2</v>
      </c>
      <c r="M391">
        <f t="shared" ca="1" si="1018"/>
        <v>0</v>
      </c>
      <c r="N391">
        <f t="shared" ca="1" si="1019"/>
        <v>0</v>
      </c>
      <c r="O391">
        <f t="shared" ca="1" si="1020"/>
        <v>0</v>
      </c>
      <c r="P391">
        <f t="shared" ca="1" si="1021"/>
        <v>1</v>
      </c>
      <c r="Q391">
        <f t="shared" ca="1" si="1022"/>
        <v>0</v>
      </c>
      <c r="R391">
        <f t="shared" ca="1" si="1023"/>
        <v>0</v>
      </c>
      <c r="S391">
        <f t="shared" ca="1" si="1024"/>
        <v>0</v>
      </c>
      <c r="T391">
        <f t="shared" ca="1" si="1025"/>
        <v>1</v>
      </c>
      <c r="U391">
        <f t="shared" ca="1" si="1026"/>
        <v>0</v>
      </c>
      <c r="V391">
        <f t="shared" ca="1" si="1027"/>
        <v>0</v>
      </c>
      <c r="W391">
        <f t="shared" ca="1" si="1028"/>
        <v>0</v>
      </c>
      <c r="X391">
        <f t="shared" ca="1" si="913"/>
        <v>3</v>
      </c>
      <c r="Y391">
        <f t="shared" ca="1" si="914"/>
        <v>13</v>
      </c>
      <c r="Z391">
        <f t="shared" ca="1" si="915"/>
        <v>12</v>
      </c>
      <c r="AA391">
        <f t="shared" ca="1" si="916"/>
        <v>0</v>
      </c>
      <c r="AB391">
        <f t="shared" ca="1" si="917"/>
        <v>2</v>
      </c>
      <c r="AC391">
        <f t="shared" ca="1" si="918"/>
        <v>0</v>
      </c>
      <c r="AD391">
        <f t="shared" ca="1" si="919"/>
        <v>0</v>
      </c>
      <c r="AE391">
        <f t="shared" ca="1" si="920"/>
        <v>0</v>
      </c>
      <c r="AF391">
        <f t="shared" ca="1" si="921"/>
        <v>2</v>
      </c>
      <c r="AG391">
        <f t="shared" ca="1" si="922"/>
        <v>0</v>
      </c>
      <c r="AH391">
        <f t="shared" ca="1" si="923"/>
        <v>0</v>
      </c>
      <c r="AI391">
        <f t="shared" ca="1" si="924"/>
        <v>0</v>
      </c>
      <c r="AJ391">
        <f t="shared" ca="1" si="925"/>
        <v>1</v>
      </c>
      <c r="AK391">
        <f t="shared" ca="1" si="926"/>
        <v>0</v>
      </c>
      <c r="AL391">
        <f t="shared" ca="1" si="927"/>
        <v>0</v>
      </c>
      <c r="AM391">
        <f t="shared" ca="1" si="928"/>
        <v>0</v>
      </c>
      <c r="AN391">
        <f t="shared" ca="1" si="929"/>
        <v>1</v>
      </c>
      <c r="AO391">
        <f t="shared" ca="1" si="930"/>
        <v>0</v>
      </c>
      <c r="AP391">
        <f t="shared" ca="1" si="931"/>
        <v>0</v>
      </c>
      <c r="AQ391">
        <f t="shared" ca="1" si="932"/>
        <v>0</v>
      </c>
      <c r="AR391" s="8">
        <f t="shared" ca="1" si="933"/>
        <v>0.16666666666666666</v>
      </c>
      <c r="AS391" s="8">
        <f t="shared" ca="1" si="934"/>
        <v>0.15384615384615385</v>
      </c>
      <c r="AT391" s="8">
        <f t="shared" ca="1" si="935"/>
        <v>0.16666666666666666</v>
      </c>
      <c r="AU391" s="8">
        <f t="shared" ca="1" si="936"/>
        <v>0.32051282051282048</v>
      </c>
      <c r="AV391">
        <f t="shared" ca="1" si="937"/>
        <v>2</v>
      </c>
      <c r="AW391" t="b">
        <f t="shared" ca="1" si="860"/>
        <v>1</v>
      </c>
      <c r="BA391" t="s">
        <v>3313</v>
      </c>
      <c r="BB391" t="s">
        <v>2571</v>
      </c>
      <c r="BC391" t="s">
        <v>2674</v>
      </c>
      <c r="BD391">
        <f>IF(Players!BC391="NL",INDEX(Standings!G:I,MATCH(INDEX(Teams!G:K,MATCH(Players!BB391,Teams!G:G,0),5),Standings!G:G,0),2)+INDEX(Standings!G:I,MATCH(INDEX(Teams!G:K,MATCH(Players!BB391,Teams!G:G,0),5),Standings!G:G,0),3),INDEX(Standings!A:C,MATCH(INDEX(Teams!A:E,MATCH(Players!BB391,Teams!A:A,0),5),Standings!A:A,0),2)+INDEX(Standings!A:C,MATCH(INDEX(Teams!A:E,MATCH(Players!BB391,Teams!A:A,0),5),Standings!A:A,0),3))</f>
        <v>3</v>
      </c>
      <c r="BE391">
        <f t="shared" ca="1" si="992"/>
        <v>0</v>
      </c>
      <c r="BF391">
        <f t="shared" ca="1" si="993"/>
        <v>0</v>
      </c>
      <c r="BG391">
        <f t="shared" ca="1" si="994"/>
        <v>0</v>
      </c>
      <c r="BH391">
        <f t="shared" ca="1" si="995"/>
        <v>0</v>
      </c>
      <c r="BI391">
        <f t="shared" ca="1" si="996"/>
        <v>0</v>
      </c>
      <c r="BJ391">
        <f t="shared" ca="1" si="997"/>
        <v>0</v>
      </c>
      <c r="BK391">
        <f t="shared" ca="1" si="998"/>
        <v>0</v>
      </c>
      <c r="BL391" s="12">
        <f t="shared" ca="1" si="999"/>
        <v>0</v>
      </c>
      <c r="BM391">
        <f t="shared" ca="1" si="1000"/>
        <v>0</v>
      </c>
      <c r="BN391">
        <f t="shared" ca="1" si="1001"/>
        <v>0</v>
      </c>
      <c r="BO391">
        <f t="shared" ca="1" si="1002"/>
        <v>0</v>
      </c>
      <c r="BP391">
        <f t="shared" ca="1" si="1003"/>
        <v>0</v>
      </c>
      <c r="BQ391">
        <f t="shared" ca="1" si="1004"/>
        <v>0</v>
      </c>
      <c r="BR391">
        <f t="shared" ca="1" si="1005"/>
        <v>0</v>
      </c>
      <c r="BS391">
        <f t="shared" ca="1" si="1006"/>
        <v>0</v>
      </c>
      <c r="BT391">
        <f t="shared" ca="1" si="1007"/>
        <v>0</v>
      </c>
      <c r="BU391">
        <f t="shared" ca="1" si="1008"/>
        <v>0</v>
      </c>
      <c r="BV391">
        <f t="shared" ca="1" si="1009"/>
        <v>0</v>
      </c>
      <c r="BW391">
        <f t="shared" ca="1" si="966"/>
        <v>0</v>
      </c>
      <c r="BX391">
        <f t="shared" ca="1" si="967"/>
        <v>0</v>
      </c>
      <c r="BY391" s="8">
        <f t="shared" ca="1" si="968"/>
        <v>0</v>
      </c>
      <c r="BZ391" s="10" t="str">
        <f t="shared" ca="1" si="969"/>
        <v>---</v>
      </c>
      <c r="CA391">
        <f t="shared" ca="1" si="970"/>
        <v>0</v>
      </c>
      <c r="CB391">
        <f t="shared" ca="1" si="971"/>
        <v>0</v>
      </c>
      <c r="CC391">
        <f t="shared" ca="1" si="972"/>
        <v>0</v>
      </c>
      <c r="CD391">
        <f t="shared" ca="1" si="973"/>
        <v>0</v>
      </c>
      <c r="CE391">
        <f t="shared" ca="1" si="974"/>
        <v>0</v>
      </c>
      <c r="CF391" s="12">
        <f t="shared" ca="1" si="975"/>
        <v>0</v>
      </c>
      <c r="CG391">
        <f t="shared" ca="1" si="976"/>
        <v>0</v>
      </c>
      <c r="CH391">
        <f t="shared" ca="1" si="977"/>
        <v>0</v>
      </c>
      <c r="CI391">
        <f t="shared" ca="1" si="978"/>
        <v>0</v>
      </c>
      <c r="CJ391">
        <f t="shared" ca="1" si="979"/>
        <v>0</v>
      </c>
      <c r="CK391">
        <f t="shared" ca="1" si="980"/>
        <v>0</v>
      </c>
      <c r="CL391">
        <f t="shared" ca="1" si="981"/>
        <v>0</v>
      </c>
      <c r="CM391">
        <f t="shared" ca="1" si="982"/>
        <v>0</v>
      </c>
      <c r="CN391">
        <f t="shared" ca="1" si="983"/>
        <v>0</v>
      </c>
      <c r="CO391">
        <f t="shared" ca="1" si="984"/>
        <v>0</v>
      </c>
      <c r="CP391">
        <f t="shared" ca="1" si="985"/>
        <v>0</v>
      </c>
      <c r="CQ391" s="10">
        <f t="shared" ca="1" si="986"/>
        <v>0</v>
      </c>
      <c r="CR391" s="11">
        <f t="shared" ca="1" si="987"/>
        <v>0</v>
      </c>
      <c r="CS391" s="11">
        <f t="shared" ca="1" si="988"/>
        <v>0</v>
      </c>
      <c r="CT391" s="11">
        <f t="shared" ca="1" si="989"/>
        <v>0</v>
      </c>
      <c r="CU391" s="11">
        <f t="shared" ca="1" si="990"/>
        <v>0</v>
      </c>
      <c r="CV391" s="11">
        <f t="shared" ca="1" si="991"/>
        <v>0</v>
      </c>
      <c r="CW391" t="b">
        <f t="shared" ca="1" si="965"/>
        <v>0</v>
      </c>
      <c r="CX391">
        <f>COUNTIF(BA$1:BA391,BA391)-1</f>
        <v>0</v>
      </c>
    </row>
    <row r="392" spans="1:102">
      <c r="A392" t="s">
        <v>3055</v>
      </c>
      <c r="B392" t="s">
        <v>2423</v>
      </c>
      <c r="C392" t="s">
        <v>2672</v>
      </c>
      <c r="D392">
        <f>IF(Players!C392="NL",INDEX(Standings!G:I,MATCH(INDEX(Teams!G:K,MATCH(Players!B392,Teams!G:G,0),5),Standings!G:G,0),2)+INDEX(Standings!G:I,MATCH(INDEX(Teams!G:K,MATCH(Players!B392,Teams!G:G,0),5),Standings!G:G,0),3),INDEX(Standings!A:C,MATCH(INDEX(Teams!A:E,MATCH(Players!B392,Teams!A:A,0),5),Standings!A:A,0),2)+INDEX(Standings!A:C,MATCH(INDEX(Teams!A:E,MATCH(Players!B392,Teams!A:A,0),5),Standings!A:A,0),3))</f>
        <v>3</v>
      </c>
      <c r="E392">
        <f t="shared" ca="1" si="1010"/>
        <v>3</v>
      </c>
      <c r="F392">
        <f t="shared" ca="1" si="1011"/>
        <v>12</v>
      </c>
      <c r="G392">
        <f t="shared" ca="1" si="1012"/>
        <v>4</v>
      </c>
      <c r="H392">
        <f t="shared" ca="1" si="1013"/>
        <v>5</v>
      </c>
      <c r="I392">
        <f t="shared" ca="1" si="1014"/>
        <v>1</v>
      </c>
      <c r="J392">
        <f t="shared" ca="1" si="1015"/>
        <v>0</v>
      </c>
      <c r="K392">
        <f t="shared" ca="1" si="1016"/>
        <v>1</v>
      </c>
      <c r="L392">
        <f t="shared" ca="1" si="1017"/>
        <v>2</v>
      </c>
      <c r="M392">
        <f t="shared" ca="1" si="1018"/>
        <v>0</v>
      </c>
      <c r="N392">
        <f t="shared" ca="1" si="1019"/>
        <v>0</v>
      </c>
      <c r="O392">
        <f t="shared" ca="1" si="1020"/>
        <v>1</v>
      </c>
      <c r="P392">
        <f t="shared" ca="1" si="1021"/>
        <v>2</v>
      </c>
      <c r="Q392">
        <f t="shared" ca="1" si="1022"/>
        <v>1</v>
      </c>
      <c r="R392">
        <f t="shared" ca="1" si="1023"/>
        <v>0</v>
      </c>
      <c r="S392">
        <f t="shared" ca="1" si="1024"/>
        <v>0</v>
      </c>
      <c r="T392">
        <f t="shared" ca="1" si="1025"/>
        <v>0</v>
      </c>
      <c r="U392">
        <f t="shared" ca="1" si="1026"/>
        <v>0</v>
      </c>
      <c r="V392">
        <f t="shared" ca="1" si="1027"/>
        <v>0</v>
      </c>
      <c r="W392">
        <f t="shared" ca="1" si="1028"/>
        <v>0</v>
      </c>
      <c r="X392">
        <f t="shared" ref="X392:X421" ca="1" si="1029">SUMIF($A:$A,$A392,E:E)</f>
        <v>3</v>
      </c>
      <c r="Y392">
        <f t="shared" ref="Y392:Y421" ca="1" si="1030">Z392+AI392+AL392+AM392+AN392</f>
        <v>13</v>
      </c>
      <c r="Z392">
        <f t="shared" ref="Z392:Z421" ca="1" si="1031">SUMIF($A:$A,$A392,F:F)</f>
        <v>12</v>
      </c>
      <c r="AA392">
        <f t="shared" ref="AA392:AA421" ca="1" si="1032">SUMIF($A:$A,$A392,G:G)</f>
        <v>4</v>
      </c>
      <c r="AB392">
        <f t="shared" ref="AB392:AB421" ca="1" si="1033">SUMIF($A:$A,$A392,H:H)</f>
        <v>5</v>
      </c>
      <c r="AC392">
        <f t="shared" ref="AC392:AC421" ca="1" si="1034">SUMIF($A:$A,$A392,I:I)</f>
        <v>1</v>
      </c>
      <c r="AD392">
        <f t="shared" ref="AD392:AD421" ca="1" si="1035">SUMIF($A:$A,$A392,J:J)</f>
        <v>0</v>
      </c>
      <c r="AE392">
        <f t="shared" ref="AE392:AE421" ca="1" si="1036">SUMIF($A:$A,$A392,K:K)</f>
        <v>1</v>
      </c>
      <c r="AF392">
        <f t="shared" ref="AF392:AF421" ca="1" si="1037">SUMIF($A:$A,$A392,L:L)</f>
        <v>2</v>
      </c>
      <c r="AG392">
        <f t="shared" ref="AG392:AG421" ca="1" si="1038">SUMIF($A:$A,$A392,M:M)</f>
        <v>0</v>
      </c>
      <c r="AH392">
        <f t="shared" ref="AH392:AH421" ca="1" si="1039">SUMIF($A:$A,$A392,N:N)</f>
        <v>0</v>
      </c>
      <c r="AI392">
        <f t="shared" ref="AI392:AI421" ca="1" si="1040">SUMIF($A:$A,$A392,O:O)</f>
        <v>1</v>
      </c>
      <c r="AJ392">
        <f t="shared" ref="AJ392:AJ421" ca="1" si="1041">SUMIF($A:$A,$A392,P:P)</f>
        <v>2</v>
      </c>
      <c r="AK392">
        <f t="shared" ref="AK392:AK421" ca="1" si="1042">SUMIF($A:$A,$A392,Q:Q)</f>
        <v>1</v>
      </c>
      <c r="AL392">
        <f t="shared" ref="AL392:AL421" ca="1" si="1043">SUMIF($A:$A,$A392,R:R)</f>
        <v>0</v>
      </c>
      <c r="AM392">
        <f t="shared" ref="AM392:AM421" ca="1" si="1044">SUMIF($A:$A,$A392,S:S)</f>
        <v>0</v>
      </c>
      <c r="AN392">
        <f t="shared" ref="AN392:AN421" ca="1" si="1045">SUMIF($A:$A,$A392,T:T)</f>
        <v>0</v>
      </c>
      <c r="AO392">
        <f t="shared" ref="AO392:AO421" ca="1" si="1046">SUMIF($A:$A,$A392,U:U)</f>
        <v>0</v>
      </c>
      <c r="AP392">
        <f t="shared" ref="AP392:AP421" ca="1" si="1047">_xlfn.MAXIFS(V:V,$A:$A,$A392)</f>
        <v>0</v>
      </c>
      <c r="AQ392">
        <f t="shared" ref="AQ392:AQ421" ca="1" si="1048">_xlfn.MAXIFS(W:W,$A:$A,$A392)</f>
        <v>0</v>
      </c>
      <c r="AR392" s="8">
        <f t="shared" ref="AR392:AR421" ca="1" si="1049">IFERROR(AB392/Z392,0)</f>
        <v>0.41666666666666669</v>
      </c>
      <c r="AS392" s="8">
        <f t="shared" ref="AS392:AS421" ca="1" si="1050">IFERROR((AB392+AI392+AL392)/(Y392-AM392),0)</f>
        <v>0.46153846153846156</v>
      </c>
      <c r="AT392" s="8">
        <f t="shared" ref="AT392:AT421" ca="1" si="1051">IFERROR(AV392/Z392,0)</f>
        <v>0.75</v>
      </c>
      <c r="AU392" s="8">
        <f t="shared" ref="AU392:AU421" ca="1" si="1052">AS392+AT392</f>
        <v>1.2115384615384617</v>
      </c>
      <c r="AV392">
        <f t="shared" ref="AV392:AV421" ca="1" si="1053">AC392+AB392+AD392*2+AE392*3</f>
        <v>9</v>
      </c>
      <c r="AW392" t="b">
        <f t="shared" ca="1" si="860"/>
        <v>1</v>
      </c>
      <c r="BA392" t="s">
        <v>3320</v>
      </c>
      <c r="BB392" t="s">
        <v>2571</v>
      </c>
      <c r="BC392" t="s">
        <v>2674</v>
      </c>
      <c r="BD392">
        <f>IF(Players!BC392="NL",INDEX(Standings!G:I,MATCH(INDEX(Teams!G:K,MATCH(Players!BB392,Teams!G:G,0),5),Standings!G:G,0),2)+INDEX(Standings!G:I,MATCH(INDEX(Teams!G:K,MATCH(Players!BB392,Teams!G:G,0),5),Standings!G:G,0),3),INDEX(Standings!A:C,MATCH(INDEX(Teams!A:E,MATCH(Players!BB392,Teams!A:A,0),5),Standings!A:A,0),2)+INDEX(Standings!A:C,MATCH(INDEX(Teams!A:E,MATCH(Players!BB392,Teams!A:A,0),5),Standings!A:A,0),3))</f>
        <v>3</v>
      </c>
      <c r="BE392">
        <f t="shared" ca="1" si="992"/>
        <v>0</v>
      </c>
      <c r="BF392">
        <f t="shared" ca="1" si="993"/>
        <v>0</v>
      </c>
      <c r="BG392">
        <f t="shared" ca="1" si="994"/>
        <v>0</v>
      </c>
      <c r="BH392">
        <f t="shared" ca="1" si="995"/>
        <v>0</v>
      </c>
      <c r="BI392">
        <f t="shared" ca="1" si="996"/>
        <v>0</v>
      </c>
      <c r="BJ392">
        <f t="shared" ca="1" si="997"/>
        <v>0</v>
      </c>
      <c r="BK392">
        <f t="shared" ca="1" si="998"/>
        <v>0</v>
      </c>
      <c r="BL392" s="12">
        <f t="shared" ca="1" si="999"/>
        <v>0</v>
      </c>
      <c r="BM392">
        <f t="shared" ca="1" si="1000"/>
        <v>0</v>
      </c>
      <c r="BN392">
        <f t="shared" ca="1" si="1001"/>
        <v>0</v>
      </c>
      <c r="BO392">
        <f t="shared" ca="1" si="1002"/>
        <v>0</v>
      </c>
      <c r="BP392">
        <f t="shared" ca="1" si="1003"/>
        <v>0</v>
      </c>
      <c r="BQ392">
        <f t="shared" ca="1" si="1004"/>
        <v>0</v>
      </c>
      <c r="BR392">
        <f t="shared" ca="1" si="1005"/>
        <v>0</v>
      </c>
      <c r="BS392">
        <f t="shared" ca="1" si="1006"/>
        <v>0</v>
      </c>
      <c r="BT392">
        <f t="shared" ca="1" si="1007"/>
        <v>0</v>
      </c>
      <c r="BU392">
        <f t="shared" ca="1" si="1008"/>
        <v>0</v>
      </c>
      <c r="BV392">
        <f t="shared" ca="1" si="1009"/>
        <v>0</v>
      </c>
      <c r="BW392">
        <f t="shared" ca="1" si="966"/>
        <v>0</v>
      </c>
      <c r="BX392">
        <f t="shared" ca="1" si="967"/>
        <v>0</v>
      </c>
      <c r="BY392" s="8">
        <f t="shared" ca="1" si="968"/>
        <v>0</v>
      </c>
      <c r="BZ392" s="10" t="str">
        <f t="shared" ca="1" si="969"/>
        <v>---</v>
      </c>
      <c r="CA392">
        <f t="shared" ca="1" si="970"/>
        <v>0</v>
      </c>
      <c r="CB392">
        <f t="shared" ca="1" si="971"/>
        <v>0</v>
      </c>
      <c r="CC392">
        <f t="shared" ca="1" si="972"/>
        <v>0</v>
      </c>
      <c r="CD392">
        <f t="shared" ca="1" si="973"/>
        <v>0</v>
      </c>
      <c r="CE392">
        <f t="shared" ca="1" si="974"/>
        <v>0</v>
      </c>
      <c r="CF392" s="12">
        <f t="shared" ca="1" si="975"/>
        <v>0</v>
      </c>
      <c r="CG392">
        <f t="shared" ca="1" si="976"/>
        <v>0</v>
      </c>
      <c r="CH392">
        <f t="shared" ca="1" si="977"/>
        <v>0</v>
      </c>
      <c r="CI392">
        <f t="shared" ca="1" si="978"/>
        <v>0</v>
      </c>
      <c r="CJ392">
        <f t="shared" ca="1" si="979"/>
        <v>0</v>
      </c>
      <c r="CK392">
        <f t="shared" ca="1" si="980"/>
        <v>0</v>
      </c>
      <c r="CL392">
        <f t="shared" ca="1" si="981"/>
        <v>0</v>
      </c>
      <c r="CM392">
        <f t="shared" ca="1" si="982"/>
        <v>0</v>
      </c>
      <c r="CN392">
        <f t="shared" ca="1" si="983"/>
        <v>0</v>
      </c>
      <c r="CO392">
        <f t="shared" ca="1" si="984"/>
        <v>0</v>
      </c>
      <c r="CP392">
        <f t="shared" ca="1" si="985"/>
        <v>0</v>
      </c>
      <c r="CQ392" s="10">
        <f t="shared" ca="1" si="986"/>
        <v>0</v>
      </c>
      <c r="CR392" s="11">
        <f t="shared" ca="1" si="987"/>
        <v>0</v>
      </c>
      <c r="CS392" s="11">
        <f t="shared" ca="1" si="988"/>
        <v>0</v>
      </c>
      <c r="CT392" s="11">
        <f t="shared" ca="1" si="989"/>
        <v>0</v>
      </c>
      <c r="CU392" s="11">
        <f t="shared" ca="1" si="990"/>
        <v>0</v>
      </c>
      <c r="CV392" s="11">
        <f t="shared" ca="1" si="991"/>
        <v>0</v>
      </c>
      <c r="CW392" t="b">
        <f t="shared" ca="1" si="965"/>
        <v>0</v>
      </c>
      <c r="CX392">
        <f>COUNTIF(BA$1:BA392,BA392)-1</f>
        <v>0</v>
      </c>
    </row>
    <row r="393" spans="1:102">
      <c r="A393" t="s">
        <v>3056</v>
      </c>
      <c r="B393" t="s">
        <v>2423</v>
      </c>
      <c r="C393" t="s">
        <v>2672</v>
      </c>
      <c r="D393">
        <f>IF(Players!C393="NL",INDEX(Standings!G:I,MATCH(INDEX(Teams!G:K,MATCH(Players!B393,Teams!G:G,0),5),Standings!G:G,0),2)+INDEX(Standings!G:I,MATCH(INDEX(Teams!G:K,MATCH(Players!B393,Teams!G:G,0),5),Standings!G:G,0),3),INDEX(Standings!A:C,MATCH(INDEX(Teams!A:E,MATCH(Players!B393,Teams!A:A,0),5),Standings!A:A,0),2)+INDEX(Standings!A:C,MATCH(INDEX(Teams!A:E,MATCH(Players!B393,Teams!A:A,0),5),Standings!A:A,0),3))</f>
        <v>3</v>
      </c>
      <c r="E393">
        <f t="shared" ca="1" si="1010"/>
        <v>3</v>
      </c>
      <c r="F393">
        <f t="shared" ca="1" si="1011"/>
        <v>11</v>
      </c>
      <c r="G393">
        <f t="shared" ca="1" si="1012"/>
        <v>0</v>
      </c>
      <c r="H393">
        <f t="shared" ca="1" si="1013"/>
        <v>3</v>
      </c>
      <c r="I393">
        <f t="shared" ca="1" si="1014"/>
        <v>0</v>
      </c>
      <c r="J393">
        <f t="shared" ca="1" si="1015"/>
        <v>0</v>
      </c>
      <c r="K393">
        <f t="shared" ca="1" si="1016"/>
        <v>0</v>
      </c>
      <c r="L393">
        <f t="shared" ca="1" si="1017"/>
        <v>0</v>
      </c>
      <c r="M393">
        <f t="shared" ca="1" si="1018"/>
        <v>0</v>
      </c>
      <c r="N393">
        <f t="shared" ca="1" si="1019"/>
        <v>0</v>
      </c>
      <c r="O393">
        <f t="shared" ca="1" si="1020"/>
        <v>2</v>
      </c>
      <c r="P393">
        <f t="shared" ca="1" si="1021"/>
        <v>3</v>
      </c>
      <c r="Q393">
        <f t="shared" ca="1" si="1022"/>
        <v>0</v>
      </c>
      <c r="R393">
        <f t="shared" ca="1" si="1023"/>
        <v>0</v>
      </c>
      <c r="S393">
        <f t="shared" ca="1" si="1024"/>
        <v>0</v>
      </c>
      <c r="T393">
        <f t="shared" ca="1" si="1025"/>
        <v>0</v>
      </c>
      <c r="U393">
        <f t="shared" ca="1" si="1026"/>
        <v>0</v>
      </c>
      <c r="V393">
        <f t="shared" ca="1" si="1027"/>
        <v>0</v>
      </c>
      <c r="W393">
        <f t="shared" ca="1" si="1028"/>
        <v>0</v>
      </c>
      <c r="X393">
        <f t="shared" ca="1" si="1029"/>
        <v>3</v>
      </c>
      <c r="Y393">
        <f t="shared" ca="1" si="1030"/>
        <v>13</v>
      </c>
      <c r="Z393">
        <f t="shared" ca="1" si="1031"/>
        <v>11</v>
      </c>
      <c r="AA393">
        <f t="shared" ca="1" si="1032"/>
        <v>0</v>
      </c>
      <c r="AB393">
        <f t="shared" ca="1" si="1033"/>
        <v>3</v>
      </c>
      <c r="AC393">
        <f t="shared" ca="1" si="1034"/>
        <v>0</v>
      </c>
      <c r="AD393">
        <f t="shared" ca="1" si="1035"/>
        <v>0</v>
      </c>
      <c r="AE393">
        <f t="shared" ca="1" si="1036"/>
        <v>0</v>
      </c>
      <c r="AF393">
        <f t="shared" ca="1" si="1037"/>
        <v>0</v>
      </c>
      <c r="AG393">
        <f t="shared" ca="1" si="1038"/>
        <v>0</v>
      </c>
      <c r="AH393">
        <f t="shared" ca="1" si="1039"/>
        <v>0</v>
      </c>
      <c r="AI393">
        <f t="shared" ca="1" si="1040"/>
        <v>2</v>
      </c>
      <c r="AJ393">
        <f t="shared" ca="1" si="1041"/>
        <v>3</v>
      </c>
      <c r="AK393">
        <f t="shared" ca="1" si="1042"/>
        <v>0</v>
      </c>
      <c r="AL393">
        <f t="shared" ca="1" si="1043"/>
        <v>0</v>
      </c>
      <c r="AM393">
        <f t="shared" ca="1" si="1044"/>
        <v>0</v>
      </c>
      <c r="AN393">
        <f t="shared" ca="1" si="1045"/>
        <v>0</v>
      </c>
      <c r="AO393">
        <f t="shared" ca="1" si="1046"/>
        <v>0</v>
      </c>
      <c r="AP393">
        <f t="shared" ca="1" si="1047"/>
        <v>0</v>
      </c>
      <c r="AQ393">
        <f t="shared" ca="1" si="1048"/>
        <v>0</v>
      </c>
      <c r="AR393" s="8">
        <f t="shared" ca="1" si="1049"/>
        <v>0.27272727272727271</v>
      </c>
      <c r="AS393" s="8">
        <f t="shared" ca="1" si="1050"/>
        <v>0.38461538461538464</v>
      </c>
      <c r="AT393" s="8">
        <f t="shared" ca="1" si="1051"/>
        <v>0.27272727272727271</v>
      </c>
      <c r="AU393" s="8">
        <f t="shared" ca="1" si="1052"/>
        <v>0.65734265734265729</v>
      </c>
      <c r="AV393">
        <f t="shared" ca="1" si="1053"/>
        <v>3</v>
      </c>
      <c r="AW393" t="b">
        <f t="shared" ca="1" si="860"/>
        <v>1</v>
      </c>
      <c r="BA393" t="s">
        <v>3323</v>
      </c>
      <c r="BB393" t="s">
        <v>2571</v>
      </c>
      <c r="BC393" t="s">
        <v>2674</v>
      </c>
      <c r="BD393">
        <f>IF(Players!BC393="NL",INDEX(Standings!G:I,MATCH(INDEX(Teams!G:K,MATCH(Players!BB393,Teams!G:G,0),5),Standings!G:G,0),2)+INDEX(Standings!G:I,MATCH(INDEX(Teams!G:K,MATCH(Players!BB393,Teams!G:G,0),5),Standings!G:G,0),3),INDEX(Standings!A:C,MATCH(INDEX(Teams!A:E,MATCH(Players!BB393,Teams!A:A,0),5),Standings!A:A,0),2)+INDEX(Standings!A:C,MATCH(INDEX(Teams!A:E,MATCH(Players!BB393,Teams!A:A,0),5),Standings!A:A,0),3))</f>
        <v>3</v>
      </c>
      <c r="BE393">
        <f t="shared" ca="1" si="992"/>
        <v>0</v>
      </c>
      <c r="BF393">
        <f t="shared" ca="1" si="993"/>
        <v>0</v>
      </c>
      <c r="BG393">
        <f t="shared" ca="1" si="994"/>
        <v>0</v>
      </c>
      <c r="BH393">
        <f t="shared" ca="1" si="995"/>
        <v>0</v>
      </c>
      <c r="BI393">
        <f t="shared" ca="1" si="996"/>
        <v>0</v>
      </c>
      <c r="BJ393">
        <f t="shared" ca="1" si="997"/>
        <v>0</v>
      </c>
      <c r="BK393">
        <f t="shared" ca="1" si="998"/>
        <v>0</v>
      </c>
      <c r="BL393" s="12">
        <f t="shared" ca="1" si="999"/>
        <v>0</v>
      </c>
      <c r="BM393">
        <f t="shared" ca="1" si="1000"/>
        <v>0</v>
      </c>
      <c r="BN393">
        <f t="shared" ca="1" si="1001"/>
        <v>0</v>
      </c>
      <c r="BO393">
        <f t="shared" ca="1" si="1002"/>
        <v>0</v>
      </c>
      <c r="BP393">
        <f t="shared" ca="1" si="1003"/>
        <v>0</v>
      </c>
      <c r="BQ393">
        <f t="shared" ca="1" si="1004"/>
        <v>0</v>
      </c>
      <c r="BR393">
        <f t="shared" ca="1" si="1005"/>
        <v>0</v>
      </c>
      <c r="BS393">
        <f t="shared" ca="1" si="1006"/>
        <v>0</v>
      </c>
      <c r="BT393">
        <f t="shared" ca="1" si="1007"/>
        <v>0</v>
      </c>
      <c r="BU393">
        <f t="shared" ca="1" si="1008"/>
        <v>0</v>
      </c>
      <c r="BV393">
        <f t="shared" ca="1" si="1009"/>
        <v>0</v>
      </c>
      <c r="BW393">
        <f t="shared" ca="1" si="966"/>
        <v>0</v>
      </c>
      <c r="BX393">
        <f t="shared" ca="1" si="967"/>
        <v>0</v>
      </c>
      <c r="BY393" s="8">
        <f t="shared" ca="1" si="968"/>
        <v>0</v>
      </c>
      <c r="BZ393" s="10" t="str">
        <f t="shared" ca="1" si="969"/>
        <v>---</v>
      </c>
      <c r="CA393">
        <f t="shared" ca="1" si="970"/>
        <v>0</v>
      </c>
      <c r="CB393">
        <f t="shared" ca="1" si="971"/>
        <v>0</v>
      </c>
      <c r="CC393">
        <f t="shared" ca="1" si="972"/>
        <v>0</v>
      </c>
      <c r="CD393">
        <f t="shared" ca="1" si="973"/>
        <v>0</v>
      </c>
      <c r="CE393">
        <f t="shared" ca="1" si="974"/>
        <v>0</v>
      </c>
      <c r="CF393" s="12">
        <f t="shared" ca="1" si="975"/>
        <v>0</v>
      </c>
      <c r="CG393">
        <f t="shared" ca="1" si="976"/>
        <v>0</v>
      </c>
      <c r="CH393">
        <f t="shared" ca="1" si="977"/>
        <v>0</v>
      </c>
      <c r="CI393">
        <f t="shared" ca="1" si="978"/>
        <v>0</v>
      </c>
      <c r="CJ393">
        <f t="shared" ca="1" si="979"/>
        <v>0</v>
      </c>
      <c r="CK393">
        <f t="shared" ca="1" si="980"/>
        <v>0</v>
      </c>
      <c r="CL393">
        <f t="shared" ca="1" si="981"/>
        <v>0</v>
      </c>
      <c r="CM393">
        <f t="shared" ca="1" si="982"/>
        <v>0</v>
      </c>
      <c r="CN393">
        <f t="shared" ca="1" si="983"/>
        <v>0</v>
      </c>
      <c r="CO393">
        <f t="shared" ca="1" si="984"/>
        <v>0</v>
      </c>
      <c r="CP393">
        <f t="shared" ca="1" si="985"/>
        <v>0</v>
      </c>
      <c r="CQ393" s="10">
        <f t="shared" ca="1" si="986"/>
        <v>0</v>
      </c>
      <c r="CR393" s="11">
        <f t="shared" ca="1" si="987"/>
        <v>0</v>
      </c>
      <c r="CS393" s="11">
        <f t="shared" ca="1" si="988"/>
        <v>0</v>
      </c>
      <c r="CT393" s="11">
        <f t="shared" ca="1" si="989"/>
        <v>0</v>
      </c>
      <c r="CU393" s="11">
        <f t="shared" ca="1" si="990"/>
        <v>0</v>
      </c>
      <c r="CV393" s="11">
        <f t="shared" ca="1" si="991"/>
        <v>0</v>
      </c>
      <c r="CW393" t="b">
        <f t="shared" ca="1" si="965"/>
        <v>0</v>
      </c>
      <c r="CX393">
        <f>COUNTIF(BA$1:BA393,BA393)-1</f>
        <v>0</v>
      </c>
    </row>
    <row r="394" spans="1:102">
      <c r="A394" t="s">
        <v>3057</v>
      </c>
      <c r="B394" t="s">
        <v>2423</v>
      </c>
      <c r="C394" t="s">
        <v>2672</v>
      </c>
      <c r="D394">
        <f>IF(Players!C394="NL",INDEX(Standings!G:I,MATCH(INDEX(Teams!G:K,MATCH(Players!B394,Teams!G:G,0),5),Standings!G:G,0),2)+INDEX(Standings!G:I,MATCH(INDEX(Teams!G:K,MATCH(Players!B394,Teams!G:G,0),5),Standings!G:G,0),3),INDEX(Standings!A:C,MATCH(INDEX(Teams!A:E,MATCH(Players!B394,Teams!A:A,0),5),Standings!A:A,0),2)+INDEX(Standings!A:C,MATCH(INDEX(Teams!A:E,MATCH(Players!B394,Teams!A:A,0),5),Standings!A:A,0),3))</f>
        <v>3</v>
      </c>
      <c r="E394">
        <f t="shared" ca="1" si="1010"/>
        <v>3</v>
      </c>
      <c r="F394">
        <f t="shared" ca="1" si="1011"/>
        <v>10</v>
      </c>
      <c r="G394">
        <f t="shared" ca="1" si="1012"/>
        <v>1</v>
      </c>
      <c r="H394">
        <f t="shared" ca="1" si="1013"/>
        <v>3</v>
      </c>
      <c r="I394">
        <f t="shared" ca="1" si="1014"/>
        <v>1</v>
      </c>
      <c r="J394">
        <f t="shared" ca="1" si="1015"/>
        <v>0</v>
      </c>
      <c r="K394">
        <f t="shared" ca="1" si="1016"/>
        <v>0</v>
      </c>
      <c r="L394">
        <f t="shared" ca="1" si="1017"/>
        <v>3</v>
      </c>
      <c r="M394">
        <f t="shared" ca="1" si="1018"/>
        <v>0</v>
      </c>
      <c r="N394">
        <f t="shared" ca="1" si="1019"/>
        <v>0</v>
      </c>
      <c r="O394">
        <f t="shared" ca="1" si="1020"/>
        <v>0</v>
      </c>
      <c r="P394">
        <f t="shared" ca="1" si="1021"/>
        <v>2</v>
      </c>
      <c r="Q394">
        <f t="shared" ca="1" si="1022"/>
        <v>0</v>
      </c>
      <c r="R394">
        <f t="shared" ca="1" si="1023"/>
        <v>0</v>
      </c>
      <c r="S394">
        <f t="shared" ca="1" si="1024"/>
        <v>0</v>
      </c>
      <c r="T394">
        <f t="shared" ca="1" si="1025"/>
        <v>0</v>
      </c>
      <c r="U394">
        <f t="shared" ca="1" si="1026"/>
        <v>0</v>
      </c>
      <c r="V394">
        <f t="shared" ca="1" si="1027"/>
        <v>0</v>
      </c>
      <c r="W394">
        <f t="shared" ca="1" si="1028"/>
        <v>0</v>
      </c>
      <c r="X394">
        <f t="shared" ca="1" si="1029"/>
        <v>3</v>
      </c>
      <c r="Y394">
        <f t="shared" ca="1" si="1030"/>
        <v>10</v>
      </c>
      <c r="Z394">
        <f t="shared" ca="1" si="1031"/>
        <v>10</v>
      </c>
      <c r="AA394">
        <f t="shared" ca="1" si="1032"/>
        <v>1</v>
      </c>
      <c r="AB394">
        <f t="shared" ca="1" si="1033"/>
        <v>3</v>
      </c>
      <c r="AC394">
        <f t="shared" ca="1" si="1034"/>
        <v>1</v>
      </c>
      <c r="AD394">
        <f t="shared" ca="1" si="1035"/>
        <v>0</v>
      </c>
      <c r="AE394">
        <f t="shared" ca="1" si="1036"/>
        <v>0</v>
      </c>
      <c r="AF394">
        <f t="shared" ca="1" si="1037"/>
        <v>3</v>
      </c>
      <c r="AG394">
        <f t="shared" ca="1" si="1038"/>
        <v>0</v>
      </c>
      <c r="AH394">
        <f t="shared" ca="1" si="1039"/>
        <v>0</v>
      </c>
      <c r="AI394">
        <f t="shared" ca="1" si="1040"/>
        <v>0</v>
      </c>
      <c r="AJ394">
        <f t="shared" ca="1" si="1041"/>
        <v>2</v>
      </c>
      <c r="AK394">
        <f t="shared" ca="1" si="1042"/>
        <v>0</v>
      </c>
      <c r="AL394">
        <f t="shared" ca="1" si="1043"/>
        <v>0</v>
      </c>
      <c r="AM394">
        <f t="shared" ca="1" si="1044"/>
        <v>0</v>
      </c>
      <c r="AN394">
        <f t="shared" ca="1" si="1045"/>
        <v>0</v>
      </c>
      <c r="AO394">
        <f t="shared" ca="1" si="1046"/>
        <v>0</v>
      </c>
      <c r="AP394">
        <f t="shared" ca="1" si="1047"/>
        <v>0</v>
      </c>
      <c r="AQ394">
        <f t="shared" ca="1" si="1048"/>
        <v>0</v>
      </c>
      <c r="AR394" s="8">
        <f t="shared" ca="1" si="1049"/>
        <v>0.3</v>
      </c>
      <c r="AS394" s="8">
        <f t="shared" ca="1" si="1050"/>
        <v>0.3</v>
      </c>
      <c r="AT394" s="8">
        <f t="shared" ca="1" si="1051"/>
        <v>0.4</v>
      </c>
      <c r="AU394" s="8">
        <f t="shared" ca="1" si="1052"/>
        <v>0.7</v>
      </c>
      <c r="AV394">
        <f t="shared" ca="1" si="1053"/>
        <v>4</v>
      </c>
      <c r="AW394" t="b">
        <f t="shared" ca="1" si="860"/>
        <v>1</v>
      </c>
      <c r="BA394" t="s">
        <v>3325</v>
      </c>
      <c r="BB394" t="s">
        <v>2571</v>
      </c>
      <c r="BC394" t="s">
        <v>2674</v>
      </c>
      <c r="BD394">
        <f>IF(Players!BC394="NL",INDEX(Standings!G:I,MATCH(INDEX(Teams!G:K,MATCH(Players!BB394,Teams!G:G,0),5),Standings!G:G,0),2)+INDEX(Standings!G:I,MATCH(INDEX(Teams!G:K,MATCH(Players!BB394,Teams!G:G,0),5),Standings!G:G,0),3),INDEX(Standings!A:C,MATCH(INDEX(Teams!A:E,MATCH(Players!BB394,Teams!A:A,0),5),Standings!A:A,0),2)+INDEX(Standings!A:C,MATCH(INDEX(Teams!A:E,MATCH(Players!BB394,Teams!A:A,0),5),Standings!A:A,0),3))</f>
        <v>3</v>
      </c>
      <c r="BE394">
        <f t="shared" ca="1" si="992"/>
        <v>0</v>
      </c>
      <c r="BF394">
        <f t="shared" ca="1" si="993"/>
        <v>0</v>
      </c>
      <c r="BG394">
        <f t="shared" ca="1" si="994"/>
        <v>2</v>
      </c>
      <c r="BH394">
        <f t="shared" ca="1" si="995"/>
        <v>0</v>
      </c>
      <c r="BI394">
        <f t="shared" ca="1" si="996"/>
        <v>0</v>
      </c>
      <c r="BJ394">
        <f t="shared" ca="1" si="997"/>
        <v>0</v>
      </c>
      <c r="BK394">
        <f t="shared" ca="1" si="998"/>
        <v>0</v>
      </c>
      <c r="BL394" s="12">
        <f t="shared" ca="1" si="999"/>
        <v>2</v>
      </c>
      <c r="BM394">
        <f t="shared" ca="1" si="1000"/>
        <v>5</v>
      </c>
      <c r="BN394">
        <f t="shared" ca="1" si="1001"/>
        <v>4</v>
      </c>
      <c r="BO394">
        <f t="shared" ca="1" si="1002"/>
        <v>4</v>
      </c>
      <c r="BP394">
        <f t="shared" ca="1" si="1003"/>
        <v>1</v>
      </c>
      <c r="BQ394">
        <f t="shared" ca="1" si="1004"/>
        <v>0</v>
      </c>
      <c r="BR394">
        <f t="shared" ca="1" si="1005"/>
        <v>0</v>
      </c>
      <c r="BS394">
        <f t="shared" ca="1" si="1006"/>
        <v>1</v>
      </c>
      <c r="BT394">
        <f t="shared" ca="1" si="1007"/>
        <v>0</v>
      </c>
      <c r="BU394">
        <f t="shared" ca="1" si="1008"/>
        <v>0</v>
      </c>
      <c r="BV394">
        <f t="shared" ca="1" si="1009"/>
        <v>0</v>
      </c>
      <c r="BW394">
        <f t="shared" ca="1" si="966"/>
        <v>0</v>
      </c>
      <c r="BX394">
        <f t="shared" ca="1" si="967"/>
        <v>0</v>
      </c>
      <c r="BY394" s="8">
        <f t="shared" ca="1" si="968"/>
        <v>0</v>
      </c>
      <c r="BZ394" s="10">
        <f t="shared" ca="1" si="969"/>
        <v>18</v>
      </c>
      <c r="CA394">
        <f t="shared" ca="1" si="970"/>
        <v>2</v>
      </c>
      <c r="CB394">
        <f t="shared" ca="1" si="971"/>
        <v>0</v>
      </c>
      <c r="CC394">
        <f t="shared" ca="1" si="972"/>
        <v>0</v>
      </c>
      <c r="CD394">
        <f t="shared" ca="1" si="973"/>
        <v>0</v>
      </c>
      <c r="CE394">
        <f t="shared" ca="1" si="974"/>
        <v>0</v>
      </c>
      <c r="CF394" s="12">
        <f t="shared" ca="1" si="975"/>
        <v>2</v>
      </c>
      <c r="CG394">
        <f t="shared" ca="1" si="976"/>
        <v>5</v>
      </c>
      <c r="CH394">
        <f t="shared" ca="1" si="977"/>
        <v>4</v>
      </c>
      <c r="CI394">
        <f t="shared" ca="1" si="978"/>
        <v>4</v>
      </c>
      <c r="CJ394">
        <f t="shared" ca="1" si="979"/>
        <v>1</v>
      </c>
      <c r="CK394">
        <f t="shared" ca="1" si="980"/>
        <v>0</v>
      </c>
      <c r="CL394">
        <f t="shared" ca="1" si="981"/>
        <v>0</v>
      </c>
      <c r="CM394">
        <f t="shared" ca="1" si="982"/>
        <v>1</v>
      </c>
      <c r="CN394">
        <f t="shared" ca="1" si="983"/>
        <v>0</v>
      </c>
      <c r="CO394">
        <f t="shared" ca="1" si="984"/>
        <v>0</v>
      </c>
      <c r="CP394">
        <f t="shared" ca="1" si="985"/>
        <v>0</v>
      </c>
      <c r="CQ394" s="10">
        <f t="shared" ca="1" si="986"/>
        <v>2.5</v>
      </c>
      <c r="CR394" s="11">
        <f t="shared" ca="1" si="987"/>
        <v>22.5</v>
      </c>
      <c r="CS394" s="11">
        <f t="shared" ca="1" si="988"/>
        <v>4.5</v>
      </c>
      <c r="CT394" s="11">
        <f t="shared" ca="1" si="989"/>
        <v>0</v>
      </c>
      <c r="CU394" s="11">
        <f t="shared" ca="1" si="990"/>
        <v>4.5</v>
      </c>
      <c r="CV394" s="11">
        <f t="shared" ca="1" si="991"/>
        <v>0</v>
      </c>
      <c r="CW394" t="b">
        <f t="shared" ca="1" si="965"/>
        <v>0</v>
      </c>
      <c r="CX394">
        <f>COUNTIF(BA$1:BA394,BA394)-1</f>
        <v>0</v>
      </c>
    </row>
    <row r="395" spans="1:102">
      <c r="A395" t="s">
        <v>3058</v>
      </c>
      <c r="B395" t="s">
        <v>2423</v>
      </c>
      <c r="C395" t="s">
        <v>2672</v>
      </c>
      <c r="D395">
        <f>IF(Players!C395="NL",INDEX(Standings!G:I,MATCH(INDEX(Teams!G:K,MATCH(Players!B395,Teams!G:G,0),5),Standings!G:G,0),2)+INDEX(Standings!G:I,MATCH(INDEX(Teams!G:K,MATCH(Players!B395,Teams!G:G,0),5),Standings!G:G,0),3),INDEX(Standings!A:C,MATCH(INDEX(Teams!A:E,MATCH(Players!B395,Teams!A:A,0),5),Standings!A:A,0),2)+INDEX(Standings!A:C,MATCH(INDEX(Teams!A:E,MATCH(Players!B395,Teams!A:A,0),5),Standings!A:A,0),3))</f>
        <v>3</v>
      </c>
      <c r="E395">
        <f t="shared" ca="1" si="1010"/>
        <v>3</v>
      </c>
      <c r="F395">
        <f t="shared" ca="1" si="1011"/>
        <v>8</v>
      </c>
      <c r="G395">
        <f t="shared" ca="1" si="1012"/>
        <v>0</v>
      </c>
      <c r="H395">
        <f t="shared" ca="1" si="1013"/>
        <v>3</v>
      </c>
      <c r="I395">
        <f t="shared" ca="1" si="1014"/>
        <v>1</v>
      </c>
      <c r="J395">
        <f t="shared" ca="1" si="1015"/>
        <v>0</v>
      </c>
      <c r="K395">
        <f t="shared" ca="1" si="1016"/>
        <v>0</v>
      </c>
      <c r="L395">
        <f t="shared" ca="1" si="1017"/>
        <v>0</v>
      </c>
      <c r="M395">
        <f t="shared" ca="1" si="1018"/>
        <v>2</v>
      </c>
      <c r="N395">
        <f t="shared" ca="1" si="1019"/>
        <v>0</v>
      </c>
      <c r="O395">
        <f t="shared" ca="1" si="1020"/>
        <v>0</v>
      </c>
      <c r="P395">
        <f t="shared" ca="1" si="1021"/>
        <v>4</v>
      </c>
      <c r="Q395">
        <f t="shared" ca="1" si="1022"/>
        <v>0</v>
      </c>
      <c r="R395">
        <f t="shared" ca="1" si="1023"/>
        <v>0</v>
      </c>
      <c r="S395">
        <f t="shared" ca="1" si="1024"/>
        <v>1</v>
      </c>
      <c r="T395">
        <f t="shared" ca="1" si="1025"/>
        <v>0</v>
      </c>
      <c r="U395">
        <f t="shared" ca="1" si="1026"/>
        <v>0</v>
      </c>
      <c r="V395">
        <f t="shared" ca="1" si="1027"/>
        <v>0</v>
      </c>
      <c r="W395">
        <f t="shared" ca="1" si="1028"/>
        <v>0</v>
      </c>
      <c r="X395">
        <f t="shared" ca="1" si="1029"/>
        <v>3</v>
      </c>
      <c r="Y395">
        <f t="shared" ca="1" si="1030"/>
        <v>9</v>
      </c>
      <c r="Z395">
        <f t="shared" ca="1" si="1031"/>
        <v>8</v>
      </c>
      <c r="AA395">
        <f t="shared" ca="1" si="1032"/>
        <v>0</v>
      </c>
      <c r="AB395">
        <f t="shared" ca="1" si="1033"/>
        <v>3</v>
      </c>
      <c r="AC395">
        <f t="shared" ca="1" si="1034"/>
        <v>1</v>
      </c>
      <c r="AD395">
        <f t="shared" ca="1" si="1035"/>
        <v>0</v>
      </c>
      <c r="AE395">
        <f t="shared" ca="1" si="1036"/>
        <v>0</v>
      </c>
      <c r="AF395">
        <f t="shared" ca="1" si="1037"/>
        <v>0</v>
      </c>
      <c r="AG395">
        <f t="shared" ca="1" si="1038"/>
        <v>2</v>
      </c>
      <c r="AH395">
        <f t="shared" ca="1" si="1039"/>
        <v>0</v>
      </c>
      <c r="AI395">
        <f t="shared" ca="1" si="1040"/>
        <v>0</v>
      </c>
      <c r="AJ395">
        <f t="shared" ca="1" si="1041"/>
        <v>4</v>
      </c>
      <c r="AK395">
        <f t="shared" ca="1" si="1042"/>
        <v>0</v>
      </c>
      <c r="AL395">
        <f t="shared" ca="1" si="1043"/>
        <v>0</v>
      </c>
      <c r="AM395">
        <f t="shared" ca="1" si="1044"/>
        <v>1</v>
      </c>
      <c r="AN395">
        <f t="shared" ca="1" si="1045"/>
        <v>0</v>
      </c>
      <c r="AO395">
        <f t="shared" ca="1" si="1046"/>
        <v>0</v>
      </c>
      <c r="AP395">
        <f t="shared" ca="1" si="1047"/>
        <v>0</v>
      </c>
      <c r="AQ395">
        <f t="shared" ca="1" si="1048"/>
        <v>0</v>
      </c>
      <c r="AR395" s="8">
        <f t="shared" ca="1" si="1049"/>
        <v>0.375</v>
      </c>
      <c r="AS395" s="8">
        <f t="shared" ca="1" si="1050"/>
        <v>0.375</v>
      </c>
      <c r="AT395" s="8">
        <f t="shared" ca="1" si="1051"/>
        <v>0.5</v>
      </c>
      <c r="AU395" s="8">
        <f t="shared" ca="1" si="1052"/>
        <v>0.875</v>
      </c>
      <c r="AV395">
        <f t="shared" ca="1" si="1053"/>
        <v>4</v>
      </c>
      <c r="AW395" t="b">
        <f t="shared" ca="1" si="860"/>
        <v>0</v>
      </c>
      <c r="BA395" t="s">
        <v>3324</v>
      </c>
      <c r="BB395" t="s">
        <v>2571</v>
      </c>
      <c r="BC395" t="s">
        <v>2674</v>
      </c>
      <c r="BD395">
        <f>IF(Players!BC395="NL",INDEX(Standings!G:I,MATCH(INDEX(Teams!G:K,MATCH(Players!BB395,Teams!G:G,0),5),Standings!G:G,0),2)+INDEX(Standings!G:I,MATCH(INDEX(Teams!G:K,MATCH(Players!BB395,Teams!G:G,0),5),Standings!G:G,0),3),INDEX(Standings!A:C,MATCH(INDEX(Teams!A:E,MATCH(Players!BB395,Teams!A:A,0),5),Standings!A:A,0),2)+INDEX(Standings!A:C,MATCH(INDEX(Teams!A:E,MATCH(Players!BB395,Teams!A:A,0),5),Standings!A:A,0),3))</f>
        <v>3</v>
      </c>
      <c r="BE395">
        <f t="shared" ca="1" si="992"/>
        <v>0</v>
      </c>
      <c r="BF395">
        <f t="shared" ca="1" si="993"/>
        <v>0</v>
      </c>
      <c r="BG395">
        <f t="shared" ca="1" si="994"/>
        <v>0</v>
      </c>
      <c r="BH395">
        <f t="shared" ca="1" si="995"/>
        <v>0</v>
      </c>
      <c r="BI395">
        <f t="shared" ca="1" si="996"/>
        <v>0</v>
      </c>
      <c r="BJ395">
        <f t="shared" ca="1" si="997"/>
        <v>0</v>
      </c>
      <c r="BK395">
        <f t="shared" ca="1" si="998"/>
        <v>0</v>
      </c>
      <c r="BL395" s="12">
        <f t="shared" ca="1" si="999"/>
        <v>0</v>
      </c>
      <c r="BM395">
        <f t="shared" ca="1" si="1000"/>
        <v>0</v>
      </c>
      <c r="BN395">
        <f t="shared" ca="1" si="1001"/>
        <v>0</v>
      </c>
      <c r="BO395">
        <f t="shared" ca="1" si="1002"/>
        <v>0</v>
      </c>
      <c r="BP395">
        <f t="shared" ca="1" si="1003"/>
        <v>0</v>
      </c>
      <c r="BQ395">
        <f t="shared" ca="1" si="1004"/>
        <v>0</v>
      </c>
      <c r="BR395">
        <f t="shared" ca="1" si="1005"/>
        <v>0</v>
      </c>
      <c r="BS395">
        <f t="shared" ca="1" si="1006"/>
        <v>0</v>
      </c>
      <c r="BT395">
        <f t="shared" ca="1" si="1007"/>
        <v>0</v>
      </c>
      <c r="BU395">
        <f t="shared" ca="1" si="1008"/>
        <v>0</v>
      </c>
      <c r="BV395">
        <f t="shared" ca="1" si="1009"/>
        <v>0</v>
      </c>
      <c r="BW395">
        <f t="shared" ca="1" si="966"/>
        <v>0</v>
      </c>
      <c r="BX395">
        <f t="shared" ca="1" si="967"/>
        <v>0</v>
      </c>
      <c r="BY395" s="8">
        <f t="shared" ca="1" si="968"/>
        <v>0</v>
      </c>
      <c r="BZ395" s="10" t="str">
        <f t="shared" ca="1" si="969"/>
        <v>---</v>
      </c>
      <c r="CA395">
        <f t="shared" ca="1" si="970"/>
        <v>0</v>
      </c>
      <c r="CB395">
        <f t="shared" ca="1" si="971"/>
        <v>0</v>
      </c>
      <c r="CC395">
        <f t="shared" ca="1" si="972"/>
        <v>0</v>
      </c>
      <c r="CD395">
        <f t="shared" ca="1" si="973"/>
        <v>0</v>
      </c>
      <c r="CE395">
        <f t="shared" ca="1" si="974"/>
        <v>0</v>
      </c>
      <c r="CF395" s="12">
        <f t="shared" ca="1" si="975"/>
        <v>0</v>
      </c>
      <c r="CG395">
        <f t="shared" ca="1" si="976"/>
        <v>0</v>
      </c>
      <c r="CH395">
        <f t="shared" ca="1" si="977"/>
        <v>0</v>
      </c>
      <c r="CI395">
        <f t="shared" ca="1" si="978"/>
        <v>0</v>
      </c>
      <c r="CJ395">
        <f t="shared" ca="1" si="979"/>
        <v>0</v>
      </c>
      <c r="CK395">
        <f t="shared" ca="1" si="980"/>
        <v>0</v>
      </c>
      <c r="CL395">
        <f t="shared" ca="1" si="981"/>
        <v>0</v>
      </c>
      <c r="CM395">
        <f t="shared" ca="1" si="982"/>
        <v>0</v>
      </c>
      <c r="CN395">
        <f t="shared" ca="1" si="983"/>
        <v>0</v>
      </c>
      <c r="CO395">
        <f t="shared" ca="1" si="984"/>
        <v>0</v>
      </c>
      <c r="CP395">
        <f t="shared" ca="1" si="985"/>
        <v>0</v>
      </c>
      <c r="CQ395" s="10">
        <f t="shared" ca="1" si="986"/>
        <v>0</v>
      </c>
      <c r="CR395" s="11">
        <f t="shared" ca="1" si="987"/>
        <v>0</v>
      </c>
      <c r="CS395" s="11">
        <f t="shared" ca="1" si="988"/>
        <v>0</v>
      </c>
      <c r="CT395" s="11">
        <f t="shared" ca="1" si="989"/>
        <v>0</v>
      </c>
      <c r="CU395" s="11">
        <f t="shared" ca="1" si="990"/>
        <v>0</v>
      </c>
      <c r="CV395" s="11">
        <f t="shared" ca="1" si="991"/>
        <v>0</v>
      </c>
      <c r="CW395" t="b">
        <f t="shared" ca="1" si="965"/>
        <v>0</v>
      </c>
      <c r="CX395">
        <f>COUNTIF(BA$1:BA395,BA395)-1</f>
        <v>0</v>
      </c>
    </row>
    <row r="396" spans="1:102">
      <c r="A396" t="s">
        <v>3059</v>
      </c>
      <c r="B396" t="s">
        <v>2423</v>
      </c>
      <c r="C396" t="s">
        <v>2672</v>
      </c>
      <c r="D396">
        <f>IF(Players!C396="NL",INDEX(Standings!G:I,MATCH(INDEX(Teams!G:K,MATCH(Players!B396,Teams!G:G,0),5),Standings!G:G,0),2)+INDEX(Standings!G:I,MATCH(INDEX(Teams!G:K,MATCH(Players!B396,Teams!G:G,0),5),Standings!G:G,0),3),INDEX(Standings!A:C,MATCH(INDEX(Teams!A:E,MATCH(Players!B396,Teams!A:A,0),5),Standings!A:A,0),2)+INDEX(Standings!A:C,MATCH(INDEX(Teams!A:E,MATCH(Players!B396,Teams!A:A,0),5),Standings!A:A,0),3))</f>
        <v>3</v>
      </c>
      <c r="E396">
        <f t="shared" ca="1" si="1010"/>
        <v>0</v>
      </c>
      <c r="F396">
        <f t="shared" ca="1" si="1011"/>
        <v>0</v>
      </c>
      <c r="G396">
        <f t="shared" ca="1" si="1012"/>
        <v>0</v>
      </c>
      <c r="H396">
        <f t="shared" ca="1" si="1013"/>
        <v>0</v>
      </c>
      <c r="I396">
        <f t="shared" ca="1" si="1014"/>
        <v>0</v>
      </c>
      <c r="J396">
        <f t="shared" ca="1" si="1015"/>
        <v>0</v>
      </c>
      <c r="K396">
        <f t="shared" ca="1" si="1016"/>
        <v>0</v>
      </c>
      <c r="L396">
        <f t="shared" ca="1" si="1017"/>
        <v>0</v>
      </c>
      <c r="M396">
        <f t="shared" ca="1" si="1018"/>
        <v>0</v>
      </c>
      <c r="N396">
        <f t="shared" ca="1" si="1019"/>
        <v>0</v>
      </c>
      <c r="O396">
        <f t="shared" ca="1" si="1020"/>
        <v>0</v>
      </c>
      <c r="P396">
        <f t="shared" ca="1" si="1021"/>
        <v>0</v>
      </c>
      <c r="Q396">
        <f t="shared" ca="1" si="1022"/>
        <v>0</v>
      </c>
      <c r="R396">
        <f t="shared" ca="1" si="1023"/>
        <v>0</v>
      </c>
      <c r="S396">
        <f t="shared" ca="1" si="1024"/>
        <v>0</v>
      </c>
      <c r="T396">
        <f t="shared" ca="1" si="1025"/>
        <v>0</v>
      </c>
      <c r="U396">
        <f t="shared" ca="1" si="1026"/>
        <v>0</v>
      </c>
      <c r="V396">
        <f t="shared" ca="1" si="1027"/>
        <v>0</v>
      </c>
      <c r="W396">
        <f t="shared" ca="1" si="1028"/>
        <v>0</v>
      </c>
      <c r="X396">
        <f t="shared" ca="1" si="1029"/>
        <v>0</v>
      </c>
      <c r="Y396">
        <f t="shared" ca="1" si="1030"/>
        <v>0</v>
      </c>
      <c r="Z396">
        <f t="shared" ca="1" si="1031"/>
        <v>0</v>
      </c>
      <c r="AA396">
        <f t="shared" ca="1" si="1032"/>
        <v>0</v>
      </c>
      <c r="AB396">
        <f t="shared" ca="1" si="1033"/>
        <v>0</v>
      </c>
      <c r="AC396">
        <f t="shared" ca="1" si="1034"/>
        <v>0</v>
      </c>
      <c r="AD396">
        <f t="shared" ca="1" si="1035"/>
        <v>0</v>
      </c>
      <c r="AE396">
        <f t="shared" ca="1" si="1036"/>
        <v>0</v>
      </c>
      <c r="AF396">
        <f t="shared" ca="1" si="1037"/>
        <v>0</v>
      </c>
      <c r="AG396">
        <f t="shared" ca="1" si="1038"/>
        <v>0</v>
      </c>
      <c r="AH396">
        <f t="shared" ca="1" si="1039"/>
        <v>0</v>
      </c>
      <c r="AI396">
        <f t="shared" ca="1" si="1040"/>
        <v>0</v>
      </c>
      <c r="AJ396">
        <f t="shared" ca="1" si="1041"/>
        <v>0</v>
      </c>
      <c r="AK396">
        <f t="shared" ca="1" si="1042"/>
        <v>0</v>
      </c>
      <c r="AL396">
        <f t="shared" ca="1" si="1043"/>
        <v>0</v>
      </c>
      <c r="AM396">
        <f t="shared" ca="1" si="1044"/>
        <v>0</v>
      </c>
      <c r="AN396">
        <f t="shared" ca="1" si="1045"/>
        <v>0</v>
      </c>
      <c r="AO396">
        <f t="shared" ca="1" si="1046"/>
        <v>0</v>
      </c>
      <c r="AP396">
        <f t="shared" ca="1" si="1047"/>
        <v>0</v>
      </c>
      <c r="AQ396">
        <f t="shared" ca="1" si="1048"/>
        <v>0</v>
      </c>
      <c r="AR396" s="8">
        <f t="shared" ca="1" si="1049"/>
        <v>0</v>
      </c>
      <c r="AS396" s="8">
        <f t="shared" ca="1" si="1050"/>
        <v>0</v>
      </c>
      <c r="AT396" s="8">
        <f t="shared" ca="1" si="1051"/>
        <v>0</v>
      </c>
      <c r="AU396" s="8">
        <f t="shared" ca="1" si="1052"/>
        <v>0</v>
      </c>
      <c r="AV396">
        <f t="shared" ca="1" si="1053"/>
        <v>0</v>
      </c>
      <c r="AW396" t="b">
        <f t="shared" ca="1" si="860"/>
        <v>0</v>
      </c>
      <c r="BA396" t="s">
        <v>3310</v>
      </c>
      <c r="BB396" t="s">
        <v>2571</v>
      </c>
      <c r="BC396" t="s">
        <v>2674</v>
      </c>
      <c r="BD396">
        <f>IF(Players!BC396="NL",INDEX(Standings!G:I,MATCH(INDEX(Teams!G:K,MATCH(Players!BB396,Teams!G:G,0),5),Standings!G:G,0),2)+INDEX(Standings!G:I,MATCH(INDEX(Teams!G:K,MATCH(Players!BB396,Teams!G:G,0),5),Standings!G:G,0),3),INDEX(Standings!A:C,MATCH(INDEX(Teams!A:E,MATCH(Players!BB396,Teams!A:A,0),5),Standings!A:A,0),2)+INDEX(Standings!A:C,MATCH(INDEX(Teams!A:E,MATCH(Players!BB396,Teams!A:A,0),5),Standings!A:A,0),3))</f>
        <v>3</v>
      </c>
      <c r="BE396">
        <f t="shared" ca="1" si="992"/>
        <v>0</v>
      </c>
      <c r="BF396">
        <f t="shared" ca="1" si="993"/>
        <v>0</v>
      </c>
      <c r="BG396">
        <f t="shared" ca="1" si="994"/>
        <v>0</v>
      </c>
      <c r="BH396">
        <f t="shared" ca="1" si="995"/>
        <v>0</v>
      </c>
      <c r="BI396">
        <f t="shared" ca="1" si="996"/>
        <v>0</v>
      </c>
      <c r="BJ396">
        <f t="shared" ca="1" si="997"/>
        <v>0</v>
      </c>
      <c r="BK396">
        <f t="shared" ca="1" si="998"/>
        <v>0</v>
      </c>
      <c r="BL396" s="12">
        <f t="shared" ca="1" si="999"/>
        <v>0</v>
      </c>
      <c r="BM396">
        <f t="shared" ca="1" si="1000"/>
        <v>0</v>
      </c>
      <c r="BN396">
        <f t="shared" ca="1" si="1001"/>
        <v>0</v>
      </c>
      <c r="BO396">
        <f t="shared" ca="1" si="1002"/>
        <v>0</v>
      </c>
      <c r="BP396">
        <f t="shared" ca="1" si="1003"/>
        <v>0</v>
      </c>
      <c r="BQ396">
        <f t="shared" ca="1" si="1004"/>
        <v>0</v>
      </c>
      <c r="BR396">
        <f t="shared" ca="1" si="1005"/>
        <v>0</v>
      </c>
      <c r="BS396">
        <f t="shared" ca="1" si="1006"/>
        <v>0</v>
      </c>
      <c r="BT396">
        <f t="shared" ca="1" si="1007"/>
        <v>0</v>
      </c>
      <c r="BU396">
        <f t="shared" ca="1" si="1008"/>
        <v>0</v>
      </c>
      <c r="BV396">
        <f t="shared" ca="1" si="1009"/>
        <v>0</v>
      </c>
      <c r="BW396">
        <f t="shared" ca="1" si="966"/>
        <v>0</v>
      </c>
      <c r="BX396">
        <f t="shared" ca="1" si="967"/>
        <v>0</v>
      </c>
      <c r="BY396" s="8">
        <f t="shared" ca="1" si="968"/>
        <v>0</v>
      </c>
      <c r="BZ396" s="10" t="str">
        <f t="shared" ca="1" si="969"/>
        <v>---</v>
      </c>
      <c r="CA396">
        <f t="shared" ca="1" si="970"/>
        <v>0</v>
      </c>
      <c r="CB396">
        <f t="shared" ca="1" si="971"/>
        <v>0</v>
      </c>
      <c r="CC396">
        <f t="shared" ca="1" si="972"/>
        <v>0</v>
      </c>
      <c r="CD396">
        <f t="shared" ca="1" si="973"/>
        <v>0</v>
      </c>
      <c r="CE396">
        <f t="shared" ca="1" si="974"/>
        <v>0</v>
      </c>
      <c r="CF396" s="12">
        <f t="shared" ca="1" si="975"/>
        <v>0</v>
      </c>
      <c r="CG396">
        <f t="shared" ca="1" si="976"/>
        <v>0</v>
      </c>
      <c r="CH396">
        <f t="shared" ca="1" si="977"/>
        <v>0</v>
      </c>
      <c r="CI396">
        <f t="shared" ca="1" si="978"/>
        <v>0</v>
      </c>
      <c r="CJ396">
        <f t="shared" ca="1" si="979"/>
        <v>0</v>
      </c>
      <c r="CK396">
        <f t="shared" ca="1" si="980"/>
        <v>0</v>
      </c>
      <c r="CL396">
        <f t="shared" ca="1" si="981"/>
        <v>0</v>
      </c>
      <c r="CM396">
        <f t="shared" ca="1" si="982"/>
        <v>0</v>
      </c>
      <c r="CN396">
        <f t="shared" ca="1" si="983"/>
        <v>0</v>
      </c>
      <c r="CO396">
        <f t="shared" ca="1" si="984"/>
        <v>0</v>
      </c>
      <c r="CP396">
        <f t="shared" ca="1" si="985"/>
        <v>0</v>
      </c>
      <c r="CQ396" s="10">
        <f t="shared" ca="1" si="986"/>
        <v>0</v>
      </c>
      <c r="CR396" s="11">
        <f t="shared" ca="1" si="987"/>
        <v>0</v>
      </c>
      <c r="CS396" s="11">
        <f t="shared" ca="1" si="988"/>
        <v>0</v>
      </c>
      <c r="CT396" s="11">
        <f t="shared" ca="1" si="989"/>
        <v>0</v>
      </c>
      <c r="CU396" s="11">
        <f t="shared" ca="1" si="990"/>
        <v>0</v>
      </c>
      <c r="CV396" s="11">
        <f t="shared" ca="1" si="991"/>
        <v>0</v>
      </c>
      <c r="CW396" t="b">
        <f t="shared" ca="1" si="965"/>
        <v>0</v>
      </c>
      <c r="CX396">
        <f>COUNTIF(BA$1:BA396,BA396)-1</f>
        <v>0</v>
      </c>
    </row>
    <row r="397" spans="1:102">
      <c r="A397" t="s">
        <v>3060</v>
      </c>
      <c r="B397" t="s">
        <v>2423</v>
      </c>
      <c r="C397" t="s">
        <v>2672</v>
      </c>
      <c r="D397">
        <f>IF(Players!C397="NL",INDEX(Standings!G:I,MATCH(INDEX(Teams!G:K,MATCH(Players!B397,Teams!G:G,0),5),Standings!G:G,0),2)+INDEX(Standings!G:I,MATCH(INDEX(Teams!G:K,MATCH(Players!B397,Teams!G:G,0),5),Standings!G:G,0),3),INDEX(Standings!A:C,MATCH(INDEX(Teams!A:E,MATCH(Players!B397,Teams!A:A,0),5),Standings!A:A,0),2)+INDEX(Standings!A:C,MATCH(INDEX(Teams!A:E,MATCH(Players!B397,Teams!A:A,0),5),Standings!A:A,0),3))</f>
        <v>3</v>
      </c>
      <c r="E397">
        <f t="shared" ca="1" si="1010"/>
        <v>3</v>
      </c>
      <c r="F397">
        <f t="shared" ca="1" si="1011"/>
        <v>13</v>
      </c>
      <c r="G397">
        <f t="shared" ca="1" si="1012"/>
        <v>2</v>
      </c>
      <c r="H397">
        <f t="shared" ca="1" si="1013"/>
        <v>4</v>
      </c>
      <c r="I397">
        <f t="shared" ca="1" si="1014"/>
        <v>2</v>
      </c>
      <c r="J397">
        <f t="shared" ca="1" si="1015"/>
        <v>0</v>
      </c>
      <c r="K397">
        <f t="shared" ca="1" si="1016"/>
        <v>0</v>
      </c>
      <c r="L397">
        <f t="shared" ca="1" si="1017"/>
        <v>0</v>
      </c>
      <c r="M397">
        <f t="shared" ca="1" si="1018"/>
        <v>1</v>
      </c>
      <c r="N397">
        <f t="shared" ca="1" si="1019"/>
        <v>1</v>
      </c>
      <c r="O397">
        <f t="shared" ca="1" si="1020"/>
        <v>0</v>
      </c>
      <c r="P397">
        <f t="shared" ca="1" si="1021"/>
        <v>3</v>
      </c>
      <c r="Q397">
        <f t="shared" ca="1" si="1022"/>
        <v>0</v>
      </c>
      <c r="R397">
        <f t="shared" ca="1" si="1023"/>
        <v>0</v>
      </c>
      <c r="S397">
        <f t="shared" ca="1" si="1024"/>
        <v>0</v>
      </c>
      <c r="T397">
        <f t="shared" ca="1" si="1025"/>
        <v>0</v>
      </c>
      <c r="U397">
        <f t="shared" ca="1" si="1026"/>
        <v>0</v>
      </c>
      <c r="V397">
        <f t="shared" ca="1" si="1027"/>
        <v>0</v>
      </c>
      <c r="W397">
        <f t="shared" ca="1" si="1028"/>
        <v>0</v>
      </c>
      <c r="X397">
        <f t="shared" ca="1" si="1029"/>
        <v>3</v>
      </c>
      <c r="Y397">
        <f t="shared" ca="1" si="1030"/>
        <v>13</v>
      </c>
      <c r="Z397">
        <f t="shared" ca="1" si="1031"/>
        <v>13</v>
      </c>
      <c r="AA397">
        <f t="shared" ca="1" si="1032"/>
        <v>2</v>
      </c>
      <c r="AB397">
        <f t="shared" ca="1" si="1033"/>
        <v>4</v>
      </c>
      <c r="AC397">
        <f t="shared" ca="1" si="1034"/>
        <v>2</v>
      </c>
      <c r="AD397">
        <f t="shared" ca="1" si="1035"/>
        <v>0</v>
      </c>
      <c r="AE397">
        <f t="shared" ca="1" si="1036"/>
        <v>0</v>
      </c>
      <c r="AF397">
        <f t="shared" ca="1" si="1037"/>
        <v>0</v>
      </c>
      <c r="AG397">
        <f t="shared" ca="1" si="1038"/>
        <v>1</v>
      </c>
      <c r="AH397">
        <f t="shared" ca="1" si="1039"/>
        <v>1</v>
      </c>
      <c r="AI397">
        <f t="shared" ca="1" si="1040"/>
        <v>0</v>
      </c>
      <c r="AJ397">
        <f t="shared" ca="1" si="1041"/>
        <v>3</v>
      </c>
      <c r="AK397">
        <f t="shared" ca="1" si="1042"/>
        <v>0</v>
      </c>
      <c r="AL397">
        <f t="shared" ca="1" si="1043"/>
        <v>0</v>
      </c>
      <c r="AM397">
        <f t="shared" ca="1" si="1044"/>
        <v>0</v>
      </c>
      <c r="AN397">
        <f t="shared" ca="1" si="1045"/>
        <v>0</v>
      </c>
      <c r="AO397">
        <f t="shared" ca="1" si="1046"/>
        <v>0</v>
      </c>
      <c r="AP397">
        <f t="shared" ca="1" si="1047"/>
        <v>0</v>
      </c>
      <c r="AQ397">
        <f t="shared" ca="1" si="1048"/>
        <v>0</v>
      </c>
      <c r="AR397" s="8">
        <f t="shared" ca="1" si="1049"/>
        <v>0.30769230769230771</v>
      </c>
      <c r="AS397" s="8">
        <f t="shared" ca="1" si="1050"/>
        <v>0.30769230769230771</v>
      </c>
      <c r="AT397" s="8">
        <f t="shared" ca="1" si="1051"/>
        <v>0.46153846153846156</v>
      </c>
      <c r="AU397" s="8">
        <f t="shared" ca="1" si="1052"/>
        <v>0.76923076923076927</v>
      </c>
      <c r="AV397">
        <f t="shared" ca="1" si="1053"/>
        <v>6</v>
      </c>
      <c r="AW397" t="b">
        <f t="shared" ca="1" si="860"/>
        <v>1</v>
      </c>
      <c r="BA397" t="s">
        <v>3322</v>
      </c>
      <c r="BB397" t="s">
        <v>2571</v>
      </c>
      <c r="BC397" t="s">
        <v>2674</v>
      </c>
      <c r="BD397">
        <f>IF(Players!BC397="NL",INDEX(Standings!G:I,MATCH(INDEX(Teams!G:K,MATCH(Players!BB397,Teams!G:G,0),5),Standings!G:G,0),2)+INDEX(Standings!G:I,MATCH(INDEX(Teams!G:K,MATCH(Players!BB397,Teams!G:G,0),5),Standings!G:G,0),3),INDEX(Standings!A:C,MATCH(INDEX(Teams!A:E,MATCH(Players!BB397,Teams!A:A,0),5),Standings!A:A,0),2)+INDEX(Standings!A:C,MATCH(INDEX(Teams!A:E,MATCH(Players!BB397,Teams!A:A,0),5),Standings!A:A,0),3))</f>
        <v>3</v>
      </c>
      <c r="BE397">
        <f t="shared" ca="1" si="992"/>
        <v>0</v>
      </c>
      <c r="BF397">
        <f t="shared" ca="1" si="993"/>
        <v>0</v>
      </c>
      <c r="BG397">
        <f t="shared" ca="1" si="994"/>
        <v>2</v>
      </c>
      <c r="BH397">
        <f t="shared" ca="1" si="995"/>
        <v>0</v>
      </c>
      <c r="BI397">
        <f t="shared" ca="1" si="996"/>
        <v>0</v>
      </c>
      <c r="BJ397">
        <f t="shared" ca="1" si="997"/>
        <v>0</v>
      </c>
      <c r="BK397">
        <f t="shared" ca="1" si="998"/>
        <v>0</v>
      </c>
      <c r="BL397" s="12">
        <f t="shared" ca="1" si="999"/>
        <v>2</v>
      </c>
      <c r="BM397">
        <f t="shared" ca="1" si="1000"/>
        <v>0</v>
      </c>
      <c r="BN397">
        <f t="shared" ca="1" si="1001"/>
        <v>0</v>
      </c>
      <c r="BO397">
        <f t="shared" ca="1" si="1002"/>
        <v>0</v>
      </c>
      <c r="BP397">
        <f t="shared" ca="1" si="1003"/>
        <v>0</v>
      </c>
      <c r="BQ397">
        <f t="shared" ca="1" si="1004"/>
        <v>0</v>
      </c>
      <c r="BR397">
        <f t="shared" ca="1" si="1005"/>
        <v>0</v>
      </c>
      <c r="BS397">
        <f t="shared" ca="1" si="1006"/>
        <v>3</v>
      </c>
      <c r="BT397">
        <f t="shared" ca="1" si="1007"/>
        <v>0</v>
      </c>
      <c r="BU397">
        <f t="shared" ca="1" si="1008"/>
        <v>0</v>
      </c>
      <c r="BV397">
        <f t="shared" ca="1" si="1009"/>
        <v>0</v>
      </c>
      <c r="BW397">
        <f t="shared" ca="1" si="966"/>
        <v>0</v>
      </c>
      <c r="BX397">
        <f t="shared" ca="1" si="967"/>
        <v>0</v>
      </c>
      <c r="BY397" s="8">
        <f t="shared" ca="1" si="968"/>
        <v>0</v>
      </c>
      <c r="BZ397" s="10">
        <f t="shared" ca="1" si="969"/>
        <v>0</v>
      </c>
      <c r="CA397">
        <f t="shared" ca="1" si="970"/>
        <v>2</v>
      </c>
      <c r="CB397">
        <f t="shared" ca="1" si="971"/>
        <v>0</v>
      </c>
      <c r="CC397">
        <f t="shared" ca="1" si="972"/>
        <v>0</v>
      </c>
      <c r="CD397">
        <f t="shared" ca="1" si="973"/>
        <v>0</v>
      </c>
      <c r="CE397">
        <f t="shared" ca="1" si="974"/>
        <v>0</v>
      </c>
      <c r="CF397" s="12">
        <f t="shared" ca="1" si="975"/>
        <v>2</v>
      </c>
      <c r="CG397">
        <f t="shared" ca="1" si="976"/>
        <v>0</v>
      </c>
      <c r="CH397">
        <f t="shared" ca="1" si="977"/>
        <v>0</v>
      </c>
      <c r="CI397">
        <f t="shared" ca="1" si="978"/>
        <v>0</v>
      </c>
      <c r="CJ397">
        <f t="shared" ca="1" si="979"/>
        <v>0</v>
      </c>
      <c r="CK397">
        <f t="shared" ca="1" si="980"/>
        <v>0</v>
      </c>
      <c r="CL397">
        <f t="shared" ca="1" si="981"/>
        <v>0</v>
      </c>
      <c r="CM397">
        <f t="shared" ca="1" si="982"/>
        <v>3</v>
      </c>
      <c r="CN397">
        <f t="shared" ca="1" si="983"/>
        <v>0</v>
      </c>
      <c r="CO397">
        <f t="shared" ca="1" si="984"/>
        <v>0</v>
      </c>
      <c r="CP397">
        <f t="shared" ca="1" si="985"/>
        <v>0</v>
      </c>
      <c r="CQ397" s="10">
        <f t="shared" ca="1" si="986"/>
        <v>0</v>
      </c>
      <c r="CR397" s="11">
        <f t="shared" ca="1" si="987"/>
        <v>0</v>
      </c>
      <c r="CS397" s="11">
        <f t="shared" ca="1" si="988"/>
        <v>0</v>
      </c>
      <c r="CT397" s="11">
        <f t="shared" ca="1" si="989"/>
        <v>0</v>
      </c>
      <c r="CU397" s="11">
        <f t="shared" ca="1" si="990"/>
        <v>13.5</v>
      </c>
      <c r="CV397" s="11">
        <f t="shared" ca="1" si="991"/>
        <v>0</v>
      </c>
      <c r="CW397" t="b">
        <f t="shared" ca="1" si="965"/>
        <v>0</v>
      </c>
      <c r="CX397">
        <f>COUNTIF(BA$1:BA397,BA397)-1</f>
        <v>0</v>
      </c>
    </row>
    <row r="398" spans="1:102">
      <c r="A398" t="s">
        <v>3061</v>
      </c>
      <c r="B398" t="s">
        <v>2423</v>
      </c>
      <c r="C398" t="s">
        <v>2672</v>
      </c>
      <c r="D398">
        <f>IF(Players!C398="NL",INDEX(Standings!G:I,MATCH(INDEX(Teams!G:K,MATCH(Players!B398,Teams!G:G,0),5),Standings!G:G,0),2)+INDEX(Standings!G:I,MATCH(INDEX(Teams!G:K,MATCH(Players!B398,Teams!G:G,0),5),Standings!G:G,0),3),INDEX(Standings!A:C,MATCH(INDEX(Teams!A:E,MATCH(Players!B398,Teams!A:A,0),5),Standings!A:A,0),2)+INDEX(Standings!A:C,MATCH(INDEX(Teams!A:E,MATCH(Players!B398,Teams!A:A,0),5),Standings!A:A,0),3))</f>
        <v>3</v>
      </c>
      <c r="E398">
        <f t="shared" ca="1" si="1010"/>
        <v>3</v>
      </c>
      <c r="F398">
        <f t="shared" ca="1" si="1011"/>
        <v>12</v>
      </c>
      <c r="G398">
        <f t="shared" ca="1" si="1012"/>
        <v>3</v>
      </c>
      <c r="H398">
        <f t="shared" ca="1" si="1013"/>
        <v>2</v>
      </c>
      <c r="I398">
        <f t="shared" ca="1" si="1014"/>
        <v>1</v>
      </c>
      <c r="J398">
        <f t="shared" ca="1" si="1015"/>
        <v>0</v>
      </c>
      <c r="K398">
        <f t="shared" ca="1" si="1016"/>
        <v>0</v>
      </c>
      <c r="L398">
        <f t="shared" ca="1" si="1017"/>
        <v>1</v>
      </c>
      <c r="M398">
        <f t="shared" ca="1" si="1018"/>
        <v>0</v>
      </c>
      <c r="N398">
        <f t="shared" ca="1" si="1019"/>
        <v>0</v>
      </c>
      <c r="O398">
        <f t="shared" ca="1" si="1020"/>
        <v>1</v>
      </c>
      <c r="P398">
        <f t="shared" ca="1" si="1021"/>
        <v>0</v>
      </c>
      <c r="Q398">
        <f t="shared" ca="1" si="1022"/>
        <v>1</v>
      </c>
      <c r="R398">
        <f t="shared" ca="1" si="1023"/>
        <v>0</v>
      </c>
      <c r="S398">
        <f t="shared" ca="1" si="1024"/>
        <v>0</v>
      </c>
      <c r="T398">
        <f t="shared" ca="1" si="1025"/>
        <v>0</v>
      </c>
      <c r="U398">
        <f t="shared" ca="1" si="1026"/>
        <v>0</v>
      </c>
      <c r="V398">
        <f t="shared" ca="1" si="1027"/>
        <v>0</v>
      </c>
      <c r="W398">
        <f t="shared" ca="1" si="1028"/>
        <v>0</v>
      </c>
      <c r="X398">
        <f t="shared" ca="1" si="1029"/>
        <v>3</v>
      </c>
      <c r="Y398">
        <f t="shared" ca="1" si="1030"/>
        <v>13</v>
      </c>
      <c r="Z398">
        <f t="shared" ca="1" si="1031"/>
        <v>12</v>
      </c>
      <c r="AA398">
        <f t="shared" ca="1" si="1032"/>
        <v>3</v>
      </c>
      <c r="AB398">
        <f t="shared" ca="1" si="1033"/>
        <v>2</v>
      </c>
      <c r="AC398">
        <f t="shared" ca="1" si="1034"/>
        <v>1</v>
      </c>
      <c r="AD398">
        <f t="shared" ca="1" si="1035"/>
        <v>0</v>
      </c>
      <c r="AE398">
        <f t="shared" ca="1" si="1036"/>
        <v>0</v>
      </c>
      <c r="AF398">
        <f t="shared" ca="1" si="1037"/>
        <v>1</v>
      </c>
      <c r="AG398">
        <f t="shared" ca="1" si="1038"/>
        <v>0</v>
      </c>
      <c r="AH398">
        <f t="shared" ca="1" si="1039"/>
        <v>0</v>
      </c>
      <c r="AI398">
        <f t="shared" ca="1" si="1040"/>
        <v>1</v>
      </c>
      <c r="AJ398">
        <f t="shared" ca="1" si="1041"/>
        <v>0</v>
      </c>
      <c r="AK398">
        <f t="shared" ca="1" si="1042"/>
        <v>1</v>
      </c>
      <c r="AL398">
        <f t="shared" ca="1" si="1043"/>
        <v>0</v>
      </c>
      <c r="AM398">
        <f t="shared" ca="1" si="1044"/>
        <v>0</v>
      </c>
      <c r="AN398">
        <f t="shared" ca="1" si="1045"/>
        <v>0</v>
      </c>
      <c r="AO398">
        <f t="shared" ca="1" si="1046"/>
        <v>0</v>
      </c>
      <c r="AP398">
        <f t="shared" ca="1" si="1047"/>
        <v>0</v>
      </c>
      <c r="AQ398">
        <f t="shared" ca="1" si="1048"/>
        <v>0</v>
      </c>
      <c r="AR398" s="8">
        <f t="shared" ca="1" si="1049"/>
        <v>0.16666666666666666</v>
      </c>
      <c r="AS398" s="8">
        <f t="shared" ca="1" si="1050"/>
        <v>0.23076923076923078</v>
      </c>
      <c r="AT398" s="8">
        <f t="shared" ca="1" si="1051"/>
        <v>0.25</v>
      </c>
      <c r="AU398" s="8">
        <f t="shared" ca="1" si="1052"/>
        <v>0.48076923076923078</v>
      </c>
      <c r="AV398">
        <f t="shared" ca="1" si="1053"/>
        <v>3</v>
      </c>
      <c r="AW398" t="b">
        <f t="shared" ref="AW398:AW461" ca="1" si="1054">IF(Y398&gt;=3.1*D398,TRUE,FALSE)</f>
        <v>1</v>
      </c>
      <c r="BA398" t="s">
        <v>3311</v>
      </c>
      <c r="BB398" t="s">
        <v>2571</v>
      </c>
      <c r="BC398" t="s">
        <v>2674</v>
      </c>
      <c r="BD398">
        <f>IF(Players!BC398="NL",INDEX(Standings!G:I,MATCH(INDEX(Teams!G:K,MATCH(Players!BB398,Teams!G:G,0),5),Standings!G:G,0),2)+INDEX(Standings!G:I,MATCH(INDEX(Teams!G:K,MATCH(Players!BB398,Teams!G:G,0),5),Standings!G:G,0),3),INDEX(Standings!A:C,MATCH(INDEX(Teams!A:E,MATCH(Players!BB398,Teams!A:A,0),5),Standings!A:A,0),2)+INDEX(Standings!A:C,MATCH(INDEX(Teams!A:E,MATCH(Players!BB398,Teams!A:A,0),5),Standings!A:A,0),3))</f>
        <v>3</v>
      </c>
      <c r="BE398">
        <f t="shared" ca="1" si="992"/>
        <v>0</v>
      </c>
      <c r="BF398">
        <f t="shared" ca="1" si="993"/>
        <v>0</v>
      </c>
      <c r="BG398">
        <f t="shared" ca="1" si="994"/>
        <v>0</v>
      </c>
      <c r="BH398">
        <f t="shared" ca="1" si="995"/>
        <v>0</v>
      </c>
      <c r="BI398">
        <f t="shared" ca="1" si="996"/>
        <v>0</v>
      </c>
      <c r="BJ398">
        <f t="shared" ca="1" si="997"/>
        <v>0</v>
      </c>
      <c r="BK398">
        <f t="shared" ca="1" si="998"/>
        <v>0</v>
      </c>
      <c r="BL398" s="12">
        <f t="shared" ca="1" si="999"/>
        <v>0</v>
      </c>
      <c r="BM398">
        <f t="shared" ca="1" si="1000"/>
        <v>0</v>
      </c>
      <c r="BN398">
        <f t="shared" ca="1" si="1001"/>
        <v>0</v>
      </c>
      <c r="BO398">
        <f t="shared" ca="1" si="1002"/>
        <v>0</v>
      </c>
      <c r="BP398">
        <f t="shared" ca="1" si="1003"/>
        <v>0</v>
      </c>
      <c r="BQ398">
        <f t="shared" ca="1" si="1004"/>
        <v>0</v>
      </c>
      <c r="BR398">
        <f t="shared" ca="1" si="1005"/>
        <v>0</v>
      </c>
      <c r="BS398">
        <f t="shared" ca="1" si="1006"/>
        <v>0</v>
      </c>
      <c r="BT398">
        <f t="shared" ca="1" si="1007"/>
        <v>0</v>
      </c>
      <c r="BU398">
        <f t="shared" ca="1" si="1008"/>
        <v>0</v>
      </c>
      <c r="BV398">
        <f t="shared" ca="1" si="1009"/>
        <v>0</v>
      </c>
      <c r="BW398">
        <f t="shared" ca="1" si="966"/>
        <v>0</v>
      </c>
      <c r="BX398">
        <f t="shared" ca="1" si="967"/>
        <v>0</v>
      </c>
      <c r="BY398" s="8">
        <f t="shared" ca="1" si="968"/>
        <v>0</v>
      </c>
      <c r="BZ398" s="10" t="str">
        <f t="shared" ca="1" si="969"/>
        <v>---</v>
      </c>
      <c r="CA398">
        <f t="shared" ca="1" si="970"/>
        <v>0</v>
      </c>
      <c r="CB398">
        <f t="shared" ca="1" si="971"/>
        <v>0</v>
      </c>
      <c r="CC398">
        <f t="shared" ca="1" si="972"/>
        <v>0</v>
      </c>
      <c r="CD398">
        <f t="shared" ca="1" si="973"/>
        <v>0</v>
      </c>
      <c r="CE398">
        <f t="shared" ca="1" si="974"/>
        <v>0</v>
      </c>
      <c r="CF398" s="12">
        <f t="shared" ca="1" si="975"/>
        <v>0</v>
      </c>
      <c r="CG398">
        <f t="shared" ca="1" si="976"/>
        <v>0</v>
      </c>
      <c r="CH398">
        <f t="shared" ca="1" si="977"/>
        <v>0</v>
      </c>
      <c r="CI398">
        <f t="shared" ca="1" si="978"/>
        <v>0</v>
      </c>
      <c r="CJ398">
        <f t="shared" ca="1" si="979"/>
        <v>0</v>
      </c>
      <c r="CK398">
        <f t="shared" ca="1" si="980"/>
        <v>0</v>
      </c>
      <c r="CL398">
        <f t="shared" ca="1" si="981"/>
        <v>0</v>
      </c>
      <c r="CM398">
        <f t="shared" ca="1" si="982"/>
        <v>0</v>
      </c>
      <c r="CN398">
        <f t="shared" ca="1" si="983"/>
        <v>0</v>
      </c>
      <c r="CO398">
        <f t="shared" ca="1" si="984"/>
        <v>0</v>
      </c>
      <c r="CP398">
        <f t="shared" ca="1" si="985"/>
        <v>0</v>
      </c>
      <c r="CQ398" s="10">
        <f t="shared" ca="1" si="986"/>
        <v>0</v>
      </c>
      <c r="CR398" s="11">
        <f t="shared" ca="1" si="987"/>
        <v>0</v>
      </c>
      <c r="CS398" s="11">
        <f t="shared" ca="1" si="988"/>
        <v>0</v>
      </c>
      <c r="CT398" s="11">
        <f t="shared" ca="1" si="989"/>
        <v>0</v>
      </c>
      <c r="CU398" s="11">
        <f t="shared" ca="1" si="990"/>
        <v>0</v>
      </c>
      <c r="CV398" s="11">
        <f t="shared" ca="1" si="991"/>
        <v>0</v>
      </c>
      <c r="CW398" t="b">
        <f t="shared" ca="1" si="965"/>
        <v>0</v>
      </c>
      <c r="CX398">
        <f>COUNTIF(BA$1:BA398,BA398)-1</f>
        <v>0</v>
      </c>
    </row>
    <row r="399" spans="1:102">
      <c r="A399" t="s">
        <v>3062</v>
      </c>
      <c r="B399" t="s">
        <v>2423</v>
      </c>
      <c r="C399" t="s">
        <v>2672</v>
      </c>
      <c r="D399">
        <f>IF(Players!C399="NL",INDEX(Standings!G:I,MATCH(INDEX(Teams!G:K,MATCH(Players!B399,Teams!G:G,0),5),Standings!G:G,0),2)+INDEX(Standings!G:I,MATCH(INDEX(Teams!G:K,MATCH(Players!B399,Teams!G:G,0),5),Standings!G:G,0),3),INDEX(Standings!A:C,MATCH(INDEX(Teams!A:E,MATCH(Players!B399,Teams!A:A,0),5),Standings!A:A,0),2)+INDEX(Standings!A:C,MATCH(INDEX(Teams!A:E,MATCH(Players!B399,Teams!A:A,0),5),Standings!A:A,0),3))</f>
        <v>3</v>
      </c>
      <c r="E399">
        <f t="shared" ca="1" si="1010"/>
        <v>3</v>
      </c>
      <c r="F399">
        <f t="shared" ca="1" si="1011"/>
        <v>12</v>
      </c>
      <c r="G399">
        <f t="shared" ca="1" si="1012"/>
        <v>3</v>
      </c>
      <c r="H399">
        <f t="shared" ca="1" si="1013"/>
        <v>4</v>
      </c>
      <c r="I399">
        <f t="shared" ca="1" si="1014"/>
        <v>0</v>
      </c>
      <c r="J399">
        <f t="shared" ca="1" si="1015"/>
        <v>0</v>
      </c>
      <c r="K399">
        <f t="shared" ca="1" si="1016"/>
        <v>0</v>
      </c>
      <c r="L399">
        <f t="shared" ca="1" si="1017"/>
        <v>0</v>
      </c>
      <c r="M399">
        <f t="shared" ca="1" si="1018"/>
        <v>0</v>
      </c>
      <c r="N399">
        <f t="shared" ca="1" si="1019"/>
        <v>0</v>
      </c>
      <c r="O399">
        <f t="shared" ca="1" si="1020"/>
        <v>1</v>
      </c>
      <c r="P399">
        <f t="shared" ca="1" si="1021"/>
        <v>4</v>
      </c>
      <c r="Q399">
        <f t="shared" ca="1" si="1022"/>
        <v>0</v>
      </c>
      <c r="R399">
        <f t="shared" ca="1" si="1023"/>
        <v>0</v>
      </c>
      <c r="S399">
        <f t="shared" ca="1" si="1024"/>
        <v>0</v>
      </c>
      <c r="T399">
        <f t="shared" ca="1" si="1025"/>
        <v>0</v>
      </c>
      <c r="U399">
        <f t="shared" ca="1" si="1026"/>
        <v>0</v>
      </c>
      <c r="V399">
        <f t="shared" ca="1" si="1027"/>
        <v>0</v>
      </c>
      <c r="W399">
        <f t="shared" ca="1" si="1028"/>
        <v>0</v>
      </c>
      <c r="X399">
        <f t="shared" ca="1" si="1029"/>
        <v>3</v>
      </c>
      <c r="Y399">
        <f t="shared" ca="1" si="1030"/>
        <v>13</v>
      </c>
      <c r="Z399">
        <f t="shared" ca="1" si="1031"/>
        <v>12</v>
      </c>
      <c r="AA399">
        <f t="shared" ca="1" si="1032"/>
        <v>3</v>
      </c>
      <c r="AB399">
        <f t="shared" ca="1" si="1033"/>
        <v>4</v>
      </c>
      <c r="AC399">
        <f t="shared" ca="1" si="1034"/>
        <v>0</v>
      </c>
      <c r="AD399">
        <f t="shared" ca="1" si="1035"/>
        <v>0</v>
      </c>
      <c r="AE399">
        <f t="shared" ca="1" si="1036"/>
        <v>0</v>
      </c>
      <c r="AF399">
        <f t="shared" ca="1" si="1037"/>
        <v>0</v>
      </c>
      <c r="AG399">
        <f t="shared" ca="1" si="1038"/>
        <v>0</v>
      </c>
      <c r="AH399">
        <f t="shared" ca="1" si="1039"/>
        <v>0</v>
      </c>
      <c r="AI399">
        <f t="shared" ca="1" si="1040"/>
        <v>1</v>
      </c>
      <c r="AJ399">
        <f t="shared" ca="1" si="1041"/>
        <v>4</v>
      </c>
      <c r="AK399">
        <f t="shared" ca="1" si="1042"/>
        <v>0</v>
      </c>
      <c r="AL399">
        <f t="shared" ca="1" si="1043"/>
        <v>0</v>
      </c>
      <c r="AM399">
        <f t="shared" ca="1" si="1044"/>
        <v>0</v>
      </c>
      <c r="AN399">
        <f t="shared" ca="1" si="1045"/>
        <v>0</v>
      </c>
      <c r="AO399">
        <f t="shared" ca="1" si="1046"/>
        <v>0</v>
      </c>
      <c r="AP399">
        <f t="shared" ca="1" si="1047"/>
        <v>0</v>
      </c>
      <c r="AQ399">
        <f t="shared" ca="1" si="1048"/>
        <v>0</v>
      </c>
      <c r="AR399" s="8">
        <f t="shared" ca="1" si="1049"/>
        <v>0.33333333333333331</v>
      </c>
      <c r="AS399" s="8">
        <f t="shared" ca="1" si="1050"/>
        <v>0.38461538461538464</v>
      </c>
      <c r="AT399" s="8">
        <f t="shared" ca="1" si="1051"/>
        <v>0.33333333333333331</v>
      </c>
      <c r="AU399" s="8">
        <f t="shared" ca="1" si="1052"/>
        <v>0.71794871794871795</v>
      </c>
      <c r="AV399">
        <f t="shared" ca="1" si="1053"/>
        <v>4</v>
      </c>
      <c r="AW399" t="b">
        <f t="shared" ca="1" si="1054"/>
        <v>1</v>
      </c>
      <c r="BA399" t="s">
        <v>3314</v>
      </c>
      <c r="BB399" t="s">
        <v>2571</v>
      </c>
      <c r="BC399" t="s">
        <v>2674</v>
      </c>
      <c r="BD399">
        <f>IF(Players!BC399="NL",INDEX(Standings!G:I,MATCH(INDEX(Teams!G:K,MATCH(Players!BB399,Teams!G:G,0),5),Standings!G:G,0),2)+INDEX(Standings!G:I,MATCH(INDEX(Teams!G:K,MATCH(Players!BB399,Teams!G:G,0),5),Standings!G:G,0),3),INDEX(Standings!A:C,MATCH(INDEX(Teams!A:E,MATCH(Players!BB399,Teams!A:A,0),5),Standings!A:A,0),2)+INDEX(Standings!A:C,MATCH(INDEX(Teams!A:E,MATCH(Players!BB399,Teams!A:A,0),5),Standings!A:A,0),3))</f>
        <v>3</v>
      </c>
      <c r="BE399">
        <f t="shared" ca="1" si="992"/>
        <v>0</v>
      </c>
      <c r="BF399">
        <f t="shared" ca="1" si="993"/>
        <v>0</v>
      </c>
      <c r="BG399">
        <f t="shared" ca="1" si="994"/>
        <v>0</v>
      </c>
      <c r="BH399">
        <f t="shared" ca="1" si="995"/>
        <v>0</v>
      </c>
      <c r="BI399">
        <f t="shared" ca="1" si="996"/>
        <v>0</v>
      </c>
      <c r="BJ399">
        <f t="shared" ca="1" si="997"/>
        <v>0</v>
      </c>
      <c r="BK399">
        <f t="shared" ca="1" si="998"/>
        <v>0</v>
      </c>
      <c r="BL399" s="12">
        <f t="shared" ca="1" si="999"/>
        <v>0</v>
      </c>
      <c r="BM399">
        <f t="shared" ca="1" si="1000"/>
        <v>0</v>
      </c>
      <c r="BN399">
        <f t="shared" ca="1" si="1001"/>
        <v>0</v>
      </c>
      <c r="BO399">
        <f t="shared" ca="1" si="1002"/>
        <v>0</v>
      </c>
      <c r="BP399">
        <f t="shared" ca="1" si="1003"/>
        <v>0</v>
      </c>
      <c r="BQ399">
        <f t="shared" ca="1" si="1004"/>
        <v>0</v>
      </c>
      <c r="BR399">
        <f t="shared" ca="1" si="1005"/>
        <v>0</v>
      </c>
      <c r="BS399">
        <f t="shared" ca="1" si="1006"/>
        <v>0</v>
      </c>
      <c r="BT399">
        <f t="shared" ca="1" si="1007"/>
        <v>0</v>
      </c>
      <c r="BU399">
        <f t="shared" ca="1" si="1008"/>
        <v>0</v>
      </c>
      <c r="BV399">
        <f t="shared" ca="1" si="1009"/>
        <v>0</v>
      </c>
      <c r="BW399">
        <f t="shared" ca="1" si="966"/>
        <v>0</v>
      </c>
      <c r="BX399">
        <f t="shared" ca="1" si="967"/>
        <v>0</v>
      </c>
      <c r="BY399" s="8">
        <f t="shared" ca="1" si="968"/>
        <v>0</v>
      </c>
      <c r="BZ399" s="10" t="str">
        <f t="shared" ca="1" si="969"/>
        <v>---</v>
      </c>
      <c r="CA399">
        <f t="shared" ca="1" si="970"/>
        <v>0</v>
      </c>
      <c r="CB399">
        <f t="shared" ca="1" si="971"/>
        <v>0</v>
      </c>
      <c r="CC399">
        <f t="shared" ca="1" si="972"/>
        <v>0</v>
      </c>
      <c r="CD399">
        <f t="shared" ca="1" si="973"/>
        <v>0</v>
      </c>
      <c r="CE399">
        <f t="shared" ca="1" si="974"/>
        <v>0</v>
      </c>
      <c r="CF399" s="12">
        <f t="shared" ca="1" si="975"/>
        <v>0</v>
      </c>
      <c r="CG399">
        <f t="shared" ca="1" si="976"/>
        <v>0</v>
      </c>
      <c r="CH399">
        <f t="shared" ca="1" si="977"/>
        <v>0</v>
      </c>
      <c r="CI399">
        <f t="shared" ca="1" si="978"/>
        <v>0</v>
      </c>
      <c r="CJ399">
        <f t="shared" ca="1" si="979"/>
        <v>0</v>
      </c>
      <c r="CK399">
        <f t="shared" ca="1" si="980"/>
        <v>0</v>
      </c>
      <c r="CL399">
        <f t="shared" ca="1" si="981"/>
        <v>0</v>
      </c>
      <c r="CM399">
        <f t="shared" ca="1" si="982"/>
        <v>0</v>
      </c>
      <c r="CN399">
        <f t="shared" ca="1" si="983"/>
        <v>0</v>
      </c>
      <c r="CO399">
        <f t="shared" ca="1" si="984"/>
        <v>0</v>
      </c>
      <c r="CP399">
        <f t="shared" ca="1" si="985"/>
        <v>0</v>
      </c>
      <c r="CQ399" s="10">
        <f t="shared" ca="1" si="986"/>
        <v>0</v>
      </c>
      <c r="CR399" s="11">
        <f t="shared" ca="1" si="987"/>
        <v>0</v>
      </c>
      <c r="CS399" s="11">
        <f t="shared" ca="1" si="988"/>
        <v>0</v>
      </c>
      <c r="CT399" s="11">
        <f t="shared" ca="1" si="989"/>
        <v>0</v>
      </c>
      <c r="CU399" s="11">
        <f t="shared" ca="1" si="990"/>
        <v>0</v>
      </c>
      <c r="CV399" s="11">
        <f t="shared" ca="1" si="991"/>
        <v>0</v>
      </c>
      <c r="CW399" t="b">
        <f t="shared" ca="1" si="965"/>
        <v>0</v>
      </c>
      <c r="CX399">
        <f>COUNTIF(BA$1:BA399,BA399)-1</f>
        <v>0</v>
      </c>
    </row>
    <row r="400" spans="1:102">
      <c r="A400" t="s">
        <v>3063</v>
      </c>
      <c r="B400" t="s">
        <v>2423</v>
      </c>
      <c r="C400" t="s">
        <v>2672</v>
      </c>
      <c r="D400">
        <f>IF(Players!C400="NL",INDEX(Standings!G:I,MATCH(INDEX(Teams!G:K,MATCH(Players!B400,Teams!G:G,0),5),Standings!G:G,0),2)+INDEX(Standings!G:I,MATCH(INDEX(Teams!G:K,MATCH(Players!B400,Teams!G:G,0),5),Standings!G:G,0),3),INDEX(Standings!A:C,MATCH(INDEX(Teams!A:E,MATCH(Players!B400,Teams!A:A,0),5),Standings!A:A,0),2)+INDEX(Standings!A:C,MATCH(INDEX(Teams!A:E,MATCH(Players!B400,Teams!A:A,0),5),Standings!A:A,0),3))</f>
        <v>3</v>
      </c>
      <c r="E400">
        <f t="shared" ca="1" si="1010"/>
        <v>0</v>
      </c>
      <c r="F400">
        <f t="shared" ca="1" si="1011"/>
        <v>0</v>
      </c>
      <c r="G400">
        <f t="shared" ca="1" si="1012"/>
        <v>0</v>
      </c>
      <c r="H400">
        <f t="shared" ca="1" si="1013"/>
        <v>0</v>
      </c>
      <c r="I400">
        <f t="shared" ca="1" si="1014"/>
        <v>0</v>
      </c>
      <c r="J400">
        <f t="shared" ca="1" si="1015"/>
        <v>0</v>
      </c>
      <c r="K400">
        <f t="shared" ca="1" si="1016"/>
        <v>0</v>
      </c>
      <c r="L400">
        <f t="shared" ca="1" si="1017"/>
        <v>0</v>
      </c>
      <c r="M400">
        <f t="shared" ca="1" si="1018"/>
        <v>0</v>
      </c>
      <c r="N400">
        <f t="shared" ca="1" si="1019"/>
        <v>0</v>
      </c>
      <c r="O400">
        <f t="shared" ca="1" si="1020"/>
        <v>0</v>
      </c>
      <c r="P400">
        <f t="shared" ca="1" si="1021"/>
        <v>0</v>
      </c>
      <c r="Q400">
        <f t="shared" ca="1" si="1022"/>
        <v>0</v>
      </c>
      <c r="R400">
        <f t="shared" ca="1" si="1023"/>
        <v>0</v>
      </c>
      <c r="S400">
        <f t="shared" ca="1" si="1024"/>
        <v>0</v>
      </c>
      <c r="T400">
        <f t="shared" ca="1" si="1025"/>
        <v>0</v>
      </c>
      <c r="U400">
        <f t="shared" ca="1" si="1026"/>
        <v>0</v>
      </c>
      <c r="V400">
        <f t="shared" ca="1" si="1027"/>
        <v>0</v>
      </c>
      <c r="W400">
        <f t="shared" ca="1" si="1028"/>
        <v>0</v>
      </c>
      <c r="X400">
        <f t="shared" ca="1" si="1029"/>
        <v>0</v>
      </c>
      <c r="Y400">
        <f t="shared" ca="1" si="1030"/>
        <v>0</v>
      </c>
      <c r="Z400">
        <f t="shared" ca="1" si="1031"/>
        <v>0</v>
      </c>
      <c r="AA400">
        <f t="shared" ca="1" si="1032"/>
        <v>0</v>
      </c>
      <c r="AB400">
        <f t="shared" ca="1" si="1033"/>
        <v>0</v>
      </c>
      <c r="AC400">
        <f t="shared" ca="1" si="1034"/>
        <v>0</v>
      </c>
      <c r="AD400">
        <f t="shared" ca="1" si="1035"/>
        <v>0</v>
      </c>
      <c r="AE400">
        <f t="shared" ca="1" si="1036"/>
        <v>0</v>
      </c>
      <c r="AF400">
        <f t="shared" ca="1" si="1037"/>
        <v>0</v>
      </c>
      <c r="AG400">
        <f t="shared" ca="1" si="1038"/>
        <v>0</v>
      </c>
      <c r="AH400">
        <f t="shared" ca="1" si="1039"/>
        <v>0</v>
      </c>
      <c r="AI400">
        <f t="shared" ca="1" si="1040"/>
        <v>0</v>
      </c>
      <c r="AJ400">
        <f t="shared" ca="1" si="1041"/>
        <v>0</v>
      </c>
      <c r="AK400">
        <f t="shared" ca="1" si="1042"/>
        <v>0</v>
      </c>
      <c r="AL400">
        <f t="shared" ca="1" si="1043"/>
        <v>0</v>
      </c>
      <c r="AM400">
        <f t="shared" ca="1" si="1044"/>
        <v>0</v>
      </c>
      <c r="AN400">
        <f t="shared" ca="1" si="1045"/>
        <v>0</v>
      </c>
      <c r="AO400">
        <f t="shared" ca="1" si="1046"/>
        <v>0</v>
      </c>
      <c r="AP400">
        <f t="shared" ca="1" si="1047"/>
        <v>0</v>
      </c>
      <c r="AQ400">
        <f t="shared" ca="1" si="1048"/>
        <v>0</v>
      </c>
      <c r="AR400" s="8">
        <f t="shared" ca="1" si="1049"/>
        <v>0</v>
      </c>
      <c r="AS400" s="8">
        <f t="shared" ca="1" si="1050"/>
        <v>0</v>
      </c>
      <c r="AT400" s="8">
        <f t="shared" ca="1" si="1051"/>
        <v>0</v>
      </c>
      <c r="AU400" s="8">
        <f t="shared" ca="1" si="1052"/>
        <v>0</v>
      </c>
      <c r="AV400">
        <f t="shared" ca="1" si="1053"/>
        <v>0</v>
      </c>
      <c r="AW400" t="b">
        <f t="shared" ca="1" si="1054"/>
        <v>0</v>
      </c>
      <c r="BA400" t="s">
        <v>2785</v>
      </c>
      <c r="BB400" t="s">
        <v>2571</v>
      </c>
      <c r="BC400" t="s">
        <v>2674</v>
      </c>
      <c r="BD400">
        <f>IF(Players!BC400="NL",INDEX(Standings!G:I,MATCH(INDEX(Teams!G:K,MATCH(Players!BB400,Teams!G:G,0),5),Standings!G:G,0),2)+INDEX(Standings!G:I,MATCH(INDEX(Teams!G:K,MATCH(Players!BB400,Teams!G:G,0),5),Standings!G:G,0),3),INDEX(Standings!A:C,MATCH(INDEX(Teams!A:E,MATCH(Players!BB400,Teams!A:A,0),5),Standings!A:A,0),2)+INDEX(Standings!A:C,MATCH(INDEX(Teams!A:E,MATCH(Players!BB400,Teams!A:A,0),5),Standings!A:A,0),3))</f>
        <v>3</v>
      </c>
      <c r="BE400">
        <f t="shared" ca="1" si="992"/>
        <v>0</v>
      </c>
      <c r="BF400">
        <f t="shared" ca="1" si="993"/>
        <v>0</v>
      </c>
      <c r="BG400">
        <f t="shared" ca="1" si="994"/>
        <v>0</v>
      </c>
      <c r="BH400">
        <f t="shared" ca="1" si="995"/>
        <v>0</v>
      </c>
      <c r="BI400">
        <f t="shared" ca="1" si="996"/>
        <v>0</v>
      </c>
      <c r="BJ400">
        <f t="shared" ca="1" si="997"/>
        <v>0</v>
      </c>
      <c r="BK400">
        <f t="shared" ca="1" si="998"/>
        <v>0</v>
      </c>
      <c r="BL400" s="12">
        <f t="shared" ca="1" si="999"/>
        <v>0</v>
      </c>
      <c r="BM400">
        <f t="shared" ca="1" si="1000"/>
        <v>0</v>
      </c>
      <c r="BN400">
        <f t="shared" ca="1" si="1001"/>
        <v>0</v>
      </c>
      <c r="BO400">
        <f t="shared" ca="1" si="1002"/>
        <v>0</v>
      </c>
      <c r="BP400">
        <f t="shared" ca="1" si="1003"/>
        <v>0</v>
      </c>
      <c r="BQ400">
        <f t="shared" ca="1" si="1004"/>
        <v>0</v>
      </c>
      <c r="BR400">
        <f t="shared" ca="1" si="1005"/>
        <v>0</v>
      </c>
      <c r="BS400">
        <f t="shared" ca="1" si="1006"/>
        <v>0</v>
      </c>
      <c r="BT400">
        <f t="shared" ca="1" si="1007"/>
        <v>0</v>
      </c>
      <c r="BU400">
        <f t="shared" ca="1" si="1008"/>
        <v>0</v>
      </c>
      <c r="BV400">
        <f t="shared" ca="1" si="1009"/>
        <v>0</v>
      </c>
      <c r="BW400">
        <f t="shared" ca="1" si="966"/>
        <v>0</v>
      </c>
      <c r="BX400">
        <f t="shared" ca="1" si="967"/>
        <v>0</v>
      </c>
      <c r="BY400" s="8">
        <f t="shared" ca="1" si="968"/>
        <v>0</v>
      </c>
      <c r="BZ400" s="10" t="str">
        <f t="shared" ca="1" si="969"/>
        <v>---</v>
      </c>
      <c r="CA400">
        <f t="shared" ca="1" si="970"/>
        <v>0</v>
      </c>
      <c r="CB400">
        <f t="shared" ca="1" si="971"/>
        <v>0</v>
      </c>
      <c r="CC400">
        <f t="shared" ca="1" si="972"/>
        <v>0</v>
      </c>
      <c r="CD400">
        <f t="shared" ca="1" si="973"/>
        <v>0</v>
      </c>
      <c r="CE400">
        <f t="shared" ca="1" si="974"/>
        <v>0</v>
      </c>
      <c r="CF400" s="12">
        <f t="shared" ca="1" si="975"/>
        <v>0</v>
      </c>
      <c r="CG400">
        <f t="shared" ca="1" si="976"/>
        <v>0</v>
      </c>
      <c r="CH400">
        <f t="shared" ca="1" si="977"/>
        <v>0</v>
      </c>
      <c r="CI400">
        <f t="shared" ca="1" si="978"/>
        <v>0</v>
      </c>
      <c r="CJ400">
        <f t="shared" ca="1" si="979"/>
        <v>0</v>
      </c>
      <c r="CK400">
        <f t="shared" ca="1" si="980"/>
        <v>0</v>
      </c>
      <c r="CL400">
        <f t="shared" ca="1" si="981"/>
        <v>0</v>
      </c>
      <c r="CM400">
        <f t="shared" ca="1" si="982"/>
        <v>0</v>
      </c>
      <c r="CN400">
        <f t="shared" ca="1" si="983"/>
        <v>0</v>
      </c>
      <c r="CO400">
        <f t="shared" ca="1" si="984"/>
        <v>0</v>
      </c>
      <c r="CP400">
        <f t="shared" ca="1" si="985"/>
        <v>0</v>
      </c>
      <c r="CQ400" s="10">
        <f t="shared" ca="1" si="986"/>
        <v>0</v>
      </c>
      <c r="CR400" s="11">
        <f t="shared" ca="1" si="987"/>
        <v>0</v>
      </c>
      <c r="CS400" s="11">
        <f t="shared" ca="1" si="988"/>
        <v>0</v>
      </c>
      <c r="CT400" s="11">
        <f t="shared" ca="1" si="989"/>
        <v>0</v>
      </c>
      <c r="CU400" s="11">
        <f t="shared" ca="1" si="990"/>
        <v>0</v>
      </c>
      <c r="CV400" s="11">
        <f t="shared" ca="1" si="991"/>
        <v>0</v>
      </c>
      <c r="CW400" t="b">
        <f t="shared" ca="1" si="965"/>
        <v>0</v>
      </c>
      <c r="CX400">
        <f>COUNTIF(BA$1:BA400,BA400)-1</f>
        <v>1</v>
      </c>
    </row>
    <row r="401" spans="1:102">
      <c r="A401" t="s">
        <v>3064</v>
      </c>
      <c r="B401" t="s">
        <v>2423</v>
      </c>
      <c r="C401" t="s">
        <v>2672</v>
      </c>
      <c r="D401">
        <f>IF(Players!C401="NL",INDEX(Standings!G:I,MATCH(INDEX(Teams!G:K,MATCH(Players!B401,Teams!G:G,0),5),Standings!G:G,0),2)+INDEX(Standings!G:I,MATCH(INDEX(Teams!G:K,MATCH(Players!B401,Teams!G:G,0),5),Standings!G:G,0),3),INDEX(Standings!A:C,MATCH(INDEX(Teams!A:E,MATCH(Players!B401,Teams!A:A,0),5),Standings!A:A,0),2)+INDEX(Standings!A:C,MATCH(INDEX(Teams!A:E,MATCH(Players!B401,Teams!A:A,0),5),Standings!A:A,0),3))</f>
        <v>3</v>
      </c>
      <c r="E401">
        <f t="shared" ca="1" si="1010"/>
        <v>2</v>
      </c>
      <c r="F401">
        <f t="shared" ca="1" si="1011"/>
        <v>7</v>
      </c>
      <c r="G401">
        <f t="shared" ca="1" si="1012"/>
        <v>0</v>
      </c>
      <c r="H401">
        <f t="shared" ca="1" si="1013"/>
        <v>2</v>
      </c>
      <c r="I401">
        <f t="shared" ca="1" si="1014"/>
        <v>0</v>
      </c>
      <c r="J401">
        <f t="shared" ca="1" si="1015"/>
        <v>0</v>
      </c>
      <c r="K401">
        <f t="shared" ca="1" si="1016"/>
        <v>0</v>
      </c>
      <c r="L401">
        <f t="shared" ca="1" si="1017"/>
        <v>2</v>
      </c>
      <c r="M401">
        <f t="shared" ca="1" si="1018"/>
        <v>0</v>
      </c>
      <c r="N401">
        <f t="shared" ca="1" si="1019"/>
        <v>0</v>
      </c>
      <c r="O401">
        <f t="shared" ca="1" si="1020"/>
        <v>0</v>
      </c>
      <c r="P401">
        <f t="shared" ca="1" si="1021"/>
        <v>4</v>
      </c>
      <c r="Q401">
        <f t="shared" ca="1" si="1022"/>
        <v>0</v>
      </c>
      <c r="R401">
        <f t="shared" ca="1" si="1023"/>
        <v>0</v>
      </c>
      <c r="S401">
        <f t="shared" ca="1" si="1024"/>
        <v>0</v>
      </c>
      <c r="T401">
        <f t="shared" ca="1" si="1025"/>
        <v>0</v>
      </c>
      <c r="U401">
        <f t="shared" ca="1" si="1026"/>
        <v>0</v>
      </c>
      <c r="V401">
        <f t="shared" ca="1" si="1027"/>
        <v>0</v>
      </c>
      <c r="W401">
        <f t="shared" ca="1" si="1028"/>
        <v>0</v>
      </c>
      <c r="X401">
        <f t="shared" ca="1" si="1029"/>
        <v>2</v>
      </c>
      <c r="Y401">
        <f t="shared" ca="1" si="1030"/>
        <v>7</v>
      </c>
      <c r="Z401">
        <f t="shared" ca="1" si="1031"/>
        <v>7</v>
      </c>
      <c r="AA401">
        <f t="shared" ca="1" si="1032"/>
        <v>0</v>
      </c>
      <c r="AB401">
        <f t="shared" ca="1" si="1033"/>
        <v>2</v>
      </c>
      <c r="AC401">
        <f t="shared" ca="1" si="1034"/>
        <v>0</v>
      </c>
      <c r="AD401">
        <f t="shared" ca="1" si="1035"/>
        <v>0</v>
      </c>
      <c r="AE401">
        <f t="shared" ca="1" si="1036"/>
        <v>0</v>
      </c>
      <c r="AF401">
        <f t="shared" ca="1" si="1037"/>
        <v>2</v>
      </c>
      <c r="AG401">
        <f t="shared" ca="1" si="1038"/>
        <v>0</v>
      </c>
      <c r="AH401">
        <f t="shared" ca="1" si="1039"/>
        <v>0</v>
      </c>
      <c r="AI401">
        <f t="shared" ca="1" si="1040"/>
        <v>0</v>
      </c>
      <c r="AJ401">
        <f t="shared" ca="1" si="1041"/>
        <v>4</v>
      </c>
      <c r="AK401">
        <f t="shared" ca="1" si="1042"/>
        <v>0</v>
      </c>
      <c r="AL401">
        <f t="shared" ca="1" si="1043"/>
        <v>0</v>
      </c>
      <c r="AM401">
        <f t="shared" ca="1" si="1044"/>
        <v>0</v>
      </c>
      <c r="AN401">
        <f t="shared" ca="1" si="1045"/>
        <v>0</v>
      </c>
      <c r="AO401">
        <f t="shared" ca="1" si="1046"/>
        <v>0</v>
      </c>
      <c r="AP401">
        <f t="shared" ca="1" si="1047"/>
        <v>0</v>
      </c>
      <c r="AQ401">
        <f t="shared" ca="1" si="1048"/>
        <v>0</v>
      </c>
      <c r="AR401" s="8">
        <f t="shared" ca="1" si="1049"/>
        <v>0.2857142857142857</v>
      </c>
      <c r="AS401" s="8">
        <f t="shared" ca="1" si="1050"/>
        <v>0.2857142857142857</v>
      </c>
      <c r="AT401" s="8">
        <f t="shared" ca="1" si="1051"/>
        <v>0.2857142857142857</v>
      </c>
      <c r="AU401" s="8">
        <f t="shared" ca="1" si="1052"/>
        <v>0.5714285714285714</v>
      </c>
      <c r="AV401">
        <f t="shared" ca="1" si="1053"/>
        <v>2</v>
      </c>
      <c r="AW401" t="b">
        <f t="shared" ca="1" si="1054"/>
        <v>0</v>
      </c>
      <c r="BA401" t="s">
        <v>3328</v>
      </c>
      <c r="BB401" t="s">
        <v>2571</v>
      </c>
      <c r="BC401" t="s">
        <v>2674</v>
      </c>
      <c r="BD401">
        <f>IF(Players!BC401="NL",INDEX(Standings!G:I,MATCH(INDEX(Teams!G:K,MATCH(Players!BB401,Teams!G:G,0),5),Standings!G:G,0),2)+INDEX(Standings!G:I,MATCH(INDEX(Teams!G:K,MATCH(Players!BB401,Teams!G:G,0),5),Standings!G:G,0),3),INDEX(Standings!A:C,MATCH(INDEX(Teams!A:E,MATCH(Players!BB401,Teams!A:A,0),5),Standings!A:A,0),2)+INDEX(Standings!A:C,MATCH(INDEX(Teams!A:E,MATCH(Players!BB401,Teams!A:A,0),5),Standings!A:A,0),3))</f>
        <v>3</v>
      </c>
      <c r="BE401">
        <f t="shared" ca="1" si="992"/>
        <v>1</v>
      </c>
      <c r="BF401">
        <f t="shared" ca="1" si="993"/>
        <v>1</v>
      </c>
      <c r="BG401">
        <f t="shared" ca="1" si="994"/>
        <v>3</v>
      </c>
      <c r="BH401">
        <f t="shared" ca="1" si="995"/>
        <v>0</v>
      </c>
      <c r="BI401">
        <f t="shared" ca="1" si="996"/>
        <v>0</v>
      </c>
      <c r="BJ401">
        <f t="shared" ca="1" si="997"/>
        <v>0</v>
      </c>
      <c r="BK401">
        <f t="shared" ca="1" si="998"/>
        <v>0</v>
      </c>
      <c r="BL401" s="12">
        <f t="shared" ca="1" si="999"/>
        <v>5</v>
      </c>
      <c r="BM401">
        <f t="shared" ca="1" si="1000"/>
        <v>5</v>
      </c>
      <c r="BN401">
        <f t="shared" ca="1" si="1001"/>
        <v>5</v>
      </c>
      <c r="BO401">
        <f t="shared" ca="1" si="1002"/>
        <v>5</v>
      </c>
      <c r="BP401">
        <f t="shared" ca="1" si="1003"/>
        <v>1</v>
      </c>
      <c r="BQ401">
        <f t="shared" ca="1" si="1004"/>
        <v>6</v>
      </c>
      <c r="BR401">
        <f t="shared" ca="1" si="1005"/>
        <v>1</v>
      </c>
      <c r="BS401">
        <f t="shared" ca="1" si="1006"/>
        <v>8</v>
      </c>
      <c r="BT401">
        <f t="shared" ca="1" si="1007"/>
        <v>0</v>
      </c>
      <c r="BU401">
        <f t="shared" ca="1" si="1008"/>
        <v>0</v>
      </c>
      <c r="BV401">
        <f t="shared" ca="1" si="1009"/>
        <v>0</v>
      </c>
      <c r="BW401">
        <f t="shared" ca="1" si="966"/>
        <v>1</v>
      </c>
      <c r="BX401">
        <f t="shared" ca="1" si="967"/>
        <v>1</v>
      </c>
      <c r="BY401" s="8">
        <f t="shared" ca="1" si="968"/>
        <v>0.5</v>
      </c>
      <c r="BZ401" s="10">
        <f t="shared" ca="1" si="969"/>
        <v>9</v>
      </c>
      <c r="CA401">
        <f t="shared" ca="1" si="970"/>
        <v>3</v>
      </c>
      <c r="CB401">
        <f t="shared" ca="1" si="971"/>
        <v>0</v>
      </c>
      <c r="CC401">
        <f t="shared" ca="1" si="972"/>
        <v>0</v>
      </c>
      <c r="CD401">
        <f t="shared" ca="1" si="973"/>
        <v>0</v>
      </c>
      <c r="CE401">
        <f t="shared" ca="1" si="974"/>
        <v>0</v>
      </c>
      <c r="CF401" s="12">
        <f t="shared" ca="1" si="975"/>
        <v>5</v>
      </c>
      <c r="CG401">
        <f t="shared" ca="1" si="976"/>
        <v>5</v>
      </c>
      <c r="CH401">
        <f t="shared" ca="1" si="977"/>
        <v>5</v>
      </c>
      <c r="CI401">
        <f t="shared" ca="1" si="978"/>
        <v>5</v>
      </c>
      <c r="CJ401">
        <f t="shared" ca="1" si="979"/>
        <v>1</v>
      </c>
      <c r="CK401">
        <f t="shared" ca="1" si="980"/>
        <v>6</v>
      </c>
      <c r="CL401">
        <f t="shared" ca="1" si="981"/>
        <v>1</v>
      </c>
      <c r="CM401">
        <f t="shared" ca="1" si="982"/>
        <v>8</v>
      </c>
      <c r="CN401">
        <f t="shared" ca="1" si="983"/>
        <v>0</v>
      </c>
      <c r="CO401">
        <f t="shared" ca="1" si="984"/>
        <v>0</v>
      </c>
      <c r="CP401">
        <f t="shared" ca="1" si="985"/>
        <v>0</v>
      </c>
      <c r="CQ401" s="10">
        <f t="shared" ca="1" si="986"/>
        <v>2.2000000000000002</v>
      </c>
      <c r="CR401" s="11">
        <f t="shared" ca="1" si="987"/>
        <v>9</v>
      </c>
      <c r="CS401" s="11">
        <f t="shared" ca="1" si="988"/>
        <v>1.8</v>
      </c>
      <c r="CT401" s="11">
        <f t="shared" ca="1" si="989"/>
        <v>10.799999999999999</v>
      </c>
      <c r="CU401" s="11">
        <f t="shared" ca="1" si="990"/>
        <v>14.4</v>
      </c>
      <c r="CV401" s="11">
        <f t="shared" ca="1" si="991"/>
        <v>1.3333333333333333</v>
      </c>
      <c r="CW401" t="b">
        <f t="shared" ca="1" si="965"/>
        <v>1</v>
      </c>
      <c r="CX401">
        <f>COUNTIF(BA$1:BA401,BA401)-1</f>
        <v>0</v>
      </c>
    </row>
    <row r="402" spans="1:102">
      <c r="A402" t="s">
        <v>3065</v>
      </c>
      <c r="B402" t="s">
        <v>2423</v>
      </c>
      <c r="C402" t="s">
        <v>2672</v>
      </c>
      <c r="D402">
        <f>IF(Players!C402="NL",INDEX(Standings!G:I,MATCH(INDEX(Teams!G:K,MATCH(Players!B402,Teams!G:G,0),5),Standings!G:G,0),2)+INDEX(Standings!G:I,MATCH(INDEX(Teams!G:K,MATCH(Players!B402,Teams!G:G,0),5),Standings!G:G,0),3),INDEX(Standings!A:C,MATCH(INDEX(Teams!A:E,MATCH(Players!B402,Teams!A:A,0),5),Standings!A:A,0),2)+INDEX(Standings!A:C,MATCH(INDEX(Teams!A:E,MATCH(Players!B402,Teams!A:A,0),5),Standings!A:A,0),3))</f>
        <v>3</v>
      </c>
      <c r="E402">
        <f t="shared" ca="1" si="1010"/>
        <v>0</v>
      </c>
      <c r="F402">
        <f t="shared" ca="1" si="1011"/>
        <v>0</v>
      </c>
      <c r="G402">
        <f t="shared" ca="1" si="1012"/>
        <v>0</v>
      </c>
      <c r="H402">
        <f t="shared" ca="1" si="1013"/>
        <v>0</v>
      </c>
      <c r="I402">
        <f t="shared" ca="1" si="1014"/>
        <v>0</v>
      </c>
      <c r="J402">
        <f t="shared" ca="1" si="1015"/>
        <v>0</v>
      </c>
      <c r="K402">
        <f t="shared" ca="1" si="1016"/>
        <v>0</v>
      </c>
      <c r="L402">
        <f t="shared" ca="1" si="1017"/>
        <v>0</v>
      </c>
      <c r="M402">
        <f t="shared" ca="1" si="1018"/>
        <v>0</v>
      </c>
      <c r="N402">
        <f t="shared" ca="1" si="1019"/>
        <v>0</v>
      </c>
      <c r="O402">
        <f t="shared" ca="1" si="1020"/>
        <v>0</v>
      </c>
      <c r="P402">
        <f t="shared" ca="1" si="1021"/>
        <v>0</v>
      </c>
      <c r="Q402">
        <f t="shared" ca="1" si="1022"/>
        <v>0</v>
      </c>
      <c r="R402">
        <f t="shared" ca="1" si="1023"/>
        <v>0</v>
      </c>
      <c r="S402">
        <f t="shared" ca="1" si="1024"/>
        <v>0</v>
      </c>
      <c r="T402">
        <f t="shared" ca="1" si="1025"/>
        <v>0</v>
      </c>
      <c r="U402">
        <f t="shared" ca="1" si="1026"/>
        <v>0</v>
      </c>
      <c r="V402">
        <f t="shared" ca="1" si="1027"/>
        <v>0</v>
      </c>
      <c r="W402">
        <f t="shared" ca="1" si="1028"/>
        <v>0</v>
      </c>
      <c r="X402">
        <f t="shared" ca="1" si="1029"/>
        <v>0</v>
      </c>
      <c r="Y402">
        <f t="shared" ca="1" si="1030"/>
        <v>0</v>
      </c>
      <c r="Z402">
        <f t="shared" ca="1" si="1031"/>
        <v>0</v>
      </c>
      <c r="AA402">
        <f t="shared" ca="1" si="1032"/>
        <v>0</v>
      </c>
      <c r="AB402">
        <f t="shared" ca="1" si="1033"/>
        <v>0</v>
      </c>
      <c r="AC402">
        <f t="shared" ca="1" si="1034"/>
        <v>0</v>
      </c>
      <c r="AD402">
        <f t="shared" ca="1" si="1035"/>
        <v>0</v>
      </c>
      <c r="AE402">
        <f t="shared" ca="1" si="1036"/>
        <v>0</v>
      </c>
      <c r="AF402">
        <f t="shared" ca="1" si="1037"/>
        <v>0</v>
      </c>
      <c r="AG402">
        <f t="shared" ca="1" si="1038"/>
        <v>0</v>
      </c>
      <c r="AH402">
        <f t="shared" ca="1" si="1039"/>
        <v>0</v>
      </c>
      <c r="AI402">
        <f t="shared" ca="1" si="1040"/>
        <v>0</v>
      </c>
      <c r="AJ402">
        <f t="shared" ca="1" si="1041"/>
        <v>0</v>
      </c>
      <c r="AK402">
        <f t="shared" ca="1" si="1042"/>
        <v>0</v>
      </c>
      <c r="AL402">
        <f t="shared" ca="1" si="1043"/>
        <v>0</v>
      </c>
      <c r="AM402">
        <f t="shared" ca="1" si="1044"/>
        <v>0</v>
      </c>
      <c r="AN402">
        <f t="shared" ca="1" si="1045"/>
        <v>0</v>
      </c>
      <c r="AO402">
        <f t="shared" ca="1" si="1046"/>
        <v>0</v>
      </c>
      <c r="AP402">
        <f t="shared" ca="1" si="1047"/>
        <v>0</v>
      </c>
      <c r="AQ402">
        <f t="shared" ca="1" si="1048"/>
        <v>0</v>
      </c>
      <c r="AR402" s="8">
        <f t="shared" ca="1" si="1049"/>
        <v>0</v>
      </c>
      <c r="AS402" s="8">
        <f t="shared" ca="1" si="1050"/>
        <v>0</v>
      </c>
      <c r="AT402" s="8">
        <f t="shared" ca="1" si="1051"/>
        <v>0</v>
      </c>
      <c r="AU402" s="8">
        <f t="shared" ca="1" si="1052"/>
        <v>0</v>
      </c>
      <c r="AV402">
        <f t="shared" ca="1" si="1053"/>
        <v>0</v>
      </c>
      <c r="AW402" t="b">
        <f t="shared" ca="1" si="1054"/>
        <v>0</v>
      </c>
      <c r="BA402" t="s">
        <v>3315</v>
      </c>
      <c r="BB402" t="s">
        <v>2571</v>
      </c>
      <c r="BC402" t="s">
        <v>2674</v>
      </c>
      <c r="BD402">
        <f>IF(Players!BC402="NL",INDEX(Standings!G:I,MATCH(INDEX(Teams!G:K,MATCH(Players!BB402,Teams!G:G,0),5),Standings!G:G,0),2)+INDEX(Standings!G:I,MATCH(INDEX(Teams!G:K,MATCH(Players!BB402,Teams!G:G,0),5),Standings!G:G,0),3),INDEX(Standings!A:C,MATCH(INDEX(Teams!A:E,MATCH(Players!BB402,Teams!A:A,0),5),Standings!A:A,0),2)+INDEX(Standings!A:C,MATCH(INDEX(Teams!A:E,MATCH(Players!BB402,Teams!A:A,0),5),Standings!A:A,0),3))</f>
        <v>3</v>
      </c>
      <c r="BE402">
        <f t="shared" ca="1" si="992"/>
        <v>0</v>
      </c>
      <c r="BF402">
        <f t="shared" ca="1" si="993"/>
        <v>0</v>
      </c>
      <c r="BG402">
        <f t="shared" ca="1" si="994"/>
        <v>0</v>
      </c>
      <c r="BH402">
        <f t="shared" ca="1" si="995"/>
        <v>0</v>
      </c>
      <c r="BI402">
        <f t="shared" ca="1" si="996"/>
        <v>0</v>
      </c>
      <c r="BJ402">
        <f t="shared" ca="1" si="997"/>
        <v>0</v>
      </c>
      <c r="BK402">
        <f t="shared" ca="1" si="998"/>
        <v>0</v>
      </c>
      <c r="BL402" s="12">
        <f t="shared" ca="1" si="999"/>
        <v>0</v>
      </c>
      <c r="BM402">
        <f t="shared" ca="1" si="1000"/>
        <v>0</v>
      </c>
      <c r="BN402">
        <f t="shared" ca="1" si="1001"/>
        <v>0</v>
      </c>
      <c r="BO402">
        <f t="shared" ca="1" si="1002"/>
        <v>0</v>
      </c>
      <c r="BP402">
        <f t="shared" ca="1" si="1003"/>
        <v>0</v>
      </c>
      <c r="BQ402">
        <f t="shared" ca="1" si="1004"/>
        <v>0</v>
      </c>
      <c r="BR402">
        <f t="shared" ca="1" si="1005"/>
        <v>0</v>
      </c>
      <c r="BS402">
        <f t="shared" ca="1" si="1006"/>
        <v>0</v>
      </c>
      <c r="BT402">
        <f t="shared" ca="1" si="1007"/>
        <v>0</v>
      </c>
      <c r="BU402">
        <f t="shared" ca="1" si="1008"/>
        <v>0</v>
      </c>
      <c r="BV402">
        <f t="shared" ca="1" si="1009"/>
        <v>0</v>
      </c>
      <c r="BW402">
        <f t="shared" ca="1" si="966"/>
        <v>0</v>
      </c>
      <c r="BX402">
        <f t="shared" ca="1" si="967"/>
        <v>0</v>
      </c>
      <c r="BY402" s="8">
        <f t="shared" ca="1" si="968"/>
        <v>0</v>
      </c>
      <c r="BZ402" s="10" t="str">
        <f t="shared" ca="1" si="969"/>
        <v>---</v>
      </c>
      <c r="CA402">
        <f t="shared" ca="1" si="970"/>
        <v>0</v>
      </c>
      <c r="CB402">
        <f t="shared" ca="1" si="971"/>
        <v>0</v>
      </c>
      <c r="CC402">
        <f t="shared" ca="1" si="972"/>
        <v>0</v>
      </c>
      <c r="CD402">
        <f t="shared" ca="1" si="973"/>
        <v>0</v>
      </c>
      <c r="CE402">
        <f t="shared" ca="1" si="974"/>
        <v>0</v>
      </c>
      <c r="CF402" s="12">
        <f t="shared" ca="1" si="975"/>
        <v>0</v>
      </c>
      <c r="CG402">
        <f t="shared" ca="1" si="976"/>
        <v>0</v>
      </c>
      <c r="CH402">
        <f t="shared" ca="1" si="977"/>
        <v>0</v>
      </c>
      <c r="CI402">
        <f t="shared" ca="1" si="978"/>
        <v>0</v>
      </c>
      <c r="CJ402">
        <f t="shared" ca="1" si="979"/>
        <v>0</v>
      </c>
      <c r="CK402">
        <f t="shared" ca="1" si="980"/>
        <v>0</v>
      </c>
      <c r="CL402">
        <f t="shared" ca="1" si="981"/>
        <v>0</v>
      </c>
      <c r="CM402">
        <f t="shared" ca="1" si="982"/>
        <v>0</v>
      </c>
      <c r="CN402">
        <f t="shared" ca="1" si="983"/>
        <v>0</v>
      </c>
      <c r="CO402">
        <f t="shared" ca="1" si="984"/>
        <v>0</v>
      </c>
      <c r="CP402">
        <f t="shared" ca="1" si="985"/>
        <v>0</v>
      </c>
      <c r="CQ402" s="10">
        <f t="shared" ca="1" si="986"/>
        <v>0</v>
      </c>
      <c r="CR402" s="11">
        <f t="shared" ca="1" si="987"/>
        <v>0</v>
      </c>
      <c r="CS402" s="11">
        <f t="shared" ca="1" si="988"/>
        <v>0</v>
      </c>
      <c r="CT402" s="11">
        <f t="shared" ca="1" si="989"/>
        <v>0</v>
      </c>
      <c r="CU402" s="11">
        <f t="shared" ca="1" si="990"/>
        <v>0</v>
      </c>
      <c r="CV402" s="11">
        <f t="shared" ca="1" si="991"/>
        <v>0</v>
      </c>
      <c r="CW402" t="b">
        <f t="shared" ca="1" si="965"/>
        <v>0</v>
      </c>
      <c r="CX402">
        <f>COUNTIF(BA$1:BA402,BA402)-1</f>
        <v>0</v>
      </c>
    </row>
    <row r="403" spans="1:102">
      <c r="A403" t="s">
        <v>3066</v>
      </c>
      <c r="B403" t="s">
        <v>2423</v>
      </c>
      <c r="C403" t="s">
        <v>2672</v>
      </c>
      <c r="D403">
        <f>IF(Players!C403="NL",INDEX(Standings!G:I,MATCH(INDEX(Teams!G:K,MATCH(Players!B403,Teams!G:G,0),5),Standings!G:G,0),2)+INDEX(Standings!G:I,MATCH(INDEX(Teams!G:K,MATCH(Players!B403,Teams!G:G,0),5),Standings!G:G,0),3),INDEX(Standings!A:C,MATCH(INDEX(Teams!A:E,MATCH(Players!B403,Teams!A:A,0),5),Standings!A:A,0),2)+INDEX(Standings!A:C,MATCH(INDEX(Teams!A:E,MATCH(Players!B403,Teams!A:A,0),5),Standings!A:A,0),3))</f>
        <v>3</v>
      </c>
      <c r="E403">
        <f t="shared" ca="1" si="1010"/>
        <v>1</v>
      </c>
      <c r="F403">
        <f t="shared" ca="1" si="1011"/>
        <v>3</v>
      </c>
      <c r="G403">
        <f t="shared" ca="1" si="1012"/>
        <v>0</v>
      </c>
      <c r="H403">
        <f t="shared" ca="1" si="1013"/>
        <v>1</v>
      </c>
      <c r="I403">
        <f t="shared" ca="1" si="1014"/>
        <v>0</v>
      </c>
      <c r="J403">
        <f t="shared" ca="1" si="1015"/>
        <v>0</v>
      </c>
      <c r="K403">
        <f t="shared" ca="1" si="1016"/>
        <v>0</v>
      </c>
      <c r="L403">
        <f t="shared" ca="1" si="1017"/>
        <v>0</v>
      </c>
      <c r="M403">
        <f t="shared" ca="1" si="1018"/>
        <v>0</v>
      </c>
      <c r="N403">
        <f t="shared" ca="1" si="1019"/>
        <v>1</v>
      </c>
      <c r="O403">
        <f t="shared" ca="1" si="1020"/>
        <v>1</v>
      </c>
      <c r="P403">
        <f t="shared" ca="1" si="1021"/>
        <v>0</v>
      </c>
      <c r="Q403">
        <f t="shared" ca="1" si="1022"/>
        <v>0</v>
      </c>
      <c r="R403">
        <f t="shared" ca="1" si="1023"/>
        <v>0</v>
      </c>
      <c r="S403">
        <f t="shared" ca="1" si="1024"/>
        <v>0</v>
      </c>
      <c r="T403">
        <f t="shared" ca="1" si="1025"/>
        <v>0</v>
      </c>
      <c r="U403">
        <f t="shared" ca="1" si="1026"/>
        <v>0</v>
      </c>
      <c r="V403">
        <f t="shared" ca="1" si="1027"/>
        <v>0</v>
      </c>
      <c r="W403">
        <f t="shared" ca="1" si="1028"/>
        <v>0</v>
      </c>
      <c r="X403">
        <f t="shared" ca="1" si="1029"/>
        <v>1</v>
      </c>
      <c r="Y403">
        <f t="shared" ca="1" si="1030"/>
        <v>4</v>
      </c>
      <c r="Z403">
        <f t="shared" ca="1" si="1031"/>
        <v>3</v>
      </c>
      <c r="AA403">
        <f t="shared" ca="1" si="1032"/>
        <v>0</v>
      </c>
      <c r="AB403">
        <f t="shared" ca="1" si="1033"/>
        <v>1</v>
      </c>
      <c r="AC403">
        <f t="shared" ca="1" si="1034"/>
        <v>0</v>
      </c>
      <c r="AD403">
        <f t="shared" ca="1" si="1035"/>
        <v>0</v>
      </c>
      <c r="AE403">
        <f t="shared" ca="1" si="1036"/>
        <v>0</v>
      </c>
      <c r="AF403">
        <f t="shared" ca="1" si="1037"/>
        <v>0</v>
      </c>
      <c r="AG403">
        <f t="shared" ca="1" si="1038"/>
        <v>0</v>
      </c>
      <c r="AH403">
        <f t="shared" ca="1" si="1039"/>
        <v>1</v>
      </c>
      <c r="AI403">
        <f t="shared" ca="1" si="1040"/>
        <v>1</v>
      </c>
      <c r="AJ403">
        <f t="shared" ca="1" si="1041"/>
        <v>0</v>
      </c>
      <c r="AK403">
        <f t="shared" ca="1" si="1042"/>
        <v>0</v>
      </c>
      <c r="AL403">
        <f t="shared" ca="1" si="1043"/>
        <v>0</v>
      </c>
      <c r="AM403">
        <f t="shared" ca="1" si="1044"/>
        <v>0</v>
      </c>
      <c r="AN403">
        <f t="shared" ca="1" si="1045"/>
        <v>0</v>
      </c>
      <c r="AO403">
        <f t="shared" ca="1" si="1046"/>
        <v>0</v>
      </c>
      <c r="AP403">
        <f t="shared" ca="1" si="1047"/>
        <v>0</v>
      </c>
      <c r="AQ403">
        <f t="shared" ca="1" si="1048"/>
        <v>0</v>
      </c>
      <c r="AR403" s="8">
        <f t="shared" ca="1" si="1049"/>
        <v>0.33333333333333331</v>
      </c>
      <c r="AS403" s="8">
        <f t="shared" ca="1" si="1050"/>
        <v>0.5</v>
      </c>
      <c r="AT403" s="8">
        <f t="shared" ca="1" si="1051"/>
        <v>0.33333333333333331</v>
      </c>
      <c r="AU403" s="8">
        <f t="shared" ca="1" si="1052"/>
        <v>0.83333333333333326</v>
      </c>
      <c r="AV403">
        <f t="shared" ca="1" si="1053"/>
        <v>1</v>
      </c>
      <c r="AW403" t="b">
        <f t="shared" ca="1" si="1054"/>
        <v>0</v>
      </c>
      <c r="BA403" t="s">
        <v>3319</v>
      </c>
      <c r="BB403" t="s">
        <v>2571</v>
      </c>
      <c r="BC403" t="s">
        <v>2674</v>
      </c>
      <c r="BD403">
        <f>IF(Players!BC403="NL",INDEX(Standings!G:I,MATCH(INDEX(Teams!G:K,MATCH(Players!BB403,Teams!G:G,0),5),Standings!G:G,0),2)+INDEX(Standings!G:I,MATCH(INDEX(Teams!G:K,MATCH(Players!BB403,Teams!G:G,0),5),Standings!G:G,0),3),INDEX(Standings!A:C,MATCH(INDEX(Teams!A:E,MATCH(Players!BB403,Teams!A:A,0),5),Standings!A:A,0),2)+INDEX(Standings!A:C,MATCH(INDEX(Teams!A:E,MATCH(Players!BB403,Teams!A:A,0),5),Standings!A:A,0),3))</f>
        <v>3</v>
      </c>
      <c r="BE403">
        <f t="shared" ca="1" si="992"/>
        <v>0</v>
      </c>
      <c r="BF403">
        <f t="shared" ca="1" si="993"/>
        <v>0</v>
      </c>
      <c r="BG403">
        <f t="shared" ca="1" si="994"/>
        <v>0</v>
      </c>
      <c r="BH403">
        <f t="shared" ca="1" si="995"/>
        <v>0</v>
      </c>
      <c r="BI403">
        <f t="shared" ca="1" si="996"/>
        <v>0</v>
      </c>
      <c r="BJ403">
        <f t="shared" ca="1" si="997"/>
        <v>0</v>
      </c>
      <c r="BK403">
        <f t="shared" ca="1" si="998"/>
        <v>0</v>
      </c>
      <c r="BL403" s="12">
        <f t="shared" ca="1" si="999"/>
        <v>0</v>
      </c>
      <c r="BM403">
        <f t="shared" ca="1" si="1000"/>
        <v>0</v>
      </c>
      <c r="BN403">
        <f t="shared" ca="1" si="1001"/>
        <v>0</v>
      </c>
      <c r="BO403">
        <f t="shared" ca="1" si="1002"/>
        <v>0</v>
      </c>
      <c r="BP403">
        <f t="shared" ca="1" si="1003"/>
        <v>0</v>
      </c>
      <c r="BQ403">
        <f t="shared" ca="1" si="1004"/>
        <v>0</v>
      </c>
      <c r="BR403">
        <f t="shared" ca="1" si="1005"/>
        <v>0</v>
      </c>
      <c r="BS403">
        <f t="shared" ca="1" si="1006"/>
        <v>0</v>
      </c>
      <c r="BT403">
        <f t="shared" ca="1" si="1007"/>
        <v>0</v>
      </c>
      <c r="BU403">
        <f t="shared" ca="1" si="1008"/>
        <v>0</v>
      </c>
      <c r="BV403">
        <f t="shared" ca="1" si="1009"/>
        <v>0</v>
      </c>
      <c r="BW403">
        <f t="shared" ca="1" si="966"/>
        <v>0</v>
      </c>
      <c r="BX403">
        <f t="shared" ca="1" si="967"/>
        <v>0</v>
      </c>
      <c r="BY403" s="8">
        <f t="shared" ca="1" si="968"/>
        <v>0</v>
      </c>
      <c r="BZ403" s="10" t="str">
        <f t="shared" ca="1" si="969"/>
        <v>---</v>
      </c>
      <c r="CA403">
        <f t="shared" ca="1" si="970"/>
        <v>0</v>
      </c>
      <c r="CB403">
        <f t="shared" ca="1" si="971"/>
        <v>0</v>
      </c>
      <c r="CC403">
        <f t="shared" ca="1" si="972"/>
        <v>0</v>
      </c>
      <c r="CD403">
        <f t="shared" ca="1" si="973"/>
        <v>0</v>
      </c>
      <c r="CE403">
        <f t="shared" ca="1" si="974"/>
        <v>0</v>
      </c>
      <c r="CF403" s="12">
        <f t="shared" ca="1" si="975"/>
        <v>0</v>
      </c>
      <c r="CG403">
        <f t="shared" ca="1" si="976"/>
        <v>0</v>
      </c>
      <c r="CH403">
        <f t="shared" ca="1" si="977"/>
        <v>0</v>
      </c>
      <c r="CI403">
        <f t="shared" ca="1" si="978"/>
        <v>0</v>
      </c>
      <c r="CJ403">
        <f t="shared" ca="1" si="979"/>
        <v>0</v>
      </c>
      <c r="CK403">
        <f t="shared" ca="1" si="980"/>
        <v>0</v>
      </c>
      <c r="CL403">
        <f t="shared" ca="1" si="981"/>
        <v>0</v>
      </c>
      <c r="CM403">
        <f t="shared" ca="1" si="982"/>
        <v>0</v>
      </c>
      <c r="CN403">
        <f t="shared" ca="1" si="983"/>
        <v>0</v>
      </c>
      <c r="CO403">
        <f t="shared" ca="1" si="984"/>
        <v>0</v>
      </c>
      <c r="CP403">
        <f t="shared" ca="1" si="985"/>
        <v>0</v>
      </c>
      <c r="CQ403" s="10">
        <f t="shared" ca="1" si="986"/>
        <v>0</v>
      </c>
      <c r="CR403" s="11">
        <f t="shared" ca="1" si="987"/>
        <v>0</v>
      </c>
      <c r="CS403" s="11">
        <f t="shared" ca="1" si="988"/>
        <v>0</v>
      </c>
      <c r="CT403" s="11">
        <f t="shared" ca="1" si="989"/>
        <v>0</v>
      </c>
      <c r="CU403" s="11">
        <f t="shared" ca="1" si="990"/>
        <v>0</v>
      </c>
      <c r="CV403" s="11">
        <f t="shared" ca="1" si="991"/>
        <v>0</v>
      </c>
      <c r="CW403" t="b">
        <f t="shared" ca="1" si="965"/>
        <v>0</v>
      </c>
      <c r="CX403">
        <f>COUNTIF(BA$1:BA403,BA403)-1</f>
        <v>0</v>
      </c>
    </row>
    <row r="404" spans="1:102">
      <c r="A404" t="s">
        <v>3067</v>
      </c>
      <c r="B404" t="s">
        <v>2423</v>
      </c>
      <c r="C404" t="s">
        <v>2672</v>
      </c>
      <c r="D404">
        <f>IF(Players!C404="NL",INDEX(Standings!G:I,MATCH(INDEX(Teams!G:K,MATCH(Players!B404,Teams!G:G,0),5),Standings!G:G,0),2)+INDEX(Standings!G:I,MATCH(INDEX(Teams!G:K,MATCH(Players!B404,Teams!G:G,0),5),Standings!G:G,0),3),INDEX(Standings!A:C,MATCH(INDEX(Teams!A:E,MATCH(Players!B404,Teams!A:A,0),5),Standings!A:A,0),2)+INDEX(Standings!A:C,MATCH(INDEX(Teams!A:E,MATCH(Players!B404,Teams!A:A,0),5),Standings!A:A,0),3))</f>
        <v>3</v>
      </c>
      <c r="E404">
        <f t="shared" ca="1" si="1010"/>
        <v>0</v>
      </c>
      <c r="F404">
        <f t="shared" ca="1" si="1011"/>
        <v>0</v>
      </c>
      <c r="G404">
        <f t="shared" ca="1" si="1012"/>
        <v>0</v>
      </c>
      <c r="H404">
        <f t="shared" ca="1" si="1013"/>
        <v>0</v>
      </c>
      <c r="I404">
        <f t="shared" ca="1" si="1014"/>
        <v>0</v>
      </c>
      <c r="J404">
        <f t="shared" ca="1" si="1015"/>
        <v>0</v>
      </c>
      <c r="K404">
        <f t="shared" ca="1" si="1016"/>
        <v>0</v>
      </c>
      <c r="L404">
        <f t="shared" ca="1" si="1017"/>
        <v>0</v>
      </c>
      <c r="M404">
        <f t="shared" ca="1" si="1018"/>
        <v>0</v>
      </c>
      <c r="N404">
        <f t="shared" ca="1" si="1019"/>
        <v>0</v>
      </c>
      <c r="O404">
        <f t="shared" ca="1" si="1020"/>
        <v>0</v>
      </c>
      <c r="P404">
        <f t="shared" ca="1" si="1021"/>
        <v>0</v>
      </c>
      <c r="Q404">
        <f t="shared" ca="1" si="1022"/>
        <v>0</v>
      </c>
      <c r="R404">
        <f t="shared" ca="1" si="1023"/>
        <v>0</v>
      </c>
      <c r="S404">
        <f t="shared" ca="1" si="1024"/>
        <v>0</v>
      </c>
      <c r="T404">
        <f t="shared" ca="1" si="1025"/>
        <v>0</v>
      </c>
      <c r="U404">
        <f t="shared" ca="1" si="1026"/>
        <v>0</v>
      </c>
      <c r="V404">
        <f t="shared" ca="1" si="1027"/>
        <v>0</v>
      </c>
      <c r="W404">
        <f t="shared" ca="1" si="1028"/>
        <v>0</v>
      </c>
      <c r="X404">
        <f t="shared" ca="1" si="1029"/>
        <v>0</v>
      </c>
      <c r="Y404">
        <f t="shared" ca="1" si="1030"/>
        <v>0</v>
      </c>
      <c r="Z404">
        <f t="shared" ca="1" si="1031"/>
        <v>0</v>
      </c>
      <c r="AA404">
        <f t="shared" ca="1" si="1032"/>
        <v>0</v>
      </c>
      <c r="AB404">
        <f t="shared" ca="1" si="1033"/>
        <v>0</v>
      </c>
      <c r="AC404">
        <f t="shared" ca="1" si="1034"/>
        <v>0</v>
      </c>
      <c r="AD404">
        <f t="shared" ca="1" si="1035"/>
        <v>0</v>
      </c>
      <c r="AE404">
        <f t="shared" ca="1" si="1036"/>
        <v>0</v>
      </c>
      <c r="AF404">
        <f t="shared" ca="1" si="1037"/>
        <v>0</v>
      </c>
      <c r="AG404">
        <f t="shared" ca="1" si="1038"/>
        <v>0</v>
      </c>
      <c r="AH404">
        <f t="shared" ca="1" si="1039"/>
        <v>0</v>
      </c>
      <c r="AI404">
        <f t="shared" ca="1" si="1040"/>
        <v>0</v>
      </c>
      <c r="AJ404">
        <f t="shared" ca="1" si="1041"/>
        <v>0</v>
      </c>
      <c r="AK404">
        <f t="shared" ca="1" si="1042"/>
        <v>0</v>
      </c>
      <c r="AL404">
        <f t="shared" ca="1" si="1043"/>
        <v>0</v>
      </c>
      <c r="AM404">
        <f t="shared" ca="1" si="1044"/>
        <v>0</v>
      </c>
      <c r="AN404">
        <f t="shared" ca="1" si="1045"/>
        <v>0</v>
      </c>
      <c r="AO404">
        <f t="shared" ca="1" si="1046"/>
        <v>0</v>
      </c>
      <c r="AP404">
        <f t="shared" ca="1" si="1047"/>
        <v>0</v>
      </c>
      <c r="AQ404">
        <f t="shared" ca="1" si="1048"/>
        <v>0</v>
      </c>
      <c r="AR404" s="8">
        <f t="shared" ca="1" si="1049"/>
        <v>0</v>
      </c>
      <c r="AS404" s="8">
        <f t="shared" ca="1" si="1050"/>
        <v>0</v>
      </c>
      <c r="AT404" s="8">
        <f t="shared" ca="1" si="1051"/>
        <v>0</v>
      </c>
      <c r="AU404" s="8">
        <f t="shared" ca="1" si="1052"/>
        <v>0</v>
      </c>
      <c r="AV404">
        <f t="shared" ca="1" si="1053"/>
        <v>0</v>
      </c>
      <c r="AW404" t="b">
        <f t="shared" ca="1" si="1054"/>
        <v>0</v>
      </c>
      <c r="BA404" t="s">
        <v>3133</v>
      </c>
      <c r="BB404" t="s">
        <v>2571</v>
      </c>
      <c r="BC404" t="s">
        <v>2674</v>
      </c>
      <c r="BD404">
        <f>IF(Players!BC404="NL",INDEX(Standings!G:I,MATCH(INDEX(Teams!G:K,MATCH(Players!BB404,Teams!G:G,0),5),Standings!G:G,0),2)+INDEX(Standings!G:I,MATCH(INDEX(Teams!G:K,MATCH(Players!BB404,Teams!G:G,0),5),Standings!G:G,0),3),INDEX(Standings!A:C,MATCH(INDEX(Teams!A:E,MATCH(Players!BB404,Teams!A:A,0),5),Standings!A:A,0),2)+INDEX(Standings!A:C,MATCH(INDEX(Teams!A:E,MATCH(Players!BB404,Teams!A:A,0),5),Standings!A:A,0),3))</f>
        <v>3</v>
      </c>
      <c r="BE404">
        <f t="shared" ca="1" si="992"/>
        <v>0</v>
      </c>
      <c r="BF404">
        <f t="shared" ca="1" si="993"/>
        <v>0</v>
      </c>
      <c r="BG404">
        <f t="shared" ca="1" si="994"/>
        <v>0</v>
      </c>
      <c r="BH404">
        <f t="shared" ca="1" si="995"/>
        <v>0</v>
      </c>
      <c r="BI404">
        <f t="shared" ca="1" si="996"/>
        <v>0</v>
      </c>
      <c r="BJ404">
        <f t="shared" ca="1" si="997"/>
        <v>0</v>
      </c>
      <c r="BK404">
        <f t="shared" ca="1" si="998"/>
        <v>0</v>
      </c>
      <c r="BL404" s="12">
        <f t="shared" ca="1" si="999"/>
        <v>0</v>
      </c>
      <c r="BM404">
        <f t="shared" ca="1" si="1000"/>
        <v>0</v>
      </c>
      <c r="BN404">
        <f t="shared" ca="1" si="1001"/>
        <v>0</v>
      </c>
      <c r="BO404">
        <f t="shared" ca="1" si="1002"/>
        <v>0</v>
      </c>
      <c r="BP404">
        <f t="shared" ca="1" si="1003"/>
        <v>0</v>
      </c>
      <c r="BQ404">
        <f t="shared" ca="1" si="1004"/>
        <v>0</v>
      </c>
      <c r="BR404">
        <f t="shared" ca="1" si="1005"/>
        <v>0</v>
      </c>
      <c r="BS404">
        <f t="shared" ca="1" si="1006"/>
        <v>0</v>
      </c>
      <c r="BT404">
        <f t="shared" ca="1" si="1007"/>
        <v>0</v>
      </c>
      <c r="BU404">
        <f t="shared" ca="1" si="1008"/>
        <v>0</v>
      </c>
      <c r="BV404">
        <f t="shared" ca="1" si="1009"/>
        <v>0</v>
      </c>
      <c r="BW404">
        <f t="shared" ca="1" si="966"/>
        <v>0</v>
      </c>
      <c r="BX404">
        <f t="shared" ca="1" si="967"/>
        <v>0</v>
      </c>
      <c r="BY404" s="8">
        <f t="shared" ca="1" si="968"/>
        <v>0</v>
      </c>
      <c r="BZ404" s="10" t="str">
        <f t="shared" ca="1" si="969"/>
        <v>---</v>
      </c>
      <c r="CA404">
        <f t="shared" ca="1" si="970"/>
        <v>0</v>
      </c>
      <c r="CB404">
        <f t="shared" ca="1" si="971"/>
        <v>0</v>
      </c>
      <c r="CC404">
        <f t="shared" ca="1" si="972"/>
        <v>0</v>
      </c>
      <c r="CD404">
        <f t="shared" ca="1" si="973"/>
        <v>0</v>
      </c>
      <c r="CE404">
        <f t="shared" ca="1" si="974"/>
        <v>0</v>
      </c>
      <c r="CF404" s="12">
        <f t="shared" ca="1" si="975"/>
        <v>0</v>
      </c>
      <c r="CG404">
        <f t="shared" ca="1" si="976"/>
        <v>0</v>
      </c>
      <c r="CH404">
        <f t="shared" ca="1" si="977"/>
        <v>0</v>
      </c>
      <c r="CI404">
        <f t="shared" ca="1" si="978"/>
        <v>0</v>
      </c>
      <c r="CJ404">
        <f t="shared" ca="1" si="979"/>
        <v>0</v>
      </c>
      <c r="CK404">
        <f t="shared" ca="1" si="980"/>
        <v>0</v>
      </c>
      <c r="CL404">
        <f t="shared" ca="1" si="981"/>
        <v>0</v>
      </c>
      <c r="CM404">
        <f t="shared" ca="1" si="982"/>
        <v>0</v>
      </c>
      <c r="CN404">
        <f t="shared" ca="1" si="983"/>
        <v>0</v>
      </c>
      <c r="CO404">
        <f t="shared" ca="1" si="984"/>
        <v>0</v>
      </c>
      <c r="CP404">
        <f t="shared" ca="1" si="985"/>
        <v>0</v>
      </c>
      <c r="CQ404" s="10">
        <f t="shared" ca="1" si="986"/>
        <v>0</v>
      </c>
      <c r="CR404" s="11">
        <f t="shared" ca="1" si="987"/>
        <v>0</v>
      </c>
      <c r="CS404" s="11">
        <f t="shared" ca="1" si="988"/>
        <v>0</v>
      </c>
      <c r="CT404" s="11">
        <f t="shared" ca="1" si="989"/>
        <v>0</v>
      </c>
      <c r="CU404" s="11">
        <f t="shared" ca="1" si="990"/>
        <v>0</v>
      </c>
      <c r="CV404" s="11">
        <f t="shared" ca="1" si="991"/>
        <v>0</v>
      </c>
      <c r="CW404" t="b">
        <f t="shared" ca="1" si="965"/>
        <v>0</v>
      </c>
      <c r="CX404">
        <f>COUNTIF(BA$1:BA404,BA404)-1</f>
        <v>1</v>
      </c>
    </row>
    <row r="405" spans="1:102">
      <c r="A405" t="s">
        <v>3068</v>
      </c>
      <c r="B405" t="s">
        <v>2423</v>
      </c>
      <c r="C405" t="s">
        <v>2672</v>
      </c>
      <c r="D405">
        <f>IF(Players!C405="NL",INDEX(Standings!G:I,MATCH(INDEX(Teams!G:K,MATCH(Players!B405,Teams!G:G,0),5),Standings!G:G,0),2)+INDEX(Standings!G:I,MATCH(INDEX(Teams!G:K,MATCH(Players!B405,Teams!G:G,0),5),Standings!G:G,0),3),INDEX(Standings!A:C,MATCH(INDEX(Teams!A:E,MATCH(Players!B405,Teams!A:A,0),5),Standings!A:A,0),2)+INDEX(Standings!A:C,MATCH(INDEX(Teams!A:E,MATCH(Players!B405,Teams!A:A,0),5),Standings!A:A,0),3))</f>
        <v>3</v>
      </c>
      <c r="E405">
        <f t="shared" ca="1" si="1010"/>
        <v>0</v>
      </c>
      <c r="F405">
        <f t="shared" ca="1" si="1011"/>
        <v>0</v>
      </c>
      <c r="G405">
        <f t="shared" ca="1" si="1012"/>
        <v>0</v>
      </c>
      <c r="H405">
        <f t="shared" ca="1" si="1013"/>
        <v>0</v>
      </c>
      <c r="I405">
        <f t="shared" ca="1" si="1014"/>
        <v>0</v>
      </c>
      <c r="J405">
        <f t="shared" ca="1" si="1015"/>
        <v>0</v>
      </c>
      <c r="K405">
        <f t="shared" ca="1" si="1016"/>
        <v>0</v>
      </c>
      <c r="L405">
        <f t="shared" ca="1" si="1017"/>
        <v>0</v>
      </c>
      <c r="M405">
        <f t="shared" ca="1" si="1018"/>
        <v>0</v>
      </c>
      <c r="N405">
        <f t="shared" ca="1" si="1019"/>
        <v>0</v>
      </c>
      <c r="O405">
        <f t="shared" ca="1" si="1020"/>
        <v>0</v>
      </c>
      <c r="P405">
        <f t="shared" ca="1" si="1021"/>
        <v>0</v>
      </c>
      <c r="Q405">
        <f t="shared" ca="1" si="1022"/>
        <v>0</v>
      </c>
      <c r="R405">
        <f t="shared" ca="1" si="1023"/>
        <v>0</v>
      </c>
      <c r="S405">
        <f t="shared" ca="1" si="1024"/>
        <v>0</v>
      </c>
      <c r="T405">
        <f t="shared" ca="1" si="1025"/>
        <v>0</v>
      </c>
      <c r="U405">
        <f t="shared" ca="1" si="1026"/>
        <v>0</v>
      </c>
      <c r="V405">
        <f t="shared" ca="1" si="1027"/>
        <v>0</v>
      </c>
      <c r="W405">
        <f t="shared" ca="1" si="1028"/>
        <v>0</v>
      </c>
      <c r="X405">
        <f t="shared" ca="1" si="1029"/>
        <v>0</v>
      </c>
      <c r="Y405">
        <f t="shared" ca="1" si="1030"/>
        <v>0</v>
      </c>
      <c r="Z405">
        <f t="shared" ca="1" si="1031"/>
        <v>0</v>
      </c>
      <c r="AA405">
        <f t="shared" ca="1" si="1032"/>
        <v>0</v>
      </c>
      <c r="AB405">
        <f t="shared" ca="1" si="1033"/>
        <v>0</v>
      </c>
      <c r="AC405">
        <f t="shared" ca="1" si="1034"/>
        <v>0</v>
      </c>
      <c r="AD405">
        <f t="shared" ca="1" si="1035"/>
        <v>0</v>
      </c>
      <c r="AE405">
        <f t="shared" ca="1" si="1036"/>
        <v>0</v>
      </c>
      <c r="AF405">
        <f t="shared" ca="1" si="1037"/>
        <v>0</v>
      </c>
      <c r="AG405">
        <f t="shared" ca="1" si="1038"/>
        <v>0</v>
      </c>
      <c r="AH405">
        <f t="shared" ca="1" si="1039"/>
        <v>0</v>
      </c>
      <c r="AI405">
        <f t="shared" ca="1" si="1040"/>
        <v>0</v>
      </c>
      <c r="AJ405">
        <f t="shared" ca="1" si="1041"/>
        <v>0</v>
      </c>
      <c r="AK405">
        <f t="shared" ca="1" si="1042"/>
        <v>0</v>
      </c>
      <c r="AL405">
        <f t="shared" ca="1" si="1043"/>
        <v>0</v>
      </c>
      <c r="AM405">
        <f t="shared" ca="1" si="1044"/>
        <v>0</v>
      </c>
      <c r="AN405">
        <f t="shared" ca="1" si="1045"/>
        <v>0</v>
      </c>
      <c r="AO405">
        <f t="shared" ca="1" si="1046"/>
        <v>0</v>
      </c>
      <c r="AP405">
        <f t="shared" ca="1" si="1047"/>
        <v>0</v>
      </c>
      <c r="AQ405">
        <f t="shared" ca="1" si="1048"/>
        <v>0</v>
      </c>
      <c r="AR405" s="8">
        <f t="shared" ca="1" si="1049"/>
        <v>0</v>
      </c>
      <c r="AS405" s="8">
        <f t="shared" ca="1" si="1050"/>
        <v>0</v>
      </c>
      <c r="AT405" s="8">
        <f t="shared" ca="1" si="1051"/>
        <v>0</v>
      </c>
      <c r="AU405" s="8">
        <f t="shared" ca="1" si="1052"/>
        <v>0</v>
      </c>
      <c r="AV405">
        <f t="shared" ca="1" si="1053"/>
        <v>0</v>
      </c>
      <c r="AW405" t="b">
        <f t="shared" ca="1" si="1054"/>
        <v>0</v>
      </c>
      <c r="BA405" t="s">
        <v>3317</v>
      </c>
      <c r="BB405" t="s">
        <v>2571</v>
      </c>
      <c r="BC405" t="s">
        <v>2674</v>
      </c>
      <c r="BD405">
        <f>IF(Players!BC405="NL",INDEX(Standings!G:I,MATCH(INDEX(Teams!G:K,MATCH(Players!BB405,Teams!G:G,0),5),Standings!G:G,0),2)+INDEX(Standings!G:I,MATCH(INDEX(Teams!G:K,MATCH(Players!BB405,Teams!G:G,0),5),Standings!G:G,0),3),INDEX(Standings!A:C,MATCH(INDEX(Teams!A:E,MATCH(Players!BB405,Teams!A:A,0),5),Standings!A:A,0),2)+INDEX(Standings!A:C,MATCH(INDEX(Teams!A:E,MATCH(Players!BB405,Teams!A:A,0),5),Standings!A:A,0),3))</f>
        <v>3</v>
      </c>
      <c r="BE405">
        <f t="shared" ca="1" si="992"/>
        <v>0</v>
      </c>
      <c r="BF405">
        <f t="shared" ca="1" si="993"/>
        <v>1</v>
      </c>
      <c r="BG405">
        <f t="shared" ca="1" si="994"/>
        <v>1</v>
      </c>
      <c r="BH405">
        <f t="shared" ca="1" si="995"/>
        <v>1</v>
      </c>
      <c r="BI405">
        <f t="shared" ca="1" si="996"/>
        <v>0</v>
      </c>
      <c r="BJ405">
        <f t="shared" ca="1" si="997"/>
        <v>0</v>
      </c>
      <c r="BK405">
        <f t="shared" ca="1" si="998"/>
        <v>0</v>
      </c>
      <c r="BL405" s="12">
        <f t="shared" ca="1" si="999"/>
        <v>2</v>
      </c>
      <c r="BM405">
        <f t="shared" ca="1" si="1000"/>
        <v>4</v>
      </c>
      <c r="BN405">
        <f t="shared" ca="1" si="1001"/>
        <v>5</v>
      </c>
      <c r="BO405">
        <f t="shared" ca="1" si="1002"/>
        <v>5</v>
      </c>
      <c r="BP405">
        <f t="shared" ca="1" si="1003"/>
        <v>1</v>
      </c>
      <c r="BQ405">
        <f t="shared" ca="1" si="1004"/>
        <v>1</v>
      </c>
      <c r="BR405">
        <f t="shared" ca="1" si="1005"/>
        <v>0</v>
      </c>
      <c r="BS405">
        <f t="shared" ca="1" si="1006"/>
        <v>2</v>
      </c>
      <c r="BT405">
        <f t="shared" ca="1" si="1007"/>
        <v>1</v>
      </c>
      <c r="BU405">
        <f t="shared" ca="1" si="1008"/>
        <v>0</v>
      </c>
      <c r="BV405">
        <f t="shared" ca="1" si="1009"/>
        <v>0</v>
      </c>
      <c r="BW405">
        <f t="shared" ca="1" si="966"/>
        <v>0</v>
      </c>
      <c r="BX405">
        <f t="shared" ca="1" si="967"/>
        <v>1</v>
      </c>
      <c r="BY405" s="8">
        <f t="shared" ca="1" si="968"/>
        <v>0</v>
      </c>
      <c r="BZ405" s="10">
        <f t="shared" ca="1" si="969"/>
        <v>22.5</v>
      </c>
      <c r="CA405">
        <f t="shared" ca="1" si="970"/>
        <v>1</v>
      </c>
      <c r="CB405">
        <f t="shared" ca="1" si="971"/>
        <v>1</v>
      </c>
      <c r="CC405">
        <f t="shared" ca="1" si="972"/>
        <v>0</v>
      </c>
      <c r="CD405">
        <f t="shared" ca="1" si="973"/>
        <v>0</v>
      </c>
      <c r="CE405">
        <f t="shared" ca="1" si="974"/>
        <v>0</v>
      </c>
      <c r="CF405" s="12">
        <f t="shared" ca="1" si="975"/>
        <v>2</v>
      </c>
      <c r="CG405">
        <f t="shared" ca="1" si="976"/>
        <v>4</v>
      </c>
      <c r="CH405">
        <f t="shared" ca="1" si="977"/>
        <v>5</v>
      </c>
      <c r="CI405">
        <f t="shared" ca="1" si="978"/>
        <v>5</v>
      </c>
      <c r="CJ405">
        <f t="shared" ca="1" si="979"/>
        <v>1</v>
      </c>
      <c r="CK405">
        <f t="shared" ca="1" si="980"/>
        <v>1</v>
      </c>
      <c r="CL405">
        <f t="shared" ca="1" si="981"/>
        <v>0</v>
      </c>
      <c r="CM405">
        <f t="shared" ca="1" si="982"/>
        <v>2</v>
      </c>
      <c r="CN405">
        <f t="shared" ca="1" si="983"/>
        <v>1</v>
      </c>
      <c r="CO405">
        <f t="shared" ca="1" si="984"/>
        <v>0</v>
      </c>
      <c r="CP405">
        <f t="shared" ca="1" si="985"/>
        <v>0</v>
      </c>
      <c r="CQ405" s="10">
        <f t="shared" ca="1" si="986"/>
        <v>2.5</v>
      </c>
      <c r="CR405" s="11">
        <f t="shared" ca="1" si="987"/>
        <v>18</v>
      </c>
      <c r="CS405" s="11">
        <f t="shared" ca="1" si="988"/>
        <v>4.5</v>
      </c>
      <c r="CT405" s="11">
        <f t="shared" ca="1" si="989"/>
        <v>4.5</v>
      </c>
      <c r="CU405" s="11">
        <f t="shared" ca="1" si="990"/>
        <v>9</v>
      </c>
      <c r="CV405" s="11">
        <f t="shared" ca="1" si="991"/>
        <v>2</v>
      </c>
      <c r="CW405" t="b">
        <f t="shared" ca="1" si="965"/>
        <v>0</v>
      </c>
      <c r="CX405">
        <f>COUNTIF(BA$1:BA405,BA405)-1</f>
        <v>0</v>
      </c>
    </row>
    <row r="406" spans="1:102">
      <c r="A406" t="s">
        <v>3069</v>
      </c>
      <c r="B406" t="s">
        <v>2423</v>
      </c>
      <c r="C406" t="s">
        <v>2672</v>
      </c>
      <c r="D406">
        <f>IF(Players!C406="NL",INDEX(Standings!G:I,MATCH(INDEX(Teams!G:K,MATCH(Players!B406,Teams!G:G,0),5),Standings!G:G,0),2)+INDEX(Standings!G:I,MATCH(INDEX(Teams!G:K,MATCH(Players!B406,Teams!G:G,0),5),Standings!G:G,0),3),INDEX(Standings!A:C,MATCH(INDEX(Teams!A:E,MATCH(Players!B406,Teams!A:A,0),5),Standings!A:A,0),2)+INDEX(Standings!A:C,MATCH(INDEX(Teams!A:E,MATCH(Players!B406,Teams!A:A,0),5),Standings!A:A,0),3))</f>
        <v>3</v>
      </c>
      <c r="E406">
        <f t="shared" ca="1" si="1010"/>
        <v>0</v>
      </c>
      <c r="F406">
        <f t="shared" ca="1" si="1011"/>
        <v>0</v>
      </c>
      <c r="G406">
        <f t="shared" ca="1" si="1012"/>
        <v>0</v>
      </c>
      <c r="H406">
        <f t="shared" ca="1" si="1013"/>
        <v>0</v>
      </c>
      <c r="I406">
        <f t="shared" ca="1" si="1014"/>
        <v>0</v>
      </c>
      <c r="J406">
        <f t="shared" ca="1" si="1015"/>
        <v>0</v>
      </c>
      <c r="K406">
        <f t="shared" ca="1" si="1016"/>
        <v>0</v>
      </c>
      <c r="L406">
        <f t="shared" ca="1" si="1017"/>
        <v>0</v>
      </c>
      <c r="M406">
        <f t="shared" ca="1" si="1018"/>
        <v>0</v>
      </c>
      <c r="N406">
        <f t="shared" ca="1" si="1019"/>
        <v>0</v>
      </c>
      <c r="O406">
        <f t="shared" ca="1" si="1020"/>
        <v>0</v>
      </c>
      <c r="P406">
        <f t="shared" ca="1" si="1021"/>
        <v>0</v>
      </c>
      <c r="Q406">
        <f t="shared" ca="1" si="1022"/>
        <v>0</v>
      </c>
      <c r="R406">
        <f t="shared" ca="1" si="1023"/>
        <v>0</v>
      </c>
      <c r="S406">
        <f t="shared" ca="1" si="1024"/>
        <v>0</v>
      </c>
      <c r="T406">
        <f t="shared" ca="1" si="1025"/>
        <v>0</v>
      </c>
      <c r="U406">
        <f t="shared" ca="1" si="1026"/>
        <v>0</v>
      </c>
      <c r="V406">
        <f t="shared" ca="1" si="1027"/>
        <v>0</v>
      </c>
      <c r="W406">
        <f t="shared" ca="1" si="1028"/>
        <v>0</v>
      </c>
      <c r="X406">
        <f t="shared" ca="1" si="1029"/>
        <v>3</v>
      </c>
      <c r="Y406">
        <f t="shared" ca="1" si="1030"/>
        <v>12</v>
      </c>
      <c r="Z406">
        <f t="shared" ca="1" si="1031"/>
        <v>12</v>
      </c>
      <c r="AA406">
        <f t="shared" ca="1" si="1032"/>
        <v>0</v>
      </c>
      <c r="AB406">
        <f t="shared" ca="1" si="1033"/>
        <v>2</v>
      </c>
      <c r="AC406">
        <f t="shared" ca="1" si="1034"/>
        <v>0</v>
      </c>
      <c r="AD406">
        <f t="shared" ca="1" si="1035"/>
        <v>0</v>
      </c>
      <c r="AE406">
        <f t="shared" ca="1" si="1036"/>
        <v>0</v>
      </c>
      <c r="AF406">
        <f t="shared" ca="1" si="1037"/>
        <v>1</v>
      </c>
      <c r="AG406">
        <f t="shared" ca="1" si="1038"/>
        <v>0</v>
      </c>
      <c r="AH406">
        <f t="shared" ca="1" si="1039"/>
        <v>0</v>
      </c>
      <c r="AI406">
        <f t="shared" ca="1" si="1040"/>
        <v>0</v>
      </c>
      <c r="AJ406">
        <f t="shared" ca="1" si="1041"/>
        <v>4</v>
      </c>
      <c r="AK406">
        <f t="shared" ca="1" si="1042"/>
        <v>1</v>
      </c>
      <c r="AL406">
        <f t="shared" ca="1" si="1043"/>
        <v>0</v>
      </c>
      <c r="AM406">
        <f t="shared" ca="1" si="1044"/>
        <v>0</v>
      </c>
      <c r="AN406">
        <f t="shared" ca="1" si="1045"/>
        <v>0</v>
      </c>
      <c r="AO406">
        <f t="shared" ca="1" si="1046"/>
        <v>0</v>
      </c>
      <c r="AP406">
        <f t="shared" ca="1" si="1047"/>
        <v>0</v>
      </c>
      <c r="AQ406">
        <f t="shared" ca="1" si="1048"/>
        <v>0</v>
      </c>
      <c r="AR406" s="8">
        <f t="shared" ca="1" si="1049"/>
        <v>0.16666666666666666</v>
      </c>
      <c r="AS406" s="8">
        <f t="shared" ca="1" si="1050"/>
        <v>0.16666666666666666</v>
      </c>
      <c r="AT406" s="8">
        <f t="shared" ca="1" si="1051"/>
        <v>0.16666666666666666</v>
      </c>
      <c r="AU406" s="8">
        <f t="shared" ca="1" si="1052"/>
        <v>0.33333333333333331</v>
      </c>
      <c r="AV406">
        <f t="shared" ca="1" si="1053"/>
        <v>2</v>
      </c>
      <c r="AW406" t="b">
        <f t="shared" ca="1" si="1054"/>
        <v>1</v>
      </c>
      <c r="BA406" t="s">
        <v>3318</v>
      </c>
      <c r="BB406" t="s">
        <v>2571</v>
      </c>
      <c r="BC406" t="s">
        <v>2674</v>
      </c>
      <c r="BD406">
        <f>IF(Players!BC406="NL",INDEX(Standings!G:I,MATCH(INDEX(Teams!G:K,MATCH(Players!BB406,Teams!G:G,0),5),Standings!G:G,0),2)+INDEX(Standings!G:I,MATCH(INDEX(Teams!G:K,MATCH(Players!BB406,Teams!G:G,0),5),Standings!G:G,0),3),INDEX(Standings!A:C,MATCH(INDEX(Teams!A:E,MATCH(Players!BB406,Teams!A:A,0),5),Standings!A:A,0),2)+INDEX(Standings!A:C,MATCH(INDEX(Teams!A:E,MATCH(Players!BB406,Teams!A:A,0),5),Standings!A:A,0),3))</f>
        <v>3</v>
      </c>
      <c r="BE406">
        <f t="shared" ca="1" si="992"/>
        <v>0</v>
      </c>
      <c r="BF406">
        <f t="shared" ca="1" si="993"/>
        <v>0</v>
      </c>
      <c r="BG406">
        <f t="shared" ca="1" si="994"/>
        <v>2</v>
      </c>
      <c r="BH406">
        <f t="shared" ca="1" si="995"/>
        <v>0</v>
      </c>
      <c r="BI406">
        <f t="shared" ca="1" si="996"/>
        <v>0</v>
      </c>
      <c r="BJ406">
        <f t="shared" ca="1" si="997"/>
        <v>0</v>
      </c>
      <c r="BK406">
        <f t="shared" ca="1" si="998"/>
        <v>0</v>
      </c>
      <c r="BL406" s="12">
        <f t="shared" ca="1" si="999"/>
        <v>2.6666666666666665</v>
      </c>
      <c r="BM406">
        <f t="shared" ca="1" si="1000"/>
        <v>2</v>
      </c>
      <c r="BN406">
        <f t="shared" ca="1" si="1001"/>
        <v>0</v>
      </c>
      <c r="BO406">
        <f t="shared" ca="1" si="1002"/>
        <v>0</v>
      </c>
      <c r="BP406">
        <f t="shared" ca="1" si="1003"/>
        <v>0</v>
      </c>
      <c r="BQ406">
        <f t="shared" ca="1" si="1004"/>
        <v>1</v>
      </c>
      <c r="BR406">
        <f t="shared" ca="1" si="1005"/>
        <v>0</v>
      </c>
      <c r="BS406">
        <f t="shared" ca="1" si="1006"/>
        <v>2</v>
      </c>
      <c r="BT406">
        <f t="shared" ca="1" si="1007"/>
        <v>0</v>
      </c>
      <c r="BU406">
        <f t="shared" ca="1" si="1008"/>
        <v>0</v>
      </c>
      <c r="BV406">
        <f t="shared" ca="1" si="1009"/>
        <v>0</v>
      </c>
      <c r="BW406">
        <f t="shared" ca="1" si="966"/>
        <v>0</v>
      </c>
      <c r="BX406">
        <f t="shared" ca="1" si="967"/>
        <v>0</v>
      </c>
      <c r="BY406" s="8">
        <f t="shared" ca="1" si="968"/>
        <v>0</v>
      </c>
      <c r="BZ406" s="10">
        <f t="shared" ca="1" si="969"/>
        <v>0</v>
      </c>
      <c r="CA406">
        <f t="shared" ca="1" si="970"/>
        <v>2</v>
      </c>
      <c r="CB406">
        <f t="shared" ca="1" si="971"/>
        <v>0</v>
      </c>
      <c r="CC406">
        <f t="shared" ca="1" si="972"/>
        <v>0</v>
      </c>
      <c r="CD406">
        <f t="shared" ca="1" si="973"/>
        <v>0</v>
      </c>
      <c r="CE406">
        <f t="shared" ca="1" si="974"/>
        <v>0</v>
      </c>
      <c r="CF406" s="12">
        <f t="shared" ca="1" si="975"/>
        <v>2.6666666666666665</v>
      </c>
      <c r="CG406">
        <f t="shared" ca="1" si="976"/>
        <v>2</v>
      </c>
      <c r="CH406">
        <f t="shared" ca="1" si="977"/>
        <v>0</v>
      </c>
      <c r="CI406">
        <f t="shared" ca="1" si="978"/>
        <v>0</v>
      </c>
      <c r="CJ406">
        <f t="shared" ca="1" si="979"/>
        <v>0</v>
      </c>
      <c r="CK406">
        <f t="shared" ca="1" si="980"/>
        <v>1</v>
      </c>
      <c r="CL406">
        <f t="shared" ca="1" si="981"/>
        <v>0</v>
      </c>
      <c r="CM406">
        <f t="shared" ca="1" si="982"/>
        <v>2</v>
      </c>
      <c r="CN406">
        <f t="shared" ca="1" si="983"/>
        <v>0</v>
      </c>
      <c r="CO406">
        <f t="shared" ca="1" si="984"/>
        <v>0</v>
      </c>
      <c r="CP406">
        <f t="shared" ca="1" si="985"/>
        <v>0</v>
      </c>
      <c r="CQ406" s="10">
        <f t="shared" ca="1" si="986"/>
        <v>1.125</v>
      </c>
      <c r="CR406" s="11">
        <f t="shared" ca="1" si="987"/>
        <v>6.75</v>
      </c>
      <c r="CS406" s="11">
        <f t="shared" ca="1" si="988"/>
        <v>0</v>
      </c>
      <c r="CT406" s="11">
        <f t="shared" ca="1" si="989"/>
        <v>3.375</v>
      </c>
      <c r="CU406" s="11">
        <f t="shared" ca="1" si="990"/>
        <v>6.75</v>
      </c>
      <c r="CV406" s="11">
        <f t="shared" ca="1" si="991"/>
        <v>2</v>
      </c>
      <c r="CW406" t="b">
        <f t="shared" ca="1" si="965"/>
        <v>0</v>
      </c>
      <c r="CX406">
        <f>COUNTIF(BA$1:BA406,BA406)-1</f>
        <v>0</v>
      </c>
    </row>
    <row r="407" spans="1:102">
      <c r="A407" t="s">
        <v>3083</v>
      </c>
      <c r="B407" t="s">
        <v>2423</v>
      </c>
      <c r="C407" t="s">
        <v>2672</v>
      </c>
      <c r="D407">
        <f>IF(Players!C407="NL",INDEX(Standings!G:I,MATCH(INDEX(Teams!G:K,MATCH(Players!B407,Teams!G:G,0),5),Standings!G:G,0),2)+INDEX(Standings!G:I,MATCH(INDEX(Teams!G:K,MATCH(Players!B407,Teams!G:G,0),5),Standings!G:G,0),3),INDEX(Standings!A:C,MATCH(INDEX(Teams!A:E,MATCH(Players!B407,Teams!A:A,0),5),Standings!A:A,0),2)+INDEX(Standings!A:C,MATCH(INDEX(Teams!A:E,MATCH(Players!B407,Teams!A:A,0),5),Standings!A:A,0),3))</f>
        <v>3</v>
      </c>
      <c r="E407">
        <f t="shared" ca="1" si="1010"/>
        <v>2</v>
      </c>
      <c r="F407">
        <f t="shared" ca="1" si="1011"/>
        <v>6</v>
      </c>
      <c r="G407">
        <f t="shared" ca="1" si="1012"/>
        <v>0</v>
      </c>
      <c r="H407">
        <f t="shared" ca="1" si="1013"/>
        <v>1</v>
      </c>
      <c r="I407">
        <f t="shared" ca="1" si="1014"/>
        <v>1</v>
      </c>
      <c r="J407">
        <f t="shared" ca="1" si="1015"/>
        <v>0</v>
      </c>
      <c r="K407">
        <f t="shared" ca="1" si="1016"/>
        <v>0</v>
      </c>
      <c r="L407">
        <f t="shared" ca="1" si="1017"/>
        <v>1</v>
      </c>
      <c r="M407">
        <f t="shared" ca="1" si="1018"/>
        <v>0</v>
      </c>
      <c r="N407">
        <f t="shared" ca="1" si="1019"/>
        <v>1</v>
      </c>
      <c r="O407">
        <f t="shared" ca="1" si="1020"/>
        <v>0</v>
      </c>
      <c r="P407">
        <f t="shared" ca="1" si="1021"/>
        <v>1</v>
      </c>
      <c r="Q407">
        <f t="shared" ca="1" si="1022"/>
        <v>1</v>
      </c>
      <c r="R407">
        <f t="shared" ca="1" si="1023"/>
        <v>0</v>
      </c>
      <c r="S407">
        <f t="shared" ca="1" si="1024"/>
        <v>0</v>
      </c>
      <c r="T407">
        <f t="shared" ca="1" si="1025"/>
        <v>0</v>
      </c>
      <c r="U407">
        <f t="shared" ca="1" si="1026"/>
        <v>0</v>
      </c>
      <c r="V407">
        <f t="shared" ca="1" si="1027"/>
        <v>0</v>
      </c>
      <c r="W407">
        <f t="shared" ca="1" si="1028"/>
        <v>0</v>
      </c>
      <c r="X407">
        <f t="shared" ca="1" si="1029"/>
        <v>2</v>
      </c>
      <c r="Y407">
        <f t="shared" ca="1" si="1030"/>
        <v>6</v>
      </c>
      <c r="Z407">
        <f t="shared" ca="1" si="1031"/>
        <v>6</v>
      </c>
      <c r="AA407">
        <f t="shared" ca="1" si="1032"/>
        <v>0</v>
      </c>
      <c r="AB407">
        <f t="shared" ca="1" si="1033"/>
        <v>1</v>
      </c>
      <c r="AC407">
        <f t="shared" ca="1" si="1034"/>
        <v>1</v>
      </c>
      <c r="AD407">
        <f t="shared" ca="1" si="1035"/>
        <v>0</v>
      </c>
      <c r="AE407">
        <f t="shared" ca="1" si="1036"/>
        <v>0</v>
      </c>
      <c r="AF407">
        <f t="shared" ca="1" si="1037"/>
        <v>1</v>
      </c>
      <c r="AG407">
        <f t="shared" ca="1" si="1038"/>
        <v>0</v>
      </c>
      <c r="AH407">
        <f t="shared" ca="1" si="1039"/>
        <v>1</v>
      </c>
      <c r="AI407">
        <f t="shared" ca="1" si="1040"/>
        <v>0</v>
      </c>
      <c r="AJ407">
        <f t="shared" ca="1" si="1041"/>
        <v>1</v>
      </c>
      <c r="AK407">
        <f t="shared" ca="1" si="1042"/>
        <v>1</v>
      </c>
      <c r="AL407">
        <f t="shared" ca="1" si="1043"/>
        <v>0</v>
      </c>
      <c r="AM407">
        <f t="shared" ca="1" si="1044"/>
        <v>0</v>
      </c>
      <c r="AN407">
        <f t="shared" ca="1" si="1045"/>
        <v>0</v>
      </c>
      <c r="AO407">
        <f t="shared" ca="1" si="1046"/>
        <v>0</v>
      </c>
      <c r="AP407">
        <f t="shared" ca="1" si="1047"/>
        <v>0</v>
      </c>
      <c r="AQ407">
        <f t="shared" ca="1" si="1048"/>
        <v>0</v>
      </c>
      <c r="AR407" s="8">
        <f t="shared" ca="1" si="1049"/>
        <v>0.16666666666666666</v>
      </c>
      <c r="AS407" s="8">
        <f t="shared" ca="1" si="1050"/>
        <v>0.16666666666666666</v>
      </c>
      <c r="AT407" s="8">
        <f t="shared" ca="1" si="1051"/>
        <v>0.33333333333333331</v>
      </c>
      <c r="AU407" s="8">
        <f t="shared" ca="1" si="1052"/>
        <v>0.5</v>
      </c>
      <c r="AV407">
        <f t="shared" ca="1" si="1053"/>
        <v>2</v>
      </c>
      <c r="AW407" t="b">
        <f t="shared" ca="1" si="1054"/>
        <v>0</v>
      </c>
      <c r="BA407" t="s">
        <v>3321</v>
      </c>
      <c r="BB407" t="s">
        <v>2571</v>
      </c>
      <c r="BC407" t="s">
        <v>2674</v>
      </c>
      <c r="BD407">
        <f>IF(Players!BC407="NL",INDEX(Standings!G:I,MATCH(INDEX(Teams!G:K,MATCH(Players!BB407,Teams!G:G,0),5),Standings!G:G,0),2)+INDEX(Standings!G:I,MATCH(INDEX(Teams!G:K,MATCH(Players!BB407,Teams!G:G,0),5),Standings!G:G,0),3),INDEX(Standings!A:C,MATCH(INDEX(Teams!A:E,MATCH(Players!BB407,Teams!A:A,0),5),Standings!A:A,0),2)+INDEX(Standings!A:C,MATCH(INDEX(Teams!A:E,MATCH(Players!BB407,Teams!A:A,0),5),Standings!A:A,0),3))</f>
        <v>3</v>
      </c>
      <c r="BE407">
        <f t="shared" ca="1" si="992"/>
        <v>0</v>
      </c>
      <c r="BF407">
        <f t="shared" ca="1" si="993"/>
        <v>0</v>
      </c>
      <c r="BG407">
        <f t="shared" ca="1" si="994"/>
        <v>2</v>
      </c>
      <c r="BH407">
        <f t="shared" ca="1" si="995"/>
        <v>0</v>
      </c>
      <c r="BI407">
        <f t="shared" ca="1" si="996"/>
        <v>0</v>
      </c>
      <c r="BJ407">
        <f t="shared" ca="1" si="997"/>
        <v>0</v>
      </c>
      <c r="BK407">
        <f t="shared" ca="1" si="998"/>
        <v>0</v>
      </c>
      <c r="BL407" s="12">
        <f t="shared" ca="1" si="999"/>
        <v>2.333333333333333</v>
      </c>
      <c r="BM407">
        <f t="shared" ca="1" si="1000"/>
        <v>2</v>
      </c>
      <c r="BN407">
        <f t="shared" ca="1" si="1001"/>
        <v>2</v>
      </c>
      <c r="BO407">
        <f t="shared" ca="1" si="1002"/>
        <v>2</v>
      </c>
      <c r="BP407">
        <f t="shared" ca="1" si="1003"/>
        <v>1</v>
      </c>
      <c r="BQ407">
        <f t="shared" ca="1" si="1004"/>
        <v>3</v>
      </c>
      <c r="BR407">
        <f t="shared" ca="1" si="1005"/>
        <v>0</v>
      </c>
      <c r="BS407">
        <f t="shared" ca="1" si="1006"/>
        <v>3</v>
      </c>
      <c r="BT407">
        <f t="shared" ca="1" si="1007"/>
        <v>0</v>
      </c>
      <c r="BU407">
        <f t="shared" ca="1" si="1008"/>
        <v>0</v>
      </c>
      <c r="BV407">
        <f t="shared" ca="1" si="1009"/>
        <v>0</v>
      </c>
      <c r="BW407">
        <f t="shared" ca="1" si="966"/>
        <v>0</v>
      </c>
      <c r="BX407">
        <f t="shared" ca="1" si="967"/>
        <v>0</v>
      </c>
      <c r="BY407" s="8">
        <f t="shared" ca="1" si="968"/>
        <v>0</v>
      </c>
      <c r="BZ407" s="10">
        <f t="shared" ca="1" si="969"/>
        <v>7.7142857142857153</v>
      </c>
      <c r="CA407">
        <f t="shared" ca="1" si="970"/>
        <v>2</v>
      </c>
      <c r="CB407">
        <f t="shared" ca="1" si="971"/>
        <v>0</v>
      </c>
      <c r="CC407">
        <f t="shared" ca="1" si="972"/>
        <v>0</v>
      </c>
      <c r="CD407">
        <f t="shared" ca="1" si="973"/>
        <v>0</v>
      </c>
      <c r="CE407">
        <f t="shared" ca="1" si="974"/>
        <v>0</v>
      </c>
      <c r="CF407" s="12">
        <f t="shared" ca="1" si="975"/>
        <v>2.333333333333333</v>
      </c>
      <c r="CG407">
        <f t="shared" ca="1" si="976"/>
        <v>2</v>
      </c>
      <c r="CH407">
        <f t="shared" ca="1" si="977"/>
        <v>2</v>
      </c>
      <c r="CI407">
        <f t="shared" ca="1" si="978"/>
        <v>2</v>
      </c>
      <c r="CJ407">
        <f t="shared" ca="1" si="979"/>
        <v>1</v>
      </c>
      <c r="CK407">
        <f t="shared" ca="1" si="980"/>
        <v>3</v>
      </c>
      <c r="CL407">
        <f t="shared" ca="1" si="981"/>
        <v>0</v>
      </c>
      <c r="CM407">
        <f t="shared" ca="1" si="982"/>
        <v>3</v>
      </c>
      <c r="CN407">
        <f t="shared" ca="1" si="983"/>
        <v>0</v>
      </c>
      <c r="CO407">
        <f t="shared" ca="1" si="984"/>
        <v>0</v>
      </c>
      <c r="CP407">
        <f t="shared" ca="1" si="985"/>
        <v>0</v>
      </c>
      <c r="CQ407" s="10">
        <f t="shared" ca="1" si="986"/>
        <v>2.1428571428571432</v>
      </c>
      <c r="CR407" s="11">
        <f t="shared" ca="1" si="987"/>
        <v>7.7142857142857153</v>
      </c>
      <c r="CS407" s="11">
        <f t="shared" ca="1" si="988"/>
        <v>3.8571428571428577</v>
      </c>
      <c r="CT407" s="11">
        <f t="shared" ca="1" si="989"/>
        <v>11.571428571428573</v>
      </c>
      <c r="CU407" s="11">
        <f t="shared" ca="1" si="990"/>
        <v>11.571428571428573</v>
      </c>
      <c r="CV407" s="11">
        <f t="shared" ca="1" si="991"/>
        <v>1</v>
      </c>
      <c r="CW407" t="b">
        <f t="shared" ca="1" si="965"/>
        <v>0</v>
      </c>
      <c r="CX407">
        <f>COUNTIF(BA$1:BA407,BA407)-1</f>
        <v>0</v>
      </c>
    </row>
    <row r="408" spans="1:102">
      <c r="A408" t="s">
        <v>3070</v>
      </c>
      <c r="B408" t="s">
        <v>2423</v>
      </c>
      <c r="C408" t="s">
        <v>2672</v>
      </c>
      <c r="D408">
        <f>IF(Players!C408="NL",INDEX(Standings!G:I,MATCH(INDEX(Teams!G:K,MATCH(Players!B408,Teams!G:G,0),5),Standings!G:G,0),2)+INDEX(Standings!G:I,MATCH(INDEX(Teams!G:K,MATCH(Players!B408,Teams!G:G,0),5),Standings!G:G,0),3),INDEX(Standings!A:C,MATCH(INDEX(Teams!A:E,MATCH(Players!B408,Teams!A:A,0),5),Standings!A:A,0),2)+INDEX(Standings!A:C,MATCH(INDEX(Teams!A:E,MATCH(Players!B408,Teams!A:A,0),5),Standings!A:A,0),3))</f>
        <v>3</v>
      </c>
      <c r="E408">
        <f t="shared" ca="1" si="1010"/>
        <v>0</v>
      </c>
      <c r="F408">
        <f t="shared" ca="1" si="1011"/>
        <v>0</v>
      </c>
      <c r="G408">
        <f t="shared" ca="1" si="1012"/>
        <v>0</v>
      </c>
      <c r="H408">
        <f t="shared" ca="1" si="1013"/>
        <v>0</v>
      </c>
      <c r="I408">
        <f t="shared" ca="1" si="1014"/>
        <v>0</v>
      </c>
      <c r="J408">
        <f t="shared" ca="1" si="1015"/>
        <v>0</v>
      </c>
      <c r="K408">
        <f t="shared" ca="1" si="1016"/>
        <v>0</v>
      </c>
      <c r="L408">
        <f t="shared" ca="1" si="1017"/>
        <v>0</v>
      </c>
      <c r="M408">
        <f t="shared" ca="1" si="1018"/>
        <v>0</v>
      </c>
      <c r="N408">
        <f t="shared" ca="1" si="1019"/>
        <v>0</v>
      </c>
      <c r="O408">
        <f t="shared" ca="1" si="1020"/>
        <v>0</v>
      </c>
      <c r="P408">
        <f t="shared" ca="1" si="1021"/>
        <v>0</v>
      </c>
      <c r="Q408">
        <f t="shared" ca="1" si="1022"/>
        <v>0</v>
      </c>
      <c r="R408">
        <f t="shared" ca="1" si="1023"/>
        <v>0</v>
      </c>
      <c r="S408">
        <f t="shared" ca="1" si="1024"/>
        <v>0</v>
      </c>
      <c r="T408">
        <f t="shared" ca="1" si="1025"/>
        <v>0</v>
      </c>
      <c r="U408">
        <f t="shared" ca="1" si="1026"/>
        <v>0</v>
      </c>
      <c r="V408">
        <f t="shared" ca="1" si="1027"/>
        <v>0</v>
      </c>
      <c r="W408">
        <f t="shared" ca="1" si="1028"/>
        <v>0</v>
      </c>
      <c r="X408">
        <f t="shared" ca="1" si="1029"/>
        <v>0</v>
      </c>
      <c r="Y408">
        <f t="shared" ca="1" si="1030"/>
        <v>0</v>
      </c>
      <c r="Z408">
        <f t="shared" ca="1" si="1031"/>
        <v>0</v>
      </c>
      <c r="AA408">
        <f t="shared" ca="1" si="1032"/>
        <v>0</v>
      </c>
      <c r="AB408">
        <f t="shared" ca="1" si="1033"/>
        <v>0</v>
      </c>
      <c r="AC408">
        <f t="shared" ca="1" si="1034"/>
        <v>0</v>
      </c>
      <c r="AD408">
        <f t="shared" ca="1" si="1035"/>
        <v>0</v>
      </c>
      <c r="AE408">
        <f t="shared" ca="1" si="1036"/>
        <v>0</v>
      </c>
      <c r="AF408">
        <f t="shared" ca="1" si="1037"/>
        <v>0</v>
      </c>
      <c r="AG408">
        <f t="shared" ca="1" si="1038"/>
        <v>0</v>
      </c>
      <c r="AH408">
        <f t="shared" ca="1" si="1039"/>
        <v>0</v>
      </c>
      <c r="AI408">
        <f t="shared" ca="1" si="1040"/>
        <v>0</v>
      </c>
      <c r="AJ408">
        <f t="shared" ca="1" si="1041"/>
        <v>0</v>
      </c>
      <c r="AK408">
        <f t="shared" ca="1" si="1042"/>
        <v>0</v>
      </c>
      <c r="AL408">
        <f t="shared" ca="1" si="1043"/>
        <v>0</v>
      </c>
      <c r="AM408">
        <f t="shared" ca="1" si="1044"/>
        <v>0</v>
      </c>
      <c r="AN408">
        <f t="shared" ca="1" si="1045"/>
        <v>0</v>
      </c>
      <c r="AO408">
        <f t="shared" ca="1" si="1046"/>
        <v>0</v>
      </c>
      <c r="AP408">
        <f t="shared" ca="1" si="1047"/>
        <v>0</v>
      </c>
      <c r="AQ408">
        <f t="shared" ca="1" si="1048"/>
        <v>0</v>
      </c>
      <c r="AR408" s="8">
        <f t="shared" ca="1" si="1049"/>
        <v>0</v>
      </c>
      <c r="AS408" s="8">
        <f t="shared" ca="1" si="1050"/>
        <v>0</v>
      </c>
      <c r="AT408" s="8">
        <f t="shared" ca="1" si="1051"/>
        <v>0</v>
      </c>
      <c r="AU408" s="8">
        <f t="shared" ca="1" si="1052"/>
        <v>0</v>
      </c>
      <c r="AV408">
        <f t="shared" ca="1" si="1053"/>
        <v>0</v>
      </c>
      <c r="AW408" t="b">
        <f t="shared" ca="1" si="1054"/>
        <v>0</v>
      </c>
      <c r="BA408" t="s">
        <v>3312</v>
      </c>
      <c r="BB408" t="s">
        <v>2571</v>
      </c>
      <c r="BC408" t="s">
        <v>2674</v>
      </c>
      <c r="BD408">
        <f>IF(Players!BC408="NL",INDEX(Standings!G:I,MATCH(INDEX(Teams!G:K,MATCH(Players!BB408,Teams!G:G,0),5),Standings!G:G,0),2)+INDEX(Standings!G:I,MATCH(INDEX(Teams!G:K,MATCH(Players!BB408,Teams!G:G,0),5),Standings!G:G,0),3),INDEX(Standings!A:C,MATCH(INDEX(Teams!A:E,MATCH(Players!BB408,Teams!A:A,0),5),Standings!A:A,0),2)+INDEX(Standings!A:C,MATCH(INDEX(Teams!A:E,MATCH(Players!BB408,Teams!A:A,0),5),Standings!A:A,0),3))</f>
        <v>3</v>
      </c>
      <c r="BE408">
        <f t="shared" ca="1" si="992"/>
        <v>0</v>
      </c>
      <c r="BF408">
        <f t="shared" ca="1" si="993"/>
        <v>0</v>
      </c>
      <c r="BG408">
        <f t="shared" ca="1" si="994"/>
        <v>1</v>
      </c>
      <c r="BH408">
        <f t="shared" ca="1" si="995"/>
        <v>1</v>
      </c>
      <c r="BI408">
        <f t="shared" ca="1" si="996"/>
        <v>0</v>
      </c>
      <c r="BJ408">
        <f t="shared" ca="1" si="997"/>
        <v>0</v>
      </c>
      <c r="BK408">
        <f t="shared" ca="1" si="998"/>
        <v>0</v>
      </c>
      <c r="BL408" s="12">
        <f t="shared" ca="1" si="999"/>
        <v>5</v>
      </c>
      <c r="BM408">
        <f t="shared" ca="1" si="1000"/>
        <v>9</v>
      </c>
      <c r="BN408">
        <f t="shared" ca="1" si="1001"/>
        <v>4</v>
      </c>
      <c r="BO408">
        <f t="shared" ca="1" si="1002"/>
        <v>4</v>
      </c>
      <c r="BP408">
        <f t="shared" ca="1" si="1003"/>
        <v>2</v>
      </c>
      <c r="BQ408">
        <f t="shared" ca="1" si="1004"/>
        <v>1</v>
      </c>
      <c r="BR408">
        <f t="shared" ca="1" si="1005"/>
        <v>1</v>
      </c>
      <c r="BS408">
        <f t="shared" ca="1" si="1006"/>
        <v>0</v>
      </c>
      <c r="BT408">
        <f t="shared" ca="1" si="1007"/>
        <v>0</v>
      </c>
      <c r="BU408">
        <f t="shared" ca="1" si="1008"/>
        <v>0</v>
      </c>
      <c r="BV408">
        <f t="shared" ca="1" si="1009"/>
        <v>0</v>
      </c>
      <c r="BW408">
        <f t="shared" ca="1" si="966"/>
        <v>0</v>
      </c>
      <c r="BX408">
        <f t="shared" ca="1" si="967"/>
        <v>0</v>
      </c>
      <c r="BY408" s="8">
        <f t="shared" ca="1" si="968"/>
        <v>0</v>
      </c>
      <c r="BZ408" s="10">
        <f t="shared" ca="1" si="969"/>
        <v>7.2</v>
      </c>
      <c r="CA408">
        <f t="shared" ca="1" si="970"/>
        <v>1</v>
      </c>
      <c r="CB408">
        <f t="shared" ca="1" si="971"/>
        <v>1</v>
      </c>
      <c r="CC408">
        <f t="shared" ca="1" si="972"/>
        <v>0</v>
      </c>
      <c r="CD408">
        <f t="shared" ca="1" si="973"/>
        <v>0</v>
      </c>
      <c r="CE408">
        <f t="shared" ca="1" si="974"/>
        <v>0</v>
      </c>
      <c r="CF408" s="12">
        <f t="shared" ca="1" si="975"/>
        <v>5</v>
      </c>
      <c r="CG408">
        <f t="shared" ca="1" si="976"/>
        <v>9</v>
      </c>
      <c r="CH408">
        <f t="shared" ca="1" si="977"/>
        <v>4</v>
      </c>
      <c r="CI408">
        <f t="shared" ca="1" si="978"/>
        <v>4</v>
      </c>
      <c r="CJ408">
        <f t="shared" ca="1" si="979"/>
        <v>2</v>
      </c>
      <c r="CK408">
        <f t="shared" ca="1" si="980"/>
        <v>1</v>
      </c>
      <c r="CL408">
        <f t="shared" ca="1" si="981"/>
        <v>1</v>
      </c>
      <c r="CM408">
        <f t="shared" ca="1" si="982"/>
        <v>0</v>
      </c>
      <c r="CN408">
        <f t="shared" ca="1" si="983"/>
        <v>0</v>
      </c>
      <c r="CO408">
        <f t="shared" ca="1" si="984"/>
        <v>0</v>
      </c>
      <c r="CP408">
        <f t="shared" ca="1" si="985"/>
        <v>0</v>
      </c>
      <c r="CQ408" s="10">
        <f t="shared" ca="1" si="986"/>
        <v>2</v>
      </c>
      <c r="CR408" s="11">
        <f t="shared" ca="1" si="987"/>
        <v>16.2</v>
      </c>
      <c r="CS408" s="11">
        <f t="shared" ca="1" si="988"/>
        <v>3.6</v>
      </c>
      <c r="CT408" s="11">
        <f t="shared" ca="1" si="989"/>
        <v>1.8</v>
      </c>
      <c r="CU408" s="11">
        <f t="shared" ca="1" si="990"/>
        <v>0</v>
      </c>
      <c r="CV408" s="11">
        <f t="shared" ca="1" si="991"/>
        <v>0</v>
      </c>
      <c r="CW408" t="b">
        <f t="shared" ca="1" si="965"/>
        <v>1</v>
      </c>
      <c r="CX408">
        <f>COUNTIF(BA$1:BA408,BA408)-1</f>
        <v>0</v>
      </c>
    </row>
    <row r="409" spans="1:102">
      <c r="A409" t="s">
        <v>3071</v>
      </c>
      <c r="B409" t="s">
        <v>2423</v>
      </c>
      <c r="C409" t="s">
        <v>2672</v>
      </c>
      <c r="D409">
        <f>IF(Players!C409="NL",INDEX(Standings!G:I,MATCH(INDEX(Teams!G:K,MATCH(Players!B409,Teams!G:G,0),5),Standings!G:G,0),2)+INDEX(Standings!G:I,MATCH(INDEX(Teams!G:K,MATCH(Players!B409,Teams!G:G,0),5),Standings!G:G,0),3),INDEX(Standings!A:C,MATCH(INDEX(Teams!A:E,MATCH(Players!B409,Teams!A:A,0),5),Standings!A:A,0),2)+INDEX(Standings!A:C,MATCH(INDEX(Teams!A:E,MATCH(Players!B409,Teams!A:A,0),5),Standings!A:A,0),3))</f>
        <v>3</v>
      </c>
      <c r="E409">
        <f t="shared" ca="1" si="1010"/>
        <v>1</v>
      </c>
      <c r="F409">
        <f t="shared" ca="1" si="1011"/>
        <v>1</v>
      </c>
      <c r="G409">
        <f t="shared" ca="1" si="1012"/>
        <v>0</v>
      </c>
      <c r="H409">
        <f t="shared" ca="1" si="1013"/>
        <v>0</v>
      </c>
      <c r="I409">
        <f t="shared" ca="1" si="1014"/>
        <v>0</v>
      </c>
      <c r="J409">
        <f t="shared" ca="1" si="1015"/>
        <v>0</v>
      </c>
      <c r="K409">
        <f t="shared" ca="1" si="1016"/>
        <v>0</v>
      </c>
      <c r="L409">
        <f t="shared" ca="1" si="1017"/>
        <v>0</v>
      </c>
      <c r="M409">
        <f t="shared" ca="1" si="1018"/>
        <v>0</v>
      </c>
      <c r="N409">
        <f t="shared" ca="1" si="1019"/>
        <v>0</v>
      </c>
      <c r="O409">
        <f t="shared" ca="1" si="1020"/>
        <v>0</v>
      </c>
      <c r="P409">
        <f t="shared" ca="1" si="1021"/>
        <v>0</v>
      </c>
      <c r="Q409">
        <f t="shared" ca="1" si="1022"/>
        <v>0</v>
      </c>
      <c r="R409">
        <f t="shared" ca="1" si="1023"/>
        <v>0</v>
      </c>
      <c r="S409">
        <f t="shared" ca="1" si="1024"/>
        <v>0</v>
      </c>
      <c r="T409">
        <f t="shared" ca="1" si="1025"/>
        <v>0</v>
      </c>
      <c r="U409">
        <f t="shared" ca="1" si="1026"/>
        <v>0</v>
      </c>
      <c r="V409">
        <f t="shared" ca="1" si="1027"/>
        <v>0</v>
      </c>
      <c r="W409">
        <f t="shared" ca="1" si="1028"/>
        <v>0</v>
      </c>
      <c r="X409">
        <f t="shared" ca="1" si="1029"/>
        <v>1</v>
      </c>
      <c r="Y409">
        <f t="shared" ca="1" si="1030"/>
        <v>1</v>
      </c>
      <c r="Z409">
        <f t="shared" ca="1" si="1031"/>
        <v>1</v>
      </c>
      <c r="AA409">
        <f t="shared" ca="1" si="1032"/>
        <v>0</v>
      </c>
      <c r="AB409">
        <f t="shared" ca="1" si="1033"/>
        <v>0</v>
      </c>
      <c r="AC409">
        <f t="shared" ca="1" si="1034"/>
        <v>0</v>
      </c>
      <c r="AD409">
        <f t="shared" ca="1" si="1035"/>
        <v>0</v>
      </c>
      <c r="AE409">
        <f t="shared" ca="1" si="1036"/>
        <v>0</v>
      </c>
      <c r="AF409">
        <f t="shared" ca="1" si="1037"/>
        <v>0</v>
      </c>
      <c r="AG409">
        <f t="shared" ca="1" si="1038"/>
        <v>0</v>
      </c>
      <c r="AH409">
        <f t="shared" ca="1" si="1039"/>
        <v>0</v>
      </c>
      <c r="AI409">
        <f t="shared" ca="1" si="1040"/>
        <v>0</v>
      </c>
      <c r="AJ409">
        <f t="shared" ca="1" si="1041"/>
        <v>0</v>
      </c>
      <c r="AK409">
        <f t="shared" ca="1" si="1042"/>
        <v>0</v>
      </c>
      <c r="AL409">
        <f t="shared" ca="1" si="1043"/>
        <v>0</v>
      </c>
      <c r="AM409">
        <f t="shared" ca="1" si="1044"/>
        <v>0</v>
      </c>
      <c r="AN409">
        <f t="shared" ca="1" si="1045"/>
        <v>0</v>
      </c>
      <c r="AO409">
        <f t="shared" ca="1" si="1046"/>
        <v>0</v>
      </c>
      <c r="AP409">
        <f t="shared" ca="1" si="1047"/>
        <v>0</v>
      </c>
      <c r="AQ409">
        <f t="shared" ca="1" si="1048"/>
        <v>0</v>
      </c>
      <c r="AR409" s="8">
        <f t="shared" ca="1" si="1049"/>
        <v>0</v>
      </c>
      <c r="AS409" s="8">
        <f t="shared" ca="1" si="1050"/>
        <v>0</v>
      </c>
      <c r="AT409" s="8">
        <f t="shared" ca="1" si="1051"/>
        <v>0</v>
      </c>
      <c r="AU409" s="8">
        <f t="shared" ca="1" si="1052"/>
        <v>0</v>
      </c>
      <c r="AV409">
        <f t="shared" ca="1" si="1053"/>
        <v>0</v>
      </c>
      <c r="AW409" t="b">
        <f t="shared" ca="1" si="1054"/>
        <v>0</v>
      </c>
      <c r="BA409" t="s">
        <v>3353</v>
      </c>
      <c r="BB409" t="s">
        <v>2573</v>
      </c>
      <c r="BC409" t="s">
        <v>2674</v>
      </c>
      <c r="BD409">
        <f>IF(Players!BC409="NL",INDEX(Standings!G:I,MATCH(INDEX(Teams!G:K,MATCH(Players!BB409,Teams!G:G,0),5),Standings!G:G,0),2)+INDEX(Standings!G:I,MATCH(INDEX(Teams!G:K,MATCH(Players!BB409,Teams!G:G,0),5),Standings!G:G,0),3),INDEX(Standings!A:C,MATCH(INDEX(Teams!A:E,MATCH(Players!BB409,Teams!A:A,0),5),Standings!A:A,0),2)+INDEX(Standings!A:C,MATCH(INDEX(Teams!A:E,MATCH(Players!BB409,Teams!A:A,0),5),Standings!A:A,0),3))</f>
        <v>3</v>
      </c>
      <c r="BE409">
        <f t="shared" ca="1" si="992"/>
        <v>0</v>
      </c>
      <c r="BF409">
        <f t="shared" ca="1" si="993"/>
        <v>1</v>
      </c>
      <c r="BG409">
        <f t="shared" ca="1" si="994"/>
        <v>3</v>
      </c>
      <c r="BH409">
        <f t="shared" ca="1" si="995"/>
        <v>0</v>
      </c>
      <c r="BI409">
        <f t="shared" ca="1" si="996"/>
        <v>0</v>
      </c>
      <c r="BJ409">
        <f t="shared" ca="1" si="997"/>
        <v>0</v>
      </c>
      <c r="BK409">
        <f t="shared" ca="1" si="998"/>
        <v>1</v>
      </c>
      <c r="BL409" s="12">
        <f t="shared" ca="1" si="999"/>
        <v>4.333333333333333</v>
      </c>
      <c r="BM409">
        <f t="shared" ca="1" si="1000"/>
        <v>3</v>
      </c>
      <c r="BN409">
        <f t="shared" ca="1" si="1001"/>
        <v>1</v>
      </c>
      <c r="BO409">
        <f t="shared" ca="1" si="1002"/>
        <v>1</v>
      </c>
      <c r="BP409">
        <f t="shared" ca="1" si="1003"/>
        <v>0</v>
      </c>
      <c r="BQ409">
        <f t="shared" ca="1" si="1004"/>
        <v>3</v>
      </c>
      <c r="BR409">
        <f t="shared" ca="1" si="1005"/>
        <v>0</v>
      </c>
      <c r="BS409">
        <f t="shared" ca="1" si="1006"/>
        <v>0</v>
      </c>
      <c r="BT409">
        <f t="shared" ca="1" si="1007"/>
        <v>0</v>
      </c>
      <c r="BU409">
        <f t="shared" ca="1" si="1008"/>
        <v>0</v>
      </c>
      <c r="BV409">
        <f t="shared" ca="1" si="1009"/>
        <v>0</v>
      </c>
      <c r="BW409">
        <f t="shared" ca="1" si="966"/>
        <v>0</v>
      </c>
      <c r="BX409">
        <f t="shared" ca="1" si="967"/>
        <v>1</v>
      </c>
      <c r="BY409" s="8">
        <f t="shared" ca="1" si="968"/>
        <v>0</v>
      </c>
      <c r="BZ409" s="10">
        <f t="shared" ca="1" si="969"/>
        <v>2.0769230769230771</v>
      </c>
      <c r="CA409">
        <f t="shared" ca="1" si="970"/>
        <v>3</v>
      </c>
      <c r="CB409">
        <f t="shared" ca="1" si="971"/>
        <v>0</v>
      </c>
      <c r="CC409">
        <f t="shared" ca="1" si="972"/>
        <v>0</v>
      </c>
      <c r="CD409">
        <f t="shared" ca="1" si="973"/>
        <v>0</v>
      </c>
      <c r="CE409">
        <f t="shared" ca="1" si="974"/>
        <v>1</v>
      </c>
      <c r="CF409" s="12">
        <f t="shared" ca="1" si="975"/>
        <v>4.333333333333333</v>
      </c>
      <c r="CG409">
        <f t="shared" ca="1" si="976"/>
        <v>3</v>
      </c>
      <c r="CH409">
        <f t="shared" ca="1" si="977"/>
        <v>1</v>
      </c>
      <c r="CI409">
        <f t="shared" ca="1" si="978"/>
        <v>1</v>
      </c>
      <c r="CJ409">
        <f t="shared" ca="1" si="979"/>
        <v>0</v>
      </c>
      <c r="CK409">
        <f t="shared" ca="1" si="980"/>
        <v>3</v>
      </c>
      <c r="CL409">
        <f t="shared" ca="1" si="981"/>
        <v>0</v>
      </c>
      <c r="CM409">
        <f t="shared" ca="1" si="982"/>
        <v>0</v>
      </c>
      <c r="CN409">
        <f t="shared" ca="1" si="983"/>
        <v>0</v>
      </c>
      <c r="CO409">
        <f t="shared" ca="1" si="984"/>
        <v>0</v>
      </c>
      <c r="CP409">
        <f t="shared" ca="1" si="985"/>
        <v>0</v>
      </c>
      <c r="CQ409" s="10">
        <f t="shared" ca="1" si="986"/>
        <v>1.3846153846153848</v>
      </c>
      <c r="CR409" s="11">
        <f t="shared" ca="1" si="987"/>
        <v>6.2307692307692317</v>
      </c>
      <c r="CS409" s="11">
        <f t="shared" ca="1" si="988"/>
        <v>0</v>
      </c>
      <c r="CT409" s="11">
        <f t="shared" ca="1" si="989"/>
        <v>6.2307692307692317</v>
      </c>
      <c r="CU409" s="11">
        <f t="shared" ca="1" si="990"/>
        <v>0</v>
      </c>
      <c r="CV409" s="11">
        <f t="shared" ca="1" si="991"/>
        <v>0</v>
      </c>
      <c r="CW409" t="b">
        <f t="shared" ref="CW409:CW430" ca="1" si="1055">IF(CF409&gt;=BD409,TRUE,FALSE)</f>
        <v>1</v>
      </c>
      <c r="CX409">
        <f>COUNTIF(BA$1:BA409,BA409)-1</f>
        <v>0</v>
      </c>
    </row>
    <row r="410" spans="1:102">
      <c r="A410" t="s">
        <v>3072</v>
      </c>
      <c r="B410" t="s">
        <v>2423</v>
      </c>
      <c r="C410" t="s">
        <v>2672</v>
      </c>
      <c r="D410">
        <f>IF(Players!C410="NL",INDEX(Standings!G:I,MATCH(INDEX(Teams!G:K,MATCH(Players!B410,Teams!G:G,0),5),Standings!G:G,0),2)+INDEX(Standings!G:I,MATCH(INDEX(Teams!G:K,MATCH(Players!B410,Teams!G:G,0),5),Standings!G:G,0),3),INDEX(Standings!A:C,MATCH(INDEX(Teams!A:E,MATCH(Players!B410,Teams!A:A,0),5),Standings!A:A,0),2)+INDEX(Standings!A:C,MATCH(INDEX(Teams!A:E,MATCH(Players!B410,Teams!A:A,0),5),Standings!A:A,0),3))</f>
        <v>3</v>
      </c>
      <c r="E410">
        <f t="shared" ca="1" si="1010"/>
        <v>0</v>
      </c>
      <c r="F410">
        <f t="shared" ca="1" si="1011"/>
        <v>0</v>
      </c>
      <c r="G410">
        <f t="shared" ca="1" si="1012"/>
        <v>0</v>
      </c>
      <c r="H410">
        <f t="shared" ca="1" si="1013"/>
        <v>0</v>
      </c>
      <c r="I410">
        <f t="shared" ca="1" si="1014"/>
        <v>0</v>
      </c>
      <c r="J410">
        <f t="shared" ca="1" si="1015"/>
        <v>0</v>
      </c>
      <c r="K410">
        <f t="shared" ca="1" si="1016"/>
        <v>0</v>
      </c>
      <c r="L410">
        <f t="shared" ca="1" si="1017"/>
        <v>0</v>
      </c>
      <c r="M410">
        <f t="shared" ca="1" si="1018"/>
        <v>0</v>
      </c>
      <c r="N410">
        <f t="shared" ca="1" si="1019"/>
        <v>0</v>
      </c>
      <c r="O410">
        <f t="shared" ca="1" si="1020"/>
        <v>0</v>
      </c>
      <c r="P410">
        <f t="shared" ca="1" si="1021"/>
        <v>0</v>
      </c>
      <c r="Q410">
        <f t="shared" ca="1" si="1022"/>
        <v>0</v>
      </c>
      <c r="R410">
        <f t="shared" ca="1" si="1023"/>
        <v>0</v>
      </c>
      <c r="S410">
        <f t="shared" ca="1" si="1024"/>
        <v>0</v>
      </c>
      <c r="T410">
        <f t="shared" ca="1" si="1025"/>
        <v>0</v>
      </c>
      <c r="U410">
        <f t="shared" ca="1" si="1026"/>
        <v>0</v>
      </c>
      <c r="V410">
        <f t="shared" ca="1" si="1027"/>
        <v>0</v>
      </c>
      <c r="W410">
        <f t="shared" ca="1" si="1028"/>
        <v>0</v>
      </c>
      <c r="X410">
        <f t="shared" ca="1" si="1029"/>
        <v>0</v>
      </c>
      <c r="Y410">
        <f t="shared" ca="1" si="1030"/>
        <v>0</v>
      </c>
      <c r="Z410">
        <f t="shared" ca="1" si="1031"/>
        <v>0</v>
      </c>
      <c r="AA410">
        <f t="shared" ca="1" si="1032"/>
        <v>0</v>
      </c>
      <c r="AB410">
        <f t="shared" ca="1" si="1033"/>
        <v>0</v>
      </c>
      <c r="AC410">
        <f t="shared" ca="1" si="1034"/>
        <v>0</v>
      </c>
      <c r="AD410">
        <f t="shared" ca="1" si="1035"/>
        <v>0</v>
      </c>
      <c r="AE410">
        <f t="shared" ca="1" si="1036"/>
        <v>0</v>
      </c>
      <c r="AF410">
        <f t="shared" ca="1" si="1037"/>
        <v>0</v>
      </c>
      <c r="AG410">
        <f t="shared" ca="1" si="1038"/>
        <v>0</v>
      </c>
      <c r="AH410">
        <f t="shared" ca="1" si="1039"/>
        <v>0</v>
      </c>
      <c r="AI410">
        <f t="shared" ca="1" si="1040"/>
        <v>0</v>
      </c>
      <c r="AJ410">
        <f t="shared" ca="1" si="1041"/>
        <v>0</v>
      </c>
      <c r="AK410">
        <f t="shared" ca="1" si="1042"/>
        <v>0</v>
      </c>
      <c r="AL410">
        <f t="shared" ca="1" si="1043"/>
        <v>0</v>
      </c>
      <c r="AM410">
        <f t="shared" ca="1" si="1044"/>
        <v>0</v>
      </c>
      <c r="AN410">
        <f t="shared" ca="1" si="1045"/>
        <v>0</v>
      </c>
      <c r="AO410">
        <f t="shared" ca="1" si="1046"/>
        <v>0</v>
      </c>
      <c r="AP410">
        <f t="shared" ca="1" si="1047"/>
        <v>0</v>
      </c>
      <c r="AQ410">
        <f t="shared" ca="1" si="1048"/>
        <v>0</v>
      </c>
      <c r="AR410" s="8">
        <f t="shared" ca="1" si="1049"/>
        <v>0</v>
      </c>
      <c r="AS410" s="8">
        <f t="shared" ca="1" si="1050"/>
        <v>0</v>
      </c>
      <c r="AT410" s="8">
        <f t="shared" ca="1" si="1051"/>
        <v>0</v>
      </c>
      <c r="AU410" s="8">
        <f t="shared" ca="1" si="1052"/>
        <v>0</v>
      </c>
      <c r="AV410">
        <f t="shared" ca="1" si="1053"/>
        <v>0</v>
      </c>
      <c r="AW410" t="b">
        <f t="shared" ca="1" si="1054"/>
        <v>0</v>
      </c>
      <c r="BA410" t="s">
        <v>3356</v>
      </c>
      <c r="BB410" t="s">
        <v>2573</v>
      </c>
      <c r="BC410" t="s">
        <v>2674</v>
      </c>
      <c r="BD410">
        <f>IF(Players!BC410="NL",INDEX(Standings!G:I,MATCH(INDEX(Teams!G:K,MATCH(Players!BB410,Teams!G:G,0),5),Standings!G:G,0),2)+INDEX(Standings!G:I,MATCH(INDEX(Teams!G:K,MATCH(Players!BB410,Teams!G:G,0),5),Standings!G:G,0),3),INDEX(Standings!A:C,MATCH(INDEX(Teams!A:E,MATCH(Players!BB410,Teams!A:A,0),5),Standings!A:A,0),2)+INDEX(Standings!A:C,MATCH(INDEX(Teams!A:E,MATCH(Players!BB410,Teams!A:A,0),5),Standings!A:A,0),3))</f>
        <v>3</v>
      </c>
      <c r="BE410">
        <f t="shared" ca="1" si="992"/>
        <v>0</v>
      </c>
      <c r="BF410">
        <f t="shared" ca="1" si="993"/>
        <v>0</v>
      </c>
      <c r="BG410">
        <f t="shared" ca="1" si="994"/>
        <v>0</v>
      </c>
      <c r="BH410">
        <f t="shared" ca="1" si="995"/>
        <v>0</v>
      </c>
      <c r="BI410">
        <f t="shared" ca="1" si="996"/>
        <v>0</v>
      </c>
      <c r="BJ410">
        <f t="shared" ca="1" si="997"/>
        <v>0</v>
      </c>
      <c r="BK410">
        <f t="shared" ca="1" si="998"/>
        <v>0</v>
      </c>
      <c r="BL410" s="12">
        <f t="shared" ca="1" si="999"/>
        <v>0</v>
      </c>
      <c r="BM410">
        <f t="shared" ca="1" si="1000"/>
        <v>0</v>
      </c>
      <c r="BN410">
        <f t="shared" ca="1" si="1001"/>
        <v>0</v>
      </c>
      <c r="BO410">
        <f t="shared" ca="1" si="1002"/>
        <v>0</v>
      </c>
      <c r="BP410">
        <f t="shared" ca="1" si="1003"/>
        <v>0</v>
      </c>
      <c r="BQ410">
        <f t="shared" ca="1" si="1004"/>
        <v>0</v>
      </c>
      <c r="BR410">
        <f t="shared" ca="1" si="1005"/>
        <v>0</v>
      </c>
      <c r="BS410">
        <f t="shared" ca="1" si="1006"/>
        <v>0</v>
      </c>
      <c r="BT410">
        <f t="shared" ca="1" si="1007"/>
        <v>0</v>
      </c>
      <c r="BU410">
        <f t="shared" ca="1" si="1008"/>
        <v>0</v>
      </c>
      <c r="BV410">
        <f t="shared" ca="1" si="1009"/>
        <v>0</v>
      </c>
      <c r="BW410">
        <f t="shared" ref="BW410:BW430" ca="1" si="1056">SUMIF($BA:$BA,$BA410,BE:BE)</f>
        <v>0</v>
      </c>
      <c r="BX410">
        <f t="shared" ref="BX410:BX430" ca="1" si="1057">SUMIF($BA:$BA,$BA410,BF:BF)</f>
        <v>0</v>
      </c>
      <c r="BY410" s="8">
        <f t="shared" ref="BY410:BY430" ca="1" si="1058">IFERROR(BW410/(BW410+BX410),0)</f>
        <v>0</v>
      </c>
      <c r="BZ410" s="10" t="str">
        <f t="shared" ref="BZ410:BZ430" ca="1" si="1059">IFERROR(CI410/CF410*9,"---")</f>
        <v>---</v>
      </c>
      <c r="CA410">
        <f t="shared" ref="CA410:CA430" ca="1" si="1060">SUMIF($BA:$BA,$BA410,BG:BG)</f>
        <v>0</v>
      </c>
      <c r="CB410">
        <f t="shared" ref="CB410:CB430" ca="1" si="1061">SUMIF($BA:$BA,$BA410,BH:BH)</f>
        <v>0</v>
      </c>
      <c r="CC410">
        <f t="shared" ref="CC410:CC430" ca="1" si="1062">SUMIF($BA:$BA,$BA410,BI:BI)</f>
        <v>0</v>
      </c>
      <c r="CD410">
        <f t="shared" ref="CD410:CD430" ca="1" si="1063">SUMIF($BA:$BA,$BA410,BJ:BJ)</f>
        <v>0</v>
      </c>
      <c r="CE410">
        <f t="shared" ref="CE410:CE430" ca="1" si="1064">SUMIF($BA:$BA,$BA410,BK:BK)</f>
        <v>0</v>
      </c>
      <c r="CF410" s="12">
        <f t="shared" ref="CF410:CF430" ca="1" si="1065">SUMIF($BA:$BA,$BA410,BL:BL)</f>
        <v>0</v>
      </c>
      <c r="CG410">
        <f t="shared" ref="CG410:CG430" ca="1" si="1066">SUMIF($BA:$BA,$BA410,BM:BM)</f>
        <v>0</v>
      </c>
      <c r="CH410">
        <f t="shared" ref="CH410:CH430" ca="1" si="1067">SUMIF($BA:$BA,$BA410,BN:BN)</f>
        <v>0</v>
      </c>
      <c r="CI410">
        <f t="shared" ref="CI410:CI430" ca="1" si="1068">SUMIF($BA:$BA,$BA410,BO:BO)</f>
        <v>0</v>
      </c>
      <c r="CJ410">
        <f t="shared" ref="CJ410:CJ430" ca="1" si="1069">SUMIF($BA:$BA,$BA410,BP:BP)</f>
        <v>0</v>
      </c>
      <c r="CK410">
        <f t="shared" ref="CK410:CK430" ca="1" si="1070">SUMIF($BA:$BA,$BA410,BQ:BQ)</f>
        <v>0</v>
      </c>
      <c r="CL410">
        <f t="shared" ref="CL410:CL430" ca="1" si="1071">SUMIF($BA:$BA,$BA410,BR:BR)</f>
        <v>0</v>
      </c>
      <c r="CM410">
        <f t="shared" ref="CM410:CM430" ca="1" si="1072">SUMIF($BA:$BA,$BA410,BS:BS)</f>
        <v>0</v>
      </c>
      <c r="CN410">
        <f t="shared" ref="CN410:CN430" ca="1" si="1073">SUMIF($BA:$BA,$BA410,BT:BT)</f>
        <v>0</v>
      </c>
      <c r="CO410">
        <f t="shared" ref="CO410:CO430" ca="1" si="1074">SUMIF($BA:$BA,$BA410,BU:BU)</f>
        <v>0</v>
      </c>
      <c r="CP410">
        <f t="shared" ref="CP410:CP430" ca="1" si="1075">SUMIF($BA:$BA,$BA410,BV:BV)</f>
        <v>0</v>
      </c>
      <c r="CQ410" s="10">
        <f t="shared" ref="CQ410:CQ430" ca="1" si="1076">IFERROR((CG410+CK410)/CF410,0)</f>
        <v>0</v>
      </c>
      <c r="CR410" s="11">
        <f t="shared" ref="CR410:CR430" ca="1" si="1077">IFERROR(CG410/$CF410*9,0)</f>
        <v>0</v>
      </c>
      <c r="CS410" s="11">
        <f t="shared" ref="CS410:CS430" ca="1" si="1078">IFERROR(CJ410/$CF410*9,0)</f>
        <v>0</v>
      </c>
      <c r="CT410" s="11">
        <f t="shared" ref="CT410:CT430" ca="1" si="1079">IFERROR(CK410/$CF410*9,0)</f>
        <v>0</v>
      </c>
      <c r="CU410" s="11">
        <f t="shared" ref="CU410:CU430" ca="1" si="1080">IFERROR(CM410/$CF410*9,0)</f>
        <v>0</v>
      </c>
      <c r="CV410" s="11">
        <f t="shared" ref="CV410:CV430" ca="1" si="1081">IFERROR(CM410/CK410,0)</f>
        <v>0</v>
      </c>
      <c r="CW410" t="b">
        <f t="shared" ca="1" si="1055"/>
        <v>0</v>
      </c>
      <c r="CX410">
        <f>COUNTIF(BA$1:BA410,BA410)-1</f>
        <v>0</v>
      </c>
    </row>
    <row r="411" spans="1:102">
      <c r="A411" t="s">
        <v>3073</v>
      </c>
      <c r="B411" t="s">
        <v>2423</v>
      </c>
      <c r="C411" t="s">
        <v>2672</v>
      </c>
      <c r="D411">
        <f>IF(Players!C411="NL",INDEX(Standings!G:I,MATCH(INDEX(Teams!G:K,MATCH(Players!B411,Teams!G:G,0),5),Standings!G:G,0),2)+INDEX(Standings!G:I,MATCH(INDEX(Teams!G:K,MATCH(Players!B411,Teams!G:G,0),5),Standings!G:G,0),3),INDEX(Standings!A:C,MATCH(INDEX(Teams!A:E,MATCH(Players!B411,Teams!A:A,0),5),Standings!A:A,0),2)+INDEX(Standings!A:C,MATCH(INDEX(Teams!A:E,MATCH(Players!B411,Teams!A:A,0),5),Standings!A:A,0),3))</f>
        <v>3</v>
      </c>
      <c r="E411">
        <f t="shared" ca="1" si="1010"/>
        <v>0</v>
      </c>
      <c r="F411">
        <f t="shared" ca="1" si="1011"/>
        <v>0</v>
      </c>
      <c r="G411">
        <f t="shared" ca="1" si="1012"/>
        <v>0</v>
      </c>
      <c r="H411">
        <f t="shared" ca="1" si="1013"/>
        <v>0</v>
      </c>
      <c r="I411">
        <f t="shared" ca="1" si="1014"/>
        <v>0</v>
      </c>
      <c r="J411">
        <f t="shared" ca="1" si="1015"/>
        <v>0</v>
      </c>
      <c r="K411">
        <f t="shared" ca="1" si="1016"/>
        <v>0</v>
      </c>
      <c r="L411">
        <f t="shared" ca="1" si="1017"/>
        <v>0</v>
      </c>
      <c r="M411">
        <f t="shared" ca="1" si="1018"/>
        <v>0</v>
      </c>
      <c r="N411">
        <f t="shared" ca="1" si="1019"/>
        <v>0</v>
      </c>
      <c r="O411">
        <f t="shared" ca="1" si="1020"/>
        <v>0</v>
      </c>
      <c r="P411">
        <f t="shared" ca="1" si="1021"/>
        <v>0</v>
      </c>
      <c r="Q411">
        <f t="shared" ca="1" si="1022"/>
        <v>0</v>
      </c>
      <c r="R411">
        <f t="shared" ca="1" si="1023"/>
        <v>0</v>
      </c>
      <c r="S411">
        <f t="shared" ca="1" si="1024"/>
        <v>0</v>
      </c>
      <c r="T411">
        <f t="shared" ca="1" si="1025"/>
        <v>0</v>
      </c>
      <c r="U411">
        <f t="shared" ca="1" si="1026"/>
        <v>0</v>
      </c>
      <c r="V411">
        <f t="shared" ca="1" si="1027"/>
        <v>0</v>
      </c>
      <c r="W411">
        <f t="shared" ca="1" si="1028"/>
        <v>0</v>
      </c>
      <c r="X411">
        <f t="shared" ca="1" si="1029"/>
        <v>0</v>
      </c>
      <c r="Y411">
        <f t="shared" ca="1" si="1030"/>
        <v>0</v>
      </c>
      <c r="Z411">
        <f t="shared" ca="1" si="1031"/>
        <v>0</v>
      </c>
      <c r="AA411">
        <f t="shared" ca="1" si="1032"/>
        <v>0</v>
      </c>
      <c r="AB411">
        <f t="shared" ca="1" si="1033"/>
        <v>0</v>
      </c>
      <c r="AC411">
        <f t="shared" ca="1" si="1034"/>
        <v>0</v>
      </c>
      <c r="AD411">
        <f t="shared" ca="1" si="1035"/>
        <v>0</v>
      </c>
      <c r="AE411">
        <f t="shared" ca="1" si="1036"/>
        <v>0</v>
      </c>
      <c r="AF411">
        <f t="shared" ca="1" si="1037"/>
        <v>0</v>
      </c>
      <c r="AG411">
        <f t="shared" ca="1" si="1038"/>
        <v>0</v>
      </c>
      <c r="AH411">
        <f t="shared" ca="1" si="1039"/>
        <v>0</v>
      </c>
      <c r="AI411">
        <f t="shared" ca="1" si="1040"/>
        <v>0</v>
      </c>
      <c r="AJ411">
        <f t="shared" ca="1" si="1041"/>
        <v>0</v>
      </c>
      <c r="AK411">
        <f t="shared" ca="1" si="1042"/>
        <v>0</v>
      </c>
      <c r="AL411">
        <f t="shared" ca="1" si="1043"/>
        <v>0</v>
      </c>
      <c r="AM411">
        <f t="shared" ca="1" si="1044"/>
        <v>0</v>
      </c>
      <c r="AN411">
        <f t="shared" ca="1" si="1045"/>
        <v>0</v>
      </c>
      <c r="AO411">
        <f t="shared" ca="1" si="1046"/>
        <v>0</v>
      </c>
      <c r="AP411">
        <f t="shared" ca="1" si="1047"/>
        <v>0</v>
      </c>
      <c r="AQ411">
        <f t="shared" ca="1" si="1048"/>
        <v>0</v>
      </c>
      <c r="AR411" s="8">
        <f t="shared" ca="1" si="1049"/>
        <v>0</v>
      </c>
      <c r="AS411" s="8">
        <f t="shared" ca="1" si="1050"/>
        <v>0</v>
      </c>
      <c r="AT411" s="8">
        <f t="shared" ca="1" si="1051"/>
        <v>0</v>
      </c>
      <c r="AU411" s="8">
        <f t="shared" ca="1" si="1052"/>
        <v>0</v>
      </c>
      <c r="AV411">
        <f t="shared" ca="1" si="1053"/>
        <v>0</v>
      </c>
      <c r="AW411" t="b">
        <f t="shared" ca="1" si="1054"/>
        <v>0</v>
      </c>
      <c r="BA411" t="s">
        <v>3355</v>
      </c>
      <c r="BB411" t="s">
        <v>2573</v>
      </c>
      <c r="BC411" t="s">
        <v>2674</v>
      </c>
      <c r="BD411">
        <f>IF(Players!BC411="NL",INDEX(Standings!G:I,MATCH(INDEX(Teams!G:K,MATCH(Players!BB411,Teams!G:G,0),5),Standings!G:G,0),2)+INDEX(Standings!G:I,MATCH(INDEX(Teams!G:K,MATCH(Players!BB411,Teams!G:G,0),5),Standings!G:G,0),3),INDEX(Standings!A:C,MATCH(INDEX(Teams!A:E,MATCH(Players!BB411,Teams!A:A,0),5),Standings!A:A,0),2)+INDEX(Standings!A:C,MATCH(INDEX(Teams!A:E,MATCH(Players!BB411,Teams!A:A,0),5),Standings!A:A,0),3))</f>
        <v>3</v>
      </c>
      <c r="BE411">
        <f t="shared" ca="1" si="992"/>
        <v>0</v>
      </c>
      <c r="BF411">
        <f t="shared" ca="1" si="993"/>
        <v>0</v>
      </c>
      <c r="BG411">
        <f t="shared" ca="1" si="994"/>
        <v>2</v>
      </c>
      <c r="BH411">
        <f t="shared" ca="1" si="995"/>
        <v>0</v>
      </c>
      <c r="BI411">
        <f t="shared" ca="1" si="996"/>
        <v>0</v>
      </c>
      <c r="BJ411">
        <f t="shared" ca="1" si="997"/>
        <v>0</v>
      </c>
      <c r="BK411">
        <f t="shared" ca="1" si="998"/>
        <v>0</v>
      </c>
      <c r="BL411" s="12">
        <f t="shared" ca="1" si="999"/>
        <v>3</v>
      </c>
      <c r="BM411">
        <f t="shared" ca="1" si="1000"/>
        <v>1</v>
      </c>
      <c r="BN411">
        <f t="shared" ca="1" si="1001"/>
        <v>0</v>
      </c>
      <c r="BO411">
        <f t="shared" ca="1" si="1002"/>
        <v>0</v>
      </c>
      <c r="BP411">
        <f t="shared" ca="1" si="1003"/>
        <v>0</v>
      </c>
      <c r="BQ411">
        <f t="shared" ca="1" si="1004"/>
        <v>0</v>
      </c>
      <c r="BR411">
        <f t="shared" ca="1" si="1005"/>
        <v>0</v>
      </c>
      <c r="BS411">
        <f t="shared" ca="1" si="1006"/>
        <v>2</v>
      </c>
      <c r="BT411">
        <f t="shared" ca="1" si="1007"/>
        <v>0</v>
      </c>
      <c r="BU411">
        <f t="shared" ca="1" si="1008"/>
        <v>0</v>
      </c>
      <c r="BV411">
        <f t="shared" ca="1" si="1009"/>
        <v>0</v>
      </c>
      <c r="BW411">
        <f t="shared" ca="1" si="1056"/>
        <v>0</v>
      </c>
      <c r="BX411">
        <f t="shared" ca="1" si="1057"/>
        <v>0</v>
      </c>
      <c r="BY411" s="8">
        <f t="shared" ca="1" si="1058"/>
        <v>0</v>
      </c>
      <c r="BZ411" s="10">
        <f t="shared" ca="1" si="1059"/>
        <v>0</v>
      </c>
      <c r="CA411">
        <f t="shared" ca="1" si="1060"/>
        <v>2</v>
      </c>
      <c r="CB411">
        <f t="shared" ca="1" si="1061"/>
        <v>0</v>
      </c>
      <c r="CC411">
        <f t="shared" ca="1" si="1062"/>
        <v>0</v>
      </c>
      <c r="CD411">
        <f t="shared" ca="1" si="1063"/>
        <v>0</v>
      </c>
      <c r="CE411">
        <f t="shared" ca="1" si="1064"/>
        <v>0</v>
      </c>
      <c r="CF411" s="12">
        <f t="shared" ca="1" si="1065"/>
        <v>3</v>
      </c>
      <c r="CG411">
        <f t="shared" ca="1" si="1066"/>
        <v>1</v>
      </c>
      <c r="CH411">
        <f t="shared" ca="1" si="1067"/>
        <v>0</v>
      </c>
      <c r="CI411">
        <f t="shared" ca="1" si="1068"/>
        <v>0</v>
      </c>
      <c r="CJ411">
        <f t="shared" ca="1" si="1069"/>
        <v>0</v>
      </c>
      <c r="CK411">
        <f t="shared" ca="1" si="1070"/>
        <v>0</v>
      </c>
      <c r="CL411">
        <f t="shared" ca="1" si="1071"/>
        <v>0</v>
      </c>
      <c r="CM411">
        <f t="shared" ca="1" si="1072"/>
        <v>2</v>
      </c>
      <c r="CN411">
        <f t="shared" ca="1" si="1073"/>
        <v>0</v>
      </c>
      <c r="CO411">
        <f t="shared" ca="1" si="1074"/>
        <v>0</v>
      </c>
      <c r="CP411">
        <f t="shared" ca="1" si="1075"/>
        <v>0</v>
      </c>
      <c r="CQ411" s="10">
        <f t="shared" ca="1" si="1076"/>
        <v>0.33333333333333331</v>
      </c>
      <c r="CR411" s="11">
        <f t="shared" ca="1" si="1077"/>
        <v>3</v>
      </c>
      <c r="CS411" s="11">
        <f t="shared" ca="1" si="1078"/>
        <v>0</v>
      </c>
      <c r="CT411" s="11">
        <f t="shared" ca="1" si="1079"/>
        <v>0</v>
      </c>
      <c r="CU411" s="11">
        <f t="shared" ca="1" si="1080"/>
        <v>6</v>
      </c>
      <c r="CV411" s="11">
        <f t="shared" ca="1" si="1081"/>
        <v>0</v>
      </c>
      <c r="CW411" t="b">
        <f t="shared" ca="1" si="1055"/>
        <v>1</v>
      </c>
      <c r="CX411">
        <f>COUNTIF(BA$1:BA411,BA411)-1</f>
        <v>0</v>
      </c>
    </row>
    <row r="412" spans="1:102">
      <c r="A412" t="s">
        <v>3074</v>
      </c>
      <c r="B412" t="s">
        <v>2423</v>
      </c>
      <c r="C412" t="s">
        <v>2672</v>
      </c>
      <c r="D412">
        <f>IF(Players!C412="NL",INDEX(Standings!G:I,MATCH(INDEX(Teams!G:K,MATCH(Players!B412,Teams!G:G,0),5),Standings!G:G,0),2)+INDEX(Standings!G:I,MATCH(INDEX(Teams!G:K,MATCH(Players!B412,Teams!G:G,0),5),Standings!G:G,0),3),INDEX(Standings!A:C,MATCH(INDEX(Teams!A:E,MATCH(Players!B412,Teams!A:A,0),5),Standings!A:A,0),2)+INDEX(Standings!A:C,MATCH(INDEX(Teams!A:E,MATCH(Players!B412,Teams!A:A,0),5),Standings!A:A,0),3))</f>
        <v>3</v>
      </c>
      <c r="E412">
        <f t="shared" ca="1" si="1010"/>
        <v>0</v>
      </c>
      <c r="F412">
        <f t="shared" ca="1" si="1011"/>
        <v>0</v>
      </c>
      <c r="G412">
        <f t="shared" ca="1" si="1012"/>
        <v>0</v>
      </c>
      <c r="H412">
        <f t="shared" ca="1" si="1013"/>
        <v>0</v>
      </c>
      <c r="I412">
        <f t="shared" ca="1" si="1014"/>
        <v>0</v>
      </c>
      <c r="J412">
        <f t="shared" ca="1" si="1015"/>
        <v>0</v>
      </c>
      <c r="K412">
        <f t="shared" ca="1" si="1016"/>
        <v>0</v>
      </c>
      <c r="L412">
        <f t="shared" ca="1" si="1017"/>
        <v>0</v>
      </c>
      <c r="M412">
        <f t="shared" ca="1" si="1018"/>
        <v>0</v>
      </c>
      <c r="N412">
        <f t="shared" ca="1" si="1019"/>
        <v>0</v>
      </c>
      <c r="O412">
        <f t="shared" ca="1" si="1020"/>
        <v>0</v>
      </c>
      <c r="P412">
        <f t="shared" ca="1" si="1021"/>
        <v>0</v>
      </c>
      <c r="Q412">
        <f t="shared" ca="1" si="1022"/>
        <v>0</v>
      </c>
      <c r="R412">
        <f t="shared" ca="1" si="1023"/>
        <v>0</v>
      </c>
      <c r="S412">
        <f t="shared" ca="1" si="1024"/>
        <v>0</v>
      </c>
      <c r="T412">
        <f t="shared" ca="1" si="1025"/>
        <v>0</v>
      </c>
      <c r="U412">
        <f t="shared" ca="1" si="1026"/>
        <v>0</v>
      </c>
      <c r="V412">
        <f t="shared" ca="1" si="1027"/>
        <v>0</v>
      </c>
      <c r="W412">
        <f t="shared" ca="1" si="1028"/>
        <v>0</v>
      </c>
      <c r="X412">
        <f t="shared" ca="1" si="1029"/>
        <v>0</v>
      </c>
      <c r="Y412">
        <f t="shared" ca="1" si="1030"/>
        <v>0</v>
      </c>
      <c r="Z412">
        <f t="shared" ca="1" si="1031"/>
        <v>0</v>
      </c>
      <c r="AA412">
        <f t="shared" ca="1" si="1032"/>
        <v>0</v>
      </c>
      <c r="AB412">
        <f t="shared" ca="1" si="1033"/>
        <v>0</v>
      </c>
      <c r="AC412">
        <f t="shared" ca="1" si="1034"/>
        <v>0</v>
      </c>
      <c r="AD412">
        <f t="shared" ca="1" si="1035"/>
        <v>0</v>
      </c>
      <c r="AE412">
        <f t="shared" ca="1" si="1036"/>
        <v>0</v>
      </c>
      <c r="AF412">
        <f t="shared" ca="1" si="1037"/>
        <v>0</v>
      </c>
      <c r="AG412">
        <f t="shared" ca="1" si="1038"/>
        <v>0</v>
      </c>
      <c r="AH412">
        <f t="shared" ca="1" si="1039"/>
        <v>0</v>
      </c>
      <c r="AI412">
        <f t="shared" ca="1" si="1040"/>
        <v>0</v>
      </c>
      <c r="AJ412">
        <f t="shared" ca="1" si="1041"/>
        <v>0</v>
      </c>
      <c r="AK412">
        <f t="shared" ca="1" si="1042"/>
        <v>0</v>
      </c>
      <c r="AL412">
        <f t="shared" ca="1" si="1043"/>
        <v>0</v>
      </c>
      <c r="AM412">
        <f t="shared" ca="1" si="1044"/>
        <v>0</v>
      </c>
      <c r="AN412">
        <f t="shared" ca="1" si="1045"/>
        <v>0</v>
      </c>
      <c r="AO412">
        <f t="shared" ca="1" si="1046"/>
        <v>0</v>
      </c>
      <c r="AP412">
        <f t="shared" ca="1" si="1047"/>
        <v>0</v>
      </c>
      <c r="AQ412">
        <f t="shared" ca="1" si="1048"/>
        <v>0</v>
      </c>
      <c r="AR412" s="8">
        <f t="shared" ca="1" si="1049"/>
        <v>0</v>
      </c>
      <c r="AS412" s="8">
        <f t="shared" ca="1" si="1050"/>
        <v>0</v>
      </c>
      <c r="AT412" s="8">
        <f t="shared" ca="1" si="1051"/>
        <v>0</v>
      </c>
      <c r="AU412" s="8">
        <f t="shared" ca="1" si="1052"/>
        <v>0</v>
      </c>
      <c r="AV412">
        <f t="shared" ca="1" si="1053"/>
        <v>0</v>
      </c>
      <c r="AW412" t="b">
        <f t="shared" ca="1" si="1054"/>
        <v>0</v>
      </c>
      <c r="BA412" t="s">
        <v>3366</v>
      </c>
      <c r="BB412" t="s">
        <v>2573</v>
      </c>
      <c r="BC412" t="s">
        <v>2674</v>
      </c>
      <c r="BD412">
        <f>IF(Players!BC412="NL",INDEX(Standings!G:I,MATCH(INDEX(Teams!G:K,MATCH(Players!BB412,Teams!G:G,0),5),Standings!G:G,0),2)+INDEX(Standings!G:I,MATCH(INDEX(Teams!G:K,MATCH(Players!BB412,Teams!G:G,0),5),Standings!G:G,0),3),INDEX(Standings!A:C,MATCH(INDEX(Teams!A:E,MATCH(Players!BB412,Teams!A:A,0),5),Standings!A:A,0),2)+INDEX(Standings!A:C,MATCH(INDEX(Teams!A:E,MATCH(Players!BB412,Teams!A:A,0),5),Standings!A:A,0),3))</f>
        <v>3</v>
      </c>
      <c r="BE412">
        <f t="shared" ca="1" si="992"/>
        <v>0</v>
      </c>
      <c r="BF412">
        <f t="shared" ca="1" si="993"/>
        <v>0</v>
      </c>
      <c r="BG412">
        <f t="shared" ca="1" si="994"/>
        <v>0</v>
      </c>
      <c r="BH412">
        <f t="shared" ca="1" si="995"/>
        <v>0</v>
      </c>
      <c r="BI412">
        <f t="shared" ca="1" si="996"/>
        <v>0</v>
      </c>
      <c r="BJ412">
        <f t="shared" ca="1" si="997"/>
        <v>0</v>
      </c>
      <c r="BK412">
        <f t="shared" ca="1" si="998"/>
        <v>0</v>
      </c>
      <c r="BL412" s="12">
        <f t="shared" ca="1" si="999"/>
        <v>0</v>
      </c>
      <c r="BM412">
        <f t="shared" ca="1" si="1000"/>
        <v>0</v>
      </c>
      <c r="BN412">
        <f t="shared" ca="1" si="1001"/>
        <v>0</v>
      </c>
      <c r="BO412">
        <f t="shared" ca="1" si="1002"/>
        <v>0</v>
      </c>
      <c r="BP412">
        <f t="shared" ca="1" si="1003"/>
        <v>0</v>
      </c>
      <c r="BQ412">
        <f t="shared" ca="1" si="1004"/>
        <v>0</v>
      </c>
      <c r="BR412">
        <f t="shared" ca="1" si="1005"/>
        <v>0</v>
      </c>
      <c r="BS412">
        <f t="shared" ca="1" si="1006"/>
        <v>0</v>
      </c>
      <c r="BT412">
        <f t="shared" ca="1" si="1007"/>
        <v>0</v>
      </c>
      <c r="BU412">
        <f t="shared" ca="1" si="1008"/>
        <v>0</v>
      </c>
      <c r="BV412">
        <f t="shared" ca="1" si="1009"/>
        <v>0</v>
      </c>
      <c r="BW412">
        <f t="shared" ca="1" si="1056"/>
        <v>0</v>
      </c>
      <c r="BX412">
        <f t="shared" ca="1" si="1057"/>
        <v>0</v>
      </c>
      <c r="BY412" s="8">
        <f t="shared" ca="1" si="1058"/>
        <v>0</v>
      </c>
      <c r="BZ412" s="10" t="str">
        <f t="shared" ca="1" si="1059"/>
        <v>---</v>
      </c>
      <c r="CA412">
        <f t="shared" ca="1" si="1060"/>
        <v>0</v>
      </c>
      <c r="CB412">
        <f t="shared" ca="1" si="1061"/>
        <v>0</v>
      </c>
      <c r="CC412">
        <f t="shared" ca="1" si="1062"/>
        <v>0</v>
      </c>
      <c r="CD412">
        <f t="shared" ca="1" si="1063"/>
        <v>0</v>
      </c>
      <c r="CE412">
        <f t="shared" ca="1" si="1064"/>
        <v>0</v>
      </c>
      <c r="CF412" s="12">
        <f t="shared" ca="1" si="1065"/>
        <v>0</v>
      </c>
      <c r="CG412">
        <f t="shared" ca="1" si="1066"/>
        <v>0</v>
      </c>
      <c r="CH412">
        <f t="shared" ca="1" si="1067"/>
        <v>0</v>
      </c>
      <c r="CI412">
        <f t="shared" ca="1" si="1068"/>
        <v>0</v>
      </c>
      <c r="CJ412">
        <f t="shared" ca="1" si="1069"/>
        <v>0</v>
      </c>
      <c r="CK412">
        <f t="shared" ca="1" si="1070"/>
        <v>0</v>
      </c>
      <c r="CL412">
        <f t="shared" ca="1" si="1071"/>
        <v>0</v>
      </c>
      <c r="CM412">
        <f t="shared" ca="1" si="1072"/>
        <v>0</v>
      </c>
      <c r="CN412">
        <f t="shared" ca="1" si="1073"/>
        <v>0</v>
      </c>
      <c r="CO412">
        <f t="shared" ca="1" si="1074"/>
        <v>0</v>
      </c>
      <c r="CP412">
        <f t="shared" ca="1" si="1075"/>
        <v>0</v>
      </c>
      <c r="CQ412" s="10">
        <f t="shared" ca="1" si="1076"/>
        <v>0</v>
      </c>
      <c r="CR412" s="11">
        <f t="shared" ca="1" si="1077"/>
        <v>0</v>
      </c>
      <c r="CS412" s="11">
        <f t="shared" ca="1" si="1078"/>
        <v>0</v>
      </c>
      <c r="CT412" s="11">
        <f t="shared" ca="1" si="1079"/>
        <v>0</v>
      </c>
      <c r="CU412" s="11">
        <f t="shared" ca="1" si="1080"/>
        <v>0</v>
      </c>
      <c r="CV412" s="11">
        <f t="shared" ca="1" si="1081"/>
        <v>0</v>
      </c>
      <c r="CW412" t="b">
        <f t="shared" ca="1" si="1055"/>
        <v>0</v>
      </c>
      <c r="CX412">
        <f>COUNTIF(BA$1:BA412,BA412)-1</f>
        <v>0</v>
      </c>
    </row>
    <row r="413" spans="1:102">
      <c r="A413" t="s">
        <v>3075</v>
      </c>
      <c r="B413" t="s">
        <v>2423</v>
      </c>
      <c r="C413" t="s">
        <v>2672</v>
      </c>
      <c r="D413">
        <f>IF(Players!C413="NL",INDEX(Standings!G:I,MATCH(INDEX(Teams!G:K,MATCH(Players!B413,Teams!G:G,0),5),Standings!G:G,0),2)+INDEX(Standings!G:I,MATCH(INDEX(Teams!G:K,MATCH(Players!B413,Teams!G:G,0),5),Standings!G:G,0),3),INDEX(Standings!A:C,MATCH(INDEX(Teams!A:E,MATCH(Players!B413,Teams!A:A,0),5),Standings!A:A,0),2)+INDEX(Standings!A:C,MATCH(INDEX(Teams!A:E,MATCH(Players!B413,Teams!A:A,0),5),Standings!A:A,0),3))</f>
        <v>3</v>
      </c>
      <c r="E413">
        <f t="shared" ca="1" si="1010"/>
        <v>0</v>
      </c>
      <c r="F413">
        <f t="shared" ca="1" si="1011"/>
        <v>0</v>
      </c>
      <c r="G413">
        <f t="shared" ca="1" si="1012"/>
        <v>0</v>
      </c>
      <c r="H413">
        <f t="shared" ca="1" si="1013"/>
        <v>0</v>
      </c>
      <c r="I413">
        <f t="shared" ca="1" si="1014"/>
        <v>0</v>
      </c>
      <c r="J413">
        <f t="shared" ca="1" si="1015"/>
        <v>0</v>
      </c>
      <c r="K413">
        <f t="shared" ca="1" si="1016"/>
        <v>0</v>
      </c>
      <c r="L413">
        <f t="shared" ca="1" si="1017"/>
        <v>0</v>
      </c>
      <c r="M413">
        <f t="shared" ca="1" si="1018"/>
        <v>0</v>
      </c>
      <c r="N413">
        <f t="shared" ca="1" si="1019"/>
        <v>0</v>
      </c>
      <c r="O413">
        <f t="shared" ca="1" si="1020"/>
        <v>0</v>
      </c>
      <c r="P413">
        <f t="shared" ca="1" si="1021"/>
        <v>0</v>
      </c>
      <c r="Q413">
        <f t="shared" ca="1" si="1022"/>
        <v>0</v>
      </c>
      <c r="R413">
        <f t="shared" ca="1" si="1023"/>
        <v>0</v>
      </c>
      <c r="S413">
        <f t="shared" ca="1" si="1024"/>
        <v>0</v>
      </c>
      <c r="T413">
        <f t="shared" ca="1" si="1025"/>
        <v>0</v>
      </c>
      <c r="U413">
        <f t="shared" ca="1" si="1026"/>
        <v>0</v>
      </c>
      <c r="V413">
        <f t="shared" ca="1" si="1027"/>
        <v>0</v>
      </c>
      <c r="W413">
        <f t="shared" ca="1" si="1028"/>
        <v>0</v>
      </c>
      <c r="X413">
        <f t="shared" ca="1" si="1029"/>
        <v>0</v>
      </c>
      <c r="Y413">
        <f t="shared" ca="1" si="1030"/>
        <v>0</v>
      </c>
      <c r="Z413">
        <f t="shared" ca="1" si="1031"/>
        <v>0</v>
      </c>
      <c r="AA413">
        <f t="shared" ca="1" si="1032"/>
        <v>0</v>
      </c>
      <c r="AB413">
        <f t="shared" ca="1" si="1033"/>
        <v>0</v>
      </c>
      <c r="AC413">
        <f t="shared" ca="1" si="1034"/>
        <v>0</v>
      </c>
      <c r="AD413">
        <f t="shared" ca="1" si="1035"/>
        <v>0</v>
      </c>
      <c r="AE413">
        <f t="shared" ca="1" si="1036"/>
        <v>0</v>
      </c>
      <c r="AF413">
        <f t="shared" ca="1" si="1037"/>
        <v>0</v>
      </c>
      <c r="AG413">
        <f t="shared" ca="1" si="1038"/>
        <v>0</v>
      </c>
      <c r="AH413">
        <f t="shared" ca="1" si="1039"/>
        <v>0</v>
      </c>
      <c r="AI413">
        <f t="shared" ca="1" si="1040"/>
        <v>0</v>
      </c>
      <c r="AJ413">
        <f t="shared" ca="1" si="1041"/>
        <v>0</v>
      </c>
      <c r="AK413">
        <f t="shared" ca="1" si="1042"/>
        <v>0</v>
      </c>
      <c r="AL413">
        <f t="shared" ca="1" si="1043"/>
        <v>0</v>
      </c>
      <c r="AM413">
        <f t="shared" ca="1" si="1044"/>
        <v>0</v>
      </c>
      <c r="AN413">
        <f t="shared" ca="1" si="1045"/>
        <v>0</v>
      </c>
      <c r="AO413">
        <f t="shared" ca="1" si="1046"/>
        <v>0</v>
      </c>
      <c r="AP413">
        <f t="shared" ca="1" si="1047"/>
        <v>0</v>
      </c>
      <c r="AQ413">
        <f t="shared" ca="1" si="1048"/>
        <v>0</v>
      </c>
      <c r="AR413" s="8">
        <f t="shared" ca="1" si="1049"/>
        <v>0</v>
      </c>
      <c r="AS413" s="8">
        <f t="shared" ca="1" si="1050"/>
        <v>0</v>
      </c>
      <c r="AT413" s="8">
        <f t="shared" ca="1" si="1051"/>
        <v>0</v>
      </c>
      <c r="AU413" s="8">
        <f t="shared" ca="1" si="1052"/>
        <v>0</v>
      </c>
      <c r="AV413">
        <f t="shared" ca="1" si="1053"/>
        <v>0</v>
      </c>
      <c r="AW413" t="b">
        <f t="shared" ca="1" si="1054"/>
        <v>0</v>
      </c>
      <c r="BA413" t="s">
        <v>3360</v>
      </c>
      <c r="BB413" t="s">
        <v>2573</v>
      </c>
      <c r="BC413" t="s">
        <v>2674</v>
      </c>
      <c r="BD413">
        <f>IF(Players!BC413="NL",INDEX(Standings!G:I,MATCH(INDEX(Teams!G:K,MATCH(Players!BB413,Teams!G:G,0),5),Standings!G:G,0),2)+INDEX(Standings!G:I,MATCH(INDEX(Teams!G:K,MATCH(Players!BB413,Teams!G:G,0),5),Standings!G:G,0),3),INDEX(Standings!A:C,MATCH(INDEX(Teams!A:E,MATCH(Players!BB413,Teams!A:A,0),5),Standings!A:A,0),2)+INDEX(Standings!A:C,MATCH(INDEX(Teams!A:E,MATCH(Players!BB413,Teams!A:A,0),5),Standings!A:A,0),3))</f>
        <v>3</v>
      </c>
      <c r="BE413">
        <f t="shared" ca="1" si="992"/>
        <v>0</v>
      </c>
      <c r="BF413">
        <f t="shared" ca="1" si="993"/>
        <v>0</v>
      </c>
      <c r="BG413">
        <f t="shared" ca="1" si="994"/>
        <v>2</v>
      </c>
      <c r="BH413">
        <f t="shared" ca="1" si="995"/>
        <v>0</v>
      </c>
      <c r="BI413">
        <f t="shared" ca="1" si="996"/>
        <v>0</v>
      </c>
      <c r="BJ413">
        <f t="shared" ca="1" si="997"/>
        <v>0</v>
      </c>
      <c r="BK413">
        <f t="shared" ca="1" si="998"/>
        <v>0</v>
      </c>
      <c r="BL413" s="12">
        <f t="shared" ca="1" si="999"/>
        <v>2.333333333333333</v>
      </c>
      <c r="BM413">
        <f t="shared" ca="1" si="1000"/>
        <v>1</v>
      </c>
      <c r="BN413">
        <f t="shared" ca="1" si="1001"/>
        <v>1</v>
      </c>
      <c r="BO413">
        <f t="shared" ca="1" si="1002"/>
        <v>0</v>
      </c>
      <c r="BP413">
        <f t="shared" ca="1" si="1003"/>
        <v>0</v>
      </c>
      <c r="BQ413">
        <f t="shared" ca="1" si="1004"/>
        <v>3</v>
      </c>
      <c r="BR413">
        <f t="shared" ca="1" si="1005"/>
        <v>0</v>
      </c>
      <c r="BS413">
        <f t="shared" ca="1" si="1006"/>
        <v>3</v>
      </c>
      <c r="BT413">
        <f t="shared" ca="1" si="1007"/>
        <v>0</v>
      </c>
      <c r="BU413">
        <f t="shared" ca="1" si="1008"/>
        <v>0</v>
      </c>
      <c r="BV413">
        <f t="shared" ca="1" si="1009"/>
        <v>0</v>
      </c>
      <c r="BW413">
        <f t="shared" ca="1" si="1056"/>
        <v>0</v>
      </c>
      <c r="BX413">
        <f t="shared" ca="1" si="1057"/>
        <v>0</v>
      </c>
      <c r="BY413" s="8">
        <f t="shared" ca="1" si="1058"/>
        <v>0</v>
      </c>
      <c r="BZ413" s="10">
        <f t="shared" ca="1" si="1059"/>
        <v>0</v>
      </c>
      <c r="CA413">
        <f t="shared" ca="1" si="1060"/>
        <v>2</v>
      </c>
      <c r="CB413">
        <f t="shared" ca="1" si="1061"/>
        <v>0</v>
      </c>
      <c r="CC413">
        <f t="shared" ca="1" si="1062"/>
        <v>0</v>
      </c>
      <c r="CD413">
        <f t="shared" ca="1" si="1063"/>
        <v>0</v>
      </c>
      <c r="CE413">
        <f t="shared" ca="1" si="1064"/>
        <v>0</v>
      </c>
      <c r="CF413" s="12">
        <f t="shared" ca="1" si="1065"/>
        <v>2.333333333333333</v>
      </c>
      <c r="CG413">
        <f t="shared" ca="1" si="1066"/>
        <v>1</v>
      </c>
      <c r="CH413">
        <f t="shared" ca="1" si="1067"/>
        <v>1</v>
      </c>
      <c r="CI413">
        <f t="shared" ca="1" si="1068"/>
        <v>0</v>
      </c>
      <c r="CJ413">
        <f t="shared" ca="1" si="1069"/>
        <v>0</v>
      </c>
      <c r="CK413">
        <f t="shared" ca="1" si="1070"/>
        <v>3</v>
      </c>
      <c r="CL413">
        <f t="shared" ca="1" si="1071"/>
        <v>0</v>
      </c>
      <c r="CM413">
        <f t="shared" ca="1" si="1072"/>
        <v>3</v>
      </c>
      <c r="CN413">
        <f t="shared" ca="1" si="1073"/>
        <v>0</v>
      </c>
      <c r="CO413">
        <f t="shared" ca="1" si="1074"/>
        <v>0</v>
      </c>
      <c r="CP413">
        <f t="shared" ca="1" si="1075"/>
        <v>0</v>
      </c>
      <c r="CQ413" s="10">
        <f t="shared" ca="1" si="1076"/>
        <v>1.7142857142857144</v>
      </c>
      <c r="CR413" s="11">
        <f t="shared" ca="1" si="1077"/>
        <v>3.8571428571428577</v>
      </c>
      <c r="CS413" s="11">
        <f t="shared" ca="1" si="1078"/>
        <v>0</v>
      </c>
      <c r="CT413" s="11">
        <f t="shared" ca="1" si="1079"/>
        <v>11.571428571428573</v>
      </c>
      <c r="CU413" s="11">
        <f t="shared" ca="1" si="1080"/>
        <v>11.571428571428573</v>
      </c>
      <c r="CV413" s="11">
        <f t="shared" ca="1" si="1081"/>
        <v>1</v>
      </c>
      <c r="CW413" t="b">
        <f t="shared" ca="1" si="1055"/>
        <v>0</v>
      </c>
      <c r="CX413">
        <f>COUNTIF(BA$1:BA413,BA413)-1</f>
        <v>0</v>
      </c>
    </row>
    <row r="414" spans="1:102">
      <c r="A414" t="s">
        <v>3076</v>
      </c>
      <c r="B414" t="s">
        <v>2423</v>
      </c>
      <c r="C414" t="s">
        <v>2672</v>
      </c>
      <c r="D414">
        <f>IF(Players!C414="NL",INDEX(Standings!G:I,MATCH(INDEX(Teams!G:K,MATCH(Players!B414,Teams!G:G,0),5),Standings!G:G,0),2)+INDEX(Standings!G:I,MATCH(INDEX(Teams!G:K,MATCH(Players!B414,Teams!G:G,0),5),Standings!G:G,0),3),INDEX(Standings!A:C,MATCH(INDEX(Teams!A:E,MATCH(Players!B414,Teams!A:A,0),5),Standings!A:A,0),2)+INDEX(Standings!A:C,MATCH(INDEX(Teams!A:E,MATCH(Players!B414,Teams!A:A,0),5),Standings!A:A,0),3))</f>
        <v>3</v>
      </c>
      <c r="E414">
        <f t="shared" ca="1" si="1010"/>
        <v>0</v>
      </c>
      <c r="F414">
        <f t="shared" ca="1" si="1011"/>
        <v>0</v>
      </c>
      <c r="G414">
        <f t="shared" ca="1" si="1012"/>
        <v>0</v>
      </c>
      <c r="H414">
        <f t="shared" ca="1" si="1013"/>
        <v>0</v>
      </c>
      <c r="I414">
        <f t="shared" ca="1" si="1014"/>
        <v>0</v>
      </c>
      <c r="J414">
        <f t="shared" ca="1" si="1015"/>
        <v>0</v>
      </c>
      <c r="K414">
        <f t="shared" ca="1" si="1016"/>
        <v>0</v>
      </c>
      <c r="L414">
        <f t="shared" ca="1" si="1017"/>
        <v>0</v>
      </c>
      <c r="M414">
        <f t="shared" ca="1" si="1018"/>
        <v>0</v>
      </c>
      <c r="N414">
        <f t="shared" ca="1" si="1019"/>
        <v>0</v>
      </c>
      <c r="O414">
        <f t="shared" ca="1" si="1020"/>
        <v>0</v>
      </c>
      <c r="P414">
        <f t="shared" ca="1" si="1021"/>
        <v>0</v>
      </c>
      <c r="Q414">
        <f t="shared" ca="1" si="1022"/>
        <v>0</v>
      </c>
      <c r="R414">
        <f t="shared" ca="1" si="1023"/>
        <v>0</v>
      </c>
      <c r="S414">
        <f t="shared" ca="1" si="1024"/>
        <v>0</v>
      </c>
      <c r="T414">
        <f t="shared" ca="1" si="1025"/>
        <v>0</v>
      </c>
      <c r="U414">
        <f t="shared" ca="1" si="1026"/>
        <v>0</v>
      </c>
      <c r="V414">
        <f t="shared" ca="1" si="1027"/>
        <v>0</v>
      </c>
      <c r="W414">
        <f t="shared" ca="1" si="1028"/>
        <v>0</v>
      </c>
      <c r="X414">
        <f t="shared" ca="1" si="1029"/>
        <v>0</v>
      </c>
      <c r="Y414">
        <f t="shared" ca="1" si="1030"/>
        <v>0</v>
      </c>
      <c r="Z414">
        <f t="shared" ca="1" si="1031"/>
        <v>0</v>
      </c>
      <c r="AA414">
        <f t="shared" ca="1" si="1032"/>
        <v>0</v>
      </c>
      <c r="AB414">
        <f t="shared" ca="1" si="1033"/>
        <v>0</v>
      </c>
      <c r="AC414">
        <f t="shared" ca="1" si="1034"/>
        <v>0</v>
      </c>
      <c r="AD414">
        <f t="shared" ca="1" si="1035"/>
        <v>0</v>
      </c>
      <c r="AE414">
        <f t="shared" ca="1" si="1036"/>
        <v>0</v>
      </c>
      <c r="AF414">
        <f t="shared" ca="1" si="1037"/>
        <v>0</v>
      </c>
      <c r="AG414">
        <f t="shared" ca="1" si="1038"/>
        <v>0</v>
      </c>
      <c r="AH414">
        <f t="shared" ca="1" si="1039"/>
        <v>0</v>
      </c>
      <c r="AI414">
        <f t="shared" ca="1" si="1040"/>
        <v>0</v>
      </c>
      <c r="AJ414">
        <f t="shared" ca="1" si="1041"/>
        <v>0</v>
      </c>
      <c r="AK414">
        <f t="shared" ca="1" si="1042"/>
        <v>0</v>
      </c>
      <c r="AL414">
        <f t="shared" ca="1" si="1043"/>
        <v>0</v>
      </c>
      <c r="AM414">
        <f t="shared" ca="1" si="1044"/>
        <v>0</v>
      </c>
      <c r="AN414">
        <f t="shared" ca="1" si="1045"/>
        <v>0</v>
      </c>
      <c r="AO414">
        <f t="shared" ca="1" si="1046"/>
        <v>0</v>
      </c>
      <c r="AP414">
        <f t="shared" ca="1" si="1047"/>
        <v>0</v>
      </c>
      <c r="AQ414">
        <f t="shared" ca="1" si="1048"/>
        <v>0</v>
      </c>
      <c r="AR414" s="8">
        <f t="shared" ca="1" si="1049"/>
        <v>0</v>
      </c>
      <c r="AS414" s="8">
        <f t="shared" ca="1" si="1050"/>
        <v>0</v>
      </c>
      <c r="AT414" s="8">
        <f t="shared" ca="1" si="1051"/>
        <v>0</v>
      </c>
      <c r="AU414" s="8">
        <f t="shared" ca="1" si="1052"/>
        <v>0</v>
      </c>
      <c r="AV414">
        <f t="shared" ca="1" si="1053"/>
        <v>0</v>
      </c>
      <c r="AW414" t="b">
        <f t="shared" ca="1" si="1054"/>
        <v>0</v>
      </c>
      <c r="BA414" t="s">
        <v>3351</v>
      </c>
      <c r="BB414" t="s">
        <v>2573</v>
      </c>
      <c r="BC414" t="s">
        <v>2674</v>
      </c>
      <c r="BD414">
        <f>IF(Players!BC414="NL",INDEX(Standings!G:I,MATCH(INDEX(Teams!G:K,MATCH(Players!BB414,Teams!G:G,0),5),Standings!G:G,0),2)+INDEX(Standings!G:I,MATCH(INDEX(Teams!G:K,MATCH(Players!BB414,Teams!G:G,0),5),Standings!G:G,0),3),INDEX(Standings!A:C,MATCH(INDEX(Teams!A:E,MATCH(Players!BB414,Teams!A:A,0),5),Standings!A:A,0),2)+INDEX(Standings!A:C,MATCH(INDEX(Teams!A:E,MATCH(Players!BB414,Teams!A:A,0),5),Standings!A:A,0),3))</f>
        <v>3</v>
      </c>
      <c r="BE414">
        <f t="shared" ca="1" si="992"/>
        <v>1</v>
      </c>
      <c r="BF414">
        <f t="shared" ca="1" si="993"/>
        <v>0</v>
      </c>
      <c r="BG414">
        <f t="shared" ca="1" si="994"/>
        <v>1</v>
      </c>
      <c r="BH414">
        <f t="shared" ca="1" si="995"/>
        <v>1</v>
      </c>
      <c r="BI414">
        <f t="shared" ca="1" si="996"/>
        <v>0</v>
      </c>
      <c r="BJ414">
        <f t="shared" ca="1" si="997"/>
        <v>0</v>
      </c>
      <c r="BK414">
        <f t="shared" ca="1" si="998"/>
        <v>0</v>
      </c>
      <c r="BL414" s="12">
        <f t="shared" ca="1" si="999"/>
        <v>6</v>
      </c>
      <c r="BM414">
        <f t="shared" ca="1" si="1000"/>
        <v>5</v>
      </c>
      <c r="BN414">
        <f t="shared" ca="1" si="1001"/>
        <v>4</v>
      </c>
      <c r="BO414">
        <f t="shared" ca="1" si="1002"/>
        <v>3</v>
      </c>
      <c r="BP414">
        <f t="shared" ca="1" si="1003"/>
        <v>1</v>
      </c>
      <c r="BQ414">
        <f t="shared" ca="1" si="1004"/>
        <v>2</v>
      </c>
      <c r="BR414">
        <f t="shared" ca="1" si="1005"/>
        <v>0</v>
      </c>
      <c r="BS414">
        <f t="shared" ca="1" si="1006"/>
        <v>4</v>
      </c>
      <c r="BT414">
        <f t="shared" ca="1" si="1007"/>
        <v>2</v>
      </c>
      <c r="BU414">
        <f t="shared" ca="1" si="1008"/>
        <v>0</v>
      </c>
      <c r="BV414">
        <f t="shared" ca="1" si="1009"/>
        <v>0</v>
      </c>
      <c r="BW414">
        <f t="shared" ca="1" si="1056"/>
        <v>1</v>
      </c>
      <c r="BX414">
        <f t="shared" ca="1" si="1057"/>
        <v>0</v>
      </c>
      <c r="BY414" s="8">
        <f t="shared" ca="1" si="1058"/>
        <v>1</v>
      </c>
      <c r="BZ414" s="10">
        <f t="shared" ca="1" si="1059"/>
        <v>4.5</v>
      </c>
      <c r="CA414">
        <f t="shared" ca="1" si="1060"/>
        <v>1</v>
      </c>
      <c r="CB414">
        <f t="shared" ca="1" si="1061"/>
        <v>1</v>
      </c>
      <c r="CC414">
        <f t="shared" ca="1" si="1062"/>
        <v>0</v>
      </c>
      <c r="CD414">
        <f t="shared" ca="1" si="1063"/>
        <v>0</v>
      </c>
      <c r="CE414">
        <f t="shared" ca="1" si="1064"/>
        <v>0</v>
      </c>
      <c r="CF414" s="12">
        <f t="shared" ca="1" si="1065"/>
        <v>6</v>
      </c>
      <c r="CG414">
        <f t="shared" ca="1" si="1066"/>
        <v>5</v>
      </c>
      <c r="CH414">
        <f t="shared" ca="1" si="1067"/>
        <v>4</v>
      </c>
      <c r="CI414">
        <f t="shared" ca="1" si="1068"/>
        <v>3</v>
      </c>
      <c r="CJ414">
        <f t="shared" ca="1" si="1069"/>
        <v>1</v>
      </c>
      <c r="CK414">
        <f t="shared" ca="1" si="1070"/>
        <v>2</v>
      </c>
      <c r="CL414">
        <f t="shared" ca="1" si="1071"/>
        <v>0</v>
      </c>
      <c r="CM414">
        <f t="shared" ca="1" si="1072"/>
        <v>4</v>
      </c>
      <c r="CN414">
        <f t="shared" ca="1" si="1073"/>
        <v>2</v>
      </c>
      <c r="CO414">
        <f t="shared" ca="1" si="1074"/>
        <v>0</v>
      </c>
      <c r="CP414">
        <f t="shared" ca="1" si="1075"/>
        <v>0</v>
      </c>
      <c r="CQ414" s="10">
        <f t="shared" ca="1" si="1076"/>
        <v>1.1666666666666667</v>
      </c>
      <c r="CR414" s="11">
        <f t="shared" ca="1" si="1077"/>
        <v>7.5</v>
      </c>
      <c r="CS414" s="11">
        <f t="shared" ca="1" si="1078"/>
        <v>1.5</v>
      </c>
      <c r="CT414" s="11">
        <f t="shared" ca="1" si="1079"/>
        <v>3</v>
      </c>
      <c r="CU414" s="11">
        <f t="shared" ca="1" si="1080"/>
        <v>6</v>
      </c>
      <c r="CV414" s="11">
        <f t="shared" ca="1" si="1081"/>
        <v>2</v>
      </c>
      <c r="CW414" t="b">
        <f t="shared" ca="1" si="1055"/>
        <v>1</v>
      </c>
      <c r="CX414">
        <f>COUNTIF(BA$1:BA414,BA414)-1</f>
        <v>0</v>
      </c>
    </row>
    <row r="415" spans="1:102">
      <c r="A415" t="s">
        <v>3077</v>
      </c>
      <c r="B415" t="s">
        <v>2423</v>
      </c>
      <c r="C415" t="s">
        <v>2672</v>
      </c>
      <c r="D415">
        <f>IF(Players!C415="NL",INDEX(Standings!G:I,MATCH(INDEX(Teams!G:K,MATCH(Players!B415,Teams!G:G,0),5),Standings!G:G,0),2)+INDEX(Standings!G:I,MATCH(INDEX(Teams!G:K,MATCH(Players!B415,Teams!G:G,0),5),Standings!G:G,0),3),INDEX(Standings!A:C,MATCH(INDEX(Teams!A:E,MATCH(Players!B415,Teams!A:A,0),5),Standings!A:A,0),2)+INDEX(Standings!A:C,MATCH(INDEX(Teams!A:E,MATCH(Players!B415,Teams!A:A,0),5),Standings!A:A,0),3))</f>
        <v>3</v>
      </c>
      <c r="E415">
        <f t="shared" ca="1" si="1010"/>
        <v>0</v>
      </c>
      <c r="F415">
        <f t="shared" ca="1" si="1011"/>
        <v>0</v>
      </c>
      <c r="G415">
        <f t="shared" ca="1" si="1012"/>
        <v>0</v>
      </c>
      <c r="H415">
        <f t="shared" ca="1" si="1013"/>
        <v>0</v>
      </c>
      <c r="I415">
        <f t="shared" ca="1" si="1014"/>
        <v>0</v>
      </c>
      <c r="J415">
        <f t="shared" ca="1" si="1015"/>
        <v>0</v>
      </c>
      <c r="K415">
        <f t="shared" ca="1" si="1016"/>
        <v>0</v>
      </c>
      <c r="L415">
        <f t="shared" ca="1" si="1017"/>
        <v>0</v>
      </c>
      <c r="M415">
        <f t="shared" ca="1" si="1018"/>
        <v>0</v>
      </c>
      <c r="N415">
        <f t="shared" ca="1" si="1019"/>
        <v>0</v>
      </c>
      <c r="O415">
        <f t="shared" ca="1" si="1020"/>
        <v>0</v>
      </c>
      <c r="P415">
        <f t="shared" ca="1" si="1021"/>
        <v>0</v>
      </c>
      <c r="Q415">
        <f t="shared" ca="1" si="1022"/>
        <v>0</v>
      </c>
      <c r="R415">
        <f t="shared" ca="1" si="1023"/>
        <v>0</v>
      </c>
      <c r="S415">
        <f t="shared" ca="1" si="1024"/>
        <v>0</v>
      </c>
      <c r="T415">
        <f t="shared" ca="1" si="1025"/>
        <v>0</v>
      </c>
      <c r="U415">
        <f t="shared" ca="1" si="1026"/>
        <v>0</v>
      </c>
      <c r="V415">
        <f t="shared" ca="1" si="1027"/>
        <v>0</v>
      </c>
      <c r="W415">
        <f t="shared" ca="1" si="1028"/>
        <v>0</v>
      </c>
      <c r="X415">
        <f t="shared" ca="1" si="1029"/>
        <v>0</v>
      </c>
      <c r="Y415">
        <f t="shared" ca="1" si="1030"/>
        <v>0</v>
      </c>
      <c r="Z415">
        <f t="shared" ca="1" si="1031"/>
        <v>0</v>
      </c>
      <c r="AA415">
        <f t="shared" ca="1" si="1032"/>
        <v>0</v>
      </c>
      <c r="AB415">
        <f t="shared" ca="1" si="1033"/>
        <v>0</v>
      </c>
      <c r="AC415">
        <f t="shared" ca="1" si="1034"/>
        <v>0</v>
      </c>
      <c r="AD415">
        <f t="shared" ca="1" si="1035"/>
        <v>0</v>
      </c>
      <c r="AE415">
        <f t="shared" ca="1" si="1036"/>
        <v>0</v>
      </c>
      <c r="AF415">
        <f t="shared" ca="1" si="1037"/>
        <v>0</v>
      </c>
      <c r="AG415">
        <f t="shared" ca="1" si="1038"/>
        <v>0</v>
      </c>
      <c r="AH415">
        <f t="shared" ca="1" si="1039"/>
        <v>0</v>
      </c>
      <c r="AI415">
        <f t="shared" ca="1" si="1040"/>
        <v>0</v>
      </c>
      <c r="AJ415">
        <f t="shared" ca="1" si="1041"/>
        <v>0</v>
      </c>
      <c r="AK415">
        <f t="shared" ca="1" si="1042"/>
        <v>0</v>
      </c>
      <c r="AL415">
        <f t="shared" ca="1" si="1043"/>
        <v>0</v>
      </c>
      <c r="AM415">
        <f t="shared" ca="1" si="1044"/>
        <v>0</v>
      </c>
      <c r="AN415">
        <f t="shared" ca="1" si="1045"/>
        <v>0</v>
      </c>
      <c r="AO415">
        <f t="shared" ca="1" si="1046"/>
        <v>0</v>
      </c>
      <c r="AP415">
        <f t="shared" ca="1" si="1047"/>
        <v>0</v>
      </c>
      <c r="AQ415">
        <f t="shared" ca="1" si="1048"/>
        <v>0</v>
      </c>
      <c r="AR415" s="8">
        <f t="shared" ca="1" si="1049"/>
        <v>0</v>
      </c>
      <c r="AS415" s="8">
        <f t="shared" ca="1" si="1050"/>
        <v>0</v>
      </c>
      <c r="AT415" s="8">
        <f t="shared" ca="1" si="1051"/>
        <v>0</v>
      </c>
      <c r="AU415" s="8">
        <f t="shared" ca="1" si="1052"/>
        <v>0</v>
      </c>
      <c r="AV415">
        <f t="shared" ca="1" si="1053"/>
        <v>0</v>
      </c>
      <c r="AW415" t="b">
        <f t="shared" ca="1" si="1054"/>
        <v>0</v>
      </c>
      <c r="BA415" t="s">
        <v>3367</v>
      </c>
      <c r="BB415" t="s">
        <v>2573</v>
      </c>
      <c r="BC415" t="s">
        <v>2674</v>
      </c>
      <c r="BD415">
        <f>IF(Players!BC415="NL",INDEX(Standings!G:I,MATCH(INDEX(Teams!G:K,MATCH(Players!BB415,Teams!G:G,0),5),Standings!G:G,0),2)+INDEX(Standings!G:I,MATCH(INDEX(Teams!G:K,MATCH(Players!BB415,Teams!G:G,0),5),Standings!G:G,0),3),INDEX(Standings!A:C,MATCH(INDEX(Teams!A:E,MATCH(Players!BB415,Teams!A:A,0),5),Standings!A:A,0),2)+INDEX(Standings!A:C,MATCH(INDEX(Teams!A:E,MATCH(Players!BB415,Teams!A:A,0),5),Standings!A:A,0),3))</f>
        <v>3</v>
      </c>
      <c r="BE415">
        <f t="shared" ca="1" si="992"/>
        <v>1</v>
      </c>
      <c r="BF415">
        <f t="shared" ca="1" si="993"/>
        <v>0</v>
      </c>
      <c r="BG415">
        <f t="shared" ca="1" si="994"/>
        <v>1</v>
      </c>
      <c r="BH415">
        <f t="shared" ca="1" si="995"/>
        <v>0</v>
      </c>
      <c r="BI415">
        <f t="shared" ca="1" si="996"/>
        <v>0</v>
      </c>
      <c r="BJ415">
        <f t="shared" ca="1" si="997"/>
        <v>0</v>
      </c>
      <c r="BK415">
        <f t="shared" ca="1" si="998"/>
        <v>0</v>
      </c>
      <c r="BL415" s="12">
        <f t="shared" ca="1" si="999"/>
        <v>2</v>
      </c>
      <c r="BM415">
        <f t="shared" ca="1" si="1000"/>
        <v>2</v>
      </c>
      <c r="BN415">
        <f t="shared" ca="1" si="1001"/>
        <v>0</v>
      </c>
      <c r="BO415">
        <f t="shared" ca="1" si="1002"/>
        <v>0</v>
      </c>
      <c r="BP415">
        <f t="shared" ca="1" si="1003"/>
        <v>0</v>
      </c>
      <c r="BQ415">
        <f t="shared" ca="1" si="1004"/>
        <v>0</v>
      </c>
      <c r="BR415">
        <f t="shared" ca="1" si="1005"/>
        <v>0</v>
      </c>
      <c r="BS415">
        <f t="shared" ca="1" si="1006"/>
        <v>1</v>
      </c>
      <c r="BT415">
        <f t="shared" ca="1" si="1007"/>
        <v>0</v>
      </c>
      <c r="BU415">
        <f t="shared" ca="1" si="1008"/>
        <v>0</v>
      </c>
      <c r="BV415">
        <f t="shared" ca="1" si="1009"/>
        <v>0</v>
      </c>
      <c r="BW415">
        <f t="shared" ca="1" si="1056"/>
        <v>1</v>
      </c>
      <c r="BX415">
        <f t="shared" ca="1" si="1057"/>
        <v>0</v>
      </c>
      <c r="BY415" s="8">
        <f t="shared" ca="1" si="1058"/>
        <v>1</v>
      </c>
      <c r="BZ415" s="10">
        <f t="shared" ca="1" si="1059"/>
        <v>0</v>
      </c>
      <c r="CA415">
        <f t="shared" ca="1" si="1060"/>
        <v>1</v>
      </c>
      <c r="CB415">
        <f t="shared" ca="1" si="1061"/>
        <v>0</v>
      </c>
      <c r="CC415">
        <f t="shared" ca="1" si="1062"/>
        <v>0</v>
      </c>
      <c r="CD415">
        <f t="shared" ca="1" si="1063"/>
        <v>0</v>
      </c>
      <c r="CE415">
        <f t="shared" ca="1" si="1064"/>
        <v>0</v>
      </c>
      <c r="CF415" s="12">
        <f t="shared" ca="1" si="1065"/>
        <v>2</v>
      </c>
      <c r="CG415">
        <f t="shared" ca="1" si="1066"/>
        <v>2</v>
      </c>
      <c r="CH415">
        <f t="shared" ca="1" si="1067"/>
        <v>0</v>
      </c>
      <c r="CI415">
        <f t="shared" ca="1" si="1068"/>
        <v>0</v>
      </c>
      <c r="CJ415">
        <f t="shared" ca="1" si="1069"/>
        <v>0</v>
      </c>
      <c r="CK415">
        <f t="shared" ca="1" si="1070"/>
        <v>0</v>
      </c>
      <c r="CL415">
        <f t="shared" ca="1" si="1071"/>
        <v>0</v>
      </c>
      <c r="CM415">
        <f t="shared" ca="1" si="1072"/>
        <v>1</v>
      </c>
      <c r="CN415">
        <f t="shared" ca="1" si="1073"/>
        <v>0</v>
      </c>
      <c r="CO415">
        <f t="shared" ca="1" si="1074"/>
        <v>0</v>
      </c>
      <c r="CP415">
        <f t="shared" ca="1" si="1075"/>
        <v>0</v>
      </c>
      <c r="CQ415" s="10">
        <f t="shared" ca="1" si="1076"/>
        <v>1</v>
      </c>
      <c r="CR415" s="11">
        <f t="shared" ca="1" si="1077"/>
        <v>9</v>
      </c>
      <c r="CS415" s="11">
        <f t="shared" ca="1" si="1078"/>
        <v>0</v>
      </c>
      <c r="CT415" s="11">
        <f t="shared" ca="1" si="1079"/>
        <v>0</v>
      </c>
      <c r="CU415" s="11">
        <f t="shared" ca="1" si="1080"/>
        <v>4.5</v>
      </c>
      <c r="CV415" s="11">
        <f t="shared" ca="1" si="1081"/>
        <v>0</v>
      </c>
      <c r="CW415" t="b">
        <f t="shared" ca="1" si="1055"/>
        <v>0</v>
      </c>
      <c r="CX415">
        <f>COUNTIF(BA$1:BA415,BA415)-1</f>
        <v>0</v>
      </c>
    </row>
    <row r="416" spans="1:102">
      <c r="A416" t="s">
        <v>3078</v>
      </c>
      <c r="B416" t="s">
        <v>2423</v>
      </c>
      <c r="C416" t="s">
        <v>2672</v>
      </c>
      <c r="D416">
        <f>IF(Players!C416="NL",INDEX(Standings!G:I,MATCH(INDEX(Teams!G:K,MATCH(Players!B416,Teams!G:G,0),5),Standings!G:G,0),2)+INDEX(Standings!G:I,MATCH(INDEX(Teams!G:K,MATCH(Players!B416,Teams!G:G,0),5),Standings!G:G,0),3),INDEX(Standings!A:C,MATCH(INDEX(Teams!A:E,MATCH(Players!B416,Teams!A:A,0),5),Standings!A:A,0),2)+INDEX(Standings!A:C,MATCH(INDEX(Teams!A:E,MATCH(Players!B416,Teams!A:A,0),5),Standings!A:A,0),3))</f>
        <v>3</v>
      </c>
      <c r="E416">
        <f t="shared" ca="1" si="1010"/>
        <v>1</v>
      </c>
      <c r="F416">
        <f t="shared" ca="1" si="1011"/>
        <v>0</v>
      </c>
      <c r="G416">
        <f t="shared" ca="1" si="1012"/>
        <v>0</v>
      </c>
      <c r="H416">
        <f t="shared" ca="1" si="1013"/>
        <v>0</v>
      </c>
      <c r="I416">
        <f t="shared" ca="1" si="1014"/>
        <v>0</v>
      </c>
      <c r="J416">
        <f t="shared" ca="1" si="1015"/>
        <v>0</v>
      </c>
      <c r="K416">
        <f t="shared" ca="1" si="1016"/>
        <v>0</v>
      </c>
      <c r="L416">
        <f t="shared" ca="1" si="1017"/>
        <v>0</v>
      </c>
      <c r="M416">
        <f t="shared" ca="1" si="1018"/>
        <v>0</v>
      </c>
      <c r="N416">
        <f t="shared" ca="1" si="1019"/>
        <v>0</v>
      </c>
      <c r="O416">
        <f t="shared" ca="1" si="1020"/>
        <v>0</v>
      </c>
      <c r="P416">
        <f t="shared" ca="1" si="1021"/>
        <v>0</v>
      </c>
      <c r="Q416">
        <f t="shared" ca="1" si="1022"/>
        <v>0</v>
      </c>
      <c r="R416">
        <f t="shared" ca="1" si="1023"/>
        <v>0</v>
      </c>
      <c r="S416">
        <f t="shared" ca="1" si="1024"/>
        <v>0</v>
      </c>
      <c r="T416">
        <f t="shared" ca="1" si="1025"/>
        <v>0</v>
      </c>
      <c r="U416">
        <f t="shared" ca="1" si="1026"/>
        <v>0</v>
      </c>
      <c r="V416">
        <f t="shared" ca="1" si="1027"/>
        <v>0</v>
      </c>
      <c r="W416">
        <f t="shared" ca="1" si="1028"/>
        <v>0</v>
      </c>
      <c r="X416">
        <f t="shared" ca="1" si="1029"/>
        <v>1</v>
      </c>
      <c r="Y416">
        <f t="shared" ca="1" si="1030"/>
        <v>0</v>
      </c>
      <c r="Z416">
        <f t="shared" ca="1" si="1031"/>
        <v>0</v>
      </c>
      <c r="AA416">
        <f t="shared" ca="1" si="1032"/>
        <v>0</v>
      </c>
      <c r="AB416">
        <f t="shared" ca="1" si="1033"/>
        <v>0</v>
      </c>
      <c r="AC416">
        <f t="shared" ca="1" si="1034"/>
        <v>0</v>
      </c>
      <c r="AD416">
        <f t="shared" ca="1" si="1035"/>
        <v>0</v>
      </c>
      <c r="AE416">
        <f t="shared" ca="1" si="1036"/>
        <v>0</v>
      </c>
      <c r="AF416">
        <f t="shared" ca="1" si="1037"/>
        <v>0</v>
      </c>
      <c r="AG416">
        <f t="shared" ca="1" si="1038"/>
        <v>0</v>
      </c>
      <c r="AH416">
        <f t="shared" ca="1" si="1039"/>
        <v>0</v>
      </c>
      <c r="AI416">
        <f t="shared" ca="1" si="1040"/>
        <v>0</v>
      </c>
      <c r="AJ416">
        <f t="shared" ca="1" si="1041"/>
        <v>0</v>
      </c>
      <c r="AK416">
        <f t="shared" ca="1" si="1042"/>
        <v>0</v>
      </c>
      <c r="AL416">
        <f t="shared" ca="1" si="1043"/>
        <v>0</v>
      </c>
      <c r="AM416">
        <f t="shared" ca="1" si="1044"/>
        <v>0</v>
      </c>
      <c r="AN416">
        <f t="shared" ca="1" si="1045"/>
        <v>0</v>
      </c>
      <c r="AO416">
        <f t="shared" ca="1" si="1046"/>
        <v>0</v>
      </c>
      <c r="AP416">
        <f t="shared" ca="1" si="1047"/>
        <v>0</v>
      </c>
      <c r="AQ416">
        <f t="shared" ca="1" si="1048"/>
        <v>0</v>
      </c>
      <c r="AR416" s="8">
        <f t="shared" ca="1" si="1049"/>
        <v>0</v>
      </c>
      <c r="AS416" s="8">
        <f t="shared" ca="1" si="1050"/>
        <v>0</v>
      </c>
      <c r="AT416" s="8">
        <f t="shared" ca="1" si="1051"/>
        <v>0</v>
      </c>
      <c r="AU416" s="8">
        <f t="shared" ca="1" si="1052"/>
        <v>0</v>
      </c>
      <c r="AV416">
        <f t="shared" ca="1" si="1053"/>
        <v>0</v>
      </c>
      <c r="AW416" t="b">
        <f t="shared" ca="1" si="1054"/>
        <v>0</v>
      </c>
      <c r="BA416" t="s">
        <v>3361</v>
      </c>
      <c r="BB416" t="s">
        <v>2573</v>
      </c>
      <c r="BC416" t="s">
        <v>2674</v>
      </c>
      <c r="BD416">
        <f>IF(Players!BC416="NL",INDEX(Standings!G:I,MATCH(INDEX(Teams!G:K,MATCH(Players!BB416,Teams!G:G,0),5),Standings!G:G,0),2)+INDEX(Standings!G:I,MATCH(INDEX(Teams!G:K,MATCH(Players!BB416,Teams!G:G,0),5),Standings!G:G,0),3),INDEX(Standings!A:C,MATCH(INDEX(Teams!A:E,MATCH(Players!BB416,Teams!A:A,0),5),Standings!A:A,0),2)+INDEX(Standings!A:C,MATCH(INDEX(Teams!A:E,MATCH(Players!BB416,Teams!A:A,0),5),Standings!A:A,0),3))</f>
        <v>3</v>
      </c>
      <c r="BE416">
        <f t="shared" ca="1" si="992"/>
        <v>0</v>
      </c>
      <c r="BF416">
        <f t="shared" ca="1" si="993"/>
        <v>0</v>
      </c>
      <c r="BG416">
        <f t="shared" ca="1" si="994"/>
        <v>0</v>
      </c>
      <c r="BH416">
        <f t="shared" ca="1" si="995"/>
        <v>0</v>
      </c>
      <c r="BI416">
        <f t="shared" ca="1" si="996"/>
        <v>0</v>
      </c>
      <c r="BJ416">
        <f t="shared" ca="1" si="997"/>
        <v>0</v>
      </c>
      <c r="BK416">
        <f t="shared" ca="1" si="998"/>
        <v>0</v>
      </c>
      <c r="BL416" s="12">
        <f t="shared" ca="1" si="999"/>
        <v>0</v>
      </c>
      <c r="BM416">
        <f t="shared" ca="1" si="1000"/>
        <v>0</v>
      </c>
      <c r="BN416">
        <f t="shared" ca="1" si="1001"/>
        <v>0</v>
      </c>
      <c r="BO416">
        <f t="shared" ca="1" si="1002"/>
        <v>0</v>
      </c>
      <c r="BP416">
        <f t="shared" ca="1" si="1003"/>
        <v>0</v>
      </c>
      <c r="BQ416">
        <f t="shared" ca="1" si="1004"/>
        <v>0</v>
      </c>
      <c r="BR416">
        <f t="shared" ca="1" si="1005"/>
        <v>0</v>
      </c>
      <c r="BS416">
        <f t="shared" ca="1" si="1006"/>
        <v>0</v>
      </c>
      <c r="BT416">
        <f t="shared" ca="1" si="1007"/>
        <v>0</v>
      </c>
      <c r="BU416">
        <f t="shared" ca="1" si="1008"/>
        <v>0</v>
      </c>
      <c r="BV416">
        <f t="shared" ca="1" si="1009"/>
        <v>0</v>
      </c>
      <c r="BW416">
        <f t="shared" ca="1" si="1056"/>
        <v>0</v>
      </c>
      <c r="BX416">
        <f t="shared" ca="1" si="1057"/>
        <v>0</v>
      </c>
      <c r="BY416" s="8">
        <f t="shared" ca="1" si="1058"/>
        <v>0</v>
      </c>
      <c r="BZ416" s="10" t="str">
        <f t="shared" ca="1" si="1059"/>
        <v>---</v>
      </c>
      <c r="CA416">
        <f t="shared" ca="1" si="1060"/>
        <v>0</v>
      </c>
      <c r="CB416">
        <f t="shared" ca="1" si="1061"/>
        <v>0</v>
      </c>
      <c r="CC416">
        <f t="shared" ca="1" si="1062"/>
        <v>0</v>
      </c>
      <c r="CD416">
        <f t="shared" ca="1" si="1063"/>
        <v>0</v>
      </c>
      <c r="CE416">
        <f t="shared" ca="1" si="1064"/>
        <v>0</v>
      </c>
      <c r="CF416" s="12">
        <f t="shared" ca="1" si="1065"/>
        <v>0</v>
      </c>
      <c r="CG416">
        <f t="shared" ca="1" si="1066"/>
        <v>0</v>
      </c>
      <c r="CH416">
        <f t="shared" ca="1" si="1067"/>
        <v>0</v>
      </c>
      <c r="CI416">
        <f t="shared" ca="1" si="1068"/>
        <v>0</v>
      </c>
      <c r="CJ416">
        <f t="shared" ca="1" si="1069"/>
        <v>0</v>
      </c>
      <c r="CK416">
        <f t="shared" ca="1" si="1070"/>
        <v>0</v>
      </c>
      <c r="CL416">
        <f t="shared" ca="1" si="1071"/>
        <v>0</v>
      </c>
      <c r="CM416">
        <f t="shared" ca="1" si="1072"/>
        <v>0</v>
      </c>
      <c r="CN416">
        <f t="shared" ca="1" si="1073"/>
        <v>0</v>
      </c>
      <c r="CO416">
        <f t="shared" ca="1" si="1074"/>
        <v>0</v>
      </c>
      <c r="CP416">
        <f t="shared" ca="1" si="1075"/>
        <v>0</v>
      </c>
      <c r="CQ416" s="10">
        <f t="shared" ca="1" si="1076"/>
        <v>0</v>
      </c>
      <c r="CR416" s="11">
        <f t="shared" ca="1" si="1077"/>
        <v>0</v>
      </c>
      <c r="CS416" s="11">
        <f t="shared" ca="1" si="1078"/>
        <v>0</v>
      </c>
      <c r="CT416" s="11">
        <f t="shared" ca="1" si="1079"/>
        <v>0</v>
      </c>
      <c r="CU416" s="11">
        <f t="shared" ca="1" si="1080"/>
        <v>0</v>
      </c>
      <c r="CV416" s="11">
        <f t="shared" ca="1" si="1081"/>
        <v>0</v>
      </c>
      <c r="CW416" t="b">
        <f t="shared" ca="1" si="1055"/>
        <v>0</v>
      </c>
      <c r="CX416">
        <f>COUNTIF(BA$1:BA416,BA416)-1</f>
        <v>0</v>
      </c>
    </row>
    <row r="417" spans="1:102">
      <c r="A417" t="s">
        <v>3079</v>
      </c>
      <c r="B417" t="s">
        <v>2423</v>
      </c>
      <c r="C417" t="s">
        <v>2672</v>
      </c>
      <c r="D417">
        <f>IF(Players!C417="NL",INDEX(Standings!G:I,MATCH(INDEX(Teams!G:K,MATCH(Players!B417,Teams!G:G,0),5),Standings!G:G,0),2)+INDEX(Standings!G:I,MATCH(INDEX(Teams!G:K,MATCH(Players!B417,Teams!G:G,0),5),Standings!G:G,0),3),INDEX(Standings!A:C,MATCH(INDEX(Teams!A:E,MATCH(Players!B417,Teams!A:A,0),5),Standings!A:A,0),2)+INDEX(Standings!A:C,MATCH(INDEX(Teams!A:E,MATCH(Players!B417,Teams!A:A,0),5),Standings!A:A,0),3))</f>
        <v>3</v>
      </c>
      <c r="E417">
        <f t="shared" ca="1" si="1010"/>
        <v>0</v>
      </c>
      <c r="F417">
        <f t="shared" ca="1" si="1011"/>
        <v>0</v>
      </c>
      <c r="G417">
        <f t="shared" ca="1" si="1012"/>
        <v>0</v>
      </c>
      <c r="H417">
        <f t="shared" ca="1" si="1013"/>
        <v>0</v>
      </c>
      <c r="I417">
        <f t="shared" ca="1" si="1014"/>
        <v>0</v>
      </c>
      <c r="J417">
        <f t="shared" ca="1" si="1015"/>
        <v>0</v>
      </c>
      <c r="K417">
        <f t="shared" ca="1" si="1016"/>
        <v>0</v>
      </c>
      <c r="L417">
        <f t="shared" ca="1" si="1017"/>
        <v>0</v>
      </c>
      <c r="M417">
        <f t="shared" ca="1" si="1018"/>
        <v>0</v>
      </c>
      <c r="N417">
        <f t="shared" ca="1" si="1019"/>
        <v>0</v>
      </c>
      <c r="O417">
        <f t="shared" ca="1" si="1020"/>
        <v>0</v>
      </c>
      <c r="P417">
        <f t="shared" ca="1" si="1021"/>
        <v>0</v>
      </c>
      <c r="Q417">
        <f t="shared" ca="1" si="1022"/>
        <v>0</v>
      </c>
      <c r="R417">
        <f t="shared" ca="1" si="1023"/>
        <v>0</v>
      </c>
      <c r="S417">
        <f t="shared" ca="1" si="1024"/>
        <v>0</v>
      </c>
      <c r="T417">
        <f t="shared" ca="1" si="1025"/>
        <v>0</v>
      </c>
      <c r="U417">
        <f t="shared" ca="1" si="1026"/>
        <v>0</v>
      </c>
      <c r="V417">
        <f t="shared" ca="1" si="1027"/>
        <v>0</v>
      </c>
      <c r="W417">
        <f t="shared" ca="1" si="1028"/>
        <v>0</v>
      </c>
      <c r="X417">
        <f t="shared" ca="1" si="1029"/>
        <v>0</v>
      </c>
      <c r="Y417">
        <f t="shared" ca="1" si="1030"/>
        <v>0</v>
      </c>
      <c r="Z417">
        <f t="shared" ca="1" si="1031"/>
        <v>0</v>
      </c>
      <c r="AA417">
        <f t="shared" ca="1" si="1032"/>
        <v>0</v>
      </c>
      <c r="AB417">
        <f t="shared" ca="1" si="1033"/>
        <v>0</v>
      </c>
      <c r="AC417">
        <f t="shared" ca="1" si="1034"/>
        <v>0</v>
      </c>
      <c r="AD417">
        <f t="shared" ca="1" si="1035"/>
        <v>0</v>
      </c>
      <c r="AE417">
        <f t="shared" ca="1" si="1036"/>
        <v>0</v>
      </c>
      <c r="AF417">
        <f t="shared" ca="1" si="1037"/>
        <v>0</v>
      </c>
      <c r="AG417">
        <f t="shared" ca="1" si="1038"/>
        <v>0</v>
      </c>
      <c r="AH417">
        <f t="shared" ca="1" si="1039"/>
        <v>0</v>
      </c>
      <c r="AI417">
        <f t="shared" ca="1" si="1040"/>
        <v>0</v>
      </c>
      <c r="AJ417">
        <f t="shared" ca="1" si="1041"/>
        <v>0</v>
      </c>
      <c r="AK417">
        <f t="shared" ca="1" si="1042"/>
        <v>0</v>
      </c>
      <c r="AL417">
        <f t="shared" ca="1" si="1043"/>
        <v>0</v>
      </c>
      <c r="AM417">
        <f t="shared" ca="1" si="1044"/>
        <v>0</v>
      </c>
      <c r="AN417">
        <f t="shared" ca="1" si="1045"/>
        <v>0</v>
      </c>
      <c r="AO417">
        <f t="shared" ca="1" si="1046"/>
        <v>0</v>
      </c>
      <c r="AP417">
        <f t="shared" ca="1" si="1047"/>
        <v>0</v>
      </c>
      <c r="AQ417">
        <f t="shared" ca="1" si="1048"/>
        <v>0</v>
      </c>
      <c r="AR417" s="8">
        <f t="shared" ca="1" si="1049"/>
        <v>0</v>
      </c>
      <c r="AS417" s="8">
        <f t="shared" ca="1" si="1050"/>
        <v>0</v>
      </c>
      <c r="AT417" s="8">
        <f t="shared" ca="1" si="1051"/>
        <v>0</v>
      </c>
      <c r="AU417" s="8">
        <f t="shared" ca="1" si="1052"/>
        <v>0</v>
      </c>
      <c r="AV417">
        <f t="shared" ca="1" si="1053"/>
        <v>0</v>
      </c>
      <c r="AW417" t="b">
        <f t="shared" ca="1" si="1054"/>
        <v>0</v>
      </c>
      <c r="BA417" t="s">
        <v>3364</v>
      </c>
      <c r="BB417" t="s">
        <v>2573</v>
      </c>
      <c r="BC417" t="s">
        <v>2674</v>
      </c>
      <c r="BD417">
        <f>IF(Players!BC417="NL",INDEX(Standings!G:I,MATCH(INDEX(Teams!G:K,MATCH(Players!BB417,Teams!G:G,0),5),Standings!G:G,0),2)+INDEX(Standings!G:I,MATCH(INDEX(Teams!G:K,MATCH(Players!BB417,Teams!G:G,0),5),Standings!G:G,0),3),INDEX(Standings!A:C,MATCH(INDEX(Teams!A:E,MATCH(Players!BB417,Teams!A:A,0),5),Standings!A:A,0),2)+INDEX(Standings!A:C,MATCH(INDEX(Teams!A:E,MATCH(Players!BB417,Teams!A:A,0),5),Standings!A:A,0),3))</f>
        <v>3</v>
      </c>
      <c r="BE417">
        <f t="shared" ca="1" si="992"/>
        <v>0</v>
      </c>
      <c r="BF417">
        <f t="shared" ca="1" si="993"/>
        <v>0</v>
      </c>
      <c r="BG417">
        <f t="shared" ca="1" si="994"/>
        <v>0</v>
      </c>
      <c r="BH417">
        <f t="shared" ca="1" si="995"/>
        <v>0</v>
      </c>
      <c r="BI417">
        <f t="shared" ca="1" si="996"/>
        <v>0</v>
      </c>
      <c r="BJ417">
        <f t="shared" ca="1" si="997"/>
        <v>0</v>
      </c>
      <c r="BK417">
        <f t="shared" ca="1" si="998"/>
        <v>0</v>
      </c>
      <c r="BL417" s="12">
        <f t="shared" ca="1" si="999"/>
        <v>0</v>
      </c>
      <c r="BM417">
        <f t="shared" ca="1" si="1000"/>
        <v>0</v>
      </c>
      <c r="BN417">
        <f t="shared" ca="1" si="1001"/>
        <v>0</v>
      </c>
      <c r="BO417">
        <f t="shared" ca="1" si="1002"/>
        <v>0</v>
      </c>
      <c r="BP417">
        <f t="shared" ca="1" si="1003"/>
        <v>0</v>
      </c>
      <c r="BQ417">
        <f t="shared" ca="1" si="1004"/>
        <v>0</v>
      </c>
      <c r="BR417">
        <f t="shared" ca="1" si="1005"/>
        <v>0</v>
      </c>
      <c r="BS417">
        <f t="shared" ca="1" si="1006"/>
        <v>0</v>
      </c>
      <c r="BT417">
        <f t="shared" ca="1" si="1007"/>
        <v>0</v>
      </c>
      <c r="BU417">
        <f t="shared" ca="1" si="1008"/>
        <v>0</v>
      </c>
      <c r="BV417">
        <f t="shared" ca="1" si="1009"/>
        <v>0</v>
      </c>
      <c r="BW417">
        <f t="shared" ca="1" si="1056"/>
        <v>0</v>
      </c>
      <c r="BX417">
        <f t="shared" ca="1" si="1057"/>
        <v>0</v>
      </c>
      <c r="BY417" s="8">
        <f t="shared" ca="1" si="1058"/>
        <v>0</v>
      </c>
      <c r="BZ417" s="10" t="str">
        <f t="shared" ca="1" si="1059"/>
        <v>---</v>
      </c>
      <c r="CA417">
        <f t="shared" ca="1" si="1060"/>
        <v>0</v>
      </c>
      <c r="CB417">
        <f t="shared" ca="1" si="1061"/>
        <v>0</v>
      </c>
      <c r="CC417">
        <f t="shared" ca="1" si="1062"/>
        <v>0</v>
      </c>
      <c r="CD417">
        <f t="shared" ca="1" si="1063"/>
        <v>0</v>
      </c>
      <c r="CE417">
        <f t="shared" ca="1" si="1064"/>
        <v>0</v>
      </c>
      <c r="CF417" s="12">
        <f t="shared" ca="1" si="1065"/>
        <v>0</v>
      </c>
      <c r="CG417">
        <f t="shared" ca="1" si="1066"/>
        <v>0</v>
      </c>
      <c r="CH417">
        <f t="shared" ca="1" si="1067"/>
        <v>0</v>
      </c>
      <c r="CI417">
        <f t="shared" ca="1" si="1068"/>
        <v>0</v>
      </c>
      <c r="CJ417">
        <f t="shared" ca="1" si="1069"/>
        <v>0</v>
      </c>
      <c r="CK417">
        <f t="shared" ca="1" si="1070"/>
        <v>0</v>
      </c>
      <c r="CL417">
        <f t="shared" ca="1" si="1071"/>
        <v>0</v>
      </c>
      <c r="CM417">
        <f t="shared" ca="1" si="1072"/>
        <v>0</v>
      </c>
      <c r="CN417">
        <f t="shared" ca="1" si="1073"/>
        <v>0</v>
      </c>
      <c r="CO417">
        <f t="shared" ca="1" si="1074"/>
        <v>0</v>
      </c>
      <c r="CP417">
        <f t="shared" ca="1" si="1075"/>
        <v>0</v>
      </c>
      <c r="CQ417" s="10">
        <f t="shared" ca="1" si="1076"/>
        <v>0</v>
      </c>
      <c r="CR417" s="11">
        <f t="shared" ca="1" si="1077"/>
        <v>0</v>
      </c>
      <c r="CS417" s="11">
        <f t="shared" ca="1" si="1078"/>
        <v>0</v>
      </c>
      <c r="CT417" s="11">
        <f t="shared" ca="1" si="1079"/>
        <v>0</v>
      </c>
      <c r="CU417" s="11">
        <f t="shared" ca="1" si="1080"/>
        <v>0</v>
      </c>
      <c r="CV417" s="11">
        <f t="shared" ca="1" si="1081"/>
        <v>0</v>
      </c>
      <c r="CW417" t="b">
        <f t="shared" ca="1" si="1055"/>
        <v>0</v>
      </c>
      <c r="CX417">
        <f>COUNTIF(BA$1:BA417,BA417)-1</f>
        <v>0</v>
      </c>
    </row>
    <row r="418" spans="1:102">
      <c r="A418" t="s">
        <v>3080</v>
      </c>
      <c r="B418" t="s">
        <v>2423</v>
      </c>
      <c r="C418" t="s">
        <v>2672</v>
      </c>
      <c r="D418">
        <f>IF(Players!C418="NL",INDEX(Standings!G:I,MATCH(INDEX(Teams!G:K,MATCH(Players!B418,Teams!G:G,0),5),Standings!G:G,0),2)+INDEX(Standings!G:I,MATCH(INDEX(Teams!G:K,MATCH(Players!B418,Teams!G:G,0),5),Standings!G:G,0),3),INDEX(Standings!A:C,MATCH(INDEX(Teams!A:E,MATCH(Players!B418,Teams!A:A,0),5),Standings!A:A,0),2)+INDEX(Standings!A:C,MATCH(INDEX(Teams!A:E,MATCH(Players!B418,Teams!A:A,0),5),Standings!A:A,0),3))</f>
        <v>3</v>
      </c>
      <c r="E418">
        <f t="shared" ca="1" si="1010"/>
        <v>1</v>
      </c>
      <c r="F418">
        <f t="shared" ca="1" si="1011"/>
        <v>0</v>
      </c>
      <c r="G418">
        <f t="shared" ca="1" si="1012"/>
        <v>0</v>
      </c>
      <c r="H418">
        <f t="shared" ca="1" si="1013"/>
        <v>0</v>
      </c>
      <c r="I418">
        <f t="shared" ca="1" si="1014"/>
        <v>0</v>
      </c>
      <c r="J418">
        <f t="shared" ca="1" si="1015"/>
        <v>0</v>
      </c>
      <c r="K418">
        <f t="shared" ca="1" si="1016"/>
        <v>0</v>
      </c>
      <c r="L418">
        <f t="shared" ca="1" si="1017"/>
        <v>0</v>
      </c>
      <c r="M418">
        <f t="shared" ca="1" si="1018"/>
        <v>0</v>
      </c>
      <c r="N418">
        <f t="shared" ca="1" si="1019"/>
        <v>0</v>
      </c>
      <c r="O418">
        <f t="shared" ca="1" si="1020"/>
        <v>0</v>
      </c>
      <c r="P418">
        <f t="shared" ca="1" si="1021"/>
        <v>0</v>
      </c>
      <c r="Q418">
        <f t="shared" ca="1" si="1022"/>
        <v>0</v>
      </c>
      <c r="R418">
        <f t="shared" ca="1" si="1023"/>
        <v>0</v>
      </c>
      <c r="S418">
        <f t="shared" ca="1" si="1024"/>
        <v>0</v>
      </c>
      <c r="T418">
        <f t="shared" ca="1" si="1025"/>
        <v>0</v>
      </c>
      <c r="U418">
        <f t="shared" ca="1" si="1026"/>
        <v>0</v>
      </c>
      <c r="V418">
        <f t="shared" ca="1" si="1027"/>
        <v>0</v>
      </c>
      <c r="W418">
        <f t="shared" ca="1" si="1028"/>
        <v>0</v>
      </c>
      <c r="X418">
        <f t="shared" ca="1" si="1029"/>
        <v>1</v>
      </c>
      <c r="Y418">
        <f t="shared" ca="1" si="1030"/>
        <v>0</v>
      </c>
      <c r="Z418">
        <f t="shared" ca="1" si="1031"/>
        <v>0</v>
      </c>
      <c r="AA418">
        <f t="shared" ca="1" si="1032"/>
        <v>0</v>
      </c>
      <c r="AB418">
        <f t="shared" ca="1" si="1033"/>
        <v>0</v>
      </c>
      <c r="AC418">
        <f t="shared" ca="1" si="1034"/>
        <v>0</v>
      </c>
      <c r="AD418">
        <f t="shared" ca="1" si="1035"/>
        <v>0</v>
      </c>
      <c r="AE418">
        <f t="shared" ca="1" si="1036"/>
        <v>0</v>
      </c>
      <c r="AF418">
        <f t="shared" ca="1" si="1037"/>
        <v>0</v>
      </c>
      <c r="AG418">
        <f t="shared" ca="1" si="1038"/>
        <v>0</v>
      </c>
      <c r="AH418">
        <f t="shared" ca="1" si="1039"/>
        <v>0</v>
      </c>
      <c r="AI418">
        <f t="shared" ca="1" si="1040"/>
        <v>0</v>
      </c>
      <c r="AJ418">
        <f t="shared" ca="1" si="1041"/>
        <v>0</v>
      </c>
      <c r="AK418">
        <f t="shared" ca="1" si="1042"/>
        <v>0</v>
      </c>
      <c r="AL418">
        <f t="shared" ca="1" si="1043"/>
        <v>0</v>
      </c>
      <c r="AM418">
        <f t="shared" ca="1" si="1044"/>
        <v>0</v>
      </c>
      <c r="AN418">
        <f t="shared" ca="1" si="1045"/>
        <v>0</v>
      </c>
      <c r="AO418">
        <f t="shared" ca="1" si="1046"/>
        <v>0</v>
      </c>
      <c r="AP418">
        <f t="shared" ca="1" si="1047"/>
        <v>0</v>
      </c>
      <c r="AQ418">
        <f t="shared" ca="1" si="1048"/>
        <v>0</v>
      </c>
      <c r="AR418" s="8">
        <f t="shared" ca="1" si="1049"/>
        <v>0</v>
      </c>
      <c r="AS418" s="8">
        <f t="shared" ca="1" si="1050"/>
        <v>0</v>
      </c>
      <c r="AT418" s="8">
        <f t="shared" ca="1" si="1051"/>
        <v>0</v>
      </c>
      <c r="AU418" s="8">
        <f t="shared" ca="1" si="1052"/>
        <v>0</v>
      </c>
      <c r="AV418">
        <f t="shared" ca="1" si="1053"/>
        <v>0</v>
      </c>
      <c r="AW418" t="b">
        <f t="shared" ca="1" si="1054"/>
        <v>0</v>
      </c>
      <c r="BA418" t="s">
        <v>3352</v>
      </c>
      <c r="BB418" t="s">
        <v>2573</v>
      </c>
      <c r="BC418" t="s">
        <v>2674</v>
      </c>
      <c r="BD418">
        <f>IF(Players!BC418="NL",INDEX(Standings!G:I,MATCH(INDEX(Teams!G:K,MATCH(Players!BB418,Teams!G:G,0),5),Standings!G:G,0),2)+INDEX(Standings!G:I,MATCH(INDEX(Teams!G:K,MATCH(Players!BB418,Teams!G:G,0),5),Standings!G:G,0),3),INDEX(Standings!A:C,MATCH(INDEX(Teams!A:E,MATCH(Players!BB418,Teams!A:A,0),5),Standings!A:A,0),2)+INDEX(Standings!A:C,MATCH(INDEX(Teams!A:E,MATCH(Players!BB418,Teams!A:A,0),5),Standings!A:A,0),3))</f>
        <v>3</v>
      </c>
      <c r="BE418">
        <f t="shared" ca="1" si="992"/>
        <v>0</v>
      </c>
      <c r="BF418">
        <f t="shared" ca="1" si="993"/>
        <v>0</v>
      </c>
      <c r="BG418">
        <f t="shared" ca="1" si="994"/>
        <v>0</v>
      </c>
      <c r="BH418">
        <f t="shared" ca="1" si="995"/>
        <v>0</v>
      </c>
      <c r="BI418">
        <f t="shared" ca="1" si="996"/>
        <v>0</v>
      </c>
      <c r="BJ418">
        <f t="shared" ca="1" si="997"/>
        <v>0</v>
      </c>
      <c r="BK418">
        <f t="shared" ca="1" si="998"/>
        <v>0</v>
      </c>
      <c r="BL418" s="12">
        <f t="shared" ca="1" si="999"/>
        <v>0</v>
      </c>
      <c r="BM418">
        <f t="shared" ca="1" si="1000"/>
        <v>0</v>
      </c>
      <c r="BN418">
        <f t="shared" ca="1" si="1001"/>
        <v>0</v>
      </c>
      <c r="BO418">
        <f t="shared" ca="1" si="1002"/>
        <v>0</v>
      </c>
      <c r="BP418">
        <f t="shared" ca="1" si="1003"/>
        <v>0</v>
      </c>
      <c r="BQ418">
        <f t="shared" ca="1" si="1004"/>
        <v>0</v>
      </c>
      <c r="BR418">
        <f t="shared" ca="1" si="1005"/>
        <v>0</v>
      </c>
      <c r="BS418">
        <f t="shared" ca="1" si="1006"/>
        <v>0</v>
      </c>
      <c r="BT418">
        <f t="shared" ca="1" si="1007"/>
        <v>0</v>
      </c>
      <c r="BU418">
        <f t="shared" ca="1" si="1008"/>
        <v>0</v>
      </c>
      <c r="BV418">
        <f t="shared" ca="1" si="1009"/>
        <v>0</v>
      </c>
      <c r="BW418">
        <f t="shared" ca="1" si="1056"/>
        <v>0</v>
      </c>
      <c r="BX418">
        <f t="shared" ca="1" si="1057"/>
        <v>0</v>
      </c>
      <c r="BY418" s="8">
        <f t="shared" ca="1" si="1058"/>
        <v>0</v>
      </c>
      <c r="BZ418" s="10" t="str">
        <f t="shared" ca="1" si="1059"/>
        <v>---</v>
      </c>
      <c r="CA418">
        <f t="shared" ca="1" si="1060"/>
        <v>0</v>
      </c>
      <c r="CB418">
        <f t="shared" ca="1" si="1061"/>
        <v>0</v>
      </c>
      <c r="CC418">
        <f t="shared" ca="1" si="1062"/>
        <v>0</v>
      </c>
      <c r="CD418">
        <f t="shared" ca="1" si="1063"/>
        <v>0</v>
      </c>
      <c r="CE418">
        <f t="shared" ca="1" si="1064"/>
        <v>0</v>
      </c>
      <c r="CF418" s="12">
        <f t="shared" ca="1" si="1065"/>
        <v>0</v>
      </c>
      <c r="CG418">
        <f t="shared" ca="1" si="1066"/>
        <v>0</v>
      </c>
      <c r="CH418">
        <f t="shared" ca="1" si="1067"/>
        <v>0</v>
      </c>
      <c r="CI418">
        <f t="shared" ca="1" si="1068"/>
        <v>0</v>
      </c>
      <c r="CJ418">
        <f t="shared" ca="1" si="1069"/>
        <v>0</v>
      </c>
      <c r="CK418">
        <f t="shared" ca="1" si="1070"/>
        <v>0</v>
      </c>
      <c r="CL418">
        <f t="shared" ca="1" si="1071"/>
        <v>0</v>
      </c>
      <c r="CM418">
        <f t="shared" ca="1" si="1072"/>
        <v>0</v>
      </c>
      <c r="CN418">
        <f t="shared" ca="1" si="1073"/>
        <v>0</v>
      </c>
      <c r="CO418">
        <f t="shared" ca="1" si="1074"/>
        <v>0</v>
      </c>
      <c r="CP418">
        <f t="shared" ca="1" si="1075"/>
        <v>0</v>
      </c>
      <c r="CQ418" s="10">
        <f t="shared" ca="1" si="1076"/>
        <v>0</v>
      </c>
      <c r="CR418" s="11">
        <f t="shared" ca="1" si="1077"/>
        <v>0</v>
      </c>
      <c r="CS418" s="11">
        <f t="shared" ca="1" si="1078"/>
        <v>0</v>
      </c>
      <c r="CT418" s="11">
        <f t="shared" ca="1" si="1079"/>
        <v>0</v>
      </c>
      <c r="CU418" s="11">
        <f t="shared" ca="1" si="1080"/>
        <v>0</v>
      </c>
      <c r="CV418" s="11">
        <f t="shared" ca="1" si="1081"/>
        <v>0</v>
      </c>
      <c r="CW418" t="b">
        <f t="shared" ca="1" si="1055"/>
        <v>0</v>
      </c>
      <c r="CX418">
        <f>COUNTIF(BA$1:BA418,BA418)-1</f>
        <v>0</v>
      </c>
    </row>
    <row r="419" spans="1:102">
      <c r="A419" t="s">
        <v>3081</v>
      </c>
      <c r="B419" t="s">
        <v>2423</v>
      </c>
      <c r="C419" t="s">
        <v>2672</v>
      </c>
      <c r="D419">
        <f>IF(Players!C419="NL",INDEX(Standings!G:I,MATCH(INDEX(Teams!G:K,MATCH(Players!B419,Teams!G:G,0),5),Standings!G:G,0),2)+INDEX(Standings!G:I,MATCH(INDEX(Teams!G:K,MATCH(Players!B419,Teams!G:G,0),5),Standings!G:G,0),3),INDEX(Standings!A:C,MATCH(INDEX(Teams!A:E,MATCH(Players!B419,Teams!A:A,0),5),Standings!A:A,0),2)+INDEX(Standings!A:C,MATCH(INDEX(Teams!A:E,MATCH(Players!B419,Teams!A:A,0),5),Standings!A:A,0),3))</f>
        <v>3</v>
      </c>
      <c r="E419">
        <f t="shared" ca="1" si="1010"/>
        <v>0</v>
      </c>
      <c r="F419">
        <f t="shared" ca="1" si="1011"/>
        <v>0</v>
      </c>
      <c r="G419">
        <f t="shared" ca="1" si="1012"/>
        <v>0</v>
      </c>
      <c r="H419">
        <f t="shared" ca="1" si="1013"/>
        <v>0</v>
      </c>
      <c r="I419">
        <f t="shared" ca="1" si="1014"/>
        <v>0</v>
      </c>
      <c r="J419">
        <f t="shared" ca="1" si="1015"/>
        <v>0</v>
      </c>
      <c r="K419">
        <f t="shared" ca="1" si="1016"/>
        <v>0</v>
      </c>
      <c r="L419">
        <f t="shared" ca="1" si="1017"/>
        <v>0</v>
      </c>
      <c r="M419">
        <f t="shared" ca="1" si="1018"/>
        <v>0</v>
      </c>
      <c r="N419">
        <f t="shared" ca="1" si="1019"/>
        <v>0</v>
      </c>
      <c r="O419">
        <f t="shared" ca="1" si="1020"/>
        <v>0</v>
      </c>
      <c r="P419">
        <f t="shared" ca="1" si="1021"/>
        <v>0</v>
      </c>
      <c r="Q419">
        <f t="shared" ca="1" si="1022"/>
        <v>0</v>
      </c>
      <c r="R419">
        <f t="shared" ca="1" si="1023"/>
        <v>0</v>
      </c>
      <c r="S419">
        <f t="shared" ca="1" si="1024"/>
        <v>0</v>
      </c>
      <c r="T419">
        <f t="shared" ca="1" si="1025"/>
        <v>0</v>
      </c>
      <c r="U419">
        <f t="shared" ca="1" si="1026"/>
        <v>0</v>
      </c>
      <c r="V419">
        <f t="shared" ca="1" si="1027"/>
        <v>0</v>
      </c>
      <c r="W419">
        <f t="shared" ca="1" si="1028"/>
        <v>0</v>
      </c>
      <c r="X419">
        <f t="shared" ca="1" si="1029"/>
        <v>0</v>
      </c>
      <c r="Y419">
        <f t="shared" ca="1" si="1030"/>
        <v>0</v>
      </c>
      <c r="Z419">
        <f t="shared" ca="1" si="1031"/>
        <v>0</v>
      </c>
      <c r="AA419">
        <f t="shared" ca="1" si="1032"/>
        <v>0</v>
      </c>
      <c r="AB419">
        <f t="shared" ca="1" si="1033"/>
        <v>0</v>
      </c>
      <c r="AC419">
        <f t="shared" ca="1" si="1034"/>
        <v>0</v>
      </c>
      <c r="AD419">
        <f t="shared" ca="1" si="1035"/>
        <v>0</v>
      </c>
      <c r="AE419">
        <f t="shared" ca="1" si="1036"/>
        <v>0</v>
      </c>
      <c r="AF419">
        <f t="shared" ca="1" si="1037"/>
        <v>0</v>
      </c>
      <c r="AG419">
        <f t="shared" ca="1" si="1038"/>
        <v>0</v>
      </c>
      <c r="AH419">
        <f t="shared" ca="1" si="1039"/>
        <v>0</v>
      </c>
      <c r="AI419">
        <f t="shared" ca="1" si="1040"/>
        <v>0</v>
      </c>
      <c r="AJ419">
        <f t="shared" ca="1" si="1041"/>
        <v>0</v>
      </c>
      <c r="AK419">
        <f t="shared" ca="1" si="1042"/>
        <v>0</v>
      </c>
      <c r="AL419">
        <f t="shared" ca="1" si="1043"/>
        <v>0</v>
      </c>
      <c r="AM419">
        <f t="shared" ca="1" si="1044"/>
        <v>0</v>
      </c>
      <c r="AN419">
        <f t="shared" ca="1" si="1045"/>
        <v>0</v>
      </c>
      <c r="AO419">
        <f t="shared" ca="1" si="1046"/>
        <v>0</v>
      </c>
      <c r="AP419">
        <f t="shared" ca="1" si="1047"/>
        <v>0</v>
      </c>
      <c r="AQ419">
        <f t="shared" ca="1" si="1048"/>
        <v>0</v>
      </c>
      <c r="AR419" s="8">
        <f t="shared" ca="1" si="1049"/>
        <v>0</v>
      </c>
      <c r="AS419" s="8">
        <f t="shared" ca="1" si="1050"/>
        <v>0</v>
      </c>
      <c r="AT419" s="8">
        <f t="shared" ca="1" si="1051"/>
        <v>0</v>
      </c>
      <c r="AU419" s="8">
        <f t="shared" ca="1" si="1052"/>
        <v>0</v>
      </c>
      <c r="AV419">
        <f t="shared" ca="1" si="1053"/>
        <v>0</v>
      </c>
      <c r="AW419" t="b">
        <f t="shared" ca="1" si="1054"/>
        <v>0</v>
      </c>
      <c r="BA419" t="s">
        <v>3368</v>
      </c>
      <c r="BB419" t="s">
        <v>2573</v>
      </c>
      <c r="BC419" t="s">
        <v>2674</v>
      </c>
      <c r="BD419">
        <f>IF(Players!BC419="NL",INDEX(Standings!G:I,MATCH(INDEX(Teams!G:K,MATCH(Players!BB419,Teams!G:G,0),5),Standings!G:G,0),2)+INDEX(Standings!G:I,MATCH(INDEX(Teams!G:K,MATCH(Players!BB419,Teams!G:G,0),5),Standings!G:G,0),3),INDEX(Standings!A:C,MATCH(INDEX(Teams!A:E,MATCH(Players!BB419,Teams!A:A,0),5),Standings!A:A,0),2)+INDEX(Standings!A:C,MATCH(INDEX(Teams!A:E,MATCH(Players!BB419,Teams!A:A,0),5),Standings!A:A,0),3))</f>
        <v>3</v>
      </c>
      <c r="BE419">
        <f t="shared" ca="1" si="992"/>
        <v>0</v>
      </c>
      <c r="BF419">
        <f t="shared" ca="1" si="993"/>
        <v>0</v>
      </c>
      <c r="BG419">
        <f t="shared" ca="1" si="994"/>
        <v>0</v>
      </c>
      <c r="BH419">
        <f t="shared" ca="1" si="995"/>
        <v>0</v>
      </c>
      <c r="BI419">
        <f t="shared" ca="1" si="996"/>
        <v>0</v>
      </c>
      <c r="BJ419">
        <f t="shared" ca="1" si="997"/>
        <v>0</v>
      </c>
      <c r="BK419">
        <f t="shared" ca="1" si="998"/>
        <v>0</v>
      </c>
      <c r="BL419" s="12">
        <f t="shared" ca="1" si="999"/>
        <v>0</v>
      </c>
      <c r="BM419">
        <f t="shared" ca="1" si="1000"/>
        <v>0</v>
      </c>
      <c r="BN419">
        <f t="shared" ca="1" si="1001"/>
        <v>0</v>
      </c>
      <c r="BO419">
        <f t="shared" ca="1" si="1002"/>
        <v>0</v>
      </c>
      <c r="BP419">
        <f t="shared" ca="1" si="1003"/>
        <v>0</v>
      </c>
      <c r="BQ419">
        <f t="shared" ca="1" si="1004"/>
        <v>0</v>
      </c>
      <c r="BR419">
        <f t="shared" ca="1" si="1005"/>
        <v>0</v>
      </c>
      <c r="BS419">
        <f t="shared" ca="1" si="1006"/>
        <v>0</v>
      </c>
      <c r="BT419">
        <f t="shared" ca="1" si="1007"/>
        <v>0</v>
      </c>
      <c r="BU419">
        <f t="shared" ca="1" si="1008"/>
        <v>0</v>
      </c>
      <c r="BV419">
        <f t="shared" ca="1" si="1009"/>
        <v>0</v>
      </c>
      <c r="BW419">
        <f t="shared" ca="1" si="1056"/>
        <v>0</v>
      </c>
      <c r="BX419">
        <f t="shared" ca="1" si="1057"/>
        <v>0</v>
      </c>
      <c r="BY419" s="8">
        <f t="shared" ca="1" si="1058"/>
        <v>0</v>
      </c>
      <c r="BZ419" s="10" t="str">
        <f t="shared" ca="1" si="1059"/>
        <v>---</v>
      </c>
      <c r="CA419">
        <f t="shared" ca="1" si="1060"/>
        <v>0</v>
      </c>
      <c r="CB419">
        <f t="shared" ca="1" si="1061"/>
        <v>0</v>
      </c>
      <c r="CC419">
        <f t="shared" ca="1" si="1062"/>
        <v>0</v>
      </c>
      <c r="CD419">
        <f t="shared" ca="1" si="1063"/>
        <v>0</v>
      </c>
      <c r="CE419">
        <f t="shared" ca="1" si="1064"/>
        <v>0</v>
      </c>
      <c r="CF419" s="12">
        <f t="shared" ca="1" si="1065"/>
        <v>0</v>
      </c>
      <c r="CG419">
        <f t="shared" ca="1" si="1066"/>
        <v>0</v>
      </c>
      <c r="CH419">
        <f t="shared" ca="1" si="1067"/>
        <v>0</v>
      </c>
      <c r="CI419">
        <f t="shared" ca="1" si="1068"/>
        <v>0</v>
      </c>
      <c r="CJ419">
        <f t="shared" ca="1" si="1069"/>
        <v>0</v>
      </c>
      <c r="CK419">
        <f t="shared" ca="1" si="1070"/>
        <v>0</v>
      </c>
      <c r="CL419">
        <f t="shared" ca="1" si="1071"/>
        <v>0</v>
      </c>
      <c r="CM419">
        <f t="shared" ca="1" si="1072"/>
        <v>0</v>
      </c>
      <c r="CN419">
        <f t="shared" ca="1" si="1073"/>
        <v>0</v>
      </c>
      <c r="CO419">
        <f t="shared" ca="1" si="1074"/>
        <v>0</v>
      </c>
      <c r="CP419">
        <f t="shared" ca="1" si="1075"/>
        <v>0</v>
      </c>
      <c r="CQ419" s="10">
        <f t="shared" ca="1" si="1076"/>
        <v>0</v>
      </c>
      <c r="CR419" s="11">
        <f t="shared" ca="1" si="1077"/>
        <v>0</v>
      </c>
      <c r="CS419" s="11">
        <f t="shared" ca="1" si="1078"/>
        <v>0</v>
      </c>
      <c r="CT419" s="11">
        <f t="shared" ca="1" si="1079"/>
        <v>0</v>
      </c>
      <c r="CU419" s="11">
        <f t="shared" ca="1" si="1080"/>
        <v>0</v>
      </c>
      <c r="CV419" s="11">
        <f t="shared" ca="1" si="1081"/>
        <v>0</v>
      </c>
      <c r="CW419" t="b">
        <f t="shared" ca="1" si="1055"/>
        <v>0</v>
      </c>
      <c r="CX419">
        <f>COUNTIF(BA$1:BA419,BA419)-1</f>
        <v>0</v>
      </c>
    </row>
    <row r="420" spans="1:102">
      <c r="A420" t="s">
        <v>3082</v>
      </c>
      <c r="B420" t="s">
        <v>2423</v>
      </c>
      <c r="C420" t="s">
        <v>2672</v>
      </c>
      <c r="D420">
        <f>IF(Players!C420="NL",INDEX(Standings!G:I,MATCH(INDEX(Teams!G:K,MATCH(Players!B420,Teams!G:G,0),5),Standings!G:G,0),2)+INDEX(Standings!G:I,MATCH(INDEX(Teams!G:K,MATCH(Players!B420,Teams!G:G,0),5),Standings!G:G,0),3),INDEX(Standings!A:C,MATCH(INDEX(Teams!A:E,MATCH(Players!B420,Teams!A:A,0),5),Standings!A:A,0),2)+INDEX(Standings!A:C,MATCH(INDEX(Teams!A:E,MATCH(Players!B420,Teams!A:A,0),5),Standings!A:A,0),3))</f>
        <v>3</v>
      </c>
      <c r="E420">
        <f t="shared" ca="1" si="1010"/>
        <v>0</v>
      </c>
      <c r="F420">
        <f t="shared" ca="1" si="1011"/>
        <v>0</v>
      </c>
      <c r="G420">
        <f t="shared" ca="1" si="1012"/>
        <v>0</v>
      </c>
      <c r="H420">
        <f t="shared" ca="1" si="1013"/>
        <v>0</v>
      </c>
      <c r="I420">
        <f t="shared" ca="1" si="1014"/>
        <v>0</v>
      </c>
      <c r="J420">
        <f t="shared" ca="1" si="1015"/>
        <v>0</v>
      </c>
      <c r="K420">
        <f t="shared" ca="1" si="1016"/>
        <v>0</v>
      </c>
      <c r="L420">
        <f t="shared" ca="1" si="1017"/>
        <v>0</v>
      </c>
      <c r="M420">
        <f t="shared" ca="1" si="1018"/>
        <v>0</v>
      </c>
      <c r="N420">
        <f t="shared" ca="1" si="1019"/>
        <v>0</v>
      </c>
      <c r="O420">
        <f t="shared" ca="1" si="1020"/>
        <v>0</v>
      </c>
      <c r="P420">
        <f t="shared" ca="1" si="1021"/>
        <v>0</v>
      </c>
      <c r="Q420">
        <f t="shared" ca="1" si="1022"/>
        <v>0</v>
      </c>
      <c r="R420">
        <f t="shared" ca="1" si="1023"/>
        <v>0</v>
      </c>
      <c r="S420">
        <f t="shared" ca="1" si="1024"/>
        <v>0</v>
      </c>
      <c r="T420">
        <f t="shared" ca="1" si="1025"/>
        <v>0</v>
      </c>
      <c r="U420">
        <f t="shared" ca="1" si="1026"/>
        <v>0</v>
      </c>
      <c r="V420">
        <f t="shared" ca="1" si="1027"/>
        <v>0</v>
      </c>
      <c r="W420">
        <f t="shared" ca="1" si="1028"/>
        <v>0</v>
      </c>
      <c r="X420">
        <f t="shared" ca="1" si="1029"/>
        <v>0</v>
      </c>
      <c r="Y420">
        <f t="shared" ca="1" si="1030"/>
        <v>0</v>
      </c>
      <c r="Z420">
        <f t="shared" ca="1" si="1031"/>
        <v>0</v>
      </c>
      <c r="AA420">
        <f t="shared" ca="1" si="1032"/>
        <v>0</v>
      </c>
      <c r="AB420">
        <f t="shared" ca="1" si="1033"/>
        <v>0</v>
      </c>
      <c r="AC420">
        <f t="shared" ca="1" si="1034"/>
        <v>0</v>
      </c>
      <c r="AD420">
        <f t="shared" ca="1" si="1035"/>
        <v>0</v>
      </c>
      <c r="AE420">
        <f t="shared" ca="1" si="1036"/>
        <v>0</v>
      </c>
      <c r="AF420">
        <f t="shared" ca="1" si="1037"/>
        <v>0</v>
      </c>
      <c r="AG420">
        <f t="shared" ca="1" si="1038"/>
        <v>0</v>
      </c>
      <c r="AH420">
        <f t="shared" ca="1" si="1039"/>
        <v>0</v>
      </c>
      <c r="AI420">
        <f t="shared" ca="1" si="1040"/>
        <v>0</v>
      </c>
      <c r="AJ420">
        <f t="shared" ca="1" si="1041"/>
        <v>0</v>
      </c>
      <c r="AK420">
        <f t="shared" ca="1" si="1042"/>
        <v>0</v>
      </c>
      <c r="AL420">
        <f t="shared" ca="1" si="1043"/>
        <v>0</v>
      </c>
      <c r="AM420">
        <f t="shared" ca="1" si="1044"/>
        <v>0</v>
      </c>
      <c r="AN420">
        <f t="shared" ca="1" si="1045"/>
        <v>0</v>
      </c>
      <c r="AO420">
        <f t="shared" ca="1" si="1046"/>
        <v>0</v>
      </c>
      <c r="AP420">
        <f t="shared" ca="1" si="1047"/>
        <v>0</v>
      </c>
      <c r="AQ420">
        <f t="shared" ca="1" si="1048"/>
        <v>0</v>
      </c>
      <c r="AR420" s="8">
        <f t="shared" ca="1" si="1049"/>
        <v>0</v>
      </c>
      <c r="AS420" s="8">
        <f t="shared" ca="1" si="1050"/>
        <v>0</v>
      </c>
      <c r="AT420" s="8">
        <f t="shared" ca="1" si="1051"/>
        <v>0</v>
      </c>
      <c r="AU420" s="8">
        <f t="shared" ca="1" si="1052"/>
        <v>0</v>
      </c>
      <c r="AV420">
        <f t="shared" ca="1" si="1053"/>
        <v>0</v>
      </c>
      <c r="AW420" t="b">
        <f t="shared" ca="1" si="1054"/>
        <v>0</v>
      </c>
      <c r="BA420" t="s">
        <v>3354</v>
      </c>
      <c r="BB420" t="s">
        <v>2573</v>
      </c>
      <c r="BC420" t="s">
        <v>2674</v>
      </c>
      <c r="BD420">
        <f>IF(Players!BC420="NL",INDEX(Standings!G:I,MATCH(INDEX(Teams!G:K,MATCH(Players!BB420,Teams!G:G,0),5),Standings!G:G,0),2)+INDEX(Standings!G:I,MATCH(INDEX(Teams!G:K,MATCH(Players!BB420,Teams!G:G,0),5),Standings!G:G,0),3),INDEX(Standings!A:C,MATCH(INDEX(Teams!A:E,MATCH(Players!BB420,Teams!A:A,0),5),Standings!A:A,0),2)+INDEX(Standings!A:C,MATCH(INDEX(Teams!A:E,MATCH(Players!BB420,Teams!A:A,0),5),Standings!A:A,0),3))</f>
        <v>3</v>
      </c>
      <c r="BE420">
        <f t="shared" ca="1" si="992"/>
        <v>0</v>
      </c>
      <c r="BF420">
        <f t="shared" ca="1" si="993"/>
        <v>0</v>
      </c>
      <c r="BG420">
        <f t="shared" ca="1" si="994"/>
        <v>0</v>
      </c>
      <c r="BH420">
        <f t="shared" ca="1" si="995"/>
        <v>0</v>
      </c>
      <c r="BI420">
        <f t="shared" ca="1" si="996"/>
        <v>0</v>
      </c>
      <c r="BJ420">
        <f t="shared" ca="1" si="997"/>
        <v>0</v>
      </c>
      <c r="BK420">
        <f t="shared" ca="1" si="998"/>
        <v>0</v>
      </c>
      <c r="BL420" s="12">
        <f t="shared" ca="1" si="999"/>
        <v>0</v>
      </c>
      <c r="BM420">
        <f t="shared" ca="1" si="1000"/>
        <v>0</v>
      </c>
      <c r="BN420">
        <f t="shared" ca="1" si="1001"/>
        <v>0</v>
      </c>
      <c r="BO420">
        <f t="shared" ca="1" si="1002"/>
        <v>0</v>
      </c>
      <c r="BP420">
        <f t="shared" ca="1" si="1003"/>
        <v>0</v>
      </c>
      <c r="BQ420">
        <f t="shared" ca="1" si="1004"/>
        <v>0</v>
      </c>
      <c r="BR420">
        <f t="shared" ca="1" si="1005"/>
        <v>0</v>
      </c>
      <c r="BS420">
        <f t="shared" ca="1" si="1006"/>
        <v>0</v>
      </c>
      <c r="BT420">
        <f t="shared" ca="1" si="1007"/>
        <v>0</v>
      </c>
      <c r="BU420">
        <f t="shared" ca="1" si="1008"/>
        <v>0</v>
      </c>
      <c r="BV420">
        <f t="shared" ca="1" si="1009"/>
        <v>0</v>
      </c>
      <c r="BW420">
        <f t="shared" ca="1" si="1056"/>
        <v>0</v>
      </c>
      <c r="BX420">
        <f t="shared" ca="1" si="1057"/>
        <v>0</v>
      </c>
      <c r="BY420" s="8">
        <f t="shared" ca="1" si="1058"/>
        <v>0</v>
      </c>
      <c r="BZ420" s="10" t="str">
        <f t="shared" ca="1" si="1059"/>
        <v>---</v>
      </c>
      <c r="CA420">
        <f t="shared" ca="1" si="1060"/>
        <v>0</v>
      </c>
      <c r="CB420">
        <f t="shared" ca="1" si="1061"/>
        <v>0</v>
      </c>
      <c r="CC420">
        <f t="shared" ca="1" si="1062"/>
        <v>0</v>
      </c>
      <c r="CD420">
        <f t="shared" ca="1" si="1063"/>
        <v>0</v>
      </c>
      <c r="CE420">
        <f t="shared" ca="1" si="1064"/>
        <v>0</v>
      </c>
      <c r="CF420" s="12">
        <f t="shared" ca="1" si="1065"/>
        <v>0</v>
      </c>
      <c r="CG420">
        <f t="shared" ca="1" si="1066"/>
        <v>0</v>
      </c>
      <c r="CH420">
        <f t="shared" ca="1" si="1067"/>
        <v>0</v>
      </c>
      <c r="CI420">
        <f t="shared" ca="1" si="1068"/>
        <v>0</v>
      </c>
      <c r="CJ420">
        <f t="shared" ca="1" si="1069"/>
        <v>0</v>
      </c>
      <c r="CK420">
        <f t="shared" ca="1" si="1070"/>
        <v>0</v>
      </c>
      <c r="CL420">
        <f t="shared" ca="1" si="1071"/>
        <v>0</v>
      </c>
      <c r="CM420">
        <f t="shared" ca="1" si="1072"/>
        <v>0</v>
      </c>
      <c r="CN420">
        <f t="shared" ca="1" si="1073"/>
        <v>0</v>
      </c>
      <c r="CO420">
        <f t="shared" ca="1" si="1074"/>
        <v>0</v>
      </c>
      <c r="CP420">
        <f t="shared" ca="1" si="1075"/>
        <v>0</v>
      </c>
      <c r="CQ420" s="10">
        <f t="shared" ca="1" si="1076"/>
        <v>0</v>
      </c>
      <c r="CR420" s="11">
        <f t="shared" ca="1" si="1077"/>
        <v>0</v>
      </c>
      <c r="CS420" s="11">
        <f t="shared" ca="1" si="1078"/>
        <v>0</v>
      </c>
      <c r="CT420" s="11">
        <f t="shared" ca="1" si="1079"/>
        <v>0</v>
      </c>
      <c r="CU420" s="11">
        <f t="shared" ca="1" si="1080"/>
        <v>0</v>
      </c>
      <c r="CV420" s="11">
        <f t="shared" ca="1" si="1081"/>
        <v>0</v>
      </c>
      <c r="CW420" t="b">
        <f t="shared" ca="1" si="1055"/>
        <v>0</v>
      </c>
      <c r="CX420">
        <f>COUNTIF(BA$1:BA420,BA420)-1</f>
        <v>0</v>
      </c>
    </row>
    <row r="421" spans="1:102">
      <c r="A421" t="s">
        <v>3100</v>
      </c>
      <c r="B421" t="s">
        <v>2550</v>
      </c>
      <c r="C421" t="s">
        <v>2672</v>
      </c>
      <c r="D421">
        <f>IF(Players!C421="NL",INDEX(Standings!G:I,MATCH(INDEX(Teams!G:K,MATCH(Players!B421,Teams!G:G,0),5),Standings!G:G,0),2)+INDEX(Standings!G:I,MATCH(INDEX(Teams!G:K,MATCH(Players!B421,Teams!G:G,0),5),Standings!G:G,0),3),INDEX(Standings!A:C,MATCH(INDEX(Teams!A:E,MATCH(Players!B421,Teams!A:A,0),5),Standings!A:A,0),2)+INDEX(Standings!A:C,MATCH(INDEX(Teams!A:E,MATCH(Players!B421,Teams!A:A,0),5),Standings!A:A,0),3))</f>
        <v>3</v>
      </c>
      <c r="E421">
        <f t="shared" ca="1" si="1010"/>
        <v>2</v>
      </c>
      <c r="F421">
        <f t="shared" ca="1" si="1011"/>
        <v>6</v>
      </c>
      <c r="G421">
        <f t="shared" ca="1" si="1012"/>
        <v>2</v>
      </c>
      <c r="H421">
        <f t="shared" ca="1" si="1013"/>
        <v>1</v>
      </c>
      <c r="I421">
        <f t="shared" ca="1" si="1014"/>
        <v>1</v>
      </c>
      <c r="J421">
        <f t="shared" ca="1" si="1015"/>
        <v>0</v>
      </c>
      <c r="K421">
        <f t="shared" ca="1" si="1016"/>
        <v>0</v>
      </c>
      <c r="L421">
        <f t="shared" ca="1" si="1017"/>
        <v>0</v>
      </c>
      <c r="M421">
        <f t="shared" ca="1" si="1018"/>
        <v>0</v>
      </c>
      <c r="N421">
        <f t="shared" ca="1" si="1019"/>
        <v>0</v>
      </c>
      <c r="O421">
        <f t="shared" ca="1" si="1020"/>
        <v>2</v>
      </c>
      <c r="P421">
        <f t="shared" ca="1" si="1021"/>
        <v>1</v>
      </c>
      <c r="Q421">
        <f t="shared" ca="1" si="1022"/>
        <v>0</v>
      </c>
      <c r="R421">
        <f t="shared" ca="1" si="1023"/>
        <v>0</v>
      </c>
      <c r="S421">
        <f t="shared" ca="1" si="1024"/>
        <v>0</v>
      </c>
      <c r="T421">
        <f t="shared" ca="1" si="1025"/>
        <v>0</v>
      </c>
      <c r="U421">
        <f t="shared" ca="1" si="1026"/>
        <v>0</v>
      </c>
      <c r="V421">
        <f t="shared" ca="1" si="1027"/>
        <v>0</v>
      </c>
      <c r="W421">
        <f t="shared" ca="1" si="1028"/>
        <v>0</v>
      </c>
      <c r="X421">
        <f t="shared" ca="1" si="1029"/>
        <v>2</v>
      </c>
      <c r="Y421">
        <f t="shared" ca="1" si="1030"/>
        <v>8</v>
      </c>
      <c r="Z421">
        <f t="shared" ca="1" si="1031"/>
        <v>6</v>
      </c>
      <c r="AA421">
        <f t="shared" ca="1" si="1032"/>
        <v>2</v>
      </c>
      <c r="AB421">
        <f t="shared" ca="1" si="1033"/>
        <v>1</v>
      </c>
      <c r="AC421">
        <f t="shared" ca="1" si="1034"/>
        <v>1</v>
      </c>
      <c r="AD421">
        <f t="shared" ca="1" si="1035"/>
        <v>0</v>
      </c>
      <c r="AE421">
        <f t="shared" ca="1" si="1036"/>
        <v>0</v>
      </c>
      <c r="AF421">
        <f t="shared" ca="1" si="1037"/>
        <v>0</v>
      </c>
      <c r="AG421">
        <f t="shared" ca="1" si="1038"/>
        <v>0</v>
      </c>
      <c r="AH421">
        <f t="shared" ca="1" si="1039"/>
        <v>0</v>
      </c>
      <c r="AI421">
        <f t="shared" ca="1" si="1040"/>
        <v>2</v>
      </c>
      <c r="AJ421">
        <f t="shared" ca="1" si="1041"/>
        <v>1</v>
      </c>
      <c r="AK421">
        <f t="shared" ca="1" si="1042"/>
        <v>0</v>
      </c>
      <c r="AL421">
        <f t="shared" ca="1" si="1043"/>
        <v>0</v>
      </c>
      <c r="AM421">
        <f t="shared" ca="1" si="1044"/>
        <v>0</v>
      </c>
      <c r="AN421">
        <f t="shared" ca="1" si="1045"/>
        <v>0</v>
      </c>
      <c r="AO421">
        <f t="shared" ca="1" si="1046"/>
        <v>0</v>
      </c>
      <c r="AP421">
        <f t="shared" ca="1" si="1047"/>
        <v>0</v>
      </c>
      <c r="AQ421">
        <f t="shared" ca="1" si="1048"/>
        <v>0</v>
      </c>
      <c r="AR421" s="8">
        <f t="shared" ca="1" si="1049"/>
        <v>0.16666666666666666</v>
      </c>
      <c r="AS421" s="8">
        <f t="shared" ca="1" si="1050"/>
        <v>0.375</v>
      </c>
      <c r="AT421" s="8">
        <f t="shared" ca="1" si="1051"/>
        <v>0.33333333333333331</v>
      </c>
      <c r="AU421" s="8">
        <f t="shared" ca="1" si="1052"/>
        <v>0.70833333333333326</v>
      </c>
      <c r="AV421">
        <f t="shared" ca="1" si="1053"/>
        <v>2</v>
      </c>
      <c r="AW421" t="b">
        <f t="shared" ca="1" si="1054"/>
        <v>0</v>
      </c>
      <c r="BA421" t="s">
        <v>2740</v>
      </c>
      <c r="BB421" t="s">
        <v>2573</v>
      </c>
      <c r="BC421" t="s">
        <v>2674</v>
      </c>
      <c r="BD421">
        <f>IF(Players!BC421="NL",INDEX(Standings!G:I,MATCH(INDEX(Teams!G:K,MATCH(Players!BB421,Teams!G:G,0),5),Standings!G:G,0),2)+INDEX(Standings!G:I,MATCH(INDEX(Teams!G:K,MATCH(Players!BB421,Teams!G:G,0),5),Standings!G:G,0),3),INDEX(Standings!A:C,MATCH(INDEX(Teams!A:E,MATCH(Players!BB421,Teams!A:A,0),5),Standings!A:A,0),2)+INDEX(Standings!A:C,MATCH(INDEX(Teams!A:E,MATCH(Players!BB421,Teams!A:A,0),5),Standings!A:A,0),3))</f>
        <v>3</v>
      </c>
      <c r="BE421">
        <f t="shared" ca="1" si="992"/>
        <v>0</v>
      </c>
      <c r="BF421">
        <f t="shared" ca="1" si="993"/>
        <v>0</v>
      </c>
      <c r="BG421">
        <f t="shared" ca="1" si="994"/>
        <v>1</v>
      </c>
      <c r="BH421">
        <f t="shared" ca="1" si="995"/>
        <v>1</v>
      </c>
      <c r="BI421">
        <f t="shared" ca="1" si="996"/>
        <v>0</v>
      </c>
      <c r="BJ421">
        <f t="shared" ca="1" si="997"/>
        <v>0</v>
      </c>
      <c r="BK421">
        <f t="shared" ca="1" si="998"/>
        <v>0</v>
      </c>
      <c r="BL421" s="12">
        <f t="shared" ca="1" si="999"/>
        <v>6</v>
      </c>
      <c r="BM421">
        <f t="shared" ca="1" si="1000"/>
        <v>8</v>
      </c>
      <c r="BN421">
        <f t="shared" ca="1" si="1001"/>
        <v>2</v>
      </c>
      <c r="BO421">
        <f t="shared" ca="1" si="1002"/>
        <v>2</v>
      </c>
      <c r="BP421">
        <f t="shared" ca="1" si="1003"/>
        <v>0</v>
      </c>
      <c r="BQ421">
        <f t="shared" ca="1" si="1004"/>
        <v>1</v>
      </c>
      <c r="BR421">
        <f t="shared" ca="1" si="1005"/>
        <v>0</v>
      </c>
      <c r="BS421">
        <f t="shared" ca="1" si="1006"/>
        <v>4</v>
      </c>
      <c r="BT421">
        <f t="shared" ca="1" si="1007"/>
        <v>0</v>
      </c>
      <c r="BU421">
        <f t="shared" ca="1" si="1008"/>
        <v>0</v>
      </c>
      <c r="BV421">
        <f t="shared" ca="1" si="1009"/>
        <v>1</v>
      </c>
      <c r="BW421">
        <f t="shared" ca="1" si="1056"/>
        <v>0</v>
      </c>
      <c r="BX421">
        <f t="shared" ca="1" si="1057"/>
        <v>0</v>
      </c>
      <c r="BY421" s="8">
        <f t="shared" ca="1" si="1058"/>
        <v>0</v>
      </c>
      <c r="BZ421" s="10">
        <f t="shared" ca="1" si="1059"/>
        <v>3</v>
      </c>
      <c r="CA421">
        <f t="shared" ca="1" si="1060"/>
        <v>1</v>
      </c>
      <c r="CB421">
        <f t="shared" ca="1" si="1061"/>
        <v>1</v>
      </c>
      <c r="CC421">
        <f t="shared" ca="1" si="1062"/>
        <v>0</v>
      </c>
      <c r="CD421">
        <f t="shared" ca="1" si="1063"/>
        <v>0</v>
      </c>
      <c r="CE421">
        <f t="shared" ca="1" si="1064"/>
        <v>0</v>
      </c>
      <c r="CF421" s="12">
        <f t="shared" ca="1" si="1065"/>
        <v>6</v>
      </c>
      <c r="CG421">
        <f t="shared" ca="1" si="1066"/>
        <v>8</v>
      </c>
      <c r="CH421">
        <f t="shared" ca="1" si="1067"/>
        <v>2</v>
      </c>
      <c r="CI421">
        <f t="shared" ca="1" si="1068"/>
        <v>2</v>
      </c>
      <c r="CJ421">
        <f t="shared" ca="1" si="1069"/>
        <v>0</v>
      </c>
      <c r="CK421">
        <f t="shared" ca="1" si="1070"/>
        <v>1</v>
      </c>
      <c r="CL421">
        <f t="shared" ca="1" si="1071"/>
        <v>0</v>
      </c>
      <c r="CM421">
        <f t="shared" ca="1" si="1072"/>
        <v>4</v>
      </c>
      <c r="CN421">
        <f t="shared" ca="1" si="1073"/>
        <v>0</v>
      </c>
      <c r="CO421">
        <f t="shared" ca="1" si="1074"/>
        <v>0</v>
      </c>
      <c r="CP421">
        <f t="shared" ca="1" si="1075"/>
        <v>1</v>
      </c>
      <c r="CQ421" s="10">
        <f t="shared" ca="1" si="1076"/>
        <v>1.5</v>
      </c>
      <c r="CR421" s="11">
        <f t="shared" ca="1" si="1077"/>
        <v>12</v>
      </c>
      <c r="CS421" s="11">
        <f t="shared" ca="1" si="1078"/>
        <v>0</v>
      </c>
      <c r="CT421" s="11">
        <f t="shared" ca="1" si="1079"/>
        <v>1.5</v>
      </c>
      <c r="CU421" s="11">
        <f t="shared" ca="1" si="1080"/>
        <v>6</v>
      </c>
      <c r="CV421" s="11">
        <f t="shared" ca="1" si="1081"/>
        <v>4</v>
      </c>
      <c r="CW421" t="b">
        <f t="shared" ca="1" si="1055"/>
        <v>1</v>
      </c>
      <c r="CX421">
        <f>COUNTIF(BA$1:BA421,BA421)-1</f>
        <v>1</v>
      </c>
    </row>
    <row r="422" spans="1:102">
      <c r="A422" t="s">
        <v>3101</v>
      </c>
      <c r="B422" t="s">
        <v>2550</v>
      </c>
      <c r="C422" t="s">
        <v>2672</v>
      </c>
      <c r="D422">
        <f>IF(Players!C422="NL",INDEX(Standings!G:I,MATCH(INDEX(Teams!G:K,MATCH(Players!B422,Teams!G:G,0),5),Standings!G:G,0),2)+INDEX(Standings!G:I,MATCH(INDEX(Teams!G:K,MATCH(Players!B422,Teams!G:G,0),5),Standings!G:G,0),3),INDEX(Standings!A:C,MATCH(INDEX(Teams!A:E,MATCH(Players!B422,Teams!A:A,0),5),Standings!A:A,0),2)+INDEX(Standings!A:C,MATCH(INDEX(Teams!A:E,MATCH(Players!B422,Teams!A:A,0),5),Standings!A:A,0),3))</f>
        <v>3</v>
      </c>
      <c r="E422">
        <f t="shared" ca="1" si="1010"/>
        <v>2</v>
      </c>
      <c r="F422">
        <f t="shared" ca="1" si="1011"/>
        <v>6</v>
      </c>
      <c r="G422">
        <f t="shared" ca="1" si="1012"/>
        <v>0</v>
      </c>
      <c r="H422">
        <f t="shared" ca="1" si="1013"/>
        <v>1</v>
      </c>
      <c r="I422">
        <f t="shared" ca="1" si="1014"/>
        <v>0</v>
      </c>
      <c r="J422">
        <f t="shared" ca="1" si="1015"/>
        <v>0</v>
      </c>
      <c r="K422">
        <f t="shared" ca="1" si="1016"/>
        <v>0</v>
      </c>
      <c r="L422">
        <f t="shared" ca="1" si="1017"/>
        <v>1</v>
      </c>
      <c r="M422">
        <f t="shared" ca="1" si="1018"/>
        <v>0</v>
      </c>
      <c r="N422">
        <f t="shared" ca="1" si="1019"/>
        <v>0</v>
      </c>
      <c r="O422">
        <f t="shared" ca="1" si="1020"/>
        <v>1</v>
      </c>
      <c r="P422">
        <f t="shared" ca="1" si="1021"/>
        <v>0</v>
      </c>
      <c r="Q422">
        <f t="shared" ca="1" si="1022"/>
        <v>0</v>
      </c>
      <c r="R422">
        <f t="shared" ca="1" si="1023"/>
        <v>0</v>
      </c>
      <c r="S422">
        <f t="shared" ca="1" si="1024"/>
        <v>0</v>
      </c>
      <c r="T422">
        <f t="shared" ca="1" si="1025"/>
        <v>1</v>
      </c>
      <c r="U422">
        <f t="shared" ca="1" si="1026"/>
        <v>0</v>
      </c>
      <c r="V422">
        <f t="shared" ca="1" si="1027"/>
        <v>0</v>
      </c>
      <c r="W422">
        <f t="shared" ca="1" si="1028"/>
        <v>0</v>
      </c>
      <c r="X422">
        <f t="shared" ref="X422:X450" ca="1" si="1082">SUMIF($A:$A,$A422,E:E)</f>
        <v>2</v>
      </c>
      <c r="Y422">
        <f t="shared" ref="Y422:Y450" ca="1" si="1083">Z422+AI422+AL422+AM422+AN422</f>
        <v>8</v>
      </c>
      <c r="Z422">
        <f t="shared" ref="Z422:Z450" ca="1" si="1084">SUMIF($A:$A,$A422,F:F)</f>
        <v>6</v>
      </c>
      <c r="AA422">
        <f t="shared" ref="AA422:AA450" ca="1" si="1085">SUMIF($A:$A,$A422,G:G)</f>
        <v>0</v>
      </c>
      <c r="AB422">
        <f t="shared" ref="AB422:AB450" ca="1" si="1086">SUMIF($A:$A,$A422,H:H)</f>
        <v>1</v>
      </c>
      <c r="AC422">
        <f t="shared" ref="AC422:AC450" ca="1" si="1087">SUMIF($A:$A,$A422,I:I)</f>
        <v>0</v>
      </c>
      <c r="AD422">
        <f t="shared" ref="AD422:AD450" ca="1" si="1088">SUMIF($A:$A,$A422,J:J)</f>
        <v>0</v>
      </c>
      <c r="AE422">
        <f t="shared" ref="AE422:AE450" ca="1" si="1089">SUMIF($A:$A,$A422,K:K)</f>
        <v>0</v>
      </c>
      <c r="AF422">
        <f t="shared" ref="AF422:AF450" ca="1" si="1090">SUMIF($A:$A,$A422,L:L)</f>
        <v>1</v>
      </c>
      <c r="AG422">
        <f t="shared" ref="AG422:AG450" ca="1" si="1091">SUMIF($A:$A,$A422,M:M)</f>
        <v>0</v>
      </c>
      <c r="AH422">
        <f t="shared" ref="AH422:AH450" ca="1" si="1092">SUMIF($A:$A,$A422,N:N)</f>
        <v>0</v>
      </c>
      <c r="AI422">
        <f t="shared" ref="AI422:AI450" ca="1" si="1093">SUMIF($A:$A,$A422,O:O)</f>
        <v>1</v>
      </c>
      <c r="AJ422">
        <f t="shared" ref="AJ422:AJ450" ca="1" si="1094">SUMIF($A:$A,$A422,P:P)</f>
        <v>0</v>
      </c>
      <c r="AK422">
        <f t="shared" ref="AK422:AK450" ca="1" si="1095">SUMIF($A:$A,$A422,Q:Q)</f>
        <v>0</v>
      </c>
      <c r="AL422">
        <f t="shared" ref="AL422:AL450" ca="1" si="1096">SUMIF($A:$A,$A422,R:R)</f>
        <v>0</v>
      </c>
      <c r="AM422">
        <f t="shared" ref="AM422:AM450" ca="1" si="1097">SUMIF($A:$A,$A422,S:S)</f>
        <v>0</v>
      </c>
      <c r="AN422">
        <f t="shared" ref="AN422:AN450" ca="1" si="1098">SUMIF($A:$A,$A422,T:T)</f>
        <v>1</v>
      </c>
      <c r="AO422">
        <f t="shared" ref="AO422:AO450" ca="1" si="1099">SUMIF($A:$A,$A422,U:U)</f>
        <v>0</v>
      </c>
      <c r="AP422">
        <f t="shared" ref="AP422:AP450" ca="1" si="1100">_xlfn.MAXIFS(V:V,$A:$A,$A422)</f>
        <v>0</v>
      </c>
      <c r="AQ422">
        <f t="shared" ref="AQ422:AQ450" ca="1" si="1101">_xlfn.MAXIFS(W:W,$A:$A,$A422)</f>
        <v>0</v>
      </c>
      <c r="AR422" s="8">
        <f t="shared" ref="AR422:AR450" ca="1" si="1102">IFERROR(AB422/Z422,0)</f>
        <v>0.16666666666666666</v>
      </c>
      <c r="AS422" s="8">
        <f t="shared" ref="AS422:AS450" ca="1" si="1103">IFERROR((AB422+AI422+AL422)/(Y422-AM422),0)</f>
        <v>0.25</v>
      </c>
      <c r="AT422" s="8">
        <f t="shared" ref="AT422:AT450" ca="1" si="1104">IFERROR(AV422/Z422,0)</f>
        <v>0.16666666666666666</v>
      </c>
      <c r="AU422" s="8">
        <f t="shared" ref="AU422:AU450" ca="1" si="1105">AS422+AT422</f>
        <v>0.41666666666666663</v>
      </c>
      <c r="AV422">
        <f t="shared" ref="AV422:AV450" ca="1" si="1106">AC422+AB422+AD422*2+AE422*3</f>
        <v>1</v>
      </c>
      <c r="AW422" t="b">
        <f t="shared" ca="1" si="1054"/>
        <v>0</v>
      </c>
      <c r="BA422" t="s">
        <v>3362</v>
      </c>
      <c r="BB422" t="s">
        <v>2573</v>
      </c>
      <c r="BC422" t="s">
        <v>2674</v>
      </c>
      <c r="BD422">
        <f>IF(Players!BC422="NL",INDEX(Standings!G:I,MATCH(INDEX(Teams!G:K,MATCH(Players!BB422,Teams!G:G,0),5),Standings!G:G,0),2)+INDEX(Standings!G:I,MATCH(INDEX(Teams!G:K,MATCH(Players!BB422,Teams!G:G,0),5),Standings!G:G,0),3),INDEX(Standings!A:C,MATCH(INDEX(Teams!A:E,MATCH(Players!BB422,Teams!A:A,0),5),Standings!A:A,0),2)+INDEX(Standings!A:C,MATCH(INDEX(Teams!A:E,MATCH(Players!BB422,Teams!A:A,0),5),Standings!A:A,0),3))</f>
        <v>3</v>
      </c>
      <c r="BE422">
        <f t="shared" ca="1" si="992"/>
        <v>0</v>
      </c>
      <c r="BF422">
        <f t="shared" ca="1" si="993"/>
        <v>0</v>
      </c>
      <c r="BG422">
        <f t="shared" ca="1" si="994"/>
        <v>0</v>
      </c>
      <c r="BH422">
        <f t="shared" ca="1" si="995"/>
        <v>0</v>
      </c>
      <c r="BI422">
        <f t="shared" ca="1" si="996"/>
        <v>0</v>
      </c>
      <c r="BJ422">
        <f t="shared" ca="1" si="997"/>
        <v>0</v>
      </c>
      <c r="BK422">
        <f t="shared" ca="1" si="998"/>
        <v>0</v>
      </c>
      <c r="BL422" s="12">
        <f t="shared" ca="1" si="999"/>
        <v>0</v>
      </c>
      <c r="BM422">
        <f t="shared" ca="1" si="1000"/>
        <v>0</v>
      </c>
      <c r="BN422">
        <f t="shared" ca="1" si="1001"/>
        <v>0</v>
      </c>
      <c r="BO422">
        <f t="shared" ca="1" si="1002"/>
        <v>0</v>
      </c>
      <c r="BP422">
        <f t="shared" ca="1" si="1003"/>
        <v>0</v>
      </c>
      <c r="BQ422">
        <f t="shared" ca="1" si="1004"/>
        <v>0</v>
      </c>
      <c r="BR422">
        <f t="shared" ca="1" si="1005"/>
        <v>0</v>
      </c>
      <c r="BS422">
        <f t="shared" ca="1" si="1006"/>
        <v>0</v>
      </c>
      <c r="BT422">
        <f t="shared" ca="1" si="1007"/>
        <v>0</v>
      </c>
      <c r="BU422">
        <f t="shared" ca="1" si="1008"/>
        <v>0</v>
      </c>
      <c r="BV422">
        <f t="shared" ca="1" si="1009"/>
        <v>0</v>
      </c>
      <c r="BW422">
        <f t="shared" ca="1" si="1056"/>
        <v>0</v>
      </c>
      <c r="BX422">
        <f t="shared" ca="1" si="1057"/>
        <v>0</v>
      </c>
      <c r="BY422" s="8">
        <f t="shared" ca="1" si="1058"/>
        <v>0</v>
      </c>
      <c r="BZ422" s="10" t="str">
        <f t="shared" ca="1" si="1059"/>
        <v>---</v>
      </c>
      <c r="CA422">
        <f t="shared" ca="1" si="1060"/>
        <v>0</v>
      </c>
      <c r="CB422">
        <f t="shared" ca="1" si="1061"/>
        <v>0</v>
      </c>
      <c r="CC422">
        <f t="shared" ca="1" si="1062"/>
        <v>0</v>
      </c>
      <c r="CD422">
        <f t="shared" ca="1" si="1063"/>
        <v>0</v>
      </c>
      <c r="CE422">
        <f t="shared" ca="1" si="1064"/>
        <v>0</v>
      </c>
      <c r="CF422" s="12">
        <f t="shared" ca="1" si="1065"/>
        <v>0</v>
      </c>
      <c r="CG422">
        <f t="shared" ca="1" si="1066"/>
        <v>0</v>
      </c>
      <c r="CH422">
        <f t="shared" ca="1" si="1067"/>
        <v>0</v>
      </c>
      <c r="CI422">
        <f t="shared" ca="1" si="1068"/>
        <v>0</v>
      </c>
      <c r="CJ422">
        <f t="shared" ca="1" si="1069"/>
        <v>0</v>
      </c>
      <c r="CK422">
        <f t="shared" ca="1" si="1070"/>
        <v>0</v>
      </c>
      <c r="CL422">
        <f t="shared" ca="1" si="1071"/>
        <v>0</v>
      </c>
      <c r="CM422">
        <f t="shared" ca="1" si="1072"/>
        <v>0</v>
      </c>
      <c r="CN422">
        <f t="shared" ca="1" si="1073"/>
        <v>0</v>
      </c>
      <c r="CO422">
        <f t="shared" ca="1" si="1074"/>
        <v>0</v>
      </c>
      <c r="CP422">
        <f t="shared" ca="1" si="1075"/>
        <v>0</v>
      </c>
      <c r="CQ422" s="10">
        <f t="shared" ca="1" si="1076"/>
        <v>0</v>
      </c>
      <c r="CR422" s="11">
        <f t="shared" ca="1" si="1077"/>
        <v>0</v>
      </c>
      <c r="CS422" s="11">
        <f t="shared" ca="1" si="1078"/>
        <v>0</v>
      </c>
      <c r="CT422" s="11">
        <f t="shared" ca="1" si="1079"/>
        <v>0</v>
      </c>
      <c r="CU422" s="11">
        <f t="shared" ca="1" si="1080"/>
        <v>0</v>
      </c>
      <c r="CV422" s="11">
        <f t="shared" ca="1" si="1081"/>
        <v>0</v>
      </c>
      <c r="CW422" t="b">
        <f t="shared" ca="1" si="1055"/>
        <v>0</v>
      </c>
      <c r="CX422">
        <f>COUNTIF(BA$1:BA422,BA422)-1</f>
        <v>0</v>
      </c>
    </row>
    <row r="423" spans="1:102">
      <c r="A423" t="s">
        <v>3102</v>
      </c>
      <c r="B423" t="s">
        <v>2550</v>
      </c>
      <c r="C423" t="s">
        <v>2672</v>
      </c>
      <c r="D423">
        <f>IF(Players!C423="NL",INDEX(Standings!G:I,MATCH(INDEX(Teams!G:K,MATCH(Players!B423,Teams!G:G,0),5),Standings!G:G,0),2)+INDEX(Standings!G:I,MATCH(INDEX(Teams!G:K,MATCH(Players!B423,Teams!G:G,0),5),Standings!G:G,0),3),INDEX(Standings!A:C,MATCH(INDEX(Teams!A:E,MATCH(Players!B423,Teams!A:A,0),5),Standings!A:A,0),2)+INDEX(Standings!A:C,MATCH(INDEX(Teams!A:E,MATCH(Players!B423,Teams!A:A,0),5),Standings!A:A,0),3))</f>
        <v>3</v>
      </c>
      <c r="E423">
        <f t="shared" ca="1" si="1010"/>
        <v>0</v>
      </c>
      <c r="F423">
        <f t="shared" ca="1" si="1011"/>
        <v>0</v>
      </c>
      <c r="G423">
        <f t="shared" ca="1" si="1012"/>
        <v>0</v>
      </c>
      <c r="H423">
        <f t="shared" ca="1" si="1013"/>
        <v>0</v>
      </c>
      <c r="I423">
        <f t="shared" ca="1" si="1014"/>
        <v>0</v>
      </c>
      <c r="J423">
        <f t="shared" ca="1" si="1015"/>
        <v>0</v>
      </c>
      <c r="K423">
        <f t="shared" ca="1" si="1016"/>
        <v>0</v>
      </c>
      <c r="L423">
        <f t="shared" ca="1" si="1017"/>
        <v>0</v>
      </c>
      <c r="M423">
        <f t="shared" ca="1" si="1018"/>
        <v>0</v>
      </c>
      <c r="N423">
        <f t="shared" ca="1" si="1019"/>
        <v>0</v>
      </c>
      <c r="O423">
        <f t="shared" ca="1" si="1020"/>
        <v>0</v>
      </c>
      <c r="P423">
        <f t="shared" ca="1" si="1021"/>
        <v>0</v>
      </c>
      <c r="Q423">
        <f t="shared" ca="1" si="1022"/>
        <v>0</v>
      </c>
      <c r="R423">
        <f t="shared" ca="1" si="1023"/>
        <v>0</v>
      </c>
      <c r="S423">
        <f t="shared" ca="1" si="1024"/>
        <v>0</v>
      </c>
      <c r="T423">
        <f t="shared" ca="1" si="1025"/>
        <v>0</v>
      </c>
      <c r="U423">
        <f t="shared" ca="1" si="1026"/>
        <v>0</v>
      </c>
      <c r="V423">
        <f t="shared" ca="1" si="1027"/>
        <v>0</v>
      </c>
      <c r="W423">
        <f t="shared" ca="1" si="1028"/>
        <v>0</v>
      </c>
      <c r="X423">
        <f t="shared" ca="1" si="1082"/>
        <v>0</v>
      </c>
      <c r="Y423">
        <f t="shared" ca="1" si="1083"/>
        <v>0</v>
      </c>
      <c r="Z423">
        <f t="shared" ca="1" si="1084"/>
        <v>0</v>
      </c>
      <c r="AA423">
        <f t="shared" ca="1" si="1085"/>
        <v>0</v>
      </c>
      <c r="AB423">
        <f t="shared" ca="1" si="1086"/>
        <v>0</v>
      </c>
      <c r="AC423">
        <f t="shared" ca="1" si="1087"/>
        <v>0</v>
      </c>
      <c r="AD423">
        <f t="shared" ca="1" si="1088"/>
        <v>0</v>
      </c>
      <c r="AE423">
        <f t="shared" ca="1" si="1089"/>
        <v>0</v>
      </c>
      <c r="AF423">
        <f t="shared" ca="1" si="1090"/>
        <v>0</v>
      </c>
      <c r="AG423">
        <f t="shared" ca="1" si="1091"/>
        <v>0</v>
      </c>
      <c r="AH423">
        <f t="shared" ca="1" si="1092"/>
        <v>0</v>
      </c>
      <c r="AI423">
        <f t="shared" ca="1" si="1093"/>
        <v>0</v>
      </c>
      <c r="AJ423">
        <f t="shared" ca="1" si="1094"/>
        <v>0</v>
      </c>
      <c r="AK423">
        <f t="shared" ca="1" si="1095"/>
        <v>0</v>
      </c>
      <c r="AL423">
        <f t="shared" ca="1" si="1096"/>
        <v>0</v>
      </c>
      <c r="AM423">
        <f t="shared" ca="1" si="1097"/>
        <v>0</v>
      </c>
      <c r="AN423">
        <f t="shared" ca="1" si="1098"/>
        <v>0</v>
      </c>
      <c r="AO423">
        <f t="shared" ca="1" si="1099"/>
        <v>0</v>
      </c>
      <c r="AP423">
        <f t="shared" ca="1" si="1100"/>
        <v>0</v>
      </c>
      <c r="AQ423">
        <f t="shared" ca="1" si="1101"/>
        <v>0</v>
      </c>
      <c r="AR423" s="8">
        <f t="shared" ca="1" si="1102"/>
        <v>0</v>
      </c>
      <c r="AS423" s="8">
        <f t="shared" ca="1" si="1103"/>
        <v>0</v>
      </c>
      <c r="AT423" s="8">
        <f t="shared" ca="1" si="1104"/>
        <v>0</v>
      </c>
      <c r="AU423" s="8">
        <f t="shared" ca="1" si="1105"/>
        <v>0</v>
      </c>
      <c r="AV423">
        <f t="shared" ca="1" si="1106"/>
        <v>0</v>
      </c>
      <c r="AW423" t="b">
        <f t="shared" ca="1" si="1054"/>
        <v>0</v>
      </c>
      <c r="BA423" t="s">
        <v>3350</v>
      </c>
      <c r="BB423" t="s">
        <v>2573</v>
      </c>
      <c r="BC423" t="s">
        <v>2674</v>
      </c>
      <c r="BD423">
        <f>IF(Players!BC423="NL",INDEX(Standings!G:I,MATCH(INDEX(Teams!G:K,MATCH(Players!BB423,Teams!G:G,0),5),Standings!G:G,0),2)+INDEX(Standings!G:I,MATCH(INDEX(Teams!G:K,MATCH(Players!BB423,Teams!G:G,0),5),Standings!G:G,0),3),INDEX(Standings!A:C,MATCH(INDEX(Teams!A:E,MATCH(Players!BB423,Teams!A:A,0),5),Standings!A:A,0),2)+INDEX(Standings!A:C,MATCH(INDEX(Teams!A:E,MATCH(Players!BB423,Teams!A:A,0),5),Standings!A:A,0),3))</f>
        <v>3</v>
      </c>
      <c r="BE423">
        <f t="shared" ca="1" si="992"/>
        <v>0</v>
      </c>
      <c r="BF423">
        <f t="shared" ca="1" si="993"/>
        <v>0</v>
      </c>
      <c r="BG423">
        <f t="shared" ca="1" si="994"/>
        <v>0</v>
      </c>
      <c r="BH423">
        <f t="shared" ca="1" si="995"/>
        <v>0</v>
      </c>
      <c r="BI423">
        <f t="shared" ca="1" si="996"/>
        <v>0</v>
      </c>
      <c r="BJ423">
        <f t="shared" ca="1" si="997"/>
        <v>0</v>
      </c>
      <c r="BK423">
        <f t="shared" ca="1" si="998"/>
        <v>0</v>
      </c>
      <c r="BL423" s="12">
        <f t="shared" ca="1" si="999"/>
        <v>0</v>
      </c>
      <c r="BM423">
        <f t="shared" ca="1" si="1000"/>
        <v>0</v>
      </c>
      <c r="BN423">
        <f t="shared" ca="1" si="1001"/>
        <v>0</v>
      </c>
      <c r="BO423">
        <f t="shared" ca="1" si="1002"/>
        <v>0</v>
      </c>
      <c r="BP423">
        <f t="shared" ca="1" si="1003"/>
        <v>0</v>
      </c>
      <c r="BQ423">
        <f t="shared" ca="1" si="1004"/>
        <v>0</v>
      </c>
      <c r="BR423">
        <f t="shared" ca="1" si="1005"/>
        <v>0</v>
      </c>
      <c r="BS423">
        <f t="shared" ca="1" si="1006"/>
        <v>0</v>
      </c>
      <c r="BT423">
        <f t="shared" ca="1" si="1007"/>
        <v>0</v>
      </c>
      <c r="BU423">
        <f t="shared" ca="1" si="1008"/>
        <v>0</v>
      </c>
      <c r="BV423">
        <f t="shared" ca="1" si="1009"/>
        <v>0</v>
      </c>
      <c r="BW423">
        <f t="shared" ca="1" si="1056"/>
        <v>0</v>
      </c>
      <c r="BX423">
        <f t="shared" ca="1" si="1057"/>
        <v>0</v>
      </c>
      <c r="BY423" s="8">
        <f t="shared" ca="1" si="1058"/>
        <v>0</v>
      </c>
      <c r="BZ423" s="10" t="str">
        <f t="shared" ca="1" si="1059"/>
        <v>---</v>
      </c>
      <c r="CA423">
        <f t="shared" ca="1" si="1060"/>
        <v>0</v>
      </c>
      <c r="CB423">
        <f t="shared" ca="1" si="1061"/>
        <v>0</v>
      </c>
      <c r="CC423">
        <f t="shared" ca="1" si="1062"/>
        <v>0</v>
      </c>
      <c r="CD423">
        <f t="shared" ca="1" si="1063"/>
        <v>0</v>
      </c>
      <c r="CE423">
        <f t="shared" ca="1" si="1064"/>
        <v>0</v>
      </c>
      <c r="CF423" s="12">
        <f t="shared" ca="1" si="1065"/>
        <v>0</v>
      </c>
      <c r="CG423">
        <f t="shared" ca="1" si="1066"/>
        <v>0</v>
      </c>
      <c r="CH423">
        <f t="shared" ca="1" si="1067"/>
        <v>0</v>
      </c>
      <c r="CI423">
        <f t="shared" ca="1" si="1068"/>
        <v>0</v>
      </c>
      <c r="CJ423">
        <f t="shared" ca="1" si="1069"/>
        <v>0</v>
      </c>
      <c r="CK423">
        <f t="shared" ca="1" si="1070"/>
        <v>0</v>
      </c>
      <c r="CL423">
        <f t="shared" ca="1" si="1071"/>
        <v>0</v>
      </c>
      <c r="CM423">
        <f t="shared" ca="1" si="1072"/>
        <v>0</v>
      </c>
      <c r="CN423">
        <f t="shared" ca="1" si="1073"/>
        <v>0</v>
      </c>
      <c r="CO423">
        <f t="shared" ca="1" si="1074"/>
        <v>0</v>
      </c>
      <c r="CP423">
        <f t="shared" ca="1" si="1075"/>
        <v>0</v>
      </c>
      <c r="CQ423" s="10">
        <f t="shared" ca="1" si="1076"/>
        <v>0</v>
      </c>
      <c r="CR423" s="11">
        <f t="shared" ca="1" si="1077"/>
        <v>0</v>
      </c>
      <c r="CS423" s="11">
        <f t="shared" ca="1" si="1078"/>
        <v>0</v>
      </c>
      <c r="CT423" s="11">
        <f t="shared" ca="1" si="1079"/>
        <v>0</v>
      </c>
      <c r="CU423" s="11">
        <f t="shared" ca="1" si="1080"/>
        <v>0</v>
      </c>
      <c r="CV423" s="11">
        <f t="shared" ca="1" si="1081"/>
        <v>0</v>
      </c>
      <c r="CW423" t="b">
        <f t="shared" ca="1" si="1055"/>
        <v>0</v>
      </c>
      <c r="CX423">
        <f>COUNTIF(BA$1:BA423,BA423)-1</f>
        <v>0</v>
      </c>
    </row>
    <row r="424" spans="1:102">
      <c r="A424" t="s">
        <v>3103</v>
      </c>
      <c r="B424" t="s">
        <v>2550</v>
      </c>
      <c r="C424" t="s">
        <v>2672</v>
      </c>
      <c r="D424">
        <f>IF(Players!C424="NL",INDEX(Standings!G:I,MATCH(INDEX(Teams!G:K,MATCH(Players!B424,Teams!G:G,0),5),Standings!G:G,0),2)+INDEX(Standings!G:I,MATCH(INDEX(Teams!G:K,MATCH(Players!B424,Teams!G:G,0),5),Standings!G:G,0),3),INDEX(Standings!A:C,MATCH(INDEX(Teams!A:E,MATCH(Players!B424,Teams!A:A,0),5),Standings!A:A,0),2)+INDEX(Standings!A:C,MATCH(INDEX(Teams!A:E,MATCH(Players!B424,Teams!A:A,0),5),Standings!A:A,0),3))</f>
        <v>3</v>
      </c>
      <c r="E424">
        <f t="shared" ca="1" si="1010"/>
        <v>1</v>
      </c>
      <c r="F424">
        <f t="shared" ca="1" si="1011"/>
        <v>4</v>
      </c>
      <c r="G424">
        <f t="shared" ca="1" si="1012"/>
        <v>0</v>
      </c>
      <c r="H424">
        <f t="shared" ca="1" si="1013"/>
        <v>1</v>
      </c>
      <c r="I424">
        <f t="shared" ca="1" si="1014"/>
        <v>1</v>
      </c>
      <c r="J424">
        <f t="shared" ca="1" si="1015"/>
        <v>0</v>
      </c>
      <c r="K424">
        <f t="shared" ca="1" si="1016"/>
        <v>0</v>
      </c>
      <c r="L424">
        <f t="shared" ca="1" si="1017"/>
        <v>0</v>
      </c>
      <c r="M424">
        <f t="shared" ca="1" si="1018"/>
        <v>0</v>
      </c>
      <c r="N424">
        <f t="shared" ca="1" si="1019"/>
        <v>0</v>
      </c>
      <c r="O424">
        <f t="shared" ca="1" si="1020"/>
        <v>0</v>
      </c>
      <c r="P424">
        <f t="shared" ca="1" si="1021"/>
        <v>1</v>
      </c>
      <c r="Q424">
        <f t="shared" ca="1" si="1022"/>
        <v>0</v>
      </c>
      <c r="R424">
        <f t="shared" ca="1" si="1023"/>
        <v>0</v>
      </c>
      <c r="S424">
        <f t="shared" ca="1" si="1024"/>
        <v>0</v>
      </c>
      <c r="T424">
        <f t="shared" ca="1" si="1025"/>
        <v>0</v>
      </c>
      <c r="U424">
        <f t="shared" ca="1" si="1026"/>
        <v>0</v>
      </c>
      <c r="V424">
        <f t="shared" ca="1" si="1027"/>
        <v>0</v>
      </c>
      <c r="W424">
        <f t="shared" ca="1" si="1028"/>
        <v>0</v>
      </c>
      <c r="X424">
        <f t="shared" ca="1" si="1082"/>
        <v>1</v>
      </c>
      <c r="Y424">
        <f t="shared" ca="1" si="1083"/>
        <v>4</v>
      </c>
      <c r="Z424">
        <f t="shared" ca="1" si="1084"/>
        <v>4</v>
      </c>
      <c r="AA424">
        <f t="shared" ca="1" si="1085"/>
        <v>0</v>
      </c>
      <c r="AB424">
        <f t="shared" ca="1" si="1086"/>
        <v>1</v>
      </c>
      <c r="AC424">
        <f t="shared" ca="1" si="1087"/>
        <v>1</v>
      </c>
      <c r="AD424">
        <f t="shared" ca="1" si="1088"/>
        <v>0</v>
      </c>
      <c r="AE424">
        <f t="shared" ca="1" si="1089"/>
        <v>0</v>
      </c>
      <c r="AF424">
        <f t="shared" ca="1" si="1090"/>
        <v>0</v>
      </c>
      <c r="AG424">
        <f t="shared" ca="1" si="1091"/>
        <v>0</v>
      </c>
      <c r="AH424">
        <f t="shared" ca="1" si="1092"/>
        <v>0</v>
      </c>
      <c r="AI424">
        <f t="shared" ca="1" si="1093"/>
        <v>0</v>
      </c>
      <c r="AJ424">
        <f t="shared" ca="1" si="1094"/>
        <v>1</v>
      </c>
      <c r="AK424">
        <f t="shared" ca="1" si="1095"/>
        <v>0</v>
      </c>
      <c r="AL424">
        <f t="shared" ca="1" si="1096"/>
        <v>0</v>
      </c>
      <c r="AM424">
        <f t="shared" ca="1" si="1097"/>
        <v>0</v>
      </c>
      <c r="AN424">
        <f t="shared" ca="1" si="1098"/>
        <v>0</v>
      </c>
      <c r="AO424">
        <f t="shared" ca="1" si="1099"/>
        <v>0</v>
      </c>
      <c r="AP424">
        <f t="shared" ca="1" si="1100"/>
        <v>0</v>
      </c>
      <c r="AQ424">
        <f t="shared" ca="1" si="1101"/>
        <v>0</v>
      </c>
      <c r="AR424" s="8">
        <f t="shared" ca="1" si="1102"/>
        <v>0.25</v>
      </c>
      <c r="AS424" s="8">
        <f t="shared" ca="1" si="1103"/>
        <v>0.25</v>
      </c>
      <c r="AT424" s="8">
        <f t="shared" ca="1" si="1104"/>
        <v>0.5</v>
      </c>
      <c r="AU424" s="8">
        <f t="shared" ca="1" si="1105"/>
        <v>0.75</v>
      </c>
      <c r="AV424">
        <f t="shared" ca="1" si="1106"/>
        <v>2</v>
      </c>
      <c r="AW424" t="b">
        <f t="shared" ca="1" si="1054"/>
        <v>0</v>
      </c>
      <c r="BA424" t="s">
        <v>3357</v>
      </c>
      <c r="BB424" t="s">
        <v>2573</v>
      </c>
      <c r="BC424" t="s">
        <v>2674</v>
      </c>
      <c r="BD424">
        <f>IF(Players!BC424="NL",INDEX(Standings!G:I,MATCH(INDEX(Teams!G:K,MATCH(Players!BB424,Teams!G:G,0),5),Standings!G:G,0),2)+INDEX(Standings!G:I,MATCH(INDEX(Teams!G:K,MATCH(Players!BB424,Teams!G:G,0),5),Standings!G:G,0),3),INDEX(Standings!A:C,MATCH(INDEX(Teams!A:E,MATCH(Players!BB424,Teams!A:A,0),5),Standings!A:A,0),2)+INDEX(Standings!A:C,MATCH(INDEX(Teams!A:E,MATCH(Players!BB424,Teams!A:A,0),5),Standings!A:A,0),3))</f>
        <v>3</v>
      </c>
      <c r="BE424">
        <f t="shared" ca="1" si="992"/>
        <v>0</v>
      </c>
      <c r="BF424">
        <f t="shared" ca="1" si="993"/>
        <v>0</v>
      </c>
      <c r="BG424">
        <f t="shared" ca="1" si="994"/>
        <v>1</v>
      </c>
      <c r="BH424">
        <f t="shared" ca="1" si="995"/>
        <v>1</v>
      </c>
      <c r="BI424">
        <f t="shared" ca="1" si="996"/>
        <v>0</v>
      </c>
      <c r="BJ424">
        <f t="shared" ca="1" si="997"/>
        <v>0</v>
      </c>
      <c r="BK424">
        <f t="shared" ca="1" si="998"/>
        <v>0</v>
      </c>
      <c r="BL424" s="12">
        <f t="shared" ca="1" si="999"/>
        <v>2</v>
      </c>
      <c r="BM424">
        <f t="shared" ca="1" si="1000"/>
        <v>2</v>
      </c>
      <c r="BN424">
        <f t="shared" ca="1" si="1001"/>
        <v>0</v>
      </c>
      <c r="BO424">
        <f t="shared" ca="1" si="1002"/>
        <v>0</v>
      </c>
      <c r="BP424">
        <f t="shared" ca="1" si="1003"/>
        <v>0</v>
      </c>
      <c r="BQ424">
        <f t="shared" ca="1" si="1004"/>
        <v>0</v>
      </c>
      <c r="BR424">
        <f t="shared" ca="1" si="1005"/>
        <v>0</v>
      </c>
      <c r="BS424">
        <f t="shared" ca="1" si="1006"/>
        <v>1</v>
      </c>
      <c r="BT424">
        <f t="shared" ca="1" si="1007"/>
        <v>1</v>
      </c>
      <c r="BU424">
        <f t="shared" ca="1" si="1008"/>
        <v>0</v>
      </c>
      <c r="BV424">
        <f t="shared" ca="1" si="1009"/>
        <v>0</v>
      </c>
      <c r="BW424">
        <f t="shared" ca="1" si="1056"/>
        <v>0</v>
      </c>
      <c r="BX424">
        <f t="shared" ca="1" si="1057"/>
        <v>0</v>
      </c>
      <c r="BY424" s="8">
        <f t="shared" ca="1" si="1058"/>
        <v>0</v>
      </c>
      <c r="BZ424" s="10">
        <f t="shared" ca="1" si="1059"/>
        <v>0</v>
      </c>
      <c r="CA424">
        <f t="shared" ca="1" si="1060"/>
        <v>1</v>
      </c>
      <c r="CB424">
        <f t="shared" ca="1" si="1061"/>
        <v>1</v>
      </c>
      <c r="CC424">
        <f t="shared" ca="1" si="1062"/>
        <v>0</v>
      </c>
      <c r="CD424">
        <f t="shared" ca="1" si="1063"/>
        <v>0</v>
      </c>
      <c r="CE424">
        <f t="shared" ca="1" si="1064"/>
        <v>0</v>
      </c>
      <c r="CF424" s="12">
        <f t="shared" ca="1" si="1065"/>
        <v>2</v>
      </c>
      <c r="CG424">
        <f t="shared" ca="1" si="1066"/>
        <v>2</v>
      </c>
      <c r="CH424">
        <f t="shared" ca="1" si="1067"/>
        <v>0</v>
      </c>
      <c r="CI424">
        <f t="shared" ca="1" si="1068"/>
        <v>0</v>
      </c>
      <c r="CJ424">
        <f t="shared" ca="1" si="1069"/>
        <v>0</v>
      </c>
      <c r="CK424">
        <f t="shared" ca="1" si="1070"/>
        <v>0</v>
      </c>
      <c r="CL424">
        <f t="shared" ca="1" si="1071"/>
        <v>0</v>
      </c>
      <c r="CM424">
        <f t="shared" ca="1" si="1072"/>
        <v>1</v>
      </c>
      <c r="CN424">
        <f t="shared" ca="1" si="1073"/>
        <v>1</v>
      </c>
      <c r="CO424">
        <f t="shared" ca="1" si="1074"/>
        <v>0</v>
      </c>
      <c r="CP424">
        <f t="shared" ca="1" si="1075"/>
        <v>0</v>
      </c>
      <c r="CQ424" s="10">
        <f t="shared" ca="1" si="1076"/>
        <v>1</v>
      </c>
      <c r="CR424" s="11">
        <f t="shared" ca="1" si="1077"/>
        <v>9</v>
      </c>
      <c r="CS424" s="11">
        <f t="shared" ca="1" si="1078"/>
        <v>0</v>
      </c>
      <c r="CT424" s="11">
        <f t="shared" ca="1" si="1079"/>
        <v>0</v>
      </c>
      <c r="CU424" s="11">
        <f t="shared" ca="1" si="1080"/>
        <v>4.5</v>
      </c>
      <c r="CV424" s="11">
        <f t="shared" ca="1" si="1081"/>
        <v>0</v>
      </c>
      <c r="CW424" t="b">
        <f t="shared" ca="1" si="1055"/>
        <v>0</v>
      </c>
      <c r="CX424">
        <f>COUNTIF(BA$1:BA424,BA424)-1</f>
        <v>0</v>
      </c>
    </row>
    <row r="425" spans="1:102">
      <c r="A425" t="s">
        <v>3104</v>
      </c>
      <c r="B425" t="s">
        <v>2550</v>
      </c>
      <c r="C425" t="s">
        <v>2672</v>
      </c>
      <c r="D425">
        <f>IF(Players!C425="NL",INDEX(Standings!G:I,MATCH(INDEX(Teams!G:K,MATCH(Players!B425,Teams!G:G,0),5),Standings!G:G,0),2)+INDEX(Standings!G:I,MATCH(INDEX(Teams!G:K,MATCH(Players!B425,Teams!G:G,0),5),Standings!G:G,0),3),INDEX(Standings!A:C,MATCH(INDEX(Teams!A:E,MATCH(Players!B425,Teams!A:A,0),5),Standings!A:A,0),2)+INDEX(Standings!A:C,MATCH(INDEX(Teams!A:E,MATCH(Players!B425,Teams!A:A,0),5),Standings!A:A,0),3))</f>
        <v>3</v>
      </c>
      <c r="E425">
        <f t="shared" ca="1" si="1010"/>
        <v>3</v>
      </c>
      <c r="F425">
        <f t="shared" ca="1" si="1011"/>
        <v>11</v>
      </c>
      <c r="G425">
        <f t="shared" ca="1" si="1012"/>
        <v>2</v>
      </c>
      <c r="H425">
        <f t="shared" ca="1" si="1013"/>
        <v>8</v>
      </c>
      <c r="I425">
        <f t="shared" ca="1" si="1014"/>
        <v>1</v>
      </c>
      <c r="J425">
        <f t="shared" ca="1" si="1015"/>
        <v>1</v>
      </c>
      <c r="K425">
        <f t="shared" ca="1" si="1016"/>
        <v>0</v>
      </c>
      <c r="L425">
        <f t="shared" ca="1" si="1017"/>
        <v>4</v>
      </c>
      <c r="M425">
        <f t="shared" ca="1" si="1018"/>
        <v>0</v>
      </c>
      <c r="N425">
        <f t="shared" ca="1" si="1019"/>
        <v>0</v>
      </c>
      <c r="O425">
        <f t="shared" ca="1" si="1020"/>
        <v>2</v>
      </c>
      <c r="P425">
        <f t="shared" ca="1" si="1021"/>
        <v>0</v>
      </c>
      <c r="Q425">
        <f t="shared" ca="1" si="1022"/>
        <v>0</v>
      </c>
      <c r="R425">
        <f t="shared" ca="1" si="1023"/>
        <v>0</v>
      </c>
      <c r="S425">
        <f t="shared" ca="1" si="1024"/>
        <v>0</v>
      </c>
      <c r="T425">
        <f t="shared" ca="1" si="1025"/>
        <v>0</v>
      </c>
      <c r="U425">
        <f t="shared" ca="1" si="1026"/>
        <v>0</v>
      </c>
      <c r="V425">
        <f t="shared" ca="1" si="1027"/>
        <v>0</v>
      </c>
      <c r="W425">
        <f t="shared" ca="1" si="1028"/>
        <v>0</v>
      </c>
      <c r="X425">
        <f t="shared" ca="1" si="1082"/>
        <v>3</v>
      </c>
      <c r="Y425">
        <f t="shared" ca="1" si="1083"/>
        <v>13</v>
      </c>
      <c r="Z425">
        <f t="shared" ca="1" si="1084"/>
        <v>11</v>
      </c>
      <c r="AA425">
        <f t="shared" ca="1" si="1085"/>
        <v>2</v>
      </c>
      <c r="AB425">
        <f t="shared" ca="1" si="1086"/>
        <v>8</v>
      </c>
      <c r="AC425">
        <f t="shared" ca="1" si="1087"/>
        <v>1</v>
      </c>
      <c r="AD425">
        <f t="shared" ca="1" si="1088"/>
        <v>1</v>
      </c>
      <c r="AE425">
        <f t="shared" ca="1" si="1089"/>
        <v>0</v>
      </c>
      <c r="AF425">
        <f t="shared" ca="1" si="1090"/>
        <v>4</v>
      </c>
      <c r="AG425">
        <f t="shared" ca="1" si="1091"/>
        <v>0</v>
      </c>
      <c r="AH425">
        <f t="shared" ca="1" si="1092"/>
        <v>0</v>
      </c>
      <c r="AI425">
        <f t="shared" ca="1" si="1093"/>
        <v>2</v>
      </c>
      <c r="AJ425">
        <f t="shared" ca="1" si="1094"/>
        <v>0</v>
      </c>
      <c r="AK425">
        <f t="shared" ca="1" si="1095"/>
        <v>0</v>
      </c>
      <c r="AL425">
        <f t="shared" ca="1" si="1096"/>
        <v>0</v>
      </c>
      <c r="AM425">
        <f t="shared" ca="1" si="1097"/>
        <v>0</v>
      </c>
      <c r="AN425">
        <f t="shared" ca="1" si="1098"/>
        <v>0</v>
      </c>
      <c r="AO425">
        <f t="shared" ca="1" si="1099"/>
        <v>0</v>
      </c>
      <c r="AP425">
        <f t="shared" ca="1" si="1100"/>
        <v>0</v>
      </c>
      <c r="AQ425">
        <f t="shared" ca="1" si="1101"/>
        <v>0</v>
      </c>
      <c r="AR425" s="8">
        <f t="shared" ca="1" si="1102"/>
        <v>0.72727272727272729</v>
      </c>
      <c r="AS425" s="8">
        <f t="shared" ca="1" si="1103"/>
        <v>0.76923076923076927</v>
      </c>
      <c r="AT425" s="8">
        <f t="shared" ca="1" si="1104"/>
        <v>1</v>
      </c>
      <c r="AU425" s="8">
        <f t="shared" ca="1" si="1105"/>
        <v>1.7692307692307692</v>
      </c>
      <c r="AV425">
        <f t="shared" ca="1" si="1106"/>
        <v>11</v>
      </c>
      <c r="AW425" t="b">
        <f t="shared" ca="1" si="1054"/>
        <v>1</v>
      </c>
      <c r="BA425" t="s">
        <v>3359</v>
      </c>
      <c r="BB425" t="s">
        <v>2573</v>
      </c>
      <c r="BC425" t="s">
        <v>2674</v>
      </c>
      <c r="BD425">
        <f>IF(Players!BC425="NL",INDEX(Standings!G:I,MATCH(INDEX(Teams!G:K,MATCH(Players!BB425,Teams!G:G,0),5),Standings!G:G,0),2)+INDEX(Standings!G:I,MATCH(INDEX(Teams!G:K,MATCH(Players!BB425,Teams!G:G,0),5),Standings!G:G,0),3),INDEX(Standings!A:C,MATCH(INDEX(Teams!A:E,MATCH(Players!BB425,Teams!A:A,0),5),Standings!A:A,0),2)+INDEX(Standings!A:C,MATCH(INDEX(Teams!A:E,MATCH(Players!BB425,Teams!A:A,0),5),Standings!A:A,0),3))</f>
        <v>3</v>
      </c>
      <c r="BE425">
        <f t="shared" ca="1" si="992"/>
        <v>0</v>
      </c>
      <c r="BF425">
        <f t="shared" ca="1" si="993"/>
        <v>0</v>
      </c>
      <c r="BG425">
        <f t="shared" ca="1" si="994"/>
        <v>2</v>
      </c>
      <c r="BH425">
        <f t="shared" ca="1" si="995"/>
        <v>0</v>
      </c>
      <c r="BI425">
        <f t="shared" ca="1" si="996"/>
        <v>0</v>
      </c>
      <c r="BJ425">
        <f t="shared" ca="1" si="997"/>
        <v>0</v>
      </c>
      <c r="BK425">
        <f t="shared" ca="1" si="998"/>
        <v>0</v>
      </c>
      <c r="BL425" s="12">
        <f t="shared" ca="1" si="999"/>
        <v>2.3333333333333335</v>
      </c>
      <c r="BM425">
        <f t="shared" ca="1" si="1000"/>
        <v>5</v>
      </c>
      <c r="BN425">
        <f t="shared" ca="1" si="1001"/>
        <v>2</v>
      </c>
      <c r="BO425">
        <f t="shared" ca="1" si="1002"/>
        <v>2</v>
      </c>
      <c r="BP425">
        <f t="shared" ca="1" si="1003"/>
        <v>0</v>
      </c>
      <c r="BQ425">
        <f t="shared" ca="1" si="1004"/>
        <v>1</v>
      </c>
      <c r="BR425">
        <f t="shared" ca="1" si="1005"/>
        <v>1</v>
      </c>
      <c r="BS425">
        <f t="shared" ca="1" si="1006"/>
        <v>3</v>
      </c>
      <c r="BT425">
        <f t="shared" ca="1" si="1007"/>
        <v>1</v>
      </c>
      <c r="BU425">
        <f t="shared" ca="1" si="1008"/>
        <v>0</v>
      </c>
      <c r="BV425">
        <f t="shared" ca="1" si="1009"/>
        <v>1</v>
      </c>
      <c r="BW425">
        <f t="shared" ca="1" si="1056"/>
        <v>0</v>
      </c>
      <c r="BX425">
        <f t="shared" ca="1" si="1057"/>
        <v>0</v>
      </c>
      <c r="BY425" s="8">
        <f t="shared" ca="1" si="1058"/>
        <v>0</v>
      </c>
      <c r="BZ425" s="10">
        <f t="shared" ca="1" si="1059"/>
        <v>7.7142857142857135</v>
      </c>
      <c r="CA425">
        <f t="shared" ca="1" si="1060"/>
        <v>2</v>
      </c>
      <c r="CB425">
        <f t="shared" ca="1" si="1061"/>
        <v>0</v>
      </c>
      <c r="CC425">
        <f t="shared" ca="1" si="1062"/>
        <v>0</v>
      </c>
      <c r="CD425">
        <f t="shared" ca="1" si="1063"/>
        <v>0</v>
      </c>
      <c r="CE425">
        <f t="shared" ca="1" si="1064"/>
        <v>0</v>
      </c>
      <c r="CF425" s="12">
        <f t="shared" ca="1" si="1065"/>
        <v>2.3333333333333335</v>
      </c>
      <c r="CG425">
        <f t="shared" ca="1" si="1066"/>
        <v>5</v>
      </c>
      <c r="CH425">
        <f t="shared" ca="1" si="1067"/>
        <v>2</v>
      </c>
      <c r="CI425">
        <f t="shared" ca="1" si="1068"/>
        <v>2</v>
      </c>
      <c r="CJ425">
        <f t="shared" ca="1" si="1069"/>
        <v>0</v>
      </c>
      <c r="CK425">
        <f t="shared" ca="1" si="1070"/>
        <v>1</v>
      </c>
      <c r="CL425">
        <f t="shared" ca="1" si="1071"/>
        <v>1</v>
      </c>
      <c r="CM425">
        <f t="shared" ca="1" si="1072"/>
        <v>3</v>
      </c>
      <c r="CN425">
        <f t="shared" ca="1" si="1073"/>
        <v>1</v>
      </c>
      <c r="CO425">
        <f t="shared" ca="1" si="1074"/>
        <v>0</v>
      </c>
      <c r="CP425">
        <f t="shared" ca="1" si="1075"/>
        <v>1</v>
      </c>
      <c r="CQ425" s="10">
        <f t="shared" ca="1" si="1076"/>
        <v>2.5714285714285712</v>
      </c>
      <c r="CR425" s="11">
        <f t="shared" ca="1" si="1077"/>
        <v>19.285714285714285</v>
      </c>
      <c r="CS425" s="11">
        <f t="shared" ca="1" si="1078"/>
        <v>0</v>
      </c>
      <c r="CT425" s="11">
        <f t="shared" ca="1" si="1079"/>
        <v>3.8571428571428568</v>
      </c>
      <c r="CU425" s="11">
        <f t="shared" ca="1" si="1080"/>
        <v>11.571428571428569</v>
      </c>
      <c r="CV425" s="11">
        <f t="shared" ca="1" si="1081"/>
        <v>3</v>
      </c>
      <c r="CW425" t="b">
        <f t="shared" ca="1" si="1055"/>
        <v>0</v>
      </c>
      <c r="CX425">
        <f>COUNTIF(BA$1:BA425,BA425)-1</f>
        <v>0</v>
      </c>
    </row>
    <row r="426" spans="1:102">
      <c r="A426" t="s">
        <v>3105</v>
      </c>
      <c r="B426" t="s">
        <v>2550</v>
      </c>
      <c r="C426" t="s">
        <v>2672</v>
      </c>
      <c r="D426">
        <f>IF(Players!C426="NL",INDEX(Standings!G:I,MATCH(INDEX(Teams!G:K,MATCH(Players!B426,Teams!G:G,0),5),Standings!G:G,0),2)+INDEX(Standings!G:I,MATCH(INDEX(Teams!G:K,MATCH(Players!B426,Teams!G:G,0),5),Standings!G:G,0),3),INDEX(Standings!A:C,MATCH(INDEX(Teams!A:E,MATCH(Players!B426,Teams!A:A,0),5),Standings!A:A,0),2)+INDEX(Standings!A:C,MATCH(INDEX(Teams!A:E,MATCH(Players!B426,Teams!A:A,0),5),Standings!A:A,0),3))</f>
        <v>3</v>
      </c>
      <c r="E426">
        <f t="shared" ca="1" si="1010"/>
        <v>3</v>
      </c>
      <c r="F426">
        <f t="shared" ca="1" si="1011"/>
        <v>11</v>
      </c>
      <c r="G426">
        <f t="shared" ca="1" si="1012"/>
        <v>1</v>
      </c>
      <c r="H426">
        <f t="shared" ca="1" si="1013"/>
        <v>2</v>
      </c>
      <c r="I426">
        <f t="shared" ca="1" si="1014"/>
        <v>0</v>
      </c>
      <c r="J426">
        <f t="shared" ca="1" si="1015"/>
        <v>0</v>
      </c>
      <c r="K426">
        <f t="shared" ca="1" si="1016"/>
        <v>0</v>
      </c>
      <c r="L426">
        <f t="shared" ca="1" si="1017"/>
        <v>0</v>
      </c>
      <c r="M426">
        <f t="shared" ca="1" si="1018"/>
        <v>0</v>
      </c>
      <c r="N426">
        <f t="shared" ca="1" si="1019"/>
        <v>0</v>
      </c>
      <c r="O426">
        <f t="shared" ca="1" si="1020"/>
        <v>1</v>
      </c>
      <c r="P426">
        <f t="shared" ca="1" si="1021"/>
        <v>0</v>
      </c>
      <c r="Q426">
        <f t="shared" ca="1" si="1022"/>
        <v>1</v>
      </c>
      <c r="R426">
        <f t="shared" ca="1" si="1023"/>
        <v>0</v>
      </c>
      <c r="S426">
        <f t="shared" ca="1" si="1024"/>
        <v>0</v>
      </c>
      <c r="T426">
        <f t="shared" ca="1" si="1025"/>
        <v>0</v>
      </c>
      <c r="U426">
        <f t="shared" ca="1" si="1026"/>
        <v>0</v>
      </c>
      <c r="V426">
        <f t="shared" ca="1" si="1027"/>
        <v>0</v>
      </c>
      <c r="W426">
        <f t="shared" ca="1" si="1028"/>
        <v>0</v>
      </c>
      <c r="X426">
        <f t="shared" ca="1" si="1082"/>
        <v>3</v>
      </c>
      <c r="Y426">
        <f t="shared" ca="1" si="1083"/>
        <v>12</v>
      </c>
      <c r="Z426">
        <f t="shared" ca="1" si="1084"/>
        <v>11</v>
      </c>
      <c r="AA426">
        <f t="shared" ca="1" si="1085"/>
        <v>1</v>
      </c>
      <c r="AB426">
        <f t="shared" ca="1" si="1086"/>
        <v>2</v>
      </c>
      <c r="AC426">
        <f t="shared" ca="1" si="1087"/>
        <v>0</v>
      </c>
      <c r="AD426">
        <f t="shared" ca="1" si="1088"/>
        <v>0</v>
      </c>
      <c r="AE426">
        <f t="shared" ca="1" si="1089"/>
        <v>0</v>
      </c>
      <c r="AF426">
        <f t="shared" ca="1" si="1090"/>
        <v>0</v>
      </c>
      <c r="AG426">
        <f t="shared" ca="1" si="1091"/>
        <v>0</v>
      </c>
      <c r="AH426">
        <f t="shared" ca="1" si="1092"/>
        <v>0</v>
      </c>
      <c r="AI426">
        <f t="shared" ca="1" si="1093"/>
        <v>1</v>
      </c>
      <c r="AJ426">
        <f t="shared" ca="1" si="1094"/>
        <v>0</v>
      </c>
      <c r="AK426">
        <f t="shared" ca="1" si="1095"/>
        <v>1</v>
      </c>
      <c r="AL426">
        <f t="shared" ca="1" si="1096"/>
        <v>0</v>
      </c>
      <c r="AM426">
        <f t="shared" ca="1" si="1097"/>
        <v>0</v>
      </c>
      <c r="AN426">
        <f t="shared" ca="1" si="1098"/>
        <v>0</v>
      </c>
      <c r="AO426">
        <f t="shared" ca="1" si="1099"/>
        <v>0</v>
      </c>
      <c r="AP426">
        <f t="shared" ca="1" si="1100"/>
        <v>0</v>
      </c>
      <c r="AQ426">
        <f t="shared" ca="1" si="1101"/>
        <v>0</v>
      </c>
      <c r="AR426" s="8">
        <f t="shared" ca="1" si="1102"/>
        <v>0.18181818181818182</v>
      </c>
      <c r="AS426" s="8">
        <f t="shared" ca="1" si="1103"/>
        <v>0.25</v>
      </c>
      <c r="AT426" s="8">
        <f t="shared" ca="1" si="1104"/>
        <v>0.18181818181818182</v>
      </c>
      <c r="AU426" s="8">
        <f t="shared" ca="1" si="1105"/>
        <v>0.43181818181818182</v>
      </c>
      <c r="AV426">
        <f t="shared" ca="1" si="1106"/>
        <v>2</v>
      </c>
      <c r="AW426" t="b">
        <f t="shared" ca="1" si="1054"/>
        <v>1</v>
      </c>
      <c r="BA426" t="s">
        <v>3369</v>
      </c>
      <c r="BB426" t="s">
        <v>2573</v>
      </c>
      <c r="BC426" t="s">
        <v>2674</v>
      </c>
      <c r="BD426">
        <f>IF(Players!BC426="NL",INDEX(Standings!G:I,MATCH(INDEX(Teams!G:K,MATCH(Players!BB426,Teams!G:G,0),5),Standings!G:G,0),2)+INDEX(Standings!G:I,MATCH(INDEX(Teams!G:K,MATCH(Players!BB426,Teams!G:G,0),5),Standings!G:G,0),3),INDEX(Standings!A:C,MATCH(INDEX(Teams!A:E,MATCH(Players!BB426,Teams!A:A,0),5),Standings!A:A,0),2)+INDEX(Standings!A:C,MATCH(INDEX(Teams!A:E,MATCH(Players!BB426,Teams!A:A,0),5),Standings!A:A,0),3))</f>
        <v>3</v>
      </c>
      <c r="BE426">
        <f t="shared" ca="1" si="992"/>
        <v>0</v>
      </c>
      <c r="BF426">
        <f t="shared" ca="1" si="993"/>
        <v>0</v>
      </c>
      <c r="BG426">
        <f t="shared" ca="1" si="994"/>
        <v>1</v>
      </c>
      <c r="BH426">
        <f t="shared" ca="1" si="995"/>
        <v>0</v>
      </c>
      <c r="BI426">
        <f t="shared" ca="1" si="996"/>
        <v>0</v>
      </c>
      <c r="BJ426">
        <f t="shared" ca="1" si="997"/>
        <v>0</v>
      </c>
      <c r="BK426">
        <f t="shared" ca="1" si="998"/>
        <v>0</v>
      </c>
      <c r="BL426" s="12">
        <f t="shared" ca="1" si="999"/>
        <v>1</v>
      </c>
      <c r="BM426">
        <f t="shared" ca="1" si="1000"/>
        <v>0</v>
      </c>
      <c r="BN426">
        <f t="shared" ca="1" si="1001"/>
        <v>0</v>
      </c>
      <c r="BO426">
        <f t="shared" ca="1" si="1002"/>
        <v>0</v>
      </c>
      <c r="BP426">
        <f t="shared" ca="1" si="1003"/>
        <v>0</v>
      </c>
      <c r="BQ426">
        <f t="shared" ca="1" si="1004"/>
        <v>0</v>
      </c>
      <c r="BR426">
        <f t="shared" ca="1" si="1005"/>
        <v>0</v>
      </c>
      <c r="BS426">
        <f t="shared" ca="1" si="1006"/>
        <v>1</v>
      </c>
      <c r="BT426">
        <f t="shared" ca="1" si="1007"/>
        <v>0</v>
      </c>
      <c r="BU426">
        <f t="shared" ca="1" si="1008"/>
        <v>0</v>
      </c>
      <c r="BV426">
        <f t="shared" ca="1" si="1009"/>
        <v>0</v>
      </c>
      <c r="BW426">
        <f t="shared" ca="1" si="1056"/>
        <v>0</v>
      </c>
      <c r="BX426">
        <f t="shared" ca="1" si="1057"/>
        <v>0</v>
      </c>
      <c r="BY426" s="8">
        <f t="shared" ca="1" si="1058"/>
        <v>0</v>
      </c>
      <c r="BZ426" s="10">
        <f t="shared" ca="1" si="1059"/>
        <v>0</v>
      </c>
      <c r="CA426">
        <f t="shared" ca="1" si="1060"/>
        <v>1</v>
      </c>
      <c r="CB426">
        <f t="shared" ca="1" si="1061"/>
        <v>0</v>
      </c>
      <c r="CC426">
        <f t="shared" ca="1" si="1062"/>
        <v>0</v>
      </c>
      <c r="CD426">
        <f t="shared" ca="1" si="1063"/>
        <v>0</v>
      </c>
      <c r="CE426">
        <f t="shared" ca="1" si="1064"/>
        <v>0</v>
      </c>
      <c r="CF426" s="12">
        <f t="shared" ca="1" si="1065"/>
        <v>1</v>
      </c>
      <c r="CG426">
        <f t="shared" ca="1" si="1066"/>
        <v>0</v>
      </c>
      <c r="CH426">
        <f t="shared" ca="1" si="1067"/>
        <v>0</v>
      </c>
      <c r="CI426">
        <f t="shared" ca="1" si="1068"/>
        <v>0</v>
      </c>
      <c r="CJ426">
        <f t="shared" ca="1" si="1069"/>
        <v>0</v>
      </c>
      <c r="CK426">
        <f t="shared" ca="1" si="1070"/>
        <v>0</v>
      </c>
      <c r="CL426">
        <f t="shared" ca="1" si="1071"/>
        <v>0</v>
      </c>
      <c r="CM426">
        <f t="shared" ca="1" si="1072"/>
        <v>1</v>
      </c>
      <c r="CN426">
        <f t="shared" ca="1" si="1073"/>
        <v>0</v>
      </c>
      <c r="CO426">
        <f t="shared" ca="1" si="1074"/>
        <v>0</v>
      </c>
      <c r="CP426">
        <f t="shared" ca="1" si="1075"/>
        <v>0</v>
      </c>
      <c r="CQ426" s="10">
        <f t="shared" ca="1" si="1076"/>
        <v>0</v>
      </c>
      <c r="CR426" s="11">
        <f t="shared" ca="1" si="1077"/>
        <v>0</v>
      </c>
      <c r="CS426" s="11">
        <f t="shared" ca="1" si="1078"/>
        <v>0</v>
      </c>
      <c r="CT426" s="11">
        <f t="shared" ca="1" si="1079"/>
        <v>0</v>
      </c>
      <c r="CU426" s="11">
        <f t="shared" ca="1" si="1080"/>
        <v>9</v>
      </c>
      <c r="CV426" s="11">
        <f t="shared" ca="1" si="1081"/>
        <v>0</v>
      </c>
      <c r="CW426" t="b">
        <f t="shared" ca="1" si="1055"/>
        <v>0</v>
      </c>
      <c r="CX426">
        <f>COUNTIF(BA$1:BA426,BA426)-1</f>
        <v>0</v>
      </c>
    </row>
    <row r="427" spans="1:102">
      <c r="A427" t="s">
        <v>3106</v>
      </c>
      <c r="B427" t="s">
        <v>2550</v>
      </c>
      <c r="C427" t="s">
        <v>2672</v>
      </c>
      <c r="D427">
        <f>IF(Players!C427="NL",INDEX(Standings!G:I,MATCH(INDEX(Teams!G:K,MATCH(Players!B427,Teams!G:G,0),5),Standings!G:G,0),2)+INDEX(Standings!G:I,MATCH(INDEX(Teams!G:K,MATCH(Players!B427,Teams!G:G,0),5),Standings!G:G,0),3),INDEX(Standings!A:C,MATCH(INDEX(Teams!A:E,MATCH(Players!B427,Teams!A:A,0),5),Standings!A:A,0),2)+INDEX(Standings!A:C,MATCH(INDEX(Teams!A:E,MATCH(Players!B427,Teams!A:A,0),5),Standings!A:A,0),3))</f>
        <v>3</v>
      </c>
      <c r="E427">
        <f t="shared" ca="1" si="1010"/>
        <v>3</v>
      </c>
      <c r="F427">
        <f t="shared" ca="1" si="1011"/>
        <v>8</v>
      </c>
      <c r="G427">
        <f t="shared" ca="1" si="1012"/>
        <v>4</v>
      </c>
      <c r="H427">
        <f t="shared" ca="1" si="1013"/>
        <v>2</v>
      </c>
      <c r="I427">
        <f t="shared" ca="1" si="1014"/>
        <v>0</v>
      </c>
      <c r="J427">
        <f t="shared" ca="1" si="1015"/>
        <v>0</v>
      </c>
      <c r="K427">
        <f t="shared" ca="1" si="1016"/>
        <v>0</v>
      </c>
      <c r="L427">
        <f t="shared" ca="1" si="1017"/>
        <v>1</v>
      </c>
      <c r="M427">
        <f t="shared" ca="1" si="1018"/>
        <v>0</v>
      </c>
      <c r="N427">
        <f t="shared" ca="1" si="1019"/>
        <v>0</v>
      </c>
      <c r="O427">
        <f t="shared" ca="1" si="1020"/>
        <v>6</v>
      </c>
      <c r="P427">
        <f t="shared" ca="1" si="1021"/>
        <v>0</v>
      </c>
      <c r="Q427">
        <f t="shared" ca="1" si="1022"/>
        <v>0</v>
      </c>
      <c r="R427">
        <f t="shared" ca="1" si="1023"/>
        <v>0</v>
      </c>
      <c r="S427">
        <f t="shared" ca="1" si="1024"/>
        <v>0</v>
      </c>
      <c r="T427">
        <f t="shared" ca="1" si="1025"/>
        <v>0</v>
      </c>
      <c r="U427">
        <f t="shared" ca="1" si="1026"/>
        <v>0</v>
      </c>
      <c r="V427">
        <f t="shared" ca="1" si="1027"/>
        <v>0</v>
      </c>
      <c r="W427">
        <f t="shared" ca="1" si="1028"/>
        <v>0</v>
      </c>
      <c r="X427">
        <f t="shared" ca="1" si="1082"/>
        <v>3</v>
      </c>
      <c r="Y427">
        <f t="shared" ca="1" si="1083"/>
        <v>14</v>
      </c>
      <c r="Z427">
        <f t="shared" ca="1" si="1084"/>
        <v>8</v>
      </c>
      <c r="AA427">
        <f t="shared" ca="1" si="1085"/>
        <v>4</v>
      </c>
      <c r="AB427">
        <f t="shared" ca="1" si="1086"/>
        <v>2</v>
      </c>
      <c r="AC427">
        <f t="shared" ca="1" si="1087"/>
        <v>0</v>
      </c>
      <c r="AD427">
        <f t="shared" ca="1" si="1088"/>
        <v>0</v>
      </c>
      <c r="AE427">
        <f t="shared" ca="1" si="1089"/>
        <v>0</v>
      </c>
      <c r="AF427">
        <f t="shared" ca="1" si="1090"/>
        <v>1</v>
      </c>
      <c r="AG427">
        <f t="shared" ca="1" si="1091"/>
        <v>0</v>
      </c>
      <c r="AH427">
        <f t="shared" ca="1" si="1092"/>
        <v>0</v>
      </c>
      <c r="AI427">
        <f t="shared" ca="1" si="1093"/>
        <v>6</v>
      </c>
      <c r="AJ427">
        <f t="shared" ca="1" si="1094"/>
        <v>0</v>
      </c>
      <c r="AK427">
        <f t="shared" ca="1" si="1095"/>
        <v>0</v>
      </c>
      <c r="AL427">
        <f t="shared" ca="1" si="1096"/>
        <v>0</v>
      </c>
      <c r="AM427">
        <f t="shared" ca="1" si="1097"/>
        <v>0</v>
      </c>
      <c r="AN427">
        <f t="shared" ca="1" si="1098"/>
        <v>0</v>
      </c>
      <c r="AO427">
        <f t="shared" ca="1" si="1099"/>
        <v>0</v>
      </c>
      <c r="AP427">
        <f t="shared" ca="1" si="1100"/>
        <v>0</v>
      </c>
      <c r="AQ427">
        <f t="shared" ca="1" si="1101"/>
        <v>0</v>
      </c>
      <c r="AR427" s="8">
        <f t="shared" ca="1" si="1102"/>
        <v>0.25</v>
      </c>
      <c r="AS427" s="8">
        <f t="shared" ca="1" si="1103"/>
        <v>0.5714285714285714</v>
      </c>
      <c r="AT427" s="8">
        <f t="shared" ca="1" si="1104"/>
        <v>0.25</v>
      </c>
      <c r="AU427" s="8">
        <f t="shared" ca="1" si="1105"/>
        <v>0.8214285714285714</v>
      </c>
      <c r="AV427">
        <f t="shared" ca="1" si="1106"/>
        <v>2</v>
      </c>
      <c r="AW427" t="b">
        <f t="shared" ca="1" si="1054"/>
        <v>1</v>
      </c>
      <c r="BA427" t="s">
        <v>3138</v>
      </c>
      <c r="BB427" t="s">
        <v>2573</v>
      </c>
      <c r="BC427" t="s">
        <v>2674</v>
      </c>
      <c r="BD427">
        <f>IF(Players!BC427="NL",INDEX(Standings!G:I,MATCH(INDEX(Teams!G:K,MATCH(Players!BB427,Teams!G:G,0),5),Standings!G:G,0),2)+INDEX(Standings!G:I,MATCH(INDEX(Teams!G:K,MATCH(Players!BB427,Teams!G:G,0),5),Standings!G:G,0),3),INDEX(Standings!A:C,MATCH(INDEX(Teams!A:E,MATCH(Players!BB427,Teams!A:A,0),5),Standings!A:A,0),2)+INDEX(Standings!A:C,MATCH(INDEX(Teams!A:E,MATCH(Players!BB427,Teams!A:A,0),5),Standings!A:A,0),3))</f>
        <v>3</v>
      </c>
      <c r="BE427">
        <f t="shared" ca="1" si="992"/>
        <v>0</v>
      </c>
      <c r="BF427">
        <f t="shared" ca="1" si="993"/>
        <v>0</v>
      </c>
      <c r="BG427">
        <f t="shared" ca="1" si="994"/>
        <v>0</v>
      </c>
      <c r="BH427">
        <f t="shared" ca="1" si="995"/>
        <v>0</v>
      </c>
      <c r="BI427">
        <f t="shared" ca="1" si="996"/>
        <v>0</v>
      </c>
      <c r="BJ427">
        <f t="shared" ca="1" si="997"/>
        <v>0</v>
      </c>
      <c r="BK427">
        <f t="shared" ca="1" si="998"/>
        <v>0</v>
      </c>
      <c r="BL427" s="12">
        <f t="shared" ca="1" si="999"/>
        <v>0</v>
      </c>
      <c r="BM427">
        <f t="shared" ca="1" si="1000"/>
        <v>0</v>
      </c>
      <c r="BN427">
        <f t="shared" ca="1" si="1001"/>
        <v>0</v>
      </c>
      <c r="BO427">
        <f t="shared" ca="1" si="1002"/>
        <v>0</v>
      </c>
      <c r="BP427">
        <f t="shared" ca="1" si="1003"/>
        <v>0</v>
      </c>
      <c r="BQ427">
        <f t="shared" ca="1" si="1004"/>
        <v>0</v>
      </c>
      <c r="BR427">
        <f t="shared" ca="1" si="1005"/>
        <v>0</v>
      </c>
      <c r="BS427">
        <f t="shared" ca="1" si="1006"/>
        <v>0</v>
      </c>
      <c r="BT427">
        <f t="shared" ca="1" si="1007"/>
        <v>0</v>
      </c>
      <c r="BU427">
        <f t="shared" ca="1" si="1008"/>
        <v>0</v>
      </c>
      <c r="BV427">
        <f t="shared" ca="1" si="1009"/>
        <v>0</v>
      </c>
      <c r="BW427">
        <f t="shared" ca="1" si="1056"/>
        <v>0</v>
      </c>
      <c r="BX427">
        <f t="shared" ca="1" si="1057"/>
        <v>0</v>
      </c>
      <c r="BY427" s="8">
        <f t="shared" ca="1" si="1058"/>
        <v>0</v>
      </c>
      <c r="BZ427" s="10">
        <f t="shared" ca="1" si="1059"/>
        <v>0</v>
      </c>
      <c r="CA427">
        <f t="shared" ca="1" si="1060"/>
        <v>1</v>
      </c>
      <c r="CB427">
        <f t="shared" ca="1" si="1061"/>
        <v>0</v>
      </c>
      <c r="CC427">
        <f t="shared" ca="1" si="1062"/>
        <v>0</v>
      </c>
      <c r="CD427">
        <f t="shared" ca="1" si="1063"/>
        <v>0</v>
      </c>
      <c r="CE427">
        <f t="shared" ca="1" si="1064"/>
        <v>0</v>
      </c>
      <c r="CF427" s="12">
        <f t="shared" ca="1" si="1065"/>
        <v>1.6666666666666665</v>
      </c>
      <c r="CG427">
        <f t="shared" ca="1" si="1066"/>
        <v>0</v>
      </c>
      <c r="CH427">
        <f t="shared" ca="1" si="1067"/>
        <v>0</v>
      </c>
      <c r="CI427">
        <f t="shared" ca="1" si="1068"/>
        <v>0</v>
      </c>
      <c r="CJ427">
        <f t="shared" ca="1" si="1069"/>
        <v>0</v>
      </c>
      <c r="CK427">
        <f t="shared" ca="1" si="1070"/>
        <v>0</v>
      </c>
      <c r="CL427">
        <f t="shared" ca="1" si="1071"/>
        <v>0</v>
      </c>
      <c r="CM427">
        <f t="shared" ca="1" si="1072"/>
        <v>3</v>
      </c>
      <c r="CN427">
        <f t="shared" ca="1" si="1073"/>
        <v>0</v>
      </c>
      <c r="CO427">
        <f t="shared" ca="1" si="1074"/>
        <v>0</v>
      </c>
      <c r="CP427">
        <f t="shared" ca="1" si="1075"/>
        <v>0</v>
      </c>
      <c r="CQ427" s="10">
        <f t="shared" ca="1" si="1076"/>
        <v>0</v>
      </c>
      <c r="CR427" s="11">
        <f t="shared" ca="1" si="1077"/>
        <v>0</v>
      </c>
      <c r="CS427" s="11">
        <f t="shared" ca="1" si="1078"/>
        <v>0</v>
      </c>
      <c r="CT427" s="11">
        <f t="shared" ca="1" si="1079"/>
        <v>0</v>
      </c>
      <c r="CU427" s="11">
        <f t="shared" ca="1" si="1080"/>
        <v>16.200000000000003</v>
      </c>
      <c r="CV427" s="11">
        <f t="shared" ca="1" si="1081"/>
        <v>0</v>
      </c>
      <c r="CW427" t="b">
        <f t="shared" ca="1" si="1055"/>
        <v>0</v>
      </c>
      <c r="CX427">
        <f>COUNTIF(BA$1:BA427,BA427)-1</f>
        <v>1</v>
      </c>
    </row>
    <row r="428" spans="1:102">
      <c r="A428" t="s">
        <v>3107</v>
      </c>
      <c r="B428" t="s">
        <v>2550</v>
      </c>
      <c r="C428" t="s">
        <v>2672</v>
      </c>
      <c r="D428">
        <f>IF(Players!C428="NL",INDEX(Standings!G:I,MATCH(INDEX(Teams!G:K,MATCH(Players!B428,Teams!G:G,0),5),Standings!G:G,0),2)+INDEX(Standings!G:I,MATCH(INDEX(Teams!G:K,MATCH(Players!B428,Teams!G:G,0),5),Standings!G:G,0),3),INDEX(Standings!A:C,MATCH(INDEX(Teams!A:E,MATCH(Players!B428,Teams!A:A,0),5),Standings!A:A,0),2)+INDEX(Standings!A:C,MATCH(INDEX(Teams!A:E,MATCH(Players!B428,Teams!A:A,0),5),Standings!A:A,0),3))</f>
        <v>3</v>
      </c>
      <c r="E428">
        <f t="shared" ca="1" si="1010"/>
        <v>3</v>
      </c>
      <c r="F428">
        <f t="shared" ca="1" si="1011"/>
        <v>10</v>
      </c>
      <c r="G428">
        <f t="shared" ca="1" si="1012"/>
        <v>0</v>
      </c>
      <c r="H428">
        <f t="shared" ca="1" si="1013"/>
        <v>3</v>
      </c>
      <c r="I428">
        <f t="shared" ca="1" si="1014"/>
        <v>2</v>
      </c>
      <c r="J428">
        <f t="shared" ca="1" si="1015"/>
        <v>0</v>
      </c>
      <c r="K428">
        <f t="shared" ca="1" si="1016"/>
        <v>0</v>
      </c>
      <c r="L428">
        <f t="shared" ca="1" si="1017"/>
        <v>5</v>
      </c>
      <c r="M428">
        <f t="shared" ca="1" si="1018"/>
        <v>0</v>
      </c>
      <c r="N428">
        <f t="shared" ca="1" si="1019"/>
        <v>0</v>
      </c>
      <c r="O428">
        <f t="shared" ca="1" si="1020"/>
        <v>3</v>
      </c>
      <c r="P428">
        <f t="shared" ca="1" si="1021"/>
        <v>0</v>
      </c>
      <c r="Q428">
        <f t="shared" ca="1" si="1022"/>
        <v>0</v>
      </c>
      <c r="R428">
        <f t="shared" ca="1" si="1023"/>
        <v>0</v>
      </c>
      <c r="S428">
        <f t="shared" ca="1" si="1024"/>
        <v>0</v>
      </c>
      <c r="T428">
        <f t="shared" ca="1" si="1025"/>
        <v>0</v>
      </c>
      <c r="U428">
        <f t="shared" ca="1" si="1026"/>
        <v>1</v>
      </c>
      <c r="V428">
        <f t="shared" ca="1" si="1027"/>
        <v>0</v>
      </c>
      <c r="W428">
        <f t="shared" ca="1" si="1028"/>
        <v>0</v>
      </c>
      <c r="X428">
        <f t="shared" ca="1" si="1082"/>
        <v>3</v>
      </c>
      <c r="Y428">
        <f t="shared" ca="1" si="1083"/>
        <v>13</v>
      </c>
      <c r="Z428">
        <f t="shared" ca="1" si="1084"/>
        <v>10</v>
      </c>
      <c r="AA428">
        <f t="shared" ca="1" si="1085"/>
        <v>0</v>
      </c>
      <c r="AB428">
        <f t="shared" ca="1" si="1086"/>
        <v>3</v>
      </c>
      <c r="AC428">
        <f t="shared" ca="1" si="1087"/>
        <v>2</v>
      </c>
      <c r="AD428">
        <f t="shared" ca="1" si="1088"/>
        <v>0</v>
      </c>
      <c r="AE428">
        <f t="shared" ca="1" si="1089"/>
        <v>0</v>
      </c>
      <c r="AF428">
        <f t="shared" ca="1" si="1090"/>
        <v>5</v>
      </c>
      <c r="AG428">
        <f t="shared" ca="1" si="1091"/>
        <v>0</v>
      </c>
      <c r="AH428">
        <f t="shared" ca="1" si="1092"/>
        <v>0</v>
      </c>
      <c r="AI428">
        <f t="shared" ca="1" si="1093"/>
        <v>3</v>
      </c>
      <c r="AJ428">
        <f t="shared" ca="1" si="1094"/>
        <v>0</v>
      </c>
      <c r="AK428">
        <f t="shared" ca="1" si="1095"/>
        <v>0</v>
      </c>
      <c r="AL428">
        <f t="shared" ca="1" si="1096"/>
        <v>0</v>
      </c>
      <c r="AM428">
        <f t="shared" ca="1" si="1097"/>
        <v>0</v>
      </c>
      <c r="AN428">
        <f t="shared" ca="1" si="1098"/>
        <v>0</v>
      </c>
      <c r="AO428">
        <f t="shared" ca="1" si="1099"/>
        <v>1</v>
      </c>
      <c r="AP428">
        <f t="shared" ca="1" si="1100"/>
        <v>0</v>
      </c>
      <c r="AQ428">
        <f t="shared" ca="1" si="1101"/>
        <v>0</v>
      </c>
      <c r="AR428" s="8">
        <f t="shared" ca="1" si="1102"/>
        <v>0.3</v>
      </c>
      <c r="AS428" s="8">
        <f t="shared" ca="1" si="1103"/>
        <v>0.46153846153846156</v>
      </c>
      <c r="AT428" s="8">
        <f t="shared" ca="1" si="1104"/>
        <v>0.5</v>
      </c>
      <c r="AU428" s="8">
        <f t="shared" ca="1" si="1105"/>
        <v>0.96153846153846156</v>
      </c>
      <c r="AV428">
        <f t="shared" ca="1" si="1106"/>
        <v>5</v>
      </c>
      <c r="AW428" t="b">
        <f t="shared" ca="1" si="1054"/>
        <v>1</v>
      </c>
      <c r="BA428" t="s">
        <v>3363</v>
      </c>
      <c r="BB428" t="s">
        <v>2573</v>
      </c>
      <c r="BC428" t="s">
        <v>2674</v>
      </c>
      <c r="BD428">
        <f>IF(Players!BC428="NL",INDEX(Standings!G:I,MATCH(INDEX(Teams!G:K,MATCH(Players!BB428,Teams!G:G,0),5),Standings!G:G,0),2)+INDEX(Standings!G:I,MATCH(INDEX(Teams!G:K,MATCH(Players!BB428,Teams!G:G,0),5),Standings!G:G,0),3),INDEX(Standings!A:C,MATCH(INDEX(Teams!A:E,MATCH(Players!BB428,Teams!A:A,0),5),Standings!A:A,0),2)+INDEX(Standings!A:C,MATCH(INDEX(Teams!A:E,MATCH(Players!BB428,Teams!A:A,0),5),Standings!A:A,0),3))</f>
        <v>3</v>
      </c>
      <c r="BE428">
        <f t="shared" ca="1" si="992"/>
        <v>0</v>
      </c>
      <c r="BF428">
        <f t="shared" ca="1" si="993"/>
        <v>0</v>
      </c>
      <c r="BG428">
        <f t="shared" ca="1" si="994"/>
        <v>0</v>
      </c>
      <c r="BH428">
        <f t="shared" ca="1" si="995"/>
        <v>0</v>
      </c>
      <c r="BI428">
        <f t="shared" ca="1" si="996"/>
        <v>0</v>
      </c>
      <c r="BJ428">
        <f t="shared" ca="1" si="997"/>
        <v>0</v>
      </c>
      <c r="BK428">
        <f t="shared" ca="1" si="998"/>
        <v>0</v>
      </c>
      <c r="BL428" s="12">
        <f t="shared" ca="1" si="999"/>
        <v>0</v>
      </c>
      <c r="BM428">
        <f t="shared" ca="1" si="1000"/>
        <v>0</v>
      </c>
      <c r="BN428">
        <f t="shared" ca="1" si="1001"/>
        <v>0</v>
      </c>
      <c r="BO428">
        <f t="shared" ca="1" si="1002"/>
        <v>0</v>
      </c>
      <c r="BP428">
        <f t="shared" ca="1" si="1003"/>
        <v>0</v>
      </c>
      <c r="BQ428">
        <f t="shared" ca="1" si="1004"/>
        <v>0</v>
      </c>
      <c r="BR428">
        <f t="shared" ca="1" si="1005"/>
        <v>0</v>
      </c>
      <c r="BS428">
        <f t="shared" ca="1" si="1006"/>
        <v>0</v>
      </c>
      <c r="BT428">
        <f t="shared" ca="1" si="1007"/>
        <v>0</v>
      </c>
      <c r="BU428">
        <f t="shared" ca="1" si="1008"/>
        <v>0</v>
      </c>
      <c r="BV428">
        <f t="shared" ca="1" si="1009"/>
        <v>0</v>
      </c>
      <c r="BW428">
        <f t="shared" ca="1" si="1056"/>
        <v>0</v>
      </c>
      <c r="BX428">
        <f t="shared" ca="1" si="1057"/>
        <v>0</v>
      </c>
      <c r="BY428" s="8">
        <f t="shared" ca="1" si="1058"/>
        <v>0</v>
      </c>
      <c r="BZ428" s="10" t="str">
        <f t="shared" ca="1" si="1059"/>
        <v>---</v>
      </c>
      <c r="CA428">
        <f t="shared" ca="1" si="1060"/>
        <v>0</v>
      </c>
      <c r="CB428">
        <f t="shared" ca="1" si="1061"/>
        <v>0</v>
      </c>
      <c r="CC428">
        <f t="shared" ca="1" si="1062"/>
        <v>0</v>
      </c>
      <c r="CD428">
        <f t="shared" ca="1" si="1063"/>
        <v>0</v>
      </c>
      <c r="CE428">
        <f t="shared" ca="1" si="1064"/>
        <v>0</v>
      </c>
      <c r="CF428" s="12">
        <f t="shared" ca="1" si="1065"/>
        <v>0</v>
      </c>
      <c r="CG428">
        <f t="shared" ca="1" si="1066"/>
        <v>0</v>
      </c>
      <c r="CH428">
        <f t="shared" ca="1" si="1067"/>
        <v>0</v>
      </c>
      <c r="CI428">
        <f t="shared" ca="1" si="1068"/>
        <v>0</v>
      </c>
      <c r="CJ428">
        <f t="shared" ca="1" si="1069"/>
        <v>0</v>
      </c>
      <c r="CK428">
        <f t="shared" ca="1" si="1070"/>
        <v>0</v>
      </c>
      <c r="CL428">
        <f t="shared" ca="1" si="1071"/>
        <v>0</v>
      </c>
      <c r="CM428">
        <f t="shared" ca="1" si="1072"/>
        <v>0</v>
      </c>
      <c r="CN428">
        <f t="shared" ca="1" si="1073"/>
        <v>0</v>
      </c>
      <c r="CO428">
        <f t="shared" ca="1" si="1074"/>
        <v>0</v>
      </c>
      <c r="CP428">
        <f t="shared" ca="1" si="1075"/>
        <v>0</v>
      </c>
      <c r="CQ428" s="10">
        <f t="shared" ca="1" si="1076"/>
        <v>0</v>
      </c>
      <c r="CR428" s="11">
        <f t="shared" ca="1" si="1077"/>
        <v>0</v>
      </c>
      <c r="CS428" s="11">
        <f t="shared" ca="1" si="1078"/>
        <v>0</v>
      </c>
      <c r="CT428" s="11">
        <f t="shared" ca="1" si="1079"/>
        <v>0</v>
      </c>
      <c r="CU428" s="11">
        <f t="shared" ca="1" si="1080"/>
        <v>0</v>
      </c>
      <c r="CV428" s="11">
        <f t="shared" ca="1" si="1081"/>
        <v>0</v>
      </c>
      <c r="CW428" t="b">
        <f t="shared" ca="1" si="1055"/>
        <v>0</v>
      </c>
      <c r="CX428">
        <f>COUNTIF(BA$1:BA428,BA428)-1</f>
        <v>0</v>
      </c>
    </row>
    <row r="429" spans="1:102">
      <c r="A429" t="s">
        <v>3108</v>
      </c>
      <c r="B429" t="s">
        <v>2550</v>
      </c>
      <c r="C429" t="s">
        <v>2672</v>
      </c>
      <c r="D429">
        <f>IF(Players!C429="NL",INDEX(Standings!G:I,MATCH(INDEX(Teams!G:K,MATCH(Players!B429,Teams!G:G,0),5),Standings!G:G,0),2)+INDEX(Standings!G:I,MATCH(INDEX(Teams!G:K,MATCH(Players!B429,Teams!G:G,0),5),Standings!G:G,0),3),INDEX(Standings!A:C,MATCH(INDEX(Teams!A:E,MATCH(Players!B429,Teams!A:A,0),5),Standings!A:A,0),2)+INDEX(Standings!A:C,MATCH(INDEX(Teams!A:E,MATCH(Players!B429,Teams!A:A,0),5),Standings!A:A,0),3))</f>
        <v>3</v>
      </c>
      <c r="E429">
        <f t="shared" ca="1" si="1010"/>
        <v>3</v>
      </c>
      <c r="F429">
        <f t="shared" ca="1" si="1011"/>
        <v>5</v>
      </c>
      <c r="G429">
        <f t="shared" ca="1" si="1012"/>
        <v>0</v>
      </c>
      <c r="H429">
        <f t="shared" ca="1" si="1013"/>
        <v>1</v>
      </c>
      <c r="I429">
        <f t="shared" ca="1" si="1014"/>
        <v>0</v>
      </c>
      <c r="J429">
        <f t="shared" ca="1" si="1015"/>
        <v>0</v>
      </c>
      <c r="K429">
        <f t="shared" ca="1" si="1016"/>
        <v>0</v>
      </c>
      <c r="L429">
        <f t="shared" ca="1" si="1017"/>
        <v>0</v>
      </c>
      <c r="M429">
        <f t="shared" ca="1" si="1018"/>
        <v>0</v>
      </c>
      <c r="N429">
        <f t="shared" ca="1" si="1019"/>
        <v>0</v>
      </c>
      <c r="O429">
        <f t="shared" ca="1" si="1020"/>
        <v>1</v>
      </c>
      <c r="P429">
        <f t="shared" ca="1" si="1021"/>
        <v>0</v>
      </c>
      <c r="Q429">
        <f t="shared" ca="1" si="1022"/>
        <v>1</v>
      </c>
      <c r="R429">
        <f t="shared" ca="1" si="1023"/>
        <v>0</v>
      </c>
      <c r="S429">
        <f t="shared" ca="1" si="1024"/>
        <v>0</v>
      </c>
      <c r="T429">
        <f t="shared" ca="1" si="1025"/>
        <v>0</v>
      </c>
      <c r="U429">
        <f t="shared" ca="1" si="1026"/>
        <v>0</v>
      </c>
      <c r="V429">
        <f t="shared" ca="1" si="1027"/>
        <v>0</v>
      </c>
      <c r="W429">
        <f t="shared" ca="1" si="1028"/>
        <v>0</v>
      </c>
      <c r="X429">
        <f t="shared" ca="1" si="1082"/>
        <v>3</v>
      </c>
      <c r="Y429">
        <f t="shared" ca="1" si="1083"/>
        <v>6</v>
      </c>
      <c r="Z429">
        <f t="shared" ca="1" si="1084"/>
        <v>5</v>
      </c>
      <c r="AA429">
        <f t="shared" ca="1" si="1085"/>
        <v>0</v>
      </c>
      <c r="AB429">
        <f t="shared" ca="1" si="1086"/>
        <v>1</v>
      </c>
      <c r="AC429">
        <f t="shared" ca="1" si="1087"/>
        <v>0</v>
      </c>
      <c r="AD429">
        <f t="shared" ca="1" si="1088"/>
        <v>0</v>
      </c>
      <c r="AE429">
        <f t="shared" ca="1" si="1089"/>
        <v>0</v>
      </c>
      <c r="AF429">
        <f t="shared" ca="1" si="1090"/>
        <v>0</v>
      </c>
      <c r="AG429">
        <f t="shared" ca="1" si="1091"/>
        <v>0</v>
      </c>
      <c r="AH429">
        <f t="shared" ca="1" si="1092"/>
        <v>0</v>
      </c>
      <c r="AI429">
        <f t="shared" ca="1" si="1093"/>
        <v>1</v>
      </c>
      <c r="AJ429">
        <f t="shared" ca="1" si="1094"/>
        <v>0</v>
      </c>
      <c r="AK429">
        <f t="shared" ca="1" si="1095"/>
        <v>1</v>
      </c>
      <c r="AL429">
        <f t="shared" ca="1" si="1096"/>
        <v>0</v>
      </c>
      <c r="AM429">
        <f t="shared" ca="1" si="1097"/>
        <v>0</v>
      </c>
      <c r="AN429">
        <f t="shared" ca="1" si="1098"/>
        <v>0</v>
      </c>
      <c r="AO429">
        <f t="shared" ca="1" si="1099"/>
        <v>0</v>
      </c>
      <c r="AP429">
        <f t="shared" ca="1" si="1100"/>
        <v>0</v>
      </c>
      <c r="AQ429">
        <f t="shared" ca="1" si="1101"/>
        <v>0</v>
      </c>
      <c r="AR429" s="8">
        <f t="shared" ca="1" si="1102"/>
        <v>0.2</v>
      </c>
      <c r="AS429" s="8">
        <f t="shared" ca="1" si="1103"/>
        <v>0.33333333333333331</v>
      </c>
      <c r="AT429" s="8">
        <f t="shared" ca="1" si="1104"/>
        <v>0.2</v>
      </c>
      <c r="AU429" s="8">
        <f t="shared" ca="1" si="1105"/>
        <v>0.53333333333333333</v>
      </c>
      <c r="AV429">
        <f t="shared" ca="1" si="1106"/>
        <v>1</v>
      </c>
      <c r="AW429" t="b">
        <f t="shared" ca="1" si="1054"/>
        <v>0</v>
      </c>
      <c r="BA429" t="s">
        <v>3365</v>
      </c>
      <c r="BB429" t="s">
        <v>2573</v>
      </c>
      <c r="BC429" t="s">
        <v>2674</v>
      </c>
      <c r="BD429">
        <f>IF(Players!BC429="NL",INDEX(Standings!G:I,MATCH(INDEX(Teams!G:K,MATCH(Players!BB429,Teams!G:G,0),5),Standings!G:G,0),2)+INDEX(Standings!G:I,MATCH(INDEX(Teams!G:K,MATCH(Players!BB429,Teams!G:G,0),5),Standings!G:G,0),3),INDEX(Standings!A:C,MATCH(INDEX(Teams!A:E,MATCH(Players!BB429,Teams!A:A,0),5),Standings!A:A,0),2)+INDEX(Standings!A:C,MATCH(INDEX(Teams!A:E,MATCH(Players!BB429,Teams!A:A,0),5),Standings!A:A,0),3))</f>
        <v>3</v>
      </c>
      <c r="BE429">
        <f t="shared" ca="1" si="992"/>
        <v>0</v>
      </c>
      <c r="BF429">
        <f t="shared" ca="1" si="993"/>
        <v>0</v>
      </c>
      <c r="BG429">
        <f t="shared" ca="1" si="994"/>
        <v>0</v>
      </c>
      <c r="BH429">
        <f t="shared" ca="1" si="995"/>
        <v>0</v>
      </c>
      <c r="BI429">
        <f t="shared" ca="1" si="996"/>
        <v>0</v>
      </c>
      <c r="BJ429">
        <f t="shared" ca="1" si="997"/>
        <v>0</v>
      </c>
      <c r="BK429">
        <f t="shared" ca="1" si="998"/>
        <v>0</v>
      </c>
      <c r="BL429" s="12">
        <f t="shared" ca="1" si="999"/>
        <v>0</v>
      </c>
      <c r="BM429">
        <f t="shared" ca="1" si="1000"/>
        <v>0</v>
      </c>
      <c r="BN429">
        <f t="shared" ca="1" si="1001"/>
        <v>0</v>
      </c>
      <c r="BO429">
        <f t="shared" ca="1" si="1002"/>
        <v>0</v>
      </c>
      <c r="BP429">
        <f t="shared" ca="1" si="1003"/>
        <v>0</v>
      </c>
      <c r="BQ429">
        <f t="shared" ca="1" si="1004"/>
        <v>0</v>
      </c>
      <c r="BR429">
        <f t="shared" ca="1" si="1005"/>
        <v>0</v>
      </c>
      <c r="BS429">
        <f t="shared" ca="1" si="1006"/>
        <v>0</v>
      </c>
      <c r="BT429">
        <f t="shared" ca="1" si="1007"/>
        <v>0</v>
      </c>
      <c r="BU429">
        <f t="shared" ca="1" si="1008"/>
        <v>0</v>
      </c>
      <c r="BV429">
        <f t="shared" ca="1" si="1009"/>
        <v>0</v>
      </c>
      <c r="BW429">
        <f t="shared" ca="1" si="1056"/>
        <v>0</v>
      </c>
      <c r="BX429">
        <f t="shared" ca="1" si="1057"/>
        <v>0</v>
      </c>
      <c r="BY429" s="8">
        <f t="shared" ca="1" si="1058"/>
        <v>0</v>
      </c>
      <c r="BZ429" s="10" t="str">
        <f t="shared" ca="1" si="1059"/>
        <v>---</v>
      </c>
      <c r="CA429">
        <f t="shared" ca="1" si="1060"/>
        <v>0</v>
      </c>
      <c r="CB429">
        <f t="shared" ca="1" si="1061"/>
        <v>0</v>
      </c>
      <c r="CC429">
        <f t="shared" ca="1" si="1062"/>
        <v>0</v>
      </c>
      <c r="CD429">
        <f t="shared" ca="1" si="1063"/>
        <v>0</v>
      </c>
      <c r="CE429">
        <f t="shared" ca="1" si="1064"/>
        <v>0</v>
      </c>
      <c r="CF429" s="12">
        <f t="shared" ca="1" si="1065"/>
        <v>0</v>
      </c>
      <c r="CG429">
        <f t="shared" ca="1" si="1066"/>
        <v>0</v>
      </c>
      <c r="CH429">
        <f t="shared" ca="1" si="1067"/>
        <v>0</v>
      </c>
      <c r="CI429">
        <f t="shared" ca="1" si="1068"/>
        <v>0</v>
      </c>
      <c r="CJ429">
        <f t="shared" ca="1" si="1069"/>
        <v>0</v>
      </c>
      <c r="CK429">
        <f t="shared" ca="1" si="1070"/>
        <v>0</v>
      </c>
      <c r="CL429">
        <f t="shared" ca="1" si="1071"/>
        <v>0</v>
      </c>
      <c r="CM429">
        <f t="shared" ca="1" si="1072"/>
        <v>0</v>
      </c>
      <c r="CN429">
        <f t="shared" ca="1" si="1073"/>
        <v>0</v>
      </c>
      <c r="CO429">
        <f t="shared" ca="1" si="1074"/>
        <v>0</v>
      </c>
      <c r="CP429">
        <f t="shared" ca="1" si="1075"/>
        <v>0</v>
      </c>
      <c r="CQ429" s="10">
        <f t="shared" ca="1" si="1076"/>
        <v>0</v>
      </c>
      <c r="CR429" s="11">
        <f t="shared" ca="1" si="1077"/>
        <v>0</v>
      </c>
      <c r="CS429" s="11">
        <f t="shared" ca="1" si="1078"/>
        <v>0</v>
      </c>
      <c r="CT429" s="11">
        <f t="shared" ca="1" si="1079"/>
        <v>0</v>
      </c>
      <c r="CU429" s="11">
        <f t="shared" ca="1" si="1080"/>
        <v>0</v>
      </c>
      <c r="CV429" s="11">
        <f t="shared" ca="1" si="1081"/>
        <v>0</v>
      </c>
      <c r="CW429" t="b">
        <f t="shared" ca="1" si="1055"/>
        <v>0</v>
      </c>
      <c r="CX429">
        <f>COUNTIF(BA$1:BA429,BA429)-1</f>
        <v>0</v>
      </c>
    </row>
    <row r="430" spans="1:102">
      <c r="A430" t="s">
        <v>3109</v>
      </c>
      <c r="B430" t="s">
        <v>2550</v>
      </c>
      <c r="C430" t="s">
        <v>2672</v>
      </c>
      <c r="D430">
        <f>IF(Players!C430="NL",INDEX(Standings!G:I,MATCH(INDEX(Teams!G:K,MATCH(Players!B430,Teams!G:G,0),5),Standings!G:G,0),2)+INDEX(Standings!G:I,MATCH(INDEX(Teams!G:K,MATCH(Players!B430,Teams!G:G,0),5),Standings!G:G,0),3),INDEX(Standings!A:C,MATCH(INDEX(Teams!A:E,MATCH(Players!B430,Teams!A:A,0),5),Standings!A:A,0),2)+INDEX(Standings!A:C,MATCH(INDEX(Teams!A:E,MATCH(Players!B430,Teams!A:A,0),5),Standings!A:A,0),3))</f>
        <v>3</v>
      </c>
      <c r="E430">
        <f t="shared" ca="1" si="1010"/>
        <v>3</v>
      </c>
      <c r="F430">
        <f t="shared" ca="1" si="1011"/>
        <v>12</v>
      </c>
      <c r="G430">
        <f t="shared" ca="1" si="1012"/>
        <v>0</v>
      </c>
      <c r="H430">
        <f t="shared" ca="1" si="1013"/>
        <v>0</v>
      </c>
      <c r="I430">
        <f t="shared" ca="1" si="1014"/>
        <v>0</v>
      </c>
      <c r="J430">
        <f t="shared" ca="1" si="1015"/>
        <v>0</v>
      </c>
      <c r="K430">
        <f t="shared" ca="1" si="1016"/>
        <v>0</v>
      </c>
      <c r="L430">
        <f t="shared" ca="1" si="1017"/>
        <v>0</v>
      </c>
      <c r="M430">
        <f t="shared" ca="1" si="1018"/>
        <v>0</v>
      </c>
      <c r="N430">
        <f t="shared" ca="1" si="1019"/>
        <v>0</v>
      </c>
      <c r="O430">
        <f t="shared" ca="1" si="1020"/>
        <v>1</v>
      </c>
      <c r="P430">
        <f t="shared" ca="1" si="1021"/>
        <v>2</v>
      </c>
      <c r="Q430">
        <f t="shared" ca="1" si="1022"/>
        <v>1</v>
      </c>
      <c r="R430">
        <f t="shared" ca="1" si="1023"/>
        <v>0</v>
      </c>
      <c r="S430">
        <f t="shared" ca="1" si="1024"/>
        <v>0</v>
      </c>
      <c r="T430">
        <f t="shared" ca="1" si="1025"/>
        <v>0</v>
      </c>
      <c r="U430">
        <f t="shared" ca="1" si="1026"/>
        <v>0</v>
      </c>
      <c r="V430">
        <f t="shared" ca="1" si="1027"/>
        <v>0</v>
      </c>
      <c r="W430">
        <f t="shared" ca="1" si="1028"/>
        <v>0</v>
      </c>
      <c r="X430">
        <f t="shared" ca="1" si="1082"/>
        <v>3</v>
      </c>
      <c r="Y430">
        <f t="shared" ca="1" si="1083"/>
        <v>13</v>
      </c>
      <c r="Z430">
        <f t="shared" ca="1" si="1084"/>
        <v>12</v>
      </c>
      <c r="AA430">
        <f t="shared" ca="1" si="1085"/>
        <v>0</v>
      </c>
      <c r="AB430">
        <f t="shared" ca="1" si="1086"/>
        <v>0</v>
      </c>
      <c r="AC430">
        <f t="shared" ca="1" si="1087"/>
        <v>0</v>
      </c>
      <c r="AD430">
        <f t="shared" ca="1" si="1088"/>
        <v>0</v>
      </c>
      <c r="AE430">
        <f t="shared" ca="1" si="1089"/>
        <v>0</v>
      </c>
      <c r="AF430">
        <f t="shared" ca="1" si="1090"/>
        <v>0</v>
      </c>
      <c r="AG430">
        <f t="shared" ca="1" si="1091"/>
        <v>0</v>
      </c>
      <c r="AH430">
        <f t="shared" ca="1" si="1092"/>
        <v>0</v>
      </c>
      <c r="AI430">
        <f t="shared" ca="1" si="1093"/>
        <v>1</v>
      </c>
      <c r="AJ430">
        <f t="shared" ca="1" si="1094"/>
        <v>2</v>
      </c>
      <c r="AK430">
        <f t="shared" ca="1" si="1095"/>
        <v>1</v>
      </c>
      <c r="AL430">
        <f t="shared" ca="1" si="1096"/>
        <v>0</v>
      </c>
      <c r="AM430">
        <f t="shared" ca="1" si="1097"/>
        <v>0</v>
      </c>
      <c r="AN430">
        <f t="shared" ca="1" si="1098"/>
        <v>0</v>
      </c>
      <c r="AO430">
        <f t="shared" ca="1" si="1099"/>
        <v>0</v>
      </c>
      <c r="AP430">
        <f t="shared" ca="1" si="1100"/>
        <v>0</v>
      </c>
      <c r="AQ430">
        <f t="shared" ca="1" si="1101"/>
        <v>0</v>
      </c>
      <c r="AR430" s="8">
        <f t="shared" ca="1" si="1102"/>
        <v>0</v>
      </c>
      <c r="AS430" s="8">
        <f t="shared" ca="1" si="1103"/>
        <v>7.6923076923076927E-2</v>
      </c>
      <c r="AT430" s="8">
        <f t="shared" ca="1" si="1104"/>
        <v>0</v>
      </c>
      <c r="AU430" s="8">
        <f t="shared" ca="1" si="1105"/>
        <v>7.6923076923076927E-2</v>
      </c>
      <c r="AV430">
        <f t="shared" ca="1" si="1106"/>
        <v>0</v>
      </c>
      <c r="AW430" t="b">
        <f t="shared" ca="1" si="1054"/>
        <v>1</v>
      </c>
      <c r="BA430" t="s">
        <v>3358</v>
      </c>
      <c r="BB430" t="s">
        <v>2573</v>
      </c>
      <c r="BC430" t="s">
        <v>2674</v>
      </c>
      <c r="BD430">
        <f>IF(Players!BC430="NL",INDEX(Standings!G:I,MATCH(INDEX(Teams!G:K,MATCH(Players!BB430,Teams!G:G,0),5),Standings!G:G,0),2)+INDEX(Standings!G:I,MATCH(INDEX(Teams!G:K,MATCH(Players!BB430,Teams!G:G,0),5),Standings!G:G,0),3),INDEX(Standings!A:C,MATCH(INDEX(Teams!A:E,MATCH(Players!BB430,Teams!A:A,0),5),Standings!A:A,0),2)+INDEX(Standings!A:C,MATCH(INDEX(Teams!A:E,MATCH(Players!BB430,Teams!A:A,0),5),Standings!A:A,0),3))</f>
        <v>3</v>
      </c>
      <c r="BE430">
        <f t="shared" ca="1" si="992"/>
        <v>0</v>
      </c>
      <c r="BF430">
        <f t="shared" ca="1" si="993"/>
        <v>0</v>
      </c>
      <c r="BG430">
        <f t="shared" ca="1" si="994"/>
        <v>0</v>
      </c>
      <c r="BH430">
        <f t="shared" ca="1" si="995"/>
        <v>0</v>
      </c>
      <c r="BI430">
        <f t="shared" ca="1" si="996"/>
        <v>0</v>
      </c>
      <c r="BJ430">
        <f t="shared" ca="1" si="997"/>
        <v>0</v>
      </c>
      <c r="BK430">
        <f t="shared" ca="1" si="998"/>
        <v>0</v>
      </c>
      <c r="BL430" s="12">
        <f t="shared" ca="1" si="999"/>
        <v>0</v>
      </c>
      <c r="BM430">
        <f t="shared" ca="1" si="1000"/>
        <v>0</v>
      </c>
      <c r="BN430">
        <f t="shared" ca="1" si="1001"/>
        <v>0</v>
      </c>
      <c r="BO430">
        <f t="shared" ca="1" si="1002"/>
        <v>0</v>
      </c>
      <c r="BP430">
        <f t="shared" ca="1" si="1003"/>
        <v>0</v>
      </c>
      <c r="BQ430">
        <f t="shared" ca="1" si="1004"/>
        <v>0</v>
      </c>
      <c r="BR430">
        <f t="shared" ca="1" si="1005"/>
        <v>0</v>
      </c>
      <c r="BS430">
        <f t="shared" ca="1" si="1006"/>
        <v>0</v>
      </c>
      <c r="BT430">
        <f t="shared" ca="1" si="1007"/>
        <v>0</v>
      </c>
      <c r="BU430">
        <f t="shared" ca="1" si="1008"/>
        <v>0</v>
      </c>
      <c r="BV430">
        <f t="shared" ca="1" si="1009"/>
        <v>0</v>
      </c>
      <c r="BW430">
        <f t="shared" ca="1" si="1056"/>
        <v>0</v>
      </c>
      <c r="BX430">
        <f t="shared" ca="1" si="1057"/>
        <v>0</v>
      </c>
      <c r="BY430" s="8">
        <f t="shared" ca="1" si="1058"/>
        <v>0</v>
      </c>
      <c r="BZ430" s="10" t="str">
        <f t="shared" ca="1" si="1059"/>
        <v>---</v>
      </c>
      <c r="CA430">
        <f t="shared" ca="1" si="1060"/>
        <v>0</v>
      </c>
      <c r="CB430">
        <f t="shared" ca="1" si="1061"/>
        <v>0</v>
      </c>
      <c r="CC430">
        <f t="shared" ca="1" si="1062"/>
        <v>0</v>
      </c>
      <c r="CD430">
        <f t="shared" ca="1" si="1063"/>
        <v>0</v>
      </c>
      <c r="CE430">
        <f t="shared" ca="1" si="1064"/>
        <v>0</v>
      </c>
      <c r="CF430" s="12">
        <f t="shared" ca="1" si="1065"/>
        <v>0</v>
      </c>
      <c r="CG430">
        <f t="shared" ca="1" si="1066"/>
        <v>0</v>
      </c>
      <c r="CH430">
        <f t="shared" ca="1" si="1067"/>
        <v>0</v>
      </c>
      <c r="CI430">
        <f t="shared" ca="1" si="1068"/>
        <v>0</v>
      </c>
      <c r="CJ430">
        <f t="shared" ca="1" si="1069"/>
        <v>0</v>
      </c>
      <c r="CK430">
        <f t="shared" ca="1" si="1070"/>
        <v>0</v>
      </c>
      <c r="CL430">
        <f t="shared" ca="1" si="1071"/>
        <v>0</v>
      </c>
      <c r="CM430">
        <f t="shared" ca="1" si="1072"/>
        <v>0</v>
      </c>
      <c r="CN430">
        <f t="shared" ca="1" si="1073"/>
        <v>0</v>
      </c>
      <c r="CO430">
        <f t="shared" ca="1" si="1074"/>
        <v>0</v>
      </c>
      <c r="CP430">
        <f t="shared" ca="1" si="1075"/>
        <v>0</v>
      </c>
      <c r="CQ430" s="10">
        <f t="shared" ca="1" si="1076"/>
        <v>0</v>
      </c>
      <c r="CR430" s="11">
        <f t="shared" ca="1" si="1077"/>
        <v>0</v>
      </c>
      <c r="CS430" s="11">
        <f t="shared" ca="1" si="1078"/>
        <v>0</v>
      </c>
      <c r="CT430" s="11">
        <f t="shared" ca="1" si="1079"/>
        <v>0</v>
      </c>
      <c r="CU430" s="11">
        <f t="shared" ca="1" si="1080"/>
        <v>0</v>
      </c>
      <c r="CV430" s="11">
        <f t="shared" ca="1" si="1081"/>
        <v>0</v>
      </c>
      <c r="CW430" t="b">
        <f t="shared" ca="1" si="1055"/>
        <v>0</v>
      </c>
      <c r="CX430">
        <f>COUNTIF(BA$1:BA430,BA430)-1</f>
        <v>0</v>
      </c>
    </row>
    <row r="431" spans="1:102">
      <c r="A431" t="s">
        <v>3110</v>
      </c>
      <c r="B431" t="s">
        <v>2550</v>
      </c>
      <c r="C431" t="s">
        <v>2672</v>
      </c>
      <c r="D431">
        <f>IF(Players!C431="NL",INDEX(Standings!G:I,MATCH(INDEX(Teams!G:K,MATCH(Players!B431,Teams!G:G,0),5),Standings!G:G,0),2)+INDEX(Standings!G:I,MATCH(INDEX(Teams!G:K,MATCH(Players!B431,Teams!G:G,0),5),Standings!G:G,0),3),INDEX(Standings!A:C,MATCH(INDEX(Teams!A:E,MATCH(Players!B431,Teams!A:A,0),5),Standings!A:A,0),2)+INDEX(Standings!A:C,MATCH(INDEX(Teams!A:E,MATCH(Players!B431,Teams!A:A,0),5),Standings!A:A,0),3))</f>
        <v>3</v>
      </c>
      <c r="E431">
        <f t="shared" ca="1" si="1010"/>
        <v>0</v>
      </c>
      <c r="F431">
        <f t="shared" ca="1" si="1011"/>
        <v>0</v>
      </c>
      <c r="G431">
        <f t="shared" ca="1" si="1012"/>
        <v>0</v>
      </c>
      <c r="H431">
        <f t="shared" ca="1" si="1013"/>
        <v>0</v>
      </c>
      <c r="I431">
        <f t="shared" ca="1" si="1014"/>
        <v>0</v>
      </c>
      <c r="J431">
        <f t="shared" ca="1" si="1015"/>
        <v>0</v>
      </c>
      <c r="K431">
        <f t="shared" ca="1" si="1016"/>
        <v>0</v>
      </c>
      <c r="L431">
        <f t="shared" ca="1" si="1017"/>
        <v>0</v>
      </c>
      <c r="M431">
        <f t="shared" ca="1" si="1018"/>
        <v>0</v>
      </c>
      <c r="N431">
        <f t="shared" ca="1" si="1019"/>
        <v>0</v>
      </c>
      <c r="O431">
        <f t="shared" ca="1" si="1020"/>
        <v>0</v>
      </c>
      <c r="P431">
        <f t="shared" ca="1" si="1021"/>
        <v>0</v>
      </c>
      <c r="Q431">
        <f t="shared" ca="1" si="1022"/>
        <v>0</v>
      </c>
      <c r="R431">
        <f t="shared" ca="1" si="1023"/>
        <v>0</v>
      </c>
      <c r="S431">
        <f t="shared" ca="1" si="1024"/>
        <v>0</v>
      </c>
      <c r="T431">
        <f t="shared" ca="1" si="1025"/>
        <v>0</v>
      </c>
      <c r="U431">
        <f t="shared" ca="1" si="1026"/>
        <v>0</v>
      </c>
      <c r="V431">
        <f t="shared" ca="1" si="1027"/>
        <v>0</v>
      </c>
      <c r="W431">
        <f t="shared" ca="1" si="1028"/>
        <v>0</v>
      </c>
      <c r="X431">
        <f t="shared" ca="1" si="1082"/>
        <v>0</v>
      </c>
      <c r="Y431">
        <f t="shared" ca="1" si="1083"/>
        <v>0</v>
      </c>
      <c r="Z431">
        <f t="shared" ca="1" si="1084"/>
        <v>0</v>
      </c>
      <c r="AA431">
        <f t="shared" ca="1" si="1085"/>
        <v>0</v>
      </c>
      <c r="AB431">
        <f t="shared" ca="1" si="1086"/>
        <v>0</v>
      </c>
      <c r="AC431">
        <f t="shared" ca="1" si="1087"/>
        <v>0</v>
      </c>
      <c r="AD431">
        <f t="shared" ca="1" si="1088"/>
        <v>0</v>
      </c>
      <c r="AE431">
        <f t="shared" ca="1" si="1089"/>
        <v>0</v>
      </c>
      <c r="AF431">
        <f t="shared" ca="1" si="1090"/>
        <v>0</v>
      </c>
      <c r="AG431">
        <f t="shared" ca="1" si="1091"/>
        <v>0</v>
      </c>
      <c r="AH431">
        <f t="shared" ca="1" si="1092"/>
        <v>0</v>
      </c>
      <c r="AI431">
        <f t="shared" ca="1" si="1093"/>
        <v>0</v>
      </c>
      <c r="AJ431">
        <f t="shared" ca="1" si="1094"/>
        <v>0</v>
      </c>
      <c r="AK431">
        <f t="shared" ca="1" si="1095"/>
        <v>0</v>
      </c>
      <c r="AL431">
        <f t="shared" ca="1" si="1096"/>
        <v>0</v>
      </c>
      <c r="AM431">
        <f t="shared" ca="1" si="1097"/>
        <v>0</v>
      </c>
      <c r="AN431">
        <f t="shared" ca="1" si="1098"/>
        <v>0</v>
      </c>
      <c r="AO431">
        <f t="shared" ca="1" si="1099"/>
        <v>0</v>
      </c>
      <c r="AP431">
        <f t="shared" ca="1" si="1100"/>
        <v>0</v>
      </c>
      <c r="AQ431">
        <f t="shared" ca="1" si="1101"/>
        <v>0</v>
      </c>
      <c r="AR431" s="8">
        <f t="shared" ca="1" si="1102"/>
        <v>0</v>
      </c>
      <c r="AS431" s="8">
        <f t="shared" ca="1" si="1103"/>
        <v>0</v>
      </c>
      <c r="AT431" s="8">
        <f t="shared" ca="1" si="1104"/>
        <v>0</v>
      </c>
      <c r="AU431" s="8">
        <f t="shared" ca="1" si="1105"/>
        <v>0</v>
      </c>
      <c r="AV431">
        <f t="shared" ca="1" si="1106"/>
        <v>0</v>
      </c>
      <c r="AW431" t="b">
        <f t="shared" ca="1" si="1054"/>
        <v>0</v>
      </c>
    </row>
    <row r="432" spans="1:102">
      <c r="A432" t="s">
        <v>3111</v>
      </c>
      <c r="B432" t="s">
        <v>2550</v>
      </c>
      <c r="C432" t="s">
        <v>2672</v>
      </c>
      <c r="D432">
        <f>IF(Players!C432="NL",INDEX(Standings!G:I,MATCH(INDEX(Teams!G:K,MATCH(Players!B432,Teams!G:G,0),5),Standings!G:G,0),2)+INDEX(Standings!G:I,MATCH(INDEX(Teams!G:K,MATCH(Players!B432,Teams!G:G,0),5),Standings!G:G,0),3),INDEX(Standings!A:C,MATCH(INDEX(Teams!A:E,MATCH(Players!B432,Teams!A:A,0),5),Standings!A:A,0),2)+INDEX(Standings!A:C,MATCH(INDEX(Teams!A:E,MATCH(Players!B432,Teams!A:A,0),5),Standings!A:A,0),3))</f>
        <v>3</v>
      </c>
      <c r="E432">
        <f t="shared" ca="1" si="1010"/>
        <v>3</v>
      </c>
      <c r="F432">
        <f t="shared" ca="1" si="1011"/>
        <v>7</v>
      </c>
      <c r="G432">
        <f t="shared" ca="1" si="1012"/>
        <v>3</v>
      </c>
      <c r="H432">
        <f t="shared" ca="1" si="1013"/>
        <v>1</v>
      </c>
      <c r="I432">
        <f t="shared" ca="1" si="1014"/>
        <v>0</v>
      </c>
      <c r="J432">
        <f t="shared" ca="1" si="1015"/>
        <v>1</v>
      </c>
      <c r="K432">
        <f t="shared" ca="1" si="1016"/>
        <v>0</v>
      </c>
      <c r="L432">
        <f t="shared" ca="1" si="1017"/>
        <v>1</v>
      </c>
      <c r="M432">
        <f t="shared" ca="1" si="1018"/>
        <v>0</v>
      </c>
      <c r="N432">
        <f t="shared" ca="1" si="1019"/>
        <v>0</v>
      </c>
      <c r="O432">
        <f t="shared" ca="1" si="1020"/>
        <v>4</v>
      </c>
      <c r="P432">
        <f t="shared" ca="1" si="1021"/>
        <v>1</v>
      </c>
      <c r="Q432">
        <f t="shared" ca="1" si="1022"/>
        <v>1</v>
      </c>
      <c r="R432">
        <f t="shared" ca="1" si="1023"/>
        <v>0</v>
      </c>
      <c r="S432">
        <f t="shared" ca="1" si="1024"/>
        <v>0</v>
      </c>
      <c r="T432">
        <f t="shared" ca="1" si="1025"/>
        <v>0</v>
      </c>
      <c r="U432">
        <f t="shared" ca="1" si="1026"/>
        <v>0</v>
      </c>
      <c r="V432">
        <f t="shared" ca="1" si="1027"/>
        <v>0</v>
      </c>
      <c r="W432">
        <f t="shared" ca="1" si="1028"/>
        <v>0</v>
      </c>
      <c r="X432">
        <f t="shared" ca="1" si="1082"/>
        <v>3</v>
      </c>
      <c r="Y432">
        <f t="shared" ca="1" si="1083"/>
        <v>11</v>
      </c>
      <c r="Z432">
        <f t="shared" ca="1" si="1084"/>
        <v>7</v>
      </c>
      <c r="AA432">
        <f t="shared" ca="1" si="1085"/>
        <v>3</v>
      </c>
      <c r="AB432">
        <f t="shared" ca="1" si="1086"/>
        <v>1</v>
      </c>
      <c r="AC432">
        <f t="shared" ca="1" si="1087"/>
        <v>0</v>
      </c>
      <c r="AD432">
        <f t="shared" ca="1" si="1088"/>
        <v>1</v>
      </c>
      <c r="AE432">
        <f t="shared" ca="1" si="1089"/>
        <v>0</v>
      </c>
      <c r="AF432">
        <f t="shared" ca="1" si="1090"/>
        <v>1</v>
      </c>
      <c r="AG432">
        <f t="shared" ca="1" si="1091"/>
        <v>0</v>
      </c>
      <c r="AH432">
        <f t="shared" ca="1" si="1092"/>
        <v>0</v>
      </c>
      <c r="AI432">
        <f t="shared" ca="1" si="1093"/>
        <v>4</v>
      </c>
      <c r="AJ432">
        <f t="shared" ca="1" si="1094"/>
        <v>1</v>
      </c>
      <c r="AK432">
        <f t="shared" ca="1" si="1095"/>
        <v>1</v>
      </c>
      <c r="AL432">
        <f t="shared" ca="1" si="1096"/>
        <v>0</v>
      </c>
      <c r="AM432">
        <f t="shared" ca="1" si="1097"/>
        <v>0</v>
      </c>
      <c r="AN432">
        <f t="shared" ca="1" si="1098"/>
        <v>0</v>
      </c>
      <c r="AO432">
        <f t="shared" ca="1" si="1099"/>
        <v>0</v>
      </c>
      <c r="AP432">
        <f t="shared" ca="1" si="1100"/>
        <v>0</v>
      </c>
      <c r="AQ432">
        <f t="shared" ca="1" si="1101"/>
        <v>0</v>
      </c>
      <c r="AR432" s="8">
        <f t="shared" ca="1" si="1102"/>
        <v>0.14285714285714285</v>
      </c>
      <c r="AS432" s="8">
        <f t="shared" ca="1" si="1103"/>
        <v>0.45454545454545453</v>
      </c>
      <c r="AT432" s="8">
        <f t="shared" ca="1" si="1104"/>
        <v>0.42857142857142855</v>
      </c>
      <c r="AU432" s="8">
        <f t="shared" ca="1" si="1105"/>
        <v>0.88311688311688308</v>
      </c>
      <c r="AV432">
        <f t="shared" ca="1" si="1106"/>
        <v>3</v>
      </c>
      <c r="AW432" t="b">
        <f t="shared" ca="1" si="1054"/>
        <v>1</v>
      </c>
    </row>
    <row r="433" spans="1:49">
      <c r="A433" t="s">
        <v>3112</v>
      </c>
      <c r="B433" t="s">
        <v>2550</v>
      </c>
      <c r="C433" t="s">
        <v>2672</v>
      </c>
      <c r="D433">
        <f>IF(Players!C433="NL",INDEX(Standings!G:I,MATCH(INDEX(Teams!G:K,MATCH(Players!B433,Teams!G:G,0),5),Standings!G:G,0),2)+INDEX(Standings!G:I,MATCH(INDEX(Teams!G:K,MATCH(Players!B433,Teams!G:G,0),5),Standings!G:G,0),3),INDEX(Standings!A:C,MATCH(INDEX(Teams!A:E,MATCH(Players!B433,Teams!A:A,0),5),Standings!A:A,0),2)+INDEX(Standings!A:C,MATCH(INDEX(Teams!A:E,MATCH(Players!B433,Teams!A:A,0),5),Standings!A:A,0),3))</f>
        <v>3</v>
      </c>
      <c r="E433">
        <f t="shared" ca="1" si="1010"/>
        <v>0</v>
      </c>
      <c r="F433">
        <f t="shared" ca="1" si="1011"/>
        <v>0</v>
      </c>
      <c r="G433">
        <f t="shared" ca="1" si="1012"/>
        <v>0</v>
      </c>
      <c r="H433">
        <f t="shared" ca="1" si="1013"/>
        <v>0</v>
      </c>
      <c r="I433">
        <f t="shared" ca="1" si="1014"/>
        <v>0</v>
      </c>
      <c r="J433">
        <f t="shared" ca="1" si="1015"/>
        <v>0</v>
      </c>
      <c r="K433">
        <f t="shared" ca="1" si="1016"/>
        <v>0</v>
      </c>
      <c r="L433">
        <f t="shared" ca="1" si="1017"/>
        <v>0</v>
      </c>
      <c r="M433">
        <f t="shared" ca="1" si="1018"/>
        <v>0</v>
      </c>
      <c r="N433">
        <f t="shared" ca="1" si="1019"/>
        <v>0</v>
      </c>
      <c r="O433">
        <f t="shared" ca="1" si="1020"/>
        <v>0</v>
      </c>
      <c r="P433">
        <f t="shared" ca="1" si="1021"/>
        <v>0</v>
      </c>
      <c r="Q433">
        <f t="shared" ca="1" si="1022"/>
        <v>0</v>
      </c>
      <c r="R433">
        <f t="shared" ca="1" si="1023"/>
        <v>0</v>
      </c>
      <c r="S433">
        <f t="shared" ca="1" si="1024"/>
        <v>0</v>
      </c>
      <c r="T433">
        <f t="shared" ca="1" si="1025"/>
        <v>0</v>
      </c>
      <c r="U433">
        <f t="shared" ca="1" si="1026"/>
        <v>0</v>
      </c>
      <c r="V433">
        <f t="shared" ca="1" si="1027"/>
        <v>0</v>
      </c>
      <c r="W433">
        <f t="shared" ca="1" si="1028"/>
        <v>0</v>
      </c>
      <c r="X433">
        <f t="shared" ca="1" si="1082"/>
        <v>0</v>
      </c>
      <c r="Y433">
        <f t="shared" ca="1" si="1083"/>
        <v>0</v>
      </c>
      <c r="Z433">
        <f t="shared" ca="1" si="1084"/>
        <v>0</v>
      </c>
      <c r="AA433">
        <f t="shared" ca="1" si="1085"/>
        <v>0</v>
      </c>
      <c r="AB433">
        <f t="shared" ca="1" si="1086"/>
        <v>0</v>
      </c>
      <c r="AC433">
        <f t="shared" ca="1" si="1087"/>
        <v>0</v>
      </c>
      <c r="AD433">
        <f t="shared" ca="1" si="1088"/>
        <v>0</v>
      </c>
      <c r="AE433">
        <f t="shared" ca="1" si="1089"/>
        <v>0</v>
      </c>
      <c r="AF433">
        <f t="shared" ca="1" si="1090"/>
        <v>0</v>
      </c>
      <c r="AG433">
        <f t="shared" ca="1" si="1091"/>
        <v>0</v>
      </c>
      <c r="AH433">
        <f t="shared" ca="1" si="1092"/>
        <v>0</v>
      </c>
      <c r="AI433">
        <f t="shared" ca="1" si="1093"/>
        <v>0</v>
      </c>
      <c r="AJ433">
        <f t="shared" ca="1" si="1094"/>
        <v>0</v>
      </c>
      <c r="AK433">
        <f t="shared" ca="1" si="1095"/>
        <v>0</v>
      </c>
      <c r="AL433">
        <f t="shared" ca="1" si="1096"/>
        <v>0</v>
      </c>
      <c r="AM433">
        <f t="shared" ca="1" si="1097"/>
        <v>0</v>
      </c>
      <c r="AN433">
        <f t="shared" ca="1" si="1098"/>
        <v>0</v>
      </c>
      <c r="AO433">
        <f t="shared" ca="1" si="1099"/>
        <v>0</v>
      </c>
      <c r="AP433">
        <f t="shared" ca="1" si="1100"/>
        <v>0</v>
      </c>
      <c r="AQ433">
        <f t="shared" ca="1" si="1101"/>
        <v>0</v>
      </c>
      <c r="AR433" s="8">
        <f t="shared" ca="1" si="1102"/>
        <v>0</v>
      </c>
      <c r="AS433" s="8">
        <f t="shared" ca="1" si="1103"/>
        <v>0</v>
      </c>
      <c r="AT433" s="8">
        <f t="shared" ca="1" si="1104"/>
        <v>0</v>
      </c>
      <c r="AU433" s="8">
        <f t="shared" ca="1" si="1105"/>
        <v>0</v>
      </c>
      <c r="AV433">
        <f t="shared" ca="1" si="1106"/>
        <v>0</v>
      </c>
      <c r="AW433" t="b">
        <f t="shared" ca="1" si="1054"/>
        <v>0</v>
      </c>
    </row>
    <row r="434" spans="1:49">
      <c r="A434" t="s">
        <v>3113</v>
      </c>
      <c r="B434" t="s">
        <v>2550</v>
      </c>
      <c r="C434" t="s">
        <v>2672</v>
      </c>
      <c r="D434">
        <f>IF(Players!C434="NL",INDEX(Standings!G:I,MATCH(INDEX(Teams!G:K,MATCH(Players!B434,Teams!G:G,0),5),Standings!G:G,0),2)+INDEX(Standings!G:I,MATCH(INDEX(Teams!G:K,MATCH(Players!B434,Teams!G:G,0),5),Standings!G:G,0),3),INDEX(Standings!A:C,MATCH(INDEX(Teams!A:E,MATCH(Players!B434,Teams!A:A,0),5),Standings!A:A,0),2)+INDEX(Standings!A:C,MATCH(INDEX(Teams!A:E,MATCH(Players!B434,Teams!A:A,0),5),Standings!A:A,0),3))</f>
        <v>3</v>
      </c>
      <c r="E434">
        <f t="shared" ca="1" si="1010"/>
        <v>0</v>
      </c>
      <c r="F434">
        <f t="shared" ca="1" si="1011"/>
        <v>0</v>
      </c>
      <c r="G434">
        <f t="shared" ca="1" si="1012"/>
        <v>0</v>
      </c>
      <c r="H434">
        <f t="shared" ca="1" si="1013"/>
        <v>0</v>
      </c>
      <c r="I434">
        <f t="shared" ca="1" si="1014"/>
        <v>0</v>
      </c>
      <c r="J434">
        <f t="shared" ca="1" si="1015"/>
        <v>0</v>
      </c>
      <c r="K434">
        <f t="shared" ca="1" si="1016"/>
        <v>0</v>
      </c>
      <c r="L434">
        <f t="shared" ca="1" si="1017"/>
        <v>0</v>
      </c>
      <c r="M434">
        <f t="shared" ca="1" si="1018"/>
        <v>0</v>
      </c>
      <c r="N434">
        <f t="shared" ca="1" si="1019"/>
        <v>0</v>
      </c>
      <c r="O434">
        <f t="shared" ca="1" si="1020"/>
        <v>0</v>
      </c>
      <c r="P434">
        <f t="shared" ca="1" si="1021"/>
        <v>0</v>
      </c>
      <c r="Q434">
        <f t="shared" ca="1" si="1022"/>
        <v>0</v>
      </c>
      <c r="R434">
        <f t="shared" ca="1" si="1023"/>
        <v>0</v>
      </c>
      <c r="S434">
        <f t="shared" ca="1" si="1024"/>
        <v>0</v>
      </c>
      <c r="T434">
        <f t="shared" ca="1" si="1025"/>
        <v>0</v>
      </c>
      <c r="U434">
        <f t="shared" ca="1" si="1026"/>
        <v>0</v>
      </c>
      <c r="V434">
        <f t="shared" ca="1" si="1027"/>
        <v>0</v>
      </c>
      <c r="W434">
        <f t="shared" ca="1" si="1028"/>
        <v>0</v>
      </c>
      <c r="X434">
        <f t="shared" ca="1" si="1082"/>
        <v>0</v>
      </c>
      <c r="Y434">
        <f t="shared" ca="1" si="1083"/>
        <v>0</v>
      </c>
      <c r="Z434">
        <f t="shared" ca="1" si="1084"/>
        <v>0</v>
      </c>
      <c r="AA434">
        <f t="shared" ca="1" si="1085"/>
        <v>0</v>
      </c>
      <c r="AB434">
        <f t="shared" ca="1" si="1086"/>
        <v>0</v>
      </c>
      <c r="AC434">
        <f t="shared" ca="1" si="1087"/>
        <v>0</v>
      </c>
      <c r="AD434">
        <f t="shared" ca="1" si="1088"/>
        <v>0</v>
      </c>
      <c r="AE434">
        <f t="shared" ca="1" si="1089"/>
        <v>0</v>
      </c>
      <c r="AF434">
        <f t="shared" ca="1" si="1090"/>
        <v>0</v>
      </c>
      <c r="AG434">
        <f t="shared" ca="1" si="1091"/>
        <v>0</v>
      </c>
      <c r="AH434">
        <f t="shared" ca="1" si="1092"/>
        <v>0</v>
      </c>
      <c r="AI434">
        <f t="shared" ca="1" si="1093"/>
        <v>0</v>
      </c>
      <c r="AJ434">
        <f t="shared" ca="1" si="1094"/>
        <v>0</v>
      </c>
      <c r="AK434">
        <f t="shared" ca="1" si="1095"/>
        <v>0</v>
      </c>
      <c r="AL434">
        <f t="shared" ca="1" si="1096"/>
        <v>0</v>
      </c>
      <c r="AM434">
        <f t="shared" ca="1" si="1097"/>
        <v>0</v>
      </c>
      <c r="AN434">
        <f t="shared" ca="1" si="1098"/>
        <v>0</v>
      </c>
      <c r="AO434">
        <f t="shared" ca="1" si="1099"/>
        <v>0</v>
      </c>
      <c r="AP434">
        <f t="shared" ca="1" si="1100"/>
        <v>0</v>
      </c>
      <c r="AQ434">
        <f t="shared" ca="1" si="1101"/>
        <v>0</v>
      </c>
      <c r="AR434" s="8">
        <f t="shared" ca="1" si="1102"/>
        <v>0</v>
      </c>
      <c r="AS434" s="8">
        <f t="shared" ca="1" si="1103"/>
        <v>0</v>
      </c>
      <c r="AT434" s="8">
        <f t="shared" ca="1" si="1104"/>
        <v>0</v>
      </c>
      <c r="AU434" s="8">
        <f t="shared" ca="1" si="1105"/>
        <v>0</v>
      </c>
      <c r="AV434">
        <f t="shared" ca="1" si="1106"/>
        <v>0</v>
      </c>
      <c r="AW434" t="b">
        <f t="shared" ca="1" si="1054"/>
        <v>0</v>
      </c>
    </row>
    <row r="435" spans="1:49">
      <c r="A435" t="s">
        <v>2996</v>
      </c>
      <c r="B435" t="s">
        <v>2550</v>
      </c>
      <c r="C435" t="s">
        <v>2672</v>
      </c>
      <c r="D435">
        <f>IF(Players!C435="NL",INDEX(Standings!G:I,MATCH(INDEX(Teams!G:K,MATCH(Players!B435,Teams!G:G,0),5),Standings!G:G,0),2)+INDEX(Standings!G:I,MATCH(INDEX(Teams!G:K,MATCH(Players!B435,Teams!G:G,0),5),Standings!G:G,0),3),INDEX(Standings!A:C,MATCH(INDEX(Teams!A:E,MATCH(Players!B435,Teams!A:A,0),5),Standings!A:A,0),2)+INDEX(Standings!A:C,MATCH(INDEX(Teams!A:E,MATCH(Players!B435,Teams!A:A,0),5),Standings!A:A,0),3))</f>
        <v>3</v>
      </c>
      <c r="E435">
        <f t="shared" ca="1" si="1010"/>
        <v>0</v>
      </c>
      <c r="F435">
        <f t="shared" ca="1" si="1011"/>
        <v>0</v>
      </c>
      <c r="G435">
        <f t="shared" ca="1" si="1012"/>
        <v>0</v>
      </c>
      <c r="H435">
        <f t="shared" ca="1" si="1013"/>
        <v>0</v>
      </c>
      <c r="I435">
        <f t="shared" ca="1" si="1014"/>
        <v>0</v>
      </c>
      <c r="J435">
        <f t="shared" ca="1" si="1015"/>
        <v>0</v>
      </c>
      <c r="K435">
        <f t="shared" ca="1" si="1016"/>
        <v>0</v>
      </c>
      <c r="L435">
        <f t="shared" ca="1" si="1017"/>
        <v>0</v>
      </c>
      <c r="M435">
        <f t="shared" ca="1" si="1018"/>
        <v>0</v>
      </c>
      <c r="N435">
        <f t="shared" ca="1" si="1019"/>
        <v>0</v>
      </c>
      <c r="O435">
        <f t="shared" ca="1" si="1020"/>
        <v>0</v>
      </c>
      <c r="P435">
        <f t="shared" ca="1" si="1021"/>
        <v>0</v>
      </c>
      <c r="Q435">
        <f t="shared" ca="1" si="1022"/>
        <v>0</v>
      </c>
      <c r="R435">
        <f t="shared" ca="1" si="1023"/>
        <v>0</v>
      </c>
      <c r="S435">
        <f t="shared" ca="1" si="1024"/>
        <v>0</v>
      </c>
      <c r="T435">
        <f t="shared" ca="1" si="1025"/>
        <v>0</v>
      </c>
      <c r="U435">
        <f t="shared" ca="1" si="1026"/>
        <v>0</v>
      </c>
      <c r="V435">
        <f t="shared" ca="1" si="1027"/>
        <v>0</v>
      </c>
      <c r="W435">
        <f t="shared" ca="1" si="1028"/>
        <v>0</v>
      </c>
      <c r="X435">
        <f t="shared" ca="1" si="1082"/>
        <v>0</v>
      </c>
      <c r="Y435">
        <f t="shared" ca="1" si="1083"/>
        <v>0</v>
      </c>
      <c r="Z435">
        <f t="shared" ca="1" si="1084"/>
        <v>0</v>
      </c>
      <c r="AA435">
        <f t="shared" ca="1" si="1085"/>
        <v>0</v>
      </c>
      <c r="AB435">
        <f t="shared" ca="1" si="1086"/>
        <v>0</v>
      </c>
      <c r="AC435">
        <f t="shared" ca="1" si="1087"/>
        <v>0</v>
      </c>
      <c r="AD435">
        <f t="shared" ca="1" si="1088"/>
        <v>0</v>
      </c>
      <c r="AE435">
        <f t="shared" ca="1" si="1089"/>
        <v>0</v>
      </c>
      <c r="AF435">
        <f t="shared" ca="1" si="1090"/>
        <v>0</v>
      </c>
      <c r="AG435">
        <f t="shared" ca="1" si="1091"/>
        <v>0</v>
      </c>
      <c r="AH435">
        <f t="shared" ca="1" si="1092"/>
        <v>0</v>
      </c>
      <c r="AI435">
        <f t="shared" ca="1" si="1093"/>
        <v>0</v>
      </c>
      <c r="AJ435">
        <f t="shared" ca="1" si="1094"/>
        <v>0</v>
      </c>
      <c r="AK435">
        <f t="shared" ca="1" si="1095"/>
        <v>0</v>
      </c>
      <c r="AL435">
        <f t="shared" ca="1" si="1096"/>
        <v>0</v>
      </c>
      <c r="AM435">
        <f t="shared" ca="1" si="1097"/>
        <v>0</v>
      </c>
      <c r="AN435">
        <f t="shared" ca="1" si="1098"/>
        <v>0</v>
      </c>
      <c r="AO435">
        <f t="shared" ca="1" si="1099"/>
        <v>0</v>
      </c>
      <c r="AP435">
        <f t="shared" ca="1" si="1100"/>
        <v>0</v>
      </c>
      <c r="AQ435">
        <f t="shared" ca="1" si="1101"/>
        <v>0</v>
      </c>
      <c r="AR435" s="8">
        <f t="shared" ca="1" si="1102"/>
        <v>0</v>
      </c>
      <c r="AS435" s="8">
        <f t="shared" ca="1" si="1103"/>
        <v>0</v>
      </c>
      <c r="AT435" s="8">
        <f t="shared" ca="1" si="1104"/>
        <v>0</v>
      </c>
      <c r="AU435" s="8">
        <f t="shared" ca="1" si="1105"/>
        <v>0</v>
      </c>
      <c r="AV435">
        <f t="shared" ca="1" si="1106"/>
        <v>0</v>
      </c>
      <c r="AW435" t="b">
        <f t="shared" ca="1" si="1054"/>
        <v>0</v>
      </c>
    </row>
    <row r="436" spans="1:49">
      <c r="A436" t="s">
        <v>3114</v>
      </c>
      <c r="B436" t="s">
        <v>2550</v>
      </c>
      <c r="C436" t="s">
        <v>2672</v>
      </c>
      <c r="D436">
        <f>IF(Players!C436="NL",INDEX(Standings!G:I,MATCH(INDEX(Teams!G:K,MATCH(Players!B436,Teams!G:G,0),5),Standings!G:G,0),2)+INDEX(Standings!G:I,MATCH(INDEX(Teams!G:K,MATCH(Players!B436,Teams!G:G,0),5),Standings!G:G,0),3),INDEX(Standings!A:C,MATCH(INDEX(Teams!A:E,MATCH(Players!B436,Teams!A:A,0),5),Standings!A:A,0),2)+INDEX(Standings!A:C,MATCH(INDEX(Teams!A:E,MATCH(Players!B436,Teams!A:A,0),5),Standings!A:A,0),3))</f>
        <v>3</v>
      </c>
      <c r="E436">
        <f t="shared" ca="1" si="1010"/>
        <v>0</v>
      </c>
      <c r="F436">
        <f t="shared" ca="1" si="1011"/>
        <v>0</v>
      </c>
      <c r="G436">
        <f t="shared" ca="1" si="1012"/>
        <v>0</v>
      </c>
      <c r="H436">
        <f t="shared" ca="1" si="1013"/>
        <v>0</v>
      </c>
      <c r="I436">
        <f t="shared" ca="1" si="1014"/>
        <v>0</v>
      </c>
      <c r="J436">
        <f t="shared" ca="1" si="1015"/>
        <v>0</v>
      </c>
      <c r="K436">
        <f t="shared" ca="1" si="1016"/>
        <v>0</v>
      </c>
      <c r="L436">
        <f t="shared" ca="1" si="1017"/>
        <v>0</v>
      </c>
      <c r="M436">
        <f t="shared" ca="1" si="1018"/>
        <v>0</v>
      </c>
      <c r="N436">
        <f t="shared" ca="1" si="1019"/>
        <v>0</v>
      </c>
      <c r="O436">
        <f t="shared" ca="1" si="1020"/>
        <v>0</v>
      </c>
      <c r="P436">
        <f t="shared" ca="1" si="1021"/>
        <v>0</v>
      </c>
      <c r="Q436">
        <f t="shared" ca="1" si="1022"/>
        <v>0</v>
      </c>
      <c r="R436">
        <f t="shared" ca="1" si="1023"/>
        <v>0</v>
      </c>
      <c r="S436">
        <f t="shared" ca="1" si="1024"/>
        <v>0</v>
      </c>
      <c r="T436">
        <f t="shared" ca="1" si="1025"/>
        <v>0</v>
      </c>
      <c r="U436">
        <f t="shared" ca="1" si="1026"/>
        <v>0</v>
      </c>
      <c r="V436">
        <f t="shared" ca="1" si="1027"/>
        <v>0</v>
      </c>
      <c r="W436">
        <f t="shared" ca="1" si="1028"/>
        <v>0</v>
      </c>
      <c r="X436">
        <f t="shared" ca="1" si="1082"/>
        <v>0</v>
      </c>
      <c r="Y436">
        <f t="shared" ca="1" si="1083"/>
        <v>0</v>
      </c>
      <c r="Z436">
        <f t="shared" ca="1" si="1084"/>
        <v>0</v>
      </c>
      <c r="AA436">
        <f t="shared" ca="1" si="1085"/>
        <v>0</v>
      </c>
      <c r="AB436">
        <f t="shared" ca="1" si="1086"/>
        <v>0</v>
      </c>
      <c r="AC436">
        <f t="shared" ca="1" si="1087"/>
        <v>0</v>
      </c>
      <c r="AD436">
        <f t="shared" ca="1" si="1088"/>
        <v>0</v>
      </c>
      <c r="AE436">
        <f t="shared" ca="1" si="1089"/>
        <v>0</v>
      </c>
      <c r="AF436">
        <f t="shared" ca="1" si="1090"/>
        <v>0</v>
      </c>
      <c r="AG436">
        <f t="shared" ca="1" si="1091"/>
        <v>0</v>
      </c>
      <c r="AH436">
        <f t="shared" ca="1" si="1092"/>
        <v>0</v>
      </c>
      <c r="AI436">
        <f t="shared" ca="1" si="1093"/>
        <v>0</v>
      </c>
      <c r="AJ436">
        <f t="shared" ca="1" si="1094"/>
        <v>0</v>
      </c>
      <c r="AK436">
        <f t="shared" ca="1" si="1095"/>
        <v>0</v>
      </c>
      <c r="AL436">
        <f t="shared" ca="1" si="1096"/>
        <v>0</v>
      </c>
      <c r="AM436">
        <f t="shared" ca="1" si="1097"/>
        <v>0</v>
      </c>
      <c r="AN436">
        <f t="shared" ca="1" si="1098"/>
        <v>0</v>
      </c>
      <c r="AO436">
        <f t="shared" ca="1" si="1099"/>
        <v>0</v>
      </c>
      <c r="AP436">
        <f t="shared" ca="1" si="1100"/>
        <v>0</v>
      </c>
      <c r="AQ436">
        <f t="shared" ca="1" si="1101"/>
        <v>0</v>
      </c>
      <c r="AR436" s="8">
        <f t="shared" ca="1" si="1102"/>
        <v>0</v>
      </c>
      <c r="AS436" s="8">
        <f t="shared" ca="1" si="1103"/>
        <v>0</v>
      </c>
      <c r="AT436" s="8">
        <f t="shared" ca="1" si="1104"/>
        <v>0</v>
      </c>
      <c r="AU436" s="8">
        <f t="shared" ca="1" si="1105"/>
        <v>0</v>
      </c>
      <c r="AV436">
        <f t="shared" ca="1" si="1106"/>
        <v>0</v>
      </c>
      <c r="AW436" t="b">
        <f t="shared" ca="1" si="1054"/>
        <v>0</v>
      </c>
    </row>
    <row r="437" spans="1:49">
      <c r="A437" t="s">
        <v>3115</v>
      </c>
      <c r="B437" t="s">
        <v>2550</v>
      </c>
      <c r="C437" t="s">
        <v>2672</v>
      </c>
      <c r="D437">
        <f>IF(Players!C437="NL",INDEX(Standings!G:I,MATCH(INDEX(Teams!G:K,MATCH(Players!B437,Teams!G:G,0),5),Standings!G:G,0),2)+INDEX(Standings!G:I,MATCH(INDEX(Teams!G:K,MATCH(Players!B437,Teams!G:G,0),5),Standings!G:G,0),3),INDEX(Standings!A:C,MATCH(INDEX(Teams!A:E,MATCH(Players!B437,Teams!A:A,0),5),Standings!A:A,0),2)+INDEX(Standings!A:C,MATCH(INDEX(Teams!A:E,MATCH(Players!B437,Teams!A:A,0),5),Standings!A:A,0),3))</f>
        <v>3</v>
      </c>
      <c r="E437">
        <f t="shared" ca="1" si="1010"/>
        <v>2</v>
      </c>
      <c r="F437">
        <f t="shared" ca="1" si="1011"/>
        <v>8</v>
      </c>
      <c r="G437">
        <f t="shared" ca="1" si="1012"/>
        <v>1</v>
      </c>
      <c r="H437">
        <f t="shared" ca="1" si="1013"/>
        <v>2</v>
      </c>
      <c r="I437">
        <f t="shared" ca="1" si="1014"/>
        <v>0</v>
      </c>
      <c r="J437">
        <f t="shared" ca="1" si="1015"/>
        <v>0</v>
      </c>
      <c r="K437">
        <f t="shared" ca="1" si="1016"/>
        <v>0</v>
      </c>
      <c r="L437">
        <f t="shared" ca="1" si="1017"/>
        <v>0</v>
      </c>
      <c r="M437">
        <f t="shared" ca="1" si="1018"/>
        <v>0</v>
      </c>
      <c r="N437">
        <f t="shared" ca="1" si="1019"/>
        <v>0</v>
      </c>
      <c r="O437">
        <f t="shared" ca="1" si="1020"/>
        <v>0</v>
      </c>
      <c r="P437">
        <f t="shared" ca="1" si="1021"/>
        <v>1</v>
      </c>
      <c r="Q437">
        <f t="shared" ca="1" si="1022"/>
        <v>0</v>
      </c>
      <c r="R437">
        <f t="shared" ca="1" si="1023"/>
        <v>0</v>
      </c>
      <c r="S437">
        <f t="shared" ca="1" si="1024"/>
        <v>0</v>
      </c>
      <c r="T437">
        <f t="shared" ca="1" si="1025"/>
        <v>0</v>
      </c>
      <c r="U437">
        <f t="shared" ca="1" si="1026"/>
        <v>0</v>
      </c>
      <c r="V437">
        <f t="shared" ca="1" si="1027"/>
        <v>0</v>
      </c>
      <c r="W437">
        <f t="shared" ca="1" si="1028"/>
        <v>0</v>
      </c>
      <c r="X437">
        <f t="shared" ca="1" si="1082"/>
        <v>2</v>
      </c>
      <c r="Y437">
        <f t="shared" ca="1" si="1083"/>
        <v>8</v>
      </c>
      <c r="Z437">
        <f t="shared" ca="1" si="1084"/>
        <v>8</v>
      </c>
      <c r="AA437">
        <f t="shared" ca="1" si="1085"/>
        <v>1</v>
      </c>
      <c r="AB437">
        <f t="shared" ca="1" si="1086"/>
        <v>2</v>
      </c>
      <c r="AC437">
        <f t="shared" ca="1" si="1087"/>
        <v>0</v>
      </c>
      <c r="AD437">
        <f t="shared" ca="1" si="1088"/>
        <v>0</v>
      </c>
      <c r="AE437">
        <f t="shared" ca="1" si="1089"/>
        <v>0</v>
      </c>
      <c r="AF437">
        <f t="shared" ca="1" si="1090"/>
        <v>0</v>
      </c>
      <c r="AG437">
        <f t="shared" ca="1" si="1091"/>
        <v>0</v>
      </c>
      <c r="AH437">
        <f t="shared" ca="1" si="1092"/>
        <v>0</v>
      </c>
      <c r="AI437">
        <f t="shared" ca="1" si="1093"/>
        <v>0</v>
      </c>
      <c r="AJ437">
        <f t="shared" ca="1" si="1094"/>
        <v>1</v>
      </c>
      <c r="AK437">
        <f t="shared" ca="1" si="1095"/>
        <v>0</v>
      </c>
      <c r="AL437">
        <f t="shared" ca="1" si="1096"/>
        <v>0</v>
      </c>
      <c r="AM437">
        <f t="shared" ca="1" si="1097"/>
        <v>0</v>
      </c>
      <c r="AN437">
        <f t="shared" ca="1" si="1098"/>
        <v>0</v>
      </c>
      <c r="AO437">
        <f t="shared" ca="1" si="1099"/>
        <v>0</v>
      </c>
      <c r="AP437">
        <f t="shared" ca="1" si="1100"/>
        <v>0</v>
      </c>
      <c r="AQ437">
        <f t="shared" ca="1" si="1101"/>
        <v>0</v>
      </c>
      <c r="AR437" s="8">
        <f t="shared" ca="1" si="1102"/>
        <v>0.25</v>
      </c>
      <c r="AS437" s="8">
        <f t="shared" ca="1" si="1103"/>
        <v>0.25</v>
      </c>
      <c r="AT437" s="8">
        <f t="shared" ca="1" si="1104"/>
        <v>0.25</v>
      </c>
      <c r="AU437" s="8">
        <f t="shared" ca="1" si="1105"/>
        <v>0.5</v>
      </c>
      <c r="AV437">
        <f t="shared" ca="1" si="1106"/>
        <v>2</v>
      </c>
      <c r="AW437" t="b">
        <f t="shared" ca="1" si="1054"/>
        <v>0</v>
      </c>
    </row>
    <row r="438" spans="1:49">
      <c r="A438" t="s">
        <v>3116</v>
      </c>
      <c r="B438" t="s">
        <v>2550</v>
      </c>
      <c r="C438" t="s">
        <v>2672</v>
      </c>
      <c r="D438">
        <f>IF(Players!C438="NL",INDEX(Standings!G:I,MATCH(INDEX(Teams!G:K,MATCH(Players!B438,Teams!G:G,0),5),Standings!G:G,0),2)+INDEX(Standings!G:I,MATCH(INDEX(Teams!G:K,MATCH(Players!B438,Teams!G:G,0),5),Standings!G:G,0),3),INDEX(Standings!A:C,MATCH(INDEX(Teams!A:E,MATCH(Players!B438,Teams!A:A,0),5),Standings!A:A,0),2)+INDEX(Standings!A:C,MATCH(INDEX(Teams!A:E,MATCH(Players!B438,Teams!A:A,0),5),Standings!A:A,0),3))</f>
        <v>3</v>
      </c>
      <c r="E438">
        <f t="shared" ca="1" si="1010"/>
        <v>0</v>
      </c>
      <c r="F438">
        <f t="shared" ca="1" si="1011"/>
        <v>0</v>
      </c>
      <c r="G438">
        <f t="shared" ca="1" si="1012"/>
        <v>0</v>
      </c>
      <c r="H438">
        <f t="shared" ca="1" si="1013"/>
        <v>0</v>
      </c>
      <c r="I438">
        <f t="shared" ca="1" si="1014"/>
        <v>0</v>
      </c>
      <c r="J438">
        <f t="shared" ca="1" si="1015"/>
        <v>0</v>
      </c>
      <c r="K438">
        <f t="shared" ca="1" si="1016"/>
        <v>0</v>
      </c>
      <c r="L438">
        <f t="shared" ca="1" si="1017"/>
        <v>0</v>
      </c>
      <c r="M438">
        <f t="shared" ca="1" si="1018"/>
        <v>0</v>
      </c>
      <c r="N438">
        <f t="shared" ca="1" si="1019"/>
        <v>0</v>
      </c>
      <c r="O438">
        <f t="shared" ca="1" si="1020"/>
        <v>0</v>
      </c>
      <c r="P438">
        <f t="shared" ca="1" si="1021"/>
        <v>0</v>
      </c>
      <c r="Q438">
        <f t="shared" ca="1" si="1022"/>
        <v>0</v>
      </c>
      <c r="R438">
        <f t="shared" ca="1" si="1023"/>
        <v>0</v>
      </c>
      <c r="S438">
        <f t="shared" ca="1" si="1024"/>
        <v>0</v>
      </c>
      <c r="T438">
        <f t="shared" ca="1" si="1025"/>
        <v>0</v>
      </c>
      <c r="U438">
        <f t="shared" ca="1" si="1026"/>
        <v>0</v>
      </c>
      <c r="V438">
        <f t="shared" ca="1" si="1027"/>
        <v>0</v>
      </c>
      <c r="W438">
        <f t="shared" ca="1" si="1028"/>
        <v>0</v>
      </c>
      <c r="X438">
        <f t="shared" ca="1" si="1082"/>
        <v>0</v>
      </c>
      <c r="Y438">
        <f t="shared" ca="1" si="1083"/>
        <v>0</v>
      </c>
      <c r="Z438">
        <f t="shared" ca="1" si="1084"/>
        <v>0</v>
      </c>
      <c r="AA438">
        <f t="shared" ca="1" si="1085"/>
        <v>0</v>
      </c>
      <c r="AB438">
        <f t="shared" ca="1" si="1086"/>
        <v>0</v>
      </c>
      <c r="AC438">
        <f t="shared" ca="1" si="1087"/>
        <v>0</v>
      </c>
      <c r="AD438">
        <f t="shared" ca="1" si="1088"/>
        <v>0</v>
      </c>
      <c r="AE438">
        <f t="shared" ca="1" si="1089"/>
        <v>0</v>
      </c>
      <c r="AF438">
        <f t="shared" ca="1" si="1090"/>
        <v>0</v>
      </c>
      <c r="AG438">
        <f t="shared" ca="1" si="1091"/>
        <v>0</v>
      </c>
      <c r="AH438">
        <f t="shared" ca="1" si="1092"/>
        <v>0</v>
      </c>
      <c r="AI438">
        <f t="shared" ca="1" si="1093"/>
        <v>0</v>
      </c>
      <c r="AJ438">
        <f t="shared" ca="1" si="1094"/>
        <v>0</v>
      </c>
      <c r="AK438">
        <f t="shared" ca="1" si="1095"/>
        <v>0</v>
      </c>
      <c r="AL438">
        <f t="shared" ca="1" si="1096"/>
        <v>0</v>
      </c>
      <c r="AM438">
        <f t="shared" ca="1" si="1097"/>
        <v>0</v>
      </c>
      <c r="AN438">
        <f t="shared" ca="1" si="1098"/>
        <v>0</v>
      </c>
      <c r="AO438">
        <f t="shared" ca="1" si="1099"/>
        <v>0</v>
      </c>
      <c r="AP438">
        <f t="shared" ca="1" si="1100"/>
        <v>0</v>
      </c>
      <c r="AQ438">
        <f t="shared" ca="1" si="1101"/>
        <v>0</v>
      </c>
      <c r="AR438" s="8">
        <f t="shared" ca="1" si="1102"/>
        <v>0</v>
      </c>
      <c r="AS438" s="8">
        <f t="shared" ca="1" si="1103"/>
        <v>0</v>
      </c>
      <c r="AT438" s="8">
        <f t="shared" ca="1" si="1104"/>
        <v>0</v>
      </c>
      <c r="AU438" s="8">
        <f t="shared" ca="1" si="1105"/>
        <v>0</v>
      </c>
      <c r="AV438">
        <f t="shared" ca="1" si="1106"/>
        <v>0</v>
      </c>
      <c r="AW438" t="b">
        <f t="shared" ca="1" si="1054"/>
        <v>0</v>
      </c>
    </row>
    <row r="439" spans="1:49">
      <c r="A439" t="s">
        <v>3117</v>
      </c>
      <c r="B439" t="s">
        <v>2550</v>
      </c>
      <c r="C439" t="s">
        <v>2672</v>
      </c>
      <c r="D439">
        <f>IF(Players!C439="NL",INDEX(Standings!G:I,MATCH(INDEX(Teams!G:K,MATCH(Players!B439,Teams!G:G,0),5),Standings!G:G,0),2)+INDEX(Standings!G:I,MATCH(INDEX(Teams!G:K,MATCH(Players!B439,Teams!G:G,0),5),Standings!G:G,0),3),INDEX(Standings!A:C,MATCH(INDEX(Teams!A:E,MATCH(Players!B439,Teams!A:A,0),5),Standings!A:A,0),2)+INDEX(Standings!A:C,MATCH(INDEX(Teams!A:E,MATCH(Players!B439,Teams!A:A,0),5),Standings!A:A,0),3))</f>
        <v>3</v>
      </c>
      <c r="E439">
        <f t="shared" ca="1" si="1010"/>
        <v>0</v>
      </c>
      <c r="F439">
        <f t="shared" ca="1" si="1011"/>
        <v>0</v>
      </c>
      <c r="G439">
        <f t="shared" ca="1" si="1012"/>
        <v>0</v>
      </c>
      <c r="H439">
        <f t="shared" ca="1" si="1013"/>
        <v>0</v>
      </c>
      <c r="I439">
        <f t="shared" ca="1" si="1014"/>
        <v>0</v>
      </c>
      <c r="J439">
        <f t="shared" ca="1" si="1015"/>
        <v>0</v>
      </c>
      <c r="K439">
        <f t="shared" ca="1" si="1016"/>
        <v>0</v>
      </c>
      <c r="L439">
        <f t="shared" ca="1" si="1017"/>
        <v>0</v>
      </c>
      <c r="M439">
        <f t="shared" ca="1" si="1018"/>
        <v>0</v>
      </c>
      <c r="N439">
        <f t="shared" ca="1" si="1019"/>
        <v>0</v>
      </c>
      <c r="O439">
        <f t="shared" ca="1" si="1020"/>
        <v>0</v>
      </c>
      <c r="P439">
        <f t="shared" ca="1" si="1021"/>
        <v>0</v>
      </c>
      <c r="Q439">
        <f t="shared" ca="1" si="1022"/>
        <v>0</v>
      </c>
      <c r="R439">
        <f t="shared" ca="1" si="1023"/>
        <v>0</v>
      </c>
      <c r="S439">
        <f t="shared" ca="1" si="1024"/>
        <v>0</v>
      </c>
      <c r="T439">
        <f t="shared" ca="1" si="1025"/>
        <v>0</v>
      </c>
      <c r="U439">
        <f t="shared" ca="1" si="1026"/>
        <v>0</v>
      </c>
      <c r="V439">
        <f t="shared" ca="1" si="1027"/>
        <v>0</v>
      </c>
      <c r="W439">
        <f t="shared" ca="1" si="1028"/>
        <v>0</v>
      </c>
      <c r="X439">
        <f t="shared" ca="1" si="1082"/>
        <v>0</v>
      </c>
      <c r="Y439">
        <f t="shared" ca="1" si="1083"/>
        <v>0</v>
      </c>
      <c r="Z439">
        <f t="shared" ca="1" si="1084"/>
        <v>0</v>
      </c>
      <c r="AA439">
        <f t="shared" ca="1" si="1085"/>
        <v>0</v>
      </c>
      <c r="AB439">
        <f t="shared" ca="1" si="1086"/>
        <v>0</v>
      </c>
      <c r="AC439">
        <f t="shared" ca="1" si="1087"/>
        <v>0</v>
      </c>
      <c r="AD439">
        <f t="shared" ca="1" si="1088"/>
        <v>0</v>
      </c>
      <c r="AE439">
        <f t="shared" ca="1" si="1089"/>
        <v>0</v>
      </c>
      <c r="AF439">
        <f t="shared" ca="1" si="1090"/>
        <v>0</v>
      </c>
      <c r="AG439">
        <f t="shared" ca="1" si="1091"/>
        <v>0</v>
      </c>
      <c r="AH439">
        <f t="shared" ca="1" si="1092"/>
        <v>0</v>
      </c>
      <c r="AI439">
        <f t="shared" ca="1" si="1093"/>
        <v>0</v>
      </c>
      <c r="AJ439">
        <f t="shared" ca="1" si="1094"/>
        <v>0</v>
      </c>
      <c r="AK439">
        <f t="shared" ca="1" si="1095"/>
        <v>0</v>
      </c>
      <c r="AL439">
        <f t="shared" ca="1" si="1096"/>
        <v>0</v>
      </c>
      <c r="AM439">
        <f t="shared" ca="1" si="1097"/>
        <v>0</v>
      </c>
      <c r="AN439">
        <f t="shared" ca="1" si="1098"/>
        <v>0</v>
      </c>
      <c r="AO439">
        <f t="shared" ca="1" si="1099"/>
        <v>0</v>
      </c>
      <c r="AP439">
        <f t="shared" ca="1" si="1100"/>
        <v>0</v>
      </c>
      <c r="AQ439">
        <f t="shared" ca="1" si="1101"/>
        <v>0</v>
      </c>
      <c r="AR439" s="8">
        <f t="shared" ca="1" si="1102"/>
        <v>0</v>
      </c>
      <c r="AS439" s="8">
        <f t="shared" ca="1" si="1103"/>
        <v>0</v>
      </c>
      <c r="AT439" s="8">
        <f t="shared" ca="1" si="1104"/>
        <v>0</v>
      </c>
      <c r="AU439" s="8">
        <f t="shared" ca="1" si="1105"/>
        <v>0</v>
      </c>
      <c r="AV439">
        <f t="shared" ca="1" si="1106"/>
        <v>0</v>
      </c>
      <c r="AW439" t="b">
        <f t="shared" ca="1" si="1054"/>
        <v>0</v>
      </c>
    </row>
    <row r="440" spans="1:49">
      <c r="A440" t="s">
        <v>2715</v>
      </c>
      <c r="B440" t="s">
        <v>2550</v>
      </c>
      <c r="C440" t="s">
        <v>2672</v>
      </c>
      <c r="D440">
        <f>IF(Players!C440="NL",INDEX(Standings!G:I,MATCH(INDEX(Teams!G:K,MATCH(Players!B440,Teams!G:G,0),5),Standings!G:G,0),2)+INDEX(Standings!G:I,MATCH(INDEX(Teams!G:K,MATCH(Players!B440,Teams!G:G,0),5),Standings!G:G,0),3),INDEX(Standings!A:C,MATCH(INDEX(Teams!A:E,MATCH(Players!B440,Teams!A:A,0),5),Standings!A:A,0),2)+INDEX(Standings!A:C,MATCH(INDEX(Teams!A:E,MATCH(Players!B440,Teams!A:A,0),5),Standings!A:A,0),3))</f>
        <v>3</v>
      </c>
      <c r="E440">
        <f t="shared" ca="1" si="1010"/>
        <v>1</v>
      </c>
      <c r="F440">
        <f t="shared" ca="1" si="1011"/>
        <v>3</v>
      </c>
      <c r="G440">
        <f t="shared" ca="1" si="1012"/>
        <v>0</v>
      </c>
      <c r="H440">
        <f t="shared" ca="1" si="1013"/>
        <v>0</v>
      </c>
      <c r="I440">
        <f t="shared" ca="1" si="1014"/>
        <v>0</v>
      </c>
      <c r="J440">
        <f t="shared" ca="1" si="1015"/>
        <v>0</v>
      </c>
      <c r="K440">
        <f t="shared" ca="1" si="1016"/>
        <v>0</v>
      </c>
      <c r="L440">
        <f t="shared" ca="1" si="1017"/>
        <v>0</v>
      </c>
      <c r="M440">
        <f t="shared" ca="1" si="1018"/>
        <v>0</v>
      </c>
      <c r="N440">
        <f t="shared" ca="1" si="1019"/>
        <v>0</v>
      </c>
      <c r="O440">
        <f t="shared" ca="1" si="1020"/>
        <v>1</v>
      </c>
      <c r="P440">
        <f t="shared" ca="1" si="1021"/>
        <v>0</v>
      </c>
      <c r="Q440">
        <f t="shared" ca="1" si="1022"/>
        <v>1</v>
      </c>
      <c r="R440">
        <f t="shared" ca="1" si="1023"/>
        <v>0</v>
      </c>
      <c r="S440">
        <f t="shared" ca="1" si="1024"/>
        <v>0</v>
      </c>
      <c r="T440">
        <f t="shared" ca="1" si="1025"/>
        <v>0</v>
      </c>
      <c r="U440">
        <f t="shared" ca="1" si="1026"/>
        <v>0</v>
      </c>
      <c r="V440">
        <f t="shared" ca="1" si="1027"/>
        <v>0</v>
      </c>
      <c r="W440">
        <f t="shared" ca="1" si="1028"/>
        <v>0</v>
      </c>
      <c r="X440">
        <f t="shared" ca="1" si="1082"/>
        <v>1</v>
      </c>
      <c r="Y440">
        <f t="shared" ca="1" si="1083"/>
        <v>4</v>
      </c>
      <c r="Z440">
        <f t="shared" ca="1" si="1084"/>
        <v>3</v>
      </c>
      <c r="AA440">
        <f t="shared" ca="1" si="1085"/>
        <v>0</v>
      </c>
      <c r="AB440">
        <f t="shared" ca="1" si="1086"/>
        <v>0</v>
      </c>
      <c r="AC440">
        <f t="shared" ca="1" si="1087"/>
        <v>0</v>
      </c>
      <c r="AD440">
        <f t="shared" ca="1" si="1088"/>
        <v>0</v>
      </c>
      <c r="AE440">
        <f t="shared" ca="1" si="1089"/>
        <v>0</v>
      </c>
      <c r="AF440">
        <f t="shared" ca="1" si="1090"/>
        <v>0</v>
      </c>
      <c r="AG440">
        <f t="shared" ca="1" si="1091"/>
        <v>0</v>
      </c>
      <c r="AH440">
        <f t="shared" ca="1" si="1092"/>
        <v>0</v>
      </c>
      <c r="AI440">
        <f t="shared" ca="1" si="1093"/>
        <v>1</v>
      </c>
      <c r="AJ440">
        <f t="shared" ca="1" si="1094"/>
        <v>0</v>
      </c>
      <c r="AK440">
        <f t="shared" ca="1" si="1095"/>
        <v>1</v>
      </c>
      <c r="AL440">
        <f t="shared" ca="1" si="1096"/>
        <v>0</v>
      </c>
      <c r="AM440">
        <f t="shared" ca="1" si="1097"/>
        <v>0</v>
      </c>
      <c r="AN440">
        <f t="shared" ca="1" si="1098"/>
        <v>0</v>
      </c>
      <c r="AO440">
        <f t="shared" ca="1" si="1099"/>
        <v>0</v>
      </c>
      <c r="AP440">
        <f t="shared" ca="1" si="1100"/>
        <v>0</v>
      </c>
      <c r="AQ440">
        <f t="shared" ca="1" si="1101"/>
        <v>0</v>
      </c>
      <c r="AR440" s="8">
        <f t="shared" ca="1" si="1102"/>
        <v>0</v>
      </c>
      <c r="AS440" s="8">
        <f t="shared" ca="1" si="1103"/>
        <v>0.25</v>
      </c>
      <c r="AT440" s="8">
        <f t="shared" ca="1" si="1104"/>
        <v>0</v>
      </c>
      <c r="AU440" s="8">
        <f t="shared" ca="1" si="1105"/>
        <v>0.25</v>
      </c>
      <c r="AV440">
        <f t="shared" ca="1" si="1106"/>
        <v>0</v>
      </c>
      <c r="AW440" t="b">
        <f t="shared" ca="1" si="1054"/>
        <v>0</v>
      </c>
    </row>
    <row r="441" spans="1:49">
      <c r="A441" t="s">
        <v>3118</v>
      </c>
      <c r="B441" t="s">
        <v>2550</v>
      </c>
      <c r="C441" t="s">
        <v>2672</v>
      </c>
      <c r="D441">
        <f>IF(Players!C441="NL",INDEX(Standings!G:I,MATCH(INDEX(Teams!G:K,MATCH(Players!B441,Teams!G:G,0),5),Standings!G:G,0),2)+INDEX(Standings!G:I,MATCH(INDEX(Teams!G:K,MATCH(Players!B441,Teams!G:G,0),5),Standings!G:G,0),3),INDEX(Standings!A:C,MATCH(INDEX(Teams!A:E,MATCH(Players!B441,Teams!A:A,0),5),Standings!A:A,0),2)+INDEX(Standings!A:C,MATCH(INDEX(Teams!A:E,MATCH(Players!B441,Teams!A:A,0),5),Standings!A:A,0),3))</f>
        <v>3</v>
      </c>
      <c r="E441">
        <f t="shared" ca="1" si="1010"/>
        <v>2</v>
      </c>
      <c r="F441">
        <f t="shared" ca="1" si="1011"/>
        <v>0</v>
      </c>
      <c r="G441">
        <f t="shared" ca="1" si="1012"/>
        <v>0</v>
      </c>
      <c r="H441">
        <f t="shared" ca="1" si="1013"/>
        <v>0</v>
      </c>
      <c r="I441">
        <f t="shared" ca="1" si="1014"/>
        <v>0</v>
      </c>
      <c r="J441">
        <f t="shared" ca="1" si="1015"/>
        <v>0</v>
      </c>
      <c r="K441">
        <f t="shared" ca="1" si="1016"/>
        <v>0</v>
      </c>
      <c r="L441">
        <f t="shared" ca="1" si="1017"/>
        <v>0</v>
      </c>
      <c r="M441">
        <f t="shared" ca="1" si="1018"/>
        <v>0</v>
      </c>
      <c r="N441">
        <f t="shared" ca="1" si="1019"/>
        <v>0</v>
      </c>
      <c r="O441">
        <f t="shared" ca="1" si="1020"/>
        <v>0</v>
      </c>
      <c r="P441">
        <f t="shared" ca="1" si="1021"/>
        <v>0</v>
      </c>
      <c r="Q441">
        <f t="shared" ca="1" si="1022"/>
        <v>0</v>
      </c>
      <c r="R441">
        <f t="shared" ca="1" si="1023"/>
        <v>0</v>
      </c>
      <c r="S441">
        <f t="shared" ca="1" si="1024"/>
        <v>0</v>
      </c>
      <c r="T441">
        <f t="shared" ca="1" si="1025"/>
        <v>0</v>
      </c>
      <c r="U441">
        <f t="shared" ca="1" si="1026"/>
        <v>0</v>
      </c>
      <c r="V441">
        <f t="shared" ca="1" si="1027"/>
        <v>0</v>
      </c>
      <c r="W441">
        <f t="shared" ca="1" si="1028"/>
        <v>0</v>
      </c>
      <c r="X441">
        <f t="shared" ca="1" si="1082"/>
        <v>2</v>
      </c>
      <c r="Y441">
        <f t="shared" ca="1" si="1083"/>
        <v>0</v>
      </c>
      <c r="Z441">
        <f t="shared" ca="1" si="1084"/>
        <v>0</v>
      </c>
      <c r="AA441">
        <f t="shared" ca="1" si="1085"/>
        <v>0</v>
      </c>
      <c r="AB441">
        <f t="shared" ca="1" si="1086"/>
        <v>0</v>
      </c>
      <c r="AC441">
        <f t="shared" ca="1" si="1087"/>
        <v>0</v>
      </c>
      <c r="AD441">
        <f t="shared" ca="1" si="1088"/>
        <v>0</v>
      </c>
      <c r="AE441">
        <f t="shared" ca="1" si="1089"/>
        <v>0</v>
      </c>
      <c r="AF441">
        <f t="shared" ca="1" si="1090"/>
        <v>0</v>
      </c>
      <c r="AG441">
        <f t="shared" ca="1" si="1091"/>
        <v>0</v>
      </c>
      <c r="AH441">
        <f t="shared" ca="1" si="1092"/>
        <v>0</v>
      </c>
      <c r="AI441">
        <f t="shared" ca="1" si="1093"/>
        <v>0</v>
      </c>
      <c r="AJ441">
        <f t="shared" ca="1" si="1094"/>
        <v>0</v>
      </c>
      <c r="AK441">
        <f t="shared" ca="1" si="1095"/>
        <v>0</v>
      </c>
      <c r="AL441">
        <f t="shared" ca="1" si="1096"/>
        <v>0</v>
      </c>
      <c r="AM441">
        <f t="shared" ca="1" si="1097"/>
        <v>0</v>
      </c>
      <c r="AN441">
        <f t="shared" ca="1" si="1098"/>
        <v>0</v>
      </c>
      <c r="AO441">
        <f t="shared" ca="1" si="1099"/>
        <v>0</v>
      </c>
      <c r="AP441">
        <f t="shared" ca="1" si="1100"/>
        <v>0</v>
      </c>
      <c r="AQ441">
        <f t="shared" ca="1" si="1101"/>
        <v>0</v>
      </c>
      <c r="AR441" s="8">
        <f t="shared" ca="1" si="1102"/>
        <v>0</v>
      </c>
      <c r="AS441" s="8">
        <f t="shared" ca="1" si="1103"/>
        <v>0</v>
      </c>
      <c r="AT441" s="8">
        <f t="shared" ca="1" si="1104"/>
        <v>0</v>
      </c>
      <c r="AU441" s="8">
        <f t="shared" ca="1" si="1105"/>
        <v>0</v>
      </c>
      <c r="AV441">
        <f t="shared" ca="1" si="1106"/>
        <v>0</v>
      </c>
      <c r="AW441" t="b">
        <f t="shared" ca="1" si="1054"/>
        <v>0</v>
      </c>
    </row>
    <row r="442" spans="1:49">
      <c r="A442" t="s">
        <v>3119</v>
      </c>
      <c r="B442" t="s">
        <v>2550</v>
      </c>
      <c r="C442" t="s">
        <v>2672</v>
      </c>
      <c r="D442">
        <f>IF(Players!C442="NL",INDEX(Standings!G:I,MATCH(INDEX(Teams!G:K,MATCH(Players!B442,Teams!G:G,0),5),Standings!G:G,0),2)+INDEX(Standings!G:I,MATCH(INDEX(Teams!G:K,MATCH(Players!B442,Teams!G:G,0),5),Standings!G:G,0),3),INDEX(Standings!A:C,MATCH(INDEX(Teams!A:E,MATCH(Players!B442,Teams!A:A,0),5),Standings!A:A,0),2)+INDEX(Standings!A:C,MATCH(INDEX(Teams!A:E,MATCH(Players!B442,Teams!A:A,0),5),Standings!A:A,0),3))</f>
        <v>3</v>
      </c>
      <c r="E442">
        <f t="shared" ca="1" si="1010"/>
        <v>0</v>
      </c>
      <c r="F442">
        <f t="shared" ca="1" si="1011"/>
        <v>0</v>
      </c>
      <c r="G442">
        <f t="shared" ca="1" si="1012"/>
        <v>0</v>
      </c>
      <c r="H442">
        <f t="shared" ca="1" si="1013"/>
        <v>0</v>
      </c>
      <c r="I442">
        <f t="shared" ca="1" si="1014"/>
        <v>0</v>
      </c>
      <c r="J442">
        <f t="shared" ca="1" si="1015"/>
        <v>0</v>
      </c>
      <c r="K442">
        <f t="shared" ca="1" si="1016"/>
        <v>0</v>
      </c>
      <c r="L442">
        <f t="shared" ca="1" si="1017"/>
        <v>0</v>
      </c>
      <c r="M442">
        <f t="shared" ca="1" si="1018"/>
        <v>0</v>
      </c>
      <c r="N442">
        <f t="shared" ca="1" si="1019"/>
        <v>0</v>
      </c>
      <c r="O442">
        <f t="shared" ca="1" si="1020"/>
        <v>0</v>
      </c>
      <c r="P442">
        <f t="shared" ca="1" si="1021"/>
        <v>0</v>
      </c>
      <c r="Q442">
        <f t="shared" ca="1" si="1022"/>
        <v>0</v>
      </c>
      <c r="R442">
        <f t="shared" ca="1" si="1023"/>
        <v>0</v>
      </c>
      <c r="S442">
        <f t="shared" ca="1" si="1024"/>
        <v>0</v>
      </c>
      <c r="T442">
        <f t="shared" ca="1" si="1025"/>
        <v>0</v>
      </c>
      <c r="U442">
        <f t="shared" ca="1" si="1026"/>
        <v>0</v>
      </c>
      <c r="V442">
        <f t="shared" ca="1" si="1027"/>
        <v>0</v>
      </c>
      <c r="W442">
        <f t="shared" ca="1" si="1028"/>
        <v>0</v>
      </c>
      <c r="X442">
        <f t="shared" ca="1" si="1082"/>
        <v>0</v>
      </c>
      <c r="Y442">
        <f t="shared" ca="1" si="1083"/>
        <v>0</v>
      </c>
      <c r="Z442">
        <f t="shared" ca="1" si="1084"/>
        <v>0</v>
      </c>
      <c r="AA442">
        <f t="shared" ca="1" si="1085"/>
        <v>0</v>
      </c>
      <c r="AB442">
        <f t="shared" ca="1" si="1086"/>
        <v>0</v>
      </c>
      <c r="AC442">
        <f t="shared" ca="1" si="1087"/>
        <v>0</v>
      </c>
      <c r="AD442">
        <f t="shared" ca="1" si="1088"/>
        <v>0</v>
      </c>
      <c r="AE442">
        <f t="shared" ca="1" si="1089"/>
        <v>0</v>
      </c>
      <c r="AF442">
        <f t="shared" ca="1" si="1090"/>
        <v>0</v>
      </c>
      <c r="AG442">
        <f t="shared" ca="1" si="1091"/>
        <v>0</v>
      </c>
      <c r="AH442">
        <f t="shared" ca="1" si="1092"/>
        <v>0</v>
      </c>
      <c r="AI442">
        <f t="shared" ca="1" si="1093"/>
        <v>0</v>
      </c>
      <c r="AJ442">
        <f t="shared" ca="1" si="1094"/>
        <v>0</v>
      </c>
      <c r="AK442">
        <f t="shared" ca="1" si="1095"/>
        <v>0</v>
      </c>
      <c r="AL442">
        <f t="shared" ca="1" si="1096"/>
        <v>0</v>
      </c>
      <c r="AM442">
        <f t="shared" ca="1" si="1097"/>
        <v>0</v>
      </c>
      <c r="AN442">
        <f t="shared" ca="1" si="1098"/>
        <v>0</v>
      </c>
      <c r="AO442">
        <f t="shared" ca="1" si="1099"/>
        <v>0</v>
      </c>
      <c r="AP442">
        <f t="shared" ca="1" si="1100"/>
        <v>0</v>
      </c>
      <c r="AQ442">
        <f t="shared" ca="1" si="1101"/>
        <v>0</v>
      </c>
      <c r="AR442" s="8">
        <f t="shared" ca="1" si="1102"/>
        <v>0</v>
      </c>
      <c r="AS442" s="8">
        <f t="shared" ca="1" si="1103"/>
        <v>0</v>
      </c>
      <c r="AT442" s="8">
        <f t="shared" ca="1" si="1104"/>
        <v>0</v>
      </c>
      <c r="AU442" s="8">
        <f t="shared" ca="1" si="1105"/>
        <v>0</v>
      </c>
      <c r="AV442">
        <f t="shared" ca="1" si="1106"/>
        <v>0</v>
      </c>
      <c r="AW442" t="b">
        <f t="shared" ca="1" si="1054"/>
        <v>0</v>
      </c>
    </row>
    <row r="443" spans="1:49">
      <c r="A443" t="s">
        <v>3120</v>
      </c>
      <c r="B443" t="s">
        <v>2550</v>
      </c>
      <c r="C443" t="s">
        <v>2672</v>
      </c>
      <c r="D443">
        <f>IF(Players!C443="NL",INDEX(Standings!G:I,MATCH(INDEX(Teams!G:K,MATCH(Players!B443,Teams!G:G,0),5),Standings!G:G,0),2)+INDEX(Standings!G:I,MATCH(INDEX(Teams!G:K,MATCH(Players!B443,Teams!G:G,0),5),Standings!G:G,0),3),INDEX(Standings!A:C,MATCH(INDEX(Teams!A:E,MATCH(Players!B443,Teams!A:A,0),5),Standings!A:A,0),2)+INDEX(Standings!A:C,MATCH(INDEX(Teams!A:E,MATCH(Players!B443,Teams!A:A,0),5),Standings!A:A,0),3))</f>
        <v>3</v>
      </c>
      <c r="E443">
        <f t="shared" ca="1" si="1010"/>
        <v>1</v>
      </c>
      <c r="F443">
        <f t="shared" ca="1" si="1011"/>
        <v>0</v>
      </c>
      <c r="G443">
        <f t="shared" ca="1" si="1012"/>
        <v>0</v>
      </c>
      <c r="H443">
        <f t="shared" ca="1" si="1013"/>
        <v>0</v>
      </c>
      <c r="I443">
        <f t="shared" ca="1" si="1014"/>
        <v>0</v>
      </c>
      <c r="J443">
        <f t="shared" ca="1" si="1015"/>
        <v>0</v>
      </c>
      <c r="K443">
        <f t="shared" ca="1" si="1016"/>
        <v>0</v>
      </c>
      <c r="L443">
        <f t="shared" ca="1" si="1017"/>
        <v>0</v>
      </c>
      <c r="M443">
        <f t="shared" ca="1" si="1018"/>
        <v>0</v>
      </c>
      <c r="N443">
        <f t="shared" ca="1" si="1019"/>
        <v>0</v>
      </c>
      <c r="O443">
        <f t="shared" ca="1" si="1020"/>
        <v>0</v>
      </c>
      <c r="P443">
        <f t="shared" ca="1" si="1021"/>
        <v>0</v>
      </c>
      <c r="Q443">
        <f t="shared" ca="1" si="1022"/>
        <v>0</v>
      </c>
      <c r="R443">
        <f t="shared" ca="1" si="1023"/>
        <v>0</v>
      </c>
      <c r="S443">
        <f t="shared" ca="1" si="1024"/>
        <v>0</v>
      </c>
      <c r="T443">
        <f t="shared" ca="1" si="1025"/>
        <v>0</v>
      </c>
      <c r="U443">
        <f t="shared" ca="1" si="1026"/>
        <v>0</v>
      </c>
      <c r="V443">
        <f t="shared" ca="1" si="1027"/>
        <v>0</v>
      </c>
      <c r="W443">
        <f t="shared" ca="1" si="1028"/>
        <v>0</v>
      </c>
      <c r="X443">
        <f t="shared" ca="1" si="1082"/>
        <v>1</v>
      </c>
      <c r="Y443">
        <f t="shared" ca="1" si="1083"/>
        <v>0</v>
      </c>
      <c r="Z443">
        <f t="shared" ca="1" si="1084"/>
        <v>0</v>
      </c>
      <c r="AA443">
        <f t="shared" ca="1" si="1085"/>
        <v>0</v>
      </c>
      <c r="AB443">
        <f t="shared" ca="1" si="1086"/>
        <v>0</v>
      </c>
      <c r="AC443">
        <f t="shared" ca="1" si="1087"/>
        <v>0</v>
      </c>
      <c r="AD443">
        <f t="shared" ca="1" si="1088"/>
        <v>0</v>
      </c>
      <c r="AE443">
        <f t="shared" ca="1" si="1089"/>
        <v>0</v>
      </c>
      <c r="AF443">
        <f t="shared" ca="1" si="1090"/>
        <v>0</v>
      </c>
      <c r="AG443">
        <f t="shared" ca="1" si="1091"/>
        <v>0</v>
      </c>
      <c r="AH443">
        <f t="shared" ca="1" si="1092"/>
        <v>0</v>
      </c>
      <c r="AI443">
        <f t="shared" ca="1" si="1093"/>
        <v>0</v>
      </c>
      <c r="AJ443">
        <f t="shared" ca="1" si="1094"/>
        <v>0</v>
      </c>
      <c r="AK443">
        <f t="shared" ca="1" si="1095"/>
        <v>0</v>
      </c>
      <c r="AL443">
        <f t="shared" ca="1" si="1096"/>
        <v>0</v>
      </c>
      <c r="AM443">
        <f t="shared" ca="1" si="1097"/>
        <v>0</v>
      </c>
      <c r="AN443">
        <f t="shared" ca="1" si="1098"/>
        <v>0</v>
      </c>
      <c r="AO443">
        <f t="shared" ca="1" si="1099"/>
        <v>0</v>
      </c>
      <c r="AP443">
        <f t="shared" ca="1" si="1100"/>
        <v>0</v>
      </c>
      <c r="AQ443">
        <f t="shared" ca="1" si="1101"/>
        <v>0</v>
      </c>
      <c r="AR443" s="8">
        <f t="shared" ca="1" si="1102"/>
        <v>0</v>
      </c>
      <c r="AS443" s="8">
        <f t="shared" ca="1" si="1103"/>
        <v>0</v>
      </c>
      <c r="AT443" s="8">
        <f t="shared" ca="1" si="1104"/>
        <v>0</v>
      </c>
      <c r="AU443" s="8">
        <f t="shared" ca="1" si="1105"/>
        <v>0</v>
      </c>
      <c r="AV443">
        <f t="shared" ca="1" si="1106"/>
        <v>0</v>
      </c>
      <c r="AW443" t="b">
        <f t="shared" ca="1" si="1054"/>
        <v>0</v>
      </c>
    </row>
    <row r="444" spans="1:49">
      <c r="A444" t="s">
        <v>3121</v>
      </c>
      <c r="B444" t="s">
        <v>2550</v>
      </c>
      <c r="C444" t="s">
        <v>2672</v>
      </c>
      <c r="D444">
        <f>IF(Players!C444="NL",INDEX(Standings!G:I,MATCH(INDEX(Teams!G:K,MATCH(Players!B444,Teams!G:G,0),5),Standings!G:G,0),2)+INDEX(Standings!G:I,MATCH(INDEX(Teams!G:K,MATCH(Players!B444,Teams!G:G,0),5),Standings!G:G,0),3),INDEX(Standings!A:C,MATCH(INDEX(Teams!A:E,MATCH(Players!B444,Teams!A:A,0),5),Standings!A:A,0),2)+INDEX(Standings!A:C,MATCH(INDEX(Teams!A:E,MATCH(Players!B444,Teams!A:A,0),5),Standings!A:A,0),3))</f>
        <v>3</v>
      </c>
      <c r="E444">
        <f t="shared" ca="1" si="1010"/>
        <v>1</v>
      </c>
      <c r="F444">
        <f t="shared" ca="1" si="1011"/>
        <v>0</v>
      </c>
      <c r="G444">
        <f t="shared" ca="1" si="1012"/>
        <v>0</v>
      </c>
      <c r="H444">
        <f t="shared" ca="1" si="1013"/>
        <v>0</v>
      </c>
      <c r="I444">
        <f t="shared" ca="1" si="1014"/>
        <v>0</v>
      </c>
      <c r="J444">
        <f t="shared" ca="1" si="1015"/>
        <v>0</v>
      </c>
      <c r="K444">
        <f t="shared" ca="1" si="1016"/>
        <v>0</v>
      </c>
      <c r="L444">
        <f t="shared" ca="1" si="1017"/>
        <v>0</v>
      </c>
      <c r="M444">
        <f t="shared" ca="1" si="1018"/>
        <v>0</v>
      </c>
      <c r="N444">
        <f t="shared" ca="1" si="1019"/>
        <v>0</v>
      </c>
      <c r="O444">
        <f t="shared" ca="1" si="1020"/>
        <v>0</v>
      </c>
      <c r="P444">
        <f t="shared" ca="1" si="1021"/>
        <v>0</v>
      </c>
      <c r="Q444">
        <f t="shared" ca="1" si="1022"/>
        <v>0</v>
      </c>
      <c r="R444">
        <f t="shared" ca="1" si="1023"/>
        <v>0</v>
      </c>
      <c r="S444">
        <f t="shared" ca="1" si="1024"/>
        <v>0</v>
      </c>
      <c r="T444">
        <f t="shared" ca="1" si="1025"/>
        <v>0</v>
      </c>
      <c r="U444">
        <f t="shared" ca="1" si="1026"/>
        <v>0</v>
      </c>
      <c r="V444">
        <f t="shared" ca="1" si="1027"/>
        <v>0</v>
      </c>
      <c r="W444">
        <f t="shared" ca="1" si="1028"/>
        <v>0</v>
      </c>
      <c r="X444">
        <f t="shared" ca="1" si="1082"/>
        <v>1</v>
      </c>
      <c r="Y444">
        <f t="shared" ca="1" si="1083"/>
        <v>0</v>
      </c>
      <c r="Z444">
        <f t="shared" ca="1" si="1084"/>
        <v>0</v>
      </c>
      <c r="AA444">
        <f t="shared" ca="1" si="1085"/>
        <v>0</v>
      </c>
      <c r="AB444">
        <f t="shared" ca="1" si="1086"/>
        <v>0</v>
      </c>
      <c r="AC444">
        <f t="shared" ca="1" si="1087"/>
        <v>0</v>
      </c>
      <c r="AD444">
        <f t="shared" ca="1" si="1088"/>
        <v>0</v>
      </c>
      <c r="AE444">
        <f t="shared" ca="1" si="1089"/>
        <v>0</v>
      </c>
      <c r="AF444">
        <f t="shared" ca="1" si="1090"/>
        <v>0</v>
      </c>
      <c r="AG444">
        <f t="shared" ca="1" si="1091"/>
        <v>0</v>
      </c>
      <c r="AH444">
        <f t="shared" ca="1" si="1092"/>
        <v>0</v>
      </c>
      <c r="AI444">
        <f t="shared" ca="1" si="1093"/>
        <v>0</v>
      </c>
      <c r="AJ444">
        <f t="shared" ca="1" si="1094"/>
        <v>0</v>
      </c>
      <c r="AK444">
        <f t="shared" ca="1" si="1095"/>
        <v>0</v>
      </c>
      <c r="AL444">
        <f t="shared" ca="1" si="1096"/>
        <v>0</v>
      </c>
      <c r="AM444">
        <f t="shared" ca="1" si="1097"/>
        <v>0</v>
      </c>
      <c r="AN444">
        <f t="shared" ca="1" si="1098"/>
        <v>0</v>
      </c>
      <c r="AO444">
        <f t="shared" ca="1" si="1099"/>
        <v>0</v>
      </c>
      <c r="AP444">
        <f t="shared" ca="1" si="1100"/>
        <v>0</v>
      </c>
      <c r="AQ444">
        <f t="shared" ca="1" si="1101"/>
        <v>0</v>
      </c>
      <c r="AR444" s="8">
        <f t="shared" ca="1" si="1102"/>
        <v>0</v>
      </c>
      <c r="AS444" s="8">
        <f t="shared" ca="1" si="1103"/>
        <v>0</v>
      </c>
      <c r="AT444" s="8">
        <f t="shared" ca="1" si="1104"/>
        <v>0</v>
      </c>
      <c r="AU444" s="8">
        <f t="shared" ca="1" si="1105"/>
        <v>0</v>
      </c>
      <c r="AV444">
        <f t="shared" ca="1" si="1106"/>
        <v>0</v>
      </c>
      <c r="AW444" t="b">
        <f t="shared" ca="1" si="1054"/>
        <v>0</v>
      </c>
    </row>
    <row r="445" spans="1:49">
      <c r="A445" t="s">
        <v>3122</v>
      </c>
      <c r="B445" t="s">
        <v>2550</v>
      </c>
      <c r="C445" t="s">
        <v>2672</v>
      </c>
      <c r="D445">
        <f>IF(Players!C445="NL",INDEX(Standings!G:I,MATCH(INDEX(Teams!G:K,MATCH(Players!B445,Teams!G:G,0),5),Standings!G:G,0),2)+INDEX(Standings!G:I,MATCH(INDEX(Teams!G:K,MATCH(Players!B445,Teams!G:G,0),5),Standings!G:G,0),3),INDEX(Standings!A:C,MATCH(INDEX(Teams!A:E,MATCH(Players!B445,Teams!A:A,0),5),Standings!A:A,0),2)+INDEX(Standings!A:C,MATCH(INDEX(Teams!A:E,MATCH(Players!B445,Teams!A:A,0),5),Standings!A:A,0),3))</f>
        <v>3</v>
      </c>
      <c r="E445">
        <f t="shared" ca="1" si="1010"/>
        <v>1</v>
      </c>
      <c r="F445">
        <f t="shared" ca="1" si="1011"/>
        <v>0</v>
      </c>
      <c r="G445">
        <f t="shared" ca="1" si="1012"/>
        <v>0</v>
      </c>
      <c r="H445">
        <f t="shared" ca="1" si="1013"/>
        <v>0</v>
      </c>
      <c r="I445">
        <f t="shared" ca="1" si="1014"/>
        <v>0</v>
      </c>
      <c r="J445">
        <f t="shared" ca="1" si="1015"/>
        <v>0</v>
      </c>
      <c r="K445">
        <f t="shared" ca="1" si="1016"/>
        <v>0</v>
      </c>
      <c r="L445">
        <f t="shared" ca="1" si="1017"/>
        <v>0</v>
      </c>
      <c r="M445">
        <f t="shared" ca="1" si="1018"/>
        <v>0</v>
      </c>
      <c r="N445">
        <f t="shared" ca="1" si="1019"/>
        <v>0</v>
      </c>
      <c r="O445">
        <f t="shared" ca="1" si="1020"/>
        <v>0</v>
      </c>
      <c r="P445">
        <f t="shared" ca="1" si="1021"/>
        <v>0</v>
      </c>
      <c r="Q445">
        <f t="shared" ca="1" si="1022"/>
        <v>0</v>
      </c>
      <c r="R445">
        <f t="shared" ca="1" si="1023"/>
        <v>0</v>
      </c>
      <c r="S445">
        <f t="shared" ca="1" si="1024"/>
        <v>0</v>
      </c>
      <c r="T445">
        <f t="shared" ca="1" si="1025"/>
        <v>0</v>
      </c>
      <c r="U445">
        <f t="shared" ca="1" si="1026"/>
        <v>0</v>
      </c>
      <c r="V445">
        <f t="shared" ca="1" si="1027"/>
        <v>0</v>
      </c>
      <c r="W445">
        <f t="shared" ca="1" si="1028"/>
        <v>0</v>
      </c>
      <c r="X445">
        <f t="shared" ca="1" si="1082"/>
        <v>1</v>
      </c>
      <c r="Y445">
        <f t="shared" ca="1" si="1083"/>
        <v>0</v>
      </c>
      <c r="Z445">
        <f t="shared" ca="1" si="1084"/>
        <v>0</v>
      </c>
      <c r="AA445">
        <f t="shared" ca="1" si="1085"/>
        <v>0</v>
      </c>
      <c r="AB445">
        <f t="shared" ca="1" si="1086"/>
        <v>0</v>
      </c>
      <c r="AC445">
        <f t="shared" ca="1" si="1087"/>
        <v>0</v>
      </c>
      <c r="AD445">
        <f t="shared" ca="1" si="1088"/>
        <v>0</v>
      </c>
      <c r="AE445">
        <f t="shared" ca="1" si="1089"/>
        <v>0</v>
      </c>
      <c r="AF445">
        <f t="shared" ca="1" si="1090"/>
        <v>0</v>
      </c>
      <c r="AG445">
        <f t="shared" ca="1" si="1091"/>
        <v>0</v>
      </c>
      <c r="AH445">
        <f t="shared" ca="1" si="1092"/>
        <v>0</v>
      </c>
      <c r="AI445">
        <f t="shared" ca="1" si="1093"/>
        <v>0</v>
      </c>
      <c r="AJ445">
        <f t="shared" ca="1" si="1094"/>
        <v>0</v>
      </c>
      <c r="AK445">
        <f t="shared" ca="1" si="1095"/>
        <v>0</v>
      </c>
      <c r="AL445">
        <f t="shared" ca="1" si="1096"/>
        <v>0</v>
      </c>
      <c r="AM445">
        <f t="shared" ca="1" si="1097"/>
        <v>0</v>
      </c>
      <c r="AN445">
        <f t="shared" ca="1" si="1098"/>
        <v>0</v>
      </c>
      <c r="AO445">
        <f t="shared" ca="1" si="1099"/>
        <v>0</v>
      </c>
      <c r="AP445">
        <f t="shared" ca="1" si="1100"/>
        <v>0</v>
      </c>
      <c r="AQ445">
        <f t="shared" ca="1" si="1101"/>
        <v>0</v>
      </c>
      <c r="AR445" s="8">
        <f t="shared" ca="1" si="1102"/>
        <v>0</v>
      </c>
      <c r="AS445" s="8">
        <f t="shared" ca="1" si="1103"/>
        <v>0</v>
      </c>
      <c r="AT445" s="8">
        <f t="shared" ca="1" si="1104"/>
        <v>0</v>
      </c>
      <c r="AU445" s="8">
        <f t="shared" ca="1" si="1105"/>
        <v>0</v>
      </c>
      <c r="AV445">
        <f t="shared" ca="1" si="1106"/>
        <v>0</v>
      </c>
      <c r="AW445" t="b">
        <f t="shared" ca="1" si="1054"/>
        <v>0</v>
      </c>
    </row>
    <row r="446" spans="1:49">
      <c r="A446" t="s">
        <v>3123</v>
      </c>
      <c r="B446" t="s">
        <v>2550</v>
      </c>
      <c r="C446" t="s">
        <v>2672</v>
      </c>
      <c r="D446">
        <f>IF(Players!C446="NL",INDEX(Standings!G:I,MATCH(INDEX(Teams!G:K,MATCH(Players!B446,Teams!G:G,0),5),Standings!G:G,0),2)+INDEX(Standings!G:I,MATCH(INDEX(Teams!G:K,MATCH(Players!B446,Teams!G:G,0),5),Standings!G:G,0),3),INDEX(Standings!A:C,MATCH(INDEX(Teams!A:E,MATCH(Players!B446,Teams!A:A,0),5),Standings!A:A,0),2)+INDEX(Standings!A:C,MATCH(INDEX(Teams!A:E,MATCH(Players!B446,Teams!A:A,0),5),Standings!A:A,0),3))</f>
        <v>3</v>
      </c>
      <c r="E446">
        <f t="shared" ca="1" si="1010"/>
        <v>0</v>
      </c>
      <c r="F446">
        <f t="shared" ca="1" si="1011"/>
        <v>0</v>
      </c>
      <c r="G446">
        <f t="shared" ca="1" si="1012"/>
        <v>0</v>
      </c>
      <c r="H446">
        <f t="shared" ca="1" si="1013"/>
        <v>0</v>
      </c>
      <c r="I446">
        <f t="shared" ca="1" si="1014"/>
        <v>0</v>
      </c>
      <c r="J446">
        <f t="shared" ca="1" si="1015"/>
        <v>0</v>
      </c>
      <c r="K446">
        <f t="shared" ca="1" si="1016"/>
        <v>0</v>
      </c>
      <c r="L446">
        <f t="shared" ca="1" si="1017"/>
        <v>0</v>
      </c>
      <c r="M446">
        <f t="shared" ca="1" si="1018"/>
        <v>0</v>
      </c>
      <c r="N446">
        <f t="shared" ca="1" si="1019"/>
        <v>0</v>
      </c>
      <c r="O446">
        <f t="shared" ca="1" si="1020"/>
        <v>0</v>
      </c>
      <c r="P446">
        <f t="shared" ca="1" si="1021"/>
        <v>0</v>
      </c>
      <c r="Q446">
        <f t="shared" ca="1" si="1022"/>
        <v>0</v>
      </c>
      <c r="R446">
        <f t="shared" ca="1" si="1023"/>
        <v>0</v>
      </c>
      <c r="S446">
        <f t="shared" ca="1" si="1024"/>
        <v>0</v>
      </c>
      <c r="T446">
        <f t="shared" ca="1" si="1025"/>
        <v>0</v>
      </c>
      <c r="U446">
        <f t="shared" ca="1" si="1026"/>
        <v>0</v>
      </c>
      <c r="V446">
        <f t="shared" ca="1" si="1027"/>
        <v>0</v>
      </c>
      <c r="W446">
        <f t="shared" ca="1" si="1028"/>
        <v>0</v>
      </c>
      <c r="X446">
        <f t="shared" ca="1" si="1082"/>
        <v>0</v>
      </c>
      <c r="Y446">
        <f t="shared" ca="1" si="1083"/>
        <v>0</v>
      </c>
      <c r="Z446">
        <f t="shared" ca="1" si="1084"/>
        <v>0</v>
      </c>
      <c r="AA446">
        <f t="shared" ca="1" si="1085"/>
        <v>0</v>
      </c>
      <c r="AB446">
        <f t="shared" ca="1" si="1086"/>
        <v>0</v>
      </c>
      <c r="AC446">
        <f t="shared" ca="1" si="1087"/>
        <v>0</v>
      </c>
      <c r="AD446">
        <f t="shared" ca="1" si="1088"/>
        <v>0</v>
      </c>
      <c r="AE446">
        <f t="shared" ca="1" si="1089"/>
        <v>0</v>
      </c>
      <c r="AF446">
        <f t="shared" ca="1" si="1090"/>
        <v>0</v>
      </c>
      <c r="AG446">
        <f t="shared" ca="1" si="1091"/>
        <v>0</v>
      </c>
      <c r="AH446">
        <f t="shared" ca="1" si="1092"/>
        <v>0</v>
      </c>
      <c r="AI446">
        <f t="shared" ca="1" si="1093"/>
        <v>0</v>
      </c>
      <c r="AJ446">
        <f t="shared" ca="1" si="1094"/>
        <v>0</v>
      </c>
      <c r="AK446">
        <f t="shared" ca="1" si="1095"/>
        <v>0</v>
      </c>
      <c r="AL446">
        <f t="shared" ca="1" si="1096"/>
        <v>0</v>
      </c>
      <c r="AM446">
        <f t="shared" ca="1" si="1097"/>
        <v>0</v>
      </c>
      <c r="AN446">
        <f t="shared" ca="1" si="1098"/>
        <v>0</v>
      </c>
      <c r="AO446">
        <f t="shared" ca="1" si="1099"/>
        <v>0</v>
      </c>
      <c r="AP446">
        <f t="shared" ca="1" si="1100"/>
        <v>0</v>
      </c>
      <c r="AQ446">
        <f t="shared" ca="1" si="1101"/>
        <v>0</v>
      </c>
      <c r="AR446" s="8">
        <f t="shared" ca="1" si="1102"/>
        <v>0</v>
      </c>
      <c r="AS446" s="8">
        <f t="shared" ca="1" si="1103"/>
        <v>0</v>
      </c>
      <c r="AT446" s="8">
        <f t="shared" ca="1" si="1104"/>
        <v>0</v>
      </c>
      <c r="AU446" s="8">
        <f t="shared" ca="1" si="1105"/>
        <v>0</v>
      </c>
      <c r="AV446">
        <f t="shared" ca="1" si="1106"/>
        <v>0</v>
      </c>
      <c r="AW446" t="b">
        <f t="shared" ca="1" si="1054"/>
        <v>0</v>
      </c>
    </row>
    <row r="447" spans="1:49">
      <c r="A447" t="s">
        <v>3124</v>
      </c>
      <c r="B447" t="s">
        <v>2550</v>
      </c>
      <c r="C447" t="s">
        <v>2672</v>
      </c>
      <c r="D447">
        <f>IF(Players!C447="NL",INDEX(Standings!G:I,MATCH(INDEX(Teams!G:K,MATCH(Players!B447,Teams!G:G,0),5),Standings!G:G,0),2)+INDEX(Standings!G:I,MATCH(INDEX(Teams!G:K,MATCH(Players!B447,Teams!G:G,0),5),Standings!G:G,0),3),INDEX(Standings!A:C,MATCH(INDEX(Teams!A:E,MATCH(Players!B447,Teams!A:A,0),5),Standings!A:A,0),2)+INDEX(Standings!A:C,MATCH(INDEX(Teams!A:E,MATCH(Players!B447,Teams!A:A,0),5),Standings!A:A,0),3))</f>
        <v>3</v>
      </c>
      <c r="E447">
        <f t="shared" ca="1" si="1010"/>
        <v>0</v>
      </c>
      <c r="F447">
        <f t="shared" ca="1" si="1011"/>
        <v>0</v>
      </c>
      <c r="G447">
        <f t="shared" ca="1" si="1012"/>
        <v>0</v>
      </c>
      <c r="H447">
        <f t="shared" ca="1" si="1013"/>
        <v>0</v>
      </c>
      <c r="I447">
        <f t="shared" ca="1" si="1014"/>
        <v>0</v>
      </c>
      <c r="J447">
        <f t="shared" ca="1" si="1015"/>
        <v>0</v>
      </c>
      <c r="K447">
        <f t="shared" ca="1" si="1016"/>
        <v>0</v>
      </c>
      <c r="L447">
        <f t="shared" ca="1" si="1017"/>
        <v>0</v>
      </c>
      <c r="M447">
        <f t="shared" ca="1" si="1018"/>
        <v>0</v>
      </c>
      <c r="N447">
        <f t="shared" ca="1" si="1019"/>
        <v>0</v>
      </c>
      <c r="O447">
        <f t="shared" ca="1" si="1020"/>
        <v>0</v>
      </c>
      <c r="P447">
        <f t="shared" ca="1" si="1021"/>
        <v>0</v>
      </c>
      <c r="Q447">
        <f t="shared" ca="1" si="1022"/>
        <v>0</v>
      </c>
      <c r="R447">
        <f t="shared" ca="1" si="1023"/>
        <v>0</v>
      </c>
      <c r="S447">
        <f t="shared" ca="1" si="1024"/>
        <v>0</v>
      </c>
      <c r="T447">
        <f t="shared" ca="1" si="1025"/>
        <v>0</v>
      </c>
      <c r="U447">
        <f t="shared" ca="1" si="1026"/>
        <v>0</v>
      </c>
      <c r="V447">
        <f t="shared" ca="1" si="1027"/>
        <v>0</v>
      </c>
      <c r="W447">
        <f t="shared" ca="1" si="1028"/>
        <v>0</v>
      </c>
      <c r="X447">
        <f t="shared" ca="1" si="1082"/>
        <v>0</v>
      </c>
      <c r="Y447">
        <f t="shared" ca="1" si="1083"/>
        <v>0</v>
      </c>
      <c r="Z447">
        <f t="shared" ca="1" si="1084"/>
        <v>0</v>
      </c>
      <c r="AA447">
        <f t="shared" ca="1" si="1085"/>
        <v>0</v>
      </c>
      <c r="AB447">
        <f t="shared" ca="1" si="1086"/>
        <v>0</v>
      </c>
      <c r="AC447">
        <f t="shared" ca="1" si="1087"/>
        <v>0</v>
      </c>
      <c r="AD447">
        <f t="shared" ca="1" si="1088"/>
        <v>0</v>
      </c>
      <c r="AE447">
        <f t="shared" ca="1" si="1089"/>
        <v>0</v>
      </c>
      <c r="AF447">
        <f t="shared" ca="1" si="1090"/>
        <v>0</v>
      </c>
      <c r="AG447">
        <f t="shared" ca="1" si="1091"/>
        <v>0</v>
      </c>
      <c r="AH447">
        <f t="shared" ca="1" si="1092"/>
        <v>0</v>
      </c>
      <c r="AI447">
        <f t="shared" ca="1" si="1093"/>
        <v>0</v>
      </c>
      <c r="AJ447">
        <f t="shared" ca="1" si="1094"/>
        <v>0</v>
      </c>
      <c r="AK447">
        <f t="shared" ca="1" si="1095"/>
        <v>0</v>
      </c>
      <c r="AL447">
        <f t="shared" ca="1" si="1096"/>
        <v>0</v>
      </c>
      <c r="AM447">
        <f t="shared" ca="1" si="1097"/>
        <v>0</v>
      </c>
      <c r="AN447">
        <f t="shared" ca="1" si="1098"/>
        <v>0</v>
      </c>
      <c r="AO447">
        <f t="shared" ca="1" si="1099"/>
        <v>0</v>
      </c>
      <c r="AP447">
        <f t="shared" ca="1" si="1100"/>
        <v>0</v>
      </c>
      <c r="AQ447">
        <f t="shared" ca="1" si="1101"/>
        <v>0</v>
      </c>
      <c r="AR447" s="8">
        <f t="shared" ca="1" si="1102"/>
        <v>0</v>
      </c>
      <c r="AS447" s="8">
        <f t="shared" ca="1" si="1103"/>
        <v>0</v>
      </c>
      <c r="AT447" s="8">
        <f t="shared" ca="1" si="1104"/>
        <v>0</v>
      </c>
      <c r="AU447" s="8">
        <f t="shared" ca="1" si="1105"/>
        <v>0</v>
      </c>
      <c r="AV447">
        <f t="shared" ca="1" si="1106"/>
        <v>0</v>
      </c>
      <c r="AW447" t="b">
        <f t="shared" ca="1" si="1054"/>
        <v>0</v>
      </c>
    </row>
    <row r="448" spans="1:49">
      <c r="A448" t="s">
        <v>3125</v>
      </c>
      <c r="B448" t="s">
        <v>2550</v>
      </c>
      <c r="C448" t="s">
        <v>2672</v>
      </c>
      <c r="D448">
        <f>IF(Players!C448="NL",INDEX(Standings!G:I,MATCH(INDEX(Teams!G:K,MATCH(Players!B448,Teams!G:G,0),5),Standings!G:G,0),2)+INDEX(Standings!G:I,MATCH(INDEX(Teams!G:K,MATCH(Players!B448,Teams!G:G,0),5),Standings!G:G,0),3),INDEX(Standings!A:C,MATCH(INDEX(Teams!A:E,MATCH(Players!B448,Teams!A:A,0),5),Standings!A:A,0),2)+INDEX(Standings!A:C,MATCH(INDEX(Teams!A:E,MATCH(Players!B448,Teams!A:A,0),5),Standings!A:A,0),3))</f>
        <v>3</v>
      </c>
      <c r="E448">
        <f t="shared" ca="1" si="1010"/>
        <v>1</v>
      </c>
      <c r="F448">
        <f t="shared" ca="1" si="1011"/>
        <v>0</v>
      </c>
      <c r="G448">
        <f t="shared" ca="1" si="1012"/>
        <v>0</v>
      </c>
      <c r="H448">
        <f t="shared" ca="1" si="1013"/>
        <v>0</v>
      </c>
      <c r="I448">
        <f t="shared" ca="1" si="1014"/>
        <v>0</v>
      </c>
      <c r="J448">
        <f t="shared" ca="1" si="1015"/>
        <v>0</v>
      </c>
      <c r="K448">
        <f t="shared" ca="1" si="1016"/>
        <v>0</v>
      </c>
      <c r="L448">
        <f t="shared" ca="1" si="1017"/>
        <v>0</v>
      </c>
      <c r="M448">
        <f t="shared" ca="1" si="1018"/>
        <v>0</v>
      </c>
      <c r="N448">
        <f t="shared" ca="1" si="1019"/>
        <v>0</v>
      </c>
      <c r="O448">
        <f t="shared" ca="1" si="1020"/>
        <v>0</v>
      </c>
      <c r="P448">
        <f t="shared" ca="1" si="1021"/>
        <v>0</v>
      </c>
      <c r="Q448">
        <f t="shared" ca="1" si="1022"/>
        <v>0</v>
      </c>
      <c r="R448">
        <f t="shared" ca="1" si="1023"/>
        <v>0</v>
      </c>
      <c r="S448">
        <f t="shared" ca="1" si="1024"/>
        <v>0</v>
      </c>
      <c r="T448">
        <f t="shared" ca="1" si="1025"/>
        <v>0</v>
      </c>
      <c r="U448">
        <f t="shared" ca="1" si="1026"/>
        <v>0</v>
      </c>
      <c r="V448">
        <f t="shared" ca="1" si="1027"/>
        <v>0</v>
      </c>
      <c r="W448">
        <f t="shared" ca="1" si="1028"/>
        <v>0</v>
      </c>
      <c r="X448">
        <f t="shared" ca="1" si="1082"/>
        <v>1</v>
      </c>
      <c r="Y448">
        <f t="shared" ca="1" si="1083"/>
        <v>0</v>
      </c>
      <c r="Z448">
        <f t="shared" ca="1" si="1084"/>
        <v>0</v>
      </c>
      <c r="AA448">
        <f t="shared" ca="1" si="1085"/>
        <v>0</v>
      </c>
      <c r="AB448">
        <f t="shared" ca="1" si="1086"/>
        <v>0</v>
      </c>
      <c r="AC448">
        <f t="shared" ca="1" si="1087"/>
        <v>0</v>
      </c>
      <c r="AD448">
        <f t="shared" ca="1" si="1088"/>
        <v>0</v>
      </c>
      <c r="AE448">
        <f t="shared" ca="1" si="1089"/>
        <v>0</v>
      </c>
      <c r="AF448">
        <f t="shared" ca="1" si="1090"/>
        <v>0</v>
      </c>
      <c r="AG448">
        <f t="shared" ca="1" si="1091"/>
        <v>0</v>
      </c>
      <c r="AH448">
        <f t="shared" ca="1" si="1092"/>
        <v>0</v>
      </c>
      <c r="AI448">
        <f t="shared" ca="1" si="1093"/>
        <v>0</v>
      </c>
      <c r="AJ448">
        <f t="shared" ca="1" si="1094"/>
        <v>0</v>
      </c>
      <c r="AK448">
        <f t="shared" ca="1" si="1095"/>
        <v>0</v>
      </c>
      <c r="AL448">
        <f t="shared" ca="1" si="1096"/>
        <v>0</v>
      </c>
      <c r="AM448">
        <f t="shared" ca="1" si="1097"/>
        <v>0</v>
      </c>
      <c r="AN448">
        <f t="shared" ca="1" si="1098"/>
        <v>0</v>
      </c>
      <c r="AO448">
        <f t="shared" ca="1" si="1099"/>
        <v>0</v>
      </c>
      <c r="AP448">
        <f t="shared" ca="1" si="1100"/>
        <v>0</v>
      </c>
      <c r="AQ448">
        <f t="shared" ca="1" si="1101"/>
        <v>0</v>
      </c>
      <c r="AR448" s="8">
        <f t="shared" ca="1" si="1102"/>
        <v>0</v>
      </c>
      <c r="AS448" s="8">
        <f t="shared" ca="1" si="1103"/>
        <v>0</v>
      </c>
      <c r="AT448" s="8">
        <f t="shared" ca="1" si="1104"/>
        <v>0</v>
      </c>
      <c r="AU448" s="8">
        <f t="shared" ca="1" si="1105"/>
        <v>0</v>
      </c>
      <c r="AV448">
        <f t="shared" ca="1" si="1106"/>
        <v>0</v>
      </c>
      <c r="AW448" t="b">
        <f t="shared" ca="1" si="1054"/>
        <v>0</v>
      </c>
    </row>
    <row r="449" spans="1:49">
      <c r="A449" t="s">
        <v>3126</v>
      </c>
      <c r="B449" t="s">
        <v>2550</v>
      </c>
      <c r="C449" t="s">
        <v>2672</v>
      </c>
      <c r="D449">
        <f>IF(Players!C449="NL",INDEX(Standings!G:I,MATCH(INDEX(Teams!G:K,MATCH(Players!B449,Teams!G:G,0),5),Standings!G:G,0),2)+INDEX(Standings!G:I,MATCH(INDEX(Teams!G:K,MATCH(Players!B449,Teams!G:G,0),5),Standings!G:G,0),3),INDEX(Standings!A:C,MATCH(INDEX(Teams!A:E,MATCH(Players!B449,Teams!A:A,0),5),Standings!A:A,0),2)+INDEX(Standings!A:C,MATCH(INDEX(Teams!A:E,MATCH(Players!B449,Teams!A:A,0),5),Standings!A:A,0),3))</f>
        <v>3</v>
      </c>
      <c r="E449">
        <f t="shared" ca="1" si="1010"/>
        <v>0</v>
      </c>
      <c r="F449">
        <f t="shared" ca="1" si="1011"/>
        <v>0</v>
      </c>
      <c r="G449">
        <f t="shared" ca="1" si="1012"/>
        <v>0</v>
      </c>
      <c r="H449">
        <f t="shared" ca="1" si="1013"/>
        <v>0</v>
      </c>
      <c r="I449">
        <f t="shared" ca="1" si="1014"/>
        <v>0</v>
      </c>
      <c r="J449">
        <f t="shared" ca="1" si="1015"/>
        <v>0</v>
      </c>
      <c r="K449">
        <f t="shared" ca="1" si="1016"/>
        <v>0</v>
      </c>
      <c r="L449">
        <f t="shared" ca="1" si="1017"/>
        <v>0</v>
      </c>
      <c r="M449">
        <f t="shared" ca="1" si="1018"/>
        <v>0</v>
      </c>
      <c r="N449">
        <f t="shared" ca="1" si="1019"/>
        <v>0</v>
      </c>
      <c r="O449">
        <f t="shared" ca="1" si="1020"/>
        <v>0</v>
      </c>
      <c r="P449">
        <f t="shared" ca="1" si="1021"/>
        <v>0</v>
      </c>
      <c r="Q449">
        <f t="shared" ca="1" si="1022"/>
        <v>0</v>
      </c>
      <c r="R449">
        <f t="shared" ca="1" si="1023"/>
        <v>0</v>
      </c>
      <c r="S449">
        <f t="shared" ca="1" si="1024"/>
        <v>0</v>
      </c>
      <c r="T449">
        <f t="shared" ca="1" si="1025"/>
        <v>0</v>
      </c>
      <c r="U449">
        <f t="shared" ca="1" si="1026"/>
        <v>0</v>
      </c>
      <c r="V449">
        <f t="shared" ca="1" si="1027"/>
        <v>0</v>
      </c>
      <c r="W449">
        <f t="shared" ca="1" si="1028"/>
        <v>0</v>
      </c>
      <c r="X449">
        <f t="shared" ca="1" si="1082"/>
        <v>0</v>
      </c>
      <c r="Y449">
        <f t="shared" ca="1" si="1083"/>
        <v>0</v>
      </c>
      <c r="Z449">
        <f t="shared" ca="1" si="1084"/>
        <v>0</v>
      </c>
      <c r="AA449">
        <f t="shared" ca="1" si="1085"/>
        <v>0</v>
      </c>
      <c r="AB449">
        <f t="shared" ca="1" si="1086"/>
        <v>0</v>
      </c>
      <c r="AC449">
        <f t="shared" ca="1" si="1087"/>
        <v>0</v>
      </c>
      <c r="AD449">
        <f t="shared" ca="1" si="1088"/>
        <v>0</v>
      </c>
      <c r="AE449">
        <f t="shared" ca="1" si="1089"/>
        <v>0</v>
      </c>
      <c r="AF449">
        <f t="shared" ca="1" si="1090"/>
        <v>0</v>
      </c>
      <c r="AG449">
        <f t="shared" ca="1" si="1091"/>
        <v>0</v>
      </c>
      <c r="AH449">
        <f t="shared" ca="1" si="1092"/>
        <v>0</v>
      </c>
      <c r="AI449">
        <f t="shared" ca="1" si="1093"/>
        <v>0</v>
      </c>
      <c r="AJ449">
        <f t="shared" ca="1" si="1094"/>
        <v>0</v>
      </c>
      <c r="AK449">
        <f t="shared" ca="1" si="1095"/>
        <v>0</v>
      </c>
      <c r="AL449">
        <f t="shared" ca="1" si="1096"/>
        <v>0</v>
      </c>
      <c r="AM449">
        <f t="shared" ca="1" si="1097"/>
        <v>0</v>
      </c>
      <c r="AN449">
        <f t="shared" ca="1" si="1098"/>
        <v>0</v>
      </c>
      <c r="AO449">
        <f t="shared" ca="1" si="1099"/>
        <v>0</v>
      </c>
      <c r="AP449">
        <f t="shared" ca="1" si="1100"/>
        <v>0</v>
      </c>
      <c r="AQ449">
        <f t="shared" ca="1" si="1101"/>
        <v>0</v>
      </c>
      <c r="AR449" s="8">
        <f t="shared" ca="1" si="1102"/>
        <v>0</v>
      </c>
      <c r="AS449" s="8">
        <f t="shared" ca="1" si="1103"/>
        <v>0</v>
      </c>
      <c r="AT449" s="8">
        <f t="shared" ca="1" si="1104"/>
        <v>0</v>
      </c>
      <c r="AU449" s="8">
        <f t="shared" ca="1" si="1105"/>
        <v>0</v>
      </c>
      <c r="AV449">
        <f t="shared" ca="1" si="1106"/>
        <v>0</v>
      </c>
      <c r="AW449" t="b">
        <f t="shared" ca="1" si="1054"/>
        <v>0</v>
      </c>
    </row>
    <row r="450" spans="1:49">
      <c r="A450" t="s">
        <v>3140</v>
      </c>
      <c r="B450" t="s">
        <v>2565</v>
      </c>
      <c r="C450" t="s">
        <v>2674</v>
      </c>
      <c r="D450">
        <f>IF(Players!C450="NL",INDEX(Standings!G:I,MATCH(INDEX(Teams!G:K,MATCH(Players!B450,Teams!G:G,0),5),Standings!G:G,0),2)+INDEX(Standings!G:I,MATCH(INDEX(Teams!G:K,MATCH(Players!B450,Teams!G:G,0),5),Standings!G:G,0),3),INDEX(Standings!A:C,MATCH(INDEX(Teams!A:E,MATCH(Players!B450,Teams!A:A,0),5),Standings!A:A,0),2)+INDEX(Standings!A:C,MATCH(INDEX(Teams!A:E,MATCH(Players!B450,Teams!A:A,0),5),Standings!A:A,0),3))</f>
        <v>3</v>
      </c>
      <c r="E450">
        <f t="shared" ca="1" si="1010"/>
        <v>3</v>
      </c>
      <c r="F450">
        <f t="shared" ca="1" si="1011"/>
        <v>9</v>
      </c>
      <c r="G450">
        <f t="shared" ca="1" si="1012"/>
        <v>1</v>
      </c>
      <c r="H450">
        <f t="shared" ca="1" si="1013"/>
        <v>1</v>
      </c>
      <c r="I450">
        <f t="shared" ca="1" si="1014"/>
        <v>0</v>
      </c>
      <c r="J450">
        <f t="shared" ca="1" si="1015"/>
        <v>0</v>
      </c>
      <c r="K450">
        <f t="shared" ca="1" si="1016"/>
        <v>0</v>
      </c>
      <c r="L450">
        <f t="shared" ca="1" si="1017"/>
        <v>0</v>
      </c>
      <c r="M450">
        <f t="shared" ca="1" si="1018"/>
        <v>0</v>
      </c>
      <c r="N450">
        <f t="shared" ca="1" si="1019"/>
        <v>0</v>
      </c>
      <c r="O450">
        <f t="shared" ca="1" si="1020"/>
        <v>2</v>
      </c>
      <c r="P450">
        <f t="shared" ca="1" si="1021"/>
        <v>3</v>
      </c>
      <c r="Q450">
        <f t="shared" ca="1" si="1022"/>
        <v>0</v>
      </c>
      <c r="R450">
        <f t="shared" ca="1" si="1023"/>
        <v>0</v>
      </c>
      <c r="S450">
        <f t="shared" ca="1" si="1024"/>
        <v>0</v>
      </c>
      <c r="T450">
        <f t="shared" ca="1" si="1025"/>
        <v>0</v>
      </c>
      <c r="U450">
        <f t="shared" ca="1" si="1026"/>
        <v>1</v>
      </c>
      <c r="V450">
        <f t="shared" ca="1" si="1027"/>
        <v>0</v>
      </c>
      <c r="W450">
        <f t="shared" ca="1" si="1028"/>
        <v>0</v>
      </c>
      <c r="X450">
        <f t="shared" ca="1" si="1082"/>
        <v>3</v>
      </c>
      <c r="Y450">
        <f t="shared" ca="1" si="1083"/>
        <v>11</v>
      </c>
      <c r="Z450">
        <f t="shared" ca="1" si="1084"/>
        <v>9</v>
      </c>
      <c r="AA450">
        <f t="shared" ca="1" si="1085"/>
        <v>1</v>
      </c>
      <c r="AB450">
        <f t="shared" ca="1" si="1086"/>
        <v>1</v>
      </c>
      <c r="AC450">
        <f t="shared" ca="1" si="1087"/>
        <v>0</v>
      </c>
      <c r="AD450">
        <f t="shared" ca="1" si="1088"/>
        <v>0</v>
      </c>
      <c r="AE450">
        <f t="shared" ca="1" si="1089"/>
        <v>0</v>
      </c>
      <c r="AF450">
        <f t="shared" ca="1" si="1090"/>
        <v>0</v>
      </c>
      <c r="AG450">
        <f t="shared" ca="1" si="1091"/>
        <v>0</v>
      </c>
      <c r="AH450">
        <f t="shared" ca="1" si="1092"/>
        <v>0</v>
      </c>
      <c r="AI450">
        <f t="shared" ca="1" si="1093"/>
        <v>2</v>
      </c>
      <c r="AJ450">
        <f t="shared" ca="1" si="1094"/>
        <v>3</v>
      </c>
      <c r="AK450">
        <f t="shared" ca="1" si="1095"/>
        <v>0</v>
      </c>
      <c r="AL450">
        <f t="shared" ca="1" si="1096"/>
        <v>0</v>
      </c>
      <c r="AM450">
        <f t="shared" ca="1" si="1097"/>
        <v>0</v>
      </c>
      <c r="AN450">
        <f t="shared" ca="1" si="1098"/>
        <v>0</v>
      </c>
      <c r="AO450">
        <f t="shared" ca="1" si="1099"/>
        <v>1</v>
      </c>
      <c r="AP450">
        <f t="shared" ca="1" si="1100"/>
        <v>0</v>
      </c>
      <c r="AQ450">
        <f t="shared" ca="1" si="1101"/>
        <v>0</v>
      </c>
      <c r="AR450" s="8">
        <f t="shared" ca="1" si="1102"/>
        <v>0.1111111111111111</v>
      </c>
      <c r="AS450" s="8">
        <f t="shared" ca="1" si="1103"/>
        <v>0.27272727272727271</v>
      </c>
      <c r="AT450" s="8">
        <f t="shared" ca="1" si="1104"/>
        <v>0.1111111111111111</v>
      </c>
      <c r="AU450" s="8">
        <f t="shared" ca="1" si="1105"/>
        <v>0.38383838383838381</v>
      </c>
      <c r="AV450">
        <f t="shared" ca="1" si="1106"/>
        <v>1</v>
      </c>
      <c r="AW450" t="b">
        <f t="shared" ca="1" si="1054"/>
        <v>1</v>
      </c>
    </row>
    <row r="451" spans="1:49">
      <c r="A451" t="s">
        <v>3141</v>
      </c>
      <c r="B451" t="s">
        <v>2565</v>
      </c>
      <c r="C451" t="s">
        <v>2674</v>
      </c>
      <c r="D451">
        <f>IF(Players!C451="NL",INDEX(Standings!G:I,MATCH(INDEX(Teams!G:K,MATCH(Players!B451,Teams!G:G,0),5),Standings!G:G,0),2)+INDEX(Standings!G:I,MATCH(INDEX(Teams!G:K,MATCH(Players!B451,Teams!G:G,0),5),Standings!G:G,0),3),INDEX(Standings!A:C,MATCH(INDEX(Teams!A:E,MATCH(Players!B451,Teams!A:A,0),5),Standings!A:A,0),2)+INDEX(Standings!A:C,MATCH(INDEX(Teams!A:E,MATCH(Players!B451,Teams!A:A,0),5),Standings!A:A,0),3))</f>
        <v>3</v>
      </c>
      <c r="E451">
        <f t="shared" ca="1" si="1010"/>
        <v>3</v>
      </c>
      <c r="F451">
        <f t="shared" ca="1" si="1011"/>
        <v>8</v>
      </c>
      <c r="G451">
        <f t="shared" ca="1" si="1012"/>
        <v>0</v>
      </c>
      <c r="H451">
        <f t="shared" ca="1" si="1013"/>
        <v>3</v>
      </c>
      <c r="I451">
        <f t="shared" ca="1" si="1014"/>
        <v>0</v>
      </c>
      <c r="J451">
        <f t="shared" ca="1" si="1015"/>
        <v>0</v>
      </c>
      <c r="K451">
        <f t="shared" ca="1" si="1016"/>
        <v>0</v>
      </c>
      <c r="L451">
        <f t="shared" ca="1" si="1017"/>
        <v>2</v>
      </c>
      <c r="M451">
        <f t="shared" ca="1" si="1018"/>
        <v>0</v>
      </c>
      <c r="N451">
        <f t="shared" ca="1" si="1019"/>
        <v>0</v>
      </c>
      <c r="O451">
        <f t="shared" ca="1" si="1020"/>
        <v>0</v>
      </c>
      <c r="P451">
        <f t="shared" ca="1" si="1021"/>
        <v>0</v>
      </c>
      <c r="Q451">
        <f t="shared" ca="1" si="1022"/>
        <v>0</v>
      </c>
      <c r="R451">
        <f t="shared" ca="1" si="1023"/>
        <v>2</v>
      </c>
      <c r="S451">
        <f t="shared" ca="1" si="1024"/>
        <v>0</v>
      </c>
      <c r="T451">
        <f t="shared" ca="1" si="1025"/>
        <v>0</v>
      </c>
      <c r="U451">
        <f t="shared" ca="1" si="1026"/>
        <v>0</v>
      </c>
      <c r="V451">
        <f t="shared" ca="1" si="1027"/>
        <v>3</v>
      </c>
      <c r="W451">
        <f t="shared" ca="1" si="1028"/>
        <v>3</v>
      </c>
      <c r="X451">
        <f t="shared" ref="X451:X490" ca="1" si="1107">SUMIF($A:$A,$A451,E:E)</f>
        <v>3</v>
      </c>
      <c r="Y451">
        <f t="shared" ref="Y451:Y490" ca="1" si="1108">Z451+AI451+AL451+AM451+AN451</f>
        <v>10</v>
      </c>
      <c r="Z451">
        <f t="shared" ref="Z451:Z490" ca="1" si="1109">SUMIF($A:$A,$A451,F:F)</f>
        <v>8</v>
      </c>
      <c r="AA451">
        <f t="shared" ref="AA451:AA490" ca="1" si="1110">SUMIF($A:$A,$A451,G:G)</f>
        <v>0</v>
      </c>
      <c r="AB451">
        <f t="shared" ref="AB451:AB490" ca="1" si="1111">SUMIF($A:$A,$A451,H:H)</f>
        <v>3</v>
      </c>
      <c r="AC451">
        <f t="shared" ref="AC451:AC490" ca="1" si="1112">SUMIF($A:$A,$A451,I:I)</f>
        <v>0</v>
      </c>
      <c r="AD451">
        <f t="shared" ref="AD451:AD490" ca="1" si="1113">SUMIF($A:$A,$A451,J:J)</f>
        <v>0</v>
      </c>
      <c r="AE451">
        <f t="shared" ref="AE451:AE490" ca="1" si="1114">SUMIF($A:$A,$A451,K:K)</f>
        <v>0</v>
      </c>
      <c r="AF451">
        <f t="shared" ref="AF451:AF490" ca="1" si="1115">SUMIF($A:$A,$A451,L:L)</f>
        <v>2</v>
      </c>
      <c r="AG451">
        <f t="shared" ref="AG451:AG490" ca="1" si="1116">SUMIF($A:$A,$A451,M:M)</f>
        <v>0</v>
      </c>
      <c r="AH451">
        <f t="shared" ref="AH451:AH490" ca="1" si="1117">SUMIF($A:$A,$A451,N:N)</f>
        <v>0</v>
      </c>
      <c r="AI451">
        <f t="shared" ref="AI451:AI490" ca="1" si="1118">SUMIF($A:$A,$A451,O:O)</f>
        <v>0</v>
      </c>
      <c r="AJ451">
        <f t="shared" ref="AJ451:AJ490" ca="1" si="1119">SUMIF($A:$A,$A451,P:P)</f>
        <v>0</v>
      </c>
      <c r="AK451">
        <f t="shared" ref="AK451:AK490" ca="1" si="1120">SUMIF($A:$A,$A451,Q:Q)</f>
        <v>0</v>
      </c>
      <c r="AL451">
        <f t="shared" ref="AL451:AL490" ca="1" si="1121">SUMIF($A:$A,$A451,R:R)</f>
        <v>2</v>
      </c>
      <c r="AM451">
        <f t="shared" ref="AM451:AM490" ca="1" si="1122">SUMIF($A:$A,$A451,S:S)</f>
        <v>0</v>
      </c>
      <c r="AN451">
        <f t="shared" ref="AN451:AN490" ca="1" si="1123">SUMIF($A:$A,$A451,T:T)</f>
        <v>0</v>
      </c>
      <c r="AO451">
        <f t="shared" ref="AO451:AO490" ca="1" si="1124">SUMIF($A:$A,$A451,U:U)</f>
        <v>0</v>
      </c>
      <c r="AP451">
        <f t="shared" ref="AP451:AP490" ca="1" si="1125">_xlfn.MAXIFS(V:V,$A:$A,$A451)</f>
        <v>3</v>
      </c>
      <c r="AQ451">
        <f t="shared" ref="AQ451:AQ490" ca="1" si="1126">_xlfn.MAXIFS(W:W,$A:$A,$A451)</f>
        <v>3</v>
      </c>
      <c r="AR451" s="8">
        <f t="shared" ref="AR451:AR490" ca="1" si="1127">IFERROR(AB451/Z451,0)</f>
        <v>0.375</v>
      </c>
      <c r="AS451" s="8">
        <f t="shared" ref="AS451:AS490" ca="1" si="1128">IFERROR((AB451+AI451+AL451)/(Y451-AM451),0)</f>
        <v>0.5</v>
      </c>
      <c r="AT451" s="8">
        <f t="shared" ref="AT451:AT490" ca="1" si="1129">IFERROR(AV451/Z451,0)</f>
        <v>0.375</v>
      </c>
      <c r="AU451" s="8">
        <f t="shared" ref="AU451:AU490" ca="1" si="1130">AS451+AT451</f>
        <v>0.875</v>
      </c>
      <c r="AV451">
        <f t="shared" ref="AV451:AV490" ca="1" si="1131">AC451+AB451+AD451*2+AE451*3</f>
        <v>3</v>
      </c>
      <c r="AW451" t="b">
        <f t="shared" ca="1" si="1054"/>
        <v>1</v>
      </c>
    </row>
    <row r="452" spans="1:49">
      <c r="A452" t="s">
        <v>3142</v>
      </c>
      <c r="B452" t="s">
        <v>2565</v>
      </c>
      <c r="C452" t="s">
        <v>2674</v>
      </c>
      <c r="D452">
        <f>IF(Players!C452="NL",INDEX(Standings!G:I,MATCH(INDEX(Teams!G:K,MATCH(Players!B452,Teams!G:G,0),5),Standings!G:G,0),2)+INDEX(Standings!G:I,MATCH(INDEX(Teams!G:K,MATCH(Players!B452,Teams!G:G,0),5),Standings!G:G,0),3),INDEX(Standings!A:C,MATCH(INDEX(Teams!A:E,MATCH(Players!B452,Teams!A:A,0),5),Standings!A:A,0),2)+INDEX(Standings!A:C,MATCH(INDEX(Teams!A:E,MATCH(Players!B452,Teams!A:A,0),5),Standings!A:A,0),3))</f>
        <v>3</v>
      </c>
      <c r="E452">
        <f t="shared" ref="E452:E515" ca="1" si="1132">INDEX(INDIRECT("'" &amp; $B452 &amp; " B'!$A:$Z"), MATCH($A452, INDIRECT("'" &amp; $B452 &amp; " B'!$A:$A"), 0), 2)</f>
        <v>3</v>
      </c>
      <c r="F452">
        <f t="shared" ref="F452:F515" ca="1" si="1133">INDEX(INDIRECT("'" &amp; $B452 &amp; " B'!$A:$Z"), MATCH($A452, INDIRECT("'" &amp; $B452 &amp; " B'!$A:$A"), 0), 4)</f>
        <v>7</v>
      </c>
      <c r="G452">
        <f t="shared" ref="G452:G515" ca="1" si="1134">INDEX(INDIRECT("'" &amp; $B452 &amp; " B'!$A:$Z"), MATCH($A452, INDIRECT("'" &amp; $B452 &amp; " B'!$A:$A"), 0), 5)</f>
        <v>0</v>
      </c>
      <c r="H452">
        <f t="shared" ref="H452:H515" ca="1" si="1135">INDEX(INDIRECT("'" &amp; $B452 &amp; " B'!$A:$Z"), MATCH($A452, INDIRECT("'" &amp; $B452 &amp; " B'!$A:$A"), 0), 6)</f>
        <v>3</v>
      </c>
      <c r="I452">
        <f t="shared" ref="I452:I515" ca="1" si="1136">INDEX(INDIRECT("'" &amp; $B452 &amp; " B'!$A:$Z"), MATCH($A452, INDIRECT("'" &amp; $B452 &amp; " B'!$A:$A"), 0), 7)</f>
        <v>1</v>
      </c>
      <c r="J452">
        <f t="shared" ref="J452:J515" ca="1" si="1137">INDEX(INDIRECT("'" &amp; $B452 &amp; " B'!$A:$Z"), MATCH($A452, INDIRECT("'" &amp; $B452 &amp; " B'!$A:$A"), 0), 8)</f>
        <v>0</v>
      </c>
      <c r="K452">
        <f t="shared" ref="K452:K515" ca="1" si="1138">INDEX(INDIRECT("'" &amp; $B452 &amp; " B'!$A:$Z"), MATCH($A452, INDIRECT("'" &amp; $B452 &amp; " B'!$A:$A"), 0), 9)</f>
        <v>0</v>
      </c>
      <c r="L452">
        <f t="shared" ref="L452:L515" ca="1" si="1139">INDEX(INDIRECT("'" &amp; $B452 &amp; " B'!$A:$Z"), MATCH($A452, INDIRECT("'" &amp; $B452 &amp; " B'!$A:$A"), 0), 10)</f>
        <v>2</v>
      </c>
      <c r="M452">
        <f t="shared" ref="M452:M515" ca="1" si="1140">INDEX(INDIRECT("'" &amp; $B452 &amp; " B'!$A:$Z"), MATCH($A452, INDIRECT("'" &amp; $B452 &amp; " B'!$A:$A"), 0), 11)</f>
        <v>0</v>
      </c>
      <c r="N452">
        <f t="shared" ref="N452:N515" ca="1" si="1141">INDEX(INDIRECT("'" &amp; $B452 &amp; " B'!$A:$Z"), MATCH($A452, INDIRECT("'" &amp; $B452 &amp; " B'!$A:$A"), 0), 12)</f>
        <v>0</v>
      </c>
      <c r="O452">
        <f t="shared" ref="O452:O515" ca="1" si="1142">INDEX(INDIRECT("'" &amp; $B452 &amp; " B'!$A:$Z"), MATCH($A452, INDIRECT("'" &amp; $B452 &amp; " B'!$A:$A"), 0), 13)</f>
        <v>0</v>
      </c>
      <c r="P452">
        <f t="shared" ref="P452:P515" ca="1" si="1143">INDEX(INDIRECT("'" &amp; $B452 &amp; " B'!$A:$Z"), MATCH($A452, INDIRECT("'" &amp; $B452 &amp; " B'!$A:$A"), 0), 14)</f>
        <v>2</v>
      </c>
      <c r="Q452">
        <f t="shared" ref="Q452:Q515" ca="1" si="1144">INDEX(INDIRECT("'" &amp; $B452 &amp; " B'!$A:$Z"), MATCH($A452, INDIRECT("'" &amp; $B452 &amp; " B'!$A:$A"), 0), 15)</f>
        <v>1</v>
      </c>
      <c r="R452">
        <f t="shared" ref="R452:R515" ca="1" si="1145">INDEX(INDIRECT("'" &amp; $B452 &amp; " B'!$A:$Z"), MATCH($A452, INDIRECT("'" &amp; $B452 &amp; " B'!$A:$A"), 0), 16)</f>
        <v>0</v>
      </c>
      <c r="S452">
        <f t="shared" ref="S452:S515" ca="1" si="1146">INDEX(INDIRECT("'" &amp; $B452 &amp; " B'!$A:$Z"), MATCH($A452, INDIRECT("'" &amp; $B452 &amp; " B'!$A:$A"), 0), 17)</f>
        <v>0</v>
      </c>
      <c r="T452">
        <f t="shared" ref="T452:T515" ca="1" si="1147">INDEX(INDIRECT("'" &amp; $B452 &amp; " B'!$A:$Z"), MATCH($A452, INDIRECT("'" &amp; $B452 &amp; " B'!$A:$A"), 0), 18)</f>
        <v>0</v>
      </c>
      <c r="U452">
        <f t="shared" ref="U452:U515" ca="1" si="1148">INDEX(INDIRECT("'" &amp; $B452 &amp; " B'!$A:$Z"), MATCH($A452, INDIRECT("'" &amp; $B452 &amp; " B'!$A:$A"), 0), 19)</f>
        <v>0</v>
      </c>
      <c r="V452">
        <f t="shared" ref="V452:V515" ca="1" si="1149">INDEX(INDIRECT("'" &amp; $B452 &amp; " B'!$A:$Z"), MATCH($A452, INDIRECT("'" &amp; $B452 &amp; " B'!$A:$A"), 0), 20)</f>
        <v>0</v>
      </c>
      <c r="W452">
        <f t="shared" ref="W452:W515" ca="1" si="1150">INDEX(INDIRECT("'" &amp; $B452 &amp; " B'!$A:$Z"), MATCH($A452, INDIRECT("'" &amp; $B452 &amp; " B'!$A:$A"), 0), 21)</f>
        <v>0</v>
      </c>
      <c r="X452">
        <f t="shared" ca="1" si="1107"/>
        <v>3</v>
      </c>
      <c r="Y452">
        <f t="shared" ca="1" si="1108"/>
        <v>7</v>
      </c>
      <c r="Z452">
        <f t="shared" ca="1" si="1109"/>
        <v>7</v>
      </c>
      <c r="AA452">
        <f t="shared" ca="1" si="1110"/>
        <v>0</v>
      </c>
      <c r="AB452">
        <f t="shared" ca="1" si="1111"/>
        <v>3</v>
      </c>
      <c r="AC452">
        <f t="shared" ca="1" si="1112"/>
        <v>1</v>
      </c>
      <c r="AD452">
        <f t="shared" ca="1" si="1113"/>
        <v>0</v>
      </c>
      <c r="AE452">
        <f t="shared" ca="1" si="1114"/>
        <v>0</v>
      </c>
      <c r="AF452">
        <f t="shared" ca="1" si="1115"/>
        <v>2</v>
      </c>
      <c r="AG452">
        <f t="shared" ca="1" si="1116"/>
        <v>0</v>
      </c>
      <c r="AH452">
        <f t="shared" ca="1" si="1117"/>
        <v>0</v>
      </c>
      <c r="AI452">
        <f t="shared" ca="1" si="1118"/>
        <v>0</v>
      </c>
      <c r="AJ452">
        <f t="shared" ca="1" si="1119"/>
        <v>2</v>
      </c>
      <c r="AK452">
        <f t="shared" ca="1" si="1120"/>
        <v>1</v>
      </c>
      <c r="AL452">
        <f t="shared" ca="1" si="1121"/>
        <v>0</v>
      </c>
      <c r="AM452">
        <f t="shared" ca="1" si="1122"/>
        <v>0</v>
      </c>
      <c r="AN452">
        <f t="shared" ca="1" si="1123"/>
        <v>0</v>
      </c>
      <c r="AO452">
        <f t="shared" ca="1" si="1124"/>
        <v>0</v>
      </c>
      <c r="AP452">
        <f t="shared" ca="1" si="1125"/>
        <v>0</v>
      </c>
      <c r="AQ452">
        <f t="shared" ca="1" si="1126"/>
        <v>0</v>
      </c>
      <c r="AR452" s="8">
        <f t="shared" ca="1" si="1127"/>
        <v>0.42857142857142855</v>
      </c>
      <c r="AS452" s="8">
        <f t="shared" ca="1" si="1128"/>
        <v>0.42857142857142855</v>
      </c>
      <c r="AT452" s="8">
        <f t="shared" ca="1" si="1129"/>
        <v>0.5714285714285714</v>
      </c>
      <c r="AU452" s="8">
        <f t="shared" ca="1" si="1130"/>
        <v>1</v>
      </c>
      <c r="AV452">
        <f t="shared" ca="1" si="1131"/>
        <v>4</v>
      </c>
      <c r="AW452" t="b">
        <f t="shared" ca="1" si="1054"/>
        <v>0</v>
      </c>
    </row>
    <row r="453" spans="1:49">
      <c r="A453" t="s">
        <v>3143</v>
      </c>
      <c r="B453" t="s">
        <v>2565</v>
      </c>
      <c r="C453" t="s">
        <v>2674</v>
      </c>
      <c r="D453">
        <f>IF(Players!C453="NL",INDEX(Standings!G:I,MATCH(INDEX(Teams!G:K,MATCH(Players!B453,Teams!G:G,0),5),Standings!G:G,0),2)+INDEX(Standings!G:I,MATCH(INDEX(Teams!G:K,MATCH(Players!B453,Teams!G:G,0),5),Standings!G:G,0),3),INDEX(Standings!A:C,MATCH(INDEX(Teams!A:E,MATCH(Players!B453,Teams!A:A,0),5),Standings!A:A,0),2)+INDEX(Standings!A:C,MATCH(INDEX(Teams!A:E,MATCH(Players!B453,Teams!A:A,0),5),Standings!A:A,0),3))</f>
        <v>3</v>
      </c>
      <c r="E453">
        <f t="shared" ca="1" si="1132"/>
        <v>3</v>
      </c>
      <c r="F453">
        <f t="shared" ca="1" si="1133"/>
        <v>7</v>
      </c>
      <c r="G453">
        <f t="shared" ca="1" si="1134"/>
        <v>0</v>
      </c>
      <c r="H453">
        <f t="shared" ca="1" si="1135"/>
        <v>5</v>
      </c>
      <c r="I453">
        <f t="shared" ca="1" si="1136"/>
        <v>0</v>
      </c>
      <c r="J453">
        <f t="shared" ca="1" si="1137"/>
        <v>0</v>
      </c>
      <c r="K453">
        <f t="shared" ca="1" si="1138"/>
        <v>0</v>
      </c>
      <c r="L453">
        <f t="shared" ca="1" si="1139"/>
        <v>0</v>
      </c>
      <c r="M453">
        <f t="shared" ca="1" si="1140"/>
        <v>0</v>
      </c>
      <c r="N453">
        <f t="shared" ca="1" si="1141"/>
        <v>0</v>
      </c>
      <c r="O453">
        <f t="shared" ca="1" si="1142"/>
        <v>0</v>
      </c>
      <c r="P453">
        <f t="shared" ca="1" si="1143"/>
        <v>1</v>
      </c>
      <c r="Q453">
        <f t="shared" ca="1" si="1144"/>
        <v>0</v>
      </c>
      <c r="R453">
        <f t="shared" ca="1" si="1145"/>
        <v>0</v>
      </c>
      <c r="S453">
        <f t="shared" ca="1" si="1146"/>
        <v>0</v>
      </c>
      <c r="T453">
        <f t="shared" ca="1" si="1147"/>
        <v>0</v>
      </c>
      <c r="U453">
        <f t="shared" ca="1" si="1148"/>
        <v>0</v>
      </c>
      <c r="V453">
        <f t="shared" ca="1" si="1149"/>
        <v>1</v>
      </c>
      <c r="W453">
        <f t="shared" ca="1" si="1150"/>
        <v>1</v>
      </c>
      <c r="X453">
        <f t="shared" ca="1" si="1107"/>
        <v>3</v>
      </c>
      <c r="Y453">
        <f t="shared" ca="1" si="1108"/>
        <v>7</v>
      </c>
      <c r="Z453">
        <f t="shared" ca="1" si="1109"/>
        <v>7</v>
      </c>
      <c r="AA453">
        <f t="shared" ca="1" si="1110"/>
        <v>0</v>
      </c>
      <c r="AB453">
        <f t="shared" ca="1" si="1111"/>
        <v>5</v>
      </c>
      <c r="AC453">
        <f t="shared" ca="1" si="1112"/>
        <v>0</v>
      </c>
      <c r="AD453">
        <f t="shared" ca="1" si="1113"/>
        <v>0</v>
      </c>
      <c r="AE453">
        <f t="shared" ca="1" si="1114"/>
        <v>0</v>
      </c>
      <c r="AF453">
        <f t="shared" ca="1" si="1115"/>
        <v>0</v>
      </c>
      <c r="AG453">
        <f t="shared" ca="1" si="1116"/>
        <v>0</v>
      </c>
      <c r="AH453">
        <f t="shared" ca="1" si="1117"/>
        <v>0</v>
      </c>
      <c r="AI453">
        <f t="shared" ca="1" si="1118"/>
        <v>0</v>
      </c>
      <c r="AJ453">
        <f t="shared" ca="1" si="1119"/>
        <v>1</v>
      </c>
      <c r="AK453">
        <f t="shared" ca="1" si="1120"/>
        <v>0</v>
      </c>
      <c r="AL453">
        <f t="shared" ca="1" si="1121"/>
        <v>0</v>
      </c>
      <c r="AM453">
        <f t="shared" ca="1" si="1122"/>
        <v>0</v>
      </c>
      <c r="AN453">
        <f t="shared" ca="1" si="1123"/>
        <v>0</v>
      </c>
      <c r="AO453">
        <f t="shared" ca="1" si="1124"/>
        <v>0</v>
      </c>
      <c r="AP453">
        <f t="shared" ca="1" si="1125"/>
        <v>1</v>
      </c>
      <c r="AQ453">
        <f t="shared" ca="1" si="1126"/>
        <v>1</v>
      </c>
      <c r="AR453" s="8">
        <f t="shared" ca="1" si="1127"/>
        <v>0.7142857142857143</v>
      </c>
      <c r="AS453" s="8">
        <f t="shared" ca="1" si="1128"/>
        <v>0.7142857142857143</v>
      </c>
      <c r="AT453" s="8">
        <f t="shared" ca="1" si="1129"/>
        <v>0.7142857142857143</v>
      </c>
      <c r="AU453" s="8">
        <f t="shared" ca="1" si="1130"/>
        <v>1.4285714285714286</v>
      </c>
      <c r="AV453">
        <f t="shared" ca="1" si="1131"/>
        <v>5</v>
      </c>
      <c r="AW453" t="b">
        <f t="shared" ca="1" si="1054"/>
        <v>0</v>
      </c>
    </row>
    <row r="454" spans="1:49">
      <c r="A454" t="s">
        <v>3144</v>
      </c>
      <c r="B454" t="s">
        <v>2565</v>
      </c>
      <c r="C454" t="s">
        <v>2674</v>
      </c>
      <c r="D454">
        <f>IF(Players!C454="NL",INDEX(Standings!G:I,MATCH(INDEX(Teams!G:K,MATCH(Players!B454,Teams!G:G,0),5),Standings!G:G,0),2)+INDEX(Standings!G:I,MATCH(INDEX(Teams!G:K,MATCH(Players!B454,Teams!G:G,0),5),Standings!G:G,0),3),INDEX(Standings!A:C,MATCH(INDEX(Teams!A:E,MATCH(Players!B454,Teams!A:A,0),5),Standings!A:A,0),2)+INDEX(Standings!A:C,MATCH(INDEX(Teams!A:E,MATCH(Players!B454,Teams!A:A,0),5),Standings!A:A,0),3))</f>
        <v>3</v>
      </c>
      <c r="E454">
        <f t="shared" ca="1" si="1132"/>
        <v>3</v>
      </c>
      <c r="F454">
        <f t="shared" ca="1" si="1133"/>
        <v>15</v>
      </c>
      <c r="G454">
        <f t="shared" ca="1" si="1134"/>
        <v>2</v>
      </c>
      <c r="H454">
        <f t="shared" ca="1" si="1135"/>
        <v>3</v>
      </c>
      <c r="I454">
        <f t="shared" ca="1" si="1136"/>
        <v>0</v>
      </c>
      <c r="J454">
        <f t="shared" ca="1" si="1137"/>
        <v>0</v>
      </c>
      <c r="K454">
        <f t="shared" ca="1" si="1138"/>
        <v>1</v>
      </c>
      <c r="L454">
        <f t="shared" ca="1" si="1139"/>
        <v>1</v>
      </c>
      <c r="M454">
        <f t="shared" ca="1" si="1140"/>
        <v>0</v>
      </c>
      <c r="N454">
        <f t="shared" ca="1" si="1141"/>
        <v>0</v>
      </c>
      <c r="O454">
        <f t="shared" ca="1" si="1142"/>
        <v>0</v>
      </c>
      <c r="P454">
        <f t="shared" ca="1" si="1143"/>
        <v>4</v>
      </c>
      <c r="Q454">
        <f t="shared" ca="1" si="1144"/>
        <v>0</v>
      </c>
      <c r="R454">
        <f t="shared" ca="1" si="1145"/>
        <v>0</v>
      </c>
      <c r="S454">
        <f t="shared" ca="1" si="1146"/>
        <v>0</v>
      </c>
      <c r="T454">
        <f t="shared" ca="1" si="1147"/>
        <v>0</v>
      </c>
      <c r="U454">
        <f t="shared" ca="1" si="1148"/>
        <v>0</v>
      </c>
      <c r="V454">
        <f t="shared" ca="1" si="1149"/>
        <v>3</v>
      </c>
      <c r="W454">
        <f t="shared" ca="1" si="1150"/>
        <v>3</v>
      </c>
      <c r="X454">
        <f t="shared" ca="1" si="1107"/>
        <v>3</v>
      </c>
      <c r="Y454">
        <f t="shared" ca="1" si="1108"/>
        <v>15</v>
      </c>
      <c r="Z454">
        <f t="shared" ca="1" si="1109"/>
        <v>15</v>
      </c>
      <c r="AA454">
        <f t="shared" ca="1" si="1110"/>
        <v>2</v>
      </c>
      <c r="AB454">
        <f t="shared" ca="1" si="1111"/>
        <v>3</v>
      </c>
      <c r="AC454">
        <f t="shared" ca="1" si="1112"/>
        <v>0</v>
      </c>
      <c r="AD454">
        <f t="shared" ca="1" si="1113"/>
        <v>0</v>
      </c>
      <c r="AE454">
        <f t="shared" ca="1" si="1114"/>
        <v>1</v>
      </c>
      <c r="AF454">
        <f t="shared" ca="1" si="1115"/>
        <v>1</v>
      </c>
      <c r="AG454">
        <f t="shared" ca="1" si="1116"/>
        <v>0</v>
      </c>
      <c r="AH454">
        <f t="shared" ca="1" si="1117"/>
        <v>0</v>
      </c>
      <c r="AI454">
        <f t="shared" ca="1" si="1118"/>
        <v>0</v>
      </c>
      <c r="AJ454">
        <f t="shared" ca="1" si="1119"/>
        <v>4</v>
      </c>
      <c r="AK454">
        <f t="shared" ca="1" si="1120"/>
        <v>0</v>
      </c>
      <c r="AL454">
        <f t="shared" ca="1" si="1121"/>
        <v>0</v>
      </c>
      <c r="AM454">
        <f t="shared" ca="1" si="1122"/>
        <v>0</v>
      </c>
      <c r="AN454">
        <f t="shared" ca="1" si="1123"/>
        <v>0</v>
      </c>
      <c r="AO454">
        <f t="shared" ca="1" si="1124"/>
        <v>0</v>
      </c>
      <c r="AP454">
        <f t="shared" ca="1" si="1125"/>
        <v>3</v>
      </c>
      <c r="AQ454">
        <f t="shared" ca="1" si="1126"/>
        <v>3</v>
      </c>
      <c r="AR454" s="8">
        <f t="shared" ca="1" si="1127"/>
        <v>0.2</v>
      </c>
      <c r="AS454" s="8">
        <f t="shared" ca="1" si="1128"/>
        <v>0.2</v>
      </c>
      <c r="AT454" s="8">
        <f t="shared" ca="1" si="1129"/>
        <v>0.4</v>
      </c>
      <c r="AU454" s="8">
        <f t="shared" ca="1" si="1130"/>
        <v>0.60000000000000009</v>
      </c>
      <c r="AV454">
        <f t="shared" ca="1" si="1131"/>
        <v>6</v>
      </c>
      <c r="AW454" t="b">
        <f t="shared" ca="1" si="1054"/>
        <v>1</v>
      </c>
    </row>
    <row r="455" spans="1:49">
      <c r="A455" t="s">
        <v>3145</v>
      </c>
      <c r="B455" t="s">
        <v>2565</v>
      </c>
      <c r="C455" t="s">
        <v>2674</v>
      </c>
      <c r="D455">
        <f>IF(Players!C455="NL",INDEX(Standings!G:I,MATCH(INDEX(Teams!G:K,MATCH(Players!B455,Teams!G:G,0),5),Standings!G:G,0),2)+INDEX(Standings!G:I,MATCH(INDEX(Teams!G:K,MATCH(Players!B455,Teams!G:G,0),5),Standings!G:G,0),3),INDEX(Standings!A:C,MATCH(INDEX(Teams!A:E,MATCH(Players!B455,Teams!A:A,0),5),Standings!A:A,0),2)+INDEX(Standings!A:C,MATCH(INDEX(Teams!A:E,MATCH(Players!B455,Teams!A:A,0),5),Standings!A:A,0),3))</f>
        <v>3</v>
      </c>
      <c r="E455">
        <f t="shared" ca="1" si="1132"/>
        <v>3</v>
      </c>
      <c r="F455">
        <f t="shared" ca="1" si="1133"/>
        <v>13</v>
      </c>
      <c r="G455">
        <f t="shared" ca="1" si="1134"/>
        <v>3</v>
      </c>
      <c r="H455">
        <f t="shared" ca="1" si="1135"/>
        <v>4</v>
      </c>
      <c r="I455">
        <f t="shared" ca="1" si="1136"/>
        <v>0</v>
      </c>
      <c r="J455">
        <f t="shared" ca="1" si="1137"/>
        <v>0</v>
      </c>
      <c r="K455">
        <f t="shared" ca="1" si="1138"/>
        <v>1</v>
      </c>
      <c r="L455">
        <f t="shared" ca="1" si="1139"/>
        <v>3</v>
      </c>
      <c r="M455">
        <f t="shared" ca="1" si="1140"/>
        <v>1</v>
      </c>
      <c r="N455">
        <f t="shared" ca="1" si="1141"/>
        <v>0</v>
      </c>
      <c r="O455">
        <f t="shared" ca="1" si="1142"/>
        <v>1</v>
      </c>
      <c r="P455">
        <f t="shared" ca="1" si="1143"/>
        <v>2</v>
      </c>
      <c r="Q455">
        <f t="shared" ca="1" si="1144"/>
        <v>2</v>
      </c>
      <c r="R455">
        <f t="shared" ca="1" si="1145"/>
        <v>1</v>
      </c>
      <c r="S455">
        <f t="shared" ca="1" si="1146"/>
        <v>0</v>
      </c>
      <c r="T455">
        <f t="shared" ca="1" si="1147"/>
        <v>0</v>
      </c>
      <c r="U455">
        <f t="shared" ca="1" si="1148"/>
        <v>0</v>
      </c>
      <c r="V455">
        <f t="shared" ca="1" si="1149"/>
        <v>2</v>
      </c>
      <c r="W455">
        <f t="shared" ca="1" si="1150"/>
        <v>2</v>
      </c>
      <c r="X455">
        <f t="shared" ca="1" si="1107"/>
        <v>3</v>
      </c>
      <c r="Y455">
        <f t="shared" ca="1" si="1108"/>
        <v>15</v>
      </c>
      <c r="Z455">
        <f t="shared" ca="1" si="1109"/>
        <v>13</v>
      </c>
      <c r="AA455">
        <f t="shared" ca="1" si="1110"/>
        <v>3</v>
      </c>
      <c r="AB455">
        <f t="shared" ca="1" si="1111"/>
        <v>4</v>
      </c>
      <c r="AC455">
        <f t="shared" ca="1" si="1112"/>
        <v>0</v>
      </c>
      <c r="AD455">
        <f t="shared" ca="1" si="1113"/>
        <v>0</v>
      </c>
      <c r="AE455">
        <f t="shared" ca="1" si="1114"/>
        <v>1</v>
      </c>
      <c r="AF455">
        <f t="shared" ca="1" si="1115"/>
        <v>3</v>
      </c>
      <c r="AG455">
        <f t="shared" ca="1" si="1116"/>
        <v>1</v>
      </c>
      <c r="AH455">
        <f t="shared" ca="1" si="1117"/>
        <v>0</v>
      </c>
      <c r="AI455">
        <f t="shared" ca="1" si="1118"/>
        <v>1</v>
      </c>
      <c r="AJ455">
        <f t="shared" ca="1" si="1119"/>
        <v>2</v>
      </c>
      <c r="AK455">
        <f t="shared" ca="1" si="1120"/>
        <v>2</v>
      </c>
      <c r="AL455">
        <f t="shared" ca="1" si="1121"/>
        <v>1</v>
      </c>
      <c r="AM455">
        <f t="shared" ca="1" si="1122"/>
        <v>0</v>
      </c>
      <c r="AN455">
        <f t="shared" ca="1" si="1123"/>
        <v>0</v>
      </c>
      <c r="AO455">
        <f t="shared" ca="1" si="1124"/>
        <v>0</v>
      </c>
      <c r="AP455">
        <f t="shared" ca="1" si="1125"/>
        <v>2</v>
      </c>
      <c r="AQ455">
        <f t="shared" ca="1" si="1126"/>
        <v>2</v>
      </c>
      <c r="AR455" s="8">
        <f t="shared" ca="1" si="1127"/>
        <v>0.30769230769230771</v>
      </c>
      <c r="AS455" s="8">
        <f t="shared" ca="1" si="1128"/>
        <v>0.4</v>
      </c>
      <c r="AT455" s="8">
        <f t="shared" ca="1" si="1129"/>
        <v>0.53846153846153844</v>
      </c>
      <c r="AU455" s="8">
        <f t="shared" ca="1" si="1130"/>
        <v>0.93846153846153846</v>
      </c>
      <c r="AV455">
        <f t="shared" ca="1" si="1131"/>
        <v>7</v>
      </c>
      <c r="AW455" t="b">
        <f t="shared" ca="1" si="1054"/>
        <v>1</v>
      </c>
    </row>
    <row r="456" spans="1:49">
      <c r="A456" t="s">
        <v>3146</v>
      </c>
      <c r="B456" t="s">
        <v>2565</v>
      </c>
      <c r="C456" t="s">
        <v>2674</v>
      </c>
      <c r="D456">
        <f>IF(Players!C456="NL",INDEX(Standings!G:I,MATCH(INDEX(Teams!G:K,MATCH(Players!B456,Teams!G:G,0),5),Standings!G:G,0),2)+INDEX(Standings!G:I,MATCH(INDEX(Teams!G:K,MATCH(Players!B456,Teams!G:G,0),5),Standings!G:G,0),3),INDEX(Standings!A:C,MATCH(INDEX(Teams!A:E,MATCH(Players!B456,Teams!A:A,0),5),Standings!A:A,0),2)+INDEX(Standings!A:C,MATCH(INDEX(Teams!A:E,MATCH(Players!B456,Teams!A:A,0),5),Standings!A:A,0),3))</f>
        <v>3</v>
      </c>
      <c r="E456">
        <f t="shared" ca="1" si="1132"/>
        <v>3</v>
      </c>
      <c r="F456">
        <f t="shared" ca="1" si="1133"/>
        <v>11</v>
      </c>
      <c r="G456">
        <f t="shared" ca="1" si="1134"/>
        <v>1</v>
      </c>
      <c r="H456">
        <f t="shared" ca="1" si="1135"/>
        <v>3</v>
      </c>
      <c r="I456">
        <f t="shared" ca="1" si="1136"/>
        <v>1</v>
      </c>
      <c r="J456">
        <f t="shared" ca="1" si="1137"/>
        <v>1</v>
      </c>
      <c r="K456">
        <f t="shared" ca="1" si="1138"/>
        <v>0</v>
      </c>
      <c r="L456">
        <f t="shared" ca="1" si="1139"/>
        <v>0</v>
      </c>
      <c r="M456">
        <f t="shared" ca="1" si="1140"/>
        <v>1</v>
      </c>
      <c r="N456">
        <f t="shared" ca="1" si="1141"/>
        <v>0</v>
      </c>
      <c r="O456">
        <f t="shared" ca="1" si="1142"/>
        <v>1</v>
      </c>
      <c r="P456">
        <f t="shared" ca="1" si="1143"/>
        <v>4</v>
      </c>
      <c r="Q456">
        <f t="shared" ca="1" si="1144"/>
        <v>0</v>
      </c>
      <c r="R456">
        <f t="shared" ca="1" si="1145"/>
        <v>0</v>
      </c>
      <c r="S456">
        <f t="shared" ca="1" si="1146"/>
        <v>0</v>
      </c>
      <c r="T456">
        <f t="shared" ca="1" si="1147"/>
        <v>0</v>
      </c>
      <c r="U456">
        <f t="shared" ca="1" si="1148"/>
        <v>0</v>
      </c>
      <c r="V456">
        <f t="shared" ca="1" si="1149"/>
        <v>0</v>
      </c>
      <c r="W456">
        <f t="shared" ca="1" si="1150"/>
        <v>1</v>
      </c>
      <c r="X456">
        <f t="shared" ca="1" si="1107"/>
        <v>3</v>
      </c>
      <c r="Y456">
        <f t="shared" ca="1" si="1108"/>
        <v>12</v>
      </c>
      <c r="Z456">
        <f t="shared" ca="1" si="1109"/>
        <v>11</v>
      </c>
      <c r="AA456">
        <f t="shared" ca="1" si="1110"/>
        <v>1</v>
      </c>
      <c r="AB456">
        <f t="shared" ca="1" si="1111"/>
        <v>3</v>
      </c>
      <c r="AC456">
        <f t="shared" ca="1" si="1112"/>
        <v>1</v>
      </c>
      <c r="AD456">
        <f t="shared" ca="1" si="1113"/>
        <v>1</v>
      </c>
      <c r="AE456">
        <f t="shared" ca="1" si="1114"/>
        <v>0</v>
      </c>
      <c r="AF456">
        <f t="shared" ca="1" si="1115"/>
        <v>0</v>
      </c>
      <c r="AG456">
        <f t="shared" ca="1" si="1116"/>
        <v>1</v>
      </c>
      <c r="AH456">
        <f t="shared" ca="1" si="1117"/>
        <v>0</v>
      </c>
      <c r="AI456">
        <f t="shared" ca="1" si="1118"/>
        <v>1</v>
      </c>
      <c r="AJ456">
        <f t="shared" ca="1" si="1119"/>
        <v>4</v>
      </c>
      <c r="AK456">
        <f t="shared" ca="1" si="1120"/>
        <v>0</v>
      </c>
      <c r="AL456">
        <f t="shared" ca="1" si="1121"/>
        <v>0</v>
      </c>
      <c r="AM456">
        <f t="shared" ca="1" si="1122"/>
        <v>0</v>
      </c>
      <c r="AN456">
        <f t="shared" ca="1" si="1123"/>
        <v>0</v>
      </c>
      <c r="AO456">
        <f t="shared" ca="1" si="1124"/>
        <v>0</v>
      </c>
      <c r="AP456">
        <f t="shared" ca="1" si="1125"/>
        <v>0</v>
      </c>
      <c r="AQ456">
        <f t="shared" ca="1" si="1126"/>
        <v>1</v>
      </c>
      <c r="AR456" s="8">
        <f t="shared" ca="1" si="1127"/>
        <v>0.27272727272727271</v>
      </c>
      <c r="AS456" s="8">
        <f t="shared" ca="1" si="1128"/>
        <v>0.33333333333333331</v>
      </c>
      <c r="AT456" s="8">
        <f t="shared" ca="1" si="1129"/>
        <v>0.54545454545454541</v>
      </c>
      <c r="AU456" s="8">
        <f t="shared" ca="1" si="1130"/>
        <v>0.87878787878787867</v>
      </c>
      <c r="AV456">
        <f t="shared" ca="1" si="1131"/>
        <v>6</v>
      </c>
      <c r="AW456" t="b">
        <f t="shared" ca="1" si="1054"/>
        <v>1</v>
      </c>
    </row>
    <row r="457" spans="1:49">
      <c r="A457" t="s">
        <v>3177</v>
      </c>
      <c r="B457" t="s">
        <v>2565</v>
      </c>
      <c r="C457" t="s">
        <v>2674</v>
      </c>
      <c r="D457">
        <f>IF(Players!C457="NL",INDEX(Standings!G:I,MATCH(INDEX(Teams!G:K,MATCH(Players!B457,Teams!G:G,0),5),Standings!G:G,0),2)+INDEX(Standings!G:I,MATCH(INDEX(Teams!G:K,MATCH(Players!B457,Teams!G:G,0),5),Standings!G:G,0),3),INDEX(Standings!A:C,MATCH(INDEX(Teams!A:E,MATCH(Players!B457,Teams!A:A,0),5),Standings!A:A,0),2)+INDEX(Standings!A:C,MATCH(INDEX(Teams!A:E,MATCH(Players!B457,Teams!A:A,0),5),Standings!A:A,0),3))</f>
        <v>3</v>
      </c>
      <c r="E457">
        <f t="shared" ca="1" si="1132"/>
        <v>3</v>
      </c>
      <c r="F457">
        <f t="shared" ca="1" si="1133"/>
        <v>14</v>
      </c>
      <c r="G457">
        <f t="shared" ca="1" si="1134"/>
        <v>4</v>
      </c>
      <c r="H457">
        <f t="shared" ca="1" si="1135"/>
        <v>8</v>
      </c>
      <c r="I457">
        <f t="shared" ca="1" si="1136"/>
        <v>3</v>
      </c>
      <c r="J457">
        <f t="shared" ca="1" si="1137"/>
        <v>0</v>
      </c>
      <c r="K457">
        <f t="shared" ca="1" si="1138"/>
        <v>2</v>
      </c>
      <c r="L457">
        <f t="shared" ca="1" si="1139"/>
        <v>4</v>
      </c>
      <c r="M457">
        <f t="shared" ca="1" si="1140"/>
        <v>0</v>
      </c>
      <c r="N457">
        <f t="shared" ca="1" si="1141"/>
        <v>0</v>
      </c>
      <c r="O457">
        <f t="shared" ca="1" si="1142"/>
        <v>0</v>
      </c>
      <c r="P457">
        <f t="shared" ca="1" si="1143"/>
        <v>0</v>
      </c>
      <c r="Q457">
        <f t="shared" ca="1" si="1144"/>
        <v>0</v>
      </c>
      <c r="R457">
        <f t="shared" ca="1" si="1145"/>
        <v>0</v>
      </c>
      <c r="S457">
        <f t="shared" ca="1" si="1146"/>
        <v>0</v>
      </c>
      <c r="T457">
        <f t="shared" ca="1" si="1147"/>
        <v>0</v>
      </c>
      <c r="U457">
        <f t="shared" ca="1" si="1148"/>
        <v>0</v>
      </c>
      <c r="V457">
        <f t="shared" ca="1" si="1149"/>
        <v>0</v>
      </c>
      <c r="W457">
        <f t="shared" ca="1" si="1150"/>
        <v>0</v>
      </c>
      <c r="X457">
        <f t="shared" ca="1" si="1107"/>
        <v>3</v>
      </c>
      <c r="Y457">
        <f t="shared" ca="1" si="1108"/>
        <v>14</v>
      </c>
      <c r="Z457">
        <f t="shared" ca="1" si="1109"/>
        <v>14</v>
      </c>
      <c r="AA457">
        <f t="shared" ca="1" si="1110"/>
        <v>4</v>
      </c>
      <c r="AB457">
        <f t="shared" ca="1" si="1111"/>
        <v>8</v>
      </c>
      <c r="AC457">
        <f t="shared" ca="1" si="1112"/>
        <v>3</v>
      </c>
      <c r="AD457">
        <f t="shared" ca="1" si="1113"/>
        <v>0</v>
      </c>
      <c r="AE457">
        <f t="shared" ca="1" si="1114"/>
        <v>2</v>
      </c>
      <c r="AF457">
        <f t="shared" ca="1" si="1115"/>
        <v>4</v>
      </c>
      <c r="AG457">
        <f t="shared" ca="1" si="1116"/>
        <v>0</v>
      </c>
      <c r="AH457">
        <f t="shared" ca="1" si="1117"/>
        <v>0</v>
      </c>
      <c r="AI457">
        <f t="shared" ca="1" si="1118"/>
        <v>0</v>
      </c>
      <c r="AJ457">
        <f t="shared" ca="1" si="1119"/>
        <v>0</v>
      </c>
      <c r="AK457">
        <f t="shared" ca="1" si="1120"/>
        <v>0</v>
      </c>
      <c r="AL457">
        <f t="shared" ca="1" si="1121"/>
        <v>0</v>
      </c>
      <c r="AM457">
        <f t="shared" ca="1" si="1122"/>
        <v>0</v>
      </c>
      <c r="AN457">
        <f t="shared" ca="1" si="1123"/>
        <v>0</v>
      </c>
      <c r="AO457">
        <f t="shared" ca="1" si="1124"/>
        <v>0</v>
      </c>
      <c r="AP457">
        <f t="shared" ca="1" si="1125"/>
        <v>0</v>
      </c>
      <c r="AQ457">
        <f t="shared" ca="1" si="1126"/>
        <v>0</v>
      </c>
      <c r="AR457" s="8">
        <f t="shared" ca="1" si="1127"/>
        <v>0.5714285714285714</v>
      </c>
      <c r="AS457" s="8">
        <f t="shared" ca="1" si="1128"/>
        <v>0.5714285714285714</v>
      </c>
      <c r="AT457" s="8">
        <f t="shared" ca="1" si="1129"/>
        <v>1.2142857142857142</v>
      </c>
      <c r="AU457" s="8">
        <f t="shared" ca="1" si="1130"/>
        <v>1.7857142857142856</v>
      </c>
      <c r="AV457">
        <f t="shared" ca="1" si="1131"/>
        <v>17</v>
      </c>
      <c r="AW457" t="b">
        <f t="shared" ca="1" si="1054"/>
        <v>1</v>
      </c>
    </row>
    <row r="458" spans="1:49">
      <c r="A458" t="s">
        <v>3147</v>
      </c>
      <c r="B458" t="s">
        <v>2565</v>
      </c>
      <c r="C458" t="s">
        <v>2674</v>
      </c>
      <c r="D458">
        <f>IF(Players!C458="NL",INDEX(Standings!G:I,MATCH(INDEX(Teams!G:K,MATCH(Players!B458,Teams!G:G,0),5),Standings!G:G,0),2)+INDEX(Standings!G:I,MATCH(INDEX(Teams!G:K,MATCH(Players!B458,Teams!G:G,0),5),Standings!G:G,0),3),INDEX(Standings!A:C,MATCH(INDEX(Teams!A:E,MATCH(Players!B458,Teams!A:A,0),5),Standings!A:A,0),2)+INDEX(Standings!A:C,MATCH(INDEX(Teams!A:E,MATCH(Players!B458,Teams!A:A,0),5),Standings!A:A,0),3))</f>
        <v>3</v>
      </c>
      <c r="E458">
        <f t="shared" ca="1" si="1132"/>
        <v>3</v>
      </c>
      <c r="F458">
        <f t="shared" ca="1" si="1133"/>
        <v>13</v>
      </c>
      <c r="G458">
        <f t="shared" ca="1" si="1134"/>
        <v>0</v>
      </c>
      <c r="H458">
        <f t="shared" ca="1" si="1135"/>
        <v>2</v>
      </c>
      <c r="I458">
        <f t="shared" ca="1" si="1136"/>
        <v>0</v>
      </c>
      <c r="J458">
        <f t="shared" ca="1" si="1137"/>
        <v>0</v>
      </c>
      <c r="K458">
        <f t="shared" ca="1" si="1138"/>
        <v>0</v>
      </c>
      <c r="L458">
        <f t="shared" ca="1" si="1139"/>
        <v>0</v>
      </c>
      <c r="M458">
        <f t="shared" ca="1" si="1140"/>
        <v>0</v>
      </c>
      <c r="N458">
        <f t="shared" ca="1" si="1141"/>
        <v>0</v>
      </c>
      <c r="O458">
        <f t="shared" ca="1" si="1142"/>
        <v>0</v>
      </c>
      <c r="P458">
        <f t="shared" ca="1" si="1143"/>
        <v>0</v>
      </c>
      <c r="Q458">
        <f t="shared" ca="1" si="1144"/>
        <v>2</v>
      </c>
      <c r="R458">
        <f t="shared" ca="1" si="1145"/>
        <v>0</v>
      </c>
      <c r="S458">
        <f t="shared" ca="1" si="1146"/>
        <v>0</v>
      </c>
      <c r="T458">
        <f t="shared" ca="1" si="1147"/>
        <v>0</v>
      </c>
      <c r="U458">
        <f t="shared" ca="1" si="1148"/>
        <v>0</v>
      </c>
      <c r="V458">
        <f t="shared" ca="1" si="1149"/>
        <v>0</v>
      </c>
      <c r="W458">
        <f t="shared" ca="1" si="1150"/>
        <v>0</v>
      </c>
      <c r="X458">
        <f t="shared" ca="1" si="1107"/>
        <v>3</v>
      </c>
      <c r="Y458">
        <f t="shared" ca="1" si="1108"/>
        <v>13</v>
      </c>
      <c r="Z458">
        <f t="shared" ca="1" si="1109"/>
        <v>13</v>
      </c>
      <c r="AA458">
        <f t="shared" ca="1" si="1110"/>
        <v>0</v>
      </c>
      <c r="AB458">
        <f t="shared" ca="1" si="1111"/>
        <v>2</v>
      </c>
      <c r="AC458">
        <f t="shared" ca="1" si="1112"/>
        <v>0</v>
      </c>
      <c r="AD458">
        <f t="shared" ca="1" si="1113"/>
        <v>0</v>
      </c>
      <c r="AE458">
        <f t="shared" ca="1" si="1114"/>
        <v>0</v>
      </c>
      <c r="AF458">
        <f t="shared" ca="1" si="1115"/>
        <v>0</v>
      </c>
      <c r="AG458">
        <f t="shared" ca="1" si="1116"/>
        <v>0</v>
      </c>
      <c r="AH458">
        <f t="shared" ca="1" si="1117"/>
        <v>0</v>
      </c>
      <c r="AI458">
        <f t="shared" ca="1" si="1118"/>
        <v>0</v>
      </c>
      <c r="AJ458">
        <f t="shared" ca="1" si="1119"/>
        <v>0</v>
      </c>
      <c r="AK458">
        <f t="shared" ca="1" si="1120"/>
        <v>2</v>
      </c>
      <c r="AL458">
        <f t="shared" ca="1" si="1121"/>
        <v>0</v>
      </c>
      <c r="AM458">
        <f t="shared" ca="1" si="1122"/>
        <v>0</v>
      </c>
      <c r="AN458">
        <f t="shared" ca="1" si="1123"/>
        <v>0</v>
      </c>
      <c r="AO458">
        <f t="shared" ca="1" si="1124"/>
        <v>0</v>
      </c>
      <c r="AP458">
        <f t="shared" ca="1" si="1125"/>
        <v>0</v>
      </c>
      <c r="AQ458">
        <f t="shared" ca="1" si="1126"/>
        <v>0</v>
      </c>
      <c r="AR458" s="8">
        <f t="shared" ca="1" si="1127"/>
        <v>0.15384615384615385</v>
      </c>
      <c r="AS458" s="8">
        <f t="shared" ca="1" si="1128"/>
        <v>0.15384615384615385</v>
      </c>
      <c r="AT458" s="8">
        <f t="shared" ca="1" si="1129"/>
        <v>0.15384615384615385</v>
      </c>
      <c r="AU458" s="8">
        <f t="shared" ca="1" si="1130"/>
        <v>0.30769230769230771</v>
      </c>
      <c r="AV458">
        <f t="shared" ca="1" si="1131"/>
        <v>2</v>
      </c>
      <c r="AW458" t="b">
        <f t="shared" ca="1" si="1054"/>
        <v>1</v>
      </c>
    </row>
    <row r="459" spans="1:49">
      <c r="A459" t="s">
        <v>3148</v>
      </c>
      <c r="B459" t="s">
        <v>2565</v>
      </c>
      <c r="C459" t="s">
        <v>2674</v>
      </c>
      <c r="D459">
        <f>IF(Players!C459="NL",INDEX(Standings!G:I,MATCH(INDEX(Teams!G:K,MATCH(Players!B459,Teams!G:G,0),5),Standings!G:G,0),2)+INDEX(Standings!G:I,MATCH(INDEX(Teams!G:K,MATCH(Players!B459,Teams!G:G,0),5),Standings!G:G,0),3),INDEX(Standings!A:C,MATCH(INDEX(Teams!A:E,MATCH(Players!B459,Teams!A:A,0),5),Standings!A:A,0),2)+INDEX(Standings!A:C,MATCH(INDEX(Teams!A:E,MATCH(Players!B459,Teams!A:A,0),5),Standings!A:A,0),3))</f>
        <v>3</v>
      </c>
      <c r="E459">
        <f t="shared" ca="1" si="1132"/>
        <v>3</v>
      </c>
      <c r="F459">
        <f t="shared" ca="1" si="1133"/>
        <v>14</v>
      </c>
      <c r="G459">
        <f t="shared" ca="1" si="1134"/>
        <v>3</v>
      </c>
      <c r="H459">
        <f t="shared" ca="1" si="1135"/>
        <v>4</v>
      </c>
      <c r="I459">
        <f t="shared" ca="1" si="1136"/>
        <v>1</v>
      </c>
      <c r="J459">
        <f t="shared" ca="1" si="1137"/>
        <v>0</v>
      </c>
      <c r="K459">
        <f t="shared" ca="1" si="1138"/>
        <v>1</v>
      </c>
      <c r="L459">
        <f t="shared" ca="1" si="1139"/>
        <v>3</v>
      </c>
      <c r="M459">
        <f t="shared" ca="1" si="1140"/>
        <v>0</v>
      </c>
      <c r="N459">
        <f t="shared" ca="1" si="1141"/>
        <v>0</v>
      </c>
      <c r="O459">
        <f t="shared" ca="1" si="1142"/>
        <v>2</v>
      </c>
      <c r="P459">
        <f t="shared" ca="1" si="1143"/>
        <v>2</v>
      </c>
      <c r="Q459">
        <f t="shared" ca="1" si="1144"/>
        <v>0</v>
      </c>
      <c r="R459">
        <f t="shared" ca="1" si="1145"/>
        <v>0</v>
      </c>
      <c r="S459">
        <f t="shared" ca="1" si="1146"/>
        <v>0</v>
      </c>
      <c r="T459">
        <f t="shared" ca="1" si="1147"/>
        <v>0</v>
      </c>
      <c r="U459">
        <f t="shared" ca="1" si="1148"/>
        <v>0</v>
      </c>
      <c r="V459">
        <f t="shared" ca="1" si="1149"/>
        <v>1</v>
      </c>
      <c r="W459">
        <f t="shared" ca="1" si="1150"/>
        <v>1</v>
      </c>
      <c r="X459">
        <f t="shared" ca="1" si="1107"/>
        <v>3</v>
      </c>
      <c r="Y459">
        <f t="shared" ca="1" si="1108"/>
        <v>16</v>
      </c>
      <c r="Z459">
        <f t="shared" ca="1" si="1109"/>
        <v>14</v>
      </c>
      <c r="AA459">
        <f t="shared" ca="1" si="1110"/>
        <v>3</v>
      </c>
      <c r="AB459">
        <f t="shared" ca="1" si="1111"/>
        <v>4</v>
      </c>
      <c r="AC459">
        <f t="shared" ca="1" si="1112"/>
        <v>1</v>
      </c>
      <c r="AD459">
        <f t="shared" ca="1" si="1113"/>
        <v>0</v>
      </c>
      <c r="AE459">
        <f t="shared" ca="1" si="1114"/>
        <v>1</v>
      </c>
      <c r="AF459">
        <f t="shared" ca="1" si="1115"/>
        <v>3</v>
      </c>
      <c r="AG459">
        <f t="shared" ca="1" si="1116"/>
        <v>0</v>
      </c>
      <c r="AH459">
        <f t="shared" ca="1" si="1117"/>
        <v>0</v>
      </c>
      <c r="AI459">
        <f t="shared" ca="1" si="1118"/>
        <v>2</v>
      </c>
      <c r="AJ459">
        <f t="shared" ca="1" si="1119"/>
        <v>2</v>
      </c>
      <c r="AK459">
        <f t="shared" ca="1" si="1120"/>
        <v>0</v>
      </c>
      <c r="AL459">
        <f t="shared" ca="1" si="1121"/>
        <v>0</v>
      </c>
      <c r="AM459">
        <f t="shared" ca="1" si="1122"/>
        <v>0</v>
      </c>
      <c r="AN459">
        <f t="shared" ca="1" si="1123"/>
        <v>0</v>
      </c>
      <c r="AO459">
        <f t="shared" ca="1" si="1124"/>
        <v>0</v>
      </c>
      <c r="AP459">
        <f t="shared" ca="1" si="1125"/>
        <v>1</v>
      </c>
      <c r="AQ459">
        <f t="shared" ca="1" si="1126"/>
        <v>1</v>
      </c>
      <c r="AR459" s="8">
        <f t="shared" ca="1" si="1127"/>
        <v>0.2857142857142857</v>
      </c>
      <c r="AS459" s="8">
        <f t="shared" ca="1" si="1128"/>
        <v>0.375</v>
      </c>
      <c r="AT459" s="8">
        <f t="shared" ca="1" si="1129"/>
        <v>0.5714285714285714</v>
      </c>
      <c r="AU459" s="8">
        <f t="shared" ca="1" si="1130"/>
        <v>0.9464285714285714</v>
      </c>
      <c r="AV459">
        <f t="shared" ca="1" si="1131"/>
        <v>8</v>
      </c>
      <c r="AW459" t="b">
        <f t="shared" ca="1" si="1054"/>
        <v>1</v>
      </c>
    </row>
    <row r="460" spans="1:49">
      <c r="A460" t="s">
        <v>3149</v>
      </c>
      <c r="B460" t="s">
        <v>2565</v>
      </c>
      <c r="C460" t="s">
        <v>2674</v>
      </c>
      <c r="D460">
        <f>IF(Players!C460="NL",INDEX(Standings!G:I,MATCH(INDEX(Teams!G:K,MATCH(Players!B460,Teams!G:G,0),5),Standings!G:G,0),2)+INDEX(Standings!G:I,MATCH(INDEX(Teams!G:K,MATCH(Players!B460,Teams!G:G,0),5),Standings!G:G,0),3),INDEX(Standings!A:C,MATCH(INDEX(Teams!A:E,MATCH(Players!B460,Teams!A:A,0),5),Standings!A:A,0),2)+INDEX(Standings!A:C,MATCH(INDEX(Teams!A:E,MATCH(Players!B460,Teams!A:A,0),5),Standings!A:A,0),3))</f>
        <v>3</v>
      </c>
      <c r="E460">
        <f t="shared" ca="1" si="1132"/>
        <v>0</v>
      </c>
      <c r="F460">
        <f t="shared" ca="1" si="1133"/>
        <v>0</v>
      </c>
      <c r="G460">
        <f t="shared" ca="1" si="1134"/>
        <v>0</v>
      </c>
      <c r="H460">
        <f t="shared" ca="1" si="1135"/>
        <v>0</v>
      </c>
      <c r="I460">
        <f t="shared" ca="1" si="1136"/>
        <v>0</v>
      </c>
      <c r="J460">
        <f t="shared" ca="1" si="1137"/>
        <v>0</v>
      </c>
      <c r="K460">
        <f t="shared" ca="1" si="1138"/>
        <v>0</v>
      </c>
      <c r="L460">
        <f t="shared" ca="1" si="1139"/>
        <v>0</v>
      </c>
      <c r="M460">
        <f t="shared" ca="1" si="1140"/>
        <v>0</v>
      </c>
      <c r="N460">
        <f t="shared" ca="1" si="1141"/>
        <v>0</v>
      </c>
      <c r="O460">
        <f t="shared" ca="1" si="1142"/>
        <v>0</v>
      </c>
      <c r="P460">
        <f t="shared" ca="1" si="1143"/>
        <v>0</v>
      </c>
      <c r="Q460">
        <f t="shared" ca="1" si="1144"/>
        <v>0</v>
      </c>
      <c r="R460">
        <f t="shared" ca="1" si="1145"/>
        <v>0</v>
      </c>
      <c r="S460">
        <f t="shared" ca="1" si="1146"/>
        <v>0</v>
      </c>
      <c r="T460">
        <f t="shared" ca="1" si="1147"/>
        <v>0</v>
      </c>
      <c r="U460">
        <f t="shared" ca="1" si="1148"/>
        <v>0</v>
      </c>
      <c r="V460">
        <f t="shared" ca="1" si="1149"/>
        <v>0</v>
      </c>
      <c r="W460">
        <f t="shared" ca="1" si="1150"/>
        <v>0</v>
      </c>
      <c r="X460">
        <f t="shared" ca="1" si="1107"/>
        <v>0</v>
      </c>
      <c r="Y460">
        <f t="shared" ca="1" si="1108"/>
        <v>0</v>
      </c>
      <c r="Z460">
        <f t="shared" ca="1" si="1109"/>
        <v>0</v>
      </c>
      <c r="AA460">
        <f t="shared" ca="1" si="1110"/>
        <v>0</v>
      </c>
      <c r="AB460">
        <f t="shared" ca="1" si="1111"/>
        <v>0</v>
      </c>
      <c r="AC460">
        <f t="shared" ca="1" si="1112"/>
        <v>0</v>
      </c>
      <c r="AD460">
        <f t="shared" ca="1" si="1113"/>
        <v>0</v>
      </c>
      <c r="AE460">
        <f t="shared" ca="1" si="1114"/>
        <v>0</v>
      </c>
      <c r="AF460">
        <f t="shared" ca="1" si="1115"/>
        <v>0</v>
      </c>
      <c r="AG460">
        <f t="shared" ca="1" si="1116"/>
        <v>0</v>
      </c>
      <c r="AH460">
        <f t="shared" ca="1" si="1117"/>
        <v>0</v>
      </c>
      <c r="AI460">
        <f t="shared" ca="1" si="1118"/>
        <v>0</v>
      </c>
      <c r="AJ460">
        <f t="shared" ca="1" si="1119"/>
        <v>0</v>
      </c>
      <c r="AK460">
        <f t="shared" ca="1" si="1120"/>
        <v>0</v>
      </c>
      <c r="AL460">
        <f t="shared" ca="1" si="1121"/>
        <v>0</v>
      </c>
      <c r="AM460">
        <f t="shared" ca="1" si="1122"/>
        <v>0</v>
      </c>
      <c r="AN460">
        <f t="shared" ca="1" si="1123"/>
        <v>0</v>
      </c>
      <c r="AO460">
        <f t="shared" ca="1" si="1124"/>
        <v>0</v>
      </c>
      <c r="AP460">
        <f t="shared" ca="1" si="1125"/>
        <v>0</v>
      </c>
      <c r="AQ460">
        <f t="shared" ca="1" si="1126"/>
        <v>0</v>
      </c>
      <c r="AR460" s="8">
        <f t="shared" ca="1" si="1127"/>
        <v>0</v>
      </c>
      <c r="AS460" s="8">
        <f t="shared" ca="1" si="1128"/>
        <v>0</v>
      </c>
      <c r="AT460" s="8">
        <f t="shared" ca="1" si="1129"/>
        <v>0</v>
      </c>
      <c r="AU460" s="8">
        <f t="shared" ca="1" si="1130"/>
        <v>0</v>
      </c>
      <c r="AV460">
        <f t="shared" ca="1" si="1131"/>
        <v>0</v>
      </c>
      <c r="AW460" t="b">
        <f t="shared" ca="1" si="1054"/>
        <v>0</v>
      </c>
    </row>
    <row r="461" spans="1:49">
      <c r="A461" t="s">
        <v>3150</v>
      </c>
      <c r="B461" t="s">
        <v>2565</v>
      </c>
      <c r="C461" t="s">
        <v>2674</v>
      </c>
      <c r="D461">
        <f>IF(Players!C461="NL",INDEX(Standings!G:I,MATCH(INDEX(Teams!G:K,MATCH(Players!B461,Teams!G:G,0),5),Standings!G:G,0),2)+INDEX(Standings!G:I,MATCH(INDEX(Teams!G:K,MATCH(Players!B461,Teams!G:G,0),5),Standings!G:G,0),3),INDEX(Standings!A:C,MATCH(INDEX(Teams!A:E,MATCH(Players!B461,Teams!A:A,0),5),Standings!A:A,0),2)+INDEX(Standings!A:C,MATCH(INDEX(Teams!A:E,MATCH(Players!B461,Teams!A:A,0),5),Standings!A:A,0),3))</f>
        <v>3</v>
      </c>
      <c r="E461">
        <f t="shared" ca="1" si="1132"/>
        <v>3</v>
      </c>
      <c r="F461">
        <f t="shared" ca="1" si="1133"/>
        <v>2</v>
      </c>
      <c r="G461">
        <f t="shared" ca="1" si="1134"/>
        <v>0</v>
      </c>
      <c r="H461">
        <f t="shared" ca="1" si="1135"/>
        <v>1</v>
      </c>
      <c r="I461">
        <f t="shared" ca="1" si="1136"/>
        <v>0</v>
      </c>
      <c r="J461">
        <f t="shared" ca="1" si="1137"/>
        <v>0</v>
      </c>
      <c r="K461">
        <f t="shared" ca="1" si="1138"/>
        <v>0</v>
      </c>
      <c r="L461">
        <f t="shared" ca="1" si="1139"/>
        <v>0</v>
      </c>
      <c r="M461">
        <f t="shared" ca="1" si="1140"/>
        <v>0</v>
      </c>
      <c r="N461">
        <f t="shared" ca="1" si="1141"/>
        <v>0</v>
      </c>
      <c r="O461">
        <f t="shared" ca="1" si="1142"/>
        <v>0</v>
      </c>
      <c r="P461">
        <f t="shared" ca="1" si="1143"/>
        <v>0</v>
      </c>
      <c r="Q461">
        <f t="shared" ca="1" si="1144"/>
        <v>0</v>
      </c>
      <c r="R461">
        <f t="shared" ca="1" si="1145"/>
        <v>0</v>
      </c>
      <c r="S461">
        <f t="shared" ca="1" si="1146"/>
        <v>0</v>
      </c>
      <c r="T461">
        <f t="shared" ca="1" si="1147"/>
        <v>0</v>
      </c>
      <c r="U461">
        <f t="shared" ca="1" si="1148"/>
        <v>0</v>
      </c>
      <c r="V461">
        <f t="shared" ca="1" si="1149"/>
        <v>0</v>
      </c>
      <c r="W461">
        <f t="shared" ca="1" si="1150"/>
        <v>0</v>
      </c>
      <c r="X461">
        <f t="shared" ca="1" si="1107"/>
        <v>3</v>
      </c>
      <c r="Y461">
        <f t="shared" ca="1" si="1108"/>
        <v>2</v>
      </c>
      <c r="Z461">
        <f t="shared" ca="1" si="1109"/>
        <v>2</v>
      </c>
      <c r="AA461">
        <f t="shared" ca="1" si="1110"/>
        <v>0</v>
      </c>
      <c r="AB461">
        <f t="shared" ca="1" si="1111"/>
        <v>1</v>
      </c>
      <c r="AC461">
        <f t="shared" ca="1" si="1112"/>
        <v>0</v>
      </c>
      <c r="AD461">
        <f t="shared" ca="1" si="1113"/>
        <v>0</v>
      </c>
      <c r="AE461">
        <f t="shared" ca="1" si="1114"/>
        <v>0</v>
      </c>
      <c r="AF461">
        <f t="shared" ca="1" si="1115"/>
        <v>0</v>
      </c>
      <c r="AG461">
        <f t="shared" ca="1" si="1116"/>
        <v>0</v>
      </c>
      <c r="AH461">
        <f t="shared" ca="1" si="1117"/>
        <v>0</v>
      </c>
      <c r="AI461">
        <f t="shared" ca="1" si="1118"/>
        <v>0</v>
      </c>
      <c r="AJ461">
        <f t="shared" ca="1" si="1119"/>
        <v>0</v>
      </c>
      <c r="AK461">
        <f t="shared" ca="1" si="1120"/>
        <v>0</v>
      </c>
      <c r="AL461">
        <f t="shared" ca="1" si="1121"/>
        <v>0</v>
      </c>
      <c r="AM461">
        <f t="shared" ca="1" si="1122"/>
        <v>0</v>
      </c>
      <c r="AN461">
        <f t="shared" ca="1" si="1123"/>
        <v>0</v>
      </c>
      <c r="AO461">
        <f t="shared" ca="1" si="1124"/>
        <v>0</v>
      </c>
      <c r="AP461">
        <f t="shared" ca="1" si="1125"/>
        <v>0</v>
      </c>
      <c r="AQ461">
        <f t="shared" ca="1" si="1126"/>
        <v>0</v>
      </c>
      <c r="AR461" s="8">
        <f t="shared" ca="1" si="1127"/>
        <v>0.5</v>
      </c>
      <c r="AS461" s="8">
        <f t="shared" ca="1" si="1128"/>
        <v>0.5</v>
      </c>
      <c r="AT461" s="8">
        <f t="shared" ca="1" si="1129"/>
        <v>0.5</v>
      </c>
      <c r="AU461" s="8">
        <f t="shared" ca="1" si="1130"/>
        <v>1</v>
      </c>
      <c r="AV461">
        <f t="shared" ca="1" si="1131"/>
        <v>1</v>
      </c>
      <c r="AW461" t="b">
        <f t="shared" ca="1" si="1054"/>
        <v>0</v>
      </c>
    </row>
    <row r="462" spans="1:49">
      <c r="A462" t="s">
        <v>3151</v>
      </c>
      <c r="B462" t="s">
        <v>2565</v>
      </c>
      <c r="C462" t="s">
        <v>2674</v>
      </c>
      <c r="D462">
        <f>IF(Players!C462="NL",INDEX(Standings!G:I,MATCH(INDEX(Teams!G:K,MATCH(Players!B462,Teams!G:G,0),5),Standings!G:G,0),2)+INDEX(Standings!G:I,MATCH(INDEX(Teams!G:K,MATCH(Players!B462,Teams!G:G,0),5),Standings!G:G,0),3),INDEX(Standings!A:C,MATCH(INDEX(Teams!A:E,MATCH(Players!B462,Teams!A:A,0),5),Standings!A:A,0),2)+INDEX(Standings!A:C,MATCH(INDEX(Teams!A:E,MATCH(Players!B462,Teams!A:A,0),5),Standings!A:A,0),3))</f>
        <v>3</v>
      </c>
      <c r="E462">
        <f t="shared" ca="1" si="1132"/>
        <v>0</v>
      </c>
      <c r="F462">
        <f t="shared" ca="1" si="1133"/>
        <v>0</v>
      </c>
      <c r="G462">
        <f t="shared" ca="1" si="1134"/>
        <v>0</v>
      </c>
      <c r="H462">
        <f t="shared" ca="1" si="1135"/>
        <v>0</v>
      </c>
      <c r="I462">
        <f t="shared" ca="1" si="1136"/>
        <v>0</v>
      </c>
      <c r="J462">
        <f t="shared" ca="1" si="1137"/>
        <v>0</v>
      </c>
      <c r="K462">
        <f t="shared" ca="1" si="1138"/>
        <v>0</v>
      </c>
      <c r="L462">
        <f t="shared" ca="1" si="1139"/>
        <v>0</v>
      </c>
      <c r="M462">
        <f t="shared" ca="1" si="1140"/>
        <v>0</v>
      </c>
      <c r="N462">
        <f t="shared" ca="1" si="1141"/>
        <v>0</v>
      </c>
      <c r="O462">
        <f t="shared" ca="1" si="1142"/>
        <v>0</v>
      </c>
      <c r="P462">
        <f t="shared" ca="1" si="1143"/>
        <v>0</v>
      </c>
      <c r="Q462">
        <f t="shared" ca="1" si="1144"/>
        <v>0</v>
      </c>
      <c r="R462">
        <f t="shared" ca="1" si="1145"/>
        <v>0</v>
      </c>
      <c r="S462">
        <f t="shared" ca="1" si="1146"/>
        <v>0</v>
      </c>
      <c r="T462">
        <f t="shared" ca="1" si="1147"/>
        <v>0</v>
      </c>
      <c r="U462">
        <f t="shared" ca="1" si="1148"/>
        <v>0</v>
      </c>
      <c r="V462">
        <f t="shared" ca="1" si="1149"/>
        <v>0</v>
      </c>
      <c r="W462">
        <f t="shared" ca="1" si="1150"/>
        <v>1</v>
      </c>
      <c r="X462">
        <f t="shared" ca="1" si="1107"/>
        <v>0</v>
      </c>
      <c r="Y462">
        <f t="shared" ca="1" si="1108"/>
        <v>0</v>
      </c>
      <c r="Z462">
        <f t="shared" ca="1" si="1109"/>
        <v>0</v>
      </c>
      <c r="AA462">
        <f t="shared" ca="1" si="1110"/>
        <v>0</v>
      </c>
      <c r="AB462">
        <f t="shared" ca="1" si="1111"/>
        <v>0</v>
      </c>
      <c r="AC462">
        <f t="shared" ca="1" si="1112"/>
        <v>0</v>
      </c>
      <c r="AD462">
        <f t="shared" ca="1" si="1113"/>
        <v>0</v>
      </c>
      <c r="AE462">
        <f t="shared" ca="1" si="1114"/>
        <v>0</v>
      </c>
      <c r="AF462">
        <f t="shared" ca="1" si="1115"/>
        <v>0</v>
      </c>
      <c r="AG462">
        <f t="shared" ca="1" si="1116"/>
        <v>0</v>
      </c>
      <c r="AH462">
        <f t="shared" ca="1" si="1117"/>
        <v>0</v>
      </c>
      <c r="AI462">
        <f t="shared" ca="1" si="1118"/>
        <v>0</v>
      </c>
      <c r="AJ462">
        <f t="shared" ca="1" si="1119"/>
        <v>0</v>
      </c>
      <c r="AK462">
        <f t="shared" ca="1" si="1120"/>
        <v>0</v>
      </c>
      <c r="AL462">
        <f t="shared" ca="1" si="1121"/>
        <v>0</v>
      </c>
      <c r="AM462">
        <f t="shared" ca="1" si="1122"/>
        <v>0</v>
      </c>
      <c r="AN462">
        <f t="shared" ca="1" si="1123"/>
        <v>0</v>
      </c>
      <c r="AO462">
        <f t="shared" ca="1" si="1124"/>
        <v>0</v>
      </c>
      <c r="AP462">
        <f t="shared" ca="1" si="1125"/>
        <v>0</v>
      </c>
      <c r="AQ462">
        <f t="shared" ca="1" si="1126"/>
        <v>1</v>
      </c>
      <c r="AR462" s="8">
        <f t="shared" ca="1" si="1127"/>
        <v>0</v>
      </c>
      <c r="AS462" s="8">
        <f t="shared" ca="1" si="1128"/>
        <v>0</v>
      </c>
      <c r="AT462" s="8">
        <f t="shared" ca="1" si="1129"/>
        <v>0</v>
      </c>
      <c r="AU462" s="8">
        <f t="shared" ca="1" si="1130"/>
        <v>0</v>
      </c>
      <c r="AV462">
        <f t="shared" ca="1" si="1131"/>
        <v>0</v>
      </c>
      <c r="AW462" t="b">
        <f t="shared" ref="AW462:AW525" ca="1" si="1151">IF(Y462&gt;=3.1*D462,TRUE,FALSE)</f>
        <v>0</v>
      </c>
    </row>
    <row r="463" spans="1:49">
      <c r="A463" t="s">
        <v>3152</v>
      </c>
      <c r="B463" t="s">
        <v>2565</v>
      </c>
      <c r="C463" t="s">
        <v>2674</v>
      </c>
      <c r="D463">
        <f>IF(Players!C463="NL",INDEX(Standings!G:I,MATCH(INDEX(Teams!G:K,MATCH(Players!B463,Teams!G:G,0),5),Standings!G:G,0),2)+INDEX(Standings!G:I,MATCH(INDEX(Teams!G:K,MATCH(Players!B463,Teams!G:G,0),5),Standings!G:G,0),3),INDEX(Standings!A:C,MATCH(INDEX(Teams!A:E,MATCH(Players!B463,Teams!A:A,0),5),Standings!A:A,0),2)+INDEX(Standings!A:C,MATCH(INDEX(Teams!A:E,MATCH(Players!B463,Teams!A:A,0),5),Standings!A:A,0),3))</f>
        <v>3</v>
      </c>
      <c r="E463">
        <f t="shared" ca="1" si="1132"/>
        <v>0</v>
      </c>
      <c r="F463">
        <f t="shared" ca="1" si="1133"/>
        <v>0</v>
      </c>
      <c r="G463">
        <f t="shared" ca="1" si="1134"/>
        <v>0</v>
      </c>
      <c r="H463">
        <f t="shared" ca="1" si="1135"/>
        <v>0</v>
      </c>
      <c r="I463">
        <f t="shared" ca="1" si="1136"/>
        <v>0</v>
      </c>
      <c r="J463">
        <f t="shared" ca="1" si="1137"/>
        <v>0</v>
      </c>
      <c r="K463">
        <f t="shared" ca="1" si="1138"/>
        <v>0</v>
      </c>
      <c r="L463">
        <f t="shared" ca="1" si="1139"/>
        <v>0</v>
      </c>
      <c r="M463">
        <f t="shared" ca="1" si="1140"/>
        <v>0</v>
      </c>
      <c r="N463">
        <f t="shared" ca="1" si="1141"/>
        <v>0</v>
      </c>
      <c r="O463">
        <f t="shared" ca="1" si="1142"/>
        <v>0</v>
      </c>
      <c r="P463">
        <f t="shared" ca="1" si="1143"/>
        <v>0</v>
      </c>
      <c r="Q463">
        <f t="shared" ca="1" si="1144"/>
        <v>0</v>
      </c>
      <c r="R463">
        <f t="shared" ca="1" si="1145"/>
        <v>0</v>
      </c>
      <c r="S463">
        <f t="shared" ca="1" si="1146"/>
        <v>0</v>
      </c>
      <c r="T463">
        <f t="shared" ca="1" si="1147"/>
        <v>0</v>
      </c>
      <c r="U463">
        <f t="shared" ca="1" si="1148"/>
        <v>0</v>
      </c>
      <c r="V463">
        <f t="shared" ca="1" si="1149"/>
        <v>0</v>
      </c>
      <c r="W463">
        <f t="shared" ca="1" si="1150"/>
        <v>0</v>
      </c>
      <c r="X463">
        <f t="shared" ca="1" si="1107"/>
        <v>0</v>
      </c>
      <c r="Y463">
        <f t="shared" ca="1" si="1108"/>
        <v>0</v>
      </c>
      <c r="Z463">
        <f t="shared" ca="1" si="1109"/>
        <v>0</v>
      </c>
      <c r="AA463">
        <f t="shared" ca="1" si="1110"/>
        <v>0</v>
      </c>
      <c r="AB463">
        <f t="shared" ca="1" si="1111"/>
        <v>0</v>
      </c>
      <c r="AC463">
        <f t="shared" ca="1" si="1112"/>
        <v>0</v>
      </c>
      <c r="AD463">
        <f t="shared" ca="1" si="1113"/>
        <v>0</v>
      </c>
      <c r="AE463">
        <f t="shared" ca="1" si="1114"/>
        <v>0</v>
      </c>
      <c r="AF463">
        <f t="shared" ca="1" si="1115"/>
        <v>0</v>
      </c>
      <c r="AG463">
        <f t="shared" ca="1" si="1116"/>
        <v>0</v>
      </c>
      <c r="AH463">
        <f t="shared" ca="1" si="1117"/>
        <v>0</v>
      </c>
      <c r="AI463">
        <f t="shared" ca="1" si="1118"/>
        <v>0</v>
      </c>
      <c r="AJ463">
        <f t="shared" ca="1" si="1119"/>
        <v>0</v>
      </c>
      <c r="AK463">
        <f t="shared" ca="1" si="1120"/>
        <v>0</v>
      </c>
      <c r="AL463">
        <f t="shared" ca="1" si="1121"/>
        <v>0</v>
      </c>
      <c r="AM463">
        <f t="shared" ca="1" si="1122"/>
        <v>0</v>
      </c>
      <c r="AN463">
        <f t="shared" ca="1" si="1123"/>
        <v>0</v>
      </c>
      <c r="AO463">
        <f t="shared" ca="1" si="1124"/>
        <v>0</v>
      </c>
      <c r="AP463">
        <f t="shared" ca="1" si="1125"/>
        <v>0</v>
      </c>
      <c r="AQ463">
        <f t="shared" ca="1" si="1126"/>
        <v>0</v>
      </c>
      <c r="AR463" s="8">
        <f t="shared" ca="1" si="1127"/>
        <v>0</v>
      </c>
      <c r="AS463" s="8">
        <f t="shared" ca="1" si="1128"/>
        <v>0</v>
      </c>
      <c r="AT463" s="8">
        <f t="shared" ca="1" si="1129"/>
        <v>0</v>
      </c>
      <c r="AU463" s="8">
        <f t="shared" ca="1" si="1130"/>
        <v>0</v>
      </c>
      <c r="AV463">
        <f t="shared" ca="1" si="1131"/>
        <v>0</v>
      </c>
      <c r="AW463" t="b">
        <f t="shared" ca="1" si="1151"/>
        <v>0</v>
      </c>
    </row>
    <row r="464" spans="1:49">
      <c r="A464" t="s">
        <v>3153</v>
      </c>
      <c r="B464" t="s">
        <v>2565</v>
      </c>
      <c r="C464" t="s">
        <v>2674</v>
      </c>
      <c r="D464">
        <f>IF(Players!C464="NL",INDEX(Standings!G:I,MATCH(INDEX(Teams!G:K,MATCH(Players!B464,Teams!G:G,0),5),Standings!G:G,0),2)+INDEX(Standings!G:I,MATCH(INDEX(Teams!G:K,MATCH(Players!B464,Teams!G:G,0),5),Standings!G:G,0),3),INDEX(Standings!A:C,MATCH(INDEX(Teams!A:E,MATCH(Players!B464,Teams!A:A,0),5),Standings!A:A,0),2)+INDEX(Standings!A:C,MATCH(INDEX(Teams!A:E,MATCH(Players!B464,Teams!A:A,0),5),Standings!A:A,0),3))</f>
        <v>3</v>
      </c>
      <c r="E464">
        <f t="shared" ca="1" si="1132"/>
        <v>2</v>
      </c>
      <c r="F464">
        <f t="shared" ca="1" si="1133"/>
        <v>0</v>
      </c>
      <c r="G464">
        <f t="shared" ca="1" si="1134"/>
        <v>0</v>
      </c>
      <c r="H464">
        <f t="shared" ca="1" si="1135"/>
        <v>0</v>
      </c>
      <c r="I464">
        <f t="shared" ca="1" si="1136"/>
        <v>0</v>
      </c>
      <c r="J464">
        <f t="shared" ca="1" si="1137"/>
        <v>0</v>
      </c>
      <c r="K464">
        <f t="shared" ca="1" si="1138"/>
        <v>0</v>
      </c>
      <c r="L464">
        <f t="shared" ca="1" si="1139"/>
        <v>0</v>
      </c>
      <c r="M464">
        <f t="shared" ca="1" si="1140"/>
        <v>0</v>
      </c>
      <c r="N464">
        <f t="shared" ca="1" si="1141"/>
        <v>0</v>
      </c>
      <c r="O464">
        <f t="shared" ca="1" si="1142"/>
        <v>0</v>
      </c>
      <c r="P464">
        <f t="shared" ca="1" si="1143"/>
        <v>0</v>
      </c>
      <c r="Q464">
        <f t="shared" ca="1" si="1144"/>
        <v>0</v>
      </c>
      <c r="R464">
        <f t="shared" ca="1" si="1145"/>
        <v>0</v>
      </c>
      <c r="S464">
        <f t="shared" ca="1" si="1146"/>
        <v>0</v>
      </c>
      <c r="T464">
        <f t="shared" ca="1" si="1147"/>
        <v>0</v>
      </c>
      <c r="U464">
        <f t="shared" ca="1" si="1148"/>
        <v>0</v>
      </c>
      <c r="V464">
        <f t="shared" ca="1" si="1149"/>
        <v>0</v>
      </c>
      <c r="W464">
        <f t="shared" ca="1" si="1150"/>
        <v>0</v>
      </c>
      <c r="X464">
        <f t="shared" ca="1" si="1107"/>
        <v>2</v>
      </c>
      <c r="Y464">
        <f t="shared" ca="1" si="1108"/>
        <v>0</v>
      </c>
      <c r="Z464">
        <f t="shared" ca="1" si="1109"/>
        <v>0</v>
      </c>
      <c r="AA464">
        <f t="shared" ca="1" si="1110"/>
        <v>0</v>
      </c>
      <c r="AB464">
        <f t="shared" ca="1" si="1111"/>
        <v>0</v>
      </c>
      <c r="AC464">
        <f t="shared" ca="1" si="1112"/>
        <v>0</v>
      </c>
      <c r="AD464">
        <f t="shared" ca="1" si="1113"/>
        <v>0</v>
      </c>
      <c r="AE464">
        <f t="shared" ca="1" si="1114"/>
        <v>0</v>
      </c>
      <c r="AF464">
        <f t="shared" ca="1" si="1115"/>
        <v>0</v>
      </c>
      <c r="AG464">
        <f t="shared" ca="1" si="1116"/>
        <v>0</v>
      </c>
      <c r="AH464">
        <f t="shared" ca="1" si="1117"/>
        <v>0</v>
      </c>
      <c r="AI464">
        <f t="shared" ca="1" si="1118"/>
        <v>0</v>
      </c>
      <c r="AJ464">
        <f t="shared" ca="1" si="1119"/>
        <v>0</v>
      </c>
      <c r="AK464">
        <f t="shared" ca="1" si="1120"/>
        <v>0</v>
      </c>
      <c r="AL464">
        <f t="shared" ca="1" si="1121"/>
        <v>0</v>
      </c>
      <c r="AM464">
        <f t="shared" ca="1" si="1122"/>
        <v>0</v>
      </c>
      <c r="AN464">
        <f t="shared" ca="1" si="1123"/>
        <v>0</v>
      </c>
      <c r="AO464">
        <f t="shared" ca="1" si="1124"/>
        <v>0</v>
      </c>
      <c r="AP464">
        <f t="shared" ca="1" si="1125"/>
        <v>0</v>
      </c>
      <c r="AQ464">
        <f t="shared" ca="1" si="1126"/>
        <v>0</v>
      </c>
      <c r="AR464" s="8">
        <f t="shared" ca="1" si="1127"/>
        <v>0</v>
      </c>
      <c r="AS464" s="8">
        <f t="shared" ca="1" si="1128"/>
        <v>0</v>
      </c>
      <c r="AT464" s="8">
        <f t="shared" ca="1" si="1129"/>
        <v>0</v>
      </c>
      <c r="AU464" s="8">
        <f t="shared" ca="1" si="1130"/>
        <v>0</v>
      </c>
      <c r="AV464">
        <f t="shared" ca="1" si="1131"/>
        <v>0</v>
      </c>
      <c r="AW464" t="b">
        <f t="shared" ca="1" si="1151"/>
        <v>0</v>
      </c>
    </row>
    <row r="465" spans="1:49">
      <c r="A465" t="s">
        <v>3178</v>
      </c>
      <c r="B465" t="s">
        <v>2565</v>
      </c>
      <c r="C465" t="s">
        <v>2674</v>
      </c>
      <c r="D465">
        <f>IF(Players!C465="NL",INDEX(Standings!G:I,MATCH(INDEX(Teams!G:K,MATCH(Players!B465,Teams!G:G,0),5),Standings!G:G,0),2)+INDEX(Standings!G:I,MATCH(INDEX(Teams!G:K,MATCH(Players!B465,Teams!G:G,0),5),Standings!G:G,0),3),INDEX(Standings!A:C,MATCH(INDEX(Teams!A:E,MATCH(Players!B465,Teams!A:A,0),5),Standings!A:A,0),2)+INDEX(Standings!A:C,MATCH(INDEX(Teams!A:E,MATCH(Players!B465,Teams!A:A,0),5),Standings!A:A,0),3))</f>
        <v>3</v>
      </c>
      <c r="E465">
        <f t="shared" ca="1" si="1132"/>
        <v>0</v>
      </c>
      <c r="F465">
        <f t="shared" ca="1" si="1133"/>
        <v>0</v>
      </c>
      <c r="G465">
        <f t="shared" ca="1" si="1134"/>
        <v>0</v>
      </c>
      <c r="H465">
        <f t="shared" ca="1" si="1135"/>
        <v>0</v>
      </c>
      <c r="I465">
        <f t="shared" ca="1" si="1136"/>
        <v>0</v>
      </c>
      <c r="J465">
        <f t="shared" ca="1" si="1137"/>
        <v>0</v>
      </c>
      <c r="K465">
        <f t="shared" ca="1" si="1138"/>
        <v>0</v>
      </c>
      <c r="L465">
        <f t="shared" ca="1" si="1139"/>
        <v>0</v>
      </c>
      <c r="M465">
        <f t="shared" ca="1" si="1140"/>
        <v>0</v>
      </c>
      <c r="N465">
        <f t="shared" ca="1" si="1141"/>
        <v>0</v>
      </c>
      <c r="O465">
        <f t="shared" ca="1" si="1142"/>
        <v>0</v>
      </c>
      <c r="P465">
        <f t="shared" ca="1" si="1143"/>
        <v>0</v>
      </c>
      <c r="Q465">
        <f t="shared" ca="1" si="1144"/>
        <v>0</v>
      </c>
      <c r="R465">
        <f t="shared" ca="1" si="1145"/>
        <v>0</v>
      </c>
      <c r="S465">
        <f t="shared" ca="1" si="1146"/>
        <v>0</v>
      </c>
      <c r="T465">
        <f t="shared" ca="1" si="1147"/>
        <v>0</v>
      </c>
      <c r="U465">
        <f t="shared" ca="1" si="1148"/>
        <v>0</v>
      </c>
      <c r="V465">
        <f t="shared" ca="1" si="1149"/>
        <v>0</v>
      </c>
      <c r="W465">
        <f t="shared" ca="1" si="1150"/>
        <v>0</v>
      </c>
      <c r="X465">
        <f t="shared" ca="1" si="1107"/>
        <v>0</v>
      </c>
      <c r="Y465">
        <f t="shared" ca="1" si="1108"/>
        <v>0</v>
      </c>
      <c r="Z465">
        <f t="shared" ca="1" si="1109"/>
        <v>0</v>
      </c>
      <c r="AA465">
        <f t="shared" ca="1" si="1110"/>
        <v>0</v>
      </c>
      <c r="AB465">
        <f t="shared" ca="1" si="1111"/>
        <v>0</v>
      </c>
      <c r="AC465">
        <f t="shared" ca="1" si="1112"/>
        <v>0</v>
      </c>
      <c r="AD465">
        <f t="shared" ca="1" si="1113"/>
        <v>0</v>
      </c>
      <c r="AE465">
        <f t="shared" ca="1" si="1114"/>
        <v>0</v>
      </c>
      <c r="AF465">
        <f t="shared" ca="1" si="1115"/>
        <v>0</v>
      </c>
      <c r="AG465">
        <f t="shared" ca="1" si="1116"/>
        <v>0</v>
      </c>
      <c r="AH465">
        <f t="shared" ca="1" si="1117"/>
        <v>0</v>
      </c>
      <c r="AI465">
        <f t="shared" ca="1" si="1118"/>
        <v>0</v>
      </c>
      <c r="AJ465">
        <f t="shared" ca="1" si="1119"/>
        <v>0</v>
      </c>
      <c r="AK465">
        <f t="shared" ca="1" si="1120"/>
        <v>0</v>
      </c>
      <c r="AL465">
        <f t="shared" ca="1" si="1121"/>
        <v>0</v>
      </c>
      <c r="AM465">
        <f t="shared" ca="1" si="1122"/>
        <v>0</v>
      </c>
      <c r="AN465">
        <f t="shared" ca="1" si="1123"/>
        <v>0</v>
      </c>
      <c r="AO465">
        <f t="shared" ca="1" si="1124"/>
        <v>0</v>
      </c>
      <c r="AP465">
        <f t="shared" ca="1" si="1125"/>
        <v>0</v>
      </c>
      <c r="AQ465">
        <f t="shared" ca="1" si="1126"/>
        <v>0</v>
      </c>
      <c r="AR465" s="8">
        <f t="shared" ca="1" si="1127"/>
        <v>0</v>
      </c>
      <c r="AS465" s="8">
        <f t="shared" ca="1" si="1128"/>
        <v>0</v>
      </c>
      <c r="AT465" s="8">
        <f t="shared" ca="1" si="1129"/>
        <v>0</v>
      </c>
      <c r="AU465" s="8">
        <f t="shared" ca="1" si="1130"/>
        <v>0</v>
      </c>
      <c r="AV465">
        <f t="shared" ca="1" si="1131"/>
        <v>0</v>
      </c>
      <c r="AW465" t="b">
        <f t="shared" ca="1" si="1151"/>
        <v>0</v>
      </c>
    </row>
    <row r="466" spans="1:49">
      <c r="A466" t="s">
        <v>3154</v>
      </c>
      <c r="B466" t="s">
        <v>2565</v>
      </c>
      <c r="C466" t="s">
        <v>2674</v>
      </c>
      <c r="D466">
        <f>IF(Players!C466="NL",INDEX(Standings!G:I,MATCH(INDEX(Teams!G:K,MATCH(Players!B466,Teams!G:G,0),5),Standings!G:G,0),2)+INDEX(Standings!G:I,MATCH(INDEX(Teams!G:K,MATCH(Players!B466,Teams!G:G,0),5),Standings!G:G,0),3),INDEX(Standings!A:C,MATCH(INDEX(Teams!A:E,MATCH(Players!B466,Teams!A:A,0),5),Standings!A:A,0),2)+INDEX(Standings!A:C,MATCH(INDEX(Teams!A:E,MATCH(Players!B466,Teams!A:A,0),5),Standings!A:A,0),3))</f>
        <v>3</v>
      </c>
      <c r="E466">
        <f t="shared" ca="1" si="1132"/>
        <v>0</v>
      </c>
      <c r="F466">
        <f t="shared" ca="1" si="1133"/>
        <v>0</v>
      </c>
      <c r="G466">
        <f t="shared" ca="1" si="1134"/>
        <v>0</v>
      </c>
      <c r="H466">
        <f t="shared" ca="1" si="1135"/>
        <v>0</v>
      </c>
      <c r="I466">
        <f t="shared" ca="1" si="1136"/>
        <v>0</v>
      </c>
      <c r="J466">
        <f t="shared" ca="1" si="1137"/>
        <v>0</v>
      </c>
      <c r="K466">
        <f t="shared" ca="1" si="1138"/>
        <v>0</v>
      </c>
      <c r="L466">
        <f t="shared" ca="1" si="1139"/>
        <v>0</v>
      </c>
      <c r="M466">
        <f t="shared" ca="1" si="1140"/>
        <v>0</v>
      </c>
      <c r="N466">
        <f t="shared" ca="1" si="1141"/>
        <v>0</v>
      </c>
      <c r="O466">
        <f t="shared" ca="1" si="1142"/>
        <v>0</v>
      </c>
      <c r="P466">
        <f t="shared" ca="1" si="1143"/>
        <v>0</v>
      </c>
      <c r="Q466">
        <f t="shared" ca="1" si="1144"/>
        <v>0</v>
      </c>
      <c r="R466">
        <f t="shared" ca="1" si="1145"/>
        <v>0</v>
      </c>
      <c r="S466">
        <f t="shared" ca="1" si="1146"/>
        <v>0</v>
      </c>
      <c r="T466">
        <f t="shared" ca="1" si="1147"/>
        <v>0</v>
      </c>
      <c r="U466">
        <f t="shared" ca="1" si="1148"/>
        <v>0</v>
      </c>
      <c r="V466">
        <f t="shared" ca="1" si="1149"/>
        <v>0</v>
      </c>
      <c r="W466">
        <f t="shared" ca="1" si="1150"/>
        <v>0</v>
      </c>
      <c r="X466">
        <f t="shared" ca="1" si="1107"/>
        <v>0</v>
      </c>
      <c r="Y466">
        <f t="shared" ca="1" si="1108"/>
        <v>0</v>
      </c>
      <c r="Z466">
        <f t="shared" ca="1" si="1109"/>
        <v>0</v>
      </c>
      <c r="AA466">
        <f t="shared" ca="1" si="1110"/>
        <v>0</v>
      </c>
      <c r="AB466">
        <f t="shared" ca="1" si="1111"/>
        <v>0</v>
      </c>
      <c r="AC466">
        <f t="shared" ca="1" si="1112"/>
        <v>0</v>
      </c>
      <c r="AD466">
        <f t="shared" ca="1" si="1113"/>
        <v>0</v>
      </c>
      <c r="AE466">
        <f t="shared" ca="1" si="1114"/>
        <v>0</v>
      </c>
      <c r="AF466">
        <f t="shared" ca="1" si="1115"/>
        <v>0</v>
      </c>
      <c r="AG466">
        <f t="shared" ca="1" si="1116"/>
        <v>0</v>
      </c>
      <c r="AH466">
        <f t="shared" ca="1" si="1117"/>
        <v>0</v>
      </c>
      <c r="AI466">
        <f t="shared" ca="1" si="1118"/>
        <v>0</v>
      </c>
      <c r="AJ466">
        <f t="shared" ca="1" si="1119"/>
        <v>0</v>
      </c>
      <c r="AK466">
        <f t="shared" ca="1" si="1120"/>
        <v>0</v>
      </c>
      <c r="AL466">
        <f t="shared" ca="1" si="1121"/>
        <v>0</v>
      </c>
      <c r="AM466">
        <f t="shared" ca="1" si="1122"/>
        <v>0</v>
      </c>
      <c r="AN466">
        <f t="shared" ca="1" si="1123"/>
        <v>0</v>
      </c>
      <c r="AO466">
        <f t="shared" ca="1" si="1124"/>
        <v>0</v>
      </c>
      <c r="AP466">
        <f t="shared" ca="1" si="1125"/>
        <v>0</v>
      </c>
      <c r="AQ466">
        <f t="shared" ca="1" si="1126"/>
        <v>0</v>
      </c>
      <c r="AR466" s="8">
        <f t="shared" ca="1" si="1127"/>
        <v>0</v>
      </c>
      <c r="AS466" s="8">
        <f t="shared" ca="1" si="1128"/>
        <v>0</v>
      </c>
      <c r="AT466" s="8">
        <f t="shared" ca="1" si="1129"/>
        <v>0</v>
      </c>
      <c r="AU466" s="8">
        <f t="shared" ca="1" si="1130"/>
        <v>0</v>
      </c>
      <c r="AV466">
        <f t="shared" ca="1" si="1131"/>
        <v>0</v>
      </c>
      <c r="AW466" t="b">
        <f t="shared" ca="1" si="1151"/>
        <v>0</v>
      </c>
    </row>
    <row r="467" spans="1:49">
      <c r="A467" t="s">
        <v>3179</v>
      </c>
      <c r="B467" t="s">
        <v>2565</v>
      </c>
      <c r="C467" t="s">
        <v>2674</v>
      </c>
      <c r="D467">
        <f>IF(Players!C467="NL",INDEX(Standings!G:I,MATCH(INDEX(Teams!G:K,MATCH(Players!B467,Teams!G:G,0),5),Standings!G:G,0),2)+INDEX(Standings!G:I,MATCH(INDEX(Teams!G:K,MATCH(Players!B467,Teams!G:G,0),5),Standings!G:G,0),3),INDEX(Standings!A:C,MATCH(INDEX(Teams!A:E,MATCH(Players!B467,Teams!A:A,0),5),Standings!A:A,0),2)+INDEX(Standings!A:C,MATCH(INDEX(Teams!A:E,MATCH(Players!B467,Teams!A:A,0),5),Standings!A:A,0),3))</f>
        <v>3</v>
      </c>
      <c r="E467">
        <f t="shared" ca="1" si="1132"/>
        <v>0</v>
      </c>
      <c r="F467">
        <f t="shared" ca="1" si="1133"/>
        <v>0</v>
      </c>
      <c r="G467">
        <f t="shared" ca="1" si="1134"/>
        <v>0</v>
      </c>
      <c r="H467">
        <f t="shared" ca="1" si="1135"/>
        <v>0</v>
      </c>
      <c r="I467">
        <f t="shared" ca="1" si="1136"/>
        <v>0</v>
      </c>
      <c r="J467">
        <f t="shared" ca="1" si="1137"/>
        <v>0</v>
      </c>
      <c r="K467">
        <f t="shared" ca="1" si="1138"/>
        <v>0</v>
      </c>
      <c r="L467">
        <f t="shared" ca="1" si="1139"/>
        <v>0</v>
      </c>
      <c r="M467">
        <f t="shared" ca="1" si="1140"/>
        <v>0</v>
      </c>
      <c r="N467">
        <f t="shared" ca="1" si="1141"/>
        <v>0</v>
      </c>
      <c r="O467">
        <f t="shared" ca="1" si="1142"/>
        <v>0</v>
      </c>
      <c r="P467">
        <f t="shared" ca="1" si="1143"/>
        <v>0</v>
      </c>
      <c r="Q467">
        <f t="shared" ca="1" si="1144"/>
        <v>0</v>
      </c>
      <c r="R467">
        <f t="shared" ca="1" si="1145"/>
        <v>0</v>
      </c>
      <c r="S467">
        <f t="shared" ca="1" si="1146"/>
        <v>0</v>
      </c>
      <c r="T467">
        <f t="shared" ca="1" si="1147"/>
        <v>0</v>
      </c>
      <c r="U467">
        <f t="shared" ca="1" si="1148"/>
        <v>0</v>
      </c>
      <c r="V467">
        <f t="shared" ca="1" si="1149"/>
        <v>0</v>
      </c>
      <c r="W467">
        <f t="shared" ca="1" si="1150"/>
        <v>0</v>
      </c>
      <c r="X467">
        <f t="shared" ca="1" si="1107"/>
        <v>0</v>
      </c>
      <c r="Y467">
        <f t="shared" ca="1" si="1108"/>
        <v>0</v>
      </c>
      <c r="Z467">
        <f t="shared" ca="1" si="1109"/>
        <v>0</v>
      </c>
      <c r="AA467">
        <f t="shared" ca="1" si="1110"/>
        <v>0</v>
      </c>
      <c r="AB467">
        <f t="shared" ca="1" si="1111"/>
        <v>0</v>
      </c>
      <c r="AC467">
        <f t="shared" ca="1" si="1112"/>
        <v>0</v>
      </c>
      <c r="AD467">
        <f t="shared" ca="1" si="1113"/>
        <v>0</v>
      </c>
      <c r="AE467">
        <f t="shared" ca="1" si="1114"/>
        <v>0</v>
      </c>
      <c r="AF467">
        <f t="shared" ca="1" si="1115"/>
        <v>0</v>
      </c>
      <c r="AG467">
        <f t="shared" ca="1" si="1116"/>
        <v>0</v>
      </c>
      <c r="AH467">
        <f t="shared" ca="1" si="1117"/>
        <v>0</v>
      </c>
      <c r="AI467">
        <f t="shared" ca="1" si="1118"/>
        <v>0</v>
      </c>
      <c r="AJ467">
        <f t="shared" ca="1" si="1119"/>
        <v>0</v>
      </c>
      <c r="AK467">
        <f t="shared" ca="1" si="1120"/>
        <v>0</v>
      </c>
      <c r="AL467">
        <f t="shared" ca="1" si="1121"/>
        <v>0</v>
      </c>
      <c r="AM467">
        <f t="shared" ca="1" si="1122"/>
        <v>0</v>
      </c>
      <c r="AN467">
        <f t="shared" ca="1" si="1123"/>
        <v>0</v>
      </c>
      <c r="AO467">
        <f t="shared" ca="1" si="1124"/>
        <v>0</v>
      </c>
      <c r="AP467">
        <f t="shared" ca="1" si="1125"/>
        <v>0</v>
      </c>
      <c r="AQ467">
        <f t="shared" ca="1" si="1126"/>
        <v>0</v>
      </c>
      <c r="AR467" s="8">
        <f t="shared" ca="1" si="1127"/>
        <v>0</v>
      </c>
      <c r="AS467" s="8">
        <f t="shared" ca="1" si="1128"/>
        <v>0</v>
      </c>
      <c r="AT467" s="8">
        <f t="shared" ca="1" si="1129"/>
        <v>0</v>
      </c>
      <c r="AU467" s="8">
        <f t="shared" ca="1" si="1130"/>
        <v>0</v>
      </c>
      <c r="AV467">
        <f t="shared" ca="1" si="1131"/>
        <v>0</v>
      </c>
      <c r="AW467" t="b">
        <f t="shared" ca="1" si="1151"/>
        <v>0</v>
      </c>
    </row>
    <row r="468" spans="1:49">
      <c r="A468" t="s">
        <v>3155</v>
      </c>
      <c r="B468" t="s">
        <v>2565</v>
      </c>
      <c r="C468" t="s">
        <v>2674</v>
      </c>
      <c r="D468">
        <f>IF(Players!C468="NL",INDEX(Standings!G:I,MATCH(INDEX(Teams!G:K,MATCH(Players!B468,Teams!G:G,0),5),Standings!G:G,0),2)+INDEX(Standings!G:I,MATCH(INDEX(Teams!G:K,MATCH(Players!B468,Teams!G:G,0),5),Standings!G:G,0),3),INDEX(Standings!A:C,MATCH(INDEX(Teams!A:E,MATCH(Players!B468,Teams!A:A,0),5),Standings!A:A,0),2)+INDEX(Standings!A:C,MATCH(INDEX(Teams!A:E,MATCH(Players!B468,Teams!A:A,0),5),Standings!A:A,0),3))</f>
        <v>3</v>
      </c>
      <c r="E468">
        <f t="shared" ca="1" si="1132"/>
        <v>0</v>
      </c>
      <c r="F468">
        <f t="shared" ca="1" si="1133"/>
        <v>0</v>
      </c>
      <c r="G468">
        <f t="shared" ca="1" si="1134"/>
        <v>0</v>
      </c>
      <c r="H468">
        <f t="shared" ca="1" si="1135"/>
        <v>0</v>
      </c>
      <c r="I468">
        <f t="shared" ca="1" si="1136"/>
        <v>0</v>
      </c>
      <c r="J468">
        <f t="shared" ca="1" si="1137"/>
        <v>0</v>
      </c>
      <c r="K468">
        <f t="shared" ca="1" si="1138"/>
        <v>0</v>
      </c>
      <c r="L468">
        <f t="shared" ca="1" si="1139"/>
        <v>0</v>
      </c>
      <c r="M468">
        <f t="shared" ca="1" si="1140"/>
        <v>0</v>
      </c>
      <c r="N468">
        <f t="shared" ca="1" si="1141"/>
        <v>0</v>
      </c>
      <c r="O468">
        <f t="shared" ca="1" si="1142"/>
        <v>0</v>
      </c>
      <c r="P468">
        <f t="shared" ca="1" si="1143"/>
        <v>0</v>
      </c>
      <c r="Q468">
        <f t="shared" ca="1" si="1144"/>
        <v>0</v>
      </c>
      <c r="R468">
        <f t="shared" ca="1" si="1145"/>
        <v>0</v>
      </c>
      <c r="S468">
        <f t="shared" ca="1" si="1146"/>
        <v>0</v>
      </c>
      <c r="T468">
        <f t="shared" ca="1" si="1147"/>
        <v>0</v>
      </c>
      <c r="U468">
        <f t="shared" ca="1" si="1148"/>
        <v>0</v>
      </c>
      <c r="V468">
        <f t="shared" ca="1" si="1149"/>
        <v>0</v>
      </c>
      <c r="W468">
        <f t="shared" ca="1" si="1150"/>
        <v>0</v>
      </c>
      <c r="X468">
        <f t="shared" ca="1" si="1107"/>
        <v>0</v>
      </c>
      <c r="Y468">
        <f t="shared" ca="1" si="1108"/>
        <v>0</v>
      </c>
      <c r="Z468">
        <f t="shared" ca="1" si="1109"/>
        <v>0</v>
      </c>
      <c r="AA468">
        <f t="shared" ca="1" si="1110"/>
        <v>0</v>
      </c>
      <c r="AB468">
        <f t="shared" ca="1" si="1111"/>
        <v>0</v>
      </c>
      <c r="AC468">
        <f t="shared" ca="1" si="1112"/>
        <v>0</v>
      </c>
      <c r="AD468">
        <f t="shared" ca="1" si="1113"/>
        <v>0</v>
      </c>
      <c r="AE468">
        <f t="shared" ca="1" si="1114"/>
        <v>0</v>
      </c>
      <c r="AF468">
        <f t="shared" ca="1" si="1115"/>
        <v>0</v>
      </c>
      <c r="AG468">
        <f t="shared" ca="1" si="1116"/>
        <v>0</v>
      </c>
      <c r="AH468">
        <f t="shared" ca="1" si="1117"/>
        <v>0</v>
      </c>
      <c r="AI468">
        <f t="shared" ca="1" si="1118"/>
        <v>0</v>
      </c>
      <c r="AJ468">
        <f t="shared" ca="1" si="1119"/>
        <v>0</v>
      </c>
      <c r="AK468">
        <f t="shared" ca="1" si="1120"/>
        <v>0</v>
      </c>
      <c r="AL468">
        <f t="shared" ca="1" si="1121"/>
        <v>0</v>
      </c>
      <c r="AM468">
        <f t="shared" ca="1" si="1122"/>
        <v>0</v>
      </c>
      <c r="AN468">
        <f t="shared" ca="1" si="1123"/>
        <v>0</v>
      </c>
      <c r="AO468">
        <f t="shared" ca="1" si="1124"/>
        <v>0</v>
      </c>
      <c r="AP468">
        <f t="shared" ca="1" si="1125"/>
        <v>0</v>
      </c>
      <c r="AQ468">
        <f t="shared" ca="1" si="1126"/>
        <v>0</v>
      </c>
      <c r="AR468" s="8">
        <f t="shared" ca="1" si="1127"/>
        <v>0</v>
      </c>
      <c r="AS468" s="8">
        <f t="shared" ca="1" si="1128"/>
        <v>0</v>
      </c>
      <c r="AT468" s="8">
        <f t="shared" ca="1" si="1129"/>
        <v>0</v>
      </c>
      <c r="AU468" s="8">
        <f t="shared" ca="1" si="1130"/>
        <v>0</v>
      </c>
      <c r="AV468">
        <f t="shared" ca="1" si="1131"/>
        <v>0</v>
      </c>
      <c r="AW468" t="b">
        <f t="shared" ca="1" si="1151"/>
        <v>0</v>
      </c>
    </row>
    <row r="469" spans="1:49">
      <c r="A469" t="s">
        <v>3156</v>
      </c>
      <c r="B469" t="s">
        <v>2565</v>
      </c>
      <c r="C469" t="s">
        <v>2674</v>
      </c>
      <c r="D469">
        <f>IF(Players!C469="NL",INDEX(Standings!G:I,MATCH(INDEX(Teams!G:K,MATCH(Players!B469,Teams!G:G,0),5),Standings!G:G,0),2)+INDEX(Standings!G:I,MATCH(INDEX(Teams!G:K,MATCH(Players!B469,Teams!G:G,0),5),Standings!G:G,0),3),INDEX(Standings!A:C,MATCH(INDEX(Teams!A:E,MATCH(Players!B469,Teams!A:A,0),5),Standings!A:A,0),2)+INDEX(Standings!A:C,MATCH(INDEX(Teams!A:E,MATCH(Players!B469,Teams!A:A,0),5),Standings!A:A,0),3))</f>
        <v>3</v>
      </c>
      <c r="E469">
        <f t="shared" ca="1" si="1132"/>
        <v>0</v>
      </c>
      <c r="F469">
        <f t="shared" ca="1" si="1133"/>
        <v>0</v>
      </c>
      <c r="G469">
        <f t="shared" ca="1" si="1134"/>
        <v>0</v>
      </c>
      <c r="H469">
        <f t="shared" ca="1" si="1135"/>
        <v>0</v>
      </c>
      <c r="I469">
        <f t="shared" ca="1" si="1136"/>
        <v>0</v>
      </c>
      <c r="J469">
        <f t="shared" ca="1" si="1137"/>
        <v>0</v>
      </c>
      <c r="K469">
        <f t="shared" ca="1" si="1138"/>
        <v>0</v>
      </c>
      <c r="L469">
        <f t="shared" ca="1" si="1139"/>
        <v>0</v>
      </c>
      <c r="M469">
        <f t="shared" ca="1" si="1140"/>
        <v>0</v>
      </c>
      <c r="N469">
        <f t="shared" ca="1" si="1141"/>
        <v>0</v>
      </c>
      <c r="O469">
        <f t="shared" ca="1" si="1142"/>
        <v>0</v>
      </c>
      <c r="P469">
        <f t="shared" ca="1" si="1143"/>
        <v>0</v>
      </c>
      <c r="Q469">
        <f t="shared" ca="1" si="1144"/>
        <v>0</v>
      </c>
      <c r="R469">
        <f t="shared" ca="1" si="1145"/>
        <v>0</v>
      </c>
      <c r="S469">
        <f t="shared" ca="1" si="1146"/>
        <v>0</v>
      </c>
      <c r="T469">
        <f t="shared" ca="1" si="1147"/>
        <v>0</v>
      </c>
      <c r="U469">
        <f t="shared" ca="1" si="1148"/>
        <v>0</v>
      </c>
      <c r="V469">
        <f t="shared" ca="1" si="1149"/>
        <v>0</v>
      </c>
      <c r="W469">
        <f t="shared" ca="1" si="1150"/>
        <v>0</v>
      </c>
      <c r="X469">
        <f t="shared" ca="1" si="1107"/>
        <v>0</v>
      </c>
      <c r="Y469">
        <f t="shared" ca="1" si="1108"/>
        <v>0</v>
      </c>
      <c r="Z469">
        <f t="shared" ca="1" si="1109"/>
        <v>0</v>
      </c>
      <c r="AA469">
        <f t="shared" ca="1" si="1110"/>
        <v>0</v>
      </c>
      <c r="AB469">
        <f t="shared" ca="1" si="1111"/>
        <v>0</v>
      </c>
      <c r="AC469">
        <f t="shared" ca="1" si="1112"/>
        <v>0</v>
      </c>
      <c r="AD469">
        <f t="shared" ca="1" si="1113"/>
        <v>0</v>
      </c>
      <c r="AE469">
        <f t="shared" ca="1" si="1114"/>
        <v>0</v>
      </c>
      <c r="AF469">
        <f t="shared" ca="1" si="1115"/>
        <v>0</v>
      </c>
      <c r="AG469">
        <f t="shared" ca="1" si="1116"/>
        <v>0</v>
      </c>
      <c r="AH469">
        <f t="shared" ca="1" si="1117"/>
        <v>0</v>
      </c>
      <c r="AI469">
        <f t="shared" ca="1" si="1118"/>
        <v>0</v>
      </c>
      <c r="AJ469">
        <f t="shared" ca="1" si="1119"/>
        <v>0</v>
      </c>
      <c r="AK469">
        <f t="shared" ca="1" si="1120"/>
        <v>0</v>
      </c>
      <c r="AL469">
        <f t="shared" ca="1" si="1121"/>
        <v>0</v>
      </c>
      <c r="AM469">
        <f t="shared" ca="1" si="1122"/>
        <v>0</v>
      </c>
      <c r="AN469">
        <f t="shared" ca="1" si="1123"/>
        <v>0</v>
      </c>
      <c r="AO469">
        <f t="shared" ca="1" si="1124"/>
        <v>0</v>
      </c>
      <c r="AP469">
        <f t="shared" ca="1" si="1125"/>
        <v>0</v>
      </c>
      <c r="AQ469">
        <f t="shared" ca="1" si="1126"/>
        <v>0</v>
      </c>
      <c r="AR469" s="8">
        <f t="shared" ca="1" si="1127"/>
        <v>0</v>
      </c>
      <c r="AS469" s="8">
        <f t="shared" ca="1" si="1128"/>
        <v>0</v>
      </c>
      <c r="AT469" s="8">
        <f t="shared" ca="1" si="1129"/>
        <v>0</v>
      </c>
      <c r="AU469" s="8">
        <f t="shared" ca="1" si="1130"/>
        <v>0</v>
      </c>
      <c r="AV469">
        <f t="shared" ca="1" si="1131"/>
        <v>0</v>
      </c>
      <c r="AW469" t="b">
        <f t="shared" ca="1" si="1151"/>
        <v>0</v>
      </c>
    </row>
    <row r="470" spans="1:49">
      <c r="A470" t="s">
        <v>3157</v>
      </c>
      <c r="B470" t="s">
        <v>2565</v>
      </c>
      <c r="C470" t="s">
        <v>2674</v>
      </c>
      <c r="D470">
        <f>IF(Players!C470="NL",INDEX(Standings!G:I,MATCH(INDEX(Teams!G:K,MATCH(Players!B470,Teams!G:G,0),5),Standings!G:G,0),2)+INDEX(Standings!G:I,MATCH(INDEX(Teams!G:K,MATCH(Players!B470,Teams!G:G,0),5),Standings!G:G,0),3),INDEX(Standings!A:C,MATCH(INDEX(Teams!A:E,MATCH(Players!B470,Teams!A:A,0),5),Standings!A:A,0),2)+INDEX(Standings!A:C,MATCH(INDEX(Teams!A:E,MATCH(Players!B470,Teams!A:A,0),5),Standings!A:A,0),3))</f>
        <v>3</v>
      </c>
      <c r="E470">
        <f t="shared" ca="1" si="1132"/>
        <v>0</v>
      </c>
      <c r="F470">
        <f t="shared" ca="1" si="1133"/>
        <v>0</v>
      </c>
      <c r="G470">
        <f t="shared" ca="1" si="1134"/>
        <v>0</v>
      </c>
      <c r="H470">
        <f t="shared" ca="1" si="1135"/>
        <v>0</v>
      </c>
      <c r="I470">
        <f t="shared" ca="1" si="1136"/>
        <v>0</v>
      </c>
      <c r="J470">
        <f t="shared" ca="1" si="1137"/>
        <v>0</v>
      </c>
      <c r="K470">
        <f t="shared" ca="1" si="1138"/>
        <v>0</v>
      </c>
      <c r="L470">
        <f t="shared" ca="1" si="1139"/>
        <v>0</v>
      </c>
      <c r="M470">
        <f t="shared" ca="1" si="1140"/>
        <v>0</v>
      </c>
      <c r="N470">
        <f t="shared" ca="1" si="1141"/>
        <v>0</v>
      </c>
      <c r="O470">
        <f t="shared" ca="1" si="1142"/>
        <v>0</v>
      </c>
      <c r="P470">
        <f t="shared" ca="1" si="1143"/>
        <v>0</v>
      </c>
      <c r="Q470">
        <f t="shared" ca="1" si="1144"/>
        <v>0</v>
      </c>
      <c r="R470">
        <f t="shared" ca="1" si="1145"/>
        <v>0</v>
      </c>
      <c r="S470">
        <f t="shared" ca="1" si="1146"/>
        <v>0</v>
      </c>
      <c r="T470">
        <f t="shared" ca="1" si="1147"/>
        <v>0</v>
      </c>
      <c r="U470">
        <f t="shared" ca="1" si="1148"/>
        <v>0</v>
      </c>
      <c r="V470">
        <f t="shared" ca="1" si="1149"/>
        <v>0</v>
      </c>
      <c r="W470">
        <f t="shared" ca="1" si="1150"/>
        <v>0</v>
      </c>
      <c r="X470">
        <f t="shared" ca="1" si="1107"/>
        <v>0</v>
      </c>
      <c r="Y470">
        <f t="shared" ca="1" si="1108"/>
        <v>0</v>
      </c>
      <c r="Z470">
        <f t="shared" ca="1" si="1109"/>
        <v>0</v>
      </c>
      <c r="AA470">
        <f t="shared" ca="1" si="1110"/>
        <v>0</v>
      </c>
      <c r="AB470">
        <f t="shared" ca="1" si="1111"/>
        <v>0</v>
      </c>
      <c r="AC470">
        <f t="shared" ca="1" si="1112"/>
        <v>0</v>
      </c>
      <c r="AD470">
        <f t="shared" ca="1" si="1113"/>
        <v>0</v>
      </c>
      <c r="AE470">
        <f t="shared" ca="1" si="1114"/>
        <v>0</v>
      </c>
      <c r="AF470">
        <f t="shared" ca="1" si="1115"/>
        <v>0</v>
      </c>
      <c r="AG470">
        <f t="shared" ca="1" si="1116"/>
        <v>0</v>
      </c>
      <c r="AH470">
        <f t="shared" ca="1" si="1117"/>
        <v>0</v>
      </c>
      <c r="AI470">
        <f t="shared" ca="1" si="1118"/>
        <v>0</v>
      </c>
      <c r="AJ470">
        <f t="shared" ca="1" si="1119"/>
        <v>0</v>
      </c>
      <c r="AK470">
        <f t="shared" ca="1" si="1120"/>
        <v>0</v>
      </c>
      <c r="AL470">
        <f t="shared" ca="1" si="1121"/>
        <v>0</v>
      </c>
      <c r="AM470">
        <f t="shared" ca="1" si="1122"/>
        <v>0</v>
      </c>
      <c r="AN470">
        <f t="shared" ca="1" si="1123"/>
        <v>0</v>
      </c>
      <c r="AO470">
        <f t="shared" ca="1" si="1124"/>
        <v>0</v>
      </c>
      <c r="AP470">
        <f t="shared" ca="1" si="1125"/>
        <v>0</v>
      </c>
      <c r="AQ470">
        <f t="shared" ca="1" si="1126"/>
        <v>0</v>
      </c>
      <c r="AR470" s="8">
        <f t="shared" ca="1" si="1127"/>
        <v>0</v>
      </c>
      <c r="AS470" s="8">
        <f t="shared" ca="1" si="1128"/>
        <v>0</v>
      </c>
      <c r="AT470" s="8">
        <f t="shared" ca="1" si="1129"/>
        <v>0</v>
      </c>
      <c r="AU470" s="8">
        <f t="shared" ca="1" si="1130"/>
        <v>0</v>
      </c>
      <c r="AV470">
        <f t="shared" ca="1" si="1131"/>
        <v>0</v>
      </c>
      <c r="AW470" t="b">
        <f t="shared" ca="1" si="1151"/>
        <v>0</v>
      </c>
    </row>
    <row r="471" spans="1:49">
      <c r="A471" t="s">
        <v>3158</v>
      </c>
      <c r="B471" t="s">
        <v>2565</v>
      </c>
      <c r="C471" t="s">
        <v>2674</v>
      </c>
      <c r="D471">
        <f>IF(Players!C471="NL",INDEX(Standings!G:I,MATCH(INDEX(Teams!G:K,MATCH(Players!B471,Teams!G:G,0),5),Standings!G:G,0),2)+INDEX(Standings!G:I,MATCH(INDEX(Teams!G:K,MATCH(Players!B471,Teams!G:G,0),5),Standings!G:G,0),3),INDEX(Standings!A:C,MATCH(INDEX(Teams!A:E,MATCH(Players!B471,Teams!A:A,0),5),Standings!A:A,0),2)+INDEX(Standings!A:C,MATCH(INDEX(Teams!A:E,MATCH(Players!B471,Teams!A:A,0),5),Standings!A:A,0),3))</f>
        <v>3</v>
      </c>
      <c r="E471">
        <f t="shared" ca="1" si="1132"/>
        <v>0</v>
      </c>
      <c r="F471">
        <f t="shared" ca="1" si="1133"/>
        <v>0</v>
      </c>
      <c r="G471">
        <f t="shared" ca="1" si="1134"/>
        <v>0</v>
      </c>
      <c r="H471">
        <f t="shared" ca="1" si="1135"/>
        <v>0</v>
      </c>
      <c r="I471">
        <f t="shared" ca="1" si="1136"/>
        <v>0</v>
      </c>
      <c r="J471">
        <f t="shared" ca="1" si="1137"/>
        <v>0</v>
      </c>
      <c r="K471">
        <f t="shared" ca="1" si="1138"/>
        <v>0</v>
      </c>
      <c r="L471">
        <f t="shared" ca="1" si="1139"/>
        <v>0</v>
      </c>
      <c r="M471">
        <f t="shared" ca="1" si="1140"/>
        <v>0</v>
      </c>
      <c r="N471">
        <f t="shared" ca="1" si="1141"/>
        <v>0</v>
      </c>
      <c r="O471">
        <f t="shared" ca="1" si="1142"/>
        <v>0</v>
      </c>
      <c r="P471">
        <f t="shared" ca="1" si="1143"/>
        <v>0</v>
      </c>
      <c r="Q471">
        <f t="shared" ca="1" si="1144"/>
        <v>0</v>
      </c>
      <c r="R471">
        <f t="shared" ca="1" si="1145"/>
        <v>0</v>
      </c>
      <c r="S471">
        <f t="shared" ca="1" si="1146"/>
        <v>0</v>
      </c>
      <c r="T471">
        <f t="shared" ca="1" si="1147"/>
        <v>0</v>
      </c>
      <c r="U471">
        <f t="shared" ca="1" si="1148"/>
        <v>0</v>
      </c>
      <c r="V471">
        <f t="shared" ca="1" si="1149"/>
        <v>0</v>
      </c>
      <c r="W471">
        <f t="shared" ca="1" si="1150"/>
        <v>0</v>
      </c>
      <c r="X471">
        <f t="shared" ca="1" si="1107"/>
        <v>0</v>
      </c>
      <c r="Y471">
        <f t="shared" ca="1" si="1108"/>
        <v>0</v>
      </c>
      <c r="Z471">
        <f t="shared" ca="1" si="1109"/>
        <v>0</v>
      </c>
      <c r="AA471">
        <f t="shared" ca="1" si="1110"/>
        <v>0</v>
      </c>
      <c r="AB471">
        <f t="shared" ca="1" si="1111"/>
        <v>0</v>
      </c>
      <c r="AC471">
        <f t="shared" ca="1" si="1112"/>
        <v>0</v>
      </c>
      <c r="AD471">
        <f t="shared" ca="1" si="1113"/>
        <v>0</v>
      </c>
      <c r="AE471">
        <f t="shared" ca="1" si="1114"/>
        <v>0</v>
      </c>
      <c r="AF471">
        <f t="shared" ca="1" si="1115"/>
        <v>0</v>
      </c>
      <c r="AG471">
        <f t="shared" ca="1" si="1116"/>
        <v>0</v>
      </c>
      <c r="AH471">
        <f t="shared" ca="1" si="1117"/>
        <v>0</v>
      </c>
      <c r="AI471">
        <f t="shared" ca="1" si="1118"/>
        <v>0</v>
      </c>
      <c r="AJ471">
        <f t="shared" ca="1" si="1119"/>
        <v>0</v>
      </c>
      <c r="AK471">
        <f t="shared" ca="1" si="1120"/>
        <v>0</v>
      </c>
      <c r="AL471">
        <f t="shared" ca="1" si="1121"/>
        <v>0</v>
      </c>
      <c r="AM471">
        <f t="shared" ca="1" si="1122"/>
        <v>0</v>
      </c>
      <c r="AN471">
        <f t="shared" ca="1" si="1123"/>
        <v>0</v>
      </c>
      <c r="AO471">
        <f t="shared" ca="1" si="1124"/>
        <v>0</v>
      </c>
      <c r="AP471">
        <f t="shared" ca="1" si="1125"/>
        <v>0</v>
      </c>
      <c r="AQ471">
        <f t="shared" ca="1" si="1126"/>
        <v>0</v>
      </c>
      <c r="AR471" s="8">
        <f t="shared" ca="1" si="1127"/>
        <v>0</v>
      </c>
      <c r="AS471" s="8">
        <f t="shared" ca="1" si="1128"/>
        <v>0</v>
      </c>
      <c r="AT471" s="8">
        <f t="shared" ca="1" si="1129"/>
        <v>0</v>
      </c>
      <c r="AU471" s="8">
        <f t="shared" ca="1" si="1130"/>
        <v>0</v>
      </c>
      <c r="AV471">
        <f t="shared" ca="1" si="1131"/>
        <v>0</v>
      </c>
      <c r="AW471" t="b">
        <f t="shared" ca="1" si="1151"/>
        <v>0</v>
      </c>
    </row>
    <row r="472" spans="1:49">
      <c r="A472" t="s">
        <v>3159</v>
      </c>
      <c r="B472" t="s">
        <v>2565</v>
      </c>
      <c r="C472" t="s">
        <v>2674</v>
      </c>
      <c r="D472">
        <f>IF(Players!C472="NL",INDEX(Standings!G:I,MATCH(INDEX(Teams!G:K,MATCH(Players!B472,Teams!G:G,0),5),Standings!G:G,0),2)+INDEX(Standings!G:I,MATCH(INDEX(Teams!G:K,MATCH(Players!B472,Teams!G:G,0),5),Standings!G:G,0),3),INDEX(Standings!A:C,MATCH(INDEX(Teams!A:E,MATCH(Players!B472,Teams!A:A,0),5),Standings!A:A,0),2)+INDEX(Standings!A:C,MATCH(INDEX(Teams!A:E,MATCH(Players!B472,Teams!A:A,0),5),Standings!A:A,0),3))</f>
        <v>3</v>
      </c>
      <c r="E472">
        <f t="shared" ca="1" si="1132"/>
        <v>0</v>
      </c>
      <c r="F472">
        <f t="shared" ca="1" si="1133"/>
        <v>0</v>
      </c>
      <c r="G472">
        <f t="shared" ca="1" si="1134"/>
        <v>0</v>
      </c>
      <c r="H472">
        <f t="shared" ca="1" si="1135"/>
        <v>0</v>
      </c>
      <c r="I472">
        <f t="shared" ca="1" si="1136"/>
        <v>0</v>
      </c>
      <c r="J472">
        <f t="shared" ca="1" si="1137"/>
        <v>0</v>
      </c>
      <c r="K472">
        <f t="shared" ca="1" si="1138"/>
        <v>0</v>
      </c>
      <c r="L472">
        <f t="shared" ca="1" si="1139"/>
        <v>0</v>
      </c>
      <c r="M472">
        <f t="shared" ca="1" si="1140"/>
        <v>0</v>
      </c>
      <c r="N472">
        <f t="shared" ca="1" si="1141"/>
        <v>0</v>
      </c>
      <c r="O472">
        <f t="shared" ca="1" si="1142"/>
        <v>0</v>
      </c>
      <c r="P472">
        <f t="shared" ca="1" si="1143"/>
        <v>0</v>
      </c>
      <c r="Q472">
        <f t="shared" ca="1" si="1144"/>
        <v>0</v>
      </c>
      <c r="R472">
        <f t="shared" ca="1" si="1145"/>
        <v>0</v>
      </c>
      <c r="S472">
        <f t="shared" ca="1" si="1146"/>
        <v>0</v>
      </c>
      <c r="T472">
        <f t="shared" ca="1" si="1147"/>
        <v>0</v>
      </c>
      <c r="U472">
        <f t="shared" ca="1" si="1148"/>
        <v>0</v>
      </c>
      <c r="V472">
        <f t="shared" ca="1" si="1149"/>
        <v>0</v>
      </c>
      <c r="W472">
        <f t="shared" ca="1" si="1150"/>
        <v>0</v>
      </c>
      <c r="X472">
        <f t="shared" ca="1" si="1107"/>
        <v>0</v>
      </c>
      <c r="Y472">
        <f t="shared" ca="1" si="1108"/>
        <v>0</v>
      </c>
      <c r="Z472">
        <f t="shared" ca="1" si="1109"/>
        <v>0</v>
      </c>
      <c r="AA472">
        <f t="shared" ca="1" si="1110"/>
        <v>0</v>
      </c>
      <c r="AB472">
        <f t="shared" ca="1" si="1111"/>
        <v>0</v>
      </c>
      <c r="AC472">
        <f t="shared" ca="1" si="1112"/>
        <v>0</v>
      </c>
      <c r="AD472">
        <f t="shared" ca="1" si="1113"/>
        <v>0</v>
      </c>
      <c r="AE472">
        <f t="shared" ca="1" si="1114"/>
        <v>0</v>
      </c>
      <c r="AF472">
        <f t="shared" ca="1" si="1115"/>
        <v>0</v>
      </c>
      <c r="AG472">
        <f t="shared" ca="1" si="1116"/>
        <v>0</v>
      </c>
      <c r="AH472">
        <f t="shared" ca="1" si="1117"/>
        <v>0</v>
      </c>
      <c r="AI472">
        <f t="shared" ca="1" si="1118"/>
        <v>0</v>
      </c>
      <c r="AJ472">
        <f t="shared" ca="1" si="1119"/>
        <v>0</v>
      </c>
      <c r="AK472">
        <f t="shared" ca="1" si="1120"/>
        <v>0</v>
      </c>
      <c r="AL472">
        <f t="shared" ca="1" si="1121"/>
        <v>0</v>
      </c>
      <c r="AM472">
        <f t="shared" ca="1" si="1122"/>
        <v>0</v>
      </c>
      <c r="AN472">
        <f t="shared" ca="1" si="1123"/>
        <v>0</v>
      </c>
      <c r="AO472">
        <f t="shared" ca="1" si="1124"/>
        <v>0</v>
      </c>
      <c r="AP472">
        <f t="shared" ca="1" si="1125"/>
        <v>0</v>
      </c>
      <c r="AQ472">
        <f t="shared" ca="1" si="1126"/>
        <v>0</v>
      </c>
      <c r="AR472" s="8">
        <f t="shared" ca="1" si="1127"/>
        <v>0</v>
      </c>
      <c r="AS472" s="8">
        <f t="shared" ca="1" si="1128"/>
        <v>0</v>
      </c>
      <c r="AT472" s="8">
        <f t="shared" ca="1" si="1129"/>
        <v>0</v>
      </c>
      <c r="AU472" s="8">
        <f t="shared" ca="1" si="1130"/>
        <v>0</v>
      </c>
      <c r="AV472">
        <f t="shared" ca="1" si="1131"/>
        <v>0</v>
      </c>
      <c r="AW472" t="b">
        <f t="shared" ca="1" si="1151"/>
        <v>0</v>
      </c>
    </row>
    <row r="473" spans="1:49">
      <c r="A473" t="s">
        <v>3160</v>
      </c>
      <c r="B473" t="s">
        <v>2565</v>
      </c>
      <c r="C473" t="s">
        <v>2674</v>
      </c>
      <c r="D473">
        <f>IF(Players!C473="NL",INDEX(Standings!G:I,MATCH(INDEX(Teams!G:K,MATCH(Players!B473,Teams!G:G,0),5),Standings!G:G,0),2)+INDEX(Standings!G:I,MATCH(INDEX(Teams!G:K,MATCH(Players!B473,Teams!G:G,0),5),Standings!G:G,0),3),INDEX(Standings!A:C,MATCH(INDEX(Teams!A:E,MATCH(Players!B473,Teams!A:A,0),5),Standings!A:A,0),2)+INDEX(Standings!A:C,MATCH(INDEX(Teams!A:E,MATCH(Players!B473,Teams!A:A,0),5),Standings!A:A,0),3))</f>
        <v>3</v>
      </c>
      <c r="E473">
        <f t="shared" ca="1" si="1132"/>
        <v>1</v>
      </c>
      <c r="F473">
        <f t="shared" ca="1" si="1133"/>
        <v>1</v>
      </c>
      <c r="G473">
        <f t="shared" ca="1" si="1134"/>
        <v>0</v>
      </c>
      <c r="H473">
        <f t="shared" ca="1" si="1135"/>
        <v>0</v>
      </c>
      <c r="I473">
        <f t="shared" ca="1" si="1136"/>
        <v>0</v>
      </c>
      <c r="J473">
        <f t="shared" ca="1" si="1137"/>
        <v>0</v>
      </c>
      <c r="K473">
        <f t="shared" ca="1" si="1138"/>
        <v>0</v>
      </c>
      <c r="L473">
        <f t="shared" ca="1" si="1139"/>
        <v>1</v>
      </c>
      <c r="M473">
        <f t="shared" ca="1" si="1140"/>
        <v>0</v>
      </c>
      <c r="N473">
        <f t="shared" ca="1" si="1141"/>
        <v>0</v>
      </c>
      <c r="O473">
        <f t="shared" ca="1" si="1142"/>
        <v>0</v>
      </c>
      <c r="P473">
        <f t="shared" ca="1" si="1143"/>
        <v>1</v>
      </c>
      <c r="Q473">
        <f t="shared" ca="1" si="1144"/>
        <v>0</v>
      </c>
      <c r="R473">
        <f t="shared" ca="1" si="1145"/>
        <v>0</v>
      </c>
      <c r="S473">
        <f t="shared" ca="1" si="1146"/>
        <v>2</v>
      </c>
      <c r="T473">
        <f t="shared" ca="1" si="1147"/>
        <v>0</v>
      </c>
      <c r="U473">
        <f t="shared" ca="1" si="1148"/>
        <v>0</v>
      </c>
      <c r="V473">
        <f t="shared" ca="1" si="1149"/>
        <v>0</v>
      </c>
      <c r="W473">
        <f t="shared" ca="1" si="1150"/>
        <v>0</v>
      </c>
      <c r="X473">
        <f t="shared" ca="1" si="1107"/>
        <v>1</v>
      </c>
      <c r="Y473">
        <f t="shared" ca="1" si="1108"/>
        <v>3</v>
      </c>
      <c r="Z473">
        <f t="shared" ca="1" si="1109"/>
        <v>1</v>
      </c>
      <c r="AA473">
        <f t="shared" ca="1" si="1110"/>
        <v>0</v>
      </c>
      <c r="AB473">
        <f t="shared" ca="1" si="1111"/>
        <v>0</v>
      </c>
      <c r="AC473">
        <f t="shared" ca="1" si="1112"/>
        <v>0</v>
      </c>
      <c r="AD473">
        <f t="shared" ca="1" si="1113"/>
        <v>0</v>
      </c>
      <c r="AE473">
        <f t="shared" ca="1" si="1114"/>
        <v>0</v>
      </c>
      <c r="AF473">
        <f t="shared" ca="1" si="1115"/>
        <v>1</v>
      </c>
      <c r="AG473">
        <f t="shared" ca="1" si="1116"/>
        <v>0</v>
      </c>
      <c r="AH473">
        <f t="shared" ca="1" si="1117"/>
        <v>0</v>
      </c>
      <c r="AI473">
        <f t="shared" ca="1" si="1118"/>
        <v>0</v>
      </c>
      <c r="AJ473">
        <f t="shared" ca="1" si="1119"/>
        <v>1</v>
      </c>
      <c r="AK473">
        <f t="shared" ca="1" si="1120"/>
        <v>0</v>
      </c>
      <c r="AL473">
        <f t="shared" ca="1" si="1121"/>
        <v>0</v>
      </c>
      <c r="AM473">
        <f t="shared" ca="1" si="1122"/>
        <v>2</v>
      </c>
      <c r="AN473">
        <f t="shared" ca="1" si="1123"/>
        <v>0</v>
      </c>
      <c r="AO473">
        <f t="shared" ca="1" si="1124"/>
        <v>0</v>
      </c>
      <c r="AP473">
        <f t="shared" ca="1" si="1125"/>
        <v>0</v>
      </c>
      <c r="AQ473">
        <f t="shared" ca="1" si="1126"/>
        <v>0</v>
      </c>
      <c r="AR473" s="8">
        <f t="shared" ca="1" si="1127"/>
        <v>0</v>
      </c>
      <c r="AS473" s="8">
        <f t="shared" ca="1" si="1128"/>
        <v>0</v>
      </c>
      <c r="AT473" s="8">
        <f t="shared" ca="1" si="1129"/>
        <v>0</v>
      </c>
      <c r="AU473" s="8">
        <f t="shared" ca="1" si="1130"/>
        <v>0</v>
      </c>
      <c r="AV473">
        <f t="shared" ca="1" si="1131"/>
        <v>0</v>
      </c>
      <c r="AW473" t="b">
        <f t="shared" ca="1" si="1151"/>
        <v>0</v>
      </c>
    </row>
    <row r="474" spans="1:49">
      <c r="A474" t="s">
        <v>3161</v>
      </c>
      <c r="B474" t="s">
        <v>2565</v>
      </c>
      <c r="C474" t="s">
        <v>2674</v>
      </c>
      <c r="D474">
        <f>IF(Players!C474="NL",INDEX(Standings!G:I,MATCH(INDEX(Teams!G:K,MATCH(Players!B474,Teams!G:G,0),5),Standings!G:G,0),2)+INDEX(Standings!G:I,MATCH(INDEX(Teams!G:K,MATCH(Players!B474,Teams!G:G,0),5),Standings!G:G,0),3),INDEX(Standings!A:C,MATCH(INDEX(Teams!A:E,MATCH(Players!B474,Teams!A:A,0),5),Standings!A:A,0),2)+INDEX(Standings!A:C,MATCH(INDEX(Teams!A:E,MATCH(Players!B474,Teams!A:A,0),5),Standings!A:A,0),3))</f>
        <v>3</v>
      </c>
      <c r="E474">
        <f t="shared" ca="1" si="1132"/>
        <v>1</v>
      </c>
      <c r="F474">
        <f t="shared" ca="1" si="1133"/>
        <v>3</v>
      </c>
      <c r="G474">
        <f t="shared" ca="1" si="1134"/>
        <v>1</v>
      </c>
      <c r="H474">
        <f t="shared" ca="1" si="1135"/>
        <v>1</v>
      </c>
      <c r="I474">
        <f t="shared" ca="1" si="1136"/>
        <v>0</v>
      </c>
      <c r="J474">
        <f t="shared" ca="1" si="1137"/>
        <v>0</v>
      </c>
      <c r="K474">
        <f t="shared" ca="1" si="1138"/>
        <v>0</v>
      </c>
      <c r="L474">
        <f t="shared" ca="1" si="1139"/>
        <v>0</v>
      </c>
      <c r="M474">
        <f t="shared" ca="1" si="1140"/>
        <v>0</v>
      </c>
      <c r="N474">
        <f t="shared" ca="1" si="1141"/>
        <v>0</v>
      </c>
      <c r="O474">
        <f t="shared" ca="1" si="1142"/>
        <v>0</v>
      </c>
      <c r="P474">
        <f t="shared" ca="1" si="1143"/>
        <v>0</v>
      </c>
      <c r="Q474">
        <f t="shared" ca="1" si="1144"/>
        <v>0</v>
      </c>
      <c r="R474">
        <f t="shared" ca="1" si="1145"/>
        <v>0</v>
      </c>
      <c r="S474">
        <f t="shared" ca="1" si="1146"/>
        <v>0</v>
      </c>
      <c r="T474">
        <f t="shared" ca="1" si="1147"/>
        <v>0</v>
      </c>
      <c r="U474">
        <f t="shared" ca="1" si="1148"/>
        <v>0</v>
      </c>
      <c r="V474">
        <f t="shared" ca="1" si="1149"/>
        <v>0</v>
      </c>
      <c r="W474">
        <f t="shared" ca="1" si="1150"/>
        <v>0</v>
      </c>
      <c r="X474">
        <f t="shared" ca="1" si="1107"/>
        <v>1</v>
      </c>
      <c r="Y474">
        <f t="shared" ca="1" si="1108"/>
        <v>3</v>
      </c>
      <c r="Z474">
        <f t="shared" ca="1" si="1109"/>
        <v>3</v>
      </c>
      <c r="AA474">
        <f t="shared" ca="1" si="1110"/>
        <v>1</v>
      </c>
      <c r="AB474">
        <f t="shared" ca="1" si="1111"/>
        <v>1</v>
      </c>
      <c r="AC474">
        <f t="shared" ca="1" si="1112"/>
        <v>0</v>
      </c>
      <c r="AD474">
        <f t="shared" ca="1" si="1113"/>
        <v>0</v>
      </c>
      <c r="AE474">
        <f t="shared" ca="1" si="1114"/>
        <v>0</v>
      </c>
      <c r="AF474">
        <f t="shared" ca="1" si="1115"/>
        <v>0</v>
      </c>
      <c r="AG474">
        <f t="shared" ca="1" si="1116"/>
        <v>0</v>
      </c>
      <c r="AH474">
        <f t="shared" ca="1" si="1117"/>
        <v>0</v>
      </c>
      <c r="AI474">
        <f t="shared" ca="1" si="1118"/>
        <v>0</v>
      </c>
      <c r="AJ474">
        <f t="shared" ca="1" si="1119"/>
        <v>0</v>
      </c>
      <c r="AK474">
        <f t="shared" ca="1" si="1120"/>
        <v>0</v>
      </c>
      <c r="AL474">
        <f t="shared" ca="1" si="1121"/>
        <v>0</v>
      </c>
      <c r="AM474">
        <f t="shared" ca="1" si="1122"/>
        <v>0</v>
      </c>
      <c r="AN474">
        <f t="shared" ca="1" si="1123"/>
        <v>0</v>
      </c>
      <c r="AO474">
        <f t="shared" ca="1" si="1124"/>
        <v>0</v>
      </c>
      <c r="AP474">
        <f t="shared" ca="1" si="1125"/>
        <v>0</v>
      </c>
      <c r="AQ474">
        <f t="shared" ca="1" si="1126"/>
        <v>0</v>
      </c>
      <c r="AR474" s="8">
        <f t="shared" ca="1" si="1127"/>
        <v>0.33333333333333331</v>
      </c>
      <c r="AS474" s="8">
        <f t="shared" ca="1" si="1128"/>
        <v>0.33333333333333331</v>
      </c>
      <c r="AT474" s="8">
        <f t="shared" ca="1" si="1129"/>
        <v>0.33333333333333331</v>
      </c>
      <c r="AU474" s="8">
        <f t="shared" ca="1" si="1130"/>
        <v>0.66666666666666663</v>
      </c>
      <c r="AV474">
        <f t="shared" ca="1" si="1131"/>
        <v>1</v>
      </c>
      <c r="AW474" t="b">
        <f t="shared" ca="1" si="1151"/>
        <v>0</v>
      </c>
    </row>
    <row r="475" spans="1:49">
      <c r="A475" t="s">
        <v>3162</v>
      </c>
      <c r="B475" t="s">
        <v>2565</v>
      </c>
      <c r="C475" t="s">
        <v>2674</v>
      </c>
      <c r="D475">
        <f>IF(Players!C475="NL",INDEX(Standings!G:I,MATCH(INDEX(Teams!G:K,MATCH(Players!B475,Teams!G:G,0),5),Standings!G:G,0),2)+INDEX(Standings!G:I,MATCH(INDEX(Teams!G:K,MATCH(Players!B475,Teams!G:G,0),5),Standings!G:G,0),3),INDEX(Standings!A:C,MATCH(INDEX(Teams!A:E,MATCH(Players!B475,Teams!A:A,0),5),Standings!A:A,0),2)+INDEX(Standings!A:C,MATCH(INDEX(Teams!A:E,MATCH(Players!B475,Teams!A:A,0),5),Standings!A:A,0),3))</f>
        <v>3</v>
      </c>
      <c r="E475">
        <f t="shared" ca="1" si="1132"/>
        <v>0</v>
      </c>
      <c r="F475">
        <f t="shared" ca="1" si="1133"/>
        <v>0</v>
      </c>
      <c r="G475">
        <f t="shared" ca="1" si="1134"/>
        <v>0</v>
      </c>
      <c r="H475">
        <f t="shared" ca="1" si="1135"/>
        <v>0</v>
      </c>
      <c r="I475">
        <f t="shared" ca="1" si="1136"/>
        <v>0</v>
      </c>
      <c r="J475">
        <f t="shared" ca="1" si="1137"/>
        <v>0</v>
      </c>
      <c r="K475">
        <f t="shared" ca="1" si="1138"/>
        <v>0</v>
      </c>
      <c r="L475">
        <f t="shared" ca="1" si="1139"/>
        <v>0</v>
      </c>
      <c r="M475">
        <f t="shared" ca="1" si="1140"/>
        <v>0</v>
      </c>
      <c r="N475">
        <f t="shared" ca="1" si="1141"/>
        <v>0</v>
      </c>
      <c r="O475">
        <f t="shared" ca="1" si="1142"/>
        <v>0</v>
      </c>
      <c r="P475">
        <f t="shared" ca="1" si="1143"/>
        <v>0</v>
      </c>
      <c r="Q475">
        <f t="shared" ca="1" si="1144"/>
        <v>0</v>
      </c>
      <c r="R475">
        <f t="shared" ca="1" si="1145"/>
        <v>0</v>
      </c>
      <c r="S475">
        <f t="shared" ca="1" si="1146"/>
        <v>0</v>
      </c>
      <c r="T475">
        <f t="shared" ca="1" si="1147"/>
        <v>0</v>
      </c>
      <c r="U475">
        <f t="shared" ca="1" si="1148"/>
        <v>0</v>
      </c>
      <c r="V475">
        <f t="shared" ca="1" si="1149"/>
        <v>0</v>
      </c>
      <c r="W475">
        <f t="shared" ca="1" si="1150"/>
        <v>0</v>
      </c>
      <c r="X475">
        <f t="shared" ca="1" si="1107"/>
        <v>0</v>
      </c>
      <c r="Y475">
        <f t="shared" ca="1" si="1108"/>
        <v>0</v>
      </c>
      <c r="Z475">
        <f t="shared" ca="1" si="1109"/>
        <v>0</v>
      </c>
      <c r="AA475">
        <f t="shared" ca="1" si="1110"/>
        <v>0</v>
      </c>
      <c r="AB475">
        <f t="shared" ca="1" si="1111"/>
        <v>0</v>
      </c>
      <c r="AC475">
        <f t="shared" ca="1" si="1112"/>
        <v>0</v>
      </c>
      <c r="AD475">
        <f t="shared" ca="1" si="1113"/>
        <v>0</v>
      </c>
      <c r="AE475">
        <f t="shared" ca="1" si="1114"/>
        <v>0</v>
      </c>
      <c r="AF475">
        <f t="shared" ca="1" si="1115"/>
        <v>0</v>
      </c>
      <c r="AG475">
        <f t="shared" ca="1" si="1116"/>
        <v>0</v>
      </c>
      <c r="AH475">
        <f t="shared" ca="1" si="1117"/>
        <v>0</v>
      </c>
      <c r="AI475">
        <f t="shared" ca="1" si="1118"/>
        <v>0</v>
      </c>
      <c r="AJ475">
        <f t="shared" ca="1" si="1119"/>
        <v>0</v>
      </c>
      <c r="AK475">
        <f t="shared" ca="1" si="1120"/>
        <v>0</v>
      </c>
      <c r="AL475">
        <f t="shared" ca="1" si="1121"/>
        <v>0</v>
      </c>
      <c r="AM475">
        <f t="shared" ca="1" si="1122"/>
        <v>0</v>
      </c>
      <c r="AN475">
        <f t="shared" ca="1" si="1123"/>
        <v>0</v>
      </c>
      <c r="AO475">
        <f t="shared" ca="1" si="1124"/>
        <v>0</v>
      </c>
      <c r="AP475">
        <f t="shared" ca="1" si="1125"/>
        <v>0</v>
      </c>
      <c r="AQ475">
        <f t="shared" ca="1" si="1126"/>
        <v>0</v>
      </c>
      <c r="AR475" s="8">
        <f t="shared" ca="1" si="1127"/>
        <v>0</v>
      </c>
      <c r="AS475" s="8">
        <f t="shared" ca="1" si="1128"/>
        <v>0</v>
      </c>
      <c r="AT475" s="8">
        <f t="shared" ca="1" si="1129"/>
        <v>0</v>
      </c>
      <c r="AU475" s="8">
        <f t="shared" ca="1" si="1130"/>
        <v>0</v>
      </c>
      <c r="AV475">
        <f t="shared" ca="1" si="1131"/>
        <v>0</v>
      </c>
      <c r="AW475" t="b">
        <f t="shared" ca="1" si="1151"/>
        <v>0</v>
      </c>
    </row>
    <row r="476" spans="1:49">
      <c r="A476" t="s">
        <v>3163</v>
      </c>
      <c r="B476" t="s">
        <v>2565</v>
      </c>
      <c r="C476" t="s">
        <v>2674</v>
      </c>
      <c r="D476">
        <f>IF(Players!C476="NL",INDEX(Standings!G:I,MATCH(INDEX(Teams!G:K,MATCH(Players!B476,Teams!G:G,0),5),Standings!G:G,0),2)+INDEX(Standings!G:I,MATCH(INDEX(Teams!G:K,MATCH(Players!B476,Teams!G:G,0),5),Standings!G:G,0),3),INDEX(Standings!A:C,MATCH(INDEX(Teams!A:E,MATCH(Players!B476,Teams!A:A,0),5),Standings!A:A,0),2)+INDEX(Standings!A:C,MATCH(INDEX(Teams!A:E,MATCH(Players!B476,Teams!A:A,0),5),Standings!A:A,0),3))</f>
        <v>3</v>
      </c>
      <c r="E476">
        <f t="shared" ca="1" si="1132"/>
        <v>0</v>
      </c>
      <c r="F476">
        <f t="shared" ca="1" si="1133"/>
        <v>0</v>
      </c>
      <c r="G476">
        <f t="shared" ca="1" si="1134"/>
        <v>0</v>
      </c>
      <c r="H476">
        <f t="shared" ca="1" si="1135"/>
        <v>0</v>
      </c>
      <c r="I476">
        <f t="shared" ca="1" si="1136"/>
        <v>0</v>
      </c>
      <c r="J476">
        <f t="shared" ca="1" si="1137"/>
        <v>0</v>
      </c>
      <c r="K476">
        <f t="shared" ca="1" si="1138"/>
        <v>0</v>
      </c>
      <c r="L476">
        <f t="shared" ca="1" si="1139"/>
        <v>0</v>
      </c>
      <c r="M476">
        <f t="shared" ca="1" si="1140"/>
        <v>0</v>
      </c>
      <c r="N476">
        <f t="shared" ca="1" si="1141"/>
        <v>0</v>
      </c>
      <c r="O476">
        <f t="shared" ca="1" si="1142"/>
        <v>0</v>
      </c>
      <c r="P476">
        <f t="shared" ca="1" si="1143"/>
        <v>0</v>
      </c>
      <c r="Q476">
        <f t="shared" ca="1" si="1144"/>
        <v>0</v>
      </c>
      <c r="R476">
        <f t="shared" ca="1" si="1145"/>
        <v>0</v>
      </c>
      <c r="S476">
        <f t="shared" ca="1" si="1146"/>
        <v>0</v>
      </c>
      <c r="T476">
        <f t="shared" ca="1" si="1147"/>
        <v>0</v>
      </c>
      <c r="U476">
        <f t="shared" ca="1" si="1148"/>
        <v>0</v>
      </c>
      <c r="V476">
        <f t="shared" ca="1" si="1149"/>
        <v>0</v>
      </c>
      <c r="W476">
        <f t="shared" ca="1" si="1150"/>
        <v>0</v>
      </c>
      <c r="X476">
        <f t="shared" ca="1" si="1107"/>
        <v>0</v>
      </c>
      <c r="Y476">
        <f t="shared" ca="1" si="1108"/>
        <v>0</v>
      </c>
      <c r="Z476">
        <f t="shared" ca="1" si="1109"/>
        <v>0</v>
      </c>
      <c r="AA476">
        <f t="shared" ca="1" si="1110"/>
        <v>0</v>
      </c>
      <c r="AB476">
        <f t="shared" ca="1" si="1111"/>
        <v>0</v>
      </c>
      <c r="AC476">
        <f t="shared" ca="1" si="1112"/>
        <v>0</v>
      </c>
      <c r="AD476">
        <f t="shared" ca="1" si="1113"/>
        <v>0</v>
      </c>
      <c r="AE476">
        <f t="shared" ca="1" si="1114"/>
        <v>0</v>
      </c>
      <c r="AF476">
        <f t="shared" ca="1" si="1115"/>
        <v>0</v>
      </c>
      <c r="AG476">
        <f t="shared" ca="1" si="1116"/>
        <v>0</v>
      </c>
      <c r="AH476">
        <f t="shared" ca="1" si="1117"/>
        <v>0</v>
      </c>
      <c r="AI476">
        <f t="shared" ca="1" si="1118"/>
        <v>0</v>
      </c>
      <c r="AJ476">
        <f t="shared" ca="1" si="1119"/>
        <v>0</v>
      </c>
      <c r="AK476">
        <f t="shared" ca="1" si="1120"/>
        <v>0</v>
      </c>
      <c r="AL476">
        <f t="shared" ca="1" si="1121"/>
        <v>0</v>
      </c>
      <c r="AM476">
        <f t="shared" ca="1" si="1122"/>
        <v>0</v>
      </c>
      <c r="AN476">
        <f t="shared" ca="1" si="1123"/>
        <v>0</v>
      </c>
      <c r="AO476">
        <f t="shared" ca="1" si="1124"/>
        <v>0</v>
      </c>
      <c r="AP476">
        <f t="shared" ca="1" si="1125"/>
        <v>0</v>
      </c>
      <c r="AQ476">
        <f t="shared" ca="1" si="1126"/>
        <v>0</v>
      </c>
      <c r="AR476" s="8">
        <f t="shared" ca="1" si="1127"/>
        <v>0</v>
      </c>
      <c r="AS476" s="8">
        <f t="shared" ca="1" si="1128"/>
        <v>0</v>
      </c>
      <c r="AT476" s="8">
        <f t="shared" ca="1" si="1129"/>
        <v>0</v>
      </c>
      <c r="AU476" s="8">
        <f t="shared" ca="1" si="1130"/>
        <v>0</v>
      </c>
      <c r="AV476">
        <f t="shared" ca="1" si="1131"/>
        <v>0</v>
      </c>
      <c r="AW476" t="b">
        <f t="shared" ca="1" si="1151"/>
        <v>0</v>
      </c>
    </row>
    <row r="477" spans="1:49">
      <c r="A477" t="s">
        <v>3164</v>
      </c>
      <c r="B477" t="s">
        <v>2565</v>
      </c>
      <c r="C477" t="s">
        <v>2674</v>
      </c>
      <c r="D477">
        <f>IF(Players!C477="NL",INDEX(Standings!G:I,MATCH(INDEX(Teams!G:K,MATCH(Players!B477,Teams!G:G,0),5),Standings!G:G,0),2)+INDEX(Standings!G:I,MATCH(INDEX(Teams!G:K,MATCH(Players!B477,Teams!G:G,0),5),Standings!G:G,0),3),INDEX(Standings!A:C,MATCH(INDEX(Teams!A:E,MATCH(Players!B477,Teams!A:A,0),5),Standings!A:A,0),2)+INDEX(Standings!A:C,MATCH(INDEX(Teams!A:E,MATCH(Players!B477,Teams!A:A,0),5),Standings!A:A,0),3))</f>
        <v>3</v>
      </c>
      <c r="E477">
        <f t="shared" ca="1" si="1132"/>
        <v>1</v>
      </c>
      <c r="F477">
        <f t="shared" ca="1" si="1133"/>
        <v>2</v>
      </c>
      <c r="G477">
        <f t="shared" ca="1" si="1134"/>
        <v>1</v>
      </c>
      <c r="H477">
        <f t="shared" ca="1" si="1135"/>
        <v>1</v>
      </c>
      <c r="I477">
        <f t="shared" ca="1" si="1136"/>
        <v>0</v>
      </c>
      <c r="J477">
        <f t="shared" ca="1" si="1137"/>
        <v>0</v>
      </c>
      <c r="K477">
        <f t="shared" ca="1" si="1138"/>
        <v>0</v>
      </c>
      <c r="L477">
        <f t="shared" ca="1" si="1139"/>
        <v>0</v>
      </c>
      <c r="M477">
        <f t="shared" ca="1" si="1140"/>
        <v>0</v>
      </c>
      <c r="N477">
        <f t="shared" ca="1" si="1141"/>
        <v>0</v>
      </c>
      <c r="O477">
        <f t="shared" ca="1" si="1142"/>
        <v>0</v>
      </c>
      <c r="P477">
        <f t="shared" ca="1" si="1143"/>
        <v>0</v>
      </c>
      <c r="Q477">
        <f t="shared" ca="1" si="1144"/>
        <v>0</v>
      </c>
      <c r="R477">
        <f t="shared" ca="1" si="1145"/>
        <v>0</v>
      </c>
      <c r="S477">
        <f t="shared" ca="1" si="1146"/>
        <v>0</v>
      </c>
      <c r="T477">
        <f t="shared" ca="1" si="1147"/>
        <v>0</v>
      </c>
      <c r="U477">
        <f t="shared" ca="1" si="1148"/>
        <v>0</v>
      </c>
      <c r="V477">
        <f t="shared" ca="1" si="1149"/>
        <v>0</v>
      </c>
      <c r="W477">
        <f t="shared" ca="1" si="1150"/>
        <v>0</v>
      </c>
      <c r="X477">
        <f t="shared" ca="1" si="1107"/>
        <v>1</v>
      </c>
      <c r="Y477">
        <f t="shared" ca="1" si="1108"/>
        <v>2</v>
      </c>
      <c r="Z477">
        <f t="shared" ca="1" si="1109"/>
        <v>2</v>
      </c>
      <c r="AA477">
        <f t="shared" ca="1" si="1110"/>
        <v>1</v>
      </c>
      <c r="AB477">
        <f t="shared" ca="1" si="1111"/>
        <v>1</v>
      </c>
      <c r="AC477">
        <f t="shared" ca="1" si="1112"/>
        <v>0</v>
      </c>
      <c r="AD477">
        <f t="shared" ca="1" si="1113"/>
        <v>0</v>
      </c>
      <c r="AE477">
        <f t="shared" ca="1" si="1114"/>
        <v>0</v>
      </c>
      <c r="AF477">
        <f t="shared" ca="1" si="1115"/>
        <v>0</v>
      </c>
      <c r="AG477">
        <f t="shared" ca="1" si="1116"/>
        <v>0</v>
      </c>
      <c r="AH477">
        <f t="shared" ca="1" si="1117"/>
        <v>0</v>
      </c>
      <c r="AI477">
        <f t="shared" ca="1" si="1118"/>
        <v>0</v>
      </c>
      <c r="AJ477">
        <f t="shared" ca="1" si="1119"/>
        <v>0</v>
      </c>
      <c r="AK477">
        <f t="shared" ca="1" si="1120"/>
        <v>0</v>
      </c>
      <c r="AL477">
        <f t="shared" ca="1" si="1121"/>
        <v>0</v>
      </c>
      <c r="AM477">
        <f t="shared" ca="1" si="1122"/>
        <v>0</v>
      </c>
      <c r="AN477">
        <f t="shared" ca="1" si="1123"/>
        <v>0</v>
      </c>
      <c r="AO477">
        <f t="shared" ca="1" si="1124"/>
        <v>0</v>
      </c>
      <c r="AP477">
        <f t="shared" ca="1" si="1125"/>
        <v>0</v>
      </c>
      <c r="AQ477">
        <f t="shared" ca="1" si="1126"/>
        <v>0</v>
      </c>
      <c r="AR477" s="8">
        <f t="shared" ca="1" si="1127"/>
        <v>0.5</v>
      </c>
      <c r="AS477" s="8">
        <f t="shared" ca="1" si="1128"/>
        <v>0.5</v>
      </c>
      <c r="AT477" s="8">
        <f t="shared" ca="1" si="1129"/>
        <v>0.5</v>
      </c>
      <c r="AU477" s="8">
        <f t="shared" ca="1" si="1130"/>
        <v>1</v>
      </c>
      <c r="AV477">
        <f t="shared" ca="1" si="1131"/>
        <v>1</v>
      </c>
      <c r="AW477" t="b">
        <f t="shared" ca="1" si="1151"/>
        <v>0</v>
      </c>
    </row>
    <row r="478" spans="1:49">
      <c r="A478" t="s">
        <v>3165</v>
      </c>
      <c r="B478" t="s">
        <v>2565</v>
      </c>
      <c r="C478" t="s">
        <v>2674</v>
      </c>
      <c r="D478">
        <f>IF(Players!C478="NL",INDEX(Standings!G:I,MATCH(INDEX(Teams!G:K,MATCH(Players!B478,Teams!G:G,0),5),Standings!G:G,0),2)+INDEX(Standings!G:I,MATCH(INDEX(Teams!G:K,MATCH(Players!B478,Teams!G:G,0),5),Standings!G:G,0),3),INDEX(Standings!A:C,MATCH(INDEX(Teams!A:E,MATCH(Players!B478,Teams!A:A,0),5),Standings!A:A,0),2)+INDEX(Standings!A:C,MATCH(INDEX(Teams!A:E,MATCH(Players!B478,Teams!A:A,0),5),Standings!A:A,0),3))</f>
        <v>3</v>
      </c>
      <c r="E478">
        <f t="shared" ca="1" si="1132"/>
        <v>0</v>
      </c>
      <c r="F478">
        <f t="shared" ca="1" si="1133"/>
        <v>0</v>
      </c>
      <c r="G478">
        <f t="shared" ca="1" si="1134"/>
        <v>0</v>
      </c>
      <c r="H478">
        <f t="shared" ca="1" si="1135"/>
        <v>0</v>
      </c>
      <c r="I478">
        <f t="shared" ca="1" si="1136"/>
        <v>0</v>
      </c>
      <c r="J478">
        <f t="shared" ca="1" si="1137"/>
        <v>0</v>
      </c>
      <c r="K478">
        <f t="shared" ca="1" si="1138"/>
        <v>0</v>
      </c>
      <c r="L478">
        <f t="shared" ca="1" si="1139"/>
        <v>0</v>
      </c>
      <c r="M478">
        <f t="shared" ca="1" si="1140"/>
        <v>0</v>
      </c>
      <c r="N478">
        <f t="shared" ca="1" si="1141"/>
        <v>0</v>
      </c>
      <c r="O478">
        <f t="shared" ca="1" si="1142"/>
        <v>0</v>
      </c>
      <c r="P478">
        <f t="shared" ca="1" si="1143"/>
        <v>0</v>
      </c>
      <c r="Q478">
        <f t="shared" ca="1" si="1144"/>
        <v>0</v>
      </c>
      <c r="R478">
        <f t="shared" ca="1" si="1145"/>
        <v>0</v>
      </c>
      <c r="S478">
        <f t="shared" ca="1" si="1146"/>
        <v>0</v>
      </c>
      <c r="T478">
        <f t="shared" ca="1" si="1147"/>
        <v>0</v>
      </c>
      <c r="U478">
        <f t="shared" ca="1" si="1148"/>
        <v>0</v>
      </c>
      <c r="V478">
        <f t="shared" ca="1" si="1149"/>
        <v>0</v>
      </c>
      <c r="W478">
        <f t="shared" ca="1" si="1150"/>
        <v>0</v>
      </c>
      <c r="X478">
        <f t="shared" ca="1" si="1107"/>
        <v>0</v>
      </c>
      <c r="Y478">
        <f t="shared" ca="1" si="1108"/>
        <v>0</v>
      </c>
      <c r="Z478">
        <f t="shared" ca="1" si="1109"/>
        <v>0</v>
      </c>
      <c r="AA478">
        <f t="shared" ca="1" si="1110"/>
        <v>0</v>
      </c>
      <c r="AB478">
        <f t="shared" ca="1" si="1111"/>
        <v>0</v>
      </c>
      <c r="AC478">
        <f t="shared" ca="1" si="1112"/>
        <v>0</v>
      </c>
      <c r="AD478">
        <f t="shared" ca="1" si="1113"/>
        <v>0</v>
      </c>
      <c r="AE478">
        <f t="shared" ca="1" si="1114"/>
        <v>0</v>
      </c>
      <c r="AF478">
        <f t="shared" ca="1" si="1115"/>
        <v>0</v>
      </c>
      <c r="AG478">
        <f t="shared" ca="1" si="1116"/>
        <v>0</v>
      </c>
      <c r="AH478">
        <f t="shared" ca="1" si="1117"/>
        <v>0</v>
      </c>
      <c r="AI478">
        <f t="shared" ca="1" si="1118"/>
        <v>0</v>
      </c>
      <c r="AJ478">
        <f t="shared" ca="1" si="1119"/>
        <v>0</v>
      </c>
      <c r="AK478">
        <f t="shared" ca="1" si="1120"/>
        <v>0</v>
      </c>
      <c r="AL478">
        <f t="shared" ca="1" si="1121"/>
        <v>0</v>
      </c>
      <c r="AM478">
        <f t="shared" ca="1" si="1122"/>
        <v>0</v>
      </c>
      <c r="AN478">
        <f t="shared" ca="1" si="1123"/>
        <v>0</v>
      </c>
      <c r="AO478">
        <f t="shared" ca="1" si="1124"/>
        <v>0</v>
      </c>
      <c r="AP478">
        <f t="shared" ca="1" si="1125"/>
        <v>0</v>
      </c>
      <c r="AQ478">
        <f t="shared" ca="1" si="1126"/>
        <v>0</v>
      </c>
      <c r="AR478" s="8">
        <f t="shared" ca="1" si="1127"/>
        <v>0</v>
      </c>
      <c r="AS478" s="8">
        <f t="shared" ca="1" si="1128"/>
        <v>0</v>
      </c>
      <c r="AT478" s="8">
        <f t="shared" ca="1" si="1129"/>
        <v>0</v>
      </c>
      <c r="AU478" s="8">
        <f t="shared" ca="1" si="1130"/>
        <v>0</v>
      </c>
      <c r="AV478">
        <f t="shared" ca="1" si="1131"/>
        <v>0</v>
      </c>
      <c r="AW478" t="b">
        <f t="shared" ca="1" si="1151"/>
        <v>0</v>
      </c>
    </row>
    <row r="479" spans="1:49">
      <c r="A479" t="s">
        <v>3166</v>
      </c>
      <c r="B479" t="s">
        <v>2565</v>
      </c>
      <c r="C479" t="s">
        <v>2674</v>
      </c>
      <c r="D479">
        <f>IF(Players!C479="NL",INDEX(Standings!G:I,MATCH(INDEX(Teams!G:K,MATCH(Players!B479,Teams!G:G,0),5),Standings!G:G,0),2)+INDEX(Standings!G:I,MATCH(INDEX(Teams!G:K,MATCH(Players!B479,Teams!G:G,0),5),Standings!G:G,0),3),INDEX(Standings!A:C,MATCH(INDEX(Teams!A:E,MATCH(Players!B479,Teams!A:A,0),5),Standings!A:A,0),2)+INDEX(Standings!A:C,MATCH(INDEX(Teams!A:E,MATCH(Players!B479,Teams!A:A,0),5),Standings!A:A,0),3))</f>
        <v>3</v>
      </c>
      <c r="E479">
        <f t="shared" ca="1" si="1132"/>
        <v>0</v>
      </c>
      <c r="F479">
        <f t="shared" ca="1" si="1133"/>
        <v>0</v>
      </c>
      <c r="G479">
        <f t="shared" ca="1" si="1134"/>
        <v>0</v>
      </c>
      <c r="H479">
        <f t="shared" ca="1" si="1135"/>
        <v>0</v>
      </c>
      <c r="I479">
        <f t="shared" ca="1" si="1136"/>
        <v>0</v>
      </c>
      <c r="J479">
        <f t="shared" ca="1" si="1137"/>
        <v>0</v>
      </c>
      <c r="K479">
        <f t="shared" ca="1" si="1138"/>
        <v>0</v>
      </c>
      <c r="L479">
        <f t="shared" ca="1" si="1139"/>
        <v>0</v>
      </c>
      <c r="M479">
        <f t="shared" ca="1" si="1140"/>
        <v>0</v>
      </c>
      <c r="N479">
        <f t="shared" ca="1" si="1141"/>
        <v>0</v>
      </c>
      <c r="O479">
        <f t="shared" ca="1" si="1142"/>
        <v>0</v>
      </c>
      <c r="P479">
        <f t="shared" ca="1" si="1143"/>
        <v>0</v>
      </c>
      <c r="Q479">
        <f t="shared" ca="1" si="1144"/>
        <v>0</v>
      </c>
      <c r="R479">
        <f t="shared" ca="1" si="1145"/>
        <v>0</v>
      </c>
      <c r="S479">
        <f t="shared" ca="1" si="1146"/>
        <v>0</v>
      </c>
      <c r="T479">
        <f t="shared" ca="1" si="1147"/>
        <v>0</v>
      </c>
      <c r="U479">
        <f t="shared" ca="1" si="1148"/>
        <v>0</v>
      </c>
      <c r="V479">
        <f t="shared" ca="1" si="1149"/>
        <v>0</v>
      </c>
      <c r="W479">
        <f t="shared" ca="1" si="1150"/>
        <v>0</v>
      </c>
      <c r="X479">
        <f t="shared" ca="1" si="1107"/>
        <v>0</v>
      </c>
      <c r="Y479">
        <f t="shared" ca="1" si="1108"/>
        <v>0</v>
      </c>
      <c r="Z479">
        <f t="shared" ca="1" si="1109"/>
        <v>0</v>
      </c>
      <c r="AA479">
        <f t="shared" ca="1" si="1110"/>
        <v>0</v>
      </c>
      <c r="AB479">
        <f t="shared" ca="1" si="1111"/>
        <v>0</v>
      </c>
      <c r="AC479">
        <f t="shared" ca="1" si="1112"/>
        <v>0</v>
      </c>
      <c r="AD479">
        <f t="shared" ca="1" si="1113"/>
        <v>0</v>
      </c>
      <c r="AE479">
        <f t="shared" ca="1" si="1114"/>
        <v>0</v>
      </c>
      <c r="AF479">
        <f t="shared" ca="1" si="1115"/>
        <v>0</v>
      </c>
      <c r="AG479">
        <f t="shared" ca="1" si="1116"/>
        <v>0</v>
      </c>
      <c r="AH479">
        <f t="shared" ca="1" si="1117"/>
        <v>0</v>
      </c>
      <c r="AI479">
        <f t="shared" ca="1" si="1118"/>
        <v>0</v>
      </c>
      <c r="AJ479">
        <f t="shared" ca="1" si="1119"/>
        <v>0</v>
      </c>
      <c r="AK479">
        <f t="shared" ca="1" si="1120"/>
        <v>0</v>
      </c>
      <c r="AL479">
        <f t="shared" ca="1" si="1121"/>
        <v>0</v>
      </c>
      <c r="AM479">
        <f t="shared" ca="1" si="1122"/>
        <v>0</v>
      </c>
      <c r="AN479">
        <f t="shared" ca="1" si="1123"/>
        <v>0</v>
      </c>
      <c r="AO479">
        <f t="shared" ca="1" si="1124"/>
        <v>0</v>
      </c>
      <c r="AP479">
        <f t="shared" ca="1" si="1125"/>
        <v>0</v>
      </c>
      <c r="AQ479">
        <f t="shared" ca="1" si="1126"/>
        <v>0</v>
      </c>
      <c r="AR479" s="8">
        <f t="shared" ca="1" si="1127"/>
        <v>0</v>
      </c>
      <c r="AS479" s="8">
        <f t="shared" ca="1" si="1128"/>
        <v>0</v>
      </c>
      <c r="AT479" s="8">
        <f t="shared" ca="1" si="1129"/>
        <v>0</v>
      </c>
      <c r="AU479" s="8">
        <f t="shared" ca="1" si="1130"/>
        <v>0</v>
      </c>
      <c r="AV479">
        <f t="shared" ca="1" si="1131"/>
        <v>0</v>
      </c>
      <c r="AW479" t="b">
        <f t="shared" ca="1" si="1151"/>
        <v>0</v>
      </c>
    </row>
    <row r="480" spans="1:49">
      <c r="A480" t="s">
        <v>3167</v>
      </c>
      <c r="B480" t="s">
        <v>2565</v>
      </c>
      <c r="C480" t="s">
        <v>2674</v>
      </c>
      <c r="D480">
        <f>IF(Players!C480="NL",INDEX(Standings!G:I,MATCH(INDEX(Teams!G:K,MATCH(Players!B480,Teams!G:G,0),5),Standings!G:G,0),2)+INDEX(Standings!G:I,MATCH(INDEX(Teams!G:K,MATCH(Players!B480,Teams!G:G,0),5),Standings!G:G,0),3),INDEX(Standings!A:C,MATCH(INDEX(Teams!A:E,MATCH(Players!B480,Teams!A:A,0),5),Standings!A:A,0),2)+INDEX(Standings!A:C,MATCH(INDEX(Teams!A:E,MATCH(Players!B480,Teams!A:A,0),5),Standings!A:A,0),3))</f>
        <v>3</v>
      </c>
      <c r="E480">
        <f t="shared" ca="1" si="1132"/>
        <v>1</v>
      </c>
      <c r="F480">
        <f t="shared" ca="1" si="1133"/>
        <v>0</v>
      </c>
      <c r="G480">
        <f t="shared" ca="1" si="1134"/>
        <v>0</v>
      </c>
      <c r="H480">
        <f t="shared" ca="1" si="1135"/>
        <v>0</v>
      </c>
      <c r="I480">
        <f t="shared" ca="1" si="1136"/>
        <v>0</v>
      </c>
      <c r="J480">
        <f t="shared" ca="1" si="1137"/>
        <v>0</v>
      </c>
      <c r="K480">
        <f t="shared" ca="1" si="1138"/>
        <v>0</v>
      </c>
      <c r="L480">
        <f t="shared" ca="1" si="1139"/>
        <v>0</v>
      </c>
      <c r="M480">
        <f t="shared" ca="1" si="1140"/>
        <v>0</v>
      </c>
      <c r="N480">
        <f t="shared" ca="1" si="1141"/>
        <v>0</v>
      </c>
      <c r="O480">
        <f t="shared" ca="1" si="1142"/>
        <v>0</v>
      </c>
      <c r="P480">
        <f t="shared" ca="1" si="1143"/>
        <v>0</v>
      </c>
      <c r="Q480">
        <f t="shared" ca="1" si="1144"/>
        <v>0</v>
      </c>
      <c r="R480">
        <f t="shared" ca="1" si="1145"/>
        <v>0</v>
      </c>
      <c r="S480">
        <f t="shared" ca="1" si="1146"/>
        <v>0</v>
      </c>
      <c r="T480">
        <f t="shared" ca="1" si="1147"/>
        <v>0</v>
      </c>
      <c r="U480">
        <f t="shared" ca="1" si="1148"/>
        <v>0</v>
      </c>
      <c r="V480">
        <f t="shared" ca="1" si="1149"/>
        <v>0</v>
      </c>
      <c r="W480">
        <f t="shared" ca="1" si="1150"/>
        <v>0</v>
      </c>
      <c r="X480">
        <f t="shared" ca="1" si="1107"/>
        <v>1</v>
      </c>
      <c r="Y480">
        <f t="shared" ca="1" si="1108"/>
        <v>0</v>
      </c>
      <c r="Z480">
        <f t="shared" ca="1" si="1109"/>
        <v>0</v>
      </c>
      <c r="AA480">
        <f t="shared" ca="1" si="1110"/>
        <v>0</v>
      </c>
      <c r="AB480">
        <f t="shared" ca="1" si="1111"/>
        <v>0</v>
      </c>
      <c r="AC480">
        <f t="shared" ca="1" si="1112"/>
        <v>0</v>
      </c>
      <c r="AD480">
        <f t="shared" ca="1" si="1113"/>
        <v>0</v>
      </c>
      <c r="AE480">
        <f t="shared" ca="1" si="1114"/>
        <v>0</v>
      </c>
      <c r="AF480">
        <f t="shared" ca="1" si="1115"/>
        <v>0</v>
      </c>
      <c r="AG480">
        <f t="shared" ca="1" si="1116"/>
        <v>0</v>
      </c>
      <c r="AH480">
        <f t="shared" ca="1" si="1117"/>
        <v>0</v>
      </c>
      <c r="AI480">
        <f t="shared" ca="1" si="1118"/>
        <v>0</v>
      </c>
      <c r="AJ480">
        <f t="shared" ca="1" si="1119"/>
        <v>0</v>
      </c>
      <c r="AK480">
        <f t="shared" ca="1" si="1120"/>
        <v>0</v>
      </c>
      <c r="AL480">
        <f t="shared" ca="1" si="1121"/>
        <v>0</v>
      </c>
      <c r="AM480">
        <f t="shared" ca="1" si="1122"/>
        <v>0</v>
      </c>
      <c r="AN480">
        <f t="shared" ca="1" si="1123"/>
        <v>0</v>
      </c>
      <c r="AO480">
        <f t="shared" ca="1" si="1124"/>
        <v>0</v>
      </c>
      <c r="AP480">
        <f t="shared" ca="1" si="1125"/>
        <v>0</v>
      </c>
      <c r="AQ480">
        <f t="shared" ca="1" si="1126"/>
        <v>0</v>
      </c>
      <c r="AR480" s="8">
        <f t="shared" ca="1" si="1127"/>
        <v>0</v>
      </c>
      <c r="AS480" s="8">
        <f t="shared" ca="1" si="1128"/>
        <v>0</v>
      </c>
      <c r="AT480" s="8">
        <f t="shared" ca="1" si="1129"/>
        <v>0</v>
      </c>
      <c r="AU480" s="8">
        <f t="shared" ca="1" si="1130"/>
        <v>0</v>
      </c>
      <c r="AV480">
        <f t="shared" ca="1" si="1131"/>
        <v>0</v>
      </c>
      <c r="AW480" t="b">
        <f t="shared" ca="1" si="1151"/>
        <v>0</v>
      </c>
    </row>
    <row r="481" spans="1:49">
      <c r="A481" t="s">
        <v>3168</v>
      </c>
      <c r="B481" t="s">
        <v>2565</v>
      </c>
      <c r="C481" t="s">
        <v>2674</v>
      </c>
      <c r="D481">
        <f>IF(Players!C481="NL",INDEX(Standings!G:I,MATCH(INDEX(Teams!G:K,MATCH(Players!B481,Teams!G:G,0),5),Standings!G:G,0),2)+INDEX(Standings!G:I,MATCH(INDEX(Teams!G:K,MATCH(Players!B481,Teams!G:G,0),5),Standings!G:G,0),3),INDEX(Standings!A:C,MATCH(INDEX(Teams!A:E,MATCH(Players!B481,Teams!A:A,0),5),Standings!A:A,0),2)+INDEX(Standings!A:C,MATCH(INDEX(Teams!A:E,MATCH(Players!B481,Teams!A:A,0),5),Standings!A:A,0),3))</f>
        <v>3</v>
      </c>
      <c r="E481">
        <f t="shared" ca="1" si="1132"/>
        <v>0</v>
      </c>
      <c r="F481">
        <f t="shared" ca="1" si="1133"/>
        <v>0</v>
      </c>
      <c r="G481">
        <f t="shared" ca="1" si="1134"/>
        <v>0</v>
      </c>
      <c r="H481">
        <f t="shared" ca="1" si="1135"/>
        <v>0</v>
      </c>
      <c r="I481">
        <f t="shared" ca="1" si="1136"/>
        <v>0</v>
      </c>
      <c r="J481">
        <f t="shared" ca="1" si="1137"/>
        <v>0</v>
      </c>
      <c r="K481">
        <f t="shared" ca="1" si="1138"/>
        <v>0</v>
      </c>
      <c r="L481">
        <f t="shared" ca="1" si="1139"/>
        <v>0</v>
      </c>
      <c r="M481">
        <f t="shared" ca="1" si="1140"/>
        <v>0</v>
      </c>
      <c r="N481">
        <f t="shared" ca="1" si="1141"/>
        <v>0</v>
      </c>
      <c r="O481">
        <f t="shared" ca="1" si="1142"/>
        <v>0</v>
      </c>
      <c r="P481">
        <f t="shared" ca="1" si="1143"/>
        <v>0</v>
      </c>
      <c r="Q481">
        <f t="shared" ca="1" si="1144"/>
        <v>0</v>
      </c>
      <c r="R481">
        <f t="shared" ca="1" si="1145"/>
        <v>0</v>
      </c>
      <c r="S481">
        <f t="shared" ca="1" si="1146"/>
        <v>0</v>
      </c>
      <c r="T481">
        <f t="shared" ca="1" si="1147"/>
        <v>0</v>
      </c>
      <c r="U481">
        <f t="shared" ca="1" si="1148"/>
        <v>0</v>
      </c>
      <c r="V481">
        <f t="shared" ca="1" si="1149"/>
        <v>0</v>
      </c>
      <c r="W481">
        <f t="shared" ca="1" si="1150"/>
        <v>0</v>
      </c>
      <c r="X481">
        <f t="shared" ca="1" si="1107"/>
        <v>0</v>
      </c>
      <c r="Y481">
        <f t="shared" ca="1" si="1108"/>
        <v>0</v>
      </c>
      <c r="Z481">
        <f t="shared" ca="1" si="1109"/>
        <v>0</v>
      </c>
      <c r="AA481">
        <f t="shared" ca="1" si="1110"/>
        <v>0</v>
      </c>
      <c r="AB481">
        <f t="shared" ca="1" si="1111"/>
        <v>0</v>
      </c>
      <c r="AC481">
        <f t="shared" ca="1" si="1112"/>
        <v>0</v>
      </c>
      <c r="AD481">
        <f t="shared" ca="1" si="1113"/>
        <v>0</v>
      </c>
      <c r="AE481">
        <f t="shared" ca="1" si="1114"/>
        <v>0</v>
      </c>
      <c r="AF481">
        <f t="shared" ca="1" si="1115"/>
        <v>0</v>
      </c>
      <c r="AG481">
        <f t="shared" ca="1" si="1116"/>
        <v>0</v>
      </c>
      <c r="AH481">
        <f t="shared" ca="1" si="1117"/>
        <v>0</v>
      </c>
      <c r="AI481">
        <f t="shared" ca="1" si="1118"/>
        <v>0</v>
      </c>
      <c r="AJ481">
        <f t="shared" ca="1" si="1119"/>
        <v>0</v>
      </c>
      <c r="AK481">
        <f t="shared" ca="1" si="1120"/>
        <v>0</v>
      </c>
      <c r="AL481">
        <f t="shared" ca="1" si="1121"/>
        <v>0</v>
      </c>
      <c r="AM481">
        <f t="shared" ca="1" si="1122"/>
        <v>0</v>
      </c>
      <c r="AN481">
        <f t="shared" ca="1" si="1123"/>
        <v>0</v>
      </c>
      <c r="AO481">
        <f t="shared" ca="1" si="1124"/>
        <v>0</v>
      </c>
      <c r="AP481">
        <f t="shared" ca="1" si="1125"/>
        <v>0</v>
      </c>
      <c r="AQ481">
        <f t="shared" ca="1" si="1126"/>
        <v>0</v>
      </c>
      <c r="AR481" s="8">
        <f t="shared" ca="1" si="1127"/>
        <v>0</v>
      </c>
      <c r="AS481" s="8">
        <f t="shared" ca="1" si="1128"/>
        <v>0</v>
      </c>
      <c r="AT481" s="8">
        <f t="shared" ca="1" si="1129"/>
        <v>0</v>
      </c>
      <c r="AU481" s="8">
        <f t="shared" ca="1" si="1130"/>
        <v>0</v>
      </c>
      <c r="AV481">
        <f t="shared" ca="1" si="1131"/>
        <v>0</v>
      </c>
      <c r="AW481" t="b">
        <f t="shared" ca="1" si="1151"/>
        <v>0</v>
      </c>
    </row>
    <row r="482" spans="1:49">
      <c r="A482" t="s">
        <v>3169</v>
      </c>
      <c r="B482" t="s">
        <v>2565</v>
      </c>
      <c r="C482" t="s">
        <v>2674</v>
      </c>
      <c r="D482">
        <f>IF(Players!C482="NL",INDEX(Standings!G:I,MATCH(INDEX(Teams!G:K,MATCH(Players!B482,Teams!G:G,0),5),Standings!G:G,0),2)+INDEX(Standings!G:I,MATCH(INDEX(Teams!G:K,MATCH(Players!B482,Teams!G:G,0),5),Standings!G:G,0),3),INDEX(Standings!A:C,MATCH(INDEX(Teams!A:E,MATCH(Players!B482,Teams!A:A,0),5),Standings!A:A,0),2)+INDEX(Standings!A:C,MATCH(INDEX(Teams!A:E,MATCH(Players!B482,Teams!A:A,0),5),Standings!A:A,0),3))</f>
        <v>3</v>
      </c>
      <c r="E482">
        <f t="shared" ca="1" si="1132"/>
        <v>0</v>
      </c>
      <c r="F482">
        <f t="shared" ca="1" si="1133"/>
        <v>0</v>
      </c>
      <c r="G482">
        <f t="shared" ca="1" si="1134"/>
        <v>0</v>
      </c>
      <c r="H482">
        <f t="shared" ca="1" si="1135"/>
        <v>0</v>
      </c>
      <c r="I482">
        <f t="shared" ca="1" si="1136"/>
        <v>0</v>
      </c>
      <c r="J482">
        <f t="shared" ca="1" si="1137"/>
        <v>0</v>
      </c>
      <c r="K482">
        <f t="shared" ca="1" si="1138"/>
        <v>0</v>
      </c>
      <c r="L482">
        <f t="shared" ca="1" si="1139"/>
        <v>0</v>
      </c>
      <c r="M482">
        <f t="shared" ca="1" si="1140"/>
        <v>0</v>
      </c>
      <c r="N482">
        <f t="shared" ca="1" si="1141"/>
        <v>0</v>
      </c>
      <c r="O482">
        <f t="shared" ca="1" si="1142"/>
        <v>0</v>
      </c>
      <c r="P482">
        <f t="shared" ca="1" si="1143"/>
        <v>0</v>
      </c>
      <c r="Q482">
        <f t="shared" ca="1" si="1144"/>
        <v>0</v>
      </c>
      <c r="R482">
        <f t="shared" ca="1" si="1145"/>
        <v>0</v>
      </c>
      <c r="S482">
        <f t="shared" ca="1" si="1146"/>
        <v>0</v>
      </c>
      <c r="T482">
        <f t="shared" ca="1" si="1147"/>
        <v>0</v>
      </c>
      <c r="U482">
        <f t="shared" ca="1" si="1148"/>
        <v>0</v>
      </c>
      <c r="V482">
        <f t="shared" ca="1" si="1149"/>
        <v>0</v>
      </c>
      <c r="W482">
        <f t="shared" ca="1" si="1150"/>
        <v>0</v>
      </c>
      <c r="X482">
        <f t="shared" ca="1" si="1107"/>
        <v>0</v>
      </c>
      <c r="Y482">
        <f t="shared" ca="1" si="1108"/>
        <v>0</v>
      </c>
      <c r="Z482">
        <f t="shared" ca="1" si="1109"/>
        <v>0</v>
      </c>
      <c r="AA482">
        <f t="shared" ca="1" si="1110"/>
        <v>0</v>
      </c>
      <c r="AB482">
        <f t="shared" ca="1" si="1111"/>
        <v>0</v>
      </c>
      <c r="AC482">
        <f t="shared" ca="1" si="1112"/>
        <v>0</v>
      </c>
      <c r="AD482">
        <f t="shared" ca="1" si="1113"/>
        <v>0</v>
      </c>
      <c r="AE482">
        <f t="shared" ca="1" si="1114"/>
        <v>0</v>
      </c>
      <c r="AF482">
        <f t="shared" ca="1" si="1115"/>
        <v>0</v>
      </c>
      <c r="AG482">
        <f t="shared" ca="1" si="1116"/>
        <v>0</v>
      </c>
      <c r="AH482">
        <f t="shared" ca="1" si="1117"/>
        <v>0</v>
      </c>
      <c r="AI482">
        <f t="shared" ca="1" si="1118"/>
        <v>0</v>
      </c>
      <c r="AJ482">
        <f t="shared" ca="1" si="1119"/>
        <v>0</v>
      </c>
      <c r="AK482">
        <f t="shared" ca="1" si="1120"/>
        <v>0</v>
      </c>
      <c r="AL482">
        <f t="shared" ca="1" si="1121"/>
        <v>0</v>
      </c>
      <c r="AM482">
        <f t="shared" ca="1" si="1122"/>
        <v>0</v>
      </c>
      <c r="AN482">
        <f t="shared" ca="1" si="1123"/>
        <v>0</v>
      </c>
      <c r="AO482">
        <f t="shared" ca="1" si="1124"/>
        <v>0</v>
      </c>
      <c r="AP482">
        <f t="shared" ca="1" si="1125"/>
        <v>0</v>
      </c>
      <c r="AQ482">
        <f t="shared" ca="1" si="1126"/>
        <v>0</v>
      </c>
      <c r="AR482" s="8">
        <f t="shared" ca="1" si="1127"/>
        <v>0</v>
      </c>
      <c r="AS482" s="8">
        <f t="shared" ca="1" si="1128"/>
        <v>0</v>
      </c>
      <c r="AT482" s="8">
        <f t="shared" ca="1" si="1129"/>
        <v>0</v>
      </c>
      <c r="AU482" s="8">
        <f t="shared" ca="1" si="1130"/>
        <v>0</v>
      </c>
      <c r="AV482">
        <f t="shared" ca="1" si="1131"/>
        <v>0</v>
      </c>
      <c r="AW482" t="b">
        <f t="shared" ca="1" si="1151"/>
        <v>0</v>
      </c>
    </row>
    <row r="483" spans="1:49">
      <c r="A483" t="s">
        <v>3170</v>
      </c>
      <c r="B483" t="s">
        <v>2565</v>
      </c>
      <c r="C483" t="s">
        <v>2674</v>
      </c>
      <c r="D483">
        <f>IF(Players!C483="NL",INDEX(Standings!G:I,MATCH(INDEX(Teams!G:K,MATCH(Players!B483,Teams!G:G,0),5),Standings!G:G,0),2)+INDEX(Standings!G:I,MATCH(INDEX(Teams!G:K,MATCH(Players!B483,Teams!G:G,0),5),Standings!G:G,0),3),INDEX(Standings!A:C,MATCH(INDEX(Teams!A:E,MATCH(Players!B483,Teams!A:A,0),5),Standings!A:A,0),2)+INDEX(Standings!A:C,MATCH(INDEX(Teams!A:E,MATCH(Players!B483,Teams!A:A,0),5),Standings!A:A,0),3))</f>
        <v>3</v>
      </c>
      <c r="E483">
        <f t="shared" ca="1" si="1132"/>
        <v>0</v>
      </c>
      <c r="F483">
        <f t="shared" ca="1" si="1133"/>
        <v>0</v>
      </c>
      <c r="G483">
        <f t="shared" ca="1" si="1134"/>
        <v>0</v>
      </c>
      <c r="H483">
        <f t="shared" ca="1" si="1135"/>
        <v>0</v>
      </c>
      <c r="I483">
        <f t="shared" ca="1" si="1136"/>
        <v>0</v>
      </c>
      <c r="J483">
        <f t="shared" ca="1" si="1137"/>
        <v>0</v>
      </c>
      <c r="K483">
        <f t="shared" ca="1" si="1138"/>
        <v>0</v>
      </c>
      <c r="L483">
        <f t="shared" ca="1" si="1139"/>
        <v>0</v>
      </c>
      <c r="M483">
        <f t="shared" ca="1" si="1140"/>
        <v>0</v>
      </c>
      <c r="N483">
        <f t="shared" ca="1" si="1141"/>
        <v>0</v>
      </c>
      <c r="O483">
        <f t="shared" ca="1" si="1142"/>
        <v>0</v>
      </c>
      <c r="P483">
        <f t="shared" ca="1" si="1143"/>
        <v>0</v>
      </c>
      <c r="Q483">
        <f t="shared" ca="1" si="1144"/>
        <v>0</v>
      </c>
      <c r="R483">
        <f t="shared" ca="1" si="1145"/>
        <v>0</v>
      </c>
      <c r="S483">
        <f t="shared" ca="1" si="1146"/>
        <v>0</v>
      </c>
      <c r="T483">
        <f t="shared" ca="1" si="1147"/>
        <v>0</v>
      </c>
      <c r="U483">
        <f t="shared" ca="1" si="1148"/>
        <v>0</v>
      </c>
      <c r="V483">
        <f t="shared" ca="1" si="1149"/>
        <v>0</v>
      </c>
      <c r="W483">
        <f t="shared" ca="1" si="1150"/>
        <v>0</v>
      </c>
      <c r="X483">
        <f t="shared" ca="1" si="1107"/>
        <v>0</v>
      </c>
      <c r="Y483">
        <f t="shared" ca="1" si="1108"/>
        <v>0</v>
      </c>
      <c r="Z483">
        <f t="shared" ca="1" si="1109"/>
        <v>0</v>
      </c>
      <c r="AA483">
        <f t="shared" ca="1" si="1110"/>
        <v>0</v>
      </c>
      <c r="AB483">
        <f t="shared" ca="1" si="1111"/>
        <v>0</v>
      </c>
      <c r="AC483">
        <f t="shared" ca="1" si="1112"/>
        <v>0</v>
      </c>
      <c r="AD483">
        <f t="shared" ca="1" si="1113"/>
        <v>0</v>
      </c>
      <c r="AE483">
        <f t="shared" ca="1" si="1114"/>
        <v>0</v>
      </c>
      <c r="AF483">
        <f t="shared" ca="1" si="1115"/>
        <v>0</v>
      </c>
      <c r="AG483">
        <f t="shared" ca="1" si="1116"/>
        <v>0</v>
      </c>
      <c r="AH483">
        <f t="shared" ca="1" si="1117"/>
        <v>0</v>
      </c>
      <c r="AI483">
        <f t="shared" ca="1" si="1118"/>
        <v>0</v>
      </c>
      <c r="AJ483">
        <f t="shared" ca="1" si="1119"/>
        <v>0</v>
      </c>
      <c r="AK483">
        <f t="shared" ca="1" si="1120"/>
        <v>0</v>
      </c>
      <c r="AL483">
        <f t="shared" ca="1" si="1121"/>
        <v>0</v>
      </c>
      <c r="AM483">
        <f t="shared" ca="1" si="1122"/>
        <v>0</v>
      </c>
      <c r="AN483">
        <f t="shared" ca="1" si="1123"/>
        <v>0</v>
      </c>
      <c r="AO483">
        <f t="shared" ca="1" si="1124"/>
        <v>0</v>
      </c>
      <c r="AP483">
        <f t="shared" ca="1" si="1125"/>
        <v>0</v>
      </c>
      <c r="AQ483">
        <f t="shared" ca="1" si="1126"/>
        <v>0</v>
      </c>
      <c r="AR483" s="8">
        <f t="shared" ca="1" si="1127"/>
        <v>0</v>
      </c>
      <c r="AS483" s="8">
        <f t="shared" ca="1" si="1128"/>
        <v>0</v>
      </c>
      <c r="AT483" s="8">
        <f t="shared" ca="1" si="1129"/>
        <v>0</v>
      </c>
      <c r="AU483" s="8">
        <f t="shared" ca="1" si="1130"/>
        <v>0</v>
      </c>
      <c r="AV483">
        <f t="shared" ca="1" si="1131"/>
        <v>0</v>
      </c>
      <c r="AW483" t="b">
        <f t="shared" ca="1" si="1151"/>
        <v>0</v>
      </c>
    </row>
    <row r="484" spans="1:49">
      <c r="A484" t="s">
        <v>3171</v>
      </c>
      <c r="B484" t="s">
        <v>2565</v>
      </c>
      <c r="C484" t="s">
        <v>2674</v>
      </c>
      <c r="D484">
        <f>IF(Players!C484="NL",INDEX(Standings!G:I,MATCH(INDEX(Teams!G:K,MATCH(Players!B484,Teams!G:G,0),5),Standings!G:G,0),2)+INDEX(Standings!G:I,MATCH(INDEX(Teams!G:K,MATCH(Players!B484,Teams!G:G,0),5),Standings!G:G,0),3),INDEX(Standings!A:C,MATCH(INDEX(Teams!A:E,MATCH(Players!B484,Teams!A:A,0),5),Standings!A:A,0),2)+INDEX(Standings!A:C,MATCH(INDEX(Teams!A:E,MATCH(Players!B484,Teams!A:A,0),5),Standings!A:A,0),3))</f>
        <v>3</v>
      </c>
      <c r="E484">
        <f t="shared" ca="1" si="1132"/>
        <v>2</v>
      </c>
      <c r="F484">
        <f t="shared" ca="1" si="1133"/>
        <v>0</v>
      </c>
      <c r="G484">
        <f t="shared" ca="1" si="1134"/>
        <v>0</v>
      </c>
      <c r="H484">
        <f t="shared" ca="1" si="1135"/>
        <v>0</v>
      </c>
      <c r="I484">
        <f t="shared" ca="1" si="1136"/>
        <v>0</v>
      </c>
      <c r="J484">
        <f t="shared" ca="1" si="1137"/>
        <v>0</v>
      </c>
      <c r="K484">
        <f t="shared" ca="1" si="1138"/>
        <v>0</v>
      </c>
      <c r="L484">
        <f t="shared" ca="1" si="1139"/>
        <v>0</v>
      </c>
      <c r="M484">
        <f t="shared" ca="1" si="1140"/>
        <v>0</v>
      </c>
      <c r="N484">
        <f t="shared" ca="1" si="1141"/>
        <v>0</v>
      </c>
      <c r="O484">
        <f t="shared" ca="1" si="1142"/>
        <v>0</v>
      </c>
      <c r="P484">
        <f t="shared" ca="1" si="1143"/>
        <v>0</v>
      </c>
      <c r="Q484">
        <f t="shared" ca="1" si="1144"/>
        <v>0</v>
      </c>
      <c r="R484">
        <f t="shared" ca="1" si="1145"/>
        <v>0</v>
      </c>
      <c r="S484">
        <f t="shared" ca="1" si="1146"/>
        <v>0</v>
      </c>
      <c r="T484">
        <f t="shared" ca="1" si="1147"/>
        <v>0</v>
      </c>
      <c r="U484">
        <f t="shared" ca="1" si="1148"/>
        <v>0</v>
      </c>
      <c r="V484">
        <f t="shared" ca="1" si="1149"/>
        <v>0</v>
      </c>
      <c r="W484">
        <f t="shared" ca="1" si="1150"/>
        <v>0</v>
      </c>
      <c r="X484">
        <f t="shared" ca="1" si="1107"/>
        <v>2</v>
      </c>
      <c r="Y484">
        <f t="shared" ca="1" si="1108"/>
        <v>0</v>
      </c>
      <c r="Z484">
        <f t="shared" ca="1" si="1109"/>
        <v>0</v>
      </c>
      <c r="AA484">
        <f t="shared" ca="1" si="1110"/>
        <v>0</v>
      </c>
      <c r="AB484">
        <f t="shared" ca="1" si="1111"/>
        <v>0</v>
      </c>
      <c r="AC484">
        <f t="shared" ca="1" si="1112"/>
        <v>0</v>
      </c>
      <c r="AD484">
        <f t="shared" ca="1" si="1113"/>
        <v>0</v>
      </c>
      <c r="AE484">
        <f t="shared" ca="1" si="1114"/>
        <v>0</v>
      </c>
      <c r="AF484">
        <f t="shared" ca="1" si="1115"/>
        <v>0</v>
      </c>
      <c r="AG484">
        <f t="shared" ca="1" si="1116"/>
        <v>0</v>
      </c>
      <c r="AH484">
        <f t="shared" ca="1" si="1117"/>
        <v>0</v>
      </c>
      <c r="AI484">
        <f t="shared" ca="1" si="1118"/>
        <v>0</v>
      </c>
      <c r="AJ484">
        <f t="shared" ca="1" si="1119"/>
        <v>0</v>
      </c>
      <c r="AK484">
        <f t="shared" ca="1" si="1120"/>
        <v>0</v>
      </c>
      <c r="AL484">
        <f t="shared" ca="1" si="1121"/>
        <v>0</v>
      </c>
      <c r="AM484">
        <f t="shared" ca="1" si="1122"/>
        <v>0</v>
      </c>
      <c r="AN484">
        <f t="shared" ca="1" si="1123"/>
        <v>0</v>
      </c>
      <c r="AO484">
        <f t="shared" ca="1" si="1124"/>
        <v>0</v>
      </c>
      <c r="AP484">
        <f t="shared" ca="1" si="1125"/>
        <v>0</v>
      </c>
      <c r="AQ484">
        <f t="shared" ca="1" si="1126"/>
        <v>0</v>
      </c>
      <c r="AR484" s="8">
        <f t="shared" ca="1" si="1127"/>
        <v>0</v>
      </c>
      <c r="AS484" s="8">
        <f t="shared" ca="1" si="1128"/>
        <v>0</v>
      </c>
      <c r="AT484" s="8">
        <f t="shared" ca="1" si="1129"/>
        <v>0</v>
      </c>
      <c r="AU484" s="8">
        <f t="shared" ca="1" si="1130"/>
        <v>0</v>
      </c>
      <c r="AV484">
        <f t="shared" ca="1" si="1131"/>
        <v>0</v>
      </c>
      <c r="AW484" t="b">
        <f t="shared" ca="1" si="1151"/>
        <v>0</v>
      </c>
    </row>
    <row r="485" spans="1:49">
      <c r="A485" t="s">
        <v>3172</v>
      </c>
      <c r="B485" t="s">
        <v>2565</v>
      </c>
      <c r="C485" t="s">
        <v>2674</v>
      </c>
      <c r="D485">
        <f>IF(Players!C485="NL",INDEX(Standings!G:I,MATCH(INDEX(Teams!G:K,MATCH(Players!B485,Teams!G:G,0),5),Standings!G:G,0),2)+INDEX(Standings!G:I,MATCH(INDEX(Teams!G:K,MATCH(Players!B485,Teams!G:G,0),5),Standings!G:G,0),3),INDEX(Standings!A:C,MATCH(INDEX(Teams!A:E,MATCH(Players!B485,Teams!A:A,0),5),Standings!A:A,0),2)+INDEX(Standings!A:C,MATCH(INDEX(Teams!A:E,MATCH(Players!B485,Teams!A:A,0),5),Standings!A:A,0),3))</f>
        <v>3</v>
      </c>
      <c r="E485">
        <f t="shared" ca="1" si="1132"/>
        <v>0</v>
      </c>
      <c r="F485">
        <f t="shared" ca="1" si="1133"/>
        <v>0</v>
      </c>
      <c r="G485">
        <f t="shared" ca="1" si="1134"/>
        <v>0</v>
      </c>
      <c r="H485">
        <f t="shared" ca="1" si="1135"/>
        <v>0</v>
      </c>
      <c r="I485">
        <f t="shared" ca="1" si="1136"/>
        <v>0</v>
      </c>
      <c r="J485">
        <f t="shared" ca="1" si="1137"/>
        <v>0</v>
      </c>
      <c r="K485">
        <f t="shared" ca="1" si="1138"/>
        <v>0</v>
      </c>
      <c r="L485">
        <f t="shared" ca="1" si="1139"/>
        <v>0</v>
      </c>
      <c r="M485">
        <f t="shared" ca="1" si="1140"/>
        <v>0</v>
      </c>
      <c r="N485">
        <f t="shared" ca="1" si="1141"/>
        <v>0</v>
      </c>
      <c r="O485">
        <f t="shared" ca="1" si="1142"/>
        <v>0</v>
      </c>
      <c r="P485">
        <f t="shared" ca="1" si="1143"/>
        <v>0</v>
      </c>
      <c r="Q485">
        <f t="shared" ca="1" si="1144"/>
        <v>0</v>
      </c>
      <c r="R485">
        <f t="shared" ca="1" si="1145"/>
        <v>0</v>
      </c>
      <c r="S485">
        <f t="shared" ca="1" si="1146"/>
        <v>0</v>
      </c>
      <c r="T485">
        <f t="shared" ca="1" si="1147"/>
        <v>0</v>
      </c>
      <c r="U485">
        <f t="shared" ca="1" si="1148"/>
        <v>0</v>
      </c>
      <c r="V485">
        <f t="shared" ca="1" si="1149"/>
        <v>0</v>
      </c>
      <c r="W485">
        <f t="shared" ca="1" si="1150"/>
        <v>0</v>
      </c>
      <c r="X485">
        <f t="shared" ca="1" si="1107"/>
        <v>0</v>
      </c>
      <c r="Y485">
        <f t="shared" ca="1" si="1108"/>
        <v>0</v>
      </c>
      <c r="Z485">
        <f t="shared" ca="1" si="1109"/>
        <v>0</v>
      </c>
      <c r="AA485">
        <f t="shared" ca="1" si="1110"/>
        <v>0</v>
      </c>
      <c r="AB485">
        <f t="shared" ca="1" si="1111"/>
        <v>0</v>
      </c>
      <c r="AC485">
        <f t="shared" ca="1" si="1112"/>
        <v>0</v>
      </c>
      <c r="AD485">
        <f t="shared" ca="1" si="1113"/>
        <v>0</v>
      </c>
      <c r="AE485">
        <f t="shared" ca="1" si="1114"/>
        <v>0</v>
      </c>
      <c r="AF485">
        <f t="shared" ca="1" si="1115"/>
        <v>0</v>
      </c>
      <c r="AG485">
        <f t="shared" ca="1" si="1116"/>
        <v>0</v>
      </c>
      <c r="AH485">
        <f t="shared" ca="1" si="1117"/>
        <v>0</v>
      </c>
      <c r="AI485">
        <f t="shared" ca="1" si="1118"/>
        <v>0</v>
      </c>
      <c r="AJ485">
        <f t="shared" ca="1" si="1119"/>
        <v>0</v>
      </c>
      <c r="AK485">
        <f t="shared" ca="1" si="1120"/>
        <v>0</v>
      </c>
      <c r="AL485">
        <f t="shared" ca="1" si="1121"/>
        <v>0</v>
      </c>
      <c r="AM485">
        <f t="shared" ca="1" si="1122"/>
        <v>0</v>
      </c>
      <c r="AN485">
        <f t="shared" ca="1" si="1123"/>
        <v>0</v>
      </c>
      <c r="AO485">
        <f t="shared" ca="1" si="1124"/>
        <v>0</v>
      </c>
      <c r="AP485">
        <f t="shared" ca="1" si="1125"/>
        <v>0</v>
      </c>
      <c r="AQ485">
        <f t="shared" ca="1" si="1126"/>
        <v>0</v>
      </c>
      <c r="AR485" s="8">
        <f t="shared" ca="1" si="1127"/>
        <v>0</v>
      </c>
      <c r="AS485" s="8">
        <f t="shared" ca="1" si="1128"/>
        <v>0</v>
      </c>
      <c r="AT485" s="8">
        <f t="shared" ca="1" si="1129"/>
        <v>0</v>
      </c>
      <c r="AU485" s="8">
        <f t="shared" ca="1" si="1130"/>
        <v>0</v>
      </c>
      <c r="AV485">
        <f t="shared" ca="1" si="1131"/>
        <v>0</v>
      </c>
      <c r="AW485" t="b">
        <f t="shared" ca="1" si="1151"/>
        <v>0</v>
      </c>
    </row>
    <row r="486" spans="1:49">
      <c r="A486" t="s">
        <v>3173</v>
      </c>
      <c r="B486" t="s">
        <v>2565</v>
      </c>
      <c r="C486" t="s">
        <v>2674</v>
      </c>
      <c r="D486">
        <f>IF(Players!C486="NL",INDEX(Standings!G:I,MATCH(INDEX(Teams!G:K,MATCH(Players!B486,Teams!G:G,0),5),Standings!G:G,0),2)+INDEX(Standings!G:I,MATCH(INDEX(Teams!G:K,MATCH(Players!B486,Teams!G:G,0),5),Standings!G:G,0),3),INDEX(Standings!A:C,MATCH(INDEX(Teams!A:E,MATCH(Players!B486,Teams!A:A,0),5),Standings!A:A,0),2)+INDEX(Standings!A:C,MATCH(INDEX(Teams!A:E,MATCH(Players!B486,Teams!A:A,0),5),Standings!A:A,0),3))</f>
        <v>3</v>
      </c>
      <c r="E486">
        <f t="shared" ca="1" si="1132"/>
        <v>0</v>
      </c>
      <c r="F486">
        <f t="shared" ca="1" si="1133"/>
        <v>0</v>
      </c>
      <c r="G486">
        <f t="shared" ca="1" si="1134"/>
        <v>0</v>
      </c>
      <c r="H486">
        <f t="shared" ca="1" si="1135"/>
        <v>0</v>
      </c>
      <c r="I486">
        <f t="shared" ca="1" si="1136"/>
        <v>0</v>
      </c>
      <c r="J486">
        <f t="shared" ca="1" si="1137"/>
        <v>0</v>
      </c>
      <c r="K486">
        <f t="shared" ca="1" si="1138"/>
        <v>0</v>
      </c>
      <c r="L486">
        <f t="shared" ca="1" si="1139"/>
        <v>0</v>
      </c>
      <c r="M486">
        <f t="shared" ca="1" si="1140"/>
        <v>0</v>
      </c>
      <c r="N486">
        <f t="shared" ca="1" si="1141"/>
        <v>0</v>
      </c>
      <c r="O486">
        <f t="shared" ca="1" si="1142"/>
        <v>0</v>
      </c>
      <c r="P486">
        <f t="shared" ca="1" si="1143"/>
        <v>0</v>
      </c>
      <c r="Q486">
        <f t="shared" ca="1" si="1144"/>
        <v>0</v>
      </c>
      <c r="R486">
        <f t="shared" ca="1" si="1145"/>
        <v>0</v>
      </c>
      <c r="S486">
        <f t="shared" ca="1" si="1146"/>
        <v>0</v>
      </c>
      <c r="T486">
        <f t="shared" ca="1" si="1147"/>
        <v>0</v>
      </c>
      <c r="U486">
        <f t="shared" ca="1" si="1148"/>
        <v>0</v>
      </c>
      <c r="V486">
        <f t="shared" ca="1" si="1149"/>
        <v>0</v>
      </c>
      <c r="W486">
        <f t="shared" ca="1" si="1150"/>
        <v>0</v>
      </c>
      <c r="X486">
        <f t="shared" ca="1" si="1107"/>
        <v>0</v>
      </c>
      <c r="Y486">
        <f t="shared" ca="1" si="1108"/>
        <v>0</v>
      </c>
      <c r="Z486">
        <f t="shared" ca="1" si="1109"/>
        <v>0</v>
      </c>
      <c r="AA486">
        <f t="shared" ca="1" si="1110"/>
        <v>0</v>
      </c>
      <c r="AB486">
        <f t="shared" ca="1" si="1111"/>
        <v>0</v>
      </c>
      <c r="AC486">
        <f t="shared" ca="1" si="1112"/>
        <v>0</v>
      </c>
      <c r="AD486">
        <f t="shared" ca="1" si="1113"/>
        <v>0</v>
      </c>
      <c r="AE486">
        <f t="shared" ca="1" si="1114"/>
        <v>0</v>
      </c>
      <c r="AF486">
        <f t="shared" ca="1" si="1115"/>
        <v>0</v>
      </c>
      <c r="AG486">
        <f t="shared" ca="1" si="1116"/>
        <v>0</v>
      </c>
      <c r="AH486">
        <f t="shared" ca="1" si="1117"/>
        <v>0</v>
      </c>
      <c r="AI486">
        <f t="shared" ca="1" si="1118"/>
        <v>0</v>
      </c>
      <c r="AJ486">
        <f t="shared" ca="1" si="1119"/>
        <v>0</v>
      </c>
      <c r="AK486">
        <f t="shared" ca="1" si="1120"/>
        <v>0</v>
      </c>
      <c r="AL486">
        <f t="shared" ca="1" si="1121"/>
        <v>0</v>
      </c>
      <c r="AM486">
        <f t="shared" ca="1" si="1122"/>
        <v>0</v>
      </c>
      <c r="AN486">
        <f t="shared" ca="1" si="1123"/>
        <v>0</v>
      </c>
      <c r="AO486">
        <f t="shared" ca="1" si="1124"/>
        <v>0</v>
      </c>
      <c r="AP486">
        <f t="shared" ca="1" si="1125"/>
        <v>0</v>
      </c>
      <c r="AQ486">
        <f t="shared" ca="1" si="1126"/>
        <v>0</v>
      </c>
      <c r="AR486" s="8">
        <f t="shared" ca="1" si="1127"/>
        <v>0</v>
      </c>
      <c r="AS486" s="8">
        <f t="shared" ca="1" si="1128"/>
        <v>0</v>
      </c>
      <c r="AT486" s="8">
        <f t="shared" ca="1" si="1129"/>
        <v>0</v>
      </c>
      <c r="AU486" s="8">
        <f t="shared" ca="1" si="1130"/>
        <v>0</v>
      </c>
      <c r="AV486">
        <f t="shared" ca="1" si="1131"/>
        <v>0</v>
      </c>
      <c r="AW486" t="b">
        <f t="shared" ca="1" si="1151"/>
        <v>0</v>
      </c>
    </row>
    <row r="487" spans="1:49">
      <c r="A487" t="s">
        <v>3174</v>
      </c>
      <c r="B487" t="s">
        <v>2565</v>
      </c>
      <c r="C487" t="s">
        <v>2674</v>
      </c>
      <c r="D487">
        <f>IF(Players!C487="NL",INDEX(Standings!G:I,MATCH(INDEX(Teams!G:K,MATCH(Players!B487,Teams!G:G,0),5),Standings!G:G,0),2)+INDEX(Standings!G:I,MATCH(INDEX(Teams!G:K,MATCH(Players!B487,Teams!G:G,0),5),Standings!G:G,0),3),INDEX(Standings!A:C,MATCH(INDEX(Teams!A:E,MATCH(Players!B487,Teams!A:A,0),5),Standings!A:A,0),2)+INDEX(Standings!A:C,MATCH(INDEX(Teams!A:E,MATCH(Players!B487,Teams!A:A,0),5),Standings!A:A,0),3))</f>
        <v>3</v>
      </c>
      <c r="E487">
        <f t="shared" ca="1" si="1132"/>
        <v>2</v>
      </c>
      <c r="F487">
        <f t="shared" ca="1" si="1133"/>
        <v>0</v>
      </c>
      <c r="G487">
        <f t="shared" ca="1" si="1134"/>
        <v>0</v>
      </c>
      <c r="H487">
        <f t="shared" ca="1" si="1135"/>
        <v>0</v>
      </c>
      <c r="I487">
        <f t="shared" ca="1" si="1136"/>
        <v>0</v>
      </c>
      <c r="J487">
        <f t="shared" ca="1" si="1137"/>
        <v>0</v>
      </c>
      <c r="K487">
        <f t="shared" ca="1" si="1138"/>
        <v>0</v>
      </c>
      <c r="L487">
        <f t="shared" ca="1" si="1139"/>
        <v>0</v>
      </c>
      <c r="M487">
        <f t="shared" ca="1" si="1140"/>
        <v>0</v>
      </c>
      <c r="N487">
        <f t="shared" ca="1" si="1141"/>
        <v>0</v>
      </c>
      <c r="O487">
        <f t="shared" ca="1" si="1142"/>
        <v>0</v>
      </c>
      <c r="P487">
        <f t="shared" ca="1" si="1143"/>
        <v>0</v>
      </c>
      <c r="Q487">
        <f t="shared" ca="1" si="1144"/>
        <v>0</v>
      </c>
      <c r="R487">
        <f t="shared" ca="1" si="1145"/>
        <v>0</v>
      </c>
      <c r="S487">
        <f t="shared" ca="1" si="1146"/>
        <v>0</v>
      </c>
      <c r="T487">
        <f t="shared" ca="1" si="1147"/>
        <v>0</v>
      </c>
      <c r="U487">
        <f t="shared" ca="1" si="1148"/>
        <v>0</v>
      </c>
      <c r="V487">
        <f t="shared" ca="1" si="1149"/>
        <v>0</v>
      </c>
      <c r="W487">
        <f t="shared" ca="1" si="1150"/>
        <v>0</v>
      </c>
      <c r="X487">
        <f t="shared" ca="1" si="1107"/>
        <v>2</v>
      </c>
      <c r="Y487">
        <f t="shared" ca="1" si="1108"/>
        <v>0</v>
      </c>
      <c r="Z487">
        <f t="shared" ca="1" si="1109"/>
        <v>0</v>
      </c>
      <c r="AA487">
        <f t="shared" ca="1" si="1110"/>
        <v>0</v>
      </c>
      <c r="AB487">
        <f t="shared" ca="1" si="1111"/>
        <v>0</v>
      </c>
      <c r="AC487">
        <f t="shared" ca="1" si="1112"/>
        <v>0</v>
      </c>
      <c r="AD487">
        <f t="shared" ca="1" si="1113"/>
        <v>0</v>
      </c>
      <c r="AE487">
        <f t="shared" ca="1" si="1114"/>
        <v>0</v>
      </c>
      <c r="AF487">
        <f t="shared" ca="1" si="1115"/>
        <v>0</v>
      </c>
      <c r="AG487">
        <f t="shared" ca="1" si="1116"/>
        <v>0</v>
      </c>
      <c r="AH487">
        <f t="shared" ca="1" si="1117"/>
        <v>0</v>
      </c>
      <c r="AI487">
        <f t="shared" ca="1" si="1118"/>
        <v>0</v>
      </c>
      <c r="AJ487">
        <f t="shared" ca="1" si="1119"/>
        <v>0</v>
      </c>
      <c r="AK487">
        <f t="shared" ca="1" si="1120"/>
        <v>0</v>
      </c>
      <c r="AL487">
        <f t="shared" ca="1" si="1121"/>
        <v>0</v>
      </c>
      <c r="AM487">
        <f t="shared" ca="1" si="1122"/>
        <v>0</v>
      </c>
      <c r="AN487">
        <f t="shared" ca="1" si="1123"/>
        <v>0</v>
      </c>
      <c r="AO487">
        <f t="shared" ca="1" si="1124"/>
        <v>0</v>
      </c>
      <c r="AP487">
        <f t="shared" ca="1" si="1125"/>
        <v>0</v>
      </c>
      <c r="AQ487">
        <f t="shared" ca="1" si="1126"/>
        <v>0</v>
      </c>
      <c r="AR487" s="8">
        <f t="shared" ca="1" si="1127"/>
        <v>0</v>
      </c>
      <c r="AS487" s="8">
        <f t="shared" ca="1" si="1128"/>
        <v>0</v>
      </c>
      <c r="AT487" s="8">
        <f t="shared" ca="1" si="1129"/>
        <v>0</v>
      </c>
      <c r="AU487" s="8">
        <f t="shared" ca="1" si="1130"/>
        <v>0</v>
      </c>
      <c r="AV487">
        <f t="shared" ca="1" si="1131"/>
        <v>0</v>
      </c>
      <c r="AW487" t="b">
        <f t="shared" ca="1" si="1151"/>
        <v>0</v>
      </c>
    </row>
    <row r="488" spans="1:49">
      <c r="A488" t="s">
        <v>3175</v>
      </c>
      <c r="B488" t="s">
        <v>2565</v>
      </c>
      <c r="C488" t="s">
        <v>2674</v>
      </c>
      <c r="D488">
        <f>IF(Players!C488="NL",INDEX(Standings!G:I,MATCH(INDEX(Teams!G:K,MATCH(Players!B488,Teams!G:G,0),5),Standings!G:G,0),2)+INDEX(Standings!G:I,MATCH(INDEX(Teams!G:K,MATCH(Players!B488,Teams!G:G,0),5),Standings!G:G,0),3),INDEX(Standings!A:C,MATCH(INDEX(Teams!A:E,MATCH(Players!B488,Teams!A:A,0),5),Standings!A:A,0),2)+INDEX(Standings!A:C,MATCH(INDEX(Teams!A:E,MATCH(Players!B488,Teams!A:A,0),5),Standings!A:A,0),3))</f>
        <v>3</v>
      </c>
      <c r="E488">
        <f t="shared" ca="1" si="1132"/>
        <v>2</v>
      </c>
      <c r="F488">
        <f t="shared" ca="1" si="1133"/>
        <v>0</v>
      </c>
      <c r="G488">
        <f t="shared" ca="1" si="1134"/>
        <v>0</v>
      </c>
      <c r="H488">
        <f t="shared" ca="1" si="1135"/>
        <v>0</v>
      </c>
      <c r="I488">
        <f t="shared" ca="1" si="1136"/>
        <v>0</v>
      </c>
      <c r="J488">
        <f t="shared" ca="1" si="1137"/>
        <v>0</v>
      </c>
      <c r="K488">
        <f t="shared" ca="1" si="1138"/>
        <v>0</v>
      </c>
      <c r="L488">
        <f t="shared" ca="1" si="1139"/>
        <v>0</v>
      </c>
      <c r="M488">
        <f t="shared" ca="1" si="1140"/>
        <v>0</v>
      </c>
      <c r="N488">
        <f t="shared" ca="1" si="1141"/>
        <v>0</v>
      </c>
      <c r="O488">
        <f t="shared" ca="1" si="1142"/>
        <v>0</v>
      </c>
      <c r="P488">
        <f t="shared" ca="1" si="1143"/>
        <v>0</v>
      </c>
      <c r="Q488">
        <f t="shared" ca="1" si="1144"/>
        <v>0</v>
      </c>
      <c r="R488">
        <f t="shared" ca="1" si="1145"/>
        <v>0</v>
      </c>
      <c r="S488">
        <f t="shared" ca="1" si="1146"/>
        <v>0</v>
      </c>
      <c r="T488">
        <f t="shared" ca="1" si="1147"/>
        <v>0</v>
      </c>
      <c r="U488">
        <f t="shared" ca="1" si="1148"/>
        <v>0</v>
      </c>
      <c r="V488">
        <f t="shared" ca="1" si="1149"/>
        <v>0</v>
      </c>
      <c r="W488">
        <f t="shared" ca="1" si="1150"/>
        <v>0</v>
      </c>
      <c r="X488">
        <f t="shared" ca="1" si="1107"/>
        <v>2</v>
      </c>
      <c r="Y488">
        <f t="shared" ca="1" si="1108"/>
        <v>0</v>
      </c>
      <c r="Z488">
        <f t="shared" ca="1" si="1109"/>
        <v>0</v>
      </c>
      <c r="AA488">
        <f t="shared" ca="1" si="1110"/>
        <v>0</v>
      </c>
      <c r="AB488">
        <f t="shared" ca="1" si="1111"/>
        <v>0</v>
      </c>
      <c r="AC488">
        <f t="shared" ca="1" si="1112"/>
        <v>0</v>
      </c>
      <c r="AD488">
        <f t="shared" ca="1" si="1113"/>
        <v>0</v>
      </c>
      <c r="AE488">
        <f t="shared" ca="1" si="1114"/>
        <v>0</v>
      </c>
      <c r="AF488">
        <f t="shared" ca="1" si="1115"/>
        <v>0</v>
      </c>
      <c r="AG488">
        <f t="shared" ca="1" si="1116"/>
        <v>0</v>
      </c>
      <c r="AH488">
        <f t="shared" ca="1" si="1117"/>
        <v>0</v>
      </c>
      <c r="AI488">
        <f t="shared" ca="1" si="1118"/>
        <v>0</v>
      </c>
      <c r="AJ488">
        <f t="shared" ca="1" si="1119"/>
        <v>0</v>
      </c>
      <c r="AK488">
        <f t="shared" ca="1" si="1120"/>
        <v>0</v>
      </c>
      <c r="AL488">
        <f t="shared" ca="1" si="1121"/>
        <v>0</v>
      </c>
      <c r="AM488">
        <f t="shared" ca="1" si="1122"/>
        <v>0</v>
      </c>
      <c r="AN488">
        <f t="shared" ca="1" si="1123"/>
        <v>0</v>
      </c>
      <c r="AO488">
        <f t="shared" ca="1" si="1124"/>
        <v>0</v>
      </c>
      <c r="AP488">
        <f t="shared" ca="1" si="1125"/>
        <v>0</v>
      </c>
      <c r="AQ488">
        <f t="shared" ca="1" si="1126"/>
        <v>0</v>
      </c>
      <c r="AR488" s="8">
        <f t="shared" ca="1" si="1127"/>
        <v>0</v>
      </c>
      <c r="AS488" s="8">
        <f t="shared" ca="1" si="1128"/>
        <v>0</v>
      </c>
      <c r="AT488" s="8">
        <f t="shared" ca="1" si="1129"/>
        <v>0</v>
      </c>
      <c r="AU488" s="8">
        <f t="shared" ca="1" si="1130"/>
        <v>0</v>
      </c>
      <c r="AV488">
        <f t="shared" ca="1" si="1131"/>
        <v>0</v>
      </c>
      <c r="AW488" t="b">
        <f t="shared" ca="1" si="1151"/>
        <v>0</v>
      </c>
    </row>
    <row r="489" spans="1:49">
      <c r="A489" t="s">
        <v>3176</v>
      </c>
      <c r="B489" t="s">
        <v>2565</v>
      </c>
      <c r="C489" t="s">
        <v>2674</v>
      </c>
      <c r="D489">
        <f>IF(Players!C489="NL",INDEX(Standings!G:I,MATCH(INDEX(Teams!G:K,MATCH(Players!B489,Teams!G:G,0),5),Standings!G:G,0),2)+INDEX(Standings!G:I,MATCH(INDEX(Teams!G:K,MATCH(Players!B489,Teams!G:G,0),5),Standings!G:G,0),3),INDEX(Standings!A:C,MATCH(INDEX(Teams!A:E,MATCH(Players!B489,Teams!A:A,0),5),Standings!A:A,0),2)+INDEX(Standings!A:C,MATCH(INDEX(Teams!A:E,MATCH(Players!B489,Teams!A:A,0),5),Standings!A:A,0),3))</f>
        <v>3</v>
      </c>
      <c r="E489">
        <f t="shared" ca="1" si="1132"/>
        <v>0</v>
      </c>
      <c r="F489">
        <f t="shared" ca="1" si="1133"/>
        <v>0</v>
      </c>
      <c r="G489">
        <f t="shared" ca="1" si="1134"/>
        <v>0</v>
      </c>
      <c r="H489">
        <f t="shared" ca="1" si="1135"/>
        <v>0</v>
      </c>
      <c r="I489">
        <f t="shared" ca="1" si="1136"/>
        <v>0</v>
      </c>
      <c r="J489">
        <f t="shared" ca="1" si="1137"/>
        <v>0</v>
      </c>
      <c r="K489">
        <f t="shared" ca="1" si="1138"/>
        <v>0</v>
      </c>
      <c r="L489">
        <f t="shared" ca="1" si="1139"/>
        <v>0</v>
      </c>
      <c r="M489">
        <f t="shared" ca="1" si="1140"/>
        <v>0</v>
      </c>
      <c r="N489">
        <f t="shared" ca="1" si="1141"/>
        <v>0</v>
      </c>
      <c r="O489">
        <f t="shared" ca="1" si="1142"/>
        <v>0</v>
      </c>
      <c r="P489">
        <f t="shared" ca="1" si="1143"/>
        <v>0</v>
      </c>
      <c r="Q489">
        <f t="shared" ca="1" si="1144"/>
        <v>0</v>
      </c>
      <c r="R489">
        <f t="shared" ca="1" si="1145"/>
        <v>0</v>
      </c>
      <c r="S489">
        <f t="shared" ca="1" si="1146"/>
        <v>0</v>
      </c>
      <c r="T489">
        <f t="shared" ca="1" si="1147"/>
        <v>0</v>
      </c>
      <c r="U489">
        <f t="shared" ca="1" si="1148"/>
        <v>0</v>
      </c>
      <c r="V489">
        <f t="shared" ca="1" si="1149"/>
        <v>0</v>
      </c>
      <c r="W489">
        <f t="shared" ca="1" si="1150"/>
        <v>0</v>
      </c>
      <c r="X489">
        <f t="shared" ca="1" si="1107"/>
        <v>0</v>
      </c>
      <c r="Y489">
        <f t="shared" ca="1" si="1108"/>
        <v>0</v>
      </c>
      <c r="Z489">
        <f t="shared" ca="1" si="1109"/>
        <v>0</v>
      </c>
      <c r="AA489">
        <f t="shared" ca="1" si="1110"/>
        <v>0</v>
      </c>
      <c r="AB489">
        <f t="shared" ca="1" si="1111"/>
        <v>0</v>
      </c>
      <c r="AC489">
        <f t="shared" ca="1" si="1112"/>
        <v>0</v>
      </c>
      <c r="AD489">
        <f t="shared" ca="1" si="1113"/>
        <v>0</v>
      </c>
      <c r="AE489">
        <f t="shared" ca="1" si="1114"/>
        <v>0</v>
      </c>
      <c r="AF489">
        <f t="shared" ca="1" si="1115"/>
        <v>0</v>
      </c>
      <c r="AG489">
        <f t="shared" ca="1" si="1116"/>
        <v>0</v>
      </c>
      <c r="AH489">
        <f t="shared" ca="1" si="1117"/>
        <v>0</v>
      </c>
      <c r="AI489">
        <f t="shared" ca="1" si="1118"/>
        <v>0</v>
      </c>
      <c r="AJ489">
        <f t="shared" ca="1" si="1119"/>
        <v>0</v>
      </c>
      <c r="AK489">
        <f t="shared" ca="1" si="1120"/>
        <v>0</v>
      </c>
      <c r="AL489">
        <f t="shared" ca="1" si="1121"/>
        <v>0</v>
      </c>
      <c r="AM489">
        <f t="shared" ca="1" si="1122"/>
        <v>0</v>
      </c>
      <c r="AN489">
        <f t="shared" ca="1" si="1123"/>
        <v>0</v>
      </c>
      <c r="AO489">
        <f t="shared" ca="1" si="1124"/>
        <v>0</v>
      </c>
      <c r="AP489">
        <f t="shared" ca="1" si="1125"/>
        <v>0</v>
      </c>
      <c r="AQ489">
        <f t="shared" ca="1" si="1126"/>
        <v>0</v>
      </c>
      <c r="AR489" s="8">
        <f t="shared" ca="1" si="1127"/>
        <v>0</v>
      </c>
      <c r="AS489" s="8">
        <f t="shared" ca="1" si="1128"/>
        <v>0</v>
      </c>
      <c r="AT489" s="8">
        <f t="shared" ca="1" si="1129"/>
        <v>0</v>
      </c>
      <c r="AU489" s="8">
        <f t="shared" ca="1" si="1130"/>
        <v>0</v>
      </c>
      <c r="AV489">
        <f t="shared" ca="1" si="1131"/>
        <v>0</v>
      </c>
      <c r="AW489" t="b">
        <f t="shared" ca="1" si="1151"/>
        <v>0</v>
      </c>
    </row>
    <row r="490" spans="1:49">
      <c r="A490" t="s">
        <v>3182</v>
      </c>
      <c r="B490" t="s">
        <v>2572</v>
      </c>
      <c r="C490" t="s">
        <v>2674</v>
      </c>
      <c r="D490">
        <f>IF(Players!C490="NL",INDEX(Standings!G:I,MATCH(INDEX(Teams!G:K,MATCH(Players!B490,Teams!G:G,0),5),Standings!G:G,0),2)+INDEX(Standings!G:I,MATCH(INDEX(Teams!G:K,MATCH(Players!B490,Teams!G:G,0),5),Standings!G:G,0),3),INDEX(Standings!A:C,MATCH(INDEX(Teams!A:E,MATCH(Players!B490,Teams!A:A,0),5),Standings!A:A,0),2)+INDEX(Standings!A:C,MATCH(INDEX(Teams!A:E,MATCH(Players!B490,Teams!A:A,0),5),Standings!A:A,0),3))</f>
        <v>3</v>
      </c>
      <c r="E490">
        <f t="shared" ca="1" si="1132"/>
        <v>3</v>
      </c>
      <c r="F490">
        <f t="shared" ca="1" si="1133"/>
        <v>14</v>
      </c>
      <c r="G490">
        <f t="shared" ca="1" si="1134"/>
        <v>4</v>
      </c>
      <c r="H490">
        <f t="shared" ca="1" si="1135"/>
        <v>6</v>
      </c>
      <c r="I490">
        <f t="shared" ca="1" si="1136"/>
        <v>2</v>
      </c>
      <c r="J490">
        <f t="shared" ca="1" si="1137"/>
        <v>0</v>
      </c>
      <c r="K490">
        <f t="shared" ca="1" si="1138"/>
        <v>0</v>
      </c>
      <c r="L490">
        <f t="shared" ca="1" si="1139"/>
        <v>2</v>
      </c>
      <c r="M490">
        <f t="shared" ca="1" si="1140"/>
        <v>1</v>
      </c>
      <c r="N490">
        <f t="shared" ca="1" si="1141"/>
        <v>0</v>
      </c>
      <c r="O490">
        <f t="shared" ca="1" si="1142"/>
        <v>0</v>
      </c>
      <c r="P490">
        <f t="shared" ca="1" si="1143"/>
        <v>5</v>
      </c>
      <c r="Q490">
        <f t="shared" ca="1" si="1144"/>
        <v>0</v>
      </c>
      <c r="R490">
        <f t="shared" ca="1" si="1145"/>
        <v>1</v>
      </c>
      <c r="S490">
        <f t="shared" ca="1" si="1146"/>
        <v>0</v>
      </c>
      <c r="T490">
        <f t="shared" ca="1" si="1147"/>
        <v>0</v>
      </c>
      <c r="U490">
        <f t="shared" ca="1" si="1148"/>
        <v>0</v>
      </c>
      <c r="V490">
        <f t="shared" ca="1" si="1149"/>
        <v>0</v>
      </c>
      <c r="W490">
        <f t="shared" ca="1" si="1150"/>
        <v>0</v>
      </c>
      <c r="X490">
        <f t="shared" ca="1" si="1107"/>
        <v>3</v>
      </c>
      <c r="Y490">
        <f t="shared" ca="1" si="1108"/>
        <v>15</v>
      </c>
      <c r="Z490">
        <f t="shared" ca="1" si="1109"/>
        <v>14</v>
      </c>
      <c r="AA490">
        <f t="shared" ca="1" si="1110"/>
        <v>4</v>
      </c>
      <c r="AB490">
        <f t="shared" ca="1" si="1111"/>
        <v>6</v>
      </c>
      <c r="AC490">
        <f t="shared" ca="1" si="1112"/>
        <v>2</v>
      </c>
      <c r="AD490">
        <f t="shared" ca="1" si="1113"/>
        <v>0</v>
      </c>
      <c r="AE490">
        <f t="shared" ca="1" si="1114"/>
        <v>0</v>
      </c>
      <c r="AF490">
        <f t="shared" ca="1" si="1115"/>
        <v>2</v>
      </c>
      <c r="AG490">
        <f t="shared" ca="1" si="1116"/>
        <v>1</v>
      </c>
      <c r="AH490">
        <f t="shared" ca="1" si="1117"/>
        <v>0</v>
      </c>
      <c r="AI490">
        <f t="shared" ca="1" si="1118"/>
        <v>0</v>
      </c>
      <c r="AJ490">
        <f t="shared" ca="1" si="1119"/>
        <v>5</v>
      </c>
      <c r="AK490">
        <f t="shared" ca="1" si="1120"/>
        <v>0</v>
      </c>
      <c r="AL490">
        <f t="shared" ca="1" si="1121"/>
        <v>1</v>
      </c>
      <c r="AM490">
        <f t="shared" ca="1" si="1122"/>
        <v>0</v>
      </c>
      <c r="AN490">
        <f t="shared" ca="1" si="1123"/>
        <v>0</v>
      </c>
      <c r="AO490">
        <f t="shared" ca="1" si="1124"/>
        <v>0</v>
      </c>
      <c r="AP490">
        <f t="shared" ca="1" si="1125"/>
        <v>0</v>
      </c>
      <c r="AQ490">
        <f t="shared" ca="1" si="1126"/>
        <v>0</v>
      </c>
      <c r="AR490" s="8">
        <f t="shared" ca="1" si="1127"/>
        <v>0.42857142857142855</v>
      </c>
      <c r="AS490" s="8">
        <f t="shared" ca="1" si="1128"/>
        <v>0.46666666666666667</v>
      </c>
      <c r="AT490" s="8">
        <f t="shared" ca="1" si="1129"/>
        <v>0.5714285714285714</v>
      </c>
      <c r="AU490" s="8">
        <f t="shared" ca="1" si="1130"/>
        <v>1.038095238095238</v>
      </c>
      <c r="AV490">
        <f t="shared" ca="1" si="1131"/>
        <v>8</v>
      </c>
      <c r="AW490" t="b">
        <f t="shared" ca="1" si="1151"/>
        <v>1</v>
      </c>
    </row>
    <row r="491" spans="1:49">
      <c r="A491" t="s">
        <v>3183</v>
      </c>
      <c r="B491" t="s">
        <v>2572</v>
      </c>
      <c r="C491" t="s">
        <v>2674</v>
      </c>
      <c r="D491">
        <f>IF(Players!C491="NL",INDEX(Standings!G:I,MATCH(INDEX(Teams!G:K,MATCH(Players!B491,Teams!G:G,0),5),Standings!G:G,0),2)+INDEX(Standings!G:I,MATCH(INDEX(Teams!G:K,MATCH(Players!B491,Teams!G:G,0),5),Standings!G:G,0),3),INDEX(Standings!A:C,MATCH(INDEX(Teams!A:E,MATCH(Players!B491,Teams!A:A,0),5),Standings!A:A,0),2)+INDEX(Standings!A:C,MATCH(INDEX(Teams!A:E,MATCH(Players!B491,Teams!A:A,0),5),Standings!A:A,0),3))</f>
        <v>3</v>
      </c>
      <c r="E491">
        <f t="shared" ca="1" si="1132"/>
        <v>3</v>
      </c>
      <c r="F491">
        <f t="shared" ca="1" si="1133"/>
        <v>12</v>
      </c>
      <c r="G491">
        <f t="shared" ca="1" si="1134"/>
        <v>3</v>
      </c>
      <c r="H491">
        <f t="shared" ca="1" si="1135"/>
        <v>5</v>
      </c>
      <c r="I491">
        <f t="shared" ca="1" si="1136"/>
        <v>0</v>
      </c>
      <c r="J491">
        <f t="shared" ca="1" si="1137"/>
        <v>0</v>
      </c>
      <c r="K491">
        <f t="shared" ca="1" si="1138"/>
        <v>1</v>
      </c>
      <c r="L491">
        <f t="shared" ca="1" si="1139"/>
        <v>5</v>
      </c>
      <c r="M491">
        <f t="shared" ca="1" si="1140"/>
        <v>0</v>
      </c>
      <c r="N491">
        <f t="shared" ca="1" si="1141"/>
        <v>0</v>
      </c>
      <c r="O491">
        <f t="shared" ca="1" si="1142"/>
        <v>2</v>
      </c>
      <c r="P491">
        <f t="shared" ca="1" si="1143"/>
        <v>1</v>
      </c>
      <c r="Q491">
        <f t="shared" ca="1" si="1144"/>
        <v>0</v>
      </c>
      <c r="R491">
        <f t="shared" ca="1" si="1145"/>
        <v>0</v>
      </c>
      <c r="S491">
        <f t="shared" ca="1" si="1146"/>
        <v>0</v>
      </c>
      <c r="T491">
        <f t="shared" ca="1" si="1147"/>
        <v>0</v>
      </c>
      <c r="U491">
        <f t="shared" ca="1" si="1148"/>
        <v>0</v>
      </c>
      <c r="V491">
        <f t="shared" ca="1" si="1149"/>
        <v>3</v>
      </c>
      <c r="W491">
        <f t="shared" ca="1" si="1150"/>
        <v>3</v>
      </c>
      <c r="X491">
        <f t="shared" ref="X491:X530" ca="1" si="1152">SUMIF($A:$A,$A491,E:E)</f>
        <v>3</v>
      </c>
      <c r="Y491">
        <f t="shared" ref="Y491:Y530" ca="1" si="1153">Z491+AI491+AL491+AM491+AN491</f>
        <v>14</v>
      </c>
      <c r="Z491">
        <f t="shared" ref="Z491:Z530" ca="1" si="1154">SUMIF($A:$A,$A491,F:F)</f>
        <v>12</v>
      </c>
      <c r="AA491">
        <f t="shared" ref="AA491:AA530" ca="1" si="1155">SUMIF($A:$A,$A491,G:G)</f>
        <v>3</v>
      </c>
      <c r="AB491">
        <f t="shared" ref="AB491:AB530" ca="1" si="1156">SUMIF($A:$A,$A491,H:H)</f>
        <v>5</v>
      </c>
      <c r="AC491">
        <f t="shared" ref="AC491:AC530" ca="1" si="1157">SUMIF($A:$A,$A491,I:I)</f>
        <v>0</v>
      </c>
      <c r="AD491">
        <f t="shared" ref="AD491:AD530" ca="1" si="1158">SUMIF($A:$A,$A491,J:J)</f>
        <v>0</v>
      </c>
      <c r="AE491">
        <f t="shared" ref="AE491:AE530" ca="1" si="1159">SUMIF($A:$A,$A491,K:K)</f>
        <v>1</v>
      </c>
      <c r="AF491">
        <f t="shared" ref="AF491:AF530" ca="1" si="1160">SUMIF($A:$A,$A491,L:L)</f>
        <v>5</v>
      </c>
      <c r="AG491">
        <f t="shared" ref="AG491:AG530" ca="1" si="1161">SUMIF($A:$A,$A491,M:M)</f>
        <v>0</v>
      </c>
      <c r="AH491">
        <f t="shared" ref="AH491:AH530" ca="1" si="1162">SUMIF($A:$A,$A491,N:N)</f>
        <v>0</v>
      </c>
      <c r="AI491">
        <f t="shared" ref="AI491:AI530" ca="1" si="1163">SUMIF($A:$A,$A491,O:O)</f>
        <v>2</v>
      </c>
      <c r="AJ491">
        <f t="shared" ref="AJ491:AJ530" ca="1" si="1164">SUMIF($A:$A,$A491,P:P)</f>
        <v>1</v>
      </c>
      <c r="AK491">
        <f t="shared" ref="AK491:AK530" ca="1" si="1165">SUMIF($A:$A,$A491,Q:Q)</f>
        <v>0</v>
      </c>
      <c r="AL491">
        <f t="shared" ref="AL491:AL530" ca="1" si="1166">SUMIF($A:$A,$A491,R:R)</f>
        <v>0</v>
      </c>
      <c r="AM491">
        <f t="shared" ref="AM491:AM530" ca="1" si="1167">SUMIF($A:$A,$A491,S:S)</f>
        <v>0</v>
      </c>
      <c r="AN491">
        <f t="shared" ref="AN491:AN530" ca="1" si="1168">SUMIF($A:$A,$A491,T:T)</f>
        <v>0</v>
      </c>
      <c r="AO491">
        <f t="shared" ref="AO491:AO530" ca="1" si="1169">SUMIF($A:$A,$A491,U:U)</f>
        <v>0</v>
      </c>
      <c r="AP491">
        <f t="shared" ref="AP491:AP530" ca="1" si="1170">_xlfn.MAXIFS(V:V,$A:$A,$A491)</f>
        <v>3</v>
      </c>
      <c r="AQ491">
        <f t="shared" ref="AQ491:AQ530" ca="1" si="1171">_xlfn.MAXIFS(W:W,$A:$A,$A491)</f>
        <v>3</v>
      </c>
      <c r="AR491" s="8">
        <f t="shared" ref="AR491:AR530" ca="1" si="1172">IFERROR(AB491/Z491,0)</f>
        <v>0.41666666666666669</v>
      </c>
      <c r="AS491" s="8">
        <f t="shared" ref="AS491:AS530" ca="1" si="1173">IFERROR((AB491+AI491+AL491)/(Y491-AM491),0)</f>
        <v>0.5</v>
      </c>
      <c r="AT491" s="8">
        <f t="shared" ref="AT491:AT530" ca="1" si="1174">IFERROR(AV491/Z491,0)</f>
        <v>0.66666666666666663</v>
      </c>
      <c r="AU491" s="8">
        <f t="shared" ref="AU491:AU530" ca="1" si="1175">AS491+AT491</f>
        <v>1.1666666666666665</v>
      </c>
      <c r="AV491">
        <f t="shared" ref="AV491:AV530" ca="1" si="1176">AC491+AB491+AD491*2+AE491*3</f>
        <v>8</v>
      </c>
      <c r="AW491" t="b">
        <f t="shared" ca="1" si="1151"/>
        <v>1</v>
      </c>
    </row>
    <row r="492" spans="1:49">
      <c r="A492" t="s">
        <v>3184</v>
      </c>
      <c r="B492" t="s">
        <v>2572</v>
      </c>
      <c r="C492" t="s">
        <v>2674</v>
      </c>
      <c r="D492">
        <f>IF(Players!C492="NL",INDEX(Standings!G:I,MATCH(INDEX(Teams!G:K,MATCH(Players!B492,Teams!G:G,0),5),Standings!G:G,0),2)+INDEX(Standings!G:I,MATCH(INDEX(Teams!G:K,MATCH(Players!B492,Teams!G:G,0),5),Standings!G:G,0),3),INDEX(Standings!A:C,MATCH(INDEX(Teams!A:E,MATCH(Players!B492,Teams!A:A,0),5),Standings!A:A,0),2)+INDEX(Standings!A:C,MATCH(INDEX(Teams!A:E,MATCH(Players!B492,Teams!A:A,0),5),Standings!A:A,0),3))</f>
        <v>3</v>
      </c>
      <c r="E492">
        <f t="shared" ca="1" si="1132"/>
        <v>3</v>
      </c>
      <c r="F492">
        <f t="shared" ca="1" si="1133"/>
        <v>11</v>
      </c>
      <c r="G492">
        <f t="shared" ca="1" si="1134"/>
        <v>1</v>
      </c>
      <c r="H492">
        <f t="shared" ca="1" si="1135"/>
        <v>3</v>
      </c>
      <c r="I492">
        <f t="shared" ca="1" si="1136"/>
        <v>1</v>
      </c>
      <c r="J492">
        <f t="shared" ca="1" si="1137"/>
        <v>0</v>
      </c>
      <c r="K492">
        <f t="shared" ca="1" si="1138"/>
        <v>0</v>
      </c>
      <c r="L492">
        <f t="shared" ca="1" si="1139"/>
        <v>2</v>
      </c>
      <c r="M492">
        <f t="shared" ca="1" si="1140"/>
        <v>0</v>
      </c>
      <c r="N492">
        <f t="shared" ca="1" si="1141"/>
        <v>0</v>
      </c>
      <c r="O492">
        <f t="shared" ca="1" si="1142"/>
        <v>4</v>
      </c>
      <c r="P492">
        <f t="shared" ca="1" si="1143"/>
        <v>2</v>
      </c>
      <c r="Q492">
        <f t="shared" ca="1" si="1144"/>
        <v>0</v>
      </c>
      <c r="R492">
        <f t="shared" ca="1" si="1145"/>
        <v>0</v>
      </c>
      <c r="S492">
        <f t="shared" ca="1" si="1146"/>
        <v>0</v>
      </c>
      <c r="T492">
        <f t="shared" ca="1" si="1147"/>
        <v>0</v>
      </c>
      <c r="U492">
        <f t="shared" ca="1" si="1148"/>
        <v>0</v>
      </c>
      <c r="V492">
        <f t="shared" ca="1" si="1149"/>
        <v>0</v>
      </c>
      <c r="W492">
        <f t="shared" ca="1" si="1150"/>
        <v>0</v>
      </c>
      <c r="X492">
        <f t="shared" ca="1" si="1152"/>
        <v>3</v>
      </c>
      <c r="Y492">
        <f t="shared" ca="1" si="1153"/>
        <v>15</v>
      </c>
      <c r="Z492">
        <f t="shared" ca="1" si="1154"/>
        <v>11</v>
      </c>
      <c r="AA492">
        <f t="shared" ca="1" si="1155"/>
        <v>1</v>
      </c>
      <c r="AB492">
        <f t="shared" ca="1" si="1156"/>
        <v>3</v>
      </c>
      <c r="AC492">
        <f t="shared" ca="1" si="1157"/>
        <v>1</v>
      </c>
      <c r="AD492">
        <f t="shared" ca="1" si="1158"/>
        <v>0</v>
      </c>
      <c r="AE492">
        <f t="shared" ca="1" si="1159"/>
        <v>0</v>
      </c>
      <c r="AF492">
        <f t="shared" ca="1" si="1160"/>
        <v>2</v>
      </c>
      <c r="AG492">
        <f t="shared" ca="1" si="1161"/>
        <v>0</v>
      </c>
      <c r="AH492">
        <f t="shared" ca="1" si="1162"/>
        <v>0</v>
      </c>
      <c r="AI492">
        <f t="shared" ca="1" si="1163"/>
        <v>4</v>
      </c>
      <c r="AJ492">
        <f t="shared" ca="1" si="1164"/>
        <v>2</v>
      </c>
      <c r="AK492">
        <f t="shared" ca="1" si="1165"/>
        <v>0</v>
      </c>
      <c r="AL492">
        <f t="shared" ca="1" si="1166"/>
        <v>0</v>
      </c>
      <c r="AM492">
        <f t="shared" ca="1" si="1167"/>
        <v>0</v>
      </c>
      <c r="AN492">
        <f t="shared" ca="1" si="1168"/>
        <v>0</v>
      </c>
      <c r="AO492">
        <f t="shared" ca="1" si="1169"/>
        <v>0</v>
      </c>
      <c r="AP492">
        <f t="shared" ca="1" si="1170"/>
        <v>0</v>
      </c>
      <c r="AQ492">
        <f t="shared" ca="1" si="1171"/>
        <v>0</v>
      </c>
      <c r="AR492" s="8">
        <f t="shared" ca="1" si="1172"/>
        <v>0.27272727272727271</v>
      </c>
      <c r="AS492" s="8">
        <f t="shared" ca="1" si="1173"/>
        <v>0.46666666666666667</v>
      </c>
      <c r="AT492" s="8">
        <f t="shared" ca="1" si="1174"/>
        <v>0.36363636363636365</v>
      </c>
      <c r="AU492" s="8">
        <f t="shared" ca="1" si="1175"/>
        <v>0.83030303030303032</v>
      </c>
      <c r="AV492">
        <f t="shared" ca="1" si="1176"/>
        <v>4</v>
      </c>
      <c r="AW492" t="b">
        <f t="shared" ca="1" si="1151"/>
        <v>1</v>
      </c>
    </row>
    <row r="493" spans="1:49">
      <c r="A493" t="s">
        <v>3185</v>
      </c>
      <c r="B493" t="s">
        <v>2572</v>
      </c>
      <c r="C493" t="s">
        <v>2674</v>
      </c>
      <c r="D493">
        <f>IF(Players!C493="NL",INDEX(Standings!G:I,MATCH(INDEX(Teams!G:K,MATCH(Players!B493,Teams!G:G,0),5),Standings!G:G,0),2)+INDEX(Standings!G:I,MATCH(INDEX(Teams!G:K,MATCH(Players!B493,Teams!G:G,0),5),Standings!G:G,0),3),INDEX(Standings!A:C,MATCH(INDEX(Teams!A:E,MATCH(Players!B493,Teams!A:A,0),5),Standings!A:A,0),2)+INDEX(Standings!A:C,MATCH(INDEX(Teams!A:E,MATCH(Players!B493,Teams!A:A,0),5),Standings!A:A,0),3))</f>
        <v>3</v>
      </c>
      <c r="E493">
        <f t="shared" ca="1" si="1132"/>
        <v>3</v>
      </c>
      <c r="F493">
        <f t="shared" ca="1" si="1133"/>
        <v>11</v>
      </c>
      <c r="G493">
        <f t="shared" ca="1" si="1134"/>
        <v>0</v>
      </c>
      <c r="H493">
        <f t="shared" ca="1" si="1135"/>
        <v>2</v>
      </c>
      <c r="I493">
        <f t="shared" ca="1" si="1136"/>
        <v>0</v>
      </c>
      <c r="J493">
        <f t="shared" ca="1" si="1137"/>
        <v>0</v>
      </c>
      <c r="K493">
        <f t="shared" ca="1" si="1138"/>
        <v>0</v>
      </c>
      <c r="L493">
        <f t="shared" ca="1" si="1139"/>
        <v>2</v>
      </c>
      <c r="M493">
        <f t="shared" ca="1" si="1140"/>
        <v>0</v>
      </c>
      <c r="N493">
        <f t="shared" ca="1" si="1141"/>
        <v>0</v>
      </c>
      <c r="O493">
        <f t="shared" ca="1" si="1142"/>
        <v>0</v>
      </c>
      <c r="P493">
        <f t="shared" ca="1" si="1143"/>
        <v>0</v>
      </c>
      <c r="Q493">
        <f t="shared" ca="1" si="1144"/>
        <v>0</v>
      </c>
      <c r="R493">
        <f t="shared" ca="1" si="1145"/>
        <v>0</v>
      </c>
      <c r="S493">
        <f t="shared" ca="1" si="1146"/>
        <v>0</v>
      </c>
      <c r="T493">
        <f t="shared" ca="1" si="1147"/>
        <v>2</v>
      </c>
      <c r="U493">
        <f t="shared" ca="1" si="1148"/>
        <v>0</v>
      </c>
      <c r="V493">
        <f t="shared" ca="1" si="1149"/>
        <v>1</v>
      </c>
      <c r="W493">
        <f t="shared" ca="1" si="1150"/>
        <v>1</v>
      </c>
      <c r="X493">
        <f t="shared" ca="1" si="1152"/>
        <v>3</v>
      </c>
      <c r="Y493">
        <f t="shared" ca="1" si="1153"/>
        <v>13</v>
      </c>
      <c r="Z493">
        <f t="shared" ca="1" si="1154"/>
        <v>11</v>
      </c>
      <c r="AA493">
        <f t="shared" ca="1" si="1155"/>
        <v>0</v>
      </c>
      <c r="AB493">
        <f t="shared" ca="1" si="1156"/>
        <v>2</v>
      </c>
      <c r="AC493">
        <f t="shared" ca="1" si="1157"/>
        <v>0</v>
      </c>
      <c r="AD493">
        <f t="shared" ca="1" si="1158"/>
        <v>0</v>
      </c>
      <c r="AE493">
        <f t="shared" ca="1" si="1159"/>
        <v>0</v>
      </c>
      <c r="AF493">
        <f t="shared" ca="1" si="1160"/>
        <v>2</v>
      </c>
      <c r="AG493">
        <f t="shared" ca="1" si="1161"/>
        <v>0</v>
      </c>
      <c r="AH493">
        <f t="shared" ca="1" si="1162"/>
        <v>0</v>
      </c>
      <c r="AI493">
        <f t="shared" ca="1" si="1163"/>
        <v>0</v>
      </c>
      <c r="AJ493">
        <f t="shared" ca="1" si="1164"/>
        <v>0</v>
      </c>
      <c r="AK493">
        <f t="shared" ca="1" si="1165"/>
        <v>0</v>
      </c>
      <c r="AL493">
        <f t="shared" ca="1" si="1166"/>
        <v>0</v>
      </c>
      <c r="AM493">
        <f t="shared" ca="1" si="1167"/>
        <v>0</v>
      </c>
      <c r="AN493">
        <f t="shared" ca="1" si="1168"/>
        <v>2</v>
      </c>
      <c r="AO493">
        <f t="shared" ca="1" si="1169"/>
        <v>0</v>
      </c>
      <c r="AP493">
        <f t="shared" ca="1" si="1170"/>
        <v>1</v>
      </c>
      <c r="AQ493">
        <f t="shared" ca="1" si="1171"/>
        <v>1</v>
      </c>
      <c r="AR493" s="8">
        <f t="shared" ca="1" si="1172"/>
        <v>0.18181818181818182</v>
      </c>
      <c r="AS493" s="8">
        <f t="shared" ca="1" si="1173"/>
        <v>0.15384615384615385</v>
      </c>
      <c r="AT493" s="8">
        <f t="shared" ca="1" si="1174"/>
        <v>0.18181818181818182</v>
      </c>
      <c r="AU493" s="8">
        <f t="shared" ca="1" si="1175"/>
        <v>0.33566433566433568</v>
      </c>
      <c r="AV493">
        <f t="shared" ca="1" si="1176"/>
        <v>2</v>
      </c>
      <c r="AW493" t="b">
        <f t="shared" ca="1" si="1151"/>
        <v>1</v>
      </c>
    </row>
    <row r="494" spans="1:49">
      <c r="A494" t="s">
        <v>3186</v>
      </c>
      <c r="B494" t="s">
        <v>2572</v>
      </c>
      <c r="C494" t="s">
        <v>2674</v>
      </c>
      <c r="D494">
        <f>IF(Players!C494="NL",INDEX(Standings!G:I,MATCH(INDEX(Teams!G:K,MATCH(Players!B494,Teams!G:G,0),5),Standings!G:G,0),2)+INDEX(Standings!G:I,MATCH(INDEX(Teams!G:K,MATCH(Players!B494,Teams!G:G,0),5),Standings!G:G,0),3),INDEX(Standings!A:C,MATCH(INDEX(Teams!A:E,MATCH(Players!B494,Teams!A:A,0),5),Standings!A:A,0),2)+INDEX(Standings!A:C,MATCH(INDEX(Teams!A:E,MATCH(Players!B494,Teams!A:A,0),5),Standings!A:A,0),3))</f>
        <v>3</v>
      </c>
      <c r="E494">
        <f t="shared" ca="1" si="1132"/>
        <v>3</v>
      </c>
      <c r="F494">
        <f t="shared" ca="1" si="1133"/>
        <v>10</v>
      </c>
      <c r="G494">
        <f t="shared" ca="1" si="1134"/>
        <v>2</v>
      </c>
      <c r="H494">
        <f t="shared" ca="1" si="1135"/>
        <v>1</v>
      </c>
      <c r="I494">
        <f t="shared" ca="1" si="1136"/>
        <v>1</v>
      </c>
      <c r="J494">
        <f t="shared" ca="1" si="1137"/>
        <v>0</v>
      </c>
      <c r="K494">
        <f t="shared" ca="1" si="1138"/>
        <v>0</v>
      </c>
      <c r="L494">
        <f t="shared" ca="1" si="1139"/>
        <v>0</v>
      </c>
      <c r="M494">
        <f t="shared" ca="1" si="1140"/>
        <v>0</v>
      </c>
      <c r="N494">
        <f t="shared" ca="1" si="1141"/>
        <v>0</v>
      </c>
      <c r="O494">
        <f t="shared" ca="1" si="1142"/>
        <v>2</v>
      </c>
      <c r="P494">
        <f t="shared" ca="1" si="1143"/>
        <v>4</v>
      </c>
      <c r="Q494">
        <f t="shared" ca="1" si="1144"/>
        <v>1</v>
      </c>
      <c r="R494">
        <f t="shared" ca="1" si="1145"/>
        <v>0</v>
      </c>
      <c r="S494">
        <f t="shared" ca="1" si="1146"/>
        <v>0</v>
      </c>
      <c r="T494">
        <f t="shared" ca="1" si="1147"/>
        <v>0</v>
      </c>
      <c r="U494">
        <f t="shared" ca="1" si="1148"/>
        <v>0</v>
      </c>
      <c r="V494">
        <f t="shared" ca="1" si="1149"/>
        <v>3</v>
      </c>
      <c r="W494">
        <f t="shared" ca="1" si="1150"/>
        <v>3</v>
      </c>
      <c r="X494">
        <f t="shared" ca="1" si="1152"/>
        <v>3</v>
      </c>
      <c r="Y494">
        <f t="shared" ca="1" si="1153"/>
        <v>12</v>
      </c>
      <c r="Z494">
        <f t="shared" ca="1" si="1154"/>
        <v>10</v>
      </c>
      <c r="AA494">
        <f t="shared" ca="1" si="1155"/>
        <v>2</v>
      </c>
      <c r="AB494">
        <f t="shared" ca="1" si="1156"/>
        <v>1</v>
      </c>
      <c r="AC494">
        <f t="shared" ca="1" si="1157"/>
        <v>1</v>
      </c>
      <c r="AD494">
        <f t="shared" ca="1" si="1158"/>
        <v>0</v>
      </c>
      <c r="AE494">
        <f t="shared" ca="1" si="1159"/>
        <v>0</v>
      </c>
      <c r="AF494">
        <f t="shared" ca="1" si="1160"/>
        <v>0</v>
      </c>
      <c r="AG494">
        <f t="shared" ca="1" si="1161"/>
        <v>0</v>
      </c>
      <c r="AH494">
        <f t="shared" ca="1" si="1162"/>
        <v>0</v>
      </c>
      <c r="AI494">
        <f t="shared" ca="1" si="1163"/>
        <v>2</v>
      </c>
      <c r="AJ494">
        <f t="shared" ca="1" si="1164"/>
        <v>4</v>
      </c>
      <c r="AK494">
        <f t="shared" ca="1" si="1165"/>
        <v>1</v>
      </c>
      <c r="AL494">
        <f t="shared" ca="1" si="1166"/>
        <v>0</v>
      </c>
      <c r="AM494">
        <f t="shared" ca="1" si="1167"/>
        <v>0</v>
      </c>
      <c r="AN494">
        <f t="shared" ca="1" si="1168"/>
        <v>0</v>
      </c>
      <c r="AO494">
        <f t="shared" ca="1" si="1169"/>
        <v>0</v>
      </c>
      <c r="AP494">
        <f t="shared" ca="1" si="1170"/>
        <v>3</v>
      </c>
      <c r="AQ494">
        <f t="shared" ca="1" si="1171"/>
        <v>3</v>
      </c>
      <c r="AR494" s="8">
        <f t="shared" ca="1" si="1172"/>
        <v>0.1</v>
      </c>
      <c r="AS494" s="8">
        <f t="shared" ca="1" si="1173"/>
        <v>0.25</v>
      </c>
      <c r="AT494" s="8">
        <f t="shared" ca="1" si="1174"/>
        <v>0.2</v>
      </c>
      <c r="AU494" s="8">
        <f t="shared" ca="1" si="1175"/>
        <v>0.45</v>
      </c>
      <c r="AV494">
        <f t="shared" ca="1" si="1176"/>
        <v>2</v>
      </c>
      <c r="AW494" t="b">
        <f t="shared" ca="1" si="1151"/>
        <v>1</v>
      </c>
    </row>
    <row r="495" spans="1:49">
      <c r="A495" t="s">
        <v>3187</v>
      </c>
      <c r="B495" t="s">
        <v>2572</v>
      </c>
      <c r="C495" t="s">
        <v>2674</v>
      </c>
      <c r="D495">
        <f>IF(Players!C495="NL",INDEX(Standings!G:I,MATCH(INDEX(Teams!G:K,MATCH(Players!B495,Teams!G:G,0),5),Standings!G:G,0),2)+INDEX(Standings!G:I,MATCH(INDEX(Teams!G:K,MATCH(Players!B495,Teams!G:G,0),5),Standings!G:G,0),3),INDEX(Standings!A:C,MATCH(INDEX(Teams!A:E,MATCH(Players!B495,Teams!A:A,0),5),Standings!A:A,0),2)+INDEX(Standings!A:C,MATCH(INDEX(Teams!A:E,MATCH(Players!B495,Teams!A:A,0),5),Standings!A:A,0),3))</f>
        <v>3</v>
      </c>
      <c r="E495">
        <f t="shared" ca="1" si="1132"/>
        <v>3</v>
      </c>
      <c r="F495">
        <f t="shared" ca="1" si="1133"/>
        <v>5</v>
      </c>
      <c r="G495">
        <f t="shared" ca="1" si="1134"/>
        <v>0</v>
      </c>
      <c r="H495">
        <f t="shared" ca="1" si="1135"/>
        <v>0</v>
      </c>
      <c r="I495">
        <f t="shared" ca="1" si="1136"/>
        <v>0</v>
      </c>
      <c r="J495">
        <f t="shared" ca="1" si="1137"/>
        <v>0</v>
      </c>
      <c r="K495">
        <f t="shared" ca="1" si="1138"/>
        <v>0</v>
      </c>
      <c r="L495">
        <f t="shared" ca="1" si="1139"/>
        <v>0</v>
      </c>
      <c r="M495">
        <f t="shared" ca="1" si="1140"/>
        <v>0</v>
      </c>
      <c r="N495">
        <f t="shared" ca="1" si="1141"/>
        <v>0</v>
      </c>
      <c r="O495">
        <f t="shared" ca="1" si="1142"/>
        <v>0</v>
      </c>
      <c r="P495">
        <f t="shared" ca="1" si="1143"/>
        <v>2</v>
      </c>
      <c r="Q495">
        <f t="shared" ca="1" si="1144"/>
        <v>1</v>
      </c>
      <c r="R495">
        <f t="shared" ca="1" si="1145"/>
        <v>0</v>
      </c>
      <c r="S495">
        <f t="shared" ca="1" si="1146"/>
        <v>0</v>
      </c>
      <c r="T495">
        <f t="shared" ca="1" si="1147"/>
        <v>0</v>
      </c>
      <c r="U495">
        <f t="shared" ca="1" si="1148"/>
        <v>0</v>
      </c>
      <c r="V495">
        <f t="shared" ca="1" si="1149"/>
        <v>2</v>
      </c>
      <c r="W495">
        <f t="shared" ca="1" si="1150"/>
        <v>2</v>
      </c>
      <c r="X495">
        <f t="shared" ca="1" si="1152"/>
        <v>3</v>
      </c>
      <c r="Y495">
        <f t="shared" ca="1" si="1153"/>
        <v>5</v>
      </c>
      <c r="Z495">
        <f t="shared" ca="1" si="1154"/>
        <v>5</v>
      </c>
      <c r="AA495">
        <f t="shared" ca="1" si="1155"/>
        <v>0</v>
      </c>
      <c r="AB495">
        <f t="shared" ca="1" si="1156"/>
        <v>0</v>
      </c>
      <c r="AC495">
        <f t="shared" ca="1" si="1157"/>
        <v>0</v>
      </c>
      <c r="AD495">
        <f t="shared" ca="1" si="1158"/>
        <v>0</v>
      </c>
      <c r="AE495">
        <f t="shared" ca="1" si="1159"/>
        <v>0</v>
      </c>
      <c r="AF495">
        <f t="shared" ca="1" si="1160"/>
        <v>0</v>
      </c>
      <c r="AG495">
        <f t="shared" ca="1" si="1161"/>
        <v>0</v>
      </c>
      <c r="AH495">
        <f t="shared" ca="1" si="1162"/>
        <v>0</v>
      </c>
      <c r="AI495">
        <f t="shared" ca="1" si="1163"/>
        <v>0</v>
      </c>
      <c r="AJ495">
        <f t="shared" ca="1" si="1164"/>
        <v>2</v>
      </c>
      <c r="AK495">
        <f t="shared" ca="1" si="1165"/>
        <v>1</v>
      </c>
      <c r="AL495">
        <f t="shared" ca="1" si="1166"/>
        <v>0</v>
      </c>
      <c r="AM495">
        <f t="shared" ca="1" si="1167"/>
        <v>0</v>
      </c>
      <c r="AN495">
        <f t="shared" ca="1" si="1168"/>
        <v>0</v>
      </c>
      <c r="AO495">
        <f t="shared" ca="1" si="1169"/>
        <v>0</v>
      </c>
      <c r="AP495">
        <f t="shared" ca="1" si="1170"/>
        <v>2</v>
      </c>
      <c r="AQ495">
        <f t="shared" ca="1" si="1171"/>
        <v>2</v>
      </c>
      <c r="AR495" s="8">
        <f t="shared" ca="1" si="1172"/>
        <v>0</v>
      </c>
      <c r="AS495" s="8">
        <f t="shared" ca="1" si="1173"/>
        <v>0</v>
      </c>
      <c r="AT495" s="8">
        <f t="shared" ca="1" si="1174"/>
        <v>0</v>
      </c>
      <c r="AU495" s="8">
        <f t="shared" ca="1" si="1175"/>
        <v>0</v>
      </c>
      <c r="AV495">
        <f t="shared" ca="1" si="1176"/>
        <v>0</v>
      </c>
      <c r="AW495" t="b">
        <f t="shared" ca="1" si="1151"/>
        <v>0</v>
      </c>
    </row>
    <row r="496" spans="1:49">
      <c r="A496" t="s">
        <v>3188</v>
      </c>
      <c r="B496" t="s">
        <v>2572</v>
      </c>
      <c r="C496" t="s">
        <v>2674</v>
      </c>
      <c r="D496">
        <f>IF(Players!C496="NL",INDEX(Standings!G:I,MATCH(INDEX(Teams!G:K,MATCH(Players!B496,Teams!G:G,0),5),Standings!G:G,0),2)+INDEX(Standings!G:I,MATCH(INDEX(Teams!G:K,MATCH(Players!B496,Teams!G:G,0),5),Standings!G:G,0),3),INDEX(Standings!A:C,MATCH(INDEX(Teams!A:E,MATCH(Players!B496,Teams!A:A,0),5),Standings!A:A,0),2)+INDEX(Standings!A:C,MATCH(INDEX(Teams!A:E,MATCH(Players!B496,Teams!A:A,0),5),Standings!A:A,0),3))</f>
        <v>3</v>
      </c>
      <c r="E496">
        <f t="shared" ca="1" si="1132"/>
        <v>3</v>
      </c>
      <c r="F496">
        <f t="shared" ca="1" si="1133"/>
        <v>11</v>
      </c>
      <c r="G496">
        <f t="shared" ca="1" si="1134"/>
        <v>4</v>
      </c>
      <c r="H496">
        <f t="shared" ca="1" si="1135"/>
        <v>5</v>
      </c>
      <c r="I496">
        <f t="shared" ca="1" si="1136"/>
        <v>0</v>
      </c>
      <c r="J496">
        <f t="shared" ca="1" si="1137"/>
        <v>0</v>
      </c>
      <c r="K496">
        <f t="shared" ca="1" si="1138"/>
        <v>0</v>
      </c>
      <c r="L496">
        <f t="shared" ca="1" si="1139"/>
        <v>1</v>
      </c>
      <c r="M496">
        <f t="shared" ca="1" si="1140"/>
        <v>0</v>
      </c>
      <c r="N496">
        <f t="shared" ca="1" si="1141"/>
        <v>0</v>
      </c>
      <c r="O496">
        <f t="shared" ca="1" si="1142"/>
        <v>3</v>
      </c>
      <c r="P496">
        <f t="shared" ca="1" si="1143"/>
        <v>2</v>
      </c>
      <c r="Q496">
        <f t="shared" ca="1" si="1144"/>
        <v>0</v>
      </c>
      <c r="R496">
        <f t="shared" ca="1" si="1145"/>
        <v>0</v>
      </c>
      <c r="S496">
        <f t="shared" ca="1" si="1146"/>
        <v>0</v>
      </c>
      <c r="T496">
        <f t="shared" ca="1" si="1147"/>
        <v>0</v>
      </c>
      <c r="U496">
        <f t="shared" ca="1" si="1148"/>
        <v>0</v>
      </c>
      <c r="V496">
        <f t="shared" ca="1" si="1149"/>
        <v>0</v>
      </c>
      <c r="W496">
        <f t="shared" ca="1" si="1150"/>
        <v>1</v>
      </c>
      <c r="X496">
        <f t="shared" ca="1" si="1152"/>
        <v>3</v>
      </c>
      <c r="Y496">
        <f t="shared" ca="1" si="1153"/>
        <v>14</v>
      </c>
      <c r="Z496">
        <f t="shared" ca="1" si="1154"/>
        <v>11</v>
      </c>
      <c r="AA496">
        <f t="shared" ca="1" si="1155"/>
        <v>4</v>
      </c>
      <c r="AB496">
        <f t="shared" ca="1" si="1156"/>
        <v>5</v>
      </c>
      <c r="AC496">
        <f t="shared" ca="1" si="1157"/>
        <v>0</v>
      </c>
      <c r="AD496">
        <f t="shared" ca="1" si="1158"/>
        <v>0</v>
      </c>
      <c r="AE496">
        <f t="shared" ca="1" si="1159"/>
        <v>0</v>
      </c>
      <c r="AF496">
        <f t="shared" ca="1" si="1160"/>
        <v>1</v>
      </c>
      <c r="AG496">
        <f t="shared" ca="1" si="1161"/>
        <v>0</v>
      </c>
      <c r="AH496">
        <f t="shared" ca="1" si="1162"/>
        <v>0</v>
      </c>
      <c r="AI496">
        <f t="shared" ca="1" si="1163"/>
        <v>3</v>
      </c>
      <c r="AJ496">
        <f t="shared" ca="1" si="1164"/>
        <v>2</v>
      </c>
      <c r="AK496">
        <f t="shared" ca="1" si="1165"/>
        <v>0</v>
      </c>
      <c r="AL496">
        <f t="shared" ca="1" si="1166"/>
        <v>0</v>
      </c>
      <c r="AM496">
        <f t="shared" ca="1" si="1167"/>
        <v>0</v>
      </c>
      <c r="AN496">
        <f t="shared" ca="1" si="1168"/>
        <v>0</v>
      </c>
      <c r="AO496">
        <f t="shared" ca="1" si="1169"/>
        <v>0</v>
      </c>
      <c r="AP496">
        <f t="shared" ca="1" si="1170"/>
        <v>0</v>
      </c>
      <c r="AQ496">
        <f t="shared" ca="1" si="1171"/>
        <v>1</v>
      </c>
      <c r="AR496" s="8">
        <f t="shared" ca="1" si="1172"/>
        <v>0.45454545454545453</v>
      </c>
      <c r="AS496" s="8">
        <f t="shared" ca="1" si="1173"/>
        <v>0.5714285714285714</v>
      </c>
      <c r="AT496" s="8">
        <f t="shared" ca="1" si="1174"/>
        <v>0.45454545454545453</v>
      </c>
      <c r="AU496" s="8">
        <f t="shared" ca="1" si="1175"/>
        <v>1.025974025974026</v>
      </c>
      <c r="AV496">
        <f t="shared" ca="1" si="1176"/>
        <v>5</v>
      </c>
      <c r="AW496" t="b">
        <f t="shared" ca="1" si="1151"/>
        <v>1</v>
      </c>
    </row>
    <row r="497" spans="1:49">
      <c r="A497" t="s">
        <v>3189</v>
      </c>
      <c r="B497" t="s">
        <v>2572</v>
      </c>
      <c r="C497" t="s">
        <v>2674</v>
      </c>
      <c r="D497">
        <f>IF(Players!C497="NL",INDEX(Standings!G:I,MATCH(INDEX(Teams!G:K,MATCH(Players!B497,Teams!G:G,0),5),Standings!G:G,0),2)+INDEX(Standings!G:I,MATCH(INDEX(Teams!G:K,MATCH(Players!B497,Teams!G:G,0),5),Standings!G:G,0),3),INDEX(Standings!A:C,MATCH(INDEX(Teams!A:E,MATCH(Players!B497,Teams!A:A,0),5),Standings!A:A,0),2)+INDEX(Standings!A:C,MATCH(INDEX(Teams!A:E,MATCH(Players!B497,Teams!A:A,0),5),Standings!A:A,0),3))</f>
        <v>3</v>
      </c>
      <c r="E497">
        <f t="shared" ca="1" si="1132"/>
        <v>3</v>
      </c>
      <c r="F497">
        <f t="shared" ca="1" si="1133"/>
        <v>2</v>
      </c>
      <c r="G497">
        <f t="shared" ca="1" si="1134"/>
        <v>0</v>
      </c>
      <c r="H497">
        <f t="shared" ca="1" si="1135"/>
        <v>1</v>
      </c>
      <c r="I497">
        <f t="shared" ca="1" si="1136"/>
        <v>0</v>
      </c>
      <c r="J497">
        <f t="shared" ca="1" si="1137"/>
        <v>0</v>
      </c>
      <c r="K497">
        <f t="shared" ca="1" si="1138"/>
        <v>0</v>
      </c>
      <c r="L497">
        <f t="shared" ca="1" si="1139"/>
        <v>1</v>
      </c>
      <c r="M497">
        <f t="shared" ca="1" si="1140"/>
        <v>0</v>
      </c>
      <c r="N497">
        <f t="shared" ca="1" si="1141"/>
        <v>0</v>
      </c>
      <c r="O497">
        <f t="shared" ca="1" si="1142"/>
        <v>0</v>
      </c>
      <c r="P497">
        <f t="shared" ca="1" si="1143"/>
        <v>0</v>
      </c>
      <c r="Q497">
        <f t="shared" ca="1" si="1144"/>
        <v>0</v>
      </c>
      <c r="R497">
        <f t="shared" ca="1" si="1145"/>
        <v>0</v>
      </c>
      <c r="S497">
        <f t="shared" ca="1" si="1146"/>
        <v>0</v>
      </c>
      <c r="T497">
        <f t="shared" ca="1" si="1147"/>
        <v>0</v>
      </c>
      <c r="U497">
        <f t="shared" ca="1" si="1148"/>
        <v>0</v>
      </c>
      <c r="V497">
        <f t="shared" ca="1" si="1149"/>
        <v>0</v>
      </c>
      <c r="W497">
        <f t="shared" ca="1" si="1150"/>
        <v>0</v>
      </c>
      <c r="X497">
        <f t="shared" ca="1" si="1152"/>
        <v>3</v>
      </c>
      <c r="Y497">
        <f t="shared" ca="1" si="1153"/>
        <v>2</v>
      </c>
      <c r="Z497">
        <f t="shared" ca="1" si="1154"/>
        <v>2</v>
      </c>
      <c r="AA497">
        <f t="shared" ca="1" si="1155"/>
        <v>0</v>
      </c>
      <c r="AB497">
        <f t="shared" ca="1" si="1156"/>
        <v>1</v>
      </c>
      <c r="AC497">
        <f t="shared" ca="1" si="1157"/>
        <v>0</v>
      </c>
      <c r="AD497">
        <f t="shared" ca="1" si="1158"/>
        <v>0</v>
      </c>
      <c r="AE497">
        <f t="shared" ca="1" si="1159"/>
        <v>0</v>
      </c>
      <c r="AF497">
        <f t="shared" ca="1" si="1160"/>
        <v>1</v>
      </c>
      <c r="AG497">
        <f t="shared" ca="1" si="1161"/>
        <v>0</v>
      </c>
      <c r="AH497">
        <f t="shared" ca="1" si="1162"/>
        <v>0</v>
      </c>
      <c r="AI497">
        <f t="shared" ca="1" si="1163"/>
        <v>0</v>
      </c>
      <c r="AJ497">
        <f t="shared" ca="1" si="1164"/>
        <v>0</v>
      </c>
      <c r="AK497">
        <f t="shared" ca="1" si="1165"/>
        <v>0</v>
      </c>
      <c r="AL497">
        <f t="shared" ca="1" si="1166"/>
        <v>0</v>
      </c>
      <c r="AM497">
        <f t="shared" ca="1" si="1167"/>
        <v>0</v>
      </c>
      <c r="AN497">
        <f t="shared" ca="1" si="1168"/>
        <v>0</v>
      </c>
      <c r="AO497">
        <f t="shared" ca="1" si="1169"/>
        <v>0</v>
      </c>
      <c r="AP497">
        <f t="shared" ca="1" si="1170"/>
        <v>0</v>
      </c>
      <c r="AQ497">
        <f t="shared" ca="1" si="1171"/>
        <v>0</v>
      </c>
      <c r="AR497" s="8">
        <f t="shared" ca="1" si="1172"/>
        <v>0.5</v>
      </c>
      <c r="AS497" s="8">
        <f t="shared" ca="1" si="1173"/>
        <v>0.5</v>
      </c>
      <c r="AT497" s="8">
        <f t="shared" ca="1" si="1174"/>
        <v>0.5</v>
      </c>
      <c r="AU497" s="8">
        <f t="shared" ca="1" si="1175"/>
        <v>1</v>
      </c>
      <c r="AV497">
        <f t="shared" ca="1" si="1176"/>
        <v>1</v>
      </c>
      <c r="AW497" t="b">
        <f t="shared" ca="1" si="1151"/>
        <v>0</v>
      </c>
    </row>
    <row r="498" spans="1:49">
      <c r="A498" t="s">
        <v>3190</v>
      </c>
      <c r="B498" t="s">
        <v>2572</v>
      </c>
      <c r="C498" t="s">
        <v>2674</v>
      </c>
      <c r="D498">
        <f>IF(Players!C498="NL",INDEX(Standings!G:I,MATCH(INDEX(Teams!G:K,MATCH(Players!B498,Teams!G:G,0),5),Standings!G:G,0),2)+INDEX(Standings!G:I,MATCH(INDEX(Teams!G:K,MATCH(Players!B498,Teams!G:G,0),5),Standings!G:G,0),3),INDEX(Standings!A:C,MATCH(INDEX(Teams!A:E,MATCH(Players!B498,Teams!A:A,0),5),Standings!A:A,0),2)+INDEX(Standings!A:C,MATCH(INDEX(Teams!A:E,MATCH(Players!B498,Teams!A:A,0),5),Standings!A:A,0),3))</f>
        <v>3</v>
      </c>
      <c r="E498">
        <f t="shared" ca="1" si="1132"/>
        <v>3</v>
      </c>
      <c r="F498">
        <f t="shared" ca="1" si="1133"/>
        <v>11</v>
      </c>
      <c r="G498">
        <f t="shared" ca="1" si="1134"/>
        <v>2</v>
      </c>
      <c r="H498">
        <f t="shared" ca="1" si="1135"/>
        <v>2</v>
      </c>
      <c r="I498">
        <f t="shared" ca="1" si="1136"/>
        <v>0</v>
      </c>
      <c r="J498">
        <f t="shared" ca="1" si="1137"/>
        <v>0</v>
      </c>
      <c r="K498">
        <f t="shared" ca="1" si="1138"/>
        <v>1</v>
      </c>
      <c r="L498">
        <f t="shared" ca="1" si="1139"/>
        <v>4</v>
      </c>
      <c r="M498">
        <f t="shared" ca="1" si="1140"/>
        <v>0</v>
      </c>
      <c r="N498">
        <f t="shared" ca="1" si="1141"/>
        <v>0</v>
      </c>
      <c r="O498">
        <f t="shared" ca="1" si="1142"/>
        <v>0</v>
      </c>
      <c r="P498">
        <f t="shared" ca="1" si="1143"/>
        <v>4</v>
      </c>
      <c r="Q498">
        <f t="shared" ca="1" si="1144"/>
        <v>0</v>
      </c>
      <c r="R498">
        <f t="shared" ca="1" si="1145"/>
        <v>1</v>
      </c>
      <c r="S498">
        <f t="shared" ca="1" si="1146"/>
        <v>0</v>
      </c>
      <c r="T498">
        <f t="shared" ca="1" si="1147"/>
        <v>0</v>
      </c>
      <c r="U498">
        <f t="shared" ca="1" si="1148"/>
        <v>0</v>
      </c>
      <c r="V498">
        <f t="shared" ca="1" si="1149"/>
        <v>0</v>
      </c>
      <c r="W498">
        <f t="shared" ca="1" si="1150"/>
        <v>0</v>
      </c>
      <c r="X498">
        <f t="shared" ca="1" si="1152"/>
        <v>3</v>
      </c>
      <c r="Y498">
        <f t="shared" ca="1" si="1153"/>
        <v>12</v>
      </c>
      <c r="Z498">
        <f t="shared" ca="1" si="1154"/>
        <v>11</v>
      </c>
      <c r="AA498">
        <f t="shared" ca="1" si="1155"/>
        <v>2</v>
      </c>
      <c r="AB498">
        <f t="shared" ca="1" si="1156"/>
        <v>2</v>
      </c>
      <c r="AC498">
        <f t="shared" ca="1" si="1157"/>
        <v>0</v>
      </c>
      <c r="AD498">
        <f t="shared" ca="1" si="1158"/>
        <v>0</v>
      </c>
      <c r="AE498">
        <f t="shared" ca="1" si="1159"/>
        <v>1</v>
      </c>
      <c r="AF498">
        <f t="shared" ca="1" si="1160"/>
        <v>4</v>
      </c>
      <c r="AG498">
        <f t="shared" ca="1" si="1161"/>
        <v>0</v>
      </c>
      <c r="AH498">
        <f t="shared" ca="1" si="1162"/>
        <v>0</v>
      </c>
      <c r="AI498">
        <f t="shared" ca="1" si="1163"/>
        <v>0</v>
      </c>
      <c r="AJ498">
        <f t="shared" ca="1" si="1164"/>
        <v>4</v>
      </c>
      <c r="AK498">
        <f t="shared" ca="1" si="1165"/>
        <v>0</v>
      </c>
      <c r="AL498">
        <f t="shared" ca="1" si="1166"/>
        <v>1</v>
      </c>
      <c r="AM498">
        <f t="shared" ca="1" si="1167"/>
        <v>0</v>
      </c>
      <c r="AN498">
        <f t="shared" ca="1" si="1168"/>
        <v>0</v>
      </c>
      <c r="AO498">
        <f t="shared" ca="1" si="1169"/>
        <v>0</v>
      </c>
      <c r="AP498">
        <f t="shared" ca="1" si="1170"/>
        <v>0</v>
      </c>
      <c r="AQ498">
        <f t="shared" ca="1" si="1171"/>
        <v>0</v>
      </c>
      <c r="AR498" s="8">
        <f t="shared" ca="1" si="1172"/>
        <v>0.18181818181818182</v>
      </c>
      <c r="AS498" s="8">
        <f t="shared" ca="1" si="1173"/>
        <v>0.25</v>
      </c>
      <c r="AT498" s="8">
        <f t="shared" ca="1" si="1174"/>
        <v>0.45454545454545453</v>
      </c>
      <c r="AU498" s="8">
        <f t="shared" ca="1" si="1175"/>
        <v>0.70454545454545459</v>
      </c>
      <c r="AV498">
        <f t="shared" ca="1" si="1176"/>
        <v>5</v>
      </c>
      <c r="AW498" t="b">
        <f t="shared" ca="1" si="1151"/>
        <v>1</v>
      </c>
    </row>
    <row r="499" spans="1:49">
      <c r="A499" t="s">
        <v>3191</v>
      </c>
      <c r="B499" t="s">
        <v>2572</v>
      </c>
      <c r="C499" t="s">
        <v>2674</v>
      </c>
      <c r="D499">
        <f>IF(Players!C499="NL",INDEX(Standings!G:I,MATCH(INDEX(Teams!G:K,MATCH(Players!B499,Teams!G:G,0),5),Standings!G:G,0),2)+INDEX(Standings!G:I,MATCH(INDEX(Teams!G:K,MATCH(Players!B499,Teams!G:G,0),5),Standings!G:G,0),3),INDEX(Standings!A:C,MATCH(INDEX(Teams!A:E,MATCH(Players!B499,Teams!A:A,0),5),Standings!A:A,0),2)+INDEX(Standings!A:C,MATCH(INDEX(Teams!A:E,MATCH(Players!B499,Teams!A:A,0),5),Standings!A:A,0),3))</f>
        <v>3</v>
      </c>
      <c r="E499">
        <f t="shared" ca="1" si="1132"/>
        <v>1</v>
      </c>
      <c r="F499">
        <f t="shared" ca="1" si="1133"/>
        <v>0</v>
      </c>
      <c r="G499">
        <f t="shared" ca="1" si="1134"/>
        <v>1</v>
      </c>
      <c r="H499">
        <f t="shared" ca="1" si="1135"/>
        <v>0</v>
      </c>
      <c r="I499">
        <f t="shared" ca="1" si="1136"/>
        <v>0</v>
      </c>
      <c r="J499">
        <f t="shared" ca="1" si="1137"/>
        <v>0</v>
      </c>
      <c r="K499">
        <f t="shared" ca="1" si="1138"/>
        <v>0</v>
      </c>
      <c r="L499">
        <f t="shared" ca="1" si="1139"/>
        <v>0</v>
      </c>
      <c r="M499">
        <f t="shared" ca="1" si="1140"/>
        <v>0</v>
      </c>
      <c r="N499">
        <f t="shared" ca="1" si="1141"/>
        <v>0</v>
      </c>
      <c r="O499">
        <f t="shared" ca="1" si="1142"/>
        <v>0</v>
      </c>
      <c r="P499">
        <f t="shared" ca="1" si="1143"/>
        <v>0</v>
      </c>
      <c r="Q499">
        <f t="shared" ca="1" si="1144"/>
        <v>0</v>
      </c>
      <c r="R499">
        <f t="shared" ca="1" si="1145"/>
        <v>0</v>
      </c>
      <c r="S499">
        <f t="shared" ca="1" si="1146"/>
        <v>0</v>
      </c>
      <c r="T499">
        <f t="shared" ca="1" si="1147"/>
        <v>0</v>
      </c>
      <c r="U499">
        <f t="shared" ca="1" si="1148"/>
        <v>0</v>
      </c>
      <c r="V499">
        <f t="shared" ca="1" si="1149"/>
        <v>1</v>
      </c>
      <c r="W499">
        <f t="shared" ca="1" si="1150"/>
        <v>1</v>
      </c>
      <c r="X499">
        <f t="shared" ca="1" si="1152"/>
        <v>1</v>
      </c>
      <c r="Y499">
        <f t="shared" ca="1" si="1153"/>
        <v>0</v>
      </c>
      <c r="Z499">
        <f t="shared" ca="1" si="1154"/>
        <v>0</v>
      </c>
      <c r="AA499">
        <f t="shared" ca="1" si="1155"/>
        <v>1</v>
      </c>
      <c r="AB499">
        <f t="shared" ca="1" si="1156"/>
        <v>0</v>
      </c>
      <c r="AC499">
        <f t="shared" ca="1" si="1157"/>
        <v>0</v>
      </c>
      <c r="AD499">
        <f t="shared" ca="1" si="1158"/>
        <v>0</v>
      </c>
      <c r="AE499">
        <f t="shared" ca="1" si="1159"/>
        <v>0</v>
      </c>
      <c r="AF499">
        <f t="shared" ca="1" si="1160"/>
        <v>0</v>
      </c>
      <c r="AG499">
        <f t="shared" ca="1" si="1161"/>
        <v>0</v>
      </c>
      <c r="AH499">
        <f t="shared" ca="1" si="1162"/>
        <v>0</v>
      </c>
      <c r="AI499">
        <f t="shared" ca="1" si="1163"/>
        <v>0</v>
      </c>
      <c r="AJ499">
        <f t="shared" ca="1" si="1164"/>
        <v>0</v>
      </c>
      <c r="AK499">
        <f t="shared" ca="1" si="1165"/>
        <v>0</v>
      </c>
      <c r="AL499">
        <f t="shared" ca="1" si="1166"/>
        <v>0</v>
      </c>
      <c r="AM499">
        <f t="shared" ca="1" si="1167"/>
        <v>0</v>
      </c>
      <c r="AN499">
        <f t="shared" ca="1" si="1168"/>
        <v>0</v>
      </c>
      <c r="AO499">
        <f t="shared" ca="1" si="1169"/>
        <v>0</v>
      </c>
      <c r="AP499">
        <f t="shared" ca="1" si="1170"/>
        <v>1</v>
      </c>
      <c r="AQ499">
        <f t="shared" ca="1" si="1171"/>
        <v>1</v>
      </c>
      <c r="AR499" s="8">
        <f t="shared" ca="1" si="1172"/>
        <v>0</v>
      </c>
      <c r="AS499" s="8">
        <f t="shared" ca="1" si="1173"/>
        <v>0</v>
      </c>
      <c r="AT499" s="8">
        <f t="shared" ca="1" si="1174"/>
        <v>0</v>
      </c>
      <c r="AU499" s="8">
        <f t="shared" ca="1" si="1175"/>
        <v>0</v>
      </c>
      <c r="AV499">
        <f t="shared" ca="1" si="1176"/>
        <v>0</v>
      </c>
      <c r="AW499" t="b">
        <f t="shared" ca="1" si="1151"/>
        <v>0</v>
      </c>
    </row>
    <row r="500" spans="1:49">
      <c r="A500" t="s">
        <v>3192</v>
      </c>
      <c r="B500" t="s">
        <v>2572</v>
      </c>
      <c r="C500" t="s">
        <v>2674</v>
      </c>
      <c r="D500">
        <f>IF(Players!C500="NL",INDEX(Standings!G:I,MATCH(INDEX(Teams!G:K,MATCH(Players!B500,Teams!G:G,0),5),Standings!G:G,0),2)+INDEX(Standings!G:I,MATCH(INDEX(Teams!G:K,MATCH(Players!B500,Teams!G:G,0),5),Standings!G:G,0),3),INDEX(Standings!A:C,MATCH(INDEX(Teams!A:E,MATCH(Players!B500,Teams!A:A,0),5),Standings!A:A,0),2)+INDEX(Standings!A:C,MATCH(INDEX(Teams!A:E,MATCH(Players!B500,Teams!A:A,0),5),Standings!A:A,0),3))</f>
        <v>3</v>
      </c>
      <c r="E500">
        <f t="shared" ca="1" si="1132"/>
        <v>0</v>
      </c>
      <c r="F500">
        <f t="shared" ca="1" si="1133"/>
        <v>0</v>
      </c>
      <c r="G500">
        <f t="shared" ca="1" si="1134"/>
        <v>0</v>
      </c>
      <c r="H500">
        <f t="shared" ca="1" si="1135"/>
        <v>0</v>
      </c>
      <c r="I500">
        <f t="shared" ca="1" si="1136"/>
        <v>0</v>
      </c>
      <c r="J500">
        <f t="shared" ca="1" si="1137"/>
        <v>0</v>
      </c>
      <c r="K500">
        <f t="shared" ca="1" si="1138"/>
        <v>0</v>
      </c>
      <c r="L500">
        <f t="shared" ca="1" si="1139"/>
        <v>0</v>
      </c>
      <c r="M500">
        <f t="shared" ca="1" si="1140"/>
        <v>0</v>
      </c>
      <c r="N500">
        <f t="shared" ca="1" si="1141"/>
        <v>0</v>
      </c>
      <c r="O500">
        <f t="shared" ca="1" si="1142"/>
        <v>0</v>
      </c>
      <c r="P500">
        <f t="shared" ca="1" si="1143"/>
        <v>0</v>
      </c>
      <c r="Q500">
        <f t="shared" ca="1" si="1144"/>
        <v>0</v>
      </c>
      <c r="R500">
        <f t="shared" ca="1" si="1145"/>
        <v>0</v>
      </c>
      <c r="S500">
        <f t="shared" ca="1" si="1146"/>
        <v>0</v>
      </c>
      <c r="T500">
        <f t="shared" ca="1" si="1147"/>
        <v>0</v>
      </c>
      <c r="U500">
        <f t="shared" ca="1" si="1148"/>
        <v>0</v>
      </c>
      <c r="V500">
        <f t="shared" ca="1" si="1149"/>
        <v>0</v>
      </c>
      <c r="W500">
        <f t="shared" ca="1" si="1150"/>
        <v>0</v>
      </c>
      <c r="X500">
        <f t="shared" ca="1" si="1152"/>
        <v>0</v>
      </c>
      <c r="Y500">
        <f t="shared" ca="1" si="1153"/>
        <v>0</v>
      </c>
      <c r="Z500">
        <f t="shared" ca="1" si="1154"/>
        <v>0</v>
      </c>
      <c r="AA500">
        <f t="shared" ca="1" si="1155"/>
        <v>0</v>
      </c>
      <c r="AB500">
        <f t="shared" ca="1" si="1156"/>
        <v>0</v>
      </c>
      <c r="AC500">
        <f t="shared" ca="1" si="1157"/>
        <v>0</v>
      </c>
      <c r="AD500">
        <f t="shared" ca="1" si="1158"/>
        <v>0</v>
      </c>
      <c r="AE500">
        <f t="shared" ca="1" si="1159"/>
        <v>0</v>
      </c>
      <c r="AF500">
        <f t="shared" ca="1" si="1160"/>
        <v>0</v>
      </c>
      <c r="AG500">
        <f t="shared" ca="1" si="1161"/>
        <v>0</v>
      </c>
      <c r="AH500">
        <f t="shared" ca="1" si="1162"/>
        <v>0</v>
      </c>
      <c r="AI500">
        <f t="shared" ca="1" si="1163"/>
        <v>0</v>
      </c>
      <c r="AJ500">
        <f t="shared" ca="1" si="1164"/>
        <v>0</v>
      </c>
      <c r="AK500">
        <f t="shared" ca="1" si="1165"/>
        <v>0</v>
      </c>
      <c r="AL500">
        <f t="shared" ca="1" si="1166"/>
        <v>0</v>
      </c>
      <c r="AM500">
        <f t="shared" ca="1" si="1167"/>
        <v>0</v>
      </c>
      <c r="AN500">
        <f t="shared" ca="1" si="1168"/>
        <v>0</v>
      </c>
      <c r="AO500">
        <f t="shared" ca="1" si="1169"/>
        <v>0</v>
      </c>
      <c r="AP500">
        <f t="shared" ca="1" si="1170"/>
        <v>0</v>
      </c>
      <c r="AQ500">
        <f t="shared" ca="1" si="1171"/>
        <v>0</v>
      </c>
      <c r="AR500" s="8">
        <f t="shared" ca="1" si="1172"/>
        <v>0</v>
      </c>
      <c r="AS500" s="8">
        <f t="shared" ca="1" si="1173"/>
        <v>0</v>
      </c>
      <c r="AT500" s="8">
        <f t="shared" ca="1" si="1174"/>
        <v>0</v>
      </c>
      <c r="AU500" s="8">
        <f t="shared" ca="1" si="1175"/>
        <v>0</v>
      </c>
      <c r="AV500">
        <f t="shared" ca="1" si="1176"/>
        <v>0</v>
      </c>
      <c r="AW500" t="b">
        <f t="shared" ca="1" si="1151"/>
        <v>0</v>
      </c>
    </row>
    <row r="501" spans="1:49">
      <c r="A501" t="s">
        <v>3193</v>
      </c>
      <c r="B501" t="s">
        <v>2572</v>
      </c>
      <c r="C501" t="s">
        <v>2674</v>
      </c>
      <c r="D501">
        <f>IF(Players!C501="NL",INDEX(Standings!G:I,MATCH(INDEX(Teams!G:K,MATCH(Players!B501,Teams!G:G,0),5),Standings!G:G,0),2)+INDEX(Standings!G:I,MATCH(INDEX(Teams!G:K,MATCH(Players!B501,Teams!G:G,0),5),Standings!G:G,0),3),INDEX(Standings!A:C,MATCH(INDEX(Teams!A:E,MATCH(Players!B501,Teams!A:A,0),5),Standings!A:A,0),2)+INDEX(Standings!A:C,MATCH(INDEX(Teams!A:E,MATCH(Players!B501,Teams!A:A,0),5),Standings!A:A,0),3))</f>
        <v>3</v>
      </c>
      <c r="E501">
        <f t="shared" ca="1" si="1132"/>
        <v>0</v>
      </c>
      <c r="F501">
        <f t="shared" ca="1" si="1133"/>
        <v>0</v>
      </c>
      <c r="G501">
        <f t="shared" ca="1" si="1134"/>
        <v>0</v>
      </c>
      <c r="H501">
        <f t="shared" ca="1" si="1135"/>
        <v>0</v>
      </c>
      <c r="I501">
        <f t="shared" ca="1" si="1136"/>
        <v>0</v>
      </c>
      <c r="J501">
        <f t="shared" ca="1" si="1137"/>
        <v>0</v>
      </c>
      <c r="K501">
        <f t="shared" ca="1" si="1138"/>
        <v>0</v>
      </c>
      <c r="L501">
        <f t="shared" ca="1" si="1139"/>
        <v>0</v>
      </c>
      <c r="M501">
        <f t="shared" ca="1" si="1140"/>
        <v>0</v>
      </c>
      <c r="N501">
        <f t="shared" ca="1" si="1141"/>
        <v>0</v>
      </c>
      <c r="O501">
        <f t="shared" ca="1" si="1142"/>
        <v>0</v>
      </c>
      <c r="P501">
        <f t="shared" ca="1" si="1143"/>
        <v>0</v>
      </c>
      <c r="Q501">
        <f t="shared" ca="1" si="1144"/>
        <v>0</v>
      </c>
      <c r="R501">
        <f t="shared" ca="1" si="1145"/>
        <v>0</v>
      </c>
      <c r="S501">
        <f t="shared" ca="1" si="1146"/>
        <v>0</v>
      </c>
      <c r="T501">
        <f t="shared" ca="1" si="1147"/>
        <v>0</v>
      </c>
      <c r="U501">
        <f t="shared" ca="1" si="1148"/>
        <v>0</v>
      </c>
      <c r="V501">
        <f t="shared" ca="1" si="1149"/>
        <v>0</v>
      </c>
      <c r="W501">
        <f t="shared" ca="1" si="1150"/>
        <v>0</v>
      </c>
      <c r="X501">
        <f t="shared" ca="1" si="1152"/>
        <v>0</v>
      </c>
      <c r="Y501">
        <f t="shared" ca="1" si="1153"/>
        <v>0</v>
      </c>
      <c r="Z501">
        <f t="shared" ca="1" si="1154"/>
        <v>0</v>
      </c>
      <c r="AA501">
        <f t="shared" ca="1" si="1155"/>
        <v>0</v>
      </c>
      <c r="AB501">
        <f t="shared" ca="1" si="1156"/>
        <v>0</v>
      </c>
      <c r="AC501">
        <f t="shared" ca="1" si="1157"/>
        <v>0</v>
      </c>
      <c r="AD501">
        <f t="shared" ca="1" si="1158"/>
        <v>0</v>
      </c>
      <c r="AE501">
        <f t="shared" ca="1" si="1159"/>
        <v>0</v>
      </c>
      <c r="AF501">
        <f t="shared" ca="1" si="1160"/>
        <v>0</v>
      </c>
      <c r="AG501">
        <f t="shared" ca="1" si="1161"/>
        <v>0</v>
      </c>
      <c r="AH501">
        <f t="shared" ca="1" si="1162"/>
        <v>0</v>
      </c>
      <c r="AI501">
        <f t="shared" ca="1" si="1163"/>
        <v>0</v>
      </c>
      <c r="AJ501">
        <f t="shared" ca="1" si="1164"/>
        <v>0</v>
      </c>
      <c r="AK501">
        <f t="shared" ca="1" si="1165"/>
        <v>0</v>
      </c>
      <c r="AL501">
        <f t="shared" ca="1" si="1166"/>
        <v>0</v>
      </c>
      <c r="AM501">
        <f t="shared" ca="1" si="1167"/>
        <v>0</v>
      </c>
      <c r="AN501">
        <f t="shared" ca="1" si="1168"/>
        <v>0</v>
      </c>
      <c r="AO501">
        <f t="shared" ca="1" si="1169"/>
        <v>0</v>
      </c>
      <c r="AP501">
        <f t="shared" ca="1" si="1170"/>
        <v>0</v>
      </c>
      <c r="AQ501">
        <f t="shared" ca="1" si="1171"/>
        <v>0</v>
      </c>
      <c r="AR501" s="8">
        <f t="shared" ca="1" si="1172"/>
        <v>0</v>
      </c>
      <c r="AS501" s="8">
        <f t="shared" ca="1" si="1173"/>
        <v>0</v>
      </c>
      <c r="AT501" s="8">
        <f t="shared" ca="1" si="1174"/>
        <v>0</v>
      </c>
      <c r="AU501" s="8">
        <f t="shared" ca="1" si="1175"/>
        <v>0</v>
      </c>
      <c r="AV501">
        <f t="shared" ca="1" si="1176"/>
        <v>0</v>
      </c>
      <c r="AW501" t="b">
        <f t="shared" ca="1" si="1151"/>
        <v>0</v>
      </c>
    </row>
    <row r="502" spans="1:49">
      <c r="A502" t="s">
        <v>2839</v>
      </c>
      <c r="B502" t="s">
        <v>2572</v>
      </c>
      <c r="C502" t="s">
        <v>2674</v>
      </c>
      <c r="D502">
        <f>IF(Players!C502="NL",INDEX(Standings!G:I,MATCH(INDEX(Teams!G:K,MATCH(Players!B502,Teams!G:G,0),5),Standings!G:G,0),2)+INDEX(Standings!G:I,MATCH(INDEX(Teams!G:K,MATCH(Players!B502,Teams!G:G,0),5),Standings!G:G,0),3),INDEX(Standings!A:C,MATCH(INDEX(Teams!A:E,MATCH(Players!B502,Teams!A:A,0),5),Standings!A:A,0),2)+INDEX(Standings!A:C,MATCH(INDEX(Teams!A:E,MATCH(Players!B502,Teams!A:A,0),5),Standings!A:A,0),3))</f>
        <v>3</v>
      </c>
      <c r="E502">
        <f t="shared" ca="1" si="1132"/>
        <v>0</v>
      </c>
      <c r="F502">
        <f t="shared" ca="1" si="1133"/>
        <v>0</v>
      </c>
      <c r="G502">
        <f t="shared" ca="1" si="1134"/>
        <v>0</v>
      </c>
      <c r="H502">
        <f t="shared" ca="1" si="1135"/>
        <v>0</v>
      </c>
      <c r="I502">
        <f t="shared" ca="1" si="1136"/>
        <v>0</v>
      </c>
      <c r="J502">
        <f t="shared" ca="1" si="1137"/>
        <v>0</v>
      </c>
      <c r="K502">
        <f t="shared" ca="1" si="1138"/>
        <v>0</v>
      </c>
      <c r="L502">
        <f t="shared" ca="1" si="1139"/>
        <v>0</v>
      </c>
      <c r="M502">
        <f t="shared" ca="1" si="1140"/>
        <v>0</v>
      </c>
      <c r="N502">
        <f t="shared" ca="1" si="1141"/>
        <v>0</v>
      </c>
      <c r="O502">
        <f t="shared" ca="1" si="1142"/>
        <v>0</v>
      </c>
      <c r="P502">
        <f t="shared" ca="1" si="1143"/>
        <v>0</v>
      </c>
      <c r="Q502">
        <f t="shared" ca="1" si="1144"/>
        <v>0</v>
      </c>
      <c r="R502">
        <f t="shared" ca="1" si="1145"/>
        <v>0</v>
      </c>
      <c r="S502">
        <f t="shared" ca="1" si="1146"/>
        <v>0</v>
      </c>
      <c r="T502">
        <f t="shared" ca="1" si="1147"/>
        <v>0</v>
      </c>
      <c r="U502">
        <f t="shared" ca="1" si="1148"/>
        <v>0</v>
      </c>
      <c r="V502">
        <f t="shared" ca="1" si="1149"/>
        <v>0</v>
      </c>
      <c r="W502">
        <f t="shared" ca="1" si="1150"/>
        <v>1</v>
      </c>
      <c r="X502">
        <f t="shared" ca="1" si="1152"/>
        <v>1</v>
      </c>
      <c r="Y502">
        <f t="shared" ca="1" si="1153"/>
        <v>0</v>
      </c>
      <c r="Z502">
        <f t="shared" ca="1" si="1154"/>
        <v>0</v>
      </c>
      <c r="AA502">
        <f t="shared" ca="1" si="1155"/>
        <v>0</v>
      </c>
      <c r="AB502">
        <f t="shared" ca="1" si="1156"/>
        <v>0</v>
      </c>
      <c r="AC502">
        <f t="shared" ca="1" si="1157"/>
        <v>0</v>
      </c>
      <c r="AD502">
        <f t="shared" ca="1" si="1158"/>
        <v>0</v>
      </c>
      <c r="AE502">
        <f t="shared" ca="1" si="1159"/>
        <v>0</v>
      </c>
      <c r="AF502">
        <f t="shared" ca="1" si="1160"/>
        <v>0</v>
      </c>
      <c r="AG502">
        <f t="shared" ca="1" si="1161"/>
        <v>0</v>
      </c>
      <c r="AH502">
        <f t="shared" ca="1" si="1162"/>
        <v>0</v>
      </c>
      <c r="AI502">
        <f t="shared" ca="1" si="1163"/>
        <v>0</v>
      </c>
      <c r="AJ502">
        <f t="shared" ca="1" si="1164"/>
        <v>0</v>
      </c>
      <c r="AK502">
        <f t="shared" ca="1" si="1165"/>
        <v>0</v>
      </c>
      <c r="AL502">
        <f t="shared" ca="1" si="1166"/>
        <v>0</v>
      </c>
      <c r="AM502">
        <f t="shared" ca="1" si="1167"/>
        <v>0</v>
      </c>
      <c r="AN502">
        <f t="shared" ca="1" si="1168"/>
        <v>0</v>
      </c>
      <c r="AO502">
        <f t="shared" ca="1" si="1169"/>
        <v>0</v>
      </c>
      <c r="AP502">
        <f t="shared" ca="1" si="1170"/>
        <v>0</v>
      </c>
      <c r="AQ502">
        <f t="shared" ca="1" si="1171"/>
        <v>1</v>
      </c>
      <c r="AR502" s="8">
        <f t="shared" ca="1" si="1172"/>
        <v>0</v>
      </c>
      <c r="AS502" s="8">
        <f t="shared" ca="1" si="1173"/>
        <v>0</v>
      </c>
      <c r="AT502" s="8">
        <f t="shared" ca="1" si="1174"/>
        <v>0</v>
      </c>
      <c r="AU502" s="8">
        <f t="shared" ca="1" si="1175"/>
        <v>0</v>
      </c>
      <c r="AV502">
        <f t="shared" ca="1" si="1176"/>
        <v>0</v>
      </c>
      <c r="AW502" t="b">
        <f t="shared" ca="1" si="1151"/>
        <v>0</v>
      </c>
    </row>
    <row r="503" spans="1:49">
      <c r="A503" t="s">
        <v>3069</v>
      </c>
      <c r="B503" t="s">
        <v>2572</v>
      </c>
      <c r="C503" t="s">
        <v>2674</v>
      </c>
      <c r="D503">
        <f>IF(Players!C503="NL",INDEX(Standings!G:I,MATCH(INDEX(Teams!G:K,MATCH(Players!B503,Teams!G:G,0),5),Standings!G:G,0),2)+INDEX(Standings!G:I,MATCH(INDEX(Teams!G:K,MATCH(Players!B503,Teams!G:G,0),5),Standings!G:G,0),3),INDEX(Standings!A:C,MATCH(INDEX(Teams!A:E,MATCH(Players!B503,Teams!A:A,0),5),Standings!A:A,0),2)+INDEX(Standings!A:C,MATCH(INDEX(Teams!A:E,MATCH(Players!B503,Teams!A:A,0),5),Standings!A:A,0),3))</f>
        <v>3</v>
      </c>
      <c r="E503">
        <f t="shared" ca="1" si="1132"/>
        <v>3</v>
      </c>
      <c r="F503">
        <f t="shared" ca="1" si="1133"/>
        <v>12</v>
      </c>
      <c r="G503">
        <f t="shared" ca="1" si="1134"/>
        <v>0</v>
      </c>
      <c r="H503">
        <f t="shared" ca="1" si="1135"/>
        <v>2</v>
      </c>
      <c r="I503">
        <f t="shared" ca="1" si="1136"/>
        <v>0</v>
      </c>
      <c r="J503">
        <f t="shared" ca="1" si="1137"/>
        <v>0</v>
      </c>
      <c r="K503">
        <f t="shared" ca="1" si="1138"/>
        <v>0</v>
      </c>
      <c r="L503">
        <f t="shared" ca="1" si="1139"/>
        <v>1</v>
      </c>
      <c r="M503">
        <f t="shared" ca="1" si="1140"/>
        <v>0</v>
      </c>
      <c r="N503">
        <f t="shared" ca="1" si="1141"/>
        <v>0</v>
      </c>
      <c r="O503">
        <f t="shared" ca="1" si="1142"/>
        <v>0</v>
      </c>
      <c r="P503">
        <f t="shared" ca="1" si="1143"/>
        <v>4</v>
      </c>
      <c r="Q503">
        <f t="shared" ca="1" si="1144"/>
        <v>1</v>
      </c>
      <c r="R503">
        <f t="shared" ca="1" si="1145"/>
        <v>0</v>
      </c>
      <c r="S503">
        <f t="shared" ca="1" si="1146"/>
        <v>0</v>
      </c>
      <c r="T503">
        <f t="shared" ca="1" si="1147"/>
        <v>0</v>
      </c>
      <c r="U503">
        <f t="shared" ca="1" si="1148"/>
        <v>0</v>
      </c>
      <c r="V503">
        <f t="shared" ca="1" si="1149"/>
        <v>0</v>
      </c>
      <c r="W503">
        <f t="shared" ca="1" si="1150"/>
        <v>0</v>
      </c>
      <c r="X503">
        <f t="shared" ca="1" si="1152"/>
        <v>3</v>
      </c>
      <c r="Y503">
        <f t="shared" ca="1" si="1153"/>
        <v>12</v>
      </c>
      <c r="Z503">
        <f t="shared" ca="1" si="1154"/>
        <v>12</v>
      </c>
      <c r="AA503">
        <f t="shared" ca="1" si="1155"/>
        <v>0</v>
      </c>
      <c r="AB503">
        <f t="shared" ca="1" si="1156"/>
        <v>2</v>
      </c>
      <c r="AC503">
        <f t="shared" ca="1" si="1157"/>
        <v>0</v>
      </c>
      <c r="AD503">
        <f t="shared" ca="1" si="1158"/>
        <v>0</v>
      </c>
      <c r="AE503">
        <f t="shared" ca="1" si="1159"/>
        <v>0</v>
      </c>
      <c r="AF503">
        <f t="shared" ca="1" si="1160"/>
        <v>1</v>
      </c>
      <c r="AG503">
        <f t="shared" ca="1" si="1161"/>
        <v>0</v>
      </c>
      <c r="AH503">
        <f t="shared" ca="1" si="1162"/>
        <v>0</v>
      </c>
      <c r="AI503">
        <f t="shared" ca="1" si="1163"/>
        <v>0</v>
      </c>
      <c r="AJ503">
        <f t="shared" ca="1" si="1164"/>
        <v>4</v>
      </c>
      <c r="AK503">
        <f t="shared" ca="1" si="1165"/>
        <v>1</v>
      </c>
      <c r="AL503">
        <f t="shared" ca="1" si="1166"/>
        <v>0</v>
      </c>
      <c r="AM503">
        <f t="shared" ca="1" si="1167"/>
        <v>0</v>
      </c>
      <c r="AN503">
        <f t="shared" ca="1" si="1168"/>
        <v>0</v>
      </c>
      <c r="AO503">
        <f t="shared" ca="1" si="1169"/>
        <v>0</v>
      </c>
      <c r="AP503">
        <f t="shared" ca="1" si="1170"/>
        <v>0</v>
      </c>
      <c r="AQ503">
        <f t="shared" ca="1" si="1171"/>
        <v>0</v>
      </c>
      <c r="AR503" s="8">
        <f t="shared" ca="1" si="1172"/>
        <v>0.16666666666666666</v>
      </c>
      <c r="AS503" s="8">
        <f t="shared" ca="1" si="1173"/>
        <v>0.16666666666666666</v>
      </c>
      <c r="AT503" s="8">
        <f t="shared" ca="1" si="1174"/>
        <v>0.16666666666666666</v>
      </c>
      <c r="AU503" s="8">
        <f t="shared" ca="1" si="1175"/>
        <v>0.33333333333333331</v>
      </c>
      <c r="AV503">
        <f t="shared" ca="1" si="1176"/>
        <v>2</v>
      </c>
      <c r="AW503" t="b">
        <f t="shared" ca="1" si="1151"/>
        <v>1</v>
      </c>
    </row>
    <row r="504" spans="1:49">
      <c r="A504" t="s">
        <v>3194</v>
      </c>
      <c r="B504" t="s">
        <v>2572</v>
      </c>
      <c r="C504" t="s">
        <v>2674</v>
      </c>
      <c r="D504">
        <f>IF(Players!C504="NL",INDEX(Standings!G:I,MATCH(INDEX(Teams!G:K,MATCH(Players!B504,Teams!G:G,0),5),Standings!G:G,0),2)+INDEX(Standings!G:I,MATCH(INDEX(Teams!G:K,MATCH(Players!B504,Teams!G:G,0),5),Standings!G:G,0),3),INDEX(Standings!A:C,MATCH(INDEX(Teams!A:E,MATCH(Players!B504,Teams!A:A,0),5),Standings!A:A,0),2)+INDEX(Standings!A:C,MATCH(INDEX(Teams!A:E,MATCH(Players!B504,Teams!A:A,0),5),Standings!A:A,0),3))</f>
        <v>3</v>
      </c>
      <c r="E504">
        <f t="shared" ca="1" si="1132"/>
        <v>0</v>
      </c>
      <c r="F504">
        <f t="shared" ca="1" si="1133"/>
        <v>0</v>
      </c>
      <c r="G504">
        <f t="shared" ca="1" si="1134"/>
        <v>0</v>
      </c>
      <c r="H504">
        <f t="shared" ca="1" si="1135"/>
        <v>0</v>
      </c>
      <c r="I504">
        <f t="shared" ca="1" si="1136"/>
        <v>0</v>
      </c>
      <c r="J504">
        <f t="shared" ca="1" si="1137"/>
        <v>0</v>
      </c>
      <c r="K504">
        <f t="shared" ca="1" si="1138"/>
        <v>0</v>
      </c>
      <c r="L504">
        <f t="shared" ca="1" si="1139"/>
        <v>0</v>
      </c>
      <c r="M504">
        <f t="shared" ca="1" si="1140"/>
        <v>0</v>
      </c>
      <c r="N504">
        <f t="shared" ca="1" si="1141"/>
        <v>0</v>
      </c>
      <c r="O504">
        <f t="shared" ca="1" si="1142"/>
        <v>0</v>
      </c>
      <c r="P504">
        <f t="shared" ca="1" si="1143"/>
        <v>0</v>
      </c>
      <c r="Q504">
        <f t="shared" ca="1" si="1144"/>
        <v>0</v>
      </c>
      <c r="R504">
        <f t="shared" ca="1" si="1145"/>
        <v>0</v>
      </c>
      <c r="S504">
        <f t="shared" ca="1" si="1146"/>
        <v>0</v>
      </c>
      <c r="T504">
        <f t="shared" ca="1" si="1147"/>
        <v>0</v>
      </c>
      <c r="U504">
        <f t="shared" ca="1" si="1148"/>
        <v>0</v>
      </c>
      <c r="V504">
        <f t="shared" ca="1" si="1149"/>
        <v>0</v>
      </c>
      <c r="W504">
        <f t="shared" ca="1" si="1150"/>
        <v>0</v>
      </c>
      <c r="X504">
        <f t="shared" ca="1" si="1152"/>
        <v>0</v>
      </c>
      <c r="Y504">
        <f t="shared" ca="1" si="1153"/>
        <v>0</v>
      </c>
      <c r="Z504">
        <f t="shared" ca="1" si="1154"/>
        <v>0</v>
      </c>
      <c r="AA504">
        <f t="shared" ca="1" si="1155"/>
        <v>0</v>
      </c>
      <c r="AB504">
        <f t="shared" ca="1" si="1156"/>
        <v>0</v>
      </c>
      <c r="AC504">
        <f t="shared" ca="1" si="1157"/>
        <v>0</v>
      </c>
      <c r="AD504">
        <f t="shared" ca="1" si="1158"/>
        <v>0</v>
      </c>
      <c r="AE504">
        <f t="shared" ca="1" si="1159"/>
        <v>0</v>
      </c>
      <c r="AF504">
        <f t="shared" ca="1" si="1160"/>
        <v>0</v>
      </c>
      <c r="AG504">
        <f t="shared" ca="1" si="1161"/>
        <v>0</v>
      </c>
      <c r="AH504">
        <f t="shared" ca="1" si="1162"/>
        <v>0</v>
      </c>
      <c r="AI504">
        <f t="shared" ca="1" si="1163"/>
        <v>0</v>
      </c>
      <c r="AJ504">
        <f t="shared" ca="1" si="1164"/>
        <v>0</v>
      </c>
      <c r="AK504">
        <f t="shared" ca="1" si="1165"/>
        <v>0</v>
      </c>
      <c r="AL504">
        <f t="shared" ca="1" si="1166"/>
        <v>0</v>
      </c>
      <c r="AM504">
        <f t="shared" ca="1" si="1167"/>
        <v>0</v>
      </c>
      <c r="AN504">
        <f t="shared" ca="1" si="1168"/>
        <v>0</v>
      </c>
      <c r="AO504">
        <f t="shared" ca="1" si="1169"/>
        <v>0</v>
      </c>
      <c r="AP504">
        <f t="shared" ca="1" si="1170"/>
        <v>0</v>
      </c>
      <c r="AQ504">
        <f t="shared" ca="1" si="1171"/>
        <v>0</v>
      </c>
      <c r="AR504" s="8">
        <f t="shared" ca="1" si="1172"/>
        <v>0</v>
      </c>
      <c r="AS504" s="8">
        <f t="shared" ca="1" si="1173"/>
        <v>0</v>
      </c>
      <c r="AT504" s="8">
        <f t="shared" ca="1" si="1174"/>
        <v>0</v>
      </c>
      <c r="AU504" s="8">
        <f t="shared" ca="1" si="1175"/>
        <v>0</v>
      </c>
      <c r="AV504">
        <f t="shared" ca="1" si="1176"/>
        <v>0</v>
      </c>
      <c r="AW504" t="b">
        <f t="shared" ca="1" si="1151"/>
        <v>0</v>
      </c>
    </row>
    <row r="505" spans="1:49">
      <c r="A505" t="s">
        <v>2640</v>
      </c>
      <c r="B505" t="s">
        <v>2572</v>
      </c>
      <c r="C505" t="s">
        <v>2674</v>
      </c>
      <c r="D505">
        <f>IF(Players!C505="NL",INDEX(Standings!G:I,MATCH(INDEX(Teams!G:K,MATCH(Players!B505,Teams!G:G,0),5),Standings!G:G,0),2)+INDEX(Standings!G:I,MATCH(INDEX(Teams!G:K,MATCH(Players!B505,Teams!G:G,0),5),Standings!G:G,0),3),INDEX(Standings!A:C,MATCH(INDEX(Teams!A:E,MATCH(Players!B505,Teams!A:A,0),5),Standings!A:A,0),2)+INDEX(Standings!A:C,MATCH(INDEX(Teams!A:E,MATCH(Players!B505,Teams!A:A,0),5),Standings!A:A,0),3))</f>
        <v>3</v>
      </c>
      <c r="E505">
        <f t="shared" ca="1" si="1132"/>
        <v>3</v>
      </c>
      <c r="F505">
        <f t="shared" ca="1" si="1133"/>
        <v>3</v>
      </c>
      <c r="G505">
        <f t="shared" ca="1" si="1134"/>
        <v>0</v>
      </c>
      <c r="H505">
        <f t="shared" ca="1" si="1135"/>
        <v>0</v>
      </c>
      <c r="I505">
        <f t="shared" ca="1" si="1136"/>
        <v>0</v>
      </c>
      <c r="J505">
        <f t="shared" ca="1" si="1137"/>
        <v>0</v>
      </c>
      <c r="K505">
        <f t="shared" ca="1" si="1138"/>
        <v>0</v>
      </c>
      <c r="L505">
        <f t="shared" ca="1" si="1139"/>
        <v>0</v>
      </c>
      <c r="M505">
        <f t="shared" ca="1" si="1140"/>
        <v>0</v>
      </c>
      <c r="N505">
        <f t="shared" ca="1" si="1141"/>
        <v>0</v>
      </c>
      <c r="O505">
        <f t="shared" ca="1" si="1142"/>
        <v>0</v>
      </c>
      <c r="P505">
        <f t="shared" ca="1" si="1143"/>
        <v>1</v>
      </c>
      <c r="Q505">
        <f t="shared" ca="1" si="1144"/>
        <v>0</v>
      </c>
      <c r="R505">
        <f t="shared" ca="1" si="1145"/>
        <v>0</v>
      </c>
      <c r="S505">
        <f t="shared" ca="1" si="1146"/>
        <v>0</v>
      </c>
      <c r="T505">
        <f t="shared" ca="1" si="1147"/>
        <v>0</v>
      </c>
      <c r="U505">
        <f t="shared" ca="1" si="1148"/>
        <v>0</v>
      </c>
      <c r="V505">
        <f t="shared" ca="1" si="1149"/>
        <v>0</v>
      </c>
      <c r="W505">
        <f t="shared" ca="1" si="1150"/>
        <v>0</v>
      </c>
      <c r="X505">
        <f t="shared" ca="1" si="1152"/>
        <v>3</v>
      </c>
      <c r="Y505">
        <f t="shared" ca="1" si="1153"/>
        <v>3</v>
      </c>
      <c r="Z505">
        <f t="shared" ca="1" si="1154"/>
        <v>3</v>
      </c>
      <c r="AA505">
        <f t="shared" ca="1" si="1155"/>
        <v>0</v>
      </c>
      <c r="AB505">
        <f t="shared" ca="1" si="1156"/>
        <v>0</v>
      </c>
      <c r="AC505">
        <f t="shared" ca="1" si="1157"/>
        <v>0</v>
      </c>
      <c r="AD505">
        <f t="shared" ca="1" si="1158"/>
        <v>0</v>
      </c>
      <c r="AE505">
        <f t="shared" ca="1" si="1159"/>
        <v>0</v>
      </c>
      <c r="AF505">
        <f t="shared" ca="1" si="1160"/>
        <v>0</v>
      </c>
      <c r="AG505">
        <f t="shared" ca="1" si="1161"/>
        <v>0</v>
      </c>
      <c r="AH505">
        <f t="shared" ca="1" si="1162"/>
        <v>0</v>
      </c>
      <c r="AI505">
        <f t="shared" ca="1" si="1163"/>
        <v>0</v>
      </c>
      <c r="AJ505">
        <f t="shared" ca="1" si="1164"/>
        <v>1</v>
      </c>
      <c r="AK505">
        <f t="shared" ca="1" si="1165"/>
        <v>0</v>
      </c>
      <c r="AL505">
        <f t="shared" ca="1" si="1166"/>
        <v>0</v>
      </c>
      <c r="AM505">
        <f t="shared" ca="1" si="1167"/>
        <v>0</v>
      </c>
      <c r="AN505">
        <f t="shared" ca="1" si="1168"/>
        <v>0</v>
      </c>
      <c r="AO505">
        <f t="shared" ca="1" si="1169"/>
        <v>0</v>
      </c>
      <c r="AP505">
        <f t="shared" ca="1" si="1170"/>
        <v>0</v>
      </c>
      <c r="AQ505">
        <f t="shared" ca="1" si="1171"/>
        <v>0</v>
      </c>
      <c r="AR505" s="8">
        <f t="shared" ca="1" si="1172"/>
        <v>0</v>
      </c>
      <c r="AS505" s="8">
        <f t="shared" ca="1" si="1173"/>
        <v>0</v>
      </c>
      <c r="AT505" s="8">
        <f t="shared" ca="1" si="1174"/>
        <v>0</v>
      </c>
      <c r="AU505" s="8">
        <f t="shared" ca="1" si="1175"/>
        <v>0</v>
      </c>
      <c r="AV505">
        <f t="shared" ca="1" si="1176"/>
        <v>0</v>
      </c>
      <c r="AW505" t="b">
        <f t="shared" ca="1" si="1151"/>
        <v>0</v>
      </c>
    </row>
    <row r="506" spans="1:49">
      <c r="A506" t="s">
        <v>3195</v>
      </c>
      <c r="B506" t="s">
        <v>2572</v>
      </c>
      <c r="C506" t="s">
        <v>2674</v>
      </c>
      <c r="D506">
        <f>IF(Players!C506="NL",INDEX(Standings!G:I,MATCH(INDEX(Teams!G:K,MATCH(Players!B506,Teams!G:G,0),5),Standings!G:G,0),2)+INDEX(Standings!G:I,MATCH(INDEX(Teams!G:K,MATCH(Players!B506,Teams!G:G,0),5),Standings!G:G,0),3),INDEX(Standings!A:C,MATCH(INDEX(Teams!A:E,MATCH(Players!B506,Teams!A:A,0),5),Standings!A:A,0),2)+INDEX(Standings!A:C,MATCH(INDEX(Teams!A:E,MATCH(Players!B506,Teams!A:A,0),5),Standings!A:A,0),3))</f>
        <v>3</v>
      </c>
      <c r="E506">
        <f t="shared" ca="1" si="1132"/>
        <v>0</v>
      </c>
      <c r="F506">
        <f t="shared" ca="1" si="1133"/>
        <v>0</v>
      </c>
      <c r="G506">
        <f t="shared" ca="1" si="1134"/>
        <v>0</v>
      </c>
      <c r="H506">
        <f t="shared" ca="1" si="1135"/>
        <v>0</v>
      </c>
      <c r="I506">
        <f t="shared" ca="1" si="1136"/>
        <v>0</v>
      </c>
      <c r="J506">
        <f t="shared" ca="1" si="1137"/>
        <v>0</v>
      </c>
      <c r="K506">
        <f t="shared" ca="1" si="1138"/>
        <v>0</v>
      </c>
      <c r="L506">
        <f t="shared" ca="1" si="1139"/>
        <v>0</v>
      </c>
      <c r="M506">
        <f t="shared" ca="1" si="1140"/>
        <v>0</v>
      </c>
      <c r="N506">
        <f t="shared" ca="1" si="1141"/>
        <v>0</v>
      </c>
      <c r="O506">
        <f t="shared" ca="1" si="1142"/>
        <v>0</v>
      </c>
      <c r="P506">
        <f t="shared" ca="1" si="1143"/>
        <v>0</v>
      </c>
      <c r="Q506">
        <f t="shared" ca="1" si="1144"/>
        <v>0</v>
      </c>
      <c r="R506">
        <f t="shared" ca="1" si="1145"/>
        <v>0</v>
      </c>
      <c r="S506">
        <f t="shared" ca="1" si="1146"/>
        <v>0</v>
      </c>
      <c r="T506">
        <f t="shared" ca="1" si="1147"/>
        <v>0</v>
      </c>
      <c r="U506">
        <f t="shared" ca="1" si="1148"/>
        <v>0</v>
      </c>
      <c r="V506">
        <f t="shared" ca="1" si="1149"/>
        <v>0</v>
      </c>
      <c r="W506">
        <f t="shared" ca="1" si="1150"/>
        <v>0</v>
      </c>
      <c r="X506">
        <f t="shared" ca="1" si="1152"/>
        <v>0</v>
      </c>
      <c r="Y506">
        <f t="shared" ca="1" si="1153"/>
        <v>0</v>
      </c>
      <c r="Z506">
        <f t="shared" ca="1" si="1154"/>
        <v>0</v>
      </c>
      <c r="AA506">
        <f t="shared" ca="1" si="1155"/>
        <v>0</v>
      </c>
      <c r="AB506">
        <f t="shared" ca="1" si="1156"/>
        <v>0</v>
      </c>
      <c r="AC506">
        <f t="shared" ca="1" si="1157"/>
        <v>0</v>
      </c>
      <c r="AD506">
        <f t="shared" ca="1" si="1158"/>
        <v>0</v>
      </c>
      <c r="AE506">
        <f t="shared" ca="1" si="1159"/>
        <v>0</v>
      </c>
      <c r="AF506">
        <f t="shared" ca="1" si="1160"/>
        <v>0</v>
      </c>
      <c r="AG506">
        <f t="shared" ca="1" si="1161"/>
        <v>0</v>
      </c>
      <c r="AH506">
        <f t="shared" ca="1" si="1162"/>
        <v>0</v>
      </c>
      <c r="AI506">
        <f t="shared" ca="1" si="1163"/>
        <v>0</v>
      </c>
      <c r="AJ506">
        <f t="shared" ca="1" si="1164"/>
        <v>0</v>
      </c>
      <c r="AK506">
        <f t="shared" ca="1" si="1165"/>
        <v>0</v>
      </c>
      <c r="AL506">
        <f t="shared" ca="1" si="1166"/>
        <v>0</v>
      </c>
      <c r="AM506">
        <f t="shared" ca="1" si="1167"/>
        <v>0</v>
      </c>
      <c r="AN506">
        <f t="shared" ca="1" si="1168"/>
        <v>0</v>
      </c>
      <c r="AO506">
        <f t="shared" ca="1" si="1169"/>
        <v>0</v>
      </c>
      <c r="AP506">
        <f t="shared" ca="1" si="1170"/>
        <v>0</v>
      </c>
      <c r="AQ506">
        <f t="shared" ca="1" si="1171"/>
        <v>0</v>
      </c>
      <c r="AR506" s="8">
        <f t="shared" ca="1" si="1172"/>
        <v>0</v>
      </c>
      <c r="AS506" s="8">
        <f t="shared" ca="1" si="1173"/>
        <v>0</v>
      </c>
      <c r="AT506" s="8">
        <f t="shared" ca="1" si="1174"/>
        <v>0</v>
      </c>
      <c r="AU506" s="8">
        <f t="shared" ca="1" si="1175"/>
        <v>0</v>
      </c>
      <c r="AV506">
        <f t="shared" ca="1" si="1176"/>
        <v>0</v>
      </c>
      <c r="AW506" t="b">
        <f t="shared" ca="1" si="1151"/>
        <v>0</v>
      </c>
    </row>
    <row r="507" spans="1:49">
      <c r="A507" t="s">
        <v>3196</v>
      </c>
      <c r="B507" t="s">
        <v>2572</v>
      </c>
      <c r="C507" t="s">
        <v>2674</v>
      </c>
      <c r="D507">
        <f>IF(Players!C507="NL",INDEX(Standings!G:I,MATCH(INDEX(Teams!G:K,MATCH(Players!B507,Teams!G:G,0),5),Standings!G:G,0),2)+INDEX(Standings!G:I,MATCH(INDEX(Teams!G:K,MATCH(Players!B507,Teams!G:G,0),5),Standings!G:G,0),3),INDEX(Standings!A:C,MATCH(INDEX(Teams!A:E,MATCH(Players!B507,Teams!A:A,0),5),Standings!A:A,0),2)+INDEX(Standings!A:C,MATCH(INDEX(Teams!A:E,MATCH(Players!B507,Teams!A:A,0),5),Standings!A:A,0),3))</f>
        <v>3</v>
      </c>
      <c r="E507">
        <f t="shared" ca="1" si="1132"/>
        <v>0</v>
      </c>
      <c r="F507">
        <f t="shared" ca="1" si="1133"/>
        <v>0</v>
      </c>
      <c r="G507">
        <f t="shared" ca="1" si="1134"/>
        <v>0</v>
      </c>
      <c r="H507">
        <f t="shared" ca="1" si="1135"/>
        <v>0</v>
      </c>
      <c r="I507">
        <f t="shared" ca="1" si="1136"/>
        <v>0</v>
      </c>
      <c r="J507">
        <f t="shared" ca="1" si="1137"/>
        <v>0</v>
      </c>
      <c r="K507">
        <f t="shared" ca="1" si="1138"/>
        <v>0</v>
      </c>
      <c r="L507">
        <f t="shared" ca="1" si="1139"/>
        <v>0</v>
      </c>
      <c r="M507">
        <f t="shared" ca="1" si="1140"/>
        <v>0</v>
      </c>
      <c r="N507">
        <f t="shared" ca="1" si="1141"/>
        <v>0</v>
      </c>
      <c r="O507">
        <f t="shared" ca="1" si="1142"/>
        <v>0</v>
      </c>
      <c r="P507">
        <f t="shared" ca="1" si="1143"/>
        <v>0</v>
      </c>
      <c r="Q507">
        <f t="shared" ca="1" si="1144"/>
        <v>0</v>
      </c>
      <c r="R507">
        <f t="shared" ca="1" si="1145"/>
        <v>0</v>
      </c>
      <c r="S507">
        <f t="shared" ca="1" si="1146"/>
        <v>0</v>
      </c>
      <c r="T507">
        <f t="shared" ca="1" si="1147"/>
        <v>0</v>
      </c>
      <c r="U507">
        <f t="shared" ca="1" si="1148"/>
        <v>0</v>
      </c>
      <c r="V507">
        <f t="shared" ca="1" si="1149"/>
        <v>0</v>
      </c>
      <c r="W507">
        <f t="shared" ca="1" si="1150"/>
        <v>0</v>
      </c>
      <c r="X507">
        <f t="shared" ca="1" si="1152"/>
        <v>0</v>
      </c>
      <c r="Y507">
        <f t="shared" ca="1" si="1153"/>
        <v>0</v>
      </c>
      <c r="Z507">
        <f t="shared" ca="1" si="1154"/>
        <v>0</v>
      </c>
      <c r="AA507">
        <f t="shared" ca="1" si="1155"/>
        <v>0</v>
      </c>
      <c r="AB507">
        <f t="shared" ca="1" si="1156"/>
        <v>0</v>
      </c>
      <c r="AC507">
        <f t="shared" ca="1" si="1157"/>
        <v>0</v>
      </c>
      <c r="AD507">
        <f t="shared" ca="1" si="1158"/>
        <v>0</v>
      </c>
      <c r="AE507">
        <f t="shared" ca="1" si="1159"/>
        <v>0</v>
      </c>
      <c r="AF507">
        <f t="shared" ca="1" si="1160"/>
        <v>0</v>
      </c>
      <c r="AG507">
        <f t="shared" ca="1" si="1161"/>
        <v>0</v>
      </c>
      <c r="AH507">
        <f t="shared" ca="1" si="1162"/>
        <v>0</v>
      </c>
      <c r="AI507">
        <f t="shared" ca="1" si="1163"/>
        <v>0</v>
      </c>
      <c r="AJ507">
        <f t="shared" ca="1" si="1164"/>
        <v>0</v>
      </c>
      <c r="AK507">
        <f t="shared" ca="1" si="1165"/>
        <v>0</v>
      </c>
      <c r="AL507">
        <f t="shared" ca="1" si="1166"/>
        <v>0</v>
      </c>
      <c r="AM507">
        <f t="shared" ca="1" si="1167"/>
        <v>0</v>
      </c>
      <c r="AN507">
        <f t="shared" ca="1" si="1168"/>
        <v>0</v>
      </c>
      <c r="AO507">
        <f t="shared" ca="1" si="1169"/>
        <v>0</v>
      </c>
      <c r="AP507">
        <f t="shared" ca="1" si="1170"/>
        <v>0</v>
      </c>
      <c r="AQ507">
        <f t="shared" ca="1" si="1171"/>
        <v>0</v>
      </c>
      <c r="AR507" s="8">
        <f t="shared" ca="1" si="1172"/>
        <v>0</v>
      </c>
      <c r="AS507" s="8">
        <f t="shared" ca="1" si="1173"/>
        <v>0</v>
      </c>
      <c r="AT507" s="8">
        <f t="shared" ca="1" si="1174"/>
        <v>0</v>
      </c>
      <c r="AU507" s="8">
        <f t="shared" ca="1" si="1175"/>
        <v>0</v>
      </c>
      <c r="AV507">
        <f t="shared" ca="1" si="1176"/>
        <v>0</v>
      </c>
      <c r="AW507" t="b">
        <f t="shared" ca="1" si="1151"/>
        <v>0</v>
      </c>
    </row>
    <row r="508" spans="1:49">
      <c r="A508" t="s">
        <v>3197</v>
      </c>
      <c r="B508" t="s">
        <v>2572</v>
      </c>
      <c r="C508" t="s">
        <v>2674</v>
      </c>
      <c r="D508">
        <f>IF(Players!C508="NL",INDEX(Standings!G:I,MATCH(INDEX(Teams!G:K,MATCH(Players!B508,Teams!G:G,0),5),Standings!G:G,0),2)+INDEX(Standings!G:I,MATCH(INDEX(Teams!G:K,MATCH(Players!B508,Teams!G:G,0),5),Standings!G:G,0),3),INDEX(Standings!A:C,MATCH(INDEX(Teams!A:E,MATCH(Players!B508,Teams!A:A,0),5),Standings!A:A,0),2)+INDEX(Standings!A:C,MATCH(INDEX(Teams!A:E,MATCH(Players!B508,Teams!A:A,0),5),Standings!A:A,0),3))</f>
        <v>3</v>
      </c>
      <c r="E508">
        <f t="shared" ca="1" si="1132"/>
        <v>0</v>
      </c>
      <c r="F508">
        <f t="shared" ca="1" si="1133"/>
        <v>0</v>
      </c>
      <c r="G508">
        <f t="shared" ca="1" si="1134"/>
        <v>0</v>
      </c>
      <c r="H508">
        <f t="shared" ca="1" si="1135"/>
        <v>0</v>
      </c>
      <c r="I508">
        <f t="shared" ca="1" si="1136"/>
        <v>0</v>
      </c>
      <c r="J508">
        <f t="shared" ca="1" si="1137"/>
        <v>0</v>
      </c>
      <c r="K508">
        <f t="shared" ca="1" si="1138"/>
        <v>0</v>
      </c>
      <c r="L508">
        <f t="shared" ca="1" si="1139"/>
        <v>0</v>
      </c>
      <c r="M508">
        <f t="shared" ca="1" si="1140"/>
        <v>0</v>
      </c>
      <c r="N508">
        <f t="shared" ca="1" si="1141"/>
        <v>0</v>
      </c>
      <c r="O508">
        <f t="shared" ca="1" si="1142"/>
        <v>0</v>
      </c>
      <c r="P508">
        <f t="shared" ca="1" si="1143"/>
        <v>0</v>
      </c>
      <c r="Q508">
        <f t="shared" ca="1" si="1144"/>
        <v>0</v>
      </c>
      <c r="R508">
        <f t="shared" ca="1" si="1145"/>
        <v>0</v>
      </c>
      <c r="S508">
        <f t="shared" ca="1" si="1146"/>
        <v>0</v>
      </c>
      <c r="T508">
        <f t="shared" ca="1" si="1147"/>
        <v>0</v>
      </c>
      <c r="U508">
        <f t="shared" ca="1" si="1148"/>
        <v>0</v>
      </c>
      <c r="V508">
        <f t="shared" ca="1" si="1149"/>
        <v>0</v>
      </c>
      <c r="W508">
        <f t="shared" ca="1" si="1150"/>
        <v>0</v>
      </c>
      <c r="X508">
        <f t="shared" ca="1" si="1152"/>
        <v>0</v>
      </c>
      <c r="Y508">
        <f t="shared" ca="1" si="1153"/>
        <v>0</v>
      </c>
      <c r="Z508">
        <f t="shared" ca="1" si="1154"/>
        <v>0</v>
      </c>
      <c r="AA508">
        <f t="shared" ca="1" si="1155"/>
        <v>0</v>
      </c>
      <c r="AB508">
        <f t="shared" ca="1" si="1156"/>
        <v>0</v>
      </c>
      <c r="AC508">
        <f t="shared" ca="1" si="1157"/>
        <v>0</v>
      </c>
      <c r="AD508">
        <f t="shared" ca="1" si="1158"/>
        <v>0</v>
      </c>
      <c r="AE508">
        <f t="shared" ca="1" si="1159"/>
        <v>0</v>
      </c>
      <c r="AF508">
        <f t="shared" ca="1" si="1160"/>
        <v>0</v>
      </c>
      <c r="AG508">
        <f t="shared" ca="1" si="1161"/>
        <v>0</v>
      </c>
      <c r="AH508">
        <f t="shared" ca="1" si="1162"/>
        <v>0</v>
      </c>
      <c r="AI508">
        <f t="shared" ca="1" si="1163"/>
        <v>0</v>
      </c>
      <c r="AJ508">
        <f t="shared" ca="1" si="1164"/>
        <v>0</v>
      </c>
      <c r="AK508">
        <f t="shared" ca="1" si="1165"/>
        <v>0</v>
      </c>
      <c r="AL508">
        <f t="shared" ca="1" si="1166"/>
        <v>0</v>
      </c>
      <c r="AM508">
        <f t="shared" ca="1" si="1167"/>
        <v>0</v>
      </c>
      <c r="AN508">
        <f t="shared" ca="1" si="1168"/>
        <v>0</v>
      </c>
      <c r="AO508">
        <f t="shared" ca="1" si="1169"/>
        <v>0</v>
      </c>
      <c r="AP508">
        <f t="shared" ca="1" si="1170"/>
        <v>0</v>
      </c>
      <c r="AQ508">
        <f t="shared" ca="1" si="1171"/>
        <v>0</v>
      </c>
      <c r="AR508" s="8">
        <f t="shared" ca="1" si="1172"/>
        <v>0</v>
      </c>
      <c r="AS508" s="8">
        <f t="shared" ca="1" si="1173"/>
        <v>0</v>
      </c>
      <c r="AT508" s="8">
        <f t="shared" ca="1" si="1174"/>
        <v>0</v>
      </c>
      <c r="AU508" s="8">
        <f t="shared" ca="1" si="1175"/>
        <v>0</v>
      </c>
      <c r="AV508">
        <f t="shared" ca="1" si="1176"/>
        <v>0</v>
      </c>
      <c r="AW508" t="b">
        <f t="shared" ca="1" si="1151"/>
        <v>0</v>
      </c>
    </row>
    <row r="509" spans="1:49">
      <c r="A509" t="s">
        <v>3198</v>
      </c>
      <c r="B509" t="s">
        <v>2572</v>
      </c>
      <c r="C509" t="s">
        <v>2674</v>
      </c>
      <c r="D509">
        <f>IF(Players!C509="NL",INDEX(Standings!G:I,MATCH(INDEX(Teams!G:K,MATCH(Players!B509,Teams!G:G,0),5),Standings!G:G,0),2)+INDEX(Standings!G:I,MATCH(INDEX(Teams!G:K,MATCH(Players!B509,Teams!G:G,0),5),Standings!G:G,0),3),INDEX(Standings!A:C,MATCH(INDEX(Teams!A:E,MATCH(Players!B509,Teams!A:A,0),5),Standings!A:A,0),2)+INDEX(Standings!A:C,MATCH(INDEX(Teams!A:E,MATCH(Players!B509,Teams!A:A,0),5),Standings!A:A,0),3))</f>
        <v>3</v>
      </c>
      <c r="E509">
        <f t="shared" ca="1" si="1132"/>
        <v>0</v>
      </c>
      <c r="F509">
        <f t="shared" ca="1" si="1133"/>
        <v>0</v>
      </c>
      <c r="G509">
        <f t="shared" ca="1" si="1134"/>
        <v>0</v>
      </c>
      <c r="H509">
        <f t="shared" ca="1" si="1135"/>
        <v>0</v>
      </c>
      <c r="I509">
        <f t="shared" ca="1" si="1136"/>
        <v>0</v>
      </c>
      <c r="J509">
        <f t="shared" ca="1" si="1137"/>
        <v>0</v>
      </c>
      <c r="K509">
        <f t="shared" ca="1" si="1138"/>
        <v>0</v>
      </c>
      <c r="L509">
        <f t="shared" ca="1" si="1139"/>
        <v>0</v>
      </c>
      <c r="M509">
        <f t="shared" ca="1" si="1140"/>
        <v>0</v>
      </c>
      <c r="N509">
        <f t="shared" ca="1" si="1141"/>
        <v>0</v>
      </c>
      <c r="O509">
        <f t="shared" ca="1" si="1142"/>
        <v>0</v>
      </c>
      <c r="P509">
        <f t="shared" ca="1" si="1143"/>
        <v>0</v>
      </c>
      <c r="Q509">
        <f t="shared" ca="1" si="1144"/>
        <v>0</v>
      </c>
      <c r="R509">
        <f t="shared" ca="1" si="1145"/>
        <v>0</v>
      </c>
      <c r="S509">
        <f t="shared" ca="1" si="1146"/>
        <v>0</v>
      </c>
      <c r="T509">
        <f t="shared" ca="1" si="1147"/>
        <v>0</v>
      </c>
      <c r="U509">
        <f t="shared" ca="1" si="1148"/>
        <v>0</v>
      </c>
      <c r="V509">
        <f t="shared" ca="1" si="1149"/>
        <v>0</v>
      </c>
      <c r="W509">
        <f t="shared" ca="1" si="1150"/>
        <v>0</v>
      </c>
      <c r="X509">
        <f t="shared" ca="1" si="1152"/>
        <v>0</v>
      </c>
      <c r="Y509">
        <f t="shared" ca="1" si="1153"/>
        <v>0</v>
      </c>
      <c r="Z509">
        <f t="shared" ca="1" si="1154"/>
        <v>0</v>
      </c>
      <c r="AA509">
        <f t="shared" ca="1" si="1155"/>
        <v>0</v>
      </c>
      <c r="AB509">
        <f t="shared" ca="1" si="1156"/>
        <v>0</v>
      </c>
      <c r="AC509">
        <f t="shared" ca="1" si="1157"/>
        <v>0</v>
      </c>
      <c r="AD509">
        <f t="shared" ca="1" si="1158"/>
        <v>0</v>
      </c>
      <c r="AE509">
        <f t="shared" ca="1" si="1159"/>
        <v>0</v>
      </c>
      <c r="AF509">
        <f t="shared" ca="1" si="1160"/>
        <v>0</v>
      </c>
      <c r="AG509">
        <f t="shared" ca="1" si="1161"/>
        <v>0</v>
      </c>
      <c r="AH509">
        <f t="shared" ca="1" si="1162"/>
        <v>0</v>
      </c>
      <c r="AI509">
        <f t="shared" ca="1" si="1163"/>
        <v>0</v>
      </c>
      <c r="AJ509">
        <f t="shared" ca="1" si="1164"/>
        <v>0</v>
      </c>
      <c r="AK509">
        <f t="shared" ca="1" si="1165"/>
        <v>0</v>
      </c>
      <c r="AL509">
        <f t="shared" ca="1" si="1166"/>
        <v>0</v>
      </c>
      <c r="AM509">
        <f t="shared" ca="1" si="1167"/>
        <v>0</v>
      </c>
      <c r="AN509">
        <f t="shared" ca="1" si="1168"/>
        <v>0</v>
      </c>
      <c r="AO509">
        <f t="shared" ca="1" si="1169"/>
        <v>0</v>
      </c>
      <c r="AP509">
        <f t="shared" ca="1" si="1170"/>
        <v>0</v>
      </c>
      <c r="AQ509">
        <f t="shared" ca="1" si="1171"/>
        <v>0</v>
      </c>
      <c r="AR509" s="8">
        <f t="shared" ca="1" si="1172"/>
        <v>0</v>
      </c>
      <c r="AS509" s="8">
        <f t="shared" ca="1" si="1173"/>
        <v>0</v>
      </c>
      <c r="AT509" s="8">
        <f t="shared" ca="1" si="1174"/>
        <v>0</v>
      </c>
      <c r="AU509" s="8">
        <f t="shared" ca="1" si="1175"/>
        <v>0</v>
      </c>
      <c r="AV509">
        <f t="shared" ca="1" si="1176"/>
        <v>0</v>
      </c>
      <c r="AW509" t="b">
        <f t="shared" ca="1" si="1151"/>
        <v>0</v>
      </c>
    </row>
    <row r="510" spans="1:49">
      <c r="A510" t="s">
        <v>3199</v>
      </c>
      <c r="B510" t="s">
        <v>2572</v>
      </c>
      <c r="C510" t="s">
        <v>2674</v>
      </c>
      <c r="D510">
        <f>IF(Players!C510="NL",INDEX(Standings!G:I,MATCH(INDEX(Teams!G:K,MATCH(Players!B510,Teams!G:G,0),5),Standings!G:G,0),2)+INDEX(Standings!G:I,MATCH(INDEX(Teams!G:K,MATCH(Players!B510,Teams!G:G,0),5),Standings!G:G,0),3),INDEX(Standings!A:C,MATCH(INDEX(Teams!A:E,MATCH(Players!B510,Teams!A:A,0),5),Standings!A:A,0),2)+INDEX(Standings!A:C,MATCH(INDEX(Teams!A:E,MATCH(Players!B510,Teams!A:A,0),5),Standings!A:A,0),3))</f>
        <v>3</v>
      </c>
      <c r="E510">
        <f t="shared" ca="1" si="1132"/>
        <v>0</v>
      </c>
      <c r="F510">
        <f t="shared" ca="1" si="1133"/>
        <v>0</v>
      </c>
      <c r="G510">
        <f t="shared" ca="1" si="1134"/>
        <v>0</v>
      </c>
      <c r="H510">
        <f t="shared" ca="1" si="1135"/>
        <v>0</v>
      </c>
      <c r="I510">
        <f t="shared" ca="1" si="1136"/>
        <v>0</v>
      </c>
      <c r="J510">
        <f t="shared" ca="1" si="1137"/>
        <v>0</v>
      </c>
      <c r="K510">
        <f t="shared" ca="1" si="1138"/>
        <v>0</v>
      </c>
      <c r="L510">
        <f t="shared" ca="1" si="1139"/>
        <v>0</v>
      </c>
      <c r="M510">
        <f t="shared" ca="1" si="1140"/>
        <v>0</v>
      </c>
      <c r="N510">
        <f t="shared" ca="1" si="1141"/>
        <v>0</v>
      </c>
      <c r="O510">
        <f t="shared" ca="1" si="1142"/>
        <v>0</v>
      </c>
      <c r="P510">
        <f t="shared" ca="1" si="1143"/>
        <v>0</v>
      </c>
      <c r="Q510">
        <f t="shared" ca="1" si="1144"/>
        <v>0</v>
      </c>
      <c r="R510">
        <f t="shared" ca="1" si="1145"/>
        <v>0</v>
      </c>
      <c r="S510">
        <f t="shared" ca="1" si="1146"/>
        <v>0</v>
      </c>
      <c r="T510">
        <f t="shared" ca="1" si="1147"/>
        <v>0</v>
      </c>
      <c r="U510">
        <f t="shared" ca="1" si="1148"/>
        <v>0</v>
      </c>
      <c r="V510">
        <f t="shared" ca="1" si="1149"/>
        <v>0</v>
      </c>
      <c r="W510">
        <f t="shared" ca="1" si="1150"/>
        <v>0</v>
      </c>
      <c r="X510">
        <f t="shared" ca="1" si="1152"/>
        <v>0</v>
      </c>
      <c r="Y510">
        <f t="shared" ca="1" si="1153"/>
        <v>0</v>
      </c>
      <c r="Z510">
        <f t="shared" ca="1" si="1154"/>
        <v>0</v>
      </c>
      <c r="AA510">
        <f t="shared" ca="1" si="1155"/>
        <v>0</v>
      </c>
      <c r="AB510">
        <f t="shared" ca="1" si="1156"/>
        <v>0</v>
      </c>
      <c r="AC510">
        <f t="shared" ca="1" si="1157"/>
        <v>0</v>
      </c>
      <c r="AD510">
        <f t="shared" ca="1" si="1158"/>
        <v>0</v>
      </c>
      <c r="AE510">
        <f t="shared" ca="1" si="1159"/>
        <v>0</v>
      </c>
      <c r="AF510">
        <f t="shared" ca="1" si="1160"/>
        <v>0</v>
      </c>
      <c r="AG510">
        <f t="shared" ca="1" si="1161"/>
        <v>0</v>
      </c>
      <c r="AH510">
        <f t="shared" ca="1" si="1162"/>
        <v>0</v>
      </c>
      <c r="AI510">
        <f t="shared" ca="1" si="1163"/>
        <v>0</v>
      </c>
      <c r="AJ510">
        <f t="shared" ca="1" si="1164"/>
        <v>0</v>
      </c>
      <c r="AK510">
        <f t="shared" ca="1" si="1165"/>
        <v>0</v>
      </c>
      <c r="AL510">
        <f t="shared" ca="1" si="1166"/>
        <v>0</v>
      </c>
      <c r="AM510">
        <f t="shared" ca="1" si="1167"/>
        <v>0</v>
      </c>
      <c r="AN510">
        <f t="shared" ca="1" si="1168"/>
        <v>0</v>
      </c>
      <c r="AO510">
        <f t="shared" ca="1" si="1169"/>
        <v>0</v>
      </c>
      <c r="AP510">
        <f t="shared" ca="1" si="1170"/>
        <v>0</v>
      </c>
      <c r="AQ510">
        <f t="shared" ca="1" si="1171"/>
        <v>0</v>
      </c>
      <c r="AR510" s="8">
        <f t="shared" ca="1" si="1172"/>
        <v>0</v>
      </c>
      <c r="AS510" s="8">
        <f t="shared" ca="1" si="1173"/>
        <v>0</v>
      </c>
      <c r="AT510" s="8">
        <f t="shared" ca="1" si="1174"/>
        <v>0</v>
      </c>
      <c r="AU510" s="8">
        <f t="shared" ca="1" si="1175"/>
        <v>0</v>
      </c>
      <c r="AV510">
        <f t="shared" ca="1" si="1176"/>
        <v>0</v>
      </c>
      <c r="AW510" t="b">
        <f t="shared" ca="1" si="1151"/>
        <v>0</v>
      </c>
    </row>
    <row r="511" spans="1:49">
      <c r="A511" t="s">
        <v>3200</v>
      </c>
      <c r="B511" t="s">
        <v>2572</v>
      </c>
      <c r="C511" t="s">
        <v>2674</v>
      </c>
      <c r="D511">
        <f>IF(Players!C511="NL",INDEX(Standings!G:I,MATCH(INDEX(Teams!G:K,MATCH(Players!B511,Teams!G:G,0),5),Standings!G:G,0),2)+INDEX(Standings!G:I,MATCH(INDEX(Teams!G:K,MATCH(Players!B511,Teams!G:G,0),5),Standings!G:G,0),3),INDEX(Standings!A:C,MATCH(INDEX(Teams!A:E,MATCH(Players!B511,Teams!A:A,0),5),Standings!A:A,0),2)+INDEX(Standings!A:C,MATCH(INDEX(Teams!A:E,MATCH(Players!B511,Teams!A:A,0),5),Standings!A:A,0),3))</f>
        <v>3</v>
      </c>
      <c r="E511">
        <f t="shared" ca="1" si="1132"/>
        <v>0</v>
      </c>
      <c r="F511">
        <f t="shared" ca="1" si="1133"/>
        <v>0</v>
      </c>
      <c r="G511">
        <f t="shared" ca="1" si="1134"/>
        <v>0</v>
      </c>
      <c r="H511">
        <f t="shared" ca="1" si="1135"/>
        <v>0</v>
      </c>
      <c r="I511">
        <f t="shared" ca="1" si="1136"/>
        <v>0</v>
      </c>
      <c r="J511">
        <f t="shared" ca="1" si="1137"/>
        <v>0</v>
      </c>
      <c r="K511">
        <f t="shared" ca="1" si="1138"/>
        <v>0</v>
      </c>
      <c r="L511">
        <f t="shared" ca="1" si="1139"/>
        <v>0</v>
      </c>
      <c r="M511">
        <f t="shared" ca="1" si="1140"/>
        <v>0</v>
      </c>
      <c r="N511">
        <f t="shared" ca="1" si="1141"/>
        <v>0</v>
      </c>
      <c r="O511">
        <f t="shared" ca="1" si="1142"/>
        <v>0</v>
      </c>
      <c r="P511">
        <f t="shared" ca="1" si="1143"/>
        <v>0</v>
      </c>
      <c r="Q511">
        <f t="shared" ca="1" si="1144"/>
        <v>0</v>
      </c>
      <c r="R511">
        <f t="shared" ca="1" si="1145"/>
        <v>0</v>
      </c>
      <c r="S511">
        <f t="shared" ca="1" si="1146"/>
        <v>0</v>
      </c>
      <c r="T511">
        <f t="shared" ca="1" si="1147"/>
        <v>0</v>
      </c>
      <c r="U511">
        <f t="shared" ca="1" si="1148"/>
        <v>0</v>
      </c>
      <c r="V511">
        <f t="shared" ca="1" si="1149"/>
        <v>0</v>
      </c>
      <c r="W511">
        <f t="shared" ca="1" si="1150"/>
        <v>0</v>
      </c>
      <c r="X511">
        <f t="shared" ca="1" si="1152"/>
        <v>0</v>
      </c>
      <c r="Y511">
        <f t="shared" ca="1" si="1153"/>
        <v>0</v>
      </c>
      <c r="Z511">
        <f t="shared" ca="1" si="1154"/>
        <v>0</v>
      </c>
      <c r="AA511">
        <f t="shared" ca="1" si="1155"/>
        <v>0</v>
      </c>
      <c r="AB511">
        <f t="shared" ca="1" si="1156"/>
        <v>0</v>
      </c>
      <c r="AC511">
        <f t="shared" ca="1" si="1157"/>
        <v>0</v>
      </c>
      <c r="AD511">
        <f t="shared" ca="1" si="1158"/>
        <v>0</v>
      </c>
      <c r="AE511">
        <f t="shared" ca="1" si="1159"/>
        <v>0</v>
      </c>
      <c r="AF511">
        <f t="shared" ca="1" si="1160"/>
        <v>0</v>
      </c>
      <c r="AG511">
        <f t="shared" ca="1" si="1161"/>
        <v>0</v>
      </c>
      <c r="AH511">
        <f t="shared" ca="1" si="1162"/>
        <v>0</v>
      </c>
      <c r="AI511">
        <f t="shared" ca="1" si="1163"/>
        <v>0</v>
      </c>
      <c r="AJ511">
        <f t="shared" ca="1" si="1164"/>
        <v>0</v>
      </c>
      <c r="AK511">
        <f t="shared" ca="1" si="1165"/>
        <v>0</v>
      </c>
      <c r="AL511">
        <f t="shared" ca="1" si="1166"/>
        <v>0</v>
      </c>
      <c r="AM511">
        <f t="shared" ca="1" si="1167"/>
        <v>0</v>
      </c>
      <c r="AN511">
        <f t="shared" ca="1" si="1168"/>
        <v>0</v>
      </c>
      <c r="AO511">
        <f t="shared" ca="1" si="1169"/>
        <v>0</v>
      </c>
      <c r="AP511">
        <f t="shared" ca="1" si="1170"/>
        <v>0</v>
      </c>
      <c r="AQ511">
        <f t="shared" ca="1" si="1171"/>
        <v>0</v>
      </c>
      <c r="AR511" s="8">
        <f t="shared" ca="1" si="1172"/>
        <v>0</v>
      </c>
      <c r="AS511" s="8">
        <f t="shared" ca="1" si="1173"/>
        <v>0</v>
      </c>
      <c r="AT511" s="8">
        <f t="shared" ca="1" si="1174"/>
        <v>0</v>
      </c>
      <c r="AU511" s="8">
        <f t="shared" ca="1" si="1175"/>
        <v>0</v>
      </c>
      <c r="AV511">
        <f t="shared" ca="1" si="1176"/>
        <v>0</v>
      </c>
      <c r="AW511" t="b">
        <f t="shared" ca="1" si="1151"/>
        <v>0</v>
      </c>
    </row>
    <row r="512" spans="1:49">
      <c r="A512" t="s">
        <v>3201</v>
      </c>
      <c r="B512" t="s">
        <v>2572</v>
      </c>
      <c r="C512" t="s">
        <v>2674</v>
      </c>
      <c r="D512">
        <f>IF(Players!C512="NL",INDEX(Standings!G:I,MATCH(INDEX(Teams!G:K,MATCH(Players!B512,Teams!G:G,0),5),Standings!G:G,0),2)+INDEX(Standings!G:I,MATCH(INDEX(Teams!G:K,MATCH(Players!B512,Teams!G:G,0),5),Standings!G:G,0),3),INDEX(Standings!A:C,MATCH(INDEX(Teams!A:E,MATCH(Players!B512,Teams!A:A,0),5),Standings!A:A,0),2)+INDEX(Standings!A:C,MATCH(INDEX(Teams!A:E,MATCH(Players!B512,Teams!A:A,0),5),Standings!A:A,0),3))</f>
        <v>3</v>
      </c>
      <c r="E512">
        <f t="shared" ca="1" si="1132"/>
        <v>0</v>
      </c>
      <c r="F512">
        <f t="shared" ca="1" si="1133"/>
        <v>0</v>
      </c>
      <c r="G512">
        <f t="shared" ca="1" si="1134"/>
        <v>0</v>
      </c>
      <c r="H512">
        <f t="shared" ca="1" si="1135"/>
        <v>0</v>
      </c>
      <c r="I512">
        <f t="shared" ca="1" si="1136"/>
        <v>0</v>
      </c>
      <c r="J512">
        <f t="shared" ca="1" si="1137"/>
        <v>0</v>
      </c>
      <c r="K512">
        <f t="shared" ca="1" si="1138"/>
        <v>0</v>
      </c>
      <c r="L512">
        <f t="shared" ca="1" si="1139"/>
        <v>0</v>
      </c>
      <c r="M512">
        <f t="shared" ca="1" si="1140"/>
        <v>0</v>
      </c>
      <c r="N512">
        <f t="shared" ca="1" si="1141"/>
        <v>0</v>
      </c>
      <c r="O512">
        <f t="shared" ca="1" si="1142"/>
        <v>0</v>
      </c>
      <c r="P512">
        <f t="shared" ca="1" si="1143"/>
        <v>0</v>
      </c>
      <c r="Q512">
        <f t="shared" ca="1" si="1144"/>
        <v>0</v>
      </c>
      <c r="R512">
        <f t="shared" ca="1" si="1145"/>
        <v>0</v>
      </c>
      <c r="S512">
        <f t="shared" ca="1" si="1146"/>
        <v>0</v>
      </c>
      <c r="T512">
        <f t="shared" ca="1" si="1147"/>
        <v>0</v>
      </c>
      <c r="U512">
        <f t="shared" ca="1" si="1148"/>
        <v>0</v>
      </c>
      <c r="V512">
        <f t="shared" ca="1" si="1149"/>
        <v>0</v>
      </c>
      <c r="W512">
        <f t="shared" ca="1" si="1150"/>
        <v>0</v>
      </c>
      <c r="X512">
        <f t="shared" ca="1" si="1152"/>
        <v>0</v>
      </c>
      <c r="Y512">
        <f t="shared" ca="1" si="1153"/>
        <v>0</v>
      </c>
      <c r="Z512">
        <f t="shared" ca="1" si="1154"/>
        <v>0</v>
      </c>
      <c r="AA512">
        <f t="shared" ca="1" si="1155"/>
        <v>0</v>
      </c>
      <c r="AB512">
        <f t="shared" ca="1" si="1156"/>
        <v>0</v>
      </c>
      <c r="AC512">
        <f t="shared" ca="1" si="1157"/>
        <v>0</v>
      </c>
      <c r="AD512">
        <f t="shared" ca="1" si="1158"/>
        <v>0</v>
      </c>
      <c r="AE512">
        <f t="shared" ca="1" si="1159"/>
        <v>0</v>
      </c>
      <c r="AF512">
        <f t="shared" ca="1" si="1160"/>
        <v>0</v>
      </c>
      <c r="AG512">
        <f t="shared" ca="1" si="1161"/>
        <v>0</v>
      </c>
      <c r="AH512">
        <f t="shared" ca="1" si="1162"/>
        <v>0</v>
      </c>
      <c r="AI512">
        <f t="shared" ca="1" si="1163"/>
        <v>0</v>
      </c>
      <c r="AJ512">
        <f t="shared" ca="1" si="1164"/>
        <v>0</v>
      </c>
      <c r="AK512">
        <f t="shared" ca="1" si="1165"/>
        <v>0</v>
      </c>
      <c r="AL512">
        <f t="shared" ca="1" si="1166"/>
        <v>0</v>
      </c>
      <c r="AM512">
        <f t="shared" ca="1" si="1167"/>
        <v>0</v>
      </c>
      <c r="AN512">
        <f t="shared" ca="1" si="1168"/>
        <v>0</v>
      </c>
      <c r="AO512">
        <f t="shared" ca="1" si="1169"/>
        <v>0</v>
      </c>
      <c r="AP512">
        <f t="shared" ca="1" si="1170"/>
        <v>0</v>
      </c>
      <c r="AQ512">
        <f t="shared" ca="1" si="1171"/>
        <v>0</v>
      </c>
      <c r="AR512" s="8">
        <f t="shared" ca="1" si="1172"/>
        <v>0</v>
      </c>
      <c r="AS512" s="8">
        <f t="shared" ca="1" si="1173"/>
        <v>0</v>
      </c>
      <c r="AT512" s="8">
        <f t="shared" ca="1" si="1174"/>
        <v>0</v>
      </c>
      <c r="AU512" s="8">
        <f t="shared" ca="1" si="1175"/>
        <v>0</v>
      </c>
      <c r="AV512">
        <f t="shared" ca="1" si="1176"/>
        <v>0</v>
      </c>
      <c r="AW512" t="b">
        <f t="shared" ca="1" si="1151"/>
        <v>0</v>
      </c>
    </row>
    <row r="513" spans="1:49">
      <c r="A513" t="s">
        <v>3202</v>
      </c>
      <c r="B513" t="s">
        <v>2572</v>
      </c>
      <c r="C513" t="s">
        <v>2674</v>
      </c>
      <c r="D513">
        <f>IF(Players!C513="NL",INDEX(Standings!G:I,MATCH(INDEX(Teams!G:K,MATCH(Players!B513,Teams!G:G,0),5),Standings!G:G,0),2)+INDEX(Standings!G:I,MATCH(INDEX(Teams!G:K,MATCH(Players!B513,Teams!G:G,0),5),Standings!G:G,0),3),INDEX(Standings!A:C,MATCH(INDEX(Teams!A:E,MATCH(Players!B513,Teams!A:A,0),5),Standings!A:A,0),2)+INDEX(Standings!A:C,MATCH(INDEX(Teams!A:E,MATCH(Players!B513,Teams!A:A,0),5),Standings!A:A,0),3))</f>
        <v>3</v>
      </c>
      <c r="E513">
        <f t="shared" ca="1" si="1132"/>
        <v>0</v>
      </c>
      <c r="F513">
        <f t="shared" ca="1" si="1133"/>
        <v>0</v>
      </c>
      <c r="G513">
        <f t="shared" ca="1" si="1134"/>
        <v>0</v>
      </c>
      <c r="H513">
        <f t="shared" ca="1" si="1135"/>
        <v>0</v>
      </c>
      <c r="I513">
        <f t="shared" ca="1" si="1136"/>
        <v>0</v>
      </c>
      <c r="J513">
        <f t="shared" ca="1" si="1137"/>
        <v>0</v>
      </c>
      <c r="K513">
        <f t="shared" ca="1" si="1138"/>
        <v>0</v>
      </c>
      <c r="L513">
        <f t="shared" ca="1" si="1139"/>
        <v>0</v>
      </c>
      <c r="M513">
        <f t="shared" ca="1" si="1140"/>
        <v>0</v>
      </c>
      <c r="N513">
        <f t="shared" ca="1" si="1141"/>
        <v>0</v>
      </c>
      <c r="O513">
        <f t="shared" ca="1" si="1142"/>
        <v>0</v>
      </c>
      <c r="P513">
        <f t="shared" ca="1" si="1143"/>
        <v>0</v>
      </c>
      <c r="Q513">
        <f t="shared" ca="1" si="1144"/>
        <v>0</v>
      </c>
      <c r="R513">
        <f t="shared" ca="1" si="1145"/>
        <v>0</v>
      </c>
      <c r="S513">
        <f t="shared" ca="1" si="1146"/>
        <v>0</v>
      </c>
      <c r="T513">
        <f t="shared" ca="1" si="1147"/>
        <v>0</v>
      </c>
      <c r="U513">
        <f t="shared" ca="1" si="1148"/>
        <v>0</v>
      </c>
      <c r="V513">
        <f t="shared" ca="1" si="1149"/>
        <v>0</v>
      </c>
      <c r="W513">
        <f t="shared" ca="1" si="1150"/>
        <v>0</v>
      </c>
      <c r="X513">
        <f t="shared" ca="1" si="1152"/>
        <v>0</v>
      </c>
      <c r="Y513">
        <f t="shared" ca="1" si="1153"/>
        <v>0</v>
      </c>
      <c r="Z513">
        <f t="shared" ca="1" si="1154"/>
        <v>0</v>
      </c>
      <c r="AA513">
        <f t="shared" ca="1" si="1155"/>
        <v>0</v>
      </c>
      <c r="AB513">
        <f t="shared" ca="1" si="1156"/>
        <v>0</v>
      </c>
      <c r="AC513">
        <f t="shared" ca="1" si="1157"/>
        <v>0</v>
      </c>
      <c r="AD513">
        <f t="shared" ca="1" si="1158"/>
        <v>0</v>
      </c>
      <c r="AE513">
        <f t="shared" ca="1" si="1159"/>
        <v>0</v>
      </c>
      <c r="AF513">
        <f t="shared" ca="1" si="1160"/>
        <v>0</v>
      </c>
      <c r="AG513">
        <f t="shared" ca="1" si="1161"/>
        <v>0</v>
      </c>
      <c r="AH513">
        <f t="shared" ca="1" si="1162"/>
        <v>0</v>
      </c>
      <c r="AI513">
        <f t="shared" ca="1" si="1163"/>
        <v>0</v>
      </c>
      <c r="AJ513">
        <f t="shared" ca="1" si="1164"/>
        <v>0</v>
      </c>
      <c r="AK513">
        <f t="shared" ca="1" si="1165"/>
        <v>0</v>
      </c>
      <c r="AL513">
        <f t="shared" ca="1" si="1166"/>
        <v>0</v>
      </c>
      <c r="AM513">
        <f t="shared" ca="1" si="1167"/>
        <v>0</v>
      </c>
      <c r="AN513">
        <f t="shared" ca="1" si="1168"/>
        <v>0</v>
      </c>
      <c r="AO513">
        <f t="shared" ca="1" si="1169"/>
        <v>0</v>
      </c>
      <c r="AP513">
        <f t="shared" ca="1" si="1170"/>
        <v>0</v>
      </c>
      <c r="AQ513">
        <f t="shared" ca="1" si="1171"/>
        <v>0</v>
      </c>
      <c r="AR513" s="8">
        <f t="shared" ca="1" si="1172"/>
        <v>0</v>
      </c>
      <c r="AS513" s="8">
        <f t="shared" ca="1" si="1173"/>
        <v>0</v>
      </c>
      <c r="AT513" s="8">
        <f t="shared" ca="1" si="1174"/>
        <v>0</v>
      </c>
      <c r="AU513" s="8">
        <f t="shared" ca="1" si="1175"/>
        <v>0</v>
      </c>
      <c r="AV513">
        <f t="shared" ca="1" si="1176"/>
        <v>0</v>
      </c>
      <c r="AW513" t="b">
        <f t="shared" ca="1" si="1151"/>
        <v>0</v>
      </c>
    </row>
    <row r="514" spans="1:49">
      <c r="A514" t="s">
        <v>3203</v>
      </c>
      <c r="B514" t="s">
        <v>2572</v>
      </c>
      <c r="C514" t="s">
        <v>2674</v>
      </c>
      <c r="D514">
        <f>IF(Players!C514="NL",INDEX(Standings!G:I,MATCH(INDEX(Teams!G:K,MATCH(Players!B514,Teams!G:G,0),5),Standings!G:G,0),2)+INDEX(Standings!G:I,MATCH(INDEX(Teams!G:K,MATCH(Players!B514,Teams!G:G,0),5),Standings!G:G,0),3),INDEX(Standings!A:C,MATCH(INDEX(Teams!A:E,MATCH(Players!B514,Teams!A:A,0),5),Standings!A:A,0),2)+INDEX(Standings!A:C,MATCH(INDEX(Teams!A:E,MATCH(Players!B514,Teams!A:A,0),5),Standings!A:A,0),3))</f>
        <v>3</v>
      </c>
      <c r="E514">
        <f t="shared" ca="1" si="1132"/>
        <v>0</v>
      </c>
      <c r="F514">
        <f t="shared" ca="1" si="1133"/>
        <v>0</v>
      </c>
      <c r="G514">
        <f t="shared" ca="1" si="1134"/>
        <v>0</v>
      </c>
      <c r="H514">
        <f t="shared" ca="1" si="1135"/>
        <v>0</v>
      </c>
      <c r="I514">
        <f t="shared" ca="1" si="1136"/>
        <v>0</v>
      </c>
      <c r="J514">
        <f t="shared" ca="1" si="1137"/>
        <v>0</v>
      </c>
      <c r="K514">
        <f t="shared" ca="1" si="1138"/>
        <v>0</v>
      </c>
      <c r="L514">
        <f t="shared" ca="1" si="1139"/>
        <v>0</v>
      </c>
      <c r="M514">
        <f t="shared" ca="1" si="1140"/>
        <v>0</v>
      </c>
      <c r="N514">
        <f t="shared" ca="1" si="1141"/>
        <v>0</v>
      </c>
      <c r="O514">
        <f t="shared" ca="1" si="1142"/>
        <v>0</v>
      </c>
      <c r="P514">
        <f t="shared" ca="1" si="1143"/>
        <v>0</v>
      </c>
      <c r="Q514">
        <f t="shared" ca="1" si="1144"/>
        <v>0</v>
      </c>
      <c r="R514">
        <f t="shared" ca="1" si="1145"/>
        <v>0</v>
      </c>
      <c r="S514">
        <f t="shared" ca="1" si="1146"/>
        <v>0</v>
      </c>
      <c r="T514">
        <f t="shared" ca="1" si="1147"/>
        <v>0</v>
      </c>
      <c r="U514">
        <f t="shared" ca="1" si="1148"/>
        <v>0</v>
      </c>
      <c r="V514">
        <f t="shared" ca="1" si="1149"/>
        <v>0</v>
      </c>
      <c r="W514">
        <f t="shared" ca="1" si="1150"/>
        <v>0</v>
      </c>
      <c r="X514">
        <f t="shared" ca="1" si="1152"/>
        <v>0</v>
      </c>
      <c r="Y514">
        <f t="shared" ca="1" si="1153"/>
        <v>0</v>
      </c>
      <c r="Z514">
        <f t="shared" ca="1" si="1154"/>
        <v>0</v>
      </c>
      <c r="AA514">
        <f t="shared" ca="1" si="1155"/>
        <v>0</v>
      </c>
      <c r="AB514">
        <f t="shared" ca="1" si="1156"/>
        <v>0</v>
      </c>
      <c r="AC514">
        <f t="shared" ca="1" si="1157"/>
        <v>0</v>
      </c>
      <c r="AD514">
        <f t="shared" ca="1" si="1158"/>
        <v>0</v>
      </c>
      <c r="AE514">
        <f t="shared" ca="1" si="1159"/>
        <v>0</v>
      </c>
      <c r="AF514">
        <f t="shared" ca="1" si="1160"/>
        <v>0</v>
      </c>
      <c r="AG514">
        <f t="shared" ca="1" si="1161"/>
        <v>0</v>
      </c>
      <c r="AH514">
        <f t="shared" ca="1" si="1162"/>
        <v>0</v>
      </c>
      <c r="AI514">
        <f t="shared" ca="1" si="1163"/>
        <v>0</v>
      </c>
      <c r="AJ514">
        <f t="shared" ca="1" si="1164"/>
        <v>0</v>
      </c>
      <c r="AK514">
        <f t="shared" ca="1" si="1165"/>
        <v>0</v>
      </c>
      <c r="AL514">
        <f t="shared" ca="1" si="1166"/>
        <v>0</v>
      </c>
      <c r="AM514">
        <f t="shared" ca="1" si="1167"/>
        <v>0</v>
      </c>
      <c r="AN514">
        <f t="shared" ca="1" si="1168"/>
        <v>0</v>
      </c>
      <c r="AO514">
        <f t="shared" ca="1" si="1169"/>
        <v>0</v>
      </c>
      <c r="AP514">
        <f t="shared" ca="1" si="1170"/>
        <v>0</v>
      </c>
      <c r="AQ514">
        <f t="shared" ca="1" si="1171"/>
        <v>0</v>
      </c>
      <c r="AR514" s="8">
        <f t="shared" ca="1" si="1172"/>
        <v>0</v>
      </c>
      <c r="AS514" s="8">
        <f t="shared" ca="1" si="1173"/>
        <v>0</v>
      </c>
      <c r="AT514" s="8">
        <f t="shared" ca="1" si="1174"/>
        <v>0</v>
      </c>
      <c r="AU514" s="8">
        <f t="shared" ca="1" si="1175"/>
        <v>0</v>
      </c>
      <c r="AV514">
        <f t="shared" ca="1" si="1176"/>
        <v>0</v>
      </c>
      <c r="AW514" t="b">
        <f t="shared" ca="1" si="1151"/>
        <v>0</v>
      </c>
    </row>
    <row r="515" spans="1:49">
      <c r="A515" t="s">
        <v>3204</v>
      </c>
      <c r="B515" t="s">
        <v>2572</v>
      </c>
      <c r="C515" t="s">
        <v>2674</v>
      </c>
      <c r="D515">
        <f>IF(Players!C515="NL",INDEX(Standings!G:I,MATCH(INDEX(Teams!G:K,MATCH(Players!B515,Teams!G:G,0),5),Standings!G:G,0),2)+INDEX(Standings!G:I,MATCH(INDEX(Teams!G:K,MATCH(Players!B515,Teams!G:G,0),5),Standings!G:G,0),3),INDEX(Standings!A:C,MATCH(INDEX(Teams!A:E,MATCH(Players!B515,Teams!A:A,0),5),Standings!A:A,0),2)+INDEX(Standings!A:C,MATCH(INDEX(Teams!A:E,MATCH(Players!B515,Teams!A:A,0),5),Standings!A:A,0),3))</f>
        <v>3</v>
      </c>
      <c r="E515">
        <f t="shared" ca="1" si="1132"/>
        <v>0</v>
      </c>
      <c r="F515">
        <f t="shared" ca="1" si="1133"/>
        <v>0</v>
      </c>
      <c r="G515">
        <f t="shared" ca="1" si="1134"/>
        <v>0</v>
      </c>
      <c r="H515">
        <f t="shared" ca="1" si="1135"/>
        <v>0</v>
      </c>
      <c r="I515">
        <f t="shared" ca="1" si="1136"/>
        <v>0</v>
      </c>
      <c r="J515">
        <f t="shared" ca="1" si="1137"/>
        <v>0</v>
      </c>
      <c r="K515">
        <f t="shared" ca="1" si="1138"/>
        <v>0</v>
      </c>
      <c r="L515">
        <f t="shared" ca="1" si="1139"/>
        <v>0</v>
      </c>
      <c r="M515">
        <f t="shared" ca="1" si="1140"/>
        <v>0</v>
      </c>
      <c r="N515">
        <f t="shared" ca="1" si="1141"/>
        <v>0</v>
      </c>
      <c r="O515">
        <f t="shared" ca="1" si="1142"/>
        <v>0</v>
      </c>
      <c r="P515">
        <f t="shared" ca="1" si="1143"/>
        <v>0</v>
      </c>
      <c r="Q515">
        <f t="shared" ca="1" si="1144"/>
        <v>0</v>
      </c>
      <c r="R515">
        <f t="shared" ca="1" si="1145"/>
        <v>0</v>
      </c>
      <c r="S515">
        <f t="shared" ca="1" si="1146"/>
        <v>0</v>
      </c>
      <c r="T515">
        <f t="shared" ca="1" si="1147"/>
        <v>0</v>
      </c>
      <c r="U515">
        <f t="shared" ca="1" si="1148"/>
        <v>0</v>
      </c>
      <c r="V515">
        <f t="shared" ca="1" si="1149"/>
        <v>0</v>
      </c>
      <c r="W515">
        <f t="shared" ca="1" si="1150"/>
        <v>0</v>
      </c>
      <c r="X515">
        <f t="shared" ca="1" si="1152"/>
        <v>0</v>
      </c>
      <c r="Y515">
        <f t="shared" ca="1" si="1153"/>
        <v>0</v>
      </c>
      <c r="Z515">
        <f t="shared" ca="1" si="1154"/>
        <v>0</v>
      </c>
      <c r="AA515">
        <f t="shared" ca="1" si="1155"/>
        <v>0</v>
      </c>
      <c r="AB515">
        <f t="shared" ca="1" si="1156"/>
        <v>0</v>
      </c>
      <c r="AC515">
        <f t="shared" ca="1" si="1157"/>
        <v>0</v>
      </c>
      <c r="AD515">
        <f t="shared" ca="1" si="1158"/>
        <v>0</v>
      </c>
      <c r="AE515">
        <f t="shared" ca="1" si="1159"/>
        <v>0</v>
      </c>
      <c r="AF515">
        <f t="shared" ca="1" si="1160"/>
        <v>0</v>
      </c>
      <c r="AG515">
        <f t="shared" ca="1" si="1161"/>
        <v>0</v>
      </c>
      <c r="AH515">
        <f t="shared" ca="1" si="1162"/>
        <v>0</v>
      </c>
      <c r="AI515">
        <f t="shared" ca="1" si="1163"/>
        <v>0</v>
      </c>
      <c r="AJ515">
        <f t="shared" ca="1" si="1164"/>
        <v>0</v>
      </c>
      <c r="AK515">
        <f t="shared" ca="1" si="1165"/>
        <v>0</v>
      </c>
      <c r="AL515">
        <f t="shared" ca="1" si="1166"/>
        <v>0</v>
      </c>
      <c r="AM515">
        <f t="shared" ca="1" si="1167"/>
        <v>0</v>
      </c>
      <c r="AN515">
        <f t="shared" ca="1" si="1168"/>
        <v>0</v>
      </c>
      <c r="AO515">
        <f t="shared" ca="1" si="1169"/>
        <v>0</v>
      </c>
      <c r="AP515">
        <f t="shared" ca="1" si="1170"/>
        <v>0</v>
      </c>
      <c r="AQ515">
        <f t="shared" ca="1" si="1171"/>
        <v>0</v>
      </c>
      <c r="AR515" s="8">
        <f t="shared" ca="1" si="1172"/>
        <v>0</v>
      </c>
      <c r="AS515" s="8">
        <f t="shared" ca="1" si="1173"/>
        <v>0</v>
      </c>
      <c r="AT515" s="8">
        <f t="shared" ca="1" si="1174"/>
        <v>0</v>
      </c>
      <c r="AU515" s="8">
        <f t="shared" ca="1" si="1175"/>
        <v>0</v>
      </c>
      <c r="AV515">
        <f t="shared" ca="1" si="1176"/>
        <v>0</v>
      </c>
      <c r="AW515" t="b">
        <f t="shared" ca="1" si="1151"/>
        <v>0</v>
      </c>
    </row>
    <row r="516" spans="1:49">
      <c r="A516" t="s">
        <v>3205</v>
      </c>
      <c r="B516" t="s">
        <v>2572</v>
      </c>
      <c r="C516" t="s">
        <v>2674</v>
      </c>
      <c r="D516">
        <f>IF(Players!C516="NL",INDEX(Standings!G:I,MATCH(INDEX(Teams!G:K,MATCH(Players!B516,Teams!G:G,0),5),Standings!G:G,0),2)+INDEX(Standings!G:I,MATCH(INDEX(Teams!G:K,MATCH(Players!B516,Teams!G:G,0),5),Standings!G:G,0),3),INDEX(Standings!A:C,MATCH(INDEX(Teams!A:E,MATCH(Players!B516,Teams!A:A,0),5),Standings!A:A,0),2)+INDEX(Standings!A:C,MATCH(INDEX(Teams!A:E,MATCH(Players!B516,Teams!A:A,0),5),Standings!A:A,0),3))</f>
        <v>3</v>
      </c>
      <c r="E516">
        <f t="shared" ref="E516:E579" ca="1" si="1177">INDEX(INDIRECT("'" &amp; $B516 &amp; " B'!$A:$Z"), MATCH($A516, INDIRECT("'" &amp; $B516 &amp; " B'!$A:$A"), 0), 2)</f>
        <v>1</v>
      </c>
      <c r="F516">
        <f t="shared" ref="F516:F579" ca="1" si="1178">INDEX(INDIRECT("'" &amp; $B516 &amp; " B'!$A:$Z"), MATCH($A516, INDIRECT("'" &amp; $B516 &amp; " B'!$A:$A"), 0), 4)</f>
        <v>1</v>
      </c>
      <c r="G516">
        <f t="shared" ref="G516:G579" ca="1" si="1179">INDEX(INDIRECT("'" &amp; $B516 &amp; " B'!$A:$Z"), MATCH($A516, INDIRECT("'" &amp; $B516 &amp; " B'!$A:$A"), 0), 5)</f>
        <v>1</v>
      </c>
      <c r="H516">
        <f t="shared" ref="H516:H579" ca="1" si="1180">INDEX(INDIRECT("'" &amp; $B516 &amp; " B'!$A:$Z"), MATCH($A516, INDIRECT("'" &amp; $B516 &amp; " B'!$A:$A"), 0), 6)</f>
        <v>0</v>
      </c>
      <c r="I516">
        <f t="shared" ref="I516:I579" ca="1" si="1181">INDEX(INDIRECT("'" &amp; $B516 &amp; " B'!$A:$Z"), MATCH($A516, INDIRECT("'" &amp; $B516 &amp; " B'!$A:$A"), 0), 7)</f>
        <v>0</v>
      </c>
      <c r="J516">
        <f t="shared" ref="J516:J579" ca="1" si="1182">INDEX(INDIRECT("'" &amp; $B516 &amp; " B'!$A:$Z"), MATCH($A516, INDIRECT("'" &amp; $B516 &amp; " B'!$A:$A"), 0), 8)</f>
        <v>0</v>
      </c>
      <c r="K516">
        <f t="shared" ref="K516:K579" ca="1" si="1183">INDEX(INDIRECT("'" &amp; $B516 &amp; " B'!$A:$Z"), MATCH($A516, INDIRECT("'" &amp; $B516 &amp; " B'!$A:$A"), 0), 9)</f>
        <v>0</v>
      </c>
      <c r="L516">
        <f t="shared" ref="L516:L579" ca="1" si="1184">INDEX(INDIRECT("'" &amp; $B516 &amp; " B'!$A:$Z"), MATCH($A516, INDIRECT("'" &amp; $B516 &amp; " B'!$A:$A"), 0), 10)</f>
        <v>0</v>
      </c>
      <c r="M516">
        <f t="shared" ref="M516:M579" ca="1" si="1185">INDEX(INDIRECT("'" &amp; $B516 &amp; " B'!$A:$Z"), MATCH($A516, INDIRECT("'" &amp; $B516 &amp; " B'!$A:$A"), 0), 11)</f>
        <v>0</v>
      </c>
      <c r="N516">
        <f t="shared" ref="N516:N579" ca="1" si="1186">INDEX(INDIRECT("'" &amp; $B516 &amp; " B'!$A:$Z"), MATCH($A516, INDIRECT("'" &amp; $B516 &amp; " B'!$A:$A"), 0), 12)</f>
        <v>0</v>
      </c>
      <c r="O516">
        <f t="shared" ref="O516:O579" ca="1" si="1187">INDEX(INDIRECT("'" &amp; $B516 &amp; " B'!$A:$Z"), MATCH($A516, INDIRECT("'" &amp; $B516 &amp; " B'!$A:$A"), 0), 13)</f>
        <v>1</v>
      </c>
      <c r="P516">
        <f t="shared" ref="P516:P579" ca="1" si="1188">INDEX(INDIRECT("'" &amp; $B516 &amp; " B'!$A:$Z"), MATCH($A516, INDIRECT("'" &amp; $B516 &amp; " B'!$A:$A"), 0), 14)</f>
        <v>0</v>
      </c>
      <c r="Q516">
        <f t="shared" ref="Q516:Q579" ca="1" si="1189">INDEX(INDIRECT("'" &amp; $B516 &amp; " B'!$A:$Z"), MATCH($A516, INDIRECT("'" &amp; $B516 &amp; " B'!$A:$A"), 0), 15)</f>
        <v>0</v>
      </c>
      <c r="R516">
        <f t="shared" ref="R516:R579" ca="1" si="1190">INDEX(INDIRECT("'" &amp; $B516 &amp; " B'!$A:$Z"), MATCH($A516, INDIRECT("'" &amp; $B516 &amp; " B'!$A:$A"), 0), 16)</f>
        <v>0</v>
      </c>
      <c r="S516">
        <f t="shared" ref="S516:S579" ca="1" si="1191">INDEX(INDIRECT("'" &amp; $B516 &amp; " B'!$A:$Z"), MATCH($A516, INDIRECT("'" &amp; $B516 &amp; " B'!$A:$A"), 0), 17)</f>
        <v>0</v>
      </c>
      <c r="T516">
        <f t="shared" ref="T516:T579" ca="1" si="1192">INDEX(INDIRECT("'" &amp; $B516 &amp; " B'!$A:$Z"), MATCH($A516, INDIRECT("'" &amp; $B516 &amp; " B'!$A:$A"), 0), 18)</f>
        <v>0</v>
      </c>
      <c r="U516">
        <f t="shared" ref="U516:U579" ca="1" si="1193">INDEX(INDIRECT("'" &amp; $B516 &amp; " B'!$A:$Z"), MATCH($A516, INDIRECT("'" &amp; $B516 &amp; " B'!$A:$A"), 0), 19)</f>
        <v>0</v>
      </c>
      <c r="V516">
        <f t="shared" ref="V516:V579" ca="1" si="1194">INDEX(INDIRECT("'" &amp; $B516 &amp; " B'!$A:$Z"), MATCH($A516, INDIRECT("'" &amp; $B516 &amp; " B'!$A:$A"), 0), 20)</f>
        <v>0</v>
      </c>
      <c r="W516">
        <f t="shared" ref="W516:W579" ca="1" si="1195">INDEX(INDIRECT("'" &amp; $B516 &amp; " B'!$A:$Z"), MATCH($A516, INDIRECT("'" &amp; $B516 &amp; " B'!$A:$A"), 0), 21)</f>
        <v>0</v>
      </c>
      <c r="X516">
        <f t="shared" ca="1" si="1152"/>
        <v>1</v>
      </c>
      <c r="Y516">
        <f t="shared" ca="1" si="1153"/>
        <v>2</v>
      </c>
      <c r="Z516">
        <f t="shared" ca="1" si="1154"/>
        <v>1</v>
      </c>
      <c r="AA516">
        <f t="shared" ca="1" si="1155"/>
        <v>1</v>
      </c>
      <c r="AB516">
        <f t="shared" ca="1" si="1156"/>
        <v>0</v>
      </c>
      <c r="AC516">
        <f t="shared" ca="1" si="1157"/>
        <v>0</v>
      </c>
      <c r="AD516">
        <f t="shared" ca="1" si="1158"/>
        <v>0</v>
      </c>
      <c r="AE516">
        <f t="shared" ca="1" si="1159"/>
        <v>0</v>
      </c>
      <c r="AF516">
        <f t="shared" ca="1" si="1160"/>
        <v>0</v>
      </c>
      <c r="AG516">
        <f t="shared" ca="1" si="1161"/>
        <v>0</v>
      </c>
      <c r="AH516">
        <f t="shared" ca="1" si="1162"/>
        <v>0</v>
      </c>
      <c r="AI516">
        <f t="shared" ca="1" si="1163"/>
        <v>1</v>
      </c>
      <c r="AJ516">
        <f t="shared" ca="1" si="1164"/>
        <v>0</v>
      </c>
      <c r="AK516">
        <f t="shared" ca="1" si="1165"/>
        <v>0</v>
      </c>
      <c r="AL516">
        <f t="shared" ca="1" si="1166"/>
        <v>0</v>
      </c>
      <c r="AM516">
        <f t="shared" ca="1" si="1167"/>
        <v>0</v>
      </c>
      <c r="AN516">
        <f t="shared" ca="1" si="1168"/>
        <v>0</v>
      </c>
      <c r="AO516">
        <f t="shared" ca="1" si="1169"/>
        <v>0</v>
      </c>
      <c r="AP516">
        <f t="shared" ca="1" si="1170"/>
        <v>0</v>
      </c>
      <c r="AQ516">
        <f t="shared" ca="1" si="1171"/>
        <v>0</v>
      </c>
      <c r="AR516" s="8">
        <f t="shared" ca="1" si="1172"/>
        <v>0</v>
      </c>
      <c r="AS516" s="8">
        <f t="shared" ca="1" si="1173"/>
        <v>0.5</v>
      </c>
      <c r="AT516" s="8">
        <f t="shared" ca="1" si="1174"/>
        <v>0</v>
      </c>
      <c r="AU516" s="8">
        <f t="shared" ca="1" si="1175"/>
        <v>0.5</v>
      </c>
      <c r="AV516">
        <f t="shared" ca="1" si="1176"/>
        <v>0</v>
      </c>
      <c r="AW516" t="b">
        <f t="shared" ca="1" si="1151"/>
        <v>0</v>
      </c>
    </row>
    <row r="517" spans="1:49">
      <c r="A517" t="s">
        <v>3206</v>
      </c>
      <c r="B517" t="s">
        <v>2572</v>
      </c>
      <c r="C517" t="s">
        <v>2674</v>
      </c>
      <c r="D517">
        <f>IF(Players!C517="NL",INDEX(Standings!G:I,MATCH(INDEX(Teams!G:K,MATCH(Players!B517,Teams!G:G,0),5),Standings!G:G,0),2)+INDEX(Standings!G:I,MATCH(INDEX(Teams!G:K,MATCH(Players!B517,Teams!G:G,0),5),Standings!G:G,0),3),INDEX(Standings!A:C,MATCH(INDEX(Teams!A:E,MATCH(Players!B517,Teams!A:A,0),5),Standings!A:A,0),2)+INDEX(Standings!A:C,MATCH(INDEX(Teams!A:E,MATCH(Players!B517,Teams!A:A,0),5),Standings!A:A,0),3))</f>
        <v>3</v>
      </c>
      <c r="E517">
        <f t="shared" ca="1" si="1177"/>
        <v>0</v>
      </c>
      <c r="F517">
        <f t="shared" ca="1" si="1178"/>
        <v>0</v>
      </c>
      <c r="G517">
        <f t="shared" ca="1" si="1179"/>
        <v>0</v>
      </c>
      <c r="H517">
        <f t="shared" ca="1" si="1180"/>
        <v>0</v>
      </c>
      <c r="I517">
        <f t="shared" ca="1" si="1181"/>
        <v>0</v>
      </c>
      <c r="J517">
        <f t="shared" ca="1" si="1182"/>
        <v>0</v>
      </c>
      <c r="K517">
        <f t="shared" ca="1" si="1183"/>
        <v>0</v>
      </c>
      <c r="L517">
        <f t="shared" ca="1" si="1184"/>
        <v>0</v>
      </c>
      <c r="M517">
        <f t="shared" ca="1" si="1185"/>
        <v>0</v>
      </c>
      <c r="N517">
        <f t="shared" ca="1" si="1186"/>
        <v>0</v>
      </c>
      <c r="O517">
        <f t="shared" ca="1" si="1187"/>
        <v>0</v>
      </c>
      <c r="P517">
        <f t="shared" ca="1" si="1188"/>
        <v>0</v>
      </c>
      <c r="Q517">
        <f t="shared" ca="1" si="1189"/>
        <v>0</v>
      </c>
      <c r="R517">
        <f t="shared" ca="1" si="1190"/>
        <v>0</v>
      </c>
      <c r="S517">
        <f t="shared" ca="1" si="1191"/>
        <v>0</v>
      </c>
      <c r="T517">
        <f t="shared" ca="1" si="1192"/>
        <v>0</v>
      </c>
      <c r="U517">
        <f t="shared" ca="1" si="1193"/>
        <v>0</v>
      </c>
      <c r="V517">
        <f t="shared" ca="1" si="1194"/>
        <v>0</v>
      </c>
      <c r="W517">
        <f t="shared" ca="1" si="1195"/>
        <v>0</v>
      </c>
      <c r="X517">
        <f t="shared" ca="1" si="1152"/>
        <v>0</v>
      </c>
      <c r="Y517">
        <f t="shared" ca="1" si="1153"/>
        <v>0</v>
      </c>
      <c r="Z517">
        <f t="shared" ca="1" si="1154"/>
        <v>0</v>
      </c>
      <c r="AA517">
        <f t="shared" ca="1" si="1155"/>
        <v>0</v>
      </c>
      <c r="AB517">
        <f t="shared" ca="1" si="1156"/>
        <v>0</v>
      </c>
      <c r="AC517">
        <f t="shared" ca="1" si="1157"/>
        <v>0</v>
      </c>
      <c r="AD517">
        <f t="shared" ca="1" si="1158"/>
        <v>0</v>
      </c>
      <c r="AE517">
        <f t="shared" ca="1" si="1159"/>
        <v>0</v>
      </c>
      <c r="AF517">
        <f t="shared" ca="1" si="1160"/>
        <v>0</v>
      </c>
      <c r="AG517">
        <f t="shared" ca="1" si="1161"/>
        <v>0</v>
      </c>
      <c r="AH517">
        <f t="shared" ca="1" si="1162"/>
        <v>0</v>
      </c>
      <c r="AI517">
        <f t="shared" ca="1" si="1163"/>
        <v>0</v>
      </c>
      <c r="AJ517">
        <f t="shared" ca="1" si="1164"/>
        <v>0</v>
      </c>
      <c r="AK517">
        <f t="shared" ca="1" si="1165"/>
        <v>0</v>
      </c>
      <c r="AL517">
        <f t="shared" ca="1" si="1166"/>
        <v>0</v>
      </c>
      <c r="AM517">
        <f t="shared" ca="1" si="1167"/>
        <v>0</v>
      </c>
      <c r="AN517">
        <f t="shared" ca="1" si="1168"/>
        <v>0</v>
      </c>
      <c r="AO517">
        <f t="shared" ca="1" si="1169"/>
        <v>0</v>
      </c>
      <c r="AP517">
        <f t="shared" ca="1" si="1170"/>
        <v>0</v>
      </c>
      <c r="AQ517">
        <f t="shared" ca="1" si="1171"/>
        <v>0</v>
      </c>
      <c r="AR517" s="8">
        <f t="shared" ca="1" si="1172"/>
        <v>0</v>
      </c>
      <c r="AS517" s="8">
        <f t="shared" ca="1" si="1173"/>
        <v>0</v>
      </c>
      <c r="AT517" s="8">
        <f t="shared" ca="1" si="1174"/>
        <v>0</v>
      </c>
      <c r="AU517" s="8">
        <f t="shared" ca="1" si="1175"/>
        <v>0</v>
      </c>
      <c r="AV517">
        <f t="shared" ca="1" si="1176"/>
        <v>0</v>
      </c>
      <c r="AW517" t="b">
        <f t="shared" ca="1" si="1151"/>
        <v>0</v>
      </c>
    </row>
    <row r="518" spans="1:49">
      <c r="A518" t="s">
        <v>3217</v>
      </c>
      <c r="B518" t="s">
        <v>2572</v>
      </c>
      <c r="C518" t="s">
        <v>2674</v>
      </c>
      <c r="D518">
        <f>IF(Players!C518="NL",INDEX(Standings!G:I,MATCH(INDEX(Teams!G:K,MATCH(Players!B518,Teams!G:G,0),5),Standings!G:G,0),2)+INDEX(Standings!G:I,MATCH(INDEX(Teams!G:K,MATCH(Players!B518,Teams!G:G,0),5),Standings!G:G,0),3),INDEX(Standings!A:C,MATCH(INDEX(Teams!A:E,MATCH(Players!B518,Teams!A:A,0),5),Standings!A:A,0),2)+INDEX(Standings!A:C,MATCH(INDEX(Teams!A:E,MATCH(Players!B518,Teams!A:A,0),5),Standings!A:A,0),3))</f>
        <v>3</v>
      </c>
      <c r="E518">
        <f t="shared" ca="1" si="1177"/>
        <v>1</v>
      </c>
      <c r="F518">
        <f t="shared" ca="1" si="1178"/>
        <v>1</v>
      </c>
      <c r="G518">
        <f t="shared" ca="1" si="1179"/>
        <v>1</v>
      </c>
      <c r="H518">
        <f t="shared" ca="1" si="1180"/>
        <v>1</v>
      </c>
      <c r="I518">
        <f t="shared" ca="1" si="1181"/>
        <v>0</v>
      </c>
      <c r="J518">
        <f t="shared" ca="1" si="1182"/>
        <v>0</v>
      </c>
      <c r="K518">
        <f t="shared" ca="1" si="1183"/>
        <v>0</v>
      </c>
      <c r="L518">
        <f t="shared" ca="1" si="1184"/>
        <v>0</v>
      </c>
      <c r="M518">
        <f t="shared" ca="1" si="1185"/>
        <v>0</v>
      </c>
      <c r="N518">
        <f t="shared" ca="1" si="1186"/>
        <v>0</v>
      </c>
      <c r="O518">
        <f t="shared" ca="1" si="1187"/>
        <v>0</v>
      </c>
      <c r="P518">
        <f t="shared" ca="1" si="1188"/>
        <v>0</v>
      </c>
      <c r="Q518">
        <f t="shared" ca="1" si="1189"/>
        <v>0</v>
      </c>
      <c r="R518">
        <f t="shared" ca="1" si="1190"/>
        <v>0</v>
      </c>
      <c r="S518">
        <f t="shared" ca="1" si="1191"/>
        <v>0</v>
      </c>
      <c r="T518">
        <f t="shared" ca="1" si="1192"/>
        <v>0</v>
      </c>
      <c r="U518">
        <f t="shared" ca="1" si="1193"/>
        <v>0</v>
      </c>
      <c r="V518">
        <f t="shared" ca="1" si="1194"/>
        <v>0</v>
      </c>
      <c r="W518">
        <f t="shared" ca="1" si="1195"/>
        <v>0</v>
      </c>
      <c r="X518">
        <f t="shared" ca="1" si="1152"/>
        <v>1</v>
      </c>
      <c r="Y518">
        <f t="shared" ca="1" si="1153"/>
        <v>1</v>
      </c>
      <c r="Z518">
        <f t="shared" ca="1" si="1154"/>
        <v>1</v>
      </c>
      <c r="AA518">
        <f t="shared" ca="1" si="1155"/>
        <v>1</v>
      </c>
      <c r="AB518">
        <f t="shared" ca="1" si="1156"/>
        <v>1</v>
      </c>
      <c r="AC518">
        <f t="shared" ca="1" si="1157"/>
        <v>0</v>
      </c>
      <c r="AD518">
        <f t="shared" ca="1" si="1158"/>
        <v>0</v>
      </c>
      <c r="AE518">
        <f t="shared" ca="1" si="1159"/>
        <v>0</v>
      </c>
      <c r="AF518">
        <f t="shared" ca="1" si="1160"/>
        <v>0</v>
      </c>
      <c r="AG518">
        <f t="shared" ca="1" si="1161"/>
        <v>0</v>
      </c>
      <c r="AH518">
        <f t="shared" ca="1" si="1162"/>
        <v>0</v>
      </c>
      <c r="AI518">
        <f t="shared" ca="1" si="1163"/>
        <v>0</v>
      </c>
      <c r="AJ518">
        <f t="shared" ca="1" si="1164"/>
        <v>0</v>
      </c>
      <c r="AK518">
        <f t="shared" ca="1" si="1165"/>
        <v>0</v>
      </c>
      <c r="AL518">
        <f t="shared" ca="1" si="1166"/>
        <v>0</v>
      </c>
      <c r="AM518">
        <f t="shared" ca="1" si="1167"/>
        <v>0</v>
      </c>
      <c r="AN518">
        <f t="shared" ca="1" si="1168"/>
        <v>0</v>
      </c>
      <c r="AO518">
        <f t="shared" ca="1" si="1169"/>
        <v>0</v>
      </c>
      <c r="AP518">
        <f t="shared" ca="1" si="1170"/>
        <v>0</v>
      </c>
      <c r="AQ518">
        <f t="shared" ca="1" si="1171"/>
        <v>0</v>
      </c>
      <c r="AR518" s="8">
        <f t="shared" ca="1" si="1172"/>
        <v>1</v>
      </c>
      <c r="AS518" s="8">
        <f t="shared" ca="1" si="1173"/>
        <v>1</v>
      </c>
      <c r="AT518" s="8">
        <f t="shared" ca="1" si="1174"/>
        <v>1</v>
      </c>
      <c r="AU518" s="8">
        <f t="shared" ca="1" si="1175"/>
        <v>2</v>
      </c>
      <c r="AV518">
        <f t="shared" ca="1" si="1176"/>
        <v>1</v>
      </c>
      <c r="AW518" t="b">
        <f t="shared" ca="1" si="1151"/>
        <v>0</v>
      </c>
    </row>
    <row r="519" spans="1:49">
      <c r="A519" t="s">
        <v>3207</v>
      </c>
      <c r="B519" t="s">
        <v>2572</v>
      </c>
      <c r="C519" t="s">
        <v>2674</v>
      </c>
      <c r="D519">
        <f>IF(Players!C519="NL",INDEX(Standings!G:I,MATCH(INDEX(Teams!G:K,MATCH(Players!B519,Teams!G:G,0),5),Standings!G:G,0),2)+INDEX(Standings!G:I,MATCH(INDEX(Teams!G:K,MATCH(Players!B519,Teams!G:G,0),5),Standings!G:G,0),3),INDEX(Standings!A:C,MATCH(INDEX(Teams!A:E,MATCH(Players!B519,Teams!A:A,0),5),Standings!A:A,0),2)+INDEX(Standings!A:C,MATCH(INDEX(Teams!A:E,MATCH(Players!B519,Teams!A:A,0),5),Standings!A:A,0),3))</f>
        <v>3</v>
      </c>
      <c r="E519">
        <f t="shared" ca="1" si="1177"/>
        <v>1</v>
      </c>
      <c r="F519">
        <f t="shared" ca="1" si="1178"/>
        <v>1</v>
      </c>
      <c r="G519">
        <f t="shared" ca="1" si="1179"/>
        <v>0</v>
      </c>
      <c r="H519">
        <f t="shared" ca="1" si="1180"/>
        <v>0</v>
      </c>
      <c r="I519">
        <f t="shared" ca="1" si="1181"/>
        <v>0</v>
      </c>
      <c r="J519">
        <f t="shared" ca="1" si="1182"/>
        <v>0</v>
      </c>
      <c r="K519">
        <f t="shared" ca="1" si="1183"/>
        <v>0</v>
      </c>
      <c r="L519">
        <f t="shared" ca="1" si="1184"/>
        <v>0</v>
      </c>
      <c r="M519">
        <f t="shared" ca="1" si="1185"/>
        <v>0</v>
      </c>
      <c r="N519">
        <f t="shared" ca="1" si="1186"/>
        <v>0</v>
      </c>
      <c r="O519">
        <f t="shared" ca="1" si="1187"/>
        <v>0</v>
      </c>
      <c r="P519">
        <f t="shared" ca="1" si="1188"/>
        <v>1</v>
      </c>
      <c r="Q519">
        <f t="shared" ca="1" si="1189"/>
        <v>0</v>
      </c>
      <c r="R519">
        <f t="shared" ca="1" si="1190"/>
        <v>0</v>
      </c>
      <c r="S519">
        <f t="shared" ca="1" si="1191"/>
        <v>0</v>
      </c>
      <c r="T519">
        <f t="shared" ca="1" si="1192"/>
        <v>0</v>
      </c>
      <c r="U519">
        <f t="shared" ca="1" si="1193"/>
        <v>0</v>
      </c>
      <c r="V519">
        <f t="shared" ca="1" si="1194"/>
        <v>0</v>
      </c>
      <c r="W519">
        <f t="shared" ca="1" si="1195"/>
        <v>0</v>
      </c>
      <c r="X519">
        <f t="shared" ca="1" si="1152"/>
        <v>1</v>
      </c>
      <c r="Y519">
        <f t="shared" ca="1" si="1153"/>
        <v>1</v>
      </c>
      <c r="Z519">
        <f t="shared" ca="1" si="1154"/>
        <v>1</v>
      </c>
      <c r="AA519">
        <f t="shared" ca="1" si="1155"/>
        <v>0</v>
      </c>
      <c r="AB519">
        <f t="shared" ca="1" si="1156"/>
        <v>0</v>
      </c>
      <c r="AC519">
        <f t="shared" ca="1" si="1157"/>
        <v>0</v>
      </c>
      <c r="AD519">
        <f t="shared" ca="1" si="1158"/>
        <v>0</v>
      </c>
      <c r="AE519">
        <f t="shared" ca="1" si="1159"/>
        <v>0</v>
      </c>
      <c r="AF519">
        <f t="shared" ca="1" si="1160"/>
        <v>0</v>
      </c>
      <c r="AG519">
        <f t="shared" ca="1" si="1161"/>
        <v>0</v>
      </c>
      <c r="AH519">
        <f t="shared" ca="1" si="1162"/>
        <v>0</v>
      </c>
      <c r="AI519">
        <f t="shared" ca="1" si="1163"/>
        <v>0</v>
      </c>
      <c r="AJ519">
        <f t="shared" ca="1" si="1164"/>
        <v>1</v>
      </c>
      <c r="AK519">
        <f t="shared" ca="1" si="1165"/>
        <v>0</v>
      </c>
      <c r="AL519">
        <f t="shared" ca="1" si="1166"/>
        <v>0</v>
      </c>
      <c r="AM519">
        <f t="shared" ca="1" si="1167"/>
        <v>0</v>
      </c>
      <c r="AN519">
        <f t="shared" ca="1" si="1168"/>
        <v>0</v>
      </c>
      <c r="AO519">
        <f t="shared" ca="1" si="1169"/>
        <v>0</v>
      </c>
      <c r="AP519">
        <f t="shared" ca="1" si="1170"/>
        <v>0</v>
      </c>
      <c r="AQ519">
        <f t="shared" ca="1" si="1171"/>
        <v>0</v>
      </c>
      <c r="AR519" s="8">
        <f t="shared" ca="1" si="1172"/>
        <v>0</v>
      </c>
      <c r="AS519" s="8">
        <f t="shared" ca="1" si="1173"/>
        <v>0</v>
      </c>
      <c r="AT519" s="8">
        <f t="shared" ca="1" si="1174"/>
        <v>0</v>
      </c>
      <c r="AU519" s="8">
        <f t="shared" ca="1" si="1175"/>
        <v>0</v>
      </c>
      <c r="AV519">
        <f t="shared" ca="1" si="1176"/>
        <v>0</v>
      </c>
      <c r="AW519" t="b">
        <f t="shared" ca="1" si="1151"/>
        <v>0</v>
      </c>
    </row>
    <row r="520" spans="1:49">
      <c r="A520" t="s">
        <v>3208</v>
      </c>
      <c r="B520" t="s">
        <v>2572</v>
      </c>
      <c r="C520" t="s">
        <v>2674</v>
      </c>
      <c r="D520">
        <f>IF(Players!C520="NL",INDEX(Standings!G:I,MATCH(INDEX(Teams!G:K,MATCH(Players!B520,Teams!G:G,0),5),Standings!G:G,0),2)+INDEX(Standings!G:I,MATCH(INDEX(Teams!G:K,MATCH(Players!B520,Teams!G:G,0),5),Standings!G:G,0),3),INDEX(Standings!A:C,MATCH(INDEX(Teams!A:E,MATCH(Players!B520,Teams!A:A,0),5),Standings!A:A,0),2)+INDEX(Standings!A:C,MATCH(INDEX(Teams!A:E,MATCH(Players!B520,Teams!A:A,0),5),Standings!A:A,0),3))</f>
        <v>3</v>
      </c>
      <c r="E520">
        <f t="shared" ca="1" si="1177"/>
        <v>1</v>
      </c>
      <c r="F520">
        <f t="shared" ca="1" si="1178"/>
        <v>0</v>
      </c>
      <c r="G520">
        <f t="shared" ca="1" si="1179"/>
        <v>0</v>
      </c>
      <c r="H520">
        <f t="shared" ca="1" si="1180"/>
        <v>0</v>
      </c>
      <c r="I520">
        <f t="shared" ca="1" si="1181"/>
        <v>0</v>
      </c>
      <c r="J520">
        <f t="shared" ca="1" si="1182"/>
        <v>0</v>
      </c>
      <c r="K520">
        <f t="shared" ca="1" si="1183"/>
        <v>0</v>
      </c>
      <c r="L520">
        <f t="shared" ca="1" si="1184"/>
        <v>0</v>
      </c>
      <c r="M520">
        <f t="shared" ca="1" si="1185"/>
        <v>0</v>
      </c>
      <c r="N520">
        <f t="shared" ca="1" si="1186"/>
        <v>0</v>
      </c>
      <c r="O520">
        <f t="shared" ca="1" si="1187"/>
        <v>0</v>
      </c>
      <c r="P520">
        <f t="shared" ca="1" si="1188"/>
        <v>0</v>
      </c>
      <c r="Q520">
        <f t="shared" ca="1" si="1189"/>
        <v>0</v>
      </c>
      <c r="R520">
        <f t="shared" ca="1" si="1190"/>
        <v>0</v>
      </c>
      <c r="S520">
        <f t="shared" ca="1" si="1191"/>
        <v>0</v>
      </c>
      <c r="T520">
        <f t="shared" ca="1" si="1192"/>
        <v>0</v>
      </c>
      <c r="U520">
        <f t="shared" ca="1" si="1193"/>
        <v>0</v>
      </c>
      <c r="V520">
        <f t="shared" ca="1" si="1194"/>
        <v>0</v>
      </c>
      <c r="W520">
        <f t="shared" ca="1" si="1195"/>
        <v>0</v>
      </c>
      <c r="X520">
        <f t="shared" ca="1" si="1152"/>
        <v>1</v>
      </c>
      <c r="Y520">
        <f t="shared" ca="1" si="1153"/>
        <v>0</v>
      </c>
      <c r="Z520">
        <f t="shared" ca="1" si="1154"/>
        <v>0</v>
      </c>
      <c r="AA520">
        <f t="shared" ca="1" si="1155"/>
        <v>0</v>
      </c>
      <c r="AB520">
        <f t="shared" ca="1" si="1156"/>
        <v>0</v>
      </c>
      <c r="AC520">
        <f t="shared" ca="1" si="1157"/>
        <v>0</v>
      </c>
      <c r="AD520">
        <f t="shared" ca="1" si="1158"/>
        <v>0</v>
      </c>
      <c r="AE520">
        <f t="shared" ca="1" si="1159"/>
        <v>0</v>
      </c>
      <c r="AF520">
        <f t="shared" ca="1" si="1160"/>
        <v>0</v>
      </c>
      <c r="AG520">
        <f t="shared" ca="1" si="1161"/>
        <v>0</v>
      </c>
      <c r="AH520">
        <f t="shared" ca="1" si="1162"/>
        <v>0</v>
      </c>
      <c r="AI520">
        <f t="shared" ca="1" si="1163"/>
        <v>0</v>
      </c>
      <c r="AJ520">
        <f t="shared" ca="1" si="1164"/>
        <v>0</v>
      </c>
      <c r="AK520">
        <f t="shared" ca="1" si="1165"/>
        <v>0</v>
      </c>
      <c r="AL520">
        <f t="shared" ca="1" si="1166"/>
        <v>0</v>
      </c>
      <c r="AM520">
        <f t="shared" ca="1" si="1167"/>
        <v>0</v>
      </c>
      <c r="AN520">
        <f t="shared" ca="1" si="1168"/>
        <v>0</v>
      </c>
      <c r="AO520">
        <f t="shared" ca="1" si="1169"/>
        <v>0</v>
      </c>
      <c r="AP520">
        <f t="shared" ca="1" si="1170"/>
        <v>0</v>
      </c>
      <c r="AQ520">
        <f t="shared" ca="1" si="1171"/>
        <v>0</v>
      </c>
      <c r="AR520" s="8">
        <f t="shared" ca="1" si="1172"/>
        <v>0</v>
      </c>
      <c r="AS520" s="8">
        <f t="shared" ca="1" si="1173"/>
        <v>0</v>
      </c>
      <c r="AT520" s="8">
        <f t="shared" ca="1" si="1174"/>
        <v>0</v>
      </c>
      <c r="AU520" s="8">
        <f t="shared" ca="1" si="1175"/>
        <v>0</v>
      </c>
      <c r="AV520">
        <f t="shared" ca="1" si="1176"/>
        <v>0</v>
      </c>
      <c r="AW520" t="b">
        <f t="shared" ca="1" si="1151"/>
        <v>0</v>
      </c>
    </row>
    <row r="521" spans="1:49">
      <c r="A521" t="s">
        <v>3209</v>
      </c>
      <c r="B521" t="s">
        <v>2572</v>
      </c>
      <c r="C521" t="s">
        <v>2674</v>
      </c>
      <c r="D521">
        <f>IF(Players!C521="NL",INDEX(Standings!G:I,MATCH(INDEX(Teams!G:K,MATCH(Players!B521,Teams!G:G,0),5),Standings!G:G,0),2)+INDEX(Standings!G:I,MATCH(INDEX(Teams!G:K,MATCH(Players!B521,Teams!G:G,0),5),Standings!G:G,0),3),INDEX(Standings!A:C,MATCH(INDEX(Teams!A:E,MATCH(Players!B521,Teams!A:A,0),5),Standings!A:A,0),2)+INDEX(Standings!A:C,MATCH(INDEX(Teams!A:E,MATCH(Players!B521,Teams!A:A,0),5),Standings!A:A,0),3))</f>
        <v>3</v>
      </c>
      <c r="E521">
        <f t="shared" ca="1" si="1177"/>
        <v>0</v>
      </c>
      <c r="F521">
        <f t="shared" ca="1" si="1178"/>
        <v>0</v>
      </c>
      <c r="G521">
        <f t="shared" ca="1" si="1179"/>
        <v>0</v>
      </c>
      <c r="H521">
        <f t="shared" ca="1" si="1180"/>
        <v>0</v>
      </c>
      <c r="I521">
        <f t="shared" ca="1" si="1181"/>
        <v>0</v>
      </c>
      <c r="J521">
        <f t="shared" ca="1" si="1182"/>
        <v>0</v>
      </c>
      <c r="K521">
        <f t="shared" ca="1" si="1183"/>
        <v>0</v>
      </c>
      <c r="L521">
        <f t="shared" ca="1" si="1184"/>
        <v>0</v>
      </c>
      <c r="M521">
        <f t="shared" ca="1" si="1185"/>
        <v>0</v>
      </c>
      <c r="N521">
        <f t="shared" ca="1" si="1186"/>
        <v>0</v>
      </c>
      <c r="O521">
        <f t="shared" ca="1" si="1187"/>
        <v>0</v>
      </c>
      <c r="P521">
        <f t="shared" ca="1" si="1188"/>
        <v>0</v>
      </c>
      <c r="Q521">
        <f t="shared" ca="1" si="1189"/>
        <v>0</v>
      </c>
      <c r="R521">
        <f t="shared" ca="1" si="1190"/>
        <v>0</v>
      </c>
      <c r="S521">
        <f t="shared" ca="1" si="1191"/>
        <v>0</v>
      </c>
      <c r="T521">
        <f t="shared" ca="1" si="1192"/>
        <v>0</v>
      </c>
      <c r="U521">
        <f t="shared" ca="1" si="1193"/>
        <v>0</v>
      </c>
      <c r="V521">
        <f t="shared" ca="1" si="1194"/>
        <v>0</v>
      </c>
      <c r="W521">
        <f t="shared" ca="1" si="1195"/>
        <v>0</v>
      </c>
      <c r="X521">
        <f t="shared" ca="1" si="1152"/>
        <v>0</v>
      </c>
      <c r="Y521">
        <f t="shared" ca="1" si="1153"/>
        <v>0</v>
      </c>
      <c r="Z521">
        <f t="shared" ca="1" si="1154"/>
        <v>0</v>
      </c>
      <c r="AA521">
        <f t="shared" ca="1" si="1155"/>
        <v>0</v>
      </c>
      <c r="AB521">
        <f t="shared" ca="1" si="1156"/>
        <v>0</v>
      </c>
      <c r="AC521">
        <f t="shared" ca="1" si="1157"/>
        <v>0</v>
      </c>
      <c r="AD521">
        <f t="shared" ca="1" si="1158"/>
        <v>0</v>
      </c>
      <c r="AE521">
        <f t="shared" ca="1" si="1159"/>
        <v>0</v>
      </c>
      <c r="AF521">
        <f t="shared" ca="1" si="1160"/>
        <v>0</v>
      </c>
      <c r="AG521">
        <f t="shared" ca="1" si="1161"/>
        <v>0</v>
      </c>
      <c r="AH521">
        <f t="shared" ca="1" si="1162"/>
        <v>0</v>
      </c>
      <c r="AI521">
        <f t="shared" ca="1" si="1163"/>
        <v>0</v>
      </c>
      <c r="AJ521">
        <f t="shared" ca="1" si="1164"/>
        <v>0</v>
      </c>
      <c r="AK521">
        <f t="shared" ca="1" si="1165"/>
        <v>0</v>
      </c>
      <c r="AL521">
        <f t="shared" ca="1" si="1166"/>
        <v>0</v>
      </c>
      <c r="AM521">
        <f t="shared" ca="1" si="1167"/>
        <v>0</v>
      </c>
      <c r="AN521">
        <f t="shared" ca="1" si="1168"/>
        <v>0</v>
      </c>
      <c r="AO521">
        <f t="shared" ca="1" si="1169"/>
        <v>0</v>
      </c>
      <c r="AP521">
        <f t="shared" ca="1" si="1170"/>
        <v>0</v>
      </c>
      <c r="AQ521">
        <f t="shared" ca="1" si="1171"/>
        <v>0</v>
      </c>
      <c r="AR521" s="8">
        <f t="shared" ca="1" si="1172"/>
        <v>0</v>
      </c>
      <c r="AS521" s="8">
        <f t="shared" ca="1" si="1173"/>
        <v>0</v>
      </c>
      <c r="AT521" s="8">
        <f t="shared" ca="1" si="1174"/>
        <v>0</v>
      </c>
      <c r="AU521" s="8">
        <f t="shared" ca="1" si="1175"/>
        <v>0</v>
      </c>
      <c r="AV521">
        <f t="shared" ca="1" si="1176"/>
        <v>0</v>
      </c>
      <c r="AW521" t="b">
        <f t="shared" ca="1" si="1151"/>
        <v>0</v>
      </c>
    </row>
    <row r="522" spans="1:49">
      <c r="A522" t="s">
        <v>3210</v>
      </c>
      <c r="B522" t="s">
        <v>2572</v>
      </c>
      <c r="C522" t="s">
        <v>2674</v>
      </c>
      <c r="D522">
        <f>IF(Players!C522="NL",INDEX(Standings!G:I,MATCH(INDEX(Teams!G:K,MATCH(Players!B522,Teams!G:G,0),5),Standings!G:G,0),2)+INDEX(Standings!G:I,MATCH(INDEX(Teams!G:K,MATCH(Players!B522,Teams!G:G,0),5),Standings!G:G,0),3),INDEX(Standings!A:C,MATCH(INDEX(Teams!A:E,MATCH(Players!B522,Teams!A:A,0),5),Standings!A:A,0),2)+INDEX(Standings!A:C,MATCH(INDEX(Teams!A:E,MATCH(Players!B522,Teams!A:A,0),5),Standings!A:A,0),3))</f>
        <v>3</v>
      </c>
      <c r="E522">
        <f t="shared" ca="1" si="1177"/>
        <v>0</v>
      </c>
      <c r="F522">
        <f t="shared" ca="1" si="1178"/>
        <v>0</v>
      </c>
      <c r="G522">
        <f t="shared" ca="1" si="1179"/>
        <v>0</v>
      </c>
      <c r="H522">
        <f t="shared" ca="1" si="1180"/>
        <v>0</v>
      </c>
      <c r="I522">
        <f t="shared" ca="1" si="1181"/>
        <v>0</v>
      </c>
      <c r="J522">
        <f t="shared" ca="1" si="1182"/>
        <v>0</v>
      </c>
      <c r="K522">
        <f t="shared" ca="1" si="1183"/>
        <v>0</v>
      </c>
      <c r="L522">
        <f t="shared" ca="1" si="1184"/>
        <v>0</v>
      </c>
      <c r="M522">
        <f t="shared" ca="1" si="1185"/>
        <v>0</v>
      </c>
      <c r="N522">
        <f t="shared" ca="1" si="1186"/>
        <v>0</v>
      </c>
      <c r="O522">
        <f t="shared" ca="1" si="1187"/>
        <v>0</v>
      </c>
      <c r="P522">
        <f t="shared" ca="1" si="1188"/>
        <v>0</v>
      </c>
      <c r="Q522">
        <f t="shared" ca="1" si="1189"/>
        <v>0</v>
      </c>
      <c r="R522">
        <f t="shared" ca="1" si="1190"/>
        <v>0</v>
      </c>
      <c r="S522">
        <f t="shared" ca="1" si="1191"/>
        <v>0</v>
      </c>
      <c r="T522">
        <f t="shared" ca="1" si="1192"/>
        <v>0</v>
      </c>
      <c r="U522">
        <f t="shared" ca="1" si="1193"/>
        <v>0</v>
      </c>
      <c r="V522">
        <f t="shared" ca="1" si="1194"/>
        <v>0</v>
      </c>
      <c r="W522">
        <f t="shared" ca="1" si="1195"/>
        <v>0</v>
      </c>
      <c r="X522">
        <f t="shared" ca="1" si="1152"/>
        <v>0</v>
      </c>
      <c r="Y522">
        <f t="shared" ca="1" si="1153"/>
        <v>0</v>
      </c>
      <c r="Z522">
        <f t="shared" ca="1" si="1154"/>
        <v>0</v>
      </c>
      <c r="AA522">
        <f t="shared" ca="1" si="1155"/>
        <v>0</v>
      </c>
      <c r="AB522">
        <f t="shared" ca="1" si="1156"/>
        <v>0</v>
      </c>
      <c r="AC522">
        <f t="shared" ca="1" si="1157"/>
        <v>0</v>
      </c>
      <c r="AD522">
        <f t="shared" ca="1" si="1158"/>
        <v>0</v>
      </c>
      <c r="AE522">
        <f t="shared" ca="1" si="1159"/>
        <v>0</v>
      </c>
      <c r="AF522">
        <f t="shared" ca="1" si="1160"/>
        <v>0</v>
      </c>
      <c r="AG522">
        <f t="shared" ca="1" si="1161"/>
        <v>0</v>
      </c>
      <c r="AH522">
        <f t="shared" ca="1" si="1162"/>
        <v>0</v>
      </c>
      <c r="AI522">
        <f t="shared" ca="1" si="1163"/>
        <v>0</v>
      </c>
      <c r="AJ522">
        <f t="shared" ca="1" si="1164"/>
        <v>0</v>
      </c>
      <c r="AK522">
        <f t="shared" ca="1" si="1165"/>
        <v>0</v>
      </c>
      <c r="AL522">
        <f t="shared" ca="1" si="1166"/>
        <v>0</v>
      </c>
      <c r="AM522">
        <f t="shared" ca="1" si="1167"/>
        <v>0</v>
      </c>
      <c r="AN522">
        <f t="shared" ca="1" si="1168"/>
        <v>0</v>
      </c>
      <c r="AO522">
        <f t="shared" ca="1" si="1169"/>
        <v>0</v>
      </c>
      <c r="AP522">
        <f t="shared" ca="1" si="1170"/>
        <v>0</v>
      </c>
      <c r="AQ522">
        <f t="shared" ca="1" si="1171"/>
        <v>0</v>
      </c>
      <c r="AR522" s="8">
        <f t="shared" ca="1" si="1172"/>
        <v>0</v>
      </c>
      <c r="AS522" s="8">
        <f t="shared" ca="1" si="1173"/>
        <v>0</v>
      </c>
      <c r="AT522" s="8">
        <f t="shared" ca="1" si="1174"/>
        <v>0</v>
      </c>
      <c r="AU522" s="8">
        <f t="shared" ca="1" si="1175"/>
        <v>0</v>
      </c>
      <c r="AV522">
        <f t="shared" ca="1" si="1176"/>
        <v>0</v>
      </c>
      <c r="AW522" t="b">
        <f t="shared" ca="1" si="1151"/>
        <v>0</v>
      </c>
    </row>
    <row r="523" spans="1:49">
      <c r="A523" t="s">
        <v>3211</v>
      </c>
      <c r="B523" t="s">
        <v>2572</v>
      </c>
      <c r="C523" t="s">
        <v>2674</v>
      </c>
      <c r="D523">
        <f>IF(Players!C523="NL",INDEX(Standings!G:I,MATCH(INDEX(Teams!G:K,MATCH(Players!B523,Teams!G:G,0),5),Standings!G:G,0),2)+INDEX(Standings!G:I,MATCH(INDEX(Teams!G:K,MATCH(Players!B523,Teams!G:G,0),5),Standings!G:G,0),3),INDEX(Standings!A:C,MATCH(INDEX(Teams!A:E,MATCH(Players!B523,Teams!A:A,0),5),Standings!A:A,0),2)+INDEX(Standings!A:C,MATCH(INDEX(Teams!A:E,MATCH(Players!B523,Teams!A:A,0),5),Standings!A:A,0),3))</f>
        <v>3</v>
      </c>
      <c r="E523">
        <f t="shared" ca="1" si="1177"/>
        <v>0</v>
      </c>
      <c r="F523">
        <f t="shared" ca="1" si="1178"/>
        <v>0</v>
      </c>
      <c r="G523">
        <f t="shared" ca="1" si="1179"/>
        <v>0</v>
      </c>
      <c r="H523">
        <f t="shared" ca="1" si="1180"/>
        <v>0</v>
      </c>
      <c r="I523">
        <f t="shared" ca="1" si="1181"/>
        <v>0</v>
      </c>
      <c r="J523">
        <f t="shared" ca="1" si="1182"/>
        <v>0</v>
      </c>
      <c r="K523">
        <f t="shared" ca="1" si="1183"/>
        <v>0</v>
      </c>
      <c r="L523">
        <f t="shared" ca="1" si="1184"/>
        <v>0</v>
      </c>
      <c r="M523">
        <f t="shared" ca="1" si="1185"/>
        <v>0</v>
      </c>
      <c r="N523">
        <f t="shared" ca="1" si="1186"/>
        <v>0</v>
      </c>
      <c r="O523">
        <f t="shared" ca="1" si="1187"/>
        <v>0</v>
      </c>
      <c r="P523">
        <f t="shared" ca="1" si="1188"/>
        <v>0</v>
      </c>
      <c r="Q523">
        <f t="shared" ca="1" si="1189"/>
        <v>0</v>
      </c>
      <c r="R523">
        <f t="shared" ca="1" si="1190"/>
        <v>0</v>
      </c>
      <c r="S523">
        <f t="shared" ca="1" si="1191"/>
        <v>0</v>
      </c>
      <c r="T523">
        <f t="shared" ca="1" si="1192"/>
        <v>0</v>
      </c>
      <c r="U523">
        <f t="shared" ca="1" si="1193"/>
        <v>0</v>
      </c>
      <c r="V523">
        <f t="shared" ca="1" si="1194"/>
        <v>0</v>
      </c>
      <c r="W523">
        <f t="shared" ca="1" si="1195"/>
        <v>0</v>
      </c>
      <c r="X523">
        <f t="shared" ca="1" si="1152"/>
        <v>0</v>
      </c>
      <c r="Y523">
        <f t="shared" ca="1" si="1153"/>
        <v>0</v>
      </c>
      <c r="Z523">
        <f t="shared" ca="1" si="1154"/>
        <v>0</v>
      </c>
      <c r="AA523">
        <f t="shared" ca="1" si="1155"/>
        <v>0</v>
      </c>
      <c r="AB523">
        <f t="shared" ca="1" si="1156"/>
        <v>0</v>
      </c>
      <c r="AC523">
        <f t="shared" ca="1" si="1157"/>
        <v>0</v>
      </c>
      <c r="AD523">
        <f t="shared" ca="1" si="1158"/>
        <v>0</v>
      </c>
      <c r="AE523">
        <f t="shared" ca="1" si="1159"/>
        <v>0</v>
      </c>
      <c r="AF523">
        <f t="shared" ca="1" si="1160"/>
        <v>0</v>
      </c>
      <c r="AG523">
        <f t="shared" ca="1" si="1161"/>
        <v>0</v>
      </c>
      <c r="AH523">
        <f t="shared" ca="1" si="1162"/>
        <v>0</v>
      </c>
      <c r="AI523">
        <f t="shared" ca="1" si="1163"/>
        <v>0</v>
      </c>
      <c r="AJ523">
        <f t="shared" ca="1" si="1164"/>
        <v>0</v>
      </c>
      <c r="AK523">
        <f t="shared" ca="1" si="1165"/>
        <v>0</v>
      </c>
      <c r="AL523">
        <f t="shared" ca="1" si="1166"/>
        <v>0</v>
      </c>
      <c r="AM523">
        <f t="shared" ca="1" si="1167"/>
        <v>0</v>
      </c>
      <c r="AN523">
        <f t="shared" ca="1" si="1168"/>
        <v>0</v>
      </c>
      <c r="AO523">
        <f t="shared" ca="1" si="1169"/>
        <v>0</v>
      </c>
      <c r="AP523">
        <f t="shared" ca="1" si="1170"/>
        <v>0</v>
      </c>
      <c r="AQ523">
        <f t="shared" ca="1" si="1171"/>
        <v>0</v>
      </c>
      <c r="AR523" s="8">
        <f t="shared" ca="1" si="1172"/>
        <v>0</v>
      </c>
      <c r="AS523" s="8">
        <f t="shared" ca="1" si="1173"/>
        <v>0</v>
      </c>
      <c r="AT523" s="8">
        <f t="shared" ca="1" si="1174"/>
        <v>0</v>
      </c>
      <c r="AU523" s="8">
        <f t="shared" ca="1" si="1175"/>
        <v>0</v>
      </c>
      <c r="AV523">
        <f t="shared" ca="1" si="1176"/>
        <v>0</v>
      </c>
      <c r="AW523" t="b">
        <f t="shared" ca="1" si="1151"/>
        <v>0</v>
      </c>
    </row>
    <row r="524" spans="1:49">
      <c r="A524" t="s">
        <v>3212</v>
      </c>
      <c r="B524" t="s">
        <v>2572</v>
      </c>
      <c r="C524" t="s">
        <v>2674</v>
      </c>
      <c r="D524">
        <f>IF(Players!C524="NL",INDEX(Standings!G:I,MATCH(INDEX(Teams!G:K,MATCH(Players!B524,Teams!G:G,0),5),Standings!G:G,0),2)+INDEX(Standings!G:I,MATCH(INDEX(Teams!G:K,MATCH(Players!B524,Teams!G:G,0),5),Standings!G:G,0),3),INDEX(Standings!A:C,MATCH(INDEX(Teams!A:E,MATCH(Players!B524,Teams!A:A,0),5),Standings!A:A,0),2)+INDEX(Standings!A:C,MATCH(INDEX(Teams!A:E,MATCH(Players!B524,Teams!A:A,0),5),Standings!A:A,0),3))</f>
        <v>3</v>
      </c>
      <c r="E524">
        <f t="shared" ca="1" si="1177"/>
        <v>2</v>
      </c>
      <c r="F524">
        <f t="shared" ca="1" si="1178"/>
        <v>0</v>
      </c>
      <c r="G524">
        <f t="shared" ca="1" si="1179"/>
        <v>0</v>
      </c>
      <c r="H524">
        <f t="shared" ca="1" si="1180"/>
        <v>0</v>
      </c>
      <c r="I524">
        <f t="shared" ca="1" si="1181"/>
        <v>0</v>
      </c>
      <c r="J524">
        <f t="shared" ca="1" si="1182"/>
        <v>0</v>
      </c>
      <c r="K524">
        <f t="shared" ca="1" si="1183"/>
        <v>0</v>
      </c>
      <c r="L524">
        <f t="shared" ca="1" si="1184"/>
        <v>0</v>
      </c>
      <c r="M524">
        <f t="shared" ca="1" si="1185"/>
        <v>0</v>
      </c>
      <c r="N524">
        <f t="shared" ca="1" si="1186"/>
        <v>0</v>
      </c>
      <c r="O524">
        <f t="shared" ca="1" si="1187"/>
        <v>0</v>
      </c>
      <c r="P524">
        <f t="shared" ca="1" si="1188"/>
        <v>0</v>
      </c>
      <c r="Q524">
        <f t="shared" ca="1" si="1189"/>
        <v>0</v>
      </c>
      <c r="R524">
        <f t="shared" ca="1" si="1190"/>
        <v>0</v>
      </c>
      <c r="S524">
        <f t="shared" ca="1" si="1191"/>
        <v>0</v>
      </c>
      <c r="T524">
        <f t="shared" ca="1" si="1192"/>
        <v>0</v>
      </c>
      <c r="U524">
        <f t="shared" ca="1" si="1193"/>
        <v>0</v>
      </c>
      <c r="V524">
        <f t="shared" ca="1" si="1194"/>
        <v>0</v>
      </c>
      <c r="W524">
        <f t="shared" ca="1" si="1195"/>
        <v>0</v>
      </c>
      <c r="X524">
        <f t="shared" ca="1" si="1152"/>
        <v>2</v>
      </c>
      <c r="Y524">
        <f t="shared" ca="1" si="1153"/>
        <v>0</v>
      </c>
      <c r="Z524">
        <f t="shared" ca="1" si="1154"/>
        <v>0</v>
      </c>
      <c r="AA524">
        <f t="shared" ca="1" si="1155"/>
        <v>0</v>
      </c>
      <c r="AB524">
        <f t="shared" ca="1" si="1156"/>
        <v>0</v>
      </c>
      <c r="AC524">
        <f t="shared" ca="1" si="1157"/>
        <v>0</v>
      </c>
      <c r="AD524">
        <f t="shared" ca="1" si="1158"/>
        <v>0</v>
      </c>
      <c r="AE524">
        <f t="shared" ca="1" si="1159"/>
        <v>0</v>
      </c>
      <c r="AF524">
        <f t="shared" ca="1" si="1160"/>
        <v>0</v>
      </c>
      <c r="AG524">
        <f t="shared" ca="1" si="1161"/>
        <v>0</v>
      </c>
      <c r="AH524">
        <f t="shared" ca="1" si="1162"/>
        <v>0</v>
      </c>
      <c r="AI524">
        <f t="shared" ca="1" si="1163"/>
        <v>0</v>
      </c>
      <c r="AJ524">
        <f t="shared" ca="1" si="1164"/>
        <v>0</v>
      </c>
      <c r="AK524">
        <f t="shared" ca="1" si="1165"/>
        <v>0</v>
      </c>
      <c r="AL524">
        <f t="shared" ca="1" si="1166"/>
        <v>0</v>
      </c>
      <c r="AM524">
        <f t="shared" ca="1" si="1167"/>
        <v>0</v>
      </c>
      <c r="AN524">
        <f t="shared" ca="1" si="1168"/>
        <v>0</v>
      </c>
      <c r="AO524">
        <f t="shared" ca="1" si="1169"/>
        <v>0</v>
      </c>
      <c r="AP524">
        <f t="shared" ca="1" si="1170"/>
        <v>0</v>
      </c>
      <c r="AQ524">
        <f t="shared" ca="1" si="1171"/>
        <v>0</v>
      </c>
      <c r="AR524" s="8">
        <f t="shared" ca="1" si="1172"/>
        <v>0</v>
      </c>
      <c r="AS524" s="8">
        <f t="shared" ca="1" si="1173"/>
        <v>0</v>
      </c>
      <c r="AT524" s="8">
        <f t="shared" ca="1" si="1174"/>
        <v>0</v>
      </c>
      <c r="AU524" s="8">
        <f t="shared" ca="1" si="1175"/>
        <v>0</v>
      </c>
      <c r="AV524">
        <f t="shared" ca="1" si="1176"/>
        <v>0</v>
      </c>
      <c r="AW524" t="b">
        <f t="shared" ca="1" si="1151"/>
        <v>0</v>
      </c>
    </row>
    <row r="525" spans="1:49">
      <c r="A525" t="s">
        <v>3213</v>
      </c>
      <c r="B525" t="s">
        <v>2572</v>
      </c>
      <c r="C525" t="s">
        <v>2674</v>
      </c>
      <c r="D525">
        <f>IF(Players!C525="NL",INDEX(Standings!G:I,MATCH(INDEX(Teams!G:K,MATCH(Players!B525,Teams!G:G,0),5),Standings!G:G,0),2)+INDEX(Standings!G:I,MATCH(INDEX(Teams!G:K,MATCH(Players!B525,Teams!G:G,0),5),Standings!G:G,0),3),INDEX(Standings!A:C,MATCH(INDEX(Teams!A:E,MATCH(Players!B525,Teams!A:A,0),5),Standings!A:A,0),2)+INDEX(Standings!A:C,MATCH(INDEX(Teams!A:E,MATCH(Players!B525,Teams!A:A,0),5),Standings!A:A,0),3))</f>
        <v>3</v>
      </c>
      <c r="E525">
        <f t="shared" ca="1" si="1177"/>
        <v>0</v>
      </c>
      <c r="F525">
        <f t="shared" ca="1" si="1178"/>
        <v>0</v>
      </c>
      <c r="G525">
        <f t="shared" ca="1" si="1179"/>
        <v>0</v>
      </c>
      <c r="H525">
        <f t="shared" ca="1" si="1180"/>
        <v>0</v>
      </c>
      <c r="I525">
        <f t="shared" ca="1" si="1181"/>
        <v>0</v>
      </c>
      <c r="J525">
        <f t="shared" ca="1" si="1182"/>
        <v>0</v>
      </c>
      <c r="K525">
        <f t="shared" ca="1" si="1183"/>
        <v>0</v>
      </c>
      <c r="L525">
        <f t="shared" ca="1" si="1184"/>
        <v>0</v>
      </c>
      <c r="M525">
        <f t="shared" ca="1" si="1185"/>
        <v>0</v>
      </c>
      <c r="N525">
        <f t="shared" ca="1" si="1186"/>
        <v>0</v>
      </c>
      <c r="O525">
        <f t="shared" ca="1" si="1187"/>
        <v>0</v>
      </c>
      <c r="P525">
        <f t="shared" ca="1" si="1188"/>
        <v>0</v>
      </c>
      <c r="Q525">
        <f t="shared" ca="1" si="1189"/>
        <v>0</v>
      </c>
      <c r="R525">
        <f t="shared" ca="1" si="1190"/>
        <v>0</v>
      </c>
      <c r="S525">
        <f t="shared" ca="1" si="1191"/>
        <v>0</v>
      </c>
      <c r="T525">
        <f t="shared" ca="1" si="1192"/>
        <v>0</v>
      </c>
      <c r="U525">
        <f t="shared" ca="1" si="1193"/>
        <v>0</v>
      </c>
      <c r="V525">
        <f t="shared" ca="1" si="1194"/>
        <v>0</v>
      </c>
      <c r="W525">
        <f t="shared" ca="1" si="1195"/>
        <v>0</v>
      </c>
      <c r="X525">
        <f t="shared" ca="1" si="1152"/>
        <v>0</v>
      </c>
      <c r="Y525">
        <f t="shared" ca="1" si="1153"/>
        <v>0</v>
      </c>
      <c r="Z525">
        <f t="shared" ca="1" si="1154"/>
        <v>0</v>
      </c>
      <c r="AA525">
        <f t="shared" ca="1" si="1155"/>
        <v>0</v>
      </c>
      <c r="AB525">
        <f t="shared" ca="1" si="1156"/>
        <v>0</v>
      </c>
      <c r="AC525">
        <f t="shared" ca="1" si="1157"/>
        <v>0</v>
      </c>
      <c r="AD525">
        <f t="shared" ca="1" si="1158"/>
        <v>0</v>
      </c>
      <c r="AE525">
        <f t="shared" ca="1" si="1159"/>
        <v>0</v>
      </c>
      <c r="AF525">
        <f t="shared" ca="1" si="1160"/>
        <v>0</v>
      </c>
      <c r="AG525">
        <f t="shared" ca="1" si="1161"/>
        <v>0</v>
      </c>
      <c r="AH525">
        <f t="shared" ca="1" si="1162"/>
        <v>0</v>
      </c>
      <c r="AI525">
        <f t="shared" ca="1" si="1163"/>
        <v>0</v>
      </c>
      <c r="AJ525">
        <f t="shared" ca="1" si="1164"/>
        <v>0</v>
      </c>
      <c r="AK525">
        <f t="shared" ca="1" si="1165"/>
        <v>0</v>
      </c>
      <c r="AL525">
        <f t="shared" ca="1" si="1166"/>
        <v>0</v>
      </c>
      <c r="AM525">
        <f t="shared" ca="1" si="1167"/>
        <v>0</v>
      </c>
      <c r="AN525">
        <f t="shared" ca="1" si="1168"/>
        <v>0</v>
      </c>
      <c r="AO525">
        <f t="shared" ca="1" si="1169"/>
        <v>0</v>
      </c>
      <c r="AP525">
        <f t="shared" ca="1" si="1170"/>
        <v>0</v>
      </c>
      <c r="AQ525">
        <f t="shared" ca="1" si="1171"/>
        <v>0</v>
      </c>
      <c r="AR525" s="8">
        <f t="shared" ca="1" si="1172"/>
        <v>0</v>
      </c>
      <c r="AS525" s="8">
        <f t="shared" ca="1" si="1173"/>
        <v>0</v>
      </c>
      <c r="AT525" s="8">
        <f t="shared" ca="1" si="1174"/>
        <v>0</v>
      </c>
      <c r="AU525" s="8">
        <f t="shared" ca="1" si="1175"/>
        <v>0</v>
      </c>
      <c r="AV525">
        <f t="shared" ca="1" si="1176"/>
        <v>0</v>
      </c>
      <c r="AW525" t="b">
        <f t="shared" ca="1" si="1151"/>
        <v>0</v>
      </c>
    </row>
    <row r="526" spans="1:49">
      <c r="A526" t="s">
        <v>3214</v>
      </c>
      <c r="B526" t="s">
        <v>2572</v>
      </c>
      <c r="C526" t="s">
        <v>2674</v>
      </c>
      <c r="D526">
        <f>IF(Players!C526="NL",INDEX(Standings!G:I,MATCH(INDEX(Teams!G:K,MATCH(Players!B526,Teams!G:G,0),5),Standings!G:G,0),2)+INDEX(Standings!G:I,MATCH(INDEX(Teams!G:K,MATCH(Players!B526,Teams!G:G,0),5),Standings!G:G,0),3),INDEX(Standings!A:C,MATCH(INDEX(Teams!A:E,MATCH(Players!B526,Teams!A:A,0),5),Standings!A:A,0),2)+INDEX(Standings!A:C,MATCH(INDEX(Teams!A:E,MATCH(Players!B526,Teams!A:A,0),5),Standings!A:A,0),3))</f>
        <v>3</v>
      </c>
      <c r="E526">
        <f t="shared" ca="1" si="1177"/>
        <v>1</v>
      </c>
      <c r="F526">
        <f t="shared" ca="1" si="1178"/>
        <v>0</v>
      </c>
      <c r="G526">
        <f t="shared" ca="1" si="1179"/>
        <v>0</v>
      </c>
      <c r="H526">
        <f t="shared" ca="1" si="1180"/>
        <v>0</v>
      </c>
      <c r="I526">
        <f t="shared" ca="1" si="1181"/>
        <v>0</v>
      </c>
      <c r="J526">
        <f t="shared" ca="1" si="1182"/>
        <v>0</v>
      </c>
      <c r="K526">
        <f t="shared" ca="1" si="1183"/>
        <v>0</v>
      </c>
      <c r="L526">
        <f t="shared" ca="1" si="1184"/>
        <v>0</v>
      </c>
      <c r="M526">
        <f t="shared" ca="1" si="1185"/>
        <v>0</v>
      </c>
      <c r="N526">
        <f t="shared" ca="1" si="1186"/>
        <v>0</v>
      </c>
      <c r="O526">
        <f t="shared" ca="1" si="1187"/>
        <v>0</v>
      </c>
      <c r="P526">
        <f t="shared" ca="1" si="1188"/>
        <v>0</v>
      </c>
      <c r="Q526">
        <f t="shared" ca="1" si="1189"/>
        <v>0</v>
      </c>
      <c r="R526">
        <f t="shared" ca="1" si="1190"/>
        <v>0</v>
      </c>
      <c r="S526">
        <f t="shared" ca="1" si="1191"/>
        <v>0</v>
      </c>
      <c r="T526">
        <f t="shared" ca="1" si="1192"/>
        <v>0</v>
      </c>
      <c r="U526">
        <f t="shared" ca="1" si="1193"/>
        <v>0</v>
      </c>
      <c r="V526">
        <f t="shared" ca="1" si="1194"/>
        <v>0</v>
      </c>
      <c r="W526">
        <f t="shared" ca="1" si="1195"/>
        <v>0</v>
      </c>
      <c r="X526">
        <f t="shared" ca="1" si="1152"/>
        <v>1</v>
      </c>
      <c r="Y526">
        <f t="shared" ca="1" si="1153"/>
        <v>0</v>
      </c>
      <c r="Z526">
        <f t="shared" ca="1" si="1154"/>
        <v>0</v>
      </c>
      <c r="AA526">
        <f t="shared" ca="1" si="1155"/>
        <v>0</v>
      </c>
      <c r="AB526">
        <f t="shared" ca="1" si="1156"/>
        <v>0</v>
      </c>
      <c r="AC526">
        <f t="shared" ca="1" si="1157"/>
        <v>0</v>
      </c>
      <c r="AD526">
        <f t="shared" ca="1" si="1158"/>
        <v>0</v>
      </c>
      <c r="AE526">
        <f t="shared" ca="1" si="1159"/>
        <v>0</v>
      </c>
      <c r="AF526">
        <f t="shared" ca="1" si="1160"/>
        <v>0</v>
      </c>
      <c r="AG526">
        <f t="shared" ca="1" si="1161"/>
        <v>0</v>
      </c>
      <c r="AH526">
        <f t="shared" ca="1" si="1162"/>
        <v>0</v>
      </c>
      <c r="AI526">
        <f t="shared" ca="1" si="1163"/>
        <v>0</v>
      </c>
      <c r="AJ526">
        <f t="shared" ca="1" si="1164"/>
        <v>0</v>
      </c>
      <c r="AK526">
        <f t="shared" ca="1" si="1165"/>
        <v>0</v>
      </c>
      <c r="AL526">
        <f t="shared" ca="1" si="1166"/>
        <v>0</v>
      </c>
      <c r="AM526">
        <f t="shared" ca="1" si="1167"/>
        <v>0</v>
      </c>
      <c r="AN526">
        <f t="shared" ca="1" si="1168"/>
        <v>0</v>
      </c>
      <c r="AO526">
        <f t="shared" ca="1" si="1169"/>
        <v>0</v>
      </c>
      <c r="AP526">
        <f t="shared" ca="1" si="1170"/>
        <v>0</v>
      </c>
      <c r="AQ526">
        <f t="shared" ca="1" si="1171"/>
        <v>0</v>
      </c>
      <c r="AR526" s="8">
        <f t="shared" ca="1" si="1172"/>
        <v>0</v>
      </c>
      <c r="AS526" s="8">
        <f t="shared" ca="1" si="1173"/>
        <v>0</v>
      </c>
      <c r="AT526" s="8">
        <f t="shared" ca="1" si="1174"/>
        <v>0</v>
      </c>
      <c r="AU526" s="8">
        <f t="shared" ca="1" si="1175"/>
        <v>0</v>
      </c>
      <c r="AV526">
        <f t="shared" ca="1" si="1176"/>
        <v>0</v>
      </c>
      <c r="AW526" t="b">
        <f t="shared" ref="AW526:AW589" ca="1" si="1196">IF(Y526&gt;=3.1*D526,TRUE,FALSE)</f>
        <v>0</v>
      </c>
    </row>
    <row r="527" spans="1:49">
      <c r="A527" t="s">
        <v>3215</v>
      </c>
      <c r="B527" t="s">
        <v>2572</v>
      </c>
      <c r="C527" t="s">
        <v>2674</v>
      </c>
      <c r="D527">
        <f>IF(Players!C527="NL",INDEX(Standings!G:I,MATCH(INDEX(Teams!G:K,MATCH(Players!B527,Teams!G:G,0),5),Standings!G:G,0),2)+INDEX(Standings!G:I,MATCH(INDEX(Teams!G:K,MATCH(Players!B527,Teams!G:G,0),5),Standings!G:G,0),3),INDEX(Standings!A:C,MATCH(INDEX(Teams!A:E,MATCH(Players!B527,Teams!A:A,0),5),Standings!A:A,0),2)+INDEX(Standings!A:C,MATCH(INDEX(Teams!A:E,MATCH(Players!B527,Teams!A:A,0),5),Standings!A:A,0),3))</f>
        <v>3</v>
      </c>
      <c r="E527">
        <f t="shared" ca="1" si="1177"/>
        <v>0</v>
      </c>
      <c r="F527">
        <f t="shared" ca="1" si="1178"/>
        <v>0</v>
      </c>
      <c r="G527">
        <f t="shared" ca="1" si="1179"/>
        <v>0</v>
      </c>
      <c r="H527">
        <f t="shared" ca="1" si="1180"/>
        <v>0</v>
      </c>
      <c r="I527">
        <f t="shared" ca="1" si="1181"/>
        <v>0</v>
      </c>
      <c r="J527">
        <f t="shared" ca="1" si="1182"/>
        <v>0</v>
      </c>
      <c r="K527">
        <f t="shared" ca="1" si="1183"/>
        <v>0</v>
      </c>
      <c r="L527">
        <f t="shared" ca="1" si="1184"/>
        <v>0</v>
      </c>
      <c r="M527">
        <f t="shared" ca="1" si="1185"/>
        <v>0</v>
      </c>
      <c r="N527">
        <f t="shared" ca="1" si="1186"/>
        <v>0</v>
      </c>
      <c r="O527">
        <f t="shared" ca="1" si="1187"/>
        <v>0</v>
      </c>
      <c r="P527">
        <f t="shared" ca="1" si="1188"/>
        <v>0</v>
      </c>
      <c r="Q527">
        <f t="shared" ca="1" si="1189"/>
        <v>0</v>
      </c>
      <c r="R527">
        <f t="shared" ca="1" si="1190"/>
        <v>0</v>
      </c>
      <c r="S527">
        <f t="shared" ca="1" si="1191"/>
        <v>0</v>
      </c>
      <c r="T527">
        <f t="shared" ca="1" si="1192"/>
        <v>0</v>
      </c>
      <c r="U527">
        <f t="shared" ca="1" si="1193"/>
        <v>0</v>
      </c>
      <c r="V527">
        <f t="shared" ca="1" si="1194"/>
        <v>0</v>
      </c>
      <c r="W527">
        <f t="shared" ca="1" si="1195"/>
        <v>0</v>
      </c>
      <c r="X527">
        <f t="shared" ca="1" si="1152"/>
        <v>0</v>
      </c>
      <c r="Y527">
        <f t="shared" ca="1" si="1153"/>
        <v>0</v>
      </c>
      <c r="Z527">
        <f t="shared" ca="1" si="1154"/>
        <v>0</v>
      </c>
      <c r="AA527">
        <f t="shared" ca="1" si="1155"/>
        <v>0</v>
      </c>
      <c r="AB527">
        <f t="shared" ca="1" si="1156"/>
        <v>0</v>
      </c>
      <c r="AC527">
        <f t="shared" ca="1" si="1157"/>
        <v>0</v>
      </c>
      <c r="AD527">
        <f t="shared" ca="1" si="1158"/>
        <v>0</v>
      </c>
      <c r="AE527">
        <f t="shared" ca="1" si="1159"/>
        <v>0</v>
      </c>
      <c r="AF527">
        <f t="shared" ca="1" si="1160"/>
        <v>0</v>
      </c>
      <c r="AG527">
        <f t="shared" ca="1" si="1161"/>
        <v>0</v>
      </c>
      <c r="AH527">
        <f t="shared" ca="1" si="1162"/>
        <v>0</v>
      </c>
      <c r="AI527">
        <f t="shared" ca="1" si="1163"/>
        <v>0</v>
      </c>
      <c r="AJ527">
        <f t="shared" ca="1" si="1164"/>
        <v>0</v>
      </c>
      <c r="AK527">
        <f t="shared" ca="1" si="1165"/>
        <v>0</v>
      </c>
      <c r="AL527">
        <f t="shared" ca="1" si="1166"/>
        <v>0</v>
      </c>
      <c r="AM527">
        <f t="shared" ca="1" si="1167"/>
        <v>0</v>
      </c>
      <c r="AN527">
        <f t="shared" ca="1" si="1168"/>
        <v>0</v>
      </c>
      <c r="AO527">
        <f t="shared" ca="1" si="1169"/>
        <v>0</v>
      </c>
      <c r="AP527">
        <f t="shared" ca="1" si="1170"/>
        <v>0</v>
      </c>
      <c r="AQ527">
        <f t="shared" ca="1" si="1171"/>
        <v>0</v>
      </c>
      <c r="AR527" s="8">
        <f t="shared" ca="1" si="1172"/>
        <v>0</v>
      </c>
      <c r="AS527" s="8">
        <f t="shared" ca="1" si="1173"/>
        <v>0</v>
      </c>
      <c r="AT527" s="8">
        <f t="shared" ca="1" si="1174"/>
        <v>0</v>
      </c>
      <c r="AU527" s="8">
        <f t="shared" ca="1" si="1175"/>
        <v>0</v>
      </c>
      <c r="AV527">
        <f t="shared" ca="1" si="1176"/>
        <v>0</v>
      </c>
      <c r="AW527" t="b">
        <f t="shared" ca="1" si="1196"/>
        <v>0</v>
      </c>
    </row>
    <row r="528" spans="1:49">
      <c r="A528" t="s">
        <v>3218</v>
      </c>
      <c r="B528" t="s">
        <v>2572</v>
      </c>
      <c r="C528" t="s">
        <v>2674</v>
      </c>
      <c r="D528">
        <f>IF(Players!C528="NL",INDEX(Standings!G:I,MATCH(INDEX(Teams!G:K,MATCH(Players!B528,Teams!G:G,0),5),Standings!G:G,0),2)+INDEX(Standings!G:I,MATCH(INDEX(Teams!G:K,MATCH(Players!B528,Teams!G:G,0),5),Standings!G:G,0),3),INDEX(Standings!A:C,MATCH(INDEX(Teams!A:E,MATCH(Players!B528,Teams!A:A,0),5),Standings!A:A,0),2)+INDEX(Standings!A:C,MATCH(INDEX(Teams!A:E,MATCH(Players!B528,Teams!A:A,0),5),Standings!A:A,0),3))</f>
        <v>3</v>
      </c>
      <c r="E528">
        <f t="shared" ca="1" si="1177"/>
        <v>1</v>
      </c>
      <c r="F528">
        <f t="shared" ca="1" si="1178"/>
        <v>0</v>
      </c>
      <c r="G528">
        <f t="shared" ca="1" si="1179"/>
        <v>0</v>
      </c>
      <c r="H528">
        <f t="shared" ca="1" si="1180"/>
        <v>0</v>
      </c>
      <c r="I528">
        <f t="shared" ca="1" si="1181"/>
        <v>0</v>
      </c>
      <c r="J528">
        <f t="shared" ca="1" si="1182"/>
        <v>0</v>
      </c>
      <c r="K528">
        <f t="shared" ca="1" si="1183"/>
        <v>0</v>
      </c>
      <c r="L528">
        <f t="shared" ca="1" si="1184"/>
        <v>0</v>
      </c>
      <c r="M528">
        <f t="shared" ca="1" si="1185"/>
        <v>0</v>
      </c>
      <c r="N528">
        <f t="shared" ca="1" si="1186"/>
        <v>0</v>
      </c>
      <c r="O528">
        <f t="shared" ca="1" si="1187"/>
        <v>0</v>
      </c>
      <c r="P528">
        <f t="shared" ca="1" si="1188"/>
        <v>0</v>
      </c>
      <c r="Q528">
        <f t="shared" ca="1" si="1189"/>
        <v>0</v>
      </c>
      <c r="R528">
        <f t="shared" ca="1" si="1190"/>
        <v>0</v>
      </c>
      <c r="S528">
        <f t="shared" ca="1" si="1191"/>
        <v>0</v>
      </c>
      <c r="T528">
        <f t="shared" ca="1" si="1192"/>
        <v>0</v>
      </c>
      <c r="U528">
        <f t="shared" ca="1" si="1193"/>
        <v>0</v>
      </c>
      <c r="V528">
        <f t="shared" ca="1" si="1194"/>
        <v>0</v>
      </c>
      <c r="W528">
        <f t="shared" ca="1" si="1195"/>
        <v>0</v>
      </c>
      <c r="X528">
        <f t="shared" ca="1" si="1152"/>
        <v>1</v>
      </c>
      <c r="Y528">
        <f t="shared" ca="1" si="1153"/>
        <v>0</v>
      </c>
      <c r="Z528">
        <f t="shared" ca="1" si="1154"/>
        <v>0</v>
      </c>
      <c r="AA528">
        <f t="shared" ca="1" si="1155"/>
        <v>0</v>
      </c>
      <c r="AB528">
        <f t="shared" ca="1" si="1156"/>
        <v>0</v>
      </c>
      <c r="AC528">
        <f t="shared" ca="1" si="1157"/>
        <v>0</v>
      </c>
      <c r="AD528">
        <f t="shared" ca="1" si="1158"/>
        <v>0</v>
      </c>
      <c r="AE528">
        <f t="shared" ca="1" si="1159"/>
        <v>0</v>
      </c>
      <c r="AF528">
        <f t="shared" ca="1" si="1160"/>
        <v>0</v>
      </c>
      <c r="AG528">
        <f t="shared" ca="1" si="1161"/>
        <v>0</v>
      </c>
      <c r="AH528">
        <f t="shared" ca="1" si="1162"/>
        <v>0</v>
      </c>
      <c r="AI528">
        <f t="shared" ca="1" si="1163"/>
        <v>0</v>
      </c>
      <c r="AJ528">
        <f t="shared" ca="1" si="1164"/>
        <v>0</v>
      </c>
      <c r="AK528">
        <f t="shared" ca="1" si="1165"/>
        <v>0</v>
      </c>
      <c r="AL528">
        <f t="shared" ca="1" si="1166"/>
        <v>0</v>
      </c>
      <c r="AM528">
        <f t="shared" ca="1" si="1167"/>
        <v>0</v>
      </c>
      <c r="AN528">
        <f t="shared" ca="1" si="1168"/>
        <v>0</v>
      </c>
      <c r="AO528">
        <f t="shared" ca="1" si="1169"/>
        <v>0</v>
      </c>
      <c r="AP528">
        <f t="shared" ca="1" si="1170"/>
        <v>0</v>
      </c>
      <c r="AQ528">
        <f t="shared" ca="1" si="1171"/>
        <v>0</v>
      </c>
      <c r="AR528" s="8">
        <f t="shared" ca="1" si="1172"/>
        <v>0</v>
      </c>
      <c r="AS528" s="8">
        <f t="shared" ca="1" si="1173"/>
        <v>0</v>
      </c>
      <c r="AT528" s="8">
        <f t="shared" ca="1" si="1174"/>
        <v>0</v>
      </c>
      <c r="AU528" s="8">
        <f t="shared" ca="1" si="1175"/>
        <v>0</v>
      </c>
      <c r="AV528">
        <f t="shared" ca="1" si="1176"/>
        <v>0</v>
      </c>
      <c r="AW528" t="b">
        <f t="shared" ca="1" si="1196"/>
        <v>0</v>
      </c>
    </row>
    <row r="529" spans="1:49">
      <c r="A529" t="s">
        <v>3216</v>
      </c>
      <c r="B529" t="s">
        <v>2572</v>
      </c>
      <c r="C529" t="s">
        <v>2674</v>
      </c>
      <c r="D529">
        <f>IF(Players!C529="NL",INDEX(Standings!G:I,MATCH(INDEX(Teams!G:K,MATCH(Players!B529,Teams!G:G,0),5),Standings!G:G,0),2)+INDEX(Standings!G:I,MATCH(INDEX(Teams!G:K,MATCH(Players!B529,Teams!G:G,0),5),Standings!G:G,0),3),INDEX(Standings!A:C,MATCH(INDEX(Teams!A:E,MATCH(Players!B529,Teams!A:A,0),5),Standings!A:A,0),2)+INDEX(Standings!A:C,MATCH(INDEX(Teams!A:E,MATCH(Players!B529,Teams!A:A,0),5),Standings!A:A,0),3))</f>
        <v>3</v>
      </c>
      <c r="E529">
        <f t="shared" ca="1" si="1177"/>
        <v>0</v>
      </c>
      <c r="F529">
        <f t="shared" ca="1" si="1178"/>
        <v>0</v>
      </c>
      <c r="G529">
        <f t="shared" ca="1" si="1179"/>
        <v>0</v>
      </c>
      <c r="H529">
        <f t="shared" ca="1" si="1180"/>
        <v>0</v>
      </c>
      <c r="I529">
        <f t="shared" ca="1" si="1181"/>
        <v>0</v>
      </c>
      <c r="J529">
        <f t="shared" ca="1" si="1182"/>
        <v>0</v>
      </c>
      <c r="K529">
        <f t="shared" ca="1" si="1183"/>
        <v>0</v>
      </c>
      <c r="L529">
        <f t="shared" ca="1" si="1184"/>
        <v>0</v>
      </c>
      <c r="M529">
        <f t="shared" ca="1" si="1185"/>
        <v>0</v>
      </c>
      <c r="N529">
        <f t="shared" ca="1" si="1186"/>
        <v>0</v>
      </c>
      <c r="O529">
        <f t="shared" ca="1" si="1187"/>
        <v>0</v>
      </c>
      <c r="P529">
        <f t="shared" ca="1" si="1188"/>
        <v>0</v>
      </c>
      <c r="Q529">
        <f t="shared" ca="1" si="1189"/>
        <v>0</v>
      </c>
      <c r="R529">
        <f t="shared" ca="1" si="1190"/>
        <v>0</v>
      </c>
      <c r="S529">
        <f t="shared" ca="1" si="1191"/>
        <v>0</v>
      </c>
      <c r="T529">
        <f t="shared" ca="1" si="1192"/>
        <v>0</v>
      </c>
      <c r="U529">
        <f t="shared" ca="1" si="1193"/>
        <v>0</v>
      </c>
      <c r="V529">
        <f t="shared" ca="1" si="1194"/>
        <v>0</v>
      </c>
      <c r="W529">
        <f t="shared" ca="1" si="1195"/>
        <v>0</v>
      </c>
      <c r="X529">
        <f t="shared" ca="1" si="1152"/>
        <v>0</v>
      </c>
      <c r="Y529">
        <f t="shared" ca="1" si="1153"/>
        <v>0</v>
      </c>
      <c r="Z529">
        <f t="shared" ca="1" si="1154"/>
        <v>0</v>
      </c>
      <c r="AA529">
        <f t="shared" ca="1" si="1155"/>
        <v>0</v>
      </c>
      <c r="AB529">
        <f t="shared" ca="1" si="1156"/>
        <v>0</v>
      </c>
      <c r="AC529">
        <f t="shared" ca="1" si="1157"/>
        <v>0</v>
      </c>
      <c r="AD529">
        <f t="shared" ca="1" si="1158"/>
        <v>0</v>
      </c>
      <c r="AE529">
        <f t="shared" ca="1" si="1159"/>
        <v>0</v>
      </c>
      <c r="AF529">
        <f t="shared" ca="1" si="1160"/>
        <v>0</v>
      </c>
      <c r="AG529">
        <f t="shared" ca="1" si="1161"/>
        <v>0</v>
      </c>
      <c r="AH529">
        <f t="shared" ca="1" si="1162"/>
        <v>0</v>
      </c>
      <c r="AI529">
        <f t="shared" ca="1" si="1163"/>
        <v>0</v>
      </c>
      <c r="AJ529">
        <f t="shared" ca="1" si="1164"/>
        <v>0</v>
      </c>
      <c r="AK529">
        <f t="shared" ca="1" si="1165"/>
        <v>0</v>
      </c>
      <c r="AL529">
        <f t="shared" ca="1" si="1166"/>
        <v>0</v>
      </c>
      <c r="AM529">
        <f t="shared" ca="1" si="1167"/>
        <v>0</v>
      </c>
      <c r="AN529">
        <f t="shared" ca="1" si="1168"/>
        <v>0</v>
      </c>
      <c r="AO529">
        <f t="shared" ca="1" si="1169"/>
        <v>0</v>
      </c>
      <c r="AP529">
        <f t="shared" ca="1" si="1170"/>
        <v>0</v>
      </c>
      <c r="AQ529">
        <f t="shared" ca="1" si="1171"/>
        <v>0</v>
      </c>
      <c r="AR529" s="8">
        <f t="shared" ca="1" si="1172"/>
        <v>0</v>
      </c>
      <c r="AS529" s="8">
        <f t="shared" ca="1" si="1173"/>
        <v>0</v>
      </c>
      <c r="AT529" s="8">
        <f t="shared" ca="1" si="1174"/>
        <v>0</v>
      </c>
      <c r="AU529" s="8">
        <f t="shared" ca="1" si="1175"/>
        <v>0</v>
      </c>
      <c r="AV529">
        <f t="shared" ca="1" si="1176"/>
        <v>0</v>
      </c>
      <c r="AW529" t="b">
        <f t="shared" ca="1" si="1196"/>
        <v>0</v>
      </c>
    </row>
    <row r="530" spans="1:49">
      <c r="A530" t="s">
        <v>3224</v>
      </c>
      <c r="B530" t="s">
        <v>2427</v>
      </c>
      <c r="C530" t="s">
        <v>2674</v>
      </c>
      <c r="D530">
        <f>IF(Players!C530="NL",INDEX(Standings!G:I,MATCH(INDEX(Teams!G:K,MATCH(Players!B530,Teams!G:G,0),5),Standings!G:G,0),2)+INDEX(Standings!G:I,MATCH(INDEX(Teams!G:K,MATCH(Players!B530,Teams!G:G,0),5),Standings!G:G,0),3),INDEX(Standings!A:C,MATCH(INDEX(Teams!A:E,MATCH(Players!B530,Teams!A:A,0),5),Standings!A:A,0),2)+INDEX(Standings!A:C,MATCH(INDEX(Teams!A:E,MATCH(Players!B530,Teams!A:A,0),5),Standings!A:A,0),3))</f>
        <v>3</v>
      </c>
      <c r="E530">
        <f t="shared" ca="1" si="1177"/>
        <v>2</v>
      </c>
      <c r="F530">
        <f t="shared" ca="1" si="1178"/>
        <v>7</v>
      </c>
      <c r="G530">
        <f t="shared" ca="1" si="1179"/>
        <v>0</v>
      </c>
      <c r="H530">
        <f t="shared" ca="1" si="1180"/>
        <v>2</v>
      </c>
      <c r="I530">
        <f t="shared" ca="1" si="1181"/>
        <v>1</v>
      </c>
      <c r="J530">
        <f t="shared" ca="1" si="1182"/>
        <v>0</v>
      </c>
      <c r="K530">
        <f t="shared" ca="1" si="1183"/>
        <v>0</v>
      </c>
      <c r="L530">
        <f t="shared" ca="1" si="1184"/>
        <v>2</v>
      </c>
      <c r="M530">
        <f t="shared" ca="1" si="1185"/>
        <v>0</v>
      </c>
      <c r="N530">
        <f t="shared" ca="1" si="1186"/>
        <v>0</v>
      </c>
      <c r="O530">
        <f t="shared" ca="1" si="1187"/>
        <v>1</v>
      </c>
      <c r="P530">
        <f t="shared" ca="1" si="1188"/>
        <v>2</v>
      </c>
      <c r="Q530">
        <f t="shared" ca="1" si="1189"/>
        <v>0</v>
      </c>
      <c r="R530">
        <f t="shared" ca="1" si="1190"/>
        <v>0</v>
      </c>
      <c r="S530">
        <f t="shared" ca="1" si="1191"/>
        <v>0</v>
      </c>
      <c r="T530">
        <f t="shared" ca="1" si="1192"/>
        <v>0</v>
      </c>
      <c r="U530">
        <f t="shared" ca="1" si="1193"/>
        <v>0</v>
      </c>
      <c r="V530">
        <f t="shared" ca="1" si="1194"/>
        <v>0</v>
      </c>
      <c r="W530">
        <f t="shared" ca="1" si="1195"/>
        <v>0</v>
      </c>
      <c r="X530">
        <f t="shared" ca="1" si="1152"/>
        <v>2</v>
      </c>
      <c r="Y530">
        <f t="shared" ca="1" si="1153"/>
        <v>8</v>
      </c>
      <c r="Z530">
        <f t="shared" ca="1" si="1154"/>
        <v>7</v>
      </c>
      <c r="AA530">
        <f t="shared" ca="1" si="1155"/>
        <v>0</v>
      </c>
      <c r="AB530">
        <f t="shared" ca="1" si="1156"/>
        <v>2</v>
      </c>
      <c r="AC530">
        <f t="shared" ca="1" si="1157"/>
        <v>1</v>
      </c>
      <c r="AD530">
        <f t="shared" ca="1" si="1158"/>
        <v>0</v>
      </c>
      <c r="AE530">
        <f t="shared" ca="1" si="1159"/>
        <v>0</v>
      </c>
      <c r="AF530">
        <f t="shared" ca="1" si="1160"/>
        <v>2</v>
      </c>
      <c r="AG530">
        <f t="shared" ca="1" si="1161"/>
        <v>0</v>
      </c>
      <c r="AH530">
        <f t="shared" ca="1" si="1162"/>
        <v>0</v>
      </c>
      <c r="AI530">
        <f t="shared" ca="1" si="1163"/>
        <v>1</v>
      </c>
      <c r="AJ530">
        <f t="shared" ca="1" si="1164"/>
        <v>2</v>
      </c>
      <c r="AK530">
        <f t="shared" ca="1" si="1165"/>
        <v>0</v>
      </c>
      <c r="AL530">
        <f t="shared" ca="1" si="1166"/>
        <v>0</v>
      </c>
      <c r="AM530">
        <f t="shared" ca="1" si="1167"/>
        <v>0</v>
      </c>
      <c r="AN530">
        <f t="shared" ca="1" si="1168"/>
        <v>0</v>
      </c>
      <c r="AO530">
        <f t="shared" ca="1" si="1169"/>
        <v>0</v>
      </c>
      <c r="AP530">
        <f t="shared" ca="1" si="1170"/>
        <v>0</v>
      </c>
      <c r="AQ530">
        <f t="shared" ca="1" si="1171"/>
        <v>0</v>
      </c>
      <c r="AR530" s="8">
        <f t="shared" ca="1" si="1172"/>
        <v>0.2857142857142857</v>
      </c>
      <c r="AS530" s="8">
        <f t="shared" ca="1" si="1173"/>
        <v>0.375</v>
      </c>
      <c r="AT530" s="8">
        <f t="shared" ca="1" si="1174"/>
        <v>0.42857142857142855</v>
      </c>
      <c r="AU530" s="8">
        <f t="shared" ca="1" si="1175"/>
        <v>0.8035714285714286</v>
      </c>
      <c r="AV530">
        <f t="shared" ca="1" si="1176"/>
        <v>3</v>
      </c>
      <c r="AW530" t="b">
        <f t="shared" ca="1" si="1196"/>
        <v>0</v>
      </c>
    </row>
    <row r="531" spans="1:49">
      <c r="A531" t="s">
        <v>3225</v>
      </c>
      <c r="B531" t="s">
        <v>2427</v>
      </c>
      <c r="C531" t="s">
        <v>2674</v>
      </c>
      <c r="D531">
        <f>IF(Players!C531="NL",INDEX(Standings!G:I,MATCH(INDEX(Teams!G:K,MATCH(Players!B531,Teams!G:G,0),5),Standings!G:G,0),2)+INDEX(Standings!G:I,MATCH(INDEX(Teams!G:K,MATCH(Players!B531,Teams!G:G,0),5),Standings!G:G,0),3),INDEX(Standings!A:C,MATCH(INDEX(Teams!A:E,MATCH(Players!B531,Teams!A:A,0),5),Standings!A:A,0),2)+INDEX(Standings!A:C,MATCH(INDEX(Teams!A:E,MATCH(Players!B531,Teams!A:A,0),5),Standings!A:A,0),3))</f>
        <v>3</v>
      </c>
      <c r="E531">
        <f t="shared" ca="1" si="1177"/>
        <v>3</v>
      </c>
      <c r="F531">
        <f t="shared" ca="1" si="1178"/>
        <v>14</v>
      </c>
      <c r="G531">
        <f t="shared" ca="1" si="1179"/>
        <v>3</v>
      </c>
      <c r="H531">
        <f t="shared" ca="1" si="1180"/>
        <v>7</v>
      </c>
      <c r="I531">
        <f t="shared" ca="1" si="1181"/>
        <v>1</v>
      </c>
      <c r="J531">
        <f t="shared" ca="1" si="1182"/>
        <v>0</v>
      </c>
      <c r="K531">
        <f t="shared" ca="1" si="1183"/>
        <v>0</v>
      </c>
      <c r="L531">
        <f t="shared" ca="1" si="1184"/>
        <v>5</v>
      </c>
      <c r="M531">
        <f t="shared" ca="1" si="1185"/>
        <v>0</v>
      </c>
      <c r="N531">
        <f t="shared" ca="1" si="1186"/>
        <v>0</v>
      </c>
      <c r="O531">
        <f t="shared" ca="1" si="1187"/>
        <v>0</v>
      </c>
      <c r="P531">
        <f t="shared" ca="1" si="1188"/>
        <v>2</v>
      </c>
      <c r="Q531">
        <f t="shared" ca="1" si="1189"/>
        <v>1</v>
      </c>
      <c r="R531">
        <f t="shared" ca="1" si="1190"/>
        <v>0</v>
      </c>
      <c r="S531">
        <f t="shared" ca="1" si="1191"/>
        <v>0</v>
      </c>
      <c r="T531">
        <f t="shared" ca="1" si="1192"/>
        <v>0</v>
      </c>
      <c r="U531">
        <f t="shared" ca="1" si="1193"/>
        <v>0</v>
      </c>
      <c r="V531">
        <f t="shared" ca="1" si="1194"/>
        <v>0</v>
      </c>
      <c r="W531">
        <f t="shared" ca="1" si="1195"/>
        <v>1</v>
      </c>
      <c r="X531">
        <f t="shared" ref="X531:X561" ca="1" si="1197">SUMIF($A:$A,$A531,E:E)</f>
        <v>3</v>
      </c>
      <c r="Y531">
        <f t="shared" ref="Y531:Y561" ca="1" si="1198">Z531+AI531+AL531+AM531+AN531</f>
        <v>14</v>
      </c>
      <c r="Z531">
        <f t="shared" ref="Z531:Z561" ca="1" si="1199">SUMIF($A:$A,$A531,F:F)</f>
        <v>14</v>
      </c>
      <c r="AA531">
        <f t="shared" ref="AA531:AA561" ca="1" si="1200">SUMIF($A:$A,$A531,G:G)</f>
        <v>3</v>
      </c>
      <c r="AB531">
        <f t="shared" ref="AB531:AB561" ca="1" si="1201">SUMIF($A:$A,$A531,H:H)</f>
        <v>7</v>
      </c>
      <c r="AC531">
        <f t="shared" ref="AC531:AC561" ca="1" si="1202">SUMIF($A:$A,$A531,I:I)</f>
        <v>1</v>
      </c>
      <c r="AD531">
        <f t="shared" ref="AD531:AD561" ca="1" si="1203">SUMIF($A:$A,$A531,J:J)</f>
        <v>0</v>
      </c>
      <c r="AE531">
        <f t="shared" ref="AE531:AE561" ca="1" si="1204">SUMIF($A:$A,$A531,K:K)</f>
        <v>0</v>
      </c>
      <c r="AF531">
        <f t="shared" ref="AF531:AF561" ca="1" si="1205">SUMIF($A:$A,$A531,L:L)</f>
        <v>5</v>
      </c>
      <c r="AG531">
        <f t="shared" ref="AG531:AG561" ca="1" si="1206">SUMIF($A:$A,$A531,M:M)</f>
        <v>0</v>
      </c>
      <c r="AH531">
        <f t="shared" ref="AH531:AH561" ca="1" si="1207">SUMIF($A:$A,$A531,N:N)</f>
        <v>0</v>
      </c>
      <c r="AI531">
        <f t="shared" ref="AI531:AI561" ca="1" si="1208">SUMIF($A:$A,$A531,O:O)</f>
        <v>0</v>
      </c>
      <c r="AJ531">
        <f t="shared" ref="AJ531:AJ561" ca="1" si="1209">SUMIF($A:$A,$A531,P:P)</f>
        <v>2</v>
      </c>
      <c r="AK531">
        <f t="shared" ref="AK531:AK561" ca="1" si="1210">SUMIF($A:$A,$A531,Q:Q)</f>
        <v>1</v>
      </c>
      <c r="AL531">
        <f t="shared" ref="AL531:AL561" ca="1" si="1211">SUMIF($A:$A,$A531,R:R)</f>
        <v>0</v>
      </c>
      <c r="AM531">
        <f t="shared" ref="AM531:AM561" ca="1" si="1212">SUMIF($A:$A,$A531,S:S)</f>
        <v>0</v>
      </c>
      <c r="AN531">
        <f t="shared" ref="AN531:AN561" ca="1" si="1213">SUMIF($A:$A,$A531,T:T)</f>
        <v>0</v>
      </c>
      <c r="AO531">
        <f t="shared" ref="AO531:AO561" ca="1" si="1214">SUMIF($A:$A,$A531,U:U)</f>
        <v>0</v>
      </c>
      <c r="AP531">
        <f t="shared" ref="AP531:AP561" ca="1" si="1215">_xlfn.MAXIFS(V:V,$A:$A,$A531)</f>
        <v>0</v>
      </c>
      <c r="AQ531">
        <f t="shared" ref="AQ531:AQ561" ca="1" si="1216">_xlfn.MAXIFS(W:W,$A:$A,$A531)</f>
        <v>1</v>
      </c>
      <c r="AR531" s="8">
        <f t="shared" ref="AR531:AR561" ca="1" si="1217">IFERROR(AB531/Z531,0)</f>
        <v>0.5</v>
      </c>
      <c r="AS531" s="8">
        <f t="shared" ref="AS531:AS561" ca="1" si="1218">IFERROR((AB531+AI531+AL531)/(Y531-AM531),0)</f>
        <v>0.5</v>
      </c>
      <c r="AT531" s="8">
        <f t="shared" ref="AT531:AT561" ca="1" si="1219">IFERROR(AV531/Z531,0)</f>
        <v>0.5714285714285714</v>
      </c>
      <c r="AU531" s="8">
        <f t="shared" ref="AU531:AU561" ca="1" si="1220">AS531+AT531</f>
        <v>1.0714285714285714</v>
      </c>
      <c r="AV531">
        <f t="shared" ref="AV531:AV561" ca="1" si="1221">AC531+AB531+AD531*2+AE531*3</f>
        <v>8</v>
      </c>
      <c r="AW531" t="b">
        <f t="shared" ca="1" si="1196"/>
        <v>1</v>
      </c>
    </row>
    <row r="532" spans="1:49">
      <c r="A532" t="s">
        <v>3226</v>
      </c>
      <c r="B532" t="s">
        <v>2427</v>
      </c>
      <c r="C532" t="s">
        <v>2674</v>
      </c>
      <c r="D532">
        <f>IF(Players!C532="NL",INDEX(Standings!G:I,MATCH(INDEX(Teams!G:K,MATCH(Players!B532,Teams!G:G,0),5),Standings!G:G,0),2)+INDEX(Standings!G:I,MATCH(INDEX(Teams!G:K,MATCH(Players!B532,Teams!G:G,0),5),Standings!G:G,0),3),INDEX(Standings!A:C,MATCH(INDEX(Teams!A:E,MATCH(Players!B532,Teams!A:A,0),5),Standings!A:A,0),2)+INDEX(Standings!A:C,MATCH(INDEX(Teams!A:E,MATCH(Players!B532,Teams!A:A,0),5),Standings!A:A,0),3))</f>
        <v>3</v>
      </c>
      <c r="E532">
        <f t="shared" ca="1" si="1177"/>
        <v>3</v>
      </c>
      <c r="F532">
        <f t="shared" ca="1" si="1178"/>
        <v>13</v>
      </c>
      <c r="G532">
        <f t="shared" ca="1" si="1179"/>
        <v>2</v>
      </c>
      <c r="H532">
        <f t="shared" ca="1" si="1180"/>
        <v>2</v>
      </c>
      <c r="I532">
        <f t="shared" ca="1" si="1181"/>
        <v>0</v>
      </c>
      <c r="J532">
        <f t="shared" ca="1" si="1182"/>
        <v>0</v>
      </c>
      <c r="K532">
        <f t="shared" ca="1" si="1183"/>
        <v>1</v>
      </c>
      <c r="L532">
        <f t="shared" ca="1" si="1184"/>
        <v>4</v>
      </c>
      <c r="M532">
        <f t="shared" ca="1" si="1185"/>
        <v>0</v>
      </c>
      <c r="N532">
        <f t="shared" ca="1" si="1186"/>
        <v>0</v>
      </c>
      <c r="O532">
        <f t="shared" ca="1" si="1187"/>
        <v>1</v>
      </c>
      <c r="P532">
        <f t="shared" ca="1" si="1188"/>
        <v>2</v>
      </c>
      <c r="Q532">
        <f t="shared" ca="1" si="1189"/>
        <v>0</v>
      </c>
      <c r="R532">
        <f t="shared" ca="1" si="1190"/>
        <v>0</v>
      </c>
      <c r="S532">
        <f t="shared" ca="1" si="1191"/>
        <v>0</v>
      </c>
      <c r="T532">
        <f t="shared" ca="1" si="1192"/>
        <v>0</v>
      </c>
      <c r="U532">
        <f t="shared" ca="1" si="1193"/>
        <v>0</v>
      </c>
      <c r="V532">
        <f t="shared" ca="1" si="1194"/>
        <v>0</v>
      </c>
      <c r="W532">
        <f t="shared" ca="1" si="1195"/>
        <v>0</v>
      </c>
      <c r="X532">
        <f t="shared" ca="1" si="1197"/>
        <v>3</v>
      </c>
      <c r="Y532">
        <f t="shared" ca="1" si="1198"/>
        <v>14</v>
      </c>
      <c r="Z532">
        <f t="shared" ca="1" si="1199"/>
        <v>13</v>
      </c>
      <c r="AA532">
        <f t="shared" ca="1" si="1200"/>
        <v>2</v>
      </c>
      <c r="AB532">
        <f t="shared" ca="1" si="1201"/>
        <v>2</v>
      </c>
      <c r="AC532">
        <f t="shared" ca="1" si="1202"/>
        <v>0</v>
      </c>
      <c r="AD532">
        <f t="shared" ca="1" si="1203"/>
        <v>0</v>
      </c>
      <c r="AE532">
        <f t="shared" ca="1" si="1204"/>
        <v>1</v>
      </c>
      <c r="AF532">
        <f t="shared" ca="1" si="1205"/>
        <v>4</v>
      </c>
      <c r="AG532">
        <f t="shared" ca="1" si="1206"/>
        <v>0</v>
      </c>
      <c r="AH532">
        <f t="shared" ca="1" si="1207"/>
        <v>0</v>
      </c>
      <c r="AI532">
        <f t="shared" ca="1" si="1208"/>
        <v>1</v>
      </c>
      <c r="AJ532">
        <f t="shared" ca="1" si="1209"/>
        <v>2</v>
      </c>
      <c r="AK532">
        <f t="shared" ca="1" si="1210"/>
        <v>0</v>
      </c>
      <c r="AL532">
        <f t="shared" ca="1" si="1211"/>
        <v>0</v>
      </c>
      <c r="AM532">
        <f t="shared" ca="1" si="1212"/>
        <v>0</v>
      </c>
      <c r="AN532">
        <f t="shared" ca="1" si="1213"/>
        <v>0</v>
      </c>
      <c r="AO532">
        <f t="shared" ca="1" si="1214"/>
        <v>0</v>
      </c>
      <c r="AP532">
        <f t="shared" ca="1" si="1215"/>
        <v>0</v>
      </c>
      <c r="AQ532">
        <f t="shared" ca="1" si="1216"/>
        <v>0</v>
      </c>
      <c r="AR532" s="8">
        <f t="shared" ca="1" si="1217"/>
        <v>0.15384615384615385</v>
      </c>
      <c r="AS532" s="8">
        <f t="shared" ca="1" si="1218"/>
        <v>0.21428571428571427</v>
      </c>
      <c r="AT532" s="8">
        <f t="shared" ca="1" si="1219"/>
        <v>0.38461538461538464</v>
      </c>
      <c r="AU532" s="8">
        <f t="shared" ca="1" si="1220"/>
        <v>0.59890109890109888</v>
      </c>
      <c r="AV532">
        <f t="shared" ca="1" si="1221"/>
        <v>5</v>
      </c>
      <c r="AW532" t="b">
        <f t="shared" ca="1" si="1196"/>
        <v>1</v>
      </c>
    </row>
    <row r="533" spans="1:49">
      <c r="A533" t="s">
        <v>3227</v>
      </c>
      <c r="B533" t="s">
        <v>2427</v>
      </c>
      <c r="C533" t="s">
        <v>2674</v>
      </c>
      <c r="D533">
        <f>IF(Players!C533="NL",INDEX(Standings!G:I,MATCH(INDEX(Teams!G:K,MATCH(Players!B533,Teams!G:G,0),5),Standings!G:G,0),2)+INDEX(Standings!G:I,MATCH(INDEX(Teams!G:K,MATCH(Players!B533,Teams!G:G,0),5),Standings!G:G,0),3),INDEX(Standings!A:C,MATCH(INDEX(Teams!A:E,MATCH(Players!B533,Teams!A:A,0),5),Standings!A:A,0),2)+INDEX(Standings!A:C,MATCH(INDEX(Teams!A:E,MATCH(Players!B533,Teams!A:A,0),5),Standings!A:A,0),3))</f>
        <v>3</v>
      </c>
      <c r="E533">
        <f t="shared" ca="1" si="1177"/>
        <v>1</v>
      </c>
      <c r="F533">
        <f t="shared" ca="1" si="1178"/>
        <v>4</v>
      </c>
      <c r="G533">
        <f t="shared" ca="1" si="1179"/>
        <v>1</v>
      </c>
      <c r="H533">
        <f t="shared" ca="1" si="1180"/>
        <v>1</v>
      </c>
      <c r="I533">
        <f t="shared" ca="1" si="1181"/>
        <v>1</v>
      </c>
      <c r="J533">
        <f t="shared" ca="1" si="1182"/>
        <v>0</v>
      </c>
      <c r="K533">
        <f t="shared" ca="1" si="1183"/>
        <v>0</v>
      </c>
      <c r="L533">
        <f t="shared" ca="1" si="1184"/>
        <v>1</v>
      </c>
      <c r="M533">
        <f t="shared" ca="1" si="1185"/>
        <v>1</v>
      </c>
      <c r="N533">
        <f t="shared" ca="1" si="1186"/>
        <v>0</v>
      </c>
      <c r="O533">
        <f t="shared" ca="1" si="1187"/>
        <v>1</v>
      </c>
      <c r="P533">
        <f t="shared" ca="1" si="1188"/>
        <v>0</v>
      </c>
      <c r="Q533">
        <f t="shared" ca="1" si="1189"/>
        <v>1</v>
      </c>
      <c r="R533">
        <f t="shared" ca="1" si="1190"/>
        <v>0</v>
      </c>
      <c r="S533">
        <f t="shared" ca="1" si="1191"/>
        <v>0</v>
      </c>
      <c r="T533">
        <f t="shared" ca="1" si="1192"/>
        <v>0</v>
      </c>
      <c r="U533">
        <f t="shared" ca="1" si="1193"/>
        <v>0</v>
      </c>
      <c r="V533">
        <f t="shared" ca="1" si="1194"/>
        <v>0</v>
      </c>
      <c r="W533">
        <f t="shared" ca="1" si="1195"/>
        <v>0</v>
      </c>
      <c r="X533">
        <f t="shared" ca="1" si="1197"/>
        <v>1</v>
      </c>
      <c r="Y533">
        <f t="shared" ca="1" si="1198"/>
        <v>5</v>
      </c>
      <c r="Z533">
        <f t="shared" ca="1" si="1199"/>
        <v>4</v>
      </c>
      <c r="AA533">
        <f t="shared" ca="1" si="1200"/>
        <v>1</v>
      </c>
      <c r="AB533">
        <f t="shared" ca="1" si="1201"/>
        <v>1</v>
      </c>
      <c r="AC533">
        <f t="shared" ca="1" si="1202"/>
        <v>1</v>
      </c>
      <c r="AD533">
        <f t="shared" ca="1" si="1203"/>
        <v>0</v>
      </c>
      <c r="AE533">
        <f t="shared" ca="1" si="1204"/>
        <v>0</v>
      </c>
      <c r="AF533">
        <f t="shared" ca="1" si="1205"/>
        <v>1</v>
      </c>
      <c r="AG533">
        <f t="shared" ca="1" si="1206"/>
        <v>1</v>
      </c>
      <c r="AH533">
        <f t="shared" ca="1" si="1207"/>
        <v>0</v>
      </c>
      <c r="AI533">
        <f t="shared" ca="1" si="1208"/>
        <v>1</v>
      </c>
      <c r="AJ533">
        <f t="shared" ca="1" si="1209"/>
        <v>0</v>
      </c>
      <c r="AK533">
        <f t="shared" ca="1" si="1210"/>
        <v>1</v>
      </c>
      <c r="AL533">
        <f t="shared" ca="1" si="1211"/>
        <v>0</v>
      </c>
      <c r="AM533">
        <f t="shared" ca="1" si="1212"/>
        <v>0</v>
      </c>
      <c r="AN533">
        <f t="shared" ca="1" si="1213"/>
        <v>0</v>
      </c>
      <c r="AO533">
        <f t="shared" ca="1" si="1214"/>
        <v>0</v>
      </c>
      <c r="AP533">
        <f t="shared" ca="1" si="1215"/>
        <v>0</v>
      </c>
      <c r="AQ533">
        <f t="shared" ca="1" si="1216"/>
        <v>0</v>
      </c>
      <c r="AR533" s="8">
        <f t="shared" ca="1" si="1217"/>
        <v>0.25</v>
      </c>
      <c r="AS533" s="8">
        <f t="shared" ca="1" si="1218"/>
        <v>0.4</v>
      </c>
      <c r="AT533" s="8">
        <f t="shared" ca="1" si="1219"/>
        <v>0.5</v>
      </c>
      <c r="AU533" s="8">
        <f t="shared" ca="1" si="1220"/>
        <v>0.9</v>
      </c>
      <c r="AV533">
        <f t="shared" ca="1" si="1221"/>
        <v>2</v>
      </c>
      <c r="AW533" t="b">
        <f t="shared" ca="1" si="1196"/>
        <v>0</v>
      </c>
    </row>
    <row r="534" spans="1:49">
      <c r="A534" t="s">
        <v>3228</v>
      </c>
      <c r="B534" t="s">
        <v>2427</v>
      </c>
      <c r="C534" t="s">
        <v>2674</v>
      </c>
      <c r="D534">
        <f>IF(Players!C534="NL",INDEX(Standings!G:I,MATCH(INDEX(Teams!G:K,MATCH(Players!B534,Teams!G:G,0),5),Standings!G:G,0),2)+INDEX(Standings!G:I,MATCH(INDEX(Teams!G:K,MATCH(Players!B534,Teams!G:G,0),5),Standings!G:G,0),3),INDEX(Standings!A:C,MATCH(INDEX(Teams!A:E,MATCH(Players!B534,Teams!A:A,0),5),Standings!A:A,0),2)+INDEX(Standings!A:C,MATCH(INDEX(Teams!A:E,MATCH(Players!B534,Teams!A:A,0),5),Standings!A:A,0),3))</f>
        <v>3</v>
      </c>
      <c r="E534">
        <f t="shared" ca="1" si="1177"/>
        <v>3</v>
      </c>
      <c r="F534">
        <f t="shared" ca="1" si="1178"/>
        <v>10</v>
      </c>
      <c r="G534">
        <f t="shared" ca="1" si="1179"/>
        <v>1</v>
      </c>
      <c r="H534">
        <f t="shared" ca="1" si="1180"/>
        <v>2</v>
      </c>
      <c r="I534">
        <f t="shared" ca="1" si="1181"/>
        <v>0</v>
      </c>
      <c r="J534">
        <f t="shared" ca="1" si="1182"/>
        <v>0</v>
      </c>
      <c r="K534">
        <f t="shared" ca="1" si="1183"/>
        <v>0</v>
      </c>
      <c r="L534">
        <f t="shared" ca="1" si="1184"/>
        <v>1</v>
      </c>
      <c r="M534">
        <f t="shared" ca="1" si="1185"/>
        <v>0</v>
      </c>
      <c r="N534">
        <f t="shared" ca="1" si="1186"/>
        <v>0</v>
      </c>
      <c r="O534">
        <f t="shared" ca="1" si="1187"/>
        <v>2</v>
      </c>
      <c r="P534">
        <f t="shared" ca="1" si="1188"/>
        <v>2</v>
      </c>
      <c r="Q534">
        <f t="shared" ca="1" si="1189"/>
        <v>0</v>
      </c>
      <c r="R534">
        <f t="shared" ca="1" si="1190"/>
        <v>0</v>
      </c>
      <c r="S534">
        <f t="shared" ca="1" si="1191"/>
        <v>0</v>
      </c>
      <c r="T534">
        <f t="shared" ca="1" si="1192"/>
        <v>1</v>
      </c>
      <c r="U534">
        <f t="shared" ca="1" si="1193"/>
        <v>0</v>
      </c>
      <c r="V534">
        <f t="shared" ca="1" si="1194"/>
        <v>0</v>
      </c>
      <c r="W534">
        <f t="shared" ca="1" si="1195"/>
        <v>0</v>
      </c>
      <c r="X534">
        <f t="shared" ca="1" si="1197"/>
        <v>3</v>
      </c>
      <c r="Y534">
        <f t="shared" ca="1" si="1198"/>
        <v>13</v>
      </c>
      <c r="Z534">
        <f t="shared" ca="1" si="1199"/>
        <v>10</v>
      </c>
      <c r="AA534">
        <f t="shared" ca="1" si="1200"/>
        <v>1</v>
      </c>
      <c r="AB534">
        <f t="shared" ca="1" si="1201"/>
        <v>2</v>
      </c>
      <c r="AC534">
        <f t="shared" ca="1" si="1202"/>
        <v>0</v>
      </c>
      <c r="AD534">
        <f t="shared" ca="1" si="1203"/>
        <v>0</v>
      </c>
      <c r="AE534">
        <f t="shared" ca="1" si="1204"/>
        <v>0</v>
      </c>
      <c r="AF534">
        <f t="shared" ca="1" si="1205"/>
        <v>1</v>
      </c>
      <c r="AG534">
        <f t="shared" ca="1" si="1206"/>
        <v>0</v>
      </c>
      <c r="AH534">
        <f t="shared" ca="1" si="1207"/>
        <v>0</v>
      </c>
      <c r="AI534">
        <f t="shared" ca="1" si="1208"/>
        <v>2</v>
      </c>
      <c r="AJ534">
        <f t="shared" ca="1" si="1209"/>
        <v>2</v>
      </c>
      <c r="AK534">
        <f t="shared" ca="1" si="1210"/>
        <v>0</v>
      </c>
      <c r="AL534">
        <f t="shared" ca="1" si="1211"/>
        <v>0</v>
      </c>
      <c r="AM534">
        <f t="shared" ca="1" si="1212"/>
        <v>0</v>
      </c>
      <c r="AN534">
        <f t="shared" ca="1" si="1213"/>
        <v>1</v>
      </c>
      <c r="AO534">
        <f t="shared" ca="1" si="1214"/>
        <v>0</v>
      </c>
      <c r="AP534">
        <f t="shared" ca="1" si="1215"/>
        <v>0</v>
      </c>
      <c r="AQ534">
        <f t="shared" ca="1" si="1216"/>
        <v>0</v>
      </c>
      <c r="AR534" s="8">
        <f t="shared" ca="1" si="1217"/>
        <v>0.2</v>
      </c>
      <c r="AS534" s="8">
        <f t="shared" ca="1" si="1218"/>
        <v>0.30769230769230771</v>
      </c>
      <c r="AT534" s="8">
        <f t="shared" ca="1" si="1219"/>
        <v>0.2</v>
      </c>
      <c r="AU534" s="8">
        <f t="shared" ca="1" si="1220"/>
        <v>0.50769230769230766</v>
      </c>
      <c r="AV534">
        <f t="shared" ca="1" si="1221"/>
        <v>2</v>
      </c>
      <c r="AW534" t="b">
        <f t="shared" ca="1" si="1196"/>
        <v>1</v>
      </c>
    </row>
    <row r="535" spans="1:49">
      <c r="A535" t="s">
        <v>3229</v>
      </c>
      <c r="B535" t="s">
        <v>2427</v>
      </c>
      <c r="C535" t="s">
        <v>2674</v>
      </c>
      <c r="D535">
        <f>IF(Players!C535="NL",INDEX(Standings!G:I,MATCH(INDEX(Teams!G:K,MATCH(Players!B535,Teams!G:G,0),5),Standings!G:G,0),2)+INDEX(Standings!G:I,MATCH(INDEX(Teams!G:K,MATCH(Players!B535,Teams!G:G,0),5),Standings!G:G,0),3),INDEX(Standings!A:C,MATCH(INDEX(Teams!A:E,MATCH(Players!B535,Teams!A:A,0),5),Standings!A:A,0),2)+INDEX(Standings!A:C,MATCH(INDEX(Teams!A:E,MATCH(Players!B535,Teams!A:A,0),5),Standings!A:A,0),3))</f>
        <v>3</v>
      </c>
      <c r="E535">
        <f t="shared" ca="1" si="1177"/>
        <v>3</v>
      </c>
      <c r="F535">
        <f t="shared" ca="1" si="1178"/>
        <v>7</v>
      </c>
      <c r="G535">
        <f t="shared" ca="1" si="1179"/>
        <v>6</v>
      </c>
      <c r="H535">
        <f t="shared" ca="1" si="1180"/>
        <v>2</v>
      </c>
      <c r="I535">
        <f t="shared" ca="1" si="1181"/>
        <v>0</v>
      </c>
      <c r="J535">
        <f t="shared" ca="1" si="1182"/>
        <v>0</v>
      </c>
      <c r="K535">
        <f t="shared" ca="1" si="1183"/>
        <v>1</v>
      </c>
      <c r="L535">
        <f t="shared" ca="1" si="1184"/>
        <v>1</v>
      </c>
      <c r="M535">
        <f t="shared" ca="1" si="1185"/>
        <v>0</v>
      </c>
      <c r="N535">
        <f t="shared" ca="1" si="1186"/>
        <v>0</v>
      </c>
      <c r="O535">
        <f t="shared" ca="1" si="1187"/>
        <v>6</v>
      </c>
      <c r="P535">
        <f t="shared" ca="1" si="1188"/>
        <v>2</v>
      </c>
      <c r="Q535">
        <f t="shared" ca="1" si="1189"/>
        <v>0</v>
      </c>
      <c r="R535">
        <f t="shared" ca="1" si="1190"/>
        <v>1</v>
      </c>
      <c r="S535">
        <f t="shared" ca="1" si="1191"/>
        <v>0</v>
      </c>
      <c r="T535">
        <f t="shared" ca="1" si="1192"/>
        <v>0</v>
      </c>
      <c r="U535">
        <f t="shared" ca="1" si="1193"/>
        <v>2</v>
      </c>
      <c r="V535">
        <f t="shared" ca="1" si="1194"/>
        <v>1</v>
      </c>
      <c r="W535">
        <f t="shared" ca="1" si="1195"/>
        <v>1</v>
      </c>
      <c r="X535">
        <f t="shared" ca="1" si="1197"/>
        <v>3</v>
      </c>
      <c r="Y535">
        <f t="shared" ca="1" si="1198"/>
        <v>14</v>
      </c>
      <c r="Z535">
        <f t="shared" ca="1" si="1199"/>
        <v>7</v>
      </c>
      <c r="AA535">
        <f t="shared" ca="1" si="1200"/>
        <v>6</v>
      </c>
      <c r="AB535">
        <f t="shared" ca="1" si="1201"/>
        <v>2</v>
      </c>
      <c r="AC535">
        <f t="shared" ca="1" si="1202"/>
        <v>0</v>
      </c>
      <c r="AD535">
        <f t="shared" ca="1" si="1203"/>
        <v>0</v>
      </c>
      <c r="AE535">
        <f t="shared" ca="1" si="1204"/>
        <v>1</v>
      </c>
      <c r="AF535">
        <f t="shared" ca="1" si="1205"/>
        <v>1</v>
      </c>
      <c r="AG535">
        <f t="shared" ca="1" si="1206"/>
        <v>0</v>
      </c>
      <c r="AH535">
        <f t="shared" ca="1" si="1207"/>
        <v>0</v>
      </c>
      <c r="AI535">
        <f t="shared" ca="1" si="1208"/>
        <v>6</v>
      </c>
      <c r="AJ535">
        <f t="shared" ca="1" si="1209"/>
        <v>2</v>
      </c>
      <c r="AK535">
        <f t="shared" ca="1" si="1210"/>
        <v>0</v>
      </c>
      <c r="AL535">
        <f t="shared" ca="1" si="1211"/>
        <v>1</v>
      </c>
      <c r="AM535">
        <f t="shared" ca="1" si="1212"/>
        <v>0</v>
      </c>
      <c r="AN535">
        <f t="shared" ca="1" si="1213"/>
        <v>0</v>
      </c>
      <c r="AO535">
        <f t="shared" ca="1" si="1214"/>
        <v>2</v>
      </c>
      <c r="AP535">
        <f t="shared" ca="1" si="1215"/>
        <v>1</v>
      </c>
      <c r="AQ535">
        <f t="shared" ca="1" si="1216"/>
        <v>1</v>
      </c>
      <c r="AR535" s="8">
        <f t="shared" ca="1" si="1217"/>
        <v>0.2857142857142857</v>
      </c>
      <c r="AS535" s="8">
        <f t="shared" ca="1" si="1218"/>
        <v>0.6428571428571429</v>
      </c>
      <c r="AT535" s="8">
        <f t="shared" ca="1" si="1219"/>
        <v>0.7142857142857143</v>
      </c>
      <c r="AU535" s="8">
        <f t="shared" ca="1" si="1220"/>
        <v>1.3571428571428572</v>
      </c>
      <c r="AV535">
        <f t="shared" ca="1" si="1221"/>
        <v>5</v>
      </c>
      <c r="AW535" t="b">
        <f t="shared" ca="1" si="1196"/>
        <v>1</v>
      </c>
    </row>
    <row r="536" spans="1:49">
      <c r="A536" t="s">
        <v>3230</v>
      </c>
      <c r="B536" t="s">
        <v>2427</v>
      </c>
      <c r="C536" t="s">
        <v>2674</v>
      </c>
      <c r="D536">
        <f>IF(Players!C536="NL",INDEX(Standings!G:I,MATCH(INDEX(Teams!G:K,MATCH(Players!B536,Teams!G:G,0),5),Standings!G:G,0),2)+INDEX(Standings!G:I,MATCH(INDEX(Teams!G:K,MATCH(Players!B536,Teams!G:G,0),5),Standings!G:G,0),3),INDEX(Standings!A:C,MATCH(INDEX(Teams!A:E,MATCH(Players!B536,Teams!A:A,0),5),Standings!A:A,0),2)+INDEX(Standings!A:C,MATCH(INDEX(Teams!A:E,MATCH(Players!B536,Teams!A:A,0),5),Standings!A:A,0),3))</f>
        <v>3</v>
      </c>
      <c r="E536">
        <f t="shared" ca="1" si="1177"/>
        <v>3</v>
      </c>
      <c r="F536">
        <f t="shared" ca="1" si="1178"/>
        <v>9</v>
      </c>
      <c r="G536">
        <f t="shared" ca="1" si="1179"/>
        <v>2</v>
      </c>
      <c r="H536">
        <f t="shared" ca="1" si="1180"/>
        <v>3</v>
      </c>
      <c r="I536">
        <f t="shared" ca="1" si="1181"/>
        <v>0</v>
      </c>
      <c r="J536">
        <f t="shared" ca="1" si="1182"/>
        <v>0</v>
      </c>
      <c r="K536">
        <f t="shared" ca="1" si="1183"/>
        <v>1</v>
      </c>
      <c r="L536">
        <f t="shared" ca="1" si="1184"/>
        <v>2</v>
      </c>
      <c r="M536">
        <f t="shared" ca="1" si="1185"/>
        <v>0</v>
      </c>
      <c r="N536">
        <f t="shared" ca="1" si="1186"/>
        <v>0</v>
      </c>
      <c r="O536">
        <f t="shared" ca="1" si="1187"/>
        <v>2</v>
      </c>
      <c r="P536">
        <f t="shared" ca="1" si="1188"/>
        <v>1</v>
      </c>
      <c r="Q536">
        <f t="shared" ca="1" si="1189"/>
        <v>0</v>
      </c>
      <c r="R536">
        <f t="shared" ca="1" si="1190"/>
        <v>0</v>
      </c>
      <c r="S536">
        <f t="shared" ca="1" si="1191"/>
        <v>0</v>
      </c>
      <c r="T536">
        <f t="shared" ca="1" si="1192"/>
        <v>0</v>
      </c>
      <c r="U536">
        <f t="shared" ca="1" si="1193"/>
        <v>0</v>
      </c>
      <c r="V536">
        <f t="shared" ca="1" si="1194"/>
        <v>0</v>
      </c>
      <c r="W536">
        <f t="shared" ca="1" si="1195"/>
        <v>1</v>
      </c>
      <c r="X536">
        <f t="shared" ca="1" si="1197"/>
        <v>3</v>
      </c>
      <c r="Y536">
        <f t="shared" ca="1" si="1198"/>
        <v>11</v>
      </c>
      <c r="Z536">
        <f t="shared" ca="1" si="1199"/>
        <v>9</v>
      </c>
      <c r="AA536">
        <f t="shared" ca="1" si="1200"/>
        <v>2</v>
      </c>
      <c r="AB536">
        <f t="shared" ca="1" si="1201"/>
        <v>3</v>
      </c>
      <c r="AC536">
        <f t="shared" ca="1" si="1202"/>
        <v>0</v>
      </c>
      <c r="AD536">
        <f t="shared" ca="1" si="1203"/>
        <v>0</v>
      </c>
      <c r="AE536">
        <f t="shared" ca="1" si="1204"/>
        <v>1</v>
      </c>
      <c r="AF536">
        <f t="shared" ca="1" si="1205"/>
        <v>2</v>
      </c>
      <c r="AG536">
        <f t="shared" ca="1" si="1206"/>
        <v>0</v>
      </c>
      <c r="AH536">
        <f t="shared" ca="1" si="1207"/>
        <v>0</v>
      </c>
      <c r="AI536">
        <f t="shared" ca="1" si="1208"/>
        <v>2</v>
      </c>
      <c r="AJ536">
        <f t="shared" ca="1" si="1209"/>
        <v>1</v>
      </c>
      <c r="AK536">
        <f t="shared" ca="1" si="1210"/>
        <v>0</v>
      </c>
      <c r="AL536">
        <f t="shared" ca="1" si="1211"/>
        <v>0</v>
      </c>
      <c r="AM536">
        <f t="shared" ca="1" si="1212"/>
        <v>0</v>
      </c>
      <c r="AN536">
        <f t="shared" ca="1" si="1213"/>
        <v>0</v>
      </c>
      <c r="AO536">
        <f t="shared" ca="1" si="1214"/>
        <v>0</v>
      </c>
      <c r="AP536">
        <f t="shared" ca="1" si="1215"/>
        <v>0</v>
      </c>
      <c r="AQ536">
        <f t="shared" ca="1" si="1216"/>
        <v>1</v>
      </c>
      <c r="AR536" s="8">
        <f t="shared" ca="1" si="1217"/>
        <v>0.33333333333333331</v>
      </c>
      <c r="AS536" s="8">
        <f t="shared" ca="1" si="1218"/>
        <v>0.45454545454545453</v>
      </c>
      <c r="AT536" s="8">
        <f t="shared" ca="1" si="1219"/>
        <v>0.66666666666666663</v>
      </c>
      <c r="AU536" s="8">
        <f t="shared" ca="1" si="1220"/>
        <v>1.1212121212121211</v>
      </c>
      <c r="AV536">
        <f t="shared" ca="1" si="1221"/>
        <v>6</v>
      </c>
      <c r="AW536" t="b">
        <f t="shared" ca="1" si="1196"/>
        <v>1</v>
      </c>
    </row>
    <row r="537" spans="1:49">
      <c r="A537" t="s">
        <v>3231</v>
      </c>
      <c r="B537" t="s">
        <v>2427</v>
      </c>
      <c r="C537" t="s">
        <v>2674</v>
      </c>
      <c r="D537">
        <f>IF(Players!C537="NL",INDEX(Standings!G:I,MATCH(INDEX(Teams!G:K,MATCH(Players!B537,Teams!G:G,0),5),Standings!G:G,0),2)+INDEX(Standings!G:I,MATCH(INDEX(Teams!G:K,MATCH(Players!B537,Teams!G:G,0),5),Standings!G:G,0),3),INDEX(Standings!A:C,MATCH(INDEX(Teams!A:E,MATCH(Players!B537,Teams!A:A,0),5),Standings!A:A,0),2)+INDEX(Standings!A:C,MATCH(INDEX(Teams!A:E,MATCH(Players!B537,Teams!A:A,0),5),Standings!A:A,0),3))</f>
        <v>3</v>
      </c>
      <c r="E537">
        <f t="shared" ca="1" si="1177"/>
        <v>3</v>
      </c>
      <c r="F537">
        <f t="shared" ca="1" si="1178"/>
        <v>8</v>
      </c>
      <c r="G537">
        <f t="shared" ca="1" si="1179"/>
        <v>1</v>
      </c>
      <c r="H537">
        <f t="shared" ca="1" si="1180"/>
        <v>1</v>
      </c>
      <c r="I537">
        <f t="shared" ca="1" si="1181"/>
        <v>0</v>
      </c>
      <c r="J537">
        <f t="shared" ca="1" si="1182"/>
        <v>0</v>
      </c>
      <c r="K537">
        <f t="shared" ca="1" si="1183"/>
        <v>0</v>
      </c>
      <c r="L537">
        <f t="shared" ca="1" si="1184"/>
        <v>0</v>
      </c>
      <c r="M537">
        <f t="shared" ca="1" si="1185"/>
        <v>0</v>
      </c>
      <c r="N537">
        <f t="shared" ca="1" si="1186"/>
        <v>0</v>
      </c>
      <c r="O537">
        <f t="shared" ca="1" si="1187"/>
        <v>2</v>
      </c>
      <c r="P537">
        <f t="shared" ca="1" si="1188"/>
        <v>5</v>
      </c>
      <c r="Q537">
        <f t="shared" ca="1" si="1189"/>
        <v>0</v>
      </c>
      <c r="R537">
        <f t="shared" ca="1" si="1190"/>
        <v>0</v>
      </c>
      <c r="S537">
        <f t="shared" ca="1" si="1191"/>
        <v>0</v>
      </c>
      <c r="T537">
        <f t="shared" ca="1" si="1192"/>
        <v>0</v>
      </c>
      <c r="U537">
        <f t="shared" ca="1" si="1193"/>
        <v>0</v>
      </c>
      <c r="V537">
        <f t="shared" ca="1" si="1194"/>
        <v>2</v>
      </c>
      <c r="W537">
        <f t="shared" ca="1" si="1195"/>
        <v>2</v>
      </c>
      <c r="X537">
        <f t="shared" ca="1" si="1197"/>
        <v>3</v>
      </c>
      <c r="Y537">
        <f t="shared" ca="1" si="1198"/>
        <v>10</v>
      </c>
      <c r="Z537">
        <f t="shared" ca="1" si="1199"/>
        <v>8</v>
      </c>
      <c r="AA537">
        <f t="shared" ca="1" si="1200"/>
        <v>1</v>
      </c>
      <c r="AB537">
        <f t="shared" ca="1" si="1201"/>
        <v>1</v>
      </c>
      <c r="AC537">
        <f t="shared" ca="1" si="1202"/>
        <v>0</v>
      </c>
      <c r="AD537">
        <f t="shared" ca="1" si="1203"/>
        <v>0</v>
      </c>
      <c r="AE537">
        <f t="shared" ca="1" si="1204"/>
        <v>0</v>
      </c>
      <c r="AF537">
        <f t="shared" ca="1" si="1205"/>
        <v>0</v>
      </c>
      <c r="AG537">
        <f t="shared" ca="1" si="1206"/>
        <v>0</v>
      </c>
      <c r="AH537">
        <f t="shared" ca="1" si="1207"/>
        <v>0</v>
      </c>
      <c r="AI537">
        <f t="shared" ca="1" si="1208"/>
        <v>2</v>
      </c>
      <c r="AJ537">
        <f t="shared" ca="1" si="1209"/>
        <v>5</v>
      </c>
      <c r="AK537">
        <f t="shared" ca="1" si="1210"/>
        <v>0</v>
      </c>
      <c r="AL537">
        <f t="shared" ca="1" si="1211"/>
        <v>0</v>
      </c>
      <c r="AM537">
        <f t="shared" ca="1" si="1212"/>
        <v>0</v>
      </c>
      <c r="AN537">
        <f t="shared" ca="1" si="1213"/>
        <v>0</v>
      </c>
      <c r="AO537">
        <f t="shared" ca="1" si="1214"/>
        <v>0</v>
      </c>
      <c r="AP537">
        <f t="shared" ca="1" si="1215"/>
        <v>2</v>
      </c>
      <c r="AQ537">
        <f t="shared" ca="1" si="1216"/>
        <v>2</v>
      </c>
      <c r="AR537" s="8">
        <f t="shared" ca="1" si="1217"/>
        <v>0.125</v>
      </c>
      <c r="AS537" s="8">
        <f t="shared" ca="1" si="1218"/>
        <v>0.3</v>
      </c>
      <c r="AT537" s="8">
        <f t="shared" ca="1" si="1219"/>
        <v>0.125</v>
      </c>
      <c r="AU537" s="8">
        <f t="shared" ca="1" si="1220"/>
        <v>0.42499999999999999</v>
      </c>
      <c r="AV537">
        <f t="shared" ca="1" si="1221"/>
        <v>1</v>
      </c>
      <c r="AW537" t="b">
        <f t="shared" ca="1" si="1196"/>
        <v>1</v>
      </c>
    </row>
    <row r="538" spans="1:49">
      <c r="A538" t="s">
        <v>3232</v>
      </c>
      <c r="B538" t="s">
        <v>2427</v>
      </c>
      <c r="C538" t="s">
        <v>2674</v>
      </c>
      <c r="D538">
        <f>IF(Players!C538="NL",INDEX(Standings!G:I,MATCH(INDEX(Teams!G:K,MATCH(Players!B538,Teams!G:G,0),5),Standings!G:G,0),2)+INDEX(Standings!G:I,MATCH(INDEX(Teams!G:K,MATCH(Players!B538,Teams!G:G,0),5),Standings!G:G,0),3),INDEX(Standings!A:C,MATCH(INDEX(Teams!A:E,MATCH(Players!B538,Teams!A:A,0),5),Standings!A:A,0),2)+INDEX(Standings!A:C,MATCH(INDEX(Teams!A:E,MATCH(Players!B538,Teams!A:A,0),5),Standings!A:A,0),3))</f>
        <v>3</v>
      </c>
      <c r="E538">
        <f t="shared" ca="1" si="1177"/>
        <v>2</v>
      </c>
      <c r="F538">
        <f t="shared" ca="1" si="1178"/>
        <v>5</v>
      </c>
      <c r="G538">
        <f t="shared" ca="1" si="1179"/>
        <v>0</v>
      </c>
      <c r="H538">
        <f t="shared" ca="1" si="1180"/>
        <v>0</v>
      </c>
      <c r="I538">
        <f t="shared" ca="1" si="1181"/>
        <v>0</v>
      </c>
      <c r="J538">
        <f t="shared" ca="1" si="1182"/>
        <v>0</v>
      </c>
      <c r="K538">
        <f t="shared" ca="1" si="1183"/>
        <v>0</v>
      </c>
      <c r="L538">
        <f t="shared" ca="1" si="1184"/>
        <v>0</v>
      </c>
      <c r="M538">
        <f t="shared" ca="1" si="1185"/>
        <v>0</v>
      </c>
      <c r="N538">
        <f t="shared" ca="1" si="1186"/>
        <v>1</v>
      </c>
      <c r="O538">
        <f t="shared" ca="1" si="1187"/>
        <v>1</v>
      </c>
      <c r="P538">
        <f t="shared" ca="1" si="1188"/>
        <v>0</v>
      </c>
      <c r="Q538">
        <f t="shared" ca="1" si="1189"/>
        <v>0</v>
      </c>
      <c r="R538">
        <f t="shared" ca="1" si="1190"/>
        <v>0</v>
      </c>
      <c r="S538">
        <f t="shared" ca="1" si="1191"/>
        <v>0</v>
      </c>
      <c r="T538">
        <f t="shared" ca="1" si="1192"/>
        <v>0</v>
      </c>
      <c r="U538">
        <f t="shared" ca="1" si="1193"/>
        <v>0</v>
      </c>
      <c r="V538">
        <f t="shared" ca="1" si="1194"/>
        <v>0</v>
      </c>
      <c r="W538">
        <f t="shared" ca="1" si="1195"/>
        <v>0</v>
      </c>
      <c r="X538">
        <f t="shared" ca="1" si="1197"/>
        <v>2</v>
      </c>
      <c r="Y538">
        <f t="shared" ca="1" si="1198"/>
        <v>6</v>
      </c>
      <c r="Z538">
        <f t="shared" ca="1" si="1199"/>
        <v>5</v>
      </c>
      <c r="AA538">
        <f t="shared" ca="1" si="1200"/>
        <v>0</v>
      </c>
      <c r="AB538">
        <f t="shared" ca="1" si="1201"/>
        <v>0</v>
      </c>
      <c r="AC538">
        <f t="shared" ca="1" si="1202"/>
        <v>0</v>
      </c>
      <c r="AD538">
        <f t="shared" ca="1" si="1203"/>
        <v>0</v>
      </c>
      <c r="AE538">
        <f t="shared" ca="1" si="1204"/>
        <v>0</v>
      </c>
      <c r="AF538">
        <f t="shared" ca="1" si="1205"/>
        <v>0</v>
      </c>
      <c r="AG538">
        <f t="shared" ca="1" si="1206"/>
        <v>0</v>
      </c>
      <c r="AH538">
        <f t="shared" ca="1" si="1207"/>
        <v>1</v>
      </c>
      <c r="AI538">
        <f t="shared" ca="1" si="1208"/>
        <v>1</v>
      </c>
      <c r="AJ538">
        <f t="shared" ca="1" si="1209"/>
        <v>0</v>
      </c>
      <c r="AK538">
        <f t="shared" ca="1" si="1210"/>
        <v>0</v>
      </c>
      <c r="AL538">
        <f t="shared" ca="1" si="1211"/>
        <v>0</v>
      </c>
      <c r="AM538">
        <f t="shared" ca="1" si="1212"/>
        <v>0</v>
      </c>
      <c r="AN538">
        <f t="shared" ca="1" si="1213"/>
        <v>0</v>
      </c>
      <c r="AO538">
        <f t="shared" ca="1" si="1214"/>
        <v>0</v>
      </c>
      <c r="AP538">
        <f t="shared" ca="1" si="1215"/>
        <v>0</v>
      </c>
      <c r="AQ538">
        <f t="shared" ca="1" si="1216"/>
        <v>0</v>
      </c>
      <c r="AR538" s="8">
        <f t="shared" ca="1" si="1217"/>
        <v>0</v>
      </c>
      <c r="AS538" s="8">
        <f t="shared" ca="1" si="1218"/>
        <v>0.16666666666666666</v>
      </c>
      <c r="AT538" s="8">
        <f t="shared" ca="1" si="1219"/>
        <v>0</v>
      </c>
      <c r="AU538" s="8">
        <f t="shared" ca="1" si="1220"/>
        <v>0.16666666666666666</v>
      </c>
      <c r="AV538">
        <f t="shared" ca="1" si="1221"/>
        <v>0</v>
      </c>
      <c r="AW538" t="b">
        <f t="shared" ca="1" si="1196"/>
        <v>0</v>
      </c>
    </row>
    <row r="539" spans="1:49">
      <c r="A539" t="s">
        <v>3233</v>
      </c>
      <c r="B539" t="s">
        <v>2427</v>
      </c>
      <c r="C539" t="s">
        <v>2674</v>
      </c>
      <c r="D539">
        <f>IF(Players!C539="NL",INDEX(Standings!G:I,MATCH(INDEX(Teams!G:K,MATCH(Players!B539,Teams!G:G,0),5),Standings!G:G,0),2)+INDEX(Standings!G:I,MATCH(INDEX(Teams!G:K,MATCH(Players!B539,Teams!G:G,0),5),Standings!G:G,0),3),INDEX(Standings!A:C,MATCH(INDEX(Teams!A:E,MATCH(Players!B539,Teams!A:A,0),5),Standings!A:A,0),2)+INDEX(Standings!A:C,MATCH(INDEX(Teams!A:E,MATCH(Players!B539,Teams!A:A,0),5),Standings!A:A,0),3))</f>
        <v>3</v>
      </c>
      <c r="E539">
        <f t="shared" ca="1" si="1177"/>
        <v>2</v>
      </c>
      <c r="F539">
        <f t="shared" ca="1" si="1178"/>
        <v>6</v>
      </c>
      <c r="G539">
        <f t="shared" ca="1" si="1179"/>
        <v>1</v>
      </c>
      <c r="H539">
        <f t="shared" ca="1" si="1180"/>
        <v>1</v>
      </c>
      <c r="I539">
        <f t="shared" ca="1" si="1181"/>
        <v>0</v>
      </c>
      <c r="J539">
        <f t="shared" ca="1" si="1182"/>
        <v>0</v>
      </c>
      <c r="K539">
        <f t="shared" ca="1" si="1183"/>
        <v>0</v>
      </c>
      <c r="L539">
        <f t="shared" ca="1" si="1184"/>
        <v>2</v>
      </c>
      <c r="M539">
        <f t="shared" ca="1" si="1185"/>
        <v>0</v>
      </c>
      <c r="N539">
        <f t="shared" ca="1" si="1186"/>
        <v>0</v>
      </c>
      <c r="O539">
        <f t="shared" ca="1" si="1187"/>
        <v>3</v>
      </c>
      <c r="P539">
        <f t="shared" ca="1" si="1188"/>
        <v>0</v>
      </c>
      <c r="Q539">
        <f t="shared" ca="1" si="1189"/>
        <v>0</v>
      </c>
      <c r="R539">
        <f t="shared" ca="1" si="1190"/>
        <v>0</v>
      </c>
      <c r="S539">
        <f t="shared" ca="1" si="1191"/>
        <v>0</v>
      </c>
      <c r="T539">
        <f t="shared" ca="1" si="1192"/>
        <v>1</v>
      </c>
      <c r="U539">
        <f t="shared" ca="1" si="1193"/>
        <v>0</v>
      </c>
      <c r="V539">
        <f t="shared" ca="1" si="1194"/>
        <v>1</v>
      </c>
      <c r="W539">
        <f t="shared" ca="1" si="1195"/>
        <v>1</v>
      </c>
      <c r="X539">
        <f t="shared" ca="1" si="1197"/>
        <v>2</v>
      </c>
      <c r="Y539">
        <f t="shared" ca="1" si="1198"/>
        <v>10</v>
      </c>
      <c r="Z539">
        <f t="shared" ca="1" si="1199"/>
        <v>6</v>
      </c>
      <c r="AA539">
        <f t="shared" ca="1" si="1200"/>
        <v>1</v>
      </c>
      <c r="AB539">
        <f t="shared" ca="1" si="1201"/>
        <v>1</v>
      </c>
      <c r="AC539">
        <f t="shared" ca="1" si="1202"/>
        <v>0</v>
      </c>
      <c r="AD539">
        <f t="shared" ca="1" si="1203"/>
        <v>0</v>
      </c>
      <c r="AE539">
        <f t="shared" ca="1" si="1204"/>
        <v>0</v>
      </c>
      <c r="AF539">
        <f t="shared" ca="1" si="1205"/>
        <v>2</v>
      </c>
      <c r="AG539">
        <f t="shared" ca="1" si="1206"/>
        <v>0</v>
      </c>
      <c r="AH539">
        <f t="shared" ca="1" si="1207"/>
        <v>0</v>
      </c>
      <c r="AI539">
        <f t="shared" ca="1" si="1208"/>
        <v>3</v>
      </c>
      <c r="AJ539">
        <f t="shared" ca="1" si="1209"/>
        <v>0</v>
      </c>
      <c r="AK539">
        <f t="shared" ca="1" si="1210"/>
        <v>0</v>
      </c>
      <c r="AL539">
        <f t="shared" ca="1" si="1211"/>
        <v>0</v>
      </c>
      <c r="AM539">
        <f t="shared" ca="1" si="1212"/>
        <v>0</v>
      </c>
      <c r="AN539">
        <f t="shared" ca="1" si="1213"/>
        <v>1</v>
      </c>
      <c r="AO539">
        <f t="shared" ca="1" si="1214"/>
        <v>0</v>
      </c>
      <c r="AP539">
        <f t="shared" ca="1" si="1215"/>
        <v>1</v>
      </c>
      <c r="AQ539">
        <f t="shared" ca="1" si="1216"/>
        <v>1</v>
      </c>
      <c r="AR539" s="8">
        <f t="shared" ca="1" si="1217"/>
        <v>0.16666666666666666</v>
      </c>
      <c r="AS539" s="8">
        <f t="shared" ca="1" si="1218"/>
        <v>0.4</v>
      </c>
      <c r="AT539" s="8">
        <f t="shared" ca="1" si="1219"/>
        <v>0.16666666666666666</v>
      </c>
      <c r="AU539" s="8">
        <f t="shared" ca="1" si="1220"/>
        <v>0.56666666666666665</v>
      </c>
      <c r="AV539">
        <f t="shared" ca="1" si="1221"/>
        <v>1</v>
      </c>
      <c r="AW539" t="b">
        <f t="shared" ca="1" si="1196"/>
        <v>1</v>
      </c>
    </row>
    <row r="540" spans="1:49">
      <c r="A540" t="s">
        <v>3234</v>
      </c>
      <c r="B540" t="s">
        <v>2427</v>
      </c>
      <c r="C540" t="s">
        <v>2674</v>
      </c>
      <c r="D540">
        <f>IF(Players!C540="NL",INDEX(Standings!G:I,MATCH(INDEX(Teams!G:K,MATCH(Players!B540,Teams!G:G,0),5),Standings!G:G,0),2)+INDEX(Standings!G:I,MATCH(INDEX(Teams!G:K,MATCH(Players!B540,Teams!G:G,0),5),Standings!G:G,0),3),INDEX(Standings!A:C,MATCH(INDEX(Teams!A:E,MATCH(Players!B540,Teams!A:A,0),5),Standings!A:A,0),2)+INDEX(Standings!A:C,MATCH(INDEX(Teams!A:E,MATCH(Players!B540,Teams!A:A,0),5),Standings!A:A,0),3))</f>
        <v>3</v>
      </c>
      <c r="E540">
        <f t="shared" ca="1" si="1177"/>
        <v>1</v>
      </c>
      <c r="F540">
        <f t="shared" ca="1" si="1178"/>
        <v>5</v>
      </c>
      <c r="G540">
        <f t="shared" ca="1" si="1179"/>
        <v>2</v>
      </c>
      <c r="H540">
        <f t="shared" ca="1" si="1180"/>
        <v>2</v>
      </c>
      <c r="I540">
        <f t="shared" ca="1" si="1181"/>
        <v>0</v>
      </c>
      <c r="J540">
        <f t="shared" ca="1" si="1182"/>
        <v>0</v>
      </c>
      <c r="K540">
        <f t="shared" ca="1" si="1183"/>
        <v>0</v>
      </c>
      <c r="L540">
        <f t="shared" ca="1" si="1184"/>
        <v>1</v>
      </c>
      <c r="M540">
        <f t="shared" ca="1" si="1185"/>
        <v>0</v>
      </c>
      <c r="N540">
        <f t="shared" ca="1" si="1186"/>
        <v>0</v>
      </c>
      <c r="O540">
        <f t="shared" ca="1" si="1187"/>
        <v>0</v>
      </c>
      <c r="P540">
        <f t="shared" ca="1" si="1188"/>
        <v>1</v>
      </c>
      <c r="Q540">
        <f t="shared" ca="1" si="1189"/>
        <v>0</v>
      </c>
      <c r="R540">
        <f t="shared" ca="1" si="1190"/>
        <v>0</v>
      </c>
      <c r="S540">
        <f t="shared" ca="1" si="1191"/>
        <v>0</v>
      </c>
      <c r="T540">
        <f t="shared" ca="1" si="1192"/>
        <v>0</v>
      </c>
      <c r="U540">
        <f t="shared" ca="1" si="1193"/>
        <v>0</v>
      </c>
      <c r="V540">
        <f t="shared" ca="1" si="1194"/>
        <v>0</v>
      </c>
      <c r="W540">
        <f t="shared" ca="1" si="1195"/>
        <v>0</v>
      </c>
      <c r="X540">
        <f t="shared" ca="1" si="1197"/>
        <v>1</v>
      </c>
      <c r="Y540">
        <f t="shared" ca="1" si="1198"/>
        <v>5</v>
      </c>
      <c r="Z540">
        <f t="shared" ca="1" si="1199"/>
        <v>5</v>
      </c>
      <c r="AA540">
        <f t="shared" ca="1" si="1200"/>
        <v>2</v>
      </c>
      <c r="AB540">
        <f t="shared" ca="1" si="1201"/>
        <v>2</v>
      </c>
      <c r="AC540">
        <f t="shared" ca="1" si="1202"/>
        <v>0</v>
      </c>
      <c r="AD540">
        <f t="shared" ca="1" si="1203"/>
        <v>0</v>
      </c>
      <c r="AE540">
        <f t="shared" ca="1" si="1204"/>
        <v>0</v>
      </c>
      <c r="AF540">
        <f t="shared" ca="1" si="1205"/>
        <v>1</v>
      </c>
      <c r="AG540">
        <f t="shared" ca="1" si="1206"/>
        <v>0</v>
      </c>
      <c r="AH540">
        <f t="shared" ca="1" si="1207"/>
        <v>0</v>
      </c>
      <c r="AI540">
        <f t="shared" ca="1" si="1208"/>
        <v>0</v>
      </c>
      <c r="AJ540">
        <f t="shared" ca="1" si="1209"/>
        <v>1</v>
      </c>
      <c r="AK540">
        <f t="shared" ca="1" si="1210"/>
        <v>0</v>
      </c>
      <c r="AL540">
        <f t="shared" ca="1" si="1211"/>
        <v>0</v>
      </c>
      <c r="AM540">
        <f t="shared" ca="1" si="1212"/>
        <v>0</v>
      </c>
      <c r="AN540">
        <f t="shared" ca="1" si="1213"/>
        <v>0</v>
      </c>
      <c r="AO540">
        <f t="shared" ca="1" si="1214"/>
        <v>0</v>
      </c>
      <c r="AP540">
        <f t="shared" ca="1" si="1215"/>
        <v>0</v>
      </c>
      <c r="AQ540">
        <f t="shared" ca="1" si="1216"/>
        <v>0</v>
      </c>
      <c r="AR540" s="8">
        <f t="shared" ca="1" si="1217"/>
        <v>0.4</v>
      </c>
      <c r="AS540" s="8">
        <f t="shared" ca="1" si="1218"/>
        <v>0.4</v>
      </c>
      <c r="AT540" s="8">
        <f t="shared" ca="1" si="1219"/>
        <v>0.4</v>
      </c>
      <c r="AU540" s="8">
        <f t="shared" ca="1" si="1220"/>
        <v>0.8</v>
      </c>
      <c r="AV540">
        <f t="shared" ca="1" si="1221"/>
        <v>2</v>
      </c>
      <c r="AW540" t="b">
        <f t="shared" ca="1" si="1196"/>
        <v>0</v>
      </c>
    </row>
    <row r="541" spans="1:49">
      <c r="A541" t="s">
        <v>3235</v>
      </c>
      <c r="B541" t="s">
        <v>2427</v>
      </c>
      <c r="C541" t="s">
        <v>2674</v>
      </c>
      <c r="D541">
        <f>IF(Players!C541="NL",INDEX(Standings!G:I,MATCH(INDEX(Teams!G:K,MATCH(Players!B541,Teams!G:G,0),5),Standings!G:G,0),2)+INDEX(Standings!G:I,MATCH(INDEX(Teams!G:K,MATCH(Players!B541,Teams!G:G,0),5),Standings!G:G,0),3),INDEX(Standings!A:C,MATCH(INDEX(Teams!A:E,MATCH(Players!B541,Teams!A:A,0),5),Standings!A:A,0),2)+INDEX(Standings!A:C,MATCH(INDEX(Teams!A:E,MATCH(Players!B541,Teams!A:A,0),5),Standings!A:A,0),3))</f>
        <v>3</v>
      </c>
      <c r="E541">
        <f t="shared" ca="1" si="1177"/>
        <v>1</v>
      </c>
      <c r="F541">
        <f t="shared" ca="1" si="1178"/>
        <v>3</v>
      </c>
      <c r="G541">
        <f t="shared" ca="1" si="1179"/>
        <v>0</v>
      </c>
      <c r="H541">
        <f t="shared" ca="1" si="1180"/>
        <v>1</v>
      </c>
      <c r="I541">
        <f t="shared" ca="1" si="1181"/>
        <v>0</v>
      </c>
      <c r="J541">
        <f t="shared" ca="1" si="1182"/>
        <v>0</v>
      </c>
      <c r="K541">
        <f t="shared" ca="1" si="1183"/>
        <v>0</v>
      </c>
      <c r="L541">
        <f t="shared" ca="1" si="1184"/>
        <v>0</v>
      </c>
      <c r="M541">
        <f t="shared" ca="1" si="1185"/>
        <v>0</v>
      </c>
      <c r="N541">
        <f t="shared" ca="1" si="1186"/>
        <v>0</v>
      </c>
      <c r="O541">
        <f t="shared" ca="1" si="1187"/>
        <v>0</v>
      </c>
      <c r="P541">
        <f t="shared" ca="1" si="1188"/>
        <v>2</v>
      </c>
      <c r="Q541">
        <f t="shared" ca="1" si="1189"/>
        <v>0</v>
      </c>
      <c r="R541">
        <f t="shared" ca="1" si="1190"/>
        <v>1</v>
      </c>
      <c r="S541">
        <f t="shared" ca="1" si="1191"/>
        <v>0</v>
      </c>
      <c r="T541">
        <f t="shared" ca="1" si="1192"/>
        <v>0</v>
      </c>
      <c r="U541">
        <f t="shared" ca="1" si="1193"/>
        <v>0</v>
      </c>
      <c r="V541">
        <f t="shared" ca="1" si="1194"/>
        <v>1</v>
      </c>
      <c r="W541">
        <f t="shared" ca="1" si="1195"/>
        <v>1</v>
      </c>
      <c r="X541">
        <f t="shared" ca="1" si="1197"/>
        <v>1</v>
      </c>
      <c r="Y541">
        <f t="shared" ca="1" si="1198"/>
        <v>4</v>
      </c>
      <c r="Z541">
        <f t="shared" ca="1" si="1199"/>
        <v>3</v>
      </c>
      <c r="AA541">
        <f t="shared" ca="1" si="1200"/>
        <v>0</v>
      </c>
      <c r="AB541">
        <f t="shared" ca="1" si="1201"/>
        <v>1</v>
      </c>
      <c r="AC541">
        <f t="shared" ca="1" si="1202"/>
        <v>0</v>
      </c>
      <c r="AD541">
        <f t="shared" ca="1" si="1203"/>
        <v>0</v>
      </c>
      <c r="AE541">
        <f t="shared" ca="1" si="1204"/>
        <v>0</v>
      </c>
      <c r="AF541">
        <f t="shared" ca="1" si="1205"/>
        <v>0</v>
      </c>
      <c r="AG541">
        <f t="shared" ca="1" si="1206"/>
        <v>0</v>
      </c>
      <c r="AH541">
        <f t="shared" ca="1" si="1207"/>
        <v>0</v>
      </c>
      <c r="AI541">
        <f t="shared" ca="1" si="1208"/>
        <v>0</v>
      </c>
      <c r="AJ541">
        <f t="shared" ca="1" si="1209"/>
        <v>2</v>
      </c>
      <c r="AK541">
        <f t="shared" ca="1" si="1210"/>
        <v>0</v>
      </c>
      <c r="AL541">
        <f t="shared" ca="1" si="1211"/>
        <v>1</v>
      </c>
      <c r="AM541">
        <f t="shared" ca="1" si="1212"/>
        <v>0</v>
      </c>
      <c r="AN541">
        <f t="shared" ca="1" si="1213"/>
        <v>0</v>
      </c>
      <c r="AO541">
        <f t="shared" ca="1" si="1214"/>
        <v>0</v>
      </c>
      <c r="AP541">
        <f t="shared" ca="1" si="1215"/>
        <v>1</v>
      </c>
      <c r="AQ541">
        <f t="shared" ca="1" si="1216"/>
        <v>1</v>
      </c>
      <c r="AR541" s="8">
        <f t="shared" ca="1" si="1217"/>
        <v>0.33333333333333331</v>
      </c>
      <c r="AS541" s="8">
        <f t="shared" ca="1" si="1218"/>
        <v>0.5</v>
      </c>
      <c r="AT541" s="8">
        <f t="shared" ca="1" si="1219"/>
        <v>0.33333333333333331</v>
      </c>
      <c r="AU541" s="8">
        <f t="shared" ca="1" si="1220"/>
        <v>0.83333333333333326</v>
      </c>
      <c r="AV541">
        <f t="shared" ca="1" si="1221"/>
        <v>1</v>
      </c>
      <c r="AW541" t="b">
        <f t="shared" ca="1" si="1196"/>
        <v>0</v>
      </c>
    </row>
    <row r="542" spans="1:49">
      <c r="A542" t="s">
        <v>3236</v>
      </c>
      <c r="B542" t="s">
        <v>2427</v>
      </c>
      <c r="C542" t="s">
        <v>2674</v>
      </c>
      <c r="D542">
        <f>IF(Players!C542="NL",INDEX(Standings!G:I,MATCH(INDEX(Teams!G:K,MATCH(Players!B542,Teams!G:G,0),5),Standings!G:G,0),2)+INDEX(Standings!G:I,MATCH(INDEX(Teams!G:K,MATCH(Players!B542,Teams!G:G,0),5),Standings!G:G,0),3),INDEX(Standings!A:C,MATCH(INDEX(Teams!A:E,MATCH(Players!B542,Teams!A:A,0),5),Standings!A:A,0),2)+INDEX(Standings!A:C,MATCH(INDEX(Teams!A:E,MATCH(Players!B542,Teams!A:A,0),5),Standings!A:A,0),3))</f>
        <v>3</v>
      </c>
      <c r="E542">
        <f t="shared" ca="1" si="1177"/>
        <v>0</v>
      </c>
      <c r="F542">
        <f t="shared" ca="1" si="1178"/>
        <v>0</v>
      </c>
      <c r="G542">
        <f t="shared" ca="1" si="1179"/>
        <v>0</v>
      </c>
      <c r="H542">
        <f t="shared" ca="1" si="1180"/>
        <v>0</v>
      </c>
      <c r="I542">
        <f t="shared" ca="1" si="1181"/>
        <v>0</v>
      </c>
      <c r="J542">
        <f t="shared" ca="1" si="1182"/>
        <v>0</v>
      </c>
      <c r="K542">
        <f t="shared" ca="1" si="1183"/>
        <v>0</v>
      </c>
      <c r="L542">
        <f t="shared" ca="1" si="1184"/>
        <v>0</v>
      </c>
      <c r="M542">
        <f t="shared" ca="1" si="1185"/>
        <v>0</v>
      </c>
      <c r="N542">
        <f t="shared" ca="1" si="1186"/>
        <v>0</v>
      </c>
      <c r="O542">
        <f t="shared" ca="1" si="1187"/>
        <v>0</v>
      </c>
      <c r="P542">
        <f t="shared" ca="1" si="1188"/>
        <v>0</v>
      </c>
      <c r="Q542">
        <f t="shared" ca="1" si="1189"/>
        <v>0</v>
      </c>
      <c r="R542">
        <f t="shared" ca="1" si="1190"/>
        <v>0</v>
      </c>
      <c r="S542">
        <f t="shared" ca="1" si="1191"/>
        <v>0</v>
      </c>
      <c r="T542">
        <f t="shared" ca="1" si="1192"/>
        <v>0</v>
      </c>
      <c r="U542">
        <f t="shared" ca="1" si="1193"/>
        <v>0</v>
      </c>
      <c r="V542">
        <f t="shared" ca="1" si="1194"/>
        <v>1</v>
      </c>
      <c r="W542">
        <f t="shared" ca="1" si="1195"/>
        <v>1</v>
      </c>
      <c r="X542">
        <f t="shared" ca="1" si="1197"/>
        <v>0</v>
      </c>
      <c r="Y542">
        <f t="shared" ca="1" si="1198"/>
        <v>0</v>
      </c>
      <c r="Z542">
        <f t="shared" ca="1" si="1199"/>
        <v>0</v>
      </c>
      <c r="AA542">
        <f t="shared" ca="1" si="1200"/>
        <v>0</v>
      </c>
      <c r="AB542">
        <f t="shared" ca="1" si="1201"/>
        <v>0</v>
      </c>
      <c r="AC542">
        <f t="shared" ca="1" si="1202"/>
        <v>0</v>
      </c>
      <c r="AD542">
        <f t="shared" ca="1" si="1203"/>
        <v>0</v>
      </c>
      <c r="AE542">
        <f t="shared" ca="1" si="1204"/>
        <v>0</v>
      </c>
      <c r="AF542">
        <f t="shared" ca="1" si="1205"/>
        <v>0</v>
      </c>
      <c r="AG542">
        <f t="shared" ca="1" si="1206"/>
        <v>0</v>
      </c>
      <c r="AH542">
        <f t="shared" ca="1" si="1207"/>
        <v>0</v>
      </c>
      <c r="AI542">
        <f t="shared" ca="1" si="1208"/>
        <v>0</v>
      </c>
      <c r="AJ542">
        <f t="shared" ca="1" si="1209"/>
        <v>0</v>
      </c>
      <c r="AK542">
        <f t="shared" ca="1" si="1210"/>
        <v>0</v>
      </c>
      <c r="AL542">
        <f t="shared" ca="1" si="1211"/>
        <v>0</v>
      </c>
      <c r="AM542">
        <f t="shared" ca="1" si="1212"/>
        <v>0</v>
      </c>
      <c r="AN542">
        <f t="shared" ca="1" si="1213"/>
        <v>0</v>
      </c>
      <c r="AO542">
        <f t="shared" ca="1" si="1214"/>
        <v>0</v>
      </c>
      <c r="AP542">
        <f t="shared" ca="1" si="1215"/>
        <v>1</v>
      </c>
      <c r="AQ542">
        <f t="shared" ca="1" si="1216"/>
        <v>1</v>
      </c>
      <c r="AR542" s="8">
        <f t="shared" ca="1" si="1217"/>
        <v>0</v>
      </c>
      <c r="AS542" s="8">
        <f t="shared" ca="1" si="1218"/>
        <v>0</v>
      </c>
      <c r="AT542" s="8">
        <f t="shared" ca="1" si="1219"/>
        <v>0</v>
      </c>
      <c r="AU542" s="8">
        <f t="shared" ca="1" si="1220"/>
        <v>0</v>
      </c>
      <c r="AV542">
        <f t="shared" ca="1" si="1221"/>
        <v>0</v>
      </c>
      <c r="AW542" t="b">
        <f t="shared" ca="1" si="1196"/>
        <v>0</v>
      </c>
    </row>
    <row r="543" spans="1:49">
      <c r="A543" t="s">
        <v>2739</v>
      </c>
      <c r="B543" t="s">
        <v>2427</v>
      </c>
      <c r="C543" t="s">
        <v>2674</v>
      </c>
      <c r="D543">
        <f>IF(Players!C543="NL",INDEX(Standings!G:I,MATCH(INDEX(Teams!G:K,MATCH(Players!B543,Teams!G:G,0),5),Standings!G:G,0),2)+INDEX(Standings!G:I,MATCH(INDEX(Teams!G:K,MATCH(Players!B543,Teams!G:G,0),5),Standings!G:G,0),3),INDEX(Standings!A:C,MATCH(INDEX(Teams!A:E,MATCH(Players!B543,Teams!A:A,0),5),Standings!A:A,0),2)+INDEX(Standings!A:C,MATCH(INDEX(Teams!A:E,MATCH(Players!B543,Teams!A:A,0),5),Standings!A:A,0),3))</f>
        <v>3</v>
      </c>
      <c r="E543">
        <f t="shared" ca="1" si="1177"/>
        <v>0</v>
      </c>
      <c r="F543">
        <f t="shared" ca="1" si="1178"/>
        <v>0</v>
      </c>
      <c r="G543">
        <f t="shared" ca="1" si="1179"/>
        <v>0</v>
      </c>
      <c r="H543">
        <f t="shared" ca="1" si="1180"/>
        <v>0</v>
      </c>
      <c r="I543">
        <f t="shared" ca="1" si="1181"/>
        <v>0</v>
      </c>
      <c r="J543">
        <f t="shared" ca="1" si="1182"/>
        <v>0</v>
      </c>
      <c r="K543">
        <f t="shared" ca="1" si="1183"/>
        <v>0</v>
      </c>
      <c r="L543">
        <f t="shared" ca="1" si="1184"/>
        <v>0</v>
      </c>
      <c r="M543">
        <f t="shared" ca="1" si="1185"/>
        <v>0</v>
      </c>
      <c r="N543">
        <f t="shared" ca="1" si="1186"/>
        <v>0</v>
      </c>
      <c r="O543">
        <f t="shared" ca="1" si="1187"/>
        <v>0</v>
      </c>
      <c r="P543">
        <f t="shared" ca="1" si="1188"/>
        <v>0</v>
      </c>
      <c r="Q543">
        <f t="shared" ca="1" si="1189"/>
        <v>0</v>
      </c>
      <c r="R543">
        <f t="shared" ca="1" si="1190"/>
        <v>0</v>
      </c>
      <c r="S543">
        <f t="shared" ca="1" si="1191"/>
        <v>0</v>
      </c>
      <c r="T543">
        <f t="shared" ca="1" si="1192"/>
        <v>0</v>
      </c>
      <c r="U543">
        <f t="shared" ca="1" si="1193"/>
        <v>0</v>
      </c>
      <c r="V543">
        <f t="shared" ca="1" si="1194"/>
        <v>0</v>
      </c>
      <c r="W543">
        <f t="shared" ca="1" si="1195"/>
        <v>1</v>
      </c>
      <c r="X543">
        <f t="shared" ca="1" si="1197"/>
        <v>0</v>
      </c>
      <c r="Y543">
        <f t="shared" ca="1" si="1198"/>
        <v>0</v>
      </c>
      <c r="Z543">
        <f t="shared" ca="1" si="1199"/>
        <v>0</v>
      </c>
      <c r="AA543">
        <f t="shared" ca="1" si="1200"/>
        <v>0</v>
      </c>
      <c r="AB543">
        <f t="shared" ca="1" si="1201"/>
        <v>0</v>
      </c>
      <c r="AC543">
        <f t="shared" ca="1" si="1202"/>
        <v>0</v>
      </c>
      <c r="AD543">
        <f t="shared" ca="1" si="1203"/>
        <v>0</v>
      </c>
      <c r="AE543">
        <f t="shared" ca="1" si="1204"/>
        <v>0</v>
      </c>
      <c r="AF543">
        <f t="shared" ca="1" si="1205"/>
        <v>0</v>
      </c>
      <c r="AG543">
        <f t="shared" ca="1" si="1206"/>
        <v>0</v>
      </c>
      <c r="AH543">
        <f t="shared" ca="1" si="1207"/>
        <v>0</v>
      </c>
      <c r="AI543">
        <f t="shared" ca="1" si="1208"/>
        <v>0</v>
      </c>
      <c r="AJ543">
        <f t="shared" ca="1" si="1209"/>
        <v>0</v>
      </c>
      <c r="AK543">
        <f t="shared" ca="1" si="1210"/>
        <v>0</v>
      </c>
      <c r="AL543">
        <f t="shared" ca="1" si="1211"/>
        <v>0</v>
      </c>
      <c r="AM543">
        <f t="shared" ca="1" si="1212"/>
        <v>0</v>
      </c>
      <c r="AN543">
        <f t="shared" ca="1" si="1213"/>
        <v>0</v>
      </c>
      <c r="AO543">
        <f t="shared" ca="1" si="1214"/>
        <v>0</v>
      </c>
      <c r="AP543">
        <f t="shared" ca="1" si="1215"/>
        <v>0</v>
      </c>
      <c r="AQ543">
        <f t="shared" ca="1" si="1216"/>
        <v>1</v>
      </c>
      <c r="AR543" s="8">
        <f t="shared" ca="1" si="1217"/>
        <v>0</v>
      </c>
      <c r="AS543" s="8">
        <f t="shared" ca="1" si="1218"/>
        <v>0</v>
      </c>
      <c r="AT543" s="8">
        <f t="shared" ca="1" si="1219"/>
        <v>0</v>
      </c>
      <c r="AU543" s="8">
        <f t="shared" ca="1" si="1220"/>
        <v>0</v>
      </c>
      <c r="AV543">
        <f t="shared" ca="1" si="1221"/>
        <v>0</v>
      </c>
      <c r="AW543" t="b">
        <f t="shared" ca="1" si="1196"/>
        <v>0</v>
      </c>
    </row>
    <row r="544" spans="1:49">
      <c r="A544" t="s">
        <v>3237</v>
      </c>
      <c r="B544" t="s">
        <v>2427</v>
      </c>
      <c r="C544" t="s">
        <v>2674</v>
      </c>
      <c r="D544">
        <f>IF(Players!C544="NL",INDEX(Standings!G:I,MATCH(INDEX(Teams!G:K,MATCH(Players!B544,Teams!G:G,0),5),Standings!G:G,0),2)+INDEX(Standings!G:I,MATCH(INDEX(Teams!G:K,MATCH(Players!B544,Teams!G:G,0),5),Standings!G:G,0),3),INDEX(Standings!A:C,MATCH(INDEX(Teams!A:E,MATCH(Players!B544,Teams!A:A,0),5),Standings!A:A,0),2)+INDEX(Standings!A:C,MATCH(INDEX(Teams!A:E,MATCH(Players!B544,Teams!A:A,0),5),Standings!A:A,0),3))</f>
        <v>3</v>
      </c>
      <c r="E544">
        <f t="shared" ca="1" si="1177"/>
        <v>0</v>
      </c>
      <c r="F544">
        <f t="shared" ca="1" si="1178"/>
        <v>0</v>
      </c>
      <c r="G544">
        <f t="shared" ca="1" si="1179"/>
        <v>0</v>
      </c>
      <c r="H544">
        <f t="shared" ca="1" si="1180"/>
        <v>0</v>
      </c>
      <c r="I544">
        <f t="shared" ca="1" si="1181"/>
        <v>0</v>
      </c>
      <c r="J544">
        <f t="shared" ca="1" si="1182"/>
        <v>0</v>
      </c>
      <c r="K544">
        <f t="shared" ca="1" si="1183"/>
        <v>0</v>
      </c>
      <c r="L544">
        <f t="shared" ca="1" si="1184"/>
        <v>0</v>
      </c>
      <c r="M544">
        <f t="shared" ca="1" si="1185"/>
        <v>0</v>
      </c>
      <c r="N544">
        <f t="shared" ca="1" si="1186"/>
        <v>0</v>
      </c>
      <c r="O544">
        <f t="shared" ca="1" si="1187"/>
        <v>0</v>
      </c>
      <c r="P544">
        <f t="shared" ca="1" si="1188"/>
        <v>0</v>
      </c>
      <c r="Q544">
        <f t="shared" ca="1" si="1189"/>
        <v>0</v>
      </c>
      <c r="R544">
        <f t="shared" ca="1" si="1190"/>
        <v>0</v>
      </c>
      <c r="S544">
        <f t="shared" ca="1" si="1191"/>
        <v>0</v>
      </c>
      <c r="T544">
        <f t="shared" ca="1" si="1192"/>
        <v>0</v>
      </c>
      <c r="U544">
        <f t="shared" ca="1" si="1193"/>
        <v>0</v>
      </c>
      <c r="V544">
        <f t="shared" ca="1" si="1194"/>
        <v>2</v>
      </c>
      <c r="W544">
        <f t="shared" ca="1" si="1195"/>
        <v>2</v>
      </c>
      <c r="X544">
        <f t="shared" ca="1" si="1197"/>
        <v>0</v>
      </c>
      <c r="Y544">
        <f t="shared" ca="1" si="1198"/>
        <v>0</v>
      </c>
      <c r="Z544">
        <f t="shared" ca="1" si="1199"/>
        <v>0</v>
      </c>
      <c r="AA544">
        <f t="shared" ca="1" si="1200"/>
        <v>0</v>
      </c>
      <c r="AB544">
        <f t="shared" ca="1" si="1201"/>
        <v>0</v>
      </c>
      <c r="AC544">
        <f t="shared" ca="1" si="1202"/>
        <v>0</v>
      </c>
      <c r="AD544">
        <f t="shared" ca="1" si="1203"/>
        <v>0</v>
      </c>
      <c r="AE544">
        <f t="shared" ca="1" si="1204"/>
        <v>0</v>
      </c>
      <c r="AF544">
        <f t="shared" ca="1" si="1205"/>
        <v>0</v>
      </c>
      <c r="AG544">
        <f t="shared" ca="1" si="1206"/>
        <v>0</v>
      </c>
      <c r="AH544">
        <f t="shared" ca="1" si="1207"/>
        <v>0</v>
      </c>
      <c r="AI544">
        <f t="shared" ca="1" si="1208"/>
        <v>0</v>
      </c>
      <c r="AJ544">
        <f t="shared" ca="1" si="1209"/>
        <v>0</v>
      </c>
      <c r="AK544">
        <f t="shared" ca="1" si="1210"/>
        <v>0</v>
      </c>
      <c r="AL544">
        <f t="shared" ca="1" si="1211"/>
        <v>0</v>
      </c>
      <c r="AM544">
        <f t="shared" ca="1" si="1212"/>
        <v>0</v>
      </c>
      <c r="AN544">
        <f t="shared" ca="1" si="1213"/>
        <v>0</v>
      </c>
      <c r="AO544">
        <f t="shared" ca="1" si="1214"/>
        <v>0</v>
      </c>
      <c r="AP544">
        <f t="shared" ca="1" si="1215"/>
        <v>2</v>
      </c>
      <c r="AQ544">
        <f t="shared" ca="1" si="1216"/>
        <v>2</v>
      </c>
      <c r="AR544" s="8">
        <f t="shared" ca="1" si="1217"/>
        <v>0</v>
      </c>
      <c r="AS544" s="8">
        <f t="shared" ca="1" si="1218"/>
        <v>0</v>
      </c>
      <c r="AT544" s="8">
        <f t="shared" ca="1" si="1219"/>
        <v>0</v>
      </c>
      <c r="AU544" s="8">
        <f t="shared" ca="1" si="1220"/>
        <v>0</v>
      </c>
      <c r="AV544">
        <f t="shared" ca="1" si="1221"/>
        <v>0</v>
      </c>
      <c r="AW544" t="b">
        <f t="shared" ca="1" si="1196"/>
        <v>0</v>
      </c>
    </row>
    <row r="545" spans="1:49">
      <c r="A545" t="s">
        <v>3238</v>
      </c>
      <c r="B545" t="s">
        <v>2427</v>
      </c>
      <c r="C545" t="s">
        <v>2674</v>
      </c>
      <c r="D545">
        <f>IF(Players!C545="NL",INDEX(Standings!G:I,MATCH(INDEX(Teams!G:K,MATCH(Players!B545,Teams!G:G,0),5),Standings!G:G,0),2)+INDEX(Standings!G:I,MATCH(INDEX(Teams!G:K,MATCH(Players!B545,Teams!G:G,0),5),Standings!G:G,0),3),INDEX(Standings!A:C,MATCH(INDEX(Teams!A:E,MATCH(Players!B545,Teams!A:A,0),5),Standings!A:A,0),2)+INDEX(Standings!A:C,MATCH(INDEX(Teams!A:E,MATCH(Players!B545,Teams!A:A,0),5),Standings!A:A,0),3))</f>
        <v>3</v>
      </c>
      <c r="E545">
        <f t="shared" ca="1" si="1177"/>
        <v>0</v>
      </c>
      <c r="F545">
        <f t="shared" ca="1" si="1178"/>
        <v>0</v>
      </c>
      <c r="G545">
        <f t="shared" ca="1" si="1179"/>
        <v>0</v>
      </c>
      <c r="H545">
        <f t="shared" ca="1" si="1180"/>
        <v>0</v>
      </c>
      <c r="I545">
        <f t="shared" ca="1" si="1181"/>
        <v>0</v>
      </c>
      <c r="J545">
        <f t="shared" ca="1" si="1182"/>
        <v>0</v>
      </c>
      <c r="K545">
        <f t="shared" ca="1" si="1183"/>
        <v>0</v>
      </c>
      <c r="L545">
        <f t="shared" ca="1" si="1184"/>
        <v>0</v>
      </c>
      <c r="M545">
        <f t="shared" ca="1" si="1185"/>
        <v>0</v>
      </c>
      <c r="N545">
        <f t="shared" ca="1" si="1186"/>
        <v>0</v>
      </c>
      <c r="O545">
        <f t="shared" ca="1" si="1187"/>
        <v>0</v>
      </c>
      <c r="P545">
        <f t="shared" ca="1" si="1188"/>
        <v>0</v>
      </c>
      <c r="Q545">
        <f t="shared" ca="1" si="1189"/>
        <v>0</v>
      </c>
      <c r="R545">
        <f t="shared" ca="1" si="1190"/>
        <v>0</v>
      </c>
      <c r="S545">
        <f t="shared" ca="1" si="1191"/>
        <v>0</v>
      </c>
      <c r="T545">
        <f t="shared" ca="1" si="1192"/>
        <v>0</v>
      </c>
      <c r="U545">
        <f t="shared" ca="1" si="1193"/>
        <v>0</v>
      </c>
      <c r="V545">
        <f t="shared" ca="1" si="1194"/>
        <v>0</v>
      </c>
      <c r="W545">
        <f t="shared" ca="1" si="1195"/>
        <v>0</v>
      </c>
      <c r="X545">
        <f t="shared" ca="1" si="1197"/>
        <v>0</v>
      </c>
      <c r="Y545">
        <f t="shared" ca="1" si="1198"/>
        <v>0</v>
      </c>
      <c r="Z545">
        <f t="shared" ca="1" si="1199"/>
        <v>0</v>
      </c>
      <c r="AA545">
        <f t="shared" ca="1" si="1200"/>
        <v>0</v>
      </c>
      <c r="AB545">
        <f t="shared" ca="1" si="1201"/>
        <v>0</v>
      </c>
      <c r="AC545">
        <f t="shared" ca="1" si="1202"/>
        <v>0</v>
      </c>
      <c r="AD545">
        <f t="shared" ca="1" si="1203"/>
        <v>0</v>
      </c>
      <c r="AE545">
        <f t="shared" ca="1" si="1204"/>
        <v>0</v>
      </c>
      <c r="AF545">
        <f t="shared" ca="1" si="1205"/>
        <v>0</v>
      </c>
      <c r="AG545">
        <f t="shared" ca="1" si="1206"/>
        <v>0</v>
      </c>
      <c r="AH545">
        <f t="shared" ca="1" si="1207"/>
        <v>0</v>
      </c>
      <c r="AI545">
        <f t="shared" ca="1" si="1208"/>
        <v>0</v>
      </c>
      <c r="AJ545">
        <f t="shared" ca="1" si="1209"/>
        <v>0</v>
      </c>
      <c r="AK545">
        <f t="shared" ca="1" si="1210"/>
        <v>0</v>
      </c>
      <c r="AL545">
        <f t="shared" ca="1" si="1211"/>
        <v>0</v>
      </c>
      <c r="AM545">
        <f t="shared" ca="1" si="1212"/>
        <v>0</v>
      </c>
      <c r="AN545">
        <f t="shared" ca="1" si="1213"/>
        <v>0</v>
      </c>
      <c r="AO545">
        <f t="shared" ca="1" si="1214"/>
        <v>0</v>
      </c>
      <c r="AP545">
        <f t="shared" ca="1" si="1215"/>
        <v>0</v>
      </c>
      <c r="AQ545">
        <f t="shared" ca="1" si="1216"/>
        <v>0</v>
      </c>
      <c r="AR545" s="8">
        <f t="shared" ca="1" si="1217"/>
        <v>0</v>
      </c>
      <c r="AS545" s="8">
        <f t="shared" ca="1" si="1218"/>
        <v>0</v>
      </c>
      <c r="AT545" s="8">
        <f t="shared" ca="1" si="1219"/>
        <v>0</v>
      </c>
      <c r="AU545" s="8">
        <f t="shared" ca="1" si="1220"/>
        <v>0</v>
      </c>
      <c r="AV545">
        <f t="shared" ca="1" si="1221"/>
        <v>0</v>
      </c>
      <c r="AW545" t="b">
        <f t="shared" ca="1" si="1196"/>
        <v>0</v>
      </c>
    </row>
    <row r="546" spans="1:49">
      <c r="A546" t="s">
        <v>3239</v>
      </c>
      <c r="B546" t="s">
        <v>2427</v>
      </c>
      <c r="C546" t="s">
        <v>2674</v>
      </c>
      <c r="D546">
        <f>IF(Players!C546="NL",INDEX(Standings!G:I,MATCH(INDEX(Teams!G:K,MATCH(Players!B546,Teams!G:G,0),5),Standings!G:G,0),2)+INDEX(Standings!G:I,MATCH(INDEX(Teams!G:K,MATCH(Players!B546,Teams!G:G,0),5),Standings!G:G,0),3),INDEX(Standings!A:C,MATCH(INDEX(Teams!A:E,MATCH(Players!B546,Teams!A:A,0),5),Standings!A:A,0),2)+INDEX(Standings!A:C,MATCH(INDEX(Teams!A:E,MATCH(Players!B546,Teams!A:A,0),5),Standings!A:A,0),3))</f>
        <v>3</v>
      </c>
      <c r="E546">
        <f t="shared" ca="1" si="1177"/>
        <v>0</v>
      </c>
      <c r="F546">
        <f t="shared" ca="1" si="1178"/>
        <v>0</v>
      </c>
      <c r="G546">
        <f t="shared" ca="1" si="1179"/>
        <v>0</v>
      </c>
      <c r="H546">
        <f t="shared" ca="1" si="1180"/>
        <v>0</v>
      </c>
      <c r="I546">
        <f t="shared" ca="1" si="1181"/>
        <v>0</v>
      </c>
      <c r="J546">
        <f t="shared" ca="1" si="1182"/>
        <v>0</v>
      </c>
      <c r="K546">
        <f t="shared" ca="1" si="1183"/>
        <v>0</v>
      </c>
      <c r="L546">
        <f t="shared" ca="1" si="1184"/>
        <v>0</v>
      </c>
      <c r="M546">
        <f t="shared" ca="1" si="1185"/>
        <v>0</v>
      </c>
      <c r="N546">
        <f t="shared" ca="1" si="1186"/>
        <v>0</v>
      </c>
      <c r="O546">
        <f t="shared" ca="1" si="1187"/>
        <v>0</v>
      </c>
      <c r="P546">
        <f t="shared" ca="1" si="1188"/>
        <v>0</v>
      </c>
      <c r="Q546">
        <f t="shared" ca="1" si="1189"/>
        <v>0</v>
      </c>
      <c r="R546">
        <f t="shared" ca="1" si="1190"/>
        <v>0</v>
      </c>
      <c r="S546">
        <f t="shared" ca="1" si="1191"/>
        <v>0</v>
      </c>
      <c r="T546">
        <f t="shared" ca="1" si="1192"/>
        <v>0</v>
      </c>
      <c r="U546">
        <f t="shared" ca="1" si="1193"/>
        <v>0</v>
      </c>
      <c r="V546">
        <f t="shared" ca="1" si="1194"/>
        <v>0</v>
      </c>
      <c r="W546">
        <f t="shared" ca="1" si="1195"/>
        <v>0</v>
      </c>
      <c r="X546">
        <f t="shared" ca="1" si="1197"/>
        <v>0</v>
      </c>
      <c r="Y546">
        <f t="shared" ca="1" si="1198"/>
        <v>0</v>
      </c>
      <c r="Z546">
        <f t="shared" ca="1" si="1199"/>
        <v>0</v>
      </c>
      <c r="AA546">
        <f t="shared" ca="1" si="1200"/>
        <v>0</v>
      </c>
      <c r="AB546">
        <f t="shared" ca="1" si="1201"/>
        <v>0</v>
      </c>
      <c r="AC546">
        <f t="shared" ca="1" si="1202"/>
        <v>0</v>
      </c>
      <c r="AD546">
        <f t="shared" ca="1" si="1203"/>
        <v>0</v>
      </c>
      <c r="AE546">
        <f t="shared" ca="1" si="1204"/>
        <v>0</v>
      </c>
      <c r="AF546">
        <f t="shared" ca="1" si="1205"/>
        <v>0</v>
      </c>
      <c r="AG546">
        <f t="shared" ca="1" si="1206"/>
        <v>0</v>
      </c>
      <c r="AH546">
        <f t="shared" ca="1" si="1207"/>
        <v>0</v>
      </c>
      <c r="AI546">
        <f t="shared" ca="1" si="1208"/>
        <v>0</v>
      </c>
      <c r="AJ546">
        <f t="shared" ca="1" si="1209"/>
        <v>0</v>
      </c>
      <c r="AK546">
        <f t="shared" ca="1" si="1210"/>
        <v>0</v>
      </c>
      <c r="AL546">
        <f t="shared" ca="1" si="1211"/>
        <v>0</v>
      </c>
      <c r="AM546">
        <f t="shared" ca="1" si="1212"/>
        <v>0</v>
      </c>
      <c r="AN546">
        <f t="shared" ca="1" si="1213"/>
        <v>0</v>
      </c>
      <c r="AO546">
        <f t="shared" ca="1" si="1214"/>
        <v>0</v>
      </c>
      <c r="AP546">
        <f t="shared" ca="1" si="1215"/>
        <v>0</v>
      </c>
      <c r="AQ546">
        <f t="shared" ca="1" si="1216"/>
        <v>0</v>
      </c>
      <c r="AR546" s="8">
        <f t="shared" ca="1" si="1217"/>
        <v>0</v>
      </c>
      <c r="AS546" s="8">
        <f t="shared" ca="1" si="1218"/>
        <v>0</v>
      </c>
      <c r="AT546" s="8">
        <f t="shared" ca="1" si="1219"/>
        <v>0</v>
      </c>
      <c r="AU546" s="8">
        <f t="shared" ca="1" si="1220"/>
        <v>0</v>
      </c>
      <c r="AV546">
        <f t="shared" ca="1" si="1221"/>
        <v>0</v>
      </c>
      <c r="AW546" t="b">
        <f t="shared" ca="1" si="1196"/>
        <v>0</v>
      </c>
    </row>
    <row r="547" spans="1:49">
      <c r="A547" t="s">
        <v>3240</v>
      </c>
      <c r="B547" t="s">
        <v>2427</v>
      </c>
      <c r="C547" t="s">
        <v>2674</v>
      </c>
      <c r="D547">
        <f>IF(Players!C547="NL",INDEX(Standings!G:I,MATCH(INDEX(Teams!G:K,MATCH(Players!B547,Teams!G:G,0),5),Standings!G:G,0),2)+INDEX(Standings!G:I,MATCH(INDEX(Teams!G:K,MATCH(Players!B547,Teams!G:G,0),5),Standings!G:G,0),3),INDEX(Standings!A:C,MATCH(INDEX(Teams!A:E,MATCH(Players!B547,Teams!A:A,0),5),Standings!A:A,0),2)+INDEX(Standings!A:C,MATCH(INDEX(Teams!A:E,MATCH(Players!B547,Teams!A:A,0),5),Standings!A:A,0),3))</f>
        <v>3</v>
      </c>
      <c r="E547">
        <f t="shared" ca="1" si="1177"/>
        <v>0</v>
      </c>
      <c r="F547">
        <f t="shared" ca="1" si="1178"/>
        <v>0</v>
      </c>
      <c r="G547">
        <f t="shared" ca="1" si="1179"/>
        <v>0</v>
      </c>
      <c r="H547">
        <f t="shared" ca="1" si="1180"/>
        <v>0</v>
      </c>
      <c r="I547">
        <f t="shared" ca="1" si="1181"/>
        <v>0</v>
      </c>
      <c r="J547">
        <f t="shared" ca="1" si="1182"/>
        <v>0</v>
      </c>
      <c r="K547">
        <f t="shared" ca="1" si="1183"/>
        <v>0</v>
      </c>
      <c r="L547">
        <f t="shared" ca="1" si="1184"/>
        <v>0</v>
      </c>
      <c r="M547">
        <f t="shared" ca="1" si="1185"/>
        <v>0</v>
      </c>
      <c r="N547">
        <f t="shared" ca="1" si="1186"/>
        <v>0</v>
      </c>
      <c r="O547">
        <f t="shared" ca="1" si="1187"/>
        <v>0</v>
      </c>
      <c r="P547">
        <f t="shared" ca="1" si="1188"/>
        <v>0</v>
      </c>
      <c r="Q547">
        <f t="shared" ca="1" si="1189"/>
        <v>0</v>
      </c>
      <c r="R547">
        <f t="shared" ca="1" si="1190"/>
        <v>0</v>
      </c>
      <c r="S547">
        <f t="shared" ca="1" si="1191"/>
        <v>0</v>
      </c>
      <c r="T547">
        <f t="shared" ca="1" si="1192"/>
        <v>0</v>
      </c>
      <c r="U547">
        <f t="shared" ca="1" si="1193"/>
        <v>0</v>
      </c>
      <c r="V547">
        <f t="shared" ca="1" si="1194"/>
        <v>0</v>
      </c>
      <c r="W547">
        <f t="shared" ca="1" si="1195"/>
        <v>0</v>
      </c>
      <c r="X547">
        <f t="shared" ca="1" si="1197"/>
        <v>0</v>
      </c>
      <c r="Y547">
        <f t="shared" ca="1" si="1198"/>
        <v>0</v>
      </c>
      <c r="Z547">
        <f t="shared" ca="1" si="1199"/>
        <v>0</v>
      </c>
      <c r="AA547">
        <f t="shared" ca="1" si="1200"/>
        <v>0</v>
      </c>
      <c r="AB547">
        <f t="shared" ca="1" si="1201"/>
        <v>0</v>
      </c>
      <c r="AC547">
        <f t="shared" ca="1" si="1202"/>
        <v>0</v>
      </c>
      <c r="AD547">
        <f t="shared" ca="1" si="1203"/>
        <v>0</v>
      </c>
      <c r="AE547">
        <f t="shared" ca="1" si="1204"/>
        <v>0</v>
      </c>
      <c r="AF547">
        <f t="shared" ca="1" si="1205"/>
        <v>0</v>
      </c>
      <c r="AG547">
        <f t="shared" ca="1" si="1206"/>
        <v>0</v>
      </c>
      <c r="AH547">
        <f t="shared" ca="1" si="1207"/>
        <v>0</v>
      </c>
      <c r="AI547">
        <f t="shared" ca="1" si="1208"/>
        <v>0</v>
      </c>
      <c r="AJ547">
        <f t="shared" ca="1" si="1209"/>
        <v>0</v>
      </c>
      <c r="AK547">
        <f t="shared" ca="1" si="1210"/>
        <v>0</v>
      </c>
      <c r="AL547">
        <f t="shared" ca="1" si="1211"/>
        <v>0</v>
      </c>
      <c r="AM547">
        <f t="shared" ca="1" si="1212"/>
        <v>0</v>
      </c>
      <c r="AN547">
        <f t="shared" ca="1" si="1213"/>
        <v>0</v>
      </c>
      <c r="AO547">
        <f t="shared" ca="1" si="1214"/>
        <v>0</v>
      </c>
      <c r="AP547">
        <f t="shared" ca="1" si="1215"/>
        <v>0</v>
      </c>
      <c r="AQ547">
        <f t="shared" ca="1" si="1216"/>
        <v>0</v>
      </c>
      <c r="AR547" s="8">
        <f t="shared" ca="1" si="1217"/>
        <v>0</v>
      </c>
      <c r="AS547" s="8">
        <f t="shared" ca="1" si="1218"/>
        <v>0</v>
      </c>
      <c r="AT547" s="8">
        <f t="shared" ca="1" si="1219"/>
        <v>0</v>
      </c>
      <c r="AU547" s="8">
        <f t="shared" ca="1" si="1220"/>
        <v>0</v>
      </c>
      <c r="AV547">
        <f t="shared" ca="1" si="1221"/>
        <v>0</v>
      </c>
      <c r="AW547" t="b">
        <f t="shared" ca="1" si="1196"/>
        <v>0</v>
      </c>
    </row>
    <row r="548" spans="1:49">
      <c r="A548" t="s">
        <v>3241</v>
      </c>
      <c r="B548" t="s">
        <v>2427</v>
      </c>
      <c r="C548" t="s">
        <v>2674</v>
      </c>
      <c r="D548">
        <f>IF(Players!C548="NL",INDEX(Standings!G:I,MATCH(INDEX(Teams!G:K,MATCH(Players!B548,Teams!G:G,0),5),Standings!G:G,0),2)+INDEX(Standings!G:I,MATCH(INDEX(Teams!G:K,MATCH(Players!B548,Teams!G:G,0),5),Standings!G:G,0),3),INDEX(Standings!A:C,MATCH(INDEX(Teams!A:E,MATCH(Players!B548,Teams!A:A,0),5),Standings!A:A,0),2)+INDEX(Standings!A:C,MATCH(INDEX(Teams!A:E,MATCH(Players!B548,Teams!A:A,0),5),Standings!A:A,0),3))</f>
        <v>3</v>
      </c>
      <c r="E548">
        <f t="shared" ca="1" si="1177"/>
        <v>0</v>
      </c>
      <c r="F548">
        <f t="shared" ca="1" si="1178"/>
        <v>0</v>
      </c>
      <c r="G548">
        <f t="shared" ca="1" si="1179"/>
        <v>0</v>
      </c>
      <c r="H548">
        <f t="shared" ca="1" si="1180"/>
        <v>0</v>
      </c>
      <c r="I548">
        <f t="shared" ca="1" si="1181"/>
        <v>0</v>
      </c>
      <c r="J548">
        <f t="shared" ca="1" si="1182"/>
        <v>0</v>
      </c>
      <c r="K548">
        <f t="shared" ca="1" si="1183"/>
        <v>0</v>
      </c>
      <c r="L548">
        <f t="shared" ca="1" si="1184"/>
        <v>0</v>
      </c>
      <c r="M548">
        <f t="shared" ca="1" si="1185"/>
        <v>0</v>
      </c>
      <c r="N548">
        <f t="shared" ca="1" si="1186"/>
        <v>0</v>
      </c>
      <c r="O548">
        <f t="shared" ca="1" si="1187"/>
        <v>0</v>
      </c>
      <c r="P548">
        <f t="shared" ca="1" si="1188"/>
        <v>0</v>
      </c>
      <c r="Q548">
        <f t="shared" ca="1" si="1189"/>
        <v>0</v>
      </c>
      <c r="R548">
        <f t="shared" ca="1" si="1190"/>
        <v>0</v>
      </c>
      <c r="S548">
        <f t="shared" ca="1" si="1191"/>
        <v>0</v>
      </c>
      <c r="T548">
        <f t="shared" ca="1" si="1192"/>
        <v>0</v>
      </c>
      <c r="U548">
        <f t="shared" ca="1" si="1193"/>
        <v>0</v>
      </c>
      <c r="V548">
        <f t="shared" ca="1" si="1194"/>
        <v>0</v>
      </c>
      <c r="W548">
        <f t="shared" ca="1" si="1195"/>
        <v>0</v>
      </c>
      <c r="X548">
        <f t="shared" ca="1" si="1197"/>
        <v>0</v>
      </c>
      <c r="Y548">
        <f t="shared" ca="1" si="1198"/>
        <v>0</v>
      </c>
      <c r="Z548">
        <f t="shared" ca="1" si="1199"/>
        <v>0</v>
      </c>
      <c r="AA548">
        <f t="shared" ca="1" si="1200"/>
        <v>0</v>
      </c>
      <c r="AB548">
        <f t="shared" ca="1" si="1201"/>
        <v>0</v>
      </c>
      <c r="AC548">
        <f t="shared" ca="1" si="1202"/>
        <v>0</v>
      </c>
      <c r="AD548">
        <f t="shared" ca="1" si="1203"/>
        <v>0</v>
      </c>
      <c r="AE548">
        <f t="shared" ca="1" si="1204"/>
        <v>0</v>
      </c>
      <c r="AF548">
        <f t="shared" ca="1" si="1205"/>
        <v>0</v>
      </c>
      <c r="AG548">
        <f t="shared" ca="1" si="1206"/>
        <v>0</v>
      </c>
      <c r="AH548">
        <f t="shared" ca="1" si="1207"/>
        <v>0</v>
      </c>
      <c r="AI548">
        <f t="shared" ca="1" si="1208"/>
        <v>0</v>
      </c>
      <c r="AJ548">
        <f t="shared" ca="1" si="1209"/>
        <v>0</v>
      </c>
      <c r="AK548">
        <f t="shared" ca="1" si="1210"/>
        <v>0</v>
      </c>
      <c r="AL548">
        <f t="shared" ca="1" si="1211"/>
        <v>0</v>
      </c>
      <c r="AM548">
        <f t="shared" ca="1" si="1212"/>
        <v>0</v>
      </c>
      <c r="AN548">
        <f t="shared" ca="1" si="1213"/>
        <v>0</v>
      </c>
      <c r="AO548">
        <f t="shared" ca="1" si="1214"/>
        <v>0</v>
      </c>
      <c r="AP548">
        <f t="shared" ca="1" si="1215"/>
        <v>0</v>
      </c>
      <c r="AQ548">
        <f t="shared" ca="1" si="1216"/>
        <v>0</v>
      </c>
      <c r="AR548" s="8">
        <f t="shared" ca="1" si="1217"/>
        <v>0</v>
      </c>
      <c r="AS548" s="8">
        <f t="shared" ca="1" si="1218"/>
        <v>0</v>
      </c>
      <c r="AT548" s="8">
        <f t="shared" ca="1" si="1219"/>
        <v>0</v>
      </c>
      <c r="AU548" s="8">
        <f t="shared" ca="1" si="1220"/>
        <v>0</v>
      </c>
      <c r="AV548">
        <f t="shared" ca="1" si="1221"/>
        <v>0</v>
      </c>
      <c r="AW548" t="b">
        <f t="shared" ca="1" si="1196"/>
        <v>0</v>
      </c>
    </row>
    <row r="549" spans="1:49">
      <c r="A549" t="s">
        <v>3242</v>
      </c>
      <c r="B549" t="s">
        <v>2427</v>
      </c>
      <c r="C549" t="s">
        <v>2674</v>
      </c>
      <c r="D549">
        <f>IF(Players!C549="NL",INDEX(Standings!G:I,MATCH(INDEX(Teams!G:K,MATCH(Players!B549,Teams!G:G,0),5),Standings!G:G,0),2)+INDEX(Standings!G:I,MATCH(INDEX(Teams!G:K,MATCH(Players!B549,Teams!G:G,0),5),Standings!G:G,0),3),INDEX(Standings!A:C,MATCH(INDEX(Teams!A:E,MATCH(Players!B549,Teams!A:A,0),5),Standings!A:A,0),2)+INDEX(Standings!A:C,MATCH(INDEX(Teams!A:E,MATCH(Players!B549,Teams!A:A,0),5),Standings!A:A,0),3))</f>
        <v>3</v>
      </c>
      <c r="E549">
        <f t="shared" ca="1" si="1177"/>
        <v>1</v>
      </c>
      <c r="F549">
        <f t="shared" ca="1" si="1178"/>
        <v>2</v>
      </c>
      <c r="G549">
        <f t="shared" ca="1" si="1179"/>
        <v>1</v>
      </c>
      <c r="H549">
        <f t="shared" ca="1" si="1180"/>
        <v>1</v>
      </c>
      <c r="I549">
        <f t="shared" ca="1" si="1181"/>
        <v>1</v>
      </c>
      <c r="J549">
        <f t="shared" ca="1" si="1182"/>
        <v>0</v>
      </c>
      <c r="K549">
        <f t="shared" ca="1" si="1183"/>
        <v>0</v>
      </c>
      <c r="L549">
        <f t="shared" ca="1" si="1184"/>
        <v>0</v>
      </c>
      <c r="M549">
        <f t="shared" ca="1" si="1185"/>
        <v>0</v>
      </c>
      <c r="N549">
        <f t="shared" ca="1" si="1186"/>
        <v>0</v>
      </c>
      <c r="O549">
        <f t="shared" ca="1" si="1187"/>
        <v>0</v>
      </c>
      <c r="P549">
        <f t="shared" ca="1" si="1188"/>
        <v>0</v>
      </c>
      <c r="Q549">
        <f t="shared" ca="1" si="1189"/>
        <v>0</v>
      </c>
      <c r="R549">
        <f t="shared" ca="1" si="1190"/>
        <v>0</v>
      </c>
      <c r="S549">
        <f t="shared" ca="1" si="1191"/>
        <v>0</v>
      </c>
      <c r="T549">
        <f t="shared" ca="1" si="1192"/>
        <v>0</v>
      </c>
      <c r="U549">
        <f t="shared" ca="1" si="1193"/>
        <v>0</v>
      </c>
      <c r="V549">
        <f t="shared" ca="1" si="1194"/>
        <v>0</v>
      </c>
      <c r="W549">
        <f t="shared" ca="1" si="1195"/>
        <v>0</v>
      </c>
      <c r="X549">
        <f t="shared" ca="1" si="1197"/>
        <v>1</v>
      </c>
      <c r="Y549">
        <f t="shared" ca="1" si="1198"/>
        <v>2</v>
      </c>
      <c r="Z549">
        <f t="shared" ca="1" si="1199"/>
        <v>2</v>
      </c>
      <c r="AA549">
        <f t="shared" ca="1" si="1200"/>
        <v>1</v>
      </c>
      <c r="AB549">
        <f t="shared" ca="1" si="1201"/>
        <v>1</v>
      </c>
      <c r="AC549">
        <f t="shared" ca="1" si="1202"/>
        <v>1</v>
      </c>
      <c r="AD549">
        <f t="shared" ca="1" si="1203"/>
        <v>0</v>
      </c>
      <c r="AE549">
        <f t="shared" ca="1" si="1204"/>
        <v>0</v>
      </c>
      <c r="AF549">
        <f t="shared" ca="1" si="1205"/>
        <v>0</v>
      </c>
      <c r="AG549">
        <f t="shared" ca="1" si="1206"/>
        <v>0</v>
      </c>
      <c r="AH549">
        <f t="shared" ca="1" si="1207"/>
        <v>0</v>
      </c>
      <c r="AI549">
        <f t="shared" ca="1" si="1208"/>
        <v>0</v>
      </c>
      <c r="AJ549">
        <f t="shared" ca="1" si="1209"/>
        <v>0</v>
      </c>
      <c r="AK549">
        <f t="shared" ca="1" si="1210"/>
        <v>0</v>
      </c>
      <c r="AL549">
        <f t="shared" ca="1" si="1211"/>
        <v>0</v>
      </c>
      <c r="AM549">
        <f t="shared" ca="1" si="1212"/>
        <v>0</v>
      </c>
      <c r="AN549">
        <f t="shared" ca="1" si="1213"/>
        <v>0</v>
      </c>
      <c r="AO549">
        <f t="shared" ca="1" si="1214"/>
        <v>0</v>
      </c>
      <c r="AP549">
        <f t="shared" ca="1" si="1215"/>
        <v>0</v>
      </c>
      <c r="AQ549">
        <f t="shared" ca="1" si="1216"/>
        <v>0</v>
      </c>
      <c r="AR549" s="8">
        <f t="shared" ca="1" si="1217"/>
        <v>0.5</v>
      </c>
      <c r="AS549" s="8">
        <f t="shared" ca="1" si="1218"/>
        <v>0.5</v>
      </c>
      <c r="AT549" s="8">
        <f t="shared" ca="1" si="1219"/>
        <v>1</v>
      </c>
      <c r="AU549" s="8">
        <f t="shared" ca="1" si="1220"/>
        <v>1.5</v>
      </c>
      <c r="AV549">
        <f t="shared" ca="1" si="1221"/>
        <v>2</v>
      </c>
      <c r="AW549" t="b">
        <f t="shared" ca="1" si="1196"/>
        <v>0</v>
      </c>
    </row>
    <row r="550" spans="1:49">
      <c r="A550" t="s">
        <v>3243</v>
      </c>
      <c r="B550" t="s">
        <v>2427</v>
      </c>
      <c r="C550" t="s">
        <v>2674</v>
      </c>
      <c r="D550">
        <f>IF(Players!C550="NL",INDEX(Standings!G:I,MATCH(INDEX(Teams!G:K,MATCH(Players!B550,Teams!G:G,0),5),Standings!G:G,0),2)+INDEX(Standings!G:I,MATCH(INDEX(Teams!G:K,MATCH(Players!B550,Teams!G:G,0),5),Standings!G:G,0),3),INDEX(Standings!A:C,MATCH(INDEX(Teams!A:E,MATCH(Players!B550,Teams!A:A,0),5),Standings!A:A,0),2)+INDEX(Standings!A:C,MATCH(INDEX(Teams!A:E,MATCH(Players!B550,Teams!A:A,0),5),Standings!A:A,0),3))</f>
        <v>3</v>
      </c>
      <c r="E550">
        <f t="shared" ca="1" si="1177"/>
        <v>0</v>
      </c>
      <c r="F550">
        <f t="shared" ca="1" si="1178"/>
        <v>0</v>
      </c>
      <c r="G550">
        <f t="shared" ca="1" si="1179"/>
        <v>0</v>
      </c>
      <c r="H550">
        <f t="shared" ca="1" si="1180"/>
        <v>0</v>
      </c>
      <c r="I550">
        <f t="shared" ca="1" si="1181"/>
        <v>0</v>
      </c>
      <c r="J550">
        <f t="shared" ca="1" si="1182"/>
        <v>0</v>
      </c>
      <c r="K550">
        <f t="shared" ca="1" si="1183"/>
        <v>0</v>
      </c>
      <c r="L550">
        <f t="shared" ca="1" si="1184"/>
        <v>0</v>
      </c>
      <c r="M550">
        <f t="shared" ca="1" si="1185"/>
        <v>0</v>
      </c>
      <c r="N550">
        <f t="shared" ca="1" si="1186"/>
        <v>0</v>
      </c>
      <c r="O550">
        <f t="shared" ca="1" si="1187"/>
        <v>0</v>
      </c>
      <c r="P550">
        <f t="shared" ca="1" si="1188"/>
        <v>0</v>
      </c>
      <c r="Q550">
        <f t="shared" ca="1" si="1189"/>
        <v>0</v>
      </c>
      <c r="R550">
        <f t="shared" ca="1" si="1190"/>
        <v>0</v>
      </c>
      <c r="S550">
        <f t="shared" ca="1" si="1191"/>
        <v>0</v>
      </c>
      <c r="T550">
        <f t="shared" ca="1" si="1192"/>
        <v>0</v>
      </c>
      <c r="U550">
        <f t="shared" ca="1" si="1193"/>
        <v>0</v>
      </c>
      <c r="V550">
        <f t="shared" ca="1" si="1194"/>
        <v>0</v>
      </c>
      <c r="W550">
        <f t="shared" ca="1" si="1195"/>
        <v>0</v>
      </c>
      <c r="X550">
        <f t="shared" ca="1" si="1197"/>
        <v>0</v>
      </c>
      <c r="Y550">
        <f t="shared" ca="1" si="1198"/>
        <v>0</v>
      </c>
      <c r="Z550">
        <f t="shared" ca="1" si="1199"/>
        <v>0</v>
      </c>
      <c r="AA550">
        <f t="shared" ca="1" si="1200"/>
        <v>0</v>
      </c>
      <c r="AB550">
        <f t="shared" ca="1" si="1201"/>
        <v>0</v>
      </c>
      <c r="AC550">
        <f t="shared" ca="1" si="1202"/>
        <v>0</v>
      </c>
      <c r="AD550">
        <f t="shared" ca="1" si="1203"/>
        <v>0</v>
      </c>
      <c r="AE550">
        <f t="shared" ca="1" si="1204"/>
        <v>0</v>
      </c>
      <c r="AF550">
        <f t="shared" ca="1" si="1205"/>
        <v>0</v>
      </c>
      <c r="AG550">
        <f t="shared" ca="1" si="1206"/>
        <v>0</v>
      </c>
      <c r="AH550">
        <f t="shared" ca="1" si="1207"/>
        <v>0</v>
      </c>
      <c r="AI550">
        <f t="shared" ca="1" si="1208"/>
        <v>0</v>
      </c>
      <c r="AJ550">
        <f t="shared" ca="1" si="1209"/>
        <v>0</v>
      </c>
      <c r="AK550">
        <f t="shared" ca="1" si="1210"/>
        <v>0</v>
      </c>
      <c r="AL550">
        <f t="shared" ca="1" si="1211"/>
        <v>0</v>
      </c>
      <c r="AM550">
        <f t="shared" ca="1" si="1212"/>
        <v>0</v>
      </c>
      <c r="AN550">
        <f t="shared" ca="1" si="1213"/>
        <v>0</v>
      </c>
      <c r="AO550">
        <f t="shared" ca="1" si="1214"/>
        <v>0</v>
      </c>
      <c r="AP550">
        <f t="shared" ca="1" si="1215"/>
        <v>0</v>
      </c>
      <c r="AQ550">
        <f t="shared" ca="1" si="1216"/>
        <v>0</v>
      </c>
      <c r="AR550" s="8">
        <f t="shared" ca="1" si="1217"/>
        <v>0</v>
      </c>
      <c r="AS550" s="8">
        <f t="shared" ca="1" si="1218"/>
        <v>0</v>
      </c>
      <c r="AT550" s="8">
        <f t="shared" ca="1" si="1219"/>
        <v>0</v>
      </c>
      <c r="AU550" s="8">
        <f t="shared" ca="1" si="1220"/>
        <v>0</v>
      </c>
      <c r="AV550">
        <f t="shared" ca="1" si="1221"/>
        <v>0</v>
      </c>
      <c r="AW550" t="b">
        <f t="shared" ca="1" si="1196"/>
        <v>0</v>
      </c>
    </row>
    <row r="551" spans="1:49">
      <c r="A551" t="s">
        <v>3244</v>
      </c>
      <c r="B551" t="s">
        <v>2427</v>
      </c>
      <c r="C551" t="s">
        <v>2674</v>
      </c>
      <c r="D551">
        <f>IF(Players!C551="NL",INDEX(Standings!G:I,MATCH(INDEX(Teams!G:K,MATCH(Players!B551,Teams!G:G,0),5),Standings!G:G,0),2)+INDEX(Standings!G:I,MATCH(INDEX(Teams!G:K,MATCH(Players!B551,Teams!G:G,0),5),Standings!G:G,0),3),INDEX(Standings!A:C,MATCH(INDEX(Teams!A:E,MATCH(Players!B551,Teams!A:A,0),5),Standings!A:A,0),2)+INDEX(Standings!A:C,MATCH(INDEX(Teams!A:E,MATCH(Players!B551,Teams!A:A,0),5),Standings!A:A,0),3))</f>
        <v>3</v>
      </c>
      <c r="E551">
        <f t="shared" ca="1" si="1177"/>
        <v>1</v>
      </c>
      <c r="F551">
        <f t="shared" ca="1" si="1178"/>
        <v>3</v>
      </c>
      <c r="G551">
        <f t="shared" ca="1" si="1179"/>
        <v>0</v>
      </c>
      <c r="H551">
        <f t="shared" ca="1" si="1180"/>
        <v>0</v>
      </c>
      <c r="I551">
        <f t="shared" ca="1" si="1181"/>
        <v>0</v>
      </c>
      <c r="J551">
        <f t="shared" ca="1" si="1182"/>
        <v>0</v>
      </c>
      <c r="K551">
        <f t="shared" ca="1" si="1183"/>
        <v>0</v>
      </c>
      <c r="L551">
        <f t="shared" ca="1" si="1184"/>
        <v>0</v>
      </c>
      <c r="M551">
        <f t="shared" ca="1" si="1185"/>
        <v>0</v>
      </c>
      <c r="N551">
        <f t="shared" ca="1" si="1186"/>
        <v>0</v>
      </c>
      <c r="O551">
        <f t="shared" ca="1" si="1187"/>
        <v>0</v>
      </c>
      <c r="P551">
        <f t="shared" ca="1" si="1188"/>
        <v>1</v>
      </c>
      <c r="Q551">
        <f t="shared" ca="1" si="1189"/>
        <v>0</v>
      </c>
      <c r="R551">
        <f t="shared" ca="1" si="1190"/>
        <v>0</v>
      </c>
      <c r="S551">
        <f t="shared" ca="1" si="1191"/>
        <v>1</v>
      </c>
      <c r="T551">
        <f t="shared" ca="1" si="1192"/>
        <v>0</v>
      </c>
      <c r="U551">
        <f t="shared" ca="1" si="1193"/>
        <v>0</v>
      </c>
      <c r="V551">
        <f t="shared" ca="1" si="1194"/>
        <v>1</v>
      </c>
      <c r="W551">
        <f t="shared" ca="1" si="1195"/>
        <v>1</v>
      </c>
      <c r="X551">
        <f t="shared" ca="1" si="1197"/>
        <v>1</v>
      </c>
      <c r="Y551">
        <f t="shared" ca="1" si="1198"/>
        <v>4</v>
      </c>
      <c r="Z551">
        <f t="shared" ca="1" si="1199"/>
        <v>3</v>
      </c>
      <c r="AA551">
        <f t="shared" ca="1" si="1200"/>
        <v>0</v>
      </c>
      <c r="AB551">
        <f t="shared" ca="1" si="1201"/>
        <v>0</v>
      </c>
      <c r="AC551">
        <f t="shared" ca="1" si="1202"/>
        <v>0</v>
      </c>
      <c r="AD551">
        <f t="shared" ca="1" si="1203"/>
        <v>0</v>
      </c>
      <c r="AE551">
        <f t="shared" ca="1" si="1204"/>
        <v>0</v>
      </c>
      <c r="AF551">
        <f t="shared" ca="1" si="1205"/>
        <v>0</v>
      </c>
      <c r="AG551">
        <f t="shared" ca="1" si="1206"/>
        <v>0</v>
      </c>
      <c r="AH551">
        <f t="shared" ca="1" si="1207"/>
        <v>0</v>
      </c>
      <c r="AI551">
        <f t="shared" ca="1" si="1208"/>
        <v>0</v>
      </c>
      <c r="AJ551">
        <f t="shared" ca="1" si="1209"/>
        <v>1</v>
      </c>
      <c r="AK551">
        <f t="shared" ca="1" si="1210"/>
        <v>0</v>
      </c>
      <c r="AL551">
        <f t="shared" ca="1" si="1211"/>
        <v>0</v>
      </c>
      <c r="AM551">
        <f t="shared" ca="1" si="1212"/>
        <v>1</v>
      </c>
      <c r="AN551">
        <f t="shared" ca="1" si="1213"/>
        <v>0</v>
      </c>
      <c r="AO551">
        <f t="shared" ca="1" si="1214"/>
        <v>0</v>
      </c>
      <c r="AP551">
        <f t="shared" ca="1" si="1215"/>
        <v>1</v>
      </c>
      <c r="AQ551">
        <f t="shared" ca="1" si="1216"/>
        <v>1</v>
      </c>
      <c r="AR551" s="8">
        <f t="shared" ca="1" si="1217"/>
        <v>0</v>
      </c>
      <c r="AS551" s="8">
        <f t="shared" ca="1" si="1218"/>
        <v>0</v>
      </c>
      <c r="AT551" s="8">
        <f t="shared" ca="1" si="1219"/>
        <v>0</v>
      </c>
      <c r="AU551" s="8">
        <f t="shared" ca="1" si="1220"/>
        <v>0</v>
      </c>
      <c r="AV551">
        <f t="shared" ca="1" si="1221"/>
        <v>0</v>
      </c>
      <c r="AW551" t="b">
        <f t="shared" ca="1" si="1196"/>
        <v>0</v>
      </c>
    </row>
    <row r="552" spans="1:49">
      <c r="A552" t="s">
        <v>3245</v>
      </c>
      <c r="B552" t="s">
        <v>2427</v>
      </c>
      <c r="C552" t="s">
        <v>2674</v>
      </c>
      <c r="D552">
        <f>IF(Players!C552="NL",INDEX(Standings!G:I,MATCH(INDEX(Teams!G:K,MATCH(Players!B552,Teams!G:G,0),5),Standings!G:G,0),2)+INDEX(Standings!G:I,MATCH(INDEX(Teams!G:K,MATCH(Players!B552,Teams!G:G,0),5),Standings!G:G,0),3),INDEX(Standings!A:C,MATCH(INDEX(Teams!A:E,MATCH(Players!B552,Teams!A:A,0),5),Standings!A:A,0),2)+INDEX(Standings!A:C,MATCH(INDEX(Teams!A:E,MATCH(Players!B552,Teams!A:A,0),5),Standings!A:A,0),3))</f>
        <v>3</v>
      </c>
      <c r="E552">
        <f t="shared" ca="1" si="1177"/>
        <v>1</v>
      </c>
      <c r="F552">
        <f t="shared" ca="1" si="1178"/>
        <v>3</v>
      </c>
      <c r="G552">
        <f t="shared" ca="1" si="1179"/>
        <v>0</v>
      </c>
      <c r="H552">
        <f t="shared" ca="1" si="1180"/>
        <v>1</v>
      </c>
      <c r="I552">
        <f t="shared" ca="1" si="1181"/>
        <v>1</v>
      </c>
      <c r="J552">
        <f t="shared" ca="1" si="1182"/>
        <v>0</v>
      </c>
      <c r="K552">
        <f t="shared" ca="1" si="1183"/>
        <v>0</v>
      </c>
      <c r="L552">
        <f t="shared" ca="1" si="1184"/>
        <v>0</v>
      </c>
      <c r="M552">
        <f t="shared" ca="1" si="1185"/>
        <v>0</v>
      </c>
      <c r="N552">
        <f t="shared" ca="1" si="1186"/>
        <v>0</v>
      </c>
      <c r="O552">
        <f t="shared" ca="1" si="1187"/>
        <v>0</v>
      </c>
      <c r="P552">
        <f t="shared" ca="1" si="1188"/>
        <v>1</v>
      </c>
      <c r="Q552">
        <f t="shared" ca="1" si="1189"/>
        <v>0</v>
      </c>
      <c r="R552">
        <f t="shared" ca="1" si="1190"/>
        <v>0</v>
      </c>
      <c r="S552">
        <f t="shared" ca="1" si="1191"/>
        <v>0</v>
      </c>
      <c r="T552">
        <f t="shared" ca="1" si="1192"/>
        <v>0</v>
      </c>
      <c r="U552">
        <f t="shared" ca="1" si="1193"/>
        <v>0</v>
      </c>
      <c r="V552">
        <f t="shared" ca="1" si="1194"/>
        <v>0</v>
      </c>
      <c r="W552">
        <f t="shared" ca="1" si="1195"/>
        <v>0</v>
      </c>
      <c r="X552">
        <f t="shared" ca="1" si="1197"/>
        <v>1</v>
      </c>
      <c r="Y552">
        <f t="shared" ca="1" si="1198"/>
        <v>3</v>
      </c>
      <c r="Z552">
        <f t="shared" ca="1" si="1199"/>
        <v>3</v>
      </c>
      <c r="AA552">
        <f t="shared" ca="1" si="1200"/>
        <v>0</v>
      </c>
      <c r="AB552">
        <f t="shared" ca="1" si="1201"/>
        <v>1</v>
      </c>
      <c r="AC552">
        <f t="shared" ca="1" si="1202"/>
        <v>1</v>
      </c>
      <c r="AD552">
        <f t="shared" ca="1" si="1203"/>
        <v>0</v>
      </c>
      <c r="AE552">
        <f t="shared" ca="1" si="1204"/>
        <v>0</v>
      </c>
      <c r="AF552">
        <f t="shared" ca="1" si="1205"/>
        <v>0</v>
      </c>
      <c r="AG552">
        <f t="shared" ca="1" si="1206"/>
        <v>0</v>
      </c>
      <c r="AH552">
        <f t="shared" ca="1" si="1207"/>
        <v>0</v>
      </c>
      <c r="AI552">
        <f t="shared" ca="1" si="1208"/>
        <v>0</v>
      </c>
      <c r="AJ552">
        <f t="shared" ca="1" si="1209"/>
        <v>1</v>
      </c>
      <c r="AK552">
        <f t="shared" ca="1" si="1210"/>
        <v>0</v>
      </c>
      <c r="AL552">
        <f t="shared" ca="1" si="1211"/>
        <v>0</v>
      </c>
      <c r="AM552">
        <f t="shared" ca="1" si="1212"/>
        <v>0</v>
      </c>
      <c r="AN552">
        <f t="shared" ca="1" si="1213"/>
        <v>0</v>
      </c>
      <c r="AO552">
        <f t="shared" ca="1" si="1214"/>
        <v>0</v>
      </c>
      <c r="AP552">
        <f t="shared" ca="1" si="1215"/>
        <v>0</v>
      </c>
      <c r="AQ552">
        <f t="shared" ca="1" si="1216"/>
        <v>0</v>
      </c>
      <c r="AR552" s="8">
        <f t="shared" ca="1" si="1217"/>
        <v>0.33333333333333331</v>
      </c>
      <c r="AS552" s="8">
        <f t="shared" ca="1" si="1218"/>
        <v>0.33333333333333331</v>
      </c>
      <c r="AT552" s="8">
        <f t="shared" ca="1" si="1219"/>
        <v>0.66666666666666663</v>
      </c>
      <c r="AU552" s="8">
        <f t="shared" ca="1" si="1220"/>
        <v>1</v>
      </c>
      <c r="AV552">
        <f t="shared" ca="1" si="1221"/>
        <v>2</v>
      </c>
      <c r="AW552" t="b">
        <f t="shared" ca="1" si="1196"/>
        <v>0</v>
      </c>
    </row>
    <row r="553" spans="1:49">
      <c r="A553" t="s">
        <v>3246</v>
      </c>
      <c r="B553" t="s">
        <v>2427</v>
      </c>
      <c r="C553" t="s">
        <v>2674</v>
      </c>
      <c r="D553">
        <f>IF(Players!C553="NL",INDEX(Standings!G:I,MATCH(INDEX(Teams!G:K,MATCH(Players!B553,Teams!G:G,0),5),Standings!G:G,0),2)+INDEX(Standings!G:I,MATCH(INDEX(Teams!G:K,MATCH(Players!B553,Teams!G:G,0),5),Standings!G:G,0),3),INDEX(Standings!A:C,MATCH(INDEX(Teams!A:E,MATCH(Players!B553,Teams!A:A,0),5),Standings!A:A,0),2)+INDEX(Standings!A:C,MATCH(INDEX(Teams!A:E,MATCH(Players!B553,Teams!A:A,0),5),Standings!A:A,0),3))</f>
        <v>3</v>
      </c>
      <c r="E553">
        <f t="shared" ca="1" si="1177"/>
        <v>0</v>
      </c>
      <c r="F553">
        <f t="shared" ca="1" si="1178"/>
        <v>0</v>
      </c>
      <c r="G553">
        <f t="shared" ca="1" si="1179"/>
        <v>0</v>
      </c>
      <c r="H553">
        <f t="shared" ca="1" si="1180"/>
        <v>0</v>
      </c>
      <c r="I553">
        <f t="shared" ca="1" si="1181"/>
        <v>0</v>
      </c>
      <c r="J553">
        <f t="shared" ca="1" si="1182"/>
        <v>0</v>
      </c>
      <c r="K553">
        <f t="shared" ca="1" si="1183"/>
        <v>0</v>
      </c>
      <c r="L553">
        <f t="shared" ca="1" si="1184"/>
        <v>0</v>
      </c>
      <c r="M553">
        <f t="shared" ca="1" si="1185"/>
        <v>0</v>
      </c>
      <c r="N553">
        <f t="shared" ca="1" si="1186"/>
        <v>0</v>
      </c>
      <c r="O553">
        <f t="shared" ca="1" si="1187"/>
        <v>0</v>
      </c>
      <c r="P553">
        <f t="shared" ca="1" si="1188"/>
        <v>0</v>
      </c>
      <c r="Q553">
        <f t="shared" ca="1" si="1189"/>
        <v>0</v>
      </c>
      <c r="R553">
        <f t="shared" ca="1" si="1190"/>
        <v>0</v>
      </c>
      <c r="S553">
        <f t="shared" ca="1" si="1191"/>
        <v>0</v>
      </c>
      <c r="T553">
        <f t="shared" ca="1" si="1192"/>
        <v>0</v>
      </c>
      <c r="U553">
        <f t="shared" ca="1" si="1193"/>
        <v>0</v>
      </c>
      <c r="V553">
        <f t="shared" ca="1" si="1194"/>
        <v>0</v>
      </c>
      <c r="W553">
        <f t="shared" ca="1" si="1195"/>
        <v>0</v>
      </c>
      <c r="X553">
        <f t="shared" ca="1" si="1197"/>
        <v>0</v>
      </c>
      <c r="Y553">
        <f t="shared" ca="1" si="1198"/>
        <v>0</v>
      </c>
      <c r="Z553">
        <f t="shared" ca="1" si="1199"/>
        <v>0</v>
      </c>
      <c r="AA553">
        <f t="shared" ca="1" si="1200"/>
        <v>0</v>
      </c>
      <c r="AB553">
        <f t="shared" ca="1" si="1201"/>
        <v>0</v>
      </c>
      <c r="AC553">
        <f t="shared" ca="1" si="1202"/>
        <v>0</v>
      </c>
      <c r="AD553">
        <f t="shared" ca="1" si="1203"/>
        <v>0</v>
      </c>
      <c r="AE553">
        <f t="shared" ca="1" si="1204"/>
        <v>0</v>
      </c>
      <c r="AF553">
        <f t="shared" ca="1" si="1205"/>
        <v>0</v>
      </c>
      <c r="AG553">
        <f t="shared" ca="1" si="1206"/>
        <v>0</v>
      </c>
      <c r="AH553">
        <f t="shared" ca="1" si="1207"/>
        <v>0</v>
      </c>
      <c r="AI553">
        <f t="shared" ca="1" si="1208"/>
        <v>0</v>
      </c>
      <c r="AJ553">
        <f t="shared" ca="1" si="1209"/>
        <v>0</v>
      </c>
      <c r="AK553">
        <f t="shared" ca="1" si="1210"/>
        <v>0</v>
      </c>
      <c r="AL553">
        <f t="shared" ca="1" si="1211"/>
        <v>0</v>
      </c>
      <c r="AM553">
        <f t="shared" ca="1" si="1212"/>
        <v>0</v>
      </c>
      <c r="AN553">
        <f t="shared" ca="1" si="1213"/>
        <v>0</v>
      </c>
      <c r="AO553">
        <f t="shared" ca="1" si="1214"/>
        <v>0</v>
      </c>
      <c r="AP553">
        <f t="shared" ca="1" si="1215"/>
        <v>0</v>
      </c>
      <c r="AQ553">
        <f t="shared" ca="1" si="1216"/>
        <v>0</v>
      </c>
      <c r="AR553" s="8">
        <f t="shared" ca="1" si="1217"/>
        <v>0</v>
      </c>
      <c r="AS553" s="8">
        <f t="shared" ca="1" si="1218"/>
        <v>0</v>
      </c>
      <c r="AT553" s="8">
        <f t="shared" ca="1" si="1219"/>
        <v>0</v>
      </c>
      <c r="AU553" s="8">
        <f t="shared" ca="1" si="1220"/>
        <v>0</v>
      </c>
      <c r="AV553">
        <f t="shared" ca="1" si="1221"/>
        <v>0</v>
      </c>
      <c r="AW553" t="b">
        <f t="shared" ca="1" si="1196"/>
        <v>0</v>
      </c>
    </row>
    <row r="554" spans="1:49">
      <c r="A554" t="s">
        <v>3247</v>
      </c>
      <c r="B554" t="s">
        <v>2427</v>
      </c>
      <c r="C554" t="s">
        <v>2674</v>
      </c>
      <c r="D554">
        <f>IF(Players!C554="NL",INDEX(Standings!G:I,MATCH(INDEX(Teams!G:K,MATCH(Players!B554,Teams!G:G,0),5),Standings!G:G,0),2)+INDEX(Standings!G:I,MATCH(INDEX(Teams!G:K,MATCH(Players!B554,Teams!G:G,0),5),Standings!G:G,0),3),INDEX(Standings!A:C,MATCH(INDEX(Teams!A:E,MATCH(Players!B554,Teams!A:A,0),5),Standings!A:A,0),2)+INDEX(Standings!A:C,MATCH(INDEX(Teams!A:E,MATCH(Players!B554,Teams!A:A,0),5),Standings!A:A,0),3))</f>
        <v>3</v>
      </c>
      <c r="E554">
        <f t="shared" ca="1" si="1177"/>
        <v>0</v>
      </c>
      <c r="F554">
        <f t="shared" ca="1" si="1178"/>
        <v>0</v>
      </c>
      <c r="G554">
        <f t="shared" ca="1" si="1179"/>
        <v>0</v>
      </c>
      <c r="H554">
        <f t="shared" ca="1" si="1180"/>
        <v>0</v>
      </c>
      <c r="I554">
        <f t="shared" ca="1" si="1181"/>
        <v>0</v>
      </c>
      <c r="J554">
        <f t="shared" ca="1" si="1182"/>
        <v>0</v>
      </c>
      <c r="K554">
        <f t="shared" ca="1" si="1183"/>
        <v>0</v>
      </c>
      <c r="L554">
        <f t="shared" ca="1" si="1184"/>
        <v>0</v>
      </c>
      <c r="M554">
        <f t="shared" ca="1" si="1185"/>
        <v>0</v>
      </c>
      <c r="N554">
        <f t="shared" ca="1" si="1186"/>
        <v>0</v>
      </c>
      <c r="O554">
        <f t="shared" ca="1" si="1187"/>
        <v>0</v>
      </c>
      <c r="P554">
        <f t="shared" ca="1" si="1188"/>
        <v>0</v>
      </c>
      <c r="Q554">
        <f t="shared" ca="1" si="1189"/>
        <v>0</v>
      </c>
      <c r="R554">
        <f t="shared" ca="1" si="1190"/>
        <v>0</v>
      </c>
      <c r="S554">
        <f t="shared" ca="1" si="1191"/>
        <v>0</v>
      </c>
      <c r="T554">
        <f t="shared" ca="1" si="1192"/>
        <v>0</v>
      </c>
      <c r="U554">
        <f t="shared" ca="1" si="1193"/>
        <v>0</v>
      </c>
      <c r="V554">
        <f t="shared" ca="1" si="1194"/>
        <v>0</v>
      </c>
      <c r="W554">
        <f t="shared" ca="1" si="1195"/>
        <v>0</v>
      </c>
      <c r="X554">
        <f t="shared" ca="1" si="1197"/>
        <v>0</v>
      </c>
      <c r="Y554">
        <f t="shared" ca="1" si="1198"/>
        <v>0</v>
      </c>
      <c r="Z554">
        <f t="shared" ca="1" si="1199"/>
        <v>0</v>
      </c>
      <c r="AA554">
        <f t="shared" ca="1" si="1200"/>
        <v>0</v>
      </c>
      <c r="AB554">
        <f t="shared" ca="1" si="1201"/>
        <v>0</v>
      </c>
      <c r="AC554">
        <f t="shared" ca="1" si="1202"/>
        <v>0</v>
      </c>
      <c r="AD554">
        <f t="shared" ca="1" si="1203"/>
        <v>0</v>
      </c>
      <c r="AE554">
        <f t="shared" ca="1" si="1204"/>
        <v>0</v>
      </c>
      <c r="AF554">
        <f t="shared" ca="1" si="1205"/>
        <v>0</v>
      </c>
      <c r="AG554">
        <f t="shared" ca="1" si="1206"/>
        <v>0</v>
      </c>
      <c r="AH554">
        <f t="shared" ca="1" si="1207"/>
        <v>0</v>
      </c>
      <c r="AI554">
        <f t="shared" ca="1" si="1208"/>
        <v>0</v>
      </c>
      <c r="AJ554">
        <f t="shared" ca="1" si="1209"/>
        <v>0</v>
      </c>
      <c r="AK554">
        <f t="shared" ca="1" si="1210"/>
        <v>0</v>
      </c>
      <c r="AL554">
        <f t="shared" ca="1" si="1211"/>
        <v>0</v>
      </c>
      <c r="AM554">
        <f t="shared" ca="1" si="1212"/>
        <v>0</v>
      </c>
      <c r="AN554">
        <f t="shared" ca="1" si="1213"/>
        <v>0</v>
      </c>
      <c r="AO554">
        <f t="shared" ca="1" si="1214"/>
        <v>0</v>
      </c>
      <c r="AP554">
        <f t="shared" ca="1" si="1215"/>
        <v>0</v>
      </c>
      <c r="AQ554">
        <f t="shared" ca="1" si="1216"/>
        <v>0</v>
      </c>
      <c r="AR554" s="8">
        <f t="shared" ca="1" si="1217"/>
        <v>0</v>
      </c>
      <c r="AS554" s="8">
        <f t="shared" ca="1" si="1218"/>
        <v>0</v>
      </c>
      <c r="AT554" s="8">
        <f t="shared" ca="1" si="1219"/>
        <v>0</v>
      </c>
      <c r="AU554" s="8">
        <f t="shared" ca="1" si="1220"/>
        <v>0</v>
      </c>
      <c r="AV554">
        <f t="shared" ca="1" si="1221"/>
        <v>0</v>
      </c>
      <c r="AW554" t="b">
        <f t="shared" ca="1" si="1196"/>
        <v>0</v>
      </c>
    </row>
    <row r="555" spans="1:49">
      <c r="A555" t="s">
        <v>3248</v>
      </c>
      <c r="B555" t="s">
        <v>2427</v>
      </c>
      <c r="C555" t="s">
        <v>2674</v>
      </c>
      <c r="D555">
        <f>IF(Players!C555="NL",INDEX(Standings!G:I,MATCH(INDEX(Teams!G:K,MATCH(Players!B555,Teams!G:G,0),5),Standings!G:G,0),2)+INDEX(Standings!G:I,MATCH(INDEX(Teams!G:K,MATCH(Players!B555,Teams!G:G,0),5),Standings!G:G,0),3),INDEX(Standings!A:C,MATCH(INDEX(Teams!A:E,MATCH(Players!B555,Teams!A:A,0),5),Standings!A:A,0),2)+INDEX(Standings!A:C,MATCH(INDEX(Teams!A:E,MATCH(Players!B555,Teams!A:A,0),5),Standings!A:A,0),3))</f>
        <v>3</v>
      </c>
      <c r="E555">
        <f t="shared" ca="1" si="1177"/>
        <v>0</v>
      </c>
      <c r="F555">
        <f t="shared" ca="1" si="1178"/>
        <v>0</v>
      </c>
      <c r="G555">
        <f t="shared" ca="1" si="1179"/>
        <v>0</v>
      </c>
      <c r="H555">
        <f t="shared" ca="1" si="1180"/>
        <v>0</v>
      </c>
      <c r="I555">
        <f t="shared" ca="1" si="1181"/>
        <v>0</v>
      </c>
      <c r="J555">
        <f t="shared" ca="1" si="1182"/>
        <v>0</v>
      </c>
      <c r="K555">
        <f t="shared" ca="1" si="1183"/>
        <v>0</v>
      </c>
      <c r="L555">
        <f t="shared" ca="1" si="1184"/>
        <v>0</v>
      </c>
      <c r="M555">
        <f t="shared" ca="1" si="1185"/>
        <v>0</v>
      </c>
      <c r="N555">
        <f t="shared" ca="1" si="1186"/>
        <v>0</v>
      </c>
      <c r="O555">
        <f t="shared" ca="1" si="1187"/>
        <v>0</v>
      </c>
      <c r="P555">
        <f t="shared" ca="1" si="1188"/>
        <v>0</v>
      </c>
      <c r="Q555">
        <f t="shared" ca="1" si="1189"/>
        <v>0</v>
      </c>
      <c r="R555">
        <f t="shared" ca="1" si="1190"/>
        <v>0</v>
      </c>
      <c r="S555">
        <f t="shared" ca="1" si="1191"/>
        <v>0</v>
      </c>
      <c r="T555">
        <f t="shared" ca="1" si="1192"/>
        <v>0</v>
      </c>
      <c r="U555">
        <f t="shared" ca="1" si="1193"/>
        <v>0</v>
      </c>
      <c r="V555">
        <f t="shared" ca="1" si="1194"/>
        <v>0</v>
      </c>
      <c r="W555">
        <f t="shared" ca="1" si="1195"/>
        <v>0</v>
      </c>
      <c r="X555">
        <f t="shared" ca="1" si="1197"/>
        <v>0</v>
      </c>
      <c r="Y555">
        <f t="shared" ca="1" si="1198"/>
        <v>0</v>
      </c>
      <c r="Z555">
        <f t="shared" ca="1" si="1199"/>
        <v>0</v>
      </c>
      <c r="AA555">
        <f t="shared" ca="1" si="1200"/>
        <v>0</v>
      </c>
      <c r="AB555">
        <f t="shared" ca="1" si="1201"/>
        <v>0</v>
      </c>
      <c r="AC555">
        <f t="shared" ca="1" si="1202"/>
        <v>0</v>
      </c>
      <c r="AD555">
        <f t="shared" ca="1" si="1203"/>
        <v>0</v>
      </c>
      <c r="AE555">
        <f t="shared" ca="1" si="1204"/>
        <v>0</v>
      </c>
      <c r="AF555">
        <f t="shared" ca="1" si="1205"/>
        <v>0</v>
      </c>
      <c r="AG555">
        <f t="shared" ca="1" si="1206"/>
        <v>0</v>
      </c>
      <c r="AH555">
        <f t="shared" ca="1" si="1207"/>
        <v>0</v>
      </c>
      <c r="AI555">
        <f t="shared" ca="1" si="1208"/>
        <v>0</v>
      </c>
      <c r="AJ555">
        <f t="shared" ca="1" si="1209"/>
        <v>0</v>
      </c>
      <c r="AK555">
        <f t="shared" ca="1" si="1210"/>
        <v>0</v>
      </c>
      <c r="AL555">
        <f t="shared" ca="1" si="1211"/>
        <v>0</v>
      </c>
      <c r="AM555">
        <f t="shared" ca="1" si="1212"/>
        <v>0</v>
      </c>
      <c r="AN555">
        <f t="shared" ca="1" si="1213"/>
        <v>0</v>
      </c>
      <c r="AO555">
        <f t="shared" ca="1" si="1214"/>
        <v>0</v>
      </c>
      <c r="AP555">
        <f t="shared" ca="1" si="1215"/>
        <v>0</v>
      </c>
      <c r="AQ555">
        <f t="shared" ca="1" si="1216"/>
        <v>0</v>
      </c>
      <c r="AR555" s="8">
        <f t="shared" ca="1" si="1217"/>
        <v>0</v>
      </c>
      <c r="AS555" s="8">
        <f t="shared" ca="1" si="1218"/>
        <v>0</v>
      </c>
      <c r="AT555" s="8">
        <f t="shared" ca="1" si="1219"/>
        <v>0</v>
      </c>
      <c r="AU555" s="8">
        <f t="shared" ca="1" si="1220"/>
        <v>0</v>
      </c>
      <c r="AV555">
        <f t="shared" ca="1" si="1221"/>
        <v>0</v>
      </c>
      <c r="AW555" t="b">
        <f t="shared" ca="1" si="1196"/>
        <v>0</v>
      </c>
    </row>
    <row r="556" spans="1:49">
      <c r="A556" t="s">
        <v>3249</v>
      </c>
      <c r="B556" t="s">
        <v>2427</v>
      </c>
      <c r="C556" t="s">
        <v>2674</v>
      </c>
      <c r="D556">
        <f>IF(Players!C556="NL",INDEX(Standings!G:I,MATCH(INDEX(Teams!G:K,MATCH(Players!B556,Teams!G:G,0),5),Standings!G:G,0),2)+INDEX(Standings!G:I,MATCH(INDEX(Teams!G:K,MATCH(Players!B556,Teams!G:G,0),5),Standings!G:G,0),3),INDEX(Standings!A:C,MATCH(INDEX(Teams!A:E,MATCH(Players!B556,Teams!A:A,0),5),Standings!A:A,0),2)+INDEX(Standings!A:C,MATCH(INDEX(Teams!A:E,MATCH(Players!B556,Teams!A:A,0),5),Standings!A:A,0),3))</f>
        <v>3</v>
      </c>
      <c r="E556">
        <f t="shared" ca="1" si="1177"/>
        <v>0</v>
      </c>
      <c r="F556">
        <f t="shared" ca="1" si="1178"/>
        <v>0</v>
      </c>
      <c r="G556">
        <f t="shared" ca="1" si="1179"/>
        <v>0</v>
      </c>
      <c r="H556">
        <f t="shared" ca="1" si="1180"/>
        <v>0</v>
      </c>
      <c r="I556">
        <f t="shared" ca="1" si="1181"/>
        <v>0</v>
      </c>
      <c r="J556">
        <f t="shared" ca="1" si="1182"/>
        <v>0</v>
      </c>
      <c r="K556">
        <f t="shared" ca="1" si="1183"/>
        <v>0</v>
      </c>
      <c r="L556">
        <f t="shared" ca="1" si="1184"/>
        <v>0</v>
      </c>
      <c r="M556">
        <f t="shared" ca="1" si="1185"/>
        <v>0</v>
      </c>
      <c r="N556">
        <f t="shared" ca="1" si="1186"/>
        <v>0</v>
      </c>
      <c r="O556">
        <f t="shared" ca="1" si="1187"/>
        <v>0</v>
      </c>
      <c r="P556">
        <f t="shared" ca="1" si="1188"/>
        <v>0</v>
      </c>
      <c r="Q556">
        <f t="shared" ca="1" si="1189"/>
        <v>0</v>
      </c>
      <c r="R556">
        <f t="shared" ca="1" si="1190"/>
        <v>0</v>
      </c>
      <c r="S556">
        <f t="shared" ca="1" si="1191"/>
        <v>0</v>
      </c>
      <c r="T556">
        <f t="shared" ca="1" si="1192"/>
        <v>0</v>
      </c>
      <c r="U556">
        <f t="shared" ca="1" si="1193"/>
        <v>0</v>
      </c>
      <c r="V556">
        <f t="shared" ca="1" si="1194"/>
        <v>0</v>
      </c>
      <c r="W556">
        <f t="shared" ca="1" si="1195"/>
        <v>0</v>
      </c>
      <c r="X556">
        <f t="shared" ca="1" si="1197"/>
        <v>0</v>
      </c>
      <c r="Y556">
        <f t="shared" ca="1" si="1198"/>
        <v>0</v>
      </c>
      <c r="Z556">
        <f t="shared" ca="1" si="1199"/>
        <v>0</v>
      </c>
      <c r="AA556">
        <f t="shared" ca="1" si="1200"/>
        <v>0</v>
      </c>
      <c r="AB556">
        <f t="shared" ca="1" si="1201"/>
        <v>0</v>
      </c>
      <c r="AC556">
        <f t="shared" ca="1" si="1202"/>
        <v>0</v>
      </c>
      <c r="AD556">
        <f t="shared" ca="1" si="1203"/>
        <v>0</v>
      </c>
      <c r="AE556">
        <f t="shared" ca="1" si="1204"/>
        <v>0</v>
      </c>
      <c r="AF556">
        <f t="shared" ca="1" si="1205"/>
        <v>0</v>
      </c>
      <c r="AG556">
        <f t="shared" ca="1" si="1206"/>
        <v>0</v>
      </c>
      <c r="AH556">
        <f t="shared" ca="1" si="1207"/>
        <v>0</v>
      </c>
      <c r="AI556">
        <f t="shared" ca="1" si="1208"/>
        <v>0</v>
      </c>
      <c r="AJ556">
        <f t="shared" ca="1" si="1209"/>
        <v>0</v>
      </c>
      <c r="AK556">
        <f t="shared" ca="1" si="1210"/>
        <v>0</v>
      </c>
      <c r="AL556">
        <f t="shared" ca="1" si="1211"/>
        <v>0</v>
      </c>
      <c r="AM556">
        <f t="shared" ca="1" si="1212"/>
        <v>0</v>
      </c>
      <c r="AN556">
        <f t="shared" ca="1" si="1213"/>
        <v>0</v>
      </c>
      <c r="AO556">
        <f t="shared" ca="1" si="1214"/>
        <v>0</v>
      </c>
      <c r="AP556">
        <f t="shared" ca="1" si="1215"/>
        <v>0</v>
      </c>
      <c r="AQ556">
        <f t="shared" ca="1" si="1216"/>
        <v>0</v>
      </c>
      <c r="AR556" s="8">
        <f t="shared" ca="1" si="1217"/>
        <v>0</v>
      </c>
      <c r="AS556" s="8">
        <f t="shared" ca="1" si="1218"/>
        <v>0</v>
      </c>
      <c r="AT556" s="8">
        <f t="shared" ca="1" si="1219"/>
        <v>0</v>
      </c>
      <c r="AU556" s="8">
        <f t="shared" ca="1" si="1220"/>
        <v>0</v>
      </c>
      <c r="AV556">
        <f t="shared" ca="1" si="1221"/>
        <v>0</v>
      </c>
      <c r="AW556" t="b">
        <f t="shared" ca="1" si="1196"/>
        <v>0</v>
      </c>
    </row>
    <row r="557" spans="1:49">
      <c r="A557" t="s">
        <v>3250</v>
      </c>
      <c r="B557" t="s">
        <v>2427</v>
      </c>
      <c r="C557" t="s">
        <v>2674</v>
      </c>
      <c r="D557">
        <f>IF(Players!C557="NL",INDEX(Standings!G:I,MATCH(INDEX(Teams!G:K,MATCH(Players!B557,Teams!G:G,0),5),Standings!G:G,0),2)+INDEX(Standings!G:I,MATCH(INDEX(Teams!G:K,MATCH(Players!B557,Teams!G:G,0),5),Standings!G:G,0),3),INDEX(Standings!A:C,MATCH(INDEX(Teams!A:E,MATCH(Players!B557,Teams!A:A,0),5),Standings!A:A,0),2)+INDEX(Standings!A:C,MATCH(INDEX(Teams!A:E,MATCH(Players!B557,Teams!A:A,0),5),Standings!A:A,0),3))</f>
        <v>3</v>
      </c>
      <c r="E557">
        <f t="shared" ca="1" si="1177"/>
        <v>2</v>
      </c>
      <c r="F557">
        <f t="shared" ca="1" si="1178"/>
        <v>0</v>
      </c>
      <c r="G557">
        <f t="shared" ca="1" si="1179"/>
        <v>0</v>
      </c>
      <c r="H557">
        <f t="shared" ca="1" si="1180"/>
        <v>0</v>
      </c>
      <c r="I557">
        <f t="shared" ca="1" si="1181"/>
        <v>0</v>
      </c>
      <c r="J557">
        <f t="shared" ca="1" si="1182"/>
        <v>0</v>
      </c>
      <c r="K557">
        <f t="shared" ca="1" si="1183"/>
        <v>0</v>
      </c>
      <c r="L557">
        <f t="shared" ca="1" si="1184"/>
        <v>0</v>
      </c>
      <c r="M557">
        <f t="shared" ca="1" si="1185"/>
        <v>0</v>
      </c>
      <c r="N557">
        <f t="shared" ca="1" si="1186"/>
        <v>0</v>
      </c>
      <c r="O557">
        <f t="shared" ca="1" si="1187"/>
        <v>0</v>
      </c>
      <c r="P557">
        <f t="shared" ca="1" si="1188"/>
        <v>0</v>
      </c>
      <c r="Q557">
        <f t="shared" ca="1" si="1189"/>
        <v>0</v>
      </c>
      <c r="R557">
        <f t="shared" ca="1" si="1190"/>
        <v>0</v>
      </c>
      <c r="S557">
        <f t="shared" ca="1" si="1191"/>
        <v>0</v>
      </c>
      <c r="T557">
        <f t="shared" ca="1" si="1192"/>
        <v>0</v>
      </c>
      <c r="U557">
        <f t="shared" ca="1" si="1193"/>
        <v>0</v>
      </c>
      <c r="V557">
        <f t="shared" ca="1" si="1194"/>
        <v>0</v>
      </c>
      <c r="W557">
        <f t="shared" ca="1" si="1195"/>
        <v>0</v>
      </c>
      <c r="X557">
        <f t="shared" ca="1" si="1197"/>
        <v>2</v>
      </c>
      <c r="Y557">
        <f t="shared" ca="1" si="1198"/>
        <v>0</v>
      </c>
      <c r="Z557">
        <f t="shared" ca="1" si="1199"/>
        <v>0</v>
      </c>
      <c r="AA557">
        <f t="shared" ca="1" si="1200"/>
        <v>0</v>
      </c>
      <c r="AB557">
        <f t="shared" ca="1" si="1201"/>
        <v>0</v>
      </c>
      <c r="AC557">
        <f t="shared" ca="1" si="1202"/>
        <v>0</v>
      </c>
      <c r="AD557">
        <f t="shared" ca="1" si="1203"/>
        <v>0</v>
      </c>
      <c r="AE557">
        <f t="shared" ca="1" si="1204"/>
        <v>0</v>
      </c>
      <c r="AF557">
        <f t="shared" ca="1" si="1205"/>
        <v>0</v>
      </c>
      <c r="AG557">
        <f t="shared" ca="1" si="1206"/>
        <v>0</v>
      </c>
      <c r="AH557">
        <f t="shared" ca="1" si="1207"/>
        <v>0</v>
      </c>
      <c r="AI557">
        <f t="shared" ca="1" si="1208"/>
        <v>0</v>
      </c>
      <c r="AJ557">
        <f t="shared" ca="1" si="1209"/>
        <v>0</v>
      </c>
      <c r="AK557">
        <f t="shared" ca="1" si="1210"/>
        <v>0</v>
      </c>
      <c r="AL557">
        <f t="shared" ca="1" si="1211"/>
        <v>0</v>
      </c>
      <c r="AM557">
        <f t="shared" ca="1" si="1212"/>
        <v>0</v>
      </c>
      <c r="AN557">
        <f t="shared" ca="1" si="1213"/>
        <v>0</v>
      </c>
      <c r="AO557">
        <f t="shared" ca="1" si="1214"/>
        <v>0</v>
      </c>
      <c r="AP557">
        <f t="shared" ca="1" si="1215"/>
        <v>0</v>
      </c>
      <c r="AQ557">
        <f t="shared" ca="1" si="1216"/>
        <v>0</v>
      </c>
      <c r="AR557" s="8">
        <f t="shared" ca="1" si="1217"/>
        <v>0</v>
      </c>
      <c r="AS557" s="8">
        <f t="shared" ca="1" si="1218"/>
        <v>0</v>
      </c>
      <c r="AT557" s="8">
        <f t="shared" ca="1" si="1219"/>
        <v>0</v>
      </c>
      <c r="AU557" s="8">
        <f t="shared" ca="1" si="1220"/>
        <v>0</v>
      </c>
      <c r="AV557">
        <f t="shared" ca="1" si="1221"/>
        <v>0</v>
      </c>
      <c r="AW557" t="b">
        <f t="shared" ca="1" si="1196"/>
        <v>0</v>
      </c>
    </row>
    <row r="558" spans="1:49">
      <c r="A558" t="s">
        <v>3251</v>
      </c>
      <c r="B558" t="s">
        <v>2427</v>
      </c>
      <c r="C558" t="s">
        <v>2674</v>
      </c>
      <c r="D558">
        <f>IF(Players!C558="NL",INDEX(Standings!G:I,MATCH(INDEX(Teams!G:K,MATCH(Players!B558,Teams!G:G,0),5),Standings!G:G,0),2)+INDEX(Standings!G:I,MATCH(INDEX(Teams!G:K,MATCH(Players!B558,Teams!G:G,0),5),Standings!G:G,0),3),INDEX(Standings!A:C,MATCH(INDEX(Teams!A:E,MATCH(Players!B558,Teams!A:A,0),5),Standings!A:A,0),2)+INDEX(Standings!A:C,MATCH(INDEX(Teams!A:E,MATCH(Players!B558,Teams!A:A,0),5),Standings!A:A,0),3))</f>
        <v>3</v>
      </c>
      <c r="E558">
        <f t="shared" ca="1" si="1177"/>
        <v>0</v>
      </c>
      <c r="F558">
        <f t="shared" ca="1" si="1178"/>
        <v>0</v>
      </c>
      <c r="G558">
        <f t="shared" ca="1" si="1179"/>
        <v>0</v>
      </c>
      <c r="H558">
        <f t="shared" ca="1" si="1180"/>
        <v>0</v>
      </c>
      <c r="I558">
        <f t="shared" ca="1" si="1181"/>
        <v>0</v>
      </c>
      <c r="J558">
        <f t="shared" ca="1" si="1182"/>
        <v>0</v>
      </c>
      <c r="K558">
        <f t="shared" ca="1" si="1183"/>
        <v>0</v>
      </c>
      <c r="L558">
        <f t="shared" ca="1" si="1184"/>
        <v>0</v>
      </c>
      <c r="M558">
        <f t="shared" ca="1" si="1185"/>
        <v>0</v>
      </c>
      <c r="N558">
        <f t="shared" ca="1" si="1186"/>
        <v>0</v>
      </c>
      <c r="O558">
        <f t="shared" ca="1" si="1187"/>
        <v>0</v>
      </c>
      <c r="P558">
        <f t="shared" ca="1" si="1188"/>
        <v>0</v>
      </c>
      <c r="Q558">
        <f t="shared" ca="1" si="1189"/>
        <v>0</v>
      </c>
      <c r="R558">
        <f t="shared" ca="1" si="1190"/>
        <v>0</v>
      </c>
      <c r="S558">
        <f t="shared" ca="1" si="1191"/>
        <v>0</v>
      </c>
      <c r="T558">
        <f t="shared" ca="1" si="1192"/>
        <v>0</v>
      </c>
      <c r="U558">
        <f t="shared" ca="1" si="1193"/>
        <v>0</v>
      </c>
      <c r="V558">
        <f t="shared" ca="1" si="1194"/>
        <v>0</v>
      </c>
      <c r="W558">
        <f t="shared" ca="1" si="1195"/>
        <v>0</v>
      </c>
      <c r="X558">
        <f t="shared" ca="1" si="1197"/>
        <v>0</v>
      </c>
      <c r="Y558">
        <f t="shared" ca="1" si="1198"/>
        <v>0</v>
      </c>
      <c r="Z558">
        <f t="shared" ca="1" si="1199"/>
        <v>0</v>
      </c>
      <c r="AA558">
        <f t="shared" ca="1" si="1200"/>
        <v>0</v>
      </c>
      <c r="AB558">
        <f t="shared" ca="1" si="1201"/>
        <v>0</v>
      </c>
      <c r="AC558">
        <f t="shared" ca="1" si="1202"/>
        <v>0</v>
      </c>
      <c r="AD558">
        <f t="shared" ca="1" si="1203"/>
        <v>0</v>
      </c>
      <c r="AE558">
        <f t="shared" ca="1" si="1204"/>
        <v>0</v>
      </c>
      <c r="AF558">
        <f t="shared" ca="1" si="1205"/>
        <v>0</v>
      </c>
      <c r="AG558">
        <f t="shared" ca="1" si="1206"/>
        <v>0</v>
      </c>
      <c r="AH558">
        <f t="shared" ca="1" si="1207"/>
        <v>0</v>
      </c>
      <c r="AI558">
        <f t="shared" ca="1" si="1208"/>
        <v>0</v>
      </c>
      <c r="AJ558">
        <f t="shared" ca="1" si="1209"/>
        <v>0</v>
      </c>
      <c r="AK558">
        <f t="shared" ca="1" si="1210"/>
        <v>0</v>
      </c>
      <c r="AL558">
        <f t="shared" ca="1" si="1211"/>
        <v>0</v>
      </c>
      <c r="AM558">
        <f t="shared" ca="1" si="1212"/>
        <v>0</v>
      </c>
      <c r="AN558">
        <f t="shared" ca="1" si="1213"/>
        <v>0</v>
      </c>
      <c r="AO558">
        <f t="shared" ca="1" si="1214"/>
        <v>0</v>
      </c>
      <c r="AP558">
        <f t="shared" ca="1" si="1215"/>
        <v>0</v>
      </c>
      <c r="AQ558">
        <f t="shared" ca="1" si="1216"/>
        <v>0</v>
      </c>
      <c r="AR558" s="8">
        <f t="shared" ca="1" si="1217"/>
        <v>0</v>
      </c>
      <c r="AS558" s="8">
        <f t="shared" ca="1" si="1218"/>
        <v>0</v>
      </c>
      <c r="AT558" s="8">
        <f t="shared" ca="1" si="1219"/>
        <v>0</v>
      </c>
      <c r="AU558" s="8">
        <f t="shared" ca="1" si="1220"/>
        <v>0</v>
      </c>
      <c r="AV558">
        <f t="shared" ca="1" si="1221"/>
        <v>0</v>
      </c>
      <c r="AW558" t="b">
        <f t="shared" ca="1" si="1196"/>
        <v>0</v>
      </c>
    </row>
    <row r="559" spans="1:49">
      <c r="A559" t="s">
        <v>3252</v>
      </c>
      <c r="B559" t="s">
        <v>2427</v>
      </c>
      <c r="C559" t="s">
        <v>2674</v>
      </c>
      <c r="D559">
        <f>IF(Players!C559="NL",INDEX(Standings!G:I,MATCH(INDEX(Teams!G:K,MATCH(Players!B559,Teams!G:G,0),5),Standings!G:G,0),2)+INDEX(Standings!G:I,MATCH(INDEX(Teams!G:K,MATCH(Players!B559,Teams!G:G,0),5),Standings!G:G,0),3),INDEX(Standings!A:C,MATCH(INDEX(Teams!A:E,MATCH(Players!B559,Teams!A:A,0),5),Standings!A:A,0),2)+INDEX(Standings!A:C,MATCH(INDEX(Teams!A:E,MATCH(Players!B559,Teams!A:A,0),5),Standings!A:A,0),3))</f>
        <v>3</v>
      </c>
      <c r="E559">
        <f t="shared" ca="1" si="1177"/>
        <v>0</v>
      </c>
      <c r="F559">
        <f t="shared" ca="1" si="1178"/>
        <v>0</v>
      </c>
      <c r="G559">
        <f t="shared" ca="1" si="1179"/>
        <v>0</v>
      </c>
      <c r="H559">
        <f t="shared" ca="1" si="1180"/>
        <v>0</v>
      </c>
      <c r="I559">
        <f t="shared" ca="1" si="1181"/>
        <v>0</v>
      </c>
      <c r="J559">
        <f t="shared" ca="1" si="1182"/>
        <v>0</v>
      </c>
      <c r="K559">
        <f t="shared" ca="1" si="1183"/>
        <v>0</v>
      </c>
      <c r="L559">
        <f t="shared" ca="1" si="1184"/>
        <v>0</v>
      </c>
      <c r="M559">
        <f t="shared" ca="1" si="1185"/>
        <v>0</v>
      </c>
      <c r="N559">
        <f t="shared" ca="1" si="1186"/>
        <v>0</v>
      </c>
      <c r="O559">
        <f t="shared" ca="1" si="1187"/>
        <v>0</v>
      </c>
      <c r="P559">
        <f t="shared" ca="1" si="1188"/>
        <v>0</v>
      </c>
      <c r="Q559">
        <f t="shared" ca="1" si="1189"/>
        <v>0</v>
      </c>
      <c r="R559">
        <f t="shared" ca="1" si="1190"/>
        <v>0</v>
      </c>
      <c r="S559">
        <f t="shared" ca="1" si="1191"/>
        <v>0</v>
      </c>
      <c r="T559">
        <f t="shared" ca="1" si="1192"/>
        <v>0</v>
      </c>
      <c r="U559">
        <f t="shared" ca="1" si="1193"/>
        <v>0</v>
      </c>
      <c r="V559">
        <f t="shared" ca="1" si="1194"/>
        <v>0</v>
      </c>
      <c r="W559">
        <f t="shared" ca="1" si="1195"/>
        <v>0</v>
      </c>
      <c r="X559">
        <f t="shared" ca="1" si="1197"/>
        <v>0</v>
      </c>
      <c r="Y559">
        <f t="shared" ca="1" si="1198"/>
        <v>0</v>
      </c>
      <c r="Z559">
        <f t="shared" ca="1" si="1199"/>
        <v>0</v>
      </c>
      <c r="AA559">
        <f t="shared" ca="1" si="1200"/>
        <v>0</v>
      </c>
      <c r="AB559">
        <f t="shared" ca="1" si="1201"/>
        <v>0</v>
      </c>
      <c r="AC559">
        <f t="shared" ca="1" si="1202"/>
        <v>0</v>
      </c>
      <c r="AD559">
        <f t="shared" ca="1" si="1203"/>
        <v>0</v>
      </c>
      <c r="AE559">
        <f t="shared" ca="1" si="1204"/>
        <v>0</v>
      </c>
      <c r="AF559">
        <f t="shared" ca="1" si="1205"/>
        <v>0</v>
      </c>
      <c r="AG559">
        <f t="shared" ca="1" si="1206"/>
        <v>0</v>
      </c>
      <c r="AH559">
        <f t="shared" ca="1" si="1207"/>
        <v>0</v>
      </c>
      <c r="AI559">
        <f t="shared" ca="1" si="1208"/>
        <v>0</v>
      </c>
      <c r="AJ559">
        <f t="shared" ca="1" si="1209"/>
        <v>0</v>
      </c>
      <c r="AK559">
        <f t="shared" ca="1" si="1210"/>
        <v>0</v>
      </c>
      <c r="AL559">
        <f t="shared" ca="1" si="1211"/>
        <v>0</v>
      </c>
      <c r="AM559">
        <f t="shared" ca="1" si="1212"/>
        <v>0</v>
      </c>
      <c r="AN559">
        <f t="shared" ca="1" si="1213"/>
        <v>0</v>
      </c>
      <c r="AO559">
        <f t="shared" ca="1" si="1214"/>
        <v>0</v>
      </c>
      <c r="AP559">
        <f t="shared" ca="1" si="1215"/>
        <v>0</v>
      </c>
      <c r="AQ559">
        <f t="shared" ca="1" si="1216"/>
        <v>0</v>
      </c>
      <c r="AR559" s="8">
        <f t="shared" ca="1" si="1217"/>
        <v>0</v>
      </c>
      <c r="AS559" s="8">
        <f t="shared" ca="1" si="1218"/>
        <v>0</v>
      </c>
      <c r="AT559" s="8">
        <f t="shared" ca="1" si="1219"/>
        <v>0</v>
      </c>
      <c r="AU559" s="8">
        <f t="shared" ca="1" si="1220"/>
        <v>0</v>
      </c>
      <c r="AV559">
        <f t="shared" ca="1" si="1221"/>
        <v>0</v>
      </c>
      <c r="AW559" t="b">
        <f t="shared" ca="1" si="1196"/>
        <v>0</v>
      </c>
    </row>
    <row r="560" spans="1:49">
      <c r="A560" t="s">
        <v>3253</v>
      </c>
      <c r="B560" t="s">
        <v>2427</v>
      </c>
      <c r="C560" t="s">
        <v>2674</v>
      </c>
      <c r="D560">
        <f>IF(Players!C560="NL",INDEX(Standings!G:I,MATCH(INDEX(Teams!G:K,MATCH(Players!B560,Teams!G:G,0),5),Standings!G:G,0),2)+INDEX(Standings!G:I,MATCH(INDEX(Teams!G:K,MATCH(Players!B560,Teams!G:G,0),5),Standings!G:G,0),3),INDEX(Standings!A:C,MATCH(INDEX(Teams!A:E,MATCH(Players!B560,Teams!A:A,0),5),Standings!A:A,0),2)+INDEX(Standings!A:C,MATCH(INDEX(Teams!A:E,MATCH(Players!B560,Teams!A:A,0),5),Standings!A:A,0),3))</f>
        <v>3</v>
      </c>
      <c r="E560">
        <f t="shared" ca="1" si="1177"/>
        <v>0</v>
      </c>
      <c r="F560">
        <f t="shared" ca="1" si="1178"/>
        <v>0</v>
      </c>
      <c r="G560">
        <f t="shared" ca="1" si="1179"/>
        <v>0</v>
      </c>
      <c r="H560">
        <f t="shared" ca="1" si="1180"/>
        <v>0</v>
      </c>
      <c r="I560">
        <f t="shared" ca="1" si="1181"/>
        <v>0</v>
      </c>
      <c r="J560">
        <f t="shared" ca="1" si="1182"/>
        <v>0</v>
      </c>
      <c r="K560">
        <f t="shared" ca="1" si="1183"/>
        <v>0</v>
      </c>
      <c r="L560">
        <f t="shared" ca="1" si="1184"/>
        <v>0</v>
      </c>
      <c r="M560">
        <f t="shared" ca="1" si="1185"/>
        <v>0</v>
      </c>
      <c r="N560">
        <f t="shared" ca="1" si="1186"/>
        <v>0</v>
      </c>
      <c r="O560">
        <f t="shared" ca="1" si="1187"/>
        <v>0</v>
      </c>
      <c r="P560">
        <f t="shared" ca="1" si="1188"/>
        <v>0</v>
      </c>
      <c r="Q560">
        <f t="shared" ca="1" si="1189"/>
        <v>0</v>
      </c>
      <c r="R560">
        <f t="shared" ca="1" si="1190"/>
        <v>0</v>
      </c>
      <c r="S560">
        <f t="shared" ca="1" si="1191"/>
        <v>0</v>
      </c>
      <c r="T560">
        <f t="shared" ca="1" si="1192"/>
        <v>0</v>
      </c>
      <c r="U560">
        <f t="shared" ca="1" si="1193"/>
        <v>0</v>
      </c>
      <c r="V560">
        <f t="shared" ca="1" si="1194"/>
        <v>0</v>
      </c>
      <c r="W560">
        <f t="shared" ca="1" si="1195"/>
        <v>0</v>
      </c>
      <c r="X560">
        <f t="shared" ca="1" si="1197"/>
        <v>0</v>
      </c>
      <c r="Y560">
        <f t="shared" ca="1" si="1198"/>
        <v>0</v>
      </c>
      <c r="Z560">
        <f t="shared" ca="1" si="1199"/>
        <v>0</v>
      </c>
      <c r="AA560">
        <f t="shared" ca="1" si="1200"/>
        <v>0</v>
      </c>
      <c r="AB560">
        <f t="shared" ca="1" si="1201"/>
        <v>0</v>
      </c>
      <c r="AC560">
        <f t="shared" ca="1" si="1202"/>
        <v>0</v>
      </c>
      <c r="AD560">
        <f t="shared" ca="1" si="1203"/>
        <v>0</v>
      </c>
      <c r="AE560">
        <f t="shared" ca="1" si="1204"/>
        <v>0</v>
      </c>
      <c r="AF560">
        <f t="shared" ca="1" si="1205"/>
        <v>0</v>
      </c>
      <c r="AG560">
        <f t="shared" ca="1" si="1206"/>
        <v>0</v>
      </c>
      <c r="AH560">
        <f t="shared" ca="1" si="1207"/>
        <v>0</v>
      </c>
      <c r="AI560">
        <f t="shared" ca="1" si="1208"/>
        <v>0</v>
      </c>
      <c r="AJ560">
        <f t="shared" ca="1" si="1209"/>
        <v>0</v>
      </c>
      <c r="AK560">
        <f t="shared" ca="1" si="1210"/>
        <v>0</v>
      </c>
      <c r="AL560">
        <f t="shared" ca="1" si="1211"/>
        <v>0</v>
      </c>
      <c r="AM560">
        <f t="shared" ca="1" si="1212"/>
        <v>0</v>
      </c>
      <c r="AN560">
        <f t="shared" ca="1" si="1213"/>
        <v>0</v>
      </c>
      <c r="AO560">
        <f t="shared" ca="1" si="1214"/>
        <v>0</v>
      </c>
      <c r="AP560">
        <f t="shared" ca="1" si="1215"/>
        <v>0</v>
      </c>
      <c r="AQ560">
        <f t="shared" ca="1" si="1216"/>
        <v>0</v>
      </c>
      <c r="AR560" s="8">
        <f t="shared" ca="1" si="1217"/>
        <v>0</v>
      </c>
      <c r="AS560" s="8">
        <f t="shared" ca="1" si="1218"/>
        <v>0</v>
      </c>
      <c r="AT560" s="8">
        <f t="shared" ca="1" si="1219"/>
        <v>0</v>
      </c>
      <c r="AU560" s="8">
        <f t="shared" ca="1" si="1220"/>
        <v>0</v>
      </c>
      <c r="AV560">
        <f t="shared" ca="1" si="1221"/>
        <v>0</v>
      </c>
      <c r="AW560" t="b">
        <f t="shared" ca="1" si="1196"/>
        <v>0</v>
      </c>
    </row>
    <row r="561" spans="1:49">
      <c r="A561" t="s">
        <v>3258</v>
      </c>
      <c r="B561" t="s">
        <v>2569</v>
      </c>
      <c r="C561" t="s">
        <v>2674</v>
      </c>
      <c r="D561">
        <f>IF(Players!C561="NL",INDEX(Standings!G:I,MATCH(INDEX(Teams!G:K,MATCH(Players!B561,Teams!G:G,0),5),Standings!G:G,0),2)+INDEX(Standings!G:I,MATCH(INDEX(Teams!G:K,MATCH(Players!B561,Teams!G:G,0),5),Standings!G:G,0),3),INDEX(Standings!A:C,MATCH(INDEX(Teams!A:E,MATCH(Players!B561,Teams!A:A,0),5),Standings!A:A,0),2)+INDEX(Standings!A:C,MATCH(INDEX(Teams!A:E,MATCH(Players!B561,Teams!A:A,0),5),Standings!A:A,0),3))</f>
        <v>3</v>
      </c>
      <c r="E561">
        <f t="shared" ca="1" si="1177"/>
        <v>2</v>
      </c>
      <c r="F561">
        <f t="shared" ca="1" si="1178"/>
        <v>6</v>
      </c>
      <c r="G561">
        <f t="shared" ca="1" si="1179"/>
        <v>1</v>
      </c>
      <c r="H561">
        <f t="shared" ca="1" si="1180"/>
        <v>3</v>
      </c>
      <c r="I561">
        <f t="shared" ca="1" si="1181"/>
        <v>1</v>
      </c>
      <c r="J561">
        <f t="shared" ca="1" si="1182"/>
        <v>0</v>
      </c>
      <c r="K561">
        <f t="shared" ca="1" si="1183"/>
        <v>1</v>
      </c>
      <c r="L561">
        <f t="shared" ca="1" si="1184"/>
        <v>1</v>
      </c>
      <c r="M561">
        <f t="shared" ca="1" si="1185"/>
        <v>0</v>
      </c>
      <c r="N561">
        <f t="shared" ca="1" si="1186"/>
        <v>0</v>
      </c>
      <c r="O561">
        <f t="shared" ca="1" si="1187"/>
        <v>2</v>
      </c>
      <c r="P561">
        <f t="shared" ca="1" si="1188"/>
        <v>0</v>
      </c>
      <c r="Q561">
        <f t="shared" ca="1" si="1189"/>
        <v>0</v>
      </c>
      <c r="R561">
        <f t="shared" ca="1" si="1190"/>
        <v>0</v>
      </c>
      <c r="S561">
        <f t="shared" ca="1" si="1191"/>
        <v>0</v>
      </c>
      <c r="T561">
        <f t="shared" ca="1" si="1192"/>
        <v>0</v>
      </c>
      <c r="U561">
        <f t="shared" ca="1" si="1193"/>
        <v>0</v>
      </c>
      <c r="V561">
        <f t="shared" ca="1" si="1194"/>
        <v>1</v>
      </c>
      <c r="W561">
        <f t="shared" ca="1" si="1195"/>
        <v>1</v>
      </c>
      <c r="X561">
        <f t="shared" ca="1" si="1197"/>
        <v>2</v>
      </c>
      <c r="Y561">
        <f t="shared" ca="1" si="1198"/>
        <v>8</v>
      </c>
      <c r="Z561">
        <f t="shared" ca="1" si="1199"/>
        <v>6</v>
      </c>
      <c r="AA561">
        <f t="shared" ca="1" si="1200"/>
        <v>1</v>
      </c>
      <c r="AB561">
        <f t="shared" ca="1" si="1201"/>
        <v>3</v>
      </c>
      <c r="AC561">
        <f t="shared" ca="1" si="1202"/>
        <v>1</v>
      </c>
      <c r="AD561">
        <f t="shared" ca="1" si="1203"/>
        <v>0</v>
      </c>
      <c r="AE561">
        <f t="shared" ca="1" si="1204"/>
        <v>1</v>
      </c>
      <c r="AF561">
        <f t="shared" ca="1" si="1205"/>
        <v>1</v>
      </c>
      <c r="AG561">
        <f t="shared" ca="1" si="1206"/>
        <v>0</v>
      </c>
      <c r="AH561">
        <f t="shared" ca="1" si="1207"/>
        <v>0</v>
      </c>
      <c r="AI561">
        <f t="shared" ca="1" si="1208"/>
        <v>2</v>
      </c>
      <c r="AJ561">
        <f t="shared" ca="1" si="1209"/>
        <v>0</v>
      </c>
      <c r="AK561">
        <f t="shared" ca="1" si="1210"/>
        <v>0</v>
      </c>
      <c r="AL561">
        <f t="shared" ca="1" si="1211"/>
        <v>0</v>
      </c>
      <c r="AM561">
        <f t="shared" ca="1" si="1212"/>
        <v>0</v>
      </c>
      <c r="AN561">
        <f t="shared" ca="1" si="1213"/>
        <v>0</v>
      </c>
      <c r="AO561">
        <f t="shared" ca="1" si="1214"/>
        <v>0</v>
      </c>
      <c r="AP561">
        <f t="shared" ca="1" si="1215"/>
        <v>1</v>
      </c>
      <c r="AQ561">
        <f t="shared" ca="1" si="1216"/>
        <v>1</v>
      </c>
      <c r="AR561" s="8">
        <f t="shared" ca="1" si="1217"/>
        <v>0.5</v>
      </c>
      <c r="AS561" s="8">
        <f t="shared" ca="1" si="1218"/>
        <v>0.625</v>
      </c>
      <c r="AT561" s="8">
        <f t="shared" ca="1" si="1219"/>
        <v>1.1666666666666667</v>
      </c>
      <c r="AU561" s="8">
        <f t="shared" ca="1" si="1220"/>
        <v>1.7916666666666667</v>
      </c>
      <c r="AV561">
        <f t="shared" ca="1" si="1221"/>
        <v>7</v>
      </c>
      <c r="AW561" t="b">
        <f t="shared" ca="1" si="1196"/>
        <v>0</v>
      </c>
    </row>
    <row r="562" spans="1:49">
      <c r="A562" t="s">
        <v>3259</v>
      </c>
      <c r="B562" t="s">
        <v>2569</v>
      </c>
      <c r="C562" t="s">
        <v>2674</v>
      </c>
      <c r="D562">
        <f>IF(Players!C562="NL",INDEX(Standings!G:I,MATCH(INDEX(Teams!G:K,MATCH(Players!B562,Teams!G:G,0),5),Standings!G:G,0),2)+INDEX(Standings!G:I,MATCH(INDEX(Teams!G:K,MATCH(Players!B562,Teams!G:G,0),5),Standings!G:G,0),3),INDEX(Standings!A:C,MATCH(INDEX(Teams!A:E,MATCH(Players!B562,Teams!A:A,0),5),Standings!A:A,0),2)+INDEX(Standings!A:C,MATCH(INDEX(Teams!A:E,MATCH(Players!B562,Teams!A:A,0),5),Standings!A:A,0),3))</f>
        <v>3</v>
      </c>
      <c r="E562">
        <f t="shared" ca="1" si="1177"/>
        <v>3</v>
      </c>
      <c r="F562">
        <f t="shared" ca="1" si="1178"/>
        <v>10</v>
      </c>
      <c r="G562">
        <f t="shared" ca="1" si="1179"/>
        <v>0</v>
      </c>
      <c r="H562">
        <f t="shared" ca="1" si="1180"/>
        <v>1</v>
      </c>
      <c r="I562">
        <f t="shared" ca="1" si="1181"/>
        <v>0</v>
      </c>
      <c r="J562">
        <f t="shared" ca="1" si="1182"/>
        <v>0</v>
      </c>
      <c r="K562">
        <f t="shared" ca="1" si="1183"/>
        <v>0</v>
      </c>
      <c r="L562">
        <f t="shared" ca="1" si="1184"/>
        <v>0</v>
      </c>
      <c r="M562">
        <f t="shared" ca="1" si="1185"/>
        <v>0</v>
      </c>
      <c r="N562">
        <f t="shared" ca="1" si="1186"/>
        <v>0</v>
      </c>
      <c r="O562">
        <f t="shared" ca="1" si="1187"/>
        <v>2</v>
      </c>
      <c r="P562">
        <f t="shared" ca="1" si="1188"/>
        <v>0</v>
      </c>
      <c r="Q562">
        <f t="shared" ca="1" si="1189"/>
        <v>2</v>
      </c>
      <c r="R562">
        <f t="shared" ca="1" si="1190"/>
        <v>0</v>
      </c>
      <c r="S562">
        <f t="shared" ca="1" si="1191"/>
        <v>0</v>
      </c>
      <c r="T562">
        <f t="shared" ca="1" si="1192"/>
        <v>0</v>
      </c>
      <c r="U562">
        <f t="shared" ca="1" si="1193"/>
        <v>0</v>
      </c>
      <c r="V562">
        <f t="shared" ca="1" si="1194"/>
        <v>1</v>
      </c>
      <c r="W562">
        <f t="shared" ca="1" si="1195"/>
        <v>1</v>
      </c>
      <c r="X562">
        <f t="shared" ref="X562:X593" ca="1" si="1222">SUMIF($A:$A,$A562,E:E)</f>
        <v>3</v>
      </c>
      <c r="Y562">
        <f t="shared" ref="Y562:Y593" ca="1" si="1223">Z562+AI562+AL562+AM562+AN562</f>
        <v>12</v>
      </c>
      <c r="Z562">
        <f t="shared" ref="Z562:Z593" ca="1" si="1224">SUMIF($A:$A,$A562,F:F)</f>
        <v>10</v>
      </c>
      <c r="AA562">
        <f t="shared" ref="AA562:AA593" ca="1" si="1225">SUMIF($A:$A,$A562,G:G)</f>
        <v>0</v>
      </c>
      <c r="AB562">
        <f t="shared" ref="AB562:AB593" ca="1" si="1226">SUMIF($A:$A,$A562,H:H)</f>
        <v>1</v>
      </c>
      <c r="AC562">
        <f t="shared" ref="AC562:AC593" ca="1" si="1227">SUMIF($A:$A,$A562,I:I)</f>
        <v>0</v>
      </c>
      <c r="AD562">
        <f t="shared" ref="AD562:AD593" ca="1" si="1228">SUMIF($A:$A,$A562,J:J)</f>
        <v>0</v>
      </c>
      <c r="AE562">
        <f t="shared" ref="AE562:AE593" ca="1" si="1229">SUMIF($A:$A,$A562,K:K)</f>
        <v>0</v>
      </c>
      <c r="AF562">
        <f t="shared" ref="AF562:AF593" ca="1" si="1230">SUMIF($A:$A,$A562,L:L)</f>
        <v>0</v>
      </c>
      <c r="AG562">
        <f t="shared" ref="AG562:AG593" ca="1" si="1231">SUMIF($A:$A,$A562,M:M)</f>
        <v>0</v>
      </c>
      <c r="AH562">
        <f t="shared" ref="AH562:AH593" ca="1" si="1232">SUMIF($A:$A,$A562,N:N)</f>
        <v>0</v>
      </c>
      <c r="AI562">
        <f t="shared" ref="AI562:AI593" ca="1" si="1233">SUMIF($A:$A,$A562,O:O)</f>
        <v>2</v>
      </c>
      <c r="AJ562">
        <f t="shared" ref="AJ562:AJ593" ca="1" si="1234">SUMIF($A:$A,$A562,P:P)</f>
        <v>0</v>
      </c>
      <c r="AK562">
        <f t="shared" ref="AK562:AK593" ca="1" si="1235">SUMIF($A:$A,$A562,Q:Q)</f>
        <v>2</v>
      </c>
      <c r="AL562">
        <f t="shared" ref="AL562:AL593" ca="1" si="1236">SUMIF($A:$A,$A562,R:R)</f>
        <v>0</v>
      </c>
      <c r="AM562">
        <f t="shared" ref="AM562:AM593" ca="1" si="1237">SUMIF($A:$A,$A562,S:S)</f>
        <v>0</v>
      </c>
      <c r="AN562">
        <f t="shared" ref="AN562:AN593" ca="1" si="1238">SUMIF($A:$A,$A562,T:T)</f>
        <v>0</v>
      </c>
      <c r="AO562">
        <f t="shared" ref="AO562:AO593" ca="1" si="1239">SUMIF($A:$A,$A562,U:U)</f>
        <v>0</v>
      </c>
      <c r="AP562">
        <f t="shared" ref="AP562:AP593" ca="1" si="1240">_xlfn.MAXIFS(V:V,$A:$A,$A562)</f>
        <v>1</v>
      </c>
      <c r="AQ562">
        <f t="shared" ref="AQ562:AQ593" ca="1" si="1241">_xlfn.MAXIFS(W:W,$A:$A,$A562)</f>
        <v>1</v>
      </c>
      <c r="AR562" s="8">
        <f t="shared" ref="AR562:AR593" ca="1" si="1242">IFERROR(AB562/Z562,0)</f>
        <v>0.1</v>
      </c>
      <c r="AS562" s="8">
        <f t="shared" ref="AS562:AS593" ca="1" si="1243">IFERROR((AB562+AI562+AL562)/(Y562-AM562),0)</f>
        <v>0.25</v>
      </c>
      <c r="AT562" s="8">
        <f t="shared" ref="AT562:AT593" ca="1" si="1244">IFERROR(AV562/Z562,0)</f>
        <v>0.1</v>
      </c>
      <c r="AU562" s="8">
        <f t="shared" ref="AU562:AU593" ca="1" si="1245">AS562+AT562</f>
        <v>0.35</v>
      </c>
      <c r="AV562">
        <f t="shared" ref="AV562:AV593" ca="1" si="1246">AC562+AB562+AD562*2+AE562*3</f>
        <v>1</v>
      </c>
      <c r="AW562" t="b">
        <f t="shared" ca="1" si="1196"/>
        <v>1</v>
      </c>
    </row>
    <row r="563" spans="1:49">
      <c r="A563" t="s">
        <v>3260</v>
      </c>
      <c r="B563" t="s">
        <v>2569</v>
      </c>
      <c r="C563" t="s">
        <v>2674</v>
      </c>
      <c r="D563">
        <f>IF(Players!C563="NL",INDEX(Standings!G:I,MATCH(INDEX(Teams!G:K,MATCH(Players!B563,Teams!G:G,0),5),Standings!G:G,0),2)+INDEX(Standings!G:I,MATCH(INDEX(Teams!G:K,MATCH(Players!B563,Teams!G:G,0),5),Standings!G:G,0),3),INDEX(Standings!A:C,MATCH(INDEX(Teams!A:E,MATCH(Players!B563,Teams!A:A,0),5),Standings!A:A,0),2)+INDEX(Standings!A:C,MATCH(INDEX(Teams!A:E,MATCH(Players!B563,Teams!A:A,0),5),Standings!A:A,0),3))</f>
        <v>3</v>
      </c>
      <c r="E563">
        <f t="shared" ca="1" si="1177"/>
        <v>3</v>
      </c>
      <c r="F563">
        <f t="shared" ca="1" si="1178"/>
        <v>7</v>
      </c>
      <c r="G563">
        <f t="shared" ca="1" si="1179"/>
        <v>1</v>
      </c>
      <c r="H563">
        <f t="shared" ca="1" si="1180"/>
        <v>1</v>
      </c>
      <c r="I563">
        <f t="shared" ca="1" si="1181"/>
        <v>1</v>
      </c>
      <c r="J563">
        <f t="shared" ca="1" si="1182"/>
        <v>0</v>
      </c>
      <c r="K563">
        <f t="shared" ca="1" si="1183"/>
        <v>0</v>
      </c>
      <c r="L563">
        <f t="shared" ca="1" si="1184"/>
        <v>0</v>
      </c>
      <c r="M563">
        <f t="shared" ca="1" si="1185"/>
        <v>0</v>
      </c>
      <c r="N563">
        <f t="shared" ca="1" si="1186"/>
        <v>0</v>
      </c>
      <c r="O563">
        <f t="shared" ca="1" si="1187"/>
        <v>2</v>
      </c>
      <c r="P563">
        <f t="shared" ca="1" si="1188"/>
        <v>3</v>
      </c>
      <c r="Q563">
        <f t="shared" ca="1" si="1189"/>
        <v>0</v>
      </c>
      <c r="R563">
        <f t="shared" ca="1" si="1190"/>
        <v>1</v>
      </c>
      <c r="S563">
        <f t="shared" ca="1" si="1191"/>
        <v>0</v>
      </c>
      <c r="T563">
        <f t="shared" ca="1" si="1192"/>
        <v>0</v>
      </c>
      <c r="U563">
        <f t="shared" ca="1" si="1193"/>
        <v>0</v>
      </c>
      <c r="V563">
        <f t="shared" ca="1" si="1194"/>
        <v>0</v>
      </c>
      <c r="W563">
        <f t="shared" ca="1" si="1195"/>
        <v>1</v>
      </c>
      <c r="X563">
        <f t="shared" ca="1" si="1222"/>
        <v>3</v>
      </c>
      <c r="Y563">
        <f t="shared" ca="1" si="1223"/>
        <v>10</v>
      </c>
      <c r="Z563">
        <f t="shared" ca="1" si="1224"/>
        <v>7</v>
      </c>
      <c r="AA563">
        <f t="shared" ca="1" si="1225"/>
        <v>1</v>
      </c>
      <c r="AB563">
        <f t="shared" ca="1" si="1226"/>
        <v>1</v>
      </c>
      <c r="AC563">
        <f t="shared" ca="1" si="1227"/>
        <v>1</v>
      </c>
      <c r="AD563">
        <f t="shared" ca="1" si="1228"/>
        <v>0</v>
      </c>
      <c r="AE563">
        <f t="shared" ca="1" si="1229"/>
        <v>0</v>
      </c>
      <c r="AF563">
        <f t="shared" ca="1" si="1230"/>
        <v>0</v>
      </c>
      <c r="AG563">
        <f t="shared" ca="1" si="1231"/>
        <v>0</v>
      </c>
      <c r="AH563">
        <f t="shared" ca="1" si="1232"/>
        <v>0</v>
      </c>
      <c r="AI563">
        <f t="shared" ca="1" si="1233"/>
        <v>2</v>
      </c>
      <c r="AJ563">
        <f t="shared" ca="1" si="1234"/>
        <v>3</v>
      </c>
      <c r="AK563">
        <f t="shared" ca="1" si="1235"/>
        <v>0</v>
      </c>
      <c r="AL563">
        <f t="shared" ca="1" si="1236"/>
        <v>1</v>
      </c>
      <c r="AM563">
        <f t="shared" ca="1" si="1237"/>
        <v>0</v>
      </c>
      <c r="AN563">
        <f t="shared" ca="1" si="1238"/>
        <v>0</v>
      </c>
      <c r="AO563">
        <f t="shared" ca="1" si="1239"/>
        <v>0</v>
      </c>
      <c r="AP563">
        <f t="shared" ca="1" si="1240"/>
        <v>0</v>
      </c>
      <c r="AQ563">
        <f t="shared" ca="1" si="1241"/>
        <v>1</v>
      </c>
      <c r="AR563" s="8">
        <f t="shared" ca="1" si="1242"/>
        <v>0.14285714285714285</v>
      </c>
      <c r="AS563" s="8">
        <f t="shared" ca="1" si="1243"/>
        <v>0.4</v>
      </c>
      <c r="AT563" s="8">
        <f t="shared" ca="1" si="1244"/>
        <v>0.2857142857142857</v>
      </c>
      <c r="AU563" s="8">
        <f t="shared" ca="1" si="1245"/>
        <v>0.68571428571428572</v>
      </c>
      <c r="AV563">
        <f t="shared" ca="1" si="1246"/>
        <v>2</v>
      </c>
      <c r="AW563" t="b">
        <f t="shared" ca="1" si="1196"/>
        <v>1</v>
      </c>
    </row>
    <row r="564" spans="1:49">
      <c r="A564" t="s">
        <v>3261</v>
      </c>
      <c r="B564" t="s">
        <v>2569</v>
      </c>
      <c r="C564" t="s">
        <v>2674</v>
      </c>
      <c r="D564">
        <f>IF(Players!C564="NL",INDEX(Standings!G:I,MATCH(INDEX(Teams!G:K,MATCH(Players!B564,Teams!G:G,0),5),Standings!G:G,0),2)+INDEX(Standings!G:I,MATCH(INDEX(Teams!G:K,MATCH(Players!B564,Teams!G:G,0),5),Standings!G:G,0),3),INDEX(Standings!A:C,MATCH(INDEX(Teams!A:E,MATCH(Players!B564,Teams!A:A,0),5),Standings!A:A,0),2)+INDEX(Standings!A:C,MATCH(INDEX(Teams!A:E,MATCH(Players!B564,Teams!A:A,0),5),Standings!A:A,0),3))</f>
        <v>3</v>
      </c>
      <c r="E564">
        <f t="shared" ca="1" si="1177"/>
        <v>3</v>
      </c>
      <c r="F564">
        <f t="shared" ca="1" si="1178"/>
        <v>8</v>
      </c>
      <c r="G564">
        <f t="shared" ca="1" si="1179"/>
        <v>1</v>
      </c>
      <c r="H564">
        <f t="shared" ca="1" si="1180"/>
        <v>4</v>
      </c>
      <c r="I564">
        <f t="shared" ca="1" si="1181"/>
        <v>1</v>
      </c>
      <c r="J564">
        <f t="shared" ca="1" si="1182"/>
        <v>0</v>
      </c>
      <c r="K564">
        <f t="shared" ca="1" si="1183"/>
        <v>1</v>
      </c>
      <c r="L564">
        <f t="shared" ca="1" si="1184"/>
        <v>1</v>
      </c>
      <c r="M564">
        <f t="shared" ca="1" si="1185"/>
        <v>0</v>
      </c>
      <c r="N564">
        <f t="shared" ca="1" si="1186"/>
        <v>0</v>
      </c>
      <c r="O564">
        <f t="shared" ca="1" si="1187"/>
        <v>0</v>
      </c>
      <c r="P564">
        <f t="shared" ca="1" si="1188"/>
        <v>1</v>
      </c>
      <c r="Q564">
        <f t="shared" ca="1" si="1189"/>
        <v>0</v>
      </c>
      <c r="R564">
        <f t="shared" ca="1" si="1190"/>
        <v>0</v>
      </c>
      <c r="S564">
        <f t="shared" ca="1" si="1191"/>
        <v>0</v>
      </c>
      <c r="T564">
        <f t="shared" ca="1" si="1192"/>
        <v>0</v>
      </c>
      <c r="U564">
        <f t="shared" ca="1" si="1193"/>
        <v>0</v>
      </c>
      <c r="V564">
        <f t="shared" ca="1" si="1194"/>
        <v>0</v>
      </c>
      <c r="W564">
        <f t="shared" ca="1" si="1195"/>
        <v>1</v>
      </c>
      <c r="X564">
        <f t="shared" ca="1" si="1222"/>
        <v>3</v>
      </c>
      <c r="Y564">
        <f t="shared" ca="1" si="1223"/>
        <v>8</v>
      </c>
      <c r="Z564">
        <f t="shared" ca="1" si="1224"/>
        <v>8</v>
      </c>
      <c r="AA564">
        <f t="shared" ca="1" si="1225"/>
        <v>1</v>
      </c>
      <c r="AB564">
        <f t="shared" ca="1" si="1226"/>
        <v>4</v>
      </c>
      <c r="AC564">
        <f t="shared" ca="1" si="1227"/>
        <v>1</v>
      </c>
      <c r="AD564">
        <f t="shared" ca="1" si="1228"/>
        <v>0</v>
      </c>
      <c r="AE564">
        <f t="shared" ca="1" si="1229"/>
        <v>1</v>
      </c>
      <c r="AF564">
        <f t="shared" ca="1" si="1230"/>
        <v>1</v>
      </c>
      <c r="AG564">
        <f t="shared" ca="1" si="1231"/>
        <v>0</v>
      </c>
      <c r="AH564">
        <f t="shared" ca="1" si="1232"/>
        <v>0</v>
      </c>
      <c r="AI564">
        <f t="shared" ca="1" si="1233"/>
        <v>0</v>
      </c>
      <c r="AJ564">
        <f t="shared" ca="1" si="1234"/>
        <v>1</v>
      </c>
      <c r="AK564">
        <f t="shared" ca="1" si="1235"/>
        <v>0</v>
      </c>
      <c r="AL564">
        <f t="shared" ca="1" si="1236"/>
        <v>0</v>
      </c>
      <c r="AM564">
        <f t="shared" ca="1" si="1237"/>
        <v>0</v>
      </c>
      <c r="AN564">
        <f t="shared" ca="1" si="1238"/>
        <v>0</v>
      </c>
      <c r="AO564">
        <f t="shared" ca="1" si="1239"/>
        <v>0</v>
      </c>
      <c r="AP564">
        <f t="shared" ca="1" si="1240"/>
        <v>0</v>
      </c>
      <c r="AQ564">
        <f t="shared" ca="1" si="1241"/>
        <v>1</v>
      </c>
      <c r="AR564" s="8">
        <f t="shared" ca="1" si="1242"/>
        <v>0.5</v>
      </c>
      <c r="AS564" s="8">
        <f t="shared" ca="1" si="1243"/>
        <v>0.5</v>
      </c>
      <c r="AT564" s="8">
        <f t="shared" ca="1" si="1244"/>
        <v>1</v>
      </c>
      <c r="AU564" s="8">
        <f t="shared" ca="1" si="1245"/>
        <v>1.5</v>
      </c>
      <c r="AV564">
        <f t="shared" ca="1" si="1246"/>
        <v>8</v>
      </c>
      <c r="AW564" t="b">
        <f t="shared" ca="1" si="1196"/>
        <v>0</v>
      </c>
    </row>
    <row r="565" spans="1:49">
      <c r="A565" t="s">
        <v>3262</v>
      </c>
      <c r="B565" t="s">
        <v>2569</v>
      </c>
      <c r="C565" t="s">
        <v>2674</v>
      </c>
      <c r="D565">
        <f>IF(Players!C565="NL",INDEX(Standings!G:I,MATCH(INDEX(Teams!G:K,MATCH(Players!B565,Teams!G:G,0),5),Standings!G:G,0),2)+INDEX(Standings!G:I,MATCH(INDEX(Teams!G:K,MATCH(Players!B565,Teams!G:G,0),5),Standings!G:G,0),3),INDEX(Standings!A:C,MATCH(INDEX(Teams!A:E,MATCH(Players!B565,Teams!A:A,0),5),Standings!A:A,0),2)+INDEX(Standings!A:C,MATCH(INDEX(Teams!A:E,MATCH(Players!B565,Teams!A:A,0),5),Standings!A:A,0),3))</f>
        <v>3</v>
      </c>
      <c r="E565">
        <f t="shared" ca="1" si="1177"/>
        <v>3</v>
      </c>
      <c r="F565">
        <f t="shared" ca="1" si="1178"/>
        <v>12</v>
      </c>
      <c r="G565">
        <f t="shared" ca="1" si="1179"/>
        <v>0</v>
      </c>
      <c r="H565">
        <f t="shared" ca="1" si="1180"/>
        <v>3</v>
      </c>
      <c r="I565">
        <f t="shared" ca="1" si="1181"/>
        <v>0</v>
      </c>
      <c r="J565">
        <f t="shared" ca="1" si="1182"/>
        <v>1</v>
      </c>
      <c r="K565">
        <f t="shared" ca="1" si="1183"/>
        <v>0</v>
      </c>
      <c r="L565">
        <f t="shared" ca="1" si="1184"/>
        <v>1</v>
      </c>
      <c r="M565">
        <f t="shared" ca="1" si="1185"/>
        <v>0</v>
      </c>
      <c r="N565">
        <f t="shared" ca="1" si="1186"/>
        <v>0</v>
      </c>
      <c r="O565">
        <f t="shared" ca="1" si="1187"/>
        <v>1</v>
      </c>
      <c r="P565">
        <f t="shared" ca="1" si="1188"/>
        <v>1</v>
      </c>
      <c r="Q565">
        <f t="shared" ca="1" si="1189"/>
        <v>0</v>
      </c>
      <c r="R565">
        <f t="shared" ca="1" si="1190"/>
        <v>0</v>
      </c>
      <c r="S565">
        <f t="shared" ca="1" si="1191"/>
        <v>0</v>
      </c>
      <c r="T565">
        <f t="shared" ca="1" si="1192"/>
        <v>0</v>
      </c>
      <c r="U565">
        <f t="shared" ca="1" si="1193"/>
        <v>0</v>
      </c>
      <c r="V565">
        <f t="shared" ca="1" si="1194"/>
        <v>0</v>
      </c>
      <c r="W565">
        <f t="shared" ca="1" si="1195"/>
        <v>0</v>
      </c>
      <c r="X565">
        <f t="shared" ca="1" si="1222"/>
        <v>3</v>
      </c>
      <c r="Y565">
        <f t="shared" ca="1" si="1223"/>
        <v>13</v>
      </c>
      <c r="Z565">
        <f t="shared" ca="1" si="1224"/>
        <v>12</v>
      </c>
      <c r="AA565">
        <f t="shared" ca="1" si="1225"/>
        <v>0</v>
      </c>
      <c r="AB565">
        <f t="shared" ca="1" si="1226"/>
        <v>3</v>
      </c>
      <c r="AC565">
        <f t="shared" ca="1" si="1227"/>
        <v>0</v>
      </c>
      <c r="AD565">
        <f t="shared" ca="1" si="1228"/>
        <v>1</v>
      </c>
      <c r="AE565">
        <f t="shared" ca="1" si="1229"/>
        <v>0</v>
      </c>
      <c r="AF565">
        <f t="shared" ca="1" si="1230"/>
        <v>1</v>
      </c>
      <c r="AG565">
        <f t="shared" ca="1" si="1231"/>
        <v>0</v>
      </c>
      <c r="AH565">
        <f t="shared" ca="1" si="1232"/>
        <v>0</v>
      </c>
      <c r="AI565">
        <f t="shared" ca="1" si="1233"/>
        <v>1</v>
      </c>
      <c r="AJ565">
        <f t="shared" ca="1" si="1234"/>
        <v>1</v>
      </c>
      <c r="AK565">
        <f t="shared" ca="1" si="1235"/>
        <v>0</v>
      </c>
      <c r="AL565">
        <f t="shared" ca="1" si="1236"/>
        <v>0</v>
      </c>
      <c r="AM565">
        <f t="shared" ca="1" si="1237"/>
        <v>0</v>
      </c>
      <c r="AN565">
        <f t="shared" ca="1" si="1238"/>
        <v>0</v>
      </c>
      <c r="AO565">
        <f t="shared" ca="1" si="1239"/>
        <v>0</v>
      </c>
      <c r="AP565">
        <f t="shared" ca="1" si="1240"/>
        <v>0</v>
      </c>
      <c r="AQ565">
        <f t="shared" ca="1" si="1241"/>
        <v>0</v>
      </c>
      <c r="AR565" s="8">
        <f t="shared" ca="1" si="1242"/>
        <v>0.25</v>
      </c>
      <c r="AS565" s="8">
        <f t="shared" ca="1" si="1243"/>
        <v>0.30769230769230771</v>
      </c>
      <c r="AT565" s="8">
        <f t="shared" ca="1" si="1244"/>
        <v>0.41666666666666669</v>
      </c>
      <c r="AU565" s="8">
        <f t="shared" ca="1" si="1245"/>
        <v>0.72435897435897445</v>
      </c>
      <c r="AV565">
        <f t="shared" ca="1" si="1246"/>
        <v>5</v>
      </c>
      <c r="AW565" t="b">
        <f t="shared" ca="1" si="1196"/>
        <v>1</v>
      </c>
    </row>
    <row r="566" spans="1:49">
      <c r="A566" t="s">
        <v>3263</v>
      </c>
      <c r="B566" t="s">
        <v>2569</v>
      </c>
      <c r="C566" t="s">
        <v>2674</v>
      </c>
      <c r="D566">
        <f>IF(Players!C566="NL",INDEX(Standings!G:I,MATCH(INDEX(Teams!G:K,MATCH(Players!B566,Teams!G:G,0),5),Standings!G:G,0),2)+INDEX(Standings!G:I,MATCH(INDEX(Teams!G:K,MATCH(Players!B566,Teams!G:G,0),5),Standings!G:G,0),3),INDEX(Standings!A:C,MATCH(INDEX(Teams!A:E,MATCH(Players!B566,Teams!A:A,0),5),Standings!A:A,0),2)+INDEX(Standings!A:C,MATCH(INDEX(Teams!A:E,MATCH(Players!B566,Teams!A:A,0),5),Standings!A:A,0),3))</f>
        <v>3</v>
      </c>
      <c r="E566">
        <f t="shared" ca="1" si="1177"/>
        <v>3</v>
      </c>
      <c r="F566">
        <f t="shared" ca="1" si="1178"/>
        <v>10</v>
      </c>
      <c r="G566">
        <f t="shared" ca="1" si="1179"/>
        <v>0</v>
      </c>
      <c r="H566">
        <f t="shared" ca="1" si="1180"/>
        <v>0</v>
      </c>
      <c r="I566">
        <f t="shared" ca="1" si="1181"/>
        <v>0</v>
      </c>
      <c r="J566">
        <f t="shared" ca="1" si="1182"/>
        <v>0</v>
      </c>
      <c r="K566">
        <f t="shared" ca="1" si="1183"/>
        <v>0</v>
      </c>
      <c r="L566">
        <f t="shared" ca="1" si="1184"/>
        <v>0</v>
      </c>
      <c r="M566">
        <f t="shared" ca="1" si="1185"/>
        <v>1</v>
      </c>
      <c r="N566">
        <f t="shared" ca="1" si="1186"/>
        <v>0</v>
      </c>
      <c r="O566">
        <f t="shared" ca="1" si="1187"/>
        <v>2</v>
      </c>
      <c r="P566">
        <f t="shared" ca="1" si="1188"/>
        <v>6</v>
      </c>
      <c r="Q566">
        <f t="shared" ca="1" si="1189"/>
        <v>0</v>
      </c>
      <c r="R566">
        <f t="shared" ca="1" si="1190"/>
        <v>0</v>
      </c>
      <c r="S566">
        <f t="shared" ca="1" si="1191"/>
        <v>0</v>
      </c>
      <c r="T566">
        <f t="shared" ca="1" si="1192"/>
        <v>0</v>
      </c>
      <c r="U566">
        <f t="shared" ca="1" si="1193"/>
        <v>0</v>
      </c>
      <c r="V566">
        <f t="shared" ca="1" si="1194"/>
        <v>3</v>
      </c>
      <c r="W566">
        <f t="shared" ca="1" si="1195"/>
        <v>3</v>
      </c>
      <c r="X566">
        <f t="shared" ca="1" si="1222"/>
        <v>3</v>
      </c>
      <c r="Y566">
        <f t="shared" ca="1" si="1223"/>
        <v>12</v>
      </c>
      <c r="Z566">
        <f t="shared" ca="1" si="1224"/>
        <v>10</v>
      </c>
      <c r="AA566">
        <f t="shared" ca="1" si="1225"/>
        <v>0</v>
      </c>
      <c r="AB566">
        <f t="shared" ca="1" si="1226"/>
        <v>0</v>
      </c>
      <c r="AC566">
        <f t="shared" ca="1" si="1227"/>
        <v>0</v>
      </c>
      <c r="AD566">
        <f t="shared" ca="1" si="1228"/>
        <v>0</v>
      </c>
      <c r="AE566">
        <f t="shared" ca="1" si="1229"/>
        <v>0</v>
      </c>
      <c r="AF566">
        <f t="shared" ca="1" si="1230"/>
        <v>0</v>
      </c>
      <c r="AG566">
        <f t="shared" ca="1" si="1231"/>
        <v>1</v>
      </c>
      <c r="AH566">
        <f t="shared" ca="1" si="1232"/>
        <v>0</v>
      </c>
      <c r="AI566">
        <f t="shared" ca="1" si="1233"/>
        <v>2</v>
      </c>
      <c r="AJ566">
        <f t="shared" ca="1" si="1234"/>
        <v>6</v>
      </c>
      <c r="AK566">
        <f t="shared" ca="1" si="1235"/>
        <v>0</v>
      </c>
      <c r="AL566">
        <f t="shared" ca="1" si="1236"/>
        <v>0</v>
      </c>
      <c r="AM566">
        <f t="shared" ca="1" si="1237"/>
        <v>0</v>
      </c>
      <c r="AN566">
        <f t="shared" ca="1" si="1238"/>
        <v>0</v>
      </c>
      <c r="AO566">
        <f t="shared" ca="1" si="1239"/>
        <v>0</v>
      </c>
      <c r="AP566">
        <f t="shared" ca="1" si="1240"/>
        <v>3</v>
      </c>
      <c r="AQ566">
        <f t="shared" ca="1" si="1241"/>
        <v>3</v>
      </c>
      <c r="AR566" s="8">
        <f t="shared" ca="1" si="1242"/>
        <v>0</v>
      </c>
      <c r="AS566" s="8">
        <f t="shared" ca="1" si="1243"/>
        <v>0.16666666666666666</v>
      </c>
      <c r="AT566" s="8">
        <f t="shared" ca="1" si="1244"/>
        <v>0</v>
      </c>
      <c r="AU566" s="8">
        <f t="shared" ca="1" si="1245"/>
        <v>0.16666666666666666</v>
      </c>
      <c r="AV566">
        <f t="shared" ca="1" si="1246"/>
        <v>0</v>
      </c>
      <c r="AW566" t="b">
        <f t="shared" ca="1" si="1196"/>
        <v>1</v>
      </c>
    </row>
    <row r="567" spans="1:49">
      <c r="A567" t="s">
        <v>3264</v>
      </c>
      <c r="B567" t="s">
        <v>2569</v>
      </c>
      <c r="C567" t="s">
        <v>2674</v>
      </c>
      <c r="D567">
        <f>IF(Players!C567="NL",INDEX(Standings!G:I,MATCH(INDEX(Teams!G:K,MATCH(Players!B567,Teams!G:G,0),5),Standings!G:G,0),2)+INDEX(Standings!G:I,MATCH(INDEX(Teams!G:K,MATCH(Players!B567,Teams!G:G,0),5),Standings!G:G,0),3),INDEX(Standings!A:C,MATCH(INDEX(Teams!A:E,MATCH(Players!B567,Teams!A:A,0),5),Standings!A:A,0),2)+INDEX(Standings!A:C,MATCH(INDEX(Teams!A:E,MATCH(Players!B567,Teams!A:A,0),5),Standings!A:A,0),3))</f>
        <v>3</v>
      </c>
      <c r="E567">
        <f t="shared" ca="1" si="1177"/>
        <v>3</v>
      </c>
      <c r="F567">
        <f t="shared" ca="1" si="1178"/>
        <v>12</v>
      </c>
      <c r="G567">
        <f t="shared" ca="1" si="1179"/>
        <v>0</v>
      </c>
      <c r="H567">
        <f t="shared" ca="1" si="1180"/>
        <v>2</v>
      </c>
      <c r="I567">
        <f t="shared" ca="1" si="1181"/>
        <v>0</v>
      </c>
      <c r="J567">
        <f t="shared" ca="1" si="1182"/>
        <v>1</v>
      </c>
      <c r="K567">
        <f t="shared" ca="1" si="1183"/>
        <v>0</v>
      </c>
      <c r="L567">
        <f t="shared" ca="1" si="1184"/>
        <v>0</v>
      </c>
      <c r="M567">
        <f t="shared" ca="1" si="1185"/>
        <v>0</v>
      </c>
      <c r="N567">
        <f t="shared" ca="1" si="1186"/>
        <v>0</v>
      </c>
      <c r="O567">
        <f t="shared" ca="1" si="1187"/>
        <v>1</v>
      </c>
      <c r="P567">
        <f t="shared" ca="1" si="1188"/>
        <v>5</v>
      </c>
      <c r="Q567">
        <f t="shared" ca="1" si="1189"/>
        <v>0</v>
      </c>
      <c r="R567">
        <f t="shared" ca="1" si="1190"/>
        <v>0</v>
      </c>
      <c r="S567">
        <f t="shared" ca="1" si="1191"/>
        <v>0</v>
      </c>
      <c r="T567">
        <f t="shared" ca="1" si="1192"/>
        <v>0</v>
      </c>
      <c r="U567">
        <f t="shared" ca="1" si="1193"/>
        <v>0</v>
      </c>
      <c r="V567">
        <f t="shared" ca="1" si="1194"/>
        <v>1</v>
      </c>
      <c r="W567">
        <f t="shared" ca="1" si="1195"/>
        <v>1</v>
      </c>
      <c r="X567">
        <f t="shared" ca="1" si="1222"/>
        <v>3</v>
      </c>
      <c r="Y567">
        <f t="shared" ca="1" si="1223"/>
        <v>13</v>
      </c>
      <c r="Z567">
        <f t="shared" ca="1" si="1224"/>
        <v>12</v>
      </c>
      <c r="AA567">
        <f t="shared" ca="1" si="1225"/>
        <v>0</v>
      </c>
      <c r="AB567">
        <f t="shared" ca="1" si="1226"/>
        <v>2</v>
      </c>
      <c r="AC567">
        <f t="shared" ca="1" si="1227"/>
        <v>0</v>
      </c>
      <c r="AD567">
        <f t="shared" ca="1" si="1228"/>
        <v>1</v>
      </c>
      <c r="AE567">
        <f t="shared" ca="1" si="1229"/>
        <v>0</v>
      </c>
      <c r="AF567">
        <f t="shared" ca="1" si="1230"/>
        <v>0</v>
      </c>
      <c r="AG567">
        <f t="shared" ca="1" si="1231"/>
        <v>0</v>
      </c>
      <c r="AH567">
        <f t="shared" ca="1" si="1232"/>
        <v>0</v>
      </c>
      <c r="AI567">
        <f t="shared" ca="1" si="1233"/>
        <v>1</v>
      </c>
      <c r="AJ567">
        <f t="shared" ca="1" si="1234"/>
        <v>5</v>
      </c>
      <c r="AK567">
        <f t="shared" ca="1" si="1235"/>
        <v>0</v>
      </c>
      <c r="AL567">
        <f t="shared" ca="1" si="1236"/>
        <v>0</v>
      </c>
      <c r="AM567">
        <f t="shared" ca="1" si="1237"/>
        <v>0</v>
      </c>
      <c r="AN567">
        <f t="shared" ca="1" si="1238"/>
        <v>0</v>
      </c>
      <c r="AO567">
        <f t="shared" ca="1" si="1239"/>
        <v>0</v>
      </c>
      <c r="AP567">
        <f t="shared" ca="1" si="1240"/>
        <v>1</v>
      </c>
      <c r="AQ567">
        <f t="shared" ca="1" si="1241"/>
        <v>1</v>
      </c>
      <c r="AR567" s="8">
        <f t="shared" ca="1" si="1242"/>
        <v>0.16666666666666666</v>
      </c>
      <c r="AS567" s="8">
        <f t="shared" ca="1" si="1243"/>
        <v>0.23076923076923078</v>
      </c>
      <c r="AT567" s="8">
        <f t="shared" ca="1" si="1244"/>
        <v>0.33333333333333331</v>
      </c>
      <c r="AU567" s="8">
        <f t="shared" ca="1" si="1245"/>
        <v>0.5641025641025641</v>
      </c>
      <c r="AV567">
        <f t="shared" ca="1" si="1246"/>
        <v>4</v>
      </c>
      <c r="AW567" t="b">
        <f t="shared" ca="1" si="1196"/>
        <v>1</v>
      </c>
    </row>
    <row r="568" spans="1:49">
      <c r="A568" t="s">
        <v>3265</v>
      </c>
      <c r="B568" t="s">
        <v>2569</v>
      </c>
      <c r="C568" t="s">
        <v>2674</v>
      </c>
      <c r="D568">
        <f>IF(Players!C568="NL",INDEX(Standings!G:I,MATCH(INDEX(Teams!G:K,MATCH(Players!B568,Teams!G:G,0),5),Standings!G:G,0),2)+INDEX(Standings!G:I,MATCH(INDEX(Teams!G:K,MATCH(Players!B568,Teams!G:G,0),5),Standings!G:G,0),3),INDEX(Standings!A:C,MATCH(INDEX(Teams!A:E,MATCH(Players!B568,Teams!A:A,0),5),Standings!A:A,0),2)+INDEX(Standings!A:C,MATCH(INDEX(Teams!A:E,MATCH(Players!B568,Teams!A:A,0),5),Standings!A:A,0),3))</f>
        <v>3</v>
      </c>
      <c r="E568">
        <f t="shared" ca="1" si="1177"/>
        <v>0</v>
      </c>
      <c r="F568">
        <f t="shared" ca="1" si="1178"/>
        <v>0</v>
      </c>
      <c r="G568">
        <f t="shared" ca="1" si="1179"/>
        <v>0</v>
      </c>
      <c r="H568">
        <f t="shared" ca="1" si="1180"/>
        <v>0</v>
      </c>
      <c r="I568">
        <f t="shared" ca="1" si="1181"/>
        <v>0</v>
      </c>
      <c r="J568">
        <f t="shared" ca="1" si="1182"/>
        <v>0</v>
      </c>
      <c r="K568">
        <f t="shared" ca="1" si="1183"/>
        <v>0</v>
      </c>
      <c r="L568">
        <f t="shared" ca="1" si="1184"/>
        <v>0</v>
      </c>
      <c r="M568">
        <f t="shared" ca="1" si="1185"/>
        <v>0</v>
      </c>
      <c r="N568">
        <f t="shared" ca="1" si="1186"/>
        <v>0</v>
      </c>
      <c r="O568">
        <f t="shared" ca="1" si="1187"/>
        <v>0</v>
      </c>
      <c r="P568">
        <f t="shared" ca="1" si="1188"/>
        <v>0</v>
      </c>
      <c r="Q568">
        <f t="shared" ca="1" si="1189"/>
        <v>0</v>
      </c>
      <c r="R568">
        <f t="shared" ca="1" si="1190"/>
        <v>0</v>
      </c>
      <c r="S568">
        <f t="shared" ca="1" si="1191"/>
        <v>0</v>
      </c>
      <c r="T568">
        <f t="shared" ca="1" si="1192"/>
        <v>0</v>
      </c>
      <c r="U568">
        <f t="shared" ca="1" si="1193"/>
        <v>0</v>
      </c>
      <c r="V568">
        <f t="shared" ca="1" si="1194"/>
        <v>0</v>
      </c>
      <c r="W568">
        <f t="shared" ca="1" si="1195"/>
        <v>0</v>
      </c>
      <c r="X568">
        <f t="shared" ca="1" si="1222"/>
        <v>0</v>
      </c>
      <c r="Y568">
        <f t="shared" ca="1" si="1223"/>
        <v>0</v>
      </c>
      <c r="Z568">
        <f t="shared" ca="1" si="1224"/>
        <v>0</v>
      </c>
      <c r="AA568">
        <f t="shared" ca="1" si="1225"/>
        <v>0</v>
      </c>
      <c r="AB568">
        <f t="shared" ca="1" si="1226"/>
        <v>0</v>
      </c>
      <c r="AC568">
        <f t="shared" ca="1" si="1227"/>
        <v>0</v>
      </c>
      <c r="AD568">
        <f t="shared" ca="1" si="1228"/>
        <v>0</v>
      </c>
      <c r="AE568">
        <f t="shared" ca="1" si="1229"/>
        <v>0</v>
      </c>
      <c r="AF568">
        <f t="shared" ca="1" si="1230"/>
        <v>0</v>
      </c>
      <c r="AG568">
        <f t="shared" ca="1" si="1231"/>
        <v>0</v>
      </c>
      <c r="AH568">
        <f t="shared" ca="1" si="1232"/>
        <v>0</v>
      </c>
      <c r="AI568">
        <f t="shared" ca="1" si="1233"/>
        <v>0</v>
      </c>
      <c r="AJ568">
        <f t="shared" ca="1" si="1234"/>
        <v>0</v>
      </c>
      <c r="AK568">
        <f t="shared" ca="1" si="1235"/>
        <v>0</v>
      </c>
      <c r="AL568">
        <f t="shared" ca="1" si="1236"/>
        <v>0</v>
      </c>
      <c r="AM568">
        <f t="shared" ca="1" si="1237"/>
        <v>0</v>
      </c>
      <c r="AN568">
        <f t="shared" ca="1" si="1238"/>
        <v>0</v>
      </c>
      <c r="AO568">
        <f t="shared" ca="1" si="1239"/>
        <v>0</v>
      </c>
      <c r="AP568">
        <f t="shared" ca="1" si="1240"/>
        <v>0</v>
      </c>
      <c r="AQ568">
        <f t="shared" ca="1" si="1241"/>
        <v>0</v>
      </c>
      <c r="AR568" s="8">
        <f t="shared" ca="1" si="1242"/>
        <v>0</v>
      </c>
      <c r="AS568" s="8">
        <f t="shared" ca="1" si="1243"/>
        <v>0</v>
      </c>
      <c r="AT568" s="8">
        <f t="shared" ca="1" si="1244"/>
        <v>0</v>
      </c>
      <c r="AU568" s="8">
        <f t="shared" ca="1" si="1245"/>
        <v>0</v>
      </c>
      <c r="AV568">
        <f t="shared" ca="1" si="1246"/>
        <v>0</v>
      </c>
      <c r="AW568" t="b">
        <f t="shared" ca="1" si="1196"/>
        <v>0</v>
      </c>
    </row>
    <row r="569" spans="1:49">
      <c r="A569" t="s">
        <v>3266</v>
      </c>
      <c r="B569" t="s">
        <v>2569</v>
      </c>
      <c r="C569" t="s">
        <v>2674</v>
      </c>
      <c r="D569">
        <f>IF(Players!C569="NL",INDEX(Standings!G:I,MATCH(INDEX(Teams!G:K,MATCH(Players!B569,Teams!G:G,0),5),Standings!G:G,0),2)+INDEX(Standings!G:I,MATCH(INDEX(Teams!G:K,MATCH(Players!B569,Teams!G:G,0),5),Standings!G:G,0),3),INDEX(Standings!A:C,MATCH(INDEX(Teams!A:E,MATCH(Players!B569,Teams!A:A,0),5),Standings!A:A,0),2)+INDEX(Standings!A:C,MATCH(INDEX(Teams!A:E,MATCH(Players!B569,Teams!A:A,0),5),Standings!A:A,0),3))</f>
        <v>3</v>
      </c>
      <c r="E569">
        <f t="shared" ca="1" si="1177"/>
        <v>3</v>
      </c>
      <c r="F569">
        <f t="shared" ca="1" si="1178"/>
        <v>12</v>
      </c>
      <c r="G569">
        <f t="shared" ca="1" si="1179"/>
        <v>0</v>
      </c>
      <c r="H569">
        <f t="shared" ca="1" si="1180"/>
        <v>0</v>
      </c>
      <c r="I569">
        <f t="shared" ca="1" si="1181"/>
        <v>0</v>
      </c>
      <c r="J569">
        <f t="shared" ca="1" si="1182"/>
        <v>0</v>
      </c>
      <c r="K569">
        <f t="shared" ca="1" si="1183"/>
        <v>0</v>
      </c>
      <c r="L569">
        <f t="shared" ca="1" si="1184"/>
        <v>0</v>
      </c>
      <c r="M569">
        <f t="shared" ca="1" si="1185"/>
        <v>0</v>
      </c>
      <c r="N569">
        <f t="shared" ca="1" si="1186"/>
        <v>0</v>
      </c>
      <c r="O569">
        <f t="shared" ca="1" si="1187"/>
        <v>0</v>
      </c>
      <c r="P569">
        <f t="shared" ca="1" si="1188"/>
        <v>2</v>
      </c>
      <c r="Q569">
        <f t="shared" ca="1" si="1189"/>
        <v>2</v>
      </c>
      <c r="R569">
        <f t="shared" ca="1" si="1190"/>
        <v>0</v>
      </c>
      <c r="S569">
        <f t="shared" ca="1" si="1191"/>
        <v>0</v>
      </c>
      <c r="T569">
        <f t="shared" ca="1" si="1192"/>
        <v>0</v>
      </c>
      <c r="U569">
        <f t="shared" ca="1" si="1193"/>
        <v>0</v>
      </c>
      <c r="V569">
        <f t="shared" ca="1" si="1194"/>
        <v>2</v>
      </c>
      <c r="W569">
        <f t="shared" ca="1" si="1195"/>
        <v>2</v>
      </c>
      <c r="X569">
        <f t="shared" ca="1" si="1222"/>
        <v>3</v>
      </c>
      <c r="Y569">
        <f t="shared" ca="1" si="1223"/>
        <v>12</v>
      </c>
      <c r="Z569">
        <f t="shared" ca="1" si="1224"/>
        <v>12</v>
      </c>
      <c r="AA569">
        <f t="shared" ca="1" si="1225"/>
        <v>0</v>
      </c>
      <c r="AB569">
        <f t="shared" ca="1" si="1226"/>
        <v>0</v>
      </c>
      <c r="AC569">
        <f t="shared" ca="1" si="1227"/>
        <v>0</v>
      </c>
      <c r="AD569">
        <f t="shared" ca="1" si="1228"/>
        <v>0</v>
      </c>
      <c r="AE569">
        <f t="shared" ca="1" si="1229"/>
        <v>0</v>
      </c>
      <c r="AF569">
        <f t="shared" ca="1" si="1230"/>
        <v>0</v>
      </c>
      <c r="AG569">
        <f t="shared" ca="1" si="1231"/>
        <v>0</v>
      </c>
      <c r="AH569">
        <f t="shared" ca="1" si="1232"/>
        <v>0</v>
      </c>
      <c r="AI569">
        <f t="shared" ca="1" si="1233"/>
        <v>0</v>
      </c>
      <c r="AJ569">
        <f t="shared" ca="1" si="1234"/>
        <v>2</v>
      </c>
      <c r="AK569">
        <f t="shared" ca="1" si="1235"/>
        <v>2</v>
      </c>
      <c r="AL569">
        <f t="shared" ca="1" si="1236"/>
        <v>0</v>
      </c>
      <c r="AM569">
        <f t="shared" ca="1" si="1237"/>
        <v>0</v>
      </c>
      <c r="AN569">
        <f t="shared" ca="1" si="1238"/>
        <v>0</v>
      </c>
      <c r="AO569">
        <f t="shared" ca="1" si="1239"/>
        <v>0</v>
      </c>
      <c r="AP569">
        <f t="shared" ca="1" si="1240"/>
        <v>2</v>
      </c>
      <c r="AQ569">
        <f t="shared" ca="1" si="1241"/>
        <v>2</v>
      </c>
      <c r="AR569" s="8">
        <f t="shared" ca="1" si="1242"/>
        <v>0</v>
      </c>
      <c r="AS569" s="8">
        <f t="shared" ca="1" si="1243"/>
        <v>0</v>
      </c>
      <c r="AT569" s="8">
        <f t="shared" ca="1" si="1244"/>
        <v>0</v>
      </c>
      <c r="AU569" s="8">
        <f t="shared" ca="1" si="1245"/>
        <v>0</v>
      </c>
      <c r="AV569">
        <f t="shared" ca="1" si="1246"/>
        <v>0</v>
      </c>
      <c r="AW569" t="b">
        <f t="shared" ca="1" si="1196"/>
        <v>1</v>
      </c>
    </row>
    <row r="570" spans="1:49">
      <c r="A570" t="s">
        <v>3267</v>
      </c>
      <c r="B570" t="s">
        <v>2569</v>
      </c>
      <c r="C570" t="s">
        <v>2674</v>
      </c>
      <c r="D570">
        <f>IF(Players!C570="NL",INDEX(Standings!G:I,MATCH(INDEX(Teams!G:K,MATCH(Players!B570,Teams!G:G,0),5),Standings!G:G,0),2)+INDEX(Standings!G:I,MATCH(INDEX(Teams!G:K,MATCH(Players!B570,Teams!G:G,0),5),Standings!G:G,0),3),INDEX(Standings!A:C,MATCH(INDEX(Teams!A:E,MATCH(Players!B570,Teams!A:A,0),5),Standings!A:A,0),2)+INDEX(Standings!A:C,MATCH(INDEX(Teams!A:E,MATCH(Players!B570,Teams!A:A,0),5),Standings!A:A,0),3))</f>
        <v>3</v>
      </c>
      <c r="E570">
        <f t="shared" ca="1" si="1177"/>
        <v>1</v>
      </c>
      <c r="F570">
        <f t="shared" ca="1" si="1178"/>
        <v>1</v>
      </c>
      <c r="G570">
        <f t="shared" ca="1" si="1179"/>
        <v>0</v>
      </c>
      <c r="H570">
        <f t="shared" ca="1" si="1180"/>
        <v>0</v>
      </c>
      <c r="I570">
        <f t="shared" ca="1" si="1181"/>
        <v>0</v>
      </c>
      <c r="J570">
        <f t="shared" ca="1" si="1182"/>
        <v>0</v>
      </c>
      <c r="K570">
        <f t="shared" ca="1" si="1183"/>
        <v>0</v>
      </c>
      <c r="L570">
        <f t="shared" ca="1" si="1184"/>
        <v>0</v>
      </c>
      <c r="M570">
        <f t="shared" ca="1" si="1185"/>
        <v>0</v>
      </c>
      <c r="N570">
        <f t="shared" ca="1" si="1186"/>
        <v>0</v>
      </c>
      <c r="O570">
        <f t="shared" ca="1" si="1187"/>
        <v>0</v>
      </c>
      <c r="P570">
        <f t="shared" ca="1" si="1188"/>
        <v>0</v>
      </c>
      <c r="Q570">
        <f t="shared" ca="1" si="1189"/>
        <v>0</v>
      </c>
      <c r="R570">
        <f t="shared" ca="1" si="1190"/>
        <v>0</v>
      </c>
      <c r="S570">
        <f t="shared" ca="1" si="1191"/>
        <v>0</v>
      </c>
      <c r="T570">
        <f t="shared" ca="1" si="1192"/>
        <v>0</v>
      </c>
      <c r="U570">
        <f t="shared" ca="1" si="1193"/>
        <v>0</v>
      </c>
      <c r="V570">
        <f t="shared" ca="1" si="1194"/>
        <v>0</v>
      </c>
      <c r="W570">
        <f t="shared" ca="1" si="1195"/>
        <v>2</v>
      </c>
      <c r="X570">
        <f t="shared" ca="1" si="1222"/>
        <v>1</v>
      </c>
      <c r="Y570">
        <f t="shared" ca="1" si="1223"/>
        <v>1</v>
      </c>
      <c r="Z570">
        <f t="shared" ca="1" si="1224"/>
        <v>1</v>
      </c>
      <c r="AA570">
        <f t="shared" ca="1" si="1225"/>
        <v>0</v>
      </c>
      <c r="AB570">
        <f t="shared" ca="1" si="1226"/>
        <v>0</v>
      </c>
      <c r="AC570">
        <f t="shared" ca="1" si="1227"/>
        <v>0</v>
      </c>
      <c r="AD570">
        <f t="shared" ca="1" si="1228"/>
        <v>0</v>
      </c>
      <c r="AE570">
        <f t="shared" ca="1" si="1229"/>
        <v>0</v>
      </c>
      <c r="AF570">
        <f t="shared" ca="1" si="1230"/>
        <v>0</v>
      </c>
      <c r="AG570">
        <f t="shared" ca="1" si="1231"/>
        <v>0</v>
      </c>
      <c r="AH570">
        <f t="shared" ca="1" si="1232"/>
        <v>0</v>
      </c>
      <c r="AI570">
        <f t="shared" ca="1" si="1233"/>
        <v>0</v>
      </c>
      <c r="AJ570">
        <f t="shared" ca="1" si="1234"/>
        <v>0</v>
      </c>
      <c r="AK570">
        <f t="shared" ca="1" si="1235"/>
        <v>0</v>
      </c>
      <c r="AL570">
        <f t="shared" ca="1" si="1236"/>
        <v>0</v>
      </c>
      <c r="AM570">
        <f t="shared" ca="1" si="1237"/>
        <v>0</v>
      </c>
      <c r="AN570">
        <f t="shared" ca="1" si="1238"/>
        <v>0</v>
      </c>
      <c r="AO570">
        <f t="shared" ca="1" si="1239"/>
        <v>0</v>
      </c>
      <c r="AP570">
        <f t="shared" ca="1" si="1240"/>
        <v>0</v>
      </c>
      <c r="AQ570">
        <f t="shared" ca="1" si="1241"/>
        <v>2</v>
      </c>
      <c r="AR570" s="8">
        <f t="shared" ca="1" si="1242"/>
        <v>0</v>
      </c>
      <c r="AS570" s="8">
        <f t="shared" ca="1" si="1243"/>
        <v>0</v>
      </c>
      <c r="AT570" s="8">
        <f t="shared" ca="1" si="1244"/>
        <v>0</v>
      </c>
      <c r="AU570" s="8">
        <f t="shared" ca="1" si="1245"/>
        <v>0</v>
      </c>
      <c r="AV570">
        <f t="shared" ca="1" si="1246"/>
        <v>0</v>
      </c>
      <c r="AW570" t="b">
        <f t="shared" ca="1" si="1196"/>
        <v>0</v>
      </c>
    </row>
    <row r="571" spans="1:49">
      <c r="A571" t="s">
        <v>3268</v>
      </c>
      <c r="B571" t="s">
        <v>2569</v>
      </c>
      <c r="C571" t="s">
        <v>2674</v>
      </c>
      <c r="D571">
        <f>IF(Players!C571="NL",INDEX(Standings!G:I,MATCH(INDEX(Teams!G:K,MATCH(Players!B571,Teams!G:G,0),5),Standings!G:G,0),2)+INDEX(Standings!G:I,MATCH(INDEX(Teams!G:K,MATCH(Players!B571,Teams!G:G,0),5),Standings!G:G,0),3),INDEX(Standings!A:C,MATCH(INDEX(Teams!A:E,MATCH(Players!B571,Teams!A:A,0),5),Standings!A:A,0),2)+INDEX(Standings!A:C,MATCH(INDEX(Teams!A:E,MATCH(Players!B571,Teams!A:A,0),5),Standings!A:A,0),3))</f>
        <v>3</v>
      </c>
      <c r="E571">
        <f t="shared" ca="1" si="1177"/>
        <v>1</v>
      </c>
      <c r="F571">
        <f t="shared" ca="1" si="1178"/>
        <v>3</v>
      </c>
      <c r="G571">
        <f t="shared" ca="1" si="1179"/>
        <v>0</v>
      </c>
      <c r="H571">
        <f t="shared" ca="1" si="1180"/>
        <v>0</v>
      </c>
      <c r="I571">
        <f t="shared" ca="1" si="1181"/>
        <v>0</v>
      </c>
      <c r="J571">
        <f t="shared" ca="1" si="1182"/>
        <v>0</v>
      </c>
      <c r="K571">
        <f t="shared" ca="1" si="1183"/>
        <v>0</v>
      </c>
      <c r="L571">
        <f t="shared" ca="1" si="1184"/>
        <v>0</v>
      </c>
      <c r="M571">
        <f t="shared" ca="1" si="1185"/>
        <v>0</v>
      </c>
      <c r="N571">
        <f t="shared" ca="1" si="1186"/>
        <v>0</v>
      </c>
      <c r="O571">
        <f t="shared" ca="1" si="1187"/>
        <v>0</v>
      </c>
      <c r="P571">
        <f t="shared" ca="1" si="1188"/>
        <v>1</v>
      </c>
      <c r="Q571">
        <f t="shared" ca="1" si="1189"/>
        <v>1</v>
      </c>
      <c r="R571">
        <f t="shared" ca="1" si="1190"/>
        <v>0</v>
      </c>
      <c r="S571">
        <f t="shared" ca="1" si="1191"/>
        <v>0</v>
      </c>
      <c r="T571">
        <f t="shared" ca="1" si="1192"/>
        <v>0</v>
      </c>
      <c r="U571">
        <f t="shared" ca="1" si="1193"/>
        <v>0</v>
      </c>
      <c r="V571">
        <f t="shared" ca="1" si="1194"/>
        <v>0</v>
      </c>
      <c r="W571">
        <f t="shared" ca="1" si="1195"/>
        <v>0</v>
      </c>
      <c r="X571">
        <f t="shared" ca="1" si="1222"/>
        <v>1</v>
      </c>
      <c r="Y571">
        <f t="shared" ca="1" si="1223"/>
        <v>3</v>
      </c>
      <c r="Z571">
        <f t="shared" ca="1" si="1224"/>
        <v>3</v>
      </c>
      <c r="AA571">
        <f t="shared" ca="1" si="1225"/>
        <v>0</v>
      </c>
      <c r="AB571">
        <f t="shared" ca="1" si="1226"/>
        <v>0</v>
      </c>
      <c r="AC571">
        <f t="shared" ca="1" si="1227"/>
        <v>0</v>
      </c>
      <c r="AD571">
        <f t="shared" ca="1" si="1228"/>
        <v>0</v>
      </c>
      <c r="AE571">
        <f t="shared" ca="1" si="1229"/>
        <v>0</v>
      </c>
      <c r="AF571">
        <f t="shared" ca="1" si="1230"/>
        <v>0</v>
      </c>
      <c r="AG571">
        <f t="shared" ca="1" si="1231"/>
        <v>0</v>
      </c>
      <c r="AH571">
        <f t="shared" ca="1" si="1232"/>
        <v>0</v>
      </c>
      <c r="AI571">
        <f t="shared" ca="1" si="1233"/>
        <v>0</v>
      </c>
      <c r="AJ571">
        <f t="shared" ca="1" si="1234"/>
        <v>1</v>
      </c>
      <c r="AK571">
        <f t="shared" ca="1" si="1235"/>
        <v>1</v>
      </c>
      <c r="AL571">
        <f t="shared" ca="1" si="1236"/>
        <v>0</v>
      </c>
      <c r="AM571">
        <f t="shared" ca="1" si="1237"/>
        <v>0</v>
      </c>
      <c r="AN571">
        <f t="shared" ca="1" si="1238"/>
        <v>0</v>
      </c>
      <c r="AO571">
        <f t="shared" ca="1" si="1239"/>
        <v>0</v>
      </c>
      <c r="AP571">
        <f t="shared" ca="1" si="1240"/>
        <v>0</v>
      </c>
      <c r="AQ571">
        <f t="shared" ca="1" si="1241"/>
        <v>0</v>
      </c>
      <c r="AR571" s="8">
        <f t="shared" ca="1" si="1242"/>
        <v>0</v>
      </c>
      <c r="AS571" s="8">
        <f t="shared" ca="1" si="1243"/>
        <v>0</v>
      </c>
      <c r="AT571" s="8">
        <f t="shared" ca="1" si="1244"/>
        <v>0</v>
      </c>
      <c r="AU571" s="8">
        <f t="shared" ca="1" si="1245"/>
        <v>0</v>
      </c>
      <c r="AV571">
        <f t="shared" ca="1" si="1246"/>
        <v>0</v>
      </c>
      <c r="AW571" t="b">
        <f t="shared" ca="1" si="1196"/>
        <v>0</v>
      </c>
    </row>
    <row r="572" spans="1:49">
      <c r="A572" t="s">
        <v>3269</v>
      </c>
      <c r="B572" t="s">
        <v>2569</v>
      </c>
      <c r="C572" t="s">
        <v>2674</v>
      </c>
      <c r="D572">
        <f>IF(Players!C572="NL",INDEX(Standings!G:I,MATCH(INDEX(Teams!G:K,MATCH(Players!B572,Teams!G:G,0),5),Standings!G:G,0),2)+INDEX(Standings!G:I,MATCH(INDEX(Teams!G:K,MATCH(Players!B572,Teams!G:G,0),5),Standings!G:G,0),3),INDEX(Standings!A:C,MATCH(INDEX(Teams!A:E,MATCH(Players!B572,Teams!A:A,0),5),Standings!A:A,0),2)+INDEX(Standings!A:C,MATCH(INDEX(Teams!A:E,MATCH(Players!B572,Teams!A:A,0),5),Standings!A:A,0),3))</f>
        <v>3</v>
      </c>
      <c r="E572">
        <f t="shared" ca="1" si="1177"/>
        <v>1</v>
      </c>
      <c r="F572">
        <f t="shared" ca="1" si="1178"/>
        <v>3</v>
      </c>
      <c r="G572">
        <f t="shared" ca="1" si="1179"/>
        <v>0</v>
      </c>
      <c r="H572">
        <f t="shared" ca="1" si="1180"/>
        <v>2</v>
      </c>
      <c r="I572">
        <f t="shared" ca="1" si="1181"/>
        <v>2</v>
      </c>
      <c r="J572">
        <f t="shared" ca="1" si="1182"/>
        <v>0</v>
      </c>
      <c r="K572">
        <f t="shared" ca="1" si="1183"/>
        <v>0</v>
      </c>
      <c r="L572">
        <f t="shared" ca="1" si="1184"/>
        <v>0</v>
      </c>
      <c r="M572">
        <f t="shared" ca="1" si="1185"/>
        <v>0</v>
      </c>
      <c r="N572">
        <f t="shared" ca="1" si="1186"/>
        <v>0</v>
      </c>
      <c r="O572">
        <f t="shared" ca="1" si="1187"/>
        <v>0</v>
      </c>
      <c r="P572">
        <f t="shared" ca="1" si="1188"/>
        <v>0</v>
      </c>
      <c r="Q572">
        <f t="shared" ca="1" si="1189"/>
        <v>0</v>
      </c>
      <c r="R572">
        <f t="shared" ca="1" si="1190"/>
        <v>0</v>
      </c>
      <c r="S572">
        <f t="shared" ca="1" si="1191"/>
        <v>0</v>
      </c>
      <c r="T572">
        <f t="shared" ca="1" si="1192"/>
        <v>0</v>
      </c>
      <c r="U572">
        <f t="shared" ca="1" si="1193"/>
        <v>0</v>
      </c>
      <c r="V572">
        <f t="shared" ca="1" si="1194"/>
        <v>0</v>
      </c>
      <c r="W572">
        <f t="shared" ca="1" si="1195"/>
        <v>0</v>
      </c>
      <c r="X572">
        <f t="shared" ca="1" si="1222"/>
        <v>1</v>
      </c>
      <c r="Y572">
        <f t="shared" ca="1" si="1223"/>
        <v>3</v>
      </c>
      <c r="Z572">
        <f t="shared" ca="1" si="1224"/>
        <v>3</v>
      </c>
      <c r="AA572">
        <f t="shared" ca="1" si="1225"/>
        <v>0</v>
      </c>
      <c r="AB572">
        <f t="shared" ca="1" si="1226"/>
        <v>2</v>
      </c>
      <c r="AC572">
        <f t="shared" ca="1" si="1227"/>
        <v>2</v>
      </c>
      <c r="AD572">
        <f t="shared" ca="1" si="1228"/>
        <v>0</v>
      </c>
      <c r="AE572">
        <f t="shared" ca="1" si="1229"/>
        <v>0</v>
      </c>
      <c r="AF572">
        <f t="shared" ca="1" si="1230"/>
        <v>0</v>
      </c>
      <c r="AG572">
        <f t="shared" ca="1" si="1231"/>
        <v>0</v>
      </c>
      <c r="AH572">
        <f t="shared" ca="1" si="1232"/>
        <v>0</v>
      </c>
      <c r="AI572">
        <f t="shared" ca="1" si="1233"/>
        <v>0</v>
      </c>
      <c r="AJ572">
        <f t="shared" ca="1" si="1234"/>
        <v>0</v>
      </c>
      <c r="AK572">
        <f t="shared" ca="1" si="1235"/>
        <v>0</v>
      </c>
      <c r="AL572">
        <f t="shared" ca="1" si="1236"/>
        <v>0</v>
      </c>
      <c r="AM572">
        <f t="shared" ca="1" si="1237"/>
        <v>0</v>
      </c>
      <c r="AN572">
        <f t="shared" ca="1" si="1238"/>
        <v>0</v>
      </c>
      <c r="AO572">
        <f t="shared" ca="1" si="1239"/>
        <v>0</v>
      </c>
      <c r="AP572">
        <f t="shared" ca="1" si="1240"/>
        <v>0</v>
      </c>
      <c r="AQ572">
        <f t="shared" ca="1" si="1241"/>
        <v>0</v>
      </c>
      <c r="AR572" s="8">
        <f t="shared" ca="1" si="1242"/>
        <v>0.66666666666666663</v>
      </c>
      <c r="AS572" s="8">
        <f t="shared" ca="1" si="1243"/>
        <v>0.66666666666666663</v>
      </c>
      <c r="AT572" s="8">
        <f t="shared" ca="1" si="1244"/>
        <v>1.3333333333333333</v>
      </c>
      <c r="AU572" s="8">
        <f t="shared" ca="1" si="1245"/>
        <v>2</v>
      </c>
      <c r="AV572">
        <f t="shared" ca="1" si="1246"/>
        <v>4</v>
      </c>
      <c r="AW572" t="b">
        <f t="shared" ca="1" si="1196"/>
        <v>0</v>
      </c>
    </row>
    <row r="573" spans="1:49">
      <c r="A573" t="s">
        <v>3270</v>
      </c>
      <c r="B573" t="s">
        <v>2569</v>
      </c>
      <c r="C573" t="s">
        <v>2674</v>
      </c>
      <c r="D573">
        <f>IF(Players!C573="NL",INDEX(Standings!G:I,MATCH(INDEX(Teams!G:K,MATCH(Players!B573,Teams!G:G,0),5),Standings!G:G,0),2)+INDEX(Standings!G:I,MATCH(INDEX(Teams!G:K,MATCH(Players!B573,Teams!G:G,0),5),Standings!G:G,0),3),INDEX(Standings!A:C,MATCH(INDEX(Teams!A:E,MATCH(Players!B573,Teams!A:A,0),5),Standings!A:A,0),2)+INDEX(Standings!A:C,MATCH(INDEX(Teams!A:E,MATCH(Players!B573,Teams!A:A,0),5),Standings!A:A,0),3))</f>
        <v>3</v>
      </c>
      <c r="E573">
        <f t="shared" ca="1" si="1177"/>
        <v>1</v>
      </c>
      <c r="F573">
        <f t="shared" ca="1" si="1178"/>
        <v>1</v>
      </c>
      <c r="G573">
        <f t="shared" ca="1" si="1179"/>
        <v>0</v>
      </c>
      <c r="H573">
        <f t="shared" ca="1" si="1180"/>
        <v>0</v>
      </c>
      <c r="I573">
        <f t="shared" ca="1" si="1181"/>
        <v>0</v>
      </c>
      <c r="J573">
        <f t="shared" ca="1" si="1182"/>
        <v>0</v>
      </c>
      <c r="K573">
        <f t="shared" ca="1" si="1183"/>
        <v>0</v>
      </c>
      <c r="L573">
        <f t="shared" ca="1" si="1184"/>
        <v>0</v>
      </c>
      <c r="M573">
        <f t="shared" ca="1" si="1185"/>
        <v>0</v>
      </c>
      <c r="N573">
        <f t="shared" ca="1" si="1186"/>
        <v>0</v>
      </c>
      <c r="O573">
        <f t="shared" ca="1" si="1187"/>
        <v>0</v>
      </c>
      <c r="P573">
        <f t="shared" ca="1" si="1188"/>
        <v>0</v>
      </c>
      <c r="Q573">
        <f t="shared" ca="1" si="1189"/>
        <v>0</v>
      </c>
      <c r="R573">
        <f t="shared" ca="1" si="1190"/>
        <v>0</v>
      </c>
      <c r="S573">
        <f t="shared" ca="1" si="1191"/>
        <v>0</v>
      </c>
      <c r="T573">
        <f t="shared" ca="1" si="1192"/>
        <v>0</v>
      </c>
      <c r="U573">
        <f t="shared" ca="1" si="1193"/>
        <v>0</v>
      </c>
      <c r="V573">
        <f t="shared" ca="1" si="1194"/>
        <v>0</v>
      </c>
      <c r="W573">
        <f t="shared" ca="1" si="1195"/>
        <v>1</v>
      </c>
      <c r="X573">
        <f t="shared" ca="1" si="1222"/>
        <v>1</v>
      </c>
      <c r="Y573">
        <f t="shared" ca="1" si="1223"/>
        <v>1</v>
      </c>
      <c r="Z573">
        <f t="shared" ca="1" si="1224"/>
        <v>1</v>
      </c>
      <c r="AA573">
        <f t="shared" ca="1" si="1225"/>
        <v>0</v>
      </c>
      <c r="AB573">
        <f t="shared" ca="1" si="1226"/>
        <v>0</v>
      </c>
      <c r="AC573">
        <f t="shared" ca="1" si="1227"/>
        <v>0</v>
      </c>
      <c r="AD573">
        <f t="shared" ca="1" si="1228"/>
        <v>0</v>
      </c>
      <c r="AE573">
        <f t="shared" ca="1" si="1229"/>
        <v>0</v>
      </c>
      <c r="AF573">
        <f t="shared" ca="1" si="1230"/>
        <v>0</v>
      </c>
      <c r="AG573">
        <f t="shared" ca="1" si="1231"/>
        <v>0</v>
      </c>
      <c r="AH573">
        <f t="shared" ca="1" si="1232"/>
        <v>0</v>
      </c>
      <c r="AI573">
        <f t="shared" ca="1" si="1233"/>
        <v>0</v>
      </c>
      <c r="AJ573">
        <f t="shared" ca="1" si="1234"/>
        <v>0</v>
      </c>
      <c r="AK573">
        <f t="shared" ca="1" si="1235"/>
        <v>0</v>
      </c>
      <c r="AL573">
        <f t="shared" ca="1" si="1236"/>
        <v>0</v>
      </c>
      <c r="AM573">
        <f t="shared" ca="1" si="1237"/>
        <v>0</v>
      </c>
      <c r="AN573">
        <f t="shared" ca="1" si="1238"/>
        <v>0</v>
      </c>
      <c r="AO573">
        <f t="shared" ca="1" si="1239"/>
        <v>0</v>
      </c>
      <c r="AP573">
        <f t="shared" ca="1" si="1240"/>
        <v>0</v>
      </c>
      <c r="AQ573">
        <f t="shared" ca="1" si="1241"/>
        <v>1</v>
      </c>
      <c r="AR573" s="8">
        <f t="shared" ca="1" si="1242"/>
        <v>0</v>
      </c>
      <c r="AS573" s="8">
        <f t="shared" ca="1" si="1243"/>
        <v>0</v>
      </c>
      <c r="AT573" s="8">
        <f t="shared" ca="1" si="1244"/>
        <v>0</v>
      </c>
      <c r="AU573" s="8">
        <f t="shared" ca="1" si="1245"/>
        <v>0</v>
      </c>
      <c r="AV573">
        <f t="shared" ca="1" si="1246"/>
        <v>0</v>
      </c>
      <c r="AW573" t="b">
        <f t="shared" ca="1" si="1196"/>
        <v>0</v>
      </c>
    </row>
    <row r="574" spans="1:49">
      <c r="A574" t="s">
        <v>3271</v>
      </c>
      <c r="B574" t="s">
        <v>2569</v>
      </c>
      <c r="C574" t="s">
        <v>2674</v>
      </c>
      <c r="D574">
        <f>IF(Players!C574="NL",INDEX(Standings!G:I,MATCH(INDEX(Teams!G:K,MATCH(Players!B574,Teams!G:G,0),5),Standings!G:G,0),2)+INDEX(Standings!G:I,MATCH(INDEX(Teams!G:K,MATCH(Players!B574,Teams!G:G,0),5),Standings!G:G,0),3),INDEX(Standings!A:C,MATCH(INDEX(Teams!A:E,MATCH(Players!B574,Teams!A:A,0),5),Standings!A:A,0),2)+INDEX(Standings!A:C,MATCH(INDEX(Teams!A:E,MATCH(Players!B574,Teams!A:A,0),5),Standings!A:A,0),3))</f>
        <v>3</v>
      </c>
      <c r="E574">
        <f t="shared" ca="1" si="1177"/>
        <v>1</v>
      </c>
      <c r="F574">
        <f t="shared" ca="1" si="1178"/>
        <v>1</v>
      </c>
      <c r="G574">
        <f t="shared" ca="1" si="1179"/>
        <v>0</v>
      </c>
      <c r="H574">
        <f t="shared" ca="1" si="1180"/>
        <v>0</v>
      </c>
      <c r="I574">
        <f t="shared" ca="1" si="1181"/>
        <v>0</v>
      </c>
      <c r="J574">
        <f t="shared" ca="1" si="1182"/>
        <v>0</v>
      </c>
      <c r="K574">
        <f t="shared" ca="1" si="1183"/>
        <v>0</v>
      </c>
      <c r="L574">
        <f t="shared" ca="1" si="1184"/>
        <v>0</v>
      </c>
      <c r="M574">
        <f t="shared" ca="1" si="1185"/>
        <v>0</v>
      </c>
      <c r="N574">
        <f t="shared" ca="1" si="1186"/>
        <v>0</v>
      </c>
      <c r="O574">
        <f t="shared" ca="1" si="1187"/>
        <v>0</v>
      </c>
      <c r="P574">
        <f t="shared" ca="1" si="1188"/>
        <v>0</v>
      </c>
      <c r="Q574">
        <f t="shared" ca="1" si="1189"/>
        <v>0</v>
      </c>
      <c r="R574">
        <f t="shared" ca="1" si="1190"/>
        <v>0</v>
      </c>
      <c r="S574">
        <f t="shared" ca="1" si="1191"/>
        <v>0</v>
      </c>
      <c r="T574">
        <f t="shared" ca="1" si="1192"/>
        <v>0</v>
      </c>
      <c r="U574">
        <f t="shared" ca="1" si="1193"/>
        <v>0</v>
      </c>
      <c r="V574">
        <f t="shared" ca="1" si="1194"/>
        <v>0</v>
      </c>
      <c r="W574">
        <f t="shared" ca="1" si="1195"/>
        <v>0</v>
      </c>
      <c r="X574">
        <f t="shared" ca="1" si="1222"/>
        <v>1</v>
      </c>
      <c r="Y574">
        <f t="shared" ca="1" si="1223"/>
        <v>1</v>
      </c>
      <c r="Z574">
        <f t="shared" ca="1" si="1224"/>
        <v>1</v>
      </c>
      <c r="AA574">
        <f t="shared" ca="1" si="1225"/>
        <v>0</v>
      </c>
      <c r="AB574">
        <f t="shared" ca="1" si="1226"/>
        <v>0</v>
      </c>
      <c r="AC574">
        <f t="shared" ca="1" si="1227"/>
        <v>0</v>
      </c>
      <c r="AD574">
        <f t="shared" ca="1" si="1228"/>
        <v>0</v>
      </c>
      <c r="AE574">
        <f t="shared" ca="1" si="1229"/>
        <v>0</v>
      </c>
      <c r="AF574">
        <f t="shared" ca="1" si="1230"/>
        <v>0</v>
      </c>
      <c r="AG574">
        <f t="shared" ca="1" si="1231"/>
        <v>0</v>
      </c>
      <c r="AH574">
        <f t="shared" ca="1" si="1232"/>
        <v>0</v>
      </c>
      <c r="AI574">
        <f t="shared" ca="1" si="1233"/>
        <v>0</v>
      </c>
      <c r="AJ574">
        <f t="shared" ca="1" si="1234"/>
        <v>0</v>
      </c>
      <c r="AK574">
        <f t="shared" ca="1" si="1235"/>
        <v>0</v>
      </c>
      <c r="AL574">
        <f t="shared" ca="1" si="1236"/>
        <v>0</v>
      </c>
      <c r="AM574">
        <f t="shared" ca="1" si="1237"/>
        <v>0</v>
      </c>
      <c r="AN574">
        <f t="shared" ca="1" si="1238"/>
        <v>0</v>
      </c>
      <c r="AO574">
        <f t="shared" ca="1" si="1239"/>
        <v>0</v>
      </c>
      <c r="AP574">
        <f t="shared" ca="1" si="1240"/>
        <v>0</v>
      </c>
      <c r="AQ574">
        <f t="shared" ca="1" si="1241"/>
        <v>0</v>
      </c>
      <c r="AR574" s="8">
        <f t="shared" ca="1" si="1242"/>
        <v>0</v>
      </c>
      <c r="AS574" s="8">
        <f t="shared" ca="1" si="1243"/>
        <v>0</v>
      </c>
      <c r="AT574" s="8">
        <f t="shared" ca="1" si="1244"/>
        <v>0</v>
      </c>
      <c r="AU574" s="8">
        <f t="shared" ca="1" si="1245"/>
        <v>0</v>
      </c>
      <c r="AV574">
        <f t="shared" ca="1" si="1246"/>
        <v>0</v>
      </c>
      <c r="AW574" t="b">
        <f t="shared" ca="1" si="1196"/>
        <v>0</v>
      </c>
    </row>
    <row r="575" spans="1:49">
      <c r="A575" t="s">
        <v>3272</v>
      </c>
      <c r="B575" t="s">
        <v>2569</v>
      </c>
      <c r="C575" t="s">
        <v>2674</v>
      </c>
      <c r="D575">
        <f>IF(Players!C575="NL",INDEX(Standings!G:I,MATCH(INDEX(Teams!G:K,MATCH(Players!B575,Teams!G:G,0),5),Standings!G:G,0),2)+INDEX(Standings!G:I,MATCH(INDEX(Teams!G:K,MATCH(Players!B575,Teams!G:G,0),5),Standings!G:G,0),3),INDEX(Standings!A:C,MATCH(INDEX(Teams!A:E,MATCH(Players!B575,Teams!A:A,0),5),Standings!A:A,0),2)+INDEX(Standings!A:C,MATCH(INDEX(Teams!A:E,MATCH(Players!B575,Teams!A:A,0),5),Standings!A:A,0),3))</f>
        <v>3</v>
      </c>
      <c r="E575">
        <f t="shared" ca="1" si="1177"/>
        <v>0</v>
      </c>
      <c r="F575">
        <f t="shared" ca="1" si="1178"/>
        <v>0</v>
      </c>
      <c r="G575">
        <f t="shared" ca="1" si="1179"/>
        <v>0</v>
      </c>
      <c r="H575">
        <f t="shared" ca="1" si="1180"/>
        <v>0</v>
      </c>
      <c r="I575">
        <f t="shared" ca="1" si="1181"/>
        <v>0</v>
      </c>
      <c r="J575">
        <f t="shared" ca="1" si="1182"/>
        <v>0</v>
      </c>
      <c r="K575">
        <f t="shared" ca="1" si="1183"/>
        <v>0</v>
      </c>
      <c r="L575">
        <f t="shared" ca="1" si="1184"/>
        <v>0</v>
      </c>
      <c r="M575">
        <f t="shared" ca="1" si="1185"/>
        <v>0</v>
      </c>
      <c r="N575">
        <f t="shared" ca="1" si="1186"/>
        <v>0</v>
      </c>
      <c r="O575">
        <f t="shared" ca="1" si="1187"/>
        <v>0</v>
      </c>
      <c r="P575">
        <f t="shared" ca="1" si="1188"/>
        <v>0</v>
      </c>
      <c r="Q575">
        <f t="shared" ca="1" si="1189"/>
        <v>0</v>
      </c>
      <c r="R575">
        <f t="shared" ca="1" si="1190"/>
        <v>0</v>
      </c>
      <c r="S575">
        <f t="shared" ca="1" si="1191"/>
        <v>0</v>
      </c>
      <c r="T575">
        <f t="shared" ca="1" si="1192"/>
        <v>0</v>
      </c>
      <c r="U575">
        <f t="shared" ca="1" si="1193"/>
        <v>0</v>
      </c>
      <c r="V575">
        <f t="shared" ca="1" si="1194"/>
        <v>0</v>
      </c>
      <c r="W575">
        <f t="shared" ca="1" si="1195"/>
        <v>0</v>
      </c>
      <c r="X575">
        <f t="shared" ca="1" si="1222"/>
        <v>0</v>
      </c>
      <c r="Y575">
        <f t="shared" ca="1" si="1223"/>
        <v>0</v>
      </c>
      <c r="Z575">
        <f t="shared" ca="1" si="1224"/>
        <v>0</v>
      </c>
      <c r="AA575">
        <f t="shared" ca="1" si="1225"/>
        <v>0</v>
      </c>
      <c r="AB575">
        <f t="shared" ca="1" si="1226"/>
        <v>0</v>
      </c>
      <c r="AC575">
        <f t="shared" ca="1" si="1227"/>
        <v>0</v>
      </c>
      <c r="AD575">
        <f t="shared" ca="1" si="1228"/>
        <v>0</v>
      </c>
      <c r="AE575">
        <f t="shared" ca="1" si="1229"/>
        <v>0</v>
      </c>
      <c r="AF575">
        <f t="shared" ca="1" si="1230"/>
        <v>0</v>
      </c>
      <c r="AG575">
        <f t="shared" ca="1" si="1231"/>
        <v>0</v>
      </c>
      <c r="AH575">
        <f t="shared" ca="1" si="1232"/>
        <v>0</v>
      </c>
      <c r="AI575">
        <f t="shared" ca="1" si="1233"/>
        <v>0</v>
      </c>
      <c r="AJ575">
        <f t="shared" ca="1" si="1234"/>
        <v>0</v>
      </c>
      <c r="AK575">
        <f t="shared" ca="1" si="1235"/>
        <v>0</v>
      </c>
      <c r="AL575">
        <f t="shared" ca="1" si="1236"/>
        <v>0</v>
      </c>
      <c r="AM575">
        <f t="shared" ca="1" si="1237"/>
        <v>0</v>
      </c>
      <c r="AN575">
        <f t="shared" ca="1" si="1238"/>
        <v>0</v>
      </c>
      <c r="AO575">
        <f t="shared" ca="1" si="1239"/>
        <v>0</v>
      </c>
      <c r="AP575">
        <f t="shared" ca="1" si="1240"/>
        <v>0</v>
      </c>
      <c r="AQ575">
        <f t="shared" ca="1" si="1241"/>
        <v>0</v>
      </c>
      <c r="AR575" s="8">
        <f t="shared" ca="1" si="1242"/>
        <v>0</v>
      </c>
      <c r="AS575" s="8">
        <f t="shared" ca="1" si="1243"/>
        <v>0</v>
      </c>
      <c r="AT575" s="8">
        <f t="shared" ca="1" si="1244"/>
        <v>0</v>
      </c>
      <c r="AU575" s="8">
        <f t="shared" ca="1" si="1245"/>
        <v>0</v>
      </c>
      <c r="AV575">
        <f t="shared" ca="1" si="1246"/>
        <v>0</v>
      </c>
      <c r="AW575" t="b">
        <f t="shared" ca="1" si="1196"/>
        <v>0</v>
      </c>
    </row>
    <row r="576" spans="1:49">
      <c r="A576" t="s">
        <v>3273</v>
      </c>
      <c r="B576" t="s">
        <v>2569</v>
      </c>
      <c r="C576" t="s">
        <v>2674</v>
      </c>
      <c r="D576">
        <f>IF(Players!C576="NL",INDEX(Standings!G:I,MATCH(INDEX(Teams!G:K,MATCH(Players!B576,Teams!G:G,0),5),Standings!G:G,0),2)+INDEX(Standings!G:I,MATCH(INDEX(Teams!G:K,MATCH(Players!B576,Teams!G:G,0),5),Standings!G:G,0),3),INDEX(Standings!A:C,MATCH(INDEX(Teams!A:E,MATCH(Players!B576,Teams!A:A,0),5),Standings!A:A,0),2)+INDEX(Standings!A:C,MATCH(INDEX(Teams!A:E,MATCH(Players!B576,Teams!A:A,0),5),Standings!A:A,0),3))</f>
        <v>3</v>
      </c>
      <c r="E576">
        <f t="shared" ca="1" si="1177"/>
        <v>2</v>
      </c>
      <c r="F576">
        <f t="shared" ca="1" si="1178"/>
        <v>2</v>
      </c>
      <c r="G576">
        <f t="shared" ca="1" si="1179"/>
        <v>0</v>
      </c>
      <c r="H576">
        <f t="shared" ca="1" si="1180"/>
        <v>0</v>
      </c>
      <c r="I576">
        <f t="shared" ca="1" si="1181"/>
        <v>0</v>
      </c>
      <c r="J576">
        <f t="shared" ca="1" si="1182"/>
        <v>0</v>
      </c>
      <c r="K576">
        <f t="shared" ca="1" si="1183"/>
        <v>0</v>
      </c>
      <c r="L576">
        <f t="shared" ca="1" si="1184"/>
        <v>0</v>
      </c>
      <c r="M576">
        <f t="shared" ca="1" si="1185"/>
        <v>0</v>
      </c>
      <c r="N576">
        <f t="shared" ca="1" si="1186"/>
        <v>0</v>
      </c>
      <c r="O576">
        <f t="shared" ca="1" si="1187"/>
        <v>0</v>
      </c>
      <c r="P576">
        <f t="shared" ca="1" si="1188"/>
        <v>2</v>
      </c>
      <c r="Q576">
        <f t="shared" ca="1" si="1189"/>
        <v>0</v>
      </c>
      <c r="R576">
        <f t="shared" ca="1" si="1190"/>
        <v>0</v>
      </c>
      <c r="S576">
        <f t="shared" ca="1" si="1191"/>
        <v>0</v>
      </c>
      <c r="T576">
        <f t="shared" ca="1" si="1192"/>
        <v>0</v>
      </c>
      <c r="U576">
        <f t="shared" ca="1" si="1193"/>
        <v>0</v>
      </c>
      <c r="V576">
        <f t="shared" ca="1" si="1194"/>
        <v>0</v>
      </c>
      <c r="W576">
        <f t="shared" ca="1" si="1195"/>
        <v>1</v>
      </c>
      <c r="X576">
        <f t="shared" ca="1" si="1222"/>
        <v>2</v>
      </c>
      <c r="Y576">
        <f t="shared" ca="1" si="1223"/>
        <v>2</v>
      </c>
      <c r="Z576">
        <f t="shared" ca="1" si="1224"/>
        <v>2</v>
      </c>
      <c r="AA576">
        <f t="shared" ca="1" si="1225"/>
        <v>0</v>
      </c>
      <c r="AB576">
        <f t="shared" ca="1" si="1226"/>
        <v>0</v>
      </c>
      <c r="AC576">
        <f t="shared" ca="1" si="1227"/>
        <v>0</v>
      </c>
      <c r="AD576">
        <f t="shared" ca="1" si="1228"/>
        <v>0</v>
      </c>
      <c r="AE576">
        <f t="shared" ca="1" si="1229"/>
        <v>0</v>
      </c>
      <c r="AF576">
        <f t="shared" ca="1" si="1230"/>
        <v>0</v>
      </c>
      <c r="AG576">
        <f t="shared" ca="1" si="1231"/>
        <v>0</v>
      </c>
      <c r="AH576">
        <f t="shared" ca="1" si="1232"/>
        <v>0</v>
      </c>
      <c r="AI576">
        <f t="shared" ca="1" si="1233"/>
        <v>0</v>
      </c>
      <c r="AJ576">
        <f t="shared" ca="1" si="1234"/>
        <v>2</v>
      </c>
      <c r="AK576">
        <f t="shared" ca="1" si="1235"/>
        <v>0</v>
      </c>
      <c r="AL576">
        <f t="shared" ca="1" si="1236"/>
        <v>0</v>
      </c>
      <c r="AM576">
        <f t="shared" ca="1" si="1237"/>
        <v>0</v>
      </c>
      <c r="AN576">
        <f t="shared" ca="1" si="1238"/>
        <v>0</v>
      </c>
      <c r="AO576">
        <f t="shared" ca="1" si="1239"/>
        <v>0</v>
      </c>
      <c r="AP576">
        <f t="shared" ca="1" si="1240"/>
        <v>0</v>
      </c>
      <c r="AQ576">
        <f t="shared" ca="1" si="1241"/>
        <v>1</v>
      </c>
      <c r="AR576" s="8">
        <f t="shared" ca="1" si="1242"/>
        <v>0</v>
      </c>
      <c r="AS576" s="8">
        <f t="shared" ca="1" si="1243"/>
        <v>0</v>
      </c>
      <c r="AT576" s="8">
        <f t="shared" ca="1" si="1244"/>
        <v>0</v>
      </c>
      <c r="AU576" s="8">
        <f t="shared" ca="1" si="1245"/>
        <v>0</v>
      </c>
      <c r="AV576">
        <f t="shared" ca="1" si="1246"/>
        <v>0</v>
      </c>
      <c r="AW576" t="b">
        <f t="shared" ca="1" si="1196"/>
        <v>0</v>
      </c>
    </row>
    <row r="577" spans="1:49">
      <c r="A577" t="s">
        <v>3274</v>
      </c>
      <c r="B577" t="s">
        <v>2569</v>
      </c>
      <c r="C577" t="s">
        <v>2674</v>
      </c>
      <c r="D577">
        <f>IF(Players!C577="NL",INDEX(Standings!G:I,MATCH(INDEX(Teams!G:K,MATCH(Players!B577,Teams!G:G,0),5),Standings!G:G,0),2)+INDEX(Standings!G:I,MATCH(INDEX(Teams!G:K,MATCH(Players!B577,Teams!G:G,0),5),Standings!G:G,0),3),INDEX(Standings!A:C,MATCH(INDEX(Teams!A:E,MATCH(Players!B577,Teams!A:A,0),5),Standings!A:A,0),2)+INDEX(Standings!A:C,MATCH(INDEX(Teams!A:E,MATCH(Players!B577,Teams!A:A,0),5),Standings!A:A,0),3))</f>
        <v>3</v>
      </c>
      <c r="E577">
        <f t="shared" ca="1" si="1177"/>
        <v>0</v>
      </c>
      <c r="F577">
        <f t="shared" ca="1" si="1178"/>
        <v>0</v>
      </c>
      <c r="G577">
        <f t="shared" ca="1" si="1179"/>
        <v>0</v>
      </c>
      <c r="H577">
        <f t="shared" ca="1" si="1180"/>
        <v>0</v>
      </c>
      <c r="I577">
        <f t="shared" ca="1" si="1181"/>
        <v>0</v>
      </c>
      <c r="J577">
        <f t="shared" ca="1" si="1182"/>
        <v>0</v>
      </c>
      <c r="K577">
        <f t="shared" ca="1" si="1183"/>
        <v>0</v>
      </c>
      <c r="L577">
        <f t="shared" ca="1" si="1184"/>
        <v>0</v>
      </c>
      <c r="M577">
        <f t="shared" ca="1" si="1185"/>
        <v>0</v>
      </c>
      <c r="N577">
        <f t="shared" ca="1" si="1186"/>
        <v>0</v>
      </c>
      <c r="O577">
        <f t="shared" ca="1" si="1187"/>
        <v>0</v>
      </c>
      <c r="P577">
        <f t="shared" ca="1" si="1188"/>
        <v>0</v>
      </c>
      <c r="Q577">
        <f t="shared" ca="1" si="1189"/>
        <v>0</v>
      </c>
      <c r="R577">
        <f t="shared" ca="1" si="1190"/>
        <v>0</v>
      </c>
      <c r="S577">
        <f t="shared" ca="1" si="1191"/>
        <v>0</v>
      </c>
      <c r="T577">
        <f t="shared" ca="1" si="1192"/>
        <v>0</v>
      </c>
      <c r="U577">
        <f t="shared" ca="1" si="1193"/>
        <v>0</v>
      </c>
      <c r="V577">
        <f t="shared" ca="1" si="1194"/>
        <v>0</v>
      </c>
      <c r="W577">
        <f t="shared" ca="1" si="1195"/>
        <v>0</v>
      </c>
      <c r="X577">
        <f t="shared" ca="1" si="1222"/>
        <v>0</v>
      </c>
      <c r="Y577">
        <f t="shared" ca="1" si="1223"/>
        <v>0</v>
      </c>
      <c r="Z577">
        <f t="shared" ca="1" si="1224"/>
        <v>0</v>
      </c>
      <c r="AA577">
        <f t="shared" ca="1" si="1225"/>
        <v>0</v>
      </c>
      <c r="AB577">
        <f t="shared" ca="1" si="1226"/>
        <v>0</v>
      </c>
      <c r="AC577">
        <f t="shared" ca="1" si="1227"/>
        <v>0</v>
      </c>
      <c r="AD577">
        <f t="shared" ca="1" si="1228"/>
        <v>0</v>
      </c>
      <c r="AE577">
        <f t="shared" ca="1" si="1229"/>
        <v>0</v>
      </c>
      <c r="AF577">
        <f t="shared" ca="1" si="1230"/>
        <v>0</v>
      </c>
      <c r="AG577">
        <f t="shared" ca="1" si="1231"/>
        <v>0</v>
      </c>
      <c r="AH577">
        <f t="shared" ca="1" si="1232"/>
        <v>0</v>
      </c>
      <c r="AI577">
        <f t="shared" ca="1" si="1233"/>
        <v>0</v>
      </c>
      <c r="AJ577">
        <f t="shared" ca="1" si="1234"/>
        <v>0</v>
      </c>
      <c r="AK577">
        <f t="shared" ca="1" si="1235"/>
        <v>0</v>
      </c>
      <c r="AL577">
        <f t="shared" ca="1" si="1236"/>
        <v>0</v>
      </c>
      <c r="AM577">
        <f t="shared" ca="1" si="1237"/>
        <v>0</v>
      </c>
      <c r="AN577">
        <f t="shared" ca="1" si="1238"/>
        <v>0</v>
      </c>
      <c r="AO577">
        <f t="shared" ca="1" si="1239"/>
        <v>0</v>
      </c>
      <c r="AP577">
        <f t="shared" ca="1" si="1240"/>
        <v>0</v>
      </c>
      <c r="AQ577">
        <f t="shared" ca="1" si="1241"/>
        <v>0</v>
      </c>
      <c r="AR577" s="8">
        <f t="shared" ca="1" si="1242"/>
        <v>0</v>
      </c>
      <c r="AS577" s="8">
        <f t="shared" ca="1" si="1243"/>
        <v>0</v>
      </c>
      <c r="AT577" s="8">
        <f t="shared" ca="1" si="1244"/>
        <v>0</v>
      </c>
      <c r="AU577" s="8">
        <f t="shared" ca="1" si="1245"/>
        <v>0</v>
      </c>
      <c r="AV577">
        <f t="shared" ca="1" si="1246"/>
        <v>0</v>
      </c>
      <c r="AW577" t="b">
        <f t="shared" ca="1" si="1196"/>
        <v>0</v>
      </c>
    </row>
    <row r="578" spans="1:49">
      <c r="A578" t="s">
        <v>3275</v>
      </c>
      <c r="B578" t="s">
        <v>2569</v>
      </c>
      <c r="C578" t="s">
        <v>2674</v>
      </c>
      <c r="D578">
        <f>IF(Players!C578="NL",INDEX(Standings!G:I,MATCH(INDEX(Teams!G:K,MATCH(Players!B578,Teams!G:G,0),5),Standings!G:G,0),2)+INDEX(Standings!G:I,MATCH(INDEX(Teams!G:K,MATCH(Players!B578,Teams!G:G,0),5),Standings!G:G,0),3),INDEX(Standings!A:C,MATCH(INDEX(Teams!A:E,MATCH(Players!B578,Teams!A:A,0),5),Standings!A:A,0),2)+INDEX(Standings!A:C,MATCH(INDEX(Teams!A:E,MATCH(Players!B578,Teams!A:A,0),5),Standings!A:A,0),3))</f>
        <v>3</v>
      </c>
      <c r="E578">
        <f t="shared" ca="1" si="1177"/>
        <v>0</v>
      </c>
      <c r="F578">
        <f t="shared" ca="1" si="1178"/>
        <v>0</v>
      </c>
      <c r="G578">
        <f t="shared" ca="1" si="1179"/>
        <v>0</v>
      </c>
      <c r="H578">
        <f t="shared" ca="1" si="1180"/>
        <v>0</v>
      </c>
      <c r="I578">
        <f t="shared" ca="1" si="1181"/>
        <v>0</v>
      </c>
      <c r="J578">
        <f t="shared" ca="1" si="1182"/>
        <v>0</v>
      </c>
      <c r="K578">
        <f t="shared" ca="1" si="1183"/>
        <v>0</v>
      </c>
      <c r="L578">
        <f t="shared" ca="1" si="1184"/>
        <v>0</v>
      </c>
      <c r="M578">
        <f t="shared" ca="1" si="1185"/>
        <v>0</v>
      </c>
      <c r="N578">
        <f t="shared" ca="1" si="1186"/>
        <v>0</v>
      </c>
      <c r="O578">
        <f t="shared" ca="1" si="1187"/>
        <v>0</v>
      </c>
      <c r="P578">
        <f t="shared" ca="1" si="1188"/>
        <v>0</v>
      </c>
      <c r="Q578">
        <f t="shared" ca="1" si="1189"/>
        <v>0</v>
      </c>
      <c r="R578">
        <f t="shared" ca="1" si="1190"/>
        <v>0</v>
      </c>
      <c r="S578">
        <f t="shared" ca="1" si="1191"/>
        <v>0</v>
      </c>
      <c r="T578">
        <f t="shared" ca="1" si="1192"/>
        <v>0</v>
      </c>
      <c r="U578">
        <f t="shared" ca="1" si="1193"/>
        <v>0</v>
      </c>
      <c r="V578">
        <f t="shared" ca="1" si="1194"/>
        <v>0</v>
      </c>
      <c r="W578">
        <f t="shared" ca="1" si="1195"/>
        <v>0</v>
      </c>
      <c r="X578">
        <f t="shared" ca="1" si="1222"/>
        <v>0</v>
      </c>
      <c r="Y578">
        <f t="shared" ca="1" si="1223"/>
        <v>0</v>
      </c>
      <c r="Z578">
        <f t="shared" ca="1" si="1224"/>
        <v>0</v>
      </c>
      <c r="AA578">
        <f t="shared" ca="1" si="1225"/>
        <v>0</v>
      </c>
      <c r="AB578">
        <f t="shared" ca="1" si="1226"/>
        <v>0</v>
      </c>
      <c r="AC578">
        <f t="shared" ca="1" si="1227"/>
        <v>0</v>
      </c>
      <c r="AD578">
        <f t="shared" ca="1" si="1228"/>
        <v>0</v>
      </c>
      <c r="AE578">
        <f t="shared" ca="1" si="1229"/>
        <v>0</v>
      </c>
      <c r="AF578">
        <f t="shared" ca="1" si="1230"/>
        <v>0</v>
      </c>
      <c r="AG578">
        <f t="shared" ca="1" si="1231"/>
        <v>0</v>
      </c>
      <c r="AH578">
        <f t="shared" ca="1" si="1232"/>
        <v>0</v>
      </c>
      <c r="AI578">
        <f t="shared" ca="1" si="1233"/>
        <v>0</v>
      </c>
      <c r="AJ578">
        <f t="shared" ca="1" si="1234"/>
        <v>0</v>
      </c>
      <c r="AK578">
        <f t="shared" ca="1" si="1235"/>
        <v>0</v>
      </c>
      <c r="AL578">
        <f t="shared" ca="1" si="1236"/>
        <v>0</v>
      </c>
      <c r="AM578">
        <f t="shared" ca="1" si="1237"/>
        <v>0</v>
      </c>
      <c r="AN578">
        <f t="shared" ca="1" si="1238"/>
        <v>0</v>
      </c>
      <c r="AO578">
        <f t="shared" ca="1" si="1239"/>
        <v>0</v>
      </c>
      <c r="AP578">
        <f t="shared" ca="1" si="1240"/>
        <v>0</v>
      </c>
      <c r="AQ578">
        <f t="shared" ca="1" si="1241"/>
        <v>0</v>
      </c>
      <c r="AR578" s="8">
        <f t="shared" ca="1" si="1242"/>
        <v>0</v>
      </c>
      <c r="AS578" s="8">
        <f t="shared" ca="1" si="1243"/>
        <v>0</v>
      </c>
      <c r="AT578" s="8">
        <f t="shared" ca="1" si="1244"/>
        <v>0</v>
      </c>
      <c r="AU578" s="8">
        <f t="shared" ca="1" si="1245"/>
        <v>0</v>
      </c>
      <c r="AV578">
        <f t="shared" ca="1" si="1246"/>
        <v>0</v>
      </c>
      <c r="AW578" t="b">
        <f t="shared" ca="1" si="1196"/>
        <v>0</v>
      </c>
    </row>
    <row r="579" spans="1:49">
      <c r="A579" t="s">
        <v>3276</v>
      </c>
      <c r="B579" t="s">
        <v>2569</v>
      </c>
      <c r="C579" t="s">
        <v>2674</v>
      </c>
      <c r="D579">
        <f>IF(Players!C579="NL",INDEX(Standings!G:I,MATCH(INDEX(Teams!G:K,MATCH(Players!B579,Teams!G:G,0),5),Standings!G:G,0),2)+INDEX(Standings!G:I,MATCH(INDEX(Teams!G:K,MATCH(Players!B579,Teams!G:G,0),5),Standings!G:G,0),3),INDEX(Standings!A:C,MATCH(INDEX(Teams!A:E,MATCH(Players!B579,Teams!A:A,0),5),Standings!A:A,0),2)+INDEX(Standings!A:C,MATCH(INDEX(Teams!A:E,MATCH(Players!B579,Teams!A:A,0),5),Standings!A:A,0),3))</f>
        <v>3</v>
      </c>
      <c r="E579">
        <f t="shared" ca="1" si="1177"/>
        <v>0</v>
      </c>
      <c r="F579">
        <f t="shared" ca="1" si="1178"/>
        <v>0</v>
      </c>
      <c r="G579">
        <f t="shared" ca="1" si="1179"/>
        <v>0</v>
      </c>
      <c r="H579">
        <f t="shared" ca="1" si="1180"/>
        <v>0</v>
      </c>
      <c r="I579">
        <f t="shared" ca="1" si="1181"/>
        <v>0</v>
      </c>
      <c r="J579">
        <f t="shared" ca="1" si="1182"/>
        <v>0</v>
      </c>
      <c r="K579">
        <f t="shared" ca="1" si="1183"/>
        <v>0</v>
      </c>
      <c r="L579">
        <f t="shared" ca="1" si="1184"/>
        <v>0</v>
      </c>
      <c r="M579">
        <f t="shared" ca="1" si="1185"/>
        <v>0</v>
      </c>
      <c r="N579">
        <f t="shared" ca="1" si="1186"/>
        <v>0</v>
      </c>
      <c r="O579">
        <f t="shared" ca="1" si="1187"/>
        <v>0</v>
      </c>
      <c r="P579">
        <f t="shared" ca="1" si="1188"/>
        <v>0</v>
      </c>
      <c r="Q579">
        <f t="shared" ca="1" si="1189"/>
        <v>0</v>
      </c>
      <c r="R579">
        <f t="shared" ca="1" si="1190"/>
        <v>0</v>
      </c>
      <c r="S579">
        <f t="shared" ca="1" si="1191"/>
        <v>0</v>
      </c>
      <c r="T579">
        <f t="shared" ca="1" si="1192"/>
        <v>0</v>
      </c>
      <c r="U579">
        <f t="shared" ca="1" si="1193"/>
        <v>0</v>
      </c>
      <c r="V579">
        <f t="shared" ca="1" si="1194"/>
        <v>0</v>
      </c>
      <c r="W579">
        <f t="shared" ca="1" si="1195"/>
        <v>0</v>
      </c>
      <c r="X579">
        <f t="shared" ca="1" si="1222"/>
        <v>0</v>
      </c>
      <c r="Y579">
        <f t="shared" ca="1" si="1223"/>
        <v>0</v>
      </c>
      <c r="Z579">
        <f t="shared" ca="1" si="1224"/>
        <v>0</v>
      </c>
      <c r="AA579">
        <f t="shared" ca="1" si="1225"/>
        <v>0</v>
      </c>
      <c r="AB579">
        <f t="shared" ca="1" si="1226"/>
        <v>0</v>
      </c>
      <c r="AC579">
        <f t="shared" ca="1" si="1227"/>
        <v>0</v>
      </c>
      <c r="AD579">
        <f t="shared" ca="1" si="1228"/>
        <v>0</v>
      </c>
      <c r="AE579">
        <f t="shared" ca="1" si="1229"/>
        <v>0</v>
      </c>
      <c r="AF579">
        <f t="shared" ca="1" si="1230"/>
        <v>0</v>
      </c>
      <c r="AG579">
        <f t="shared" ca="1" si="1231"/>
        <v>0</v>
      </c>
      <c r="AH579">
        <f t="shared" ca="1" si="1232"/>
        <v>0</v>
      </c>
      <c r="AI579">
        <f t="shared" ca="1" si="1233"/>
        <v>0</v>
      </c>
      <c r="AJ579">
        <f t="shared" ca="1" si="1234"/>
        <v>0</v>
      </c>
      <c r="AK579">
        <f t="shared" ca="1" si="1235"/>
        <v>0</v>
      </c>
      <c r="AL579">
        <f t="shared" ca="1" si="1236"/>
        <v>0</v>
      </c>
      <c r="AM579">
        <f t="shared" ca="1" si="1237"/>
        <v>0</v>
      </c>
      <c r="AN579">
        <f t="shared" ca="1" si="1238"/>
        <v>0</v>
      </c>
      <c r="AO579">
        <f t="shared" ca="1" si="1239"/>
        <v>0</v>
      </c>
      <c r="AP579">
        <f t="shared" ca="1" si="1240"/>
        <v>0</v>
      </c>
      <c r="AQ579">
        <f t="shared" ca="1" si="1241"/>
        <v>0</v>
      </c>
      <c r="AR579" s="8">
        <f t="shared" ca="1" si="1242"/>
        <v>0</v>
      </c>
      <c r="AS579" s="8">
        <f t="shared" ca="1" si="1243"/>
        <v>0</v>
      </c>
      <c r="AT579" s="8">
        <f t="shared" ca="1" si="1244"/>
        <v>0</v>
      </c>
      <c r="AU579" s="8">
        <f t="shared" ca="1" si="1245"/>
        <v>0</v>
      </c>
      <c r="AV579">
        <f t="shared" ca="1" si="1246"/>
        <v>0</v>
      </c>
      <c r="AW579" t="b">
        <f t="shared" ca="1" si="1196"/>
        <v>0</v>
      </c>
    </row>
    <row r="580" spans="1:49">
      <c r="A580" t="s">
        <v>3277</v>
      </c>
      <c r="B580" t="s">
        <v>2569</v>
      </c>
      <c r="C580" t="s">
        <v>2674</v>
      </c>
      <c r="D580">
        <f>IF(Players!C580="NL",INDEX(Standings!G:I,MATCH(INDEX(Teams!G:K,MATCH(Players!B580,Teams!G:G,0),5),Standings!G:G,0),2)+INDEX(Standings!G:I,MATCH(INDEX(Teams!G:K,MATCH(Players!B580,Teams!G:G,0),5),Standings!G:G,0),3),INDEX(Standings!A:C,MATCH(INDEX(Teams!A:E,MATCH(Players!B580,Teams!A:A,0),5),Standings!A:A,0),2)+INDEX(Standings!A:C,MATCH(INDEX(Teams!A:E,MATCH(Players!B580,Teams!A:A,0),5),Standings!A:A,0),3))</f>
        <v>3</v>
      </c>
      <c r="E580">
        <f t="shared" ref="E580:E643" ca="1" si="1247">INDEX(INDIRECT("'" &amp; $B580 &amp; " B'!$A:$Z"), MATCH($A580, INDIRECT("'" &amp; $B580 &amp; " B'!$A:$A"), 0), 2)</f>
        <v>1</v>
      </c>
      <c r="F580">
        <f t="shared" ref="F580:F643" ca="1" si="1248">INDEX(INDIRECT("'" &amp; $B580 &amp; " B'!$A:$Z"), MATCH($A580, INDIRECT("'" &amp; $B580 &amp; " B'!$A:$A"), 0), 4)</f>
        <v>1</v>
      </c>
      <c r="G580">
        <f t="shared" ref="G580:G643" ca="1" si="1249">INDEX(INDIRECT("'" &amp; $B580 &amp; " B'!$A:$Z"), MATCH($A580, INDIRECT("'" &amp; $B580 &amp; " B'!$A:$A"), 0), 5)</f>
        <v>0</v>
      </c>
      <c r="H580">
        <f t="shared" ref="H580:H643" ca="1" si="1250">INDEX(INDIRECT("'" &amp; $B580 &amp; " B'!$A:$Z"), MATCH($A580, INDIRECT("'" &amp; $B580 &amp; " B'!$A:$A"), 0), 6)</f>
        <v>0</v>
      </c>
      <c r="I580">
        <f t="shared" ref="I580:I643" ca="1" si="1251">INDEX(INDIRECT("'" &amp; $B580 &amp; " B'!$A:$Z"), MATCH($A580, INDIRECT("'" &amp; $B580 &amp; " B'!$A:$A"), 0), 7)</f>
        <v>0</v>
      </c>
      <c r="J580">
        <f t="shared" ref="J580:J643" ca="1" si="1252">INDEX(INDIRECT("'" &amp; $B580 &amp; " B'!$A:$Z"), MATCH($A580, INDIRECT("'" &amp; $B580 &amp; " B'!$A:$A"), 0), 8)</f>
        <v>0</v>
      </c>
      <c r="K580">
        <f t="shared" ref="K580:K643" ca="1" si="1253">INDEX(INDIRECT("'" &amp; $B580 &amp; " B'!$A:$Z"), MATCH($A580, INDIRECT("'" &amp; $B580 &amp; " B'!$A:$A"), 0), 9)</f>
        <v>0</v>
      </c>
      <c r="L580">
        <f t="shared" ref="L580:L643" ca="1" si="1254">INDEX(INDIRECT("'" &amp; $B580 &amp; " B'!$A:$Z"), MATCH($A580, INDIRECT("'" &amp; $B580 &amp; " B'!$A:$A"), 0), 10)</f>
        <v>0</v>
      </c>
      <c r="M580">
        <f t="shared" ref="M580:M643" ca="1" si="1255">INDEX(INDIRECT("'" &amp; $B580 &amp; " B'!$A:$Z"), MATCH($A580, INDIRECT("'" &amp; $B580 &amp; " B'!$A:$A"), 0), 11)</f>
        <v>0</v>
      </c>
      <c r="N580">
        <f t="shared" ref="N580:N643" ca="1" si="1256">INDEX(INDIRECT("'" &amp; $B580 &amp; " B'!$A:$Z"), MATCH($A580, INDIRECT("'" &amp; $B580 &amp; " B'!$A:$A"), 0), 12)</f>
        <v>0</v>
      </c>
      <c r="O580">
        <f t="shared" ref="O580:O643" ca="1" si="1257">INDEX(INDIRECT("'" &amp; $B580 &amp; " B'!$A:$Z"), MATCH($A580, INDIRECT("'" &amp; $B580 &amp; " B'!$A:$A"), 0), 13)</f>
        <v>0</v>
      </c>
      <c r="P580">
        <f t="shared" ref="P580:P643" ca="1" si="1258">INDEX(INDIRECT("'" &amp; $B580 &amp; " B'!$A:$Z"), MATCH($A580, INDIRECT("'" &amp; $B580 &amp; " B'!$A:$A"), 0), 14)</f>
        <v>0</v>
      </c>
      <c r="Q580">
        <f t="shared" ref="Q580:Q643" ca="1" si="1259">INDEX(INDIRECT("'" &amp; $B580 &amp; " B'!$A:$Z"), MATCH($A580, INDIRECT("'" &amp; $B580 &amp; " B'!$A:$A"), 0), 15)</f>
        <v>0</v>
      </c>
      <c r="R580">
        <f t="shared" ref="R580:R643" ca="1" si="1260">INDEX(INDIRECT("'" &amp; $B580 &amp; " B'!$A:$Z"), MATCH($A580, INDIRECT("'" &amp; $B580 &amp; " B'!$A:$A"), 0), 16)</f>
        <v>0</v>
      </c>
      <c r="S580">
        <f t="shared" ref="S580:S643" ca="1" si="1261">INDEX(INDIRECT("'" &amp; $B580 &amp; " B'!$A:$Z"), MATCH($A580, INDIRECT("'" &amp; $B580 &amp; " B'!$A:$A"), 0), 17)</f>
        <v>1</v>
      </c>
      <c r="T580">
        <f t="shared" ref="T580:T643" ca="1" si="1262">INDEX(INDIRECT("'" &amp; $B580 &amp; " B'!$A:$Z"), MATCH($A580, INDIRECT("'" &amp; $B580 &amp; " B'!$A:$A"), 0), 18)</f>
        <v>0</v>
      </c>
      <c r="U580">
        <f t="shared" ref="U580:U643" ca="1" si="1263">INDEX(INDIRECT("'" &amp; $B580 &amp; " B'!$A:$Z"), MATCH($A580, INDIRECT("'" &amp; $B580 &amp; " B'!$A:$A"), 0), 19)</f>
        <v>0</v>
      </c>
      <c r="V580">
        <f t="shared" ref="V580:V643" ca="1" si="1264">INDEX(INDIRECT("'" &amp; $B580 &amp; " B'!$A:$Z"), MATCH($A580, INDIRECT("'" &amp; $B580 &amp; " B'!$A:$A"), 0), 20)</f>
        <v>0</v>
      </c>
      <c r="W580">
        <f t="shared" ref="W580:W643" ca="1" si="1265">INDEX(INDIRECT("'" &amp; $B580 &amp; " B'!$A:$Z"), MATCH($A580, INDIRECT("'" &amp; $B580 &amp; " B'!$A:$A"), 0), 21)</f>
        <v>0</v>
      </c>
      <c r="X580">
        <f t="shared" ca="1" si="1222"/>
        <v>1</v>
      </c>
      <c r="Y580">
        <f t="shared" ca="1" si="1223"/>
        <v>2</v>
      </c>
      <c r="Z580">
        <f t="shared" ca="1" si="1224"/>
        <v>1</v>
      </c>
      <c r="AA580">
        <f t="shared" ca="1" si="1225"/>
        <v>0</v>
      </c>
      <c r="AB580">
        <f t="shared" ca="1" si="1226"/>
        <v>0</v>
      </c>
      <c r="AC580">
        <f t="shared" ca="1" si="1227"/>
        <v>0</v>
      </c>
      <c r="AD580">
        <f t="shared" ca="1" si="1228"/>
        <v>0</v>
      </c>
      <c r="AE580">
        <f t="shared" ca="1" si="1229"/>
        <v>0</v>
      </c>
      <c r="AF580">
        <f t="shared" ca="1" si="1230"/>
        <v>0</v>
      </c>
      <c r="AG580">
        <f t="shared" ca="1" si="1231"/>
        <v>0</v>
      </c>
      <c r="AH580">
        <f t="shared" ca="1" si="1232"/>
        <v>0</v>
      </c>
      <c r="AI580">
        <f t="shared" ca="1" si="1233"/>
        <v>0</v>
      </c>
      <c r="AJ580">
        <f t="shared" ca="1" si="1234"/>
        <v>0</v>
      </c>
      <c r="AK580">
        <f t="shared" ca="1" si="1235"/>
        <v>0</v>
      </c>
      <c r="AL580">
        <f t="shared" ca="1" si="1236"/>
        <v>0</v>
      </c>
      <c r="AM580">
        <f t="shared" ca="1" si="1237"/>
        <v>1</v>
      </c>
      <c r="AN580">
        <f t="shared" ca="1" si="1238"/>
        <v>0</v>
      </c>
      <c r="AO580">
        <f t="shared" ca="1" si="1239"/>
        <v>0</v>
      </c>
      <c r="AP580">
        <f t="shared" ca="1" si="1240"/>
        <v>0</v>
      </c>
      <c r="AQ580">
        <f t="shared" ca="1" si="1241"/>
        <v>0</v>
      </c>
      <c r="AR580" s="8">
        <f t="shared" ca="1" si="1242"/>
        <v>0</v>
      </c>
      <c r="AS580" s="8">
        <f t="shared" ca="1" si="1243"/>
        <v>0</v>
      </c>
      <c r="AT580" s="8">
        <f t="shared" ca="1" si="1244"/>
        <v>0</v>
      </c>
      <c r="AU580" s="8">
        <f t="shared" ca="1" si="1245"/>
        <v>0</v>
      </c>
      <c r="AV580">
        <f t="shared" ca="1" si="1246"/>
        <v>0</v>
      </c>
      <c r="AW580" t="b">
        <f t="shared" ca="1" si="1196"/>
        <v>0</v>
      </c>
    </row>
    <row r="581" spans="1:49">
      <c r="A581" t="s">
        <v>3278</v>
      </c>
      <c r="B581" t="s">
        <v>2569</v>
      </c>
      <c r="C581" t="s">
        <v>2674</v>
      </c>
      <c r="D581">
        <f>IF(Players!C581="NL",INDEX(Standings!G:I,MATCH(INDEX(Teams!G:K,MATCH(Players!B581,Teams!G:G,0),5),Standings!G:G,0),2)+INDEX(Standings!G:I,MATCH(INDEX(Teams!G:K,MATCH(Players!B581,Teams!G:G,0),5),Standings!G:G,0),3),INDEX(Standings!A:C,MATCH(INDEX(Teams!A:E,MATCH(Players!B581,Teams!A:A,0),5),Standings!A:A,0),2)+INDEX(Standings!A:C,MATCH(INDEX(Teams!A:E,MATCH(Players!B581,Teams!A:A,0),5),Standings!A:A,0),3))</f>
        <v>3</v>
      </c>
      <c r="E581">
        <f t="shared" ca="1" si="1247"/>
        <v>0</v>
      </c>
      <c r="F581">
        <f t="shared" ca="1" si="1248"/>
        <v>0</v>
      </c>
      <c r="G581">
        <f t="shared" ca="1" si="1249"/>
        <v>0</v>
      </c>
      <c r="H581">
        <f t="shared" ca="1" si="1250"/>
        <v>0</v>
      </c>
      <c r="I581">
        <f t="shared" ca="1" si="1251"/>
        <v>0</v>
      </c>
      <c r="J581">
        <f t="shared" ca="1" si="1252"/>
        <v>0</v>
      </c>
      <c r="K581">
        <f t="shared" ca="1" si="1253"/>
        <v>0</v>
      </c>
      <c r="L581">
        <f t="shared" ca="1" si="1254"/>
        <v>0</v>
      </c>
      <c r="M581">
        <f t="shared" ca="1" si="1255"/>
        <v>0</v>
      </c>
      <c r="N581">
        <f t="shared" ca="1" si="1256"/>
        <v>0</v>
      </c>
      <c r="O581">
        <f t="shared" ca="1" si="1257"/>
        <v>0</v>
      </c>
      <c r="P581">
        <f t="shared" ca="1" si="1258"/>
        <v>0</v>
      </c>
      <c r="Q581">
        <f t="shared" ca="1" si="1259"/>
        <v>0</v>
      </c>
      <c r="R581">
        <f t="shared" ca="1" si="1260"/>
        <v>0</v>
      </c>
      <c r="S581">
        <f t="shared" ca="1" si="1261"/>
        <v>0</v>
      </c>
      <c r="T581">
        <f t="shared" ca="1" si="1262"/>
        <v>0</v>
      </c>
      <c r="U581">
        <f t="shared" ca="1" si="1263"/>
        <v>0</v>
      </c>
      <c r="V581">
        <f t="shared" ca="1" si="1264"/>
        <v>0</v>
      </c>
      <c r="W581">
        <f t="shared" ca="1" si="1265"/>
        <v>0</v>
      </c>
      <c r="X581">
        <f t="shared" ca="1" si="1222"/>
        <v>0</v>
      </c>
      <c r="Y581">
        <f t="shared" ca="1" si="1223"/>
        <v>0</v>
      </c>
      <c r="Z581">
        <f t="shared" ca="1" si="1224"/>
        <v>0</v>
      </c>
      <c r="AA581">
        <f t="shared" ca="1" si="1225"/>
        <v>0</v>
      </c>
      <c r="AB581">
        <f t="shared" ca="1" si="1226"/>
        <v>0</v>
      </c>
      <c r="AC581">
        <f t="shared" ca="1" si="1227"/>
        <v>0</v>
      </c>
      <c r="AD581">
        <f t="shared" ca="1" si="1228"/>
        <v>0</v>
      </c>
      <c r="AE581">
        <f t="shared" ca="1" si="1229"/>
        <v>0</v>
      </c>
      <c r="AF581">
        <f t="shared" ca="1" si="1230"/>
        <v>0</v>
      </c>
      <c r="AG581">
        <f t="shared" ca="1" si="1231"/>
        <v>0</v>
      </c>
      <c r="AH581">
        <f t="shared" ca="1" si="1232"/>
        <v>0</v>
      </c>
      <c r="AI581">
        <f t="shared" ca="1" si="1233"/>
        <v>0</v>
      </c>
      <c r="AJ581">
        <f t="shared" ca="1" si="1234"/>
        <v>0</v>
      </c>
      <c r="AK581">
        <f t="shared" ca="1" si="1235"/>
        <v>0</v>
      </c>
      <c r="AL581">
        <f t="shared" ca="1" si="1236"/>
        <v>0</v>
      </c>
      <c r="AM581">
        <f t="shared" ca="1" si="1237"/>
        <v>0</v>
      </c>
      <c r="AN581">
        <f t="shared" ca="1" si="1238"/>
        <v>0</v>
      </c>
      <c r="AO581">
        <f t="shared" ca="1" si="1239"/>
        <v>0</v>
      </c>
      <c r="AP581">
        <f t="shared" ca="1" si="1240"/>
        <v>0</v>
      </c>
      <c r="AQ581">
        <f t="shared" ca="1" si="1241"/>
        <v>0</v>
      </c>
      <c r="AR581" s="8">
        <f t="shared" ca="1" si="1242"/>
        <v>0</v>
      </c>
      <c r="AS581" s="8">
        <f t="shared" ca="1" si="1243"/>
        <v>0</v>
      </c>
      <c r="AT581" s="8">
        <f t="shared" ca="1" si="1244"/>
        <v>0</v>
      </c>
      <c r="AU581" s="8">
        <f t="shared" ca="1" si="1245"/>
        <v>0</v>
      </c>
      <c r="AV581">
        <f t="shared" ca="1" si="1246"/>
        <v>0</v>
      </c>
      <c r="AW581" t="b">
        <f t="shared" ca="1" si="1196"/>
        <v>0</v>
      </c>
    </row>
    <row r="582" spans="1:49">
      <c r="A582" t="s">
        <v>3279</v>
      </c>
      <c r="B582" t="s">
        <v>2569</v>
      </c>
      <c r="C582" t="s">
        <v>2674</v>
      </c>
      <c r="D582">
        <f>IF(Players!C582="NL",INDEX(Standings!G:I,MATCH(INDEX(Teams!G:K,MATCH(Players!B582,Teams!G:G,0),5),Standings!G:G,0),2)+INDEX(Standings!G:I,MATCH(INDEX(Teams!G:K,MATCH(Players!B582,Teams!G:G,0),5),Standings!G:G,0),3),INDEX(Standings!A:C,MATCH(INDEX(Teams!A:E,MATCH(Players!B582,Teams!A:A,0),5),Standings!A:A,0),2)+INDEX(Standings!A:C,MATCH(INDEX(Teams!A:E,MATCH(Players!B582,Teams!A:A,0),5),Standings!A:A,0),3))</f>
        <v>3</v>
      </c>
      <c r="E582">
        <f t="shared" ca="1" si="1247"/>
        <v>0</v>
      </c>
      <c r="F582">
        <f t="shared" ca="1" si="1248"/>
        <v>0</v>
      </c>
      <c r="G582">
        <f t="shared" ca="1" si="1249"/>
        <v>0</v>
      </c>
      <c r="H582">
        <f t="shared" ca="1" si="1250"/>
        <v>0</v>
      </c>
      <c r="I582">
        <f t="shared" ca="1" si="1251"/>
        <v>0</v>
      </c>
      <c r="J582">
        <f t="shared" ca="1" si="1252"/>
        <v>0</v>
      </c>
      <c r="K582">
        <f t="shared" ca="1" si="1253"/>
        <v>0</v>
      </c>
      <c r="L582">
        <f t="shared" ca="1" si="1254"/>
        <v>0</v>
      </c>
      <c r="M582">
        <f t="shared" ca="1" si="1255"/>
        <v>0</v>
      </c>
      <c r="N582">
        <f t="shared" ca="1" si="1256"/>
        <v>0</v>
      </c>
      <c r="O582">
        <f t="shared" ca="1" si="1257"/>
        <v>0</v>
      </c>
      <c r="P582">
        <f t="shared" ca="1" si="1258"/>
        <v>0</v>
      </c>
      <c r="Q582">
        <f t="shared" ca="1" si="1259"/>
        <v>0</v>
      </c>
      <c r="R582">
        <f t="shared" ca="1" si="1260"/>
        <v>0</v>
      </c>
      <c r="S582">
        <f t="shared" ca="1" si="1261"/>
        <v>0</v>
      </c>
      <c r="T582">
        <f t="shared" ca="1" si="1262"/>
        <v>0</v>
      </c>
      <c r="U582">
        <f t="shared" ca="1" si="1263"/>
        <v>0</v>
      </c>
      <c r="V582">
        <f t="shared" ca="1" si="1264"/>
        <v>0</v>
      </c>
      <c r="W582">
        <f t="shared" ca="1" si="1265"/>
        <v>0</v>
      </c>
      <c r="X582">
        <f t="shared" ca="1" si="1222"/>
        <v>0</v>
      </c>
      <c r="Y582">
        <f t="shared" ca="1" si="1223"/>
        <v>0</v>
      </c>
      <c r="Z582">
        <f t="shared" ca="1" si="1224"/>
        <v>0</v>
      </c>
      <c r="AA582">
        <f t="shared" ca="1" si="1225"/>
        <v>0</v>
      </c>
      <c r="AB582">
        <f t="shared" ca="1" si="1226"/>
        <v>0</v>
      </c>
      <c r="AC582">
        <f t="shared" ca="1" si="1227"/>
        <v>0</v>
      </c>
      <c r="AD582">
        <f t="shared" ca="1" si="1228"/>
        <v>0</v>
      </c>
      <c r="AE582">
        <f t="shared" ca="1" si="1229"/>
        <v>0</v>
      </c>
      <c r="AF582">
        <f t="shared" ca="1" si="1230"/>
        <v>0</v>
      </c>
      <c r="AG582">
        <f t="shared" ca="1" si="1231"/>
        <v>0</v>
      </c>
      <c r="AH582">
        <f t="shared" ca="1" si="1232"/>
        <v>0</v>
      </c>
      <c r="AI582">
        <f t="shared" ca="1" si="1233"/>
        <v>0</v>
      </c>
      <c r="AJ582">
        <f t="shared" ca="1" si="1234"/>
        <v>0</v>
      </c>
      <c r="AK582">
        <f t="shared" ca="1" si="1235"/>
        <v>0</v>
      </c>
      <c r="AL582">
        <f t="shared" ca="1" si="1236"/>
        <v>0</v>
      </c>
      <c r="AM582">
        <f t="shared" ca="1" si="1237"/>
        <v>0</v>
      </c>
      <c r="AN582">
        <f t="shared" ca="1" si="1238"/>
        <v>0</v>
      </c>
      <c r="AO582">
        <f t="shared" ca="1" si="1239"/>
        <v>0</v>
      </c>
      <c r="AP582">
        <f t="shared" ca="1" si="1240"/>
        <v>0</v>
      </c>
      <c r="AQ582">
        <f t="shared" ca="1" si="1241"/>
        <v>0</v>
      </c>
      <c r="AR582" s="8">
        <f t="shared" ca="1" si="1242"/>
        <v>0</v>
      </c>
      <c r="AS582" s="8">
        <f t="shared" ca="1" si="1243"/>
        <v>0</v>
      </c>
      <c r="AT582" s="8">
        <f t="shared" ca="1" si="1244"/>
        <v>0</v>
      </c>
      <c r="AU582" s="8">
        <f t="shared" ca="1" si="1245"/>
        <v>0</v>
      </c>
      <c r="AV582">
        <f t="shared" ca="1" si="1246"/>
        <v>0</v>
      </c>
      <c r="AW582" t="b">
        <f t="shared" ca="1" si="1196"/>
        <v>0</v>
      </c>
    </row>
    <row r="583" spans="1:49">
      <c r="A583" t="s">
        <v>3280</v>
      </c>
      <c r="B583" t="s">
        <v>2569</v>
      </c>
      <c r="C583" t="s">
        <v>2674</v>
      </c>
      <c r="D583">
        <f>IF(Players!C583="NL",INDEX(Standings!G:I,MATCH(INDEX(Teams!G:K,MATCH(Players!B583,Teams!G:G,0),5),Standings!G:G,0),2)+INDEX(Standings!G:I,MATCH(INDEX(Teams!G:K,MATCH(Players!B583,Teams!G:G,0),5),Standings!G:G,0),3),INDEX(Standings!A:C,MATCH(INDEX(Teams!A:E,MATCH(Players!B583,Teams!A:A,0),5),Standings!A:A,0),2)+INDEX(Standings!A:C,MATCH(INDEX(Teams!A:E,MATCH(Players!B583,Teams!A:A,0),5),Standings!A:A,0),3))</f>
        <v>3</v>
      </c>
      <c r="E583">
        <f t="shared" ca="1" si="1247"/>
        <v>0</v>
      </c>
      <c r="F583">
        <f t="shared" ca="1" si="1248"/>
        <v>0</v>
      </c>
      <c r="G583">
        <f t="shared" ca="1" si="1249"/>
        <v>0</v>
      </c>
      <c r="H583">
        <f t="shared" ca="1" si="1250"/>
        <v>0</v>
      </c>
      <c r="I583">
        <f t="shared" ca="1" si="1251"/>
        <v>0</v>
      </c>
      <c r="J583">
        <f t="shared" ca="1" si="1252"/>
        <v>0</v>
      </c>
      <c r="K583">
        <f t="shared" ca="1" si="1253"/>
        <v>0</v>
      </c>
      <c r="L583">
        <f t="shared" ca="1" si="1254"/>
        <v>0</v>
      </c>
      <c r="M583">
        <f t="shared" ca="1" si="1255"/>
        <v>0</v>
      </c>
      <c r="N583">
        <f t="shared" ca="1" si="1256"/>
        <v>0</v>
      </c>
      <c r="O583">
        <f t="shared" ca="1" si="1257"/>
        <v>0</v>
      </c>
      <c r="P583">
        <f t="shared" ca="1" si="1258"/>
        <v>0</v>
      </c>
      <c r="Q583">
        <f t="shared" ca="1" si="1259"/>
        <v>0</v>
      </c>
      <c r="R583">
        <f t="shared" ca="1" si="1260"/>
        <v>0</v>
      </c>
      <c r="S583">
        <f t="shared" ca="1" si="1261"/>
        <v>0</v>
      </c>
      <c r="T583">
        <f t="shared" ca="1" si="1262"/>
        <v>0</v>
      </c>
      <c r="U583">
        <f t="shared" ca="1" si="1263"/>
        <v>0</v>
      </c>
      <c r="V583">
        <f t="shared" ca="1" si="1264"/>
        <v>0</v>
      </c>
      <c r="W583">
        <f t="shared" ca="1" si="1265"/>
        <v>0</v>
      </c>
      <c r="X583">
        <f t="shared" ca="1" si="1222"/>
        <v>0</v>
      </c>
      <c r="Y583">
        <f t="shared" ca="1" si="1223"/>
        <v>0</v>
      </c>
      <c r="Z583">
        <f t="shared" ca="1" si="1224"/>
        <v>0</v>
      </c>
      <c r="AA583">
        <f t="shared" ca="1" si="1225"/>
        <v>0</v>
      </c>
      <c r="AB583">
        <f t="shared" ca="1" si="1226"/>
        <v>0</v>
      </c>
      <c r="AC583">
        <f t="shared" ca="1" si="1227"/>
        <v>0</v>
      </c>
      <c r="AD583">
        <f t="shared" ca="1" si="1228"/>
        <v>0</v>
      </c>
      <c r="AE583">
        <f t="shared" ca="1" si="1229"/>
        <v>0</v>
      </c>
      <c r="AF583">
        <f t="shared" ca="1" si="1230"/>
        <v>0</v>
      </c>
      <c r="AG583">
        <f t="shared" ca="1" si="1231"/>
        <v>0</v>
      </c>
      <c r="AH583">
        <f t="shared" ca="1" si="1232"/>
        <v>0</v>
      </c>
      <c r="AI583">
        <f t="shared" ca="1" si="1233"/>
        <v>0</v>
      </c>
      <c r="AJ583">
        <f t="shared" ca="1" si="1234"/>
        <v>0</v>
      </c>
      <c r="AK583">
        <f t="shared" ca="1" si="1235"/>
        <v>0</v>
      </c>
      <c r="AL583">
        <f t="shared" ca="1" si="1236"/>
        <v>0</v>
      </c>
      <c r="AM583">
        <f t="shared" ca="1" si="1237"/>
        <v>0</v>
      </c>
      <c r="AN583">
        <f t="shared" ca="1" si="1238"/>
        <v>0</v>
      </c>
      <c r="AO583">
        <f t="shared" ca="1" si="1239"/>
        <v>0</v>
      </c>
      <c r="AP583">
        <f t="shared" ca="1" si="1240"/>
        <v>0</v>
      </c>
      <c r="AQ583">
        <f t="shared" ca="1" si="1241"/>
        <v>0</v>
      </c>
      <c r="AR583" s="8">
        <f t="shared" ca="1" si="1242"/>
        <v>0</v>
      </c>
      <c r="AS583" s="8">
        <f t="shared" ca="1" si="1243"/>
        <v>0</v>
      </c>
      <c r="AT583" s="8">
        <f t="shared" ca="1" si="1244"/>
        <v>0</v>
      </c>
      <c r="AU583" s="8">
        <f t="shared" ca="1" si="1245"/>
        <v>0</v>
      </c>
      <c r="AV583">
        <f t="shared" ca="1" si="1246"/>
        <v>0</v>
      </c>
      <c r="AW583" t="b">
        <f t="shared" ca="1" si="1196"/>
        <v>0</v>
      </c>
    </row>
    <row r="584" spans="1:49">
      <c r="A584" t="s">
        <v>3281</v>
      </c>
      <c r="B584" t="s">
        <v>2569</v>
      </c>
      <c r="C584" t="s">
        <v>2674</v>
      </c>
      <c r="D584">
        <f>IF(Players!C584="NL",INDEX(Standings!G:I,MATCH(INDEX(Teams!G:K,MATCH(Players!B584,Teams!G:G,0),5),Standings!G:G,0),2)+INDEX(Standings!G:I,MATCH(INDEX(Teams!G:K,MATCH(Players!B584,Teams!G:G,0),5),Standings!G:G,0),3),INDEX(Standings!A:C,MATCH(INDEX(Teams!A:E,MATCH(Players!B584,Teams!A:A,0),5),Standings!A:A,0),2)+INDEX(Standings!A:C,MATCH(INDEX(Teams!A:E,MATCH(Players!B584,Teams!A:A,0),5),Standings!A:A,0),3))</f>
        <v>3</v>
      </c>
      <c r="E584">
        <f t="shared" ca="1" si="1247"/>
        <v>1</v>
      </c>
      <c r="F584">
        <f t="shared" ca="1" si="1248"/>
        <v>1</v>
      </c>
      <c r="G584">
        <f t="shared" ca="1" si="1249"/>
        <v>0</v>
      </c>
      <c r="H584">
        <f t="shared" ca="1" si="1250"/>
        <v>0</v>
      </c>
      <c r="I584">
        <f t="shared" ca="1" si="1251"/>
        <v>0</v>
      </c>
      <c r="J584">
        <f t="shared" ca="1" si="1252"/>
        <v>0</v>
      </c>
      <c r="K584">
        <f t="shared" ca="1" si="1253"/>
        <v>0</v>
      </c>
      <c r="L584">
        <f t="shared" ca="1" si="1254"/>
        <v>0</v>
      </c>
      <c r="M584">
        <f t="shared" ca="1" si="1255"/>
        <v>0</v>
      </c>
      <c r="N584">
        <f t="shared" ca="1" si="1256"/>
        <v>0</v>
      </c>
      <c r="O584">
        <f t="shared" ca="1" si="1257"/>
        <v>0</v>
      </c>
      <c r="P584">
        <f t="shared" ca="1" si="1258"/>
        <v>0</v>
      </c>
      <c r="Q584">
        <f t="shared" ca="1" si="1259"/>
        <v>0</v>
      </c>
      <c r="R584">
        <f t="shared" ca="1" si="1260"/>
        <v>0</v>
      </c>
      <c r="S584">
        <f t="shared" ca="1" si="1261"/>
        <v>0</v>
      </c>
      <c r="T584">
        <f t="shared" ca="1" si="1262"/>
        <v>0</v>
      </c>
      <c r="U584">
        <f t="shared" ca="1" si="1263"/>
        <v>0</v>
      </c>
      <c r="V584">
        <f t="shared" ca="1" si="1264"/>
        <v>1</v>
      </c>
      <c r="W584">
        <f t="shared" ca="1" si="1265"/>
        <v>1</v>
      </c>
      <c r="X584">
        <f t="shared" ca="1" si="1222"/>
        <v>1</v>
      </c>
      <c r="Y584">
        <f t="shared" ca="1" si="1223"/>
        <v>1</v>
      </c>
      <c r="Z584">
        <f t="shared" ca="1" si="1224"/>
        <v>1</v>
      </c>
      <c r="AA584">
        <f t="shared" ca="1" si="1225"/>
        <v>0</v>
      </c>
      <c r="AB584">
        <f t="shared" ca="1" si="1226"/>
        <v>0</v>
      </c>
      <c r="AC584">
        <f t="shared" ca="1" si="1227"/>
        <v>0</v>
      </c>
      <c r="AD584">
        <f t="shared" ca="1" si="1228"/>
        <v>0</v>
      </c>
      <c r="AE584">
        <f t="shared" ca="1" si="1229"/>
        <v>0</v>
      </c>
      <c r="AF584">
        <f t="shared" ca="1" si="1230"/>
        <v>0</v>
      </c>
      <c r="AG584">
        <f t="shared" ca="1" si="1231"/>
        <v>0</v>
      </c>
      <c r="AH584">
        <f t="shared" ca="1" si="1232"/>
        <v>0</v>
      </c>
      <c r="AI584">
        <f t="shared" ca="1" si="1233"/>
        <v>0</v>
      </c>
      <c r="AJ584">
        <f t="shared" ca="1" si="1234"/>
        <v>0</v>
      </c>
      <c r="AK584">
        <f t="shared" ca="1" si="1235"/>
        <v>0</v>
      </c>
      <c r="AL584">
        <f t="shared" ca="1" si="1236"/>
        <v>0</v>
      </c>
      <c r="AM584">
        <f t="shared" ca="1" si="1237"/>
        <v>0</v>
      </c>
      <c r="AN584">
        <f t="shared" ca="1" si="1238"/>
        <v>0</v>
      </c>
      <c r="AO584">
        <f t="shared" ca="1" si="1239"/>
        <v>0</v>
      </c>
      <c r="AP584">
        <f t="shared" ca="1" si="1240"/>
        <v>1</v>
      </c>
      <c r="AQ584">
        <f t="shared" ca="1" si="1241"/>
        <v>1</v>
      </c>
      <c r="AR584" s="8">
        <f t="shared" ca="1" si="1242"/>
        <v>0</v>
      </c>
      <c r="AS584" s="8">
        <f t="shared" ca="1" si="1243"/>
        <v>0</v>
      </c>
      <c r="AT584" s="8">
        <f t="shared" ca="1" si="1244"/>
        <v>0</v>
      </c>
      <c r="AU584" s="8">
        <f t="shared" ca="1" si="1245"/>
        <v>0</v>
      </c>
      <c r="AV584">
        <f t="shared" ca="1" si="1246"/>
        <v>0</v>
      </c>
      <c r="AW584" t="b">
        <f t="shared" ca="1" si="1196"/>
        <v>0</v>
      </c>
    </row>
    <row r="585" spans="1:49">
      <c r="A585" t="s">
        <v>3122</v>
      </c>
      <c r="B585" t="s">
        <v>2569</v>
      </c>
      <c r="C585" t="s">
        <v>2674</v>
      </c>
      <c r="D585">
        <f>IF(Players!C585="NL",INDEX(Standings!G:I,MATCH(INDEX(Teams!G:K,MATCH(Players!B585,Teams!G:G,0),5),Standings!G:G,0),2)+INDEX(Standings!G:I,MATCH(INDEX(Teams!G:K,MATCH(Players!B585,Teams!G:G,0),5),Standings!G:G,0),3),INDEX(Standings!A:C,MATCH(INDEX(Teams!A:E,MATCH(Players!B585,Teams!A:A,0),5),Standings!A:A,0),2)+INDEX(Standings!A:C,MATCH(INDEX(Teams!A:E,MATCH(Players!B585,Teams!A:A,0),5),Standings!A:A,0),3))</f>
        <v>3</v>
      </c>
      <c r="E585">
        <f t="shared" ca="1" si="1247"/>
        <v>0</v>
      </c>
      <c r="F585">
        <f t="shared" ca="1" si="1248"/>
        <v>0</v>
      </c>
      <c r="G585">
        <f t="shared" ca="1" si="1249"/>
        <v>0</v>
      </c>
      <c r="H585">
        <f t="shared" ca="1" si="1250"/>
        <v>0</v>
      </c>
      <c r="I585">
        <f t="shared" ca="1" si="1251"/>
        <v>0</v>
      </c>
      <c r="J585">
        <f t="shared" ca="1" si="1252"/>
        <v>0</v>
      </c>
      <c r="K585">
        <f t="shared" ca="1" si="1253"/>
        <v>0</v>
      </c>
      <c r="L585">
        <f t="shared" ca="1" si="1254"/>
        <v>0</v>
      </c>
      <c r="M585">
        <f t="shared" ca="1" si="1255"/>
        <v>0</v>
      </c>
      <c r="N585">
        <f t="shared" ca="1" si="1256"/>
        <v>0</v>
      </c>
      <c r="O585">
        <f t="shared" ca="1" si="1257"/>
        <v>0</v>
      </c>
      <c r="P585">
        <f t="shared" ca="1" si="1258"/>
        <v>0</v>
      </c>
      <c r="Q585">
        <f t="shared" ca="1" si="1259"/>
        <v>0</v>
      </c>
      <c r="R585">
        <f t="shared" ca="1" si="1260"/>
        <v>0</v>
      </c>
      <c r="S585">
        <f t="shared" ca="1" si="1261"/>
        <v>0</v>
      </c>
      <c r="T585">
        <f t="shared" ca="1" si="1262"/>
        <v>0</v>
      </c>
      <c r="U585">
        <f t="shared" ca="1" si="1263"/>
        <v>0</v>
      </c>
      <c r="V585">
        <f t="shared" ca="1" si="1264"/>
        <v>0</v>
      </c>
      <c r="W585">
        <f t="shared" ca="1" si="1265"/>
        <v>0</v>
      </c>
      <c r="X585">
        <f t="shared" ca="1" si="1222"/>
        <v>1</v>
      </c>
      <c r="Y585">
        <f t="shared" ca="1" si="1223"/>
        <v>0</v>
      </c>
      <c r="Z585">
        <f t="shared" ca="1" si="1224"/>
        <v>0</v>
      </c>
      <c r="AA585">
        <f t="shared" ca="1" si="1225"/>
        <v>0</v>
      </c>
      <c r="AB585">
        <f t="shared" ca="1" si="1226"/>
        <v>0</v>
      </c>
      <c r="AC585">
        <f t="shared" ca="1" si="1227"/>
        <v>0</v>
      </c>
      <c r="AD585">
        <f t="shared" ca="1" si="1228"/>
        <v>0</v>
      </c>
      <c r="AE585">
        <f t="shared" ca="1" si="1229"/>
        <v>0</v>
      </c>
      <c r="AF585">
        <f t="shared" ca="1" si="1230"/>
        <v>0</v>
      </c>
      <c r="AG585">
        <f t="shared" ca="1" si="1231"/>
        <v>0</v>
      </c>
      <c r="AH585">
        <f t="shared" ca="1" si="1232"/>
        <v>0</v>
      </c>
      <c r="AI585">
        <f t="shared" ca="1" si="1233"/>
        <v>0</v>
      </c>
      <c r="AJ585">
        <f t="shared" ca="1" si="1234"/>
        <v>0</v>
      </c>
      <c r="AK585">
        <f t="shared" ca="1" si="1235"/>
        <v>0</v>
      </c>
      <c r="AL585">
        <f t="shared" ca="1" si="1236"/>
        <v>0</v>
      </c>
      <c r="AM585">
        <f t="shared" ca="1" si="1237"/>
        <v>0</v>
      </c>
      <c r="AN585">
        <f t="shared" ca="1" si="1238"/>
        <v>0</v>
      </c>
      <c r="AO585">
        <f t="shared" ca="1" si="1239"/>
        <v>0</v>
      </c>
      <c r="AP585">
        <f t="shared" ca="1" si="1240"/>
        <v>0</v>
      </c>
      <c r="AQ585">
        <f t="shared" ca="1" si="1241"/>
        <v>0</v>
      </c>
      <c r="AR585" s="8">
        <f t="shared" ca="1" si="1242"/>
        <v>0</v>
      </c>
      <c r="AS585" s="8">
        <f t="shared" ca="1" si="1243"/>
        <v>0</v>
      </c>
      <c r="AT585" s="8">
        <f t="shared" ca="1" si="1244"/>
        <v>0</v>
      </c>
      <c r="AU585" s="8">
        <f t="shared" ca="1" si="1245"/>
        <v>0</v>
      </c>
      <c r="AV585">
        <f t="shared" ca="1" si="1246"/>
        <v>0</v>
      </c>
      <c r="AW585" t="b">
        <f t="shared" ca="1" si="1196"/>
        <v>0</v>
      </c>
    </row>
    <row r="586" spans="1:49">
      <c r="A586" t="s">
        <v>3282</v>
      </c>
      <c r="B586" t="s">
        <v>2569</v>
      </c>
      <c r="C586" t="s">
        <v>2674</v>
      </c>
      <c r="D586">
        <f>IF(Players!C586="NL",INDEX(Standings!G:I,MATCH(INDEX(Teams!G:K,MATCH(Players!B586,Teams!G:G,0),5),Standings!G:G,0),2)+INDEX(Standings!G:I,MATCH(INDEX(Teams!G:K,MATCH(Players!B586,Teams!G:G,0),5),Standings!G:G,0),3),INDEX(Standings!A:C,MATCH(INDEX(Teams!A:E,MATCH(Players!B586,Teams!A:A,0),5),Standings!A:A,0),2)+INDEX(Standings!A:C,MATCH(INDEX(Teams!A:E,MATCH(Players!B586,Teams!A:A,0),5),Standings!A:A,0),3))</f>
        <v>3</v>
      </c>
      <c r="E586">
        <f t="shared" ca="1" si="1247"/>
        <v>2</v>
      </c>
      <c r="F586">
        <f t="shared" ca="1" si="1248"/>
        <v>0</v>
      </c>
      <c r="G586">
        <f t="shared" ca="1" si="1249"/>
        <v>0</v>
      </c>
      <c r="H586">
        <f t="shared" ca="1" si="1250"/>
        <v>0</v>
      </c>
      <c r="I586">
        <f t="shared" ca="1" si="1251"/>
        <v>0</v>
      </c>
      <c r="J586">
        <f t="shared" ca="1" si="1252"/>
        <v>0</v>
      </c>
      <c r="K586">
        <f t="shared" ca="1" si="1253"/>
        <v>0</v>
      </c>
      <c r="L586">
        <f t="shared" ca="1" si="1254"/>
        <v>0</v>
      </c>
      <c r="M586">
        <f t="shared" ca="1" si="1255"/>
        <v>0</v>
      </c>
      <c r="N586">
        <f t="shared" ca="1" si="1256"/>
        <v>0</v>
      </c>
      <c r="O586">
        <f t="shared" ca="1" si="1257"/>
        <v>0</v>
      </c>
      <c r="P586">
        <f t="shared" ca="1" si="1258"/>
        <v>0</v>
      </c>
      <c r="Q586">
        <f t="shared" ca="1" si="1259"/>
        <v>0</v>
      </c>
      <c r="R586">
        <f t="shared" ca="1" si="1260"/>
        <v>0</v>
      </c>
      <c r="S586">
        <f t="shared" ca="1" si="1261"/>
        <v>0</v>
      </c>
      <c r="T586">
        <f t="shared" ca="1" si="1262"/>
        <v>0</v>
      </c>
      <c r="U586">
        <f t="shared" ca="1" si="1263"/>
        <v>0</v>
      </c>
      <c r="V586">
        <f t="shared" ca="1" si="1264"/>
        <v>0</v>
      </c>
      <c r="W586">
        <f t="shared" ca="1" si="1265"/>
        <v>0</v>
      </c>
      <c r="X586">
        <f t="shared" ca="1" si="1222"/>
        <v>2</v>
      </c>
      <c r="Y586">
        <f t="shared" ca="1" si="1223"/>
        <v>0</v>
      </c>
      <c r="Z586">
        <f t="shared" ca="1" si="1224"/>
        <v>0</v>
      </c>
      <c r="AA586">
        <f t="shared" ca="1" si="1225"/>
        <v>0</v>
      </c>
      <c r="AB586">
        <f t="shared" ca="1" si="1226"/>
        <v>0</v>
      </c>
      <c r="AC586">
        <f t="shared" ca="1" si="1227"/>
        <v>0</v>
      </c>
      <c r="AD586">
        <f t="shared" ca="1" si="1228"/>
        <v>0</v>
      </c>
      <c r="AE586">
        <f t="shared" ca="1" si="1229"/>
        <v>0</v>
      </c>
      <c r="AF586">
        <f t="shared" ca="1" si="1230"/>
        <v>0</v>
      </c>
      <c r="AG586">
        <f t="shared" ca="1" si="1231"/>
        <v>0</v>
      </c>
      <c r="AH586">
        <f t="shared" ca="1" si="1232"/>
        <v>0</v>
      </c>
      <c r="AI586">
        <f t="shared" ca="1" si="1233"/>
        <v>0</v>
      </c>
      <c r="AJ586">
        <f t="shared" ca="1" si="1234"/>
        <v>0</v>
      </c>
      <c r="AK586">
        <f t="shared" ca="1" si="1235"/>
        <v>0</v>
      </c>
      <c r="AL586">
        <f t="shared" ca="1" si="1236"/>
        <v>0</v>
      </c>
      <c r="AM586">
        <f t="shared" ca="1" si="1237"/>
        <v>0</v>
      </c>
      <c r="AN586">
        <f t="shared" ca="1" si="1238"/>
        <v>0</v>
      </c>
      <c r="AO586">
        <f t="shared" ca="1" si="1239"/>
        <v>0</v>
      </c>
      <c r="AP586">
        <f t="shared" ca="1" si="1240"/>
        <v>0</v>
      </c>
      <c r="AQ586">
        <f t="shared" ca="1" si="1241"/>
        <v>0</v>
      </c>
      <c r="AR586" s="8">
        <f t="shared" ca="1" si="1242"/>
        <v>0</v>
      </c>
      <c r="AS586" s="8">
        <f t="shared" ca="1" si="1243"/>
        <v>0</v>
      </c>
      <c r="AT586" s="8">
        <f t="shared" ca="1" si="1244"/>
        <v>0</v>
      </c>
      <c r="AU586" s="8">
        <f t="shared" ca="1" si="1245"/>
        <v>0</v>
      </c>
      <c r="AV586">
        <f t="shared" ca="1" si="1246"/>
        <v>0</v>
      </c>
      <c r="AW586" t="b">
        <f t="shared" ca="1" si="1196"/>
        <v>0</v>
      </c>
    </row>
    <row r="587" spans="1:49">
      <c r="A587" t="s">
        <v>3283</v>
      </c>
      <c r="B587" t="s">
        <v>2569</v>
      </c>
      <c r="C587" t="s">
        <v>2674</v>
      </c>
      <c r="D587">
        <f>IF(Players!C587="NL",INDEX(Standings!G:I,MATCH(INDEX(Teams!G:K,MATCH(Players!B587,Teams!G:G,0),5),Standings!G:G,0),2)+INDEX(Standings!G:I,MATCH(INDEX(Teams!G:K,MATCH(Players!B587,Teams!G:G,0),5),Standings!G:G,0),3),INDEX(Standings!A:C,MATCH(INDEX(Teams!A:E,MATCH(Players!B587,Teams!A:A,0),5),Standings!A:A,0),2)+INDEX(Standings!A:C,MATCH(INDEX(Teams!A:E,MATCH(Players!B587,Teams!A:A,0),5),Standings!A:A,0),3))</f>
        <v>3</v>
      </c>
      <c r="E587">
        <f t="shared" ca="1" si="1247"/>
        <v>1</v>
      </c>
      <c r="F587">
        <f t="shared" ca="1" si="1248"/>
        <v>1</v>
      </c>
      <c r="G587">
        <f t="shared" ca="1" si="1249"/>
        <v>0</v>
      </c>
      <c r="H587">
        <f t="shared" ca="1" si="1250"/>
        <v>0</v>
      </c>
      <c r="I587">
        <f t="shared" ca="1" si="1251"/>
        <v>0</v>
      </c>
      <c r="J587">
        <f t="shared" ca="1" si="1252"/>
        <v>0</v>
      </c>
      <c r="K587">
        <f t="shared" ca="1" si="1253"/>
        <v>0</v>
      </c>
      <c r="L587">
        <f t="shared" ca="1" si="1254"/>
        <v>0</v>
      </c>
      <c r="M587">
        <f t="shared" ca="1" si="1255"/>
        <v>0</v>
      </c>
      <c r="N587">
        <f t="shared" ca="1" si="1256"/>
        <v>0</v>
      </c>
      <c r="O587">
        <f t="shared" ca="1" si="1257"/>
        <v>0</v>
      </c>
      <c r="P587">
        <f t="shared" ca="1" si="1258"/>
        <v>1</v>
      </c>
      <c r="Q587">
        <f t="shared" ca="1" si="1259"/>
        <v>0</v>
      </c>
      <c r="R587">
        <f t="shared" ca="1" si="1260"/>
        <v>0</v>
      </c>
      <c r="S587">
        <f t="shared" ca="1" si="1261"/>
        <v>0</v>
      </c>
      <c r="T587">
        <f t="shared" ca="1" si="1262"/>
        <v>0</v>
      </c>
      <c r="U587">
        <f t="shared" ca="1" si="1263"/>
        <v>0</v>
      </c>
      <c r="V587">
        <f t="shared" ca="1" si="1264"/>
        <v>0</v>
      </c>
      <c r="W587">
        <f t="shared" ca="1" si="1265"/>
        <v>0</v>
      </c>
      <c r="X587">
        <f t="shared" ca="1" si="1222"/>
        <v>1</v>
      </c>
      <c r="Y587">
        <f t="shared" ca="1" si="1223"/>
        <v>1</v>
      </c>
      <c r="Z587">
        <f t="shared" ca="1" si="1224"/>
        <v>1</v>
      </c>
      <c r="AA587">
        <f t="shared" ca="1" si="1225"/>
        <v>0</v>
      </c>
      <c r="AB587">
        <f t="shared" ca="1" si="1226"/>
        <v>0</v>
      </c>
      <c r="AC587">
        <f t="shared" ca="1" si="1227"/>
        <v>0</v>
      </c>
      <c r="AD587">
        <f t="shared" ca="1" si="1228"/>
        <v>0</v>
      </c>
      <c r="AE587">
        <f t="shared" ca="1" si="1229"/>
        <v>0</v>
      </c>
      <c r="AF587">
        <f t="shared" ca="1" si="1230"/>
        <v>0</v>
      </c>
      <c r="AG587">
        <f t="shared" ca="1" si="1231"/>
        <v>0</v>
      </c>
      <c r="AH587">
        <f t="shared" ca="1" si="1232"/>
        <v>0</v>
      </c>
      <c r="AI587">
        <f t="shared" ca="1" si="1233"/>
        <v>0</v>
      </c>
      <c r="AJ587">
        <f t="shared" ca="1" si="1234"/>
        <v>1</v>
      </c>
      <c r="AK587">
        <f t="shared" ca="1" si="1235"/>
        <v>0</v>
      </c>
      <c r="AL587">
        <f t="shared" ca="1" si="1236"/>
        <v>0</v>
      </c>
      <c r="AM587">
        <f t="shared" ca="1" si="1237"/>
        <v>0</v>
      </c>
      <c r="AN587">
        <f t="shared" ca="1" si="1238"/>
        <v>0</v>
      </c>
      <c r="AO587">
        <f t="shared" ca="1" si="1239"/>
        <v>0</v>
      </c>
      <c r="AP587">
        <f t="shared" ca="1" si="1240"/>
        <v>0</v>
      </c>
      <c r="AQ587">
        <f t="shared" ca="1" si="1241"/>
        <v>0</v>
      </c>
      <c r="AR587" s="8">
        <f t="shared" ca="1" si="1242"/>
        <v>0</v>
      </c>
      <c r="AS587" s="8">
        <f t="shared" ca="1" si="1243"/>
        <v>0</v>
      </c>
      <c r="AT587" s="8">
        <f t="shared" ca="1" si="1244"/>
        <v>0</v>
      </c>
      <c r="AU587" s="8">
        <f t="shared" ca="1" si="1245"/>
        <v>0</v>
      </c>
      <c r="AV587">
        <f t="shared" ca="1" si="1246"/>
        <v>0</v>
      </c>
      <c r="AW587" t="b">
        <f t="shared" ca="1" si="1196"/>
        <v>0</v>
      </c>
    </row>
    <row r="588" spans="1:49">
      <c r="A588" t="s">
        <v>3284</v>
      </c>
      <c r="B588" t="s">
        <v>2569</v>
      </c>
      <c r="C588" t="s">
        <v>2674</v>
      </c>
      <c r="D588">
        <f>IF(Players!C588="NL",INDEX(Standings!G:I,MATCH(INDEX(Teams!G:K,MATCH(Players!B588,Teams!G:G,0),5),Standings!G:G,0),2)+INDEX(Standings!G:I,MATCH(INDEX(Teams!G:K,MATCH(Players!B588,Teams!G:G,0),5),Standings!G:G,0),3),INDEX(Standings!A:C,MATCH(INDEX(Teams!A:E,MATCH(Players!B588,Teams!A:A,0),5),Standings!A:A,0),2)+INDEX(Standings!A:C,MATCH(INDEX(Teams!A:E,MATCH(Players!B588,Teams!A:A,0),5),Standings!A:A,0),3))</f>
        <v>3</v>
      </c>
      <c r="E588">
        <f t="shared" ca="1" si="1247"/>
        <v>2</v>
      </c>
      <c r="F588">
        <f t="shared" ca="1" si="1248"/>
        <v>0</v>
      </c>
      <c r="G588">
        <f t="shared" ca="1" si="1249"/>
        <v>0</v>
      </c>
      <c r="H588">
        <f t="shared" ca="1" si="1250"/>
        <v>0</v>
      </c>
      <c r="I588">
        <f t="shared" ca="1" si="1251"/>
        <v>0</v>
      </c>
      <c r="J588">
        <f t="shared" ca="1" si="1252"/>
        <v>0</v>
      </c>
      <c r="K588">
        <f t="shared" ca="1" si="1253"/>
        <v>0</v>
      </c>
      <c r="L588">
        <f t="shared" ca="1" si="1254"/>
        <v>0</v>
      </c>
      <c r="M588">
        <f t="shared" ca="1" si="1255"/>
        <v>0</v>
      </c>
      <c r="N588">
        <f t="shared" ca="1" si="1256"/>
        <v>0</v>
      </c>
      <c r="O588">
        <f t="shared" ca="1" si="1257"/>
        <v>0</v>
      </c>
      <c r="P588">
        <f t="shared" ca="1" si="1258"/>
        <v>0</v>
      </c>
      <c r="Q588">
        <f t="shared" ca="1" si="1259"/>
        <v>0</v>
      </c>
      <c r="R588">
        <f t="shared" ca="1" si="1260"/>
        <v>0</v>
      </c>
      <c r="S588">
        <f t="shared" ca="1" si="1261"/>
        <v>0</v>
      </c>
      <c r="T588">
        <f t="shared" ca="1" si="1262"/>
        <v>0</v>
      </c>
      <c r="U588">
        <f t="shared" ca="1" si="1263"/>
        <v>0</v>
      </c>
      <c r="V588">
        <f t="shared" ca="1" si="1264"/>
        <v>0</v>
      </c>
      <c r="W588">
        <f t="shared" ca="1" si="1265"/>
        <v>0</v>
      </c>
      <c r="X588">
        <f t="shared" ca="1" si="1222"/>
        <v>2</v>
      </c>
      <c r="Y588">
        <f t="shared" ca="1" si="1223"/>
        <v>0</v>
      </c>
      <c r="Z588">
        <f t="shared" ca="1" si="1224"/>
        <v>0</v>
      </c>
      <c r="AA588">
        <f t="shared" ca="1" si="1225"/>
        <v>0</v>
      </c>
      <c r="AB588">
        <f t="shared" ca="1" si="1226"/>
        <v>0</v>
      </c>
      <c r="AC588">
        <f t="shared" ca="1" si="1227"/>
        <v>0</v>
      </c>
      <c r="AD588">
        <f t="shared" ca="1" si="1228"/>
        <v>0</v>
      </c>
      <c r="AE588">
        <f t="shared" ca="1" si="1229"/>
        <v>0</v>
      </c>
      <c r="AF588">
        <f t="shared" ca="1" si="1230"/>
        <v>0</v>
      </c>
      <c r="AG588">
        <f t="shared" ca="1" si="1231"/>
        <v>0</v>
      </c>
      <c r="AH588">
        <f t="shared" ca="1" si="1232"/>
        <v>0</v>
      </c>
      <c r="AI588">
        <f t="shared" ca="1" si="1233"/>
        <v>0</v>
      </c>
      <c r="AJ588">
        <f t="shared" ca="1" si="1234"/>
        <v>0</v>
      </c>
      <c r="AK588">
        <f t="shared" ca="1" si="1235"/>
        <v>0</v>
      </c>
      <c r="AL588">
        <f t="shared" ca="1" si="1236"/>
        <v>0</v>
      </c>
      <c r="AM588">
        <f t="shared" ca="1" si="1237"/>
        <v>0</v>
      </c>
      <c r="AN588">
        <f t="shared" ca="1" si="1238"/>
        <v>0</v>
      </c>
      <c r="AO588">
        <f t="shared" ca="1" si="1239"/>
        <v>0</v>
      </c>
      <c r="AP588">
        <f t="shared" ca="1" si="1240"/>
        <v>0</v>
      </c>
      <c r="AQ588">
        <f t="shared" ca="1" si="1241"/>
        <v>0</v>
      </c>
      <c r="AR588" s="8">
        <f t="shared" ca="1" si="1242"/>
        <v>0</v>
      </c>
      <c r="AS588" s="8">
        <f t="shared" ca="1" si="1243"/>
        <v>0</v>
      </c>
      <c r="AT588" s="8">
        <f t="shared" ca="1" si="1244"/>
        <v>0</v>
      </c>
      <c r="AU588" s="8">
        <f t="shared" ca="1" si="1245"/>
        <v>0</v>
      </c>
      <c r="AV588">
        <f t="shared" ca="1" si="1246"/>
        <v>0</v>
      </c>
      <c r="AW588" t="b">
        <f t="shared" ca="1" si="1196"/>
        <v>0</v>
      </c>
    </row>
    <row r="589" spans="1:49">
      <c r="A589" t="s">
        <v>3285</v>
      </c>
      <c r="B589" t="s">
        <v>2569</v>
      </c>
      <c r="C589" t="s">
        <v>2674</v>
      </c>
      <c r="D589">
        <f>IF(Players!C589="NL",INDEX(Standings!G:I,MATCH(INDEX(Teams!G:K,MATCH(Players!B589,Teams!G:G,0),5),Standings!G:G,0),2)+INDEX(Standings!G:I,MATCH(INDEX(Teams!G:K,MATCH(Players!B589,Teams!G:G,0),5),Standings!G:G,0),3),INDEX(Standings!A:C,MATCH(INDEX(Teams!A:E,MATCH(Players!B589,Teams!A:A,0),5),Standings!A:A,0),2)+INDEX(Standings!A:C,MATCH(INDEX(Teams!A:E,MATCH(Players!B589,Teams!A:A,0),5),Standings!A:A,0),3))</f>
        <v>3</v>
      </c>
      <c r="E589">
        <f t="shared" ca="1" si="1247"/>
        <v>1</v>
      </c>
      <c r="F589">
        <f t="shared" ca="1" si="1248"/>
        <v>0</v>
      </c>
      <c r="G589">
        <f t="shared" ca="1" si="1249"/>
        <v>0</v>
      </c>
      <c r="H589">
        <f t="shared" ca="1" si="1250"/>
        <v>0</v>
      </c>
      <c r="I589">
        <f t="shared" ca="1" si="1251"/>
        <v>0</v>
      </c>
      <c r="J589">
        <f t="shared" ca="1" si="1252"/>
        <v>0</v>
      </c>
      <c r="K589">
        <f t="shared" ca="1" si="1253"/>
        <v>0</v>
      </c>
      <c r="L589">
        <f t="shared" ca="1" si="1254"/>
        <v>0</v>
      </c>
      <c r="M589">
        <f t="shared" ca="1" si="1255"/>
        <v>0</v>
      </c>
      <c r="N589">
        <f t="shared" ca="1" si="1256"/>
        <v>0</v>
      </c>
      <c r="O589">
        <f t="shared" ca="1" si="1257"/>
        <v>0</v>
      </c>
      <c r="P589">
        <f t="shared" ca="1" si="1258"/>
        <v>0</v>
      </c>
      <c r="Q589">
        <f t="shared" ca="1" si="1259"/>
        <v>0</v>
      </c>
      <c r="R589">
        <f t="shared" ca="1" si="1260"/>
        <v>0</v>
      </c>
      <c r="S589">
        <f t="shared" ca="1" si="1261"/>
        <v>0</v>
      </c>
      <c r="T589">
        <f t="shared" ca="1" si="1262"/>
        <v>0</v>
      </c>
      <c r="U589">
        <f t="shared" ca="1" si="1263"/>
        <v>0</v>
      </c>
      <c r="V589">
        <f t="shared" ca="1" si="1264"/>
        <v>1</v>
      </c>
      <c r="W589">
        <f t="shared" ca="1" si="1265"/>
        <v>1</v>
      </c>
      <c r="X589">
        <f t="shared" ca="1" si="1222"/>
        <v>1</v>
      </c>
      <c r="Y589">
        <f t="shared" ca="1" si="1223"/>
        <v>0</v>
      </c>
      <c r="Z589">
        <f t="shared" ca="1" si="1224"/>
        <v>0</v>
      </c>
      <c r="AA589">
        <f t="shared" ca="1" si="1225"/>
        <v>0</v>
      </c>
      <c r="AB589">
        <f t="shared" ca="1" si="1226"/>
        <v>0</v>
      </c>
      <c r="AC589">
        <f t="shared" ca="1" si="1227"/>
        <v>0</v>
      </c>
      <c r="AD589">
        <f t="shared" ca="1" si="1228"/>
        <v>0</v>
      </c>
      <c r="AE589">
        <f t="shared" ca="1" si="1229"/>
        <v>0</v>
      </c>
      <c r="AF589">
        <f t="shared" ca="1" si="1230"/>
        <v>0</v>
      </c>
      <c r="AG589">
        <f t="shared" ca="1" si="1231"/>
        <v>0</v>
      </c>
      <c r="AH589">
        <f t="shared" ca="1" si="1232"/>
        <v>0</v>
      </c>
      <c r="AI589">
        <f t="shared" ca="1" si="1233"/>
        <v>0</v>
      </c>
      <c r="AJ589">
        <f t="shared" ca="1" si="1234"/>
        <v>0</v>
      </c>
      <c r="AK589">
        <f t="shared" ca="1" si="1235"/>
        <v>0</v>
      </c>
      <c r="AL589">
        <f t="shared" ca="1" si="1236"/>
        <v>0</v>
      </c>
      <c r="AM589">
        <f t="shared" ca="1" si="1237"/>
        <v>0</v>
      </c>
      <c r="AN589">
        <f t="shared" ca="1" si="1238"/>
        <v>0</v>
      </c>
      <c r="AO589">
        <f t="shared" ca="1" si="1239"/>
        <v>0</v>
      </c>
      <c r="AP589">
        <f t="shared" ca="1" si="1240"/>
        <v>1</v>
      </c>
      <c r="AQ589">
        <f t="shared" ca="1" si="1241"/>
        <v>1</v>
      </c>
      <c r="AR589" s="8">
        <f t="shared" ca="1" si="1242"/>
        <v>0</v>
      </c>
      <c r="AS589" s="8">
        <f t="shared" ca="1" si="1243"/>
        <v>0</v>
      </c>
      <c r="AT589" s="8">
        <f t="shared" ca="1" si="1244"/>
        <v>0</v>
      </c>
      <c r="AU589" s="8">
        <f t="shared" ca="1" si="1245"/>
        <v>0</v>
      </c>
      <c r="AV589">
        <f t="shared" ca="1" si="1246"/>
        <v>0</v>
      </c>
      <c r="AW589" t="b">
        <f t="shared" ca="1" si="1196"/>
        <v>0</v>
      </c>
    </row>
    <row r="590" spans="1:49">
      <c r="A590" t="s">
        <v>3286</v>
      </c>
      <c r="B590" t="s">
        <v>2569</v>
      </c>
      <c r="C590" t="s">
        <v>2674</v>
      </c>
      <c r="D590">
        <f>IF(Players!C590="NL",INDEX(Standings!G:I,MATCH(INDEX(Teams!G:K,MATCH(Players!B590,Teams!G:G,0),5),Standings!G:G,0),2)+INDEX(Standings!G:I,MATCH(INDEX(Teams!G:K,MATCH(Players!B590,Teams!G:G,0),5),Standings!G:G,0),3),INDEX(Standings!A:C,MATCH(INDEX(Teams!A:E,MATCH(Players!B590,Teams!A:A,0),5),Standings!A:A,0),2)+INDEX(Standings!A:C,MATCH(INDEX(Teams!A:E,MATCH(Players!B590,Teams!A:A,0),5),Standings!A:A,0),3))</f>
        <v>3</v>
      </c>
      <c r="E590">
        <f t="shared" ca="1" si="1247"/>
        <v>1</v>
      </c>
      <c r="F590">
        <f t="shared" ca="1" si="1248"/>
        <v>0</v>
      </c>
      <c r="G590">
        <f t="shared" ca="1" si="1249"/>
        <v>0</v>
      </c>
      <c r="H590">
        <f t="shared" ca="1" si="1250"/>
        <v>0</v>
      </c>
      <c r="I590">
        <f t="shared" ca="1" si="1251"/>
        <v>0</v>
      </c>
      <c r="J590">
        <f t="shared" ca="1" si="1252"/>
        <v>0</v>
      </c>
      <c r="K590">
        <f t="shared" ca="1" si="1253"/>
        <v>0</v>
      </c>
      <c r="L590">
        <f t="shared" ca="1" si="1254"/>
        <v>0</v>
      </c>
      <c r="M590">
        <f t="shared" ca="1" si="1255"/>
        <v>0</v>
      </c>
      <c r="N590">
        <f t="shared" ca="1" si="1256"/>
        <v>0</v>
      </c>
      <c r="O590">
        <f t="shared" ca="1" si="1257"/>
        <v>0</v>
      </c>
      <c r="P590">
        <f t="shared" ca="1" si="1258"/>
        <v>0</v>
      </c>
      <c r="Q590">
        <f t="shared" ca="1" si="1259"/>
        <v>0</v>
      </c>
      <c r="R590">
        <f t="shared" ca="1" si="1260"/>
        <v>0</v>
      </c>
      <c r="S590">
        <f t="shared" ca="1" si="1261"/>
        <v>0</v>
      </c>
      <c r="T590">
        <f t="shared" ca="1" si="1262"/>
        <v>0</v>
      </c>
      <c r="U590">
        <f t="shared" ca="1" si="1263"/>
        <v>0</v>
      </c>
      <c r="V590">
        <f t="shared" ca="1" si="1264"/>
        <v>0</v>
      </c>
      <c r="W590">
        <f t="shared" ca="1" si="1265"/>
        <v>0</v>
      </c>
      <c r="X590">
        <f t="shared" ca="1" si="1222"/>
        <v>1</v>
      </c>
      <c r="Y590">
        <f t="shared" ca="1" si="1223"/>
        <v>0</v>
      </c>
      <c r="Z590">
        <f t="shared" ca="1" si="1224"/>
        <v>0</v>
      </c>
      <c r="AA590">
        <f t="shared" ca="1" si="1225"/>
        <v>0</v>
      </c>
      <c r="AB590">
        <f t="shared" ca="1" si="1226"/>
        <v>0</v>
      </c>
      <c r="AC590">
        <f t="shared" ca="1" si="1227"/>
        <v>0</v>
      </c>
      <c r="AD590">
        <f t="shared" ca="1" si="1228"/>
        <v>0</v>
      </c>
      <c r="AE590">
        <f t="shared" ca="1" si="1229"/>
        <v>0</v>
      </c>
      <c r="AF590">
        <f t="shared" ca="1" si="1230"/>
        <v>0</v>
      </c>
      <c r="AG590">
        <f t="shared" ca="1" si="1231"/>
        <v>0</v>
      </c>
      <c r="AH590">
        <f t="shared" ca="1" si="1232"/>
        <v>0</v>
      </c>
      <c r="AI590">
        <f t="shared" ca="1" si="1233"/>
        <v>0</v>
      </c>
      <c r="AJ590">
        <f t="shared" ca="1" si="1234"/>
        <v>0</v>
      </c>
      <c r="AK590">
        <f t="shared" ca="1" si="1235"/>
        <v>0</v>
      </c>
      <c r="AL590">
        <f t="shared" ca="1" si="1236"/>
        <v>0</v>
      </c>
      <c r="AM590">
        <f t="shared" ca="1" si="1237"/>
        <v>0</v>
      </c>
      <c r="AN590">
        <f t="shared" ca="1" si="1238"/>
        <v>0</v>
      </c>
      <c r="AO590">
        <f t="shared" ca="1" si="1239"/>
        <v>0</v>
      </c>
      <c r="AP590">
        <f t="shared" ca="1" si="1240"/>
        <v>0</v>
      </c>
      <c r="AQ590">
        <f t="shared" ca="1" si="1241"/>
        <v>0</v>
      </c>
      <c r="AR590" s="8">
        <f t="shared" ca="1" si="1242"/>
        <v>0</v>
      </c>
      <c r="AS590" s="8">
        <f t="shared" ca="1" si="1243"/>
        <v>0</v>
      </c>
      <c r="AT590" s="8">
        <f t="shared" ca="1" si="1244"/>
        <v>0</v>
      </c>
      <c r="AU590" s="8">
        <f t="shared" ca="1" si="1245"/>
        <v>0</v>
      </c>
      <c r="AV590">
        <f t="shared" ca="1" si="1246"/>
        <v>0</v>
      </c>
      <c r="AW590" t="b">
        <f t="shared" ref="AW590:AW653" ca="1" si="1266">IF(Y590&gt;=3.1*D590,TRUE,FALSE)</f>
        <v>0</v>
      </c>
    </row>
    <row r="591" spans="1:49">
      <c r="A591" t="s">
        <v>3287</v>
      </c>
      <c r="B591" t="s">
        <v>2569</v>
      </c>
      <c r="C591" t="s">
        <v>2674</v>
      </c>
      <c r="D591">
        <f>IF(Players!C591="NL",INDEX(Standings!G:I,MATCH(INDEX(Teams!G:K,MATCH(Players!B591,Teams!G:G,0),5),Standings!G:G,0),2)+INDEX(Standings!G:I,MATCH(INDEX(Teams!G:K,MATCH(Players!B591,Teams!G:G,0),5),Standings!G:G,0),3),INDEX(Standings!A:C,MATCH(INDEX(Teams!A:E,MATCH(Players!B591,Teams!A:A,0),5),Standings!A:A,0),2)+INDEX(Standings!A:C,MATCH(INDEX(Teams!A:E,MATCH(Players!B591,Teams!A:A,0),5),Standings!A:A,0),3))</f>
        <v>3</v>
      </c>
      <c r="E591">
        <f t="shared" ca="1" si="1247"/>
        <v>0</v>
      </c>
      <c r="F591">
        <f t="shared" ca="1" si="1248"/>
        <v>0</v>
      </c>
      <c r="G591">
        <f t="shared" ca="1" si="1249"/>
        <v>0</v>
      </c>
      <c r="H591">
        <f t="shared" ca="1" si="1250"/>
        <v>0</v>
      </c>
      <c r="I591">
        <f t="shared" ca="1" si="1251"/>
        <v>0</v>
      </c>
      <c r="J591">
        <f t="shared" ca="1" si="1252"/>
        <v>0</v>
      </c>
      <c r="K591">
        <f t="shared" ca="1" si="1253"/>
        <v>0</v>
      </c>
      <c r="L591">
        <f t="shared" ca="1" si="1254"/>
        <v>0</v>
      </c>
      <c r="M591">
        <f t="shared" ca="1" si="1255"/>
        <v>0</v>
      </c>
      <c r="N591">
        <f t="shared" ca="1" si="1256"/>
        <v>0</v>
      </c>
      <c r="O591">
        <f t="shared" ca="1" si="1257"/>
        <v>0</v>
      </c>
      <c r="P591">
        <f t="shared" ca="1" si="1258"/>
        <v>0</v>
      </c>
      <c r="Q591">
        <f t="shared" ca="1" si="1259"/>
        <v>0</v>
      </c>
      <c r="R591">
        <f t="shared" ca="1" si="1260"/>
        <v>0</v>
      </c>
      <c r="S591">
        <f t="shared" ca="1" si="1261"/>
        <v>0</v>
      </c>
      <c r="T591">
        <f t="shared" ca="1" si="1262"/>
        <v>0</v>
      </c>
      <c r="U591">
        <f t="shared" ca="1" si="1263"/>
        <v>0</v>
      </c>
      <c r="V591">
        <f t="shared" ca="1" si="1264"/>
        <v>0</v>
      </c>
      <c r="W591">
        <f t="shared" ca="1" si="1265"/>
        <v>0</v>
      </c>
      <c r="X591">
        <f t="shared" ca="1" si="1222"/>
        <v>0</v>
      </c>
      <c r="Y591">
        <f t="shared" ca="1" si="1223"/>
        <v>0</v>
      </c>
      <c r="Z591">
        <f t="shared" ca="1" si="1224"/>
        <v>0</v>
      </c>
      <c r="AA591">
        <f t="shared" ca="1" si="1225"/>
        <v>0</v>
      </c>
      <c r="AB591">
        <f t="shared" ca="1" si="1226"/>
        <v>0</v>
      </c>
      <c r="AC591">
        <f t="shared" ca="1" si="1227"/>
        <v>0</v>
      </c>
      <c r="AD591">
        <f t="shared" ca="1" si="1228"/>
        <v>0</v>
      </c>
      <c r="AE591">
        <f t="shared" ca="1" si="1229"/>
        <v>0</v>
      </c>
      <c r="AF591">
        <f t="shared" ca="1" si="1230"/>
        <v>0</v>
      </c>
      <c r="AG591">
        <f t="shared" ca="1" si="1231"/>
        <v>0</v>
      </c>
      <c r="AH591">
        <f t="shared" ca="1" si="1232"/>
        <v>0</v>
      </c>
      <c r="AI591">
        <f t="shared" ca="1" si="1233"/>
        <v>0</v>
      </c>
      <c r="AJ591">
        <f t="shared" ca="1" si="1234"/>
        <v>0</v>
      </c>
      <c r="AK591">
        <f t="shared" ca="1" si="1235"/>
        <v>0</v>
      </c>
      <c r="AL591">
        <f t="shared" ca="1" si="1236"/>
        <v>0</v>
      </c>
      <c r="AM591">
        <f t="shared" ca="1" si="1237"/>
        <v>0</v>
      </c>
      <c r="AN591">
        <f t="shared" ca="1" si="1238"/>
        <v>0</v>
      </c>
      <c r="AO591">
        <f t="shared" ca="1" si="1239"/>
        <v>0</v>
      </c>
      <c r="AP591">
        <f t="shared" ca="1" si="1240"/>
        <v>0</v>
      </c>
      <c r="AQ591">
        <f t="shared" ca="1" si="1241"/>
        <v>0</v>
      </c>
      <c r="AR591" s="8">
        <f t="shared" ca="1" si="1242"/>
        <v>0</v>
      </c>
      <c r="AS591" s="8">
        <f t="shared" ca="1" si="1243"/>
        <v>0</v>
      </c>
      <c r="AT591" s="8">
        <f t="shared" ca="1" si="1244"/>
        <v>0</v>
      </c>
      <c r="AU591" s="8">
        <f t="shared" ca="1" si="1245"/>
        <v>0</v>
      </c>
      <c r="AV591">
        <f t="shared" ca="1" si="1246"/>
        <v>0</v>
      </c>
      <c r="AW591" t="b">
        <f t="shared" ca="1" si="1266"/>
        <v>0</v>
      </c>
    </row>
    <row r="592" spans="1:49">
      <c r="A592" t="s">
        <v>3288</v>
      </c>
      <c r="B592" t="s">
        <v>2569</v>
      </c>
      <c r="C592" t="s">
        <v>2674</v>
      </c>
      <c r="D592">
        <f>IF(Players!C592="NL",INDEX(Standings!G:I,MATCH(INDEX(Teams!G:K,MATCH(Players!B592,Teams!G:G,0),5),Standings!G:G,0),2)+INDEX(Standings!G:I,MATCH(INDEX(Teams!G:K,MATCH(Players!B592,Teams!G:G,0),5),Standings!G:G,0),3),INDEX(Standings!A:C,MATCH(INDEX(Teams!A:E,MATCH(Players!B592,Teams!A:A,0),5),Standings!A:A,0),2)+INDEX(Standings!A:C,MATCH(INDEX(Teams!A:E,MATCH(Players!B592,Teams!A:A,0),5),Standings!A:A,0),3))</f>
        <v>3</v>
      </c>
      <c r="E592">
        <f t="shared" ca="1" si="1247"/>
        <v>0</v>
      </c>
      <c r="F592">
        <f t="shared" ca="1" si="1248"/>
        <v>0</v>
      </c>
      <c r="G592">
        <f t="shared" ca="1" si="1249"/>
        <v>0</v>
      </c>
      <c r="H592">
        <f t="shared" ca="1" si="1250"/>
        <v>0</v>
      </c>
      <c r="I592">
        <f t="shared" ca="1" si="1251"/>
        <v>0</v>
      </c>
      <c r="J592">
        <f t="shared" ca="1" si="1252"/>
        <v>0</v>
      </c>
      <c r="K592">
        <f t="shared" ca="1" si="1253"/>
        <v>0</v>
      </c>
      <c r="L592">
        <f t="shared" ca="1" si="1254"/>
        <v>0</v>
      </c>
      <c r="M592">
        <f t="shared" ca="1" si="1255"/>
        <v>0</v>
      </c>
      <c r="N592">
        <f t="shared" ca="1" si="1256"/>
        <v>0</v>
      </c>
      <c r="O592">
        <f t="shared" ca="1" si="1257"/>
        <v>0</v>
      </c>
      <c r="P592">
        <f t="shared" ca="1" si="1258"/>
        <v>0</v>
      </c>
      <c r="Q592">
        <f t="shared" ca="1" si="1259"/>
        <v>0</v>
      </c>
      <c r="R592">
        <f t="shared" ca="1" si="1260"/>
        <v>0</v>
      </c>
      <c r="S592">
        <f t="shared" ca="1" si="1261"/>
        <v>0</v>
      </c>
      <c r="T592">
        <f t="shared" ca="1" si="1262"/>
        <v>0</v>
      </c>
      <c r="U592">
        <f t="shared" ca="1" si="1263"/>
        <v>0</v>
      </c>
      <c r="V592">
        <f t="shared" ca="1" si="1264"/>
        <v>0</v>
      </c>
      <c r="W592">
        <f t="shared" ca="1" si="1265"/>
        <v>0</v>
      </c>
      <c r="X592">
        <f t="shared" ca="1" si="1222"/>
        <v>0</v>
      </c>
      <c r="Y592">
        <f t="shared" ca="1" si="1223"/>
        <v>0</v>
      </c>
      <c r="Z592">
        <f t="shared" ca="1" si="1224"/>
        <v>0</v>
      </c>
      <c r="AA592">
        <f t="shared" ca="1" si="1225"/>
        <v>0</v>
      </c>
      <c r="AB592">
        <f t="shared" ca="1" si="1226"/>
        <v>0</v>
      </c>
      <c r="AC592">
        <f t="shared" ca="1" si="1227"/>
        <v>0</v>
      </c>
      <c r="AD592">
        <f t="shared" ca="1" si="1228"/>
        <v>0</v>
      </c>
      <c r="AE592">
        <f t="shared" ca="1" si="1229"/>
        <v>0</v>
      </c>
      <c r="AF592">
        <f t="shared" ca="1" si="1230"/>
        <v>0</v>
      </c>
      <c r="AG592">
        <f t="shared" ca="1" si="1231"/>
        <v>0</v>
      </c>
      <c r="AH592">
        <f t="shared" ca="1" si="1232"/>
        <v>0</v>
      </c>
      <c r="AI592">
        <f t="shared" ca="1" si="1233"/>
        <v>0</v>
      </c>
      <c r="AJ592">
        <f t="shared" ca="1" si="1234"/>
        <v>0</v>
      </c>
      <c r="AK592">
        <f t="shared" ca="1" si="1235"/>
        <v>0</v>
      </c>
      <c r="AL592">
        <f t="shared" ca="1" si="1236"/>
        <v>0</v>
      </c>
      <c r="AM592">
        <f t="shared" ca="1" si="1237"/>
        <v>0</v>
      </c>
      <c r="AN592">
        <f t="shared" ca="1" si="1238"/>
        <v>0</v>
      </c>
      <c r="AO592">
        <f t="shared" ca="1" si="1239"/>
        <v>0</v>
      </c>
      <c r="AP592">
        <f t="shared" ca="1" si="1240"/>
        <v>0</v>
      </c>
      <c r="AQ592">
        <f t="shared" ca="1" si="1241"/>
        <v>0</v>
      </c>
      <c r="AR592" s="8">
        <f t="shared" ca="1" si="1242"/>
        <v>0</v>
      </c>
      <c r="AS592" s="8">
        <f t="shared" ca="1" si="1243"/>
        <v>0</v>
      </c>
      <c r="AT592" s="8">
        <f t="shared" ca="1" si="1244"/>
        <v>0</v>
      </c>
      <c r="AU592" s="8">
        <f t="shared" ca="1" si="1245"/>
        <v>0</v>
      </c>
      <c r="AV592">
        <f t="shared" ca="1" si="1246"/>
        <v>0</v>
      </c>
      <c r="AW592" t="b">
        <f t="shared" ca="1" si="1266"/>
        <v>0</v>
      </c>
    </row>
    <row r="593" spans="1:49">
      <c r="A593" t="s">
        <v>3291</v>
      </c>
      <c r="B593" t="s">
        <v>2571</v>
      </c>
      <c r="C593" t="s">
        <v>2674</v>
      </c>
      <c r="D593">
        <f>IF(Players!C593="NL",INDEX(Standings!G:I,MATCH(INDEX(Teams!G:K,MATCH(Players!B593,Teams!G:G,0),5),Standings!G:G,0),2)+INDEX(Standings!G:I,MATCH(INDEX(Teams!G:K,MATCH(Players!B593,Teams!G:G,0),5),Standings!G:G,0),3),INDEX(Standings!A:C,MATCH(INDEX(Teams!A:E,MATCH(Players!B593,Teams!A:A,0),5),Standings!A:A,0),2)+INDEX(Standings!A:C,MATCH(INDEX(Teams!A:E,MATCH(Players!B593,Teams!A:A,0),5),Standings!A:A,0),3))</f>
        <v>3</v>
      </c>
      <c r="E593">
        <f t="shared" ca="1" si="1247"/>
        <v>3</v>
      </c>
      <c r="F593">
        <f t="shared" ca="1" si="1248"/>
        <v>9</v>
      </c>
      <c r="G593">
        <f t="shared" ca="1" si="1249"/>
        <v>2</v>
      </c>
      <c r="H593">
        <f t="shared" ca="1" si="1250"/>
        <v>1</v>
      </c>
      <c r="I593">
        <f t="shared" ca="1" si="1251"/>
        <v>0</v>
      </c>
      <c r="J593">
        <f t="shared" ca="1" si="1252"/>
        <v>0</v>
      </c>
      <c r="K593">
        <f t="shared" ca="1" si="1253"/>
        <v>0</v>
      </c>
      <c r="L593">
        <f t="shared" ca="1" si="1254"/>
        <v>0</v>
      </c>
      <c r="M593">
        <f t="shared" ca="1" si="1255"/>
        <v>0</v>
      </c>
      <c r="N593">
        <f t="shared" ca="1" si="1256"/>
        <v>0</v>
      </c>
      <c r="O593">
        <f t="shared" ca="1" si="1257"/>
        <v>1</v>
      </c>
      <c r="P593">
        <f t="shared" ca="1" si="1258"/>
        <v>0</v>
      </c>
      <c r="Q593">
        <f t="shared" ca="1" si="1259"/>
        <v>2</v>
      </c>
      <c r="R593">
        <f t="shared" ca="1" si="1260"/>
        <v>0</v>
      </c>
      <c r="S593">
        <f t="shared" ca="1" si="1261"/>
        <v>0</v>
      </c>
      <c r="T593">
        <f t="shared" ca="1" si="1262"/>
        <v>0</v>
      </c>
      <c r="U593">
        <f t="shared" ca="1" si="1263"/>
        <v>0</v>
      </c>
      <c r="V593">
        <f t="shared" ca="1" si="1264"/>
        <v>0</v>
      </c>
      <c r="W593">
        <f t="shared" ca="1" si="1265"/>
        <v>0</v>
      </c>
      <c r="X593">
        <f t="shared" ca="1" si="1222"/>
        <v>3</v>
      </c>
      <c r="Y593">
        <f t="shared" ca="1" si="1223"/>
        <v>10</v>
      </c>
      <c r="Z593">
        <f t="shared" ca="1" si="1224"/>
        <v>9</v>
      </c>
      <c r="AA593">
        <f t="shared" ca="1" si="1225"/>
        <v>2</v>
      </c>
      <c r="AB593">
        <f t="shared" ca="1" si="1226"/>
        <v>1</v>
      </c>
      <c r="AC593">
        <f t="shared" ca="1" si="1227"/>
        <v>0</v>
      </c>
      <c r="AD593">
        <f t="shared" ca="1" si="1228"/>
        <v>0</v>
      </c>
      <c r="AE593">
        <f t="shared" ca="1" si="1229"/>
        <v>0</v>
      </c>
      <c r="AF593">
        <f t="shared" ca="1" si="1230"/>
        <v>0</v>
      </c>
      <c r="AG593">
        <f t="shared" ca="1" si="1231"/>
        <v>0</v>
      </c>
      <c r="AH593">
        <f t="shared" ca="1" si="1232"/>
        <v>0</v>
      </c>
      <c r="AI593">
        <f t="shared" ca="1" si="1233"/>
        <v>1</v>
      </c>
      <c r="AJ593">
        <f t="shared" ca="1" si="1234"/>
        <v>0</v>
      </c>
      <c r="AK593">
        <f t="shared" ca="1" si="1235"/>
        <v>2</v>
      </c>
      <c r="AL593">
        <f t="shared" ca="1" si="1236"/>
        <v>0</v>
      </c>
      <c r="AM593">
        <f t="shared" ca="1" si="1237"/>
        <v>0</v>
      </c>
      <c r="AN593">
        <f t="shared" ca="1" si="1238"/>
        <v>0</v>
      </c>
      <c r="AO593">
        <f t="shared" ca="1" si="1239"/>
        <v>0</v>
      </c>
      <c r="AP593">
        <f t="shared" ca="1" si="1240"/>
        <v>0</v>
      </c>
      <c r="AQ593">
        <f t="shared" ca="1" si="1241"/>
        <v>0</v>
      </c>
      <c r="AR593" s="8">
        <f t="shared" ca="1" si="1242"/>
        <v>0.1111111111111111</v>
      </c>
      <c r="AS593" s="8">
        <f t="shared" ca="1" si="1243"/>
        <v>0.2</v>
      </c>
      <c r="AT593" s="8">
        <f t="shared" ca="1" si="1244"/>
        <v>0.1111111111111111</v>
      </c>
      <c r="AU593" s="8">
        <f t="shared" ca="1" si="1245"/>
        <v>0.31111111111111112</v>
      </c>
      <c r="AV593">
        <f t="shared" ca="1" si="1246"/>
        <v>1</v>
      </c>
      <c r="AW593" t="b">
        <f t="shared" ca="1" si="1266"/>
        <v>1</v>
      </c>
    </row>
    <row r="594" spans="1:49">
      <c r="A594" t="s">
        <v>3292</v>
      </c>
      <c r="B594" t="s">
        <v>2571</v>
      </c>
      <c r="C594" t="s">
        <v>2674</v>
      </c>
      <c r="D594">
        <f>IF(Players!C594="NL",INDEX(Standings!G:I,MATCH(INDEX(Teams!G:K,MATCH(Players!B594,Teams!G:G,0),5),Standings!G:G,0),2)+INDEX(Standings!G:I,MATCH(INDEX(Teams!G:K,MATCH(Players!B594,Teams!G:G,0),5),Standings!G:G,0),3),INDEX(Standings!A:C,MATCH(INDEX(Teams!A:E,MATCH(Players!B594,Teams!A:A,0),5),Standings!A:A,0),2)+INDEX(Standings!A:C,MATCH(INDEX(Teams!A:E,MATCH(Players!B594,Teams!A:A,0),5),Standings!A:A,0),3))</f>
        <v>3</v>
      </c>
      <c r="E594">
        <f t="shared" ca="1" si="1247"/>
        <v>2</v>
      </c>
      <c r="F594">
        <f t="shared" ca="1" si="1248"/>
        <v>8</v>
      </c>
      <c r="G594">
        <f t="shared" ca="1" si="1249"/>
        <v>0</v>
      </c>
      <c r="H594">
        <f t="shared" ca="1" si="1250"/>
        <v>5</v>
      </c>
      <c r="I594">
        <f t="shared" ca="1" si="1251"/>
        <v>1</v>
      </c>
      <c r="J594">
        <f t="shared" ca="1" si="1252"/>
        <v>0</v>
      </c>
      <c r="K594">
        <f t="shared" ca="1" si="1253"/>
        <v>0</v>
      </c>
      <c r="L594">
        <f t="shared" ca="1" si="1254"/>
        <v>1</v>
      </c>
      <c r="M594">
        <f t="shared" ca="1" si="1255"/>
        <v>0</v>
      </c>
      <c r="N594">
        <f t="shared" ca="1" si="1256"/>
        <v>0</v>
      </c>
      <c r="O594">
        <f t="shared" ca="1" si="1257"/>
        <v>0</v>
      </c>
      <c r="P594">
        <f t="shared" ca="1" si="1258"/>
        <v>0</v>
      </c>
      <c r="Q594">
        <f t="shared" ca="1" si="1259"/>
        <v>0</v>
      </c>
      <c r="R594">
        <f t="shared" ca="1" si="1260"/>
        <v>0</v>
      </c>
      <c r="S594">
        <f t="shared" ca="1" si="1261"/>
        <v>0</v>
      </c>
      <c r="T594">
        <f t="shared" ca="1" si="1262"/>
        <v>0</v>
      </c>
      <c r="U594">
        <f t="shared" ca="1" si="1263"/>
        <v>0</v>
      </c>
      <c r="V594">
        <f t="shared" ca="1" si="1264"/>
        <v>3</v>
      </c>
      <c r="W594">
        <f t="shared" ca="1" si="1265"/>
        <v>3</v>
      </c>
      <c r="X594">
        <f t="shared" ref="X594:X633" ca="1" si="1267">SUMIF($A:$A,$A594,E:E)</f>
        <v>2</v>
      </c>
      <c r="Y594">
        <f t="shared" ref="Y594:Y633" ca="1" si="1268">Z594+AI594+AL594+AM594+AN594</f>
        <v>8</v>
      </c>
      <c r="Z594">
        <f t="shared" ref="Z594:Z633" ca="1" si="1269">SUMIF($A:$A,$A594,F:F)</f>
        <v>8</v>
      </c>
      <c r="AA594">
        <f t="shared" ref="AA594:AA633" ca="1" si="1270">SUMIF($A:$A,$A594,G:G)</f>
        <v>0</v>
      </c>
      <c r="AB594">
        <f t="shared" ref="AB594:AB633" ca="1" si="1271">SUMIF($A:$A,$A594,H:H)</f>
        <v>5</v>
      </c>
      <c r="AC594">
        <f t="shared" ref="AC594:AC633" ca="1" si="1272">SUMIF($A:$A,$A594,I:I)</f>
        <v>1</v>
      </c>
      <c r="AD594">
        <f t="shared" ref="AD594:AD633" ca="1" si="1273">SUMIF($A:$A,$A594,J:J)</f>
        <v>0</v>
      </c>
      <c r="AE594">
        <f t="shared" ref="AE594:AE633" ca="1" si="1274">SUMIF($A:$A,$A594,K:K)</f>
        <v>0</v>
      </c>
      <c r="AF594">
        <f t="shared" ref="AF594:AF633" ca="1" si="1275">SUMIF($A:$A,$A594,L:L)</f>
        <v>1</v>
      </c>
      <c r="AG594">
        <f t="shared" ref="AG594:AG633" ca="1" si="1276">SUMIF($A:$A,$A594,M:M)</f>
        <v>0</v>
      </c>
      <c r="AH594">
        <f t="shared" ref="AH594:AH633" ca="1" si="1277">SUMIF($A:$A,$A594,N:N)</f>
        <v>0</v>
      </c>
      <c r="AI594">
        <f t="shared" ref="AI594:AI633" ca="1" si="1278">SUMIF($A:$A,$A594,O:O)</f>
        <v>0</v>
      </c>
      <c r="AJ594">
        <f t="shared" ref="AJ594:AJ633" ca="1" si="1279">SUMIF($A:$A,$A594,P:P)</f>
        <v>0</v>
      </c>
      <c r="AK594">
        <f t="shared" ref="AK594:AK633" ca="1" si="1280">SUMIF($A:$A,$A594,Q:Q)</f>
        <v>0</v>
      </c>
      <c r="AL594">
        <f t="shared" ref="AL594:AL633" ca="1" si="1281">SUMIF($A:$A,$A594,R:R)</f>
        <v>0</v>
      </c>
      <c r="AM594">
        <f t="shared" ref="AM594:AM633" ca="1" si="1282">SUMIF($A:$A,$A594,S:S)</f>
        <v>0</v>
      </c>
      <c r="AN594">
        <f t="shared" ref="AN594:AN633" ca="1" si="1283">SUMIF($A:$A,$A594,T:T)</f>
        <v>0</v>
      </c>
      <c r="AO594">
        <f t="shared" ref="AO594:AO633" ca="1" si="1284">SUMIF($A:$A,$A594,U:U)</f>
        <v>0</v>
      </c>
      <c r="AP594">
        <f t="shared" ref="AP594:AP633" ca="1" si="1285">_xlfn.MAXIFS(V:V,$A:$A,$A594)</f>
        <v>3</v>
      </c>
      <c r="AQ594">
        <f t="shared" ref="AQ594:AQ633" ca="1" si="1286">_xlfn.MAXIFS(W:W,$A:$A,$A594)</f>
        <v>3</v>
      </c>
      <c r="AR594" s="8">
        <f t="shared" ref="AR594:AR633" ca="1" si="1287">IFERROR(AB594/Z594,0)</f>
        <v>0.625</v>
      </c>
      <c r="AS594" s="8">
        <f t="shared" ref="AS594:AS633" ca="1" si="1288">IFERROR((AB594+AI594+AL594)/(Y594-AM594),0)</f>
        <v>0.625</v>
      </c>
      <c r="AT594" s="8">
        <f t="shared" ref="AT594:AT633" ca="1" si="1289">IFERROR(AV594/Z594,0)</f>
        <v>0.75</v>
      </c>
      <c r="AU594" s="8">
        <f t="shared" ref="AU594:AU633" ca="1" si="1290">AS594+AT594</f>
        <v>1.375</v>
      </c>
      <c r="AV594">
        <f t="shared" ref="AV594:AV633" ca="1" si="1291">AC594+AB594+AD594*2+AE594*3</f>
        <v>6</v>
      </c>
      <c r="AW594" t="b">
        <f t="shared" ca="1" si="1266"/>
        <v>0</v>
      </c>
    </row>
    <row r="595" spans="1:49">
      <c r="A595" t="s">
        <v>3293</v>
      </c>
      <c r="B595" t="s">
        <v>2571</v>
      </c>
      <c r="C595" t="s">
        <v>2674</v>
      </c>
      <c r="D595">
        <f>IF(Players!C595="NL",INDEX(Standings!G:I,MATCH(INDEX(Teams!G:K,MATCH(Players!B595,Teams!G:G,0),5),Standings!G:G,0),2)+INDEX(Standings!G:I,MATCH(INDEX(Teams!G:K,MATCH(Players!B595,Teams!G:G,0),5),Standings!G:G,0),3),INDEX(Standings!A:C,MATCH(INDEX(Teams!A:E,MATCH(Players!B595,Teams!A:A,0),5),Standings!A:A,0),2)+INDEX(Standings!A:C,MATCH(INDEX(Teams!A:E,MATCH(Players!B595,Teams!A:A,0),5),Standings!A:A,0),3))</f>
        <v>3</v>
      </c>
      <c r="E595">
        <f t="shared" ca="1" si="1247"/>
        <v>0</v>
      </c>
      <c r="F595">
        <f t="shared" ca="1" si="1248"/>
        <v>0</v>
      </c>
      <c r="G595">
        <f t="shared" ca="1" si="1249"/>
        <v>0</v>
      </c>
      <c r="H595">
        <f t="shared" ca="1" si="1250"/>
        <v>0</v>
      </c>
      <c r="I595">
        <f t="shared" ca="1" si="1251"/>
        <v>0</v>
      </c>
      <c r="J595">
        <f t="shared" ca="1" si="1252"/>
        <v>0</v>
      </c>
      <c r="K595">
        <f t="shared" ca="1" si="1253"/>
        <v>0</v>
      </c>
      <c r="L595">
        <f t="shared" ca="1" si="1254"/>
        <v>0</v>
      </c>
      <c r="M595">
        <f t="shared" ca="1" si="1255"/>
        <v>0</v>
      </c>
      <c r="N595">
        <f t="shared" ca="1" si="1256"/>
        <v>0</v>
      </c>
      <c r="O595">
        <f t="shared" ca="1" si="1257"/>
        <v>0</v>
      </c>
      <c r="P595">
        <f t="shared" ca="1" si="1258"/>
        <v>0</v>
      </c>
      <c r="Q595">
        <f t="shared" ca="1" si="1259"/>
        <v>0</v>
      </c>
      <c r="R595">
        <f t="shared" ca="1" si="1260"/>
        <v>0</v>
      </c>
      <c r="S595">
        <f t="shared" ca="1" si="1261"/>
        <v>0</v>
      </c>
      <c r="T595">
        <f t="shared" ca="1" si="1262"/>
        <v>0</v>
      </c>
      <c r="U595">
        <f t="shared" ca="1" si="1263"/>
        <v>0</v>
      </c>
      <c r="V595">
        <f t="shared" ca="1" si="1264"/>
        <v>0</v>
      </c>
      <c r="W595">
        <f t="shared" ca="1" si="1265"/>
        <v>0</v>
      </c>
      <c r="X595">
        <f t="shared" ca="1" si="1267"/>
        <v>0</v>
      </c>
      <c r="Y595">
        <f t="shared" ca="1" si="1268"/>
        <v>0</v>
      </c>
      <c r="Z595">
        <f t="shared" ca="1" si="1269"/>
        <v>0</v>
      </c>
      <c r="AA595">
        <f t="shared" ca="1" si="1270"/>
        <v>0</v>
      </c>
      <c r="AB595">
        <f t="shared" ca="1" si="1271"/>
        <v>0</v>
      </c>
      <c r="AC595">
        <f t="shared" ca="1" si="1272"/>
        <v>0</v>
      </c>
      <c r="AD595">
        <f t="shared" ca="1" si="1273"/>
        <v>0</v>
      </c>
      <c r="AE595">
        <f t="shared" ca="1" si="1274"/>
        <v>0</v>
      </c>
      <c r="AF595">
        <f t="shared" ca="1" si="1275"/>
        <v>0</v>
      </c>
      <c r="AG595">
        <f t="shared" ca="1" si="1276"/>
        <v>0</v>
      </c>
      <c r="AH595">
        <f t="shared" ca="1" si="1277"/>
        <v>0</v>
      </c>
      <c r="AI595">
        <f t="shared" ca="1" si="1278"/>
        <v>0</v>
      </c>
      <c r="AJ595">
        <f t="shared" ca="1" si="1279"/>
        <v>0</v>
      </c>
      <c r="AK595">
        <f t="shared" ca="1" si="1280"/>
        <v>0</v>
      </c>
      <c r="AL595">
        <f t="shared" ca="1" si="1281"/>
        <v>0</v>
      </c>
      <c r="AM595">
        <f t="shared" ca="1" si="1282"/>
        <v>0</v>
      </c>
      <c r="AN595">
        <f t="shared" ca="1" si="1283"/>
        <v>0</v>
      </c>
      <c r="AO595">
        <f t="shared" ca="1" si="1284"/>
        <v>0</v>
      </c>
      <c r="AP595">
        <f t="shared" ca="1" si="1285"/>
        <v>0</v>
      </c>
      <c r="AQ595">
        <f t="shared" ca="1" si="1286"/>
        <v>0</v>
      </c>
      <c r="AR595" s="8">
        <f t="shared" ca="1" si="1287"/>
        <v>0</v>
      </c>
      <c r="AS595" s="8">
        <f t="shared" ca="1" si="1288"/>
        <v>0</v>
      </c>
      <c r="AT595" s="8">
        <f t="shared" ca="1" si="1289"/>
        <v>0</v>
      </c>
      <c r="AU595" s="8">
        <f t="shared" ca="1" si="1290"/>
        <v>0</v>
      </c>
      <c r="AV595">
        <f t="shared" ca="1" si="1291"/>
        <v>0</v>
      </c>
      <c r="AW595" t="b">
        <f t="shared" ca="1" si="1266"/>
        <v>0</v>
      </c>
    </row>
    <row r="596" spans="1:49">
      <c r="A596" t="s">
        <v>3294</v>
      </c>
      <c r="B596" t="s">
        <v>2571</v>
      </c>
      <c r="C596" t="s">
        <v>2674</v>
      </c>
      <c r="D596">
        <f>IF(Players!C596="NL",INDEX(Standings!G:I,MATCH(INDEX(Teams!G:K,MATCH(Players!B596,Teams!G:G,0),5),Standings!G:G,0),2)+INDEX(Standings!G:I,MATCH(INDEX(Teams!G:K,MATCH(Players!B596,Teams!G:G,0),5),Standings!G:G,0),3),INDEX(Standings!A:C,MATCH(INDEX(Teams!A:E,MATCH(Players!B596,Teams!A:A,0),5),Standings!A:A,0),2)+INDEX(Standings!A:C,MATCH(INDEX(Teams!A:E,MATCH(Players!B596,Teams!A:A,0),5),Standings!A:A,0),3))</f>
        <v>3</v>
      </c>
      <c r="E596">
        <f t="shared" ca="1" si="1247"/>
        <v>3</v>
      </c>
      <c r="F596">
        <f t="shared" ca="1" si="1248"/>
        <v>12</v>
      </c>
      <c r="G596">
        <f t="shared" ca="1" si="1249"/>
        <v>0</v>
      </c>
      <c r="H596">
        <f t="shared" ca="1" si="1250"/>
        <v>1</v>
      </c>
      <c r="I596">
        <f t="shared" ca="1" si="1251"/>
        <v>0</v>
      </c>
      <c r="J596">
        <f t="shared" ca="1" si="1252"/>
        <v>0</v>
      </c>
      <c r="K596">
        <f t="shared" ca="1" si="1253"/>
        <v>0</v>
      </c>
      <c r="L596">
        <f t="shared" ca="1" si="1254"/>
        <v>0</v>
      </c>
      <c r="M596">
        <f t="shared" ca="1" si="1255"/>
        <v>0</v>
      </c>
      <c r="N596">
        <f t="shared" ca="1" si="1256"/>
        <v>0</v>
      </c>
      <c r="O596">
        <f t="shared" ca="1" si="1257"/>
        <v>3</v>
      </c>
      <c r="P596">
        <f t="shared" ca="1" si="1258"/>
        <v>1</v>
      </c>
      <c r="Q596">
        <f t="shared" ca="1" si="1259"/>
        <v>0</v>
      </c>
      <c r="R596">
        <f t="shared" ca="1" si="1260"/>
        <v>0</v>
      </c>
      <c r="S596">
        <f t="shared" ca="1" si="1261"/>
        <v>0</v>
      </c>
      <c r="T596">
        <f t="shared" ca="1" si="1262"/>
        <v>0</v>
      </c>
      <c r="U596">
        <f t="shared" ca="1" si="1263"/>
        <v>1</v>
      </c>
      <c r="V596">
        <f t="shared" ca="1" si="1264"/>
        <v>1</v>
      </c>
      <c r="W596">
        <f t="shared" ca="1" si="1265"/>
        <v>1</v>
      </c>
      <c r="X596">
        <f t="shared" ca="1" si="1267"/>
        <v>3</v>
      </c>
      <c r="Y596">
        <f t="shared" ca="1" si="1268"/>
        <v>15</v>
      </c>
      <c r="Z596">
        <f t="shared" ca="1" si="1269"/>
        <v>12</v>
      </c>
      <c r="AA596">
        <f t="shared" ca="1" si="1270"/>
        <v>0</v>
      </c>
      <c r="AB596">
        <f t="shared" ca="1" si="1271"/>
        <v>1</v>
      </c>
      <c r="AC596">
        <f t="shared" ca="1" si="1272"/>
        <v>0</v>
      </c>
      <c r="AD596">
        <f t="shared" ca="1" si="1273"/>
        <v>0</v>
      </c>
      <c r="AE596">
        <f t="shared" ca="1" si="1274"/>
        <v>0</v>
      </c>
      <c r="AF596">
        <f t="shared" ca="1" si="1275"/>
        <v>0</v>
      </c>
      <c r="AG596">
        <f t="shared" ca="1" si="1276"/>
        <v>0</v>
      </c>
      <c r="AH596">
        <f t="shared" ca="1" si="1277"/>
        <v>0</v>
      </c>
      <c r="AI596">
        <f t="shared" ca="1" si="1278"/>
        <v>3</v>
      </c>
      <c r="AJ596">
        <f t="shared" ca="1" si="1279"/>
        <v>1</v>
      </c>
      <c r="AK596">
        <f t="shared" ca="1" si="1280"/>
        <v>0</v>
      </c>
      <c r="AL596">
        <f t="shared" ca="1" si="1281"/>
        <v>0</v>
      </c>
      <c r="AM596">
        <f t="shared" ca="1" si="1282"/>
        <v>0</v>
      </c>
      <c r="AN596">
        <f t="shared" ca="1" si="1283"/>
        <v>0</v>
      </c>
      <c r="AO596">
        <f t="shared" ca="1" si="1284"/>
        <v>1</v>
      </c>
      <c r="AP596">
        <f t="shared" ca="1" si="1285"/>
        <v>1</v>
      </c>
      <c r="AQ596">
        <f t="shared" ca="1" si="1286"/>
        <v>1</v>
      </c>
      <c r="AR596" s="8">
        <f t="shared" ca="1" si="1287"/>
        <v>8.3333333333333329E-2</v>
      </c>
      <c r="AS596" s="8">
        <f t="shared" ca="1" si="1288"/>
        <v>0.26666666666666666</v>
      </c>
      <c r="AT596" s="8">
        <f t="shared" ca="1" si="1289"/>
        <v>8.3333333333333329E-2</v>
      </c>
      <c r="AU596" s="8">
        <f t="shared" ca="1" si="1290"/>
        <v>0.35</v>
      </c>
      <c r="AV596">
        <f t="shared" ca="1" si="1291"/>
        <v>1</v>
      </c>
      <c r="AW596" t="b">
        <f t="shared" ca="1" si="1266"/>
        <v>1</v>
      </c>
    </row>
    <row r="597" spans="1:49">
      <c r="A597" t="s">
        <v>3295</v>
      </c>
      <c r="B597" t="s">
        <v>2571</v>
      </c>
      <c r="C597" t="s">
        <v>2674</v>
      </c>
      <c r="D597">
        <f>IF(Players!C597="NL",INDEX(Standings!G:I,MATCH(INDEX(Teams!G:K,MATCH(Players!B597,Teams!G:G,0),5),Standings!G:G,0),2)+INDEX(Standings!G:I,MATCH(INDEX(Teams!G:K,MATCH(Players!B597,Teams!G:G,0),5),Standings!G:G,0),3),INDEX(Standings!A:C,MATCH(INDEX(Teams!A:E,MATCH(Players!B597,Teams!A:A,0),5),Standings!A:A,0),2)+INDEX(Standings!A:C,MATCH(INDEX(Teams!A:E,MATCH(Players!B597,Teams!A:A,0),5),Standings!A:A,0),3))</f>
        <v>3</v>
      </c>
      <c r="E597">
        <f t="shared" ca="1" si="1247"/>
        <v>3</v>
      </c>
      <c r="F597">
        <f t="shared" ca="1" si="1248"/>
        <v>5</v>
      </c>
      <c r="G597">
        <f t="shared" ca="1" si="1249"/>
        <v>0</v>
      </c>
      <c r="H597">
        <f t="shared" ca="1" si="1250"/>
        <v>1</v>
      </c>
      <c r="I597">
        <f t="shared" ca="1" si="1251"/>
        <v>0</v>
      </c>
      <c r="J597">
        <f t="shared" ca="1" si="1252"/>
        <v>0</v>
      </c>
      <c r="K597">
        <f t="shared" ca="1" si="1253"/>
        <v>0</v>
      </c>
      <c r="L597">
        <f t="shared" ca="1" si="1254"/>
        <v>0</v>
      </c>
      <c r="M597">
        <f t="shared" ca="1" si="1255"/>
        <v>0</v>
      </c>
      <c r="N597">
        <f t="shared" ca="1" si="1256"/>
        <v>0</v>
      </c>
      <c r="O597">
        <f t="shared" ca="1" si="1257"/>
        <v>1</v>
      </c>
      <c r="P597">
        <f t="shared" ca="1" si="1258"/>
        <v>1</v>
      </c>
      <c r="Q597">
        <f t="shared" ca="1" si="1259"/>
        <v>0</v>
      </c>
      <c r="R597">
        <f t="shared" ca="1" si="1260"/>
        <v>0</v>
      </c>
      <c r="S597">
        <f t="shared" ca="1" si="1261"/>
        <v>0</v>
      </c>
      <c r="T597">
        <f t="shared" ca="1" si="1262"/>
        <v>0</v>
      </c>
      <c r="U597">
        <f t="shared" ca="1" si="1263"/>
        <v>0</v>
      </c>
      <c r="V597">
        <f t="shared" ca="1" si="1264"/>
        <v>3</v>
      </c>
      <c r="W597">
        <f t="shared" ca="1" si="1265"/>
        <v>3</v>
      </c>
      <c r="X597">
        <f t="shared" ca="1" si="1267"/>
        <v>3</v>
      </c>
      <c r="Y597">
        <f t="shared" ca="1" si="1268"/>
        <v>6</v>
      </c>
      <c r="Z597">
        <f t="shared" ca="1" si="1269"/>
        <v>5</v>
      </c>
      <c r="AA597">
        <f t="shared" ca="1" si="1270"/>
        <v>0</v>
      </c>
      <c r="AB597">
        <f t="shared" ca="1" si="1271"/>
        <v>1</v>
      </c>
      <c r="AC597">
        <f t="shared" ca="1" si="1272"/>
        <v>0</v>
      </c>
      <c r="AD597">
        <f t="shared" ca="1" si="1273"/>
        <v>0</v>
      </c>
      <c r="AE597">
        <f t="shared" ca="1" si="1274"/>
        <v>0</v>
      </c>
      <c r="AF597">
        <f t="shared" ca="1" si="1275"/>
        <v>0</v>
      </c>
      <c r="AG597">
        <f t="shared" ca="1" si="1276"/>
        <v>0</v>
      </c>
      <c r="AH597">
        <f t="shared" ca="1" si="1277"/>
        <v>0</v>
      </c>
      <c r="AI597">
        <f t="shared" ca="1" si="1278"/>
        <v>1</v>
      </c>
      <c r="AJ597">
        <f t="shared" ca="1" si="1279"/>
        <v>1</v>
      </c>
      <c r="AK597">
        <f t="shared" ca="1" si="1280"/>
        <v>0</v>
      </c>
      <c r="AL597">
        <f t="shared" ca="1" si="1281"/>
        <v>0</v>
      </c>
      <c r="AM597">
        <f t="shared" ca="1" si="1282"/>
        <v>0</v>
      </c>
      <c r="AN597">
        <f t="shared" ca="1" si="1283"/>
        <v>0</v>
      </c>
      <c r="AO597">
        <f t="shared" ca="1" si="1284"/>
        <v>0</v>
      </c>
      <c r="AP597">
        <f t="shared" ca="1" si="1285"/>
        <v>3</v>
      </c>
      <c r="AQ597">
        <f t="shared" ca="1" si="1286"/>
        <v>3</v>
      </c>
      <c r="AR597" s="8">
        <f t="shared" ca="1" si="1287"/>
        <v>0.2</v>
      </c>
      <c r="AS597" s="8">
        <f t="shared" ca="1" si="1288"/>
        <v>0.33333333333333331</v>
      </c>
      <c r="AT597" s="8">
        <f t="shared" ca="1" si="1289"/>
        <v>0.2</v>
      </c>
      <c r="AU597" s="8">
        <f t="shared" ca="1" si="1290"/>
        <v>0.53333333333333333</v>
      </c>
      <c r="AV597">
        <f t="shared" ca="1" si="1291"/>
        <v>1</v>
      </c>
      <c r="AW597" t="b">
        <f t="shared" ca="1" si="1266"/>
        <v>0</v>
      </c>
    </row>
    <row r="598" spans="1:49">
      <c r="A598" t="s">
        <v>3296</v>
      </c>
      <c r="B598" t="s">
        <v>2571</v>
      </c>
      <c r="C598" t="s">
        <v>2674</v>
      </c>
      <c r="D598">
        <f>IF(Players!C598="NL",INDEX(Standings!G:I,MATCH(INDEX(Teams!G:K,MATCH(Players!B598,Teams!G:G,0),5),Standings!G:G,0),2)+INDEX(Standings!G:I,MATCH(INDEX(Teams!G:K,MATCH(Players!B598,Teams!G:G,0),5),Standings!G:G,0),3),INDEX(Standings!A:C,MATCH(INDEX(Teams!A:E,MATCH(Players!B598,Teams!A:A,0),5),Standings!A:A,0),2)+INDEX(Standings!A:C,MATCH(INDEX(Teams!A:E,MATCH(Players!B598,Teams!A:A,0),5),Standings!A:A,0),3))</f>
        <v>3</v>
      </c>
      <c r="E598">
        <f t="shared" ca="1" si="1247"/>
        <v>2</v>
      </c>
      <c r="F598">
        <f t="shared" ca="1" si="1248"/>
        <v>6</v>
      </c>
      <c r="G598">
        <f t="shared" ca="1" si="1249"/>
        <v>0</v>
      </c>
      <c r="H598">
        <f t="shared" ca="1" si="1250"/>
        <v>0</v>
      </c>
      <c r="I598">
        <f t="shared" ca="1" si="1251"/>
        <v>0</v>
      </c>
      <c r="J598">
        <f t="shared" ca="1" si="1252"/>
        <v>0</v>
      </c>
      <c r="K598">
        <f t="shared" ca="1" si="1253"/>
        <v>0</v>
      </c>
      <c r="L598">
        <f t="shared" ca="1" si="1254"/>
        <v>0</v>
      </c>
      <c r="M598">
        <f t="shared" ca="1" si="1255"/>
        <v>0</v>
      </c>
      <c r="N598">
        <f t="shared" ca="1" si="1256"/>
        <v>0</v>
      </c>
      <c r="O598">
        <f t="shared" ca="1" si="1257"/>
        <v>0</v>
      </c>
      <c r="P598">
        <f t="shared" ca="1" si="1258"/>
        <v>1</v>
      </c>
      <c r="Q598">
        <f t="shared" ca="1" si="1259"/>
        <v>0</v>
      </c>
      <c r="R598">
        <f t="shared" ca="1" si="1260"/>
        <v>1</v>
      </c>
      <c r="S598">
        <f t="shared" ca="1" si="1261"/>
        <v>0</v>
      </c>
      <c r="T598">
        <f t="shared" ca="1" si="1262"/>
        <v>0</v>
      </c>
      <c r="U598">
        <f t="shared" ca="1" si="1263"/>
        <v>0</v>
      </c>
      <c r="V598">
        <f t="shared" ca="1" si="1264"/>
        <v>2</v>
      </c>
      <c r="W598">
        <f t="shared" ca="1" si="1265"/>
        <v>2</v>
      </c>
      <c r="X598">
        <f t="shared" ca="1" si="1267"/>
        <v>2</v>
      </c>
      <c r="Y598">
        <f t="shared" ca="1" si="1268"/>
        <v>7</v>
      </c>
      <c r="Z598">
        <f t="shared" ca="1" si="1269"/>
        <v>6</v>
      </c>
      <c r="AA598">
        <f t="shared" ca="1" si="1270"/>
        <v>0</v>
      </c>
      <c r="AB598">
        <f t="shared" ca="1" si="1271"/>
        <v>0</v>
      </c>
      <c r="AC598">
        <f t="shared" ca="1" si="1272"/>
        <v>0</v>
      </c>
      <c r="AD598">
        <f t="shared" ca="1" si="1273"/>
        <v>0</v>
      </c>
      <c r="AE598">
        <f t="shared" ca="1" si="1274"/>
        <v>0</v>
      </c>
      <c r="AF598">
        <f t="shared" ca="1" si="1275"/>
        <v>0</v>
      </c>
      <c r="AG598">
        <f t="shared" ca="1" si="1276"/>
        <v>0</v>
      </c>
      <c r="AH598">
        <f t="shared" ca="1" si="1277"/>
        <v>0</v>
      </c>
      <c r="AI598">
        <f t="shared" ca="1" si="1278"/>
        <v>0</v>
      </c>
      <c r="AJ598">
        <f t="shared" ca="1" si="1279"/>
        <v>1</v>
      </c>
      <c r="AK598">
        <f t="shared" ca="1" si="1280"/>
        <v>0</v>
      </c>
      <c r="AL598">
        <f t="shared" ca="1" si="1281"/>
        <v>1</v>
      </c>
      <c r="AM598">
        <f t="shared" ca="1" si="1282"/>
        <v>0</v>
      </c>
      <c r="AN598">
        <f t="shared" ca="1" si="1283"/>
        <v>0</v>
      </c>
      <c r="AO598">
        <f t="shared" ca="1" si="1284"/>
        <v>0</v>
      </c>
      <c r="AP598">
        <f t="shared" ca="1" si="1285"/>
        <v>2</v>
      </c>
      <c r="AQ598">
        <f t="shared" ca="1" si="1286"/>
        <v>2</v>
      </c>
      <c r="AR598" s="8">
        <f t="shared" ca="1" si="1287"/>
        <v>0</v>
      </c>
      <c r="AS598" s="8">
        <f t="shared" ca="1" si="1288"/>
        <v>0.14285714285714285</v>
      </c>
      <c r="AT598" s="8">
        <f t="shared" ca="1" si="1289"/>
        <v>0</v>
      </c>
      <c r="AU598" s="8">
        <f t="shared" ca="1" si="1290"/>
        <v>0.14285714285714285</v>
      </c>
      <c r="AV598">
        <f t="shared" ca="1" si="1291"/>
        <v>0</v>
      </c>
      <c r="AW598" t="b">
        <f t="shared" ca="1" si="1266"/>
        <v>0</v>
      </c>
    </row>
    <row r="599" spans="1:49">
      <c r="A599" t="s">
        <v>3297</v>
      </c>
      <c r="B599" t="s">
        <v>2571</v>
      </c>
      <c r="C599" t="s">
        <v>2674</v>
      </c>
      <c r="D599">
        <f>IF(Players!C599="NL",INDEX(Standings!G:I,MATCH(INDEX(Teams!G:K,MATCH(Players!B599,Teams!G:G,0),5),Standings!G:G,0),2)+INDEX(Standings!G:I,MATCH(INDEX(Teams!G:K,MATCH(Players!B599,Teams!G:G,0),5),Standings!G:G,0),3),INDEX(Standings!A:C,MATCH(INDEX(Teams!A:E,MATCH(Players!B599,Teams!A:A,0),5),Standings!A:A,0),2)+INDEX(Standings!A:C,MATCH(INDEX(Teams!A:E,MATCH(Players!B599,Teams!A:A,0),5),Standings!A:A,0),3))</f>
        <v>3</v>
      </c>
      <c r="E599">
        <f t="shared" ca="1" si="1247"/>
        <v>3</v>
      </c>
      <c r="F599">
        <f t="shared" ca="1" si="1248"/>
        <v>13</v>
      </c>
      <c r="G599">
        <f t="shared" ca="1" si="1249"/>
        <v>0</v>
      </c>
      <c r="H599">
        <f t="shared" ca="1" si="1250"/>
        <v>4</v>
      </c>
      <c r="I599">
        <f t="shared" ca="1" si="1251"/>
        <v>2</v>
      </c>
      <c r="J599">
        <f t="shared" ca="1" si="1252"/>
        <v>0</v>
      </c>
      <c r="K599">
        <f t="shared" ca="1" si="1253"/>
        <v>0</v>
      </c>
      <c r="L599">
        <f t="shared" ca="1" si="1254"/>
        <v>3</v>
      </c>
      <c r="M599">
        <f t="shared" ca="1" si="1255"/>
        <v>0</v>
      </c>
      <c r="N599">
        <f t="shared" ca="1" si="1256"/>
        <v>0</v>
      </c>
      <c r="O599">
        <f t="shared" ca="1" si="1257"/>
        <v>1</v>
      </c>
      <c r="P599">
        <f t="shared" ca="1" si="1258"/>
        <v>3</v>
      </c>
      <c r="Q599">
        <f t="shared" ca="1" si="1259"/>
        <v>1</v>
      </c>
      <c r="R599">
        <f t="shared" ca="1" si="1260"/>
        <v>0</v>
      </c>
      <c r="S599">
        <f t="shared" ca="1" si="1261"/>
        <v>0</v>
      </c>
      <c r="T599">
        <f t="shared" ca="1" si="1262"/>
        <v>1</v>
      </c>
      <c r="U599">
        <f t="shared" ca="1" si="1263"/>
        <v>0</v>
      </c>
      <c r="V599">
        <f t="shared" ca="1" si="1264"/>
        <v>0</v>
      </c>
      <c r="W599">
        <f t="shared" ca="1" si="1265"/>
        <v>1</v>
      </c>
      <c r="X599">
        <f t="shared" ca="1" si="1267"/>
        <v>3</v>
      </c>
      <c r="Y599">
        <f t="shared" ca="1" si="1268"/>
        <v>15</v>
      </c>
      <c r="Z599">
        <f t="shared" ca="1" si="1269"/>
        <v>13</v>
      </c>
      <c r="AA599">
        <f t="shared" ca="1" si="1270"/>
        <v>0</v>
      </c>
      <c r="AB599">
        <f t="shared" ca="1" si="1271"/>
        <v>4</v>
      </c>
      <c r="AC599">
        <f t="shared" ca="1" si="1272"/>
        <v>2</v>
      </c>
      <c r="AD599">
        <f t="shared" ca="1" si="1273"/>
        <v>0</v>
      </c>
      <c r="AE599">
        <f t="shared" ca="1" si="1274"/>
        <v>0</v>
      </c>
      <c r="AF599">
        <f t="shared" ca="1" si="1275"/>
        <v>3</v>
      </c>
      <c r="AG599">
        <f t="shared" ca="1" si="1276"/>
        <v>0</v>
      </c>
      <c r="AH599">
        <f t="shared" ca="1" si="1277"/>
        <v>0</v>
      </c>
      <c r="AI599">
        <f t="shared" ca="1" si="1278"/>
        <v>1</v>
      </c>
      <c r="AJ599">
        <f t="shared" ca="1" si="1279"/>
        <v>3</v>
      </c>
      <c r="AK599">
        <f t="shared" ca="1" si="1280"/>
        <v>1</v>
      </c>
      <c r="AL599">
        <f t="shared" ca="1" si="1281"/>
        <v>0</v>
      </c>
      <c r="AM599">
        <f t="shared" ca="1" si="1282"/>
        <v>0</v>
      </c>
      <c r="AN599">
        <f t="shared" ca="1" si="1283"/>
        <v>1</v>
      </c>
      <c r="AO599">
        <f t="shared" ca="1" si="1284"/>
        <v>0</v>
      </c>
      <c r="AP599">
        <f t="shared" ca="1" si="1285"/>
        <v>0</v>
      </c>
      <c r="AQ599">
        <f t="shared" ca="1" si="1286"/>
        <v>1</v>
      </c>
      <c r="AR599" s="8">
        <f t="shared" ca="1" si="1287"/>
        <v>0.30769230769230771</v>
      </c>
      <c r="AS599" s="8">
        <f t="shared" ca="1" si="1288"/>
        <v>0.33333333333333331</v>
      </c>
      <c r="AT599" s="8">
        <f t="shared" ca="1" si="1289"/>
        <v>0.46153846153846156</v>
      </c>
      <c r="AU599" s="8">
        <f t="shared" ca="1" si="1290"/>
        <v>0.79487179487179493</v>
      </c>
      <c r="AV599">
        <f t="shared" ca="1" si="1291"/>
        <v>6</v>
      </c>
      <c r="AW599" t="b">
        <f t="shared" ca="1" si="1266"/>
        <v>1</v>
      </c>
    </row>
    <row r="600" spans="1:49">
      <c r="A600" t="s">
        <v>3298</v>
      </c>
      <c r="B600" t="s">
        <v>2571</v>
      </c>
      <c r="C600" t="s">
        <v>2674</v>
      </c>
      <c r="D600">
        <f>IF(Players!C600="NL",INDEX(Standings!G:I,MATCH(INDEX(Teams!G:K,MATCH(Players!B600,Teams!G:G,0),5),Standings!G:G,0),2)+INDEX(Standings!G:I,MATCH(INDEX(Teams!G:K,MATCH(Players!B600,Teams!G:G,0),5),Standings!G:G,0),3),INDEX(Standings!A:C,MATCH(INDEX(Teams!A:E,MATCH(Players!B600,Teams!A:A,0),5),Standings!A:A,0),2)+INDEX(Standings!A:C,MATCH(INDEX(Teams!A:E,MATCH(Players!B600,Teams!A:A,0),5),Standings!A:A,0),3))</f>
        <v>3</v>
      </c>
      <c r="E600">
        <f t="shared" ca="1" si="1247"/>
        <v>3</v>
      </c>
      <c r="F600">
        <f t="shared" ca="1" si="1248"/>
        <v>12</v>
      </c>
      <c r="G600">
        <f t="shared" ca="1" si="1249"/>
        <v>1</v>
      </c>
      <c r="H600">
        <f t="shared" ca="1" si="1250"/>
        <v>2</v>
      </c>
      <c r="I600">
        <f t="shared" ca="1" si="1251"/>
        <v>0</v>
      </c>
      <c r="J600">
        <f t="shared" ca="1" si="1252"/>
        <v>0</v>
      </c>
      <c r="K600">
        <f t="shared" ca="1" si="1253"/>
        <v>1</v>
      </c>
      <c r="L600">
        <f t="shared" ca="1" si="1254"/>
        <v>2</v>
      </c>
      <c r="M600">
        <f t="shared" ca="1" si="1255"/>
        <v>0</v>
      </c>
      <c r="N600">
        <f t="shared" ca="1" si="1256"/>
        <v>0</v>
      </c>
      <c r="O600">
        <f t="shared" ca="1" si="1257"/>
        <v>2</v>
      </c>
      <c r="P600">
        <f t="shared" ca="1" si="1258"/>
        <v>4</v>
      </c>
      <c r="Q600">
        <f t="shared" ca="1" si="1259"/>
        <v>0</v>
      </c>
      <c r="R600">
        <f t="shared" ca="1" si="1260"/>
        <v>0</v>
      </c>
      <c r="S600">
        <f t="shared" ca="1" si="1261"/>
        <v>0</v>
      </c>
      <c r="T600">
        <f t="shared" ca="1" si="1262"/>
        <v>0</v>
      </c>
      <c r="U600">
        <f t="shared" ca="1" si="1263"/>
        <v>0</v>
      </c>
      <c r="V600">
        <f t="shared" ca="1" si="1264"/>
        <v>0</v>
      </c>
      <c r="W600">
        <f t="shared" ca="1" si="1265"/>
        <v>0</v>
      </c>
      <c r="X600">
        <f t="shared" ca="1" si="1267"/>
        <v>3</v>
      </c>
      <c r="Y600">
        <f t="shared" ca="1" si="1268"/>
        <v>14</v>
      </c>
      <c r="Z600">
        <f t="shared" ca="1" si="1269"/>
        <v>12</v>
      </c>
      <c r="AA600">
        <f t="shared" ca="1" si="1270"/>
        <v>1</v>
      </c>
      <c r="AB600">
        <f t="shared" ca="1" si="1271"/>
        <v>2</v>
      </c>
      <c r="AC600">
        <f t="shared" ca="1" si="1272"/>
        <v>0</v>
      </c>
      <c r="AD600">
        <f t="shared" ca="1" si="1273"/>
        <v>0</v>
      </c>
      <c r="AE600">
        <f t="shared" ca="1" si="1274"/>
        <v>1</v>
      </c>
      <c r="AF600">
        <f t="shared" ca="1" si="1275"/>
        <v>2</v>
      </c>
      <c r="AG600">
        <f t="shared" ca="1" si="1276"/>
        <v>0</v>
      </c>
      <c r="AH600">
        <f t="shared" ca="1" si="1277"/>
        <v>0</v>
      </c>
      <c r="AI600">
        <f t="shared" ca="1" si="1278"/>
        <v>2</v>
      </c>
      <c r="AJ600">
        <f t="shared" ca="1" si="1279"/>
        <v>4</v>
      </c>
      <c r="AK600">
        <f t="shared" ca="1" si="1280"/>
        <v>0</v>
      </c>
      <c r="AL600">
        <f t="shared" ca="1" si="1281"/>
        <v>0</v>
      </c>
      <c r="AM600">
        <f t="shared" ca="1" si="1282"/>
        <v>0</v>
      </c>
      <c r="AN600">
        <f t="shared" ca="1" si="1283"/>
        <v>0</v>
      </c>
      <c r="AO600">
        <f t="shared" ca="1" si="1284"/>
        <v>0</v>
      </c>
      <c r="AP600">
        <f t="shared" ca="1" si="1285"/>
        <v>0</v>
      </c>
      <c r="AQ600">
        <f t="shared" ca="1" si="1286"/>
        <v>0</v>
      </c>
      <c r="AR600" s="8">
        <f t="shared" ca="1" si="1287"/>
        <v>0.16666666666666666</v>
      </c>
      <c r="AS600" s="8">
        <f t="shared" ca="1" si="1288"/>
        <v>0.2857142857142857</v>
      </c>
      <c r="AT600" s="8">
        <f t="shared" ca="1" si="1289"/>
        <v>0.41666666666666669</v>
      </c>
      <c r="AU600" s="8">
        <f t="shared" ca="1" si="1290"/>
        <v>0.70238095238095233</v>
      </c>
      <c r="AV600">
        <f t="shared" ca="1" si="1291"/>
        <v>5</v>
      </c>
      <c r="AW600" t="b">
        <f t="shared" ca="1" si="1266"/>
        <v>1</v>
      </c>
    </row>
    <row r="601" spans="1:49">
      <c r="A601" t="s">
        <v>3299</v>
      </c>
      <c r="B601" t="s">
        <v>2571</v>
      </c>
      <c r="C601" t="s">
        <v>2674</v>
      </c>
      <c r="D601">
        <f>IF(Players!C601="NL",INDEX(Standings!G:I,MATCH(INDEX(Teams!G:K,MATCH(Players!B601,Teams!G:G,0),5),Standings!G:G,0),2)+INDEX(Standings!G:I,MATCH(INDEX(Teams!G:K,MATCH(Players!B601,Teams!G:G,0),5),Standings!G:G,0),3),INDEX(Standings!A:C,MATCH(INDEX(Teams!A:E,MATCH(Players!B601,Teams!A:A,0),5),Standings!A:A,0),2)+INDEX(Standings!A:C,MATCH(INDEX(Teams!A:E,MATCH(Players!B601,Teams!A:A,0),5),Standings!A:A,0),3))</f>
        <v>3</v>
      </c>
      <c r="E601">
        <f t="shared" ca="1" si="1247"/>
        <v>3</v>
      </c>
      <c r="F601">
        <f t="shared" ca="1" si="1248"/>
        <v>5</v>
      </c>
      <c r="G601">
        <f t="shared" ca="1" si="1249"/>
        <v>1</v>
      </c>
      <c r="H601">
        <f t="shared" ca="1" si="1250"/>
        <v>1</v>
      </c>
      <c r="I601">
        <f t="shared" ca="1" si="1251"/>
        <v>1</v>
      </c>
      <c r="J601">
        <f t="shared" ca="1" si="1252"/>
        <v>0</v>
      </c>
      <c r="K601">
        <f t="shared" ca="1" si="1253"/>
        <v>0</v>
      </c>
      <c r="L601">
        <f t="shared" ca="1" si="1254"/>
        <v>1</v>
      </c>
      <c r="M601">
        <f t="shared" ca="1" si="1255"/>
        <v>0</v>
      </c>
      <c r="N601">
        <f t="shared" ca="1" si="1256"/>
        <v>0</v>
      </c>
      <c r="O601">
        <f t="shared" ca="1" si="1257"/>
        <v>1</v>
      </c>
      <c r="P601">
        <f t="shared" ca="1" si="1258"/>
        <v>0</v>
      </c>
      <c r="Q601">
        <f t="shared" ca="1" si="1259"/>
        <v>0</v>
      </c>
      <c r="R601">
        <f t="shared" ca="1" si="1260"/>
        <v>1</v>
      </c>
      <c r="S601">
        <f t="shared" ca="1" si="1261"/>
        <v>0</v>
      </c>
      <c r="T601">
        <f t="shared" ca="1" si="1262"/>
        <v>0</v>
      </c>
      <c r="U601">
        <f t="shared" ca="1" si="1263"/>
        <v>0</v>
      </c>
      <c r="V601">
        <f t="shared" ca="1" si="1264"/>
        <v>0</v>
      </c>
      <c r="W601">
        <f t="shared" ca="1" si="1265"/>
        <v>0</v>
      </c>
      <c r="X601">
        <f t="shared" ca="1" si="1267"/>
        <v>3</v>
      </c>
      <c r="Y601">
        <f t="shared" ca="1" si="1268"/>
        <v>7</v>
      </c>
      <c r="Z601">
        <f t="shared" ca="1" si="1269"/>
        <v>5</v>
      </c>
      <c r="AA601">
        <f t="shared" ca="1" si="1270"/>
        <v>1</v>
      </c>
      <c r="AB601">
        <f t="shared" ca="1" si="1271"/>
        <v>1</v>
      </c>
      <c r="AC601">
        <f t="shared" ca="1" si="1272"/>
        <v>1</v>
      </c>
      <c r="AD601">
        <f t="shared" ca="1" si="1273"/>
        <v>0</v>
      </c>
      <c r="AE601">
        <f t="shared" ca="1" si="1274"/>
        <v>0</v>
      </c>
      <c r="AF601">
        <f t="shared" ca="1" si="1275"/>
        <v>1</v>
      </c>
      <c r="AG601">
        <f t="shared" ca="1" si="1276"/>
        <v>0</v>
      </c>
      <c r="AH601">
        <f t="shared" ca="1" si="1277"/>
        <v>0</v>
      </c>
      <c r="AI601">
        <f t="shared" ca="1" si="1278"/>
        <v>1</v>
      </c>
      <c r="AJ601">
        <f t="shared" ca="1" si="1279"/>
        <v>0</v>
      </c>
      <c r="AK601">
        <f t="shared" ca="1" si="1280"/>
        <v>0</v>
      </c>
      <c r="AL601">
        <f t="shared" ca="1" si="1281"/>
        <v>1</v>
      </c>
      <c r="AM601">
        <f t="shared" ca="1" si="1282"/>
        <v>0</v>
      </c>
      <c r="AN601">
        <f t="shared" ca="1" si="1283"/>
        <v>0</v>
      </c>
      <c r="AO601">
        <f t="shared" ca="1" si="1284"/>
        <v>0</v>
      </c>
      <c r="AP601">
        <f t="shared" ca="1" si="1285"/>
        <v>0</v>
      </c>
      <c r="AQ601">
        <f t="shared" ca="1" si="1286"/>
        <v>0</v>
      </c>
      <c r="AR601" s="8">
        <f t="shared" ca="1" si="1287"/>
        <v>0.2</v>
      </c>
      <c r="AS601" s="8">
        <f t="shared" ca="1" si="1288"/>
        <v>0.42857142857142855</v>
      </c>
      <c r="AT601" s="8">
        <f t="shared" ca="1" si="1289"/>
        <v>0.4</v>
      </c>
      <c r="AU601" s="8">
        <f t="shared" ca="1" si="1290"/>
        <v>0.82857142857142851</v>
      </c>
      <c r="AV601">
        <f t="shared" ca="1" si="1291"/>
        <v>2</v>
      </c>
      <c r="AW601" t="b">
        <f t="shared" ca="1" si="1266"/>
        <v>0</v>
      </c>
    </row>
    <row r="602" spans="1:49">
      <c r="A602" t="s">
        <v>3300</v>
      </c>
      <c r="B602" t="s">
        <v>2571</v>
      </c>
      <c r="C602" t="s">
        <v>2674</v>
      </c>
      <c r="D602">
        <f>IF(Players!C602="NL",INDEX(Standings!G:I,MATCH(INDEX(Teams!G:K,MATCH(Players!B602,Teams!G:G,0),5),Standings!G:G,0),2)+INDEX(Standings!G:I,MATCH(INDEX(Teams!G:K,MATCH(Players!B602,Teams!G:G,0),5),Standings!G:G,0),3),INDEX(Standings!A:C,MATCH(INDEX(Teams!A:E,MATCH(Players!B602,Teams!A:A,0),5),Standings!A:A,0),2)+INDEX(Standings!A:C,MATCH(INDEX(Teams!A:E,MATCH(Players!B602,Teams!A:A,0),5),Standings!A:A,0),3))</f>
        <v>3</v>
      </c>
      <c r="E602">
        <f t="shared" ca="1" si="1247"/>
        <v>3</v>
      </c>
      <c r="F602">
        <f t="shared" ca="1" si="1248"/>
        <v>13</v>
      </c>
      <c r="G602">
        <f t="shared" ca="1" si="1249"/>
        <v>2</v>
      </c>
      <c r="H602">
        <f t="shared" ca="1" si="1250"/>
        <v>6</v>
      </c>
      <c r="I602">
        <f t="shared" ca="1" si="1251"/>
        <v>1</v>
      </c>
      <c r="J602">
        <f t="shared" ca="1" si="1252"/>
        <v>1</v>
      </c>
      <c r="K602">
        <f t="shared" ca="1" si="1253"/>
        <v>0</v>
      </c>
      <c r="L602">
        <f t="shared" ca="1" si="1254"/>
        <v>0</v>
      </c>
      <c r="M602">
        <f t="shared" ca="1" si="1255"/>
        <v>0</v>
      </c>
      <c r="N602">
        <f t="shared" ca="1" si="1256"/>
        <v>0</v>
      </c>
      <c r="O602">
        <f t="shared" ca="1" si="1257"/>
        <v>0</v>
      </c>
      <c r="P602">
        <f t="shared" ca="1" si="1258"/>
        <v>1</v>
      </c>
      <c r="Q602">
        <f t="shared" ca="1" si="1259"/>
        <v>0</v>
      </c>
      <c r="R602">
        <f t="shared" ca="1" si="1260"/>
        <v>1</v>
      </c>
      <c r="S602">
        <f t="shared" ca="1" si="1261"/>
        <v>0</v>
      </c>
      <c r="T602">
        <f t="shared" ca="1" si="1262"/>
        <v>0</v>
      </c>
      <c r="U602">
        <f t="shared" ca="1" si="1263"/>
        <v>0</v>
      </c>
      <c r="V602">
        <f t="shared" ca="1" si="1264"/>
        <v>1</v>
      </c>
      <c r="W602">
        <f t="shared" ca="1" si="1265"/>
        <v>1</v>
      </c>
      <c r="X602">
        <f t="shared" ca="1" si="1267"/>
        <v>3</v>
      </c>
      <c r="Y602">
        <f t="shared" ca="1" si="1268"/>
        <v>14</v>
      </c>
      <c r="Z602">
        <f t="shared" ca="1" si="1269"/>
        <v>13</v>
      </c>
      <c r="AA602">
        <f t="shared" ca="1" si="1270"/>
        <v>2</v>
      </c>
      <c r="AB602">
        <f t="shared" ca="1" si="1271"/>
        <v>6</v>
      </c>
      <c r="AC602">
        <f t="shared" ca="1" si="1272"/>
        <v>1</v>
      </c>
      <c r="AD602">
        <f t="shared" ca="1" si="1273"/>
        <v>1</v>
      </c>
      <c r="AE602">
        <f t="shared" ca="1" si="1274"/>
        <v>0</v>
      </c>
      <c r="AF602">
        <f t="shared" ca="1" si="1275"/>
        <v>0</v>
      </c>
      <c r="AG602">
        <f t="shared" ca="1" si="1276"/>
        <v>0</v>
      </c>
      <c r="AH602">
        <f t="shared" ca="1" si="1277"/>
        <v>0</v>
      </c>
      <c r="AI602">
        <f t="shared" ca="1" si="1278"/>
        <v>0</v>
      </c>
      <c r="AJ602">
        <f t="shared" ca="1" si="1279"/>
        <v>1</v>
      </c>
      <c r="AK602">
        <f t="shared" ca="1" si="1280"/>
        <v>0</v>
      </c>
      <c r="AL602">
        <f t="shared" ca="1" si="1281"/>
        <v>1</v>
      </c>
      <c r="AM602">
        <f t="shared" ca="1" si="1282"/>
        <v>0</v>
      </c>
      <c r="AN602">
        <f t="shared" ca="1" si="1283"/>
        <v>0</v>
      </c>
      <c r="AO602">
        <f t="shared" ca="1" si="1284"/>
        <v>0</v>
      </c>
      <c r="AP602">
        <f t="shared" ca="1" si="1285"/>
        <v>1</v>
      </c>
      <c r="AQ602">
        <f t="shared" ca="1" si="1286"/>
        <v>1</v>
      </c>
      <c r="AR602" s="8">
        <f t="shared" ca="1" si="1287"/>
        <v>0.46153846153846156</v>
      </c>
      <c r="AS602" s="8">
        <f t="shared" ca="1" si="1288"/>
        <v>0.5</v>
      </c>
      <c r="AT602" s="8">
        <f t="shared" ca="1" si="1289"/>
        <v>0.69230769230769229</v>
      </c>
      <c r="AU602" s="8">
        <f t="shared" ca="1" si="1290"/>
        <v>1.1923076923076923</v>
      </c>
      <c r="AV602">
        <f t="shared" ca="1" si="1291"/>
        <v>9</v>
      </c>
      <c r="AW602" t="b">
        <f t="shared" ca="1" si="1266"/>
        <v>1</v>
      </c>
    </row>
    <row r="603" spans="1:49">
      <c r="A603" t="s">
        <v>3301</v>
      </c>
      <c r="B603" t="s">
        <v>2571</v>
      </c>
      <c r="C603" t="s">
        <v>2674</v>
      </c>
      <c r="D603">
        <f>IF(Players!C603="NL",INDEX(Standings!G:I,MATCH(INDEX(Teams!G:K,MATCH(Players!B603,Teams!G:G,0),5),Standings!G:G,0),2)+INDEX(Standings!G:I,MATCH(INDEX(Teams!G:K,MATCH(Players!B603,Teams!G:G,0),5),Standings!G:G,0),3),INDEX(Standings!A:C,MATCH(INDEX(Teams!A:E,MATCH(Players!B603,Teams!A:A,0),5),Standings!A:A,0),2)+INDEX(Standings!A:C,MATCH(INDEX(Teams!A:E,MATCH(Players!B603,Teams!A:A,0),5),Standings!A:A,0),3))</f>
        <v>3</v>
      </c>
      <c r="E603">
        <f t="shared" ca="1" si="1247"/>
        <v>3</v>
      </c>
      <c r="F603">
        <f t="shared" ca="1" si="1248"/>
        <v>3</v>
      </c>
      <c r="G603">
        <f t="shared" ca="1" si="1249"/>
        <v>0</v>
      </c>
      <c r="H603">
        <f t="shared" ca="1" si="1250"/>
        <v>0</v>
      </c>
      <c r="I603">
        <f t="shared" ca="1" si="1251"/>
        <v>0</v>
      </c>
      <c r="J603">
        <f t="shared" ca="1" si="1252"/>
        <v>0</v>
      </c>
      <c r="K603">
        <f t="shared" ca="1" si="1253"/>
        <v>0</v>
      </c>
      <c r="L603">
        <f t="shared" ca="1" si="1254"/>
        <v>0</v>
      </c>
      <c r="M603">
        <f t="shared" ca="1" si="1255"/>
        <v>0</v>
      </c>
      <c r="N603">
        <f t="shared" ca="1" si="1256"/>
        <v>0</v>
      </c>
      <c r="O603">
        <f t="shared" ca="1" si="1257"/>
        <v>0</v>
      </c>
      <c r="P603">
        <f t="shared" ca="1" si="1258"/>
        <v>3</v>
      </c>
      <c r="Q603">
        <f t="shared" ca="1" si="1259"/>
        <v>0</v>
      </c>
      <c r="R603">
        <f t="shared" ca="1" si="1260"/>
        <v>0</v>
      </c>
      <c r="S603">
        <f t="shared" ca="1" si="1261"/>
        <v>0</v>
      </c>
      <c r="T603">
        <f t="shared" ca="1" si="1262"/>
        <v>0</v>
      </c>
      <c r="U603">
        <f t="shared" ca="1" si="1263"/>
        <v>0</v>
      </c>
      <c r="V603">
        <f t="shared" ca="1" si="1264"/>
        <v>0</v>
      </c>
      <c r="W603">
        <f t="shared" ca="1" si="1265"/>
        <v>0</v>
      </c>
      <c r="X603">
        <f t="shared" ca="1" si="1267"/>
        <v>3</v>
      </c>
      <c r="Y603">
        <f t="shared" ca="1" si="1268"/>
        <v>3</v>
      </c>
      <c r="Z603">
        <f t="shared" ca="1" si="1269"/>
        <v>3</v>
      </c>
      <c r="AA603">
        <f t="shared" ca="1" si="1270"/>
        <v>0</v>
      </c>
      <c r="AB603">
        <f t="shared" ca="1" si="1271"/>
        <v>0</v>
      </c>
      <c r="AC603">
        <f t="shared" ca="1" si="1272"/>
        <v>0</v>
      </c>
      <c r="AD603">
        <f t="shared" ca="1" si="1273"/>
        <v>0</v>
      </c>
      <c r="AE603">
        <f t="shared" ca="1" si="1274"/>
        <v>0</v>
      </c>
      <c r="AF603">
        <f t="shared" ca="1" si="1275"/>
        <v>0</v>
      </c>
      <c r="AG603">
        <f t="shared" ca="1" si="1276"/>
        <v>0</v>
      </c>
      <c r="AH603">
        <f t="shared" ca="1" si="1277"/>
        <v>0</v>
      </c>
      <c r="AI603">
        <f t="shared" ca="1" si="1278"/>
        <v>0</v>
      </c>
      <c r="AJ603">
        <f t="shared" ca="1" si="1279"/>
        <v>3</v>
      </c>
      <c r="AK603">
        <f t="shared" ca="1" si="1280"/>
        <v>0</v>
      </c>
      <c r="AL603">
        <f t="shared" ca="1" si="1281"/>
        <v>0</v>
      </c>
      <c r="AM603">
        <f t="shared" ca="1" si="1282"/>
        <v>0</v>
      </c>
      <c r="AN603">
        <f t="shared" ca="1" si="1283"/>
        <v>0</v>
      </c>
      <c r="AO603">
        <f t="shared" ca="1" si="1284"/>
        <v>0</v>
      </c>
      <c r="AP603">
        <f t="shared" ca="1" si="1285"/>
        <v>0</v>
      </c>
      <c r="AQ603">
        <f t="shared" ca="1" si="1286"/>
        <v>0</v>
      </c>
      <c r="AR603" s="8">
        <f t="shared" ca="1" si="1287"/>
        <v>0</v>
      </c>
      <c r="AS603" s="8">
        <f t="shared" ca="1" si="1288"/>
        <v>0</v>
      </c>
      <c r="AT603" s="8">
        <f t="shared" ca="1" si="1289"/>
        <v>0</v>
      </c>
      <c r="AU603" s="8">
        <f t="shared" ca="1" si="1290"/>
        <v>0</v>
      </c>
      <c r="AV603">
        <f t="shared" ca="1" si="1291"/>
        <v>0</v>
      </c>
      <c r="AW603" t="b">
        <f t="shared" ca="1" si="1266"/>
        <v>0</v>
      </c>
    </row>
    <row r="604" spans="1:49">
      <c r="A604" t="s">
        <v>3302</v>
      </c>
      <c r="B604" t="s">
        <v>2571</v>
      </c>
      <c r="C604" t="s">
        <v>2674</v>
      </c>
      <c r="D604">
        <f>IF(Players!C604="NL",INDEX(Standings!G:I,MATCH(INDEX(Teams!G:K,MATCH(Players!B604,Teams!G:G,0),5),Standings!G:G,0),2)+INDEX(Standings!G:I,MATCH(INDEX(Teams!G:K,MATCH(Players!B604,Teams!G:G,0),5),Standings!G:G,0),3),INDEX(Standings!A:C,MATCH(INDEX(Teams!A:E,MATCH(Players!B604,Teams!A:A,0),5),Standings!A:A,0),2)+INDEX(Standings!A:C,MATCH(INDEX(Teams!A:E,MATCH(Players!B604,Teams!A:A,0),5),Standings!A:A,0),3))</f>
        <v>3</v>
      </c>
      <c r="E604">
        <f t="shared" ca="1" si="1247"/>
        <v>3</v>
      </c>
      <c r="F604">
        <f t="shared" ca="1" si="1248"/>
        <v>14</v>
      </c>
      <c r="G604">
        <f t="shared" ca="1" si="1249"/>
        <v>2</v>
      </c>
      <c r="H604">
        <f t="shared" ca="1" si="1250"/>
        <v>6</v>
      </c>
      <c r="I604">
        <f t="shared" ca="1" si="1251"/>
        <v>2</v>
      </c>
      <c r="J604">
        <f t="shared" ca="1" si="1252"/>
        <v>0</v>
      </c>
      <c r="K604">
        <f t="shared" ca="1" si="1253"/>
        <v>0</v>
      </c>
      <c r="L604">
        <f t="shared" ca="1" si="1254"/>
        <v>1</v>
      </c>
      <c r="M604">
        <f t="shared" ca="1" si="1255"/>
        <v>0</v>
      </c>
      <c r="N604">
        <f t="shared" ca="1" si="1256"/>
        <v>0</v>
      </c>
      <c r="O604">
        <f t="shared" ca="1" si="1257"/>
        <v>0</v>
      </c>
      <c r="P604">
        <f t="shared" ca="1" si="1258"/>
        <v>1</v>
      </c>
      <c r="Q604">
        <f t="shared" ca="1" si="1259"/>
        <v>0</v>
      </c>
      <c r="R604">
        <f t="shared" ca="1" si="1260"/>
        <v>1</v>
      </c>
      <c r="S604">
        <f t="shared" ca="1" si="1261"/>
        <v>0</v>
      </c>
      <c r="T604">
        <f t="shared" ca="1" si="1262"/>
        <v>0</v>
      </c>
      <c r="U604">
        <f t="shared" ca="1" si="1263"/>
        <v>0</v>
      </c>
      <c r="V604">
        <f t="shared" ca="1" si="1264"/>
        <v>0</v>
      </c>
      <c r="W604">
        <f t="shared" ca="1" si="1265"/>
        <v>0</v>
      </c>
      <c r="X604">
        <f t="shared" ca="1" si="1267"/>
        <v>3</v>
      </c>
      <c r="Y604">
        <f t="shared" ca="1" si="1268"/>
        <v>15</v>
      </c>
      <c r="Z604">
        <f t="shared" ca="1" si="1269"/>
        <v>14</v>
      </c>
      <c r="AA604">
        <f t="shared" ca="1" si="1270"/>
        <v>2</v>
      </c>
      <c r="AB604">
        <f t="shared" ca="1" si="1271"/>
        <v>6</v>
      </c>
      <c r="AC604">
        <f t="shared" ca="1" si="1272"/>
        <v>2</v>
      </c>
      <c r="AD604">
        <f t="shared" ca="1" si="1273"/>
        <v>0</v>
      </c>
      <c r="AE604">
        <f t="shared" ca="1" si="1274"/>
        <v>0</v>
      </c>
      <c r="AF604">
        <f t="shared" ca="1" si="1275"/>
        <v>1</v>
      </c>
      <c r="AG604">
        <f t="shared" ca="1" si="1276"/>
        <v>0</v>
      </c>
      <c r="AH604">
        <f t="shared" ca="1" si="1277"/>
        <v>0</v>
      </c>
      <c r="AI604">
        <f t="shared" ca="1" si="1278"/>
        <v>0</v>
      </c>
      <c r="AJ604">
        <f t="shared" ca="1" si="1279"/>
        <v>1</v>
      </c>
      <c r="AK604">
        <f t="shared" ca="1" si="1280"/>
        <v>0</v>
      </c>
      <c r="AL604">
        <f t="shared" ca="1" si="1281"/>
        <v>1</v>
      </c>
      <c r="AM604">
        <f t="shared" ca="1" si="1282"/>
        <v>0</v>
      </c>
      <c r="AN604">
        <f t="shared" ca="1" si="1283"/>
        <v>0</v>
      </c>
      <c r="AO604">
        <f t="shared" ca="1" si="1284"/>
        <v>0</v>
      </c>
      <c r="AP604">
        <f t="shared" ca="1" si="1285"/>
        <v>0</v>
      </c>
      <c r="AQ604">
        <f t="shared" ca="1" si="1286"/>
        <v>0</v>
      </c>
      <c r="AR604" s="8">
        <f t="shared" ca="1" si="1287"/>
        <v>0.42857142857142855</v>
      </c>
      <c r="AS604" s="8">
        <f t="shared" ca="1" si="1288"/>
        <v>0.46666666666666667</v>
      </c>
      <c r="AT604" s="8">
        <f t="shared" ca="1" si="1289"/>
        <v>0.5714285714285714</v>
      </c>
      <c r="AU604" s="8">
        <f t="shared" ca="1" si="1290"/>
        <v>1.038095238095238</v>
      </c>
      <c r="AV604">
        <f t="shared" ca="1" si="1291"/>
        <v>8</v>
      </c>
      <c r="AW604" t="b">
        <f t="shared" ca="1" si="1266"/>
        <v>1</v>
      </c>
    </row>
    <row r="605" spans="1:49">
      <c r="A605" t="s">
        <v>3031</v>
      </c>
      <c r="B605" t="s">
        <v>2571</v>
      </c>
      <c r="C605" t="s">
        <v>2674</v>
      </c>
      <c r="D605">
        <f>IF(Players!C605="NL",INDEX(Standings!G:I,MATCH(INDEX(Teams!G:K,MATCH(Players!B605,Teams!G:G,0),5),Standings!G:G,0),2)+INDEX(Standings!G:I,MATCH(INDEX(Teams!G:K,MATCH(Players!B605,Teams!G:G,0),5),Standings!G:G,0),3),INDEX(Standings!A:C,MATCH(INDEX(Teams!A:E,MATCH(Players!B605,Teams!A:A,0),5),Standings!A:A,0),2)+INDEX(Standings!A:C,MATCH(INDEX(Teams!A:E,MATCH(Players!B605,Teams!A:A,0),5),Standings!A:A,0),3))</f>
        <v>3</v>
      </c>
      <c r="E605">
        <f t="shared" ca="1" si="1247"/>
        <v>1</v>
      </c>
      <c r="F605">
        <f t="shared" ca="1" si="1248"/>
        <v>1</v>
      </c>
      <c r="G605">
        <f t="shared" ca="1" si="1249"/>
        <v>0</v>
      </c>
      <c r="H605">
        <f t="shared" ca="1" si="1250"/>
        <v>0</v>
      </c>
      <c r="I605">
        <f t="shared" ca="1" si="1251"/>
        <v>0</v>
      </c>
      <c r="J605">
        <f t="shared" ca="1" si="1252"/>
        <v>0</v>
      </c>
      <c r="K605">
        <f t="shared" ca="1" si="1253"/>
        <v>0</v>
      </c>
      <c r="L605">
        <f t="shared" ca="1" si="1254"/>
        <v>0</v>
      </c>
      <c r="M605">
        <f t="shared" ca="1" si="1255"/>
        <v>0</v>
      </c>
      <c r="N605">
        <f t="shared" ca="1" si="1256"/>
        <v>0</v>
      </c>
      <c r="O605">
        <f t="shared" ca="1" si="1257"/>
        <v>0</v>
      </c>
      <c r="P605">
        <f t="shared" ca="1" si="1258"/>
        <v>0</v>
      </c>
      <c r="Q605">
        <f t="shared" ca="1" si="1259"/>
        <v>1</v>
      </c>
      <c r="R605">
        <f t="shared" ca="1" si="1260"/>
        <v>0</v>
      </c>
      <c r="S605">
        <f t="shared" ca="1" si="1261"/>
        <v>0</v>
      </c>
      <c r="T605">
        <f t="shared" ca="1" si="1262"/>
        <v>0</v>
      </c>
      <c r="U605">
        <f t="shared" ca="1" si="1263"/>
        <v>0</v>
      </c>
      <c r="V605">
        <f t="shared" ca="1" si="1264"/>
        <v>0</v>
      </c>
      <c r="W605">
        <f t="shared" ca="1" si="1265"/>
        <v>1</v>
      </c>
      <c r="X605">
        <f t="shared" ca="1" si="1267"/>
        <v>1</v>
      </c>
      <c r="Y605">
        <f t="shared" ca="1" si="1268"/>
        <v>1</v>
      </c>
      <c r="Z605">
        <f t="shared" ca="1" si="1269"/>
        <v>1</v>
      </c>
      <c r="AA605">
        <f t="shared" ca="1" si="1270"/>
        <v>0</v>
      </c>
      <c r="AB605">
        <f t="shared" ca="1" si="1271"/>
        <v>0</v>
      </c>
      <c r="AC605">
        <f t="shared" ca="1" si="1272"/>
        <v>0</v>
      </c>
      <c r="AD605">
        <f t="shared" ca="1" si="1273"/>
        <v>0</v>
      </c>
      <c r="AE605">
        <f t="shared" ca="1" si="1274"/>
        <v>0</v>
      </c>
      <c r="AF605">
        <f t="shared" ca="1" si="1275"/>
        <v>0</v>
      </c>
      <c r="AG605">
        <f t="shared" ca="1" si="1276"/>
        <v>0</v>
      </c>
      <c r="AH605">
        <f t="shared" ca="1" si="1277"/>
        <v>0</v>
      </c>
      <c r="AI605">
        <f t="shared" ca="1" si="1278"/>
        <v>0</v>
      </c>
      <c r="AJ605">
        <f t="shared" ca="1" si="1279"/>
        <v>0</v>
      </c>
      <c r="AK605">
        <f t="shared" ca="1" si="1280"/>
        <v>1</v>
      </c>
      <c r="AL605">
        <f t="shared" ca="1" si="1281"/>
        <v>0</v>
      </c>
      <c r="AM605">
        <f t="shared" ca="1" si="1282"/>
        <v>0</v>
      </c>
      <c r="AN605">
        <f t="shared" ca="1" si="1283"/>
        <v>0</v>
      </c>
      <c r="AO605">
        <f t="shared" ca="1" si="1284"/>
        <v>0</v>
      </c>
      <c r="AP605">
        <f t="shared" ca="1" si="1285"/>
        <v>0</v>
      </c>
      <c r="AQ605">
        <f t="shared" ca="1" si="1286"/>
        <v>1</v>
      </c>
      <c r="AR605" s="8">
        <f t="shared" ca="1" si="1287"/>
        <v>0</v>
      </c>
      <c r="AS605" s="8">
        <f t="shared" ca="1" si="1288"/>
        <v>0</v>
      </c>
      <c r="AT605" s="8">
        <f t="shared" ca="1" si="1289"/>
        <v>0</v>
      </c>
      <c r="AU605" s="8">
        <f t="shared" ca="1" si="1290"/>
        <v>0</v>
      </c>
      <c r="AV605">
        <f t="shared" ca="1" si="1291"/>
        <v>0</v>
      </c>
      <c r="AW605" t="b">
        <f t="shared" ca="1" si="1266"/>
        <v>0</v>
      </c>
    </row>
    <row r="606" spans="1:49">
      <c r="A606" t="s">
        <v>3303</v>
      </c>
      <c r="B606" t="s">
        <v>2571</v>
      </c>
      <c r="C606" t="s">
        <v>2674</v>
      </c>
      <c r="D606">
        <f>IF(Players!C606="NL",INDEX(Standings!G:I,MATCH(INDEX(Teams!G:K,MATCH(Players!B606,Teams!G:G,0),5),Standings!G:G,0),2)+INDEX(Standings!G:I,MATCH(INDEX(Teams!G:K,MATCH(Players!B606,Teams!G:G,0),5),Standings!G:G,0),3),INDEX(Standings!A:C,MATCH(INDEX(Teams!A:E,MATCH(Players!B606,Teams!A:A,0),5),Standings!A:A,0),2)+INDEX(Standings!A:C,MATCH(INDEX(Teams!A:E,MATCH(Players!B606,Teams!A:A,0),5),Standings!A:A,0),3))</f>
        <v>3</v>
      </c>
      <c r="E606">
        <f t="shared" ca="1" si="1247"/>
        <v>0</v>
      </c>
      <c r="F606">
        <f t="shared" ca="1" si="1248"/>
        <v>0</v>
      </c>
      <c r="G606">
        <f t="shared" ca="1" si="1249"/>
        <v>0</v>
      </c>
      <c r="H606">
        <f t="shared" ca="1" si="1250"/>
        <v>0</v>
      </c>
      <c r="I606">
        <f t="shared" ca="1" si="1251"/>
        <v>0</v>
      </c>
      <c r="J606">
        <f t="shared" ca="1" si="1252"/>
        <v>0</v>
      </c>
      <c r="K606">
        <f t="shared" ca="1" si="1253"/>
        <v>0</v>
      </c>
      <c r="L606">
        <f t="shared" ca="1" si="1254"/>
        <v>0</v>
      </c>
      <c r="M606">
        <f t="shared" ca="1" si="1255"/>
        <v>0</v>
      </c>
      <c r="N606">
        <f t="shared" ca="1" si="1256"/>
        <v>0</v>
      </c>
      <c r="O606">
        <f t="shared" ca="1" si="1257"/>
        <v>0</v>
      </c>
      <c r="P606">
        <f t="shared" ca="1" si="1258"/>
        <v>0</v>
      </c>
      <c r="Q606">
        <f t="shared" ca="1" si="1259"/>
        <v>0</v>
      </c>
      <c r="R606">
        <f t="shared" ca="1" si="1260"/>
        <v>0</v>
      </c>
      <c r="S606">
        <f t="shared" ca="1" si="1261"/>
        <v>0</v>
      </c>
      <c r="T606">
        <f t="shared" ca="1" si="1262"/>
        <v>0</v>
      </c>
      <c r="U606">
        <f t="shared" ca="1" si="1263"/>
        <v>0</v>
      </c>
      <c r="V606">
        <f t="shared" ca="1" si="1264"/>
        <v>0</v>
      </c>
      <c r="W606">
        <f t="shared" ca="1" si="1265"/>
        <v>0</v>
      </c>
      <c r="X606">
        <f t="shared" ca="1" si="1267"/>
        <v>0</v>
      </c>
      <c r="Y606">
        <f t="shared" ca="1" si="1268"/>
        <v>0</v>
      </c>
      <c r="Z606">
        <f t="shared" ca="1" si="1269"/>
        <v>0</v>
      </c>
      <c r="AA606">
        <f t="shared" ca="1" si="1270"/>
        <v>0</v>
      </c>
      <c r="AB606">
        <f t="shared" ca="1" si="1271"/>
        <v>0</v>
      </c>
      <c r="AC606">
        <f t="shared" ca="1" si="1272"/>
        <v>0</v>
      </c>
      <c r="AD606">
        <f t="shared" ca="1" si="1273"/>
        <v>0</v>
      </c>
      <c r="AE606">
        <f t="shared" ca="1" si="1274"/>
        <v>0</v>
      </c>
      <c r="AF606">
        <f t="shared" ca="1" si="1275"/>
        <v>0</v>
      </c>
      <c r="AG606">
        <f t="shared" ca="1" si="1276"/>
        <v>0</v>
      </c>
      <c r="AH606">
        <f t="shared" ca="1" si="1277"/>
        <v>0</v>
      </c>
      <c r="AI606">
        <f t="shared" ca="1" si="1278"/>
        <v>0</v>
      </c>
      <c r="AJ606">
        <f t="shared" ca="1" si="1279"/>
        <v>0</v>
      </c>
      <c r="AK606">
        <f t="shared" ca="1" si="1280"/>
        <v>0</v>
      </c>
      <c r="AL606">
        <f t="shared" ca="1" si="1281"/>
        <v>0</v>
      </c>
      <c r="AM606">
        <f t="shared" ca="1" si="1282"/>
        <v>0</v>
      </c>
      <c r="AN606">
        <f t="shared" ca="1" si="1283"/>
        <v>0</v>
      </c>
      <c r="AO606">
        <f t="shared" ca="1" si="1284"/>
        <v>0</v>
      </c>
      <c r="AP606">
        <f t="shared" ca="1" si="1285"/>
        <v>0</v>
      </c>
      <c r="AQ606">
        <f t="shared" ca="1" si="1286"/>
        <v>0</v>
      </c>
      <c r="AR606" s="8">
        <f t="shared" ca="1" si="1287"/>
        <v>0</v>
      </c>
      <c r="AS606" s="8">
        <f t="shared" ca="1" si="1288"/>
        <v>0</v>
      </c>
      <c r="AT606" s="8">
        <f t="shared" ca="1" si="1289"/>
        <v>0</v>
      </c>
      <c r="AU606" s="8">
        <f t="shared" ca="1" si="1290"/>
        <v>0</v>
      </c>
      <c r="AV606">
        <f t="shared" ca="1" si="1291"/>
        <v>0</v>
      </c>
      <c r="AW606" t="b">
        <f t="shared" ca="1" si="1266"/>
        <v>0</v>
      </c>
    </row>
    <row r="607" spans="1:49">
      <c r="A607" t="s">
        <v>3304</v>
      </c>
      <c r="B607" t="s">
        <v>2571</v>
      </c>
      <c r="C607" t="s">
        <v>2674</v>
      </c>
      <c r="D607">
        <f>IF(Players!C607="NL",INDEX(Standings!G:I,MATCH(INDEX(Teams!G:K,MATCH(Players!B607,Teams!G:G,0),5),Standings!G:G,0),2)+INDEX(Standings!G:I,MATCH(INDEX(Teams!G:K,MATCH(Players!B607,Teams!G:G,0),5),Standings!G:G,0),3),INDEX(Standings!A:C,MATCH(INDEX(Teams!A:E,MATCH(Players!B607,Teams!A:A,0),5),Standings!A:A,0),2)+INDEX(Standings!A:C,MATCH(INDEX(Teams!A:E,MATCH(Players!B607,Teams!A:A,0),5),Standings!A:A,0),3))</f>
        <v>3</v>
      </c>
      <c r="E607">
        <f t="shared" ca="1" si="1247"/>
        <v>0</v>
      </c>
      <c r="F607">
        <f t="shared" ca="1" si="1248"/>
        <v>0</v>
      </c>
      <c r="G607">
        <f t="shared" ca="1" si="1249"/>
        <v>0</v>
      </c>
      <c r="H607">
        <f t="shared" ca="1" si="1250"/>
        <v>0</v>
      </c>
      <c r="I607">
        <f t="shared" ca="1" si="1251"/>
        <v>0</v>
      </c>
      <c r="J607">
        <f t="shared" ca="1" si="1252"/>
        <v>0</v>
      </c>
      <c r="K607">
        <f t="shared" ca="1" si="1253"/>
        <v>0</v>
      </c>
      <c r="L607">
        <f t="shared" ca="1" si="1254"/>
        <v>0</v>
      </c>
      <c r="M607">
        <f t="shared" ca="1" si="1255"/>
        <v>0</v>
      </c>
      <c r="N607">
        <f t="shared" ca="1" si="1256"/>
        <v>0</v>
      </c>
      <c r="O607">
        <f t="shared" ca="1" si="1257"/>
        <v>0</v>
      </c>
      <c r="P607">
        <f t="shared" ca="1" si="1258"/>
        <v>0</v>
      </c>
      <c r="Q607">
        <f t="shared" ca="1" si="1259"/>
        <v>0</v>
      </c>
      <c r="R607">
        <f t="shared" ca="1" si="1260"/>
        <v>0</v>
      </c>
      <c r="S607">
        <f t="shared" ca="1" si="1261"/>
        <v>0</v>
      </c>
      <c r="T607">
        <f t="shared" ca="1" si="1262"/>
        <v>0</v>
      </c>
      <c r="U607">
        <f t="shared" ca="1" si="1263"/>
        <v>0</v>
      </c>
      <c r="V607">
        <f t="shared" ca="1" si="1264"/>
        <v>0</v>
      </c>
      <c r="W607">
        <f t="shared" ca="1" si="1265"/>
        <v>0</v>
      </c>
      <c r="X607">
        <f t="shared" ca="1" si="1267"/>
        <v>0</v>
      </c>
      <c r="Y607">
        <f t="shared" ca="1" si="1268"/>
        <v>0</v>
      </c>
      <c r="Z607">
        <f t="shared" ca="1" si="1269"/>
        <v>0</v>
      </c>
      <c r="AA607">
        <f t="shared" ca="1" si="1270"/>
        <v>0</v>
      </c>
      <c r="AB607">
        <f t="shared" ca="1" si="1271"/>
        <v>0</v>
      </c>
      <c r="AC607">
        <f t="shared" ca="1" si="1272"/>
        <v>0</v>
      </c>
      <c r="AD607">
        <f t="shared" ca="1" si="1273"/>
        <v>0</v>
      </c>
      <c r="AE607">
        <f t="shared" ca="1" si="1274"/>
        <v>0</v>
      </c>
      <c r="AF607">
        <f t="shared" ca="1" si="1275"/>
        <v>0</v>
      </c>
      <c r="AG607">
        <f t="shared" ca="1" si="1276"/>
        <v>0</v>
      </c>
      <c r="AH607">
        <f t="shared" ca="1" si="1277"/>
        <v>0</v>
      </c>
      <c r="AI607">
        <f t="shared" ca="1" si="1278"/>
        <v>0</v>
      </c>
      <c r="AJ607">
        <f t="shared" ca="1" si="1279"/>
        <v>0</v>
      </c>
      <c r="AK607">
        <f t="shared" ca="1" si="1280"/>
        <v>0</v>
      </c>
      <c r="AL607">
        <f t="shared" ca="1" si="1281"/>
        <v>0</v>
      </c>
      <c r="AM607">
        <f t="shared" ca="1" si="1282"/>
        <v>0</v>
      </c>
      <c r="AN607">
        <f t="shared" ca="1" si="1283"/>
        <v>0</v>
      </c>
      <c r="AO607">
        <f t="shared" ca="1" si="1284"/>
        <v>0</v>
      </c>
      <c r="AP607">
        <f t="shared" ca="1" si="1285"/>
        <v>0</v>
      </c>
      <c r="AQ607">
        <f t="shared" ca="1" si="1286"/>
        <v>0</v>
      </c>
      <c r="AR607" s="8">
        <f t="shared" ca="1" si="1287"/>
        <v>0</v>
      </c>
      <c r="AS607" s="8">
        <f t="shared" ca="1" si="1288"/>
        <v>0</v>
      </c>
      <c r="AT607" s="8">
        <f t="shared" ca="1" si="1289"/>
        <v>0</v>
      </c>
      <c r="AU607" s="8">
        <f t="shared" ca="1" si="1290"/>
        <v>0</v>
      </c>
      <c r="AV607">
        <f t="shared" ca="1" si="1291"/>
        <v>0</v>
      </c>
      <c r="AW607" t="b">
        <f t="shared" ca="1" si="1266"/>
        <v>0</v>
      </c>
    </row>
    <row r="608" spans="1:49">
      <c r="A608" t="s">
        <v>3305</v>
      </c>
      <c r="B608" t="s">
        <v>2571</v>
      </c>
      <c r="C608" t="s">
        <v>2674</v>
      </c>
      <c r="D608">
        <f>IF(Players!C608="NL",INDEX(Standings!G:I,MATCH(INDEX(Teams!G:K,MATCH(Players!B608,Teams!G:G,0),5),Standings!G:G,0),2)+INDEX(Standings!G:I,MATCH(INDEX(Teams!G:K,MATCH(Players!B608,Teams!G:G,0),5),Standings!G:G,0),3),INDEX(Standings!A:C,MATCH(INDEX(Teams!A:E,MATCH(Players!B608,Teams!A:A,0),5),Standings!A:A,0),2)+INDEX(Standings!A:C,MATCH(INDEX(Teams!A:E,MATCH(Players!B608,Teams!A:A,0),5),Standings!A:A,0),3))</f>
        <v>3</v>
      </c>
      <c r="E608">
        <f t="shared" ca="1" si="1247"/>
        <v>1</v>
      </c>
      <c r="F608">
        <f t="shared" ca="1" si="1248"/>
        <v>3</v>
      </c>
      <c r="G608">
        <f t="shared" ca="1" si="1249"/>
        <v>0</v>
      </c>
      <c r="H608">
        <f t="shared" ca="1" si="1250"/>
        <v>0</v>
      </c>
      <c r="I608">
        <f t="shared" ca="1" si="1251"/>
        <v>0</v>
      </c>
      <c r="J608">
        <f t="shared" ca="1" si="1252"/>
        <v>0</v>
      </c>
      <c r="K608">
        <f t="shared" ca="1" si="1253"/>
        <v>0</v>
      </c>
      <c r="L608">
        <f t="shared" ca="1" si="1254"/>
        <v>1</v>
      </c>
      <c r="M608">
        <f t="shared" ca="1" si="1255"/>
        <v>0</v>
      </c>
      <c r="N608">
        <f t="shared" ca="1" si="1256"/>
        <v>0</v>
      </c>
      <c r="O608">
        <f t="shared" ca="1" si="1257"/>
        <v>0</v>
      </c>
      <c r="P608">
        <f t="shared" ca="1" si="1258"/>
        <v>1</v>
      </c>
      <c r="Q608">
        <f t="shared" ca="1" si="1259"/>
        <v>1</v>
      </c>
      <c r="R608">
        <f t="shared" ca="1" si="1260"/>
        <v>0</v>
      </c>
      <c r="S608">
        <f t="shared" ca="1" si="1261"/>
        <v>0</v>
      </c>
      <c r="T608">
        <f t="shared" ca="1" si="1262"/>
        <v>1</v>
      </c>
      <c r="U608">
        <f t="shared" ca="1" si="1263"/>
        <v>0</v>
      </c>
      <c r="V608">
        <f t="shared" ca="1" si="1264"/>
        <v>0</v>
      </c>
      <c r="W608">
        <f t="shared" ca="1" si="1265"/>
        <v>0</v>
      </c>
      <c r="X608">
        <f t="shared" ca="1" si="1267"/>
        <v>1</v>
      </c>
      <c r="Y608">
        <f t="shared" ca="1" si="1268"/>
        <v>4</v>
      </c>
      <c r="Z608">
        <f t="shared" ca="1" si="1269"/>
        <v>3</v>
      </c>
      <c r="AA608">
        <f t="shared" ca="1" si="1270"/>
        <v>0</v>
      </c>
      <c r="AB608">
        <f t="shared" ca="1" si="1271"/>
        <v>0</v>
      </c>
      <c r="AC608">
        <f t="shared" ca="1" si="1272"/>
        <v>0</v>
      </c>
      <c r="AD608">
        <f t="shared" ca="1" si="1273"/>
        <v>0</v>
      </c>
      <c r="AE608">
        <f t="shared" ca="1" si="1274"/>
        <v>0</v>
      </c>
      <c r="AF608">
        <f t="shared" ca="1" si="1275"/>
        <v>1</v>
      </c>
      <c r="AG608">
        <f t="shared" ca="1" si="1276"/>
        <v>0</v>
      </c>
      <c r="AH608">
        <f t="shared" ca="1" si="1277"/>
        <v>0</v>
      </c>
      <c r="AI608">
        <f t="shared" ca="1" si="1278"/>
        <v>0</v>
      </c>
      <c r="AJ608">
        <f t="shared" ca="1" si="1279"/>
        <v>1</v>
      </c>
      <c r="AK608">
        <f t="shared" ca="1" si="1280"/>
        <v>1</v>
      </c>
      <c r="AL608">
        <f t="shared" ca="1" si="1281"/>
        <v>0</v>
      </c>
      <c r="AM608">
        <f t="shared" ca="1" si="1282"/>
        <v>0</v>
      </c>
      <c r="AN608">
        <f t="shared" ca="1" si="1283"/>
        <v>1</v>
      </c>
      <c r="AO608">
        <f t="shared" ca="1" si="1284"/>
        <v>0</v>
      </c>
      <c r="AP608">
        <f t="shared" ca="1" si="1285"/>
        <v>0</v>
      </c>
      <c r="AQ608">
        <f t="shared" ca="1" si="1286"/>
        <v>0</v>
      </c>
      <c r="AR608" s="8">
        <f t="shared" ca="1" si="1287"/>
        <v>0</v>
      </c>
      <c r="AS608" s="8">
        <f t="shared" ca="1" si="1288"/>
        <v>0</v>
      </c>
      <c r="AT608" s="8">
        <f t="shared" ca="1" si="1289"/>
        <v>0</v>
      </c>
      <c r="AU608" s="8">
        <f t="shared" ca="1" si="1290"/>
        <v>0</v>
      </c>
      <c r="AV608">
        <f t="shared" ca="1" si="1291"/>
        <v>0</v>
      </c>
      <c r="AW608" t="b">
        <f t="shared" ca="1" si="1266"/>
        <v>0</v>
      </c>
    </row>
    <row r="609" spans="1:49">
      <c r="A609" t="s">
        <v>3306</v>
      </c>
      <c r="B609" t="s">
        <v>2571</v>
      </c>
      <c r="C609" t="s">
        <v>2674</v>
      </c>
      <c r="D609">
        <f>IF(Players!C609="NL",INDEX(Standings!G:I,MATCH(INDEX(Teams!G:K,MATCH(Players!B609,Teams!G:G,0),5),Standings!G:G,0),2)+INDEX(Standings!G:I,MATCH(INDEX(Teams!G:K,MATCH(Players!B609,Teams!G:G,0),5),Standings!G:G,0),3),INDEX(Standings!A:C,MATCH(INDEX(Teams!A:E,MATCH(Players!B609,Teams!A:A,0),5),Standings!A:A,0),2)+INDEX(Standings!A:C,MATCH(INDEX(Teams!A:E,MATCH(Players!B609,Teams!A:A,0),5),Standings!A:A,0),3))</f>
        <v>3</v>
      </c>
      <c r="E609">
        <f t="shared" ca="1" si="1247"/>
        <v>0</v>
      </c>
      <c r="F609">
        <f t="shared" ca="1" si="1248"/>
        <v>0</v>
      </c>
      <c r="G609">
        <f t="shared" ca="1" si="1249"/>
        <v>0</v>
      </c>
      <c r="H609">
        <f t="shared" ca="1" si="1250"/>
        <v>0</v>
      </c>
      <c r="I609">
        <f t="shared" ca="1" si="1251"/>
        <v>0</v>
      </c>
      <c r="J609">
        <f t="shared" ca="1" si="1252"/>
        <v>0</v>
      </c>
      <c r="K609">
        <f t="shared" ca="1" si="1253"/>
        <v>0</v>
      </c>
      <c r="L609">
        <f t="shared" ca="1" si="1254"/>
        <v>0</v>
      </c>
      <c r="M609">
        <f t="shared" ca="1" si="1255"/>
        <v>0</v>
      </c>
      <c r="N609">
        <f t="shared" ca="1" si="1256"/>
        <v>0</v>
      </c>
      <c r="O609">
        <f t="shared" ca="1" si="1257"/>
        <v>0</v>
      </c>
      <c r="P609">
        <f t="shared" ca="1" si="1258"/>
        <v>0</v>
      </c>
      <c r="Q609">
        <f t="shared" ca="1" si="1259"/>
        <v>0</v>
      </c>
      <c r="R609">
        <f t="shared" ca="1" si="1260"/>
        <v>0</v>
      </c>
      <c r="S609">
        <f t="shared" ca="1" si="1261"/>
        <v>0</v>
      </c>
      <c r="T609">
        <f t="shared" ca="1" si="1262"/>
        <v>0</v>
      </c>
      <c r="U609">
        <f t="shared" ca="1" si="1263"/>
        <v>0</v>
      </c>
      <c r="V609">
        <f t="shared" ca="1" si="1264"/>
        <v>0</v>
      </c>
      <c r="W609">
        <f t="shared" ca="1" si="1265"/>
        <v>0</v>
      </c>
      <c r="X609">
        <f t="shared" ca="1" si="1267"/>
        <v>0</v>
      </c>
      <c r="Y609">
        <f t="shared" ca="1" si="1268"/>
        <v>0</v>
      </c>
      <c r="Z609">
        <f t="shared" ca="1" si="1269"/>
        <v>0</v>
      </c>
      <c r="AA609">
        <f t="shared" ca="1" si="1270"/>
        <v>0</v>
      </c>
      <c r="AB609">
        <f t="shared" ca="1" si="1271"/>
        <v>0</v>
      </c>
      <c r="AC609">
        <f t="shared" ca="1" si="1272"/>
        <v>0</v>
      </c>
      <c r="AD609">
        <f t="shared" ca="1" si="1273"/>
        <v>0</v>
      </c>
      <c r="AE609">
        <f t="shared" ca="1" si="1274"/>
        <v>0</v>
      </c>
      <c r="AF609">
        <f t="shared" ca="1" si="1275"/>
        <v>0</v>
      </c>
      <c r="AG609">
        <f t="shared" ca="1" si="1276"/>
        <v>0</v>
      </c>
      <c r="AH609">
        <f t="shared" ca="1" si="1277"/>
        <v>0</v>
      </c>
      <c r="AI609">
        <f t="shared" ca="1" si="1278"/>
        <v>0</v>
      </c>
      <c r="AJ609">
        <f t="shared" ca="1" si="1279"/>
        <v>0</v>
      </c>
      <c r="AK609">
        <f t="shared" ca="1" si="1280"/>
        <v>0</v>
      </c>
      <c r="AL609">
        <f t="shared" ca="1" si="1281"/>
        <v>0</v>
      </c>
      <c r="AM609">
        <f t="shared" ca="1" si="1282"/>
        <v>0</v>
      </c>
      <c r="AN609">
        <f t="shared" ca="1" si="1283"/>
        <v>0</v>
      </c>
      <c r="AO609">
        <f t="shared" ca="1" si="1284"/>
        <v>0</v>
      </c>
      <c r="AP609">
        <f t="shared" ca="1" si="1285"/>
        <v>0</v>
      </c>
      <c r="AQ609">
        <f t="shared" ca="1" si="1286"/>
        <v>0</v>
      </c>
      <c r="AR609" s="8">
        <f t="shared" ca="1" si="1287"/>
        <v>0</v>
      </c>
      <c r="AS609" s="8">
        <f t="shared" ca="1" si="1288"/>
        <v>0</v>
      </c>
      <c r="AT609" s="8">
        <f t="shared" ca="1" si="1289"/>
        <v>0</v>
      </c>
      <c r="AU609" s="8">
        <f t="shared" ca="1" si="1290"/>
        <v>0</v>
      </c>
      <c r="AV609">
        <f t="shared" ca="1" si="1291"/>
        <v>0</v>
      </c>
      <c r="AW609" t="b">
        <f t="shared" ca="1" si="1266"/>
        <v>0</v>
      </c>
    </row>
    <row r="610" spans="1:49">
      <c r="A610" t="s">
        <v>3307</v>
      </c>
      <c r="B610" t="s">
        <v>2571</v>
      </c>
      <c r="C610" t="s">
        <v>2674</v>
      </c>
      <c r="D610">
        <f>IF(Players!C610="NL",INDEX(Standings!G:I,MATCH(INDEX(Teams!G:K,MATCH(Players!B610,Teams!G:G,0),5),Standings!G:G,0),2)+INDEX(Standings!G:I,MATCH(INDEX(Teams!G:K,MATCH(Players!B610,Teams!G:G,0),5),Standings!G:G,0),3),INDEX(Standings!A:C,MATCH(INDEX(Teams!A:E,MATCH(Players!B610,Teams!A:A,0),5),Standings!A:A,0),2)+INDEX(Standings!A:C,MATCH(INDEX(Teams!A:E,MATCH(Players!B610,Teams!A:A,0),5),Standings!A:A,0),3))</f>
        <v>3</v>
      </c>
      <c r="E610">
        <f t="shared" ca="1" si="1247"/>
        <v>0</v>
      </c>
      <c r="F610">
        <f t="shared" ca="1" si="1248"/>
        <v>0</v>
      </c>
      <c r="G610">
        <f t="shared" ca="1" si="1249"/>
        <v>0</v>
      </c>
      <c r="H610">
        <f t="shared" ca="1" si="1250"/>
        <v>0</v>
      </c>
      <c r="I610">
        <f t="shared" ca="1" si="1251"/>
        <v>0</v>
      </c>
      <c r="J610">
        <f t="shared" ca="1" si="1252"/>
        <v>0</v>
      </c>
      <c r="K610">
        <f t="shared" ca="1" si="1253"/>
        <v>0</v>
      </c>
      <c r="L610">
        <f t="shared" ca="1" si="1254"/>
        <v>0</v>
      </c>
      <c r="M610">
        <f t="shared" ca="1" si="1255"/>
        <v>0</v>
      </c>
      <c r="N610">
        <f t="shared" ca="1" si="1256"/>
        <v>0</v>
      </c>
      <c r="O610">
        <f t="shared" ca="1" si="1257"/>
        <v>0</v>
      </c>
      <c r="P610">
        <f t="shared" ca="1" si="1258"/>
        <v>0</v>
      </c>
      <c r="Q610">
        <f t="shared" ca="1" si="1259"/>
        <v>0</v>
      </c>
      <c r="R610">
        <f t="shared" ca="1" si="1260"/>
        <v>0</v>
      </c>
      <c r="S610">
        <f t="shared" ca="1" si="1261"/>
        <v>0</v>
      </c>
      <c r="T610">
        <f t="shared" ca="1" si="1262"/>
        <v>0</v>
      </c>
      <c r="U610">
        <f t="shared" ca="1" si="1263"/>
        <v>0</v>
      </c>
      <c r="V610">
        <f t="shared" ca="1" si="1264"/>
        <v>0</v>
      </c>
      <c r="W610">
        <f t="shared" ca="1" si="1265"/>
        <v>0</v>
      </c>
      <c r="X610">
        <f t="shared" ca="1" si="1267"/>
        <v>0</v>
      </c>
      <c r="Y610">
        <f t="shared" ca="1" si="1268"/>
        <v>0</v>
      </c>
      <c r="Z610">
        <f t="shared" ca="1" si="1269"/>
        <v>0</v>
      </c>
      <c r="AA610">
        <f t="shared" ca="1" si="1270"/>
        <v>0</v>
      </c>
      <c r="AB610">
        <f t="shared" ca="1" si="1271"/>
        <v>0</v>
      </c>
      <c r="AC610">
        <f t="shared" ca="1" si="1272"/>
        <v>0</v>
      </c>
      <c r="AD610">
        <f t="shared" ca="1" si="1273"/>
        <v>0</v>
      </c>
      <c r="AE610">
        <f t="shared" ca="1" si="1274"/>
        <v>0</v>
      </c>
      <c r="AF610">
        <f t="shared" ca="1" si="1275"/>
        <v>0</v>
      </c>
      <c r="AG610">
        <f t="shared" ca="1" si="1276"/>
        <v>0</v>
      </c>
      <c r="AH610">
        <f t="shared" ca="1" si="1277"/>
        <v>0</v>
      </c>
      <c r="AI610">
        <f t="shared" ca="1" si="1278"/>
        <v>0</v>
      </c>
      <c r="AJ610">
        <f t="shared" ca="1" si="1279"/>
        <v>0</v>
      </c>
      <c r="AK610">
        <f t="shared" ca="1" si="1280"/>
        <v>0</v>
      </c>
      <c r="AL610">
        <f t="shared" ca="1" si="1281"/>
        <v>0</v>
      </c>
      <c r="AM610">
        <f t="shared" ca="1" si="1282"/>
        <v>0</v>
      </c>
      <c r="AN610">
        <f t="shared" ca="1" si="1283"/>
        <v>0</v>
      </c>
      <c r="AO610">
        <f t="shared" ca="1" si="1284"/>
        <v>0</v>
      </c>
      <c r="AP610">
        <f t="shared" ca="1" si="1285"/>
        <v>0</v>
      </c>
      <c r="AQ610">
        <f t="shared" ca="1" si="1286"/>
        <v>0</v>
      </c>
      <c r="AR610" s="8">
        <f t="shared" ca="1" si="1287"/>
        <v>0</v>
      </c>
      <c r="AS610" s="8">
        <f t="shared" ca="1" si="1288"/>
        <v>0</v>
      </c>
      <c r="AT610" s="8">
        <f t="shared" ca="1" si="1289"/>
        <v>0</v>
      </c>
      <c r="AU610" s="8">
        <f t="shared" ca="1" si="1290"/>
        <v>0</v>
      </c>
      <c r="AV610">
        <f t="shared" ca="1" si="1291"/>
        <v>0</v>
      </c>
      <c r="AW610" t="b">
        <f t="shared" ca="1" si="1266"/>
        <v>0</v>
      </c>
    </row>
    <row r="611" spans="1:49">
      <c r="A611" t="s">
        <v>3308</v>
      </c>
      <c r="B611" t="s">
        <v>2571</v>
      </c>
      <c r="C611" t="s">
        <v>2674</v>
      </c>
      <c r="D611">
        <f>IF(Players!C611="NL",INDEX(Standings!G:I,MATCH(INDEX(Teams!G:K,MATCH(Players!B611,Teams!G:G,0),5),Standings!G:G,0),2)+INDEX(Standings!G:I,MATCH(INDEX(Teams!G:K,MATCH(Players!B611,Teams!G:G,0),5),Standings!G:G,0),3),INDEX(Standings!A:C,MATCH(INDEX(Teams!A:E,MATCH(Players!B611,Teams!A:A,0),5),Standings!A:A,0),2)+INDEX(Standings!A:C,MATCH(INDEX(Teams!A:E,MATCH(Players!B611,Teams!A:A,0),5),Standings!A:A,0),3))</f>
        <v>3</v>
      </c>
      <c r="E611">
        <f t="shared" ca="1" si="1247"/>
        <v>0</v>
      </c>
      <c r="F611">
        <f t="shared" ca="1" si="1248"/>
        <v>0</v>
      </c>
      <c r="G611">
        <f t="shared" ca="1" si="1249"/>
        <v>0</v>
      </c>
      <c r="H611">
        <f t="shared" ca="1" si="1250"/>
        <v>0</v>
      </c>
      <c r="I611">
        <f t="shared" ca="1" si="1251"/>
        <v>0</v>
      </c>
      <c r="J611">
        <f t="shared" ca="1" si="1252"/>
        <v>0</v>
      </c>
      <c r="K611">
        <f t="shared" ca="1" si="1253"/>
        <v>0</v>
      </c>
      <c r="L611">
        <f t="shared" ca="1" si="1254"/>
        <v>0</v>
      </c>
      <c r="M611">
        <f t="shared" ca="1" si="1255"/>
        <v>0</v>
      </c>
      <c r="N611">
        <f t="shared" ca="1" si="1256"/>
        <v>0</v>
      </c>
      <c r="O611">
        <f t="shared" ca="1" si="1257"/>
        <v>0</v>
      </c>
      <c r="P611">
        <f t="shared" ca="1" si="1258"/>
        <v>0</v>
      </c>
      <c r="Q611">
        <f t="shared" ca="1" si="1259"/>
        <v>0</v>
      </c>
      <c r="R611">
        <f t="shared" ca="1" si="1260"/>
        <v>0</v>
      </c>
      <c r="S611">
        <f t="shared" ca="1" si="1261"/>
        <v>0</v>
      </c>
      <c r="T611">
        <f t="shared" ca="1" si="1262"/>
        <v>0</v>
      </c>
      <c r="U611">
        <f t="shared" ca="1" si="1263"/>
        <v>0</v>
      </c>
      <c r="V611">
        <f t="shared" ca="1" si="1264"/>
        <v>0</v>
      </c>
      <c r="W611">
        <f t="shared" ca="1" si="1265"/>
        <v>0</v>
      </c>
      <c r="X611">
        <f t="shared" ca="1" si="1267"/>
        <v>0</v>
      </c>
      <c r="Y611">
        <f t="shared" ca="1" si="1268"/>
        <v>0</v>
      </c>
      <c r="Z611">
        <f t="shared" ca="1" si="1269"/>
        <v>0</v>
      </c>
      <c r="AA611">
        <f t="shared" ca="1" si="1270"/>
        <v>0</v>
      </c>
      <c r="AB611">
        <f t="shared" ca="1" si="1271"/>
        <v>0</v>
      </c>
      <c r="AC611">
        <f t="shared" ca="1" si="1272"/>
        <v>0</v>
      </c>
      <c r="AD611">
        <f t="shared" ca="1" si="1273"/>
        <v>0</v>
      </c>
      <c r="AE611">
        <f t="shared" ca="1" si="1274"/>
        <v>0</v>
      </c>
      <c r="AF611">
        <f t="shared" ca="1" si="1275"/>
        <v>0</v>
      </c>
      <c r="AG611">
        <f t="shared" ca="1" si="1276"/>
        <v>0</v>
      </c>
      <c r="AH611">
        <f t="shared" ca="1" si="1277"/>
        <v>0</v>
      </c>
      <c r="AI611">
        <f t="shared" ca="1" si="1278"/>
        <v>0</v>
      </c>
      <c r="AJ611">
        <f t="shared" ca="1" si="1279"/>
        <v>0</v>
      </c>
      <c r="AK611">
        <f t="shared" ca="1" si="1280"/>
        <v>0</v>
      </c>
      <c r="AL611">
        <f t="shared" ca="1" si="1281"/>
        <v>0</v>
      </c>
      <c r="AM611">
        <f t="shared" ca="1" si="1282"/>
        <v>0</v>
      </c>
      <c r="AN611">
        <f t="shared" ca="1" si="1283"/>
        <v>0</v>
      </c>
      <c r="AO611">
        <f t="shared" ca="1" si="1284"/>
        <v>0</v>
      </c>
      <c r="AP611">
        <f t="shared" ca="1" si="1285"/>
        <v>0</v>
      </c>
      <c r="AQ611">
        <f t="shared" ca="1" si="1286"/>
        <v>0</v>
      </c>
      <c r="AR611" s="8">
        <f t="shared" ca="1" si="1287"/>
        <v>0</v>
      </c>
      <c r="AS611" s="8">
        <f t="shared" ca="1" si="1288"/>
        <v>0</v>
      </c>
      <c r="AT611" s="8">
        <f t="shared" ca="1" si="1289"/>
        <v>0</v>
      </c>
      <c r="AU611" s="8">
        <f t="shared" ca="1" si="1290"/>
        <v>0</v>
      </c>
      <c r="AV611">
        <f t="shared" ca="1" si="1291"/>
        <v>0</v>
      </c>
      <c r="AW611" t="b">
        <f t="shared" ca="1" si="1266"/>
        <v>0</v>
      </c>
    </row>
    <row r="612" spans="1:49">
      <c r="A612" t="s">
        <v>3309</v>
      </c>
      <c r="B612" t="s">
        <v>2571</v>
      </c>
      <c r="C612" t="s">
        <v>2674</v>
      </c>
      <c r="D612">
        <f>IF(Players!C612="NL",INDEX(Standings!G:I,MATCH(INDEX(Teams!G:K,MATCH(Players!B612,Teams!G:G,0),5),Standings!G:G,0),2)+INDEX(Standings!G:I,MATCH(INDEX(Teams!G:K,MATCH(Players!B612,Teams!G:G,0),5),Standings!G:G,0),3),INDEX(Standings!A:C,MATCH(INDEX(Teams!A:E,MATCH(Players!B612,Teams!A:A,0),5),Standings!A:A,0),2)+INDEX(Standings!A:C,MATCH(INDEX(Teams!A:E,MATCH(Players!B612,Teams!A:A,0),5),Standings!A:A,0),3))</f>
        <v>3</v>
      </c>
      <c r="E612">
        <f t="shared" ca="1" si="1247"/>
        <v>0</v>
      </c>
      <c r="F612">
        <f t="shared" ca="1" si="1248"/>
        <v>0</v>
      </c>
      <c r="G612">
        <f t="shared" ca="1" si="1249"/>
        <v>0</v>
      </c>
      <c r="H612">
        <f t="shared" ca="1" si="1250"/>
        <v>0</v>
      </c>
      <c r="I612">
        <f t="shared" ca="1" si="1251"/>
        <v>0</v>
      </c>
      <c r="J612">
        <f t="shared" ca="1" si="1252"/>
        <v>0</v>
      </c>
      <c r="K612">
        <f t="shared" ca="1" si="1253"/>
        <v>0</v>
      </c>
      <c r="L612">
        <f t="shared" ca="1" si="1254"/>
        <v>0</v>
      </c>
      <c r="M612">
        <f t="shared" ca="1" si="1255"/>
        <v>0</v>
      </c>
      <c r="N612">
        <f t="shared" ca="1" si="1256"/>
        <v>0</v>
      </c>
      <c r="O612">
        <f t="shared" ca="1" si="1257"/>
        <v>0</v>
      </c>
      <c r="P612">
        <f t="shared" ca="1" si="1258"/>
        <v>0</v>
      </c>
      <c r="Q612">
        <f t="shared" ca="1" si="1259"/>
        <v>0</v>
      </c>
      <c r="R612">
        <f t="shared" ca="1" si="1260"/>
        <v>0</v>
      </c>
      <c r="S612">
        <f t="shared" ca="1" si="1261"/>
        <v>0</v>
      </c>
      <c r="T612">
        <f t="shared" ca="1" si="1262"/>
        <v>0</v>
      </c>
      <c r="U612">
        <f t="shared" ca="1" si="1263"/>
        <v>0</v>
      </c>
      <c r="V612">
        <f t="shared" ca="1" si="1264"/>
        <v>0</v>
      </c>
      <c r="W612">
        <f t="shared" ca="1" si="1265"/>
        <v>0</v>
      </c>
      <c r="X612">
        <f t="shared" ca="1" si="1267"/>
        <v>0</v>
      </c>
      <c r="Y612">
        <f t="shared" ca="1" si="1268"/>
        <v>0</v>
      </c>
      <c r="Z612">
        <f t="shared" ca="1" si="1269"/>
        <v>0</v>
      </c>
      <c r="AA612">
        <f t="shared" ca="1" si="1270"/>
        <v>0</v>
      </c>
      <c r="AB612">
        <f t="shared" ca="1" si="1271"/>
        <v>0</v>
      </c>
      <c r="AC612">
        <f t="shared" ca="1" si="1272"/>
        <v>0</v>
      </c>
      <c r="AD612">
        <f t="shared" ca="1" si="1273"/>
        <v>0</v>
      </c>
      <c r="AE612">
        <f t="shared" ca="1" si="1274"/>
        <v>0</v>
      </c>
      <c r="AF612">
        <f t="shared" ca="1" si="1275"/>
        <v>0</v>
      </c>
      <c r="AG612">
        <f t="shared" ca="1" si="1276"/>
        <v>0</v>
      </c>
      <c r="AH612">
        <f t="shared" ca="1" si="1277"/>
        <v>0</v>
      </c>
      <c r="AI612">
        <f t="shared" ca="1" si="1278"/>
        <v>0</v>
      </c>
      <c r="AJ612">
        <f t="shared" ca="1" si="1279"/>
        <v>0</v>
      </c>
      <c r="AK612">
        <f t="shared" ca="1" si="1280"/>
        <v>0</v>
      </c>
      <c r="AL612">
        <f t="shared" ca="1" si="1281"/>
        <v>0</v>
      </c>
      <c r="AM612">
        <f t="shared" ca="1" si="1282"/>
        <v>0</v>
      </c>
      <c r="AN612">
        <f t="shared" ca="1" si="1283"/>
        <v>0</v>
      </c>
      <c r="AO612">
        <f t="shared" ca="1" si="1284"/>
        <v>0</v>
      </c>
      <c r="AP612">
        <f t="shared" ca="1" si="1285"/>
        <v>0</v>
      </c>
      <c r="AQ612">
        <f t="shared" ca="1" si="1286"/>
        <v>0</v>
      </c>
      <c r="AR612" s="8">
        <f t="shared" ca="1" si="1287"/>
        <v>0</v>
      </c>
      <c r="AS612" s="8">
        <f t="shared" ca="1" si="1288"/>
        <v>0</v>
      </c>
      <c r="AT612" s="8">
        <f t="shared" ca="1" si="1289"/>
        <v>0</v>
      </c>
      <c r="AU612" s="8">
        <f t="shared" ca="1" si="1290"/>
        <v>0</v>
      </c>
      <c r="AV612">
        <f t="shared" ca="1" si="1291"/>
        <v>0</v>
      </c>
      <c r="AW612" t="b">
        <f t="shared" ca="1" si="1266"/>
        <v>0</v>
      </c>
    </row>
    <row r="613" spans="1:49">
      <c r="A613" t="s">
        <v>3310</v>
      </c>
      <c r="B613" t="s">
        <v>2571</v>
      </c>
      <c r="C613" t="s">
        <v>2674</v>
      </c>
      <c r="D613">
        <f>IF(Players!C613="NL",INDEX(Standings!G:I,MATCH(INDEX(Teams!G:K,MATCH(Players!B613,Teams!G:G,0),5),Standings!G:G,0),2)+INDEX(Standings!G:I,MATCH(INDEX(Teams!G:K,MATCH(Players!B613,Teams!G:G,0),5),Standings!G:G,0),3),INDEX(Standings!A:C,MATCH(INDEX(Teams!A:E,MATCH(Players!B613,Teams!A:A,0),5),Standings!A:A,0),2)+INDEX(Standings!A:C,MATCH(INDEX(Teams!A:E,MATCH(Players!B613,Teams!A:A,0),5),Standings!A:A,0),3))</f>
        <v>3</v>
      </c>
      <c r="E613">
        <f t="shared" ca="1" si="1247"/>
        <v>0</v>
      </c>
      <c r="F613">
        <f t="shared" ca="1" si="1248"/>
        <v>0</v>
      </c>
      <c r="G613">
        <f t="shared" ca="1" si="1249"/>
        <v>0</v>
      </c>
      <c r="H613">
        <f t="shared" ca="1" si="1250"/>
        <v>0</v>
      </c>
      <c r="I613">
        <f t="shared" ca="1" si="1251"/>
        <v>0</v>
      </c>
      <c r="J613">
        <f t="shared" ca="1" si="1252"/>
        <v>0</v>
      </c>
      <c r="K613">
        <f t="shared" ca="1" si="1253"/>
        <v>0</v>
      </c>
      <c r="L613">
        <f t="shared" ca="1" si="1254"/>
        <v>0</v>
      </c>
      <c r="M613">
        <f t="shared" ca="1" si="1255"/>
        <v>0</v>
      </c>
      <c r="N613">
        <f t="shared" ca="1" si="1256"/>
        <v>0</v>
      </c>
      <c r="O613">
        <f t="shared" ca="1" si="1257"/>
        <v>0</v>
      </c>
      <c r="P613">
        <f t="shared" ca="1" si="1258"/>
        <v>0</v>
      </c>
      <c r="Q613">
        <f t="shared" ca="1" si="1259"/>
        <v>0</v>
      </c>
      <c r="R613">
        <f t="shared" ca="1" si="1260"/>
        <v>0</v>
      </c>
      <c r="S613">
        <f t="shared" ca="1" si="1261"/>
        <v>0</v>
      </c>
      <c r="T613">
        <f t="shared" ca="1" si="1262"/>
        <v>0</v>
      </c>
      <c r="U613">
        <f t="shared" ca="1" si="1263"/>
        <v>0</v>
      </c>
      <c r="V613">
        <f t="shared" ca="1" si="1264"/>
        <v>0</v>
      </c>
      <c r="W613">
        <f t="shared" ca="1" si="1265"/>
        <v>0</v>
      </c>
      <c r="X613">
        <f t="shared" ca="1" si="1267"/>
        <v>0</v>
      </c>
      <c r="Y613">
        <f t="shared" ca="1" si="1268"/>
        <v>0</v>
      </c>
      <c r="Z613">
        <f t="shared" ca="1" si="1269"/>
        <v>0</v>
      </c>
      <c r="AA613">
        <f t="shared" ca="1" si="1270"/>
        <v>0</v>
      </c>
      <c r="AB613">
        <f t="shared" ca="1" si="1271"/>
        <v>0</v>
      </c>
      <c r="AC613">
        <f t="shared" ca="1" si="1272"/>
        <v>0</v>
      </c>
      <c r="AD613">
        <f t="shared" ca="1" si="1273"/>
        <v>0</v>
      </c>
      <c r="AE613">
        <f t="shared" ca="1" si="1274"/>
        <v>0</v>
      </c>
      <c r="AF613">
        <f t="shared" ca="1" si="1275"/>
        <v>0</v>
      </c>
      <c r="AG613">
        <f t="shared" ca="1" si="1276"/>
        <v>0</v>
      </c>
      <c r="AH613">
        <f t="shared" ca="1" si="1277"/>
        <v>0</v>
      </c>
      <c r="AI613">
        <f t="shared" ca="1" si="1278"/>
        <v>0</v>
      </c>
      <c r="AJ613">
        <f t="shared" ca="1" si="1279"/>
        <v>0</v>
      </c>
      <c r="AK613">
        <f t="shared" ca="1" si="1280"/>
        <v>0</v>
      </c>
      <c r="AL613">
        <f t="shared" ca="1" si="1281"/>
        <v>0</v>
      </c>
      <c r="AM613">
        <f t="shared" ca="1" si="1282"/>
        <v>0</v>
      </c>
      <c r="AN613">
        <f t="shared" ca="1" si="1283"/>
        <v>0</v>
      </c>
      <c r="AO613">
        <f t="shared" ca="1" si="1284"/>
        <v>0</v>
      </c>
      <c r="AP613">
        <f t="shared" ca="1" si="1285"/>
        <v>0</v>
      </c>
      <c r="AQ613">
        <f t="shared" ca="1" si="1286"/>
        <v>0</v>
      </c>
      <c r="AR613" s="8">
        <f t="shared" ca="1" si="1287"/>
        <v>0</v>
      </c>
      <c r="AS613" s="8">
        <f t="shared" ca="1" si="1288"/>
        <v>0</v>
      </c>
      <c r="AT613" s="8">
        <f t="shared" ca="1" si="1289"/>
        <v>0</v>
      </c>
      <c r="AU613" s="8">
        <f t="shared" ca="1" si="1290"/>
        <v>0</v>
      </c>
      <c r="AV613">
        <f t="shared" ca="1" si="1291"/>
        <v>0</v>
      </c>
      <c r="AW613" t="b">
        <f t="shared" ca="1" si="1266"/>
        <v>0</v>
      </c>
    </row>
    <row r="614" spans="1:49">
      <c r="A614" t="s">
        <v>3311</v>
      </c>
      <c r="B614" t="s">
        <v>2571</v>
      </c>
      <c r="C614" t="s">
        <v>2674</v>
      </c>
      <c r="D614">
        <f>IF(Players!C614="NL",INDEX(Standings!G:I,MATCH(INDEX(Teams!G:K,MATCH(Players!B614,Teams!G:G,0),5),Standings!G:G,0),2)+INDEX(Standings!G:I,MATCH(INDEX(Teams!G:K,MATCH(Players!B614,Teams!G:G,0),5),Standings!G:G,0),3),INDEX(Standings!A:C,MATCH(INDEX(Teams!A:E,MATCH(Players!B614,Teams!A:A,0),5),Standings!A:A,0),2)+INDEX(Standings!A:C,MATCH(INDEX(Teams!A:E,MATCH(Players!B614,Teams!A:A,0),5),Standings!A:A,0),3))</f>
        <v>3</v>
      </c>
      <c r="E614">
        <f t="shared" ca="1" si="1247"/>
        <v>0</v>
      </c>
      <c r="F614">
        <f t="shared" ca="1" si="1248"/>
        <v>0</v>
      </c>
      <c r="G614">
        <f t="shared" ca="1" si="1249"/>
        <v>0</v>
      </c>
      <c r="H614">
        <f t="shared" ca="1" si="1250"/>
        <v>0</v>
      </c>
      <c r="I614">
        <f t="shared" ca="1" si="1251"/>
        <v>0</v>
      </c>
      <c r="J614">
        <f t="shared" ca="1" si="1252"/>
        <v>0</v>
      </c>
      <c r="K614">
        <f t="shared" ca="1" si="1253"/>
        <v>0</v>
      </c>
      <c r="L614">
        <f t="shared" ca="1" si="1254"/>
        <v>0</v>
      </c>
      <c r="M614">
        <f t="shared" ca="1" si="1255"/>
        <v>0</v>
      </c>
      <c r="N614">
        <f t="shared" ca="1" si="1256"/>
        <v>0</v>
      </c>
      <c r="O614">
        <f t="shared" ca="1" si="1257"/>
        <v>0</v>
      </c>
      <c r="P614">
        <f t="shared" ca="1" si="1258"/>
        <v>0</v>
      </c>
      <c r="Q614">
        <f t="shared" ca="1" si="1259"/>
        <v>0</v>
      </c>
      <c r="R614">
        <f t="shared" ca="1" si="1260"/>
        <v>0</v>
      </c>
      <c r="S614">
        <f t="shared" ca="1" si="1261"/>
        <v>0</v>
      </c>
      <c r="T614">
        <f t="shared" ca="1" si="1262"/>
        <v>0</v>
      </c>
      <c r="U614">
        <f t="shared" ca="1" si="1263"/>
        <v>0</v>
      </c>
      <c r="V614">
        <f t="shared" ca="1" si="1264"/>
        <v>0</v>
      </c>
      <c r="W614">
        <f t="shared" ca="1" si="1265"/>
        <v>0</v>
      </c>
      <c r="X614">
        <f t="shared" ca="1" si="1267"/>
        <v>0</v>
      </c>
      <c r="Y614">
        <f t="shared" ca="1" si="1268"/>
        <v>0</v>
      </c>
      <c r="Z614">
        <f t="shared" ca="1" si="1269"/>
        <v>0</v>
      </c>
      <c r="AA614">
        <f t="shared" ca="1" si="1270"/>
        <v>0</v>
      </c>
      <c r="AB614">
        <f t="shared" ca="1" si="1271"/>
        <v>0</v>
      </c>
      <c r="AC614">
        <f t="shared" ca="1" si="1272"/>
        <v>0</v>
      </c>
      <c r="AD614">
        <f t="shared" ca="1" si="1273"/>
        <v>0</v>
      </c>
      <c r="AE614">
        <f t="shared" ca="1" si="1274"/>
        <v>0</v>
      </c>
      <c r="AF614">
        <f t="shared" ca="1" si="1275"/>
        <v>0</v>
      </c>
      <c r="AG614">
        <f t="shared" ca="1" si="1276"/>
        <v>0</v>
      </c>
      <c r="AH614">
        <f t="shared" ca="1" si="1277"/>
        <v>0</v>
      </c>
      <c r="AI614">
        <f t="shared" ca="1" si="1278"/>
        <v>0</v>
      </c>
      <c r="AJ614">
        <f t="shared" ca="1" si="1279"/>
        <v>0</v>
      </c>
      <c r="AK614">
        <f t="shared" ca="1" si="1280"/>
        <v>0</v>
      </c>
      <c r="AL614">
        <f t="shared" ca="1" si="1281"/>
        <v>0</v>
      </c>
      <c r="AM614">
        <f t="shared" ca="1" si="1282"/>
        <v>0</v>
      </c>
      <c r="AN614">
        <f t="shared" ca="1" si="1283"/>
        <v>0</v>
      </c>
      <c r="AO614">
        <f t="shared" ca="1" si="1284"/>
        <v>0</v>
      </c>
      <c r="AP614">
        <f t="shared" ca="1" si="1285"/>
        <v>0</v>
      </c>
      <c r="AQ614">
        <f t="shared" ca="1" si="1286"/>
        <v>0</v>
      </c>
      <c r="AR614" s="8">
        <f t="shared" ca="1" si="1287"/>
        <v>0</v>
      </c>
      <c r="AS614" s="8">
        <f t="shared" ca="1" si="1288"/>
        <v>0</v>
      </c>
      <c r="AT614" s="8">
        <f t="shared" ca="1" si="1289"/>
        <v>0</v>
      </c>
      <c r="AU614" s="8">
        <f t="shared" ca="1" si="1290"/>
        <v>0</v>
      </c>
      <c r="AV614">
        <f t="shared" ca="1" si="1291"/>
        <v>0</v>
      </c>
      <c r="AW614" t="b">
        <f t="shared" ca="1" si="1266"/>
        <v>0</v>
      </c>
    </row>
    <row r="615" spans="1:49">
      <c r="A615" t="s">
        <v>3312</v>
      </c>
      <c r="B615" t="s">
        <v>2571</v>
      </c>
      <c r="C615" t="s">
        <v>2674</v>
      </c>
      <c r="D615">
        <f>IF(Players!C615="NL",INDEX(Standings!G:I,MATCH(INDEX(Teams!G:K,MATCH(Players!B615,Teams!G:G,0),5),Standings!G:G,0),2)+INDEX(Standings!G:I,MATCH(INDEX(Teams!G:K,MATCH(Players!B615,Teams!G:G,0),5),Standings!G:G,0),3),INDEX(Standings!A:C,MATCH(INDEX(Teams!A:E,MATCH(Players!B615,Teams!A:A,0),5),Standings!A:A,0),2)+INDEX(Standings!A:C,MATCH(INDEX(Teams!A:E,MATCH(Players!B615,Teams!A:A,0),5),Standings!A:A,0),3))</f>
        <v>3</v>
      </c>
      <c r="E615">
        <f t="shared" ca="1" si="1247"/>
        <v>1</v>
      </c>
      <c r="F615">
        <f t="shared" ca="1" si="1248"/>
        <v>1</v>
      </c>
      <c r="G615">
        <f t="shared" ca="1" si="1249"/>
        <v>0</v>
      </c>
      <c r="H615">
        <f t="shared" ca="1" si="1250"/>
        <v>0</v>
      </c>
      <c r="I615">
        <f t="shared" ca="1" si="1251"/>
        <v>0</v>
      </c>
      <c r="J615">
        <f t="shared" ca="1" si="1252"/>
        <v>0</v>
      </c>
      <c r="K615">
        <f t="shared" ca="1" si="1253"/>
        <v>0</v>
      </c>
      <c r="L615">
        <f t="shared" ca="1" si="1254"/>
        <v>0</v>
      </c>
      <c r="M615">
        <f t="shared" ca="1" si="1255"/>
        <v>0</v>
      </c>
      <c r="N615">
        <f t="shared" ca="1" si="1256"/>
        <v>0</v>
      </c>
      <c r="O615">
        <f t="shared" ca="1" si="1257"/>
        <v>1</v>
      </c>
      <c r="P615">
        <f t="shared" ca="1" si="1258"/>
        <v>0</v>
      </c>
      <c r="Q615">
        <f t="shared" ca="1" si="1259"/>
        <v>1</v>
      </c>
      <c r="R615">
        <f t="shared" ca="1" si="1260"/>
        <v>0</v>
      </c>
      <c r="S615">
        <f t="shared" ca="1" si="1261"/>
        <v>0</v>
      </c>
      <c r="T615">
        <f t="shared" ca="1" si="1262"/>
        <v>0</v>
      </c>
      <c r="U615">
        <f t="shared" ca="1" si="1263"/>
        <v>0</v>
      </c>
      <c r="V615">
        <f t="shared" ca="1" si="1264"/>
        <v>0</v>
      </c>
      <c r="W615">
        <f t="shared" ca="1" si="1265"/>
        <v>0</v>
      </c>
      <c r="X615">
        <f t="shared" ca="1" si="1267"/>
        <v>1</v>
      </c>
      <c r="Y615">
        <f t="shared" ca="1" si="1268"/>
        <v>2</v>
      </c>
      <c r="Z615">
        <f t="shared" ca="1" si="1269"/>
        <v>1</v>
      </c>
      <c r="AA615">
        <f t="shared" ca="1" si="1270"/>
        <v>0</v>
      </c>
      <c r="AB615">
        <f t="shared" ca="1" si="1271"/>
        <v>0</v>
      </c>
      <c r="AC615">
        <f t="shared" ca="1" si="1272"/>
        <v>0</v>
      </c>
      <c r="AD615">
        <f t="shared" ca="1" si="1273"/>
        <v>0</v>
      </c>
      <c r="AE615">
        <f t="shared" ca="1" si="1274"/>
        <v>0</v>
      </c>
      <c r="AF615">
        <f t="shared" ca="1" si="1275"/>
        <v>0</v>
      </c>
      <c r="AG615">
        <f t="shared" ca="1" si="1276"/>
        <v>0</v>
      </c>
      <c r="AH615">
        <f t="shared" ca="1" si="1277"/>
        <v>0</v>
      </c>
      <c r="AI615">
        <f t="shared" ca="1" si="1278"/>
        <v>1</v>
      </c>
      <c r="AJ615">
        <f t="shared" ca="1" si="1279"/>
        <v>0</v>
      </c>
      <c r="AK615">
        <f t="shared" ca="1" si="1280"/>
        <v>1</v>
      </c>
      <c r="AL615">
        <f t="shared" ca="1" si="1281"/>
        <v>0</v>
      </c>
      <c r="AM615">
        <f t="shared" ca="1" si="1282"/>
        <v>0</v>
      </c>
      <c r="AN615">
        <f t="shared" ca="1" si="1283"/>
        <v>0</v>
      </c>
      <c r="AO615">
        <f t="shared" ca="1" si="1284"/>
        <v>0</v>
      </c>
      <c r="AP615">
        <f t="shared" ca="1" si="1285"/>
        <v>0</v>
      </c>
      <c r="AQ615">
        <f t="shared" ca="1" si="1286"/>
        <v>0</v>
      </c>
      <c r="AR615" s="8">
        <f t="shared" ca="1" si="1287"/>
        <v>0</v>
      </c>
      <c r="AS615" s="8">
        <f t="shared" ca="1" si="1288"/>
        <v>0.5</v>
      </c>
      <c r="AT615" s="8">
        <f t="shared" ca="1" si="1289"/>
        <v>0</v>
      </c>
      <c r="AU615" s="8">
        <f t="shared" ca="1" si="1290"/>
        <v>0.5</v>
      </c>
      <c r="AV615">
        <f t="shared" ca="1" si="1291"/>
        <v>0</v>
      </c>
      <c r="AW615" t="b">
        <f t="shared" ca="1" si="1266"/>
        <v>0</v>
      </c>
    </row>
    <row r="616" spans="1:49">
      <c r="A616" t="s">
        <v>3313</v>
      </c>
      <c r="B616" t="s">
        <v>2571</v>
      </c>
      <c r="C616" t="s">
        <v>2674</v>
      </c>
      <c r="D616">
        <f>IF(Players!C616="NL",INDEX(Standings!G:I,MATCH(INDEX(Teams!G:K,MATCH(Players!B616,Teams!G:G,0),5),Standings!G:G,0),2)+INDEX(Standings!G:I,MATCH(INDEX(Teams!G:K,MATCH(Players!B616,Teams!G:G,0),5),Standings!G:G,0),3),INDEX(Standings!A:C,MATCH(INDEX(Teams!A:E,MATCH(Players!B616,Teams!A:A,0),5),Standings!A:A,0),2)+INDEX(Standings!A:C,MATCH(INDEX(Teams!A:E,MATCH(Players!B616,Teams!A:A,0),5),Standings!A:A,0),3))</f>
        <v>3</v>
      </c>
      <c r="E616">
        <f t="shared" ca="1" si="1247"/>
        <v>0</v>
      </c>
      <c r="F616">
        <f t="shared" ca="1" si="1248"/>
        <v>0</v>
      </c>
      <c r="G616">
        <f t="shared" ca="1" si="1249"/>
        <v>0</v>
      </c>
      <c r="H616">
        <f t="shared" ca="1" si="1250"/>
        <v>0</v>
      </c>
      <c r="I616">
        <f t="shared" ca="1" si="1251"/>
        <v>0</v>
      </c>
      <c r="J616">
        <f t="shared" ca="1" si="1252"/>
        <v>0</v>
      </c>
      <c r="K616">
        <f t="shared" ca="1" si="1253"/>
        <v>0</v>
      </c>
      <c r="L616">
        <f t="shared" ca="1" si="1254"/>
        <v>0</v>
      </c>
      <c r="M616">
        <f t="shared" ca="1" si="1255"/>
        <v>0</v>
      </c>
      <c r="N616">
        <f t="shared" ca="1" si="1256"/>
        <v>0</v>
      </c>
      <c r="O616">
        <f t="shared" ca="1" si="1257"/>
        <v>0</v>
      </c>
      <c r="P616">
        <f t="shared" ca="1" si="1258"/>
        <v>0</v>
      </c>
      <c r="Q616">
        <f t="shared" ca="1" si="1259"/>
        <v>0</v>
      </c>
      <c r="R616">
        <f t="shared" ca="1" si="1260"/>
        <v>0</v>
      </c>
      <c r="S616">
        <f t="shared" ca="1" si="1261"/>
        <v>0</v>
      </c>
      <c r="T616">
        <f t="shared" ca="1" si="1262"/>
        <v>0</v>
      </c>
      <c r="U616">
        <f t="shared" ca="1" si="1263"/>
        <v>0</v>
      </c>
      <c r="V616">
        <f t="shared" ca="1" si="1264"/>
        <v>0</v>
      </c>
      <c r="W616">
        <f t="shared" ca="1" si="1265"/>
        <v>0</v>
      </c>
      <c r="X616">
        <f t="shared" ca="1" si="1267"/>
        <v>0</v>
      </c>
      <c r="Y616">
        <f t="shared" ca="1" si="1268"/>
        <v>0</v>
      </c>
      <c r="Z616">
        <f t="shared" ca="1" si="1269"/>
        <v>0</v>
      </c>
      <c r="AA616">
        <f t="shared" ca="1" si="1270"/>
        <v>0</v>
      </c>
      <c r="AB616">
        <f t="shared" ca="1" si="1271"/>
        <v>0</v>
      </c>
      <c r="AC616">
        <f t="shared" ca="1" si="1272"/>
        <v>0</v>
      </c>
      <c r="AD616">
        <f t="shared" ca="1" si="1273"/>
        <v>0</v>
      </c>
      <c r="AE616">
        <f t="shared" ca="1" si="1274"/>
        <v>0</v>
      </c>
      <c r="AF616">
        <f t="shared" ca="1" si="1275"/>
        <v>0</v>
      </c>
      <c r="AG616">
        <f t="shared" ca="1" si="1276"/>
        <v>0</v>
      </c>
      <c r="AH616">
        <f t="shared" ca="1" si="1277"/>
        <v>0</v>
      </c>
      <c r="AI616">
        <f t="shared" ca="1" si="1278"/>
        <v>0</v>
      </c>
      <c r="AJ616">
        <f t="shared" ca="1" si="1279"/>
        <v>0</v>
      </c>
      <c r="AK616">
        <f t="shared" ca="1" si="1280"/>
        <v>0</v>
      </c>
      <c r="AL616">
        <f t="shared" ca="1" si="1281"/>
        <v>0</v>
      </c>
      <c r="AM616">
        <f t="shared" ca="1" si="1282"/>
        <v>0</v>
      </c>
      <c r="AN616">
        <f t="shared" ca="1" si="1283"/>
        <v>0</v>
      </c>
      <c r="AO616">
        <f t="shared" ca="1" si="1284"/>
        <v>0</v>
      </c>
      <c r="AP616">
        <f t="shared" ca="1" si="1285"/>
        <v>0</v>
      </c>
      <c r="AQ616">
        <f t="shared" ca="1" si="1286"/>
        <v>0</v>
      </c>
      <c r="AR616" s="8">
        <f t="shared" ca="1" si="1287"/>
        <v>0</v>
      </c>
      <c r="AS616" s="8">
        <f t="shared" ca="1" si="1288"/>
        <v>0</v>
      </c>
      <c r="AT616" s="8">
        <f t="shared" ca="1" si="1289"/>
        <v>0</v>
      </c>
      <c r="AU616" s="8">
        <f t="shared" ca="1" si="1290"/>
        <v>0</v>
      </c>
      <c r="AV616">
        <f t="shared" ca="1" si="1291"/>
        <v>0</v>
      </c>
      <c r="AW616" t="b">
        <f t="shared" ca="1" si="1266"/>
        <v>0</v>
      </c>
    </row>
    <row r="617" spans="1:49">
      <c r="A617" t="s">
        <v>3314</v>
      </c>
      <c r="B617" t="s">
        <v>2571</v>
      </c>
      <c r="C617" t="s">
        <v>2674</v>
      </c>
      <c r="D617">
        <f>IF(Players!C617="NL",INDEX(Standings!G:I,MATCH(INDEX(Teams!G:K,MATCH(Players!B617,Teams!G:G,0),5),Standings!G:G,0),2)+INDEX(Standings!G:I,MATCH(INDEX(Teams!G:K,MATCH(Players!B617,Teams!G:G,0),5),Standings!G:G,0),3),INDEX(Standings!A:C,MATCH(INDEX(Teams!A:E,MATCH(Players!B617,Teams!A:A,0),5),Standings!A:A,0),2)+INDEX(Standings!A:C,MATCH(INDEX(Teams!A:E,MATCH(Players!B617,Teams!A:A,0),5),Standings!A:A,0),3))</f>
        <v>3</v>
      </c>
      <c r="E617">
        <f t="shared" ca="1" si="1247"/>
        <v>0</v>
      </c>
      <c r="F617">
        <f t="shared" ca="1" si="1248"/>
        <v>0</v>
      </c>
      <c r="G617">
        <f t="shared" ca="1" si="1249"/>
        <v>0</v>
      </c>
      <c r="H617">
        <f t="shared" ca="1" si="1250"/>
        <v>0</v>
      </c>
      <c r="I617">
        <f t="shared" ca="1" si="1251"/>
        <v>0</v>
      </c>
      <c r="J617">
        <f t="shared" ca="1" si="1252"/>
        <v>0</v>
      </c>
      <c r="K617">
        <f t="shared" ca="1" si="1253"/>
        <v>0</v>
      </c>
      <c r="L617">
        <f t="shared" ca="1" si="1254"/>
        <v>0</v>
      </c>
      <c r="M617">
        <f t="shared" ca="1" si="1255"/>
        <v>0</v>
      </c>
      <c r="N617">
        <f t="shared" ca="1" si="1256"/>
        <v>0</v>
      </c>
      <c r="O617">
        <f t="shared" ca="1" si="1257"/>
        <v>0</v>
      </c>
      <c r="P617">
        <f t="shared" ca="1" si="1258"/>
        <v>0</v>
      </c>
      <c r="Q617">
        <f t="shared" ca="1" si="1259"/>
        <v>0</v>
      </c>
      <c r="R617">
        <f t="shared" ca="1" si="1260"/>
        <v>0</v>
      </c>
      <c r="S617">
        <f t="shared" ca="1" si="1261"/>
        <v>0</v>
      </c>
      <c r="T617">
        <f t="shared" ca="1" si="1262"/>
        <v>0</v>
      </c>
      <c r="U617">
        <f t="shared" ca="1" si="1263"/>
        <v>0</v>
      </c>
      <c r="V617">
        <f t="shared" ca="1" si="1264"/>
        <v>0</v>
      </c>
      <c r="W617">
        <f t="shared" ca="1" si="1265"/>
        <v>0</v>
      </c>
      <c r="X617">
        <f t="shared" ca="1" si="1267"/>
        <v>0</v>
      </c>
      <c r="Y617">
        <f t="shared" ca="1" si="1268"/>
        <v>0</v>
      </c>
      <c r="Z617">
        <f t="shared" ca="1" si="1269"/>
        <v>0</v>
      </c>
      <c r="AA617">
        <f t="shared" ca="1" si="1270"/>
        <v>0</v>
      </c>
      <c r="AB617">
        <f t="shared" ca="1" si="1271"/>
        <v>0</v>
      </c>
      <c r="AC617">
        <f t="shared" ca="1" si="1272"/>
        <v>0</v>
      </c>
      <c r="AD617">
        <f t="shared" ca="1" si="1273"/>
        <v>0</v>
      </c>
      <c r="AE617">
        <f t="shared" ca="1" si="1274"/>
        <v>0</v>
      </c>
      <c r="AF617">
        <f t="shared" ca="1" si="1275"/>
        <v>0</v>
      </c>
      <c r="AG617">
        <f t="shared" ca="1" si="1276"/>
        <v>0</v>
      </c>
      <c r="AH617">
        <f t="shared" ca="1" si="1277"/>
        <v>0</v>
      </c>
      <c r="AI617">
        <f t="shared" ca="1" si="1278"/>
        <v>0</v>
      </c>
      <c r="AJ617">
        <f t="shared" ca="1" si="1279"/>
        <v>0</v>
      </c>
      <c r="AK617">
        <f t="shared" ca="1" si="1280"/>
        <v>0</v>
      </c>
      <c r="AL617">
        <f t="shared" ca="1" si="1281"/>
        <v>0</v>
      </c>
      <c r="AM617">
        <f t="shared" ca="1" si="1282"/>
        <v>0</v>
      </c>
      <c r="AN617">
        <f t="shared" ca="1" si="1283"/>
        <v>0</v>
      </c>
      <c r="AO617">
        <f t="shared" ca="1" si="1284"/>
        <v>0</v>
      </c>
      <c r="AP617">
        <f t="shared" ca="1" si="1285"/>
        <v>0</v>
      </c>
      <c r="AQ617">
        <f t="shared" ca="1" si="1286"/>
        <v>0</v>
      </c>
      <c r="AR617" s="8">
        <f t="shared" ca="1" si="1287"/>
        <v>0</v>
      </c>
      <c r="AS617" s="8">
        <f t="shared" ca="1" si="1288"/>
        <v>0</v>
      </c>
      <c r="AT617" s="8">
        <f t="shared" ca="1" si="1289"/>
        <v>0</v>
      </c>
      <c r="AU617" s="8">
        <f t="shared" ca="1" si="1290"/>
        <v>0</v>
      </c>
      <c r="AV617">
        <f t="shared" ca="1" si="1291"/>
        <v>0</v>
      </c>
      <c r="AW617" t="b">
        <f t="shared" ca="1" si="1266"/>
        <v>0</v>
      </c>
    </row>
    <row r="618" spans="1:49">
      <c r="A618" t="s">
        <v>3315</v>
      </c>
      <c r="B618" t="s">
        <v>2571</v>
      </c>
      <c r="C618" t="s">
        <v>2674</v>
      </c>
      <c r="D618">
        <f>IF(Players!C618="NL",INDEX(Standings!G:I,MATCH(INDEX(Teams!G:K,MATCH(Players!B618,Teams!G:G,0),5),Standings!G:G,0),2)+INDEX(Standings!G:I,MATCH(INDEX(Teams!G:K,MATCH(Players!B618,Teams!G:G,0),5),Standings!G:G,0),3),INDEX(Standings!A:C,MATCH(INDEX(Teams!A:E,MATCH(Players!B618,Teams!A:A,0),5),Standings!A:A,0),2)+INDEX(Standings!A:C,MATCH(INDEX(Teams!A:E,MATCH(Players!B618,Teams!A:A,0),5),Standings!A:A,0),3))</f>
        <v>3</v>
      </c>
      <c r="E618">
        <f t="shared" ca="1" si="1247"/>
        <v>0</v>
      </c>
      <c r="F618">
        <f t="shared" ca="1" si="1248"/>
        <v>0</v>
      </c>
      <c r="G618">
        <f t="shared" ca="1" si="1249"/>
        <v>0</v>
      </c>
      <c r="H618">
        <f t="shared" ca="1" si="1250"/>
        <v>0</v>
      </c>
      <c r="I618">
        <f t="shared" ca="1" si="1251"/>
        <v>0</v>
      </c>
      <c r="J618">
        <f t="shared" ca="1" si="1252"/>
        <v>0</v>
      </c>
      <c r="K618">
        <f t="shared" ca="1" si="1253"/>
        <v>0</v>
      </c>
      <c r="L618">
        <f t="shared" ca="1" si="1254"/>
        <v>0</v>
      </c>
      <c r="M618">
        <f t="shared" ca="1" si="1255"/>
        <v>0</v>
      </c>
      <c r="N618">
        <f t="shared" ca="1" si="1256"/>
        <v>0</v>
      </c>
      <c r="O618">
        <f t="shared" ca="1" si="1257"/>
        <v>0</v>
      </c>
      <c r="P618">
        <f t="shared" ca="1" si="1258"/>
        <v>0</v>
      </c>
      <c r="Q618">
        <f t="shared" ca="1" si="1259"/>
        <v>0</v>
      </c>
      <c r="R618">
        <f t="shared" ca="1" si="1260"/>
        <v>0</v>
      </c>
      <c r="S618">
        <f t="shared" ca="1" si="1261"/>
        <v>0</v>
      </c>
      <c r="T618">
        <f t="shared" ca="1" si="1262"/>
        <v>0</v>
      </c>
      <c r="U618">
        <f t="shared" ca="1" si="1263"/>
        <v>0</v>
      </c>
      <c r="V618">
        <f t="shared" ca="1" si="1264"/>
        <v>0</v>
      </c>
      <c r="W618">
        <f t="shared" ca="1" si="1265"/>
        <v>0</v>
      </c>
      <c r="X618">
        <f t="shared" ca="1" si="1267"/>
        <v>0</v>
      </c>
      <c r="Y618">
        <f t="shared" ca="1" si="1268"/>
        <v>0</v>
      </c>
      <c r="Z618">
        <f t="shared" ca="1" si="1269"/>
        <v>0</v>
      </c>
      <c r="AA618">
        <f t="shared" ca="1" si="1270"/>
        <v>0</v>
      </c>
      <c r="AB618">
        <f t="shared" ca="1" si="1271"/>
        <v>0</v>
      </c>
      <c r="AC618">
        <f t="shared" ca="1" si="1272"/>
        <v>0</v>
      </c>
      <c r="AD618">
        <f t="shared" ca="1" si="1273"/>
        <v>0</v>
      </c>
      <c r="AE618">
        <f t="shared" ca="1" si="1274"/>
        <v>0</v>
      </c>
      <c r="AF618">
        <f t="shared" ca="1" si="1275"/>
        <v>0</v>
      </c>
      <c r="AG618">
        <f t="shared" ca="1" si="1276"/>
        <v>0</v>
      </c>
      <c r="AH618">
        <f t="shared" ca="1" si="1277"/>
        <v>0</v>
      </c>
      <c r="AI618">
        <f t="shared" ca="1" si="1278"/>
        <v>0</v>
      </c>
      <c r="AJ618">
        <f t="shared" ca="1" si="1279"/>
        <v>0</v>
      </c>
      <c r="AK618">
        <f t="shared" ca="1" si="1280"/>
        <v>0</v>
      </c>
      <c r="AL618">
        <f t="shared" ca="1" si="1281"/>
        <v>0</v>
      </c>
      <c r="AM618">
        <f t="shared" ca="1" si="1282"/>
        <v>0</v>
      </c>
      <c r="AN618">
        <f t="shared" ca="1" si="1283"/>
        <v>0</v>
      </c>
      <c r="AO618">
        <f t="shared" ca="1" si="1284"/>
        <v>0</v>
      </c>
      <c r="AP618">
        <f t="shared" ca="1" si="1285"/>
        <v>0</v>
      </c>
      <c r="AQ618">
        <f t="shared" ca="1" si="1286"/>
        <v>0</v>
      </c>
      <c r="AR618" s="8">
        <f t="shared" ca="1" si="1287"/>
        <v>0</v>
      </c>
      <c r="AS618" s="8">
        <f t="shared" ca="1" si="1288"/>
        <v>0</v>
      </c>
      <c r="AT618" s="8">
        <f t="shared" ca="1" si="1289"/>
        <v>0</v>
      </c>
      <c r="AU618" s="8">
        <f t="shared" ca="1" si="1290"/>
        <v>0</v>
      </c>
      <c r="AV618">
        <f t="shared" ca="1" si="1291"/>
        <v>0</v>
      </c>
      <c r="AW618" t="b">
        <f t="shared" ca="1" si="1266"/>
        <v>0</v>
      </c>
    </row>
    <row r="619" spans="1:49">
      <c r="A619" t="s">
        <v>3316</v>
      </c>
      <c r="B619" t="s">
        <v>2571</v>
      </c>
      <c r="C619" t="s">
        <v>2674</v>
      </c>
      <c r="D619">
        <f>IF(Players!C619="NL",INDEX(Standings!G:I,MATCH(INDEX(Teams!G:K,MATCH(Players!B619,Teams!G:G,0),5),Standings!G:G,0),2)+INDEX(Standings!G:I,MATCH(INDEX(Teams!G:K,MATCH(Players!B619,Teams!G:G,0),5),Standings!G:G,0),3),INDEX(Standings!A:C,MATCH(INDEX(Teams!A:E,MATCH(Players!B619,Teams!A:A,0),5),Standings!A:A,0),2)+INDEX(Standings!A:C,MATCH(INDEX(Teams!A:E,MATCH(Players!B619,Teams!A:A,0),5),Standings!A:A,0),3))</f>
        <v>3</v>
      </c>
      <c r="E619">
        <f t="shared" ca="1" si="1247"/>
        <v>1</v>
      </c>
      <c r="F619">
        <f t="shared" ca="1" si="1248"/>
        <v>2</v>
      </c>
      <c r="G619">
        <f t="shared" ca="1" si="1249"/>
        <v>0</v>
      </c>
      <c r="H619">
        <f t="shared" ca="1" si="1250"/>
        <v>0</v>
      </c>
      <c r="I619">
        <f t="shared" ca="1" si="1251"/>
        <v>0</v>
      </c>
      <c r="J619">
        <f t="shared" ca="1" si="1252"/>
        <v>0</v>
      </c>
      <c r="K619">
        <f t="shared" ca="1" si="1253"/>
        <v>0</v>
      </c>
      <c r="L619">
        <f t="shared" ca="1" si="1254"/>
        <v>0</v>
      </c>
      <c r="M619">
        <f t="shared" ca="1" si="1255"/>
        <v>0</v>
      </c>
      <c r="N619">
        <f t="shared" ca="1" si="1256"/>
        <v>0</v>
      </c>
      <c r="O619">
        <f t="shared" ca="1" si="1257"/>
        <v>0</v>
      </c>
      <c r="P619">
        <f t="shared" ca="1" si="1258"/>
        <v>2</v>
      </c>
      <c r="Q619">
        <f t="shared" ca="1" si="1259"/>
        <v>0</v>
      </c>
      <c r="R619">
        <f t="shared" ca="1" si="1260"/>
        <v>0</v>
      </c>
      <c r="S619">
        <f t="shared" ca="1" si="1261"/>
        <v>0</v>
      </c>
      <c r="T619">
        <f t="shared" ca="1" si="1262"/>
        <v>0</v>
      </c>
      <c r="U619">
        <f t="shared" ca="1" si="1263"/>
        <v>0</v>
      </c>
      <c r="V619">
        <f t="shared" ca="1" si="1264"/>
        <v>0</v>
      </c>
      <c r="W619">
        <f t="shared" ca="1" si="1265"/>
        <v>0</v>
      </c>
      <c r="X619">
        <f t="shared" ca="1" si="1267"/>
        <v>1</v>
      </c>
      <c r="Y619">
        <f t="shared" ca="1" si="1268"/>
        <v>2</v>
      </c>
      <c r="Z619">
        <f t="shared" ca="1" si="1269"/>
        <v>2</v>
      </c>
      <c r="AA619">
        <f t="shared" ca="1" si="1270"/>
        <v>0</v>
      </c>
      <c r="AB619">
        <f t="shared" ca="1" si="1271"/>
        <v>0</v>
      </c>
      <c r="AC619">
        <f t="shared" ca="1" si="1272"/>
        <v>0</v>
      </c>
      <c r="AD619">
        <f t="shared" ca="1" si="1273"/>
        <v>0</v>
      </c>
      <c r="AE619">
        <f t="shared" ca="1" si="1274"/>
        <v>0</v>
      </c>
      <c r="AF619">
        <f t="shared" ca="1" si="1275"/>
        <v>0</v>
      </c>
      <c r="AG619">
        <f t="shared" ca="1" si="1276"/>
        <v>0</v>
      </c>
      <c r="AH619">
        <f t="shared" ca="1" si="1277"/>
        <v>0</v>
      </c>
      <c r="AI619">
        <f t="shared" ca="1" si="1278"/>
        <v>0</v>
      </c>
      <c r="AJ619">
        <f t="shared" ca="1" si="1279"/>
        <v>2</v>
      </c>
      <c r="AK619">
        <f t="shared" ca="1" si="1280"/>
        <v>0</v>
      </c>
      <c r="AL619">
        <f t="shared" ca="1" si="1281"/>
        <v>0</v>
      </c>
      <c r="AM619">
        <f t="shared" ca="1" si="1282"/>
        <v>0</v>
      </c>
      <c r="AN619">
        <f t="shared" ca="1" si="1283"/>
        <v>0</v>
      </c>
      <c r="AO619">
        <f t="shared" ca="1" si="1284"/>
        <v>0</v>
      </c>
      <c r="AP619">
        <f t="shared" ca="1" si="1285"/>
        <v>0</v>
      </c>
      <c r="AQ619">
        <f t="shared" ca="1" si="1286"/>
        <v>0</v>
      </c>
      <c r="AR619" s="8">
        <f t="shared" ca="1" si="1287"/>
        <v>0</v>
      </c>
      <c r="AS619" s="8">
        <f t="shared" ca="1" si="1288"/>
        <v>0</v>
      </c>
      <c r="AT619" s="8">
        <f t="shared" ca="1" si="1289"/>
        <v>0</v>
      </c>
      <c r="AU619" s="8">
        <f t="shared" ca="1" si="1290"/>
        <v>0</v>
      </c>
      <c r="AV619">
        <f t="shared" ca="1" si="1291"/>
        <v>0</v>
      </c>
      <c r="AW619" t="b">
        <f t="shared" ca="1" si="1266"/>
        <v>0</v>
      </c>
    </row>
    <row r="620" spans="1:49">
      <c r="A620" t="s">
        <v>3317</v>
      </c>
      <c r="B620" t="s">
        <v>2571</v>
      </c>
      <c r="C620" t="s">
        <v>2674</v>
      </c>
      <c r="D620">
        <f>IF(Players!C620="NL",INDEX(Standings!G:I,MATCH(INDEX(Teams!G:K,MATCH(Players!B620,Teams!G:G,0),5),Standings!G:G,0),2)+INDEX(Standings!G:I,MATCH(INDEX(Teams!G:K,MATCH(Players!B620,Teams!G:G,0),5),Standings!G:G,0),3),INDEX(Standings!A:C,MATCH(INDEX(Teams!A:E,MATCH(Players!B620,Teams!A:A,0),5),Standings!A:A,0),2)+INDEX(Standings!A:C,MATCH(INDEX(Teams!A:E,MATCH(Players!B620,Teams!A:A,0),5),Standings!A:A,0),3))</f>
        <v>3</v>
      </c>
      <c r="E620">
        <f t="shared" ca="1" si="1247"/>
        <v>1</v>
      </c>
      <c r="F620">
        <f t="shared" ca="1" si="1248"/>
        <v>0</v>
      </c>
      <c r="G620">
        <f t="shared" ca="1" si="1249"/>
        <v>0</v>
      </c>
      <c r="H620">
        <f t="shared" ca="1" si="1250"/>
        <v>0</v>
      </c>
      <c r="I620">
        <f t="shared" ca="1" si="1251"/>
        <v>0</v>
      </c>
      <c r="J620">
        <f t="shared" ca="1" si="1252"/>
        <v>0</v>
      </c>
      <c r="K620">
        <f t="shared" ca="1" si="1253"/>
        <v>0</v>
      </c>
      <c r="L620">
        <f t="shared" ca="1" si="1254"/>
        <v>0</v>
      </c>
      <c r="M620">
        <f t="shared" ca="1" si="1255"/>
        <v>0</v>
      </c>
      <c r="N620">
        <f t="shared" ca="1" si="1256"/>
        <v>0</v>
      </c>
      <c r="O620">
        <f t="shared" ca="1" si="1257"/>
        <v>0</v>
      </c>
      <c r="P620">
        <f t="shared" ca="1" si="1258"/>
        <v>0</v>
      </c>
      <c r="Q620">
        <f t="shared" ca="1" si="1259"/>
        <v>0</v>
      </c>
      <c r="R620">
        <f t="shared" ca="1" si="1260"/>
        <v>0</v>
      </c>
      <c r="S620">
        <f t="shared" ca="1" si="1261"/>
        <v>0</v>
      </c>
      <c r="T620">
        <f t="shared" ca="1" si="1262"/>
        <v>0</v>
      </c>
      <c r="U620">
        <f t="shared" ca="1" si="1263"/>
        <v>0</v>
      </c>
      <c r="V620">
        <f t="shared" ca="1" si="1264"/>
        <v>0</v>
      </c>
      <c r="W620">
        <f t="shared" ca="1" si="1265"/>
        <v>0</v>
      </c>
      <c r="X620">
        <f t="shared" ca="1" si="1267"/>
        <v>1</v>
      </c>
      <c r="Y620">
        <f t="shared" ca="1" si="1268"/>
        <v>0</v>
      </c>
      <c r="Z620">
        <f t="shared" ca="1" si="1269"/>
        <v>0</v>
      </c>
      <c r="AA620">
        <f t="shared" ca="1" si="1270"/>
        <v>0</v>
      </c>
      <c r="AB620">
        <f t="shared" ca="1" si="1271"/>
        <v>0</v>
      </c>
      <c r="AC620">
        <f t="shared" ca="1" si="1272"/>
        <v>0</v>
      </c>
      <c r="AD620">
        <f t="shared" ca="1" si="1273"/>
        <v>0</v>
      </c>
      <c r="AE620">
        <f t="shared" ca="1" si="1274"/>
        <v>0</v>
      </c>
      <c r="AF620">
        <f t="shared" ca="1" si="1275"/>
        <v>0</v>
      </c>
      <c r="AG620">
        <f t="shared" ca="1" si="1276"/>
        <v>0</v>
      </c>
      <c r="AH620">
        <f t="shared" ca="1" si="1277"/>
        <v>0</v>
      </c>
      <c r="AI620">
        <f t="shared" ca="1" si="1278"/>
        <v>0</v>
      </c>
      <c r="AJ620">
        <f t="shared" ca="1" si="1279"/>
        <v>0</v>
      </c>
      <c r="AK620">
        <f t="shared" ca="1" si="1280"/>
        <v>0</v>
      </c>
      <c r="AL620">
        <f t="shared" ca="1" si="1281"/>
        <v>0</v>
      </c>
      <c r="AM620">
        <f t="shared" ca="1" si="1282"/>
        <v>0</v>
      </c>
      <c r="AN620">
        <f t="shared" ca="1" si="1283"/>
        <v>0</v>
      </c>
      <c r="AO620">
        <f t="shared" ca="1" si="1284"/>
        <v>0</v>
      </c>
      <c r="AP620">
        <f t="shared" ca="1" si="1285"/>
        <v>0</v>
      </c>
      <c r="AQ620">
        <f t="shared" ca="1" si="1286"/>
        <v>0</v>
      </c>
      <c r="AR620" s="8">
        <f t="shared" ca="1" si="1287"/>
        <v>0</v>
      </c>
      <c r="AS620" s="8">
        <f t="shared" ca="1" si="1288"/>
        <v>0</v>
      </c>
      <c r="AT620" s="8">
        <f t="shared" ca="1" si="1289"/>
        <v>0</v>
      </c>
      <c r="AU620" s="8">
        <f t="shared" ca="1" si="1290"/>
        <v>0</v>
      </c>
      <c r="AV620">
        <f t="shared" ca="1" si="1291"/>
        <v>0</v>
      </c>
      <c r="AW620" t="b">
        <f t="shared" ca="1" si="1266"/>
        <v>0</v>
      </c>
    </row>
    <row r="621" spans="1:49">
      <c r="A621" t="s">
        <v>3283</v>
      </c>
      <c r="B621" t="s">
        <v>2571</v>
      </c>
      <c r="C621" t="s">
        <v>2674</v>
      </c>
      <c r="D621">
        <f>IF(Players!C621="NL",INDEX(Standings!G:I,MATCH(INDEX(Teams!G:K,MATCH(Players!B621,Teams!G:G,0),5),Standings!G:G,0),2)+INDEX(Standings!G:I,MATCH(INDEX(Teams!G:K,MATCH(Players!B621,Teams!G:G,0),5),Standings!G:G,0),3),INDEX(Standings!A:C,MATCH(INDEX(Teams!A:E,MATCH(Players!B621,Teams!A:A,0),5),Standings!A:A,0),2)+INDEX(Standings!A:C,MATCH(INDEX(Teams!A:E,MATCH(Players!B621,Teams!A:A,0),5),Standings!A:A,0),3))</f>
        <v>3</v>
      </c>
      <c r="E621">
        <f t="shared" ca="1" si="1247"/>
        <v>0</v>
      </c>
      <c r="F621">
        <f t="shared" ca="1" si="1248"/>
        <v>0</v>
      </c>
      <c r="G621">
        <f t="shared" ca="1" si="1249"/>
        <v>0</v>
      </c>
      <c r="H621">
        <f t="shared" ca="1" si="1250"/>
        <v>0</v>
      </c>
      <c r="I621">
        <f t="shared" ca="1" si="1251"/>
        <v>0</v>
      </c>
      <c r="J621">
        <f t="shared" ca="1" si="1252"/>
        <v>0</v>
      </c>
      <c r="K621">
        <f t="shared" ca="1" si="1253"/>
        <v>0</v>
      </c>
      <c r="L621">
        <f t="shared" ca="1" si="1254"/>
        <v>0</v>
      </c>
      <c r="M621">
        <f t="shared" ca="1" si="1255"/>
        <v>0</v>
      </c>
      <c r="N621">
        <f t="shared" ca="1" si="1256"/>
        <v>0</v>
      </c>
      <c r="O621">
        <f t="shared" ca="1" si="1257"/>
        <v>0</v>
      </c>
      <c r="P621">
        <f t="shared" ca="1" si="1258"/>
        <v>0</v>
      </c>
      <c r="Q621">
        <f t="shared" ca="1" si="1259"/>
        <v>0</v>
      </c>
      <c r="R621">
        <f t="shared" ca="1" si="1260"/>
        <v>0</v>
      </c>
      <c r="S621">
        <f t="shared" ca="1" si="1261"/>
        <v>0</v>
      </c>
      <c r="T621">
        <f t="shared" ca="1" si="1262"/>
        <v>0</v>
      </c>
      <c r="U621">
        <f t="shared" ca="1" si="1263"/>
        <v>0</v>
      </c>
      <c r="V621">
        <f t="shared" ca="1" si="1264"/>
        <v>0</v>
      </c>
      <c r="W621">
        <f t="shared" ca="1" si="1265"/>
        <v>0</v>
      </c>
      <c r="X621">
        <f t="shared" ca="1" si="1267"/>
        <v>1</v>
      </c>
      <c r="Y621">
        <f t="shared" ca="1" si="1268"/>
        <v>1</v>
      </c>
      <c r="Z621">
        <f t="shared" ca="1" si="1269"/>
        <v>1</v>
      </c>
      <c r="AA621">
        <f t="shared" ca="1" si="1270"/>
        <v>0</v>
      </c>
      <c r="AB621">
        <f t="shared" ca="1" si="1271"/>
        <v>0</v>
      </c>
      <c r="AC621">
        <f t="shared" ca="1" si="1272"/>
        <v>0</v>
      </c>
      <c r="AD621">
        <f t="shared" ca="1" si="1273"/>
        <v>0</v>
      </c>
      <c r="AE621">
        <f t="shared" ca="1" si="1274"/>
        <v>0</v>
      </c>
      <c r="AF621">
        <f t="shared" ca="1" si="1275"/>
        <v>0</v>
      </c>
      <c r="AG621">
        <f t="shared" ca="1" si="1276"/>
        <v>0</v>
      </c>
      <c r="AH621">
        <f t="shared" ca="1" si="1277"/>
        <v>0</v>
      </c>
      <c r="AI621">
        <f t="shared" ca="1" si="1278"/>
        <v>0</v>
      </c>
      <c r="AJ621">
        <f t="shared" ca="1" si="1279"/>
        <v>1</v>
      </c>
      <c r="AK621">
        <f t="shared" ca="1" si="1280"/>
        <v>0</v>
      </c>
      <c r="AL621">
        <f t="shared" ca="1" si="1281"/>
        <v>0</v>
      </c>
      <c r="AM621">
        <f t="shared" ca="1" si="1282"/>
        <v>0</v>
      </c>
      <c r="AN621">
        <f t="shared" ca="1" si="1283"/>
        <v>0</v>
      </c>
      <c r="AO621">
        <f t="shared" ca="1" si="1284"/>
        <v>0</v>
      </c>
      <c r="AP621">
        <f t="shared" ca="1" si="1285"/>
        <v>0</v>
      </c>
      <c r="AQ621">
        <f t="shared" ca="1" si="1286"/>
        <v>0</v>
      </c>
      <c r="AR621" s="8">
        <f t="shared" ca="1" si="1287"/>
        <v>0</v>
      </c>
      <c r="AS621" s="8">
        <f t="shared" ca="1" si="1288"/>
        <v>0</v>
      </c>
      <c r="AT621" s="8">
        <f t="shared" ca="1" si="1289"/>
        <v>0</v>
      </c>
      <c r="AU621" s="8">
        <f t="shared" ca="1" si="1290"/>
        <v>0</v>
      </c>
      <c r="AV621">
        <f t="shared" ca="1" si="1291"/>
        <v>0</v>
      </c>
      <c r="AW621" t="b">
        <f t="shared" ca="1" si="1266"/>
        <v>0</v>
      </c>
    </row>
    <row r="622" spans="1:49">
      <c r="A622" t="s">
        <v>3318</v>
      </c>
      <c r="B622" t="s">
        <v>2571</v>
      </c>
      <c r="C622" t="s">
        <v>2674</v>
      </c>
      <c r="D622">
        <f>IF(Players!C622="NL",INDEX(Standings!G:I,MATCH(INDEX(Teams!G:K,MATCH(Players!B622,Teams!G:G,0),5),Standings!G:G,0),2)+INDEX(Standings!G:I,MATCH(INDEX(Teams!G:K,MATCH(Players!B622,Teams!G:G,0),5),Standings!G:G,0),3),INDEX(Standings!A:C,MATCH(INDEX(Teams!A:E,MATCH(Players!B622,Teams!A:A,0),5),Standings!A:A,0),2)+INDEX(Standings!A:C,MATCH(INDEX(Teams!A:E,MATCH(Players!B622,Teams!A:A,0),5),Standings!A:A,0),3))</f>
        <v>3</v>
      </c>
      <c r="E622">
        <f t="shared" ca="1" si="1247"/>
        <v>2</v>
      </c>
      <c r="F622">
        <f t="shared" ca="1" si="1248"/>
        <v>0</v>
      </c>
      <c r="G622">
        <f t="shared" ca="1" si="1249"/>
        <v>0</v>
      </c>
      <c r="H622">
        <f t="shared" ca="1" si="1250"/>
        <v>0</v>
      </c>
      <c r="I622">
        <f t="shared" ca="1" si="1251"/>
        <v>0</v>
      </c>
      <c r="J622">
        <f t="shared" ca="1" si="1252"/>
        <v>0</v>
      </c>
      <c r="K622">
        <f t="shared" ca="1" si="1253"/>
        <v>0</v>
      </c>
      <c r="L622">
        <f t="shared" ca="1" si="1254"/>
        <v>0</v>
      </c>
      <c r="M622">
        <f t="shared" ca="1" si="1255"/>
        <v>0</v>
      </c>
      <c r="N622">
        <f t="shared" ca="1" si="1256"/>
        <v>0</v>
      </c>
      <c r="O622">
        <f t="shared" ca="1" si="1257"/>
        <v>0</v>
      </c>
      <c r="P622">
        <f t="shared" ca="1" si="1258"/>
        <v>0</v>
      </c>
      <c r="Q622">
        <f t="shared" ca="1" si="1259"/>
        <v>0</v>
      </c>
      <c r="R622">
        <f t="shared" ca="1" si="1260"/>
        <v>0</v>
      </c>
      <c r="S622">
        <f t="shared" ca="1" si="1261"/>
        <v>0</v>
      </c>
      <c r="T622">
        <f t="shared" ca="1" si="1262"/>
        <v>0</v>
      </c>
      <c r="U622">
        <f t="shared" ca="1" si="1263"/>
        <v>0</v>
      </c>
      <c r="V622">
        <f t="shared" ca="1" si="1264"/>
        <v>0</v>
      </c>
      <c r="W622">
        <f t="shared" ca="1" si="1265"/>
        <v>0</v>
      </c>
      <c r="X622">
        <f t="shared" ca="1" si="1267"/>
        <v>2</v>
      </c>
      <c r="Y622">
        <f t="shared" ca="1" si="1268"/>
        <v>0</v>
      </c>
      <c r="Z622">
        <f t="shared" ca="1" si="1269"/>
        <v>0</v>
      </c>
      <c r="AA622">
        <f t="shared" ca="1" si="1270"/>
        <v>0</v>
      </c>
      <c r="AB622">
        <f t="shared" ca="1" si="1271"/>
        <v>0</v>
      </c>
      <c r="AC622">
        <f t="shared" ca="1" si="1272"/>
        <v>0</v>
      </c>
      <c r="AD622">
        <f t="shared" ca="1" si="1273"/>
        <v>0</v>
      </c>
      <c r="AE622">
        <f t="shared" ca="1" si="1274"/>
        <v>0</v>
      </c>
      <c r="AF622">
        <f t="shared" ca="1" si="1275"/>
        <v>0</v>
      </c>
      <c r="AG622">
        <f t="shared" ca="1" si="1276"/>
        <v>0</v>
      </c>
      <c r="AH622">
        <f t="shared" ca="1" si="1277"/>
        <v>0</v>
      </c>
      <c r="AI622">
        <f t="shared" ca="1" si="1278"/>
        <v>0</v>
      </c>
      <c r="AJ622">
        <f t="shared" ca="1" si="1279"/>
        <v>0</v>
      </c>
      <c r="AK622">
        <f t="shared" ca="1" si="1280"/>
        <v>0</v>
      </c>
      <c r="AL622">
        <f t="shared" ca="1" si="1281"/>
        <v>0</v>
      </c>
      <c r="AM622">
        <f t="shared" ca="1" si="1282"/>
        <v>0</v>
      </c>
      <c r="AN622">
        <f t="shared" ca="1" si="1283"/>
        <v>0</v>
      </c>
      <c r="AO622">
        <f t="shared" ca="1" si="1284"/>
        <v>0</v>
      </c>
      <c r="AP622">
        <f t="shared" ca="1" si="1285"/>
        <v>0</v>
      </c>
      <c r="AQ622">
        <f t="shared" ca="1" si="1286"/>
        <v>0</v>
      </c>
      <c r="AR622" s="8">
        <f t="shared" ca="1" si="1287"/>
        <v>0</v>
      </c>
      <c r="AS622" s="8">
        <f t="shared" ca="1" si="1288"/>
        <v>0</v>
      </c>
      <c r="AT622" s="8">
        <f t="shared" ca="1" si="1289"/>
        <v>0</v>
      </c>
      <c r="AU622" s="8">
        <f t="shared" ca="1" si="1290"/>
        <v>0</v>
      </c>
      <c r="AV622">
        <f t="shared" ca="1" si="1291"/>
        <v>0</v>
      </c>
      <c r="AW622" t="b">
        <f t="shared" ca="1" si="1266"/>
        <v>0</v>
      </c>
    </row>
    <row r="623" spans="1:49">
      <c r="A623" t="s">
        <v>3319</v>
      </c>
      <c r="B623" t="s">
        <v>2571</v>
      </c>
      <c r="C623" t="s">
        <v>2674</v>
      </c>
      <c r="D623">
        <f>IF(Players!C623="NL",INDEX(Standings!G:I,MATCH(INDEX(Teams!G:K,MATCH(Players!B623,Teams!G:G,0),5),Standings!G:G,0),2)+INDEX(Standings!G:I,MATCH(INDEX(Teams!G:K,MATCH(Players!B623,Teams!G:G,0),5),Standings!G:G,0),3),INDEX(Standings!A:C,MATCH(INDEX(Teams!A:E,MATCH(Players!B623,Teams!A:A,0),5),Standings!A:A,0),2)+INDEX(Standings!A:C,MATCH(INDEX(Teams!A:E,MATCH(Players!B623,Teams!A:A,0),5),Standings!A:A,0),3))</f>
        <v>3</v>
      </c>
      <c r="E623">
        <f t="shared" ca="1" si="1247"/>
        <v>0</v>
      </c>
      <c r="F623">
        <f t="shared" ca="1" si="1248"/>
        <v>0</v>
      </c>
      <c r="G623">
        <f t="shared" ca="1" si="1249"/>
        <v>0</v>
      </c>
      <c r="H623">
        <f t="shared" ca="1" si="1250"/>
        <v>0</v>
      </c>
      <c r="I623">
        <f t="shared" ca="1" si="1251"/>
        <v>0</v>
      </c>
      <c r="J623">
        <f t="shared" ca="1" si="1252"/>
        <v>0</v>
      </c>
      <c r="K623">
        <f t="shared" ca="1" si="1253"/>
        <v>0</v>
      </c>
      <c r="L623">
        <f t="shared" ca="1" si="1254"/>
        <v>0</v>
      </c>
      <c r="M623">
        <f t="shared" ca="1" si="1255"/>
        <v>0</v>
      </c>
      <c r="N623">
        <f t="shared" ca="1" si="1256"/>
        <v>0</v>
      </c>
      <c r="O623">
        <f t="shared" ca="1" si="1257"/>
        <v>0</v>
      </c>
      <c r="P623">
        <f t="shared" ca="1" si="1258"/>
        <v>0</v>
      </c>
      <c r="Q623">
        <f t="shared" ca="1" si="1259"/>
        <v>0</v>
      </c>
      <c r="R623">
        <f t="shared" ca="1" si="1260"/>
        <v>0</v>
      </c>
      <c r="S623">
        <f t="shared" ca="1" si="1261"/>
        <v>0</v>
      </c>
      <c r="T623">
        <f t="shared" ca="1" si="1262"/>
        <v>0</v>
      </c>
      <c r="U623">
        <f t="shared" ca="1" si="1263"/>
        <v>0</v>
      </c>
      <c r="V623">
        <f t="shared" ca="1" si="1264"/>
        <v>0</v>
      </c>
      <c r="W623">
        <f t="shared" ca="1" si="1265"/>
        <v>0</v>
      </c>
      <c r="X623">
        <f t="shared" ca="1" si="1267"/>
        <v>0</v>
      </c>
      <c r="Y623">
        <f t="shared" ca="1" si="1268"/>
        <v>0</v>
      </c>
      <c r="Z623">
        <f t="shared" ca="1" si="1269"/>
        <v>0</v>
      </c>
      <c r="AA623">
        <f t="shared" ca="1" si="1270"/>
        <v>0</v>
      </c>
      <c r="AB623">
        <f t="shared" ca="1" si="1271"/>
        <v>0</v>
      </c>
      <c r="AC623">
        <f t="shared" ca="1" si="1272"/>
        <v>0</v>
      </c>
      <c r="AD623">
        <f t="shared" ca="1" si="1273"/>
        <v>0</v>
      </c>
      <c r="AE623">
        <f t="shared" ca="1" si="1274"/>
        <v>0</v>
      </c>
      <c r="AF623">
        <f t="shared" ca="1" si="1275"/>
        <v>0</v>
      </c>
      <c r="AG623">
        <f t="shared" ca="1" si="1276"/>
        <v>0</v>
      </c>
      <c r="AH623">
        <f t="shared" ca="1" si="1277"/>
        <v>0</v>
      </c>
      <c r="AI623">
        <f t="shared" ca="1" si="1278"/>
        <v>0</v>
      </c>
      <c r="AJ623">
        <f t="shared" ca="1" si="1279"/>
        <v>0</v>
      </c>
      <c r="AK623">
        <f t="shared" ca="1" si="1280"/>
        <v>0</v>
      </c>
      <c r="AL623">
        <f t="shared" ca="1" si="1281"/>
        <v>0</v>
      </c>
      <c r="AM623">
        <f t="shared" ca="1" si="1282"/>
        <v>0</v>
      </c>
      <c r="AN623">
        <f t="shared" ca="1" si="1283"/>
        <v>0</v>
      </c>
      <c r="AO623">
        <f t="shared" ca="1" si="1284"/>
        <v>0</v>
      </c>
      <c r="AP623">
        <f t="shared" ca="1" si="1285"/>
        <v>0</v>
      </c>
      <c r="AQ623">
        <f t="shared" ca="1" si="1286"/>
        <v>0</v>
      </c>
      <c r="AR623" s="8">
        <f t="shared" ca="1" si="1287"/>
        <v>0</v>
      </c>
      <c r="AS623" s="8">
        <f t="shared" ca="1" si="1288"/>
        <v>0</v>
      </c>
      <c r="AT623" s="8">
        <f t="shared" ca="1" si="1289"/>
        <v>0</v>
      </c>
      <c r="AU623" s="8">
        <f t="shared" ca="1" si="1290"/>
        <v>0</v>
      </c>
      <c r="AV623">
        <f t="shared" ca="1" si="1291"/>
        <v>0</v>
      </c>
      <c r="AW623" t="b">
        <f t="shared" ca="1" si="1266"/>
        <v>0</v>
      </c>
    </row>
    <row r="624" spans="1:49">
      <c r="A624" t="s">
        <v>3126</v>
      </c>
      <c r="B624" t="s">
        <v>2571</v>
      </c>
      <c r="C624" t="s">
        <v>2674</v>
      </c>
      <c r="D624">
        <f>IF(Players!C624="NL",INDEX(Standings!G:I,MATCH(INDEX(Teams!G:K,MATCH(Players!B624,Teams!G:G,0),5),Standings!G:G,0),2)+INDEX(Standings!G:I,MATCH(INDEX(Teams!G:K,MATCH(Players!B624,Teams!G:G,0),5),Standings!G:G,0),3),INDEX(Standings!A:C,MATCH(INDEX(Teams!A:E,MATCH(Players!B624,Teams!A:A,0),5),Standings!A:A,0),2)+INDEX(Standings!A:C,MATCH(INDEX(Teams!A:E,MATCH(Players!B624,Teams!A:A,0),5),Standings!A:A,0),3))</f>
        <v>3</v>
      </c>
      <c r="E624">
        <f t="shared" ca="1" si="1247"/>
        <v>0</v>
      </c>
      <c r="F624">
        <f t="shared" ca="1" si="1248"/>
        <v>0</v>
      </c>
      <c r="G624">
        <f t="shared" ca="1" si="1249"/>
        <v>0</v>
      </c>
      <c r="H624">
        <f t="shared" ca="1" si="1250"/>
        <v>0</v>
      </c>
      <c r="I624">
        <f t="shared" ca="1" si="1251"/>
        <v>0</v>
      </c>
      <c r="J624">
        <f t="shared" ca="1" si="1252"/>
        <v>0</v>
      </c>
      <c r="K624">
        <f t="shared" ca="1" si="1253"/>
        <v>0</v>
      </c>
      <c r="L624">
        <f t="shared" ca="1" si="1254"/>
        <v>0</v>
      </c>
      <c r="M624">
        <f t="shared" ca="1" si="1255"/>
        <v>0</v>
      </c>
      <c r="N624">
        <f t="shared" ca="1" si="1256"/>
        <v>0</v>
      </c>
      <c r="O624">
        <f t="shared" ca="1" si="1257"/>
        <v>0</v>
      </c>
      <c r="P624">
        <f t="shared" ca="1" si="1258"/>
        <v>0</v>
      </c>
      <c r="Q624">
        <f t="shared" ca="1" si="1259"/>
        <v>0</v>
      </c>
      <c r="R624">
        <f t="shared" ca="1" si="1260"/>
        <v>0</v>
      </c>
      <c r="S624">
        <f t="shared" ca="1" si="1261"/>
        <v>0</v>
      </c>
      <c r="T624">
        <f t="shared" ca="1" si="1262"/>
        <v>0</v>
      </c>
      <c r="U624">
        <f t="shared" ca="1" si="1263"/>
        <v>0</v>
      </c>
      <c r="V624">
        <f t="shared" ca="1" si="1264"/>
        <v>0</v>
      </c>
      <c r="W624">
        <f t="shared" ca="1" si="1265"/>
        <v>0</v>
      </c>
      <c r="X624">
        <f t="shared" ca="1" si="1267"/>
        <v>0</v>
      </c>
      <c r="Y624">
        <f t="shared" ca="1" si="1268"/>
        <v>0</v>
      </c>
      <c r="Z624">
        <f t="shared" ca="1" si="1269"/>
        <v>0</v>
      </c>
      <c r="AA624">
        <f t="shared" ca="1" si="1270"/>
        <v>0</v>
      </c>
      <c r="AB624">
        <f t="shared" ca="1" si="1271"/>
        <v>0</v>
      </c>
      <c r="AC624">
        <f t="shared" ca="1" si="1272"/>
        <v>0</v>
      </c>
      <c r="AD624">
        <f t="shared" ca="1" si="1273"/>
        <v>0</v>
      </c>
      <c r="AE624">
        <f t="shared" ca="1" si="1274"/>
        <v>0</v>
      </c>
      <c r="AF624">
        <f t="shared" ca="1" si="1275"/>
        <v>0</v>
      </c>
      <c r="AG624">
        <f t="shared" ca="1" si="1276"/>
        <v>0</v>
      </c>
      <c r="AH624">
        <f t="shared" ca="1" si="1277"/>
        <v>0</v>
      </c>
      <c r="AI624">
        <f t="shared" ca="1" si="1278"/>
        <v>0</v>
      </c>
      <c r="AJ624">
        <f t="shared" ca="1" si="1279"/>
        <v>0</v>
      </c>
      <c r="AK624">
        <f t="shared" ca="1" si="1280"/>
        <v>0</v>
      </c>
      <c r="AL624">
        <f t="shared" ca="1" si="1281"/>
        <v>0</v>
      </c>
      <c r="AM624">
        <f t="shared" ca="1" si="1282"/>
        <v>0</v>
      </c>
      <c r="AN624">
        <f t="shared" ca="1" si="1283"/>
        <v>0</v>
      </c>
      <c r="AO624">
        <f t="shared" ca="1" si="1284"/>
        <v>0</v>
      </c>
      <c r="AP624">
        <f t="shared" ca="1" si="1285"/>
        <v>0</v>
      </c>
      <c r="AQ624">
        <f t="shared" ca="1" si="1286"/>
        <v>0</v>
      </c>
      <c r="AR624" s="8">
        <f t="shared" ca="1" si="1287"/>
        <v>0</v>
      </c>
      <c r="AS624" s="8">
        <f t="shared" ca="1" si="1288"/>
        <v>0</v>
      </c>
      <c r="AT624" s="8">
        <f t="shared" ca="1" si="1289"/>
        <v>0</v>
      </c>
      <c r="AU624" s="8">
        <f t="shared" ca="1" si="1290"/>
        <v>0</v>
      </c>
      <c r="AV624">
        <f t="shared" ca="1" si="1291"/>
        <v>0</v>
      </c>
      <c r="AW624" t="b">
        <f t="shared" ca="1" si="1266"/>
        <v>0</v>
      </c>
    </row>
    <row r="625" spans="1:49">
      <c r="A625" t="s">
        <v>3133</v>
      </c>
      <c r="B625" t="s">
        <v>2571</v>
      </c>
      <c r="C625" t="s">
        <v>2674</v>
      </c>
      <c r="D625">
        <f>IF(Players!C625="NL",INDEX(Standings!G:I,MATCH(INDEX(Teams!G:K,MATCH(Players!B625,Teams!G:G,0),5),Standings!G:G,0),2)+INDEX(Standings!G:I,MATCH(INDEX(Teams!G:K,MATCH(Players!B625,Teams!G:G,0),5),Standings!G:G,0),3),INDEX(Standings!A:C,MATCH(INDEX(Teams!A:E,MATCH(Players!B625,Teams!A:A,0),5),Standings!A:A,0),2)+INDEX(Standings!A:C,MATCH(INDEX(Teams!A:E,MATCH(Players!B625,Teams!A:A,0),5),Standings!A:A,0),3))</f>
        <v>3</v>
      </c>
      <c r="E625">
        <f t="shared" ca="1" si="1247"/>
        <v>0</v>
      </c>
      <c r="F625">
        <f t="shared" ca="1" si="1248"/>
        <v>0</v>
      </c>
      <c r="G625">
        <f t="shared" ca="1" si="1249"/>
        <v>0</v>
      </c>
      <c r="H625">
        <f t="shared" ca="1" si="1250"/>
        <v>0</v>
      </c>
      <c r="I625">
        <f t="shared" ca="1" si="1251"/>
        <v>0</v>
      </c>
      <c r="J625">
        <f t="shared" ca="1" si="1252"/>
        <v>0</v>
      </c>
      <c r="K625">
        <f t="shared" ca="1" si="1253"/>
        <v>0</v>
      </c>
      <c r="L625">
        <f t="shared" ca="1" si="1254"/>
        <v>0</v>
      </c>
      <c r="M625">
        <f t="shared" ca="1" si="1255"/>
        <v>0</v>
      </c>
      <c r="N625">
        <f t="shared" ca="1" si="1256"/>
        <v>0</v>
      </c>
      <c r="O625">
        <f t="shared" ca="1" si="1257"/>
        <v>0</v>
      </c>
      <c r="P625">
        <f t="shared" ca="1" si="1258"/>
        <v>0</v>
      </c>
      <c r="Q625">
        <f t="shared" ca="1" si="1259"/>
        <v>0</v>
      </c>
      <c r="R625">
        <f t="shared" ca="1" si="1260"/>
        <v>0</v>
      </c>
      <c r="S625">
        <f t="shared" ca="1" si="1261"/>
        <v>0</v>
      </c>
      <c r="T625">
        <f t="shared" ca="1" si="1262"/>
        <v>0</v>
      </c>
      <c r="U625">
        <f t="shared" ca="1" si="1263"/>
        <v>0</v>
      </c>
      <c r="V625">
        <f t="shared" ca="1" si="1264"/>
        <v>0</v>
      </c>
      <c r="W625">
        <f t="shared" ca="1" si="1265"/>
        <v>0</v>
      </c>
      <c r="X625">
        <f t="shared" ca="1" si="1267"/>
        <v>0</v>
      </c>
      <c r="Y625">
        <f t="shared" ca="1" si="1268"/>
        <v>0</v>
      </c>
      <c r="Z625">
        <f t="shared" ca="1" si="1269"/>
        <v>0</v>
      </c>
      <c r="AA625">
        <f t="shared" ca="1" si="1270"/>
        <v>0</v>
      </c>
      <c r="AB625">
        <f t="shared" ca="1" si="1271"/>
        <v>0</v>
      </c>
      <c r="AC625">
        <f t="shared" ca="1" si="1272"/>
        <v>0</v>
      </c>
      <c r="AD625">
        <f t="shared" ca="1" si="1273"/>
        <v>0</v>
      </c>
      <c r="AE625">
        <f t="shared" ca="1" si="1274"/>
        <v>0</v>
      </c>
      <c r="AF625">
        <f t="shared" ca="1" si="1275"/>
        <v>0</v>
      </c>
      <c r="AG625">
        <f t="shared" ca="1" si="1276"/>
        <v>0</v>
      </c>
      <c r="AH625">
        <f t="shared" ca="1" si="1277"/>
        <v>0</v>
      </c>
      <c r="AI625">
        <f t="shared" ca="1" si="1278"/>
        <v>0</v>
      </c>
      <c r="AJ625">
        <f t="shared" ca="1" si="1279"/>
        <v>0</v>
      </c>
      <c r="AK625">
        <f t="shared" ca="1" si="1280"/>
        <v>0</v>
      </c>
      <c r="AL625">
        <f t="shared" ca="1" si="1281"/>
        <v>0</v>
      </c>
      <c r="AM625">
        <f t="shared" ca="1" si="1282"/>
        <v>0</v>
      </c>
      <c r="AN625">
        <f t="shared" ca="1" si="1283"/>
        <v>0</v>
      </c>
      <c r="AO625">
        <f t="shared" ca="1" si="1284"/>
        <v>0</v>
      </c>
      <c r="AP625">
        <f t="shared" ca="1" si="1285"/>
        <v>0</v>
      </c>
      <c r="AQ625">
        <f t="shared" ca="1" si="1286"/>
        <v>0</v>
      </c>
      <c r="AR625" s="8">
        <f t="shared" ca="1" si="1287"/>
        <v>0</v>
      </c>
      <c r="AS625" s="8">
        <f t="shared" ca="1" si="1288"/>
        <v>0</v>
      </c>
      <c r="AT625" s="8">
        <f t="shared" ca="1" si="1289"/>
        <v>0</v>
      </c>
      <c r="AU625" s="8">
        <f t="shared" ca="1" si="1290"/>
        <v>0</v>
      </c>
      <c r="AV625">
        <f t="shared" ca="1" si="1291"/>
        <v>0</v>
      </c>
      <c r="AW625" t="b">
        <f t="shared" ca="1" si="1266"/>
        <v>0</v>
      </c>
    </row>
    <row r="626" spans="1:49">
      <c r="A626" t="s">
        <v>3320</v>
      </c>
      <c r="B626" t="s">
        <v>2571</v>
      </c>
      <c r="C626" t="s">
        <v>2674</v>
      </c>
      <c r="D626">
        <f>IF(Players!C626="NL",INDEX(Standings!G:I,MATCH(INDEX(Teams!G:K,MATCH(Players!B626,Teams!G:G,0),5),Standings!G:G,0),2)+INDEX(Standings!G:I,MATCH(INDEX(Teams!G:K,MATCH(Players!B626,Teams!G:G,0),5),Standings!G:G,0),3),INDEX(Standings!A:C,MATCH(INDEX(Teams!A:E,MATCH(Players!B626,Teams!A:A,0),5),Standings!A:A,0),2)+INDEX(Standings!A:C,MATCH(INDEX(Teams!A:E,MATCH(Players!B626,Teams!A:A,0),5),Standings!A:A,0),3))</f>
        <v>3</v>
      </c>
      <c r="E626">
        <f t="shared" ca="1" si="1247"/>
        <v>0</v>
      </c>
      <c r="F626">
        <f t="shared" ca="1" si="1248"/>
        <v>0</v>
      </c>
      <c r="G626">
        <f t="shared" ca="1" si="1249"/>
        <v>0</v>
      </c>
      <c r="H626">
        <f t="shared" ca="1" si="1250"/>
        <v>0</v>
      </c>
      <c r="I626">
        <f t="shared" ca="1" si="1251"/>
        <v>0</v>
      </c>
      <c r="J626">
        <f t="shared" ca="1" si="1252"/>
        <v>0</v>
      </c>
      <c r="K626">
        <f t="shared" ca="1" si="1253"/>
        <v>0</v>
      </c>
      <c r="L626">
        <f t="shared" ca="1" si="1254"/>
        <v>0</v>
      </c>
      <c r="M626">
        <f t="shared" ca="1" si="1255"/>
        <v>0</v>
      </c>
      <c r="N626">
        <f t="shared" ca="1" si="1256"/>
        <v>0</v>
      </c>
      <c r="O626">
        <f t="shared" ca="1" si="1257"/>
        <v>0</v>
      </c>
      <c r="P626">
        <f t="shared" ca="1" si="1258"/>
        <v>0</v>
      </c>
      <c r="Q626">
        <f t="shared" ca="1" si="1259"/>
        <v>0</v>
      </c>
      <c r="R626">
        <f t="shared" ca="1" si="1260"/>
        <v>0</v>
      </c>
      <c r="S626">
        <f t="shared" ca="1" si="1261"/>
        <v>0</v>
      </c>
      <c r="T626">
        <f t="shared" ca="1" si="1262"/>
        <v>0</v>
      </c>
      <c r="U626">
        <f t="shared" ca="1" si="1263"/>
        <v>0</v>
      </c>
      <c r="V626">
        <f t="shared" ca="1" si="1264"/>
        <v>0</v>
      </c>
      <c r="W626">
        <f t="shared" ca="1" si="1265"/>
        <v>0</v>
      </c>
      <c r="X626">
        <f t="shared" ca="1" si="1267"/>
        <v>0</v>
      </c>
      <c r="Y626">
        <f t="shared" ca="1" si="1268"/>
        <v>0</v>
      </c>
      <c r="Z626">
        <f t="shared" ca="1" si="1269"/>
        <v>0</v>
      </c>
      <c r="AA626">
        <f t="shared" ca="1" si="1270"/>
        <v>0</v>
      </c>
      <c r="AB626">
        <f t="shared" ca="1" si="1271"/>
        <v>0</v>
      </c>
      <c r="AC626">
        <f t="shared" ca="1" si="1272"/>
        <v>0</v>
      </c>
      <c r="AD626">
        <f t="shared" ca="1" si="1273"/>
        <v>0</v>
      </c>
      <c r="AE626">
        <f t="shared" ca="1" si="1274"/>
        <v>0</v>
      </c>
      <c r="AF626">
        <f t="shared" ca="1" si="1275"/>
        <v>0</v>
      </c>
      <c r="AG626">
        <f t="shared" ca="1" si="1276"/>
        <v>0</v>
      </c>
      <c r="AH626">
        <f t="shared" ca="1" si="1277"/>
        <v>0</v>
      </c>
      <c r="AI626">
        <f t="shared" ca="1" si="1278"/>
        <v>0</v>
      </c>
      <c r="AJ626">
        <f t="shared" ca="1" si="1279"/>
        <v>0</v>
      </c>
      <c r="AK626">
        <f t="shared" ca="1" si="1280"/>
        <v>0</v>
      </c>
      <c r="AL626">
        <f t="shared" ca="1" si="1281"/>
        <v>0</v>
      </c>
      <c r="AM626">
        <f t="shared" ca="1" si="1282"/>
        <v>0</v>
      </c>
      <c r="AN626">
        <f t="shared" ca="1" si="1283"/>
        <v>0</v>
      </c>
      <c r="AO626">
        <f t="shared" ca="1" si="1284"/>
        <v>0</v>
      </c>
      <c r="AP626">
        <f t="shared" ca="1" si="1285"/>
        <v>0</v>
      </c>
      <c r="AQ626">
        <f t="shared" ca="1" si="1286"/>
        <v>0</v>
      </c>
      <c r="AR626" s="8">
        <f t="shared" ca="1" si="1287"/>
        <v>0</v>
      </c>
      <c r="AS626" s="8">
        <f t="shared" ca="1" si="1288"/>
        <v>0</v>
      </c>
      <c r="AT626" s="8">
        <f t="shared" ca="1" si="1289"/>
        <v>0</v>
      </c>
      <c r="AU626" s="8">
        <f t="shared" ca="1" si="1290"/>
        <v>0</v>
      </c>
      <c r="AV626">
        <f t="shared" ca="1" si="1291"/>
        <v>0</v>
      </c>
      <c r="AW626" t="b">
        <f t="shared" ca="1" si="1266"/>
        <v>0</v>
      </c>
    </row>
    <row r="627" spans="1:49">
      <c r="A627" t="s">
        <v>3321</v>
      </c>
      <c r="B627" t="s">
        <v>2571</v>
      </c>
      <c r="C627" t="s">
        <v>2674</v>
      </c>
      <c r="D627">
        <f>IF(Players!C627="NL",INDEX(Standings!G:I,MATCH(INDEX(Teams!G:K,MATCH(Players!B627,Teams!G:G,0),5),Standings!G:G,0),2)+INDEX(Standings!G:I,MATCH(INDEX(Teams!G:K,MATCH(Players!B627,Teams!G:G,0),5),Standings!G:G,0),3),INDEX(Standings!A:C,MATCH(INDEX(Teams!A:E,MATCH(Players!B627,Teams!A:A,0),5),Standings!A:A,0),2)+INDEX(Standings!A:C,MATCH(INDEX(Teams!A:E,MATCH(Players!B627,Teams!A:A,0),5),Standings!A:A,0),3))</f>
        <v>3</v>
      </c>
      <c r="E627">
        <f t="shared" ca="1" si="1247"/>
        <v>2</v>
      </c>
      <c r="F627">
        <f t="shared" ca="1" si="1248"/>
        <v>0</v>
      </c>
      <c r="G627">
        <f t="shared" ca="1" si="1249"/>
        <v>0</v>
      </c>
      <c r="H627">
        <f t="shared" ca="1" si="1250"/>
        <v>0</v>
      </c>
      <c r="I627">
        <f t="shared" ca="1" si="1251"/>
        <v>0</v>
      </c>
      <c r="J627">
        <f t="shared" ca="1" si="1252"/>
        <v>0</v>
      </c>
      <c r="K627">
        <f t="shared" ca="1" si="1253"/>
        <v>0</v>
      </c>
      <c r="L627">
        <f t="shared" ca="1" si="1254"/>
        <v>0</v>
      </c>
      <c r="M627">
        <f t="shared" ca="1" si="1255"/>
        <v>0</v>
      </c>
      <c r="N627">
        <f t="shared" ca="1" si="1256"/>
        <v>0</v>
      </c>
      <c r="O627">
        <f t="shared" ca="1" si="1257"/>
        <v>0</v>
      </c>
      <c r="P627">
        <f t="shared" ca="1" si="1258"/>
        <v>0</v>
      </c>
      <c r="Q627">
        <f t="shared" ca="1" si="1259"/>
        <v>0</v>
      </c>
      <c r="R627">
        <f t="shared" ca="1" si="1260"/>
        <v>0</v>
      </c>
      <c r="S627">
        <f t="shared" ca="1" si="1261"/>
        <v>0</v>
      </c>
      <c r="T627">
        <f t="shared" ca="1" si="1262"/>
        <v>0</v>
      </c>
      <c r="U627">
        <f t="shared" ca="1" si="1263"/>
        <v>0</v>
      </c>
      <c r="V627">
        <f t="shared" ca="1" si="1264"/>
        <v>0</v>
      </c>
      <c r="W627">
        <f t="shared" ca="1" si="1265"/>
        <v>0</v>
      </c>
      <c r="X627">
        <f t="shared" ca="1" si="1267"/>
        <v>2</v>
      </c>
      <c r="Y627">
        <f t="shared" ca="1" si="1268"/>
        <v>0</v>
      </c>
      <c r="Z627">
        <f t="shared" ca="1" si="1269"/>
        <v>0</v>
      </c>
      <c r="AA627">
        <f t="shared" ca="1" si="1270"/>
        <v>0</v>
      </c>
      <c r="AB627">
        <f t="shared" ca="1" si="1271"/>
        <v>0</v>
      </c>
      <c r="AC627">
        <f t="shared" ca="1" si="1272"/>
        <v>0</v>
      </c>
      <c r="AD627">
        <f t="shared" ca="1" si="1273"/>
        <v>0</v>
      </c>
      <c r="AE627">
        <f t="shared" ca="1" si="1274"/>
        <v>0</v>
      </c>
      <c r="AF627">
        <f t="shared" ca="1" si="1275"/>
        <v>0</v>
      </c>
      <c r="AG627">
        <f t="shared" ca="1" si="1276"/>
        <v>0</v>
      </c>
      <c r="AH627">
        <f t="shared" ca="1" si="1277"/>
        <v>0</v>
      </c>
      <c r="AI627">
        <f t="shared" ca="1" si="1278"/>
        <v>0</v>
      </c>
      <c r="AJ627">
        <f t="shared" ca="1" si="1279"/>
        <v>0</v>
      </c>
      <c r="AK627">
        <f t="shared" ca="1" si="1280"/>
        <v>0</v>
      </c>
      <c r="AL627">
        <f t="shared" ca="1" si="1281"/>
        <v>0</v>
      </c>
      <c r="AM627">
        <f t="shared" ca="1" si="1282"/>
        <v>0</v>
      </c>
      <c r="AN627">
        <f t="shared" ca="1" si="1283"/>
        <v>0</v>
      </c>
      <c r="AO627">
        <f t="shared" ca="1" si="1284"/>
        <v>0</v>
      </c>
      <c r="AP627">
        <f t="shared" ca="1" si="1285"/>
        <v>0</v>
      </c>
      <c r="AQ627">
        <f t="shared" ca="1" si="1286"/>
        <v>0</v>
      </c>
      <c r="AR627" s="8">
        <f t="shared" ca="1" si="1287"/>
        <v>0</v>
      </c>
      <c r="AS627" s="8">
        <f t="shared" ca="1" si="1288"/>
        <v>0</v>
      </c>
      <c r="AT627" s="8">
        <f t="shared" ca="1" si="1289"/>
        <v>0</v>
      </c>
      <c r="AU627" s="8">
        <f t="shared" ca="1" si="1290"/>
        <v>0</v>
      </c>
      <c r="AV627">
        <f t="shared" ca="1" si="1291"/>
        <v>0</v>
      </c>
      <c r="AW627" t="b">
        <f t="shared" ca="1" si="1266"/>
        <v>0</v>
      </c>
    </row>
    <row r="628" spans="1:49">
      <c r="A628" t="s">
        <v>3322</v>
      </c>
      <c r="B628" t="s">
        <v>2571</v>
      </c>
      <c r="C628" t="s">
        <v>2674</v>
      </c>
      <c r="D628">
        <f>IF(Players!C628="NL",INDEX(Standings!G:I,MATCH(INDEX(Teams!G:K,MATCH(Players!B628,Teams!G:G,0),5),Standings!G:G,0),2)+INDEX(Standings!G:I,MATCH(INDEX(Teams!G:K,MATCH(Players!B628,Teams!G:G,0),5),Standings!G:G,0),3),INDEX(Standings!A:C,MATCH(INDEX(Teams!A:E,MATCH(Players!B628,Teams!A:A,0),5),Standings!A:A,0),2)+INDEX(Standings!A:C,MATCH(INDEX(Teams!A:E,MATCH(Players!B628,Teams!A:A,0),5),Standings!A:A,0),3))</f>
        <v>3</v>
      </c>
      <c r="E628">
        <f t="shared" ca="1" si="1247"/>
        <v>2</v>
      </c>
      <c r="F628">
        <f t="shared" ca="1" si="1248"/>
        <v>0</v>
      </c>
      <c r="G628">
        <f t="shared" ca="1" si="1249"/>
        <v>0</v>
      </c>
      <c r="H628">
        <f t="shared" ca="1" si="1250"/>
        <v>0</v>
      </c>
      <c r="I628">
        <f t="shared" ca="1" si="1251"/>
        <v>0</v>
      </c>
      <c r="J628">
        <f t="shared" ca="1" si="1252"/>
        <v>0</v>
      </c>
      <c r="K628">
        <f t="shared" ca="1" si="1253"/>
        <v>0</v>
      </c>
      <c r="L628">
        <f t="shared" ca="1" si="1254"/>
        <v>0</v>
      </c>
      <c r="M628">
        <f t="shared" ca="1" si="1255"/>
        <v>0</v>
      </c>
      <c r="N628">
        <f t="shared" ca="1" si="1256"/>
        <v>0</v>
      </c>
      <c r="O628">
        <f t="shared" ca="1" si="1257"/>
        <v>0</v>
      </c>
      <c r="P628">
        <f t="shared" ca="1" si="1258"/>
        <v>0</v>
      </c>
      <c r="Q628">
        <f t="shared" ca="1" si="1259"/>
        <v>0</v>
      </c>
      <c r="R628">
        <f t="shared" ca="1" si="1260"/>
        <v>0</v>
      </c>
      <c r="S628">
        <f t="shared" ca="1" si="1261"/>
        <v>0</v>
      </c>
      <c r="T628">
        <f t="shared" ca="1" si="1262"/>
        <v>0</v>
      </c>
      <c r="U628">
        <f t="shared" ca="1" si="1263"/>
        <v>0</v>
      </c>
      <c r="V628">
        <f t="shared" ca="1" si="1264"/>
        <v>0</v>
      </c>
      <c r="W628">
        <f t="shared" ca="1" si="1265"/>
        <v>0</v>
      </c>
      <c r="X628">
        <f t="shared" ca="1" si="1267"/>
        <v>2</v>
      </c>
      <c r="Y628">
        <f t="shared" ca="1" si="1268"/>
        <v>0</v>
      </c>
      <c r="Z628">
        <f t="shared" ca="1" si="1269"/>
        <v>0</v>
      </c>
      <c r="AA628">
        <f t="shared" ca="1" si="1270"/>
        <v>0</v>
      </c>
      <c r="AB628">
        <f t="shared" ca="1" si="1271"/>
        <v>0</v>
      </c>
      <c r="AC628">
        <f t="shared" ca="1" si="1272"/>
        <v>0</v>
      </c>
      <c r="AD628">
        <f t="shared" ca="1" si="1273"/>
        <v>0</v>
      </c>
      <c r="AE628">
        <f t="shared" ca="1" si="1274"/>
        <v>0</v>
      </c>
      <c r="AF628">
        <f t="shared" ca="1" si="1275"/>
        <v>0</v>
      </c>
      <c r="AG628">
        <f t="shared" ca="1" si="1276"/>
        <v>0</v>
      </c>
      <c r="AH628">
        <f t="shared" ca="1" si="1277"/>
        <v>0</v>
      </c>
      <c r="AI628">
        <f t="shared" ca="1" si="1278"/>
        <v>0</v>
      </c>
      <c r="AJ628">
        <f t="shared" ca="1" si="1279"/>
        <v>0</v>
      </c>
      <c r="AK628">
        <f t="shared" ca="1" si="1280"/>
        <v>0</v>
      </c>
      <c r="AL628">
        <f t="shared" ca="1" si="1281"/>
        <v>0</v>
      </c>
      <c r="AM628">
        <f t="shared" ca="1" si="1282"/>
        <v>0</v>
      </c>
      <c r="AN628">
        <f t="shared" ca="1" si="1283"/>
        <v>0</v>
      </c>
      <c r="AO628">
        <f t="shared" ca="1" si="1284"/>
        <v>0</v>
      </c>
      <c r="AP628">
        <f t="shared" ca="1" si="1285"/>
        <v>0</v>
      </c>
      <c r="AQ628">
        <f t="shared" ca="1" si="1286"/>
        <v>0</v>
      </c>
      <c r="AR628" s="8">
        <f t="shared" ca="1" si="1287"/>
        <v>0</v>
      </c>
      <c r="AS628" s="8">
        <f t="shared" ca="1" si="1288"/>
        <v>0</v>
      </c>
      <c r="AT628" s="8">
        <f t="shared" ca="1" si="1289"/>
        <v>0</v>
      </c>
      <c r="AU628" s="8">
        <f t="shared" ca="1" si="1290"/>
        <v>0</v>
      </c>
      <c r="AV628">
        <f t="shared" ca="1" si="1291"/>
        <v>0</v>
      </c>
      <c r="AW628" t="b">
        <f t="shared" ca="1" si="1266"/>
        <v>0</v>
      </c>
    </row>
    <row r="629" spans="1:49">
      <c r="A629" t="s">
        <v>2785</v>
      </c>
      <c r="B629" t="s">
        <v>2571</v>
      </c>
      <c r="C629" t="s">
        <v>2674</v>
      </c>
      <c r="D629">
        <f>IF(Players!C629="NL",INDEX(Standings!G:I,MATCH(INDEX(Teams!G:K,MATCH(Players!B629,Teams!G:G,0),5),Standings!G:G,0),2)+INDEX(Standings!G:I,MATCH(INDEX(Teams!G:K,MATCH(Players!B629,Teams!G:G,0),5),Standings!G:G,0),3),INDEX(Standings!A:C,MATCH(INDEX(Teams!A:E,MATCH(Players!B629,Teams!A:A,0),5),Standings!A:A,0),2)+INDEX(Standings!A:C,MATCH(INDEX(Teams!A:E,MATCH(Players!B629,Teams!A:A,0),5),Standings!A:A,0),3))</f>
        <v>3</v>
      </c>
      <c r="E629">
        <f t="shared" ca="1" si="1247"/>
        <v>0</v>
      </c>
      <c r="F629">
        <f t="shared" ca="1" si="1248"/>
        <v>0</v>
      </c>
      <c r="G629">
        <f t="shared" ca="1" si="1249"/>
        <v>0</v>
      </c>
      <c r="H629">
        <f t="shared" ca="1" si="1250"/>
        <v>0</v>
      </c>
      <c r="I629">
        <f t="shared" ca="1" si="1251"/>
        <v>0</v>
      </c>
      <c r="J629">
        <f t="shared" ca="1" si="1252"/>
        <v>0</v>
      </c>
      <c r="K629">
        <f t="shared" ca="1" si="1253"/>
        <v>0</v>
      </c>
      <c r="L629">
        <f t="shared" ca="1" si="1254"/>
        <v>0</v>
      </c>
      <c r="M629">
        <f t="shared" ca="1" si="1255"/>
        <v>0</v>
      </c>
      <c r="N629">
        <f t="shared" ca="1" si="1256"/>
        <v>0</v>
      </c>
      <c r="O629">
        <f t="shared" ca="1" si="1257"/>
        <v>0</v>
      </c>
      <c r="P629">
        <f t="shared" ca="1" si="1258"/>
        <v>0</v>
      </c>
      <c r="Q629">
        <f t="shared" ca="1" si="1259"/>
        <v>0</v>
      </c>
      <c r="R629">
        <f t="shared" ca="1" si="1260"/>
        <v>0</v>
      </c>
      <c r="S629">
        <f t="shared" ca="1" si="1261"/>
        <v>0</v>
      </c>
      <c r="T629">
        <f t="shared" ca="1" si="1262"/>
        <v>0</v>
      </c>
      <c r="U629">
        <f t="shared" ca="1" si="1263"/>
        <v>0</v>
      </c>
      <c r="V629">
        <f t="shared" ca="1" si="1264"/>
        <v>0</v>
      </c>
      <c r="W629">
        <f t="shared" ca="1" si="1265"/>
        <v>0</v>
      </c>
      <c r="X629">
        <f t="shared" ca="1" si="1267"/>
        <v>0</v>
      </c>
      <c r="Y629">
        <f t="shared" ca="1" si="1268"/>
        <v>0</v>
      </c>
      <c r="Z629">
        <f t="shared" ca="1" si="1269"/>
        <v>0</v>
      </c>
      <c r="AA629">
        <f t="shared" ca="1" si="1270"/>
        <v>0</v>
      </c>
      <c r="AB629">
        <f t="shared" ca="1" si="1271"/>
        <v>0</v>
      </c>
      <c r="AC629">
        <f t="shared" ca="1" si="1272"/>
        <v>0</v>
      </c>
      <c r="AD629">
        <f t="shared" ca="1" si="1273"/>
        <v>0</v>
      </c>
      <c r="AE629">
        <f t="shared" ca="1" si="1274"/>
        <v>0</v>
      </c>
      <c r="AF629">
        <f t="shared" ca="1" si="1275"/>
        <v>0</v>
      </c>
      <c r="AG629">
        <f t="shared" ca="1" si="1276"/>
        <v>0</v>
      </c>
      <c r="AH629">
        <f t="shared" ca="1" si="1277"/>
        <v>0</v>
      </c>
      <c r="AI629">
        <f t="shared" ca="1" si="1278"/>
        <v>0</v>
      </c>
      <c r="AJ629">
        <f t="shared" ca="1" si="1279"/>
        <v>0</v>
      </c>
      <c r="AK629">
        <f t="shared" ca="1" si="1280"/>
        <v>0</v>
      </c>
      <c r="AL629">
        <f t="shared" ca="1" si="1281"/>
        <v>0</v>
      </c>
      <c r="AM629">
        <f t="shared" ca="1" si="1282"/>
        <v>0</v>
      </c>
      <c r="AN629">
        <f t="shared" ca="1" si="1283"/>
        <v>0</v>
      </c>
      <c r="AO629">
        <f t="shared" ca="1" si="1284"/>
        <v>0</v>
      </c>
      <c r="AP629">
        <f t="shared" ca="1" si="1285"/>
        <v>0</v>
      </c>
      <c r="AQ629">
        <f t="shared" ca="1" si="1286"/>
        <v>0</v>
      </c>
      <c r="AR629" s="8">
        <f t="shared" ca="1" si="1287"/>
        <v>0</v>
      </c>
      <c r="AS629" s="8">
        <f t="shared" ca="1" si="1288"/>
        <v>0</v>
      </c>
      <c r="AT629" s="8">
        <f t="shared" ca="1" si="1289"/>
        <v>0</v>
      </c>
      <c r="AU629" s="8">
        <f t="shared" ca="1" si="1290"/>
        <v>0</v>
      </c>
      <c r="AV629">
        <f t="shared" ca="1" si="1291"/>
        <v>0</v>
      </c>
      <c r="AW629" t="b">
        <f t="shared" ca="1" si="1266"/>
        <v>0</v>
      </c>
    </row>
    <row r="630" spans="1:49">
      <c r="A630" t="s">
        <v>3323</v>
      </c>
      <c r="B630" t="s">
        <v>2571</v>
      </c>
      <c r="C630" t="s">
        <v>2674</v>
      </c>
      <c r="D630">
        <f>IF(Players!C630="NL",INDEX(Standings!G:I,MATCH(INDEX(Teams!G:K,MATCH(Players!B630,Teams!G:G,0),5),Standings!G:G,0),2)+INDEX(Standings!G:I,MATCH(INDEX(Teams!G:K,MATCH(Players!B630,Teams!G:G,0),5),Standings!G:G,0),3),INDEX(Standings!A:C,MATCH(INDEX(Teams!A:E,MATCH(Players!B630,Teams!A:A,0),5),Standings!A:A,0),2)+INDEX(Standings!A:C,MATCH(INDEX(Teams!A:E,MATCH(Players!B630,Teams!A:A,0),5),Standings!A:A,0),3))</f>
        <v>3</v>
      </c>
      <c r="E630">
        <f t="shared" ca="1" si="1247"/>
        <v>0</v>
      </c>
      <c r="F630">
        <f t="shared" ca="1" si="1248"/>
        <v>0</v>
      </c>
      <c r="G630">
        <f t="shared" ca="1" si="1249"/>
        <v>0</v>
      </c>
      <c r="H630">
        <f t="shared" ca="1" si="1250"/>
        <v>0</v>
      </c>
      <c r="I630">
        <f t="shared" ca="1" si="1251"/>
        <v>0</v>
      </c>
      <c r="J630">
        <f t="shared" ca="1" si="1252"/>
        <v>0</v>
      </c>
      <c r="K630">
        <f t="shared" ca="1" si="1253"/>
        <v>0</v>
      </c>
      <c r="L630">
        <f t="shared" ca="1" si="1254"/>
        <v>0</v>
      </c>
      <c r="M630">
        <f t="shared" ca="1" si="1255"/>
        <v>0</v>
      </c>
      <c r="N630">
        <f t="shared" ca="1" si="1256"/>
        <v>0</v>
      </c>
      <c r="O630">
        <f t="shared" ca="1" si="1257"/>
        <v>0</v>
      </c>
      <c r="P630">
        <f t="shared" ca="1" si="1258"/>
        <v>0</v>
      </c>
      <c r="Q630">
        <f t="shared" ca="1" si="1259"/>
        <v>0</v>
      </c>
      <c r="R630">
        <f t="shared" ca="1" si="1260"/>
        <v>0</v>
      </c>
      <c r="S630">
        <f t="shared" ca="1" si="1261"/>
        <v>0</v>
      </c>
      <c r="T630">
        <f t="shared" ca="1" si="1262"/>
        <v>0</v>
      </c>
      <c r="U630">
        <f t="shared" ca="1" si="1263"/>
        <v>0</v>
      </c>
      <c r="V630">
        <f t="shared" ca="1" si="1264"/>
        <v>0</v>
      </c>
      <c r="W630">
        <f t="shared" ca="1" si="1265"/>
        <v>0</v>
      </c>
      <c r="X630">
        <f t="shared" ca="1" si="1267"/>
        <v>0</v>
      </c>
      <c r="Y630">
        <f t="shared" ca="1" si="1268"/>
        <v>0</v>
      </c>
      <c r="Z630">
        <f t="shared" ca="1" si="1269"/>
        <v>0</v>
      </c>
      <c r="AA630">
        <f t="shared" ca="1" si="1270"/>
        <v>0</v>
      </c>
      <c r="AB630">
        <f t="shared" ca="1" si="1271"/>
        <v>0</v>
      </c>
      <c r="AC630">
        <f t="shared" ca="1" si="1272"/>
        <v>0</v>
      </c>
      <c r="AD630">
        <f t="shared" ca="1" si="1273"/>
        <v>0</v>
      </c>
      <c r="AE630">
        <f t="shared" ca="1" si="1274"/>
        <v>0</v>
      </c>
      <c r="AF630">
        <f t="shared" ca="1" si="1275"/>
        <v>0</v>
      </c>
      <c r="AG630">
        <f t="shared" ca="1" si="1276"/>
        <v>0</v>
      </c>
      <c r="AH630">
        <f t="shared" ca="1" si="1277"/>
        <v>0</v>
      </c>
      <c r="AI630">
        <f t="shared" ca="1" si="1278"/>
        <v>0</v>
      </c>
      <c r="AJ630">
        <f t="shared" ca="1" si="1279"/>
        <v>0</v>
      </c>
      <c r="AK630">
        <f t="shared" ca="1" si="1280"/>
        <v>0</v>
      </c>
      <c r="AL630">
        <f t="shared" ca="1" si="1281"/>
        <v>0</v>
      </c>
      <c r="AM630">
        <f t="shared" ca="1" si="1282"/>
        <v>0</v>
      </c>
      <c r="AN630">
        <f t="shared" ca="1" si="1283"/>
        <v>0</v>
      </c>
      <c r="AO630">
        <f t="shared" ca="1" si="1284"/>
        <v>0</v>
      </c>
      <c r="AP630">
        <f t="shared" ca="1" si="1285"/>
        <v>0</v>
      </c>
      <c r="AQ630">
        <f t="shared" ca="1" si="1286"/>
        <v>0</v>
      </c>
      <c r="AR630" s="8">
        <f t="shared" ca="1" si="1287"/>
        <v>0</v>
      </c>
      <c r="AS630" s="8">
        <f t="shared" ca="1" si="1288"/>
        <v>0</v>
      </c>
      <c r="AT630" s="8">
        <f t="shared" ca="1" si="1289"/>
        <v>0</v>
      </c>
      <c r="AU630" s="8">
        <f t="shared" ca="1" si="1290"/>
        <v>0</v>
      </c>
      <c r="AV630">
        <f t="shared" ca="1" si="1291"/>
        <v>0</v>
      </c>
      <c r="AW630" t="b">
        <f t="shared" ca="1" si="1266"/>
        <v>0</v>
      </c>
    </row>
    <row r="631" spans="1:49">
      <c r="A631" t="s">
        <v>3324</v>
      </c>
      <c r="B631" t="s">
        <v>2571</v>
      </c>
      <c r="C631" t="s">
        <v>2674</v>
      </c>
      <c r="D631">
        <f>IF(Players!C631="NL",INDEX(Standings!G:I,MATCH(INDEX(Teams!G:K,MATCH(Players!B631,Teams!G:G,0),5),Standings!G:G,0),2)+INDEX(Standings!G:I,MATCH(INDEX(Teams!G:K,MATCH(Players!B631,Teams!G:G,0),5),Standings!G:G,0),3),INDEX(Standings!A:C,MATCH(INDEX(Teams!A:E,MATCH(Players!B631,Teams!A:A,0),5),Standings!A:A,0),2)+INDEX(Standings!A:C,MATCH(INDEX(Teams!A:E,MATCH(Players!B631,Teams!A:A,0),5),Standings!A:A,0),3))</f>
        <v>3</v>
      </c>
      <c r="E631">
        <f t="shared" ca="1" si="1247"/>
        <v>0</v>
      </c>
      <c r="F631">
        <f t="shared" ca="1" si="1248"/>
        <v>0</v>
      </c>
      <c r="G631">
        <f t="shared" ca="1" si="1249"/>
        <v>0</v>
      </c>
      <c r="H631">
        <f t="shared" ca="1" si="1250"/>
        <v>0</v>
      </c>
      <c r="I631">
        <f t="shared" ca="1" si="1251"/>
        <v>0</v>
      </c>
      <c r="J631">
        <f t="shared" ca="1" si="1252"/>
        <v>0</v>
      </c>
      <c r="K631">
        <f t="shared" ca="1" si="1253"/>
        <v>0</v>
      </c>
      <c r="L631">
        <f t="shared" ca="1" si="1254"/>
        <v>0</v>
      </c>
      <c r="M631">
        <f t="shared" ca="1" si="1255"/>
        <v>0</v>
      </c>
      <c r="N631">
        <f t="shared" ca="1" si="1256"/>
        <v>0</v>
      </c>
      <c r="O631">
        <f t="shared" ca="1" si="1257"/>
        <v>0</v>
      </c>
      <c r="P631">
        <f t="shared" ca="1" si="1258"/>
        <v>0</v>
      </c>
      <c r="Q631">
        <f t="shared" ca="1" si="1259"/>
        <v>0</v>
      </c>
      <c r="R631">
        <f t="shared" ca="1" si="1260"/>
        <v>0</v>
      </c>
      <c r="S631">
        <f t="shared" ca="1" si="1261"/>
        <v>0</v>
      </c>
      <c r="T631">
        <f t="shared" ca="1" si="1262"/>
        <v>0</v>
      </c>
      <c r="U631">
        <f t="shared" ca="1" si="1263"/>
        <v>0</v>
      </c>
      <c r="V631">
        <f t="shared" ca="1" si="1264"/>
        <v>0</v>
      </c>
      <c r="W631">
        <f t="shared" ca="1" si="1265"/>
        <v>0</v>
      </c>
      <c r="X631">
        <f t="shared" ca="1" si="1267"/>
        <v>0</v>
      </c>
      <c r="Y631">
        <f t="shared" ca="1" si="1268"/>
        <v>0</v>
      </c>
      <c r="Z631">
        <f t="shared" ca="1" si="1269"/>
        <v>0</v>
      </c>
      <c r="AA631">
        <f t="shared" ca="1" si="1270"/>
        <v>0</v>
      </c>
      <c r="AB631">
        <f t="shared" ca="1" si="1271"/>
        <v>0</v>
      </c>
      <c r="AC631">
        <f t="shared" ca="1" si="1272"/>
        <v>0</v>
      </c>
      <c r="AD631">
        <f t="shared" ca="1" si="1273"/>
        <v>0</v>
      </c>
      <c r="AE631">
        <f t="shared" ca="1" si="1274"/>
        <v>0</v>
      </c>
      <c r="AF631">
        <f t="shared" ca="1" si="1275"/>
        <v>0</v>
      </c>
      <c r="AG631">
        <f t="shared" ca="1" si="1276"/>
        <v>0</v>
      </c>
      <c r="AH631">
        <f t="shared" ca="1" si="1277"/>
        <v>0</v>
      </c>
      <c r="AI631">
        <f t="shared" ca="1" si="1278"/>
        <v>0</v>
      </c>
      <c r="AJ631">
        <f t="shared" ca="1" si="1279"/>
        <v>0</v>
      </c>
      <c r="AK631">
        <f t="shared" ca="1" si="1280"/>
        <v>0</v>
      </c>
      <c r="AL631">
        <f t="shared" ca="1" si="1281"/>
        <v>0</v>
      </c>
      <c r="AM631">
        <f t="shared" ca="1" si="1282"/>
        <v>0</v>
      </c>
      <c r="AN631">
        <f t="shared" ca="1" si="1283"/>
        <v>0</v>
      </c>
      <c r="AO631">
        <f t="shared" ca="1" si="1284"/>
        <v>0</v>
      </c>
      <c r="AP631">
        <f t="shared" ca="1" si="1285"/>
        <v>0</v>
      </c>
      <c r="AQ631">
        <f t="shared" ca="1" si="1286"/>
        <v>0</v>
      </c>
      <c r="AR631" s="8">
        <f t="shared" ca="1" si="1287"/>
        <v>0</v>
      </c>
      <c r="AS631" s="8">
        <f t="shared" ca="1" si="1288"/>
        <v>0</v>
      </c>
      <c r="AT631" s="8">
        <f t="shared" ca="1" si="1289"/>
        <v>0</v>
      </c>
      <c r="AU631" s="8">
        <f t="shared" ca="1" si="1290"/>
        <v>0</v>
      </c>
      <c r="AV631">
        <f t="shared" ca="1" si="1291"/>
        <v>0</v>
      </c>
      <c r="AW631" t="b">
        <f t="shared" ca="1" si="1266"/>
        <v>0</v>
      </c>
    </row>
    <row r="632" spans="1:49">
      <c r="A632" t="s">
        <v>3325</v>
      </c>
      <c r="B632" t="s">
        <v>2571</v>
      </c>
      <c r="C632" t="s">
        <v>2674</v>
      </c>
      <c r="D632">
        <f>IF(Players!C632="NL",INDEX(Standings!G:I,MATCH(INDEX(Teams!G:K,MATCH(Players!B632,Teams!G:G,0),5),Standings!G:G,0),2)+INDEX(Standings!G:I,MATCH(INDEX(Teams!G:K,MATCH(Players!B632,Teams!G:G,0),5),Standings!G:G,0),3),INDEX(Standings!A:C,MATCH(INDEX(Teams!A:E,MATCH(Players!B632,Teams!A:A,0),5),Standings!A:A,0),2)+INDEX(Standings!A:C,MATCH(INDEX(Teams!A:E,MATCH(Players!B632,Teams!A:A,0),5),Standings!A:A,0),3))</f>
        <v>3</v>
      </c>
      <c r="E632">
        <f t="shared" ca="1" si="1247"/>
        <v>2</v>
      </c>
      <c r="F632">
        <f t="shared" ca="1" si="1248"/>
        <v>0</v>
      </c>
      <c r="G632">
        <f t="shared" ca="1" si="1249"/>
        <v>0</v>
      </c>
      <c r="H632">
        <f t="shared" ca="1" si="1250"/>
        <v>0</v>
      </c>
      <c r="I632">
        <f t="shared" ca="1" si="1251"/>
        <v>0</v>
      </c>
      <c r="J632">
        <f t="shared" ca="1" si="1252"/>
        <v>0</v>
      </c>
      <c r="K632">
        <f t="shared" ca="1" si="1253"/>
        <v>0</v>
      </c>
      <c r="L632">
        <f t="shared" ca="1" si="1254"/>
        <v>0</v>
      </c>
      <c r="M632">
        <f t="shared" ca="1" si="1255"/>
        <v>0</v>
      </c>
      <c r="N632">
        <f t="shared" ca="1" si="1256"/>
        <v>0</v>
      </c>
      <c r="O632">
        <f t="shared" ca="1" si="1257"/>
        <v>0</v>
      </c>
      <c r="P632">
        <f t="shared" ca="1" si="1258"/>
        <v>0</v>
      </c>
      <c r="Q632">
        <f t="shared" ca="1" si="1259"/>
        <v>0</v>
      </c>
      <c r="R632">
        <f t="shared" ca="1" si="1260"/>
        <v>0</v>
      </c>
      <c r="S632">
        <f t="shared" ca="1" si="1261"/>
        <v>0</v>
      </c>
      <c r="T632">
        <f t="shared" ca="1" si="1262"/>
        <v>0</v>
      </c>
      <c r="U632">
        <f t="shared" ca="1" si="1263"/>
        <v>0</v>
      </c>
      <c r="V632">
        <f t="shared" ca="1" si="1264"/>
        <v>0</v>
      </c>
      <c r="W632">
        <f t="shared" ca="1" si="1265"/>
        <v>0</v>
      </c>
      <c r="X632">
        <f t="shared" ca="1" si="1267"/>
        <v>2</v>
      </c>
      <c r="Y632">
        <f t="shared" ca="1" si="1268"/>
        <v>0</v>
      </c>
      <c r="Z632">
        <f t="shared" ca="1" si="1269"/>
        <v>0</v>
      </c>
      <c r="AA632">
        <f t="shared" ca="1" si="1270"/>
        <v>0</v>
      </c>
      <c r="AB632">
        <f t="shared" ca="1" si="1271"/>
        <v>0</v>
      </c>
      <c r="AC632">
        <f t="shared" ca="1" si="1272"/>
        <v>0</v>
      </c>
      <c r="AD632">
        <f t="shared" ca="1" si="1273"/>
        <v>0</v>
      </c>
      <c r="AE632">
        <f t="shared" ca="1" si="1274"/>
        <v>0</v>
      </c>
      <c r="AF632">
        <f t="shared" ca="1" si="1275"/>
        <v>0</v>
      </c>
      <c r="AG632">
        <f t="shared" ca="1" si="1276"/>
        <v>0</v>
      </c>
      <c r="AH632">
        <f t="shared" ca="1" si="1277"/>
        <v>0</v>
      </c>
      <c r="AI632">
        <f t="shared" ca="1" si="1278"/>
        <v>0</v>
      </c>
      <c r="AJ632">
        <f t="shared" ca="1" si="1279"/>
        <v>0</v>
      </c>
      <c r="AK632">
        <f t="shared" ca="1" si="1280"/>
        <v>0</v>
      </c>
      <c r="AL632">
        <f t="shared" ca="1" si="1281"/>
        <v>0</v>
      </c>
      <c r="AM632">
        <f t="shared" ca="1" si="1282"/>
        <v>0</v>
      </c>
      <c r="AN632">
        <f t="shared" ca="1" si="1283"/>
        <v>0</v>
      </c>
      <c r="AO632">
        <f t="shared" ca="1" si="1284"/>
        <v>0</v>
      </c>
      <c r="AP632">
        <f t="shared" ca="1" si="1285"/>
        <v>0</v>
      </c>
      <c r="AQ632">
        <f t="shared" ca="1" si="1286"/>
        <v>0</v>
      </c>
      <c r="AR632" s="8">
        <f t="shared" ca="1" si="1287"/>
        <v>0</v>
      </c>
      <c r="AS632" s="8">
        <f t="shared" ca="1" si="1288"/>
        <v>0</v>
      </c>
      <c r="AT632" s="8">
        <f t="shared" ca="1" si="1289"/>
        <v>0</v>
      </c>
      <c r="AU632" s="8">
        <f t="shared" ca="1" si="1290"/>
        <v>0</v>
      </c>
      <c r="AV632">
        <f t="shared" ca="1" si="1291"/>
        <v>0</v>
      </c>
      <c r="AW632" t="b">
        <f t="shared" ca="1" si="1266"/>
        <v>0</v>
      </c>
    </row>
    <row r="633" spans="1:49">
      <c r="A633" t="s">
        <v>3330</v>
      </c>
      <c r="B633" t="s">
        <v>2573</v>
      </c>
      <c r="C633" t="s">
        <v>2674</v>
      </c>
      <c r="D633">
        <f>IF(Players!C633="NL",INDEX(Standings!G:I,MATCH(INDEX(Teams!G:K,MATCH(Players!B633,Teams!G:G,0),5),Standings!G:G,0),2)+INDEX(Standings!G:I,MATCH(INDEX(Teams!G:K,MATCH(Players!B633,Teams!G:G,0),5),Standings!G:G,0),3),INDEX(Standings!A:C,MATCH(INDEX(Teams!A:E,MATCH(Players!B633,Teams!A:A,0),5),Standings!A:A,0),2)+INDEX(Standings!A:C,MATCH(INDEX(Teams!A:E,MATCH(Players!B633,Teams!A:A,0),5),Standings!A:A,0),3))</f>
        <v>3</v>
      </c>
      <c r="E633">
        <f t="shared" ca="1" si="1247"/>
        <v>3</v>
      </c>
      <c r="F633">
        <f t="shared" ca="1" si="1248"/>
        <v>10</v>
      </c>
      <c r="G633">
        <f t="shared" ca="1" si="1249"/>
        <v>2</v>
      </c>
      <c r="H633">
        <f t="shared" ca="1" si="1250"/>
        <v>2</v>
      </c>
      <c r="I633">
        <f t="shared" ca="1" si="1251"/>
        <v>1</v>
      </c>
      <c r="J633">
        <f t="shared" ca="1" si="1252"/>
        <v>1</v>
      </c>
      <c r="K633">
        <f t="shared" ca="1" si="1253"/>
        <v>0</v>
      </c>
      <c r="L633">
        <f t="shared" ca="1" si="1254"/>
        <v>0</v>
      </c>
      <c r="M633">
        <f t="shared" ca="1" si="1255"/>
        <v>0</v>
      </c>
      <c r="N633">
        <f t="shared" ca="1" si="1256"/>
        <v>0</v>
      </c>
      <c r="O633">
        <f t="shared" ca="1" si="1257"/>
        <v>0</v>
      </c>
      <c r="P633">
        <f t="shared" ca="1" si="1258"/>
        <v>4</v>
      </c>
      <c r="Q633">
        <f t="shared" ca="1" si="1259"/>
        <v>0</v>
      </c>
      <c r="R633">
        <f t="shared" ca="1" si="1260"/>
        <v>0</v>
      </c>
      <c r="S633">
        <f t="shared" ca="1" si="1261"/>
        <v>0</v>
      </c>
      <c r="T633">
        <f t="shared" ca="1" si="1262"/>
        <v>0</v>
      </c>
      <c r="U633">
        <f t="shared" ca="1" si="1263"/>
        <v>0</v>
      </c>
      <c r="V633">
        <f t="shared" ca="1" si="1264"/>
        <v>0</v>
      </c>
      <c r="W633">
        <f t="shared" ca="1" si="1265"/>
        <v>0</v>
      </c>
      <c r="X633">
        <f t="shared" ca="1" si="1267"/>
        <v>3</v>
      </c>
      <c r="Y633">
        <f t="shared" ca="1" si="1268"/>
        <v>10</v>
      </c>
      <c r="Z633">
        <f t="shared" ca="1" si="1269"/>
        <v>10</v>
      </c>
      <c r="AA633">
        <f t="shared" ca="1" si="1270"/>
        <v>2</v>
      </c>
      <c r="AB633">
        <f t="shared" ca="1" si="1271"/>
        <v>2</v>
      </c>
      <c r="AC633">
        <f t="shared" ca="1" si="1272"/>
        <v>1</v>
      </c>
      <c r="AD633">
        <f t="shared" ca="1" si="1273"/>
        <v>1</v>
      </c>
      <c r="AE633">
        <f t="shared" ca="1" si="1274"/>
        <v>0</v>
      </c>
      <c r="AF633">
        <f t="shared" ca="1" si="1275"/>
        <v>0</v>
      </c>
      <c r="AG633">
        <f t="shared" ca="1" si="1276"/>
        <v>0</v>
      </c>
      <c r="AH633">
        <f t="shared" ca="1" si="1277"/>
        <v>0</v>
      </c>
      <c r="AI633">
        <f t="shared" ca="1" si="1278"/>
        <v>0</v>
      </c>
      <c r="AJ633">
        <f t="shared" ca="1" si="1279"/>
        <v>4</v>
      </c>
      <c r="AK633">
        <f t="shared" ca="1" si="1280"/>
        <v>0</v>
      </c>
      <c r="AL633">
        <f t="shared" ca="1" si="1281"/>
        <v>0</v>
      </c>
      <c r="AM633">
        <f t="shared" ca="1" si="1282"/>
        <v>0</v>
      </c>
      <c r="AN633">
        <f t="shared" ca="1" si="1283"/>
        <v>0</v>
      </c>
      <c r="AO633">
        <f t="shared" ca="1" si="1284"/>
        <v>0</v>
      </c>
      <c r="AP633">
        <f t="shared" ca="1" si="1285"/>
        <v>0</v>
      </c>
      <c r="AQ633">
        <f t="shared" ca="1" si="1286"/>
        <v>0</v>
      </c>
      <c r="AR633" s="8">
        <f t="shared" ca="1" si="1287"/>
        <v>0.2</v>
      </c>
      <c r="AS633" s="8">
        <f t="shared" ca="1" si="1288"/>
        <v>0.2</v>
      </c>
      <c r="AT633" s="8">
        <f t="shared" ca="1" si="1289"/>
        <v>0.5</v>
      </c>
      <c r="AU633" s="8">
        <f t="shared" ca="1" si="1290"/>
        <v>0.7</v>
      </c>
      <c r="AV633">
        <f t="shared" ca="1" si="1291"/>
        <v>5</v>
      </c>
      <c r="AW633" t="b">
        <f t="shared" ca="1" si="1266"/>
        <v>1</v>
      </c>
    </row>
    <row r="634" spans="1:49">
      <c r="A634" t="s">
        <v>3331</v>
      </c>
      <c r="B634" t="s">
        <v>2573</v>
      </c>
      <c r="C634" t="s">
        <v>2674</v>
      </c>
      <c r="D634">
        <f>IF(Players!C634="NL",INDEX(Standings!G:I,MATCH(INDEX(Teams!G:K,MATCH(Players!B634,Teams!G:G,0),5),Standings!G:G,0),2)+INDEX(Standings!G:I,MATCH(INDEX(Teams!G:K,MATCH(Players!B634,Teams!G:G,0),5),Standings!G:G,0),3),INDEX(Standings!A:C,MATCH(INDEX(Teams!A:E,MATCH(Players!B634,Teams!A:A,0),5),Standings!A:A,0),2)+INDEX(Standings!A:C,MATCH(INDEX(Teams!A:E,MATCH(Players!B634,Teams!A:A,0),5),Standings!A:A,0),3))</f>
        <v>3</v>
      </c>
      <c r="E634">
        <f t="shared" ca="1" si="1247"/>
        <v>3</v>
      </c>
      <c r="F634">
        <f t="shared" ca="1" si="1248"/>
        <v>10</v>
      </c>
      <c r="G634">
        <f t="shared" ca="1" si="1249"/>
        <v>3</v>
      </c>
      <c r="H634">
        <f t="shared" ca="1" si="1250"/>
        <v>3</v>
      </c>
      <c r="I634">
        <f t="shared" ca="1" si="1251"/>
        <v>0</v>
      </c>
      <c r="J634">
        <f t="shared" ca="1" si="1252"/>
        <v>0</v>
      </c>
      <c r="K634">
        <f t="shared" ca="1" si="1253"/>
        <v>2</v>
      </c>
      <c r="L634">
        <f t="shared" ca="1" si="1254"/>
        <v>5</v>
      </c>
      <c r="M634">
        <f t="shared" ca="1" si="1255"/>
        <v>0</v>
      </c>
      <c r="N634">
        <f t="shared" ca="1" si="1256"/>
        <v>0</v>
      </c>
      <c r="O634">
        <f t="shared" ca="1" si="1257"/>
        <v>3</v>
      </c>
      <c r="P634">
        <f t="shared" ca="1" si="1258"/>
        <v>3</v>
      </c>
      <c r="Q634">
        <f t="shared" ca="1" si="1259"/>
        <v>0</v>
      </c>
      <c r="R634">
        <f t="shared" ca="1" si="1260"/>
        <v>0</v>
      </c>
      <c r="S634">
        <f t="shared" ca="1" si="1261"/>
        <v>0</v>
      </c>
      <c r="T634">
        <f t="shared" ca="1" si="1262"/>
        <v>1</v>
      </c>
      <c r="U634">
        <f t="shared" ca="1" si="1263"/>
        <v>1</v>
      </c>
      <c r="V634">
        <f t="shared" ca="1" si="1264"/>
        <v>0</v>
      </c>
      <c r="W634">
        <f t="shared" ca="1" si="1265"/>
        <v>1</v>
      </c>
      <c r="X634">
        <f t="shared" ref="X634:X669" ca="1" si="1292">SUMIF($A:$A,$A634,E:E)</f>
        <v>3</v>
      </c>
      <c r="Y634">
        <f t="shared" ref="Y634:Y669" ca="1" si="1293">Z634+AI634+AL634+AM634+AN634</f>
        <v>14</v>
      </c>
      <c r="Z634">
        <f t="shared" ref="Z634:Z669" ca="1" si="1294">SUMIF($A:$A,$A634,F:F)</f>
        <v>10</v>
      </c>
      <c r="AA634">
        <f t="shared" ref="AA634:AA669" ca="1" si="1295">SUMIF($A:$A,$A634,G:G)</f>
        <v>3</v>
      </c>
      <c r="AB634">
        <f t="shared" ref="AB634:AB669" ca="1" si="1296">SUMIF($A:$A,$A634,H:H)</f>
        <v>3</v>
      </c>
      <c r="AC634">
        <f t="shared" ref="AC634:AC669" ca="1" si="1297">SUMIF($A:$A,$A634,I:I)</f>
        <v>0</v>
      </c>
      <c r="AD634">
        <f t="shared" ref="AD634:AD669" ca="1" si="1298">SUMIF($A:$A,$A634,J:J)</f>
        <v>0</v>
      </c>
      <c r="AE634">
        <f t="shared" ref="AE634:AE669" ca="1" si="1299">SUMIF($A:$A,$A634,K:K)</f>
        <v>2</v>
      </c>
      <c r="AF634">
        <f t="shared" ref="AF634:AF669" ca="1" si="1300">SUMIF($A:$A,$A634,L:L)</f>
        <v>5</v>
      </c>
      <c r="AG634">
        <f t="shared" ref="AG634:AG669" ca="1" si="1301">SUMIF($A:$A,$A634,M:M)</f>
        <v>0</v>
      </c>
      <c r="AH634">
        <f t="shared" ref="AH634:AH669" ca="1" si="1302">SUMIF($A:$A,$A634,N:N)</f>
        <v>0</v>
      </c>
      <c r="AI634">
        <f t="shared" ref="AI634:AI669" ca="1" si="1303">SUMIF($A:$A,$A634,O:O)</f>
        <v>3</v>
      </c>
      <c r="AJ634">
        <f t="shared" ref="AJ634:AJ669" ca="1" si="1304">SUMIF($A:$A,$A634,P:P)</f>
        <v>3</v>
      </c>
      <c r="AK634">
        <f t="shared" ref="AK634:AK669" ca="1" si="1305">SUMIF($A:$A,$A634,Q:Q)</f>
        <v>0</v>
      </c>
      <c r="AL634">
        <f t="shared" ref="AL634:AL669" ca="1" si="1306">SUMIF($A:$A,$A634,R:R)</f>
        <v>0</v>
      </c>
      <c r="AM634">
        <f t="shared" ref="AM634:AM669" ca="1" si="1307">SUMIF($A:$A,$A634,S:S)</f>
        <v>0</v>
      </c>
      <c r="AN634">
        <f t="shared" ref="AN634:AN669" ca="1" si="1308">SUMIF($A:$A,$A634,T:T)</f>
        <v>1</v>
      </c>
      <c r="AO634">
        <f t="shared" ref="AO634:AO669" ca="1" si="1309">SUMIF($A:$A,$A634,U:U)</f>
        <v>1</v>
      </c>
      <c r="AP634">
        <f t="shared" ref="AP634:AP669" ca="1" si="1310">_xlfn.MAXIFS(V:V,$A:$A,$A634)</f>
        <v>0</v>
      </c>
      <c r="AQ634">
        <f t="shared" ref="AQ634:AQ669" ca="1" si="1311">_xlfn.MAXIFS(W:W,$A:$A,$A634)</f>
        <v>1</v>
      </c>
      <c r="AR634" s="8">
        <f t="shared" ref="AR634:AR669" ca="1" si="1312">IFERROR(AB634/Z634,0)</f>
        <v>0.3</v>
      </c>
      <c r="AS634" s="8">
        <f t="shared" ref="AS634:AS669" ca="1" si="1313">IFERROR((AB634+AI634+AL634)/(Y634-AM634),0)</f>
        <v>0.42857142857142855</v>
      </c>
      <c r="AT634" s="8">
        <f t="shared" ref="AT634:AT669" ca="1" si="1314">IFERROR(AV634/Z634,0)</f>
        <v>0.9</v>
      </c>
      <c r="AU634" s="8">
        <f t="shared" ref="AU634:AU669" ca="1" si="1315">AS634+AT634</f>
        <v>1.3285714285714285</v>
      </c>
      <c r="AV634">
        <f t="shared" ref="AV634:AV669" ca="1" si="1316">AC634+AB634+AD634*2+AE634*3</f>
        <v>9</v>
      </c>
      <c r="AW634" t="b">
        <f t="shared" ca="1" si="1266"/>
        <v>1</v>
      </c>
    </row>
    <row r="635" spans="1:49">
      <c r="A635" t="s">
        <v>3332</v>
      </c>
      <c r="B635" t="s">
        <v>2573</v>
      </c>
      <c r="C635" t="s">
        <v>2674</v>
      </c>
      <c r="D635">
        <f>IF(Players!C635="NL",INDEX(Standings!G:I,MATCH(INDEX(Teams!G:K,MATCH(Players!B635,Teams!G:G,0),5),Standings!G:G,0),2)+INDEX(Standings!G:I,MATCH(INDEX(Teams!G:K,MATCH(Players!B635,Teams!G:G,0),5),Standings!G:G,0),3),INDEX(Standings!A:C,MATCH(INDEX(Teams!A:E,MATCH(Players!B635,Teams!A:A,0),5),Standings!A:A,0),2)+INDEX(Standings!A:C,MATCH(INDEX(Teams!A:E,MATCH(Players!B635,Teams!A:A,0),5),Standings!A:A,0),3))</f>
        <v>3</v>
      </c>
      <c r="E635">
        <f t="shared" ca="1" si="1247"/>
        <v>3</v>
      </c>
      <c r="F635">
        <f t="shared" ca="1" si="1248"/>
        <v>4</v>
      </c>
      <c r="G635">
        <f t="shared" ca="1" si="1249"/>
        <v>2</v>
      </c>
      <c r="H635">
        <f t="shared" ca="1" si="1250"/>
        <v>1</v>
      </c>
      <c r="I635">
        <f t="shared" ca="1" si="1251"/>
        <v>0</v>
      </c>
      <c r="J635">
        <f t="shared" ca="1" si="1252"/>
        <v>0</v>
      </c>
      <c r="K635">
        <f t="shared" ca="1" si="1253"/>
        <v>0</v>
      </c>
      <c r="L635">
        <f t="shared" ca="1" si="1254"/>
        <v>0</v>
      </c>
      <c r="M635">
        <f t="shared" ca="1" si="1255"/>
        <v>0</v>
      </c>
      <c r="N635">
        <f t="shared" ca="1" si="1256"/>
        <v>0</v>
      </c>
      <c r="O635">
        <f t="shared" ca="1" si="1257"/>
        <v>1</v>
      </c>
      <c r="P635">
        <f t="shared" ca="1" si="1258"/>
        <v>1</v>
      </c>
      <c r="Q635">
        <f t="shared" ca="1" si="1259"/>
        <v>0</v>
      </c>
      <c r="R635">
        <f t="shared" ca="1" si="1260"/>
        <v>0</v>
      </c>
      <c r="S635">
        <f t="shared" ca="1" si="1261"/>
        <v>0</v>
      </c>
      <c r="T635">
        <f t="shared" ca="1" si="1262"/>
        <v>0</v>
      </c>
      <c r="U635">
        <f t="shared" ca="1" si="1263"/>
        <v>0</v>
      </c>
      <c r="V635">
        <f t="shared" ca="1" si="1264"/>
        <v>0</v>
      </c>
      <c r="W635">
        <f t="shared" ca="1" si="1265"/>
        <v>0</v>
      </c>
      <c r="X635">
        <f t="shared" ca="1" si="1292"/>
        <v>3</v>
      </c>
      <c r="Y635">
        <f t="shared" ca="1" si="1293"/>
        <v>5</v>
      </c>
      <c r="Z635">
        <f t="shared" ca="1" si="1294"/>
        <v>4</v>
      </c>
      <c r="AA635">
        <f t="shared" ca="1" si="1295"/>
        <v>2</v>
      </c>
      <c r="AB635">
        <f t="shared" ca="1" si="1296"/>
        <v>1</v>
      </c>
      <c r="AC635">
        <f t="shared" ca="1" si="1297"/>
        <v>0</v>
      </c>
      <c r="AD635">
        <f t="shared" ca="1" si="1298"/>
        <v>0</v>
      </c>
      <c r="AE635">
        <f t="shared" ca="1" si="1299"/>
        <v>0</v>
      </c>
      <c r="AF635">
        <f t="shared" ca="1" si="1300"/>
        <v>0</v>
      </c>
      <c r="AG635">
        <f t="shared" ca="1" si="1301"/>
        <v>0</v>
      </c>
      <c r="AH635">
        <f t="shared" ca="1" si="1302"/>
        <v>0</v>
      </c>
      <c r="AI635">
        <f t="shared" ca="1" si="1303"/>
        <v>1</v>
      </c>
      <c r="AJ635">
        <f t="shared" ca="1" si="1304"/>
        <v>1</v>
      </c>
      <c r="AK635">
        <f t="shared" ca="1" si="1305"/>
        <v>0</v>
      </c>
      <c r="AL635">
        <f t="shared" ca="1" si="1306"/>
        <v>0</v>
      </c>
      <c r="AM635">
        <f t="shared" ca="1" si="1307"/>
        <v>0</v>
      </c>
      <c r="AN635">
        <f t="shared" ca="1" si="1308"/>
        <v>0</v>
      </c>
      <c r="AO635">
        <f t="shared" ca="1" si="1309"/>
        <v>0</v>
      </c>
      <c r="AP635">
        <f t="shared" ca="1" si="1310"/>
        <v>0</v>
      </c>
      <c r="AQ635">
        <f t="shared" ca="1" si="1311"/>
        <v>0</v>
      </c>
      <c r="AR635" s="8">
        <f t="shared" ca="1" si="1312"/>
        <v>0.25</v>
      </c>
      <c r="AS635" s="8">
        <f t="shared" ca="1" si="1313"/>
        <v>0.4</v>
      </c>
      <c r="AT635" s="8">
        <f t="shared" ca="1" si="1314"/>
        <v>0.25</v>
      </c>
      <c r="AU635" s="8">
        <f t="shared" ca="1" si="1315"/>
        <v>0.65</v>
      </c>
      <c r="AV635">
        <f t="shared" ca="1" si="1316"/>
        <v>1</v>
      </c>
      <c r="AW635" t="b">
        <f t="shared" ca="1" si="1266"/>
        <v>0</v>
      </c>
    </row>
    <row r="636" spans="1:49">
      <c r="A636" t="s">
        <v>3333</v>
      </c>
      <c r="B636" t="s">
        <v>2573</v>
      </c>
      <c r="C636" t="s">
        <v>2674</v>
      </c>
      <c r="D636">
        <f>IF(Players!C636="NL",INDEX(Standings!G:I,MATCH(INDEX(Teams!G:K,MATCH(Players!B636,Teams!G:G,0),5),Standings!G:G,0),2)+INDEX(Standings!G:I,MATCH(INDEX(Teams!G:K,MATCH(Players!B636,Teams!G:G,0),5),Standings!G:G,0),3),INDEX(Standings!A:C,MATCH(INDEX(Teams!A:E,MATCH(Players!B636,Teams!A:A,0),5),Standings!A:A,0),2)+INDEX(Standings!A:C,MATCH(INDEX(Teams!A:E,MATCH(Players!B636,Teams!A:A,0),5),Standings!A:A,0),3))</f>
        <v>3</v>
      </c>
      <c r="E636">
        <f t="shared" ca="1" si="1247"/>
        <v>3</v>
      </c>
      <c r="F636">
        <f t="shared" ca="1" si="1248"/>
        <v>13</v>
      </c>
      <c r="G636">
        <f t="shared" ca="1" si="1249"/>
        <v>4</v>
      </c>
      <c r="H636">
        <f t="shared" ca="1" si="1250"/>
        <v>3</v>
      </c>
      <c r="I636">
        <f t="shared" ca="1" si="1251"/>
        <v>0</v>
      </c>
      <c r="J636">
        <f t="shared" ca="1" si="1252"/>
        <v>0</v>
      </c>
      <c r="K636">
        <f t="shared" ca="1" si="1253"/>
        <v>3</v>
      </c>
      <c r="L636">
        <f t="shared" ca="1" si="1254"/>
        <v>6</v>
      </c>
      <c r="M636">
        <f t="shared" ca="1" si="1255"/>
        <v>0</v>
      </c>
      <c r="N636">
        <f t="shared" ca="1" si="1256"/>
        <v>0</v>
      </c>
      <c r="O636">
        <f t="shared" ca="1" si="1257"/>
        <v>1</v>
      </c>
      <c r="P636">
        <f t="shared" ca="1" si="1258"/>
        <v>2</v>
      </c>
      <c r="Q636">
        <f t="shared" ca="1" si="1259"/>
        <v>0</v>
      </c>
      <c r="R636">
        <f t="shared" ca="1" si="1260"/>
        <v>0</v>
      </c>
      <c r="S636">
        <f t="shared" ca="1" si="1261"/>
        <v>0</v>
      </c>
      <c r="T636">
        <f t="shared" ca="1" si="1262"/>
        <v>0</v>
      </c>
      <c r="U636">
        <f t="shared" ca="1" si="1263"/>
        <v>0</v>
      </c>
      <c r="V636">
        <f t="shared" ca="1" si="1264"/>
        <v>0</v>
      </c>
      <c r="W636">
        <f t="shared" ca="1" si="1265"/>
        <v>0</v>
      </c>
      <c r="X636">
        <f t="shared" ca="1" si="1292"/>
        <v>3</v>
      </c>
      <c r="Y636">
        <f t="shared" ca="1" si="1293"/>
        <v>14</v>
      </c>
      <c r="Z636">
        <f t="shared" ca="1" si="1294"/>
        <v>13</v>
      </c>
      <c r="AA636">
        <f t="shared" ca="1" si="1295"/>
        <v>4</v>
      </c>
      <c r="AB636">
        <f t="shared" ca="1" si="1296"/>
        <v>3</v>
      </c>
      <c r="AC636">
        <f t="shared" ca="1" si="1297"/>
        <v>0</v>
      </c>
      <c r="AD636">
        <f t="shared" ca="1" si="1298"/>
        <v>0</v>
      </c>
      <c r="AE636">
        <f t="shared" ca="1" si="1299"/>
        <v>3</v>
      </c>
      <c r="AF636">
        <f t="shared" ca="1" si="1300"/>
        <v>6</v>
      </c>
      <c r="AG636">
        <f t="shared" ca="1" si="1301"/>
        <v>0</v>
      </c>
      <c r="AH636">
        <f t="shared" ca="1" si="1302"/>
        <v>0</v>
      </c>
      <c r="AI636">
        <f t="shared" ca="1" si="1303"/>
        <v>1</v>
      </c>
      <c r="AJ636">
        <f t="shared" ca="1" si="1304"/>
        <v>2</v>
      </c>
      <c r="AK636">
        <f t="shared" ca="1" si="1305"/>
        <v>0</v>
      </c>
      <c r="AL636">
        <f t="shared" ca="1" si="1306"/>
        <v>0</v>
      </c>
      <c r="AM636">
        <f t="shared" ca="1" si="1307"/>
        <v>0</v>
      </c>
      <c r="AN636">
        <f t="shared" ca="1" si="1308"/>
        <v>0</v>
      </c>
      <c r="AO636">
        <f t="shared" ca="1" si="1309"/>
        <v>0</v>
      </c>
      <c r="AP636">
        <f t="shared" ca="1" si="1310"/>
        <v>0</v>
      </c>
      <c r="AQ636">
        <f t="shared" ca="1" si="1311"/>
        <v>0</v>
      </c>
      <c r="AR636" s="8">
        <f t="shared" ca="1" si="1312"/>
        <v>0.23076923076923078</v>
      </c>
      <c r="AS636" s="8">
        <f t="shared" ca="1" si="1313"/>
        <v>0.2857142857142857</v>
      </c>
      <c r="AT636" s="8">
        <f t="shared" ca="1" si="1314"/>
        <v>0.92307692307692313</v>
      </c>
      <c r="AU636" s="8">
        <f t="shared" ca="1" si="1315"/>
        <v>1.2087912087912089</v>
      </c>
      <c r="AV636">
        <f t="shared" ca="1" si="1316"/>
        <v>12</v>
      </c>
      <c r="AW636" t="b">
        <f t="shared" ca="1" si="1266"/>
        <v>1</v>
      </c>
    </row>
    <row r="637" spans="1:49">
      <c r="A637" t="s">
        <v>3334</v>
      </c>
      <c r="B637" t="s">
        <v>2573</v>
      </c>
      <c r="C637" t="s">
        <v>2674</v>
      </c>
      <c r="D637">
        <f>IF(Players!C637="NL",INDEX(Standings!G:I,MATCH(INDEX(Teams!G:K,MATCH(Players!B637,Teams!G:G,0),5),Standings!G:G,0),2)+INDEX(Standings!G:I,MATCH(INDEX(Teams!G:K,MATCH(Players!B637,Teams!G:G,0),5),Standings!G:G,0),3),INDEX(Standings!A:C,MATCH(INDEX(Teams!A:E,MATCH(Players!B637,Teams!A:A,0),5),Standings!A:A,0),2)+INDEX(Standings!A:C,MATCH(INDEX(Teams!A:E,MATCH(Players!B637,Teams!A:A,0),5),Standings!A:A,0),3))</f>
        <v>3</v>
      </c>
      <c r="E637">
        <f t="shared" ca="1" si="1247"/>
        <v>3</v>
      </c>
      <c r="F637">
        <f t="shared" ca="1" si="1248"/>
        <v>8</v>
      </c>
      <c r="G637">
        <f t="shared" ca="1" si="1249"/>
        <v>1</v>
      </c>
      <c r="H637">
        <f t="shared" ca="1" si="1250"/>
        <v>2</v>
      </c>
      <c r="I637">
        <f t="shared" ca="1" si="1251"/>
        <v>1</v>
      </c>
      <c r="J637">
        <f t="shared" ca="1" si="1252"/>
        <v>0</v>
      </c>
      <c r="K637">
        <f t="shared" ca="1" si="1253"/>
        <v>0</v>
      </c>
      <c r="L637">
        <f t="shared" ca="1" si="1254"/>
        <v>0</v>
      </c>
      <c r="M637">
        <f t="shared" ca="1" si="1255"/>
        <v>0</v>
      </c>
      <c r="N637">
        <f t="shared" ca="1" si="1256"/>
        <v>0</v>
      </c>
      <c r="O637">
        <f t="shared" ca="1" si="1257"/>
        <v>3</v>
      </c>
      <c r="P637">
        <f t="shared" ca="1" si="1258"/>
        <v>0</v>
      </c>
      <c r="Q637">
        <f t="shared" ca="1" si="1259"/>
        <v>0</v>
      </c>
      <c r="R637">
        <f t="shared" ca="1" si="1260"/>
        <v>0</v>
      </c>
      <c r="S637">
        <f t="shared" ca="1" si="1261"/>
        <v>0</v>
      </c>
      <c r="T637">
        <f t="shared" ca="1" si="1262"/>
        <v>0</v>
      </c>
      <c r="U637">
        <f t="shared" ca="1" si="1263"/>
        <v>1</v>
      </c>
      <c r="V637">
        <f t="shared" ca="1" si="1264"/>
        <v>0</v>
      </c>
      <c r="W637">
        <f t="shared" ca="1" si="1265"/>
        <v>0</v>
      </c>
      <c r="X637">
        <f t="shared" ca="1" si="1292"/>
        <v>3</v>
      </c>
      <c r="Y637">
        <f t="shared" ca="1" si="1293"/>
        <v>11</v>
      </c>
      <c r="Z637">
        <f t="shared" ca="1" si="1294"/>
        <v>8</v>
      </c>
      <c r="AA637">
        <f t="shared" ca="1" si="1295"/>
        <v>1</v>
      </c>
      <c r="AB637">
        <f t="shared" ca="1" si="1296"/>
        <v>2</v>
      </c>
      <c r="AC637">
        <f t="shared" ca="1" si="1297"/>
        <v>1</v>
      </c>
      <c r="AD637">
        <f t="shared" ca="1" si="1298"/>
        <v>0</v>
      </c>
      <c r="AE637">
        <f t="shared" ca="1" si="1299"/>
        <v>0</v>
      </c>
      <c r="AF637">
        <f t="shared" ca="1" si="1300"/>
        <v>0</v>
      </c>
      <c r="AG637">
        <f t="shared" ca="1" si="1301"/>
        <v>0</v>
      </c>
      <c r="AH637">
        <f t="shared" ca="1" si="1302"/>
        <v>0</v>
      </c>
      <c r="AI637">
        <f t="shared" ca="1" si="1303"/>
        <v>3</v>
      </c>
      <c r="AJ637">
        <f t="shared" ca="1" si="1304"/>
        <v>0</v>
      </c>
      <c r="AK637">
        <f t="shared" ca="1" si="1305"/>
        <v>0</v>
      </c>
      <c r="AL637">
        <f t="shared" ca="1" si="1306"/>
        <v>0</v>
      </c>
      <c r="AM637">
        <f t="shared" ca="1" si="1307"/>
        <v>0</v>
      </c>
      <c r="AN637">
        <f t="shared" ca="1" si="1308"/>
        <v>0</v>
      </c>
      <c r="AO637">
        <f t="shared" ca="1" si="1309"/>
        <v>1</v>
      </c>
      <c r="AP637">
        <f t="shared" ca="1" si="1310"/>
        <v>0</v>
      </c>
      <c r="AQ637">
        <f t="shared" ca="1" si="1311"/>
        <v>0</v>
      </c>
      <c r="AR637" s="8">
        <f t="shared" ca="1" si="1312"/>
        <v>0.25</v>
      </c>
      <c r="AS637" s="8">
        <f t="shared" ca="1" si="1313"/>
        <v>0.45454545454545453</v>
      </c>
      <c r="AT637" s="8">
        <f t="shared" ca="1" si="1314"/>
        <v>0.375</v>
      </c>
      <c r="AU637" s="8">
        <f t="shared" ca="1" si="1315"/>
        <v>0.82954545454545459</v>
      </c>
      <c r="AV637">
        <f t="shared" ca="1" si="1316"/>
        <v>3</v>
      </c>
      <c r="AW637" t="b">
        <f t="shared" ca="1" si="1266"/>
        <v>1</v>
      </c>
    </row>
    <row r="638" spans="1:49">
      <c r="A638" t="s">
        <v>3335</v>
      </c>
      <c r="B638" t="s">
        <v>2573</v>
      </c>
      <c r="C638" t="s">
        <v>2674</v>
      </c>
      <c r="D638">
        <f>IF(Players!C638="NL",INDEX(Standings!G:I,MATCH(INDEX(Teams!G:K,MATCH(Players!B638,Teams!G:G,0),5),Standings!G:G,0),2)+INDEX(Standings!G:I,MATCH(INDEX(Teams!G:K,MATCH(Players!B638,Teams!G:G,0),5),Standings!G:G,0),3),INDEX(Standings!A:C,MATCH(INDEX(Teams!A:E,MATCH(Players!B638,Teams!A:A,0),5),Standings!A:A,0),2)+INDEX(Standings!A:C,MATCH(INDEX(Teams!A:E,MATCH(Players!B638,Teams!A:A,0),5),Standings!A:A,0),3))</f>
        <v>3</v>
      </c>
      <c r="E638">
        <f t="shared" ca="1" si="1247"/>
        <v>0</v>
      </c>
      <c r="F638">
        <f t="shared" ca="1" si="1248"/>
        <v>0</v>
      </c>
      <c r="G638">
        <f t="shared" ca="1" si="1249"/>
        <v>0</v>
      </c>
      <c r="H638">
        <f t="shared" ca="1" si="1250"/>
        <v>0</v>
      </c>
      <c r="I638">
        <f t="shared" ca="1" si="1251"/>
        <v>0</v>
      </c>
      <c r="J638">
        <f t="shared" ca="1" si="1252"/>
        <v>0</v>
      </c>
      <c r="K638">
        <f t="shared" ca="1" si="1253"/>
        <v>0</v>
      </c>
      <c r="L638">
        <f t="shared" ca="1" si="1254"/>
        <v>0</v>
      </c>
      <c r="M638">
        <f t="shared" ca="1" si="1255"/>
        <v>0</v>
      </c>
      <c r="N638">
        <f t="shared" ca="1" si="1256"/>
        <v>0</v>
      </c>
      <c r="O638">
        <f t="shared" ca="1" si="1257"/>
        <v>0</v>
      </c>
      <c r="P638">
        <f t="shared" ca="1" si="1258"/>
        <v>0</v>
      </c>
      <c r="Q638">
        <f t="shared" ca="1" si="1259"/>
        <v>0</v>
      </c>
      <c r="R638">
        <f t="shared" ca="1" si="1260"/>
        <v>0</v>
      </c>
      <c r="S638">
        <f t="shared" ca="1" si="1261"/>
        <v>0</v>
      </c>
      <c r="T638">
        <f t="shared" ca="1" si="1262"/>
        <v>0</v>
      </c>
      <c r="U638">
        <f t="shared" ca="1" si="1263"/>
        <v>0</v>
      </c>
      <c r="V638">
        <f t="shared" ca="1" si="1264"/>
        <v>1</v>
      </c>
      <c r="W638">
        <f t="shared" ca="1" si="1265"/>
        <v>1</v>
      </c>
      <c r="X638">
        <f t="shared" ca="1" si="1292"/>
        <v>0</v>
      </c>
      <c r="Y638">
        <f t="shared" ca="1" si="1293"/>
        <v>0</v>
      </c>
      <c r="Z638">
        <f t="shared" ca="1" si="1294"/>
        <v>0</v>
      </c>
      <c r="AA638">
        <f t="shared" ca="1" si="1295"/>
        <v>0</v>
      </c>
      <c r="AB638">
        <f t="shared" ca="1" si="1296"/>
        <v>0</v>
      </c>
      <c r="AC638">
        <f t="shared" ca="1" si="1297"/>
        <v>0</v>
      </c>
      <c r="AD638">
        <f t="shared" ca="1" si="1298"/>
        <v>0</v>
      </c>
      <c r="AE638">
        <f t="shared" ca="1" si="1299"/>
        <v>0</v>
      </c>
      <c r="AF638">
        <f t="shared" ca="1" si="1300"/>
        <v>0</v>
      </c>
      <c r="AG638">
        <f t="shared" ca="1" si="1301"/>
        <v>0</v>
      </c>
      <c r="AH638">
        <f t="shared" ca="1" si="1302"/>
        <v>0</v>
      </c>
      <c r="AI638">
        <f t="shared" ca="1" si="1303"/>
        <v>0</v>
      </c>
      <c r="AJ638">
        <f t="shared" ca="1" si="1304"/>
        <v>0</v>
      </c>
      <c r="AK638">
        <f t="shared" ca="1" si="1305"/>
        <v>0</v>
      </c>
      <c r="AL638">
        <f t="shared" ca="1" si="1306"/>
        <v>0</v>
      </c>
      <c r="AM638">
        <f t="shared" ca="1" si="1307"/>
        <v>0</v>
      </c>
      <c r="AN638">
        <f t="shared" ca="1" si="1308"/>
        <v>0</v>
      </c>
      <c r="AO638">
        <f t="shared" ca="1" si="1309"/>
        <v>0</v>
      </c>
      <c r="AP638">
        <f t="shared" ca="1" si="1310"/>
        <v>1</v>
      </c>
      <c r="AQ638">
        <f t="shared" ca="1" si="1311"/>
        <v>1</v>
      </c>
      <c r="AR638" s="8">
        <f t="shared" ca="1" si="1312"/>
        <v>0</v>
      </c>
      <c r="AS638" s="8">
        <f t="shared" ca="1" si="1313"/>
        <v>0</v>
      </c>
      <c r="AT638" s="8">
        <f t="shared" ca="1" si="1314"/>
        <v>0</v>
      </c>
      <c r="AU638" s="8">
        <f t="shared" ca="1" si="1315"/>
        <v>0</v>
      </c>
      <c r="AV638">
        <f t="shared" ca="1" si="1316"/>
        <v>0</v>
      </c>
      <c r="AW638" t="b">
        <f t="shared" ca="1" si="1266"/>
        <v>0</v>
      </c>
    </row>
    <row r="639" spans="1:49">
      <c r="A639" t="s">
        <v>3336</v>
      </c>
      <c r="B639" t="s">
        <v>2573</v>
      </c>
      <c r="C639" t="s">
        <v>2674</v>
      </c>
      <c r="D639">
        <f>IF(Players!C639="NL",INDEX(Standings!G:I,MATCH(INDEX(Teams!G:K,MATCH(Players!B639,Teams!G:G,0),5),Standings!G:G,0),2)+INDEX(Standings!G:I,MATCH(INDEX(Teams!G:K,MATCH(Players!B639,Teams!G:G,0),5),Standings!G:G,0),3),INDEX(Standings!A:C,MATCH(INDEX(Teams!A:E,MATCH(Players!B639,Teams!A:A,0),5),Standings!A:A,0),2)+INDEX(Standings!A:C,MATCH(INDEX(Teams!A:E,MATCH(Players!B639,Teams!A:A,0),5),Standings!A:A,0),3))</f>
        <v>3</v>
      </c>
      <c r="E639">
        <f t="shared" ca="1" si="1247"/>
        <v>3</v>
      </c>
      <c r="F639">
        <f t="shared" ca="1" si="1248"/>
        <v>8</v>
      </c>
      <c r="G639">
        <f t="shared" ca="1" si="1249"/>
        <v>1</v>
      </c>
      <c r="H639">
        <f t="shared" ca="1" si="1250"/>
        <v>1</v>
      </c>
      <c r="I639">
        <f t="shared" ca="1" si="1251"/>
        <v>0</v>
      </c>
      <c r="J639">
        <f t="shared" ca="1" si="1252"/>
        <v>0</v>
      </c>
      <c r="K639">
        <f t="shared" ca="1" si="1253"/>
        <v>0</v>
      </c>
      <c r="L639">
        <f t="shared" ca="1" si="1254"/>
        <v>0</v>
      </c>
      <c r="M639">
        <f t="shared" ca="1" si="1255"/>
        <v>1</v>
      </c>
      <c r="N639">
        <f t="shared" ca="1" si="1256"/>
        <v>0</v>
      </c>
      <c r="O639">
        <f t="shared" ca="1" si="1257"/>
        <v>2</v>
      </c>
      <c r="P639">
        <f t="shared" ca="1" si="1258"/>
        <v>3</v>
      </c>
      <c r="Q639">
        <f t="shared" ca="1" si="1259"/>
        <v>0</v>
      </c>
      <c r="R639">
        <f t="shared" ca="1" si="1260"/>
        <v>0</v>
      </c>
      <c r="S639">
        <f t="shared" ca="1" si="1261"/>
        <v>0</v>
      </c>
      <c r="T639">
        <f t="shared" ca="1" si="1262"/>
        <v>0</v>
      </c>
      <c r="U639">
        <f t="shared" ca="1" si="1263"/>
        <v>0</v>
      </c>
      <c r="V639">
        <f t="shared" ca="1" si="1264"/>
        <v>0</v>
      </c>
      <c r="W639">
        <f t="shared" ca="1" si="1265"/>
        <v>1</v>
      </c>
      <c r="X639">
        <f t="shared" ca="1" si="1292"/>
        <v>3</v>
      </c>
      <c r="Y639">
        <f t="shared" ca="1" si="1293"/>
        <v>10</v>
      </c>
      <c r="Z639">
        <f t="shared" ca="1" si="1294"/>
        <v>8</v>
      </c>
      <c r="AA639">
        <f t="shared" ca="1" si="1295"/>
        <v>1</v>
      </c>
      <c r="AB639">
        <f t="shared" ca="1" si="1296"/>
        <v>1</v>
      </c>
      <c r="AC639">
        <f t="shared" ca="1" si="1297"/>
        <v>0</v>
      </c>
      <c r="AD639">
        <f t="shared" ca="1" si="1298"/>
        <v>0</v>
      </c>
      <c r="AE639">
        <f t="shared" ca="1" si="1299"/>
        <v>0</v>
      </c>
      <c r="AF639">
        <f t="shared" ca="1" si="1300"/>
        <v>0</v>
      </c>
      <c r="AG639">
        <f t="shared" ca="1" si="1301"/>
        <v>1</v>
      </c>
      <c r="AH639">
        <f t="shared" ca="1" si="1302"/>
        <v>0</v>
      </c>
      <c r="AI639">
        <f t="shared" ca="1" si="1303"/>
        <v>2</v>
      </c>
      <c r="AJ639">
        <f t="shared" ca="1" si="1304"/>
        <v>3</v>
      </c>
      <c r="AK639">
        <f t="shared" ca="1" si="1305"/>
        <v>0</v>
      </c>
      <c r="AL639">
        <f t="shared" ca="1" si="1306"/>
        <v>0</v>
      </c>
      <c r="AM639">
        <f t="shared" ca="1" si="1307"/>
        <v>0</v>
      </c>
      <c r="AN639">
        <f t="shared" ca="1" si="1308"/>
        <v>0</v>
      </c>
      <c r="AO639">
        <f t="shared" ca="1" si="1309"/>
        <v>0</v>
      </c>
      <c r="AP639">
        <f t="shared" ca="1" si="1310"/>
        <v>0</v>
      </c>
      <c r="AQ639">
        <f t="shared" ca="1" si="1311"/>
        <v>1</v>
      </c>
      <c r="AR639" s="8">
        <f t="shared" ca="1" si="1312"/>
        <v>0.125</v>
      </c>
      <c r="AS639" s="8">
        <f t="shared" ca="1" si="1313"/>
        <v>0.3</v>
      </c>
      <c r="AT639" s="8">
        <f t="shared" ca="1" si="1314"/>
        <v>0.125</v>
      </c>
      <c r="AU639" s="8">
        <f t="shared" ca="1" si="1315"/>
        <v>0.42499999999999999</v>
      </c>
      <c r="AV639">
        <f t="shared" ca="1" si="1316"/>
        <v>1</v>
      </c>
      <c r="AW639" t="b">
        <f t="shared" ca="1" si="1266"/>
        <v>1</v>
      </c>
    </row>
    <row r="640" spans="1:49">
      <c r="A640" t="s">
        <v>3337</v>
      </c>
      <c r="B640" t="s">
        <v>2573</v>
      </c>
      <c r="C640" t="s">
        <v>2674</v>
      </c>
      <c r="D640">
        <f>IF(Players!C640="NL",INDEX(Standings!G:I,MATCH(INDEX(Teams!G:K,MATCH(Players!B640,Teams!G:G,0),5),Standings!G:G,0),2)+INDEX(Standings!G:I,MATCH(INDEX(Teams!G:K,MATCH(Players!B640,Teams!G:G,0),5),Standings!G:G,0),3),INDEX(Standings!A:C,MATCH(INDEX(Teams!A:E,MATCH(Players!B640,Teams!A:A,0),5),Standings!A:A,0),2)+INDEX(Standings!A:C,MATCH(INDEX(Teams!A:E,MATCH(Players!B640,Teams!A:A,0),5),Standings!A:A,0),3))</f>
        <v>3</v>
      </c>
      <c r="E640">
        <f t="shared" ca="1" si="1247"/>
        <v>3</v>
      </c>
      <c r="F640">
        <f t="shared" ca="1" si="1248"/>
        <v>11</v>
      </c>
      <c r="G640">
        <f t="shared" ca="1" si="1249"/>
        <v>3</v>
      </c>
      <c r="H640">
        <f t="shared" ca="1" si="1250"/>
        <v>4</v>
      </c>
      <c r="I640">
        <f t="shared" ca="1" si="1251"/>
        <v>1</v>
      </c>
      <c r="J640">
        <f t="shared" ca="1" si="1252"/>
        <v>0</v>
      </c>
      <c r="K640">
        <f t="shared" ca="1" si="1253"/>
        <v>0</v>
      </c>
      <c r="L640">
        <f t="shared" ca="1" si="1254"/>
        <v>0</v>
      </c>
      <c r="M640">
        <f t="shared" ca="1" si="1255"/>
        <v>1</v>
      </c>
      <c r="N640">
        <f t="shared" ca="1" si="1256"/>
        <v>0</v>
      </c>
      <c r="O640">
        <f t="shared" ca="1" si="1257"/>
        <v>3</v>
      </c>
      <c r="P640">
        <f t="shared" ca="1" si="1258"/>
        <v>2</v>
      </c>
      <c r="Q640">
        <f t="shared" ca="1" si="1259"/>
        <v>0</v>
      </c>
      <c r="R640">
        <f t="shared" ca="1" si="1260"/>
        <v>0</v>
      </c>
      <c r="S640">
        <f t="shared" ca="1" si="1261"/>
        <v>0</v>
      </c>
      <c r="T640">
        <f t="shared" ca="1" si="1262"/>
        <v>0</v>
      </c>
      <c r="U640">
        <f t="shared" ca="1" si="1263"/>
        <v>0</v>
      </c>
      <c r="V640">
        <f t="shared" ca="1" si="1264"/>
        <v>2</v>
      </c>
      <c r="W640">
        <f t="shared" ca="1" si="1265"/>
        <v>2</v>
      </c>
      <c r="X640">
        <f t="shared" ca="1" si="1292"/>
        <v>3</v>
      </c>
      <c r="Y640">
        <f t="shared" ca="1" si="1293"/>
        <v>14</v>
      </c>
      <c r="Z640">
        <f t="shared" ca="1" si="1294"/>
        <v>11</v>
      </c>
      <c r="AA640">
        <f t="shared" ca="1" si="1295"/>
        <v>3</v>
      </c>
      <c r="AB640">
        <f t="shared" ca="1" si="1296"/>
        <v>4</v>
      </c>
      <c r="AC640">
        <f t="shared" ca="1" si="1297"/>
        <v>1</v>
      </c>
      <c r="AD640">
        <f t="shared" ca="1" si="1298"/>
        <v>0</v>
      </c>
      <c r="AE640">
        <f t="shared" ca="1" si="1299"/>
        <v>0</v>
      </c>
      <c r="AF640">
        <f t="shared" ca="1" si="1300"/>
        <v>0</v>
      </c>
      <c r="AG640">
        <f t="shared" ca="1" si="1301"/>
        <v>1</v>
      </c>
      <c r="AH640">
        <f t="shared" ca="1" si="1302"/>
        <v>0</v>
      </c>
      <c r="AI640">
        <f t="shared" ca="1" si="1303"/>
        <v>3</v>
      </c>
      <c r="AJ640">
        <f t="shared" ca="1" si="1304"/>
        <v>2</v>
      </c>
      <c r="AK640">
        <f t="shared" ca="1" si="1305"/>
        <v>0</v>
      </c>
      <c r="AL640">
        <f t="shared" ca="1" si="1306"/>
        <v>0</v>
      </c>
      <c r="AM640">
        <f t="shared" ca="1" si="1307"/>
        <v>0</v>
      </c>
      <c r="AN640">
        <f t="shared" ca="1" si="1308"/>
        <v>0</v>
      </c>
      <c r="AO640">
        <f t="shared" ca="1" si="1309"/>
        <v>0</v>
      </c>
      <c r="AP640">
        <f t="shared" ca="1" si="1310"/>
        <v>2</v>
      </c>
      <c r="AQ640">
        <f t="shared" ca="1" si="1311"/>
        <v>2</v>
      </c>
      <c r="AR640" s="8">
        <f t="shared" ca="1" si="1312"/>
        <v>0.36363636363636365</v>
      </c>
      <c r="AS640" s="8">
        <f t="shared" ca="1" si="1313"/>
        <v>0.5</v>
      </c>
      <c r="AT640" s="8">
        <f t="shared" ca="1" si="1314"/>
        <v>0.45454545454545453</v>
      </c>
      <c r="AU640" s="8">
        <f t="shared" ca="1" si="1315"/>
        <v>0.95454545454545459</v>
      </c>
      <c r="AV640">
        <f t="shared" ca="1" si="1316"/>
        <v>5</v>
      </c>
      <c r="AW640" t="b">
        <f t="shared" ca="1" si="1266"/>
        <v>1</v>
      </c>
    </row>
    <row r="641" spans="1:49">
      <c r="A641" t="s">
        <v>3338</v>
      </c>
      <c r="B641" t="s">
        <v>2573</v>
      </c>
      <c r="C641" t="s">
        <v>2674</v>
      </c>
      <c r="D641">
        <f>IF(Players!C641="NL",INDEX(Standings!G:I,MATCH(INDEX(Teams!G:K,MATCH(Players!B641,Teams!G:G,0),5),Standings!G:G,0),2)+INDEX(Standings!G:I,MATCH(INDEX(Teams!G:K,MATCH(Players!B641,Teams!G:G,0),5),Standings!G:G,0),3),INDEX(Standings!A:C,MATCH(INDEX(Teams!A:E,MATCH(Players!B641,Teams!A:A,0),5),Standings!A:A,0),2)+INDEX(Standings!A:C,MATCH(INDEX(Teams!A:E,MATCH(Players!B641,Teams!A:A,0),5),Standings!A:A,0),3))</f>
        <v>3</v>
      </c>
      <c r="E641">
        <f t="shared" ca="1" si="1247"/>
        <v>3</v>
      </c>
      <c r="F641">
        <f t="shared" ca="1" si="1248"/>
        <v>8</v>
      </c>
      <c r="G641">
        <f t="shared" ca="1" si="1249"/>
        <v>1</v>
      </c>
      <c r="H641">
        <f t="shared" ca="1" si="1250"/>
        <v>3</v>
      </c>
      <c r="I641">
        <f t="shared" ca="1" si="1251"/>
        <v>1</v>
      </c>
      <c r="J641">
        <f t="shared" ca="1" si="1252"/>
        <v>0</v>
      </c>
      <c r="K641">
        <f t="shared" ca="1" si="1253"/>
        <v>1</v>
      </c>
      <c r="L641">
        <f t="shared" ca="1" si="1254"/>
        <v>3</v>
      </c>
      <c r="M641">
        <f t="shared" ca="1" si="1255"/>
        <v>0</v>
      </c>
      <c r="N641">
        <f t="shared" ca="1" si="1256"/>
        <v>0</v>
      </c>
      <c r="O641">
        <f t="shared" ca="1" si="1257"/>
        <v>1</v>
      </c>
      <c r="P641">
        <f t="shared" ca="1" si="1258"/>
        <v>1</v>
      </c>
      <c r="Q641">
        <f t="shared" ca="1" si="1259"/>
        <v>0</v>
      </c>
      <c r="R641">
        <f t="shared" ca="1" si="1260"/>
        <v>0</v>
      </c>
      <c r="S641">
        <f t="shared" ca="1" si="1261"/>
        <v>1</v>
      </c>
      <c r="T641">
        <f t="shared" ca="1" si="1262"/>
        <v>0</v>
      </c>
      <c r="U641">
        <f t="shared" ca="1" si="1263"/>
        <v>0</v>
      </c>
      <c r="V641">
        <f t="shared" ca="1" si="1264"/>
        <v>0</v>
      </c>
      <c r="W641">
        <f t="shared" ca="1" si="1265"/>
        <v>0</v>
      </c>
      <c r="X641">
        <f t="shared" ca="1" si="1292"/>
        <v>3</v>
      </c>
      <c r="Y641">
        <f t="shared" ca="1" si="1293"/>
        <v>10</v>
      </c>
      <c r="Z641">
        <f t="shared" ca="1" si="1294"/>
        <v>8</v>
      </c>
      <c r="AA641">
        <f t="shared" ca="1" si="1295"/>
        <v>1</v>
      </c>
      <c r="AB641">
        <f t="shared" ca="1" si="1296"/>
        <v>3</v>
      </c>
      <c r="AC641">
        <f t="shared" ca="1" si="1297"/>
        <v>1</v>
      </c>
      <c r="AD641">
        <f t="shared" ca="1" si="1298"/>
        <v>0</v>
      </c>
      <c r="AE641">
        <f t="shared" ca="1" si="1299"/>
        <v>1</v>
      </c>
      <c r="AF641">
        <f t="shared" ca="1" si="1300"/>
        <v>3</v>
      </c>
      <c r="AG641">
        <f t="shared" ca="1" si="1301"/>
        <v>0</v>
      </c>
      <c r="AH641">
        <f t="shared" ca="1" si="1302"/>
        <v>0</v>
      </c>
      <c r="AI641">
        <f t="shared" ca="1" si="1303"/>
        <v>1</v>
      </c>
      <c r="AJ641">
        <f t="shared" ca="1" si="1304"/>
        <v>1</v>
      </c>
      <c r="AK641">
        <f t="shared" ca="1" si="1305"/>
        <v>0</v>
      </c>
      <c r="AL641">
        <f t="shared" ca="1" si="1306"/>
        <v>0</v>
      </c>
      <c r="AM641">
        <f t="shared" ca="1" si="1307"/>
        <v>1</v>
      </c>
      <c r="AN641">
        <f t="shared" ca="1" si="1308"/>
        <v>0</v>
      </c>
      <c r="AO641">
        <f t="shared" ca="1" si="1309"/>
        <v>0</v>
      </c>
      <c r="AP641">
        <f t="shared" ca="1" si="1310"/>
        <v>0</v>
      </c>
      <c r="AQ641">
        <f t="shared" ca="1" si="1311"/>
        <v>0</v>
      </c>
      <c r="AR641" s="8">
        <f t="shared" ca="1" si="1312"/>
        <v>0.375</v>
      </c>
      <c r="AS641" s="8">
        <f t="shared" ca="1" si="1313"/>
        <v>0.44444444444444442</v>
      </c>
      <c r="AT641" s="8">
        <f t="shared" ca="1" si="1314"/>
        <v>0.875</v>
      </c>
      <c r="AU641" s="8">
        <f t="shared" ca="1" si="1315"/>
        <v>1.3194444444444444</v>
      </c>
      <c r="AV641">
        <f t="shared" ca="1" si="1316"/>
        <v>7</v>
      </c>
      <c r="AW641" t="b">
        <f t="shared" ca="1" si="1266"/>
        <v>1</v>
      </c>
    </row>
    <row r="642" spans="1:49">
      <c r="A642" t="s">
        <v>3339</v>
      </c>
      <c r="B642" t="s">
        <v>2573</v>
      </c>
      <c r="C642" t="s">
        <v>2674</v>
      </c>
      <c r="D642">
        <f>IF(Players!C642="NL",INDEX(Standings!G:I,MATCH(INDEX(Teams!G:K,MATCH(Players!B642,Teams!G:G,0),5),Standings!G:G,0),2)+INDEX(Standings!G:I,MATCH(INDEX(Teams!G:K,MATCH(Players!B642,Teams!G:G,0),5),Standings!G:G,0),3),INDEX(Standings!A:C,MATCH(INDEX(Teams!A:E,MATCH(Players!B642,Teams!A:A,0),5),Standings!A:A,0),2)+INDEX(Standings!A:C,MATCH(INDEX(Teams!A:E,MATCH(Players!B642,Teams!A:A,0),5),Standings!A:A,0),3))</f>
        <v>3</v>
      </c>
      <c r="E642">
        <f t="shared" ca="1" si="1247"/>
        <v>2</v>
      </c>
      <c r="F642">
        <f t="shared" ca="1" si="1248"/>
        <v>6</v>
      </c>
      <c r="G642">
        <f t="shared" ca="1" si="1249"/>
        <v>0</v>
      </c>
      <c r="H642">
        <f t="shared" ca="1" si="1250"/>
        <v>1</v>
      </c>
      <c r="I642">
        <f t="shared" ca="1" si="1251"/>
        <v>0</v>
      </c>
      <c r="J642">
        <f t="shared" ca="1" si="1252"/>
        <v>0</v>
      </c>
      <c r="K642">
        <f t="shared" ca="1" si="1253"/>
        <v>0</v>
      </c>
      <c r="L642">
        <f t="shared" ca="1" si="1254"/>
        <v>1</v>
      </c>
      <c r="M642">
        <f t="shared" ca="1" si="1255"/>
        <v>0</v>
      </c>
      <c r="N642">
        <f t="shared" ca="1" si="1256"/>
        <v>1</v>
      </c>
      <c r="O642">
        <f t="shared" ca="1" si="1257"/>
        <v>0</v>
      </c>
      <c r="P642">
        <f t="shared" ca="1" si="1258"/>
        <v>2</v>
      </c>
      <c r="Q642">
        <f t="shared" ca="1" si="1259"/>
        <v>0</v>
      </c>
      <c r="R642">
        <f t="shared" ca="1" si="1260"/>
        <v>0</v>
      </c>
      <c r="S642">
        <f t="shared" ca="1" si="1261"/>
        <v>0</v>
      </c>
      <c r="T642">
        <f t="shared" ca="1" si="1262"/>
        <v>0</v>
      </c>
      <c r="U642">
        <f t="shared" ca="1" si="1263"/>
        <v>0</v>
      </c>
      <c r="V642">
        <f t="shared" ca="1" si="1264"/>
        <v>1</v>
      </c>
      <c r="W642">
        <f t="shared" ca="1" si="1265"/>
        <v>1</v>
      </c>
      <c r="X642">
        <f t="shared" ca="1" si="1292"/>
        <v>2</v>
      </c>
      <c r="Y642">
        <f t="shared" ca="1" si="1293"/>
        <v>6</v>
      </c>
      <c r="Z642">
        <f t="shared" ca="1" si="1294"/>
        <v>6</v>
      </c>
      <c r="AA642">
        <f t="shared" ca="1" si="1295"/>
        <v>0</v>
      </c>
      <c r="AB642">
        <f t="shared" ca="1" si="1296"/>
        <v>1</v>
      </c>
      <c r="AC642">
        <f t="shared" ca="1" si="1297"/>
        <v>0</v>
      </c>
      <c r="AD642">
        <f t="shared" ca="1" si="1298"/>
        <v>0</v>
      </c>
      <c r="AE642">
        <f t="shared" ca="1" si="1299"/>
        <v>0</v>
      </c>
      <c r="AF642">
        <f t="shared" ca="1" si="1300"/>
        <v>1</v>
      </c>
      <c r="AG642">
        <f t="shared" ca="1" si="1301"/>
        <v>0</v>
      </c>
      <c r="AH642">
        <f t="shared" ca="1" si="1302"/>
        <v>1</v>
      </c>
      <c r="AI642">
        <f t="shared" ca="1" si="1303"/>
        <v>0</v>
      </c>
      <c r="AJ642">
        <f t="shared" ca="1" si="1304"/>
        <v>2</v>
      </c>
      <c r="AK642">
        <f t="shared" ca="1" si="1305"/>
        <v>0</v>
      </c>
      <c r="AL642">
        <f t="shared" ca="1" si="1306"/>
        <v>0</v>
      </c>
      <c r="AM642">
        <f t="shared" ca="1" si="1307"/>
        <v>0</v>
      </c>
      <c r="AN642">
        <f t="shared" ca="1" si="1308"/>
        <v>0</v>
      </c>
      <c r="AO642">
        <f t="shared" ca="1" si="1309"/>
        <v>0</v>
      </c>
      <c r="AP642">
        <f t="shared" ca="1" si="1310"/>
        <v>1</v>
      </c>
      <c r="AQ642">
        <f t="shared" ca="1" si="1311"/>
        <v>1</v>
      </c>
      <c r="AR642" s="8">
        <f t="shared" ca="1" si="1312"/>
        <v>0.16666666666666666</v>
      </c>
      <c r="AS642" s="8">
        <f t="shared" ca="1" si="1313"/>
        <v>0.16666666666666666</v>
      </c>
      <c r="AT642" s="8">
        <f t="shared" ca="1" si="1314"/>
        <v>0.16666666666666666</v>
      </c>
      <c r="AU642" s="8">
        <f t="shared" ca="1" si="1315"/>
        <v>0.33333333333333331</v>
      </c>
      <c r="AV642">
        <f t="shared" ca="1" si="1316"/>
        <v>1</v>
      </c>
      <c r="AW642" t="b">
        <f t="shared" ca="1" si="1266"/>
        <v>0</v>
      </c>
    </row>
    <row r="643" spans="1:49">
      <c r="A643" t="s">
        <v>3340</v>
      </c>
      <c r="B643" t="s">
        <v>2573</v>
      </c>
      <c r="C643" t="s">
        <v>2674</v>
      </c>
      <c r="D643">
        <f>IF(Players!C643="NL",INDEX(Standings!G:I,MATCH(INDEX(Teams!G:K,MATCH(Players!B643,Teams!G:G,0),5),Standings!G:G,0),2)+INDEX(Standings!G:I,MATCH(INDEX(Teams!G:K,MATCH(Players!B643,Teams!G:G,0),5),Standings!G:G,0),3),INDEX(Standings!A:C,MATCH(INDEX(Teams!A:E,MATCH(Players!B643,Teams!A:A,0),5),Standings!A:A,0),2)+INDEX(Standings!A:C,MATCH(INDEX(Teams!A:E,MATCH(Players!B643,Teams!A:A,0),5),Standings!A:A,0),3))</f>
        <v>3</v>
      </c>
      <c r="E643">
        <f t="shared" ca="1" si="1247"/>
        <v>2</v>
      </c>
      <c r="F643">
        <f t="shared" ca="1" si="1248"/>
        <v>6</v>
      </c>
      <c r="G643">
        <f t="shared" ca="1" si="1249"/>
        <v>2</v>
      </c>
      <c r="H643">
        <f t="shared" ca="1" si="1250"/>
        <v>2</v>
      </c>
      <c r="I643">
        <f t="shared" ca="1" si="1251"/>
        <v>0</v>
      </c>
      <c r="J643">
        <f t="shared" ca="1" si="1252"/>
        <v>0</v>
      </c>
      <c r="K643">
        <f t="shared" ca="1" si="1253"/>
        <v>0</v>
      </c>
      <c r="L643">
        <f t="shared" ca="1" si="1254"/>
        <v>0</v>
      </c>
      <c r="M643">
        <f t="shared" ca="1" si="1255"/>
        <v>0</v>
      </c>
      <c r="N643">
        <f t="shared" ca="1" si="1256"/>
        <v>0</v>
      </c>
      <c r="O643">
        <f t="shared" ca="1" si="1257"/>
        <v>0</v>
      </c>
      <c r="P643">
        <f t="shared" ca="1" si="1258"/>
        <v>1</v>
      </c>
      <c r="Q643">
        <f t="shared" ca="1" si="1259"/>
        <v>0</v>
      </c>
      <c r="R643">
        <f t="shared" ca="1" si="1260"/>
        <v>0</v>
      </c>
      <c r="S643">
        <f t="shared" ca="1" si="1261"/>
        <v>0</v>
      </c>
      <c r="T643">
        <f t="shared" ca="1" si="1262"/>
        <v>0</v>
      </c>
      <c r="U643">
        <f t="shared" ca="1" si="1263"/>
        <v>0</v>
      </c>
      <c r="V643">
        <f t="shared" ca="1" si="1264"/>
        <v>0</v>
      </c>
      <c r="W643">
        <f t="shared" ca="1" si="1265"/>
        <v>0</v>
      </c>
      <c r="X643">
        <f t="shared" ca="1" si="1292"/>
        <v>2</v>
      </c>
      <c r="Y643">
        <f t="shared" ca="1" si="1293"/>
        <v>6</v>
      </c>
      <c r="Z643">
        <f t="shared" ca="1" si="1294"/>
        <v>6</v>
      </c>
      <c r="AA643">
        <f t="shared" ca="1" si="1295"/>
        <v>2</v>
      </c>
      <c r="AB643">
        <f t="shared" ca="1" si="1296"/>
        <v>2</v>
      </c>
      <c r="AC643">
        <f t="shared" ca="1" si="1297"/>
        <v>0</v>
      </c>
      <c r="AD643">
        <f t="shared" ca="1" si="1298"/>
        <v>0</v>
      </c>
      <c r="AE643">
        <f t="shared" ca="1" si="1299"/>
        <v>0</v>
      </c>
      <c r="AF643">
        <f t="shared" ca="1" si="1300"/>
        <v>0</v>
      </c>
      <c r="AG643">
        <f t="shared" ca="1" si="1301"/>
        <v>0</v>
      </c>
      <c r="AH643">
        <f t="shared" ca="1" si="1302"/>
        <v>0</v>
      </c>
      <c r="AI643">
        <f t="shared" ca="1" si="1303"/>
        <v>0</v>
      </c>
      <c r="AJ643">
        <f t="shared" ca="1" si="1304"/>
        <v>1</v>
      </c>
      <c r="AK643">
        <f t="shared" ca="1" si="1305"/>
        <v>0</v>
      </c>
      <c r="AL643">
        <f t="shared" ca="1" si="1306"/>
        <v>0</v>
      </c>
      <c r="AM643">
        <f t="shared" ca="1" si="1307"/>
        <v>0</v>
      </c>
      <c r="AN643">
        <f t="shared" ca="1" si="1308"/>
        <v>0</v>
      </c>
      <c r="AO643">
        <f t="shared" ca="1" si="1309"/>
        <v>0</v>
      </c>
      <c r="AP643">
        <f t="shared" ca="1" si="1310"/>
        <v>0</v>
      </c>
      <c r="AQ643">
        <f t="shared" ca="1" si="1311"/>
        <v>0</v>
      </c>
      <c r="AR643" s="8">
        <f t="shared" ca="1" si="1312"/>
        <v>0.33333333333333331</v>
      </c>
      <c r="AS643" s="8">
        <f t="shared" ca="1" si="1313"/>
        <v>0.33333333333333331</v>
      </c>
      <c r="AT643" s="8">
        <f t="shared" ca="1" si="1314"/>
        <v>0.33333333333333331</v>
      </c>
      <c r="AU643" s="8">
        <f t="shared" ca="1" si="1315"/>
        <v>0.66666666666666663</v>
      </c>
      <c r="AV643">
        <f t="shared" ca="1" si="1316"/>
        <v>2</v>
      </c>
      <c r="AW643" t="b">
        <f t="shared" ca="1" si="1266"/>
        <v>0</v>
      </c>
    </row>
    <row r="644" spans="1:49">
      <c r="A644" t="s">
        <v>3341</v>
      </c>
      <c r="B644" t="s">
        <v>2573</v>
      </c>
      <c r="C644" t="s">
        <v>2674</v>
      </c>
      <c r="D644">
        <f>IF(Players!C644="NL",INDEX(Standings!G:I,MATCH(INDEX(Teams!G:K,MATCH(Players!B644,Teams!G:G,0),5),Standings!G:G,0),2)+INDEX(Standings!G:I,MATCH(INDEX(Teams!G:K,MATCH(Players!B644,Teams!G:G,0),5),Standings!G:G,0),3),INDEX(Standings!A:C,MATCH(INDEX(Teams!A:E,MATCH(Players!B644,Teams!A:A,0),5),Standings!A:A,0),2)+INDEX(Standings!A:C,MATCH(INDEX(Teams!A:E,MATCH(Players!B644,Teams!A:A,0),5),Standings!A:A,0),3))</f>
        <v>3</v>
      </c>
      <c r="E644">
        <f t="shared" ref="E644:E669" ca="1" si="1317">INDEX(INDIRECT("'" &amp; $B644 &amp; " B'!$A:$Z"), MATCH($A644, INDIRECT("'" &amp; $B644 &amp; " B'!$A:$A"), 0), 2)</f>
        <v>3</v>
      </c>
      <c r="F644">
        <f t="shared" ref="F644:F669" ca="1" si="1318">INDEX(INDIRECT("'" &amp; $B644 &amp; " B'!$A:$Z"), MATCH($A644, INDIRECT("'" &amp; $B644 &amp; " B'!$A:$A"), 0), 4)</f>
        <v>9</v>
      </c>
      <c r="G644">
        <f t="shared" ref="G644:G669" ca="1" si="1319">INDEX(INDIRECT("'" &amp; $B644 &amp; " B'!$A:$Z"), MATCH($A644, INDIRECT("'" &amp; $B644 &amp; " B'!$A:$A"), 0), 5)</f>
        <v>1</v>
      </c>
      <c r="H644">
        <f t="shared" ref="H644:H669" ca="1" si="1320">INDEX(INDIRECT("'" &amp; $B644 &amp; " B'!$A:$Z"), MATCH($A644, INDIRECT("'" &amp; $B644 &amp; " B'!$A:$A"), 0), 6)</f>
        <v>4</v>
      </c>
      <c r="I644">
        <f t="shared" ref="I644:I669" ca="1" si="1321">INDEX(INDIRECT("'" &amp; $B644 &amp; " B'!$A:$Z"), MATCH($A644, INDIRECT("'" &amp; $B644 &amp; " B'!$A:$A"), 0), 7)</f>
        <v>0</v>
      </c>
      <c r="J644">
        <f t="shared" ref="J644:J669" ca="1" si="1322">INDEX(INDIRECT("'" &amp; $B644 &amp; " B'!$A:$Z"), MATCH($A644, INDIRECT("'" &amp; $B644 &amp; " B'!$A:$A"), 0), 8)</f>
        <v>0</v>
      </c>
      <c r="K644">
        <f t="shared" ref="K644:K669" ca="1" si="1323">INDEX(INDIRECT("'" &amp; $B644 &amp; " B'!$A:$Z"), MATCH($A644, INDIRECT("'" &amp; $B644 &amp; " B'!$A:$A"), 0), 9)</f>
        <v>0</v>
      </c>
      <c r="L644">
        <f t="shared" ref="L644:L669" ca="1" si="1324">INDEX(INDIRECT("'" &amp; $B644 &amp; " B'!$A:$Z"), MATCH($A644, INDIRECT("'" &amp; $B644 &amp; " B'!$A:$A"), 0), 10)</f>
        <v>4</v>
      </c>
      <c r="M644">
        <f t="shared" ref="M644:M669" ca="1" si="1325">INDEX(INDIRECT("'" &amp; $B644 &amp; " B'!$A:$Z"), MATCH($A644, INDIRECT("'" &amp; $B644 &amp; " B'!$A:$A"), 0), 11)</f>
        <v>0</v>
      </c>
      <c r="N644">
        <f t="shared" ref="N644:N669" ca="1" si="1326">INDEX(INDIRECT("'" &amp; $B644 &amp; " B'!$A:$Z"), MATCH($A644, INDIRECT("'" &amp; $B644 &amp; " B'!$A:$A"), 0), 12)</f>
        <v>0</v>
      </c>
      <c r="O644">
        <f t="shared" ref="O644:O669" ca="1" si="1327">INDEX(INDIRECT("'" &amp; $B644 &amp; " B'!$A:$Z"), MATCH($A644, INDIRECT("'" &amp; $B644 &amp; " B'!$A:$A"), 0), 13)</f>
        <v>1</v>
      </c>
      <c r="P644">
        <f t="shared" ref="P644:P669" ca="1" si="1328">INDEX(INDIRECT("'" &amp; $B644 &amp; " B'!$A:$Z"), MATCH($A644, INDIRECT("'" &amp; $B644 &amp; " B'!$A:$A"), 0), 14)</f>
        <v>0</v>
      </c>
      <c r="Q644">
        <f t="shared" ref="Q644:Q669" ca="1" si="1329">INDEX(INDIRECT("'" &amp; $B644 &amp; " B'!$A:$Z"), MATCH($A644, INDIRECT("'" &amp; $B644 &amp; " B'!$A:$A"), 0), 15)</f>
        <v>0</v>
      </c>
      <c r="R644">
        <f t="shared" ref="R644:R669" ca="1" si="1330">INDEX(INDIRECT("'" &amp; $B644 &amp; " B'!$A:$Z"), MATCH($A644, INDIRECT("'" &amp; $B644 &amp; " B'!$A:$A"), 0), 16)</f>
        <v>0</v>
      </c>
      <c r="S644">
        <f t="shared" ref="S644:S669" ca="1" si="1331">INDEX(INDIRECT("'" &amp; $B644 &amp; " B'!$A:$Z"), MATCH($A644, INDIRECT("'" &amp; $B644 &amp; " B'!$A:$A"), 0), 17)</f>
        <v>0</v>
      </c>
      <c r="T644">
        <f t="shared" ref="T644:T669" ca="1" si="1332">INDEX(INDIRECT("'" &amp; $B644 &amp; " B'!$A:$Z"), MATCH($A644, INDIRECT("'" &amp; $B644 &amp; " B'!$A:$A"), 0), 18)</f>
        <v>0</v>
      </c>
      <c r="U644">
        <f t="shared" ref="U644:U669" ca="1" si="1333">INDEX(INDIRECT("'" &amp; $B644 &amp; " B'!$A:$Z"), MATCH($A644, INDIRECT("'" &amp; $B644 &amp; " B'!$A:$A"), 0), 19)</f>
        <v>0</v>
      </c>
      <c r="V644">
        <f t="shared" ref="V644:V669" ca="1" si="1334">INDEX(INDIRECT("'" &amp; $B644 &amp; " B'!$A:$Z"), MATCH($A644, INDIRECT("'" &amp; $B644 &amp; " B'!$A:$A"), 0), 20)</f>
        <v>1</v>
      </c>
      <c r="W644">
        <f t="shared" ref="W644:W669" ca="1" si="1335">INDEX(INDIRECT("'" &amp; $B644 &amp; " B'!$A:$Z"), MATCH($A644, INDIRECT("'" &amp; $B644 &amp; " B'!$A:$A"), 0), 21)</f>
        <v>1</v>
      </c>
      <c r="X644">
        <f t="shared" ca="1" si="1292"/>
        <v>3</v>
      </c>
      <c r="Y644">
        <f t="shared" ca="1" si="1293"/>
        <v>10</v>
      </c>
      <c r="Z644">
        <f t="shared" ca="1" si="1294"/>
        <v>9</v>
      </c>
      <c r="AA644">
        <f t="shared" ca="1" si="1295"/>
        <v>1</v>
      </c>
      <c r="AB644">
        <f t="shared" ca="1" si="1296"/>
        <v>4</v>
      </c>
      <c r="AC644">
        <f t="shared" ca="1" si="1297"/>
        <v>0</v>
      </c>
      <c r="AD644">
        <f t="shared" ca="1" si="1298"/>
        <v>0</v>
      </c>
      <c r="AE644">
        <f t="shared" ca="1" si="1299"/>
        <v>0</v>
      </c>
      <c r="AF644">
        <f t="shared" ca="1" si="1300"/>
        <v>4</v>
      </c>
      <c r="AG644">
        <f t="shared" ca="1" si="1301"/>
        <v>0</v>
      </c>
      <c r="AH644">
        <f t="shared" ca="1" si="1302"/>
        <v>0</v>
      </c>
      <c r="AI644">
        <f t="shared" ca="1" si="1303"/>
        <v>1</v>
      </c>
      <c r="AJ644">
        <f t="shared" ca="1" si="1304"/>
        <v>0</v>
      </c>
      <c r="AK644">
        <f t="shared" ca="1" si="1305"/>
        <v>0</v>
      </c>
      <c r="AL644">
        <f t="shared" ca="1" si="1306"/>
        <v>0</v>
      </c>
      <c r="AM644">
        <f t="shared" ca="1" si="1307"/>
        <v>0</v>
      </c>
      <c r="AN644">
        <f t="shared" ca="1" si="1308"/>
        <v>0</v>
      </c>
      <c r="AO644">
        <f t="shared" ca="1" si="1309"/>
        <v>0</v>
      </c>
      <c r="AP644">
        <f t="shared" ca="1" si="1310"/>
        <v>1</v>
      </c>
      <c r="AQ644">
        <f t="shared" ca="1" si="1311"/>
        <v>1</v>
      </c>
      <c r="AR644" s="8">
        <f t="shared" ca="1" si="1312"/>
        <v>0.44444444444444442</v>
      </c>
      <c r="AS644" s="8">
        <f t="shared" ca="1" si="1313"/>
        <v>0.5</v>
      </c>
      <c r="AT644" s="8">
        <f t="shared" ca="1" si="1314"/>
        <v>0.44444444444444442</v>
      </c>
      <c r="AU644" s="8">
        <f t="shared" ca="1" si="1315"/>
        <v>0.94444444444444442</v>
      </c>
      <c r="AV644">
        <f t="shared" ca="1" si="1316"/>
        <v>4</v>
      </c>
      <c r="AW644" t="b">
        <f t="shared" ca="1" si="1266"/>
        <v>1</v>
      </c>
    </row>
    <row r="645" spans="1:49">
      <c r="A645" t="s">
        <v>3342</v>
      </c>
      <c r="B645" t="s">
        <v>2573</v>
      </c>
      <c r="C645" t="s">
        <v>2674</v>
      </c>
      <c r="D645">
        <f>IF(Players!C645="NL",INDEX(Standings!G:I,MATCH(INDEX(Teams!G:K,MATCH(Players!B645,Teams!G:G,0),5),Standings!G:G,0),2)+INDEX(Standings!G:I,MATCH(INDEX(Teams!G:K,MATCH(Players!B645,Teams!G:G,0),5),Standings!G:G,0),3),INDEX(Standings!A:C,MATCH(INDEX(Teams!A:E,MATCH(Players!B645,Teams!A:A,0),5),Standings!A:A,0),2)+INDEX(Standings!A:C,MATCH(INDEX(Teams!A:E,MATCH(Players!B645,Teams!A:A,0),5),Standings!A:A,0),3))</f>
        <v>3</v>
      </c>
      <c r="E645">
        <f t="shared" ca="1" si="1317"/>
        <v>0</v>
      </c>
      <c r="F645">
        <f t="shared" ca="1" si="1318"/>
        <v>0</v>
      </c>
      <c r="G645">
        <f t="shared" ca="1" si="1319"/>
        <v>0</v>
      </c>
      <c r="H645">
        <f t="shared" ca="1" si="1320"/>
        <v>0</v>
      </c>
      <c r="I645">
        <f t="shared" ca="1" si="1321"/>
        <v>0</v>
      </c>
      <c r="J645">
        <f t="shared" ca="1" si="1322"/>
        <v>0</v>
      </c>
      <c r="K645">
        <f t="shared" ca="1" si="1323"/>
        <v>0</v>
      </c>
      <c r="L645">
        <f t="shared" ca="1" si="1324"/>
        <v>0</v>
      </c>
      <c r="M645">
        <f t="shared" ca="1" si="1325"/>
        <v>0</v>
      </c>
      <c r="N645">
        <f t="shared" ca="1" si="1326"/>
        <v>0</v>
      </c>
      <c r="O645">
        <f t="shared" ca="1" si="1327"/>
        <v>0</v>
      </c>
      <c r="P645">
        <f t="shared" ca="1" si="1328"/>
        <v>0</v>
      </c>
      <c r="Q645">
        <f t="shared" ca="1" si="1329"/>
        <v>0</v>
      </c>
      <c r="R645">
        <f t="shared" ca="1" si="1330"/>
        <v>0</v>
      </c>
      <c r="S645">
        <f t="shared" ca="1" si="1331"/>
        <v>0</v>
      </c>
      <c r="T645">
        <f t="shared" ca="1" si="1332"/>
        <v>0</v>
      </c>
      <c r="U645">
        <f t="shared" ca="1" si="1333"/>
        <v>0</v>
      </c>
      <c r="V645">
        <f t="shared" ca="1" si="1334"/>
        <v>1</v>
      </c>
      <c r="W645">
        <f t="shared" ca="1" si="1335"/>
        <v>1</v>
      </c>
      <c r="X645">
        <f t="shared" ca="1" si="1292"/>
        <v>0</v>
      </c>
      <c r="Y645">
        <f t="shared" ca="1" si="1293"/>
        <v>0</v>
      </c>
      <c r="Z645">
        <f t="shared" ca="1" si="1294"/>
        <v>0</v>
      </c>
      <c r="AA645">
        <f t="shared" ca="1" si="1295"/>
        <v>0</v>
      </c>
      <c r="AB645">
        <f t="shared" ca="1" si="1296"/>
        <v>0</v>
      </c>
      <c r="AC645">
        <f t="shared" ca="1" si="1297"/>
        <v>0</v>
      </c>
      <c r="AD645">
        <f t="shared" ca="1" si="1298"/>
        <v>0</v>
      </c>
      <c r="AE645">
        <f t="shared" ca="1" si="1299"/>
        <v>0</v>
      </c>
      <c r="AF645">
        <f t="shared" ca="1" si="1300"/>
        <v>0</v>
      </c>
      <c r="AG645">
        <f t="shared" ca="1" si="1301"/>
        <v>0</v>
      </c>
      <c r="AH645">
        <f t="shared" ca="1" si="1302"/>
        <v>0</v>
      </c>
      <c r="AI645">
        <f t="shared" ca="1" si="1303"/>
        <v>0</v>
      </c>
      <c r="AJ645">
        <f t="shared" ca="1" si="1304"/>
        <v>0</v>
      </c>
      <c r="AK645">
        <f t="shared" ca="1" si="1305"/>
        <v>0</v>
      </c>
      <c r="AL645">
        <f t="shared" ca="1" si="1306"/>
        <v>0</v>
      </c>
      <c r="AM645">
        <f t="shared" ca="1" si="1307"/>
        <v>0</v>
      </c>
      <c r="AN645">
        <f t="shared" ca="1" si="1308"/>
        <v>0</v>
      </c>
      <c r="AO645">
        <f t="shared" ca="1" si="1309"/>
        <v>0</v>
      </c>
      <c r="AP645">
        <f t="shared" ca="1" si="1310"/>
        <v>1</v>
      </c>
      <c r="AQ645">
        <f t="shared" ca="1" si="1311"/>
        <v>1</v>
      </c>
      <c r="AR645" s="8">
        <f t="shared" ca="1" si="1312"/>
        <v>0</v>
      </c>
      <c r="AS645" s="8">
        <f t="shared" ca="1" si="1313"/>
        <v>0</v>
      </c>
      <c r="AT645" s="8">
        <f t="shared" ca="1" si="1314"/>
        <v>0</v>
      </c>
      <c r="AU645" s="8">
        <f t="shared" ca="1" si="1315"/>
        <v>0</v>
      </c>
      <c r="AV645">
        <f t="shared" ca="1" si="1316"/>
        <v>0</v>
      </c>
      <c r="AW645" t="b">
        <f t="shared" ca="1" si="1266"/>
        <v>0</v>
      </c>
    </row>
    <row r="646" spans="1:49">
      <c r="A646" t="s">
        <v>3343</v>
      </c>
      <c r="B646" t="s">
        <v>2573</v>
      </c>
      <c r="C646" t="s">
        <v>2674</v>
      </c>
      <c r="D646">
        <f>IF(Players!C646="NL",INDEX(Standings!G:I,MATCH(INDEX(Teams!G:K,MATCH(Players!B646,Teams!G:G,0),5),Standings!G:G,0),2)+INDEX(Standings!G:I,MATCH(INDEX(Teams!G:K,MATCH(Players!B646,Teams!G:G,0),5),Standings!G:G,0),3),INDEX(Standings!A:C,MATCH(INDEX(Teams!A:E,MATCH(Players!B646,Teams!A:A,0),5),Standings!A:A,0),2)+INDEX(Standings!A:C,MATCH(INDEX(Teams!A:E,MATCH(Players!B646,Teams!A:A,0),5),Standings!A:A,0),3))</f>
        <v>3</v>
      </c>
      <c r="E646">
        <f t="shared" ca="1" si="1317"/>
        <v>0</v>
      </c>
      <c r="F646">
        <f t="shared" ca="1" si="1318"/>
        <v>0</v>
      </c>
      <c r="G646">
        <f t="shared" ca="1" si="1319"/>
        <v>0</v>
      </c>
      <c r="H646">
        <f t="shared" ca="1" si="1320"/>
        <v>0</v>
      </c>
      <c r="I646">
        <f t="shared" ca="1" si="1321"/>
        <v>0</v>
      </c>
      <c r="J646">
        <f t="shared" ca="1" si="1322"/>
        <v>0</v>
      </c>
      <c r="K646">
        <f t="shared" ca="1" si="1323"/>
        <v>0</v>
      </c>
      <c r="L646">
        <f t="shared" ca="1" si="1324"/>
        <v>0</v>
      </c>
      <c r="M646">
        <f t="shared" ca="1" si="1325"/>
        <v>0</v>
      </c>
      <c r="N646">
        <f t="shared" ca="1" si="1326"/>
        <v>0</v>
      </c>
      <c r="O646">
        <f t="shared" ca="1" si="1327"/>
        <v>0</v>
      </c>
      <c r="P646">
        <f t="shared" ca="1" si="1328"/>
        <v>0</v>
      </c>
      <c r="Q646">
        <f t="shared" ca="1" si="1329"/>
        <v>0</v>
      </c>
      <c r="R646">
        <f t="shared" ca="1" si="1330"/>
        <v>0</v>
      </c>
      <c r="S646">
        <f t="shared" ca="1" si="1331"/>
        <v>0</v>
      </c>
      <c r="T646">
        <f t="shared" ca="1" si="1332"/>
        <v>0</v>
      </c>
      <c r="U646">
        <f t="shared" ca="1" si="1333"/>
        <v>0</v>
      </c>
      <c r="V646">
        <f t="shared" ca="1" si="1334"/>
        <v>0</v>
      </c>
      <c r="W646">
        <f t="shared" ca="1" si="1335"/>
        <v>1</v>
      </c>
      <c r="X646">
        <f t="shared" ca="1" si="1292"/>
        <v>0</v>
      </c>
      <c r="Y646">
        <f t="shared" ca="1" si="1293"/>
        <v>0</v>
      </c>
      <c r="Z646">
        <f t="shared" ca="1" si="1294"/>
        <v>0</v>
      </c>
      <c r="AA646">
        <f t="shared" ca="1" si="1295"/>
        <v>0</v>
      </c>
      <c r="AB646">
        <f t="shared" ca="1" si="1296"/>
        <v>0</v>
      </c>
      <c r="AC646">
        <f t="shared" ca="1" si="1297"/>
        <v>0</v>
      </c>
      <c r="AD646">
        <f t="shared" ca="1" si="1298"/>
        <v>0</v>
      </c>
      <c r="AE646">
        <f t="shared" ca="1" si="1299"/>
        <v>0</v>
      </c>
      <c r="AF646">
        <f t="shared" ca="1" si="1300"/>
        <v>0</v>
      </c>
      <c r="AG646">
        <f t="shared" ca="1" si="1301"/>
        <v>0</v>
      </c>
      <c r="AH646">
        <f t="shared" ca="1" si="1302"/>
        <v>0</v>
      </c>
      <c r="AI646">
        <f t="shared" ca="1" si="1303"/>
        <v>0</v>
      </c>
      <c r="AJ646">
        <f t="shared" ca="1" si="1304"/>
        <v>0</v>
      </c>
      <c r="AK646">
        <f t="shared" ca="1" si="1305"/>
        <v>0</v>
      </c>
      <c r="AL646">
        <f t="shared" ca="1" si="1306"/>
        <v>0</v>
      </c>
      <c r="AM646">
        <f t="shared" ca="1" si="1307"/>
        <v>0</v>
      </c>
      <c r="AN646">
        <f t="shared" ca="1" si="1308"/>
        <v>0</v>
      </c>
      <c r="AO646">
        <f t="shared" ca="1" si="1309"/>
        <v>0</v>
      </c>
      <c r="AP646">
        <f t="shared" ca="1" si="1310"/>
        <v>0</v>
      </c>
      <c r="AQ646">
        <f t="shared" ca="1" si="1311"/>
        <v>1</v>
      </c>
      <c r="AR646" s="8">
        <f t="shared" ca="1" si="1312"/>
        <v>0</v>
      </c>
      <c r="AS646" s="8">
        <f t="shared" ca="1" si="1313"/>
        <v>0</v>
      </c>
      <c r="AT646" s="8">
        <f t="shared" ca="1" si="1314"/>
        <v>0</v>
      </c>
      <c r="AU646" s="8">
        <f t="shared" ca="1" si="1315"/>
        <v>0</v>
      </c>
      <c r="AV646">
        <f t="shared" ca="1" si="1316"/>
        <v>0</v>
      </c>
      <c r="AW646" t="b">
        <f t="shared" ca="1" si="1266"/>
        <v>0</v>
      </c>
    </row>
    <row r="647" spans="1:49">
      <c r="A647" t="s">
        <v>3344</v>
      </c>
      <c r="B647" t="s">
        <v>2573</v>
      </c>
      <c r="C647" t="s">
        <v>2674</v>
      </c>
      <c r="D647">
        <f>IF(Players!C647="NL",INDEX(Standings!G:I,MATCH(INDEX(Teams!G:K,MATCH(Players!B647,Teams!G:G,0),5),Standings!G:G,0),2)+INDEX(Standings!G:I,MATCH(INDEX(Teams!G:K,MATCH(Players!B647,Teams!G:G,0),5),Standings!G:G,0),3),INDEX(Standings!A:C,MATCH(INDEX(Teams!A:E,MATCH(Players!B647,Teams!A:A,0),5),Standings!A:A,0),2)+INDEX(Standings!A:C,MATCH(INDEX(Teams!A:E,MATCH(Players!B647,Teams!A:A,0),5),Standings!A:A,0),3))</f>
        <v>3</v>
      </c>
      <c r="E647">
        <f t="shared" ca="1" si="1317"/>
        <v>3</v>
      </c>
      <c r="F647">
        <f t="shared" ca="1" si="1318"/>
        <v>10</v>
      </c>
      <c r="G647">
        <f t="shared" ca="1" si="1319"/>
        <v>2</v>
      </c>
      <c r="H647">
        <f t="shared" ca="1" si="1320"/>
        <v>4</v>
      </c>
      <c r="I647">
        <f t="shared" ca="1" si="1321"/>
        <v>0</v>
      </c>
      <c r="J647">
        <f t="shared" ca="1" si="1322"/>
        <v>0</v>
      </c>
      <c r="K647">
        <f t="shared" ca="1" si="1323"/>
        <v>0</v>
      </c>
      <c r="L647">
        <f t="shared" ca="1" si="1324"/>
        <v>2</v>
      </c>
      <c r="M647">
        <f t="shared" ca="1" si="1325"/>
        <v>1</v>
      </c>
      <c r="N647">
        <f t="shared" ca="1" si="1326"/>
        <v>0</v>
      </c>
      <c r="O647">
        <f t="shared" ca="1" si="1327"/>
        <v>0</v>
      </c>
      <c r="P647">
        <f t="shared" ca="1" si="1328"/>
        <v>1</v>
      </c>
      <c r="Q647">
        <f t="shared" ca="1" si="1329"/>
        <v>0</v>
      </c>
      <c r="R647">
        <f t="shared" ca="1" si="1330"/>
        <v>1</v>
      </c>
      <c r="S647">
        <f t="shared" ca="1" si="1331"/>
        <v>0</v>
      </c>
      <c r="T647">
        <f t="shared" ca="1" si="1332"/>
        <v>0</v>
      </c>
      <c r="U647">
        <f t="shared" ca="1" si="1333"/>
        <v>0</v>
      </c>
      <c r="V647">
        <f t="shared" ca="1" si="1334"/>
        <v>2</v>
      </c>
      <c r="W647">
        <f t="shared" ca="1" si="1335"/>
        <v>2</v>
      </c>
      <c r="X647">
        <f t="shared" ca="1" si="1292"/>
        <v>3</v>
      </c>
      <c r="Y647">
        <f t="shared" ca="1" si="1293"/>
        <v>11</v>
      </c>
      <c r="Z647">
        <f t="shared" ca="1" si="1294"/>
        <v>10</v>
      </c>
      <c r="AA647">
        <f t="shared" ca="1" si="1295"/>
        <v>2</v>
      </c>
      <c r="AB647">
        <f t="shared" ca="1" si="1296"/>
        <v>4</v>
      </c>
      <c r="AC647">
        <f t="shared" ca="1" si="1297"/>
        <v>0</v>
      </c>
      <c r="AD647">
        <f t="shared" ca="1" si="1298"/>
        <v>0</v>
      </c>
      <c r="AE647">
        <f t="shared" ca="1" si="1299"/>
        <v>0</v>
      </c>
      <c r="AF647">
        <f t="shared" ca="1" si="1300"/>
        <v>2</v>
      </c>
      <c r="AG647">
        <f t="shared" ca="1" si="1301"/>
        <v>1</v>
      </c>
      <c r="AH647">
        <f t="shared" ca="1" si="1302"/>
        <v>0</v>
      </c>
      <c r="AI647">
        <f t="shared" ca="1" si="1303"/>
        <v>0</v>
      </c>
      <c r="AJ647">
        <f t="shared" ca="1" si="1304"/>
        <v>1</v>
      </c>
      <c r="AK647">
        <f t="shared" ca="1" si="1305"/>
        <v>0</v>
      </c>
      <c r="AL647">
        <f t="shared" ca="1" si="1306"/>
        <v>1</v>
      </c>
      <c r="AM647">
        <f t="shared" ca="1" si="1307"/>
        <v>0</v>
      </c>
      <c r="AN647">
        <f t="shared" ca="1" si="1308"/>
        <v>0</v>
      </c>
      <c r="AO647">
        <f t="shared" ca="1" si="1309"/>
        <v>0</v>
      </c>
      <c r="AP647">
        <f t="shared" ca="1" si="1310"/>
        <v>2</v>
      </c>
      <c r="AQ647">
        <f t="shared" ca="1" si="1311"/>
        <v>2</v>
      </c>
      <c r="AR647" s="8">
        <f t="shared" ca="1" si="1312"/>
        <v>0.4</v>
      </c>
      <c r="AS647" s="8">
        <f t="shared" ca="1" si="1313"/>
        <v>0.45454545454545453</v>
      </c>
      <c r="AT647" s="8">
        <f t="shared" ca="1" si="1314"/>
        <v>0.4</v>
      </c>
      <c r="AU647" s="8">
        <f t="shared" ca="1" si="1315"/>
        <v>0.8545454545454545</v>
      </c>
      <c r="AV647">
        <f t="shared" ca="1" si="1316"/>
        <v>4</v>
      </c>
      <c r="AW647" t="b">
        <f t="shared" ca="1" si="1266"/>
        <v>1</v>
      </c>
    </row>
    <row r="648" spans="1:49">
      <c r="A648" t="s">
        <v>3345</v>
      </c>
      <c r="B648" t="s">
        <v>2573</v>
      </c>
      <c r="C648" t="s">
        <v>2674</v>
      </c>
      <c r="D648">
        <f>IF(Players!C648="NL",INDEX(Standings!G:I,MATCH(INDEX(Teams!G:K,MATCH(Players!B648,Teams!G:G,0),5),Standings!G:G,0),2)+INDEX(Standings!G:I,MATCH(INDEX(Teams!G:K,MATCH(Players!B648,Teams!G:G,0),5),Standings!G:G,0),3),INDEX(Standings!A:C,MATCH(INDEX(Teams!A:E,MATCH(Players!B648,Teams!A:A,0),5),Standings!A:A,0),2)+INDEX(Standings!A:C,MATCH(INDEX(Teams!A:E,MATCH(Players!B648,Teams!A:A,0),5),Standings!A:A,0),3))</f>
        <v>3</v>
      </c>
      <c r="E648">
        <f t="shared" ca="1" si="1317"/>
        <v>0</v>
      </c>
      <c r="F648">
        <f t="shared" ca="1" si="1318"/>
        <v>0</v>
      </c>
      <c r="G648">
        <f t="shared" ca="1" si="1319"/>
        <v>0</v>
      </c>
      <c r="H648">
        <f t="shared" ca="1" si="1320"/>
        <v>0</v>
      </c>
      <c r="I648">
        <f t="shared" ca="1" si="1321"/>
        <v>0</v>
      </c>
      <c r="J648">
        <f t="shared" ca="1" si="1322"/>
        <v>0</v>
      </c>
      <c r="K648">
        <f t="shared" ca="1" si="1323"/>
        <v>0</v>
      </c>
      <c r="L648">
        <f t="shared" ca="1" si="1324"/>
        <v>0</v>
      </c>
      <c r="M648">
        <f t="shared" ca="1" si="1325"/>
        <v>0</v>
      </c>
      <c r="N648">
        <f t="shared" ca="1" si="1326"/>
        <v>0</v>
      </c>
      <c r="O648">
        <f t="shared" ca="1" si="1327"/>
        <v>0</v>
      </c>
      <c r="P648">
        <f t="shared" ca="1" si="1328"/>
        <v>0</v>
      </c>
      <c r="Q648">
        <f t="shared" ca="1" si="1329"/>
        <v>0</v>
      </c>
      <c r="R648">
        <f t="shared" ca="1" si="1330"/>
        <v>0</v>
      </c>
      <c r="S648">
        <f t="shared" ca="1" si="1331"/>
        <v>0</v>
      </c>
      <c r="T648">
        <f t="shared" ca="1" si="1332"/>
        <v>0</v>
      </c>
      <c r="U648">
        <f t="shared" ca="1" si="1333"/>
        <v>0</v>
      </c>
      <c r="V648">
        <f t="shared" ca="1" si="1334"/>
        <v>0</v>
      </c>
      <c r="W648">
        <f t="shared" ca="1" si="1335"/>
        <v>0</v>
      </c>
      <c r="X648">
        <f t="shared" ca="1" si="1292"/>
        <v>0</v>
      </c>
      <c r="Y648">
        <f t="shared" ca="1" si="1293"/>
        <v>0</v>
      </c>
      <c r="Z648">
        <f t="shared" ca="1" si="1294"/>
        <v>0</v>
      </c>
      <c r="AA648">
        <f t="shared" ca="1" si="1295"/>
        <v>0</v>
      </c>
      <c r="AB648">
        <f t="shared" ca="1" si="1296"/>
        <v>0</v>
      </c>
      <c r="AC648">
        <f t="shared" ca="1" si="1297"/>
        <v>0</v>
      </c>
      <c r="AD648">
        <f t="shared" ca="1" si="1298"/>
        <v>0</v>
      </c>
      <c r="AE648">
        <f t="shared" ca="1" si="1299"/>
        <v>0</v>
      </c>
      <c r="AF648">
        <f t="shared" ca="1" si="1300"/>
        <v>0</v>
      </c>
      <c r="AG648">
        <f t="shared" ca="1" si="1301"/>
        <v>0</v>
      </c>
      <c r="AH648">
        <f t="shared" ca="1" si="1302"/>
        <v>0</v>
      </c>
      <c r="AI648">
        <f t="shared" ca="1" si="1303"/>
        <v>0</v>
      </c>
      <c r="AJ648">
        <f t="shared" ca="1" si="1304"/>
        <v>0</v>
      </c>
      <c r="AK648">
        <f t="shared" ca="1" si="1305"/>
        <v>0</v>
      </c>
      <c r="AL648">
        <f t="shared" ca="1" si="1306"/>
        <v>0</v>
      </c>
      <c r="AM648">
        <f t="shared" ca="1" si="1307"/>
        <v>0</v>
      </c>
      <c r="AN648">
        <f t="shared" ca="1" si="1308"/>
        <v>0</v>
      </c>
      <c r="AO648">
        <f t="shared" ca="1" si="1309"/>
        <v>0</v>
      </c>
      <c r="AP648">
        <f t="shared" ca="1" si="1310"/>
        <v>0</v>
      </c>
      <c r="AQ648">
        <f t="shared" ca="1" si="1311"/>
        <v>0</v>
      </c>
      <c r="AR648" s="8">
        <f t="shared" ca="1" si="1312"/>
        <v>0</v>
      </c>
      <c r="AS648" s="8">
        <f t="shared" ca="1" si="1313"/>
        <v>0</v>
      </c>
      <c r="AT648" s="8">
        <f t="shared" ca="1" si="1314"/>
        <v>0</v>
      </c>
      <c r="AU648" s="8">
        <f t="shared" ca="1" si="1315"/>
        <v>0</v>
      </c>
      <c r="AV648">
        <f t="shared" ca="1" si="1316"/>
        <v>0</v>
      </c>
      <c r="AW648" t="b">
        <f t="shared" ca="1" si="1266"/>
        <v>0</v>
      </c>
    </row>
    <row r="649" spans="1:49">
      <c r="A649" t="s">
        <v>3346</v>
      </c>
      <c r="B649" t="s">
        <v>2573</v>
      </c>
      <c r="C649" t="s">
        <v>2674</v>
      </c>
      <c r="D649">
        <f>IF(Players!C649="NL",INDEX(Standings!G:I,MATCH(INDEX(Teams!G:K,MATCH(Players!B649,Teams!G:G,0),5),Standings!G:G,0),2)+INDEX(Standings!G:I,MATCH(INDEX(Teams!G:K,MATCH(Players!B649,Teams!G:G,0),5),Standings!G:G,0),3),INDEX(Standings!A:C,MATCH(INDEX(Teams!A:E,MATCH(Players!B649,Teams!A:A,0),5),Standings!A:A,0),2)+INDEX(Standings!A:C,MATCH(INDEX(Teams!A:E,MATCH(Players!B649,Teams!A:A,0),5),Standings!A:A,0),3))</f>
        <v>3</v>
      </c>
      <c r="E649">
        <f t="shared" ca="1" si="1317"/>
        <v>0</v>
      </c>
      <c r="F649">
        <f t="shared" ca="1" si="1318"/>
        <v>0</v>
      </c>
      <c r="G649">
        <f t="shared" ca="1" si="1319"/>
        <v>0</v>
      </c>
      <c r="H649">
        <f t="shared" ca="1" si="1320"/>
        <v>0</v>
      </c>
      <c r="I649">
        <f t="shared" ca="1" si="1321"/>
        <v>0</v>
      </c>
      <c r="J649">
        <f t="shared" ca="1" si="1322"/>
        <v>0</v>
      </c>
      <c r="K649">
        <f t="shared" ca="1" si="1323"/>
        <v>0</v>
      </c>
      <c r="L649">
        <f t="shared" ca="1" si="1324"/>
        <v>0</v>
      </c>
      <c r="M649">
        <f t="shared" ca="1" si="1325"/>
        <v>0</v>
      </c>
      <c r="N649">
        <f t="shared" ca="1" si="1326"/>
        <v>0</v>
      </c>
      <c r="O649">
        <f t="shared" ca="1" si="1327"/>
        <v>0</v>
      </c>
      <c r="P649">
        <f t="shared" ca="1" si="1328"/>
        <v>0</v>
      </c>
      <c r="Q649">
        <f t="shared" ca="1" si="1329"/>
        <v>0</v>
      </c>
      <c r="R649">
        <f t="shared" ca="1" si="1330"/>
        <v>0</v>
      </c>
      <c r="S649">
        <f t="shared" ca="1" si="1331"/>
        <v>0</v>
      </c>
      <c r="T649">
        <f t="shared" ca="1" si="1332"/>
        <v>0</v>
      </c>
      <c r="U649">
        <f t="shared" ca="1" si="1333"/>
        <v>0</v>
      </c>
      <c r="V649">
        <f t="shared" ca="1" si="1334"/>
        <v>0</v>
      </c>
      <c r="W649">
        <f t="shared" ca="1" si="1335"/>
        <v>0</v>
      </c>
      <c r="X649">
        <f t="shared" ca="1" si="1292"/>
        <v>0</v>
      </c>
      <c r="Y649">
        <f t="shared" ca="1" si="1293"/>
        <v>0</v>
      </c>
      <c r="Z649">
        <f t="shared" ca="1" si="1294"/>
        <v>0</v>
      </c>
      <c r="AA649">
        <f t="shared" ca="1" si="1295"/>
        <v>0</v>
      </c>
      <c r="AB649">
        <f t="shared" ca="1" si="1296"/>
        <v>0</v>
      </c>
      <c r="AC649">
        <f t="shared" ca="1" si="1297"/>
        <v>0</v>
      </c>
      <c r="AD649">
        <f t="shared" ca="1" si="1298"/>
        <v>0</v>
      </c>
      <c r="AE649">
        <f t="shared" ca="1" si="1299"/>
        <v>0</v>
      </c>
      <c r="AF649">
        <f t="shared" ca="1" si="1300"/>
        <v>0</v>
      </c>
      <c r="AG649">
        <f t="shared" ca="1" si="1301"/>
        <v>0</v>
      </c>
      <c r="AH649">
        <f t="shared" ca="1" si="1302"/>
        <v>0</v>
      </c>
      <c r="AI649">
        <f t="shared" ca="1" si="1303"/>
        <v>0</v>
      </c>
      <c r="AJ649">
        <f t="shared" ca="1" si="1304"/>
        <v>0</v>
      </c>
      <c r="AK649">
        <f t="shared" ca="1" si="1305"/>
        <v>0</v>
      </c>
      <c r="AL649">
        <f t="shared" ca="1" si="1306"/>
        <v>0</v>
      </c>
      <c r="AM649">
        <f t="shared" ca="1" si="1307"/>
        <v>0</v>
      </c>
      <c r="AN649">
        <f t="shared" ca="1" si="1308"/>
        <v>0</v>
      </c>
      <c r="AO649">
        <f t="shared" ca="1" si="1309"/>
        <v>0</v>
      </c>
      <c r="AP649">
        <f t="shared" ca="1" si="1310"/>
        <v>0</v>
      </c>
      <c r="AQ649">
        <f t="shared" ca="1" si="1311"/>
        <v>0</v>
      </c>
      <c r="AR649" s="8">
        <f t="shared" ca="1" si="1312"/>
        <v>0</v>
      </c>
      <c r="AS649" s="8">
        <f t="shared" ca="1" si="1313"/>
        <v>0</v>
      </c>
      <c r="AT649" s="8">
        <f t="shared" ca="1" si="1314"/>
        <v>0</v>
      </c>
      <c r="AU649" s="8">
        <f t="shared" ca="1" si="1315"/>
        <v>0</v>
      </c>
      <c r="AV649">
        <f t="shared" ca="1" si="1316"/>
        <v>0</v>
      </c>
      <c r="AW649" t="b">
        <f t="shared" ca="1" si="1266"/>
        <v>0</v>
      </c>
    </row>
    <row r="650" spans="1:49">
      <c r="A650" t="s">
        <v>3347</v>
      </c>
      <c r="B650" t="s">
        <v>2573</v>
      </c>
      <c r="C650" t="s">
        <v>2674</v>
      </c>
      <c r="D650">
        <f>IF(Players!C650="NL",INDEX(Standings!G:I,MATCH(INDEX(Teams!G:K,MATCH(Players!B650,Teams!G:G,0),5),Standings!G:G,0),2)+INDEX(Standings!G:I,MATCH(INDEX(Teams!G:K,MATCH(Players!B650,Teams!G:G,0),5),Standings!G:G,0),3),INDEX(Standings!A:C,MATCH(INDEX(Teams!A:E,MATCH(Players!B650,Teams!A:A,0),5),Standings!A:A,0),2)+INDEX(Standings!A:C,MATCH(INDEX(Teams!A:E,MATCH(Players!B650,Teams!A:A,0),5),Standings!A:A,0),3))</f>
        <v>3</v>
      </c>
      <c r="E650">
        <f t="shared" ca="1" si="1317"/>
        <v>0</v>
      </c>
      <c r="F650">
        <f t="shared" ca="1" si="1318"/>
        <v>0</v>
      </c>
      <c r="G650">
        <f t="shared" ca="1" si="1319"/>
        <v>0</v>
      </c>
      <c r="H650">
        <f t="shared" ca="1" si="1320"/>
        <v>0</v>
      </c>
      <c r="I650">
        <f t="shared" ca="1" si="1321"/>
        <v>0</v>
      </c>
      <c r="J650">
        <f t="shared" ca="1" si="1322"/>
        <v>0</v>
      </c>
      <c r="K650">
        <f t="shared" ca="1" si="1323"/>
        <v>0</v>
      </c>
      <c r="L650">
        <f t="shared" ca="1" si="1324"/>
        <v>0</v>
      </c>
      <c r="M650">
        <f t="shared" ca="1" si="1325"/>
        <v>0</v>
      </c>
      <c r="N650">
        <f t="shared" ca="1" si="1326"/>
        <v>0</v>
      </c>
      <c r="O650">
        <f t="shared" ca="1" si="1327"/>
        <v>0</v>
      </c>
      <c r="P650">
        <f t="shared" ca="1" si="1328"/>
        <v>0</v>
      </c>
      <c r="Q650">
        <f t="shared" ca="1" si="1329"/>
        <v>0</v>
      </c>
      <c r="R650">
        <f t="shared" ca="1" si="1330"/>
        <v>0</v>
      </c>
      <c r="S650">
        <f t="shared" ca="1" si="1331"/>
        <v>0</v>
      </c>
      <c r="T650">
        <f t="shared" ca="1" si="1332"/>
        <v>0</v>
      </c>
      <c r="U650">
        <f t="shared" ca="1" si="1333"/>
        <v>0</v>
      </c>
      <c r="V650">
        <f t="shared" ca="1" si="1334"/>
        <v>0</v>
      </c>
      <c r="W650">
        <f t="shared" ca="1" si="1335"/>
        <v>0</v>
      </c>
      <c r="X650">
        <f t="shared" ca="1" si="1292"/>
        <v>0</v>
      </c>
      <c r="Y650">
        <f t="shared" ca="1" si="1293"/>
        <v>0</v>
      </c>
      <c r="Z650">
        <f t="shared" ca="1" si="1294"/>
        <v>0</v>
      </c>
      <c r="AA650">
        <f t="shared" ca="1" si="1295"/>
        <v>0</v>
      </c>
      <c r="AB650">
        <f t="shared" ca="1" si="1296"/>
        <v>0</v>
      </c>
      <c r="AC650">
        <f t="shared" ca="1" si="1297"/>
        <v>0</v>
      </c>
      <c r="AD650">
        <f t="shared" ca="1" si="1298"/>
        <v>0</v>
      </c>
      <c r="AE650">
        <f t="shared" ca="1" si="1299"/>
        <v>0</v>
      </c>
      <c r="AF650">
        <f t="shared" ca="1" si="1300"/>
        <v>0</v>
      </c>
      <c r="AG650">
        <f t="shared" ca="1" si="1301"/>
        <v>0</v>
      </c>
      <c r="AH650">
        <f t="shared" ca="1" si="1302"/>
        <v>0</v>
      </c>
      <c r="AI650">
        <f t="shared" ca="1" si="1303"/>
        <v>0</v>
      </c>
      <c r="AJ650">
        <f t="shared" ca="1" si="1304"/>
        <v>0</v>
      </c>
      <c r="AK650">
        <f t="shared" ca="1" si="1305"/>
        <v>0</v>
      </c>
      <c r="AL650">
        <f t="shared" ca="1" si="1306"/>
        <v>0</v>
      </c>
      <c r="AM650">
        <f t="shared" ca="1" si="1307"/>
        <v>0</v>
      </c>
      <c r="AN650">
        <f t="shared" ca="1" si="1308"/>
        <v>0</v>
      </c>
      <c r="AO650">
        <f t="shared" ca="1" si="1309"/>
        <v>0</v>
      </c>
      <c r="AP650">
        <f t="shared" ca="1" si="1310"/>
        <v>0</v>
      </c>
      <c r="AQ650">
        <f t="shared" ca="1" si="1311"/>
        <v>0</v>
      </c>
      <c r="AR650" s="8">
        <f t="shared" ca="1" si="1312"/>
        <v>0</v>
      </c>
      <c r="AS650" s="8">
        <f t="shared" ca="1" si="1313"/>
        <v>0</v>
      </c>
      <c r="AT650" s="8">
        <f t="shared" ca="1" si="1314"/>
        <v>0</v>
      </c>
      <c r="AU650" s="8">
        <f t="shared" ca="1" si="1315"/>
        <v>0</v>
      </c>
      <c r="AV650">
        <f t="shared" ca="1" si="1316"/>
        <v>0</v>
      </c>
      <c r="AW650" t="b">
        <f t="shared" ca="1" si="1266"/>
        <v>0</v>
      </c>
    </row>
    <row r="651" spans="1:49">
      <c r="A651" t="s">
        <v>3348</v>
      </c>
      <c r="B651" t="s">
        <v>2573</v>
      </c>
      <c r="C651" t="s">
        <v>2674</v>
      </c>
      <c r="D651">
        <f>IF(Players!C651="NL",INDEX(Standings!G:I,MATCH(INDEX(Teams!G:K,MATCH(Players!B651,Teams!G:G,0),5),Standings!G:G,0),2)+INDEX(Standings!G:I,MATCH(INDEX(Teams!G:K,MATCH(Players!B651,Teams!G:G,0),5),Standings!G:G,0),3),INDEX(Standings!A:C,MATCH(INDEX(Teams!A:E,MATCH(Players!B651,Teams!A:A,0),5),Standings!A:A,0),2)+INDEX(Standings!A:C,MATCH(INDEX(Teams!A:E,MATCH(Players!B651,Teams!A:A,0),5),Standings!A:A,0),3))</f>
        <v>3</v>
      </c>
      <c r="E651">
        <f t="shared" ca="1" si="1317"/>
        <v>0</v>
      </c>
      <c r="F651">
        <f t="shared" ca="1" si="1318"/>
        <v>0</v>
      </c>
      <c r="G651">
        <f t="shared" ca="1" si="1319"/>
        <v>0</v>
      </c>
      <c r="H651">
        <f t="shared" ca="1" si="1320"/>
        <v>0</v>
      </c>
      <c r="I651">
        <f t="shared" ca="1" si="1321"/>
        <v>0</v>
      </c>
      <c r="J651">
        <f t="shared" ca="1" si="1322"/>
        <v>0</v>
      </c>
      <c r="K651">
        <f t="shared" ca="1" si="1323"/>
        <v>0</v>
      </c>
      <c r="L651">
        <f t="shared" ca="1" si="1324"/>
        <v>0</v>
      </c>
      <c r="M651">
        <f t="shared" ca="1" si="1325"/>
        <v>0</v>
      </c>
      <c r="N651">
        <f t="shared" ca="1" si="1326"/>
        <v>0</v>
      </c>
      <c r="O651">
        <f t="shared" ca="1" si="1327"/>
        <v>0</v>
      </c>
      <c r="P651">
        <f t="shared" ca="1" si="1328"/>
        <v>0</v>
      </c>
      <c r="Q651">
        <f t="shared" ca="1" si="1329"/>
        <v>0</v>
      </c>
      <c r="R651">
        <f t="shared" ca="1" si="1330"/>
        <v>0</v>
      </c>
      <c r="S651">
        <f t="shared" ca="1" si="1331"/>
        <v>0</v>
      </c>
      <c r="T651">
        <f t="shared" ca="1" si="1332"/>
        <v>0</v>
      </c>
      <c r="U651">
        <f t="shared" ca="1" si="1333"/>
        <v>0</v>
      </c>
      <c r="V651">
        <f t="shared" ca="1" si="1334"/>
        <v>0</v>
      </c>
      <c r="W651">
        <f t="shared" ca="1" si="1335"/>
        <v>0</v>
      </c>
      <c r="X651">
        <f t="shared" ca="1" si="1292"/>
        <v>0</v>
      </c>
      <c r="Y651">
        <f t="shared" ca="1" si="1293"/>
        <v>0</v>
      </c>
      <c r="Z651">
        <f t="shared" ca="1" si="1294"/>
        <v>0</v>
      </c>
      <c r="AA651">
        <f t="shared" ca="1" si="1295"/>
        <v>0</v>
      </c>
      <c r="AB651">
        <f t="shared" ca="1" si="1296"/>
        <v>0</v>
      </c>
      <c r="AC651">
        <f t="shared" ca="1" si="1297"/>
        <v>0</v>
      </c>
      <c r="AD651">
        <f t="shared" ca="1" si="1298"/>
        <v>0</v>
      </c>
      <c r="AE651">
        <f t="shared" ca="1" si="1299"/>
        <v>0</v>
      </c>
      <c r="AF651">
        <f t="shared" ca="1" si="1300"/>
        <v>0</v>
      </c>
      <c r="AG651">
        <f t="shared" ca="1" si="1301"/>
        <v>0</v>
      </c>
      <c r="AH651">
        <f t="shared" ca="1" si="1302"/>
        <v>0</v>
      </c>
      <c r="AI651">
        <f t="shared" ca="1" si="1303"/>
        <v>0</v>
      </c>
      <c r="AJ651">
        <f t="shared" ca="1" si="1304"/>
        <v>0</v>
      </c>
      <c r="AK651">
        <f t="shared" ca="1" si="1305"/>
        <v>0</v>
      </c>
      <c r="AL651">
        <f t="shared" ca="1" si="1306"/>
        <v>0</v>
      </c>
      <c r="AM651">
        <f t="shared" ca="1" si="1307"/>
        <v>0</v>
      </c>
      <c r="AN651">
        <f t="shared" ca="1" si="1308"/>
        <v>0</v>
      </c>
      <c r="AO651">
        <f t="shared" ca="1" si="1309"/>
        <v>0</v>
      </c>
      <c r="AP651">
        <f t="shared" ca="1" si="1310"/>
        <v>0</v>
      </c>
      <c r="AQ651">
        <f t="shared" ca="1" si="1311"/>
        <v>0</v>
      </c>
      <c r="AR651" s="8">
        <f t="shared" ca="1" si="1312"/>
        <v>0</v>
      </c>
      <c r="AS651" s="8">
        <f t="shared" ca="1" si="1313"/>
        <v>0</v>
      </c>
      <c r="AT651" s="8">
        <f t="shared" ca="1" si="1314"/>
        <v>0</v>
      </c>
      <c r="AU651" s="8">
        <f t="shared" ca="1" si="1315"/>
        <v>0</v>
      </c>
      <c r="AV651">
        <f t="shared" ca="1" si="1316"/>
        <v>0</v>
      </c>
      <c r="AW651" t="b">
        <f t="shared" ca="1" si="1266"/>
        <v>0</v>
      </c>
    </row>
    <row r="652" spans="1:49">
      <c r="A652" t="s">
        <v>3349</v>
      </c>
      <c r="B652" t="s">
        <v>2573</v>
      </c>
      <c r="C652" t="s">
        <v>2674</v>
      </c>
      <c r="D652">
        <f>IF(Players!C652="NL",INDEX(Standings!G:I,MATCH(INDEX(Teams!G:K,MATCH(Players!B652,Teams!G:G,0),5),Standings!G:G,0),2)+INDEX(Standings!G:I,MATCH(INDEX(Teams!G:K,MATCH(Players!B652,Teams!G:G,0),5),Standings!G:G,0),3),INDEX(Standings!A:C,MATCH(INDEX(Teams!A:E,MATCH(Players!B652,Teams!A:A,0),5),Standings!A:A,0),2)+INDEX(Standings!A:C,MATCH(INDEX(Teams!A:E,MATCH(Players!B652,Teams!A:A,0),5),Standings!A:A,0),3))</f>
        <v>3</v>
      </c>
      <c r="E652">
        <f t="shared" ca="1" si="1317"/>
        <v>2</v>
      </c>
      <c r="F652">
        <f t="shared" ca="1" si="1318"/>
        <v>2</v>
      </c>
      <c r="G652">
        <f t="shared" ca="1" si="1319"/>
        <v>0</v>
      </c>
      <c r="H652">
        <f t="shared" ca="1" si="1320"/>
        <v>0</v>
      </c>
      <c r="I652">
        <f t="shared" ca="1" si="1321"/>
        <v>0</v>
      </c>
      <c r="J652">
        <f t="shared" ca="1" si="1322"/>
        <v>0</v>
      </c>
      <c r="K652">
        <f t="shared" ca="1" si="1323"/>
        <v>0</v>
      </c>
      <c r="L652">
        <f t="shared" ca="1" si="1324"/>
        <v>0</v>
      </c>
      <c r="M652">
        <f t="shared" ca="1" si="1325"/>
        <v>0</v>
      </c>
      <c r="N652">
        <f t="shared" ca="1" si="1326"/>
        <v>0</v>
      </c>
      <c r="O652">
        <f t="shared" ca="1" si="1327"/>
        <v>0</v>
      </c>
      <c r="P652">
        <f t="shared" ca="1" si="1328"/>
        <v>1</v>
      </c>
      <c r="Q652">
        <f t="shared" ca="1" si="1329"/>
        <v>0</v>
      </c>
      <c r="R652">
        <f t="shared" ca="1" si="1330"/>
        <v>0</v>
      </c>
      <c r="S652">
        <f t="shared" ca="1" si="1331"/>
        <v>0</v>
      </c>
      <c r="T652">
        <f t="shared" ca="1" si="1332"/>
        <v>0</v>
      </c>
      <c r="U652">
        <f t="shared" ca="1" si="1333"/>
        <v>0</v>
      </c>
      <c r="V652">
        <f t="shared" ca="1" si="1334"/>
        <v>0</v>
      </c>
      <c r="W652">
        <f t="shared" ca="1" si="1335"/>
        <v>0</v>
      </c>
      <c r="X652">
        <f t="shared" ca="1" si="1292"/>
        <v>2</v>
      </c>
      <c r="Y652">
        <f t="shared" ca="1" si="1293"/>
        <v>2</v>
      </c>
      <c r="Z652">
        <f t="shared" ca="1" si="1294"/>
        <v>2</v>
      </c>
      <c r="AA652">
        <f t="shared" ca="1" si="1295"/>
        <v>0</v>
      </c>
      <c r="AB652">
        <f t="shared" ca="1" si="1296"/>
        <v>0</v>
      </c>
      <c r="AC652">
        <f t="shared" ca="1" si="1297"/>
        <v>0</v>
      </c>
      <c r="AD652">
        <f t="shared" ca="1" si="1298"/>
        <v>0</v>
      </c>
      <c r="AE652">
        <f t="shared" ca="1" si="1299"/>
        <v>0</v>
      </c>
      <c r="AF652">
        <f t="shared" ca="1" si="1300"/>
        <v>0</v>
      </c>
      <c r="AG652">
        <f t="shared" ca="1" si="1301"/>
        <v>0</v>
      </c>
      <c r="AH652">
        <f t="shared" ca="1" si="1302"/>
        <v>0</v>
      </c>
      <c r="AI652">
        <f t="shared" ca="1" si="1303"/>
        <v>0</v>
      </c>
      <c r="AJ652">
        <f t="shared" ca="1" si="1304"/>
        <v>1</v>
      </c>
      <c r="AK652">
        <f t="shared" ca="1" si="1305"/>
        <v>0</v>
      </c>
      <c r="AL652">
        <f t="shared" ca="1" si="1306"/>
        <v>0</v>
      </c>
      <c r="AM652">
        <f t="shared" ca="1" si="1307"/>
        <v>0</v>
      </c>
      <c r="AN652">
        <f t="shared" ca="1" si="1308"/>
        <v>0</v>
      </c>
      <c r="AO652">
        <f t="shared" ca="1" si="1309"/>
        <v>0</v>
      </c>
      <c r="AP652">
        <f t="shared" ca="1" si="1310"/>
        <v>0</v>
      </c>
      <c r="AQ652">
        <f t="shared" ca="1" si="1311"/>
        <v>0</v>
      </c>
      <c r="AR652" s="8">
        <f t="shared" ca="1" si="1312"/>
        <v>0</v>
      </c>
      <c r="AS652" s="8">
        <f t="shared" ca="1" si="1313"/>
        <v>0</v>
      </c>
      <c r="AT652" s="8">
        <f t="shared" ca="1" si="1314"/>
        <v>0</v>
      </c>
      <c r="AU652" s="8">
        <f t="shared" ca="1" si="1315"/>
        <v>0</v>
      </c>
      <c r="AV652">
        <f t="shared" ca="1" si="1316"/>
        <v>0</v>
      </c>
      <c r="AW652" t="b">
        <f t="shared" ca="1" si="1266"/>
        <v>0</v>
      </c>
    </row>
    <row r="653" spans="1:49">
      <c r="A653" t="s">
        <v>3350</v>
      </c>
      <c r="B653" t="s">
        <v>2573</v>
      </c>
      <c r="C653" t="s">
        <v>2674</v>
      </c>
      <c r="D653">
        <f>IF(Players!C653="NL",INDEX(Standings!G:I,MATCH(INDEX(Teams!G:K,MATCH(Players!B653,Teams!G:G,0),5),Standings!G:G,0),2)+INDEX(Standings!G:I,MATCH(INDEX(Teams!G:K,MATCH(Players!B653,Teams!G:G,0),5),Standings!G:G,0),3),INDEX(Standings!A:C,MATCH(INDEX(Teams!A:E,MATCH(Players!B653,Teams!A:A,0),5),Standings!A:A,0),2)+INDEX(Standings!A:C,MATCH(INDEX(Teams!A:E,MATCH(Players!B653,Teams!A:A,0),5),Standings!A:A,0),3))</f>
        <v>3</v>
      </c>
      <c r="E653">
        <f t="shared" ca="1" si="1317"/>
        <v>0</v>
      </c>
      <c r="F653">
        <f t="shared" ca="1" si="1318"/>
        <v>0</v>
      </c>
      <c r="G653">
        <f t="shared" ca="1" si="1319"/>
        <v>0</v>
      </c>
      <c r="H653">
        <f t="shared" ca="1" si="1320"/>
        <v>0</v>
      </c>
      <c r="I653">
        <f t="shared" ca="1" si="1321"/>
        <v>0</v>
      </c>
      <c r="J653">
        <f t="shared" ca="1" si="1322"/>
        <v>0</v>
      </c>
      <c r="K653">
        <f t="shared" ca="1" si="1323"/>
        <v>0</v>
      </c>
      <c r="L653">
        <f t="shared" ca="1" si="1324"/>
        <v>0</v>
      </c>
      <c r="M653">
        <f t="shared" ca="1" si="1325"/>
        <v>0</v>
      </c>
      <c r="N653">
        <f t="shared" ca="1" si="1326"/>
        <v>0</v>
      </c>
      <c r="O653">
        <f t="shared" ca="1" si="1327"/>
        <v>0</v>
      </c>
      <c r="P653">
        <f t="shared" ca="1" si="1328"/>
        <v>0</v>
      </c>
      <c r="Q653">
        <f t="shared" ca="1" si="1329"/>
        <v>0</v>
      </c>
      <c r="R653">
        <f t="shared" ca="1" si="1330"/>
        <v>0</v>
      </c>
      <c r="S653">
        <f t="shared" ca="1" si="1331"/>
        <v>0</v>
      </c>
      <c r="T653">
        <f t="shared" ca="1" si="1332"/>
        <v>0</v>
      </c>
      <c r="U653">
        <f t="shared" ca="1" si="1333"/>
        <v>0</v>
      </c>
      <c r="V653">
        <f t="shared" ca="1" si="1334"/>
        <v>0</v>
      </c>
      <c r="W653">
        <f t="shared" ca="1" si="1335"/>
        <v>0</v>
      </c>
      <c r="X653">
        <f t="shared" ca="1" si="1292"/>
        <v>0</v>
      </c>
      <c r="Y653">
        <f t="shared" ca="1" si="1293"/>
        <v>0</v>
      </c>
      <c r="Z653">
        <f t="shared" ca="1" si="1294"/>
        <v>0</v>
      </c>
      <c r="AA653">
        <f t="shared" ca="1" si="1295"/>
        <v>0</v>
      </c>
      <c r="AB653">
        <f t="shared" ca="1" si="1296"/>
        <v>0</v>
      </c>
      <c r="AC653">
        <f t="shared" ca="1" si="1297"/>
        <v>0</v>
      </c>
      <c r="AD653">
        <f t="shared" ca="1" si="1298"/>
        <v>0</v>
      </c>
      <c r="AE653">
        <f t="shared" ca="1" si="1299"/>
        <v>0</v>
      </c>
      <c r="AF653">
        <f t="shared" ca="1" si="1300"/>
        <v>0</v>
      </c>
      <c r="AG653">
        <f t="shared" ca="1" si="1301"/>
        <v>0</v>
      </c>
      <c r="AH653">
        <f t="shared" ca="1" si="1302"/>
        <v>0</v>
      </c>
      <c r="AI653">
        <f t="shared" ca="1" si="1303"/>
        <v>0</v>
      </c>
      <c r="AJ653">
        <f t="shared" ca="1" si="1304"/>
        <v>0</v>
      </c>
      <c r="AK653">
        <f t="shared" ca="1" si="1305"/>
        <v>0</v>
      </c>
      <c r="AL653">
        <f t="shared" ca="1" si="1306"/>
        <v>0</v>
      </c>
      <c r="AM653">
        <f t="shared" ca="1" si="1307"/>
        <v>0</v>
      </c>
      <c r="AN653">
        <f t="shared" ca="1" si="1308"/>
        <v>0</v>
      </c>
      <c r="AO653">
        <f t="shared" ca="1" si="1309"/>
        <v>0</v>
      </c>
      <c r="AP653">
        <f t="shared" ca="1" si="1310"/>
        <v>0</v>
      </c>
      <c r="AQ653">
        <f t="shared" ca="1" si="1311"/>
        <v>0</v>
      </c>
      <c r="AR653" s="8">
        <f t="shared" ca="1" si="1312"/>
        <v>0</v>
      </c>
      <c r="AS653" s="8">
        <f t="shared" ca="1" si="1313"/>
        <v>0</v>
      </c>
      <c r="AT653" s="8">
        <f t="shared" ca="1" si="1314"/>
        <v>0</v>
      </c>
      <c r="AU653" s="8">
        <f t="shared" ca="1" si="1315"/>
        <v>0</v>
      </c>
      <c r="AV653">
        <f t="shared" ca="1" si="1316"/>
        <v>0</v>
      </c>
      <c r="AW653" t="b">
        <f t="shared" ca="1" si="1266"/>
        <v>0</v>
      </c>
    </row>
    <row r="654" spans="1:49">
      <c r="A654" t="s">
        <v>3351</v>
      </c>
      <c r="B654" t="s">
        <v>2573</v>
      </c>
      <c r="C654" t="s">
        <v>2674</v>
      </c>
      <c r="D654">
        <f>IF(Players!C654="NL",INDEX(Standings!G:I,MATCH(INDEX(Teams!G:K,MATCH(Players!B654,Teams!G:G,0),5),Standings!G:G,0),2)+INDEX(Standings!G:I,MATCH(INDEX(Teams!G:K,MATCH(Players!B654,Teams!G:G,0),5),Standings!G:G,0),3),INDEX(Standings!A:C,MATCH(INDEX(Teams!A:E,MATCH(Players!B654,Teams!A:A,0),5),Standings!A:A,0),2)+INDEX(Standings!A:C,MATCH(INDEX(Teams!A:E,MATCH(Players!B654,Teams!A:A,0),5),Standings!A:A,0),3))</f>
        <v>3</v>
      </c>
      <c r="E654">
        <f t="shared" ca="1" si="1317"/>
        <v>1</v>
      </c>
      <c r="F654">
        <f t="shared" ca="1" si="1318"/>
        <v>2</v>
      </c>
      <c r="G654">
        <f t="shared" ca="1" si="1319"/>
        <v>0</v>
      </c>
      <c r="H654">
        <f t="shared" ca="1" si="1320"/>
        <v>0</v>
      </c>
      <c r="I654">
        <f t="shared" ca="1" si="1321"/>
        <v>0</v>
      </c>
      <c r="J654">
        <f t="shared" ca="1" si="1322"/>
        <v>0</v>
      </c>
      <c r="K654">
        <f t="shared" ca="1" si="1323"/>
        <v>0</v>
      </c>
      <c r="L654">
        <f t="shared" ca="1" si="1324"/>
        <v>0</v>
      </c>
      <c r="M654">
        <f t="shared" ca="1" si="1325"/>
        <v>0</v>
      </c>
      <c r="N654">
        <f t="shared" ca="1" si="1326"/>
        <v>0</v>
      </c>
      <c r="O654">
        <f t="shared" ca="1" si="1327"/>
        <v>0</v>
      </c>
      <c r="P654">
        <f t="shared" ca="1" si="1328"/>
        <v>0</v>
      </c>
      <c r="Q654">
        <f t="shared" ca="1" si="1329"/>
        <v>0</v>
      </c>
      <c r="R654">
        <f t="shared" ca="1" si="1330"/>
        <v>0</v>
      </c>
      <c r="S654">
        <f t="shared" ca="1" si="1331"/>
        <v>0</v>
      </c>
      <c r="T654">
        <f t="shared" ca="1" si="1332"/>
        <v>0</v>
      </c>
      <c r="U654">
        <f t="shared" ca="1" si="1333"/>
        <v>0</v>
      </c>
      <c r="V654">
        <f t="shared" ca="1" si="1334"/>
        <v>1</v>
      </c>
      <c r="W654">
        <f t="shared" ca="1" si="1335"/>
        <v>1</v>
      </c>
      <c r="X654">
        <f t="shared" ca="1" si="1292"/>
        <v>1</v>
      </c>
      <c r="Y654">
        <f t="shared" ca="1" si="1293"/>
        <v>2</v>
      </c>
      <c r="Z654">
        <f t="shared" ca="1" si="1294"/>
        <v>2</v>
      </c>
      <c r="AA654">
        <f t="shared" ca="1" si="1295"/>
        <v>0</v>
      </c>
      <c r="AB654">
        <f t="shared" ca="1" si="1296"/>
        <v>0</v>
      </c>
      <c r="AC654">
        <f t="shared" ca="1" si="1297"/>
        <v>0</v>
      </c>
      <c r="AD654">
        <f t="shared" ca="1" si="1298"/>
        <v>0</v>
      </c>
      <c r="AE654">
        <f t="shared" ca="1" si="1299"/>
        <v>0</v>
      </c>
      <c r="AF654">
        <f t="shared" ca="1" si="1300"/>
        <v>0</v>
      </c>
      <c r="AG654">
        <f t="shared" ca="1" si="1301"/>
        <v>0</v>
      </c>
      <c r="AH654">
        <f t="shared" ca="1" si="1302"/>
        <v>0</v>
      </c>
      <c r="AI654">
        <f t="shared" ca="1" si="1303"/>
        <v>0</v>
      </c>
      <c r="AJ654">
        <f t="shared" ca="1" si="1304"/>
        <v>0</v>
      </c>
      <c r="AK654">
        <f t="shared" ca="1" si="1305"/>
        <v>0</v>
      </c>
      <c r="AL654">
        <f t="shared" ca="1" si="1306"/>
        <v>0</v>
      </c>
      <c r="AM654">
        <f t="shared" ca="1" si="1307"/>
        <v>0</v>
      </c>
      <c r="AN654">
        <f t="shared" ca="1" si="1308"/>
        <v>0</v>
      </c>
      <c r="AO654">
        <f t="shared" ca="1" si="1309"/>
        <v>0</v>
      </c>
      <c r="AP654">
        <f t="shared" ca="1" si="1310"/>
        <v>1</v>
      </c>
      <c r="AQ654">
        <f t="shared" ca="1" si="1311"/>
        <v>1</v>
      </c>
      <c r="AR654" s="8">
        <f t="shared" ca="1" si="1312"/>
        <v>0</v>
      </c>
      <c r="AS654" s="8">
        <f t="shared" ca="1" si="1313"/>
        <v>0</v>
      </c>
      <c r="AT654" s="8">
        <f t="shared" ca="1" si="1314"/>
        <v>0</v>
      </c>
      <c r="AU654" s="8">
        <f t="shared" ca="1" si="1315"/>
        <v>0</v>
      </c>
      <c r="AV654">
        <f t="shared" ca="1" si="1316"/>
        <v>0</v>
      </c>
      <c r="AW654" t="b">
        <f t="shared" ref="AW654:AW669" ca="1" si="1336">IF(Y654&gt;=3.1*D654,TRUE,FALSE)</f>
        <v>0</v>
      </c>
    </row>
    <row r="655" spans="1:49">
      <c r="A655" t="s">
        <v>3352</v>
      </c>
      <c r="B655" t="s">
        <v>2573</v>
      </c>
      <c r="C655" t="s">
        <v>2674</v>
      </c>
      <c r="D655">
        <f>IF(Players!C655="NL",INDEX(Standings!G:I,MATCH(INDEX(Teams!G:K,MATCH(Players!B655,Teams!G:G,0),5),Standings!G:G,0),2)+INDEX(Standings!G:I,MATCH(INDEX(Teams!G:K,MATCH(Players!B655,Teams!G:G,0),5),Standings!G:G,0),3),INDEX(Standings!A:C,MATCH(INDEX(Teams!A:E,MATCH(Players!B655,Teams!A:A,0),5),Standings!A:A,0),2)+INDEX(Standings!A:C,MATCH(INDEX(Teams!A:E,MATCH(Players!B655,Teams!A:A,0),5),Standings!A:A,0),3))</f>
        <v>3</v>
      </c>
      <c r="E655">
        <f t="shared" ca="1" si="1317"/>
        <v>0</v>
      </c>
      <c r="F655">
        <f t="shared" ca="1" si="1318"/>
        <v>0</v>
      </c>
      <c r="G655">
        <f t="shared" ca="1" si="1319"/>
        <v>0</v>
      </c>
      <c r="H655">
        <f t="shared" ca="1" si="1320"/>
        <v>0</v>
      </c>
      <c r="I655">
        <f t="shared" ca="1" si="1321"/>
        <v>0</v>
      </c>
      <c r="J655">
        <f t="shared" ca="1" si="1322"/>
        <v>0</v>
      </c>
      <c r="K655">
        <f t="shared" ca="1" si="1323"/>
        <v>0</v>
      </c>
      <c r="L655">
        <f t="shared" ca="1" si="1324"/>
        <v>0</v>
      </c>
      <c r="M655">
        <f t="shared" ca="1" si="1325"/>
        <v>0</v>
      </c>
      <c r="N655">
        <f t="shared" ca="1" si="1326"/>
        <v>0</v>
      </c>
      <c r="O655">
        <f t="shared" ca="1" si="1327"/>
        <v>0</v>
      </c>
      <c r="P655">
        <f t="shared" ca="1" si="1328"/>
        <v>0</v>
      </c>
      <c r="Q655">
        <f t="shared" ca="1" si="1329"/>
        <v>0</v>
      </c>
      <c r="R655">
        <f t="shared" ca="1" si="1330"/>
        <v>0</v>
      </c>
      <c r="S655">
        <f t="shared" ca="1" si="1331"/>
        <v>0</v>
      </c>
      <c r="T655">
        <f t="shared" ca="1" si="1332"/>
        <v>0</v>
      </c>
      <c r="U655">
        <f t="shared" ca="1" si="1333"/>
        <v>0</v>
      </c>
      <c r="V655">
        <f t="shared" ca="1" si="1334"/>
        <v>0</v>
      </c>
      <c r="W655">
        <f t="shared" ca="1" si="1335"/>
        <v>0</v>
      </c>
      <c r="X655">
        <f t="shared" ca="1" si="1292"/>
        <v>0</v>
      </c>
      <c r="Y655">
        <f t="shared" ca="1" si="1293"/>
        <v>0</v>
      </c>
      <c r="Z655">
        <f t="shared" ca="1" si="1294"/>
        <v>0</v>
      </c>
      <c r="AA655">
        <f t="shared" ca="1" si="1295"/>
        <v>0</v>
      </c>
      <c r="AB655">
        <f t="shared" ca="1" si="1296"/>
        <v>0</v>
      </c>
      <c r="AC655">
        <f t="shared" ca="1" si="1297"/>
        <v>0</v>
      </c>
      <c r="AD655">
        <f t="shared" ca="1" si="1298"/>
        <v>0</v>
      </c>
      <c r="AE655">
        <f t="shared" ca="1" si="1299"/>
        <v>0</v>
      </c>
      <c r="AF655">
        <f t="shared" ca="1" si="1300"/>
        <v>0</v>
      </c>
      <c r="AG655">
        <f t="shared" ca="1" si="1301"/>
        <v>0</v>
      </c>
      <c r="AH655">
        <f t="shared" ca="1" si="1302"/>
        <v>0</v>
      </c>
      <c r="AI655">
        <f t="shared" ca="1" si="1303"/>
        <v>0</v>
      </c>
      <c r="AJ655">
        <f t="shared" ca="1" si="1304"/>
        <v>0</v>
      </c>
      <c r="AK655">
        <f t="shared" ca="1" si="1305"/>
        <v>0</v>
      </c>
      <c r="AL655">
        <f t="shared" ca="1" si="1306"/>
        <v>0</v>
      </c>
      <c r="AM655">
        <f t="shared" ca="1" si="1307"/>
        <v>0</v>
      </c>
      <c r="AN655">
        <f t="shared" ca="1" si="1308"/>
        <v>0</v>
      </c>
      <c r="AO655">
        <f t="shared" ca="1" si="1309"/>
        <v>0</v>
      </c>
      <c r="AP655">
        <f t="shared" ca="1" si="1310"/>
        <v>0</v>
      </c>
      <c r="AQ655">
        <f t="shared" ca="1" si="1311"/>
        <v>0</v>
      </c>
      <c r="AR655" s="8">
        <f t="shared" ca="1" si="1312"/>
        <v>0</v>
      </c>
      <c r="AS655" s="8">
        <f t="shared" ca="1" si="1313"/>
        <v>0</v>
      </c>
      <c r="AT655" s="8">
        <f t="shared" ca="1" si="1314"/>
        <v>0</v>
      </c>
      <c r="AU655" s="8">
        <f t="shared" ca="1" si="1315"/>
        <v>0</v>
      </c>
      <c r="AV655">
        <f t="shared" ca="1" si="1316"/>
        <v>0</v>
      </c>
      <c r="AW655" t="b">
        <f t="shared" ca="1" si="1336"/>
        <v>0</v>
      </c>
    </row>
    <row r="656" spans="1:49">
      <c r="A656" t="s">
        <v>2740</v>
      </c>
      <c r="B656" t="s">
        <v>2573</v>
      </c>
      <c r="C656" t="s">
        <v>2674</v>
      </c>
      <c r="D656">
        <f>IF(Players!C656="NL",INDEX(Standings!G:I,MATCH(INDEX(Teams!G:K,MATCH(Players!B656,Teams!G:G,0),5),Standings!G:G,0),2)+INDEX(Standings!G:I,MATCH(INDEX(Teams!G:K,MATCH(Players!B656,Teams!G:G,0),5),Standings!G:G,0),3),INDEX(Standings!A:C,MATCH(INDEX(Teams!A:E,MATCH(Players!B656,Teams!A:A,0),5),Standings!A:A,0),2)+INDEX(Standings!A:C,MATCH(INDEX(Teams!A:E,MATCH(Players!B656,Teams!A:A,0),5),Standings!A:A,0),3))</f>
        <v>3</v>
      </c>
      <c r="E656">
        <f t="shared" ca="1" si="1317"/>
        <v>1</v>
      </c>
      <c r="F656">
        <f t="shared" ca="1" si="1318"/>
        <v>1</v>
      </c>
      <c r="G656">
        <f t="shared" ca="1" si="1319"/>
        <v>0</v>
      </c>
      <c r="H656">
        <f t="shared" ca="1" si="1320"/>
        <v>0</v>
      </c>
      <c r="I656">
        <f t="shared" ca="1" si="1321"/>
        <v>0</v>
      </c>
      <c r="J656">
        <f t="shared" ca="1" si="1322"/>
        <v>0</v>
      </c>
      <c r="K656">
        <f t="shared" ca="1" si="1323"/>
        <v>0</v>
      </c>
      <c r="L656">
        <f t="shared" ca="1" si="1324"/>
        <v>0</v>
      </c>
      <c r="M656">
        <f t="shared" ca="1" si="1325"/>
        <v>0</v>
      </c>
      <c r="N656">
        <f t="shared" ca="1" si="1326"/>
        <v>0</v>
      </c>
      <c r="O656">
        <f t="shared" ca="1" si="1327"/>
        <v>0</v>
      </c>
      <c r="P656">
        <f t="shared" ca="1" si="1328"/>
        <v>0</v>
      </c>
      <c r="Q656">
        <f t="shared" ca="1" si="1329"/>
        <v>0</v>
      </c>
      <c r="R656">
        <f t="shared" ca="1" si="1330"/>
        <v>0</v>
      </c>
      <c r="S656">
        <f t="shared" ca="1" si="1331"/>
        <v>0</v>
      </c>
      <c r="T656">
        <f t="shared" ca="1" si="1332"/>
        <v>0</v>
      </c>
      <c r="U656">
        <f t="shared" ca="1" si="1333"/>
        <v>0</v>
      </c>
      <c r="V656">
        <f t="shared" ca="1" si="1334"/>
        <v>0</v>
      </c>
      <c r="W656">
        <f t="shared" ca="1" si="1335"/>
        <v>0</v>
      </c>
      <c r="X656">
        <f t="shared" ca="1" si="1292"/>
        <v>1</v>
      </c>
      <c r="Y656">
        <f t="shared" ca="1" si="1293"/>
        <v>1</v>
      </c>
      <c r="Z656">
        <f t="shared" ca="1" si="1294"/>
        <v>1</v>
      </c>
      <c r="AA656">
        <f t="shared" ca="1" si="1295"/>
        <v>0</v>
      </c>
      <c r="AB656">
        <f t="shared" ca="1" si="1296"/>
        <v>0</v>
      </c>
      <c r="AC656">
        <f t="shared" ca="1" si="1297"/>
        <v>0</v>
      </c>
      <c r="AD656">
        <f t="shared" ca="1" si="1298"/>
        <v>0</v>
      </c>
      <c r="AE656">
        <f t="shared" ca="1" si="1299"/>
        <v>0</v>
      </c>
      <c r="AF656">
        <f t="shared" ca="1" si="1300"/>
        <v>0</v>
      </c>
      <c r="AG656">
        <f t="shared" ca="1" si="1301"/>
        <v>0</v>
      </c>
      <c r="AH656">
        <f t="shared" ca="1" si="1302"/>
        <v>0</v>
      </c>
      <c r="AI656">
        <f t="shared" ca="1" si="1303"/>
        <v>0</v>
      </c>
      <c r="AJ656">
        <f t="shared" ca="1" si="1304"/>
        <v>0</v>
      </c>
      <c r="AK656">
        <f t="shared" ca="1" si="1305"/>
        <v>0</v>
      </c>
      <c r="AL656">
        <f t="shared" ca="1" si="1306"/>
        <v>0</v>
      </c>
      <c r="AM656">
        <f t="shared" ca="1" si="1307"/>
        <v>0</v>
      </c>
      <c r="AN656">
        <f t="shared" ca="1" si="1308"/>
        <v>0</v>
      </c>
      <c r="AO656">
        <f t="shared" ca="1" si="1309"/>
        <v>0</v>
      </c>
      <c r="AP656">
        <f t="shared" ca="1" si="1310"/>
        <v>0</v>
      </c>
      <c r="AQ656">
        <f t="shared" ca="1" si="1311"/>
        <v>0</v>
      </c>
      <c r="AR656" s="8">
        <f t="shared" ca="1" si="1312"/>
        <v>0</v>
      </c>
      <c r="AS656" s="8">
        <f t="shared" ca="1" si="1313"/>
        <v>0</v>
      </c>
      <c r="AT656" s="8">
        <f t="shared" ca="1" si="1314"/>
        <v>0</v>
      </c>
      <c r="AU656" s="8">
        <f t="shared" ca="1" si="1315"/>
        <v>0</v>
      </c>
      <c r="AV656">
        <f t="shared" ca="1" si="1316"/>
        <v>0</v>
      </c>
      <c r="AW656" t="b">
        <f t="shared" ca="1" si="1336"/>
        <v>0</v>
      </c>
    </row>
    <row r="657" spans="1:49">
      <c r="A657" t="s">
        <v>3365</v>
      </c>
      <c r="B657" t="s">
        <v>2573</v>
      </c>
      <c r="C657" t="s">
        <v>2674</v>
      </c>
      <c r="D657">
        <f>IF(Players!C657="NL",INDEX(Standings!G:I,MATCH(INDEX(Teams!G:K,MATCH(Players!B657,Teams!G:G,0),5),Standings!G:G,0),2)+INDEX(Standings!G:I,MATCH(INDEX(Teams!G:K,MATCH(Players!B657,Teams!G:G,0),5),Standings!G:G,0),3),INDEX(Standings!A:C,MATCH(INDEX(Teams!A:E,MATCH(Players!B657,Teams!A:A,0),5),Standings!A:A,0),2)+INDEX(Standings!A:C,MATCH(INDEX(Teams!A:E,MATCH(Players!B657,Teams!A:A,0),5),Standings!A:A,0),3))</f>
        <v>3</v>
      </c>
      <c r="E657">
        <f t="shared" ca="1" si="1317"/>
        <v>0</v>
      </c>
      <c r="F657">
        <f t="shared" ca="1" si="1318"/>
        <v>0</v>
      </c>
      <c r="G657">
        <f t="shared" ca="1" si="1319"/>
        <v>0</v>
      </c>
      <c r="H657">
        <f t="shared" ca="1" si="1320"/>
        <v>0</v>
      </c>
      <c r="I657">
        <f t="shared" ca="1" si="1321"/>
        <v>0</v>
      </c>
      <c r="J657">
        <f t="shared" ca="1" si="1322"/>
        <v>0</v>
      </c>
      <c r="K657">
        <f t="shared" ca="1" si="1323"/>
        <v>0</v>
      </c>
      <c r="L657">
        <f t="shared" ca="1" si="1324"/>
        <v>0</v>
      </c>
      <c r="M657">
        <f t="shared" ca="1" si="1325"/>
        <v>0</v>
      </c>
      <c r="N657">
        <f t="shared" ca="1" si="1326"/>
        <v>0</v>
      </c>
      <c r="O657">
        <f t="shared" ca="1" si="1327"/>
        <v>0</v>
      </c>
      <c r="P657">
        <f t="shared" ca="1" si="1328"/>
        <v>0</v>
      </c>
      <c r="Q657">
        <f t="shared" ca="1" si="1329"/>
        <v>0</v>
      </c>
      <c r="R657">
        <f t="shared" ca="1" si="1330"/>
        <v>0</v>
      </c>
      <c r="S657">
        <f t="shared" ca="1" si="1331"/>
        <v>0</v>
      </c>
      <c r="T657">
        <f t="shared" ca="1" si="1332"/>
        <v>0</v>
      </c>
      <c r="U657">
        <f t="shared" ca="1" si="1333"/>
        <v>0</v>
      </c>
      <c r="V657">
        <f t="shared" ca="1" si="1334"/>
        <v>0</v>
      </c>
      <c r="W657">
        <f t="shared" ca="1" si="1335"/>
        <v>0</v>
      </c>
      <c r="X657">
        <f t="shared" ca="1" si="1292"/>
        <v>0</v>
      </c>
      <c r="Y657">
        <f t="shared" ca="1" si="1293"/>
        <v>0</v>
      </c>
      <c r="Z657">
        <f t="shared" ca="1" si="1294"/>
        <v>0</v>
      </c>
      <c r="AA657">
        <f t="shared" ca="1" si="1295"/>
        <v>0</v>
      </c>
      <c r="AB657">
        <f t="shared" ca="1" si="1296"/>
        <v>0</v>
      </c>
      <c r="AC657">
        <f t="shared" ca="1" si="1297"/>
        <v>0</v>
      </c>
      <c r="AD657">
        <f t="shared" ca="1" si="1298"/>
        <v>0</v>
      </c>
      <c r="AE657">
        <f t="shared" ca="1" si="1299"/>
        <v>0</v>
      </c>
      <c r="AF657">
        <f t="shared" ca="1" si="1300"/>
        <v>0</v>
      </c>
      <c r="AG657">
        <f t="shared" ca="1" si="1301"/>
        <v>0</v>
      </c>
      <c r="AH657">
        <f t="shared" ca="1" si="1302"/>
        <v>0</v>
      </c>
      <c r="AI657">
        <f t="shared" ca="1" si="1303"/>
        <v>0</v>
      </c>
      <c r="AJ657">
        <f t="shared" ca="1" si="1304"/>
        <v>0</v>
      </c>
      <c r="AK657">
        <f t="shared" ca="1" si="1305"/>
        <v>0</v>
      </c>
      <c r="AL657">
        <f t="shared" ca="1" si="1306"/>
        <v>0</v>
      </c>
      <c r="AM657">
        <f t="shared" ca="1" si="1307"/>
        <v>0</v>
      </c>
      <c r="AN657">
        <f t="shared" ca="1" si="1308"/>
        <v>0</v>
      </c>
      <c r="AO657">
        <f t="shared" ca="1" si="1309"/>
        <v>0</v>
      </c>
      <c r="AP657">
        <f t="shared" ca="1" si="1310"/>
        <v>0</v>
      </c>
      <c r="AQ657">
        <f t="shared" ca="1" si="1311"/>
        <v>0</v>
      </c>
      <c r="AR657" s="8">
        <f t="shared" ca="1" si="1312"/>
        <v>0</v>
      </c>
      <c r="AS657" s="8">
        <f t="shared" ca="1" si="1313"/>
        <v>0</v>
      </c>
      <c r="AT657" s="8">
        <f t="shared" ca="1" si="1314"/>
        <v>0</v>
      </c>
      <c r="AU657" s="8">
        <f t="shared" ca="1" si="1315"/>
        <v>0</v>
      </c>
      <c r="AV657">
        <f t="shared" ca="1" si="1316"/>
        <v>0</v>
      </c>
      <c r="AW657" t="b">
        <f t="shared" ca="1" si="1336"/>
        <v>0</v>
      </c>
    </row>
    <row r="658" spans="1:49">
      <c r="A658" t="s">
        <v>3353</v>
      </c>
      <c r="B658" t="s">
        <v>2573</v>
      </c>
      <c r="C658" t="s">
        <v>2674</v>
      </c>
      <c r="D658">
        <f>IF(Players!C658="NL",INDEX(Standings!G:I,MATCH(INDEX(Teams!G:K,MATCH(Players!B658,Teams!G:G,0),5),Standings!G:G,0),2)+INDEX(Standings!G:I,MATCH(INDEX(Teams!G:K,MATCH(Players!B658,Teams!G:G,0),5),Standings!G:G,0),3),INDEX(Standings!A:C,MATCH(INDEX(Teams!A:E,MATCH(Players!B658,Teams!A:A,0),5),Standings!A:A,0),2)+INDEX(Standings!A:C,MATCH(INDEX(Teams!A:E,MATCH(Players!B658,Teams!A:A,0),5),Standings!A:A,0),3))</f>
        <v>3</v>
      </c>
      <c r="E658">
        <f t="shared" ca="1" si="1317"/>
        <v>3</v>
      </c>
      <c r="F658">
        <f t="shared" ca="1" si="1318"/>
        <v>0</v>
      </c>
      <c r="G658">
        <f t="shared" ca="1" si="1319"/>
        <v>0</v>
      </c>
      <c r="H658">
        <f t="shared" ca="1" si="1320"/>
        <v>0</v>
      </c>
      <c r="I658">
        <f t="shared" ca="1" si="1321"/>
        <v>0</v>
      </c>
      <c r="J658">
        <f t="shared" ca="1" si="1322"/>
        <v>0</v>
      </c>
      <c r="K658">
        <f t="shared" ca="1" si="1323"/>
        <v>0</v>
      </c>
      <c r="L658">
        <f t="shared" ca="1" si="1324"/>
        <v>0</v>
      </c>
      <c r="M658">
        <f t="shared" ca="1" si="1325"/>
        <v>0</v>
      </c>
      <c r="N658">
        <f t="shared" ca="1" si="1326"/>
        <v>0</v>
      </c>
      <c r="O658">
        <f t="shared" ca="1" si="1327"/>
        <v>0</v>
      </c>
      <c r="P658">
        <f t="shared" ca="1" si="1328"/>
        <v>0</v>
      </c>
      <c r="Q658">
        <f t="shared" ca="1" si="1329"/>
        <v>0</v>
      </c>
      <c r="R658">
        <f t="shared" ca="1" si="1330"/>
        <v>0</v>
      </c>
      <c r="S658">
        <f t="shared" ca="1" si="1331"/>
        <v>0</v>
      </c>
      <c r="T658">
        <f t="shared" ca="1" si="1332"/>
        <v>0</v>
      </c>
      <c r="U658">
        <f t="shared" ca="1" si="1333"/>
        <v>0</v>
      </c>
      <c r="V658">
        <f t="shared" ca="1" si="1334"/>
        <v>0</v>
      </c>
      <c r="W658">
        <f t="shared" ca="1" si="1335"/>
        <v>0</v>
      </c>
      <c r="X658">
        <f t="shared" ca="1" si="1292"/>
        <v>3</v>
      </c>
      <c r="Y658">
        <f t="shared" ca="1" si="1293"/>
        <v>0</v>
      </c>
      <c r="Z658">
        <f t="shared" ca="1" si="1294"/>
        <v>0</v>
      </c>
      <c r="AA658">
        <f t="shared" ca="1" si="1295"/>
        <v>0</v>
      </c>
      <c r="AB658">
        <f t="shared" ca="1" si="1296"/>
        <v>0</v>
      </c>
      <c r="AC658">
        <f t="shared" ca="1" si="1297"/>
        <v>0</v>
      </c>
      <c r="AD658">
        <f t="shared" ca="1" si="1298"/>
        <v>0</v>
      </c>
      <c r="AE658">
        <f t="shared" ca="1" si="1299"/>
        <v>0</v>
      </c>
      <c r="AF658">
        <f t="shared" ca="1" si="1300"/>
        <v>0</v>
      </c>
      <c r="AG658">
        <f t="shared" ca="1" si="1301"/>
        <v>0</v>
      </c>
      <c r="AH658">
        <f t="shared" ca="1" si="1302"/>
        <v>0</v>
      </c>
      <c r="AI658">
        <f t="shared" ca="1" si="1303"/>
        <v>0</v>
      </c>
      <c r="AJ658">
        <f t="shared" ca="1" si="1304"/>
        <v>0</v>
      </c>
      <c r="AK658">
        <f t="shared" ca="1" si="1305"/>
        <v>0</v>
      </c>
      <c r="AL658">
        <f t="shared" ca="1" si="1306"/>
        <v>0</v>
      </c>
      <c r="AM658">
        <f t="shared" ca="1" si="1307"/>
        <v>0</v>
      </c>
      <c r="AN658">
        <f t="shared" ca="1" si="1308"/>
        <v>0</v>
      </c>
      <c r="AO658">
        <f t="shared" ca="1" si="1309"/>
        <v>0</v>
      </c>
      <c r="AP658">
        <f t="shared" ca="1" si="1310"/>
        <v>0</v>
      </c>
      <c r="AQ658">
        <f t="shared" ca="1" si="1311"/>
        <v>0</v>
      </c>
      <c r="AR658" s="8">
        <f t="shared" ca="1" si="1312"/>
        <v>0</v>
      </c>
      <c r="AS658" s="8">
        <f t="shared" ca="1" si="1313"/>
        <v>0</v>
      </c>
      <c r="AT658" s="8">
        <f t="shared" ca="1" si="1314"/>
        <v>0</v>
      </c>
      <c r="AU658" s="8">
        <f t="shared" ca="1" si="1315"/>
        <v>0</v>
      </c>
      <c r="AV658">
        <f t="shared" ca="1" si="1316"/>
        <v>0</v>
      </c>
      <c r="AW658" t="b">
        <f t="shared" ca="1" si="1336"/>
        <v>0</v>
      </c>
    </row>
    <row r="659" spans="1:49">
      <c r="A659" t="s">
        <v>3354</v>
      </c>
      <c r="B659" t="s">
        <v>2573</v>
      </c>
      <c r="C659" t="s">
        <v>2674</v>
      </c>
      <c r="D659">
        <f>IF(Players!C659="NL",INDEX(Standings!G:I,MATCH(INDEX(Teams!G:K,MATCH(Players!B659,Teams!G:G,0),5),Standings!G:G,0),2)+INDEX(Standings!G:I,MATCH(INDEX(Teams!G:K,MATCH(Players!B659,Teams!G:G,0),5),Standings!G:G,0),3),INDEX(Standings!A:C,MATCH(INDEX(Teams!A:E,MATCH(Players!B659,Teams!A:A,0),5),Standings!A:A,0),2)+INDEX(Standings!A:C,MATCH(INDEX(Teams!A:E,MATCH(Players!B659,Teams!A:A,0),5),Standings!A:A,0),3))</f>
        <v>3</v>
      </c>
      <c r="E659">
        <f t="shared" ca="1" si="1317"/>
        <v>0</v>
      </c>
      <c r="F659">
        <f t="shared" ca="1" si="1318"/>
        <v>0</v>
      </c>
      <c r="G659">
        <f t="shared" ca="1" si="1319"/>
        <v>0</v>
      </c>
      <c r="H659">
        <f t="shared" ca="1" si="1320"/>
        <v>0</v>
      </c>
      <c r="I659">
        <f t="shared" ca="1" si="1321"/>
        <v>0</v>
      </c>
      <c r="J659">
        <f t="shared" ca="1" si="1322"/>
        <v>0</v>
      </c>
      <c r="K659">
        <f t="shared" ca="1" si="1323"/>
        <v>0</v>
      </c>
      <c r="L659">
        <f t="shared" ca="1" si="1324"/>
        <v>0</v>
      </c>
      <c r="M659">
        <f t="shared" ca="1" si="1325"/>
        <v>0</v>
      </c>
      <c r="N659">
        <f t="shared" ca="1" si="1326"/>
        <v>0</v>
      </c>
      <c r="O659">
        <f t="shared" ca="1" si="1327"/>
        <v>0</v>
      </c>
      <c r="P659">
        <f t="shared" ca="1" si="1328"/>
        <v>0</v>
      </c>
      <c r="Q659">
        <f t="shared" ca="1" si="1329"/>
        <v>0</v>
      </c>
      <c r="R659">
        <f t="shared" ca="1" si="1330"/>
        <v>0</v>
      </c>
      <c r="S659">
        <f t="shared" ca="1" si="1331"/>
        <v>0</v>
      </c>
      <c r="T659">
        <f t="shared" ca="1" si="1332"/>
        <v>0</v>
      </c>
      <c r="U659">
        <f t="shared" ca="1" si="1333"/>
        <v>0</v>
      </c>
      <c r="V659">
        <f t="shared" ca="1" si="1334"/>
        <v>0</v>
      </c>
      <c r="W659">
        <f t="shared" ca="1" si="1335"/>
        <v>0</v>
      </c>
      <c r="X659">
        <f t="shared" ca="1" si="1292"/>
        <v>0</v>
      </c>
      <c r="Y659">
        <f t="shared" ca="1" si="1293"/>
        <v>0</v>
      </c>
      <c r="Z659">
        <f t="shared" ca="1" si="1294"/>
        <v>0</v>
      </c>
      <c r="AA659">
        <f t="shared" ca="1" si="1295"/>
        <v>0</v>
      </c>
      <c r="AB659">
        <f t="shared" ca="1" si="1296"/>
        <v>0</v>
      </c>
      <c r="AC659">
        <f t="shared" ca="1" si="1297"/>
        <v>0</v>
      </c>
      <c r="AD659">
        <f t="shared" ca="1" si="1298"/>
        <v>0</v>
      </c>
      <c r="AE659">
        <f t="shared" ca="1" si="1299"/>
        <v>0</v>
      </c>
      <c r="AF659">
        <f t="shared" ca="1" si="1300"/>
        <v>0</v>
      </c>
      <c r="AG659">
        <f t="shared" ca="1" si="1301"/>
        <v>0</v>
      </c>
      <c r="AH659">
        <f t="shared" ca="1" si="1302"/>
        <v>0</v>
      </c>
      <c r="AI659">
        <f t="shared" ca="1" si="1303"/>
        <v>0</v>
      </c>
      <c r="AJ659">
        <f t="shared" ca="1" si="1304"/>
        <v>0</v>
      </c>
      <c r="AK659">
        <f t="shared" ca="1" si="1305"/>
        <v>0</v>
      </c>
      <c r="AL659">
        <f t="shared" ca="1" si="1306"/>
        <v>0</v>
      </c>
      <c r="AM659">
        <f t="shared" ca="1" si="1307"/>
        <v>0</v>
      </c>
      <c r="AN659">
        <f t="shared" ca="1" si="1308"/>
        <v>0</v>
      </c>
      <c r="AO659">
        <f t="shared" ca="1" si="1309"/>
        <v>0</v>
      </c>
      <c r="AP659">
        <f t="shared" ca="1" si="1310"/>
        <v>0</v>
      </c>
      <c r="AQ659">
        <f t="shared" ca="1" si="1311"/>
        <v>0</v>
      </c>
      <c r="AR659" s="8">
        <f t="shared" ca="1" si="1312"/>
        <v>0</v>
      </c>
      <c r="AS659" s="8">
        <f t="shared" ca="1" si="1313"/>
        <v>0</v>
      </c>
      <c r="AT659" s="8">
        <f t="shared" ca="1" si="1314"/>
        <v>0</v>
      </c>
      <c r="AU659" s="8">
        <f t="shared" ca="1" si="1315"/>
        <v>0</v>
      </c>
      <c r="AV659">
        <f t="shared" ca="1" si="1316"/>
        <v>0</v>
      </c>
      <c r="AW659" t="b">
        <f t="shared" ca="1" si="1336"/>
        <v>0</v>
      </c>
    </row>
    <row r="660" spans="1:49">
      <c r="A660" t="s">
        <v>3355</v>
      </c>
      <c r="B660" t="s">
        <v>2573</v>
      </c>
      <c r="C660" t="s">
        <v>2674</v>
      </c>
      <c r="D660">
        <f>IF(Players!C660="NL",INDEX(Standings!G:I,MATCH(INDEX(Teams!G:K,MATCH(Players!B660,Teams!G:G,0),5),Standings!G:G,0),2)+INDEX(Standings!G:I,MATCH(INDEX(Teams!G:K,MATCH(Players!B660,Teams!G:G,0),5),Standings!G:G,0),3),INDEX(Standings!A:C,MATCH(INDEX(Teams!A:E,MATCH(Players!B660,Teams!A:A,0),5),Standings!A:A,0),2)+INDEX(Standings!A:C,MATCH(INDEX(Teams!A:E,MATCH(Players!B660,Teams!A:A,0),5),Standings!A:A,0),3))</f>
        <v>3</v>
      </c>
      <c r="E660">
        <f t="shared" ca="1" si="1317"/>
        <v>2</v>
      </c>
      <c r="F660">
        <f t="shared" ca="1" si="1318"/>
        <v>0</v>
      </c>
      <c r="G660">
        <f t="shared" ca="1" si="1319"/>
        <v>0</v>
      </c>
      <c r="H660">
        <f t="shared" ca="1" si="1320"/>
        <v>0</v>
      </c>
      <c r="I660">
        <f t="shared" ca="1" si="1321"/>
        <v>0</v>
      </c>
      <c r="J660">
        <f t="shared" ca="1" si="1322"/>
        <v>0</v>
      </c>
      <c r="K660">
        <f t="shared" ca="1" si="1323"/>
        <v>0</v>
      </c>
      <c r="L660">
        <f t="shared" ca="1" si="1324"/>
        <v>0</v>
      </c>
      <c r="M660">
        <f t="shared" ca="1" si="1325"/>
        <v>0</v>
      </c>
      <c r="N660">
        <f t="shared" ca="1" si="1326"/>
        <v>0</v>
      </c>
      <c r="O660">
        <f t="shared" ca="1" si="1327"/>
        <v>0</v>
      </c>
      <c r="P660">
        <f t="shared" ca="1" si="1328"/>
        <v>0</v>
      </c>
      <c r="Q660">
        <f t="shared" ca="1" si="1329"/>
        <v>0</v>
      </c>
      <c r="R660">
        <f t="shared" ca="1" si="1330"/>
        <v>0</v>
      </c>
      <c r="S660">
        <f t="shared" ca="1" si="1331"/>
        <v>0</v>
      </c>
      <c r="T660">
        <f t="shared" ca="1" si="1332"/>
        <v>0</v>
      </c>
      <c r="U660">
        <f t="shared" ca="1" si="1333"/>
        <v>0</v>
      </c>
      <c r="V660">
        <f t="shared" ca="1" si="1334"/>
        <v>0</v>
      </c>
      <c r="W660">
        <f t="shared" ca="1" si="1335"/>
        <v>0</v>
      </c>
      <c r="X660">
        <f t="shared" ca="1" si="1292"/>
        <v>2</v>
      </c>
      <c r="Y660">
        <f t="shared" ca="1" si="1293"/>
        <v>0</v>
      </c>
      <c r="Z660">
        <f t="shared" ca="1" si="1294"/>
        <v>0</v>
      </c>
      <c r="AA660">
        <f t="shared" ca="1" si="1295"/>
        <v>0</v>
      </c>
      <c r="AB660">
        <f t="shared" ca="1" si="1296"/>
        <v>0</v>
      </c>
      <c r="AC660">
        <f t="shared" ca="1" si="1297"/>
        <v>0</v>
      </c>
      <c r="AD660">
        <f t="shared" ca="1" si="1298"/>
        <v>0</v>
      </c>
      <c r="AE660">
        <f t="shared" ca="1" si="1299"/>
        <v>0</v>
      </c>
      <c r="AF660">
        <f t="shared" ca="1" si="1300"/>
        <v>0</v>
      </c>
      <c r="AG660">
        <f t="shared" ca="1" si="1301"/>
        <v>0</v>
      </c>
      <c r="AH660">
        <f t="shared" ca="1" si="1302"/>
        <v>0</v>
      </c>
      <c r="AI660">
        <f t="shared" ca="1" si="1303"/>
        <v>0</v>
      </c>
      <c r="AJ660">
        <f t="shared" ca="1" si="1304"/>
        <v>0</v>
      </c>
      <c r="AK660">
        <f t="shared" ca="1" si="1305"/>
        <v>0</v>
      </c>
      <c r="AL660">
        <f t="shared" ca="1" si="1306"/>
        <v>0</v>
      </c>
      <c r="AM660">
        <f t="shared" ca="1" si="1307"/>
        <v>0</v>
      </c>
      <c r="AN660">
        <f t="shared" ca="1" si="1308"/>
        <v>0</v>
      </c>
      <c r="AO660">
        <f t="shared" ca="1" si="1309"/>
        <v>0</v>
      </c>
      <c r="AP660">
        <f t="shared" ca="1" si="1310"/>
        <v>0</v>
      </c>
      <c r="AQ660">
        <f t="shared" ca="1" si="1311"/>
        <v>0</v>
      </c>
      <c r="AR660" s="8">
        <f t="shared" ca="1" si="1312"/>
        <v>0</v>
      </c>
      <c r="AS660" s="8">
        <f t="shared" ca="1" si="1313"/>
        <v>0</v>
      </c>
      <c r="AT660" s="8">
        <f t="shared" ca="1" si="1314"/>
        <v>0</v>
      </c>
      <c r="AU660" s="8">
        <f t="shared" ca="1" si="1315"/>
        <v>0</v>
      </c>
      <c r="AV660">
        <f t="shared" ca="1" si="1316"/>
        <v>0</v>
      </c>
      <c r="AW660" t="b">
        <f t="shared" ca="1" si="1336"/>
        <v>0</v>
      </c>
    </row>
    <row r="661" spans="1:49">
      <c r="A661" t="s">
        <v>3356</v>
      </c>
      <c r="B661" t="s">
        <v>2573</v>
      </c>
      <c r="C661" t="s">
        <v>2674</v>
      </c>
      <c r="D661">
        <f>IF(Players!C661="NL",INDEX(Standings!G:I,MATCH(INDEX(Teams!G:K,MATCH(Players!B661,Teams!G:G,0),5),Standings!G:G,0),2)+INDEX(Standings!G:I,MATCH(INDEX(Teams!G:K,MATCH(Players!B661,Teams!G:G,0),5),Standings!G:G,0),3),INDEX(Standings!A:C,MATCH(INDEX(Teams!A:E,MATCH(Players!B661,Teams!A:A,0),5),Standings!A:A,0),2)+INDEX(Standings!A:C,MATCH(INDEX(Teams!A:E,MATCH(Players!B661,Teams!A:A,0),5),Standings!A:A,0),3))</f>
        <v>3</v>
      </c>
      <c r="E661">
        <f t="shared" ca="1" si="1317"/>
        <v>0</v>
      </c>
      <c r="F661">
        <f t="shared" ca="1" si="1318"/>
        <v>0</v>
      </c>
      <c r="G661">
        <f t="shared" ca="1" si="1319"/>
        <v>0</v>
      </c>
      <c r="H661">
        <f t="shared" ca="1" si="1320"/>
        <v>0</v>
      </c>
      <c r="I661">
        <f t="shared" ca="1" si="1321"/>
        <v>0</v>
      </c>
      <c r="J661">
        <f t="shared" ca="1" si="1322"/>
        <v>0</v>
      </c>
      <c r="K661">
        <f t="shared" ca="1" si="1323"/>
        <v>0</v>
      </c>
      <c r="L661">
        <f t="shared" ca="1" si="1324"/>
        <v>0</v>
      </c>
      <c r="M661">
        <f t="shared" ca="1" si="1325"/>
        <v>0</v>
      </c>
      <c r="N661">
        <f t="shared" ca="1" si="1326"/>
        <v>0</v>
      </c>
      <c r="O661">
        <f t="shared" ca="1" si="1327"/>
        <v>0</v>
      </c>
      <c r="P661">
        <f t="shared" ca="1" si="1328"/>
        <v>0</v>
      </c>
      <c r="Q661">
        <f t="shared" ca="1" si="1329"/>
        <v>0</v>
      </c>
      <c r="R661">
        <f t="shared" ca="1" si="1330"/>
        <v>0</v>
      </c>
      <c r="S661">
        <f t="shared" ca="1" si="1331"/>
        <v>0</v>
      </c>
      <c r="T661">
        <f t="shared" ca="1" si="1332"/>
        <v>0</v>
      </c>
      <c r="U661">
        <f t="shared" ca="1" si="1333"/>
        <v>0</v>
      </c>
      <c r="V661">
        <f t="shared" ca="1" si="1334"/>
        <v>0</v>
      </c>
      <c r="W661">
        <f t="shared" ca="1" si="1335"/>
        <v>0</v>
      </c>
      <c r="X661">
        <f t="shared" ca="1" si="1292"/>
        <v>0</v>
      </c>
      <c r="Y661">
        <f t="shared" ca="1" si="1293"/>
        <v>0</v>
      </c>
      <c r="Z661">
        <f t="shared" ca="1" si="1294"/>
        <v>0</v>
      </c>
      <c r="AA661">
        <f t="shared" ca="1" si="1295"/>
        <v>0</v>
      </c>
      <c r="AB661">
        <f t="shared" ca="1" si="1296"/>
        <v>0</v>
      </c>
      <c r="AC661">
        <f t="shared" ca="1" si="1297"/>
        <v>0</v>
      </c>
      <c r="AD661">
        <f t="shared" ca="1" si="1298"/>
        <v>0</v>
      </c>
      <c r="AE661">
        <f t="shared" ca="1" si="1299"/>
        <v>0</v>
      </c>
      <c r="AF661">
        <f t="shared" ca="1" si="1300"/>
        <v>0</v>
      </c>
      <c r="AG661">
        <f t="shared" ca="1" si="1301"/>
        <v>0</v>
      </c>
      <c r="AH661">
        <f t="shared" ca="1" si="1302"/>
        <v>0</v>
      </c>
      <c r="AI661">
        <f t="shared" ca="1" si="1303"/>
        <v>0</v>
      </c>
      <c r="AJ661">
        <f t="shared" ca="1" si="1304"/>
        <v>0</v>
      </c>
      <c r="AK661">
        <f t="shared" ca="1" si="1305"/>
        <v>0</v>
      </c>
      <c r="AL661">
        <f t="shared" ca="1" si="1306"/>
        <v>0</v>
      </c>
      <c r="AM661">
        <f t="shared" ca="1" si="1307"/>
        <v>0</v>
      </c>
      <c r="AN661">
        <f t="shared" ca="1" si="1308"/>
        <v>0</v>
      </c>
      <c r="AO661">
        <f t="shared" ca="1" si="1309"/>
        <v>0</v>
      </c>
      <c r="AP661">
        <f t="shared" ca="1" si="1310"/>
        <v>0</v>
      </c>
      <c r="AQ661">
        <f t="shared" ca="1" si="1311"/>
        <v>0</v>
      </c>
      <c r="AR661" s="8">
        <f t="shared" ca="1" si="1312"/>
        <v>0</v>
      </c>
      <c r="AS661" s="8">
        <f t="shared" ca="1" si="1313"/>
        <v>0</v>
      </c>
      <c r="AT661" s="8">
        <f t="shared" ca="1" si="1314"/>
        <v>0</v>
      </c>
      <c r="AU661" s="8">
        <f t="shared" ca="1" si="1315"/>
        <v>0</v>
      </c>
      <c r="AV661">
        <f t="shared" ca="1" si="1316"/>
        <v>0</v>
      </c>
      <c r="AW661" t="b">
        <f t="shared" ca="1" si="1336"/>
        <v>0</v>
      </c>
    </row>
    <row r="662" spans="1:49">
      <c r="A662" t="s">
        <v>3357</v>
      </c>
      <c r="B662" t="s">
        <v>2573</v>
      </c>
      <c r="C662" t="s">
        <v>2674</v>
      </c>
      <c r="D662">
        <f>IF(Players!C662="NL",INDEX(Standings!G:I,MATCH(INDEX(Teams!G:K,MATCH(Players!B662,Teams!G:G,0),5),Standings!G:G,0),2)+INDEX(Standings!G:I,MATCH(INDEX(Teams!G:K,MATCH(Players!B662,Teams!G:G,0),5),Standings!G:G,0),3),INDEX(Standings!A:C,MATCH(INDEX(Teams!A:E,MATCH(Players!B662,Teams!A:A,0),5),Standings!A:A,0),2)+INDEX(Standings!A:C,MATCH(INDEX(Teams!A:E,MATCH(Players!B662,Teams!A:A,0),5),Standings!A:A,0),3))</f>
        <v>3</v>
      </c>
      <c r="E662">
        <f t="shared" ca="1" si="1317"/>
        <v>1</v>
      </c>
      <c r="F662">
        <f t="shared" ca="1" si="1318"/>
        <v>1</v>
      </c>
      <c r="G662">
        <f t="shared" ca="1" si="1319"/>
        <v>0</v>
      </c>
      <c r="H662">
        <f t="shared" ca="1" si="1320"/>
        <v>0</v>
      </c>
      <c r="I662">
        <f t="shared" ca="1" si="1321"/>
        <v>0</v>
      </c>
      <c r="J662">
        <f t="shared" ca="1" si="1322"/>
        <v>0</v>
      </c>
      <c r="K662">
        <f t="shared" ca="1" si="1323"/>
        <v>0</v>
      </c>
      <c r="L662">
        <f t="shared" ca="1" si="1324"/>
        <v>0</v>
      </c>
      <c r="M662">
        <f t="shared" ca="1" si="1325"/>
        <v>0</v>
      </c>
      <c r="N662">
        <f t="shared" ca="1" si="1326"/>
        <v>0</v>
      </c>
      <c r="O662">
        <f t="shared" ca="1" si="1327"/>
        <v>0</v>
      </c>
      <c r="P662">
        <f t="shared" ca="1" si="1328"/>
        <v>0</v>
      </c>
      <c r="Q662">
        <f t="shared" ca="1" si="1329"/>
        <v>0</v>
      </c>
      <c r="R662">
        <f t="shared" ca="1" si="1330"/>
        <v>0</v>
      </c>
      <c r="S662">
        <f t="shared" ca="1" si="1331"/>
        <v>0</v>
      </c>
      <c r="T662">
        <f t="shared" ca="1" si="1332"/>
        <v>0</v>
      </c>
      <c r="U662">
        <f t="shared" ca="1" si="1333"/>
        <v>0</v>
      </c>
      <c r="V662">
        <f t="shared" ca="1" si="1334"/>
        <v>0</v>
      </c>
      <c r="W662">
        <f t="shared" ca="1" si="1335"/>
        <v>0</v>
      </c>
      <c r="X662">
        <f t="shared" ca="1" si="1292"/>
        <v>1</v>
      </c>
      <c r="Y662">
        <f t="shared" ca="1" si="1293"/>
        <v>1</v>
      </c>
      <c r="Z662">
        <f t="shared" ca="1" si="1294"/>
        <v>1</v>
      </c>
      <c r="AA662">
        <f t="shared" ca="1" si="1295"/>
        <v>0</v>
      </c>
      <c r="AB662">
        <f t="shared" ca="1" si="1296"/>
        <v>0</v>
      </c>
      <c r="AC662">
        <f t="shared" ca="1" si="1297"/>
        <v>0</v>
      </c>
      <c r="AD662">
        <f t="shared" ca="1" si="1298"/>
        <v>0</v>
      </c>
      <c r="AE662">
        <f t="shared" ca="1" si="1299"/>
        <v>0</v>
      </c>
      <c r="AF662">
        <f t="shared" ca="1" si="1300"/>
        <v>0</v>
      </c>
      <c r="AG662">
        <f t="shared" ca="1" si="1301"/>
        <v>0</v>
      </c>
      <c r="AH662">
        <f t="shared" ca="1" si="1302"/>
        <v>0</v>
      </c>
      <c r="AI662">
        <f t="shared" ca="1" si="1303"/>
        <v>0</v>
      </c>
      <c r="AJ662">
        <f t="shared" ca="1" si="1304"/>
        <v>0</v>
      </c>
      <c r="AK662">
        <f t="shared" ca="1" si="1305"/>
        <v>0</v>
      </c>
      <c r="AL662">
        <f t="shared" ca="1" si="1306"/>
        <v>0</v>
      </c>
      <c r="AM662">
        <f t="shared" ca="1" si="1307"/>
        <v>0</v>
      </c>
      <c r="AN662">
        <f t="shared" ca="1" si="1308"/>
        <v>0</v>
      </c>
      <c r="AO662">
        <f t="shared" ca="1" si="1309"/>
        <v>0</v>
      </c>
      <c r="AP662">
        <f t="shared" ca="1" si="1310"/>
        <v>0</v>
      </c>
      <c r="AQ662">
        <f t="shared" ca="1" si="1311"/>
        <v>0</v>
      </c>
      <c r="AR662" s="8">
        <f t="shared" ca="1" si="1312"/>
        <v>0</v>
      </c>
      <c r="AS662" s="8">
        <f t="shared" ca="1" si="1313"/>
        <v>0</v>
      </c>
      <c r="AT662" s="8">
        <f t="shared" ca="1" si="1314"/>
        <v>0</v>
      </c>
      <c r="AU662" s="8">
        <f t="shared" ca="1" si="1315"/>
        <v>0</v>
      </c>
      <c r="AV662">
        <f t="shared" ca="1" si="1316"/>
        <v>0</v>
      </c>
      <c r="AW662" t="b">
        <f t="shared" ca="1" si="1336"/>
        <v>0</v>
      </c>
    </row>
    <row r="663" spans="1:49">
      <c r="A663" t="s">
        <v>3358</v>
      </c>
      <c r="B663" t="s">
        <v>2573</v>
      </c>
      <c r="C663" t="s">
        <v>2674</v>
      </c>
      <c r="D663">
        <f>IF(Players!C663="NL",INDEX(Standings!G:I,MATCH(INDEX(Teams!G:K,MATCH(Players!B663,Teams!G:G,0),5),Standings!G:G,0),2)+INDEX(Standings!G:I,MATCH(INDEX(Teams!G:K,MATCH(Players!B663,Teams!G:G,0),5),Standings!G:G,0),3),INDEX(Standings!A:C,MATCH(INDEX(Teams!A:E,MATCH(Players!B663,Teams!A:A,0),5),Standings!A:A,0),2)+INDEX(Standings!A:C,MATCH(INDEX(Teams!A:E,MATCH(Players!B663,Teams!A:A,0),5),Standings!A:A,0),3))</f>
        <v>3</v>
      </c>
      <c r="E663">
        <f t="shared" ca="1" si="1317"/>
        <v>0</v>
      </c>
      <c r="F663">
        <f t="shared" ca="1" si="1318"/>
        <v>0</v>
      </c>
      <c r="G663">
        <f t="shared" ca="1" si="1319"/>
        <v>0</v>
      </c>
      <c r="H663">
        <f t="shared" ca="1" si="1320"/>
        <v>0</v>
      </c>
      <c r="I663">
        <f t="shared" ca="1" si="1321"/>
        <v>0</v>
      </c>
      <c r="J663">
        <f t="shared" ca="1" si="1322"/>
        <v>0</v>
      </c>
      <c r="K663">
        <f t="shared" ca="1" si="1323"/>
        <v>0</v>
      </c>
      <c r="L663">
        <f t="shared" ca="1" si="1324"/>
        <v>0</v>
      </c>
      <c r="M663">
        <f t="shared" ca="1" si="1325"/>
        <v>0</v>
      </c>
      <c r="N663">
        <f t="shared" ca="1" si="1326"/>
        <v>0</v>
      </c>
      <c r="O663">
        <f t="shared" ca="1" si="1327"/>
        <v>0</v>
      </c>
      <c r="P663">
        <f t="shared" ca="1" si="1328"/>
        <v>0</v>
      </c>
      <c r="Q663">
        <f t="shared" ca="1" si="1329"/>
        <v>0</v>
      </c>
      <c r="R663">
        <f t="shared" ca="1" si="1330"/>
        <v>0</v>
      </c>
      <c r="S663">
        <f t="shared" ca="1" si="1331"/>
        <v>0</v>
      </c>
      <c r="T663">
        <f t="shared" ca="1" si="1332"/>
        <v>0</v>
      </c>
      <c r="U663">
        <f t="shared" ca="1" si="1333"/>
        <v>0</v>
      </c>
      <c r="V663">
        <f t="shared" ca="1" si="1334"/>
        <v>0</v>
      </c>
      <c r="W663">
        <f t="shared" ca="1" si="1335"/>
        <v>0</v>
      </c>
      <c r="X663">
        <f t="shared" ca="1" si="1292"/>
        <v>0</v>
      </c>
      <c r="Y663">
        <f t="shared" ca="1" si="1293"/>
        <v>0</v>
      </c>
      <c r="Z663">
        <f t="shared" ca="1" si="1294"/>
        <v>0</v>
      </c>
      <c r="AA663">
        <f t="shared" ca="1" si="1295"/>
        <v>0</v>
      </c>
      <c r="AB663">
        <f t="shared" ca="1" si="1296"/>
        <v>0</v>
      </c>
      <c r="AC663">
        <f t="shared" ca="1" si="1297"/>
        <v>0</v>
      </c>
      <c r="AD663">
        <f t="shared" ca="1" si="1298"/>
        <v>0</v>
      </c>
      <c r="AE663">
        <f t="shared" ca="1" si="1299"/>
        <v>0</v>
      </c>
      <c r="AF663">
        <f t="shared" ca="1" si="1300"/>
        <v>0</v>
      </c>
      <c r="AG663">
        <f t="shared" ca="1" si="1301"/>
        <v>0</v>
      </c>
      <c r="AH663">
        <f t="shared" ca="1" si="1302"/>
        <v>0</v>
      </c>
      <c r="AI663">
        <f t="shared" ca="1" si="1303"/>
        <v>0</v>
      </c>
      <c r="AJ663">
        <f t="shared" ca="1" si="1304"/>
        <v>0</v>
      </c>
      <c r="AK663">
        <f t="shared" ca="1" si="1305"/>
        <v>0</v>
      </c>
      <c r="AL663">
        <f t="shared" ca="1" si="1306"/>
        <v>0</v>
      </c>
      <c r="AM663">
        <f t="shared" ca="1" si="1307"/>
        <v>0</v>
      </c>
      <c r="AN663">
        <f t="shared" ca="1" si="1308"/>
        <v>0</v>
      </c>
      <c r="AO663">
        <f t="shared" ca="1" si="1309"/>
        <v>0</v>
      </c>
      <c r="AP663">
        <f t="shared" ca="1" si="1310"/>
        <v>0</v>
      </c>
      <c r="AQ663">
        <f t="shared" ca="1" si="1311"/>
        <v>0</v>
      </c>
      <c r="AR663" s="8">
        <f t="shared" ca="1" si="1312"/>
        <v>0</v>
      </c>
      <c r="AS663" s="8">
        <f t="shared" ca="1" si="1313"/>
        <v>0</v>
      </c>
      <c r="AT663" s="8">
        <f t="shared" ca="1" si="1314"/>
        <v>0</v>
      </c>
      <c r="AU663" s="8">
        <f t="shared" ca="1" si="1315"/>
        <v>0</v>
      </c>
      <c r="AV663">
        <f t="shared" ca="1" si="1316"/>
        <v>0</v>
      </c>
      <c r="AW663" t="b">
        <f t="shared" ca="1" si="1336"/>
        <v>0</v>
      </c>
    </row>
    <row r="664" spans="1:49">
      <c r="A664" t="s">
        <v>3359</v>
      </c>
      <c r="B664" t="s">
        <v>2573</v>
      </c>
      <c r="C664" t="s">
        <v>2674</v>
      </c>
      <c r="D664">
        <f>IF(Players!C664="NL",INDEX(Standings!G:I,MATCH(INDEX(Teams!G:K,MATCH(Players!B664,Teams!G:G,0),5),Standings!G:G,0),2)+INDEX(Standings!G:I,MATCH(INDEX(Teams!G:K,MATCH(Players!B664,Teams!G:G,0),5),Standings!G:G,0),3),INDEX(Standings!A:C,MATCH(INDEX(Teams!A:E,MATCH(Players!B664,Teams!A:A,0),5),Standings!A:A,0),2)+INDEX(Standings!A:C,MATCH(INDEX(Teams!A:E,MATCH(Players!B664,Teams!A:A,0),5),Standings!A:A,0),3))</f>
        <v>3</v>
      </c>
      <c r="E664">
        <f t="shared" ca="1" si="1317"/>
        <v>2</v>
      </c>
      <c r="F664">
        <f t="shared" ca="1" si="1318"/>
        <v>0</v>
      </c>
      <c r="G664">
        <f t="shared" ca="1" si="1319"/>
        <v>0</v>
      </c>
      <c r="H664">
        <f t="shared" ca="1" si="1320"/>
        <v>0</v>
      </c>
      <c r="I664">
        <f t="shared" ca="1" si="1321"/>
        <v>0</v>
      </c>
      <c r="J664">
        <f t="shared" ca="1" si="1322"/>
        <v>0</v>
      </c>
      <c r="K664">
        <f t="shared" ca="1" si="1323"/>
        <v>0</v>
      </c>
      <c r="L664">
        <f t="shared" ca="1" si="1324"/>
        <v>0</v>
      </c>
      <c r="M664">
        <f t="shared" ca="1" si="1325"/>
        <v>0</v>
      </c>
      <c r="N664">
        <f t="shared" ca="1" si="1326"/>
        <v>0</v>
      </c>
      <c r="O664">
        <f t="shared" ca="1" si="1327"/>
        <v>0</v>
      </c>
      <c r="P664">
        <f t="shared" ca="1" si="1328"/>
        <v>0</v>
      </c>
      <c r="Q664">
        <f t="shared" ca="1" si="1329"/>
        <v>0</v>
      </c>
      <c r="R664">
        <f t="shared" ca="1" si="1330"/>
        <v>0</v>
      </c>
      <c r="S664">
        <f t="shared" ca="1" si="1331"/>
        <v>0</v>
      </c>
      <c r="T664">
        <f t="shared" ca="1" si="1332"/>
        <v>0</v>
      </c>
      <c r="U664">
        <f t="shared" ca="1" si="1333"/>
        <v>0</v>
      </c>
      <c r="V664">
        <f t="shared" ca="1" si="1334"/>
        <v>0</v>
      </c>
      <c r="W664">
        <f t="shared" ca="1" si="1335"/>
        <v>0</v>
      </c>
      <c r="X664">
        <f t="shared" ca="1" si="1292"/>
        <v>2</v>
      </c>
      <c r="Y664">
        <f t="shared" ca="1" si="1293"/>
        <v>0</v>
      </c>
      <c r="Z664">
        <f t="shared" ca="1" si="1294"/>
        <v>0</v>
      </c>
      <c r="AA664">
        <f t="shared" ca="1" si="1295"/>
        <v>0</v>
      </c>
      <c r="AB664">
        <f t="shared" ca="1" si="1296"/>
        <v>0</v>
      </c>
      <c r="AC664">
        <f t="shared" ca="1" si="1297"/>
        <v>0</v>
      </c>
      <c r="AD664">
        <f t="shared" ca="1" si="1298"/>
        <v>0</v>
      </c>
      <c r="AE664">
        <f t="shared" ca="1" si="1299"/>
        <v>0</v>
      </c>
      <c r="AF664">
        <f t="shared" ca="1" si="1300"/>
        <v>0</v>
      </c>
      <c r="AG664">
        <f t="shared" ca="1" si="1301"/>
        <v>0</v>
      </c>
      <c r="AH664">
        <f t="shared" ca="1" si="1302"/>
        <v>0</v>
      </c>
      <c r="AI664">
        <f t="shared" ca="1" si="1303"/>
        <v>0</v>
      </c>
      <c r="AJ664">
        <f t="shared" ca="1" si="1304"/>
        <v>0</v>
      </c>
      <c r="AK664">
        <f t="shared" ca="1" si="1305"/>
        <v>0</v>
      </c>
      <c r="AL664">
        <f t="shared" ca="1" si="1306"/>
        <v>0</v>
      </c>
      <c r="AM664">
        <f t="shared" ca="1" si="1307"/>
        <v>0</v>
      </c>
      <c r="AN664">
        <f t="shared" ca="1" si="1308"/>
        <v>0</v>
      </c>
      <c r="AO664">
        <f t="shared" ca="1" si="1309"/>
        <v>0</v>
      </c>
      <c r="AP664">
        <f t="shared" ca="1" si="1310"/>
        <v>0</v>
      </c>
      <c r="AQ664">
        <f t="shared" ca="1" si="1311"/>
        <v>0</v>
      </c>
      <c r="AR664" s="8">
        <f t="shared" ca="1" si="1312"/>
        <v>0</v>
      </c>
      <c r="AS664" s="8">
        <f t="shared" ca="1" si="1313"/>
        <v>0</v>
      </c>
      <c r="AT664" s="8">
        <f t="shared" ca="1" si="1314"/>
        <v>0</v>
      </c>
      <c r="AU664" s="8">
        <f t="shared" ca="1" si="1315"/>
        <v>0</v>
      </c>
      <c r="AV664">
        <f t="shared" ca="1" si="1316"/>
        <v>0</v>
      </c>
      <c r="AW664" t="b">
        <f t="shared" ca="1" si="1336"/>
        <v>0</v>
      </c>
    </row>
    <row r="665" spans="1:49">
      <c r="A665" t="s">
        <v>3360</v>
      </c>
      <c r="B665" t="s">
        <v>2573</v>
      </c>
      <c r="C665" t="s">
        <v>2674</v>
      </c>
      <c r="D665">
        <f>IF(Players!C665="NL",INDEX(Standings!G:I,MATCH(INDEX(Teams!G:K,MATCH(Players!B665,Teams!G:G,0),5),Standings!G:G,0),2)+INDEX(Standings!G:I,MATCH(INDEX(Teams!G:K,MATCH(Players!B665,Teams!G:G,0),5),Standings!G:G,0),3),INDEX(Standings!A:C,MATCH(INDEX(Teams!A:E,MATCH(Players!B665,Teams!A:A,0),5),Standings!A:A,0),2)+INDEX(Standings!A:C,MATCH(INDEX(Teams!A:E,MATCH(Players!B665,Teams!A:A,0),5),Standings!A:A,0),3))</f>
        <v>3</v>
      </c>
      <c r="E665">
        <f t="shared" ca="1" si="1317"/>
        <v>2</v>
      </c>
      <c r="F665">
        <f t="shared" ca="1" si="1318"/>
        <v>0</v>
      </c>
      <c r="G665">
        <f t="shared" ca="1" si="1319"/>
        <v>0</v>
      </c>
      <c r="H665">
        <f t="shared" ca="1" si="1320"/>
        <v>0</v>
      </c>
      <c r="I665">
        <f t="shared" ca="1" si="1321"/>
        <v>0</v>
      </c>
      <c r="J665">
        <f t="shared" ca="1" si="1322"/>
        <v>0</v>
      </c>
      <c r="K665">
        <f t="shared" ca="1" si="1323"/>
        <v>0</v>
      </c>
      <c r="L665">
        <f t="shared" ca="1" si="1324"/>
        <v>0</v>
      </c>
      <c r="M665">
        <f t="shared" ca="1" si="1325"/>
        <v>0</v>
      </c>
      <c r="N665">
        <f t="shared" ca="1" si="1326"/>
        <v>0</v>
      </c>
      <c r="O665">
        <f t="shared" ca="1" si="1327"/>
        <v>0</v>
      </c>
      <c r="P665">
        <f t="shared" ca="1" si="1328"/>
        <v>0</v>
      </c>
      <c r="Q665">
        <f t="shared" ca="1" si="1329"/>
        <v>0</v>
      </c>
      <c r="R665">
        <f t="shared" ca="1" si="1330"/>
        <v>0</v>
      </c>
      <c r="S665">
        <f t="shared" ca="1" si="1331"/>
        <v>0</v>
      </c>
      <c r="T665">
        <f t="shared" ca="1" si="1332"/>
        <v>0</v>
      </c>
      <c r="U665">
        <f t="shared" ca="1" si="1333"/>
        <v>0</v>
      </c>
      <c r="V665">
        <f t="shared" ca="1" si="1334"/>
        <v>0</v>
      </c>
      <c r="W665">
        <f t="shared" ca="1" si="1335"/>
        <v>0</v>
      </c>
      <c r="X665">
        <f t="shared" ca="1" si="1292"/>
        <v>2</v>
      </c>
      <c r="Y665">
        <f t="shared" ca="1" si="1293"/>
        <v>0</v>
      </c>
      <c r="Z665">
        <f t="shared" ca="1" si="1294"/>
        <v>0</v>
      </c>
      <c r="AA665">
        <f t="shared" ca="1" si="1295"/>
        <v>0</v>
      </c>
      <c r="AB665">
        <f t="shared" ca="1" si="1296"/>
        <v>0</v>
      </c>
      <c r="AC665">
        <f t="shared" ca="1" si="1297"/>
        <v>0</v>
      </c>
      <c r="AD665">
        <f t="shared" ca="1" si="1298"/>
        <v>0</v>
      </c>
      <c r="AE665">
        <f t="shared" ca="1" si="1299"/>
        <v>0</v>
      </c>
      <c r="AF665">
        <f t="shared" ca="1" si="1300"/>
        <v>0</v>
      </c>
      <c r="AG665">
        <f t="shared" ca="1" si="1301"/>
        <v>0</v>
      </c>
      <c r="AH665">
        <f t="shared" ca="1" si="1302"/>
        <v>0</v>
      </c>
      <c r="AI665">
        <f t="shared" ca="1" si="1303"/>
        <v>0</v>
      </c>
      <c r="AJ665">
        <f t="shared" ca="1" si="1304"/>
        <v>0</v>
      </c>
      <c r="AK665">
        <f t="shared" ca="1" si="1305"/>
        <v>0</v>
      </c>
      <c r="AL665">
        <f t="shared" ca="1" si="1306"/>
        <v>0</v>
      </c>
      <c r="AM665">
        <f t="shared" ca="1" si="1307"/>
        <v>0</v>
      </c>
      <c r="AN665">
        <f t="shared" ca="1" si="1308"/>
        <v>0</v>
      </c>
      <c r="AO665">
        <f t="shared" ca="1" si="1309"/>
        <v>0</v>
      </c>
      <c r="AP665">
        <f t="shared" ca="1" si="1310"/>
        <v>0</v>
      </c>
      <c r="AQ665">
        <f t="shared" ca="1" si="1311"/>
        <v>0</v>
      </c>
      <c r="AR665" s="8">
        <f t="shared" ca="1" si="1312"/>
        <v>0</v>
      </c>
      <c r="AS665" s="8">
        <f t="shared" ca="1" si="1313"/>
        <v>0</v>
      </c>
      <c r="AT665" s="8">
        <f t="shared" ca="1" si="1314"/>
        <v>0</v>
      </c>
      <c r="AU665" s="8">
        <f t="shared" ca="1" si="1315"/>
        <v>0</v>
      </c>
      <c r="AV665">
        <f t="shared" ca="1" si="1316"/>
        <v>0</v>
      </c>
      <c r="AW665" t="b">
        <f t="shared" ca="1" si="1336"/>
        <v>0</v>
      </c>
    </row>
    <row r="666" spans="1:49">
      <c r="A666" t="s">
        <v>3361</v>
      </c>
      <c r="B666" t="s">
        <v>2573</v>
      </c>
      <c r="C666" t="s">
        <v>2674</v>
      </c>
      <c r="D666">
        <f>IF(Players!C666="NL",INDEX(Standings!G:I,MATCH(INDEX(Teams!G:K,MATCH(Players!B666,Teams!G:G,0),5),Standings!G:G,0),2)+INDEX(Standings!G:I,MATCH(INDEX(Teams!G:K,MATCH(Players!B666,Teams!G:G,0),5),Standings!G:G,0),3),INDEX(Standings!A:C,MATCH(INDEX(Teams!A:E,MATCH(Players!B666,Teams!A:A,0),5),Standings!A:A,0),2)+INDEX(Standings!A:C,MATCH(INDEX(Teams!A:E,MATCH(Players!B666,Teams!A:A,0),5),Standings!A:A,0),3))</f>
        <v>3</v>
      </c>
      <c r="E666">
        <f t="shared" ca="1" si="1317"/>
        <v>0</v>
      </c>
      <c r="F666">
        <f t="shared" ca="1" si="1318"/>
        <v>0</v>
      </c>
      <c r="G666">
        <f t="shared" ca="1" si="1319"/>
        <v>0</v>
      </c>
      <c r="H666">
        <f t="shared" ca="1" si="1320"/>
        <v>0</v>
      </c>
      <c r="I666">
        <f t="shared" ca="1" si="1321"/>
        <v>0</v>
      </c>
      <c r="J666">
        <f t="shared" ca="1" si="1322"/>
        <v>0</v>
      </c>
      <c r="K666">
        <f t="shared" ca="1" si="1323"/>
        <v>0</v>
      </c>
      <c r="L666">
        <f t="shared" ca="1" si="1324"/>
        <v>0</v>
      </c>
      <c r="M666">
        <f t="shared" ca="1" si="1325"/>
        <v>0</v>
      </c>
      <c r="N666">
        <f t="shared" ca="1" si="1326"/>
        <v>0</v>
      </c>
      <c r="O666">
        <f t="shared" ca="1" si="1327"/>
        <v>0</v>
      </c>
      <c r="P666">
        <f t="shared" ca="1" si="1328"/>
        <v>0</v>
      </c>
      <c r="Q666">
        <f t="shared" ca="1" si="1329"/>
        <v>0</v>
      </c>
      <c r="R666">
        <f t="shared" ca="1" si="1330"/>
        <v>0</v>
      </c>
      <c r="S666">
        <f t="shared" ca="1" si="1331"/>
        <v>0</v>
      </c>
      <c r="T666">
        <f t="shared" ca="1" si="1332"/>
        <v>0</v>
      </c>
      <c r="U666">
        <f t="shared" ca="1" si="1333"/>
        <v>0</v>
      </c>
      <c r="V666">
        <f t="shared" ca="1" si="1334"/>
        <v>0</v>
      </c>
      <c r="W666">
        <f t="shared" ca="1" si="1335"/>
        <v>0</v>
      </c>
      <c r="X666">
        <f t="shared" ca="1" si="1292"/>
        <v>0</v>
      </c>
      <c r="Y666">
        <f t="shared" ca="1" si="1293"/>
        <v>0</v>
      </c>
      <c r="Z666">
        <f t="shared" ca="1" si="1294"/>
        <v>0</v>
      </c>
      <c r="AA666">
        <f t="shared" ca="1" si="1295"/>
        <v>0</v>
      </c>
      <c r="AB666">
        <f t="shared" ca="1" si="1296"/>
        <v>0</v>
      </c>
      <c r="AC666">
        <f t="shared" ca="1" si="1297"/>
        <v>0</v>
      </c>
      <c r="AD666">
        <f t="shared" ca="1" si="1298"/>
        <v>0</v>
      </c>
      <c r="AE666">
        <f t="shared" ca="1" si="1299"/>
        <v>0</v>
      </c>
      <c r="AF666">
        <f t="shared" ca="1" si="1300"/>
        <v>0</v>
      </c>
      <c r="AG666">
        <f t="shared" ca="1" si="1301"/>
        <v>0</v>
      </c>
      <c r="AH666">
        <f t="shared" ca="1" si="1302"/>
        <v>0</v>
      </c>
      <c r="AI666">
        <f t="shared" ca="1" si="1303"/>
        <v>0</v>
      </c>
      <c r="AJ666">
        <f t="shared" ca="1" si="1304"/>
        <v>0</v>
      </c>
      <c r="AK666">
        <f t="shared" ca="1" si="1305"/>
        <v>0</v>
      </c>
      <c r="AL666">
        <f t="shared" ca="1" si="1306"/>
        <v>0</v>
      </c>
      <c r="AM666">
        <f t="shared" ca="1" si="1307"/>
        <v>0</v>
      </c>
      <c r="AN666">
        <f t="shared" ca="1" si="1308"/>
        <v>0</v>
      </c>
      <c r="AO666">
        <f t="shared" ca="1" si="1309"/>
        <v>0</v>
      </c>
      <c r="AP666">
        <f t="shared" ca="1" si="1310"/>
        <v>0</v>
      </c>
      <c r="AQ666">
        <f t="shared" ca="1" si="1311"/>
        <v>0</v>
      </c>
      <c r="AR666" s="8">
        <f t="shared" ca="1" si="1312"/>
        <v>0</v>
      </c>
      <c r="AS666" s="8">
        <f t="shared" ca="1" si="1313"/>
        <v>0</v>
      </c>
      <c r="AT666" s="8">
        <f t="shared" ca="1" si="1314"/>
        <v>0</v>
      </c>
      <c r="AU666" s="8">
        <f t="shared" ca="1" si="1315"/>
        <v>0</v>
      </c>
      <c r="AV666">
        <f t="shared" ca="1" si="1316"/>
        <v>0</v>
      </c>
      <c r="AW666" t="b">
        <f t="shared" ca="1" si="1336"/>
        <v>0</v>
      </c>
    </row>
    <row r="667" spans="1:49">
      <c r="A667" t="s">
        <v>3362</v>
      </c>
      <c r="B667" t="s">
        <v>2573</v>
      </c>
      <c r="C667" t="s">
        <v>2674</v>
      </c>
      <c r="D667">
        <f>IF(Players!C667="NL",INDEX(Standings!G:I,MATCH(INDEX(Teams!G:K,MATCH(Players!B667,Teams!G:G,0),5),Standings!G:G,0),2)+INDEX(Standings!G:I,MATCH(INDEX(Teams!G:K,MATCH(Players!B667,Teams!G:G,0),5),Standings!G:G,0),3),INDEX(Standings!A:C,MATCH(INDEX(Teams!A:E,MATCH(Players!B667,Teams!A:A,0),5),Standings!A:A,0),2)+INDEX(Standings!A:C,MATCH(INDEX(Teams!A:E,MATCH(Players!B667,Teams!A:A,0),5),Standings!A:A,0),3))</f>
        <v>3</v>
      </c>
      <c r="E667">
        <f t="shared" ca="1" si="1317"/>
        <v>0</v>
      </c>
      <c r="F667">
        <f t="shared" ca="1" si="1318"/>
        <v>0</v>
      </c>
      <c r="G667">
        <f t="shared" ca="1" si="1319"/>
        <v>0</v>
      </c>
      <c r="H667">
        <f t="shared" ca="1" si="1320"/>
        <v>0</v>
      </c>
      <c r="I667">
        <f t="shared" ca="1" si="1321"/>
        <v>0</v>
      </c>
      <c r="J667">
        <f t="shared" ca="1" si="1322"/>
        <v>0</v>
      </c>
      <c r="K667">
        <f t="shared" ca="1" si="1323"/>
        <v>0</v>
      </c>
      <c r="L667">
        <f t="shared" ca="1" si="1324"/>
        <v>0</v>
      </c>
      <c r="M667">
        <f t="shared" ca="1" si="1325"/>
        <v>0</v>
      </c>
      <c r="N667">
        <f t="shared" ca="1" si="1326"/>
        <v>0</v>
      </c>
      <c r="O667">
        <f t="shared" ca="1" si="1327"/>
        <v>0</v>
      </c>
      <c r="P667">
        <f t="shared" ca="1" si="1328"/>
        <v>0</v>
      </c>
      <c r="Q667">
        <f t="shared" ca="1" si="1329"/>
        <v>0</v>
      </c>
      <c r="R667">
        <f t="shared" ca="1" si="1330"/>
        <v>0</v>
      </c>
      <c r="S667">
        <f t="shared" ca="1" si="1331"/>
        <v>0</v>
      </c>
      <c r="T667">
        <f t="shared" ca="1" si="1332"/>
        <v>0</v>
      </c>
      <c r="U667">
        <f t="shared" ca="1" si="1333"/>
        <v>0</v>
      </c>
      <c r="V667">
        <f t="shared" ca="1" si="1334"/>
        <v>0</v>
      </c>
      <c r="W667">
        <f t="shared" ca="1" si="1335"/>
        <v>0</v>
      </c>
      <c r="X667">
        <f t="shared" ca="1" si="1292"/>
        <v>0</v>
      </c>
      <c r="Y667">
        <f t="shared" ca="1" si="1293"/>
        <v>0</v>
      </c>
      <c r="Z667">
        <f t="shared" ca="1" si="1294"/>
        <v>0</v>
      </c>
      <c r="AA667">
        <f t="shared" ca="1" si="1295"/>
        <v>0</v>
      </c>
      <c r="AB667">
        <f t="shared" ca="1" si="1296"/>
        <v>0</v>
      </c>
      <c r="AC667">
        <f t="shared" ca="1" si="1297"/>
        <v>0</v>
      </c>
      <c r="AD667">
        <f t="shared" ca="1" si="1298"/>
        <v>0</v>
      </c>
      <c r="AE667">
        <f t="shared" ca="1" si="1299"/>
        <v>0</v>
      </c>
      <c r="AF667">
        <f t="shared" ca="1" si="1300"/>
        <v>0</v>
      </c>
      <c r="AG667">
        <f t="shared" ca="1" si="1301"/>
        <v>0</v>
      </c>
      <c r="AH667">
        <f t="shared" ca="1" si="1302"/>
        <v>0</v>
      </c>
      <c r="AI667">
        <f t="shared" ca="1" si="1303"/>
        <v>0</v>
      </c>
      <c r="AJ667">
        <f t="shared" ca="1" si="1304"/>
        <v>0</v>
      </c>
      <c r="AK667">
        <f t="shared" ca="1" si="1305"/>
        <v>0</v>
      </c>
      <c r="AL667">
        <f t="shared" ca="1" si="1306"/>
        <v>0</v>
      </c>
      <c r="AM667">
        <f t="shared" ca="1" si="1307"/>
        <v>0</v>
      </c>
      <c r="AN667">
        <f t="shared" ca="1" si="1308"/>
        <v>0</v>
      </c>
      <c r="AO667">
        <f t="shared" ca="1" si="1309"/>
        <v>0</v>
      </c>
      <c r="AP667">
        <f t="shared" ca="1" si="1310"/>
        <v>0</v>
      </c>
      <c r="AQ667">
        <f t="shared" ca="1" si="1311"/>
        <v>0</v>
      </c>
      <c r="AR667" s="8">
        <f t="shared" ca="1" si="1312"/>
        <v>0</v>
      </c>
      <c r="AS667" s="8">
        <f t="shared" ca="1" si="1313"/>
        <v>0</v>
      </c>
      <c r="AT667" s="8">
        <f t="shared" ca="1" si="1314"/>
        <v>0</v>
      </c>
      <c r="AU667" s="8">
        <f t="shared" ca="1" si="1315"/>
        <v>0</v>
      </c>
      <c r="AV667">
        <f t="shared" ca="1" si="1316"/>
        <v>0</v>
      </c>
      <c r="AW667" t="b">
        <f t="shared" ca="1" si="1336"/>
        <v>0</v>
      </c>
    </row>
    <row r="668" spans="1:49">
      <c r="A668" t="s">
        <v>3363</v>
      </c>
      <c r="B668" t="s">
        <v>2573</v>
      </c>
      <c r="C668" t="s">
        <v>2674</v>
      </c>
      <c r="D668">
        <f>IF(Players!C668="NL",INDEX(Standings!G:I,MATCH(INDEX(Teams!G:K,MATCH(Players!B668,Teams!G:G,0),5),Standings!G:G,0),2)+INDEX(Standings!G:I,MATCH(INDEX(Teams!G:K,MATCH(Players!B668,Teams!G:G,0),5),Standings!G:G,0),3),INDEX(Standings!A:C,MATCH(INDEX(Teams!A:E,MATCH(Players!B668,Teams!A:A,0),5),Standings!A:A,0),2)+INDEX(Standings!A:C,MATCH(INDEX(Teams!A:E,MATCH(Players!B668,Teams!A:A,0),5),Standings!A:A,0),3))</f>
        <v>3</v>
      </c>
      <c r="E668">
        <f t="shared" ca="1" si="1317"/>
        <v>0</v>
      </c>
      <c r="F668">
        <f t="shared" ca="1" si="1318"/>
        <v>0</v>
      </c>
      <c r="G668">
        <f t="shared" ca="1" si="1319"/>
        <v>0</v>
      </c>
      <c r="H668">
        <f t="shared" ca="1" si="1320"/>
        <v>0</v>
      </c>
      <c r="I668">
        <f t="shared" ca="1" si="1321"/>
        <v>0</v>
      </c>
      <c r="J668">
        <f t="shared" ca="1" si="1322"/>
        <v>0</v>
      </c>
      <c r="K668">
        <f t="shared" ca="1" si="1323"/>
        <v>0</v>
      </c>
      <c r="L668">
        <f t="shared" ca="1" si="1324"/>
        <v>0</v>
      </c>
      <c r="M668">
        <f t="shared" ca="1" si="1325"/>
        <v>0</v>
      </c>
      <c r="N668">
        <f t="shared" ca="1" si="1326"/>
        <v>0</v>
      </c>
      <c r="O668">
        <f t="shared" ca="1" si="1327"/>
        <v>0</v>
      </c>
      <c r="P668">
        <f t="shared" ca="1" si="1328"/>
        <v>0</v>
      </c>
      <c r="Q668">
        <f t="shared" ca="1" si="1329"/>
        <v>0</v>
      </c>
      <c r="R668">
        <f t="shared" ca="1" si="1330"/>
        <v>0</v>
      </c>
      <c r="S668">
        <f t="shared" ca="1" si="1331"/>
        <v>0</v>
      </c>
      <c r="T668">
        <f t="shared" ca="1" si="1332"/>
        <v>0</v>
      </c>
      <c r="U668">
        <f t="shared" ca="1" si="1333"/>
        <v>0</v>
      </c>
      <c r="V668">
        <f t="shared" ca="1" si="1334"/>
        <v>0</v>
      </c>
      <c r="W668">
        <f t="shared" ca="1" si="1335"/>
        <v>0</v>
      </c>
      <c r="X668">
        <f t="shared" ca="1" si="1292"/>
        <v>0</v>
      </c>
      <c r="Y668">
        <f t="shared" ca="1" si="1293"/>
        <v>0</v>
      </c>
      <c r="Z668">
        <f t="shared" ca="1" si="1294"/>
        <v>0</v>
      </c>
      <c r="AA668">
        <f t="shared" ca="1" si="1295"/>
        <v>0</v>
      </c>
      <c r="AB668">
        <f t="shared" ca="1" si="1296"/>
        <v>0</v>
      </c>
      <c r="AC668">
        <f t="shared" ca="1" si="1297"/>
        <v>0</v>
      </c>
      <c r="AD668">
        <f t="shared" ca="1" si="1298"/>
        <v>0</v>
      </c>
      <c r="AE668">
        <f t="shared" ca="1" si="1299"/>
        <v>0</v>
      </c>
      <c r="AF668">
        <f t="shared" ca="1" si="1300"/>
        <v>0</v>
      </c>
      <c r="AG668">
        <f t="shared" ca="1" si="1301"/>
        <v>0</v>
      </c>
      <c r="AH668">
        <f t="shared" ca="1" si="1302"/>
        <v>0</v>
      </c>
      <c r="AI668">
        <f t="shared" ca="1" si="1303"/>
        <v>0</v>
      </c>
      <c r="AJ668">
        <f t="shared" ca="1" si="1304"/>
        <v>0</v>
      </c>
      <c r="AK668">
        <f t="shared" ca="1" si="1305"/>
        <v>0</v>
      </c>
      <c r="AL668">
        <f t="shared" ca="1" si="1306"/>
        <v>0</v>
      </c>
      <c r="AM668">
        <f t="shared" ca="1" si="1307"/>
        <v>0</v>
      </c>
      <c r="AN668">
        <f t="shared" ca="1" si="1308"/>
        <v>0</v>
      </c>
      <c r="AO668">
        <f t="shared" ca="1" si="1309"/>
        <v>0</v>
      </c>
      <c r="AP668">
        <f t="shared" ca="1" si="1310"/>
        <v>0</v>
      </c>
      <c r="AQ668">
        <f t="shared" ca="1" si="1311"/>
        <v>0</v>
      </c>
      <c r="AR668" s="8">
        <f t="shared" ca="1" si="1312"/>
        <v>0</v>
      </c>
      <c r="AS668" s="8">
        <f t="shared" ca="1" si="1313"/>
        <v>0</v>
      </c>
      <c r="AT668" s="8">
        <f t="shared" ca="1" si="1314"/>
        <v>0</v>
      </c>
      <c r="AU668" s="8">
        <f t="shared" ca="1" si="1315"/>
        <v>0</v>
      </c>
      <c r="AV668">
        <f t="shared" ca="1" si="1316"/>
        <v>0</v>
      </c>
      <c r="AW668" t="b">
        <f t="shared" ca="1" si="1336"/>
        <v>0</v>
      </c>
    </row>
    <row r="669" spans="1:49">
      <c r="A669" t="s">
        <v>3364</v>
      </c>
      <c r="B669" t="s">
        <v>2573</v>
      </c>
      <c r="C669" t="s">
        <v>2674</v>
      </c>
      <c r="D669">
        <f>IF(Players!C669="NL",INDEX(Standings!G:I,MATCH(INDEX(Teams!G:K,MATCH(Players!B669,Teams!G:G,0),5),Standings!G:G,0),2)+INDEX(Standings!G:I,MATCH(INDEX(Teams!G:K,MATCH(Players!B669,Teams!G:G,0),5),Standings!G:G,0),3),INDEX(Standings!A:C,MATCH(INDEX(Teams!A:E,MATCH(Players!B669,Teams!A:A,0),5),Standings!A:A,0),2)+INDEX(Standings!A:C,MATCH(INDEX(Teams!A:E,MATCH(Players!B669,Teams!A:A,0),5),Standings!A:A,0),3))</f>
        <v>3</v>
      </c>
      <c r="E669">
        <f t="shared" ca="1" si="1317"/>
        <v>0</v>
      </c>
      <c r="F669">
        <f t="shared" ca="1" si="1318"/>
        <v>0</v>
      </c>
      <c r="G669">
        <f t="shared" ca="1" si="1319"/>
        <v>0</v>
      </c>
      <c r="H669">
        <f t="shared" ca="1" si="1320"/>
        <v>0</v>
      </c>
      <c r="I669">
        <f t="shared" ca="1" si="1321"/>
        <v>0</v>
      </c>
      <c r="J669">
        <f t="shared" ca="1" si="1322"/>
        <v>0</v>
      </c>
      <c r="K669">
        <f t="shared" ca="1" si="1323"/>
        <v>0</v>
      </c>
      <c r="L669">
        <f t="shared" ca="1" si="1324"/>
        <v>0</v>
      </c>
      <c r="M669">
        <f t="shared" ca="1" si="1325"/>
        <v>0</v>
      </c>
      <c r="N669">
        <f t="shared" ca="1" si="1326"/>
        <v>0</v>
      </c>
      <c r="O669">
        <f t="shared" ca="1" si="1327"/>
        <v>0</v>
      </c>
      <c r="P669">
        <f t="shared" ca="1" si="1328"/>
        <v>0</v>
      </c>
      <c r="Q669">
        <f t="shared" ca="1" si="1329"/>
        <v>0</v>
      </c>
      <c r="R669">
        <f t="shared" ca="1" si="1330"/>
        <v>0</v>
      </c>
      <c r="S669">
        <f t="shared" ca="1" si="1331"/>
        <v>0</v>
      </c>
      <c r="T669">
        <f t="shared" ca="1" si="1332"/>
        <v>0</v>
      </c>
      <c r="U669">
        <f t="shared" ca="1" si="1333"/>
        <v>0</v>
      </c>
      <c r="V669">
        <f t="shared" ca="1" si="1334"/>
        <v>0</v>
      </c>
      <c r="W669">
        <f t="shared" ca="1" si="1335"/>
        <v>0</v>
      </c>
      <c r="X669">
        <f t="shared" ca="1" si="1292"/>
        <v>0</v>
      </c>
      <c r="Y669">
        <f t="shared" ca="1" si="1293"/>
        <v>0</v>
      </c>
      <c r="Z669">
        <f t="shared" ca="1" si="1294"/>
        <v>0</v>
      </c>
      <c r="AA669">
        <f t="shared" ca="1" si="1295"/>
        <v>0</v>
      </c>
      <c r="AB669">
        <f t="shared" ca="1" si="1296"/>
        <v>0</v>
      </c>
      <c r="AC669">
        <f t="shared" ca="1" si="1297"/>
        <v>0</v>
      </c>
      <c r="AD669">
        <f t="shared" ca="1" si="1298"/>
        <v>0</v>
      </c>
      <c r="AE669">
        <f t="shared" ca="1" si="1299"/>
        <v>0</v>
      </c>
      <c r="AF669">
        <f t="shared" ca="1" si="1300"/>
        <v>0</v>
      </c>
      <c r="AG669">
        <f t="shared" ca="1" si="1301"/>
        <v>0</v>
      </c>
      <c r="AH669">
        <f t="shared" ca="1" si="1302"/>
        <v>0</v>
      </c>
      <c r="AI669">
        <f t="shared" ca="1" si="1303"/>
        <v>0</v>
      </c>
      <c r="AJ669">
        <f t="shared" ca="1" si="1304"/>
        <v>0</v>
      </c>
      <c r="AK669">
        <f t="shared" ca="1" si="1305"/>
        <v>0</v>
      </c>
      <c r="AL669">
        <f t="shared" ca="1" si="1306"/>
        <v>0</v>
      </c>
      <c r="AM669">
        <f t="shared" ca="1" si="1307"/>
        <v>0</v>
      </c>
      <c r="AN669">
        <f t="shared" ca="1" si="1308"/>
        <v>0</v>
      </c>
      <c r="AO669">
        <f t="shared" ca="1" si="1309"/>
        <v>0</v>
      </c>
      <c r="AP669">
        <f t="shared" ca="1" si="1310"/>
        <v>0</v>
      </c>
      <c r="AQ669">
        <f t="shared" ca="1" si="1311"/>
        <v>0</v>
      </c>
      <c r="AR669" s="8">
        <f t="shared" ca="1" si="1312"/>
        <v>0</v>
      </c>
      <c r="AS669" s="8">
        <f t="shared" ca="1" si="1313"/>
        <v>0</v>
      </c>
      <c r="AT669" s="8">
        <f t="shared" ca="1" si="1314"/>
        <v>0</v>
      </c>
      <c r="AU669" s="8">
        <f t="shared" ca="1" si="1315"/>
        <v>0</v>
      </c>
      <c r="AV669">
        <f t="shared" ca="1" si="1316"/>
        <v>0</v>
      </c>
      <c r="AW669" t="b">
        <f t="shared" ca="1" si="1336"/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97667-19FD-47DE-9619-50515FB0E3B7}">
  <sheetPr codeName="Sheet68"/>
  <dimension ref="A1:V2"/>
  <sheetViews>
    <sheetView workbookViewId="0">
      <pane ySplit="1" topLeftCell="A2" activePane="bottomLeft" state="frozen"/>
      <selection pane="bottomLeft" activeCell="J2" sqref="J2"/>
    </sheetView>
  </sheetViews>
  <sheetFormatPr defaultRowHeight="13.2"/>
  <cols>
    <col min="1" max="1" width="8.21875" bestFit="1" customWidth="1"/>
    <col min="2" max="2" width="10.44140625" bestFit="1" customWidth="1"/>
    <col min="3" max="3" width="10.6640625" bestFit="1" customWidth="1"/>
    <col min="4" max="4" width="6" bestFit="1" customWidth="1"/>
    <col min="5" max="5" width="11.5546875" bestFit="1" customWidth="1"/>
    <col min="6" max="6" width="4.6640625" bestFit="1" customWidth="1"/>
    <col min="7" max="7" width="9" bestFit="1" customWidth="1"/>
    <col min="8" max="8" width="11.109375" bestFit="1" customWidth="1"/>
    <col min="9" max="9" width="5.77734375" bestFit="1" customWidth="1"/>
    <col min="10" max="10" width="6.77734375" bestFit="1" customWidth="1"/>
    <col min="11" max="11" width="7.109375" bestFit="1" customWidth="1"/>
    <col min="12" max="12" width="8.44140625" bestFit="1" customWidth="1"/>
    <col min="13" max="13" width="11.33203125" bestFit="1" customWidth="1"/>
    <col min="14" max="14" width="9" bestFit="1" customWidth="1"/>
    <col min="15" max="15" width="8.33203125" bestFit="1" customWidth="1"/>
    <col min="16" max="16" width="7.21875" bestFit="1" customWidth="1"/>
    <col min="17" max="17" width="9.44140625" bestFit="1" customWidth="1"/>
    <col min="18" max="18" width="8.44140625" bestFit="1" customWidth="1"/>
    <col min="19" max="19" width="9.88671875" bestFit="1" customWidth="1"/>
    <col min="20" max="20" width="12.77734375" bestFit="1" customWidth="1"/>
    <col min="21" max="21" width="10.44140625" bestFit="1" customWidth="1"/>
    <col min="22" max="22" width="6.88671875" bestFit="1" customWidth="1"/>
  </cols>
  <sheetData>
    <row r="1" spans="1:22">
      <c r="A1" t="s">
        <v>2809</v>
      </c>
      <c r="B1" t="s">
        <v>3370</v>
      </c>
      <c r="C1" t="s">
        <v>3371</v>
      </c>
      <c r="D1" t="s">
        <v>3372</v>
      </c>
      <c r="E1" t="s">
        <v>3373</v>
      </c>
      <c r="F1" t="s">
        <v>3374</v>
      </c>
      <c r="G1" t="s">
        <v>3375</v>
      </c>
      <c r="H1" t="s">
        <v>3376</v>
      </c>
      <c r="I1" t="s">
        <v>3377</v>
      </c>
      <c r="J1" t="s">
        <v>3378</v>
      </c>
      <c r="K1" t="s">
        <v>3379</v>
      </c>
      <c r="L1" t="s">
        <v>3380</v>
      </c>
      <c r="M1" t="s">
        <v>3381</v>
      </c>
      <c r="N1" t="s">
        <v>3382</v>
      </c>
      <c r="O1" t="s">
        <v>3383</v>
      </c>
      <c r="P1" t="s">
        <v>3384</v>
      </c>
      <c r="Q1" t="s">
        <v>3385</v>
      </c>
      <c r="R1" t="s">
        <v>3386</v>
      </c>
      <c r="S1" t="s">
        <v>3387</v>
      </c>
      <c r="T1" t="s">
        <v>3388</v>
      </c>
      <c r="U1" t="s">
        <v>3389</v>
      </c>
      <c r="V1" t="s">
        <v>3390</v>
      </c>
    </row>
    <row r="2" spans="1:22">
      <c r="A2">
        <v>37</v>
      </c>
      <c r="B2" t="e">
        <f>_xlfn.IFNA(INDEX(Teams!A:E,MATCH(INDEX(Schedule!B:I,MATCH(Sheet25!A2,Schedule!B:B,0),5),Teams!E:E,0),1),INDEX(Teams!G:K,MATCH(INDEX(Schedule!B:I,MATCH(Sheet25!A2,Schedule!B:B,0),5),Teams!K:K,0),1))</f>
        <v>#N/A</v>
      </c>
      <c r="C2" t="e">
        <f>_xlfn.IFNA(INDEX(Teams!A:E,MATCH(INDEX(Schedule!B:I,MATCH(Sheet25!A2,Schedule!B:B,0),7),Teams!E:E,0),1),INDEX(Teams!G:K,MATCH(INDEX(Schedule!B:I,MATCH(Sheet25!A2,Schedule!B:B,0),7),Teams!K:K,0),1))</f>
        <v>#N/A</v>
      </c>
      <c r="D2">
        <v>1</v>
      </c>
      <c r="E2" t="e">
        <f>B2</f>
        <v>#N/A</v>
      </c>
      <c r="F2">
        <v>0</v>
      </c>
      <c r="G2">
        <v>0</v>
      </c>
      <c r="H2">
        <v>0</v>
      </c>
      <c r="I2" t="s">
        <v>3391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7864B-FE83-48D4-B1FD-0C2392C3F84E}">
  <sheetPr codeName="Sheet24"/>
  <dimension ref="A1:AV3573"/>
  <sheetViews>
    <sheetView tabSelected="1" workbookViewId="0">
      <pane ySplit="1" topLeftCell="A858" activePane="bottomLeft" state="frozen"/>
      <selection pane="bottomLeft" activeCell="A895" sqref="A895"/>
    </sheetView>
  </sheetViews>
  <sheetFormatPr defaultRowHeight="13.2"/>
  <cols>
    <col min="1" max="1" width="8.21875" bestFit="1" customWidth="1"/>
    <col min="2" max="2" width="20.21875" bestFit="1" customWidth="1"/>
    <col min="3" max="3" width="5.44140625" style="42" bestFit="1" customWidth="1"/>
    <col min="4" max="4" width="16.21875" bestFit="1" customWidth="1"/>
    <col min="5" max="5" width="4.77734375" style="42" bestFit="1" customWidth="1"/>
    <col min="6" max="6" width="3.5546875" bestFit="1" customWidth="1"/>
    <col min="7" max="7" width="3.44140625" style="42" bestFit="1" customWidth="1"/>
    <col min="8" max="9" width="2.21875" bestFit="1" customWidth="1"/>
    <col min="10" max="11" width="3.21875" bestFit="1" customWidth="1"/>
    <col min="12" max="12" width="3.44140625" bestFit="1" customWidth="1"/>
    <col min="13" max="13" width="4" bestFit="1" customWidth="1"/>
    <col min="14" max="14" width="3.44140625" bestFit="1" customWidth="1"/>
    <col min="15" max="15" width="3.5546875" bestFit="1" customWidth="1"/>
    <col min="16" max="16" width="3.44140625" bestFit="1" customWidth="1"/>
    <col min="17" max="17" width="3.5546875" bestFit="1" customWidth="1"/>
    <col min="18" max="18" width="5.44140625" bestFit="1" customWidth="1"/>
    <col min="19" max="19" width="4.6640625" bestFit="1" customWidth="1"/>
    <col min="20" max="20" width="3.44140625" bestFit="1" customWidth="1"/>
    <col min="21" max="21" width="3.33203125" bestFit="1" customWidth="1"/>
    <col min="22" max="22" width="5.109375" bestFit="1" customWidth="1"/>
    <col min="23" max="23" width="2.88671875" style="42" bestFit="1" customWidth="1"/>
    <col min="24" max="24" width="2" bestFit="1" customWidth="1"/>
    <col min="25" max="25" width="3.6640625" bestFit="1" customWidth="1"/>
    <col min="26" max="26" width="4.77734375" bestFit="1" customWidth="1"/>
    <col min="27" max="27" width="3.44140625" bestFit="1" customWidth="1"/>
    <col min="28" max="28" width="5.109375" style="12" bestFit="1" customWidth="1"/>
    <col min="29" max="29" width="3" bestFit="1" customWidth="1"/>
    <col min="30" max="30" width="2.21875" bestFit="1" customWidth="1"/>
    <col min="31" max="33" width="3.44140625" bestFit="1" customWidth="1"/>
    <col min="34" max="34" width="4" bestFit="1" customWidth="1"/>
    <col min="35" max="35" width="3.5546875" bestFit="1" customWidth="1"/>
    <col min="36" max="36" width="4.6640625" bestFit="1" customWidth="1"/>
    <col min="37" max="37" width="3.44140625" bestFit="1" customWidth="1"/>
    <col min="38" max="38" width="4.109375" bestFit="1" customWidth="1"/>
    <col min="39" max="39" width="6.109375" style="44" bestFit="1" customWidth="1"/>
    <col min="40" max="40" width="3.5546875" bestFit="1" customWidth="1"/>
    <col min="41" max="41" width="2.21875" bestFit="1" customWidth="1"/>
    <col min="42" max="42" width="4.6640625" bestFit="1" customWidth="1"/>
    <col min="43" max="43" width="3.5546875" bestFit="1" customWidth="1"/>
    <col min="44" max="44" width="3.21875" bestFit="1" customWidth="1"/>
    <col min="45" max="46" width="3.44140625" bestFit="1" customWidth="1"/>
    <col min="47" max="47" width="3.5546875" bestFit="1" customWidth="1"/>
    <col min="48" max="48" width="4.44140625" bestFit="1" customWidth="1"/>
  </cols>
  <sheetData>
    <row r="1" spans="1:48">
      <c r="A1" t="s">
        <v>3393</v>
      </c>
      <c r="B1" t="s">
        <v>2809</v>
      </c>
      <c r="C1" s="42" t="s">
        <v>2671</v>
      </c>
      <c r="D1" t="s">
        <v>2405</v>
      </c>
      <c r="E1" s="42" t="s">
        <v>2502</v>
      </c>
      <c r="F1" t="s">
        <v>2483</v>
      </c>
      <c r="G1" s="43" t="s">
        <v>2408</v>
      </c>
      <c r="H1" s="39" t="s">
        <v>2409</v>
      </c>
      <c r="I1" s="39" t="s">
        <v>2410</v>
      </c>
      <c r="J1" s="39" t="s">
        <v>2411</v>
      </c>
      <c r="K1" s="39" t="s">
        <v>2412</v>
      </c>
      <c r="L1" s="39" t="s">
        <v>2413</v>
      </c>
      <c r="M1" s="39" t="s">
        <v>2414</v>
      </c>
      <c r="N1" s="39" t="s">
        <v>2415</v>
      </c>
      <c r="O1" s="39" t="s">
        <v>2416</v>
      </c>
      <c r="P1" s="39" t="s">
        <v>2417</v>
      </c>
      <c r="Q1" s="39" t="s">
        <v>2418</v>
      </c>
      <c r="R1" s="39" t="s">
        <v>2424</v>
      </c>
      <c r="S1" s="39" t="s">
        <v>2425</v>
      </c>
      <c r="T1" s="39" t="s">
        <v>2426</v>
      </c>
      <c r="U1" s="39" t="s">
        <v>2427</v>
      </c>
      <c r="V1" s="39" t="s">
        <v>2428</v>
      </c>
      <c r="W1" s="41" t="s">
        <v>2365</v>
      </c>
      <c r="X1" s="21" t="s">
        <v>2366</v>
      </c>
      <c r="Y1" s="21" t="s">
        <v>2484</v>
      </c>
      <c r="Z1" s="21" t="s">
        <v>2485</v>
      </c>
      <c r="AA1" s="21" t="s">
        <v>2486</v>
      </c>
      <c r="AB1" s="40" t="s">
        <v>2487</v>
      </c>
      <c r="AC1" s="21" t="s">
        <v>2410</v>
      </c>
      <c r="AD1" s="21" t="s">
        <v>2409</v>
      </c>
      <c r="AE1" s="21" t="s">
        <v>2488</v>
      </c>
      <c r="AF1" s="21" t="s">
        <v>2413</v>
      </c>
      <c r="AG1" s="21" t="s">
        <v>2417</v>
      </c>
      <c r="AH1" s="21" t="s">
        <v>2428</v>
      </c>
      <c r="AI1" s="21" t="s">
        <v>2418</v>
      </c>
      <c r="AJ1" s="21" t="s">
        <v>2425</v>
      </c>
      <c r="AK1" s="21" t="s">
        <v>2489</v>
      </c>
      <c r="AL1" s="21" t="s">
        <v>2490</v>
      </c>
      <c r="AM1" s="44" t="s">
        <v>2503</v>
      </c>
      <c r="AN1" t="s">
        <v>2504</v>
      </c>
      <c r="AO1" t="s">
        <v>2505</v>
      </c>
      <c r="AP1" t="s">
        <v>2506</v>
      </c>
      <c r="AQ1" t="s">
        <v>2507</v>
      </c>
      <c r="AR1" t="s">
        <v>2508</v>
      </c>
      <c r="AS1" t="s">
        <v>2509</v>
      </c>
      <c r="AT1" t="s">
        <v>2415</v>
      </c>
      <c r="AU1" t="s">
        <v>2416</v>
      </c>
      <c r="AV1" t="s">
        <v>2510</v>
      </c>
    </row>
    <row r="2" spans="1:48">
      <c r="A2">
        <v>1</v>
      </c>
      <c r="B2" t="str">
        <f>INDEX(Schedule!A:B,MATCH(GameLog!A2,Schedule!A:A,0),2)</f>
        <v>19990404_COL@SD</v>
      </c>
      <c r="C2" s="42" t="s">
        <v>2575</v>
      </c>
      <c r="D2" t="s">
        <v>2524</v>
      </c>
      <c r="E2" s="42">
        <v>8</v>
      </c>
      <c r="F2">
        <v>1</v>
      </c>
      <c r="G2" s="42">
        <v>4</v>
      </c>
      <c r="AM2" s="44">
        <f>IF(E2&lt;10,IF(E2=1,AB2,SUMIFS(AB:AB,A:A,A2,C:C,C2)),"")</f>
        <v>8</v>
      </c>
      <c r="AN2">
        <v>4</v>
      </c>
    </row>
    <row r="3" spans="1:48">
      <c r="A3">
        <v>1</v>
      </c>
      <c r="B3" t="str">
        <f>INDEX(Schedule!A:B,MATCH(GameLog!A3,Schedule!A:A,0),2)</f>
        <v>19990404_COL@SD</v>
      </c>
      <c r="C3" s="42" t="s">
        <v>2575</v>
      </c>
      <c r="D3" t="s">
        <v>2521</v>
      </c>
      <c r="E3" s="42">
        <v>6</v>
      </c>
      <c r="F3">
        <v>1</v>
      </c>
      <c r="G3" s="42">
        <v>4</v>
      </c>
      <c r="I3">
        <v>1</v>
      </c>
      <c r="AM3" s="44">
        <f>IF(E3&lt;10,IF(E3=1,AB3,SUMIFS(AB:AB,A:A,A3,C:C,C3)),"")</f>
        <v>8</v>
      </c>
      <c r="AN3">
        <v>2</v>
      </c>
      <c r="AO3">
        <v>2</v>
      </c>
    </row>
    <row r="4" spans="1:48">
      <c r="A4">
        <v>1</v>
      </c>
      <c r="B4" t="str">
        <f>INDEX(Schedule!A:B,MATCH(GameLog!A4,Schedule!A:A,0),2)</f>
        <v>19990404_COL@SD</v>
      </c>
      <c r="C4" s="42" t="s">
        <v>2575</v>
      </c>
      <c r="D4" t="s">
        <v>2520</v>
      </c>
      <c r="E4" s="42">
        <v>9</v>
      </c>
      <c r="F4">
        <v>1</v>
      </c>
      <c r="G4" s="42">
        <v>4</v>
      </c>
      <c r="I4">
        <v>1</v>
      </c>
      <c r="AM4" s="44">
        <f>IF(E4&lt;10,IF(E4=1,AB4,SUMIFS(AB:AB,A:A,A4,C:C,C4)),"")</f>
        <v>8</v>
      </c>
      <c r="AN4">
        <v>2</v>
      </c>
    </row>
    <row r="5" spans="1:48">
      <c r="A5">
        <v>1</v>
      </c>
      <c r="B5" t="str">
        <f>INDEX(Schedule!A:B,MATCH(GameLog!A5,Schedule!A:A,0),2)</f>
        <v>19990404_COL@SD</v>
      </c>
      <c r="C5" s="42" t="s">
        <v>2575</v>
      </c>
      <c r="D5" t="s">
        <v>2459</v>
      </c>
      <c r="E5" s="42">
        <v>7</v>
      </c>
      <c r="F5">
        <v>1</v>
      </c>
      <c r="G5" s="42">
        <v>4</v>
      </c>
      <c r="AM5" s="44">
        <f>IF(E5&lt;10,IF(E5=1,AB5,SUMIFS(AB:AB,A:A,A5,C:C,C5)),"")</f>
        <v>8</v>
      </c>
    </row>
    <row r="6" spans="1:48">
      <c r="A6">
        <v>1</v>
      </c>
      <c r="B6" t="str">
        <f>INDEX(Schedule!A:B,MATCH(GameLog!A6,Schedule!A:A,0),2)</f>
        <v>19990404_COL@SD</v>
      </c>
      <c r="C6" s="42" t="s">
        <v>2575</v>
      </c>
      <c r="D6" t="s">
        <v>2458</v>
      </c>
      <c r="E6" s="42">
        <v>5</v>
      </c>
      <c r="F6">
        <v>1</v>
      </c>
      <c r="G6" s="42">
        <v>4</v>
      </c>
      <c r="H6">
        <v>2</v>
      </c>
      <c r="I6">
        <v>2</v>
      </c>
      <c r="J6">
        <v>1</v>
      </c>
      <c r="Q6">
        <v>1</v>
      </c>
      <c r="AM6" s="44">
        <f>IF(E6&lt;10,IF(E6=1,AB6,SUMIFS(AB:AB,A:A,A6,C:C,C6)),"")</f>
        <v>8</v>
      </c>
    </row>
    <row r="7" spans="1:48">
      <c r="A7">
        <v>1</v>
      </c>
      <c r="B7" t="str">
        <f>INDEX(Schedule!A:B,MATCH(GameLog!A7,Schedule!A:A,0),2)</f>
        <v>19990404_COL@SD</v>
      </c>
      <c r="C7" s="42" t="s">
        <v>2575</v>
      </c>
      <c r="D7" t="s">
        <v>2518</v>
      </c>
      <c r="E7" s="42">
        <v>3</v>
      </c>
      <c r="F7">
        <v>1</v>
      </c>
      <c r="G7" s="42">
        <v>3</v>
      </c>
      <c r="I7">
        <v>2</v>
      </c>
      <c r="M7">
        <v>1</v>
      </c>
      <c r="P7">
        <v>1</v>
      </c>
      <c r="AM7" s="44">
        <f>IF(E7&lt;10,IF(E7=1,AB7,SUMIFS(AB:AB,A:A,A7,C:C,C7)),"")</f>
        <v>8</v>
      </c>
      <c r="AN7">
        <v>6</v>
      </c>
    </row>
    <row r="8" spans="1:48">
      <c r="A8">
        <v>1</v>
      </c>
      <c r="B8" t="str">
        <f>INDEX(Schedule!A:B,MATCH(GameLog!A8,Schedule!A:A,0),2)</f>
        <v>19990404_COL@SD</v>
      </c>
      <c r="C8" s="42" t="s">
        <v>2575</v>
      </c>
      <c r="D8" t="s">
        <v>2464</v>
      </c>
      <c r="E8" s="42">
        <v>4</v>
      </c>
      <c r="F8">
        <v>1</v>
      </c>
      <c r="G8" s="42">
        <v>3</v>
      </c>
      <c r="M8">
        <v>1</v>
      </c>
      <c r="U8">
        <v>1</v>
      </c>
      <c r="AM8" s="44">
        <f>IF(E8&lt;10,IF(E8=1,AB8,SUMIFS(AB:AB,A:A,A8,C:C,C8)),"")</f>
        <v>8</v>
      </c>
      <c r="AN8">
        <v>2</v>
      </c>
      <c r="AO8">
        <v>1</v>
      </c>
    </row>
    <row r="9" spans="1:48">
      <c r="A9">
        <v>1</v>
      </c>
      <c r="B9" t="str">
        <f>INDEX(Schedule!A:B,MATCH(GameLog!A9,Schedule!A:A,0),2)</f>
        <v>19990404_COL@SD</v>
      </c>
      <c r="C9" s="42" t="s">
        <v>2575</v>
      </c>
      <c r="D9" t="s">
        <v>2463</v>
      </c>
      <c r="E9" s="42">
        <v>2</v>
      </c>
      <c r="F9">
        <v>1</v>
      </c>
      <c r="G9" s="42">
        <v>1</v>
      </c>
      <c r="P9">
        <v>2</v>
      </c>
      <c r="AM9" s="44">
        <f>IF(E9&lt;10,IF(E9=1,AB9,SUMIFS(AB:AB,A:A,A9,C:C,C9)),"")</f>
        <v>8</v>
      </c>
      <c r="AN9">
        <v>8</v>
      </c>
      <c r="AO9">
        <v>1</v>
      </c>
      <c r="AP9">
        <v>3</v>
      </c>
      <c r="AT9">
        <v>1</v>
      </c>
      <c r="AU9">
        <v>1</v>
      </c>
    </row>
    <row r="10" spans="1:48">
      <c r="A10">
        <v>1</v>
      </c>
      <c r="B10" t="str">
        <f>INDEX(Schedule!A:B,MATCH(GameLog!A10,Schedule!A:A,0),2)</f>
        <v>19990404_COL@SD</v>
      </c>
      <c r="C10" s="42" t="s">
        <v>2575</v>
      </c>
      <c r="D10" t="s">
        <v>2473</v>
      </c>
      <c r="E10" s="42">
        <v>1</v>
      </c>
      <c r="F10">
        <v>1</v>
      </c>
      <c r="G10" s="42">
        <v>2</v>
      </c>
      <c r="R10">
        <v>1</v>
      </c>
      <c r="X10">
        <v>1</v>
      </c>
      <c r="AB10" s="12">
        <v>5.333333333333333</v>
      </c>
      <c r="AC10">
        <v>5</v>
      </c>
      <c r="AD10">
        <v>4</v>
      </c>
      <c r="AE10">
        <v>4</v>
      </c>
      <c r="AF10">
        <v>2</v>
      </c>
      <c r="AG10">
        <v>3</v>
      </c>
      <c r="AH10">
        <v>1</v>
      </c>
      <c r="AI10">
        <v>5</v>
      </c>
      <c r="AM10" s="44">
        <f>IF(E10&lt;10,IF(E10=1,AB10,SUMIFS(AB:AB,A:A,A10,C:C,C10)),"")</f>
        <v>5.333333333333333</v>
      </c>
    </row>
    <row r="11" spans="1:48">
      <c r="A11">
        <v>1</v>
      </c>
      <c r="B11" t="str">
        <f>INDEX(Schedule!A:B,MATCH(GameLog!A11,Schedule!A:A,0),2)</f>
        <v>19990404_COL@SD</v>
      </c>
      <c r="C11" s="42" t="s">
        <v>2575</v>
      </c>
      <c r="D11" t="s">
        <v>2461</v>
      </c>
      <c r="E11" s="42" t="s">
        <v>2810</v>
      </c>
      <c r="G11" s="42">
        <v>1</v>
      </c>
      <c r="R11">
        <v>1</v>
      </c>
      <c r="AM11" s="44" t="str">
        <f>IF(E11&lt;10,IF(E11=1,AB11,SUMIFS(AB:AB,A:A,A11,C:C,C11)),"")</f>
        <v/>
      </c>
    </row>
    <row r="12" spans="1:48">
      <c r="A12">
        <v>1</v>
      </c>
      <c r="B12" t="str">
        <f>INDEX(Schedule!A:B,MATCH(GameLog!A12,Schedule!A:A,0),2)</f>
        <v>19990404_COL@SD</v>
      </c>
      <c r="C12" s="42" t="s">
        <v>2577</v>
      </c>
      <c r="D12" t="s">
        <v>2542</v>
      </c>
      <c r="E12" s="42">
        <v>4</v>
      </c>
      <c r="F12">
        <v>1</v>
      </c>
      <c r="G12" s="42">
        <v>3</v>
      </c>
      <c r="H12">
        <v>1</v>
      </c>
      <c r="N12">
        <v>1</v>
      </c>
      <c r="P12">
        <v>1</v>
      </c>
      <c r="Q12">
        <v>1</v>
      </c>
      <c r="AM12" s="44">
        <f>IF(E12&lt;10,IF(E12=1,AB12,SUMIFS(AB:AB,A:A,A12,C:C,C12)),"")</f>
        <v>9</v>
      </c>
      <c r="AN12">
        <v>4</v>
      </c>
      <c r="AO12">
        <v>3</v>
      </c>
      <c r="AQ12">
        <v>1</v>
      </c>
    </row>
    <row r="13" spans="1:48">
      <c r="A13">
        <v>1</v>
      </c>
      <c r="B13" t="str">
        <f>INDEX(Schedule!A:B,MATCH(GameLog!A13,Schedule!A:A,0),2)</f>
        <v>19990404_COL@SD</v>
      </c>
      <c r="C13" s="42" t="s">
        <v>2577</v>
      </c>
      <c r="D13" t="s">
        <v>2434</v>
      </c>
      <c r="E13" s="42">
        <v>7</v>
      </c>
      <c r="F13">
        <v>1</v>
      </c>
      <c r="G13" s="42">
        <v>4</v>
      </c>
      <c r="H13">
        <v>1</v>
      </c>
      <c r="I13">
        <v>1</v>
      </c>
      <c r="L13">
        <v>1</v>
      </c>
      <c r="M13">
        <v>1</v>
      </c>
      <c r="Q13">
        <v>1</v>
      </c>
      <c r="AM13" s="44">
        <f>IF(E13&lt;10,IF(E13=1,AB13,SUMIFS(AB:AB,A:A,A13,C:C,C13)),"")</f>
        <v>9</v>
      </c>
      <c r="AN13">
        <v>2</v>
      </c>
    </row>
    <row r="14" spans="1:48">
      <c r="A14">
        <v>1</v>
      </c>
      <c r="B14" t="str">
        <f>INDEX(Schedule!A:B,MATCH(GameLog!A14,Schedule!A:A,0),2)</f>
        <v>19990404_COL@SD</v>
      </c>
      <c r="C14" s="42" t="s">
        <v>2577</v>
      </c>
      <c r="D14" t="s">
        <v>2546</v>
      </c>
      <c r="E14" s="42">
        <v>9</v>
      </c>
      <c r="F14">
        <v>1</v>
      </c>
      <c r="G14" s="42">
        <v>4</v>
      </c>
      <c r="AM14" s="44">
        <f>IF(E14&lt;10,IF(E14=1,AB14,SUMIFS(AB:AB,A:A,A14,C:C,C14)),"")</f>
        <v>9</v>
      </c>
    </row>
    <row r="15" spans="1:48">
      <c r="A15">
        <v>1</v>
      </c>
      <c r="B15" t="str">
        <f>INDEX(Schedule!A:B,MATCH(GameLog!A15,Schedule!A:A,0),2)</f>
        <v>19990404_COL@SD</v>
      </c>
      <c r="C15" s="42" t="s">
        <v>2577</v>
      </c>
      <c r="D15" t="s">
        <v>2538</v>
      </c>
      <c r="E15" s="42">
        <v>3</v>
      </c>
      <c r="F15">
        <v>1</v>
      </c>
      <c r="G15" s="42">
        <v>3</v>
      </c>
      <c r="H15">
        <v>1</v>
      </c>
      <c r="I15">
        <v>2</v>
      </c>
      <c r="J15">
        <v>1</v>
      </c>
      <c r="P15">
        <v>1</v>
      </c>
      <c r="AM15" s="44">
        <f>IF(E15&lt;10,IF(E15=1,AB15,SUMIFS(AB:AB,A:A,A15,C:C,C15)),"")</f>
        <v>9</v>
      </c>
      <c r="AN15">
        <v>10</v>
      </c>
      <c r="AO15">
        <v>1</v>
      </c>
      <c r="AQ15">
        <v>2</v>
      </c>
    </row>
    <row r="16" spans="1:48">
      <c r="A16">
        <v>1</v>
      </c>
      <c r="B16" t="str">
        <f>INDEX(Schedule!A:B,MATCH(GameLog!A16,Schedule!A:A,0),2)</f>
        <v>19990404_COL@SD</v>
      </c>
      <c r="C16" s="42" t="s">
        <v>2577</v>
      </c>
      <c r="D16" t="s">
        <v>2535</v>
      </c>
      <c r="E16" s="42">
        <v>2</v>
      </c>
      <c r="F16">
        <v>1</v>
      </c>
      <c r="G16" s="42">
        <v>4</v>
      </c>
      <c r="H16">
        <v>1</v>
      </c>
      <c r="I16">
        <v>1</v>
      </c>
      <c r="AM16" s="44">
        <f>IF(E16&lt;10,IF(E16=1,AB16,SUMIFS(AB:AB,A:A,A16,C:C,C16)),"")</f>
        <v>9</v>
      </c>
      <c r="AN16">
        <v>2</v>
      </c>
    </row>
    <row r="17" spans="1:47">
      <c r="A17">
        <v>1</v>
      </c>
      <c r="B17" t="str">
        <f>INDEX(Schedule!A:B,MATCH(GameLog!A17,Schedule!A:A,0),2)</f>
        <v>19990404_COL@SD</v>
      </c>
      <c r="C17" s="42" t="s">
        <v>2577</v>
      </c>
      <c r="D17" t="s">
        <v>2440</v>
      </c>
      <c r="E17" s="42">
        <v>5</v>
      </c>
      <c r="F17">
        <v>1</v>
      </c>
      <c r="G17" s="42">
        <v>4</v>
      </c>
      <c r="Q17">
        <v>3</v>
      </c>
      <c r="AM17" s="44">
        <f>IF(E17&lt;10,IF(E17=1,AB17,SUMIFS(AB:AB,A:A,A17,C:C,C17)),"")</f>
        <v>9</v>
      </c>
      <c r="AN17">
        <v>1</v>
      </c>
      <c r="AO17">
        <v>1</v>
      </c>
      <c r="AP17">
        <v>1</v>
      </c>
      <c r="AQ17">
        <v>1</v>
      </c>
    </row>
    <row r="18" spans="1:47">
      <c r="A18">
        <v>1</v>
      </c>
      <c r="B18" t="str">
        <f>INDEX(Schedule!A:B,MATCH(GameLog!A18,Schedule!A:A,0),2)</f>
        <v>19990404_COL@SD</v>
      </c>
      <c r="C18" s="42" t="s">
        <v>2577</v>
      </c>
      <c r="D18" t="s">
        <v>2545</v>
      </c>
      <c r="E18" s="42">
        <v>8</v>
      </c>
      <c r="F18">
        <v>1</v>
      </c>
      <c r="G18" s="42">
        <v>4</v>
      </c>
      <c r="H18">
        <v>1</v>
      </c>
      <c r="I18">
        <v>1</v>
      </c>
      <c r="L18">
        <v>1</v>
      </c>
      <c r="M18">
        <v>3</v>
      </c>
      <c r="Q18">
        <v>1</v>
      </c>
      <c r="AM18" s="44">
        <f>IF(E18&lt;10,IF(E18=1,AB18,SUMIFS(AB:AB,A:A,A18,C:C,C18)),"")</f>
        <v>9</v>
      </c>
      <c r="AN18">
        <v>3</v>
      </c>
    </row>
    <row r="19" spans="1:47">
      <c r="A19">
        <v>1</v>
      </c>
      <c r="B19" t="str">
        <f>INDEX(Schedule!A:B,MATCH(GameLog!A19,Schedule!A:A,0),2)</f>
        <v>19990404_COL@SD</v>
      </c>
      <c r="C19" s="42" t="s">
        <v>2577</v>
      </c>
      <c r="D19" t="s">
        <v>2439</v>
      </c>
      <c r="E19" s="42">
        <v>6</v>
      </c>
      <c r="F19">
        <v>1</v>
      </c>
      <c r="G19" s="42">
        <v>1</v>
      </c>
      <c r="P19">
        <v>2</v>
      </c>
      <c r="V19">
        <v>1</v>
      </c>
      <c r="AM19" s="44">
        <f>IF(E19&lt;10,IF(E19=1,AB19,SUMIFS(AB:AB,A:A,A19,C:C,C19)),"")</f>
        <v>9</v>
      </c>
      <c r="AN19">
        <v>4</v>
      </c>
      <c r="AO19">
        <v>4</v>
      </c>
      <c r="AQ19">
        <v>1</v>
      </c>
    </row>
    <row r="20" spans="1:47">
      <c r="A20">
        <v>1</v>
      </c>
      <c r="B20" t="str">
        <f>INDEX(Schedule!A:B,MATCH(GameLog!A20,Schedule!A:A,0),2)</f>
        <v>19990404_COL@SD</v>
      </c>
      <c r="C20" s="42" t="s">
        <v>2577</v>
      </c>
      <c r="D20" t="s">
        <v>2444</v>
      </c>
      <c r="E20" s="42">
        <v>1</v>
      </c>
      <c r="F20">
        <v>1</v>
      </c>
      <c r="G20" s="42">
        <v>2</v>
      </c>
      <c r="Q20">
        <v>1</v>
      </c>
      <c r="W20" s="42">
        <v>1</v>
      </c>
      <c r="AB20" s="12">
        <v>6</v>
      </c>
      <c r="AC20">
        <v>5</v>
      </c>
      <c r="AD20">
        <v>2</v>
      </c>
      <c r="AE20">
        <v>2</v>
      </c>
      <c r="AG20">
        <v>1</v>
      </c>
      <c r="AI20">
        <v>1</v>
      </c>
      <c r="AM20" s="44">
        <f>IF(E20&lt;10,IF(E20=1,AB20,SUMIFS(AB:AB,A:A,A20,C:C,C20)),"")</f>
        <v>6</v>
      </c>
      <c r="AN20">
        <v>1</v>
      </c>
    </row>
    <row r="21" spans="1:47">
      <c r="A21">
        <v>1</v>
      </c>
      <c r="B21" t="str">
        <f>INDEX(Schedule!A:B,MATCH(GameLog!A21,Schedule!A:A,0),2)</f>
        <v>19990404_COL@SD</v>
      </c>
      <c r="C21" s="42" t="s">
        <v>2577</v>
      </c>
      <c r="D21" t="s">
        <v>2540</v>
      </c>
      <c r="E21" s="42" t="s">
        <v>2810</v>
      </c>
      <c r="P21">
        <v>1</v>
      </c>
      <c r="AM21" s="44" t="str">
        <f>IF(E21&lt;10,IF(E21=1,AB21,SUMIFS(AB:AB,A:A,A21,C:C,C21)),"")</f>
        <v/>
      </c>
    </row>
    <row r="22" spans="1:47">
      <c r="A22">
        <v>1</v>
      </c>
      <c r="B22" t="str">
        <f>INDEX(Schedule!A:B,MATCH(GameLog!A22,Schedule!A:A,0),2)</f>
        <v>19990404_COL@SD</v>
      </c>
      <c r="C22" s="42" t="s">
        <v>2577</v>
      </c>
      <c r="D22" t="s">
        <v>2431</v>
      </c>
      <c r="E22" s="42" t="s">
        <v>2813</v>
      </c>
      <c r="O22">
        <v>1</v>
      </c>
      <c r="AM22" s="44" t="str">
        <f>IF(E22&lt;10,IF(E22=1,AB22,SUMIFS(AB:AB,A:A,A22,C:C,C22)),"")</f>
        <v/>
      </c>
    </row>
    <row r="23" spans="1:47">
      <c r="A23">
        <v>1</v>
      </c>
      <c r="B23" t="str">
        <f>INDEX(Schedule!A:B,MATCH(GameLog!A23,Schedule!A:A,0),2)</f>
        <v>19990404_COL@SD</v>
      </c>
      <c r="C23" s="42" t="s">
        <v>2575</v>
      </c>
      <c r="D23" t="s">
        <v>2480</v>
      </c>
      <c r="E23" s="42">
        <v>1</v>
      </c>
      <c r="AB23" s="12">
        <v>0.66666666666666663</v>
      </c>
      <c r="AG23">
        <v>1</v>
      </c>
      <c r="AM23" s="44">
        <f>IF(E23&lt;10,IF(E23=1,AB23,SUMIFS(AB:AB,A:A,A23,C:C,C23)),"")</f>
        <v>0.66666666666666663</v>
      </c>
      <c r="AU23">
        <v>1</v>
      </c>
    </row>
    <row r="24" spans="1:47">
      <c r="A24">
        <v>1</v>
      </c>
      <c r="B24" t="str">
        <f>INDEX(Schedule!A:B,MATCH(GameLog!A24,Schedule!A:A,0),2)</f>
        <v>19990404_COL@SD</v>
      </c>
      <c r="C24" s="42" t="s">
        <v>2575</v>
      </c>
      <c r="D24" t="s">
        <v>2578</v>
      </c>
      <c r="E24" s="42">
        <v>1</v>
      </c>
      <c r="AB24" s="12">
        <v>1.3333333333333333</v>
      </c>
      <c r="AD24">
        <v>1</v>
      </c>
      <c r="AG24">
        <v>1</v>
      </c>
      <c r="AI24">
        <v>1</v>
      </c>
      <c r="AL24">
        <v>1</v>
      </c>
      <c r="AM24" s="44">
        <f>IF(E24&lt;10,IF(E24=1,AB24,SUMIFS(AB:AB,A:A,A24,C:C,C24)),"")</f>
        <v>1.3333333333333333</v>
      </c>
      <c r="AT24">
        <v>1</v>
      </c>
    </row>
    <row r="25" spans="1:47">
      <c r="A25">
        <v>1</v>
      </c>
      <c r="B25" t="str">
        <f>INDEX(Schedule!A:B,MATCH(GameLog!A25,Schedule!A:A,0),2)</f>
        <v>19990404_COL@SD</v>
      </c>
      <c r="C25" s="42" t="s">
        <v>2575</v>
      </c>
      <c r="D25" t="s">
        <v>2479</v>
      </c>
      <c r="E25" s="42">
        <v>1</v>
      </c>
      <c r="AB25" s="12">
        <v>0.66666666666666663</v>
      </c>
      <c r="AI25">
        <v>1</v>
      </c>
      <c r="AM25" s="44">
        <f>IF(E25&lt;10,IF(E25=1,AB25,SUMIFS(AB:AB,A:A,A25,C:C,C25)),"")</f>
        <v>0.66666666666666663</v>
      </c>
    </row>
    <row r="26" spans="1:47">
      <c r="A26">
        <v>1</v>
      </c>
      <c r="B26" t="str">
        <f>INDEX(Schedule!A:B,MATCH(GameLog!A26,Schedule!A:A,0),2)</f>
        <v>19990404_COL@SD</v>
      </c>
      <c r="C26" s="42" t="s">
        <v>2577</v>
      </c>
      <c r="D26" t="s">
        <v>2531</v>
      </c>
      <c r="E26" s="42">
        <v>1</v>
      </c>
      <c r="AG26">
        <v>1</v>
      </c>
      <c r="AM26" s="44">
        <f>IF(E26&lt;10,IF(E26=1,AB26,SUMIFS(AB:AB,A:A,A26,C:C,C26)),"")</f>
        <v>0</v>
      </c>
    </row>
    <row r="27" spans="1:47">
      <c r="A27">
        <v>1</v>
      </c>
      <c r="B27" t="str">
        <f>INDEX(Schedule!A:B,MATCH(GameLog!A27,Schedule!A:A,0),2)</f>
        <v>19990404_COL@SD</v>
      </c>
      <c r="C27" s="42" t="s">
        <v>2577</v>
      </c>
      <c r="D27" t="s">
        <v>2449</v>
      </c>
      <c r="E27" s="42">
        <v>1</v>
      </c>
      <c r="AB27" s="12">
        <v>1</v>
      </c>
      <c r="AG27">
        <v>1</v>
      </c>
      <c r="AM27" s="44">
        <f>IF(E27&lt;10,IF(E27=1,AB27,SUMIFS(AB:AB,A:A,A27,C:C,C27)),"")</f>
        <v>1</v>
      </c>
    </row>
    <row r="28" spans="1:47">
      <c r="A28">
        <v>1</v>
      </c>
      <c r="B28" t="str">
        <f>INDEX(Schedule!A:B,MATCH(GameLog!A28,Schedule!A:A,0),2)</f>
        <v>19990404_COL@SD</v>
      </c>
      <c r="C28" s="42" t="s">
        <v>2577</v>
      </c>
      <c r="D28" t="s">
        <v>2451</v>
      </c>
      <c r="E28" s="42">
        <v>1</v>
      </c>
      <c r="AB28" s="12">
        <v>1</v>
      </c>
      <c r="AC28">
        <v>1</v>
      </c>
      <c r="AM28" s="44">
        <f>IF(E28&lt;10,IF(E28=1,AB28,SUMIFS(AB:AB,A:A,A28,C:C,C28)),"")</f>
        <v>1</v>
      </c>
    </row>
    <row r="29" spans="1:47">
      <c r="A29">
        <v>1</v>
      </c>
      <c r="B29" t="str">
        <f>INDEX(Schedule!A:B,MATCH(GameLog!A29,Schedule!A:A,0),2)</f>
        <v>19990404_COL@SD</v>
      </c>
      <c r="C29" s="42" t="s">
        <v>2577</v>
      </c>
      <c r="D29" t="s">
        <v>2447</v>
      </c>
      <c r="E29" s="42">
        <v>1</v>
      </c>
      <c r="AA29">
        <v>1</v>
      </c>
      <c r="AB29" s="12">
        <v>1</v>
      </c>
      <c r="AM29" s="44">
        <f>IF(E29&lt;10,IF(E29=1,AB29,SUMIFS(AB:AB,A:A,A29,C:C,C29)),"")</f>
        <v>1</v>
      </c>
      <c r="AO29">
        <v>1</v>
      </c>
    </row>
    <row r="30" spans="1:47">
      <c r="A30">
        <v>2</v>
      </c>
      <c r="B30" t="str">
        <f>INDEX(Schedule!A:B,MATCH(GameLog!A30,Schedule!A:A,0),2)</f>
        <v>19990405_BOS@KC</v>
      </c>
      <c r="C30" s="42" t="s">
        <v>2551</v>
      </c>
      <c r="D30" t="s">
        <v>2700</v>
      </c>
      <c r="E30" s="42" t="s">
        <v>2814</v>
      </c>
      <c r="F30">
        <v>1</v>
      </c>
      <c r="G30" s="42">
        <v>4</v>
      </c>
      <c r="H30">
        <v>1</v>
      </c>
      <c r="I30">
        <v>2</v>
      </c>
      <c r="N30">
        <v>1</v>
      </c>
      <c r="P30">
        <v>1</v>
      </c>
      <c r="AM30" s="44" t="str">
        <f>IF(E30&lt;10,IF(E30=1,AB30,SUMIFS(AB:AB,A:A,A30,C:C,C30)),"")</f>
        <v/>
      </c>
    </row>
    <row r="31" spans="1:47">
      <c r="A31">
        <v>2</v>
      </c>
      <c r="B31" t="str">
        <f>INDEX(Schedule!A:B,MATCH(GameLog!A31,Schedule!A:A,0),2)</f>
        <v>19990405_BOS@KC</v>
      </c>
      <c r="C31" s="42" t="s">
        <v>2551</v>
      </c>
      <c r="D31" t="s">
        <v>2703</v>
      </c>
      <c r="E31" s="42">
        <v>8</v>
      </c>
      <c r="F31">
        <v>1</v>
      </c>
      <c r="G31" s="42">
        <v>3</v>
      </c>
      <c r="T31">
        <v>2</v>
      </c>
      <c r="AM31" s="44">
        <f>IF(E31&lt;10,IF(E31=1,AB31,SUMIFS(AB:AB,A:A,A31,C:C,C31)),"")</f>
        <v>9</v>
      </c>
      <c r="AN31">
        <v>2</v>
      </c>
    </row>
    <row r="32" spans="1:47">
      <c r="A32">
        <v>2</v>
      </c>
      <c r="B32" t="str">
        <f>INDEX(Schedule!A:B,MATCH(GameLog!A32,Schedule!A:A,0),2)</f>
        <v>19990405_BOS@KC</v>
      </c>
      <c r="C32" s="42" t="s">
        <v>2551</v>
      </c>
      <c r="D32" t="s">
        <v>2701</v>
      </c>
      <c r="E32" s="42">
        <v>5</v>
      </c>
      <c r="F32">
        <v>1</v>
      </c>
      <c r="G32" s="42">
        <v>5</v>
      </c>
      <c r="H32">
        <v>2</v>
      </c>
      <c r="Q32">
        <v>1</v>
      </c>
      <c r="AM32" s="44">
        <f>IF(E32&lt;10,IF(E32=1,AB32,SUMIFS(AB:AB,A:A,A32,C:C,C32)),"")</f>
        <v>9</v>
      </c>
    </row>
    <row r="33" spans="1:46">
      <c r="A33">
        <v>2</v>
      </c>
      <c r="B33" t="str">
        <f>INDEX(Schedule!A:B,MATCH(GameLog!A33,Schedule!A:A,0),2)</f>
        <v>19990405_BOS@KC</v>
      </c>
      <c r="C33" s="42" t="s">
        <v>2551</v>
      </c>
      <c r="D33" t="s">
        <v>2726</v>
      </c>
      <c r="E33" s="42">
        <v>6</v>
      </c>
      <c r="F33">
        <v>1</v>
      </c>
      <c r="G33" s="42">
        <v>5</v>
      </c>
      <c r="H33">
        <v>1</v>
      </c>
      <c r="I33">
        <v>3</v>
      </c>
      <c r="L33">
        <v>1</v>
      </c>
      <c r="M33">
        <v>2</v>
      </c>
      <c r="AM33" s="44">
        <f>IF(E33&lt;10,IF(E33=1,AB33,SUMIFS(AB:AB,A:A,A33,C:C,C33)),"")</f>
        <v>9</v>
      </c>
      <c r="AN33">
        <v>3</v>
      </c>
      <c r="AP33">
        <v>1</v>
      </c>
    </row>
    <row r="34" spans="1:46">
      <c r="A34">
        <v>2</v>
      </c>
      <c r="B34" t="str">
        <f>INDEX(Schedule!A:B,MATCH(GameLog!A34,Schedule!A:A,0),2)</f>
        <v>19990405_BOS@KC</v>
      </c>
      <c r="C34" s="42" t="s">
        <v>2551</v>
      </c>
      <c r="D34" t="s">
        <v>2702</v>
      </c>
      <c r="E34" s="42">
        <v>7</v>
      </c>
      <c r="F34">
        <v>1</v>
      </c>
      <c r="G34" s="42">
        <v>2</v>
      </c>
      <c r="H34">
        <v>1</v>
      </c>
      <c r="P34">
        <v>2</v>
      </c>
      <c r="Q34">
        <v>1</v>
      </c>
      <c r="AM34" s="44">
        <f>IF(E34&lt;10,IF(E34=1,AB34,SUMIFS(AB:AB,A:A,A34,C:C,C34)),"")</f>
        <v>9</v>
      </c>
    </row>
    <row r="35" spans="1:46">
      <c r="A35">
        <v>2</v>
      </c>
      <c r="B35" t="str">
        <f>INDEX(Schedule!A:B,MATCH(GameLog!A35,Schedule!A:A,0),2)</f>
        <v>19990405_BOS@KC</v>
      </c>
      <c r="C35" s="42" t="s">
        <v>2551</v>
      </c>
      <c r="D35" t="s">
        <v>2699</v>
      </c>
      <c r="E35" s="42">
        <v>3</v>
      </c>
      <c r="F35">
        <v>1</v>
      </c>
      <c r="G35" s="42">
        <v>4</v>
      </c>
      <c r="H35">
        <v>1</v>
      </c>
      <c r="I35">
        <v>2</v>
      </c>
      <c r="L35">
        <v>1</v>
      </c>
      <c r="M35">
        <v>2</v>
      </c>
      <c r="AM35" s="44">
        <f>IF(E35&lt;10,IF(E35=1,AB35,SUMIFS(AB:AB,A:A,A35,C:C,C35)),"")</f>
        <v>9</v>
      </c>
      <c r="AN35">
        <v>4</v>
      </c>
    </row>
    <row r="36" spans="1:46">
      <c r="A36">
        <v>2</v>
      </c>
      <c r="B36" t="str">
        <f>INDEX(Schedule!A:B,MATCH(GameLog!A36,Schedule!A:A,0),2)</f>
        <v>19990405_BOS@KC</v>
      </c>
      <c r="C36" s="42" t="s">
        <v>2551</v>
      </c>
      <c r="D36" t="s">
        <v>2713</v>
      </c>
      <c r="E36" s="42">
        <v>2</v>
      </c>
      <c r="F36">
        <v>1</v>
      </c>
      <c r="G36" s="42">
        <v>4</v>
      </c>
      <c r="I36">
        <v>1</v>
      </c>
      <c r="AM36" s="44">
        <f>IF(E36&lt;10,IF(E36=1,AB36,SUMIFS(AB:AB,A:A,A36,C:C,C36)),"")</f>
        <v>9</v>
      </c>
      <c r="AN36">
        <v>15</v>
      </c>
      <c r="AS36">
        <v>1</v>
      </c>
    </row>
    <row r="37" spans="1:46">
      <c r="A37">
        <v>2</v>
      </c>
      <c r="B37" t="str">
        <f>INDEX(Schedule!A:B,MATCH(GameLog!A37,Schedule!A:A,0),2)</f>
        <v>19990405_BOS@KC</v>
      </c>
      <c r="C37" s="42" t="s">
        <v>2551</v>
      </c>
      <c r="D37" t="s">
        <v>2711</v>
      </c>
      <c r="E37" s="42">
        <v>4</v>
      </c>
      <c r="F37">
        <v>1</v>
      </c>
      <c r="G37" s="42">
        <v>3</v>
      </c>
      <c r="I37">
        <v>1</v>
      </c>
      <c r="P37">
        <v>1</v>
      </c>
      <c r="Q37">
        <v>1</v>
      </c>
      <c r="AM37" s="44">
        <f>IF(E37&lt;10,IF(E37=1,AB37,SUMIFS(AB:AB,A:A,A37,C:C,C37)),"")</f>
        <v>9</v>
      </c>
      <c r="AN37">
        <v>2</v>
      </c>
      <c r="AO37">
        <v>2</v>
      </c>
    </row>
    <row r="38" spans="1:46">
      <c r="A38">
        <v>2</v>
      </c>
      <c r="B38" t="str">
        <f>INDEX(Schedule!A:B,MATCH(GameLog!A38,Schedule!A:A,0),2)</f>
        <v>19990405_BOS@KC</v>
      </c>
      <c r="C38" s="42" t="s">
        <v>2551</v>
      </c>
      <c r="D38" t="s">
        <v>2704</v>
      </c>
      <c r="E38" s="42">
        <v>9</v>
      </c>
      <c r="F38">
        <v>1</v>
      </c>
      <c r="G38" s="42">
        <v>4</v>
      </c>
      <c r="H38">
        <v>1</v>
      </c>
      <c r="I38">
        <v>1</v>
      </c>
      <c r="L38">
        <v>1</v>
      </c>
      <c r="M38">
        <v>1</v>
      </c>
      <c r="R38">
        <v>1</v>
      </c>
      <c r="AM38" s="44">
        <f>IF(E38&lt;10,IF(E38=1,AB38,SUMIFS(AB:AB,A:A,A38,C:C,C38)),"")</f>
        <v>9</v>
      </c>
      <c r="AN38">
        <v>1</v>
      </c>
    </row>
    <row r="39" spans="1:46">
      <c r="A39">
        <v>2</v>
      </c>
      <c r="B39" t="str">
        <f>INDEX(Schedule!A:B,MATCH(GameLog!A39,Schedule!A:A,0),2)</f>
        <v>19990405_BOS@KC</v>
      </c>
      <c r="C39" s="42" t="s">
        <v>2551</v>
      </c>
      <c r="D39" t="s">
        <v>2722</v>
      </c>
      <c r="E39" s="42">
        <v>1</v>
      </c>
      <c r="F39">
        <v>1</v>
      </c>
      <c r="W39" s="42">
        <v>1</v>
      </c>
      <c r="AB39" s="12">
        <v>6.666666666666667</v>
      </c>
      <c r="AC39">
        <v>5</v>
      </c>
      <c r="AD39">
        <v>1</v>
      </c>
      <c r="AE39">
        <v>1</v>
      </c>
      <c r="AF39">
        <v>1</v>
      </c>
      <c r="AG39">
        <v>1</v>
      </c>
      <c r="AI39">
        <v>12</v>
      </c>
      <c r="AM39" s="44">
        <f>IF(E39&lt;10,IF(E39=1,AB39,SUMIFS(AB:AB,A:A,A39,C:C,C39)),"")</f>
        <v>6.666666666666667</v>
      </c>
      <c r="AO39">
        <v>1</v>
      </c>
    </row>
    <row r="40" spans="1:46">
      <c r="A40">
        <v>2</v>
      </c>
      <c r="B40" t="str">
        <f>INDEX(Schedule!A:B,MATCH(GameLog!A40,Schedule!A:A,0),2)</f>
        <v>19990405_BOS@KC</v>
      </c>
      <c r="C40" s="42" t="s">
        <v>2551</v>
      </c>
      <c r="D40" t="s">
        <v>2738</v>
      </c>
      <c r="E40" s="42">
        <v>1</v>
      </c>
      <c r="AB40" s="12">
        <v>1.3333333333333333</v>
      </c>
      <c r="AC40">
        <v>2</v>
      </c>
      <c r="AD40">
        <v>1</v>
      </c>
      <c r="AI40">
        <v>1</v>
      </c>
      <c r="AM40" s="44">
        <f>IF(E40&lt;10,IF(E40=1,AB40,SUMIFS(AB:AB,A:A,A40,C:C,C40)),"")</f>
        <v>1.3333333333333333</v>
      </c>
    </row>
    <row r="41" spans="1:46">
      <c r="A41">
        <v>2</v>
      </c>
      <c r="B41" t="str">
        <f>INDEX(Schedule!A:B,MATCH(GameLog!A41,Schedule!A:A,0),2)</f>
        <v>19990405_BOS@KC</v>
      </c>
      <c r="C41" s="42" t="s">
        <v>2551</v>
      </c>
      <c r="D41" t="s">
        <v>2734</v>
      </c>
      <c r="E41" s="42">
        <v>1</v>
      </c>
      <c r="AA41">
        <v>1</v>
      </c>
      <c r="AB41" s="12">
        <v>1</v>
      </c>
      <c r="AI41">
        <v>2</v>
      </c>
      <c r="AM41" s="44">
        <f>IF(E41&lt;10,IF(E41=1,AB41,SUMIFS(AB:AB,A:A,A41,C:C,C41)),"")</f>
        <v>1</v>
      </c>
    </row>
    <row r="42" spans="1:46">
      <c r="A42">
        <v>2</v>
      </c>
      <c r="B42" t="str">
        <f>INDEX(Schedule!A:B,MATCH(GameLog!A42,Schedule!A:A,0),2)</f>
        <v>19990405_BOS@KC</v>
      </c>
      <c r="C42" s="42" t="s">
        <v>2557</v>
      </c>
      <c r="D42" t="s">
        <v>2752</v>
      </c>
      <c r="E42" s="42">
        <v>8</v>
      </c>
      <c r="F42">
        <v>1</v>
      </c>
      <c r="G42" s="42">
        <v>4</v>
      </c>
      <c r="H42">
        <v>1</v>
      </c>
      <c r="I42">
        <v>1</v>
      </c>
      <c r="Q42">
        <v>2</v>
      </c>
      <c r="AM42" s="44">
        <f>IF(E42&lt;10,IF(E42=1,AB42,SUMIFS(AB:AB,A:A,A42,C:C,C42)),"")</f>
        <v>9</v>
      </c>
      <c r="AN42">
        <v>3</v>
      </c>
    </row>
    <row r="43" spans="1:46">
      <c r="A43">
        <v>2</v>
      </c>
      <c r="B43" t="str">
        <f>INDEX(Schedule!A:B,MATCH(GameLog!A43,Schedule!A:A,0),2)</f>
        <v>19990405_BOS@KC</v>
      </c>
      <c r="C43" s="42" t="s">
        <v>2557</v>
      </c>
      <c r="D43" t="s">
        <v>2749</v>
      </c>
      <c r="E43" s="42">
        <v>5</v>
      </c>
      <c r="F43">
        <v>1</v>
      </c>
      <c r="G43" s="42">
        <v>4</v>
      </c>
      <c r="I43">
        <v>2</v>
      </c>
      <c r="Q43">
        <v>1</v>
      </c>
      <c r="AM43" s="44">
        <f>IF(E43&lt;10,IF(E43=1,AB43,SUMIFS(AB:AB,A:A,A43,C:C,C43)),"")</f>
        <v>9</v>
      </c>
      <c r="AO43">
        <v>1</v>
      </c>
    </row>
    <row r="44" spans="1:46">
      <c r="A44">
        <v>2</v>
      </c>
      <c r="B44" t="str">
        <f>INDEX(Schedule!A:B,MATCH(GameLog!A44,Schedule!A:A,0),2)</f>
        <v>19990405_BOS@KC</v>
      </c>
      <c r="C44" s="42" t="s">
        <v>2557</v>
      </c>
      <c r="D44" t="s">
        <v>2751</v>
      </c>
      <c r="E44" s="42">
        <v>7</v>
      </c>
      <c r="F44">
        <v>1</v>
      </c>
      <c r="G44" s="42">
        <v>4</v>
      </c>
      <c r="I44">
        <v>1</v>
      </c>
      <c r="M44">
        <v>1</v>
      </c>
      <c r="Q44">
        <v>2</v>
      </c>
      <c r="AM44" s="44">
        <f>IF(E44&lt;10,IF(E44=1,AB44,SUMIFS(AB:AB,A:A,A44,C:C,C44)),"")</f>
        <v>9</v>
      </c>
    </row>
    <row r="45" spans="1:46">
      <c r="A45">
        <v>2</v>
      </c>
      <c r="B45" t="str">
        <f>INDEX(Schedule!A:B,MATCH(GameLog!A45,Schedule!A:A,0),2)</f>
        <v>19990405_BOS@KC</v>
      </c>
      <c r="C45" s="42" t="s">
        <v>2557</v>
      </c>
      <c r="D45" t="s">
        <v>2761</v>
      </c>
      <c r="E45" s="42">
        <v>3</v>
      </c>
      <c r="F45">
        <v>1</v>
      </c>
      <c r="G45" s="42">
        <v>4</v>
      </c>
      <c r="Q45">
        <v>3</v>
      </c>
      <c r="AM45" s="44">
        <f>IF(E45&lt;10,IF(E45=1,AB45,SUMIFS(AB:AB,A:A,A45,C:C,C45)),"")</f>
        <v>9</v>
      </c>
      <c r="AN45">
        <v>11</v>
      </c>
      <c r="AO45">
        <v>2</v>
      </c>
      <c r="AQ45">
        <v>1</v>
      </c>
    </row>
    <row r="46" spans="1:46">
      <c r="A46">
        <v>2</v>
      </c>
      <c r="B46" t="str">
        <f>INDEX(Schedule!A:B,MATCH(GameLog!A46,Schedule!A:A,0),2)</f>
        <v>19990405_BOS@KC</v>
      </c>
      <c r="C46" s="42" t="s">
        <v>2557</v>
      </c>
      <c r="D46" t="s">
        <v>2757</v>
      </c>
      <c r="E46" s="42" t="s">
        <v>2814</v>
      </c>
      <c r="F46">
        <v>1</v>
      </c>
      <c r="G46" s="42">
        <v>4</v>
      </c>
      <c r="Q46">
        <v>1</v>
      </c>
      <c r="AM46" s="44" t="str">
        <f>IF(E46&lt;10,IF(E46=1,AB46,SUMIFS(AB:AB,A:A,A46,C:C,C46)),"")</f>
        <v/>
      </c>
    </row>
    <row r="47" spans="1:46">
      <c r="A47">
        <v>2</v>
      </c>
      <c r="B47" t="str">
        <f>INDEX(Schedule!A:B,MATCH(GameLog!A47,Schedule!A:A,0),2)</f>
        <v>19990405_BOS@KC</v>
      </c>
      <c r="C47" s="42" t="s">
        <v>2557</v>
      </c>
      <c r="D47" t="s">
        <v>2753</v>
      </c>
      <c r="E47" s="42">
        <v>9</v>
      </c>
      <c r="F47">
        <v>1</v>
      </c>
      <c r="G47" s="42">
        <v>4</v>
      </c>
      <c r="H47">
        <v>1</v>
      </c>
      <c r="I47">
        <v>2</v>
      </c>
      <c r="L47">
        <v>1</v>
      </c>
      <c r="M47">
        <v>1</v>
      </c>
      <c r="Q47">
        <v>1</v>
      </c>
      <c r="AM47" s="44">
        <f>IF(E47&lt;10,IF(E47=1,AB47,SUMIFS(AB:AB,A:A,A47,C:C,C47)),"")</f>
        <v>9</v>
      </c>
      <c r="AN47">
        <v>2</v>
      </c>
    </row>
    <row r="48" spans="1:46">
      <c r="A48">
        <v>2</v>
      </c>
      <c r="B48" t="str">
        <f>INDEX(Schedule!A:B,MATCH(GameLog!A48,Schedule!A:A,0),2)</f>
        <v>19990405_BOS@KC</v>
      </c>
      <c r="C48" s="42" t="s">
        <v>2557</v>
      </c>
      <c r="D48" t="s">
        <v>2746</v>
      </c>
      <c r="E48" s="42">
        <v>2</v>
      </c>
      <c r="F48">
        <v>1</v>
      </c>
      <c r="G48" s="42">
        <v>2</v>
      </c>
      <c r="P48">
        <v>1</v>
      </c>
      <c r="Q48">
        <v>1</v>
      </c>
      <c r="AM48" s="44">
        <f>IF(E48&lt;10,IF(E48=1,AB48,SUMIFS(AB:AB,A:A,A48,C:C,C48)),"")</f>
        <v>9</v>
      </c>
      <c r="AN48">
        <v>3</v>
      </c>
      <c r="AT48">
        <v>1</v>
      </c>
    </row>
    <row r="49" spans="1:48">
      <c r="A49">
        <v>2</v>
      </c>
      <c r="B49" t="str">
        <f>INDEX(Schedule!A:B,MATCH(GameLog!A49,Schedule!A:A,0),2)</f>
        <v>19990405_BOS@KC</v>
      </c>
      <c r="C49" s="42" t="s">
        <v>2557</v>
      </c>
      <c r="D49" t="s">
        <v>2756</v>
      </c>
      <c r="E49" s="42" t="s">
        <v>2810</v>
      </c>
      <c r="G49" s="42">
        <v>1</v>
      </c>
      <c r="Q49">
        <v>1</v>
      </c>
      <c r="AM49" s="44" t="str">
        <f>IF(E49&lt;10,IF(E49=1,AB49,SUMIFS(AB:AB,A:A,A49,C:C,C49)),"")</f>
        <v/>
      </c>
    </row>
    <row r="50" spans="1:48">
      <c r="A50">
        <v>2</v>
      </c>
      <c r="B50" t="str">
        <f>INDEX(Schedule!A:B,MATCH(GameLog!A50,Schedule!A:A,0),2)</f>
        <v>19990405_BOS@KC</v>
      </c>
      <c r="C50" s="42" t="s">
        <v>2557</v>
      </c>
      <c r="D50" t="s">
        <v>2750</v>
      </c>
      <c r="E50" s="42">
        <v>6</v>
      </c>
      <c r="F50">
        <v>1</v>
      </c>
      <c r="G50" s="42">
        <v>4</v>
      </c>
      <c r="I50">
        <v>1</v>
      </c>
      <c r="Q50">
        <v>1</v>
      </c>
      <c r="AM50" s="44">
        <f>IF(E50&lt;10,IF(E50=1,AB50,SUMIFS(AB:AB,A:A,A50,C:C,C50)),"")</f>
        <v>9</v>
      </c>
      <c r="AN50">
        <v>3</v>
      </c>
      <c r="AO50">
        <v>4</v>
      </c>
      <c r="AQ50">
        <v>1</v>
      </c>
    </row>
    <row r="51" spans="1:48">
      <c r="A51">
        <v>2</v>
      </c>
      <c r="B51" t="str">
        <f>INDEX(Schedule!A:B,MATCH(GameLog!A51,Schedule!A:A,0),2)</f>
        <v>19990405_BOS@KC</v>
      </c>
      <c r="C51" s="42" t="s">
        <v>2557</v>
      </c>
      <c r="D51" t="s">
        <v>2748</v>
      </c>
      <c r="E51" s="42">
        <v>4</v>
      </c>
      <c r="F51">
        <v>1</v>
      </c>
      <c r="G51" s="42">
        <v>4</v>
      </c>
      <c r="Q51">
        <v>2</v>
      </c>
      <c r="AM51" s="44">
        <f>IF(E51&lt;10,IF(E51=1,AB51,SUMIFS(AB:AB,A:A,A51,C:C,C51)),"")</f>
        <v>9</v>
      </c>
      <c r="AN51">
        <v>5</v>
      </c>
      <c r="AO51">
        <v>2</v>
      </c>
    </row>
    <row r="52" spans="1:48">
      <c r="A52">
        <v>2</v>
      </c>
      <c r="B52" t="str">
        <f>INDEX(Schedule!A:B,MATCH(GameLog!A52,Schedule!A:A,0),2)</f>
        <v>19990405_BOS@KC</v>
      </c>
      <c r="C52" s="42" t="s">
        <v>2557</v>
      </c>
      <c r="D52" t="s">
        <v>2773</v>
      </c>
      <c r="E52" s="42">
        <v>1</v>
      </c>
      <c r="F52">
        <v>1</v>
      </c>
      <c r="X52">
        <v>1</v>
      </c>
      <c r="AB52" s="12">
        <v>5</v>
      </c>
      <c r="AC52">
        <v>7</v>
      </c>
      <c r="AD52">
        <v>5</v>
      </c>
      <c r="AE52">
        <v>5</v>
      </c>
      <c r="AF52">
        <v>3</v>
      </c>
      <c r="AG52">
        <v>2</v>
      </c>
      <c r="AI52">
        <v>2</v>
      </c>
      <c r="AM52" s="44">
        <f>IF(E52&lt;10,IF(E52=1,AB52,SUMIFS(AB:AB,A:A,A52,C:C,C52)),"")</f>
        <v>5</v>
      </c>
      <c r="AO52">
        <v>3</v>
      </c>
      <c r="AT52">
        <v>1</v>
      </c>
      <c r="AV52">
        <v>2</v>
      </c>
    </row>
    <row r="53" spans="1:48">
      <c r="A53">
        <v>2</v>
      </c>
      <c r="B53" t="str">
        <f>INDEX(Schedule!A:B,MATCH(GameLog!A53,Schedule!A:A,0),2)</f>
        <v>19990405_BOS@KC</v>
      </c>
      <c r="C53" s="42" t="s">
        <v>2557</v>
      </c>
      <c r="D53" t="s">
        <v>2452</v>
      </c>
      <c r="E53" s="42">
        <v>1</v>
      </c>
      <c r="AB53" s="12">
        <v>1</v>
      </c>
      <c r="AG53">
        <v>2</v>
      </c>
      <c r="AM53" s="44">
        <f>IF(E53&lt;10,IF(E53=1,AB53,SUMIFS(AB:AB,A:A,A53,C:C,C53)),"")</f>
        <v>1</v>
      </c>
    </row>
    <row r="54" spans="1:48">
      <c r="A54">
        <v>2</v>
      </c>
      <c r="B54" t="str">
        <f>INDEX(Schedule!A:B,MATCH(GameLog!A54,Schedule!A:A,0),2)</f>
        <v>19990405_BOS@KC</v>
      </c>
      <c r="C54" s="42" t="s">
        <v>2557</v>
      </c>
      <c r="D54" t="s">
        <v>2771</v>
      </c>
      <c r="E54" s="42">
        <v>1</v>
      </c>
      <c r="AB54" s="12">
        <v>2</v>
      </c>
      <c r="AC54">
        <v>4</v>
      </c>
      <c r="AI54">
        <v>1</v>
      </c>
      <c r="AM54" s="44">
        <f>IF(E54&lt;10,IF(E54=1,AB54,SUMIFS(AB:AB,A:A,A54,C:C,C54)),"")</f>
        <v>2</v>
      </c>
    </row>
    <row r="55" spans="1:48">
      <c r="A55">
        <v>2</v>
      </c>
      <c r="B55" t="str">
        <f>INDEX(Schedule!A:B,MATCH(GameLog!A55,Schedule!A:A,0),2)</f>
        <v>19990405_BOS@KC</v>
      </c>
      <c r="C55" s="42" t="s">
        <v>2557</v>
      </c>
      <c r="D55" t="s">
        <v>2794</v>
      </c>
      <c r="E55" s="42">
        <v>1</v>
      </c>
      <c r="AB55" s="12">
        <v>1</v>
      </c>
      <c r="AC55">
        <v>1</v>
      </c>
      <c r="AM55" s="44">
        <f>IF(E55&lt;10,IF(E55=1,AB55,SUMIFS(AB:AB,A:A,A55,C:C,C55)),"")</f>
        <v>1</v>
      </c>
      <c r="AO55">
        <v>1</v>
      </c>
    </row>
    <row r="56" spans="1:48">
      <c r="A56">
        <v>9</v>
      </c>
      <c r="B56" t="str">
        <f>INDEX(Schedule!A:B,MATCH(GameLog!A56,Schedule!A:A,0),2)</f>
        <v>19990405_ARI@LA</v>
      </c>
      <c r="C56" s="42" t="s">
        <v>2574</v>
      </c>
      <c r="D56" t="s">
        <v>2629</v>
      </c>
      <c r="E56" s="42">
        <v>8</v>
      </c>
      <c r="F56">
        <v>1</v>
      </c>
      <c r="G56" s="42">
        <v>5</v>
      </c>
      <c r="H56">
        <v>1</v>
      </c>
      <c r="I56">
        <v>1</v>
      </c>
      <c r="L56">
        <v>1</v>
      </c>
      <c r="M56">
        <v>1</v>
      </c>
      <c r="AM56" s="44">
        <f>IF(E56&lt;10,IF(E56=1,AB56,SUMIFS(AB:AB,A:A,A56,C:C,C56)),"")</f>
        <v>9</v>
      </c>
      <c r="AN56">
        <v>1</v>
      </c>
    </row>
    <row r="57" spans="1:48">
      <c r="A57">
        <v>9</v>
      </c>
      <c r="B57" t="str">
        <f>INDEX(Schedule!A:B,MATCH(GameLog!A57,Schedule!A:A,0),2)</f>
        <v>19990405_ARI@LA</v>
      </c>
      <c r="C57" s="42" t="s">
        <v>2574</v>
      </c>
      <c r="D57" t="s">
        <v>2625</v>
      </c>
      <c r="E57" s="42">
        <v>4</v>
      </c>
      <c r="F57">
        <v>1</v>
      </c>
      <c r="G57" s="42">
        <v>4</v>
      </c>
      <c r="H57">
        <v>1</v>
      </c>
      <c r="M57">
        <v>1</v>
      </c>
      <c r="P57">
        <v>1</v>
      </c>
      <c r="Q57">
        <v>1</v>
      </c>
      <c r="AM57" s="44">
        <f>IF(E57&lt;10,IF(E57=1,AB57,SUMIFS(AB:AB,A:A,A57,C:C,C57)),"")</f>
        <v>9</v>
      </c>
      <c r="AN57">
        <v>1</v>
      </c>
      <c r="AO57">
        <v>2</v>
      </c>
    </row>
    <row r="58" spans="1:48">
      <c r="A58">
        <v>9</v>
      </c>
      <c r="B58" t="str">
        <f>INDEX(Schedule!A:B,MATCH(GameLog!A58,Schedule!A:A,0),2)</f>
        <v>19990405_ARI@LA</v>
      </c>
      <c r="C58" s="42" t="s">
        <v>2574</v>
      </c>
      <c r="D58" t="s">
        <v>2624</v>
      </c>
      <c r="E58" s="42">
        <v>3</v>
      </c>
      <c r="F58">
        <v>1</v>
      </c>
      <c r="G58" s="42">
        <v>3</v>
      </c>
      <c r="H58">
        <v>1</v>
      </c>
      <c r="I58">
        <v>1</v>
      </c>
      <c r="J58">
        <v>1</v>
      </c>
      <c r="P58">
        <v>2</v>
      </c>
      <c r="AM58" s="44">
        <f>IF(E58&lt;10,IF(E58=1,AB58,SUMIFS(AB:AB,A:A,A58,C:C,C58)),"")</f>
        <v>9</v>
      </c>
      <c r="AN58">
        <v>6</v>
      </c>
    </row>
    <row r="59" spans="1:48">
      <c r="A59">
        <v>9</v>
      </c>
      <c r="B59" t="str">
        <f>INDEX(Schedule!A:B,MATCH(GameLog!A59,Schedule!A:A,0),2)</f>
        <v>19990405_ARI@LA</v>
      </c>
      <c r="C59" s="42" t="s">
        <v>2574</v>
      </c>
      <c r="D59" t="s">
        <v>2626</v>
      </c>
      <c r="E59" s="42">
        <v>5</v>
      </c>
      <c r="F59">
        <v>1</v>
      </c>
      <c r="G59" s="42">
        <v>5</v>
      </c>
      <c r="H59">
        <v>1</v>
      </c>
      <c r="I59">
        <v>2</v>
      </c>
      <c r="L59">
        <v>1</v>
      </c>
      <c r="M59">
        <v>3</v>
      </c>
      <c r="R59">
        <v>1</v>
      </c>
      <c r="AM59" s="44">
        <f>IF(E59&lt;10,IF(E59=1,AB59,SUMIFS(AB:AB,A:A,A59,C:C,C59)),"")</f>
        <v>9</v>
      </c>
      <c r="AO59">
        <v>1</v>
      </c>
    </row>
    <row r="60" spans="1:48">
      <c r="A60">
        <v>9</v>
      </c>
      <c r="B60" t="str">
        <f>INDEX(Schedule!A:B,MATCH(GameLog!A60,Schedule!A:A,0),2)</f>
        <v>19990405_ARI@LA</v>
      </c>
      <c r="C60" s="42" t="s">
        <v>2574</v>
      </c>
      <c r="D60" t="s">
        <v>2628</v>
      </c>
      <c r="E60" s="42">
        <v>7</v>
      </c>
      <c r="F60">
        <v>1</v>
      </c>
      <c r="G60" s="42">
        <v>4</v>
      </c>
      <c r="H60">
        <v>1</v>
      </c>
      <c r="I60">
        <v>2</v>
      </c>
      <c r="L60">
        <v>1</v>
      </c>
      <c r="M60">
        <v>1</v>
      </c>
      <c r="S60">
        <v>1</v>
      </c>
      <c r="AM60" s="44">
        <v>8</v>
      </c>
      <c r="AN60">
        <v>1</v>
      </c>
    </row>
    <row r="61" spans="1:48">
      <c r="A61">
        <v>9</v>
      </c>
      <c r="B61" t="str">
        <f>INDEX(Schedule!A:B,MATCH(GameLog!A61,Schedule!A:A,0),2)</f>
        <v>19990405_ARI@LA</v>
      </c>
      <c r="C61" s="42" t="s">
        <v>2574</v>
      </c>
      <c r="D61" t="s">
        <v>2642</v>
      </c>
      <c r="E61" s="42">
        <v>9</v>
      </c>
      <c r="AM61" s="44">
        <v>1</v>
      </c>
      <c r="AN61">
        <v>1</v>
      </c>
    </row>
    <row r="62" spans="1:48">
      <c r="A62">
        <v>9</v>
      </c>
      <c r="B62" t="str">
        <f>INDEX(Schedule!A:B,MATCH(GameLog!A62,Schedule!A:A,0),2)</f>
        <v>19990405_ARI@LA</v>
      </c>
      <c r="C62" s="42" t="s">
        <v>2574</v>
      </c>
      <c r="D62" t="s">
        <v>2632</v>
      </c>
      <c r="E62" s="42">
        <v>9</v>
      </c>
      <c r="F62">
        <v>1</v>
      </c>
      <c r="G62" s="42">
        <v>5</v>
      </c>
      <c r="I62">
        <v>3</v>
      </c>
      <c r="J62">
        <v>1</v>
      </c>
      <c r="Q62">
        <v>1</v>
      </c>
      <c r="AM62" s="44">
        <v>8</v>
      </c>
      <c r="AN62">
        <v>1</v>
      </c>
    </row>
    <row r="63" spans="1:48">
      <c r="A63">
        <v>9</v>
      </c>
      <c r="B63" t="str">
        <f>INDEX(Schedule!A:B,MATCH(GameLog!A63,Schedule!A:A,0),2)</f>
        <v>19990405_ARI@LA</v>
      </c>
      <c r="C63" s="42" t="s">
        <v>2574</v>
      </c>
      <c r="D63" t="s">
        <v>2635</v>
      </c>
      <c r="E63" s="42">
        <v>6</v>
      </c>
      <c r="F63">
        <v>1</v>
      </c>
      <c r="G63" s="42">
        <v>5</v>
      </c>
      <c r="AM63" s="44">
        <f>IF(E63&lt;10,IF(E63=1,AB63,SUMIFS(AB:AB,A:A,A63,C:C,C63)),"")</f>
        <v>9</v>
      </c>
      <c r="AN63">
        <v>2</v>
      </c>
      <c r="AO63">
        <v>1</v>
      </c>
      <c r="AP63">
        <v>1</v>
      </c>
    </row>
    <row r="64" spans="1:48">
      <c r="A64">
        <v>9</v>
      </c>
      <c r="B64" t="str">
        <f>INDEX(Schedule!A:B,MATCH(GameLog!A64,Schedule!A:A,0),2)</f>
        <v>19990405_ARI@LA</v>
      </c>
      <c r="C64" s="42" t="s">
        <v>2574</v>
      </c>
      <c r="D64" t="s">
        <v>2631</v>
      </c>
      <c r="E64" s="42">
        <v>2</v>
      </c>
      <c r="F64">
        <v>1</v>
      </c>
      <c r="G64" s="42">
        <v>4</v>
      </c>
      <c r="H64">
        <v>1</v>
      </c>
      <c r="I64">
        <v>1</v>
      </c>
      <c r="Q64">
        <v>2</v>
      </c>
      <c r="AM64" s="44">
        <f>IF(E64&lt;10,IF(E64=1,AB64,SUMIFS(AB:AB,A:A,A64,C:C,C64)),"")</f>
        <v>9</v>
      </c>
      <c r="AN64">
        <v>14</v>
      </c>
    </row>
    <row r="65" spans="1:48">
      <c r="A65">
        <v>9</v>
      </c>
      <c r="B65" t="str">
        <f>INDEX(Schedule!A:B,MATCH(GameLog!A65,Schedule!A:A,0),2)</f>
        <v>19990405_ARI@LA</v>
      </c>
      <c r="C65" s="42" t="s">
        <v>2574</v>
      </c>
      <c r="D65" t="s">
        <v>2645</v>
      </c>
      <c r="E65" s="42">
        <v>1</v>
      </c>
      <c r="F65">
        <v>1</v>
      </c>
      <c r="G65" s="42">
        <v>3</v>
      </c>
      <c r="H65">
        <v>1</v>
      </c>
      <c r="I65">
        <v>1</v>
      </c>
      <c r="W65" s="42">
        <v>1</v>
      </c>
      <c r="AB65" s="12">
        <v>7.333333333333333</v>
      </c>
      <c r="AC65">
        <v>6</v>
      </c>
      <c r="AI65">
        <v>10</v>
      </c>
      <c r="AM65" s="44">
        <f>IF(E65&lt;10,IF(E65=1,AB65,SUMIFS(AB:AB,A:A,A65,C:C,C65)),"")</f>
        <v>7.333333333333333</v>
      </c>
      <c r="AO65">
        <v>2</v>
      </c>
      <c r="AV65">
        <v>1</v>
      </c>
    </row>
    <row r="66" spans="1:48">
      <c r="A66">
        <v>9</v>
      </c>
      <c r="B66" t="str">
        <f>INDEX(Schedule!A:B,MATCH(GameLog!A66,Schedule!A:A,0),2)</f>
        <v>19990405_ARI@LA</v>
      </c>
      <c r="C66" s="42" t="s">
        <v>2574</v>
      </c>
      <c r="D66" t="s">
        <v>2627</v>
      </c>
      <c r="E66" s="42" t="s">
        <v>2810</v>
      </c>
      <c r="AM66" s="44" t="str">
        <f>IF(E66&lt;10,SUMIFS(AB:AB,A:A,A66,C:C,C66),"")</f>
        <v/>
      </c>
    </row>
    <row r="67" spans="1:48">
      <c r="A67">
        <v>9</v>
      </c>
      <c r="B67" t="str">
        <f>INDEX(Schedule!A:B,MATCH(GameLog!A67,Schedule!A:A,0),2)</f>
        <v>19990405_ARI@LA</v>
      </c>
      <c r="C67" s="42" t="s">
        <v>2574</v>
      </c>
      <c r="D67" t="s">
        <v>2636</v>
      </c>
      <c r="E67" s="42" t="s">
        <v>2810</v>
      </c>
      <c r="G67" s="42">
        <v>1</v>
      </c>
      <c r="AM67" s="44" t="str">
        <f>IF(E67&lt;10,SUMIFS(AB:AB,A:A,A67,C:C,C67),"")</f>
        <v/>
      </c>
    </row>
    <row r="68" spans="1:48">
      <c r="A68">
        <v>9</v>
      </c>
      <c r="B68" t="str">
        <f>INDEX(Schedule!A:B,MATCH(GameLog!A68,Schedule!A:A,0),2)</f>
        <v>19990405_ARI@LA</v>
      </c>
      <c r="C68" s="42" t="s">
        <v>2574</v>
      </c>
      <c r="D68" t="s">
        <v>2637</v>
      </c>
      <c r="E68" s="42">
        <v>7</v>
      </c>
      <c r="AM68" s="44">
        <v>1</v>
      </c>
    </row>
    <row r="69" spans="1:48">
      <c r="A69">
        <v>9</v>
      </c>
      <c r="B69" t="str">
        <f>INDEX(Schedule!A:B,MATCH(GameLog!A69,Schedule!A:A,0),2)</f>
        <v>19990405_ARI@LA</v>
      </c>
      <c r="C69" s="42" t="s">
        <v>2574</v>
      </c>
      <c r="D69" t="s">
        <v>2654</v>
      </c>
      <c r="E69" s="42">
        <v>1</v>
      </c>
      <c r="AB69" s="12">
        <v>0.66666666666666663</v>
      </c>
      <c r="AI69">
        <v>1</v>
      </c>
      <c r="AM69" s="44">
        <f>IF(E69&lt;10,IF(E69=1,AB69,SUMIFS(AB:AB,A:A,A69,C:C,C69)),"")</f>
        <v>0.66666666666666663</v>
      </c>
    </row>
    <row r="70" spans="1:48">
      <c r="A70">
        <v>9</v>
      </c>
      <c r="B70" t="str">
        <f>INDEX(Schedule!A:B,MATCH(GameLog!A70,Schedule!A:A,0),2)</f>
        <v>19990405_ARI@LA</v>
      </c>
      <c r="C70" s="42" t="s">
        <v>2574</v>
      </c>
      <c r="D70" t="s">
        <v>2648</v>
      </c>
      <c r="E70" s="42">
        <v>1</v>
      </c>
      <c r="AB70" s="12">
        <v>1</v>
      </c>
      <c r="AC70">
        <v>1</v>
      </c>
      <c r="AI70">
        <v>1</v>
      </c>
      <c r="AM70" s="44">
        <f>IF(E70&lt;10,IF(E70=1,AB70,SUMIFS(AB:AB,A:A,A70,C:C,C70)),"")</f>
        <v>1</v>
      </c>
    </row>
    <row r="71" spans="1:48">
      <c r="A71">
        <v>9</v>
      </c>
      <c r="B71" t="str">
        <f>INDEX(Schedule!A:B,MATCH(GameLog!A71,Schedule!A:A,0),2)</f>
        <v>19990405_ARI@LA</v>
      </c>
      <c r="C71" s="42" t="s">
        <v>2576</v>
      </c>
      <c r="D71" t="s">
        <v>2582</v>
      </c>
      <c r="E71" s="42">
        <v>4</v>
      </c>
      <c r="F71">
        <v>1</v>
      </c>
      <c r="G71" s="42">
        <v>4</v>
      </c>
      <c r="Q71">
        <v>3</v>
      </c>
      <c r="AM71" s="44">
        <f>IF(E71&lt;10,IF(E71=1,AB71,SUMIFS(AB:AB,A:A,A71,C:C,C71)),"")</f>
        <v>9</v>
      </c>
      <c r="AN71">
        <v>3</v>
      </c>
      <c r="AO71">
        <v>5</v>
      </c>
      <c r="AP71">
        <v>1</v>
      </c>
      <c r="AQ71">
        <v>1</v>
      </c>
    </row>
    <row r="72" spans="1:48">
      <c r="A72">
        <v>9</v>
      </c>
      <c r="B72" t="str">
        <f>INDEX(Schedule!A:B,MATCH(GameLog!A72,Schedule!A:A,0),2)</f>
        <v>19990405_ARI@LA</v>
      </c>
      <c r="C72" s="42" t="s">
        <v>2576</v>
      </c>
      <c r="D72" t="s">
        <v>2622</v>
      </c>
      <c r="E72" s="42">
        <v>6</v>
      </c>
      <c r="F72">
        <v>1</v>
      </c>
      <c r="G72" s="42">
        <v>4</v>
      </c>
      <c r="I72">
        <v>2</v>
      </c>
      <c r="Q72">
        <v>2</v>
      </c>
      <c r="AM72" s="44">
        <f>IF(E72&lt;10,IF(E72=1,AB72,SUMIFS(AB:AB,A:A,A72,C:C,C72)),"")</f>
        <v>9</v>
      </c>
      <c r="AN72">
        <v>3</v>
      </c>
      <c r="AO72">
        <v>1</v>
      </c>
      <c r="AP72">
        <v>1</v>
      </c>
      <c r="AQ72">
        <v>1</v>
      </c>
    </row>
    <row r="73" spans="1:48">
      <c r="A73">
        <v>9</v>
      </c>
      <c r="B73" t="str">
        <f>INDEX(Schedule!A:B,MATCH(GameLog!A73,Schedule!A:A,0),2)</f>
        <v>19990405_ARI@LA</v>
      </c>
      <c r="C73" s="42" t="s">
        <v>2576</v>
      </c>
      <c r="D73" t="s">
        <v>2584</v>
      </c>
      <c r="E73" s="42">
        <v>7</v>
      </c>
      <c r="F73">
        <v>1</v>
      </c>
      <c r="G73" s="42">
        <v>4</v>
      </c>
      <c r="I73">
        <v>1</v>
      </c>
      <c r="Q73">
        <v>1</v>
      </c>
      <c r="AM73" s="44">
        <f>IF(E73&lt;10,IF(E73=1,AB73,SUMIFS(AB:AB,A:A,A73,C:C,C73)),"")</f>
        <v>9</v>
      </c>
      <c r="AN73">
        <v>1</v>
      </c>
    </row>
    <row r="74" spans="1:48">
      <c r="A74">
        <v>9</v>
      </c>
      <c r="B74" t="str">
        <f>INDEX(Schedule!A:B,MATCH(GameLog!A74,Schedule!A:A,0),2)</f>
        <v>19990405_ARI@LA</v>
      </c>
      <c r="C74" s="42" t="s">
        <v>2576</v>
      </c>
      <c r="D74" t="s">
        <v>2586</v>
      </c>
      <c r="E74" s="42">
        <v>9</v>
      </c>
      <c r="F74">
        <v>1</v>
      </c>
      <c r="G74" s="42">
        <v>4</v>
      </c>
      <c r="Q74">
        <v>1</v>
      </c>
      <c r="AM74" s="44">
        <f>IF(E74&lt;10,IF(E74=1,AB74,SUMIFS(AB:AB,A:A,A74,C:C,C74)),"")</f>
        <v>9</v>
      </c>
      <c r="AN74">
        <v>3</v>
      </c>
    </row>
    <row r="75" spans="1:48">
      <c r="A75">
        <v>9</v>
      </c>
      <c r="B75" t="str">
        <f>INDEX(Schedule!A:B,MATCH(GameLog!A75,Schedule!A:A,0),2)</f>
        <v>19990405_ARI@LA</v>
      </c>
      <c r="C75" s="42" t="s">
        <v>2576</v>
      </c>
      <c r="D75" t="s">
        <v>2585</v>
      </c>
      <c r="E75" s="42">
        <v>8</v>
      </c>
      <c r="F75">
        <v>1</v>
      </c>
      <c r="G75" s="42">
        <v>4</v>
      </c>
      <c r="I75">
        <v>1</v>
      </c>
      <c r="J75">
        <v>1</v>
      </c>
      <c r="Q75">
        <v>2</v>
      </c>
      <c r="AM75" s="44">
        <f>IF(E75&lt;10,IF(E75=1,AB75,SUMIFS(AB:AB,A:A,A75,C:C,C75)),"")</f>
        <v>9</v>
      </c>
      <c r="AN75">
        <v>3</v>
      </c>
    </row>
    <row r="76" spans="1:48">
      <c r="A76">
        <v>9</v>
      </c>
      <c r="B76" t="str">
        <f>INDEX(Schedule!A:B,MATCH(GameLog!A76,Schedule!A:A,0),2)</f>
        <v>19990405_ARI@LA</v>
      </c>
      <c r="C76" s="42" t="s">
        <v>2576</v>
      </c>
      <c r="D76" t="s">
        <v>2581</v>
      </c>
      <c r="E76" s="42">
        <v>3</v>
      </c>
      <c r="F76">
        <v>1</v>
      </c>
      <c r="G76" s="42">
        <v>4</v>
      </c>
      <c r="AM76" s="44">
        <f>IF(E76&lt;10,IF(E76=1,AB76,SUMIFS(AB:AB,A:A,A76,C:C,C76)),"")</f>
        <v>9</v>
      </c>
      <c r="AN76">
        <v>8</v>
      </c>
      <c r="AQ76">
        <v>1</v>
      </c>
    </row>
    <row r="77" spans="1:48">
      <c r="A77">
        <v>9</v>
      </c>
      <c r="B77" t="str">
        <f>INDEX(Schedule!A:B,MATCH(GameLog!A77,Schedule!A:A,0),2)</f>
        <v>19990405_ARI@LA</v>
      </c>
      <c r="C77" s="42" t="s">
        <v>2576</v>
      </c>
      <c r="D77" t="s">
        <v>2580</v>
      </c>
      <c r="E77" s="42">
        <v>2</v>
      </c>
      <c r="F77">
        <v>1</v>
      </c>
      <c r="G77" s="42">
        <v>4</v>
      </c>
      <c r="I77">
        <v>1</v>
      </c>
      <c r="J77">
        <v>1</v>
      </c>
      <c r="Q77">
        <v>1</v>
      </c>
      <c r="AM77" s="44">
        <f>IF(E77&lt;10,IF(E77=1,AB77,SUMIFS(AB:AB,A:A,A77,C:C,C77)),"")</f>
        <v>9</v>
      </c>
      <c r="AN77">
        <v>4</v>
      </c>
    </row>
    <row r="78" spans="1:48">
      <c r="A78">
        <v>9</v>
      </c>
      <c r="B78" t="str">
        <f>INDEX(Schedule!A:B,MATCH(GameLog!A78,Schedule!A:A,0),2)</f>
        <v>19990405_ARI@LA</v>
      </c>
      <c r="C78" s="42" t="s">
        <v>2576</v>
      </c>
      <c r="D78" t="s">
        <v>2583</v>
      </c>
      <c r="E78" s="42">
        <v>5</v>
      </c>
      <c r="F78">
        <v>1</v>
      </c>
      <c r="G78" s="42">
        <v>3</v>
      </c>
      <c r="I78">
        <v>1</v>
      </c>
      <c r="Q78">
        <v>2</v>
      </c>
      <c r="AM78" s="44">
        <v>7.333333333333333</v>
      </c>
      <c r="AN78">
        <v>1</v>
      </c>
    </row>
    <row r="79" spans="1:48">
      <c r="A79">
        <v>9</v>
      </c>
      <c r="B79" t="str">
        <f>INDEX(Schedule!A:B,MATCH(GameLog!A79,Schedule!A:A,0),2)</f>
        <v>19990405_ARI@LA</v>
      </c>
      <c r="C79" s="42" t="s">
        <v>2576</v>
      </c>
      <c r="D79" t="s">
        <v>2590</v>
      </c>
      <c r="E79" s="42" t="s">
        <v>2810</v>
      </c>
      <c r="G79" s="42">
        <v>1</v>
      </c>
      <c r="AM79" s="44" t="str">
        <f>IF(E79&lt;10,SUMIFS(AB:AB,A:A,A79,C:C,C79),"")</f>
        <v/>
      </c>
    </row>
    <row r="80" spans="1:48">
      <c r="A80">
        <v>9</v>
      </c>
      <c r="B80" t="str">
        <f>INDEX(Schedule!A:B,MATCH(GameLog!A80,Schedule!A:A,0),2)</f>
        <v>19990405_ARI@LA</v>
      </c>
      <c r="C80" s="42" t="s">
        <v>2576</v>
      </c>
      <c r="D80" t="s">
        <v>2600</v>
      </c>
      <c r="E80" s="42">
        <v>1</v>
      </c>
      <c r="F80">
        <v>1</v>
      </c>
      <c r="G80" s="42">
        <v>1</v>
      </c>
      <c r="T80">
        <v>1</v>
      </c>
      <c r="X80">
        <v>1</v>
      </c>
      <c r="AB80" s="12">
        <v>7</v>
      </c>
      <c r="AC80">
        <v>6</v>
      </c>
      <c r="AD80">
        <v>3</v>
      </c>
      <c r="AE80">
        <v>1</v>
      </c>
      <c r="AF80">
        <v>1</v>
      </c>
      <c r="AG80">
        <v>2</v>
      </c>
      <c r="AI80">
        <v>4</v>
      </c>
      <c r="AL80">
        <v>2</v>
      </c>
      <c r="AM80" s="44">
        <f>IF(E80&lt;10,IF(E80=1,AB80,SUMIFS(AB:AB,A:A,A80,C:C,C80)),"")</f>
        <v>7</v>
      </c>
    </row>
    <row r="81" spans="1:48">
      <c r="A81">
        <v>9</v>
      </c>
      <c r="B81" t="str">
        <f>INDEX(Schedule!A:B,MATCH(GameLog!A81,Schedule!A:A,0),2)</f>
        <v>19990405_ARI@LA</v>
      </c>
      <c r="C81" s="42" t="s">
        <v>2576</v>
      </c>
      <c r="D81" t="s">
        <v>2587</v>
      </c>
      <c r="E81" s="42">
        <v>5</v>
      </c>
      <c r="G81" s="42">
        <v>1</v>
      </c>
      <c r="I81">
        <v>1</v>
      </c>
      <c r="AM81" s="44">
        <v>1.6666666666666665</v>
      </c>
      <c r="AN81">
        <v>1</v>
      </c>
      <c r="AO81">
        <v>1</v>
      </c>
    </row>
    <row r="82" spans="1:48">
      <c r="A82">
        <v>9</v>
      </c>
      <c r="B82" t="str">
        <f>INDEX(Schedule!A:B,MATCH(GameLog!A82,Schedule!A:A,0),2)</f>
        <v>19990405_ARI@LA</v>
      </c>
      <c r="C82" s="42" t="s">
        <v>2576</v>
      </c>
      <c r="D82" t="s">
        <v>2609</v>
      </c>
      <c r="E82" s="42">
        <v>1</v>
      </c>
      <c r="AB82" s="12">
        <v>0.33333333333333331</v>
      </c>
      <c r="AC82">
        <v>1</v>
      </c>
      <c r="AJ82">
        <v>1</v>
      </c>
      <c r="AM82" s="44">
        <f>IF(E82&lt;10,IF(E82=1,AB82,SUMIFS(AB:AB,A:A,A82,C:C,C82)),"")</f>
        <v>0.33333333333333331</v>
      </c>
    </row>
    <row r="83" spans="1:48">
      <c r="A83">
        <v>9</v>
      </c>
      <c r="B83" t="str">
        <f>INDEX(Schedule!A:B,MATCH(GameLog!A83,Schedule!A:A,0),2)</f>
        <v>19990405_ARI@LA</v>
      </c>
      <c r="C83" s="42" t="s">
        <v>2576</v>
      </c>
      <c r="D83" t="s">
        <v>2615</v>
      </c>
      <c r="E83" s="42">
        <v>1</v>
      </c>
      <c r="AB83" s="12">
        <v>0.66666666666666663</v>
      </c>
      <c r="AC83">
        <v>1</v>
      </c>
      <c r="AM83" s="44">
        <f>IF(E83&lt;10,IF(E83=1,AB83,SUMIFS(AB:AB,A:A,A83,C:C,C83)),"")</f>
        <v>0.66666666666666663</v>
      </c>
    </row>
    <row r="84" spans="1:48">
      <c r="A84">
        <v>9</v>
      </c>
      <c r="B84" t="str">
        <f>INDEX(Schedule!A:B,MATCH(GameLog!A84,Schedule!A:A,0),2)</f>
        <v>19990405_ARI@LA</v>
      </c>
      <c r="C84" s="42" t="s">
        <v>2576</v>
      </c>
      <c r="D84" t="s">
        <v>2612</v>
      </c>
      <c r="E84" s="42">
        <v>1</v>
      </c>
      <c r="AB84" s="12">
        <v>0.66666666666666663</v>
      </c>
      <c r="AM84" s="44">
        <f>IF(E84&lt;10,IF(E84=1,AB84,SUMIFS(AB:AB,A:A,A84,C:C,C84)),"")</f>
        <v>0.66666666666666663</v>
      </c>
    </row>
    <row r="85" spans="1:48">
      <c r="A85">
        <v>9</v>
      </c>
      <c r="B85" t="str">
        <f>INDEX(Schedule!A:B,MATCH(GameLog!A85,Schedule!A:A,0),2)</f>
        <v>19990405_ARI@LA</v>
      </c>
      <c r="C85" s="42" t="s">
        <v>2576</v>
      </c>
      <c r="D85" t="s">
        <v>2611</v>
      </c>
      <c r="E85" s="42">
        <v>1</v>
      </c>
      <c r="AC85">
        <v>3</v>
      </c>
      <c r="AD85">
        <v>4</v>
      </c>
      <c r="AE85">
        <v>4</v>
      </c>
      <c r="AF85">
        <v>2</v>
      </c>
      <c r="AG85">
        <v>1</v>
      </c>
      <c r="AM85" s="44">
        <f>IF(E85&lt;10,IF(E85=1,AB85,SUMIFS(AB:AB,A:A,A85,C:C,C85)),"")</f>
        <v>0</v>
      </c>
    </row>
    <row r="86" spans="1:48">
      <c r="A86">
        <v>9</v>
      </c>
      <c r="B86" t="str">
        <f>INDEX(Schedule!A:B,MATCH(GameLog!A86,Schedule!A:A,0),2)</f>
        <v>19990405_ARI@LA</v>
      </c>
      <c r="C86" s="42" t="s">
        <v>2576</v>
      </c>
      <c r="D86" t="s">
        <v>2619</v>
      </c>
      <c r="E86" s="42">
        <v>1</v>
      </c>
      <c r="AB86" s="12">
        <v>0.33333333333333331</v>
      </c>
      <c r="AC86">
        <v>1</v>
      </c>
      <c r="AM86" s="44">
        <f>IF(E86&lt;10,IF(E86=1,AB86,SUMIFS(AB:AB,A:A,A86,C:C,C86)),"")</f>
        <v>0.33333333333333331</v>
      </c>
    </row>
    <row r="87" spans="1:48">
      <c r="A87">
        <v>20</v>
      </c>
      <c r="B87" t="str">
        <f>INDEX(Schedule!A:B,MATCH(GameLog!A87,Schedule!A:A,0),2)</f>
        <v>19990406_ARI@LA</v>
      </c>
      <c r="C87" s="42" t="s">
        <v>2574</v>
      </c>
      <c r="D87" t="s">
        <v>2629</v>
      </c>
      <c r="E87" s="42">
        <v>8</v>
      </c>
      <c r="F87">
        <v>1</v>
      </c>
      <c r="G87" s="42">
        <v>5</v>
      </c>
      <c r="Q87">
        <v>1</v>
      </c>
      <c r="AM87" s="44">
        <f>IF(E87&lt;10,IF(E87=1,AB87,SUMIFS(AB:AB,A:A,A87,C:C,C87)),"")</f>
        <v>9</v>
      </c>
      <c r="AN87">
        <v>2</v>
      </c>
    </row>
    <row r="88" spans="1:48">
      <c r="A88">
        <v>20</v>
      </c>
      <c r="B88" t="str">
        <f>INDEX(Schedule!A:B,MATCH(GameLog!A88,Schedule!A:A,0),2)</f>
        <v>19990406_ARI@LA</v>
      </c>
      <c r="C88" s="42" t="s">
        <v>2574</v>
      </c>
      <c r="D88" t="s">
        <v>2625</v>
      </c>
      <c r="E88" s="42">
        <v>4</v>
      </c>
      <c r="F88">
        <v>1</v>
      </c>
      <c r="G88" s="42">
        <v>4</v>
      </c>
      <c r="I88">
        <v>1</v>
      </c>
      <c r="J88">
        <v>1</v>
      </c>
      <c r="P88">
        <v>1</v>
      </c>
      <c r="Q88">
        <v>1</v>
      </c>
      <c r="AM88" s="44">
        <f>IF(E88&lt;10,IF(E88=1,AB88,SUMIFS(AB:AB,A:A,A88,C:C,C88)),"")</f>
        <v>9</v>
      </c>
      <c r="AN88">
        <v>2</v>
      </c>
      <c r="AO88">
        <v>3</v>
      </c>
    </row>
    <row r="89" spans="1:48">
      <c r="A89">
        <v>20</v>
      </c>
      <c r="B89" t="str">
        <f>INDEX(Schedule!A:B,MATCH(GameLog!A89,Schedule!A:A,0),2)</f>
        <v>19990406_ARI@LA</v>
      </c>
      <c r="C89" s="42" t="s">
        <v>2574</v>
      </c>
      <c r="D89" t="s">
        <v>2624</v>
      </c>
      <c r="E89" s="42">
        <v>3</v>
      </c>
      <c r="F89">
        <v>1</v>
      </c>
      <c r="G89" s="42">
        <v>4</v>
      </c>
      <c r="P89">
        <v>1</v>
      </c>
      <c r="Q89">
        <v>1</v>
      </c>
      <c r="AM89" s="44">
        <f>IF(E89&lt;10,IF(E89=1,AB89,SUMIFS(AB:AB,A:A,A89,C:C,C89)),"")</f>
        <v>9</v>
      </c>
      <c r="AN89">
        <v>12</v>
      </c>
      <c r="AP89">
        <v>1</v>
      </c>
    </row>
    <row r="90" spans="1:48">
      <c r="A90">
        <v>20</v>
      </c>
      <c r="B90" t="str">
        <f>INDEX(Schedule!A:B,MATCH(GameLog!A90,Schedule!A:A,0),2)</f>
        <v>19990406_ARI@LA</v>
      </c>
      <c r="C90" s="42" t="s">
        <v>2574</v>
      </c>
      <c r="D90" t="s">
        <v>2626</v>
      </c>
      <c r="E90" s="42">
        <v>5</v>
      </c>
      <c r="F90">
        <v>1</v>
      </c>
      <c r="G90" s="42">
        <v>5</v>
      </c>
      <c r="Q90">
        <v>1</v>
      </c>
      <c r="AM90" s="44">
        <f>IF(E90&lt;10,IF(E90=1,AB90,SUMIFS(AB:AB,A:A,A90,C:C,C90)),"")</f>
        <v>9</v>
      </c>
      <c r="AO90">
        <v>2</v>
      </c>
    </row>
    <row r="91" spans="1:48">
      <c r="A91">
        <v>20</v>
      </c>
      <c r="B91" t="str">
        <f>INDEX(Schedule!A:B,MATCH(GameLog!A91,Schedule!A:A,0),2)</f>
        <v>19990406_ARI@LA</v>
      </c>
      <c r="C91" s="42" t="s">
        <v>2574</v>
      </c>
      <c r="D91" t="s">
        <v>2628</v>
      </c>
      <c r="E91" s="42">
        <v>7</v>
      </c>
      <c r="F91">
        <v>1</v>
      </c>
      <c r="G91" s="42">
        <v>4</v>
      </c>
      <c r="H91">
        <v>1</v>
      </c>
      <c r="I91">
        <v>1</v>
      </c>
      <c r="L91">
        <v>1</v>
      </c>
      <c r="M91">
        <v>1</v>
      </c>
      <c r="P91">
        <v>1</v>
      </c>
      <c r="Q91">
        <v>1</v>
      </c>
      <c r="AM91" s="44">
        <f>IF(E91&lt;10,IF(E91=1,AB91,SUMIFS(AB:AB,A:A,A91,C:C,C91)),"")</f>
        <v>9</v>
      </c>
    </row>
    <row r="92" spans="1:48">
      <c r="A92">
        <v>20</v>
      </c>
      <c r="B92" t="str">
        <f>INDEX(Schedule!A:B,MATCH(GameLog!A92,Schedule!A:A,0),2)</f>
        <v>19990406_ARI@LA</v>
      </c>
      <c r="C92" s="42" t="s">
        <v>2574</v>
      </c>
      <c r="D92" t="s">
        <v>2632</v>
      </c>
      <c r="E92" s="42">
        <v>9</v>
      </c>
      <c r="F92">
        <v>1</v>
      </c>
      <c r="G92" s="42">
        <v>4</v>
      </c>
      <c r="H92">
        <v>2</v>
      </c>
      <c r="I92">
        <v>1</v>
      </c>
      <c r="N92">
        <v>1</v>
      </c>
      <c r="P92">
        <v>1</v>
      </c>
      <c r="Q92">
        <v>2</v>
      </c>
      <c r="AM92" s="44">
        <f>IF(E92&lt;10,IF(E92=1,AB92,SUMIFS(AB:AB,A:A,A92,C:C,C92)),"")</f>
        <v>9</v>
      </c>
      <c r="AN92">
        <v>1</v>
      </c>
    </row>
    <row r="93" spans="1:48">
      <c r="A93">
        <v>20</v>
      </c>
      <c r="B93" t="str">
        <f>INDEX(Schedule!A:B,MATCH(GameLog!A93,Schedule!A:A,0),2)</f>
        <v>19990406_ARI@LA</v>
      </c>
      <c r="C93" s="42" t="s">
        <v>2574</v>
      </c>
      <c r="D93" t="s">
        <v>2635</v>
      </c>
      <c r="E93" s="42">
        <v>6</v>
      </c>
      <c r="F93">
        <v>1</v>
      </c>
      <c r="G93" s="42">
        <v>4</v>
      </c>
      <c r="I93">
        <v>3</v>
      </c>
      <c r="J93">
        <v>1</v>
      </c>
      <c r="M93">
        <v>1</v>
      </c>
      <c r="P93">
        <v>1</v>
      </c>
      <c r="Q93">
        <v>1</v>
      </c>
      <c r="AM93" s="44">
        <f>IF(E93&lt;10,IF(E93=1,AB93,SUMIFS(AB:AB,A:A,A93,C:C,C93)),"")</f>
        <v>9</v>
      </c>
      <c r="AN93">
        <v>1</v>
      </c>
      <c r="AO93">
        <v>3</v>
      </c>
    </row>
    <row r="94" spans="1:48">
      <c r="A94">
        <v>20</v>
      </c>
      <c r="B94" t="str">
        <f>INDEX(Schedule!A:B,MATCH(GameLog!A94,Schedule!A:A,0),2)</f>
        <v>19990406_ARI@LA</v>
      </c>
      <c r="C94" s="42" t="s">
        <v>2574</v>
      </c>
      <c r="D94" t="s">
        <v>2623</v>
      </c>
      <c r="E94" s="42">
        <v>2</v>
      </c>
      <c r="F94">
        <v>1</v>
      </c>
      <c r="G94" s="42">
        <v>5</v>
      </c>
      <c r="I94">
        <v>2</v>
      </c>
      <c r="Q94">
        <v>2</v>
      </c>
      <c r="AM94" s="44">
        <f>IF(E94&lt;10,IF(E94=1,AB94,SUMIFS(AB:AB,A:A,A94,C:C,C94)),"")</f>
        <v>9</v>
      </c>
      <c r="AN94">
        <v>9</v>
      </c>
      <c r="AO94">
        <v>1</v>
      </c>
      <c r="AT94">
        <v>2</v>
      </c>
      <c r="AU94">
        <v>1</v>
      </c>
    </row>
    <row r="95" spans="1:48">
      <c r="A95">
        <v>20</v>
      </c>
      <c r="B95" t="str">
        <f>INDEX(Schedule!A:B,MATCH(GameLog!A95,Schedule!A:A,0),2)</f>
        <v>19990406_ARI@LA</v>
      </c>
      <c r="C95" s="42" t="s">
        <v>2574</v>
      </c>
      <c r="D95" t="s">
        <v>2650</v>
      </c>
      <c r="E95" s="42">
        <v>1</v>
      </c>
      <c r="F95">
        <v>1</v>
      </c>
      <c r="G95" s="42">
        <v>3</v>
      </c>
      <c r="I95">
        <v>1</v>
      </c>
      <c r="J95">
        <v>1</v>
      </c>
      <c r="AB95" s="12">
        <v>7</v>
      </c>
      <c r="AC95">
        <v>4</v>
      </c>
      <c r="AD95">
        <v>2</v>
      </c>
      <c r="AE95">
        <v>2</v>
      </c>
      <c r="AI95">
        <v>7</v>
      </c>
      <c r="AJ95">
        <v>1</v>
      </c>
      <c r="AM95" s="44">
        <f>IF(E95&lt;10,IF(E95=1,AB95,SUMIFS(AB:AB,A:A,A95,C:C,C95)),"")</f>
        <v>7</v>
      </c>
      <c r="AO95">
        <v>2</v>
      </c>
      <c r="AT95">
        <v>1</v>
      </c>
      <c r="AU95">
        <v>1</v>
      </c>
      <c r="AV95">
        <v>1</v>
      </c>
    </row>
    <row r="96" spans="1:48">
      <c r="A96">
        <v>20</v>
      </c>
      <c r="B96" t="str">
        <f>INDEX(Schedule!A:B,MATCH(GameLog!A96,Schedule!A:A,0),2)</f>
        <v>19990406_ARI@LA</v>
      </c>
      <c r="C96" s="42" t="s">
        <v>2574</v>
      </c>
      <c r="D96" t="s">
        <v>2627</v>
      </c>
      <c r="E96" s="42" t="s">
        <v>2810</v>
      </c>
      <c r="P96">
        <v>1</v>
      </c>
      <c r="AM96" s="44" t="str">
        <f>IF(E96&lt;10,IF(E96=1,AB96,SUMIFS(AB:AB,A:A,A96,C:C,C96)),"")</f>
        <v/>
      </c>
    </row>
    <row r="97" spans="1:46">
      <c r="A97">
        <v>20</v>
      </c>
      <c r="B97" t="str">
        <f>INDEX(Schedule!A:B,MATCH(GameLog!A97,Schedule!A:A,0),2)</f>
        <v>19990406_ARI@LA</v>
      </c>
      <c r="C97" s="42" t="s">
        <v>2574</v>
      </c>
      <c r="D97" t="s">
        <v>2637</v>
      </c>
      <c r="E97" s="42" t="s">
        <v>2810</v>
      </c>
      <c r="G97" s="42">
        <v>1</v>
      </c>
      <c r="AM97" s="44" t="str">
        <f>IF(E97&lt;10,IF(E97=1,AB97,SUMIFS(AB:AB,A:A,A97,C:C,C97)),"")</f>
        <v/>
      </c>
    </row>
    <row r="98" spans="1:46">
      <c r="A98">
        <v>20</v>
      </c>
      <c r="B98" t="str">
        <f>INDEX(Schedule!A:B,MATCH(GameLog!A98,Schedule!A:A,0),2)</f>
        <v>19990406_ARI@LA</v>
      </c>
      <c r="C98" s="42" t="s">
        <v>2574</v>
      </c>
      <c r="D98" t="s">
        <v>2654</v>
      </c>
      <c r="E98" s="42">
        <v>1</v>
      </c>
      <c r="AB98" s="12">
        <v>0.33333333333333331</v>
      </c>
      <c r="AC98">
        <v>2</v>
      </c>
      <c r="AD98">
        <v>1</v>
      </c>
      <c r="AE98">
        <v>1</v>
      </c>
      <c r="AM98" s="44">
        <f>IF(E98&lt;10,IF(E98=1,AB98,SUMIFS(AB:AB,A:A,A98,C:C,C98)),"")</f>
        <v>0.33333333333333331</v>
      </c>
      <c r="AT98">
        <v>1</v>
      </c>
    </row>
    <row r="99" spans="1:46">
      <c r="A99">
        <v>20</v>
      </c>
      <c r="B99" t="str">
        <f>INDEX(Schedule!A:B,MATCH(GameLog!A99,Schedule!A:A,0),2)</f>
        <v>19990406_ARI@LA</v>
      </c>
      <c r="C99" s="42" t="s">
        <v>2574</v>
      </c>
      <c r="D99" t="s">
        <v>2651</v>
      </c>
      <c r="E99" s="42">
        <v>1</v>
      </c>
      <c r="AB99" s="12">
        <v>1.6666666666666665</v>
      </c>
      <c r="AG99">
        <v>1</v>
      </c>
      <c r="AI99">
        <v>1</v>
      </c>
      <c r="AM99" s="44">
        <f>IF(E99&lt;10,IF(E99=1,AB99,SUMIFS(AB:AB,A:A,A99,C:C,C99)),"")</f>
        <v>1.6666666666666665</v>
      </c>
    </row>
    <row r="100" spans="1:46">
      <c r="A100">
        <v>20</v>
      </c>
      <c r="B100" t="str">
        <f>INDEX(Schedule!A:B,MATCH(GameLog!A100,Schedule!A:A,0),2)</f>
        <v>19990406_ARI@LA</v>
      </c>
      <c r="C100" s="42" t="s">
        <v>2574</v>
      </c>
      <c r="D100" t="s">
        <v>2658</v>
      </c>
      <c r="E100" s="42">
        <v>1</v>
      </c>
      <c r="X100">
        <v>1</v>
      </c>
      <c r="AC100">
        <v>3</v>
      </c>
      <c r="AD100">
        <v>1</v>
      </c>
      <c r="AE100">
        <v>1</v>
      </c>
      <c r="AM100" s="44">
        <f>IF(E100&lt;10,IF(E100=1,AB100,SUMIFS(AB:AB,A:A,A100,C:C,C100)),"")</f>
        <v>0</v>
      </c>
    </row>
    <row r="101" spans="1:46">
      <c r="A101">
        <v>20</v>
      </c>
      <c r="B101" t="str">
        <f>INDEX(Schedule!A:B,MATCH(GameLog!A101,Schedule!A:A,0),2)</f>
        <v>19990406_ARI@LA</v>
      </c>
      <c r="C101" s="42" t="s">
        <v>2576</v>
      </c>
      <c r="D101" t="s">
        <v>2582</v>
      </c>
      <c r="E101" s="42">
        <v>4</v>
      </c>
      <c r="F101">
        <v>1</v>
      </c>
      <c r="G101" s="42">
        <v>4</v>
      </c>
      <c r="H101">
        <v>1</v>
      </c>
      <c r="I101">
        <v>2</v>
      </c>
      <c r="K101">
        <v>1</v>
      </c>
      <c r="M101">
        <v>2</v>
      </c>
      <c r="N101">
        <v>1</v>
      </c>
      <c r="S101">
        <v>1</v>
      </c>
      <c r="AM101" s="44">
        <f>IF(E101&lt;10,IF(E101=1,AB101,SUMIFS(AB:AB,A:A,A101,C:C,C101)),"")</f>
        <v>10</v>
      </c>
      <c r="AO101">
        <v>2</v>
      </c>
    </row>
    <row r="102" spans="1:46">
      <c r="A102">
        <v>20</v>
      </c>
      <c r="B102" t="str">
        <f>INDEX(Schedule!A:B,MATCH(GameLog!A102,Schedule!A:A,0),2)</f>
        <v>19990406_ARI@LA</v>
      </c>
      <c r="C102" s="42" t="s">
        <v>2576</v>
      </c>
      <c r="D102" t="s">
        <v>2580</v>
      </c>
      <c r="E102" s="42">
        <v>2</v>
      </c>
      <c r="F102">
        <v>1</v>
      </c>
      <c r="G102" s="42">
        <v>3</v>
      </c>
      <c r="I102">
        <v>1</v>
      </c>
      <c r="M102">
        <v>1</v>
      </c>
      <c r="P102">
        <v>1</v>
      </c>
      <c r="AM102" s="44">
        <f>IF(E102&lt;10,IF(E102=1,AB102,SUMIFS(AB:AB,A:A,A102,C:C,C102)),"")</f>
        <v>10</v>
      </c>
      <c r="AN102">
        <v>10</v>
      </c>
      <c r="AT102">
        <v>1</v>
      </c>
    </row>
    <row r="103" spans="1:46">
      <c r="A103">
        <v>20</v>
      </c>
      <c r="B103" t="str">
        <f>INDEX(Schedule!A:B,MATCH(GameLog!A103,Schedule!A:A,0),2)</f>
        <v>19990406_ARI@LA</v>
      </c>
      <c r="C103" s="42" t="s">
        <v>2576</v>
      </c>
      <c r="D103" t="s">
        <v>2584</v>
      </c>
      <c r="E103" s="42">
        <v>7</v>
      </c>
      <c r="F103">
        <v>1</v>
      </c>
      <c r="G103" s="42">
        <v>4</v>
      </c>
      <c r="Q103">
        <v>3</v>
      </c>
      <c r="AM103" s="44">
        <f>IF(E103&lt;10,IF(E103=1,AB103,SUMIFS(AB:AB,A:A,A103,C:C,C103)),"")</f>
        <v>10</v>
      </c>
      <c r="AN103">
        <v>2</v>
      </c>
      <c r="AP103">
        <v>1</v>
      </c>
    </row>
    <row r="104" spans="1:46">
      <c r="A104">
        <v>20</v>
      </c>
      <c r="B104" t="str">
        <f>INDEX(Schedule!A:B,MATCH(GameLog!A104,Schedule!A:A,0),2)</f>
        <v>19990406_ARI@LA</v>
      </c>
      <c r="C104" s="42" t="s">
        <v>2576</v>
      </c>
      <c r="D104" t="s">
        <v>2586</v>
      </c>
      <c r="E104" s="42">
        <v>9</v>
      </c>
      <c r="F104">
        <v>1</v>
      </c>
      <c r="G104" s="42">
        <v>4</v>
      </c>
      <c r="O104">
        <v>1</v>
      </c>
      <c r="Q104">
        <v>2</v>
      </c>
      <c r="AM104" s="44">
        <f>IF(E104&lt;10,IF(E104=1,AB104,SUMIFS(AB:AB,A:A,A104,C:C,C104)),"")</f>
        <v>10</v>
      </c>
      <c r="AN104">
        <v>3</v>
      </c>
    </row>
    <row r="105" spans="1:46">
      <c r="A105">
        <v>20</v>
      </c>
      <c r="B105" t="str">
        <f>INDEX(Schedule!A:B,MATCH(GameLog!A105,Schedule!A:A,0),2)</f>
        <v>19990406_ARI@LA</v>
      </c>
      <c r="C105" s="42" t="s">
        <v>2576</v>
      </c>
      <c r="D105" t="s">
        <v>2585</v>
      </c>
      <c r="E105" s="42">
        <v>8</v>
      </c>
      <c r="F105">
        <v>1</v>
      </c>
      <c r="G105" s="42">
        <v>4</v>
      </c>
      <c r="AM105" s="44">
        <f>IF(E105&lt;10,IF(E105=1,AB105,SUMIFS(AB:AB,A:A,A105,C:C,C105)),"")</f>
        <v>10</v>
      </c>
      <c r="AN105">
        <v>1</v>
      </c>
    </row>
    <row r="106" spans="1:46">
      <c r="A106">
        <v>20</v>
      </c>
      <c r="B106" t="str">
        <f>INDEX(Schedule!A:B,MATCH(GameLog!A106,Schedule!A:A,0),2)</f>
        <v>19990406_ARI@LA</v>
      </c>
      <c r="C106" s="42" t="s">
        <v>2576</v>
      </c>
      <c r="D106" t="s">
        <v>2581</v>
      </c>
      <c r="E106" s="42">
        <v>3</v>
      </c>
      <c r="F106">
        <v>1</v>
      </c>
      <c r="G106" s="42">
        <v>4</v>
      </c>
      <c r="H106">
        <v>1</v>
      </c>
      <c r="I106">
        <v>2</v>
      </c>
      <c r="J106">
        <v>2</v>
      </c>
      <c r="Q106">
        <v>1</v>
      </c>
      <c r="AM106" s="44">
        <f>IF(E106&lt;10,IF(E106=1,AB106,SUMIFS(AB:AB,A:A,A106,C:C,C106)),"")</f>
        <v>10</v>
      </c>
      <c r="AN106">
        <v>10</v>
      </c>
      <c r="AO106">
        <v>1</v>
      </c>
    </row>
    <row r="107" spans="1:46">
      <c r="A107">
        <v>20</v>
      </c>
      <c r="B107" t="str">
        <f>INDEX(Schedule!A:B,MATCH(GameLog!A107,Schedule!A:A,0),2)</f>
        <v>19990406_ARI@LA</v>
      </c>
      <c r="C107" s="42" t="s">
        <v>2576</v>
      </c>
      <c r="D107" t="s">
        <v>2622</v>
      </c>
      <c r="E107" s="42">
        <v>6</v>
      </c>
      <c r="F107">
        <v>1</v>
      </c>
      <c r="G107" s="42">
        <v>4</v>
      </c>
      <c r="Q107">
        <v>1</v>
      </c>
      <c r="AM107" s="44">
        <f>IF(E107&lt;10,IF(E107=1,AB107,SUMIFS(AB:AB,A:A,A107,C:C,C107)),"")</f>
        <v>10</v>
      </c>
      <c r="AN107">
        <v>1</v>
      </c>
      <c r="AO107">
        <v>4</v>
      </c>
    </row>
    <row r="108" spans="1:46">
      <c r="A108">
        <v>20</v>
      </c>
      <c r="B108" t="str">
        <f>INDEX(Schedule!A:B,MATCH(GameLog!A108,Schedule!A:A,0),2)</f>
        <v>19990406_ARI@LA</v>
      </c>
      <c r="C108" s="42" t="s">
        <v>2576</v>
      </c>
      <c r="D108" t="s">
        <v>2583</v>
      </c>
      <c r="E108" s="42">
        <v>5</v>
      </c>
      <c r="F108">
        <v>1</v>
      </c>
      <c r="G108" s="42">
        <v>4</v>
      </c>
      <c r="H108">
        <v>1</v>
      </c>
      <c r="I108">
        <v>2</v>
      </c>
      <c r="M108">
        <v>1</v>
      </c>
      <c r="AM108" s="44">
        <f>IF(E108&lt;10,IF(E108=1,AB108,SUMIFS(AB:AB,A:A,A108,C:C,C108)),"")</f>
        <v>10</v>
      </c>
      <c r="AN108">
        <v>1</v>
      </c>
      <c r="AO108">
        <v>1</v>
      </c>
    </row>
    <row r="109" spans="1:46">
      <c r="A109">
        <v>20</v>
      </c>
      <c r="B109" t="str">
        <f>INDEX(Schedule!A:B,MATCH(GameLog!A109,Schedule!A:A,0),2)</f>
        <v>19990406_ARI@LA</v>
      </c>
      <c r="C109" s="42" t="s">
        <v>2576</v>
      </c>
      <c r="D109" t="s">
        <v>2602</v>
      </c>
      <c r="E109" s="42">
        <v>1</v>
      </c>
      <c r="F109">
        <v>1</v>
      </c>
      <c r="G109" s="42">
        <v>1</v>
      </c>
      <c r="Q109">
        <v>1</v>
      </c>
      <c r="AB109" s="12">
        <v>5</v>
      </c>
      <c r="AC109">
        <v>3</v>
      </c>
      <c r="AD109">
        <v>2</v>
      </c>
      <c r="AE109">
        <v>2</v>
      </c>
      <c r="AG109">
        <v>4</v>
      </c>
      <c r="AI109">
        <v>6</v>
      </c>
      <c r="AM109" s="44">
        <f>IF(E109&lt;10,IF(E109=1,AB109,SUMIFS(AB:AB,A:A,A109,C:C,C109)),"")</f>
        <v>5</v>
      </c>
      <c r="AN109">
        <v>1</v>
      </c>
      <c r="AO109">
        <v>2</v>
      </c>
      <c r="AT109">
        <v>1</v>
      </c>
    </row>
    <row r="110" spans="1:46">
      <c r="A110">
        <v>20</v>
      </c>
      <c r="B110" t="str">
        <f>INDEX(Schedule!A:B,MATCH(GameLog!A110,Schedule!A:A,0),2)</f>
        <v>19990406_ARI@LA</v>
      </c>
      <c r="C110" s="42" t="s">
        <v>2576</v>
      </c>
      <c r="D110" t="s">
        <v>2590</v>
      </c>
      <c r="E110" s="42" t="s">
        <v>2810</v>
      </c>
      <c r="AM110" s="44" t="str">
        <f>IF(E110&lt;10,IF(E110=1,AB110,SUMIFS(AB:AB,A:A,A110,C:C,C110)),"")</f>
        <v/>
      </c>
    </row>
    <row r="111" spans="1:46">
      <c r="A111">
        <v>20</v>
      </c>
      <c r="B111" t="str">
        <f>INDEX(Schedule!A:B,MATCH(GameLog!A111,Schedule!A:A,0),2)</f>
        <v>19990406_ARI@LA</v>
      </c>
      <c r="C111" s="42" t="s">
        <v>2576</v>
      </c>
      <c r="D111" t="s">
        <v>2587</v>
      </c>
      <c r="E111" s="42" t="s">
        <v>2810</v>
      </c>
      <c r="G111" s="42">
        <v>1</v>
      </c>
      <c r="AM111" s="44" t="str">
        <f>IF(E111&lt;10,IF(E111=1,AB111,SUMIFS(AB:AB,A:A,A111,C:C,C111)),"")</f>
        <v/>
      </c>
    </row>
    <row r="112" spans="1:46">
      <c r="A112">
        <v>20</v>
      </c>
      <c r="B112" t="str">
        <f>INDEX(Schedule!A:B,MATCH(GameLog!A112,Schedule!A:A,0),2)</f>
        <v>19990406_ARI@LA</v>
      </c>
      <c r="C112" s="42" t="s">
        <v>2576</v>
      </c>
      <c r="D112" t="s">
        <v>2598</v>
      </c>
      <c r="E112" s="42" t="s">
        <v>2810</v>
      </c>
      <c r="G112" s="42">
        <v>1</v>
      </c>
      <c r="I112">
        <v>1</v>
      </c>
      <c r="AM112" s="44" t="str">
        <f>IF(E112&lt;10,IF(E112=1,AB112,SUMIFS(AB:AB,A:A,A112,C:C,C112)),"")</f>
        <v/>
      </c>
    </row>
    <row r="113" spans="1:46">
      <c r="A113">
        <v>20</v>
      </c>
      <c r="B113" t="str">
        <f>INDEX(Schedule!A:B,MATCH(GameLog!A113,Schedule!A:A,0),2)</f>
        <v>19990406_ARI@LA</v>
      </c>
      <c r="C113" s="42" t="s">
        <v>2576</v>
      </c>
      <c r="D113" t="s">
        <v>2595</v>
      </c>
      <c r="E113" s="42" t="s">
        <v>2813</v>
      </c>
      <c r="H113">
        <v>1</v>
      </c>
      <c r="N113">
        <v>1</v>
      </c>
      <c r="AM113" s="44" t="str">
        <f>IF(E113&lt;10,IF(E113=1,AB113,SUMIFS(AB:AB,A:A,A113,C:C,C113)),"")</f>
        <v/>
      </c>
    </row>
    <row r="114" spans="1:46">
      <c r="A114">
        <v>20</v>
      </c>
      <c r="B114" t="str">
        <f>INDEX(Schedule!A:B,MATCH(GameLog!A114,Schedule!A:A,0),2)</f>
        <v>19990406_ARI@LA</v>
      </c>
      <c r="C114" s="42" t="s">
        <v>2576</v>
      </c>
      <c r="D114" t="s">
        <v>2593</v>
      </c>
      <c r="E114" s="42" t="s">
        <v>2810</v>
      </c>
      <c r="G114" s="42">
        <v>1</v>
      </c>
      <c r="I114">
        <v>1</v>
      </c>
      <c r="AM114" s="44" t="str">
        <f>IF(E114&lt;10,IF(E114=1,AB114,SUMIFS(AB:AB,A:A,A114,C:C,C114)),"")</f>
        <v/>
      </c>
    </row>
    <row r="115" spans="1:46">
      <c r="A115">
        <v>20</v>
      </c>
      <c r="B115" t="str">
        <f>INDEX(Schedule!A:B,MATCH(GameLog!A115,Schedule!A:A,0),2)</f>
        <v>19990406_ARI@LA</v>
      </c>
      <c r="C115" s="42" t="s">
        <v>2576</v>
      </c>
      <c r="D115" t="s">
        <v>2619</v>
      </c>
      <c r="E115" s="42">
        <v>1</v>
      </c>
      <c r="AB115" s="12">
        <v>1</v>
      </c>
      <c r="AC115">
        <v>2</v>
      </c>
      <c r="AD115">
        <v>1</v>
      </c>
      <c r="AH115">
        <v>1</v>
      </c>
      <c r="AM115" s="44">
        <f>IF(E115&lt;10,IF(E115=1,AB115,SUMIFS(AB:AB,A:A,A115,C:C,C115)),"")</f>
        <v>1</v>
      </c>
    </row>
    <row r="116" spans="1:46">
      <c r="A116">
        <v>20</v>
      </c>
      <c r="B116" t="str">
        <f>INDEX(Schedule!A:B,MATCH(GameLog!A116,Schedule!A:A,0),2)</f>
        <v>19990406_ARI@LA</v>
      </c>
      <c r="C116" s="42" t="s">
        <v>2576</v>
      </c>
      <c r="D116" t="s">
        <v>2609</v>
      </c>
      <c r="E116" s="42">
        <v>1</v>
      </c>
      <c r="AB116" s="12">
        <v>1.3333333333333333</v>
      </c>
      <c r="AC116">
        <v>1</v>
      </c>
      <c r="AI116">
        <v>1</v>
      </c>
      <c r="AM116" s="44">
        <f>IF(E116&lt;10,IF(E116=1,AB116,SUMIFS(AB:AB,A:A,A116,C:C,C116)),"")</f>
        <v>1.3333333333333333</v>
      </c>
    </row>
    <row r="117" spans="1:46">
      <c r="A117">
        <v>20</v>
      </c>
      <c r="B117" t="str">
        <f>INDEX(Schedule!A:B,MATCH(GameLog!A117,Schedule!A:A,0),2)</f>
        <v>19990406_ARI@LA</v>
      </c>
      <c r="C117" s="42" t="s">
        <v>2576</v>
      </c>
      <c r="D117" t="s">
        <v>2615</v>
      </c>
      <c r="E117" s="42">
        <v>1</v>
      </c>
      <c r="AB117" s="12">
        <v>0.33333333333333331</v>
      </c>
      <c r="AC117">
        <v>1</v>
      </c>
      <c r="AG117">
        <v>2</v>
      </c>
      <c r="AM117" s="44">
        <f>IF(E117&lt;10,IF(E117=1,AB117,SUMIFS(AB:AB,A:A,A117,C:C,C117)),"")</f>
        <v>0.33333333333333331</v>
      </c>
      <c r="AN117">
        <v>1</v>
      </c>
    </row>
    <row r="118" spans="1:46">
      <c r="A118">
        <v>20</v>
      </c>
      <c r="B118" t="str">
        <f>INDEX(Schedule!A:B,MATCH(GameLog!A118,Schedule!A:A,0),2)</f>
        <v>19990406_ARI@LA</v>
      </c>
      <c r="C118" s="42" t="s">
        <v>2576</v>
      </c>
      <c r="D118" t="s">
        <v>2612</v>
      </c>
      <c r="E118" s="42">
        <v>1</v>
      </c>
      <c r="AB118" s="12">
        <v>0.33333333333333331</v>
      </c>
      <c r="AM118" s="44">
        <f>IF(E118&lt;10,IF(E118=1,AB118,SUMIFS(AB:AB,A:A,A118,C:C,C118)),"")</f>
        <v>0.33333333333333331</v>
      </c>
    </row>
    <row r="119" spans="1:46">
      <c r="A119">
        <v>20</v>
      </c>
      <c r="B119" t="str">
        <f>INDEX(Schedule!A:B,MATCH(GameLog!A119,Schedule!A:A,0),2)</f>
        <v>19990406_ARI@LA</v>
      </c>
      <c r="C119" s="42" t="s">
        <v>2576</v>
      </c>
      <c r="D119" t="s">
        <v>2616</v>
      </c>
      <c r="E119" s="42">
        <v>1</v>
      </c>
      <c r="W119" s="42">
        <v>1</v>
      </c>
      <c r="AB119" s="12">
        <v>2</v>
      </c>
      <c r="AC119">
        <v>2</v>
      </c>
      <c r="AI119">
        <v>2</v>
      </c>
      <c r="AM119" s="44">
        <f>IF(E119&lt;10,IF(E119=1,AB119,SUMIFS(AB:AB,A:A,A119,C:C,C119)),"")</f>
        <v>2</v>
      </c>
    </row>
    <row r="120" spans="1:46">
      <c r="A120">
        <v>22</v>
      </c>
      <c r="B120" t="str">
        <f>INDEX(Schedule!A:B,MATCH(GameLog!A120,Schedule!A:A,0),2)</f>
        <v>19990406_COL@SD</v>
      </c>
      <c r="C120" s="42" t="s">
        <v>2575</v>
      </c>
      <c r="D120" t="s">
        <v>2524</v>
      </c>
      <c r="E120" s="42">
        <v>8</v>
      </c>
      <c r="F120">
        <v>1</v>
      </c>
      <c r="G120" s="42">
        <v>4</v>
      </c>
      <c r="H120">
        <v>1</v>
      </c>
      <c r="I120">
        <v>1</v>
      </c>
      <c r="N120">
        <v>1</v>
      </c>
      <c r="P120">
        <v>1</v>
      </c>
      <c r="AM120" s="44">
        <f>IF(E120&lt;10,IF(E120=1,AB120,SUMIFS(AB:AB,A:A,A120,C:C,C120)),"")</f>
        <v>9</v>
      </c>
      <c r="AN120">
        <v>2</v>
      </c>
    </row>
    <row r="121" spans="1:46">
      <c r="A121">
        <v>22</v>
      </c>
      <c r="B121" t="str">
        <f>INDEX(Schedule!A:B,MATCH(GameLog!A121,Schedule!A:A,0),2)</f>
        <v>19990406_COL@SD</v>
      </c>
      <c r="C121" s="42" t="s">
        <v>2575</v>
      </c>
      <c r="D121" t="s">
        <v>2521</v>
      </c>
      <c r="E121" s="42">
        <v>6</v>
      </c>
      <c r="F121">
        <v>1</v>
      </c>
      <c r="G121" s="42">
        <v>5</v>
      </c>
      <c r="AM121" s="44">
        <f>IF(E121&lt;10,IF(E121=1,AB121,SUMIFS(AB:AB,A:A,A121,C:C,C121)),"")</f>
        <v>9</v>
      </c>
      <c r="AN121">
        <v>1</v>
      </c>
      <c r="AO121">
        <v>3</v>
      </c>
      <c r="AP121">
        <v>1</v>
      </c>
    </row>
    <row r="122" spans="1:46">
      <c r="A122">
        <v>22</v>
      </c>
      <c r="B122" t="str">
        <f>INDEX(Schedule!A:B,MATCH(GameLog!A122,Schedule!A:A,0),2)</f>
        <v>19990406_COL@SD</v>
      </c>
      <c r="C122" s="42" t="s">
        <v>2575</v>
      </c>
      <c r="D122" t="s">
        <v>2468</v>
      </c>
      <c r="E122" s="42">
        <v>9</v>
      </c>
      <c r="F122">
        <v>1</v>
      </c>
      <c r="G122" s="42">
        <v>2</v>
      </c>
      <c r="H122">
        <v>1</v>
      </c>
      <c r="P122">
        <v>2</v>
      </c>
      <c r="AM122" s="44">
        <f>IF(E122&lt;10,IF(E122=1,AB122,SUMIFS(AB:AB,A:A,A122,C:C,C122)),"")</f>
        <v>9</v>
      </c>
    </row>
    <row r="123" spans="1:46">
      <c r="A123">
        <v>22</v>
      </c>
      <c r="B123" t="str">
        <f>INDEX(Schedule!A:B,MATCH(GameLog!A123,Schedule!A:A,0),2)</f>
        <v>19990406_COL@SD</v>
      </c>
      <c r="C123" s="42" t="s">
        <v>2575</v>
      </c>
      <c r="D123" t="s">
        <v>2459</v>
      </c>
      <c r="E123" s="42">
        <v>7</v>
      </c>
      <c r="F123">
        <v>1</v>
      </c>
      <c r="G123" s="42">
        <v>4</v>
      </c>
      <c r="H123">
        <v>1</v>
      </c>
      <c r="I123">
        <v>2</v>
      </c>
      <c r="M123">
        <v>2</v>
      </c>
      <c r="R123">
        <v>1</v>
      </c>
      <c r="AM123" s="44">
        <f>IF(E123&lt;10,IF(E123=1,AB123,SUMIFS(AB:AB,A:A,A123,C:C,C123)),"")</f>
        <v>9</v>
      </c>
      <c r="AN123">
        <v>1</v>
      </c>
    </row>
    <row r="124" spans="1:46">
      <c r="A124">
        <v>22</v>
      </c>
      <c r="B124" t="str">
        <f>INDEX(Schedule!A:B,MATCH(GameLog!A124,Schedule!A:A,0),2)</f>
        <v>19990406_COL@SD</v>
      </c>
      <c r="C124" s="42" t="s">
        <v>2575</v>
      </c>
      <c r="D124" t="s">
        <v>2458</v>
      </c>
      <c r="E124" s="42">
        <v>5</v>
      </c>
      <c r="F124">
        <v>1</v>
      </c>
      <c r="G124" s="42">
        <v>4</v>
      </c>
      <c r="I124">
        <v>2</v>
      </c>
      <c r="AM124" s="44">
        <f>IF(E124&lt;10,IF(E124=1,AB124,SUMIFS(AB:AB,A:A,A124,C:C,C124)),"")</f>
        <v>9</v>
      </c>
    </row>
    <row r="125" spans="1:46">
      <c r="A125">
        <v>22</v>
      </c>
      <c r="B125" t="str">
        <f>INDEX(Schedule!A:B,MATCH(GameLog!A125,Schedule!A:A,0),2)</f>
        <v>19990406_COL@SD</v>
      </c>
      <c r="C125" s="42" t="s">
        <v>2575</v>
      </c>
      <c r="D125" t="s">
        <v>2518</v>
      </c>
      <c r="E125" s="42">
        <v>3</v>
      </c>
      <c r="F125">
        <v>1</v>
      </c>
      <c r="G125" s="42">
        <v>4</v>
      </c>
      <c r="I125">
        <v>1</v>
      </c>
      <c r="M125">
        <v>1</v>
      </c>
      <c r="Q125">
        <v>2</v>
      </c>
      <c r="AM125" s="44">
        <f>IF(E125&lt;10,IF(E125=1,AB125,SUMIFS(AB:AB,A:A,A125,C:C,C125)),"")</f>
        <v>9</v>
      </c>
      <c r="AN125">
        <v>10</v>
      </c>
      <c r="AO125">
        <v>1</v>
      </c>
    </row>
    <row r="126" spans="1:46">
      <c r="A126">
        <v>22</v>
      </c>
      <c r="B126" t="str">
        <f>INDEX(Schedule!A:B,MATCH(GameLog!A126,Schedule!A:A,0),2)</f>
        <v>19990406_COL@SD</v>
      </c>
      <c r="C126" s="42" t="s">
        <v>2575</v>
      </c>
      <c r="D126" t="s">
        <v>2464</v>
      </c>
      <c r="E126" s="42">
        <v>4</v>
      </c>
      <c r="F126">
        <v>1</v>
      </c>
      <c r="G126" s="42">
        <v>4</v>
      </c>
      <c r="Q126">
        <v>2</v>
      </c>
      <c r="R126">
        <v>1</v>
      </c>
      <c r="AM126" s="44">
        <f>IF(E126&lt;10,IF(E126=1,AB126,SUMIFS(AB:AB,A:A,A126,C:C,C126)),"")</f>
        <v>9</v>
      </c>
      <c r="AN126">
        <v>2</v>
      </c>
      <c r="AO126">
        <v>5</v>
      </c>
    </row>
    <row r="127" spans="1:46">
      <c r="A127">
        <v>22</v>
      </c>
      <c r="B127" t="str">
        <f>INDEX(Schedule!A:B,MATCH(GameLog!A127,Schedule!A:A,0),2)</f>
        <v>19990406_COL@SD</v>
      </c>
      <c r="C127" s="42" t="s">
        <v>2575</v>
      </c>
      <c r="D127" t="s">
        <v>2463</v>
      </c>
      <c r="E127" s="42">
        <v>2</v>
      </c>
      <c r="F127">
        <v>1</v>
      </c>
      <c r="G127" s="42">
        <v>2</v>
      </c>
      <c r="P127">
        <v>2</v>
      </c>
      <c r="AM127" s="44">
        <f>IF(E127&lt;10,IF(E127=1,AB127,SUMIFS(AB:AB,A:A,A127,C:C,C127)),"")</f>
        <v>9</v>
      </c>
      <c r="AN127">
        <v>10</v>
      </c>
      <c r="AT127">
        <v>1</v>
      </c>
    </row>
    <row r="128" spans="1:46">
      <c r="A128">
        <v>22</v>
      </c>
      <c r="B128" t="str">
        <f>INDEX(Schedule!A:B,MATCH(GameLog!A128,Schedule!A:A,0),2)</f>
        <v>19990406_COL@SD</v>
      </c>
      <c r="C128" s="42" t="s">
        <v>2575</v>
      </c>
      <c r="D128" t="s">
        <v>2472</v>
      </c>
      <c r="E128" s="42">
        <v>1</v>
      </c>
      <c r="F128">
        <v>1</v>
      </c>
      <c r="G128" s="42">
        <v>2</v>
      </c>
      <c r="H128">
        <v>1</v>
      </c>
      <c r="P128">
        <v>1</v>
      </c>
      <c r="Q128">
        <v>1</v>
      </c>
      <c r="W128" s="42">
        <v>1</v>
      </c>
      <c r="AB128" s="12">
        <v>7</v>
      </c>
      <c r="AC128">
        <v>4</v>
      </c>
      <c r="AD128">
        <v>2</v>
      </c>
      <c r="AE128">
        <v>1</v>
      </c>
      <c r="AI128">
        <v>7</v>
      </c>
      <c r="AM128" s="44">
        <f>IF(E128&lt;10,IF(E128=1,AB128,SUMIFS(AB:AB,A:A,A128,C:C,C128)),"")</f>
        <v>7</v>
      </c>
      <c r="AN128">
        <v>1</v>
      </c>
      <c r="AT128">
        <v>1</v>
      </c>
    </row>
    <row r="129" spans="1:46">
      <c r="A129">
        <v>22</v>
      </c>
      <c r="B129" t="str">
        <f>INDEX(Schedule!A:B,MATCH(GameLog!A129,Schedule!A:A,0),2)</f>
        <v>19990406_COL@SD</v>
      </c>
      <c r="C129" s="42" t="s">
        <v>2575</v>
      </c>
      <c r="D129" t="s">
        <v>2520</v>
      </c>
      <c r="E129" s="42" t="s">
        <v>2810</v>
      </c>
      <c r="G129" s="42">
        <v>1</v>
      </c>
      <c r="AM129" s="44" t="str">
        <f>IF(E129&lt;10,IF(E129=1,AB129,SUMIFS(AB:AB,A:A,A129,C:C,C129)),"")</f>
        <v/>
      </c>
    </row>
    <row r="130" spans="1:46">
      <c r="A130">
        <v>22</v>
      </c>
      <c r="B130" t="str">
        <f>INDEX(Schedule!A:B,MATCH(GameLog!A130,Schedule!A:A,0),2)</f>
        <v>19990406_COL@SD</v>
      </c>
      <c r="C130" s="42" t="s">
        <v>2575</v>
      </c>
      <c r="D130" t="s">
        <v>2476</v>
      </c>
      <c r="E130" s="42">
        <v>1</v>
      </c>
      <c r="AB130" s="12">
        <v>1</v>
      </c>
      <c r="AI130">
        <v>1</v>
      </c>
      <c r="AM130" s="44">
        <f>IF(E130&lt;10,IF(E130=1,AB130,SUMIFS(AB:AB,A:A,A130,C:C,C130)),"")</f>
        <v>1</v>
      </c>
    </row>
    <row r="131" spans="1:46">
      <c r="A131">
        <v>22</v>
      </c>
      <c r="B131" t="str">
        <f>INDEX(Schedule!A:B,MATCH(GameLog!A131,Schedule!A:A,0),2)</f>
        <v>19990406_COL@SD</v>
      </c>
      <c r="C131" s="42" t="s">
        <v>2575</v>
      </c>
      <c r="D131" t="s">
        <v>2481</v>
      </c>
      <c r="E131" s="42">
        <v>1</v>
      </c>
      <c r="AA131">
        <v>1</v>
      </c>
      <c r="AB131" s="12">
        <v>1</v>
      </c>
      <c r="AI131">
        <v>2</v>
      </c>
      <c r="AM131" s="44">
        <f>IF(E131&lt;10,IF(E131=1,AB131,SUMIFS(AB:AB,A:A,A131,C:C,C131)),"")</f>
        <v>1</v>
      </c>
    </row>
    <row r="132" spans="1:46">
      <c r="A132">
        <v>22</v>
      </c>
      <c r="B132" t="str">
        <f>INDEX(Schedule!A:B,MATCH(GameLog!A132,Schedule!A:A,0),2)</f>
        <v>19990406_COL@SD</v>
      </c>
      <c r="C132" s="42" t="s">
        <v>2577</v>
      </c>
      <c r="D132" t="s">
        <v>2542</v>
      </c>
      <c r="E132" s="42">
        <v>4</v>
      </c>
      <c r="F132">
        <v>1</v>
      </c>
      <c r="G132" s="42">
        <v>4</v>
      </c>
      <c r="AM132" s="44">
        <f>IF(E132&lt;10,IF(E132=1,AB132,SUMIFS(AB:AB,A:A,A132,C:C,C132)),"")</f>
        <v>9</v>
      </c>
      <c r="AN132">
        <v>2</v>
      </c>
      <c r="AO132">
        <v>5</v>
      </c>
    </row>
    <row r="133" spans="1:46">
      <c r="A133">
        <v>22</v>
      </c>
      <c r="B133" t="str">
        <f>INDEX(Schedule!A:B,MATCH(GameLog!A133,Schedule!A:A,0),2)</f>
        <v>19990406_COL@SD</v>
      </c>
      <c r="C133" s="42" t="s">
        <v>2577</v>
      </c>
      <c r="D133" t="s">
        <v>2434</v>
      </c>
      <c r="E133" s="42">
        <v>7</v>
      </c>
      <c r="F133">
        <v>1</v>
      </c>
      <c r="G133" s="42">
        <v>4</v>
      </c>
      <c r="H133">
        <v>1</v>
      </c>
      <c r="I133">
        <v>1</v>
      </c>
      <c r="J133">
        <v>1</v>
      </c>
      <c r="N133">
        <v>1</v>
      </c>
      <c r="Q133">
        <v>2</v>
      </c>
      <c r="AM133" s="44">
        <v>7</v>
      </c>
      <c r="AN133">
        <v>1</v>
      </c>
    </row>
    <row r="134" spans="1:46">
      <c r="A134">
        <v>22</v>
      </c>
      <c r="B134" t="str">
        <f>INDEX(Schedule!A:B,MATCH(GameLog!A134,Schedule!A:A,0),2)</f>
        <v>19990406_COL@SD</v>
      </c>
      <c r="C134" s="42" t="s">
        <v>2577</v>
      </c>
      <c r="D134" t="s">
        <v>2546</v>
      </c>
      <c r="E134" s="42">
        <v>9</v>
      </c>
      <c r="F134">
        <v>1</v>
      </c>
      <c r="G134" s="42">
        <v>4</v>
      </c>
      <c r="I134">
        <v>2</v>
      </c>
      <c r="J134">
        <v>1</v>
      </c>
      <c r="M134">
        <v>1</v>
      </c>
      <c r="Q134">
        <v>1</v>
      </c>
      <c r="AM134" s="44">
        <f>IF(E134&lt;10,IF(E134=1,AB134,SUMIFS(AB:AB,A:A,A134,C:C,C134)),"")</f>
        <v>9</v>
      </c>
    </row>
    <row r="135" spans="1:46">
      <c r="A135">
        <v>22</v>
      </c>
      <c r="B135" t="str">
        <f>INDEX(Schedule!A:B,MATCH(GameLog!A135,Schedule!A:A,0),2)</f>
        <v>19990406_COL@SD</v>
      </c>
      <c r="C135" s="42" t="s">
        <v>2577</v>
      </c>
      <c r="D135" t="s">
        <v>2538</v>
      </c>
      <c r="E135" s="42">
        <v>3</v>
      </c>
      <c r="F135">
        <v>1</v>
      </c>
      <c r="G135" s="42">
        <v>4</v>
      </c>
      <c r="AM135" s="44">
        <f>IF(E135&lt;10,IF(E135=1,AB135,SUMIFS(AB:AB,A:A,A135,C:C,C135)),"")</f>
        <v>9</v>
      </c>
      <c r="AN135">
        <v>10</v>
      </c>
      <c r="AO135">
        <v>1</v>
      </c>
    </row>
    <row r="136" spans="1:46">
      <c r="A136">
        <v>22</v>
      </c>
      <c r="B136" t="str">
        <f>INDEX(Schedule!A:B,MATCH(GameLog!A136,Schedule!A:A,0),2)</f>
        <v>19990406_COL@SD</v>
      </c>
      <c r="C136" s="42" t="s">
        <v>2577</v>
      </c>
      <c r="D136" t="s">
        <v>2441</v>
      </c>
      <c r="E136" s="42">
        <v>2</v>
      </c>
      <c r="F136">
        <v>1</v>
      </c>
      <c r="G136" s="42">
        <v>4</v>
      </c>
      <c r="H136">
        <v>1</v>
      </c>
      <c r="I136">
        <v>1</v>
      </c>
      <c r="L136">
        <v>1</v>
      </c>
      <c r="M136">
        <v>1</v>
      </c>
      <c r="Q136">
        <v>3</v>
      </c>
      <c r="AM136" s="44">
        <f>IF(E136&lt;10,IF(E136=1,AB136,SUMIFS(AB:AB,A:A,A136,C:C,C136)),"")</f>
        <v>9</v>
      </c>
      <c r="AN136">
        <v>10</v>
      </c>
      <c r="AT136">
        <v>1</v>
      </c>
    </row>
    <row r="137" spans="1:46">
      <c r="A137">
        <v>22</v>
      </c>
      <c r="B137" t="str">
        <f>INDEX(Schedule!A:B,MATCH(GameLog!A137,Schedule!A:A,0),2)</f>
        <v>19990406_COL@SD</v>
      </c>
      <c r="C137" s="42" t="s">
        <v>2577</v>
      </c>
      <c r="D137" t="s">
        <v>2440</v>
      </c>
      <c r="E137" s="42">
        <v>5</v>
      </c>
      <c r="F137">
        <v>1</v>
      </c>
      <c r="G137" s="42">
        <v>2</v>
      </c>
      <c r="Q137">
        <v>2</v>
      </c>
      <c r="AM137" s="44">
        <v>7</v>
      </c>
    </row>
    <row r="138" spans="1:46">
      <c r="A138">
        <v>22</v>
      </c>
      <c r="B138" t="str">
        <f>INDEX(Schedule!A:B,MATCH(GameLog!A138,Schedule!A:A,0),2)</f>
        <v>19990406_COL@SD</v>
      </c>
      <c r="C138" s="42" t="s">
        <v>2577</v>
      </c>
      <c r="D138" t="s">
        <v>2539</v>
      </c>
      <c r="E138" s="42" t="s">
        <v>2810</v>
      </c>
      <c r="G138" s="42">
        <v>1</v>
      </c>
      <c r="AM138" s="44" t="str">
        <f>IF(E138&lt;10,IF(E138=1,AB138,SUMIFS(AB:AB,A:A,A138,C:C,C138)),"")</f>
        <v/>
      </c>
    </row>
    <row r="139" spans="1:46">
      <c r="A139">
        <v>22</v>
      </c>
      <c r="B139" t="str">
        <f>INDEX(Schedule!A:B,MATCH(GameLog!A139,Schedule!A:A,0),2)</f>
        <v>19990406_COL@SD</v>
      </c>
      <c r="C139" s="42" t="s">
        <v>2577</v>
      </c>
      <c r="D139" t="s">
        <v>2545</v>
      </c>
      <c r="E139" s="42">
        <v>8</v>
      </c>
      <c r="F139">
        <v>1</v>
      </c>
      <c r="G139" s="42">
        <v>3</v>
      </c>
      <c r="Q139">
        <v>1</v>
      </c>
      <c r="AM139" s="44">
        <v>7</v>
      </c>
      <c r="AN139">
        <v>2</v>
      </c>
    </row>
    <row r="140" spans="1:46">
      <c r="A140">
        <v>22</v>
      </c>
      <c r="B140" t="str">
        <f>INDEX(Schedule!A:B,MATCH(GameLog!A140,Schedule!A:A,0),2)</f>
        <v>19990406_COL@SD</v>
      </c>
      <c r="C140" s="42" t="s">
        <v>2577</v>
      </c>
      <c r="D140" t="s">
        <v>2439</v>
      </c>
      <c r="E140" s="42">
        <v>6</v>
      </c>
      <c r="F140">
        <v>1</v>
      </c>
      <c r="G140" s="42">
        <v>3</v>
      </c>
      <c r="AM140" s="44">
        <f>IF(E140&lt;10,IF(E140=1,AB140,SUMIFS(AB:AB,A:A,A140,C:C,C140)),"")</f>
        <v>9</v>
      </c>
      <c r="AN140">
        <v>1</v>
      </c>
      <c r="AO140">
        <v>3</v>
      </c>
      <c r="AP140">
        <v>1</v>
      </c>
    </row>
    <row r="141" spans="1:46">
      <c r="A141">
        <v>22</v>
      </c>
      <c r="B141" t="str">
        <f>INDEX(Schedule!A:B,MATCH(GameLog!A141,Schedule!A:A,0),2)</f>
        <v>19990406_COL@SD</v>
      </c>
      <c r="C141" s="42" t="s">
        <v>2577</v>
      </c>
      <c r="D141" t="s">
        <v>2579</v>
      </c>
      <c r="E141" s="42">
        <v>1</v>
      </c>
      <c r="F141">
        <v>1</v>
      </c>
      <c r="G141" s="42">
        <v>2</v>
      </c>
      <c r="Q141">
        <v>1</v>
      </c>
      <c r="X141">
        <v>1</v>
      </c>
      <c r="AB141" s="12">
        <v>6.666666666666667</v>
      </c>
      <c r="AC141">
        <v>2</v>
      </c>
      <c r="AD141">
        <v>3</v>
      </c>
      <c r="AE141">
        <v>3</v>
      </c>
      <c r="AG141">
        <v>6</v>
      </c>
      <c r="AI141">
        <v>5</v>
      </c>
      <c r="AL141">
        <v>1</v>
      </c>
      <c r="AM141" s="44">
        <f>IF(E141&lt;10,IF(E141=1,AB141,SUMIFS(AB:AB,A:A,A141,C:C,C141)),"")</f>
        <v>6.666666666666667</v>
      </c>
      <c r="AO141">
        <v>1</v>
      </c>
      <c r="AT141">
        <v>1</v>
      </c>
    </row>
    <row r="142" spans="1:46">
      <c r="A142">
        <v>22</v>
      </c>
      <c r="B142" t="str">
        <f>INDEX(Schedule!A:B,MATCH(GameLog!A142,Schedule!A:A,0),2)</f>
        <v>19990406_COL@SD</v>
      </c>
      <c r="C142" s="42" t="s">
        <v>2577</v>
      </c>
      <c r="D142" t="s">
        <v>2540</v>
      </c>
      <c r="E142" s="42">
        <v>7</v>
      </c>
      <c r="G142" s="42">
        <v>1</v>
      </c>
      <c r="AC142">
        <v>2</v>
      </c>
      <c r="AD142">
        <v>1</v>
      </c>
      <c r="AE142">
        <v>1</v>
      </c>
      <c r="AM142" s="44">
        <v>2</v>
      </c>
    </row>
    <row r="143" spans="1:46">
      <c r="A143">
        <v>22</v>
      </c>
      <c r="B143" t="str">
        <f>INDEX(Schedule!A:B,MATCH(GameLog!A143,Schedule!A:A,0),2)</f>
        <v>19990406_COL@SD</v>
      </c>
      <c r="C143" s="42" t="s">
        <v>2577</v>
      </c>
      <c r="D143" t="s">
        <v>2450</v>
      </c>
      <c r="E143" s="42">
        <v>1</v>
      </c>
      <c r="AB143" s="12">
        <v>0.66666666666666663</v>
      </c>
      <c r="AC143">
        <v>1</v>
      </c>
      <c r="AM143" s="44">
        <f>IF(E143&lt;10,IF(E143=1,AB143,SUMIFS(AB:AB,A:A,A143,C:C,C143)),"")</f>
        <v>0.66666666666666663</v>
      </c>
    </row>
    <row r="144" spans="1:46">
      <c r="A144">
        <v>22</v>
      </c>
      <c r="B144" t="str">
        <f>INDEX(Schedule!A:B,MATCH(GameLog!A144,Schedule!A:A,0),2)</f>
        <v>19990406_COL@SD</v>
      </c>
      <c r="C144" s="42" t="s">
        <v>2577</v>
      </c>
      <c r="D144" t="s">
        <v>2531</v>
      </c>
      <c r="E144" s="42">
        <v>1</v>
      </c>
      <c r="AM144" s="44">
        <f>IF(E144&lt;10,IF(E144=1,AB144,SUMIFS(AB:AB,A:A,A144,C:C,C144)),"")</f>
        <v>0</v>
      </c>
    </row>
    <row r="145" spans="1:41">
      <c r="A145">
        <v>22</v>
      </c>
      <c r="B145" t="str">
        <f>INDEX(Schedule!A:B,MATCH(GameLog!A145,Schedule!A:A,0),2)</f>
        <v>19990406_COL@SD</v>
      </c>
      <c r="C145" s="42" t="s">
        <v>2577</v>
      </c>
      <c r="D145" t="s">
        <v>2499</v>
      </c>
      <c r="E145" s="42">
        <v>1</v>
      </c>
      <c r="AB145" s="12">
        <v>1.6666666666666665</v>
      </c>
      <c r="AM145" s="44">
        <f>IF(E145&lt;10,IF(E145=1,AB145,SUMIFS(AB:AB,A:A,A145,C:C,C145)),"")</f>
        <v>1.6666666666666665</v>
      </c>
      <c r="AN145">
        <v>1</v>
      </c>
    </row>
    <row r="146" spans="1:41">
      <c r="A146">
        <v>22</v>
      </c>
      <c r="B146" t="str">
        <f>INDEX(Schedule!A:B,MATCH(GameLog!A146,Schedule!A:A,0),2)</f>
        <v>19990406_COL@SD</v>
      </c>
      <c r="C146" s="42" t="s">
        <v>2577</v>
      </c>
      <c r="D146" t="s">
        <v>2434</v>
      </c>
      <c r="E146" s="42">
        <v>8</v>
      </c>
      <c r="AM146" s="44">
        <v>2</v>
      </c>
    </row>
    <row r="147" spans="1:41">
      <c r="A147">
        <v>22</v>
      </c>
      <c r="B147" t="str">
        <f>INDEX(Schedule!A:B,MATCH(GameLog!A147,Schedule!A:A,0),2)</f>
        <v>19990406_COL@SD</v>
      </c>
      <c r="C147" s="42" t="s">
        <v>2577</v>
      </c>
      <c r="D147" t="s">
        <v>2539</v>
      </c>
      <c r="E147" s="42">
        <v>5</v>
      </c>
      <c r="AM147" s="44">
        <v>2</v>
      </c>
    </row>
    <row r="148" spans="1:41">
      <c r="A148">
        <v>25</v>
      </c>
      <c r="B148" t="str">
        <f>INDEX(Schedule!A:B,MATCH(GameLog!A148,Schedule!A:A,0),2)</f>
        <v>19990407_BOS@KC</v>
      </c>
      <c r="C148" s="42" t="s">
        <v>2551</v>
      </c>
      <c r="D148" t="s">
        <v>2700</v>
      </c>
      <c r="E148" s="42" t="s">
        <v>2814</v>
      </c>
      <c r="F148">
        <v>1</v>
      </c>
      <c r="G148" s="42">
        <v>3</v>
      </c>
      <c r="P148">
        <v>2</v>
      </c>
      <c r="Q148">
        <v>2</v>
      </c>
      <c r="AM148" s="44" t="str">
        <f>IF(E148&lt;10,IF(E148=1,AB148,SUMIFS(AB:AB,A:A,A148,C:C,C148)),"")</f>
        <v/>
      </c>
    </row>
    <row r="149" spans="1:41">
      <c r="A149">
        <v>25</v>
      </c>
      <c r="B149" t="str">
        <f>INDEX(Schedule!A:B,MATCH(GameLog!A149,Schedule!A:A,0),2)</f>
        <v>19990407_BOS@KC</v>
      </c>
      <c r="C149" s="42" t="s">
        <v>2551</v>
      </c>
      <c r="D149" t="s">
        <v>2703</v>
      </c>
      <c r="E149" s="42">
        <v>9</v>
      </c>
      <c r="F149">
        <v>1</v>
      </c>
      <c r="G149" s="42">
        <v>2</v>
      </c>
      <c r="I149">
        <v>1</v>
      </c>
      <c r="P149">
        <v>1</v>
      </c>
      <c r="AM149" s="44">
        <v>7</v>
      </c>
      <c r="AN149">
        <v>5</v>
      </c>
    </row>
    <row r="150" spans="1:41">
      <c r="A150">
        <v>25</v>
      </c>
      <c r="B150" t="str">
        <f>INDEX(Schedule!A:B,MATCH(GameLog!A150,Schedule!A:A,0),2)</f>
        <v>19990407_BOS@KC</v>
      </c>
      <c r="C150" s="42" t="s">
        <v>2551</v>
      </c>
      <c r="D150" t="s">
        <v>2705</v>
      </c>
      <c r="E150" s="42" t="s">
        <v>2810</v>
      </c>
      <c r="S150">
        <v>1</v>
      </c>
      <c r="AM150" s="44" t="str">
        <f>IF(E150&lt;10,IF(E150=1,AB150,SUMIFS(AB:AB,A:A,A150,C:C,C150)),"")</f>
        <v/>
      </c>
    </row>
    <row r="151" spans="1:41">
      <c r="A151">
        <v>25</v>
      </c>
      <c r="B151" t="str">
        <f>INDEX(Schedule!A:B,MATCH(GameLog!A151,Schedule!A:A,0),2)</f>
        <v>19990407_BOS@KC</v>
      </c>
      <c r="C151" s="42" t="s">
        <v>2551</v>
      </c>
      <c r="D151" t="s">
        <v>2712</v>
      </c>
      <c r="E151" s="42" t="s">
        <v>2813</v>
      </c>
      <c r="G151" s="42">
        <v>1</v>
      </c>
      <c r="Q151">
        <v>1</v>
      </c>
      <c r="AM151" s="44" t="str">
        <f>IF(E151&lt;10,IF(E151=1,AB151,SUMIFS(AB:AB,A:A,A151,C:C,C151)),"")</f>
        <v/>
      </c>
    </row>
    <row r="152" spans="1:41">
      <c r="A152">
        <v>25</v>
      </c>
      <c r="B152" t="str">
        <f>INDEX(Schedule!A:B,MATCH(GameLog!A152,Schedule!A:A,0),2)</f>
        <v>19990407_BOS@KC</v>
      </c>
      <c r="C152" s="42" t="s">
        <v>2551</v>
      </c>
      <c r="D152" t="s">
        <v>2701</v>
      </c>
      <c r="E152" s="42">
        <v>5</v>
      </c>
      <c r="F152">
        <v>1</v>
      </c>
      <c r="G152" s="42">
        <v>5</v>
      </c>
      <c r="I152">
        <v>1</v>
      </c>
      <c r="R152">
        <v>1</v>
      </c>
      <c r="AM152" s="44">
        <f>IF(E152&lt;10,IF(E152=1,AB152,SUMIFS(AB:AB,A:A,A152,C:C,C152)),"")</f>
        <v>9</v>
      </c>
      <c r="AN152">
        <v>2</v>
      </c>
    </row>
    <row r="153" spans="1:41">
      <c r="A153">
        <v>25</v>
      </c>
      <c r="B153" t="str">
        <f>INDEX(Schedule!A:B,MATCH(GameLog!A153,Schedule!A:A,0),2)</f>
        <v>19990407_BOS@KC</v>
      </c>
      <c r="C153" s="42" t="s">
        <v>2551</v>
      </c>
      <c r="D153" t="s">
        <v>2726</v>
      </c>
      <c r="E153" s="42">
        <v>6</v>
      </c>
      <c r="F153">
        <v>1</v>
      </c>
      <c r="G153" s="42">
        <v>4</v>
      </c>
      <c r="I153">
        <v>2</v>
      </c>
      <c r="S153">
        <v>1</v>
      </c>
      <c r="AM153" s="44">
        <f>IF(E153&lt;10,IF(E153=1,AB153,SUMIFS(AB:AB,A:A,A153,C:C,C153)),"")</f>
        <v>9</v>
      </c>
      <c r="AN153">
        <v>3</v>
      </c>
      <c r="AO153">
        <v>2</v>
      </c>
    </row>
    <row r="154" spans="1:41">
      <c r="A154">
        <v>25</v>
      </c>
      <c r="B154" t="str">
        <f>INDEX(Schedule!A:B,MATCH(GameLog!A154,Schedule!A:A,0),2)</f>
        <v>19990407_BOS@KC</v>
      </c>
      <c r="C154" s="42" t="s">
        <v>2551</v>
      </c>
      <c r="D154" t="s">
        <v>2699</v>
      </c>
      <c r="E154" s="42">
        <v>3</v>
      </c>
      <c r="F154">
        <v>1</v>
      </c>
      <c r="G154" s="42">
        <v>5</v>
      </c>
      <c r="AM154" s="44">
        <f>IF(E154&lt;10,IF(E154=1,AB154,SUMIFS(AB:AB,A:A,A154,C:C,C154)),"")</f>
        <v>9</v>
      </c>
      <c r="AN154">
        <v>4</v>
      </c>
    </row>
    <row r="155" spans="1:41">
      <c r="A155">
        <v>25</v>
      </c>
      <c r="B155" t="str">
        <f>INDEX(Schedule!A:B,MATCH(GameLog!A155,Schedule!A:A,0),2)</f>
        <v>19990407_BOS@KC</v>
      </c>
      <c r="C155" s="42" t="s">
        <v>2551</v>
      </c>
      <c r="D155" t="s">
        <v>2702</v>
      </c>
      <c r="E155" s="42">
        <v>7</v>
      </c>
      <c r="F155">
        <v>1</v>
      </c>
      <c r="G155" s="42">
        <v>5</v>
      </c>
      <c r="H155">
        <v>2</v>
      </c>
      <c r="I155">
        <v>4</v>
      </c>
      <c r="L155">
        <v>2</v>
      </c>
      <c r="M155">
        <v>2</v>
      </c>
      <c r="R155">
        <v>1</v>
      </c>
      <c r="AM155" s="44">
        <f>IF(E155&lt;10,IF(E155=1,AB155,SUMIFS(AB:AB,A:A,A155,C:C,C155)),"")</f>
        <v>9</v>
      </c>
      <c r="AN155">
        <v>3</v>
      </c>
    </row>
    <row r="156" spans="1:41">
      <c r="A156">
        <v>25</v>
      </c>
      <c r="B156" t="str">
        <f>INDEX(Schedule!A:B,MATCH(GameLog!A156,Schedule!A:A,0),2)</f>
        <v>19990407_BOS@KC</v>
      </c>
      <c r="C156" s="42" t="s">
        <v>2551</v>
      </c>
      <c r="D156" t="s">
        <v>2706</v>
      </c>
      <c r="E156" s="42">
        <v>8</v>
      </c>
      <c r="F156">
        <v>1</v>
      </c>
      <c r="G156" s="42">
        <v>3</v>
      </c>
      <c r="Q156">
        <v>1</v>
      </c>
      <c r="R156">
        <v>1</v>
      </c>
      <c r="AM156" s="44">
        <v>8</v>
      </c>
    </row>
    <row r="157" spans="1:41">
      <c r="A157">
        <v>25</v>
      </c>
      <c r="B157" t="str">
        <f>INDEX(Schedule!A:B,MATCH(GameLog!A157,Schedule!A:A,0),2)</f>
        <v>19990407_BOS@KC</v>
      </c>
      <c r="C157" s="42" t="s">
        <v>2551</v>
      </c>
      <c r="D157" t="s">
        <v>2704</v>
      </c>
      <c r="E157" s="42" t="s">
        <v>2810</v>
      </c>
      <c r="G157" s="42">
        <v>2</v>
      </c>
      <c r="AM157" s="44" t="str">
        <f>IF(E157&lt;10,IF(E157=1,AB157,SUMIFS(AB:AB,A:A,A157,C:C,C157)),"")</f>
        <v/>
      </c>
    </row>
    <row r="158" spans="1:41">
      <c r="A158">
        <v>25</v>
      </c>
      <c r="B158" t="str">
        <f>INDEX(Schedule!A:B,MATCH(GameLog!A158,Schedule!A:A,0),2)</f>
        <v>19990407_BOS@KC</v>
      </c>
      <c r="C158" s="42" t="s">
        <v>2551</v>
      </c>
      <c r="D158" t="s">
        <v>2698</v>
      </c>
      <c r="E158" s="42">
        <v>2</v>
      </c>
      <c r="F158">
        <v>1</v>
      </c>
      <c r="G158" s="42">
        <v>5</v>
      </c>
      <c r="H158">
        <v>1</v>
      </c>
      <c r="I158">
        <v>2</v>
      </c>
      <c r="L158">
        <v>1</v>
      </c>
      <c r="M158">
        <v>1</v>
      </c>
      <c r="AM158" s="44">
        <f>IF(E158&lt;10,IF(E158=1,AB158,SUMIFS(AB:AB,A:A,A158,C:C,C158)),"")</f>
        <v>9</v>
      </c>
      <c r="AN158">
        <v>8</v>
      </c>
    </row>
    <row r="159" spans="1:41">
      <c r="A159">
        <v>25</v>
      </c>
      <c r="B159" t="str">
        <f>INDEX(Schedule!A:B,MATCH(GameLog!A159,Schedule!A:A,0),2)</f>
        <v>19990407_BOS@KC</v>
      </c>
      <c r="C159" s="42" t="s">
        <v>2551</v>
      </c>
      <c r="D159" t="s">
        <v>2711</v>
      </c>
      <c r="E159" s="42">
        <v>4</v>
      </c>
      <c r="F159">
        <v>1</v>
      </c>
      <c r="G159" s="42">
        <v>2</v>
      </c>
      <c r="P159">
        <v>2</v>
      </c>
      <c r="AM159" s="44">
        <f>IF(E159&lt;10,IF(E159=1,AB159,SUMIFS(AB:AB,A:A,A159,C:C,C159)),"")</f>
        <v>9</v>
      </c>
      <c r="AN159">
        <v>2</v>
      </c>
      <c r="AO159">
        <v>1</v>
      </c>
    </row>
    <row r="160" spans="1:41">
      <c r="A160">
        <v>25</v>
      </c>
      <c r="B160" t="str">
        <f>INDEX(Schedule!A:B,MATCH(GameLog!A160,Schedule!A:A,0),2)</f>
        <v>19990407_BOS@KC</v>
      </c>
      <c r="C160" s="42" t="s">
        <v>2551</v>
      </c>
      <c r="D160" t="s">
        <v>2719</v>
      </c>
      <c r="E160" s="42">
        <v>1</v>
      </c>
      <c r="F160">
        <v>1</v>
      </c>
      <c r="AB160" s="12">
        <v>4.333333333333333</v>
      </c>
      <c r="AC160">
        <v>7</v>
      </c>
      <c r="AD160">
        <v>3</v>
      </c>
      <c r="AE160">
        <v>3</v>
      </c>
      <c r="AG160">
        <v>3</v>
      </c>
      <c r="AI160">
        <v>3</v>
      </c>
      <c r="AM160" s="44">
        <f>IF(E160&lt;10,IF(E160=1,AB160,SUMIFS(AB:AB,A:A,A160,C:C,C160)),"")</f>
        <v>4.333333333333333</v>
      </c>
    </row>
    <row r="161" spans="1:43">
      <c r="A161">
        <v>25</v>
      </c>
      <c r="B161" t="str">
        <f>INDEX(Schedule!A:B,MATCH(GameLog!A161,Schedule!A:A,0),2)</f>
        <v>19990407_BOS@KC</v>
      </c>
      <c r="C161" s="42" t="s">
        <v>2551</v>
      </c>
      <c r="D161" t="s">
        <v>2731</v>
      </c>
      <c r="E161" s="42">
        <v>1</v>
      </c>
      <c r="AB161" s="12">
        <v>0.66666666666666663</v>
      </c>
      <c r="AC161">
        <v>1</v>
      </c>
      <c r="AG161">
        <v>1</v>
      </c>
      <c r="AI161">
        <v>1</v>
      </c>
      <c r="AM161" s="44">
        <f>IF(E161&lt;10,IF(E161=1,AB161,SUMIFS(AB:AB,A:A,A161,C:C,C161)),"")</f>
        <v>0.66666666666666663</v>
      </c>
    </row>
    <row r="162" spans="1:43">
      <c r="A162">
        <v>25</v>
      </c>
      <c r="B162" t="str">
        <f>INDEX(Schedule!A:B,MATCH(GameLog!A162,Schedule!A:A,0),2)</f>
        <v>19990407_BOS@KC</v>
      </c>
      <c r="C162" s="42" t="s">
        <v>2551</v>
      </c>
      <c r="D162" t="s">
        <v>2730</v>
      </c>
      <c r="E162" s="42">
        <v>1</v>
      </c>
      <c r="AB162" s="12">
        <v>2</v>
      </c>
      <c r="AC162">
        <v>1</v>
      </c>
      <c r="AI162">
        <v>1</v>
      </c>
      <c r="AM162" s="44">
        <f>IF(E162&lt;10,IF(E162=1,AB162,SUMIFS(AB:AB,A:A,A162,C:C,C162)),"")</f>
        <v>2</v>
      </c>
    </row>
    <row r="163" spans="1:43">
      <c r="A163">
        <v>25</v>
      </c>
      <c r="B163" t="str">
        <f>INDEX(Schedule!A:B,MATCH(GameLog!A163,Schedule!A:A,0),2)</f>
        <v>19990407_BOS@KC</v>
      </c>
      <c r="C163" s="42" t="s">
        <v>2551</v>
      </c>
      <c r="D163" t="s">
        <v>2738</v>
      </c>
      <c r="E163" s="42">
        <v>1</v>
      </c>
      <c r="AB163" s="12">
        <v>1.3333333333333333</v>
      </c>
      <c r="AC163">
        <v>3</v>
      </c>
      <c r="AI163">
        <v>2</v>
      </c>
      <c r="AM163" s="44">
        <f>IF(E163&lt;10,IF(E163=1,AB163,SUMIFS(AB:AB,A:A,A163,C:C,C163)),"")</f>
        <v>1.3333333333333333</v>
      </c>
      <c r="AO163">
        <v>1</v>
      </c>
    </row>
    <row r="164" spans="1:43">
      <c r="A164">
        <v>25</v>
      </c>
      <c r="B164" t="str">
        <f>INDEX(Schedule!A:B,MATCH(GameLog!A164,Schedule!A:A,0),2)</f>
        <v>19990407_BOS@KC</v>
      </c>
      <c r="C164" s="42" t="s">
        <v>2551</v>
      </c>
      <c r="D164" t="s">
        <v>2734</v>
      </c>
      <c r="E164" s="42">
        <v>1</v>
      </c>
      <c r="X164">
        <v>1</v>
      </c>
      <c r="AB164" s="12">
        <v>0.66666666666666663</v>
      </c>
      <c r="AC164">
        <v>3</v>
      </c>
      <c r="AD164">
        <v>1</v>
      </c>
      <c r="AE164">
        <v>1</v>
      </c>
      <c r="AI164">
        <v>1</v>
      </c>
      <c r="AM164" s="44">
        <f>IF(E164&lt;10,IF(E164=1,AB164,SUMIFS(AB:AB,A:A,A164,C:C,C164)),"")</f>
        <v>0.66666666666666663</v>
      </c>
    </row>
    <row r="165" spans="1:43">
      <c r="A165">
        <v>25</v>
      </c>
      <c r="B165" t="str">
        <f>INDEX(Schedule!A:B,MATCH(GameLog!A165,Schedule!A:A,0),2)</f>
        <v>19990407_BOS@KC</v>
      </c>
      <c r="C165" s="42" t="s">
        <v>2551</v>
      </c>
      <c r="D165" t="s">
        <v>2712</v>
      </c>
      <c r="E165" s="42">
        <v>9</v>
      </c>
      <c r="AM165" s="44">
        <v>1</v>
      </c>
    </row>
    <row r="166" spans="1:43">
      <c r="A166">
        <v>25</v>
      </c>
      <c r="B166" t="str">
        <f>INDEX(Schedule!A:B,MATCH(GameLog!A166,Schedule!A:A,0),2)</f>
        <v>19990407_BOS@KC</v>
      </c>
      <c r="C166" s="42" t="s">
        <v>2551</v>
      </c>
      <c r="D166" t="s">
        <v>2712</v>
      </c>
      <c r="E166" s="42">
        <v>8</v>
      </c>
      <c r="AM166" s="44">
        <v>1</v>
      </c>
    </row>
    <row r="167" spans="1:43">
      <c r="A167">
        <v>25</v>
      </c>
      <c r="B167" t="str">
        <f>INDEX(Schedule!A:B,MATCH(GameLog!A167,Schedule!A:A,0),2)</f>
        <v>19990407_BOS@KC</v>
      </c>
      <c r="C167" s="42" t="s">
        <v>2551</v>
      </c>
      <c r="D167" t="s">
        <v>2704</v>
      </c>
      <c r="E167" s="42">
        <v>9</v>
      </c>
      <c r="AM167" s="44">
        <v>1</v>
      </c>
    </row>
    <row r="168" spans="1:43">
      <c r="A168">
        <v>25</v>
      </c>
      <c r="B168" t="str">
        <f>INDEX(Schedule!A:B,MATCH(GameLog!A168,Schedule!A:A,0),2)</f>
        <v>19990407_BOS@KC</v>
      </c>
      <c r="C168" s="42" t="s">
        <v>2557</v>
      </c>
      <c r="D168" t="s">
        <v>2752</v>
      </c>
      <c r="E168" s="42">
        <v>8</v>
      </c>
      <c r="F168">
        <v>1</v>
      </c>
      <c r="G168" s="42">
        <v>6</v>
      </c>
      <c r="H168">
        <v>2</v>
      </c>
      <c r="I168">
        <v>4</v>
      </c>
      <c r="J168">
        <v>2</v>
      </c>
      <c r="M168">
        <v>1</v>
      </c>
      <c r="AM168" s="44">
        <f>IF(E168&lt;10,IF(E168=1,AB168,SUMIFS(AB:AB,A:A,A168,C:C,C168)),"")</f>
        <v>10</v>
      </c>
      <c r="AN168">
        <v>1</v>
      </c>
    </row>
    <row r="169" spans="1:43">
      <c r="A169">
        <v>25</v>
      </c>
      <c r="B169" t="str">
        <f>INDEX(Schedule!A:B,MATCH(GameLog!A169,Schedule!A:A,0),2)</f>
        <v>19990407_BOS@KC</v>
      </c>
      <c r="C169" s="42" t="s">
        <v>2557</v>
      </c>
      <c r="D169" t="s">
        <v>2749</v>
      </c>
      <c r="E169" s="42">
        <v>5</v>
      </c>
      <c r="F169">
        <v>1</v>
      </c>
      <c r="G169" s="42">
        <v>5</v>
      </c>
      <c r="I169">
        <v>1</v>
      </c>
      <c r="M169">
        <v>1</v>
      </c>
      <c r="Q169">
        <v>1</v>
      </c>
      <c r="AM169" s="44">
        <f>IF(E169&lt;10,IF(E169=1,AB169,SUMIFS(AB:AB,A:A,A169,C:C,C169)),"")</f>
        <v>10</v>
      </c>
      <c r="AN169">
        <v>1</v>
      </c>
      <c r="AO169">
        <v>1</v>
      </c>
      <c r="AQ169">
        <v>1</v>
      </c>
    </row>
    <row r="170" spans="1:43">
      <c r="A170">
        <v>25</v>
      </c>
      <c r="B170" t="str">
        <f>INDEX(Schedule!A:B,MATCH(GameLog!A170,Schedule!A:A,0),2)</f>
        <v>19990407_BOS@KC</v>
      </c>
      <c r="C170" s="42" t="s">
        <v>2557</v>
      </c>
      <c r="D170" t="s">
        <v>2751</v>
      </c>
      <c r="E170" s="42">
        <v>7</v>
      </c>
      <c r="F170">
        <v>1</v>
      </c>
      <c r="G170" s="42">
        <v>4</v>
      </c>
      <c r="I170">
        <v>3</v>
      </c>
      <c r="J170">
        <v>1</v>
      </c>
      <c r="M170">
        <v>1</v>
      </c>
      <c r="P170">
        <v>1</v>
      </c>
      <c r="AM170" s="44">
        <f>IF(E170&lt;10,IF(E170=1,AB170,SUMIFS(AB:AB,A:A,A170,C:C,C170)),"")</f>
        <v>10</v>
      </c>
      <c r="AN170">
        <v>2</v>
      </c>
    </row>
    <row r="171" spans="1:43">
      <c r="A171">
        <v>25</v>
      </c>
      <c r="B171" t="str">
        <f>INDEX(Schedule!A:B,MATCH(GameLog!A171,Schedule!A:A,0),2)</f>
        <v>19990407_BOS@KC</v>
      </c>
      <c r="C171" s="42" t="s">
        <v>2557</v>
      </c>
      <c r="D171" t="s">
        <v>2761</v>
      </c>
      <c r="E171" s="42">
        <v>3</v>
      </c>
      <c r="F171">
        <v>1</v>
      </c>
      <c r="G171" s="42">
        <v>4</v>
      </c>
      <c r="I171">
        <v>1</v>
      </c>
      <c r="P171">
        <v>1</v>
      </c>
      <c r="AM171" s="44">
        <f>IF(E171&lt;10,IF(E171=1,AB171,SUMIFS(AB:AB,A:A,A171,C:C,C171)),"")</f>
        <v>10</v>
      </c>
      <c r="AN171">
        <v>13</v>
      </c>
      <c r="AQ171">
        <v>3</v>
      </c>
    </row>
    <row r="172" spans="1:43">
      <c r="A172">
        <v>25</v>
      </c>
      <c r="B172" t="str">
        <f>INDEX(Schedule!A:B,MATCH(GameLog!A172,Schedule!A:A,0),2)</f>
        <v>19990407_BOS@KC</v>
      </c>
      <c r="C172" s="42" t="s">
        <v>2557</v>
      </c>
      <c r="D172" t="s">
        <v>2757</v>
      </c>
      <c r="E172" s="42" t="s">
        <v>2814</v>
      </c>
      <c r="F172">
        <v>1</v>
      </c>
      <c r="G172" s="42">
        <v>2</v>
      </c>
      <c r="P172">
        <v>1</v>
      </c>
      <c r="Q172">
        <v>1</v>
      </c>
      <c r="AM172" s="44" t="str">
        <f>IF(E172&lt;10,IF(E172=1,AB172,SUMIFS(AB:AB,A:A,A172,C:C,C172)),"")</f>
        <v/>
      </c>
    </row>
    <row r="173" spans="1:43">
      <c r="A173">
        <v>25</v>
      </c>
      <c r="B173" t="str">
        <f>INDEX(Schedule!A:B,MATCH(GameLog!A173,Schedule!A:A,0),2)</f>
        <v>19990407_BOS@KC</v>
      </c>
      <c r="C173" s="42" t="s">
        <v>2557</v>
      </c>
      <c r="D173" t="s">
        <v>2760</v>
      </c>
      <c r="E173" s="42" t="s">
        <v>2810</v>
      </c>
      <c r="G173" s="42">
        <v>1</v>
      </c>
      <c r="AM173" s="44" t="str">
        <f>IF(E173&lt;10,IF(E173=1,AB173,SUMIFS(AB:AB,A:A,A173,C:C,C173)),"")</f>
        <v/>
      </c>
    </row>
    <row r="174" spans="1:43">
      <c r="A174">
        <v>25</v>
      </c>
      <c r="B174" t="str">
        <f>INDEX(Schedule!A:B,MATCH(GameLog!A174,Schedule!A:A,0),2)</f>
        <v>19990407_BOS@KC</v>
      </c>
      <c r="C174" s="42" t="s">
        <v>2557</v>
      </c>
      <c r="D174" t="s">
        <v>2756</v>
      </c>
      <c r="E174" s="42" t="s">
        <v>2810</v>
      </c>
      <c r="G174" s="42">
        <v>1</v>
      </c>
      <c r="I174">
        <v>1</v>
      </c>
      <c r="AM174" s="44" t="str">
        <f>IF(E174&lt;10,IF(E174=1,AB174,SUMIFS(AB:AB,A:A,A174,C:C,C174)),"")</f>
        <v/>
      </c>
    </row>
    <row r="175" spans="1:43">
      <c r="A175">
        <v>25</v>
      </c>
      <c r="B175" t="str">
        <f>INDEX(Schedule!A:B,MATCH(GameLog!A175,Schedule!A:A,0),2)</f>
        <v>19990407_BOS@KC</v>
      </c>
      <c r="C175" s="42" t="s">
        <v>2557</v>
      </c>
      <c r="D175" t="s">
        <v>2753</v>
      </c>
      <c r="E175" s="42">
        <v>9</v>
      </c>
      <c r="F175">
        <v>1</v>
      </c>
      <c r="G175" s="42">
        <v>5</v>
      </c>
      <c r="I175">
        <v>1</v>
      </c>
      <c r="J175">
        <v>1</v>
      </c>
      <c r="Q175">
        <v>2</v>
      </c>
      <c r="AM175" s="44">
        <f>IF(E175&lt;10,IF(E175=1,AB175,SUMIFS(AB:AB,A:A,A175,C:C,C175)),"")</f>
        <v>10</v>
      </c>
      <c r="AN175">
        <v>2</v>
      </c>
    </row>
    <row r="176" spans="1:43">
      <c r="A176">
        <v>25</v>
      </c>
      <c r="B176" t="str">
        <f>INDEX(Schedule!A:B,MATCH(GameLog!A176,Schedule!A:A,0),2)</f>
        <v>19990407_BOS@KC</v>
      </c>
      <c r="C176" s="42" t="s">
        <v>2557</v>
      </c>
      <c r="D176" t="s">
        <v>2746</v>
      </c>
      <c r="E176" s="42">
        <v>2</v>
      </c>
      <c r="F176">
        <v>1</v>
      </c>
      <c r="G176" s="42">
        <v>4</v>
      </c>
      <c r="P176">
        <v>1</v>
      </c>
      <c r="AM176" s="44">
        <f>IF(E176&lt;10,IF(E176=1,AB176,SUMIFS(AB:AB,A:A,A176,C:C,C176)),"")</f>
        <v>10</v>
      </c>
      <c r="AN176">
        <v>5</v>
      </c>
    </row>
    <row r="177" spans="1:47">
      <c r="A177">
        <v>25</v>
      </c>
      <c r="B177" t="str">
        <f>INDEX(Schedule!A:B,MATCH(GameLog!A177,Schedule!A:A,0),2)</f>
        <v>19990407_BOS@KC</v>
      </c>
      <c r="C177" s="42" t="s">
        <v>2557</v>
      </c>
      <c r="D177" t="s">
        <v>2750</v>
      </c>
      <c r="E177" s="42">
        <v>6</v>
      </c>
      <c r="F177">
        <v>1</v>
      </c>
      <c r="G177" s="42">
        <v>5</v>
      </c>
      <c r="H177">
        <v>2</v>
      </c>
      <c r="I177">
        <v>2</v>
      </c>
      <c r="K177">
        <v>1</v>
      </c>
      <c r="Q177">
        <v>2</v>
      </c>
      <c r="AM177" s="44">
        <f>IF(E177&lt;10,IF(E177=1,AB177,SUMIFS(AB:AB,A:A,A177,C:C,C177)),"")</f>
        <v>10</v>
      </c>
      <c r="AN177">
        <v>3</v>
      </c>
      <c r="AO177">
        <v>6</v>
      </c>
      <c r="AQ177">
        <v>2</v>
      </c>
    </row>
    <row r="178" spans="1:47">
      <c r="A178">
        <v>25</v>
      </c>
      <c r="B178" t="str">
        <f>INDEX(Schedule!A:B,MATCH(GameLog!A178,Schedule!A:A,0),2)</f>
        <v>19990407_BOS@KC</v>
      </c>
      <c r="C178" s="42" t="s">
        <v>2557</v>
      </c>
      <c r="D178" t="s">
        <v>2748</v>
      </c>
      <c r="E178" s="42">
        <v>4</v>
      </c>
      <c r="F178">
        <v>1</v>
      </c>
      <c r="G178" s="42">
        <v>4</v>
      </c>
      <c r="I178">
        <v>2</v>
      </c>
      <c r="M178">
        <v>1</v>
      </c>
      <c r="Q178">
        <v>2</v>
      </c>
      <c r="U178">
        <v>1</v>
      </c>
      <c r="AM178" s="44">
        <f>IF(E178&lt;10,IF(E178=1,AB178,SUMIFS(AB:AB,A:A,A178,C:C,C178)),"")</f>
        <v>10</v>
      </c>
      <c r="AN178">
        <v>3</v>
      </c>
      <c r="AO178">
        <v>7</v>
      </c>
      <c r="AQ178">
        <v>3</v>
      </c>
    </row>
    <row r="179" spans="1:47">
      <c r="A179">
        <v>25</v>
      </c>
      <c r="B179" t="str">
        <f>INDEX(Schedule!A:B,MATCH(GameLog!A179,Schedule!A:A,0),2)</f>
        <v>19990407_BOS@KC</v>
      </c>
      <c r="C179" s="42" t="s">
        <v>2557</v>
      </c>
      <c r="D179" t="s">
        <v>2770</v>
      </c>
      <c r="E179" s="42">
        <v>1</v>
      </c>
      <c r="F179">
        <v>1</v>
      </c>
      <c r="AB179" s="12">
        <v>6</v>
      </c>
      <c r="AC179">
        <v>6</v>
      </c>
      <c r="AD179">
        <v>2</v>
      </c>
      <c r="AE179">
        <v>2</v>
      </c>
      <c r="AG179">
        <v>3</v>
      </c>
      <c r="AI179">
        <v>3</v>
      </c>
      <c r="AM179" s="44">
        <f>IF(E179&lt;10,IF(E179=1,AB179,SUMIFS(AB:AB,A:A,A179,C:C,C179)),"")</f>
        <v>6</v>
      </c>
      <c r="AO179">
        <v>1</v>
      </c>
    </row>
    <row r="180" spans="1:47">
      <c r="A180">
        <v>25</v>
      </c>
      <c r="B180" t="str">
        <f>INDEX(Schedule!A:B,MATCH(GameLog!A180,Schedule!A:A,0),2)</f>
        <v>19990407_BOS@KC</v>
      </c>
      <c r="C180" s="42" t="s">
        <v>2557</v>
      </c>
      <c r="D180" t="s">
        <v>2789</v>
      </c>
      <c r="E180" s="42">
        <v>1</v>
      </c>
      <c r="AB180" s="12">
        <v>1</v>
      </c>
      <c r="AC180">
        <v>1</v>
      </c>
      <c r="AJ180">
        <v>2</v>
      </c>
      <c r="AM180" s="44">
        <f>IF(E180&lt;10,IF(E180=1,AB180,SUMIFS(AB:AB,A:A,A180,C:C,C180)),"")</f>
        <v>1</v>
      </c>
    </row>
    <row r="181" spans="1:47">
      <c r="A181">
        <v>25</v>
      </c>
      <c r="B181" t="str">
        <f>INDEX(Schedule!A:B,MATCH(GameLog!A181,Schedule!A:A,0),2)</f>
        <v>19990407_BOS@KC</v>
      </c>
      <c r="C181" s="42" t="s">
        <v>2557</v>
      </c>
      <c r="D181" t="s">
        <v>2790</v>
      </c>
      <c r="E181" s="42">
        <v>1</v>
      </c>
      <c r="AB181" s="12">
        <v>1</v>
      </c>
      <c r="AM181" s="44">
        <f>IF(E181&lt;10,IF(E181=1,AB181,SUMIFS(AB:AB,A:A,A181,C:C,C181)),"")</f>
        <v>1</v>
      </c>
    </row>
    <row r="182" spans="1:47">
      <c r="A182">
        <v>25</v>
      </c>
      <c r="B182" t="str">
        <f>INDEX(Schedule!A:B,MATCH(GameLog!A182,Schedule!A:A,0),2)</f>
        <v>19990407_BOS@KC</v>
      </c>
      <c r="C182" s="42" t="s">
        <v>2557</v>
      </c>
      <c r="D182" t="s">
        <v>2780</v>
      </c>
      <c r="E182" s="42">
        <v>1</v>
      </c>
      <c r="AB182" s="12">
        <v>1.3333333333333333</v>
      </c>
      <c r="AC182">
        <v>2</v>
      </c>
      <c r="AD182">
        <v>1</v>
      </c>
      <c r="AE182">
        <v>1</v>
      </c>
      <c r="AG182">
        <v>2</v>
      </c>
      <c r="AI182">
        <v>1</v>
      </c>
      <c r="AM182" s="44">
        <f>IF(E182&lt;10,IF(E182=1,AB182,SUMIFS(AB:AB,A:A,A182,C:C,C182)),"")</f>
        <v>1.3333333333333333</v>
      </c>
    </row>
    <row r="183" spans="1:47">
      <c r="A183">
        <v>25</v>
      </c>
      <c r="B183" t="str">
        <f>INDEX(Schedule!A:B,MATCH(GameLog!A183,Schedule!A:A,0),2)</f>
        <v>19990407_BOS@KC</v>
      </c>
      <c r="C183" s="42" t="s">
        <v>2557</v>
      </c>
      <c r="D183" t="s">
        <v>2452</v>
      </c>
      <c r="E183" s="42">
        <v>1</v>
      </c>
      <c r="W183" s="42">
        <v>1</v>
      </c>
      <c r="AB183" s="12">
        <v>0.66666666666666663</v>
      </c>
      <c r="AC183">
        <v>1</v>
      </c>
      <c r="AM183" s="44">
        <f>IF(E183&lt;10,IF(E183=1,AB183,SUMIFS(AB:AB,A:A,A183,C:C,C183)),"")</f>
        <v>0.66666666666666663</v>
      </c>
    </row>
    <row r="184" spans="1:47">
      <c r="A184">
        <v>34</v>
      </c>
      <c r="B184" t="str">
        <f>INDEX(Schedule!A:B,MATCH(GameLog!A184,Schedule!A:A,0),2)</f>
        <v>19990407_ARI@LA</v>
      </c>
      <c r="C184" s="42" t="s">
        <v>2574</v>
      </c>
      <c r="D184" t="s">
        <v>2629</v>
      </c>
      <c r="E184" s="42">
        <v>8</v>
      </c>
      <c r="F184">
        <v>1</v>
      </c>
      <c r="G184" s="42">
        <v>3</v>
      </c>
      <c r="I184">
        <v>1</v>
      </c>
      <c r="K184">
        <v>1</v>
      </c>
      <c r="M184">
        <v>1</v>
      </c>
      <c r="O184">
        <v>1</v>
      </c>
      <c r="P184">
        <v>1</v>
      </c>
      <c r="AM184" s="44">
        <f>IF(E184&lt;10,IF(E184=1,AB184,SUMIFS(AB:AB,A:A,A184,C:C,C184)),"")</f>
        <v>8</v>
      </c>
      <c r="AN184">
        <v>2</v>
      </c>
      <c r="AO184">
        <v>1</v>
      </c>
    </row>
    <row r="185" spans="1:47">
      <c r="A185">
        <v>34</v>
      </c>
      <c r="B185" t="str">
        <f>INDEX(Schedule!A:B,MATCH(GameLog!A185,Schedule!A:A,0),2)</f>
        <v>19990407_ARI@LA</v>
      </c>
      <c r="C185" s="42" t="s">
        <v>2574</v>
      </c>
      <c r="D185" t="s">
        <v>2625</v>
      </c>
      <c r="E185" s="42">
        <v>4</v>
      </c>
      <c r="F185">
        <v>1</v>
      </c>
      <c r="G185" s="42">
        <v>4</v>
      </c>
      <c r="AM185" s="44">
        <f>IF(E185&lt;10,IF(E185=1,AB185,SUMIFS(AB:AB,A:A,A185,C:C,C185)),"")</f>
        <v>8</v>
      </c>
      <c r="AN185">
        <v>2</v>
      </c>
      <c r="AO185">
        <v>2</v>
      </c>
      <c r="AQ185">
        <v>1</v>
      </c>
    </row>
    <row r="186" spans="1:47">
      <c r="A186">
        <v>34</v>
      </c>
      <c r="B186" t="str">
        <f>INDEX(Schedule!A:B,MATCH(GameLog!A186,Schedule!A:A,0),2)</f>
        <v>19990407_ARI@LA</v>
      </c>
      <c r="C186" s="42" t="s">
        <v>2574</v>
      </c>
      <c r="D186" t="s">
        <v>2624</v>
      </c>
      <c r="E186" s="42">
        <v>3</v>
      </c>
      <c r="F186">
        <v>1</v>
      </c>
      <c r="G186" s="42">
        <v>3</v>
      </c>
      <c r="H186">
        <v>1</v>
      </c>
      <c r="I186">
        <v>1</v>
      </c>
      <c r="J186">
        <v>1</v>
      </c>
      <c r="P186">
        <v>1</v>
      </c>
      <c r="AM186" s="44">
        <f>IF(E186&lt;10,IF(E186=1,AB186,SUMIFS(AB:AB,A:A,A186,C:C,C186)),"")</f>
        <v>8</v>
      </c>
      <c r="AN186">
        <v>4</v>
      </c>
      <c r="AP186">
        <v>1</v>
      </c>
    </row>
    <row r="187" spans="1:47">
      <c r="A187">
        <v>34</v>
      </c>
      <c r="B187" t="str">
        <f>INDEX(Schedule!A:B,MATCH(GameLog!A187,Schedule!A:A,0),2)</f>
        <v>19990407_ARI@LA</v>
      </c>
      <c r="C187" s="42" t="s">
        <v>2574</v>
      </c>
      <c r="D187" t="s">
        <v>2626</v>
      </c>
      <c r="E187" s="42">
        <v>5</v>
      </c>
      <c r="F187">
        <v>1</v>
      </c>
      <c r="G187" s="42">
        <v>2</v>
      </c>
      <c r="H187">
        <v>1</v>
      </c>
      <c r="P187">
        <v>2</v>
      </c>
      <c r="Q187">
        <v>2</v>
      </c>
      <c r="AM187" s="44">
        <f>IF(E187&lt;10,IF(E187=1,AB187,SUMIFS(AB:AB,A:A,A187,C:C,C187)),"")</f>
        <v>8</v>
      </c>
      <c r="AN187">
        <v>1</v>
      </c>
      <c r="AO187">
        <v>1</v>
      </c>
      <c r="AQ187">
        <v>1</v>
      </c>
    </row>
    <row r="188" spans="1:47">
      <c r="A188">
        <v>34</v>
      </c>
      <c r="B188" t="str">
        <f>INDEX(Schedule!A:B,MATCH(GameLog!A188,Schedule!A:A,0),2)</f>
        <v>19990407_ARI@LA</v>
      </c>
      <c r="C188" s="42" t="s">
        <v>2574</v>
      </c>
      <c r="D188" t="s">
        <v>2628</v>
      </c>
      <c r="E188" s="42">
        <v>7</v>
      </c>
      <c r="F188">
        <v>1</v>
      </c>
      <c r="G188" s="42">
        <v>4</v>
      </c>
      <c r="I188">
        <v>1</v>
      </c>
      <c r="J188">
        <v>1</v>
      </c>
      <c r="M188">
        <v>1</v>
      </c>
      <c r="Q188">
        <v>2</v>
      </c>
      <c r="AM188" s="44">
        <f>IF(E188&lt;10,IF(E188=1,AB188,SUMIFS(AB:AB,A:A,A188,C:C,C188)),"")</f>
        <v>8</v>
      </c>
      <c r="AN188">
        <v>1</v>
      </c>
    </row>
    <row r="189" spans="1:47">
      <c r="A189">
        <v>34</v>
      </c>
      <c r="B189" t="str">
        <f>INDEX(Schedule!A:B,MATCH(GameLog!A189,Schedule!A:A,0),2)</f>
        <v>19990407_ARI@LA</v>
      </c>
      <c r="C189" s="42" t="s">
        <v>2574</v>
      </c>
      <c r="D189" t="s">
        <v>2632</v>
      </c>
      <c r="E189" s="42">
        <v>9</v>
      </c>
      <c r="F189">
        <v>1</v>
      </c>
      <c r="G189" s="42">
        <v>3</v>
      </c>
      <c r="Q189">
        <v>2</v>
      </c>
      <c r="AM189" s="44">
        <v>5</v>
      </c>
      <c r="AN189">
        <v>1</v>
      </c>
    </row>
    <row r="190" spans="1:47">
      <c r="A190">
        <v>34</v>
      </c>
      <c r="B190" t="str">
        <f>INDEX(Schedule!A:B,MATCH(GameLog!A190,Schedule!A:A,0),2)</f>
        <v>19990407_ARI@LA</v>
      </c>
      <c r="C190" s="42" t="s">
        <v>2574</v>
      </c>
      <c r="D190" t="s">
        <v>2627</v>
      </c>
      <c r="E190" s="42" t="s">
        <v>2810</v>
      </c>
      <c r="G190" s="42">
        <v>1</v>
      </c>
      <c r="AM190" s="44" t="str">
        <f>IF(E190&lt;10,IF(E190=1,AB190,SUMIFS(AB:AB,A:A,A190,C:C,C190)),"")</f>
        <v/>
      </c>
    </row>
    <row r="191" spans="1:47">
      <c r="A191">
        <v>34</v>
      </c>
      <c r="B191" t="str">
        <f>INDEX(Schedule!A:B,MATCH(GameLog!A191,Schedule!A:A,0),2)</f>
        <v>19990407_ARI@LA</v>
      </c>
      <c r="C191" s="42" t="s">
        <v>2574</v>
      </c>
      <c r="D191" t="s">
        <v>2631</v>
      </c>
      <c r="E191" s="42">
        <v>2</v>
      </c>
      <c r="F191">
        <v>1</v>
      </c>
      <c r="G191" s="42">
        <v>3</v>
      </c>
      <c r="H191">
        <v>2</v>
      </c>
      <c r="I191">
        <v>1</v>
      </c>
      <c r="L191">
        <v>1</v>
      </c>
      <c r="M191">
        <v>2</v>
      </c>
      <c r="S191">
        <v>1</v>
      </c>
      <c r="AM191" s="44">
        <f>IF(E191&lt;10,IF(E191=1,AB191,SUMIFS(AB:AB,A:A,A191,C:C,C191)),"")</f>
        <v>8</v>
      </c>
      <c r="AN191">
        <v>7</v>
      </c>
      <c r="AO191">
        <v>2</v>
      </c>
      <c r="AU191">
        <v>2</v>
      </c>
    </row>
    <row r="192" spans="1:47">
      <c r="A192">
        <v>34</v>
      </c>
      <c r="B192" t="str">
        <f>INDEX(Schedule!A:B,MATCH(GameLog!A192,Schedule!A:A,0),2)</f>
        <v>19990407_ARI@LA</v>
      </c>
      <c r="C192" s="42" t="s">
        <v>2574</v>
      </c>
      <c r="D192" t="s">
        <v>2635</v>
      </c>
      <c r="E192" s="42">
        <v>6</v>
      </c>
      <c r="F192">
        <v>1</v>
      </c>
      <c r="G192" s="42">
        <v>2</v>
      </c>
      <c r="AM192" s="44">
        <v>3.6666666666666665</v>
      </c>
      <c r="AN192">
        <v>2</v>
      </c>
      <c r="AO192">
        <v>2</v>
      </c>
    </row>
    <row r="193" spans="1:47">
      <c r="A193">
        <v>34</v>
      </c>
      <c r="B193" t="str">
        <f>INDEX(Schedule!A:B,MATCH(GameLog!A193,Schedule!A:A,0),2)</f>
        <v>19990407_ARI@LA</v>
      </c>
      <c r="C193" s="42" t="s">
        <v>2574</v>
      </c>
      <c r="D193" t="s">
        <v>2637</v>
      </c>
      <c r="E193" s="42">
        <v>9</v>
      </c>
      <c r="G193" s="42">
        <v>2</v>
      </c>
      <c r="AM193" s="44">
        <v>3</v>
      </c>
      <c r="AN193">
        <v>2</v>
      </c>
    </row>
    <row r="194" spans="1:47">
      <c r="A194">
        <v>34</v>
      </c>
      <c r="B194" t="str">
        <f>INDEX(Schedule!A:B,MATCH(GameLog!A194,Schedule!A:A,0),2)</f>
        <v>19990407_ARI@LA</v>
      </c>
      <c r="C194" s="42" t="s">
        <v>2574</v>
      </c>
      <c r="D194" t="s">
        <v>2647</v>
      </c>
      <c r="E194" s="42">
        <v>1</v>
      </c>
      <c r="F194">
        <v>1</v>
      </c>
      <c r="T194">
        <v>1</v>
      </c>
      <c r="X194">
        <v>1</v>
      </c>
      <c r="AB194" s="12">
        <v>3.6666666666666665</v>
      </c>
      <c r="AC194">
        <v>10</v>
      </c>
      <c r="AD194">
        <v>6</v>
      </c>
      <c r="AE194">
        <v>6</v>
      </c>
      <c r="AF194">
        <v>2</v>
      </c>
      <c r="AG194">
        <v>1</v>
      </c>
      <c r="AI194">
        <v>3</v>
      </c>
      <c r="AJ194">
        <v>1</v>
      </c>
      <c r="AL194">
        <v>1</v>
      </c>
      <c r="AM194" s="44">
        <f>IF(E194&lt;10,IF(E194=1,AB194,SUMIFS(AB:AB,A:A,A194,C:C,C194)),"")</f>
        <v>3.6666666666666665</v>
      </c>
      <c r="AU194">
        <v>2</v>
      </c>
    </row>
    <row r="195" spans="1:47">
      <c r="A195">
        <v>34</v>
      </c>
      <c r="B195" t="str">
        <f>INDEX(Schedule!A:B,MATCH(GameLog!A195,Schedule!A:A,0),2)</f>
        <v>19990407_ARI@LA</v>
      </c>
      <c r="C195" s="42" t="s">
        <v>2574</v>
      </c>
      <c r="D195" t="s">
        <v>2634</v>
      </c>
      <c r="E195" s="42">
        <v>6</v>
      </c>
      <c r="G195" s="42">
        <v>3</v>
      </c>
      <c r="AM195" s="44">
        <v>4.333333333333333</v>
      </c>
      <c r="AN195">
        <v>1</v>
      </c>
      <c r="AP195">
        <v>1</v>
      </c>
    </row>
    <row r="196" spans="1:47">
      <c r="A196">
        <v>34</v>
      </c>
      <c r="B196" t="str">
        <f>INDEX(Schedule!A:B,MATCH(GameLog!A196,Schedule!A:A,0),2)</f>
        <v>19990407_ARI@LA</v>
      </c>
      <c r="C196" s="42" t="s">
        <v>2574</v>
      </c>
      <c r="D196" t="s">
        <v>2659</v>
      </c>
      <c r="E196" s="42">
        <v>1</v>
      </c>
      <c r="AB196" s="12">
        <v>1.3333333333333333</v>
      </c>
      <c r="AC196">
        <v>3</v>
      </c>
      <c r="AD196">
        <v>2</v>
      </c>
      <c r="AE196">
        <v>2</v>
      </c>
      <c r="AJ196">
        <v>1</v>
      </c>
      <c r="AM196" s="44">
        <f>IF(E196&lt;10,IF(E196=1,AB196,SUMIFS(AB:AB,A:A,A196,C:C,C196)),"")</f>
        <v>1.3333333333333333</v>
      </c>
    </row>
    <row r="197" spans="1:47">
      <c r="A197">
        <v>34</v>
      </c>
      <c r="B197" t="str">
        <f>INDEX(Schedule!A:B,MATCH(GameLog!A197,Schedule!A:A,0),2)</f>
        <v>19990407_ARI@LA</v>
      </c>
      <c r="C197" s="42" t="s">
        <v>2574</v>
      </c>
      <c r="D197" t="s">
        <v>2649</v>
      </c>
      <c r="E197" s="42">
        <v>1</v>
      </c>
      <c r="AB197" s="12">
        <v>3</v>
      </c>
      <c r="AC197">
        <v>2</v>
      </c>
      <c r="AD197">
        <v>1</v>
      </c>
      <c r="AE197">
        <v>1</v>
      </c>
      <c r="AG197">
        <v>1</v>
      </c>
      <c r="AI197">
        <v>2</v>
      </c>
      <c r="AJ197">
        <v>1</v>
      </c>
      <c r="AM197" s="44">
        <f>IF(E197&lt;10,IF(E197=1,AB197,SUMIFS(AB:AB,A:A,A197,C:C,C197)),"")</f>
        <v>3</v>
      </c>
    </row>
    <row r="198" spans="1:47">
      <c r="A198">
        <v>34</v>
      </c>
      <c r="B198" t="str">
        <f>INDEX(Schedule!A:B,MATCH(GameLog!A198,Schedule!A:A,0),2)</f>
        <v>19990407_ARI@LA</v>
      </c>
      <c r="C198" s="42" t="s">
        <v>2576</v>
      </c>
      <c r="D198" t="s">
        <v>2582</v>
      </c>
      <c r="E198" s="42">
        <v>4</v>
      </c>
      <c r="F198">
        <v>1</v>
      </c>
      <c r="G198" s="42">
        <v>5</v>
      </c>
      <c r="H198">
        <v>2</v>
      </c>
      <c r="I198">
        <v>4</v>
      </c>
      <c r="J198">
        <v>2</v>
      </c>
      <c r="M198">
        <v>1</v>
      </c>
      <c r="O198">
        <v>2</v>
      </c>
      <c r="AM198" s="44">
        <v>7</v>
      </c>
      <c r="AN198">
        <v>1</v>
      </c>
      <c r="AO198">
        <v>2</v>
      </c>
    </row>
    <row r="199" spans="1:47">
      <c r="A199">
        <v>34</v>
      </c>
      <c r="B199" t="str">
        <f>INDEX(Schedule!A:B,MATCH(GameLog!A199,Schedule!A:A,0),2)</f>
        <v>19990407_ARI@LA</v>
      </c>
      <c r="C199" s="42" t="s">
        <v>2576</v>
      </c>
      <c r="D199" t="s">
        <v>2585</v>
      </c>
      <c r="E199" s="42">
        <v>8</v>
      </c>
      <c r="F199">
        <v>1</v>
      </c>
      <c r="G199" s="42">
        <v>5</v>
      </c>
      <c r="H199">
        <v>2</v>
      </c>
      <c r="I199">
        <v>2</v>
      </c>
      <c r="J199">
        <v>1</v>
      </c>
      <c r="L199">
        <v>1</v>
      </c>
      <c r="M199">
        <v>3</v>
      </c>
      <c r="Q199">
        <v>2</v>
      </c>
      <c r="AM199" s="44">
        <f>IF(E199&lt;10,IF(E199=1,AB199,SUMIFS(AB:AB,A:A,A199,C:C,C199)),"")</f>
        <v>9</v>
      </c>
      <c r="AN199">
        <v>2</v>
      </c>
    </row>
    <row r="200" spans="1:47">
      <c r="A200">
        <v>34</v>
      </c>
      <c r="B200" t="str">
        <f>INDEX(Schedule!A:B,MATCH(GameLog!A200,Schedule!A:A,0),2)</f>
        <v>19990407_ARI@LA</v>
      </c>
      <c r="C200" s="42" t="s">
        <v>2576</v>
      </c>
      <c r="D200" t="s">
        <v>2584</v>
      </c>
      <c r="E200" s="42">
        <v>7</v>
      </c>
      <c r="F200">
        <v>1</v>
      </c>
      <c r="G200" s="42">
        <v>3</v>
      </c>
      <c r="I200">
        <v>1</v>
      </c>
      <c r="P200">
        <v>1</v>
      </c>
      <c r="S200">
        <v>1</v>
      </c>
      <c r="AM200" s="44">
        <f>IF(E200&lt;10,IF(E200=1,AB200,SUMIFS(AB:AB,A:A,A200,C:C,C200)),"")</f>
        <v>9</v>
      </c>
      <c r="AN200">
        <v>1</v>
      </c>
    </row>
    <row r="201" spans="1:47">
      <c r="A201">
        <v>34</v>
      </c>
      <c r="B201" t="str">
        <f>INDEX(Schedule!A:B,MATCH(GameLog!A201,Schedule!A:A,0),2)</f>
        <v>19990407_ARI@LA</v>
      </c>
      <c r="C201" s="42" t="s">
        <v>2576</v>
      </c>
      <c r="D201" t="s">
        <v>2586</v>
      </c>
      <c r="E201" s="42">
        <v>9</v>
      </c>
      <c r="F201">
        <v>1</v>
      </c>
      <c r="G201" s="42">
        <v>5</v>
      </c>
      <c r="I201">
        <v>1</v>
      </c>
      <c r="M201">
        <v>1</v>
      </c>
      <c r="AM201" s="44">
        <f>IF(E201&lt;10,IF(E201=1,AB201,SUMIFS(AB:AB,A:A,A201,C:C,C201)),"")</f>
        <v>9</v>
      </c>
      <c r="AN201">
        <v>3</v>
      </c>
    </row>
    <row r="202" spans="1:47">
      <c r="A202">
        <v>34</v>
      </c>
      <c r="B202" t="str">
        <f>INDEX(Schedule!A:B,MATCH(GameLog!A202,Schedule!A:A,0),2)</f>
        <v>19990407_ARI@LA</v>
      </c>
      <c r="C202" s="42" t="s">
        <v>2576</v>
      </c>
      <c r="D202" t="s">
        <v>2580</v>
      </c>
      <c r="E202" s="42">
        <v>2</v>
      </c>
      <c r="F202">
        <v>1</v>
      </c>
      <c r="G202" s="42">
        <v>3</v>
      </c>
      <c r="H202">
        <v>1</v>
      </c>
      <c r="I202">
        <v>1</v>
      </c>
      <c r="L202">
        <v>1</v>
      </c>
      <c r="M202">
        <v>1</v>
      </c>
      <c r="P202">
        <v>1</v>
      </c>
      <c r="AM202" s="44">
        <v>7</v>
      </c>
      <c r="AN202">
        <v>7</v>
      </c>
      <c r="AO202">
        <v>1</v>
      </c>
      <c r="AU202">
        <v>1</v>
      </c>
    </row>
    <row r="203" spans="1:47">
      <c r="A203">
        <v>34</v>
      </c>
      <c r="B203" t="str">
        <f>INDEX(Schedule!A:B,MATCH(GameLog!A203,Schedule!A:A,0),2)</f>
        <v>19990407_ARI@LA</v>
      </c>
      <c r="C203" s="42" t="s">
        <v>2576</v>
      </c>
      <c r="D203" t="s">
        <v>2592</v>
      </c>
      <c r="E203" s="42">
        <v>2</v>
      </c>
      <c r="G203" s="42">
        <v>1</v>
      </c>
      <c r="AM203" s="44">
        <v>2</v>
      </c>
      <c r="AO203">
        <v>1</v>
      </c>
    </row>
    <row r="204" spans="1:47">
      <c r="A204">
        <v>34</v>
      </c>
      <c r="B204" t="str">
        <f>INDEX(Schedule!A:B,MATCH(GameLog!A204,Schedule!A:A,0),2)</f>
        <v>19990407_ARI@LA</v>
      </c>
      <c r="C204" s="42" t="s">
        <v>2576</v>
      </c>
      <c r="D204" t="s">
        <v>2581</v>
      </c>
      <c r="E204" s="42">
        <v>3</v>
      </c>
      <c r="F204">
        <v>1</v>
      </c>
      <c r="G204" s="42">
        <v>4</v>
      </c>
      <c r="H204">
        <v>2</v>
      </c>
      <c r="I204">
        <v>2</v>
      </c>
      <c r="J204">
        <v>1</v>
      </c>
      <c r="Q204">
        <v>1</v>
      </c>
      <c r="AM204" s="44">
        <f>IF(E204&lt;10,IF(E204=1,AB204,SUMIFS(AB:AB,A:A,A204,C:C,C204)),"")</f>
        <v>9</v>
      </c>
      <c r="AN204">
        <v>8</v>
      </c>
    </row>
    <row r="205" spans="1:47">
      <c r="A205">
        <v>34</v>
      </c>
      <c r="B205" t="str">
        <f>INDEX(Schedule!A:B,MATCH(GameLog!A205,Schedule!A:A,0),2)</f>
        <v>19990407_ARI@LA</v>
      </c>
      <c r="C205" s="42" t="s">
        <v>2576</v>
      </c>
      <c r="D205" t="s">
        <v>2622</v>
      </c>
      <c r="E205" s="42">
        <v>6</v>
      </c>
      <c r="F205">
        <v>1</v>
      </c>
      <c r="G205" s="42">
        <v>4</v>
      </c>
      <c r="H205">
        <v>1</v>
      </c>
      <c r="I205">
        <v>3</v>
      </c>
      <c r="J205">
        <v>2</v>
      </c>
      <c r="M205">
        <v>1</v>
      </c>
      <c r="AM205" s="44">
        <f>IF(E205&lt;10,IF(E205=1,AB205,SUMIFS(AB:AB,A:A,A205,C:C,C205)),"")</f>
        <v>9</v>
      </c>
      <c r="AN205">
        <v>2</v>
      </c>
      <c r="AO205">
        <v>2</v>
      </c>
    </row>
    <row r="206" spans="1:47">
      <c r="A206">
        <v>34</v>
      </c>
      <c r="B206" t="str">
        <f>INDEX(Schedule!A:B,MATCH(GameLog!A206,Schedule!A:A,0),2)</f>
        <v>19990407_ARI@LA</v>
      </c>
      <c r="C206" s="42" t="s">
        <v>2576</v>
      </c>
      <c r="D206" t="s">
        <v>2583</v>
      </c>
      <c r="E206" s="42">
        <v>5</v>
      </c>
      <c r="F206">
        <v>1</v>
      </c>
      <c r="G206" s="42">
        <v>2</v>
      </c>
      <c r="H206">
        <v>1</v>
      </c>
      <c r="I206">
        <v>1</v>
      </c>
      <c r="M206">
        <v>1</v>
      </c>
      <c r="Q206">
        <v>1</v>
      </c>
      <c r="S206">
        <v>2</v>
      </c>
      <c r="AM206" s="44">
        <f>IF(E206&lt;10,IF(E206=1,AB206,SUMIFS(AB:AB,A:A,A206,C:C,C206)),"")</f>
        <v>9</v>
      </c>
      <c r="AN206">
        <v>2</v>
      </c>
      <c r="AO206">
        <v>2</v>
      </c>
      <c r="AP206">
        <v>1</v>
      </c>
    </row>
    <row r="207" spans="1:47">
      <c r="A207">
        <v>34</v>
      </c>
      <c r="B207" t="str">
        <f>INDEX(Schedule!A:B,MATCH(GameLog!A207,Schedule!A:A,0),2)</f>
        <v>19990407_ARI@LA</v>
      </c>
      <c r="C207" s="42" t="s">
        <v>2576</v>
      </c>
      <c r="D207" t="s">
        <v>2603</v>
      </c>
      <c r="E207" s="42">
        <v>1</v>
      </c>
      <c r="F207">
        <v>1</v>
      </c>
      <c r="G207" s="42">
        <v>3</v>
      </c>
      <c r="Q207">
        <v>1</v>
      </c>
      <c r="W207" s="42">
        <v>1</v>
      </c>
      <c r="AB207" s="12">
        <v>7</v>
      </c>
      <c r="AC207">
        <v>4</v>
      </c>
      <c r="AD207">
        <v>4</v>
      </c>
      <c r="AE207">
        <v>4</v>
      </c>
      <c r="AF207">
        <v>1</v>
      </c>
      <c r="AG207">
        <v>3</v>
      </c>
      <c r="AI207">
        <v>6</v>
      </c>
      <c r="AJ207">
        <v>1</v>
      </c>
      <c r="AM207" s="44">
        <f>IF(E207&lt;10,IF(E207=1,AB207,SUMIFS(AB:AB,A:A,A207,C:C,C207)),"")</f>
        <v>7</v>
      </c>
      <c r="AU207">
        <v>1</v>
      </c>
    </row>
    <row r="208" spans="1:47">
      <c r="A208">
        <v>34</v>
      </c>
      <c r="B208" t="str">
        <f>INDEX(Schedule!A:B,MATCH(GameLog!A208,Schedule!A:A,0),2)</f>
        <v>19990407_ARI@LA</v>
      </c>
      <c r="C208" s="42" t="s">
        <v>2576</v>
      </c>
      <c r="D208" t="s">
        <v>2587</v>
      </c>
      <c r="E208" s="42" t="s">
        <v>2810</v>
      </c>
      <c r="G208" s="42">
        <v>1</v>
      </c>
      <c r="AM208" s="44" t="str">
        <f>IF(E208&lt;10,IF(E208=1,AB208,SUMIFS(AB:AB,A:A,A208,C:C,C208)),"")</f>
        <v/>
      </c>
    </row>
    <row r="209" spans="1:45">
      <c r="A209">
        <v>34</v>
      </c>
      <c r="B209" t="str">
        <f>INDEX(Schedule!A:B,MATCH(GameLog!A209,Schedule!A:A,0),2)</f>
        <v>19990407_ARI@LA</v>
      </c>
      <c r="C209" s="42" t="s">
        <v>2576</v>
      </c>
      <c r="D209" t="s">
        <v>2611</v>
      </c>
      <c r="E209" s="42">
        <v>1</v>
      </c>
      <c r="AB209" s="12">
        <v>2</v>
      </c>
      <c r="AG209">
        <v>1</v>
      </c>
      <c r="AM209" s="44">
        <f>IF(E209&lt;10,IF(E209=1,AB209,SUMIFS(AB:AB,A:A,A209,C:C,C209)),"")</f>
        <v>2</v>
      </c>
    </row>
    <row r="210" spans="1:45">
      <c r="A210">
        <v>34</v>
      </c>
      <c r="B210" t="str">
        <f>INDEX(Schedule!A:B,MATCH(GameLog!A210,Schedule!A:A,0),2)</f>
        <v>19990407_ARI@LA</v>
      </c>
      <c r="C210" s="42" t="s">
        <v>2576</v>
      </c>
      <c r="D210" t="s">
        <v>2587</v>
      </c>
      <c r="E210" s="42">
        <v>4</v>
      </c>
      <c r="AM210" s="44">
        <v>2</v>
      </c>
      <c r="AN210">
        <v>1</v>
      </c>
    </row>
    <row r="211" spans="1:45">
      <c r="A211">
        <v>36</v>
      </c>
      <c r="B211" t="str">
        <f>INDEX(Schedule!A:B,MATCH(GameLog!A211,Schedule!A:A,0),2)</f>
        <v>19990407_COL@SD</v>
      </c>
      <c r="C211" s="42" t="s">
        <v>2575</v>
      </c>
      <c r="D211" t="s">
        <v>2524</v>
      </c>
      <c r="E211" s="42">
        <v>8</v>
      </c>
      <c r="F211">
        <v>1</v>
      </c>
      <c r="G211" s="42">
        <v>5</v>
      </c>
      <c r="Q211">
        <v>2</v>
      </c>
      <c r="AM211" s="44">
        <f>IF(E211&lt;10,IF(E211=1,AB211,SUMIFS(AB:AB,A:A,A211,C:C,C211)),"")</f>
        <v>9</v>
      </c>
      <c r="AN211">
        <v>5</v>
      </c>
    </row>
    <row r="212" spans="1:45">
      <c r="A212">
        <v>36</v>
      </c>
      <c r="B212" t="str">
        <f>INDEX(Schedule!A:B,MATCH(GameLog!A212,Schedule!A:A,0),2)</f>
        <v>19990407_COL@SD</v>
      </c>
      <c r="C212" s="42" t="s">
        <v>2575</v>
      </c>
      <c r="D212" t="s">
        <v>2521</v>
      </c>
      <c r="E212" s="42">
        <v>6</v>
      </c>
      <c r="F212">
        <v>1</v>
      </c>
      <c r="G212" s="42">
        <v>4</v>
      </c>
      <c r="H212">
        <v>1</v>
      </c>
      <c r="I212">
        <v>1</v>
      </c>
      <c r="AM212" s="44">
        <f>IF(E212&lt;10,IF(E212=1,AB212,SUMIFS(AB:AB,A:A,A212,C:C,C212)),"")</f>
        <v>9</v>
      </c>
      <c r="AN212">
        <v>3</v>
      </c>
      <c r="AO212">
        <v>4</v>
      </c>
      <c r="AQ212">
        <v>2</v>
      </c>
    </row>
    <row r="213" spans="1:45">
      <c r="A213">
        <v>36</v>
      </c>
      <c r="B213" t="str">
        <f>INDEX(Schedule!A:B,MATCH(GameLog!A213,Schedule!A:A,0),2)</f>
        <v>19990407_COL@SD</v>
      </c>
      <c r="C213" s="42" t="s">
        <v>2575</v>
      </c>
      <c r="D213" t="s">
        <v>2520</v>
      </c>
      <c r="E213" s="42">
        <v>9</v>
      </c>
      <c r="F213">
        <v>1</v>
      </c>
      <c r="G213" s="42">
        <v>4</v>
      </c>
      <c r="AM213" s="44">
        <v>7</v>
      </c>
      <c r="AN213">
        <v>1</v>
      </c>
    </row>
    <row r="214" spans="1:45">
      <c r="A214">
        <v>36</v>
      </c>
      <c r="B214" t="str">
        <f>INDEX(Schedule!A:B,MATCH(GameLog!A214,Schedule!A:A,0),2)</f>
        <v>19990407_COL@SD</v>
      </c>
      <c r="C214" s="42" t="s">
        <v>2575</v>
      </c>
      <c r="D214" t="s">
        <v>2468</v>
      </c>
      <c r="E214" s="42">
        <v>9</v>
      </c>
      <c r="AM214" s="44">
        <v>2</v>
      </c>
    </row>
    <row r="215" spans="1:45">
      <c r="A215">
        <v>36</v>
      </c>
      <c r="B215" t="str">
        <f>INDEX(Schedule!A:B,MATCH(GameLog!A215,Schedule!A:A,0),2)</f>
        <v>19990407_COL@SD</v>
      </c>
      <c r="C215" s="42" t="s">
        <v>2575</v>
      </c>
      <c r="D215" t="s">
        <v>2459</v>
      </c>
      <c r="E215" s="42">
        <v>7</v>
      </c>
      <c r="F215">
        <v>1</v>
      </c>
      <c r="G215" s="42">
        <v>4</v>
      </c>
      <c r="H215">
        <v>2</v>
      </c>
      <c r="I215">
        <v>1</v>
      </c>
      <c r="L215">
        <v>1</v>
      </c>
      <c r="M215">
        <v>2</v>
      </c>
      <c r="AM215" s="44">
        <f>IF(E215&lt;10,IF(E215=1,AB215,SUMIFS(AB:AB,A:A,A215,C:C,C215)),"")</f>
        <v>9</v>
      </c>
      <c r="AN215">
        <v>2</v>
      </c>
    </row>
    <row r="216" spans="1:45">
      <c r="A216">
        <v>36</v>
      </c>
      <c r="B216" t="str">
        <f>INDEX(Schedule!A:B,MATCH(GameLog!A216,Schedule!A:A,0),2)</f>
        <v>19990407_COL@SD</v>
      </c>
      <c r="C216" s="42" t="s">
        <v>2575</v>
      </c>
      <c r="D216" t="s">
        <v>2458</v>
      </c>
      <c r="E216" s="42">
        <v>5</v>
      </c>
      <c r="F216">
        <v>1</v>
      </c>
      <c r="G216" s="42">
        <v>4</v>
      </c>
      <c r="H216">
        <v>3</v>
      </c>
      <c r="I216">
        <v>3</v>
      </c>
      <c r="J216">
        <v>1</v>
      </c>
      <c r="AM216" s="44">
        <f>IF(E216&lt;10,IF(E216=1,AB216,SUMIFS(AB:AB,A:A,A216,C:C,C216)),"")</f>
        <v>9</v>
      </c>
    </row>
    <row r="217" spans="1:45">
      <c r="A217">
        <v>36</v>
      </c>
      <c r="B217" t="str">
        <f>INDEX(Schedule!A:B,MATCH(GameLog!A217,Schedule!A:A,0),2)</f>
        <v>19990407_COL@SD</v>
      </c>
      <c r="C217" s="42" t="s">
        <v>2575</v>
      </c>
      <c r="D217" t="s">
        <v>2518</v>
      </c>
      <c r="E217" s="42">
        <v>3</v>
      </c>
      <c r="F217">
        <v>1</v>
      </c>
      <c r="G217" s="42">
        <v>4</v>
      </c>
      <c r="H217">
        <v>2</v>
      </c>
      <c r="I217">
        <v>2</v>
      </c>
      <c r="J217">
        <v>1</v>
      </c>
      <c r="L217">
        <v>1</v>
      </c>
      <c r="M217">
        <v>3</v>
      </c>
      <c r="AM217" s="44">
        <f>IF(E217&lt;10,IF(E217=1,AB217,SUMIFS(AB:AB,A:A,A217,C:C,C217)),"")</f>
        <v>9</v>
      </c>
      <c r="AN217">
        <v>11</v>
      </c>
      <c r="AQ217">
        <v>2</v>
      </c>
    </row>
    <row r="218" spans="1:45">
      <c r="A218">
        <v>36</v>
      </c>
      <c r="B218" t="str">
        <f>INDEX(Schedule!A:B,MATCH(GameLog!A218,Schedule!A:A,0),2)</f>
        <v>19990407_COL@SD</v>
      </c>
      <c r="C218" s="42" t="s">
        <v>2575</v>
      </c>
      <c r="D218" t="s">
        <v>2464</v>
      </c>
      <c r="E218" s="42">
        <v>4</v>
      </c>
      <c r="F218">
        <v>1</v>
      </c>
      <c r="G218" s="42">
        <v>4</v>
      </c>
      <c r="AM218" s="44">
        <f>IF(E218&lt;10,IF(E218=1,AB218,SUMIFS(AB:AB,A:A,A218,C:C,C218)),"")</f>
        <v>9</v>
      </c>
      <c r="AN218">
        <v>2</v>
      </c>
      <c r="AO218">
        <v>9</v>
      </c>
      <c r="AQ218">
        <v>2</v>
      </c>
    </row>
    <row r="219" spans="1:45">
      <c r="A219">
        <v>36</v>
      </c>
      <c r="B219" t="str">
        <f>INDEX(Schedule!A:B,MATCH(GameLog!A219,Schedule!A:A,0),2)</f>
        <v>19990407_COL@SD</v>
      </c>
      <c r="C219" s="42" t="s">
        <v>2575</v>
      </c>
      <c r="D219" t="s">
        <v>2517</v>
      </c>
      <c r="E219" s="42">
        <v>2</v>
      </c>
      <c r="F219">
        <v>1</v>
      </c>
      <c r="G219" s="42">
        <v>4</v>
      </c>
      <c r="H219">
        <v>1</v>
      </c>
      <c r="Q219">
        <v>3</v>
      </c>
      <c r="AM219" s="44">
        <f>IF(E219&lt;10,IF(E219=1,AB219,SUMIFS(AB:AB,A:A,A219,C:C,C219)),"")</f>
        <v>9</v>
      </c>
      <c r="AN219">
        <v>3</v>
      </c>
      <c r="AS219">
        <v>1</v>
      </c>
    </row>
    <row r="220" spans="1:45">
      <c r="A220">
        <v>36</v>
      </c>
      <c r="B220" t="str">
        <f>INDEX(Schedule!A:B,MATCH(GameLog!A220,Schedule!A:A,0),2)</f>
        <v>19990407_COL@SD</v>
      </c>
      <c r="C220" s="42" t="s">
        <v>2575</v>
      </c>
      <c r="D220" t="s">
        <v>2474</v>
      </c>
      <c r="E220" s="42">
        <v>1</v>
      </c>
      <c r="F220">
        <v>1</v>
      </c>
      <c r="G220" s="42">
        <v>3</v>
      </c>
      <c r="Q220">
        <v>1</v>
      </c>
      <c r="W220" s="42">
        <v>1</v>
      </c>
      <c r="AB220" s="12">
        <v>7.666666666666667</v>
      </c>
      <c r="AC220">
        <v>4</v>
      </c>
      <c r="AD220">
        <v>2</v>
      </c>
      <c r="AE220">
        <v>1</v>
      </c>
      <c r="AG220">
        <v>5</v>
      </c>
      <c r="AI220">
        <v>3</v>
      </c>
      <c r="AM220" s="44">
        <f>IF(E220&lt;10,IF(E220=1,AB220,SUMIFS(AB:AB,A:A,A220,C:C,C220)),"")</f>
        <v>7.666666666666667</v>
      </c>
    </row>
    <row r="221" spans="1:45">
      <c r="A221">
        <v>36</v>
      </c>
      <c r="B221" t="str">
        <f>INDEX(Schedule!A:B,MATCH(GameLog!A221,Schedule!A:A,0),2)</f>
        <v>19990407_COL@SD</v>
      </c>
      <c r="C221" s="42" t="s">
        <v>2575</v>
      </c>
      <c r="D221" t="s">
        <v>2461</v>
      </c>
      <c r="E221" s="42" t="s">
        <v>2810</v>
      </c>
      <c r="G221" s="42">
        <v>1</v>
      </c>
      <c r="I221">
        <v>1</v>
      </c>
      <c r="J221">
        <v>1</v>
      </c>
      <c r="M221">
        <v>2</v>
      </c>
      <c r="AM221" s="44" t="str">
        <f>IF(E221&lt;10,IF(E221=1,AB221,SUMIFS(AB:AB,A:A,A221,C:C,C221)),"")</f>
        <v/>
      </c>
    </row>
    <row r="222" spans="1:45">
      <c r="A222">
        <v>36</v>
      </c>
      <c r="B222" t="str">
        <f>INDEX(Schedule!A:B,MATCH(GameLog!A222,Schedule!A:A,0),2)</f>
        <v>19990407_COL@SD</v>
      </c>
      <c r="C222" s="42" t="s">
        <v>2575</v>
      </c>
      <c r="D222" t="s">
        <v>2514</v>
      </c>
      <c r="E222" s="42">
        <v>1</v>
      </c>
      <c r="AB222" s="12">
        <v>0.33333333333333331</v>
      </c>
      <c r="AG222">
        <v>1</v>
      </c>
      <c r="AM222" s="44">
        <f>IF(E222&lt;10,IF(E222=1,AB222,SUMIFS(AB:AB,A:A,A222,C:C,C222)),"")</f>
        <v>0.33333333333333331</v>
      </c>
    </row>
    <row r="223" spans="1:45">
      <c r="A223">
        <v>36</v>
      </c>
      <c r="B223" t="str">
        <f>INDEX(Schedule!A:B,MATCH(GameLog!A223,Schedule!A:A,0),2)</f>
        <v>19990407_COL@SD</v>
      </c>
      <c r="C223" s="42" t="s">
        <v>2575</v>
      </c>
      <c r="D223" t="s">
        <v>2516</v>
      </c>
      <c r="E223" s="42">
        <v>1</v>
      </c>
      <c r="AB223" s="12">
        <v>0.66666666666666663</v>
      </c>
      <c r="AC223">
        <v>2</v>
      </c>
      <c r="AG223">
        <v>1</v>
      </c>
      <c r="AM223" s="44">
        <f>IF(E223&lt;10,IF(E223=1,AB223,SUMIFS(AB:AB,A:A,A223,C:C,C223)),"")</f>
        <v>0.66666666666666663</v>
      </c>
    </row>
    <row r="224" spans="1:45">
      <c r="A224">
        <v>36</v>
      </c>
      <c r="B224" t="str">
        <f>INDEX(Schedule!A:B,MATCH(GameLog!A224,Schedule!A:A,0),2)</f>
        <v>19990407_COL@SD</v>
      </c>
      <c r="C224" s="42" t="s">
        <v>2575</v>
      </c>
      <c r="D224" t="s">
        <v>2476</v>
      </c>
      <c r="E224" s="42">
        <v>1</v>
      </c>
      <c r="AB224" s="12">
        <v>0.33333333333333331</v>
      </c>
      <c r="AM224" s="44">
        <f>IF(E224&lt;10,IF(E224=1,AB224,SUMIFS(AB:AB,A:A,A224,C:C,C224)),"")</f>
        <v>0.33333333333333331</v>
      </c>
    </row>
    <row r="225" spans="1:42">
      <c r="A225">
        <v>36</v>
      </c>
      <c r="B225" t="str">
        <f>INDEX(Schedule!A:B,MATCH(GameLog!A225,Schedule!A:A,0),2)</f>
        <v>19990407_COL@SD</v>
      </c>
      <c r="C225" s="42" t="s">
        <v>2577</v>
      </c>
      <c r="D225" t="s">
        <v>2542</v>
      </c>
      <c r="E225" s="42">
        <v>4</v>
      </c>
      <c r="F225">
        <v>1</v>
      </c>
      <c r="G225" s="42">
        <v>3</v>
      </c>
      <c r="P225">
        <v>2</v>
      </c>
      <c r="Q225">
        <v>1</v>
      </c>
      <c r="AM225" s="44">
        <f>IF(E225&lt;10,IF(E225=1,AB225,SUMIFS(AB:AB,A:A,A225,C:C,C225)),"")</f>
        <v>9</v>
      </c>
      <c r="AN225">
        <v>4</v>
      </c>
      <c r="AO225">
        <v>6</v>
      </c>
    </row>
    <row r="226" spans="1:42">
      <c r="A226">
        <v>36</v>
      </c>
      <c r="B226" t="str">
        <f>INDEX(Schedule!A:B,MATCH(GameLog!A226,Schedule!A:A,0),2)</f>
        <v>19990407_COL@SD</v>
      </c>
      <c r="C226" s="42" t="s">
        <v>2577</v>
      </c>
      <c r="D226" t="s">
        <v>2434</v>
      </c>
      <c r="E226" s="42">
        <v>8</v>
      </c>
      <c r="F226">
        <v>1</v>
      </c>
      <c r="G226" s="42">
        <v>3</v>
      </c>
      <c r="P226">
        <v>2</v>
      </c>
      <c r="AM226" s="44">
        <v>8</v>
      </c>
    </row>
    <row r="227" spans="1:42">
      <c r="A227">
        <v>36</v>
      </c>
      <c r="B227" t="str">
        <f>INDEX(Schedule!A:B,MATCH(GameLog!A227,Schedule!A:A,0),2)</f>
        <v>19990407_COL@SD</v>
      </c>
      <c r="C227" s="42" t="s">
        <v>2577</v>
      </c>
      <c r="D227" t="s">
        <v>2546</v>
      </c>
      <c r="E227" s="42">
        <v>9</v>
      </c>
      <c r="F227">
        <v>1</v>
      </c>
      <c r="G227" s="42">
        <v>4</v>
      </c>
      <c r="H227">
        <v>1</v>
      </c>
      <c r="I227">
        <v>1</v>
      </c>
      <c r="K227">
        <v>1</v>
      </c>
      <c r="M227">
        <v>1</v>
      </c>
      <c r="R227">
        <v>1</v>
      </c>
      <c r="AM227" s="44">
        <f>IF(E227&lt;10,IF(E227=1,AB227,SUMIFS(AB:AB,A:A,A227,C:C,C227)),"")</f>
        <v>9</v>
      </c>
      <c r="AN227">
        <v>4</v>
      </c>
    </row>
    <row r="228" spans="1:42">
      <c r="A228">
        <v>36</v>
      </c>
      <c r="B228" t="str">
        <f>INDEX(Schedule!A:B,MATCH(GameLog!A228,Schedule!A:A,0),2)</f>
        <v>19990407_COL@SD</v>
      </c>
      <c r="C228" s="42" t="s">
        <v>2577</v>
      </c>
      <c r="D228" t="s">
        <v>2538</v>
      </c>
      <c r="E228" s="42">
        <v>3</v>
      </c>
      <c r="F228">
        <v>1</v>
      </c>
      <c r="G228" s="42">
        <v>2</v>
      </c>
      <c r="P228">
        <v>2</v>
      </c>
      <c r="AM228" s="44">
        <f>IF(E228&lt;10,IF(E228=1,AB228,SUMIFS(AB:AB,A:A,A228,C:C,C228)),"")</f>
        <v>9</v>
      </c>
      <c r="AN228">
        <v>8</v>
      </c>
    </row>
    <row r="229" spans="1:42">
      <c r="A229">
        <v>36</v>
      </c>
      <c r="B229" t="str">
        <f>INDEX(Schedule!A:B,MATCH(GameLog!A229,Schedule!A:A,0),2)</f>
        <v>19990407_COL@SD</v>
      </c>
      <c r="C229" s="42" t="s">
        <v>2577</v>
      </c>
      <c r="D229" t="s">
        <v>2540</v>
      </c>
      <c r="E229" s="42">
        <v>7</v>
      </c>
      <c r="F229">
        <v>1</v>
      </c>
      <c r="G229" s="42">
        <v>3</v>
      </c>
      <c r="Q229">
        <v>1</v>
      </c>
      <c r="AM229" s="44">
        <v>8</v>
      </c>
      <c r="AN229">
        <v>1</v>
      </c>
    </row>
    <row r="230" spans="1:42">
      <c r="A230">
        <v>36</v>
      </c>
      <c r="B230" t="str">
        <f>INDEX(Schedule!A:B,MATCH(GameLog!A230,Schedule!A:A,0),2)</f>
        <v>19990407_COL@SD</v>
      </c>
      <c r="C230" s="42" t="s">
        <v>2577</v>
      </c>
      <c r="D230" t="s">
        <v>2441</v>
      </c>
      <c r="E230" s="42" t="s">
        <v>2810</v>
      </c>
      <c r="G230" s="42">
        <v>1</v>
      </c>
      <c r="AM230" s="44" t="str">
        <f>IF(E230&lt;10,IF(E230=1,AB230,SUMIFS(AB:AB,A:A,A230,C:C,C230)),"")</f>
        <v/>
      </c>
    </row>
    <row r="231" spans="1:42">
      <c r="A231">
        <v>36</v>
      </c>
      <c r="B231" t="str">
        <f>INDEX(Schedule!A:B,MATCH(GameLog!A231,Schedule!A:A,0),2)</f>
        <v>19990407_COL@SD</v>
      </c>
      <c r="C231" s="42" t="s">
        <v>2577</v>
      </c>
      <c r="D231" t="s">
        <v>2535</v>
      </c>
      <c r="E231" s="42">
        <v>2</v>
      </c>
      <c r="F231">
        <v>1</v>
      </c>
      <c r="G231" s="42">
        <v>3</v>
      </c>
      <c r="I231">
        <v>1</v>
      </c>
      <c r="P231">
        <v>1</v>
      </c>
      <c r="AM231" s="44">
        <f>IF(E231&lt;10,IF(E231=1,AB231,SUMIFS(AB:AB,A:A,A231,C:C,C231)),"")</f>
        <v>9</v>
      </c>
      <c r="AN231">
        <v>6</v>
      </c>
    </row>
    <row r="232" spans="1:42">
      <c r="A232">
        <v>36</v>
      </c>
      <c r="B232" t="str">
        <f>INDEX(Schedule!A:B,MATCH(GameLog!A232,Schedule!A:A,0),2)</f>
        <v>19990407_COL@SD</v>
      </c>
      <c r="C232" s="42" t="s">
        <v>2577</v>
      </c>
      <c r="D232" t="s">
        <v>2440</v>
      </c>
      <c r="E232" s="42">
        <v>5</v>
      </c>
      <c r="F232">
        <v>1</v>
      </c>
      <c r="G232" s="42">
        <v>3</v>
      </c>
      <c r="I232">
        <v>1</v>
      </c>
      <c r="Q232">
        <v>1</v>
      </c>
      <c r="R232">
        <v>1</v>
      </c>
      <c r="AM232" s="44">
        <v>7</v>
      </c>
      <c r="AN232">
        <v>1</v>
      </c>
      <c r="AO232">
        <v>1</v>
      </c>
    </row>
    <row r="233" spans="1:42">
      <c r="A233">
        <v>36</v>
      </c>
      <c r="B233" t="str">
        <f>INDEX(Schedule!A:B,MATCH(GameLog!A233,Schedule!A:A,0),2)</f>
        <v>19990407_COL@SD</v>
      </c>
      <c r="C233" s="42" t="s">
        <v>2577</v>
      </c>
      <c r="D233" t="s">
        <v>2545</v>
      </c>
      <c r="E233" s="42">
        <v>8</v>
      </c>
      <c r="G233" s="42">
        <v>1</v>
      </c>
      <c r="AM233" s="44">
        <v>1</v>
      </c>
      <c r="AN233">
        <v>1</v>
      </c>
    </row>
    <row r="234" spans="1:42">
      <c r="A234">
        <v>36</v>
      </c>
      <c r="B234" t="str">
        <f>INDEX(Schedule!A:B,MATCH(GameLog!A234,Schedule!A:A,0),2)</f>
        <v>19990407_COL@SD</v>
      </c>
      <c r="C234" s="42" t="s">
        <v>2577</v>
      </c>
      <c r="D234" t="s">
        <v>2439</v>
      </c>
      <c r="E234" s="42">
        <v>6</v>
      </c>
      <c r="F234">
        <v>1</v>
      </c>
      <c r="G234" s="42">
        <v>4</v>
      </c>
      <c r="I234">
        <v>1</v>
      </c>
      <c r="AM234" s="44">
        <f>IF(E234&lt;10,IF(E234=1,AB234,SUMIFS(AB:AB,A:A,A234,C:C,C234)),"")</f>
        <v>9</v>
      </c>
      <c r="AN234">
        <v>2</v>
      </c>
      <c r="AP234">
        <v>2</v>
      </c>
    </row>
    <row r="235" spans="1:42">
      <c r="A235">
        <v>36</v>
      </c>
      <c r="B235" t="str">
        <f>INDEX(Schedule!A:B,MATCH(GameLog!A235,Schedule!A:A,0),2)</f>
        <v>19990407_COL@SD</v>
      </c>
      <c r="C235" s="42" t="s">
        <v>2577</v>
      </c>
      <c r="D235" t="s">
        <v>2442</v>
      </c>
      <c r="E235" s="42">
        <v>1</v>
      </c>
      <c r="F235">
        <v>1</v>
      </c>
      <c r="G235" s="42">
        <v>2</v>
      </c>
      <c r="X235">
        <v>1</v>
      </c>
      <c r="AB235" s="12">
        <v>5.666666666666667</v>
      </c>
      <c r="AC235">
        <v>5</v>
      </c>
      <c r="AD235">
        <v>5</v>
      </c>
      <c r="AE235">
        <v>3</v>
      </c>
      <c r="AF235">
        <v>1</v>
      </c>
      <c r="AI235">
        <v>4</v>
      </c>
      <c r="AM235" s="44">
        <f>IF(E235&lt;10,IF(E235=1,AB235,SUMIFS(AB:AB,A:A,A235,C:C,C235)),"")</f>
        <v>5.666666666666667</v>
      </c>
    </row>
    <row r="236" spans="1:42">
      <c r="A236">
        <v>36</v>
      </c>
      <c r="B236" t="str">
        <f>INDEX(Schedule!A:B,MATCH(GameLog!A236,Schedule!A:A,0),2)</f>
        <v>19990407_COL@SD</v>
      </c>
      <c r="C236" s="42" t="s">
        <v>2577</v>
      </c>
      <c r="D236" t="s">
        <v>2539</v>
      </c>
      <c r="E236" s="42">
        <v>5</v>
      </c>
      <c r="G236" s="42">
        <v>1</v>
      </c>
      <c r="H236">
        <v>1</v>
      </c>
      <c r="I236">
        <v>1</v>
      </c>
      <c r="J236">
        <v>1</v>
      </c>
      <c r="AM236" s="44">
        <v>2</v>
      </c>
    </row>
    <row r="237" spans="1:42">
      <c r="A237">
        <v>36</v>
      </c>
      <c r="B237" t="str">
        <f>INDEX(Schedule!A:B,MATCH(GameLog!A237,Schedule!A:A,0),2)</f>
        <v>19990407_COL@SD</v>
      </c>
      <c r="C237" s="42" t="s">
        <v>2577</v>
      </c>
      <c r="D237" t="s">
        <v>2537</v>
      </c>
      <c r="E237" s="42" t="s">
        <v>2810</v>
      </c>
      <c r="G237" s="42">
        <v>1</v>
      </c>
      <c r="I237">
        <v>1</v>
      </c>
      <c r="AM237" s="44" t="str">
        <f>IF(E237&lt;10,IF(E237=1,AB237,SUMIFS(AB:AB,A:A,A237,C:C,C237)),"")</f>
        <v/>
      </c>
    </row>
    <row r="238" spans="1:42">
      <c r="A238">
        <v>36</v>
      </c>
      <c r="B238" t="str">
        <f>INDEX(Schedule!A:B,MATCH(GameLog!A238,Schedule!A:A,0),2)</f>
        <v>19990407_COL@SD</v>
      </c>
      <c r="C238" s="42" t="s">
        <v>2577</v>
      </c>
      <c r="D238" t="s">
        <v>2449</v>
      </c>
      <c r="E238" s="42">
        <v>1</v>
      </c>
      <c r="AB238" s="12">
        <v>1.3333333333333333</v>
      </c>
      <c r="AC238">
        <v>1</v>
      </c>
      <c r="AD238">
        <v>1</v>
      </c>
      <c r="AE238">
        <v>1</v>
      </c>
      <c r="AF238">
        <v>1</v>
      </c>
      <c r="AI238">
        <v>2</v>
      </c>
      <c r="AM238" s="44">
        <f>IF(E238&lt;10,IF(E238=1,AB238,SUMIFS(AB:AB,A:A,A238,C:C,C238)),"")</f>
        <v>1.3333333333333333</v>
      </c>
    </row>
    <row r="239" spans="1:42">
      <c r="A239">
        <v>36</v>
      </c>
      <c r="B239" t="str">
        <f>INDEX(Schedule!A:B,MATCH(GameLog!A239,Schedule!A:A,0),2)</f>
        <v>19990407_COL@SD</v>
      </c>
      <c r="C239" s="42" t="s">
        <v>2577</v>
      </c>
      <c r="D239" t="s">
        <v>2499</v>
      </c>
      <c r="E239" s="42">
        <v>1</v>
      </c>
      <c r="AB239" s="12">
        <v>1</v>
      </c>
      <c r="AM239" s="44">
        <f>IF(E239&lt;10,IF(E239=1,AB239,SUMIFS(AB:AB,A:A,A239,C:C,C239)),"")</f>
        <v>1</v>
      </c>
    </row>
    <row r="240" spans="1:42">
      <c r="A240">
        <v>36</v>
      </c>
      <c r="B240" t="str">
        <f>INDEX(Schedule!A:B,MATCH(GameLog!A240,Schedule!A:A,0),2)</f>
        <v>19990407_COL@SD</v>
      </c>
      <c r="C240" s="42" t="s">
        <v>2577</v>
      </c>
      <c r="D240" t="s">
        <v>2451</v>
      </c>
      <c r="E240" s="42">
        <v>1</v>
      </c>
      <c r="AB240" s="12">
        <v>1</v>
      </c>
      <c r="AC240">
        <v>2</v>
      </c>
      <c r="AD240">
        <v>2</v>
      </c>
      <c r="AM240" s="44">
        <f>IF(E240&lt;10,IF(E240=1,AB240,SUMIFS(AB:AB,A:A,A240,C:C,C240)),"")</f>
        <v>1</v>
      </c>
    </row>
    <row r="241" spans="1:47">
      <c r="A241">
        <v>36</v>
      </c>
      <c r="B241" t="str">
        <f>INDEX(Schedule!A:B,MATCH(GameLog!A241,Schedule!A:A,0),2)</f>
        <v>19990407_COL@SD</v>
      </c>
      <c r="C241" s="42" t="s">
        <v>2577</v>
      </c>
      <c r="D241" t="s">
        <v>2434</v>
      </c>
      <c r="E241" s="42">
        <v>7</v>
      </c>
      <c r="AM241" s="44">
        <v>1</v>
      </c>
    </row>
    <row r="242" spans="1:47">
      <c r="A242">
        <v>40</v>
      </c>
      <c r="B242" t="str">
        <f>INDEX(Schedule!A:B,MATCH(GameLog!A242,Schedule!A:A,0),2)</f>
        <v>19990408_BOS@KC</v>
      </c>
      <c r="C242" s="42" t="s">
        <v>2551</v>
      </c>
      <c r="D242" t="s">
        <v>2700</v>
      </c>
      <c r="E242" s="42" t="s">
        <v>2814</v>
      </c>
      <c r="F242">
        <v>1</v>
      </c>
      <c r="G242" s="42">
        <v>4</v>
      </c>
      <c r="H242">
        <v>1</v>
      </c>
      <c r="I242">
        <v>2</v>
      </c>
      <c r="M242">
        <v>1</v>
      </c>
      <c r="N242">
        <v>1</v>
      </c>
      <c r="P242">
        <v>1</v>
      </c>
      <c r="R242">
        <v>1</v>
      </c>
      <c r="AM242" s="44" t="str">
        <f>IF(E242&lt;10,IF(E242=1,AB242,SUMIFS(AB:AB,A:A,A242,C:C,C242)),"")</f>
        <v/>
      </c>
    </row>
    <row r="243" spans="1:47">
      <c r="A243">
        <v>40</v>
      </c>
      <c r="B243" t="str">
        <f>INDEX(Schedule!A:B,MATCH(GameLog!A243,Schedule!A:A,0),2)</f>
        <v>19990408_BOS@KC</v>
      </c>
      <c r="C243" s="42" t="s">
        <v>2551</v>
      </c>
      <c r="D243" t="s">
        <v>2703</v>
      </c>
      <c r="E243" s="42">
        <v>8</v>
      </c>
      <c r="F243">
        <v>1</v>
      </c>
      <c r="G243" s="42">
        <v>5</v>
      </c>
      <c r="I243">
        <v>1</v>
      </c>
      <c r="J243">
        <v>1</v>
      </c>
      <c r="M243">
        <v>1</v>
      </c>
      <c r="AM243" s="44">
        <f>IF(E243&lt;10,IF(E243=1,AB243,SUMIFS(AB:AB,A:A,A243,C:C,C243)),"")</f>
        <v>9</v>
      </c>
      <c r="AN243">
        <v>4</v>
      </c>
    </row>
    <row r="244" spans="1:47">
      <c r="A244">
        <v>40</v>
      </c>
      <c r="B244" t="str">
        <f>INDEX(Schedule!A:B,MATCH(GameLog!A244,Schedule!A:A,0),2)</f>
        <v>19990408_BOS@KC</v>
      </c>
      <c r="C244" s="42" t="s">
        <v>2551</v>
      </c>
      <c r="D244" t="s">
        <v>2701</v>
      </c>
      <c r="E244" s="42">
        <v>5</v>
      </c>
      <c r="F244">
        <v>1</v>
      </c>
      <c r="G244" s="42">
        <v>5</v>
      </c>
      <c r="AM244" s="44">
        <f>IF(E244&lt;10,IF(E244=1,AB244,SUMIFS(AB:AB,A:A,A244,C:C,C244)),"")</f>
        <v>9</v>
      </c>
      <c r="AN244">
        <v>1</v>
      </c>
      <c r="AO244">
        <v>1</v>
      </c>
    </row>
    <row r="245" spans="1:47">
      <c r="A245">
        <v>40</v>
      </c>
      <c r="B245" t="str">
        <f>INDEX(Schedule!A:B,MATCH(GameLog!A245,Schedule!A:A,0),2)</f>
        <v>19990408_BOS@KC</v>
      </c>
      <c r="C245" s="42" t="s">
        <v>2551</v>
      </c>
      <c r="D245" t="s">
        <v>2699</v>
      </c>
      <c r="E245" s="42">
        <v>3</v>
      </c>
      <c r="F245">
        <v>1</v>
      </c>
      <c r="G245" s="42">
        <v>5</v>
      </c>
      <c r="I245">
        <v>2</v>
      </c>
      <c r="Q245">
        <v>1</v>
      </c>
      <c r="AM245" s="44">
        <f>IF(E245&lt;10,IF(E245=1,AB245,SUMIFS(AB:AB,A:A,A245,C:C,C245)),"")</f>
        <v>9</v>
      </c>
      <c r="AN245">
        <v>5</v>
      </c>
      <c r="AQ245">
        <v>2</v>
      </c>
    </row>
    <row r="246" spans="1:47">
      <c r="A246">
        <v>40</v>
      </c>
      <c r="B246" t="str">
        <f>INDEX(Schedule!A:B,MATCH(GameLog!A246,Schedule!A:A,0),2)</f>
        <v>19990408_BOS@KC</v>
      </c>
      <c r="C246" s="42" t="s">
        <v>2551</v>
      </c>
      <c r="D246" t="s">
        <v>2702</v>
      </c>
      <c r="E246" s="42">
        <v>7</v>
      </c>
      <c r="F246">
        <v>1</v>
      </c>
      <c r="G246" s="42">
        <v>4</v>
      </c>
      <c r="I246">
        <v>1</v>
      </c>
      <c r="AM246" s="44">
        <v>8</v>
      </c>
    </row>
    <row r="247" spans="1:47">
      <c r="A247">
        <v>40</v>
      </c>
      <c r="B247" t="str">
        <f>INDEX(Schedule!A:B,MATCH(GameLog!A247,Schedule!A:A,0),2)</f>
        <v>19990408_BOS@KC</v>
      </c>
      <c r="C247" s="42" t="s">
        <v>2551</v>
      </c>
      <c r="D247" t="s">
        <v>2706</v>
      </c>
      <c r="E247" s="42" t="s">
        <v>2813</v>
      </c>
      <c r="G247" s="42">
        <v>1</v>
      </c>
      <c r="H247">
        <v>1</v>
      </c>
      <c r="AM247" s="44">
        <v>1</v>
      </c>
      <c r="AN247">
        <v>1</v>
      </c>
    </row>
    <row r="248" spans="1:47">
      <c r="A248">
        <v>40</v>
      </c>
      <c r="B248" t="str">
        <f>INDEX(Schedule!A:B,MATCH(GameLog!A248,Schedule!A:A,0),2)</f>
        <v>19990408_BOS@KC</v>
      </c>
      <c r="C248" s="42" t="s">
        <v>2551</v>
      </c>
      <c r="D248" t="s">
        <v>2711</v>
      </c>
      <c r="E248" s="42">
        <v>4</v>
      </c>
      <c r="F248">
        <v>1</v>
      </c>
      <c r="G248" s="42">
        <v>4</v>
      </c>
      <c r="H248">
        <v>2</v>
      </c>
      <c r="I248">
        <v>2</v>
      </c>
      <c r="K248">
        <v>1</v>
      </c>
      <c r="M248">
        <v>1</v>
      </c>
      <c r="AM248" s="44">
        <f>IF(E248&lt;10,IF(E248=1,AB248,SUMIFS(AB:AB,A:A,A248,C:C,C248)),"")</f>
        <v>9</v>
      </c>
      <c r="AN248">
        <v>4</v>
      </c>
      <c r="AO248">
        <v>3</v>
      </c>
      <c r="AQ248">
        <v>2</v>
      </c>
    </row>
    <row r="249" spans="1:47">
      <c r="A249">
        <v>40</v>
      </c>
      <c r="B249" t="str">
        <f>INDEX(Schedule!A:B,MATCH(GameLog!A249,Schedule!A:A,0),2)</f>
        <v>19990408_BOS@KC</v>
      </c>
      <c r="C249" s="42" t="s">
        <v>2551</v>
      </c>
      <c r="D249" t="s">
        <v>2698</v>
      </c>
      <c r="E249" s="42">
        <v>2</v>
      </c>
      <c r="F249">
        <v>1</v>
      </c>
      <c r="G249" s="42">
        <v>4</v>
      </c>
      <c r="AM249" s="44">
        <f>IF(E249&lt;10,IF(E249=1,AB249,SUMIFS(AB:AB,A:A,A249,C:C,C249)),"")</f>
        <v>9</v>
      </c>
      <c r="AN249">
        <v>3</v>
      </c>
      <c r="AO249">
        <v>2</v>
      </c>
      <c r="AP249">
        <v>1</v>
      </c>
      <c r="AT249">
        <v>2</v>
      </c>
      <c r="AU249">
        <v>1</v>
      </c>
    </row>
    <row r="250" spans="1:47">
      <c r="A250">
        <v>40</v>
      </c>
      <c r="B250" t="str">
        <f>INDEX(Schedule!A:B,MATCH(GameLog!A250,Schedule!A:A,0),2)</f>
        <v>19990408_BOS@KC</v>
      </c>
      <c r="C250" s="42" t="s">
        <v>2551</v>
      </c>
      <c r="D250" t="s">
        <v>2712</v>
      </c>
      <c r="E250" s="42">
        <v>6</v>
      </c>
      <c r="F250">
        <v>1</v>
      </c>
      <c r="G250" s="42">
        <v>4</v>
      </c>
      <c r="H250">
        <v>2</v>
      </c>
      <c r="I250">
        <v>3</v>
      </c>
      <c r="J250">
        <v>1</v>
      </c>
      <c r="M250">
        <v>2</v>
      </c>
      <c r="AM250" s="44">
        <f>IF(E250&lt;10,IF(E250=1,AB250,SUMIFS(AB:AB,A:A,A250,C:C,C250)),"")</f>
        <v>9</v>
      </c>
      <c r="AN250">
        <v>5</v>
      </c>
      <c r="AP250">
        <v>1</v>
      </c>
    </row>
    <row r="251" spans="1:47">
      <c r="A251">
        <v>40</v>
      </c>
      <c r="B251" t="str">
        <f>INDEX(Schedule!A:B,MATCH(GameLog!A251,Schedule!A:A,0),2)</f>
        <v>19990408_BOS@KC</v>
      </c>
      <c r="C251" s="42" t="s">
        <v>2551</v>
      </c>
      <c r="D251" t="s">
        <v>2704</v>
      </c>
      <c r="E251" s="42">
        <v>9</v>
      </c>
      <c r="F251">
        <v>1</v>
      </c>
      <c r="G251" s="42">
        <v>3</v>
      </c>
      <c r="H251">
        <v>1</v>
      </c>
      <c r="I251">
        <v>2</v>
      </c>
      <c r="J251">
        <v>1</v>
      </c>
      <c r="M251">
        <v>1</v>
      </c>
      <c r="P251">
        <v>1</v>
      </c>
      <c r="R251">
        <v>1</v>
      </c>
      <c r="AM251" s="44">
        <f>IF(E251&lt;10,IF(E251=1,AB251,SUMIFS(AB:AB,A:A,A251,C:C,C251)),"")</f>
        <v>9</v>
      </c>
      <c r="AN251">
        <v>4</v>
      </c>
    </row>
    <row r="252" spans="1:47">
      <c r="A252">
        <v>40</v>
      </c>
      <c r="B252" t="str">
        <f>INDEX(Schedule!A:B,MATCH(GameLog!A252,Schedule!A:A,0),2)</f>
        <v>19990408_BOS@KC</v>
      </c>
      <c r="C252" s="42" t="s">
        <v>2551</v>
      </c>
      <c r="D252" t="s">
        <v>2721</v>
      </c>
      <c r="E252" s="42">
        <v>1</v>
      </c>
      <c r="F252">
        <v>1</v>
      </c>
      <c r="AB252" s="12">
        <v>6</v>
      </c>
      <c r="AC252">
        <v>4</v>
      </c>
      <c r="AD252">
        <v>2</v>
      </c>
      <c r="AE252">
        <v>1</v>
      </c>
      <c r="AG252">
        <v>5</v>
      </c>
      <c r="AI252">
        <v>1</v>
      </c>
      <c r="AM252" s="44">
        <f>IF(E252&lt;10,IF(E252=1,AB252,SUMIFS(AB:AB,A:A,A252,C:C,C252)),"")</f>
        <v>6</v>
      </c>
      <c r="AO252">
        <v>1</v>
      </c>
      <c r="AQ252">
        <v>1</v>
      </c>
      <c r="AT252">
        <v>2</v>
      </c>
      <c r="AU252">
        <v>1</v>
      </c>
    </row>
    <row r="253" spans="1:47">
      <c r="A253">
        <v>40</v>
      </c>
      <c r="B253" t="str">
        <f>INDEX(Schedule!A:B,MATCH(GameLog!A253,Schedule!A:A,0),2)</f>
        <v>19990408_BOS@KC</v>
      </c>
      <c r="C253" s="42" t="s">
        <v>2551</v>
      </c>
      <c r="D253" t="s">
        <v>2731</v>
      </c>
      <c r="E253" s="42">
        <v>1</v>
      </c>
      <c r="AB253" s="12">
        <v>0.66666666666666663</v>
      </c>
      <c r="AC253">
        <v>1</v>
      </c>
      <c r="AD253">
        <v>1</v>
      </c>
      <c r="AE253">
        <v>1</v>
      </c>
      <c r="AG253">
        <v>1</v>
      </c>
      <c r="AM253" s="44">
        <f>IF(E253&lt;10,IF(E253=1,AB253,SUMIFS(AB:AB,A:A,A253,C:C,C253)),"")</f>
        <v>0.66666666666666663</v>
      </c>
    </row>
    <row r="254" spans="1:47">
      <c r="A254">
        <v>40</v>
      </c>
      <c r="B254" t="str">
        <f>INDEX(Schedule!A:B,MATCH(GameLog!A254,Schedule!A:A,0),2)</f>
        <v>19990408_BOS@KC</v>
      </c>
      <c r="C254" s="42" t="s">
        <v>2551</v>
      </c>
      <c r="D254" t="s">
        <v>2736</v>
      </c>
      <c r="E254" s="42">
        <v>1</v>
      </c>
      <c r="AB254" s="12">
        <v>0.33333333333333331</v>
      </c>
      <c r="AC254">
        <v>1</v>
      </c>
      <c r="AM254" s="44">
        <f>IF(E254&lt;10,IF(E254=1,AB254,SUMIFS(AB:AB,A:A,A254,C:C,C254)),"")</f>
        <v>0.33333333333333331</v>
      </c>
    </row>
    <row r="255" spans="1:47">
      <c r="A255">
        <v>40</v>
      </c>
      <c r="B255" t="str">
        <f>INDEX(Schedule!A:B,MATCH(GameLog!A255,Schedule!A:A,0),2)</f>
        <v>19990408_BOS@KC</v>
      </c>
      <c r="C255" s="42" t="s">
        <v>2551</v>
      </c>
      <c r="D255" t="s">
        <v>2735</v>
      </c>
      <c r="E255" s="42">
        <v>1</v>
      </c>
      <c r="W255" s="42">
        <v>1</v>
      </c>
      <c r="AB255" s="12">
        <v>2</v>
      </c>
      <c r="AC255">
        <v>2</v>
      </c>
      <c r="AG255">
        <v>1</v>
      </c>
      <c r="AI255">
        <v>1</v>
      </c>
      <c r="AM255" s="44">
        <f>IF(E255&lt;10,IF(E255=1,AB255,SUMIFS(AB:AB,A:A,A255,C:C,C255)),"")</f>
        <v>2</v>
      </c>
    </row>
    <row r="256" spans="1:47">
      <c r="A256">
        <v>40</v>
      </c>
      <c r="B256" t="str">
        <f>INDEX(Schedule!A:B,MATCH(GameLog!A256,Schedule!A:A,0),2)</f>
        <v>19990408_BOS@KC</v>
      </c>
      <c r="C256" s="42" t="s">
        <v>2557</v>
      </c>
      <c r="D256" t="s">
        <v>2752</v>
      </c>
      <c r="E256" s="42">
        <v>8</v>
      </c>
      <c r="F256">
        <v>1</v>
      </c>
      <c r="G256" s="42">
        <v>4</v>
      </c>
      <c r="H256">
        <v>1</v>
      </c>
      <c r="N256">
        <v>2</v>
      </c>
      <c r="P256">
        <v>1</v>
      </c>
      <c r="AM256" s="44">
        <f>IF(E256&lt;10,IF(E256=1,AB256,SUMIFS(AB:AB,A:A,A256,C:C,C256)),"")</f>
        <v>9</v>
      </c>
      <c r="AN256">
        <v>3</v>
      </c>
    </row>
    <row r="257" spans="1:46">
      <c r="A257">
        <v>40</v>
      </c>
      <c r="B257" t="str">
        <f>INDEX(Schedule!A:B,MATCH(GameLog!A257,Schedule!A:A,0),2)</f>
        <v>19990408_BOS@KC</v>
      </c>
      <c r="C257" s="42" t="s">
        <v>2557</v>
      </c>
      <c r="D257" t="s">
        <v>2749</v>
      </c>
      <c r="E257" s="42">
        <v>5</v>
      </c>
      <c r="F257">
        <v>1</v>
      </c>
      <c r="G257" s="42">
        <v>4</v>
      </c>
      <c r="H257">
        <v>2</v>
      </c>
      <c r="I257">
        <v>3</v>
      </c>
      <c r="J257">
        <v>1</v>
      </c>
      <c r="L257">
        <v>1</v>
      </c>
      <c r="M257">
        <v>2</v>
      </c>
      <c r="P257">
        <v>1</v>
      </c>
      <c r="AM257" s="44">
        <f>IF(E257&lt;10,IF(E257=1,AB257,SUMIFS(AB:AB,A:A,A257,C:C,C257)),"")</f>
        <v>9</v>
      </c>
      <c r="AN257">
        <v>1</v>
      </c>
      <c r="AO257">
        <v>2</v>
      </c>
    </row>
    <row r="258" spans="1:46">
      <c r="A258">
        <v>40</v>
      </c>
      <c r="B258" t="str">
        <f>INDEX(Schedule!A:B,MATCH(GameLog!A258,Schedule!A:A,0),2)</f>
        <v>19990408_BOS@KC</v>
      </c>
      <c r="C258" s="42" t="s">
        <v>2557</v>
      </c>
      <c r="D258" t="s">
        <v>2751</v>
      </c>
      <c r="E258" s="42">
        <v>7</v>
      </c>
      <c r="F258">
        <v>1</v>
      </c>
      <c r="G258" s="42">
        <v>5</v>
      </c>
      <c r="I258">
        <v>1</v>
      </c>
      <c r="AM258" s="44">
        <f>IF(E258&lt;10,IF(E258=1,AB258,SUMIFS(AB:AB,A:A,A258,C:C,C258)),"")</f>
        <v>9</v>
      </c>
      <c r="AN258">
        <v>4</v>
      </c>
    </row>
    <row r="259" spans="1:46">
      <c r="A259">
        <v>40</v>
      </c>
      <c r="B259" t="str">
        <f>INDEX(Schedule!A:B,MATCH(GameLog!A259,Schedule!A:A,0),2)</f>
        <v>19990408_BOS@KC</v>
      </c>
      <c r="C259" s="42" t="s">
        <v>2557</v>
      </c>
      <c r="D259" t="s">
        <v>2761</v>
      </c>
      <c r="E259" s="42">
        <v>3</v>
      </c>
      <c r="F259">
        <v>1</v>
      </c>
      <c r="G259" s="42">
        <v>3</v>
      </c>
      <c r="P259">
        <v>2</v>
      </c>
      <c r="Q259">
        <v>1</v>
      </c>
      <c r="AM259" s="44">
        <f>IF(E259&lt;10,IF(E259=1,AB259,SUMIFS(AB:AB,A:A,A259,C:C,C259)),"")</f>
        <v>9</v>
      </c>
      <c r="AN259">
        <v>13</v>
      </c>
      <c r="AQ259">
        <v>2</v>
      </c>
    </row>
    <row r="260" spans="1:46">
      <c r="A260">
        <v>40</v>
      </c>
      <c r="B260" t="str">
        <f>INDEX(Schedule!A:B,MATCH(GameLog!A260,Schedule!A:A,0),2)</f>
        <v>19990408_BOS@KC</v>
      </c>
      <c r="C260" s="42" t="s">
        <v>2557</v>
      </c>
      <c r="D260" t="s">
        <v>2747</v>
      </c>
      <c r="E260" s="42" t="s">
        <v>2814</v>
      </c>
      <c r="F260">
        <v>1</v>
      </c>
      <c r="G260" s="42">
        <v>4</v>
      </c>
      <c r="I260">
        <v>1</v>
      </c>
      <c r="J260">
        <v>1</v>
      </c>
      <c r="M260">
        <v>1</v>
      </c>
      <c r="R260">
        <v>1</v>
      </c>
      <c r="AM260" s="44" t="str">
        <f>IF(E260&lt;10,IF(E260=1,AB260,SUMIFS(AB:AB,A:A,A260,C:C,C260)),"")</f>
        <v/>
      </c>
    </row>
    <row r="261" spans="1:46">
      <c r="A261">
        <v>40</v>
      </c>
      <c r="B261" t="str">
        <f>INDEX(Schedule!A:B,MATCH(GameLog!A261,Schedule!A:A,0),2)</f>
        <v>19990408_BOS@KC</v>
      </c>
      <c r="C261" s="42" t="s">
        <v>2557</v>
      </c>
      <c r="D261" t="s">
        <v>2753</v>
      </c>
      <c r="E261" s="42">
        <v>9</v>
      </c>
      <c r="F261">
        <v>1</v>
      </c>
      <c r="G261" s="42">
        <v>3</v>
      </c>
      <c r="I261">
        <v>1</v>
      </c>
      <c r="P261">
        <v>1</v>
      </c>
      <c r="Q261">
        <v>1</v>
      </c>
      <c r="AM261" s="44">
        <f>IF(E261&lt;10,IF(E261=1,AB261,SUMIFS(AB:AB,A:A,A261,C:C,C261)),"")</f>
        <v>9</v>
      </c>
    </row>
    <row r="262" spans="1:46">
      <c r="A262">
        <v>40</v>
      </c>
      <c r="B262" t="str">
        <f>INDEX(Schedule!A:B,MATCH(GameLog!A262,Schedule!A:A,0),2)</f>
        <v>19990408_BOS@KC</v>
      </c>
      <c r="C262" s="42" t="s">
        <v>2557</v>
      </c>
      <c r="D262" t="s">
        <v>2750</v>
      </c>
      <c r="E262" s="42">
        <v>6</v>
      </c>
      <c r="F262">
        <v>1</v>
      </c>
      <c r="G262" s="42">
        <v>4</v>
      </c>
      <c r="I262">
        <v>1</v>
      </c>
      <c r="J262">
        <v>1</v>
      </c>
      <c r="O262">
        <v>1</v>
      </c>
      <c r="AM262" s="44">
        <f>IF(E262&lt;10,IF(E262=1,AB262,SUMIFS(AB:AB,A:A,A262,C:C,C262)),"")</f>
        <v>9</v>
      </c>
      <c r="AN262">
        <v>2</v>
      </c>
      <c r="AO262">
        <v>6</v>
      </c>
      <c r="AQ262">
        <v>2</v>
      </c>
    </row>
    <row r="263" spans="1:46">
      <c r="A263">
        <v>40</v>
      </c>
      <c r="B263" t="str">
        <f>INDEX(Schedule!A:B,MATCH(GameLog!A263,Schedule!A:A,0),2)</f>
        <v>19990408_BOS@KC</v>
      </c>
      <c r="C263" s="42" t="s">
        <v>2557</v>
      </c>
      <c r="D263" t="s">
        <v>2755</v>
      </c>
      <c r="E263" s="42">
        <v>2</v>
      </c>
      <c r="F263">
        <v>1</v>
      </c>
      <c r="G263" s="42">
        <v>3</v>
      </c>
      <c r="I263">
        <v>1</v>
      </c>
      <c r="P263">
        <v>1</v>
      </c>
      <c r="AM263" s="44">
        <f>IF(E263&lt;10,IF(E263=1,AB263,SUMIFS(AB:AB,A:A,A263,C:C,C263)),"")</f>
        <v>9</v>
      </c>
      <c r="AN263">
        <v>2</v>
      </c>
      <c r="AO263">
        <v>1</v>
      </c>
      <c r="AT263">
        <v>1</v>
      </c>
    </row>
    <row r="264" spans="1:46">
      <c r="A264">
        <v>40</v>
      </c>
      <c r="B264" t="str">
        <f>INDEX(Schedule!A:B,MATCH(GameLog!A264,Schedule!A:A,0),2)</f>
        <v>19990408_BOS@KC</v>
      </c>
      <c r="C264" s="42" t="s">
        <v>2557</v>
      </c>
      <c r="D264" t="s">
        <v>2748</v>
      </c>
      <c r="E264" s="42">
        <v>4</v>
      </c>
      <c r="F264">
        <v>1</v>
      </c>
      <c r="G264" s="42">
        <v>3</v>
      </c>
      <c r="P264">
        <v>1</v>
      </c>
      <c r="AM264" s="44">
        <f>IF(E264&lt;10,IF(E264=1,AB264,SUMIFS(AB:AB,A:A,A264,C:C,C264)),"")</f>
        <v>9</v>
      </c>
      <c r="AN264">
        <v>2</v>
      </c>
      <c r="AO264">
        <v>4</v>
      </c>
      <c r="AQ264">
        <v>2</v>
      </c>
    </row>
    <row r="265" spans="1:46">
      <c r="A265">
        <v>40</v>
      </c>
      <c r="B265" t="str">
        <f>INDEX(Schedule!A:B,MATCH(GameLog!A265,Schedule!A:A,0),2)</f>
        <v>19990408_BOS@KC</v>
      </c>
      <c r="C265" s="42" t="s">
        <v>2557</v>
      </c>
      <c r="D265" t="s">
        <v>2769</v>
      </c>
      <c r="E265" s="42">
        <v>1</v>
      </c>
      <c r="F265">
        <v>1</v>
      </c>
      <c r="AB265" s="12">
        <v>6.333333333333333</v>
      </c>
      <c r="AC265">
        <v>6</v>
      </c>
      <c r="AD265">
        <v>2</v>
      </c>
      <c r="AE265">
        <v>2</v>
      </c>
      <c r="AG265">
        <v>2</v>
      </c>
      <c r="AI265">
        <v>0</v>
      </c>
      <c r="AM265" s="44">
        <f>IF(E265&lt;10,IF(E265=1,AB265,SUMIFS(AB:AB,A:A,A265,C:C,C265)),"")</f>
        <v>6.333333333333333</v>
      </c>
    </row>
    <row r="266" spans="1:46">
      <c r="A266">
        <v>40</v>
      </c>
      <c r="B266" t="str">
        <f>INDEX(Schedule!A:B,MATCH(GameLog!A266,Schedule!A:A,0),2)</f>
        <v>19990408_BOS@KC</v>
      </c>
      <c r="C266" s="42" t="s">
        <v>2557</v>
      </c>
      <c r="D266" t="s">
        <v>2794</v>
      </c>
      <c r="E266" s="42">
        <v>1</v>
      </c>
      <c r="AB266" s="12">
        <v>1.6666666666666665</v>
      </c>
      <c r="AC266">
        <v>1</v>
      </c>
      <c r="AI266">
        <v>1</v>
      </c>
      <c r="AM266" s="44">
        <f>IF(E266&lt;10,IF(E266=1,AB266,SUMIFS(AB:AB,A:A,A266,C:C,C266)),"")</f>
        <v>1.6666666666666665</v>
      </c>
      <c r="AT266">
        <v>1</v>
      </c>
    </row>
    <row r="267" spans="1:46">
      <c r="A267">
        <v>40</v>
      </c>
      <c r="B267" t="str">
        <f>INDEX(Schedule!A:B,MATCH(GameLog!A267,Schedule!A:A,0),2)</f>
        <v>19990408_BOS@KC</v>
      </c>
      <c r="C267" s="42" t="s">
        <v>2557</v>
      </c>
      <c r="D267" t="s">
        <v>2780</v>
      </c>
      <c r="E267" s="42">
        <v>1</v>
      </c>
      <c r="X267">
        <v>1</v>
      </c>
      <c r="AB267" s="12">
        <v>0.33333333333333331</v>
      </c>
      <c r="AC267">
        <v>3</v>
      </c>
      <c r="AD267">
        <v>3</v>
      </c>
      <c r="AE267">
        <v>3</v>
      </c>
      <c r="AM267" s="44">
        <f>IF(E267&lt;10,IF(E267=1,AB267,SUMIFS(AB:AB,A:A,A267,C:C,C267)),"")</f>
        <v>0.33333333333333331</v>
      </c>
      <c r="AO267">
        <v>1</v>
      </c>
    </row>
    <row r="268" spans="1:46">
      <c r="A268">
        <v>40</v>
      </c>
      <c r="B268" t="str">
        <f>INDEX(Schedule!A:B,MATCH(GameLog!A268,Schedule!A:A,0),2)</f>
        <v>19990408_BOS@KC</v>
      </c>
      <c r="C268" s="42" t="s">
        <v>2557</v>
      </c>
      <c r="D268" t="s">
        <v>2790</v>
      </c>
      <c r="E268" s="42">
        <v>1</v>
      </c>
      <c r="AB268" s="12">
        <v>0.66666666666666663</v>
      </c>
      <c r="AC268">
        <v>3</v>
      </c>
      <c r="AD268">
        <v>2</v>
      </c>
      <c r="AE268">
        <v>1</v>
      </c>
      <c r="AM268" s="44">
        <f>IF(E268&lt;10,IF(E268=1,AB268,SUMIFS(AB:AB,A:A,A268,C:C,C268)),"")</f>
        <v>0.66666666666666663</v>
      </c>
      <c r="AP268">
        <v>1</v>
      </c>
    </row>
    <row r="269" spans="1:46">
      <c r="A269">
        <v>3</v>
      </c>
      <c r="B269" t="str">
        <f>INDEX(Schedule!A:B,MATCH(GameLog!A269,Schedule!A:A,0),2)</f>
        <v>19990405_CHW@SEA</v>
      </c>
      <c r="C269" s="42" t="s">
        <v>2554</v>
      </c>
      <c r="D269" t="s">
        <v>2866</v>
      </c>
      <c r="E269" s="42">
        <v>4</v>
      </c>
      <c r="F269">
        <v>1</v>
      </c>
      <c r="G269" s="42">
        <v>5</v>
      </c>
      <c r="H269">
        <v>3</v>
      </c>
      <c r="I269">
        <v>3</v>
      </c>
      <c r="J269">
        <v>2</v>
      </c>
      <c r="M269">
        <v>1</v>
      </c>
      <c r="P269">
        <v>1</v>
      </c>
      <c r="Q269">
        <v>1</v>
      </c>
      <c r="AM269" s="44">
        <v>7</v>
      </c>
      <c r="AO269">
        <v>4</v>
      </c>
    </row>
    <row r="270" spans="1:46">
      <c r="A270">
        <v>3</v>
      </c>
      <c r="B270" t="str">
        <f>INDEX(Schedule!A:B,MATCH(GameLog!A270,Schedule!A:A,0),2)</f>
        <v>19990405_CHW@SEA</v>
      </c>
      <c r="C270" s="42" t="s">
        <v>2554</v>
      </c>
      <c r="D270" t="s">
        <v>2873</v>
      </c>
      <c r="E270" s="42">
        <v>4</v>
      </c>
      <c r="AM270" s="44">
        <v>2</v>
      </c>
      <c r="AO270">
        <v>1</v>
      </c>
    </row>
    <row r="271" spans="1:46">
      <c r="A271">
        <v>3</v>
      </c>
      <c r="B271" t="str">
        <f>INDEX(Schedule!A:B,MATCH(GameLog!A271,Schedule!A:A,0),2)</f>
        <v>19990405_CHW@SEA</v>
      </c>
      <c r="C271" s="42" t="s">
        <v>2554</v>
      </c>
      <c r="D271" t="s">
        <v>2868</v>
      </c>
      <c r="E271" s="42">
        <v>6</v>
      </c>
      <c r="F271">
        <v>1</v>
      </c>
      <c r="G271" s="42">
        <v>6</v>
      </c>
      <c r="H271">
        <v>2</v>
      </c>
      <c r="I271">
        <v>2</v>
      </c>
      <c r="J271">
        <v>1</v>
      </c>
      <c r="M271">
        <v>1</v>
      </c>
      <c r="AM271" s="44">
        <f>IF(E271&lt;10,IF(E271=1,AB271,SUMIFS(AB:AB,A:A,A271,C:C,C271)),"")</f>
        <v>9</v>
      </c>
      <c r="AN271">
        <v>4</v>
      </c>
      <c r="AO271">
        <v>2</v>
      </c>
      <c r="AP271">
        <v>1</v>
      </c>
    </row>
    <row r="272" spans="1:46">
      <c r="A272">
        <v>3</v>
      </c>
      <c r="B272" t="str">
        <f>INDEX(Schedule!A:B,MATCH(GameLog!A272,Schedule!A:A,0),2)</f>
        <v>19990405_CHW@SEA</v>
      </c>
      <c r="C272" s="42" t="s">
        <v>2554</v>
      </c>
      <c r="D272" t="s">
        <v>2872</v>
      </c>
      <c r="E272" s="42">
        <v>3</v>
      </c>
      <c r="F272">
        <v>1</v>
      </c>
      <c r="G272" s="42">
        <v>2</v>
      </c>
      <c r="H272">
        <v>1</v>
      </c>
      <c r="I272">
        <v>2</v>
      </c>
      <c r="J272">
        <v>2</v>
      </c>
      <c r="M272">
        <v>3</v>
      </c>
      <c r="P272">
        <v>2</v>
      </c>
      <c r="U272">
        <v>1</v>
      </c>
      <c r="AM272" s="44">
        <v>7</v>
      </c>
      <c r="AN272">
        <v>6</v>
      </c>
    </row>
    <row r="273" spans="1:43">
      <c r="A273">
        <v>3</v>
      </c>
      <c r="B273" t="str">
        <f>INDEX(Schedule!A:B,MATCH(GameLog!A273,Schedule!A:A,0),2)</f>
        <v>19990405_CHW@SEA</v>
      </c>
      <c r="C273" s="42" t="s">
        <v>2554</v>
      </c>
      <c r="D273" t="s">
        <v>2877</v>
      </c>
      <c r="E273" s="42">
        <v>3</v>
      </c>
      <c r="G273" s="42">
        <v>1</v>
      </c>
      <c r="AM273" s="44">
        <v>2</v>
      </c>
      <c r="AN273">
        <v>2</v>
      </c>
    </row>
    <row r="274" spans="1:43">
      <c r="A274">
        <v>3</v>
      </c>
      <c r="B274" t="str">
        <f>INDEX(Schedule!A:B,MATCH(GameLog!A274,Schedule!A:A,0),2)</f>
        <v>19990405_CHW@SEA</v>
      </c>
      <c r="C274" s="42" t="s">
        <v>2554</v>
      </c>
      <c r="D274" t="s">
        <v>2865</v>
      </c>
      <c r="E274" s="42" t="s">
        <v>2814</v>
      </c>
      <c r="F274">
        <v>1</v>
      </c>
      <c r="G274" s="42">
        <v>6</v>
      </c>
      <c r="H274">
        <v>1</v>
      </c>
      <c r="M274">
        <v>1</v>
      </c>
      <c r="AM274" s="44" t="str">
        <f>IF(E274&lt;10,IF(E274=1,AB274,SUMIFS(AB:AB,A:A,A274,C:C,C274)),"")</f>
        <v/>
      </c>
    </row>
    <row r="275" spans="1:43">
      <c r="A275">
        <v>3</v>
      </c>
      <c r="B275" t="str">
        <f>INDEX(Schedule!A:B,MATCH(GameLog!A275,Schedule!A:A,0),2)</f>
        <v>19990405_CHW@SEA</v>
      </c>
      <c r="C275" s="42" t="s">
        <v>2554</v>
      </c>
      <c r="D275" t="s">
        <v>2871</v>
      </c>
      <c r="E275" s="42">
        <v>9</v>
      </c>
      <c r="F275">
        <v>1</v>
      </c>
      <c r="G275" s="42">
        <v>4</v>
      </c>
      <c r="H275">
        <v>1</v>
      </c>
      <c r="I275">
        <v>3</v>
      </c>
      <c r="L275">
        <v>1</v>
      </c>
      <c r="M275">
        <v>5</v>
      </c>
      <c r="U275">
        <v>1</v>
      </c>
      <c r="AM275" s="44">
        <v>7</v>
      </c>
      <c r="AN275">
        <v>1</v>
      </c>
    </row>
    <row r="276" spans="1:43">
      <c r="A276">
        <v>3</v>
      </c>
      <c r="B276" t="str">
        <f>INDEX(Schedule!A:B,MATCH(GameLog!A276,Schedule!A:A,0),2)</f>
        <v>19990405_CHW@SEA</v>
      </c>
      <c r="C276" s="42" t="s">
        <v>2554</v>
      </c>
      <c r="D276" t="s">
        <v>2888</v>
      </c>
      <c r="E276" s="42">
        <v>8</v>
      </c>
      <c r="G276" s="42">
        <v>1</v>
      </c>
      <c r="AM276" s="44">
        <v>2</v>
      </c>
    </row>
    <row r="277" spans="1:43">
      <c r="A277">
        <v>3</v>
      </c>
      <c r="B277" t="str">
        <f>INDEX(Schedule!A:B,MATCH(GameLog!A277,Schedule!A:A,0),2)</f>
        <v>19990405_CHW@SEA</v>
      </c>
      <c r="C277" s="42" t="s">
        <v>2554</v>
      </c>
      <c r="D277" t="s">
        <v>2867</v>
      </c>
      <c r="E277" s="42">
        <v>5</v>
      </c>
      <c r="F277">
        <v>1</v>
      </c>
      <c r="G277" s="42">
        <v>4</v>
      </c>
      <c r="H277">
        <v>2</v>
      </c>
      <c r="I277">
        <v>2</v>
      </c>
      <c r="J277">
        <v>1</v>
      </c>
      <c r="L277">
        <v>1</v>
      </c>
      <c r="M277">
        <v>1</v>
      </c>
      <c r="P277">
        <v>1</v>
      </c>
      <c r="AM277" s="44">
        <f>IF(E277&lt;10,IF(E277=1,AB277,SUMIFS(AB:AB,A:A,A277,C:C,C277)),"")</f>
        <v>9</v>
      </c>
      <c r="AO277">
        <v>1</v>
      </c>
    </row>
    <row r="278" spans="1:43">
      <c r="A278">
        <v>3</v>
      </c>
      <c r="B278" t="str">
        <f>INDEX(Schedule!A:B,MATCH(GameLog!A278,Schedule!A:A,0),2)</f>
        <v>19990405_CHW@SEA</v>
      </c>
      <c r="C278" s="42" t="s">
        <v>2554</v>
      </c>
      <c r="D278" t="s">
        <v>2879</v>
      </c>
      <c r="E278" s="42">
        <v>7</v>
      </c>
      <c r="F278">
        <v>1</v>
      </c>
      <c r="G278" s="42">
        <v>5</v>
      </c>
      <c r="H278">
        <v>2</v>
      </c>
      <c r="I278">
        <v>2</v>
      </c>
      <c r="L278">
        <v>2</v>
      </c>
      <c r="M278">
        <v>2</v>
      </c>
      <c r="Q278">
        <v>1</v>
      </c>
      <c r="AM278" s="44">
        <v>7</v>
      </c>
      <c r="AN278">
        <v>2</v>
      </c>
    </row>
    <row r="279" spans="1:43">
      <c r="A279">
        <v>3</v>
      </c>
      <c r="B279" t="str">
        <f>INDEX(Schedule!A:B,MATCH(GameLog!A279,Schedule!A:A,0),2)</f>
        <v>19990405_CHW@SEA</v>
      </c>
      <c r="C279" s="42" t="s">
        <v>2554</v>
      </c>
      <c r="D279" t="s">
        <v>2870</v>
      </c>
      <c r="E279" s="42">
        <v>7</v>
      </c>
      <c r="AM279" s="44">
        <v>2</v>
      </c>
      <c r="AN279">
        <v>1</v>
      </c>
    </row>
    <row r="280" spans="1:43">
      <c r="A280">
        <v>3</v>
      </c>
      <c r="B280" t="str">
        <f>INDEX(Schedule!A:B,MATCH(GameLog!A280,Schedule!A:A,0),2)</f>
        <v>19990405_CHW@SEA</v>
      </c>
      <c r="C280" s="42" t="s">
        <v>2554</v>
      </c>
      <c r="D280" t="s">
        <v>2875</v>
      </c>
      <c r="E280" s="42">
        <v>8</v>
      </c>
      <c r="F280">
        <v>1</v>
      </c>
      <c r="G280" s="42">
        <v>5</v>
      </c>
      <c r="H280">
        <v>2</v>
      </c>
      <c r="I280">
        <v>2</v>
      </c>
      <c r="N280">
        <v>1</v>
      </c>
      <c r="R280">
        <v>1</v>
      </c>
      <c r="AM280" s="44">
        <v>7</v>
      </c>
      <c r="AN280">
        <v>4</v>
      </c>
    </row>
    <row r="281" spans="1:43">
      <c r="A281">
        <v>3</v>
      </c>
      <c r="B281" t="str">
        <f>INDEX(Schedule!A:B,MATCH(GameLog!A281,Schedule!A:A,0),2)</f>
        <v>19990405_CHW@SEA</v>
      </c>
      <c r="C281" s="42" t="s">
        <v>2554</v>
      </c>
      <c r="D281" t="s">
        <v>2864</v>
      </c>
      <c r="E281" s="42">
        <v>2</v>
      </c>
      <c r="F281">
        <v>1</v>
      </c>
      <c r="G281" s="42">
        <v>4</v>
      </c>
      <c r="H281">
        <v>2</v>
      </c>
      <c r="I281">
        <v>3</v>
      </c>
      <c r="M281">
        <v>1</v>
      </c>
      <c r="P281">
        <v>1</v>
      </c>
      <c r="Q281">
        <v>1</v>
      </c>
      <c r="AM281" s="44">
        <v>7</v>
      </c>
      <c r="AN281">
        <v>4</v>
      </c>
    </row>
    <row r="282" spans="1:43">
      <c r="A282">
        <v>3</v>
      </c>
      <c r="B282" t="str">
        <f>INDEX(Schedule!A:B,MATCH(GameLog!A282,Schedule!A:A,0),2)</f>
        <v>19990405_CHW@SEA</v>
      </c>
      <c r="C282" s="42" t="s">
        <v>2554</v>
      </c>
      <c r="D282" t="s">
        <v>2874</v>
      </c>
      <c r="E282" s="42">
        <v>2</v>
      </c>
      <c r="AM282" s="44">
        <v>2</v>
      </c>
      <c r="AN282">
        <v>3</v>
      </c>
    </row>
    <row r="283" spans="1:43">
      <c r="A283">
        <v>3</v>
      </c>
      <c r="B283" t="str">
        <f>INDEX(Schedule!A:B,MATCH(GameLog!A283,Schedule!A:A,0),2)</f>
        <v>19990405_CHW@SEA</v>
      </c>
      <c r="C283" s="42" t="s">
        <v>2554</v>
      </c>
      <c r="D283" t="s">
        <v>2885</v>
      </c>
      <c r="E283" s="42">
        <v>1</v>
      </c>
      <c r="F283">
        <v>1</v>
      </c>
      <c r="W283" s="42">
        <v>1</v>
      </c>
      <c r="AB283" s="12">
        <v>6</v>
      </c>
      <c r="AC283">
        <v>3</v>
      </c>
      <c r="AD283">
        <v>2</v>
      </c>
      <c r="AE283">
        <v>2</v>
      </c>
      <c r="AF283">
        <v>1</v>
      </c>
      <c r="AG283">
        <v>5</v>
      </c>
      <c r="AI283">
        <v>2</v>
      </c>
      <c r="AL283">
        <v>2</v>
      </c>
      <c r="AM283" s="44">
        <f>IF(E283&lt;10,IF(E283=1,AB283,SUMIFS(AB:AB,A:A,A283,C:C,C283)),"")</f>
        <v>6</v>
      </c>
    </row>
    <row r="284" spans="1:43">
      <c r="A284">
        <v>3</v>
      </c>
      <c r="B284" t="str">
        <f>INDEX(Schedule!A:B,MATCH(GameLog!A284,Schedule!A:A,0),2)</f>
        <v>19990405_CHW@SEA</v>
      </c>
      <c r="C284" s="42" t="s">
        <v>2554</v>
      </c>
      <c r="D284" t="s">
        <v>2902</v>
      </c>
      <c r="E284" s="42">
        <v>1</v>
      </c>
      <c r="AB284" s="12">
        <v>2</v>
      </c>
      <c r="AC284">
        <v>3</v>
      </c>
      <c r="AD284">
        <v>1</v>
      </c>
      <c r="AE284">
        <v>1</v>
      </c>
      <c r="AG284">
        <v>1</v>
      </c>
      <c r="AI284">
        <v>3</v>
      </c>
      <c r="AJ284">
        <v>1</v>
      </c>
      <c r="AM284" s="44">
        <f>IF(E284&lt;10,IF(E284=1,AB284,SUMIFS(AB:AB,A:A,A284,C:C,C284)),"")</f>
        <v>2</v>
      </c>
    </row>
    <row r="285" spans="1:43">
      <c r="A285">
        <v>3</v>
      </c>
      <c r="B285" t="str">
        <f>INDEX(Schedule!A:B,MATCH(GameLog!A285,Schedule!A:A,0),2)</f>
        <v>19990405_CHW@SEA</v>
      </c>
      <c r="C285" s="42" t="s">
        <v>2554</v>
      </c>
      <c r="D285" t="s">
        <v>2895</v>
      </c>
      <c r="E285" s="42">
        <v>1</v>
      </c>
      <c r="AB285" s="12">
        <v>1</v>
      </c>
      <c r="AC285">
        <v>2</v>
      </c>
      <c r="AD285">
        <v>1</v>
      </c>
      <c r="AE285">
        <v>1</v>
      </c>
      <c r="AG285">
        <v>1</v>
      </c>
      <c r="AI285">
        <v>2</v>
      </c>
      <c r="AM285" s="44">
        <f>IF(E285&lt;10,IF(E285=1,AB285,SUMIFS(AB:AB,A:A,A285,C:C,C285)),"")</f>
        <v>1</v>
      </c>
    </row>
    <row r="286" spans="1:43">
      <c r="A286">
        <v>3</v>
      </c>
      <c r="B286" t="str">
        <f>INDEX(Schedule!A:B,MATCH(GameLog!A286,Schedule!A:A,0),2)</f>
        <v>19990405_CHW@SEA</v>
      </c>
      <c r="C286" s="42" t="s">
        <v>2554</v>
      </c>
      <c r="D286" t="s">
        <v>2875</v>
      </c>
      <c r="E286" s="42">
        <v>9</v>
      </c>
      <c r="AM286" s="44">
        <v>2</v>
      </c>
    </row>
    <row r="287" spans="1:43">
      <c r="A287">
        <v>3</v>
      </c>
      <c r="B287" t="str">
        <f>INDEX(Schedule!A:B,MATCH(GameLog!A287,Schedule!A:A,0),2)</f>
        <v>19990405_CHW@SEA</v>
      </c>
      <c r="C287" s="42" t="s">
        <v>2561</v>
      </c>
      <c r="D287" t="s">
        <v>2834</v>
      </c>
      <c r="E287" s="42">
        <v>4</v>
      </c>
      <c r="F287">
        <v>1</v>
      </c>
      <c r="G287" s="42">
        <v>5</v>
      </c>
      <c r="I287">
        <v>1</v>
      </c>
      <c r="Q287">
        <v>1</v>
      </c>
      <c r="AM287" s="44">
        <v>8</v>
      </c>
      <c r="AN287">
        <v>4</v>
      </c>
      <c r="AO287">
        <v>4</v>
      </c>
      <c r="AQ287">
        <v>1</v>
      </c>
    </row>
    <row r="288" spans="1:43">
      <c r="A288">
        <v>3</v>
      </c>
      <c r="B288" t="str">
        <f>INDEX(Schedule!A:B,MATCH(GameLog!A288,Schedule!A:A,0),2)</f>
        <v>19990405_CHW@SEA</v>
      </c>
      <c r="C288" s="42" t="s">
        <v>2561</v>
      </c>
      <c r="D288" t="s">
        <v>2817</v>
      </c>
      <c r="E288" s="42">
        <v>4</v>
      </c>
      <c r="AM288" s="44">
        <v>1</v>
      </c>
      <c r="AN288">
        <v>1</v>
      </c>
    </row>
    <row r="289" spans="1:46">
      <c r="A289">
        <v>3</v>
      </c>
      <c r="B289" t="str">
        <f>INDEX(Schedule!A:B,MATCH(GameLog!A289,Schedule!A:A,0),2)</f>
        <v>19990405_CHW@SEA</v>
      </c>
      <c r="C289" s="42" t="s">
        <v>2561</v>
      </c>
      <c r="D289" t="s">
        <v>2819</v>
      </c>
      <c r="E289" s="42">
        <v>6</v>
      </c>
      <c r="F289">
        <v>1</v>
      </c>
      <c r="G289" s="42">
        <v>4</v>
      </c>
      <c r="H289">
        <v>1</v>
      </c>
      <c r="I289">
        <v>1</v>
      </c>
      <c r="AM289" s="44">
        <v>7</v>
      </c>
      <c r="AN289">
        <v>1</v>
      </c>
      <c r="AO289">
        <v>4</v>
      </c>
      <c r="AQ289">
        <v>1</v>
      </c>
    </row>
    <row r="290" spans="1:46">
      <c r="A290">
        <v>3</v>
      </c>
      <c r="B290" t="str">
        <f>INDEX(Schedule!A:B,MATCH(GameLog!A290,Schedule!A:A,0),2)</f>
        <v>19990405_CHW@SEA</v>
      </c>
      <c r="C290" s="42" t="s">
        <v>2561</v>
      </c>
      <c r="D290" t="s">
        <v>2828</v>
      </c>
      <c r="E290" s="42">
        <v>6</v>
      </c>
      <c r="G290" s="42">
        <v>1</v>
      </c>
      <c r="AM290" s="44">
        <v>2</v>
      </c>
      <c r="AN290">
        <v>1</v>
      </c>
      <c r="AO290">
        <v>1</v>
      </c>
    </row>
    <row r="291" spans="1:46">
      <c r="A291">
        <v>3</v>
      </c>
      <c r="B291" t="str">
        <f>INDEX(Schedule!A:B,MATCH(GameLog!A291,Schedule!A:A,0),2)</f>
        <v>19990405_CHW@SEA</v>
      </c>
      <c r="C291" s="42" t="s">
        <v>2561</v>
      </c>
      <c r="D291" t="s">
        <v>2821</v>
      </c>
      <c r="E291" s="42">
        <v>8</v>
      </c>
      <c r="F291">
        <v>1</v>
      </c>
      <c r="G291" s="42">
        <v>3</v>
      </c>
      <c r="H291">
        <v>1</v>
      </c>
      <c r="I291">
        <v>2</v>
      </c>
      <c r="S291">
        <v>1</v>
      </c>
      <c r="AM291" s="44">
        <v>7</v>
      </c>
    </row>
    <row r="292" spans="1:46">
      <c r="A292">
        <v>3</v>
      </c>
      <c r="B292" t="str">
        <f>INDEX(Schedule!A:B,MATCH(GameLog!A292,Schedule!A:A,0),2)</f>
        <v>19990405_CHW@SEA</v>
      </c>
      <c r="C292" s="42" t="s">
        <v>2561</v>
      </c>
      <c r="D292" t="s">
        <v>2833</v>
      </c>
      <c r="E292" s="42">
        <v>8</v>
      </c>
      <c r="G292" s="42">
        <v>1</v>
      </c>
      <c r="H292">
        <v>1</v>
      </c>
      <c r="I292">
        <v>1</v>
      </c>
      <c r="AM292" s="44">
        <v>2</v>
      </c>
      <c r="AN292">
        <v>1</v>
      </c>
    </row>
    <row r="293" spans="1:46">
      <c r="A293">
        <v>3</v>
      </c>
      <c r="B293" t="str">
        <f>INDEX(Schedule!A:B,MATCH(GameLog!A293,Schedule!A:A,0),2)</f>
        <v>19990405_CHW@SEA</v>
      </c>
      <c r="C293" s="42" t="s">
        <v>2561</v>
      </c>
      <c r="D293" t="s">
        <v>2823</v>
      </c>
      <c r="E293" s="42" t="s">
        <v>2814</v>
      </c>
      <c r="F293">
        <v>1</v>
      </c>
      <c r="G293" s="42">
        <v>2</v>
      </c>
      <c r="H293">
        <v>1</v>
      </c>
      <c r="I293">
        <v>1</v>
      </c>
      <c r="L293">
        <v>1</v>
      </c>
      <c r="M293">
        <v>2</v>
      </c>
      <c r="P293">
        <v>2</v>
      </c>
      <c r="AM293" s="44" t="str">
        <f>IF(E293&lt;10,IF(E293=1,AB293,SUMIFS(AB:AB,A:A,A293,C:C,C293)),"")</f>
        <v/>
      </c>
    </row>
    <row r="294" spans="1:46">
      <c r="A294">
        <v>3</v>
      </c>
      <c r="B294" t="str">
        <f>INDEX(Schedule!A:B,MATCH(GameLog!A294,Schedule!A:A,0),2)</f>
        <v>19990405_CHW@SEA</v>
      </c>
      <c r="C294" s="42" t="s">
        <v>2561</v>
      </c>
      <c r="D294" t="s">
        <v>2709</v>
      </c>
      <c r="E294" s="42">
        <v>7</v>
      </c>
      <c r="G294" s="42">
        <v>1</v>
      </c>
      <c r="Q294">
        <v>1</v>
      </c>
      <c r="AM294" s="44">
        <v>1</v>
      </c>
    </row>
    <row r="295" spans="1:46">
      <c r="A295">
        <v>3</v>
      </c>
      <c r="B295" t="str">
        <f>INDEX(Schedule!A:B,MATCH(GameLog!A295,Schedule!A:A,0),2)</f>
        <v>19990405_CHW@SEA</v>
      </c>
      <c r="C295" s="42" t="s">
        <v>2561</v>
      </c>
      <c r="D295" t="s">
        <v>2816</v>
      </c>
      <c r="E295" s="42">
        <v>3</v>
      </c>
      <c r="F295">
        <v>1</v>
      </c>
      <c r="G295" s="42">
        <v>3</v>
      </c>
      <c r="I295">
        <v>1</v>
      </c>
      <c r="M295">
        <v>1</v>
      </c>
      <c r="P295">
        <v>2</v>
      </c>
      <c r="AM295" s="44">
        <f>IF(E295&lt;10,IF(E295=1,AB295,SUMIFS(AB:AB,A:A,A295,C:C,C295)),"")</f>
        <v>9</v>
      </c>
      <c r="AN295">
        <v>9</v>
      </c>
      <c r="AO295">
        <v>1</v>
      </c>
      <c r="AQ295">
        <v>1</v>
      </c>
    </row>
    <row r="296" spans="1:46">
      <c r="A296">
        <v>3</v>
      </c>
      <c r="B296" t="str">
        <f>INDEX(Schedule!A:B,MATCH(GameLog!A296,Schedule!A:A,0),2)</f>
        <v>19990405_CHW@SEA</v>
      </c>
      <c r="C296" s="42" t="s">
        <v>2561</v>
      </c>
      <c r="D296" t="s">
        <v>2822</v>
      </c>
      <c r="E296" s="42">
        <v>9</v>
      </c>
      <c r="F296">
        <v>1</v>
      </c>
      <c r="G296" s="42">
        <v>4</v>
      </c>
      <c r="Q296">
        <v>1</v>
      </c>
      <c r="AM296" s="44">
        <v>7</v>
      </c>
      <c r="AN296">
        <v>2</v>
      </c>
    </row>
    <row r="297" spans="1:46">
      <c r="A297">
        <v>3</v>
      </c>
      <c r="B297" t="str">
        <f>INDEX(Schedule!A:B,MATCH(GameLog!A297,Schedule!A:A,0),2)</f>
        <v>19990405_CHW@SEA</v>
      </c>
      <c r="C297" s="42" t="s">
        <v>2561</v>
      </c>
      <c r="D297" t="s">
        <v>2825</v>
      </c>
      <c r="E297" s="42">
        <v>9</v>
      </c>
      <c r="G297" s="42">
        <v>1</v>
      </c>
      <c r="Q297">
        <v>1</v>
      </c>
      <c r="AM297" s="44">
        <v>2</v>
      </c>
    </row>
    <row r="298" spans="1:46">
      <c r="A298">
        <v>3</v>
      </c>
      <c r="B298" t="str">
        <f>INDEX(Schedule!A:B,MATCH(GameLog!A298,Schedule!A:A,0),2)</f>
        <v>19990405_CHW@SEA</v>
      </c>
      <c r="C298" s="42" t="s">
        <v>2561</v>
      </c>
      <c r="D298" t="s">
        <v>2824</v>
      </c>
      <c r="E298" s="42">
        <v>7</v>
      </c>
      <c r="F298">
        <v>1</v>
      </c>
      <c r="G298" s="42">
        <v>2</v>
      </c>
      <c r="I298">
        <v>1</v>
      </c>
      <c r="J298">
        <v>1</v>
      </c>
      <c r="M298">
        <v>1</v>
      </c>
      <c r="P298">
        <v>3</v>
      </c>
      <c r="AM298" s="44">
        <v>8</v>
      </c>
      <c r="AN298">
        <v>2</v>
      </c>
    </row>
    <row r="299" spans="1:46">
      <c r="A299">
        <v>3</v>
      </c>
      <c r="B299" t="str">
        <f>INDEX(Schedule!A:B,MATCH(GameLog!A299,Schedule!A:A,0),2)</f>
        <v>19990405_CHW@SEA</v>
      </c>
      <c r="C299" s="42" t="s">
        <v>2561</v>
      </c>
      <c r="D299" t="s">
        <v>2818</v>
      </c>
      <c r="E299" s="42">
        <v>5</v>
      </c>
      <c r="F299">
        <v>1</v>
      </c>
      <c r="G299" s="42">
        <v>5</v>
      </c>
      <c r="AM299" s="44">
        <f>IF(E299&lt;10,IF(E299=1,AB299,SUMIFS(AB:AB,A:A,A299,C:C,C299)),"")</f>
        <v>9</v>
      </c>
      <c r="AN299">
        <v>1</v>
      </c>
      <c r="AO299">
        <v>4</v>
      </c>
    </row>
    <row r="300" spans="1:46">
      <c r="A300">
        <v>3</v>
      </c>
      <c r="B300" t="str">
        <f>INDEX(Schedule!A:B,MATCH(GameLog!A300,Schedule!A:A,0),2)</f>
        <v>19990405_CHW@SEA</v>
      </c>
      <c r="C300" s="42" t="s">
        <v>2561</v>
      </c>
      <c r="D300" t="s">
        <v>2815</v>
      </c>
      <c r="E300" s="42">
        <v>2</v>
      </c>
      <c r="F300">
        <v>1</v>
      </c>
      <c r="G300" s="42">
        <v>3</v>
      </c>
      <c r="Q300">
        <v>1</v>
      </c>
      <c r="AM300" s="44">
        <v>7</v>
      </c>
      <c r="AN300">
        <v>4</v>
      </c>
      <c r="AT300">
        <v>1</v>
      </c>
    </row>
    <row r="301" spans="1:46">
      <c r="A301">
        <v>3</v>
      </c>
      <c r="B301" t="str">
        <f>INDEX(Schedule!A:B,MATCH(GameLog!A301,Schedule!A:A,0),2)</f>
        <v>19990405_CHW@SEA</v>
      </c>
      <c r="C301" s="42" t="s">
        <v>2561</v>
      </c>
      <c r="D301" t="s">
        <v>2826</v>
      </c>
      <c r="E301" s="42">
        <v>2</v>
      </c>
      <c r="G301" s="42">
        <v>1</v>
      </c>
      <c r="Q301">
        <v>1</v>
      </c>
      <c r="AM301" s="44">
        <v>2</v>
      </c>
    </row>
    <row r="302" spans="1:46">
      <c r="A302">
        <v>3</v>
      </c>
      <c r="B302" t="str">
        <f>INDEX(Schedule!A:B,MATCH(GameLog!A302,Schedule!A:A,0),2)</f>
        <v>19990405_CHW@SEA</v>
      </c>
      <c r="C302" s="42" t="s">
        <v>2561</v>
      </c>
      <c r="D302" t="s">
        <v>2837</v>
      </c>
      <c r="E302" s="42">
        <v>1</v>
      </c>
      <c r="F302">
        <v>1</v>
      </c>
      <c r="X302">
        <v>1</v>
      </c>
      <c r="AB302" s="12">
        <v>3.6666666666666665</v>
      </c>
      <c r="AC302">
        <v>9</v>
      </c>
      <c r="AD302">
        <v>7</v>
      </c>
      <c r="AE302">
        <v>7</v>
      </c>
      <c r="AF302">
        <v>1</v>
      </c>
      <c r="AG302">
        <v>1</v>
      </c>
      <c r="AI302">
        <v>1</v>
      </c>
      <c r="AM302" s="44">
        <f>IF(E302&lt;10,IF(E302=1,AB302,SUMIFS(AB:AB,A:A,A302,C:C,C302)),"")</f>
        <v>3.6666666666666665</v>
      </c>
      <c r="AN302">
        <v>1</v>
      </c>
      <c r="AT302">
        <v>1</v>
      </c>
    </row>
    <row r="303" spans="1:46">
      <c r="A303">
        <v>3</v>
      </c>
      <c r="B303" t="str">
        <f>INDEX(Schedule!A:B,MATCH(GameLog!A303,Schedule!A:A,0),2)</f>
        <v>19990405_CHW@SEA</v>
      </c>
      <c r="C303" s="42" t="s">
        <v>2561</v>
      </c>
      <c r="D303" t="s">
        <v>2849</v>
      </c>
      <c r="E303" s="42">
        <v>1</v>
      </c>
      <c r="AB303" s="12">
        <v>2</v>
      </c>
      <c r="AC303">
        <v>4</v>
      </c>
      <c r="AD303">
        <v>5</v>
      </c>
      <c r="AE303">
        <v>5</v>
      </c>
      <c r="AF303">
        <v>2</v>
      </c>
      <c r="AG303">
        <v>2</v>
      </c>
      <c r="AI303">
        <v>1</v>
      </c>
      <c r="AM303" s="44">
        <f>IF(E303&lt;10,IF(E303=1,AB303,SUMIFS(AB:AB,A:A,A303,C:C,C303)),"")</f>
        <v>2</v>
      </c>
      <c r="AP303">
        <v>1</v>
      </c>
    </row>
    <row r="304" spans="1:46">
      <c r="A304">
        <v>3</v>
      </c>
      <c r="B304" t="str">
        <f>INDEX(Schedule!A:B,MATCH(GameLog!A304,Schedule!A:A,0),2)</f>
        <v>19990405_CHW@SEA</v>
      </c>
      <c r="C304" s="42" t="s">
        <v>2561</v>
      </c>
      <c r="D304" t="s">
        <v>2861</v>
      </c>
      <c r="E304" s="42">
        <v>1</v>
      </c>
      <c r="AB304" s="12">
        <v>1.3333333333333333</v>
      </c>
      <c r="AC304">
        <v>3</v>
      </c>
      <c r="AD304">
        <v>4</v>
      </c>
      <c r="AE304">
        <v>4</v>
      </c>
      <c r="AG304">
        <v>2</v>
      </c>
      <c r="AI304">
        <v>0</v>
      </c>
      <c r="AL304">
        <v>1</v>
      </c>
      <c r="AM304" s="44">
        <f>IF(E304&lt;10,IF(E304=1,AB304,SUMIFS(AB:AB,A:A,A304,C:C,C304)),"")</f>
        <v>1.3333333333333333</v>
      </c>
    </row>
    <row r="305" spans="1:46">
      <c r="A305">
        <v>3</v>
      </c>
      <c r="B305" t="str">
        <f>INDEX(Schedule!A:B,MATCH(GameLog!A305,Schedule!A:A,0),2)</f>
        <v>19990405_CHW@SEA</v>
      </c>
      <c r="C305" s="42" t="s">
        <v>2561</v>
      </c>
      <c r="D305" t="s">
        <v>2792</v>
      </c>
      <c r="E305" s="42">
        <v>1</v>
      </c>
      <c r="AB305" s="12">
        <v>1</v>
      </c>
      <c r="AC305">
        <v>2</v>
      </c>
      <c r="AD305">
        <v>1</v>
      </c>
      <c r="AE305">
        <v>1</v>
      </c>
      <c r="AF305">
        <v>1</v>
      </c>
      <c r="AM305" s="44">
        <f>IF(E305&lt;10,IF(E305=1,AB305,SUMIFS(AB:AB,A:A,A305,C:C,C305)),"")</f>
        <v>1</v>
      </c>
    </row>
    <row r="306" spans="1:46">
      <c r="A306">
        <v>3</v>
      </c>
      <c r="B306" t="str">
        <f>INDEX(Schedule!A:B,MATCH(GameLog!A306,Schedule!A:A,0),2)</f>
        <v>19990405_CHW@SEA</v>
      </c>
      <c r="C306" s="42" t="s">
        <v>2561</v>
      </c>
      <c r="D306" t="s">
        <v>2824</v>
      </c>
      <c r="E306" s="42">
        <v>1</v>
      </c>
      <c r="AB306" s="12">
        <v>1</v>
      </c>
      <c r="AM306" s="44">
        <f>IF(E306&lt;10,IF(E306=1,AB306,SUMIFS(AB:AB,A:A,A306,C:C,C306)),"")</f>
        <v>1</v>
      </c>
    </row>
    <row r="307" spans="1:46">
      <c r="A307">
        <v>13</v>
      </c>
      <c r="B307" t="str">
        <f>INDEX(Schedule!A:B,MATCH(GameLog!A307,Schedule!A:A,0),2)</f>
        <v>19990406_CHW@SEA</v>
      </c>
      <c r="C307" s="42" t="s">
        <v>2554</v>
      </c>
      <c r="D307" t="s">
        <v>2866</v>
      </c>
      <c r="E307" s="42">
        <v>4</v>
      </c>
      <c r="F307">
        <v>1</v>
      </c>
      <c r="G307" s="42">
        <v>5</v>
      </c>
      <c r="AM307" s="44">
        <f>IF(E307&lt;10,IF(E307=1,AB307,SUMIFS(AB:AB,A:A,A307,C:C,C307)),"")</f>
        <v>8</v>
      </c>
      <c r="AO307">
        <v>1</v>
      </c>
    </row>
    <row r="308" spans="1:46">
      <c r="A308">
        <v>13</v>
      </c>
      <c r="B308" t="str">
        <f>INDEX(Schedule!A:B,MATCH(GameLog!A308,Schedule!A:A,0),2)</f>
        <v>19990406_CHW@SEA</v>
      </c>
      <c r="C308" s="42" t="s">
        <v>2554</v>
      </c>
      <c r="D308" t="s">
        <v>2868</v>
      </c>
      <c r="E308" s="42">
        <v>6</v>
      </c>
      <c r="F308">
        <v>1</v>
      </c>
      <c r="G308" s="42">
        <v>4</v>
      </c>
      <c r="I308">
        <v>1</v>
      </c>
      <c r="J308">
        <v>1</v>
      </c>
      <c r="AM308" s="44">
        <f>IF(E308&lt;10,IF(E308=1,AB308,SUMIFS(AB:AB,A:A,A308,C:C,C308)),"")</f>
        <v>8</v>
      </c>
      <c r="AN308">
        <v>2</v>
      </c>
      <c r="AO308">
        <v>3</v>
      </c>
      <c r="AQ308">
        <v>1</v>
      </c>
    </row>
    <row r="309" spans="1:46">
      <c r="A309">
        <v>13</v>
      </c>
      <c r="B309" t="str">
        <f>INDEX(Schedule!A:B,MATCH(GameLog!A309,Schedule!A:A,0),2)</f>
        <v>19990406_CHW@SEA</v>
      </c>
      <c r="C309" s="42" t="s">
        <v>2554</v>
      </c>
      <c r="D309" t="s">
        <v>2872</v>
      </c>
      <c r="E309" s="42" t="s">
        <v>2814</v>
      </c>
      <c r="F309">
        <v>1</v>
      </c>
      <c r="G309" s="42">
        <v>4</v>
      </c>
      <c r="Q309">
        <v>2</v>
      </c>
      <c r="AM309" s="44" t="str">
        <f>IF(E309&lt;10,IF(E309=1,AB309,SUMIFS(AB:AB,A:A,A309,C:C,C309)),"")</f>
        <v/>
      </c>
    </row>
    <row r="310" spans="1:46">
      <c r="A310">
        <v>13</v>
      </c>
      <c r="B310" t="str">
        <f>INDEX(Schedule!A:B,MATCH(GameLog!A310,Schedule!A:A,0),2)</f>
        <v>19990406_CHW@SEA</v>
      </c>
      <c r="C310" s="42" t="s">
        <v>2554</v>
      </c>
      <c r="D310" t="s">
        <v>2865</v>
      </c>
      <c r="E310" s="42">
        <v>3</v>
      </c>
      <c r="F310">
        <v>1</v>
      </c>
      <c r="G310" s="42">
        <v>3</v>
      </c>
      <c r="P310">
        <v>1</v>
      </c>
      <c r="AM310" s="44">
        <f>IF(E310&lt;10,IF(E310=1,AB310,SUMIFS(AB:AB,A:A,A310,C:C,C310)),"")</f>
        <v>8</v>
      </c>
      <c r="AN310">
        <v>6</v>
      </c>
      <c r="AO310">
        <v>1</v>
      </c>
      <c r="AQ310">
        <v>1</v>
      </c>
    </row>
    <row r="311" spans="1:46">
      <c r="A311">
        <v>13</v>
      </c>
      <c r="B311" t="str">
        <f>INDEX(Schedule!A:B,MATCH(GameLog!A311,Schedule!A:A,0),2)</f>
        <v>19990406_CHW@SEA</v>
      </c>
      <c r="C311" s="42" t="s">
        <v>2554</v>
      </c>
      <c r="D311" t="s">
        <v>2871</v>
      </c>
      <c r="E311" s="42">
        <v>9</v>
      </c>
      <c r="F311">
        <v>1</v>
      </c>
      <c r="G311" s="42">
        <v>4</v>
      </c>
      <c r="H311">
        <v>1</v>
      </c>
      <c r="I311">
        <v>1</v>
      </c>
      <c r="R311">
        <v>1</v>
      </c>
      <c r="AM311" s="44">
        <f>IF(E311&lt;10,IF(E311=1,AB311,SUMIFS(AB:AB,A:A,A311,C:C,C311)),"")</f>
        <v>8</v>
      </c>
    </row>
    <row r="312" spans="1:46">
      <c r="A312">
        <v>13</v>
      </c>
      <c r="B312" t="str">
        <f>INDEX(Schedule!A:B,MATCH(GameLog!A312,Schedule!A:A,0),2)</f>
        <v>19990406_CHW@SEA</v>
      </c>
      <c r="C312" s="42" t="s">
        <v>2554</v>
      </c>
      <c r="D312" t="s">
        <v>2867</v>
      </c>
      <c r="E312" s="42">
        <v>5</v>
      </c>
      <c r="F312">
        <v>1</v>
      </c>
      <c r="G312" s="42">
        <v>3</v>
      </c>
      <c r="I312">
        <v>1</v>
      </c>
      <c r="P312">
        <v>1</v>
      </c>
      <c r="Q312">
        <v>1</v>
      </c>
      <c r="AM312" s="44">
        <f>IF(E312&lt;10,IF(E312=1,AB312,SUMIFS(AB:AB,A:A,A312,C:C,C312)),"")</f>
        <v>8</v>
      </c>
      <c r="AN312">
        <v>1</v>
      </c>
      <c r="AP312">
        <v>2</v>
      </c>
    </row>
    <row r="313" spans="1:46">
      <c r="A313">
        <v>13</v>
      </c>
      <c r="B313" t="str">
        <f>INDEX(Schedule!A:B,MATCH(GameLog!A313,Schedule!A:A,0),2)</f>
        <v>19990406_CHW@SEA</v>
      </c>
      <c r="C313" s="42" t="s">
        <v>2554</v>
      </c>
      <c r="D313" t="s">
        <v>2879</v>
      </c>
      <c r="E313" s="42">
        <v>7</v>
      </c>
      <c r="F313">
        <v>1</v>
      </c>
      <c r="G313" s="42">
        <v>4</v>
      </c>
      <c r="H313">
        <v>1</v>
      </c>
      <c r="I313">
        <v>1</v>
      </c>
      <c r="Q313">
        <v>1</v>
      </c>
      <c r="AM313" s="44">
        <f>IF(E313&lt;10,IF(E313=1,AB313,SUMIFS(AB:AB,A:A,A313,C:C,C313)),"")</f>
        <v>8</v>
      </c>
      <c r="AN313">
        <v>1</v>
      </c>
    </row>
    <row r="314" spans="1:46">
      <c r="A314">
        <v>13</v>
      </c>
      <c r="B314" t="str">
        <f>INDEX(Schedule!A:B,MATCH(GameLog!A314,Schedule!A:A,0),2)</f>
        <v>19990406_CHW@SEA</v>
      </c>
      <c r="C314" s="42" t="s">
        <v>2554</v>
      </c>
      <c r="D314" t="s">
        <v>2875</v>
      </c>
      <c r="E314" s="42">
        <v>8</v>
      </c>
      <c r="F314">
        <v>1</v>
      </c>
      <c r="G314" s="42">
        <v>4</v>
      </c>
      <c r="I314">
        <v>2</v>
      </c>
      <c r="M314">
        <v>1</v>
      </c>
      <c r="AM314" s="44">
        <f>IF(E314&lt;10,IF(E314=1,AB314,SUMIFS(AB:AB,A:A,A314,C:C,C314)),"")</f>
        <v>8</v>
      </c>
      <c r="AN314">
        <v>4</v>
      </c>
    </row>
    <row r="315" spans="1:46">
      <c r="A315">
        <v>13</v>
      </c>
      <c r="B315" t="str">
        <f>INDEX(Schedule!A:B,MATCH(GameLog!A315,Schedule!A:A,0),2)</f>
        <v>19990406_CHW@SEA</v>
      </c>
      <c r="C315" s="42" t="s">
        <v>2554</v>
      </c>
      <c r="D315" t="s">
        <v>2864</v>
      </c>
      <c r="E315" s="42">
        <v>2</v>
      </c>
      <c r="F315">
        <v>1</v>
      </c>
      <c r="G315" s="42">
        <v>4</v>
      </c>
      <c r="I315">
        <v>2</v>
      </c>
      <c r="J315">
        <v>1</v>
      </c>
      <c r="M315">
        <v>1</v>
      </c>
      <c r="R315">
        <v>1</v>
      </c>
      <c r="AM315" s="44">
        <f>IF(E315&lt;10,IF(E315=1,AB315,SUMIFS(AB:AB,A:A,A315,C:C,C315)),"")</f>
        <v>8</v>
      </c>
      <c r="AN315">
        <v>9</v>
      </c>
      <c r="AO315">
        <v>1</v>
      </c>
      <c r="AT315">
        <v>1</v>
      </c>
    </row>
    <row r="316" spans="1:46">
      <c r="A316">
        <v>13</v>
      </c>
      <c r="B316" t="str">
        <f>INDEX(Schedule!A:B,MATCH(GameLog!A316,Schedule!A:A,0),2)</f>
        <v>19990406_CHW@SEA</v>
      </c>
      <c r="C316" s="42" t="s">
        <v>2554</v>
      </c>
      <c r="D316" t="s">
        <v>2883</v>
      </c>
      <c r="E316" s="42">
        <v>1</v>
      </c>
      <c r="F316">
        <v>1</v>
      </c>
      <c r="X316">
        <v>1</v>
      </c>
      <c r="AB316" s="12">
        <v>4</v>
      </c>
      <c r="AC316">
        <v>8</v>
      </c>
      <c r="AD316">
        <v>5</v>
      </c>
      <c r="AE316">
        <v>5</v>
      </c>
      <c r="AG316">
        <v>3</v>
      </c>
      <c r="AI316">
        <v>3</v>
      </c>
      <c r="AL316">
        <v>1</v>
      </c>
      <c r="AM316" s="44">
        <f>IF(E316&lt;10,IF(E316=1,AB316,SUMIFS(AB:AB,A:A,A316,C:C,C316)),"")</f>
        <v>4</v>
      </c>
      <c r="AO316">
        <v>1</v>
      </c>
      <c r="AQ316">
        <v>1</v>
      </c>
      <c r="AT316">
        <v>1</v>
      </c>
    </row>
    <row r="317" spans="1:46">
      <c r="A317">
        <v>13</v>
      </c>
      <c r="B317" t="str">
        <f>INDEX(Schedule!A:B,MATCH(GameLog!A317,Schedule!A:A,0),2)</f>
        <v>19990406_CHW@SEA</v>
      </c>
      <c r="C317" s="42" t="s">
        <v>2554</v>
      </c>
      <c r="D317" t="s">
        <v>2894</v>
      </c>
      <c r="E317" s="42">
        <v>1</v>
      </c>
      <c r="AB317" s="12">
        <v>2</v>
      </c>
      <c r="AC317">
        <v>1</v>
      </c>
      <c r="AD317">
        <v>1</v>
      </c>
      <c r="AE317">
        <v>1</v>
      </c>
      <c r="AG317">
        <v>2</v>
      </c>
      <c r="AI317">
        <v>2</v>
      </c>
      <c r="AL317">
        <v>2</v>
      </c>
      <c r="AM317" s="44">
        <f>IF(E317&lt;10,IF(E317=1,AB317,SUMIFS(AB:AB,A:A,A317,C:C,C317)),"")</f>
        <v>2</v>
      </c>
      <c r="AN317">
        <v>1</v>
      </c>
      <c r="AO317">
        <v>1</v>
      </c>
    </row>
    <row r="318" spans="1:46">
      <c r="A318">
        <v>13</v>
      </c>
      <c r="B318" t="str">
        <f>INDEX(Schedule!A:B,MATCH(GameLog!A318,Schedule!A:A,0),2)</f>
        <v>19990406_CHW@SEA</v>
      </c>
      <c r="C318" s="42" t="s">
        <v>2554</v>
      </c>
      <c r="D318" t="s">
        <v>2899</v>
      </c>
      <c r="E318" s="42">
        <v>1</v>
      </c>
      <c r="AB318" s="12">
        <v>1</v>
      </c>
      <c r="AC318">
        <v>2</v>
      </c>
      <c r="AD318">
        <v>2</v>
      </c>
      <c r="AE318">
        <v>2</v>
      </c>
      <c r="AG318">
        <v>1</v>
      </c>
      <c r="AI318">
        <v>2</v>
      </c>
      <c r="AM318" s="44">
        <f>IF(E318&lt;10,IF(E318=1,AB318,SUMIFS(AB:AB,A:A,A318,C:C,C318)),"")</f>
        <v>1</v>
      </c>
    </row>
    <row r="319" spans="1:46">
      <c r="A319">
        <v>13</v>
      </c>
      <c r="B319" t="str">
        <f>INDEX(Schedule!A:B,MATCH(GameLog!A319,Schedule!A:A,0),2)</f>
        <v>19990406_CHW@SEA</v>
      </c>
      <c r="C319" s="42" t="s">
        <v>2554</v>
      </c>
      <c r="D319" t="s">
        <v>2886</v>
      </c>
      <c r="E319" s="42">
        <v>1</v>
      </c>
      <c r="AB319" s="12">
        <v>1</v>
      </c>
      <c r="AC319">
        <v>1</v>
      </c>
      <c r="AD319">
        <v>1</v>
      </c>
      <c r="AE319">
        <v>1</v>
      </c>
      <c r="AG319">
        <v>2</v>
      </c>
      <c r="AI319">
        <v>1</v>
      </c>
      <c r="AM319" s="44">
        <f>IF(E319&lt;10,IF(E319=1,AB319,SUMIFS(AB:AB,A:A,A319,C:C,C319)),"")</f>
        <v>1</v>
      </c>
    </row>
    <row r="320" spans="1:46">
      <c r="A320">
        <v>13</v>
      </c>
      <c r="B320" t="str">
        <f>INDEX(Schedule!A:B,MATCH(GameLog!A320,Schedule!A:A,0),2)</f>
        <v>19990406_CHW@SEA</v>
      </c>
      <c r="C320" s="42" t="s">
        <v>2561</v>
      </c>
      <c r="D320" t="s">
        <v>2834</v>
      </c>
      <c r="E320" s="42">
        <v>4</v>
      </c>
      <c r="F320">
        <v>1</v>
      </c>
      <c r="G320" s="42">
        <v>5</v>
      </c>
      <c r="I320">
        <v>1</v>
      </c>
      <c r="Q320">
        <v>2</v>
      </c>
      <c r="AM320" s="44">
        <f>IF(E320&lt;10,IF(E320=1,AB320,SUMIFS(AB:AB,A:A,A320,C:C,C320)),"")</f>
        <v>9</v>
      </c>
      <c r="AN320">
        <v>5</v>
      </c>
      <c r="AO320">
        <v>3</v>
      </c>
      <c r="AQ320">
        <v>2</v>
      </c>
    </row>
    <row r="321" spans="1:43">
      <c r="A321">
        <v>13</v>
      </c>
      <c r="B321" t="str">
        <f>INDEX(Schedule!A:B,MATCH(GameLog!A321,Schedule!A:A,0),2)</f>
        <v>19990406_CHW@SEA</v>
      </c>
      <c r="C321" s="42" t="s">
        <v>2561</v>
      </c>
      <c r="D321" t="s">
        <v>2819</v>
      </c>
      <c r="E321" s="42">
        <v>6</v>
      </c>
      <c r="F321">
        <v>1</v>
      </c>
      <c r="G321" s="42">
        <v>4</v>
      </c>
      <c r="H321">
        <v>2</v>
      </c>
      <c r="I321">
        <v>1</v>
      </c>
      <c r="N321">
        <v>1</v>
      </c>
      <c r="P321">
        <v>1</v>
      </c>
      <c r="Q321">
        <v>2</v>
      </c>
      <c r="AM321" s="44">
        <f>IF(E321&lt;10,IF(E321=1,AB321,SUMIFS(AB:AB,A:A,A321,C:C,C321)),"")</f>
        <v>9</v>
      </c>
      <c r="AN321">
        <v>1</v>
      </c>
      <c r="AO321">
        <v>4</v>
      </c>
      <c r="AP321">
        <v>1</v>
      </c>
      <c r="AQ321">
        <v>1</v>
      </c>
    </row>
    <row r="322" spans="1:43">
      <c r="A322">
        <v>13</v>
      </c>
      <c r="B322" t="str">
        <f>INDEX(Schedule!A:B,MATCH(GameLog!A322,Schedule!A:A,0),2)</f>
        <v>19990406_CHW@SEA</v>
      </c>
      <c r="C322" s="42" t="s">
        <v>2561</v>
      </c>
      <c r="D322" t="s">
        <v>2821</v>
      </c>
      <c r="E322" s="42">
        <v>8</v>
      </c>
      <c r="F322">
        <v>1</v>
      </c>
      <c r="G322" s="42">
        <v>4</v>
      </c>
      <c r="H322">
        <v>2</v>
      </c>
      <c r="I322">
        <v>3</v>
      </c>
      <c r="L322">
        <v>1</v>
      </c>
      <c r="M322">
        <v>1</v>
      </c>
      <c r="P322">
        <v>1</v>
      </c>
      <c r="AM322" s="44">
        <f>IF(E322&lt;10,IF(E322=1,AB322,SUMIFS(AB:AB,A:A,A322,C:C,C322)),"")</f>
        <v>9</v>
      </c>
      <c r="AN322">
        <v>2</v>
      </c>
    </row>
    <row r="323" spans="1:43">
      <c r="A323">
        <v>13</v>
      </c>
      <c r="B323" t="str">
        <f>INDEX(Schedule!A:B,MATCH(GameLog!A323,Schedule!A:A,0),2)</f>
        <v>19990406_CHW@SEA</v>
      </c>
      <c r="C323" s="42" t="s">
        <v>2561</v>
      </c>
      <c r="D323" t="s">
        <v>2823</v>
      </c>
      <c r="E323" s="42" t="s">
        <v>2814</v>
      </c>
      <c r="F323">
        <v>1</v>
      </c>
      <c r="G323" s="42">
        <v>4</v>
      </c>
      <c r="I323">
        <v>1</v>
      </c>
      <c r="M323">
        <v>2</v>
      </c>
      <c r="P323">
        <v>1</v>
      </c>
      <c r="AM323" s="44" t="str">
        <f>IF(E323&lt;10,IF(E323=1,AB323,SUMIFS(AB:AB,A:A,A323,C:C,C323)),"")</f>
        <v/>
      </c>
    </row>
    <row r="324" spans="1:43">
      <c r="A324">
        <v>13</v>
      </c>
      <c r="B324" t="str">
        <f>INDEX(Schedule!A:B,MATCH(GameLog!A324,Schedule!A:A,0),2)</f>
        <v>19990406_CHW@SEA</v>
      </c>
      <c r="C324" s="42" t="s">
        <v>2561</v>
      </c>
      <c r="D324" t="s">
        <v>2816</v>
      </c>
      <c r="E324" s="42">
        <v>3</v>
      </c>
      <c r="F324">
        <v>1</v>
      </c>
      <c r="G324" s="42">
        <v>3</v>
      </c>
      <c r="H324">
        <v>2</v>
      </c>
      <c r="P324">
        <v>2</v>
      </c>
      <c r="Q324">
        <v>2</v>
      </c>
      <c r="AM324" s="44">
        <f>IF(E324&lt;10,IF(E324=1,AB324,SUMIFS(AB:AB,A:A,A324,C:C,C324)),"")</f>
        <v>9</v>
      </c>
      <c r="AN324">
        <v>9</v>
      </c>
      <c r="AQ324">
        <v>2</v>
      </c>
    </row>
    <row r="325" spans="1:43">
      <c r="A325">
        <v>13</v>
      </c>
      <c r="B325" t="str">
        <f>INDEX(Schedule!A:B,MATCH(GameLog!A325,Schedule!A:A,0),2)</f>
        <v>19990406_CHW@SEA</v>
      </c>
      <c r="C325" s="42" t="s">
        <v>2561</v>
      </c>
      <c r="D325" t="s">
        <v>2822</v>
      </c>
      <c r="E325" s="42">
        <v>9</v>
      </c>
      <c r="F325">
        <v>1</v>
      </c>
      <c r="G325" s="42">
        <v>3</v>
      </c>
      <c r="H325">
        <v>2</v>
      </c>
      <c r="I325">
        <v>2</v>
      </c>
      <c r="J325">
        <v>1</v>
      </c>
      <c r="M325">
        <v>1</v>
      </c>
      <c r="P325">
        <v>2</v>
      </c>
      <c r="AM325" s="44">
        <f>IF(E325&lt;10,IF(E325=1,AB325,SUMIFS(AB:AB,A:A,A325,C:C,C325)),"")</f>
        <v>9</v>
      </c>
      <c r="AN325">
        <v>5</v>
      </c>
    </row>
    <row r="326" spans="1:43">
      <c r="A326">
        <v>13</v>
      </c>
      <c r="B326" t="str">
        <f>INDEX(Schedule!A:B,MATCH(GameLog!A326,Schedule!A:A,0),2)</f>
        <v>19990406_CHW@SEA</v>
      </c>
      <c r="C326" s="42" t="s">
        <v>2561</v>
      </c>
      <c r="D326" t="s">
        <v>2818</v>
      </c>
      <c r="E326" s="42">
        <v>5</v>
      </c>
      <c r="F326">
        <v>1</v>
      </c>
      <c r="G326" s="42">
        <v>4</v>
      </c>
      <c r="P326">
        <v>1</v>
      </c>
      <c r="Q326">
        <v>1</v>
      </c>
      <c r="AM326" s="44">
        <f>IF(E326&lt;10,IF(E326=1,AB326,SUMIFS(AB:AB,A:A,A326,C:C,C326)),"")</f>
        <v>9</v>
      </c>
      <c r="AO326">
        <v>1</v>
      </c>
      <c r="AQ326">
        <v>1</v>
      </c>
    </row>
    <row r="327" spans="1:43">
      <c r="A327">
        <v>13</v>
      </c>
      <c r="B327" t="str">
        <f>INDEX(Schedule!A:B,MATCH(GameLog!A327,Schedule!A:A,0),2)</f>
        <v>19990406_CHW@SEA</v>
      </c>
      <c r="C327" s="42" t="s">
        <v>2561</v>
      </c>
      <c r="D327" t="s">
        <v>2709</v>
      </c>
      <c r="E327" s="42">
        <v>7</v>
      </c>
      <c r="F327">
        <v>1</v>
      </c>
      <c r="G327" s="42">
        <v>4</v>
      </c>
      <c r="I327">
        <v>2</v>
      </c>
      <c r="J327">
        <v>1</v>
      </c>
      <c r="M327">
        <v>2</v>
      </c>
      <c r="Q327">
        <v>1</v>
      </c>
      <c r="AM327" s="44">
        <v>8</v>
      </c>
      <c r="AP327">
        <v>1</v>
      </c>
    </row>
    <row r="328" spans="1:43">
      <c r="A328">
        <v>13</v>
      </c>
      <c r="B328" t="str">
        <f>INDEX(Schedule!A:B,MATCH(GameLog!A328,Schedule!A:A,0),2)</f>
        <v>19990406_CHW@SEA</v>
      </c>
      <c r="C328" s="42" t="s">
        <v>2561</v>
      </c>
      <c r="D328" t="s">
        <v>2824</v>
      </c>
      <c r="E328" s="42">
        <v>7</v>
      </c>
      <c r="AM328" s="44">
        <v>1</v>
      </c>
    </row>
    <row r="329" spans="1:43">
      <c r="A329">
        <v>13</v>
      </c>
      <c r="B329" t="str">
        <f>INDEX(Schedule!A:B,MATCH(GameLog!A329,Schedule!A:A,0),2)</f>
        <v>19990406_CHW@SEA</v>
      </c>
      <c r="C329" s="42" t="s">
        <v>2561</v>
      </c>
      <c r="D329" t="s">
        <v>2826</v>
      </c>
      <c r="E329" s="42">
        <v>2</v>
      </c>
      <c r="F329">
        <v>1</v>
      </c>
      <c r="G329" s="42">
        <v>4</v>
      </c>
      <c r="H329">
        <v>1</v>
      </c>
      <c r="I329">
        <v>2</v>
      </c>
      <c r="J329">
        <v>1</v>
      </c>
      <c r="M329">
        <v>2</v>
      </c>
      <c r="R329">
        <v>1</v>
      </c>
      <c r="AM329" s="44">
        <f>IF(E329&lt;10,IF(E329=1,AB329,SUMIFS(AB:AB,A:A,A329,C:C,C329)),"")</f>
        <v>9</v>
      </c>
      <c r="AN329">
        <v>5</v>
      </c>
    </row>
    <row r="330" spans="1:43">
      <c r="A330">
        <v>13</v>
      </c>
      <c r="B330" t="str">
        <f>INDEX(Schedule!A:B,MATCH(GameLog!A330,Schedule!A:A,0),2)</f>
        <v>19990406_CHW@SEA</v>
      </c>
      <c r="C330" s="42" t="s">
        <v>2561</v>
      </c>
      <c r="D330" t="s">
        <v>2840</v>
      </c>
      <c r="E330" s="42">
        <v>1</v>
      </c>
      <c r="F330">
        <v>1</v>
      </c>
      <c r="W330" s="42">
        <v>1</v>
      </c>
      <c r="AB330" s="12">
        <v>6.666666666666667</v>
      </c>
      <c r="AC330">
        <v>6</v>
      </c>
      <c r="AD330">
        <v>2</v>
      </c>
      <c r="AE330">
        <v>2</v>
      </c>
      <c r="AG330">
        <v>1</v>
      </c>
      <c r="AI330">
        <v>2</v>
      </c>
      <c r="AM330" s="44">
        <f>IF(E330&lt;10,IF(E330=1,AB330,SUMIFS(AB:AB,A:A,A330,C:C,C330)),"")</f>
        <v>6.666666666666667</v>
      </c>
      <c r="AO330">
        <v>2</v>
      </c>
    </row>
    <row r="331" spans="1:43">
      <c r="A331">
        <v>13</v>
      </c>
      <c r="B331" t="str">
        <f>INDEX(Schedule!A:B,MATCH(GameLog!A331,Schedule!A:A,0),2)</f>
        <v>19990406_CHW@SEA</v>
      </c>
      <c r="C331" s="42" t="s">
        <v>2561</v>
      </c>
      <c r="D331" t="s">
        <v>2854</v>
      </c>
      <c r="E331" s="42">
        <v>1</v>
      </c>
      <c r="AB331" s="12">
        <v>1.3333333333333333</v>
      </c>
      <c r="AC331">
        <v>1</v>
      </c>
      <c r="AG331">
        <v>1</v>
      </c>
      <c r="AI331">
        <v>2</v>
      </c>
      <c r="AM331" s="44">
        <f>IF(E331&lt;10,IF(E331=1,AB331,SUMIFS(AB:AB,A:A,A331,C:C,C331)),"")</f>
        <v>1.3333333333333333</v>
      </c>
    </row>
    <row r="332" spans="1:43">
      <c r="A332">
        <v>13</v>
      </c>
      <c r="B332" t="str">
        <f>INDEX(Schedule!A:B,MATCH(GameLog!A332,Schedule!A:A,0),2)</f>
        <v>19990406_CHW@SEA</v>
      </c>
      <c r="C332" s="42" t="s">
        <v>2561</v>
      </c>
      <c r="D332" t="s">
        <v>2838</v>
      </c>
      <c r="E332" s="42">
        <v>1</v>
      </c>
      <c r="AB332" s="12">
        <v>1</v>
      </c>
      <c r="AC332">
        <v>1</v>
      </c>
      <c r="AM332" s="44">
        <f>IF(E332&lt;10,IF(E332=1,AB332,SUMIFS(AB:AB,A:A,A332,C:C,C332)),"")</f>
        <v>1</v>
      </c>
    </row>
    <row r="333" spans="1:43">
      <c r="A333">
        <v>26</v>
      </c>
      <c r="B333" t="str">
        <f>INDEX(Schedule!A:B,MATCH(GameLog!A333,Schedule!A:A,0),2)</f>
        <v>19990407_CHW@SEA</v>
      </c>
      <c r="C333" s="42" t="s">
        <v>2554</v>
      </c>
      <c r="D333" t="s">
        <v>2866</v>
      </c>
      <c r="E333" s="42">
        <v>4</v>
      </c>
      <c r="F333">
        <v>1</v>
      </c>
      <c r="G333" s="42">
        <v>3</v>
      </c>
      <c r="H333">
        <v>1</v>
      </c>
      <c r="P333">
        <v>1</v>
      </c>
      <c r="AM333" s="44">
        <f>IF(E333&lt;10,IF(E333=1,AB333,SUMIFS(AB:AB,A:A,A333,C:C,C333)),"")</f>
        <v>8</v>
      </c>
      <c r="AN333">
        <v>4</v>
      </c>
      <c r="AO333">
        <v>4</v>
      </c>
      <c r="AQ333">
        <v>2</v>
      </c>
    </row>
    <row r="334" spans="1:43">
      <c r="A334">
        <v>26</v>
      </c>
      <c r="B334" t="str">
        <f>INDEX(Schedule!A:B,MATCH(GameLog!A334,Schedule!A:A,0),2)</f>
        <v>19990407_CHW@SEA</v>
      </c>
      <c r="C334" s="42" t="s">
        <v>2554</v>
      </c>
      <c r="D334" t="s">
        <v>2868</v>
      </c>
      <c r="E334" s="42">
        <v>6</v>
      </c>
      <c r="F334">
        <v>1</v>
      </c>
      <c r="G334" s="42">
        <v>4</v>
      </c>
      <c r="I334">
        <v>2</v>
      </c>
      <c r="N334">
        <v>1</v>
      </c>
      <c r="O334">
        <v>1</v>
      </c>
      <c r="Q334">
        <v>2</v>
      </c>
      <c r="AM334" s="44">
        <f>IF(E334&lt;10,IF(E334=1,AB334,SUMIFS(AB:AB,A:A,A334,C:C,C334)),"")</f>
        <v>8</v>
      </c>
      <c r="AN334">
        <v>1</v>
      </c>
      <c r="AO334">
        <v>4</v>
      </c>
      <c r="AP334">
        <v>1</v>
      </c>
      <c r="AQ334">
        <v>2</v>
      </c>
    </row>
    <row r="335" spans="1:43">
      <c r="A335">
        <v>26</v>
      </c>
      <c r="B335" t="str">
        <f>INDEX(Schedule!A:B,MATCH(GameLog!A335,Schedule!A:A,0),2)</f>
        <v>19990407_CHW@SEA</v>
      </c>
      <c r="C335" s="42" t="s">
        <v>2554</v>
      </c>
      <c r="D335" t="s">
        <v>2872</v>
      </c>
      <c r="E335" s="42" t="s">
        <v>2814</v>
      </c>
      <c r="F335">
        <v>1</v>
      </c>
      <c r="G335" s="42">
        <v>3</v>
      </c>
      <c r="I335">
        <v>1</v>
      </c>
      <c r="J335">
        <v>1</v>
      </c>
      <c r="M335">
        <v>1</v>
      </c>
      <c r="U335">
        <v>1</v>
      </c>
      <c r="AM335" s="44" t="str">
        <f>IF(E335&lt;10,IF(E335=1,AB335,SUMIFS(AB:AB,A:A,A335,C:C,C335)),"")</f>
        <v/>
      </c>
    </row>
    <row r="336" spans="1:43">
      <c r="A336">
        <v>26</v>
      </c>
      <c r="B336" t="str">
        <f>INDEX(Schedule!A:B,MATCH(GameLog!A336,Schedule!A:A,0),2)</f>
        <v>19990407_CHW@SEA</v>
      </c>
      <c r="C336" s="42" t="s">
        <v>2554</v>
      </c>
      <c r="D336" t="s">
        <v>2877</v>
      </c>
      <c r="E336" s="42">
        <v>3</v>
      </c>
      <c r="F336">
        <v>1</v>
      </c>
      <c r="G336" s="42">
        <v>3</v>
      </c>
      <c r="AM336" s="44">
        <f>IF(E336&lt;10,IF(E336=1,AB336,SUMIFS(AB:AB,A:A,A336,C:C,C336)),"")</f>
        <v>8</v>
      </c>
      <c r="AN336">
        <v>9</v>
      </c>
      <c r="AQ336">
        <v>2</v>
      </c>
    </row>
    <row r="337" spans="1:43">
      <c r="A337">
        <v>26</v>
      </c>
      <c r="B337" t="str">
        <f>INDEX(Schedule!A:B,MATCH(GameLog!A337,Schedule!A:A,0),2)</f>
        <v>19990407_CHW@SEA</v>
      </c>
      <c r="C337" s="42" t="s">
        <v>2554</v>
      </c>
      <c r="D337" t="s">
        <v>2873</v>
      </c>
      <c r="E337" s="42" t="s">
        <v>2810</v>
      </c>
      <c r="G337" s="42">
        <v>1</v>
      </c>
      <c r="AM337" s="44" t="str">
        <f>IF(E337&lt;10,IF(E337=1,AB337,SUMIFS(AB:AB,A:A,A337,C:C,C337)),"")</f>
        <v/>
      </c>
    </row>
    <row r="338" spans="1:43">
      <c r="A338">
        <v>26</v>
      </c>
      <c r="B338" t="str">
        <f>INDEX(Schedule!A:B,MATCH(GameLog!A338,Schedule!A:A,0),2)</f>
        <v>19990407_CHW@SEA</v>
      </c>
      <c r="C338" s="42" t="s">
        <v>2554</v>
      </c>
      <c r="D338" t="s">
        <v>2871</v>
      </c>
      <c r="E338" s="42">
        <v>9</v>
      </c>
      <c r="F338">
        <v>1</v>
      </c>
      <c r="G338" s="42">
        <v>4</v>
      </c>
      <c r="I338">
        <v>1</v>
      </c>
      <c r="Q338">
        <v>1</v>
      </c>
      <c r="AM338" s="44">
        <f>IF(E338&lt;10,IF(E338=1,AB338,SUMIFS(AB:AB,A:A,A338,C:C,C338)),"")</f>
        <v>8</v>
      </c>
      <c r="AN338">
        <v>1</v>
      </c>
    </row>
    <row r="339" spans="1:43">
      <c r="A339">
        <v>26</v>
      </c>
      <c r="B339" t="str">
        <f>INDEX(Schedule!A:B,MATCH(GameLog!A339,Schedule!A:A,0),2)</f>
        <v>19990407_CHW@SEA</v>
      </c>
      <c r="C339" s="42" t="s">
        <v>2554</v>
      </c>
      <c r="D339" t="s">
        <v>2867</v>
      </c>
      <c r="E339" s="42">
        <v>5</v>
      </c>
      <c r="F339">
        <v>1</v>
      </c>
      <c r="G339" s="42">
        <v>3</v>
      </c>
      <c r="H339">
        <v>1</v>
      </c>
      <c r="I339">
        <v>1</v>
      </c>
      <c r="L339">
        <v>1</v>
      </c>
      <c r="M339">
        <v>1</v>
      </c>
      <c r="R339">
        <v>1</v>
      </c>
      <c r="AM339" s="44">
        <f>IF(E339&lt;10,IF(E339=1,AB339,SUMIFS(AB:AB,A:A,A339,C:C,C339)),"")</f>
        <v>8</v>
      </c>
      <c r="AN339">
        <v>2</v>
      </c>
      <c r="AO339">
        <v>1</v>
      </c>
    </row>
    <row r="340" spans="1:43">
      <c r="A340">
        <v>26</v>
      </c>
      <c r="B340" t="str">
        <f>INDEX(Schedule!A:B,MATCH(GameLog!A340,Schedule!A:A,0),2)</f>
        <v>19990407_CHW@SEA</v>
      </c>
      <c r="C340" s="42" t="s">
        <v>2554</v>
      </c>
      <c r="D340" t="s">
        <v>2875</v>
      </c>
      <c r="E340" s="42">
        <v>7</v>
      </c>
      <c r="F340">
        <v>1</v>
      </c>
      <c r="G340" s="42">
        <v>3</v>
      </c>
      <c r="Q340">
        <v>1</v>
      </c>
      <c r="AM340" s="44">
        <v>7</v>
      </c>
      <c r="AN340">
        <v>2</v>
      </c>
    </row>
    <row r="341" spans="1:43">
      <c r="A341">
        <v>26</v>
      </c>
      <c r="B341" t="str">
        <f>INDEX(Schedule!A:B,MATCH(GameLog!A341,Schedule!A:A,0),2)</f>
        <v>19990407_CHW@SEA</v>
      </c>
      <c r="C341" s="42" t="s">
        <v>2554</v>
      </c>
      <c r="D341" t="s">
        <v>2874</v>
      </c>
      <c r="E341" s="42">
        <v>2</v>
      </c>
      <c r="F341">
        <v>1</v>
      </c>
      <c r="G341" s="42">
        <v>2</v>
      </c>
      <c r="Q341">
        <v>1</v>
      </c>
      <c r="AM341" s="44">
        <v>7</v>
      </c>
      <c r="AN341">
        <v>3</v>
      </c>
      <c r="AO341">
        <v>1</v>
      </c>
    </row>
    <row r="342" spans="1:43">
      <c r="A342">
        <v>26</v>
      </c>
      <c r="B342" t="str">
        <f>INDEX(Schedule!A:B,MATCH(GameLog!A342,Schedule!A:A,0),2)</f>
        <v>19990407_CHW@SEA</v>
      </c>
      <c r="C342" s="42" t="s">
        <v>2554</v>
      </c>
      <c r="D342" t="s">
        <v>2865</v>
      </c>
      <c r="E342" s="42" t="s">
        <v>2810</v>
      </c>
      <c r="G342" s="42">
        <v>1</v>
      </c>
      <c r="Q342">
        <v>1</v>
      </c>
      <c r="AM342" s="44" t="str">
        <f>IF(E342&lt;10,IF(E342=1,AB342,SUMIFS(AB:AB,A:A,A342,C:C,C342)),"")</f>
        <v/>
      </c>
    </row>
    <row r="343" spans="1:43">
      <c r="A343">
        <v>26</v>
      </c>
      <c r="B343" t="str">
        <f>INDEX(Schedule!A:B,MATCH(GameLog!A343,Schedule!A:A,0),2)</f>
        <v>19990407_CHW@SEA</v>
      </c>
      <c r="C343" s="42" t="s">
        <v>2554</v>
      </c>
      <c r="D343" t="s">
        <v>2864</v>
      </c>
      <c r="E343" s="42">
        <v>2</v>
      </c>
      <c r="AM343" s="44">
        <v>1</v>
      </c>
      <c r="AN343">
        <v>1</v>
      </c>
    </row>
    <row r="344" spans="1:43">
      <c r="A344">
        <v>26</v>
      </c>
      <c r="B344" t="str">
        <f>INDEX(Schedule!A:B,MATCH(GameLog!A344,Schedule!A:A,0),2)</f>
        <v>19990407_CHW@SEA</v>
      </c>
      <c r="C344" s="42" t="s">
        <v>2554</v>
      </c>
      <c r="D344" t="s">
        <v>2888</v>
      </c>
      <c r="E344" s="42">
        <v>8</v>
      </c>
      <c r="F344">
        <v>1</v>
      </c>
      <c r="G344" s="42">
        <v>2</v>
      </c>
      <c r="AM344" s="44">
        <v>7</v>
      </c>
      <c r="AN344">
        <v>1</v>
      </c>
      <c r="AO344">
        <v>1</v>
      </c>
    </row>
    <row r="345" spans="1:43">
      <c r="A345">
        <v>26</v>
      </c>
      <c r="B345" t="str">
        <f>INDEX(Schedule!A:B,MATCH(GameLog!A345,Schedule!A:A,0),2)</f>
        <v>19990407_CHW@SEA</v>
      </c>
      <c r="C345" s="42" t="s">
        <v>2554</v>
      </c>
      <c r="D345" t="s">
        <v>2879</v>
      </c>
      <c r="E345" s="42" t="s">
        <v>2810</v>
      </c>
      <c r="G345" s="42">
        <v>1</v>
      </c>
      <c r="I345">
        <v>1</v>
      </c>
      <c r="AM345" s="44" t="str">
        <f>IF(E345&lt;10,IF(E345=1,AB345,SUMIFS(AB:AB,A:A,A345,C:C,C345)),"")</f>
        <v/>
      </c>
    </row>
    <row r="346" spans="1:43">
      <c r="A346">
        <v>26</v>
      </c>
      <c r="B346" t="str">
        <f>INDEX(Schedule!A:B,MATCH(GameLog!A346,Schedule!A:A,0),2)</f>
        <v>19990407_CHW@SEA</v>
      </c>
      <c r="C346" s="42" t="s">
        <v>2554</v>
      </c>
      <c r="D346" t="s">
        <v>2900</v>
      </c>
      <c r="E346" s="42">
        <v>1</v>
      </c>
      <c r="F346">
        <v>1</v>
      </c>
      <c r="X346">
        <v>1</v>
      </c>
      <c r="AB346" s="12">
        <v>5</v>
      </c>
      <c r="AC346">
        <v>9</v>
      </c>
      <c r="AD346">
        <v>5</v>
      </c>
      <c r="AE346">
        <v>4</v>
      </c>
      <c r="AG346">
        <v>2</v>
      </c>
      <c r="AI346">
        <v>1</v>
      </c>
      <c r="AL346">
        <v>1</v>
      </c>
      <c r="AM346" s="44">
        <f>IF(E346&lt;10,IF(E346=1,AB346,SUMIFS(AB:AB,A:A,A346,C:C,C346)),"")</f>
        <v>5</v>
      </c>
    </row>
    <row r="347" spans="1:43">
      <c r="A347">
        <v>26</v>
      </c>
      <c r="B347" t="str">
        <f>INDEX(Schedule!A:B,MATCH(GameLog!A347,Schedule!A:A,0),2)</f>
        <v>19990407_CHW@SEA</v>
      </c>
      <c r="C347" s="42" t="s">
        <v>2554</v>
      </c>
      <c r="D347" t="s">
        <v>2902</v>
      </c>
      <c r="E347" s="42">
        <v>1</v>
      </c>
      <c r="AB347" s="12">
        <v>1.3333333333333333</v>
      </c>
      <c r="AC347">
        <v>2</v>
      </c>
      <c r="AD347">
        <v>2</v>
      </c>
      <c r="AE347">
        <v>2</v>
      </c>
      <c r="AF347">
        <v>1</v>
      </c>
      <c r="AM347" s="44">
        <f>IF(E347&lt;10,IF(E347=1,AB347,SUMIFS(AB:AB,A:A,A347,C:C,C347)),"")</f>
        <v>1.3333333333333333</v>
      </c>
    </row>
    <row r="348" spans="1:43">
      <c r="A348">
        <v>26</v>
      </c>
      <c r="B348" t="str">
        <f>INDEX(Schedule!A:B,MATCH(GameLog!A348,Schedule!A:A,0),2)</f>
        <v>19990407_CHW@SEA</v>
      </c>
      <c r="C348" s="42" t="s">
        <v>2554</v>
      </c>
      <c r="D348" t="s">
        <v>2895</v>
      </c>
      <c r="E348" s="42">
        <v>1</v>
      </c>
      <c r="AB348" s="12">
        <v>1.6666666666666665</v>
      </c>
      <c r="AC348">
        <v>1</v>
      </c>
      <c r="AG348">
        <v>1</v>
      </c>
      <c r="AI348">
        <v>2</v>
      </c>
      <c r="AM348" s="44">
        <f>IF(E348&lt;10,IF(E348=1,AB348,SUMIFS(AB:AB,A:A,A348,C:C,C348)),"")</f>
        <v>1.6666666666666665</v>
      </c>
    </row>
    <row r="349" spans="1:43">
      <c r="A349">
        <v>26</v>
      </c>
      <c r="B349" t="str">
        <f>INDEX(Schedule!A:B,MATCH(GameLog!A349,Schedule!A:A,0),2)</f>
        <v>19990407_CHW@SEA</v>
      </c>
      <c r="C349" s="42" t="s">
        <v>2554</v>
      </c>
      <c r="D349" t="s">
        <v>2875</v>
      </c>
      <c r="E349" s="42">
        <v>8</v>
      </c>
      <c r="AM349" s="44">
        <v>1</v>
      </c>
    </row>
    <row r="350" spans="1:43">
      <c r="A350">
        <v>26</v>
      </c>
      <c r="B350" t="str">
        <f>INDEX(Schedule!A:B,MATCH(GameLog!A350,Schedule!A:A,0),2)</f>
        <v>19990407_CHW@SEA</v>
      </c>
      <c r="C350" s="42" t="s">
        <v>2554</v>
      </c>
      <c r="D350" t="s">
        <v>2879</v>
      </c>
      <c r="E350" s="42">
        <v>7</v>
      </c>
      <c r="AM350" s="44">
        <v>1</v>
      </c>
    </row>
    <row r="351" spans="1:43">
      <c r="A351">
        <v>26</v>
      </c>
      <c r="B351" t="str">
        <f>INDEX(Schedule!A:B,MATCH(GameLog!A351,Schedule!A:A,0),2)</f>
        <v>19990407_CHW@SEA</v>
      </c>
      <c r="C351" s="42" t="s">
        <v>2561</v>
      </c>
      <c r="D351" t="s">
        <v>2834</v>
      </c>
      <c r="E351" s="42">
        <v>6</v>
      </c>
      <c r="F351">
        <v>1</v>
      </c>
      <c r="G351" s="42">
        <v>4</v>
      </c>
      <c r="H351">
        <v>2</v>
      </c>
      <c r="I351">
        <v>1</v>
      </c>
      <c r="P351">
        <v>1</v>
      </c>
      <c r="AM351" s="44">
        <f>IF(E351&lt;10,IF(E351=1,AB351,SUMIFS(AB:AB,A:A,A351,C:C,C351)),"")</f>
        <v>9</v>
      </c>
      <c r="AN351">
        <v>3</v>
      </c>
      <c r="AO351">
        <v>2</v>
      </c>
      <c r="AQ351">
        <v>1</v>
      </c>
    </row>
    <row r="352" spans="1:43">
      <c r="A352">
        <v>26</v>
      </c>
      <c r="B352" t="str">
        <f>INDEX(Schedule!A:B,MATCH(GameLog!A352,Schedule!A:A,0),2)</f>
        <v>19990407_CHW@SEA</v>
      </c>
      <c r="C352" s="42" t="s">
        <v>2561</v>
      </c>
      <c r="D352" t="s">
        <v>2817</v>
      </c>
      <c r="E352" s="42">
        <v>4</v>
      </c>
      <c r="F352">
        <v>1</v>
      </c>
      <c r="G352" s="42">
        <v>3</v>
      </c>
      <c r="P352">
        <v>1</v>
      </c>
      <c r="AM352" s="44">
        <f>IF(E352&lt;10,IF(E352=1,AB352,SUMIFS(AB:AB,A:A,A352,C:C,C352)),"")</f>
        <v>9</v>
      </c>
      <c r="AN352">
        <v>1</v>
      </c>
      <c r="AO352">
        <v>4</v>
      </c>
      <c r="AQ352">
        <v>1</v>
      </c>
    </row>
    <row r="353" spans="1:47">
      <c r="A353">
        <v>26</v>
      </c>
      <c r="B353" t="str">
        <f>INDEX(Schedule!A:B,MATCH(GameLog!A353,Schedule!A:A,0),2)</f>
        <v>19990407_CHW@SEA</v>
      </c>
      <c r="C353" s="42" t="s">
        <v>2561</v>
      </c>
      <c r="D353" t="s">
        <v>2821</v>
      </c>
      <c r="E353" s="42">
        <v>8</v>
      </c>
      <c r="F353">
        <v>1</v>
      </c>
      <c r="G353" s="42">
        <v>4</v>
      </c>
      <c r="I353">
        <v>3</v>
      </c>
      <c r="J353">
        <v>1</v>
      </c>
      <c r="L353">
        <v>1</v>
      </c>
      <c r="M353">
        <v>2</v>
      </c>
      <c r="R353">
        <v>1</v>
      </c>
      <c r="AM353" s="44">
        <f>IF(E353&lt;10,IF(E353=1,AB353,SUMIFS(AB:AB,A:A,A353,C:C,C353)),"")</f>
        <v>9</v>
      </c>
      <c r="AN353">
        <v>8</v>
      </c>
    </row>
    <row r="354" spans="1:47">
      <c r="A354">
        <v>26</v>
      </c>
      <c r="B354" t="str">
        <f>INDEX(Schedule!A:B,MATCH(GameLog!A354,Schedule!A:A,0),2)</f>
        <v>19990407_CHW@SEA</v>
      </c>
      <c r="C354" s="42" t="s">
        <v>2561</v>
      </c>
      <c r="D354" t="s">
        <v>2823</v>
      </c>
      <c r="E354" s="42" t="s">
        <v>2814</v>
      </c>
      <c r="F354">
        <v>1</v>
      </c>
      <c r="G354" s="42">
        <v>3</v>
      </c>
      <c r="H354">
        <v>1</v>
      </c>
      <c r="I354">
        <v>1</v>
      </c>
      <c r="J354">
        <v>1</v>
      </c>
      <c r="M354">
        <v>1</v>
      </c>
      <c r="P354">
        <v>1</v>
      </c>
      <c r="Q354">
        <v>1</v>
      </c>
      <c r="AM354" s="44" t="str">
        <f>IF(E354&lt;10,IF(E354=1,AB354,SUMIFS(AB:AB,A:A,A354,C:C,C354)),"")</f>
        <v/>
      </c>
    </row>
    <row r="355" spans="1:47">
      <c r="A355">
        <v>26</v>
      </c>
      <c r="B355" t="str">
        <f>INDEX(Schedule!A:B,MATCH(GameLog!A355,Schedule!A:A,0),2)</f>
        <v>19990407_CHW@SEA</v>
      </c>
      <c r="C355" s="42" t="s">
        <v>2561</v>
      </c>
      <c r="D355" t="s">
        <v>2816</v>
      </c>
      <c r="E355" s="42">
        <v>3</v>
      </c>
      <c r="F355">
        <v>1</v>
      </c>
      <c r="G355" s="42">
        <v>4</v>
      </c>
      <c r="I355">
        <v>3</v>
      </c>
      <c r="AM355" s="44">
        <f>IF(E355&lt;10,IF(E355=1,AB355,SUMIFS(AB:AB,A:A,A355,C:C,C355)),"")</f>
        <v>9</v>
      </c>
      <c r="AN355">
        <v>5</v>
      </c>
      <c r="AO355">
        <v>1</v>
      </c>
      <c r="AQ355">
        <v>1</v>
      </c>
    </row>
    <row r="356" spans="1:47">
      <c r="A356">
        <v>26</v>
      </c>
      <c r="B356" t="str">
        <f>INDEX(Schedule!A:B,MATCH(GameLog!A356,Schedule!A:A,0),2)</f>
        <v>19990407_CHW@SEA</v>
      </c>
      <c r="C356" s="42" t="s">
        <v>2561</v>
      </c>
      <c r="D356" t="s">
        <v>2822</v>
      </c>
      <c r="E356" s="42">
        <v>9</v>
      </c>
      <c r="F356">
        <v>1</v>
      </c>
      <c r="G356" s="42">
        <v>4</v>
      </c>
      <c r="H356">
        <v>1</v>
      </c>
      <c r="I356">
        <v>1</v>
      </c>
      <c r="J356">
        <v>1</v>
      </c>
      <c r="Q356">
        <v>1</v>
      </c>
      <c r="R356">
        <v>1</v>
      </c>
      <c r="AM356" s="44">
        <f>IF(E356&lt;10,IF(E356=1,AB356,SUMIFS(AB:AB,A:A,A356,C:C,C356)),"")</f>
        <v>9</v>
      </c>
      <c r="AN356">
        <v>3</v>
      </c>
    </row>
    <row r="357" spans="1:47">
      <c r="A357">
        <v>26</v>
      </c>
      <c r="B357" t="str">
        <f>INDEX(Schedule!A:B,MATCH(GameLog!A357,Schedule!A:A,0),2)</f>
        <v>19990407_CHW@SEA</v>
      </c>
      <c r="C357" s="42" t="s">
        <v>2561</v>
      </c>
      <c r="D357" t="s">
        <v>2824</v>
      </c>
      <c r="E357" s="42">
        <v>7</v>
      </c>
      <c r="F357">
        <v>1</v>
      </c>
      <c r="G357" s="42">
        <v>4</v>
      </c>
      <c r="H357">
        <v>1</v>
      </c>
      <c r="I357">
        <v>1</v>
      </c>
      <c r="AM357" s="44">
        <f>IF(E357&lt;10,IF(E357=1,AB357,SUMIFS(AB:AB,A:A,A357,C:C,C357)),"")</f>
        <v>9</v>
      </c>
    </row>
    <row r="358" spans="1:47">
      <c r="A358">
        <v>26</v>
      </c>
      <c r="B358" t="str">
        <f>INDEX(Schedule!A:B,MATCH(GameLog!A358,Schedule!A:A,0),2)</f>
        <v>19990407_CHW@SEA</v>
      </c>
      <c r="C358" s="42" t="s">
        <v>2561</v>
      </c>
      <c r="D358" t="s">
        <v>2818</v>
      </c>
      <c r="E358" s="42">
        <v>5</v>
      </c>
      <c r="F358">
        <v>1</v>
      </c>
      <c r="G358" s="42">
        <v>4</v>
      </c>
      <c r="H358">
        <v>1</v>
      </c>
      <c r="I358">
        <v>1</v>
      </c>
      <c r="M358">
        <v>1</v>
      </c>
      <c r="AM358" s="44">
        <f>IF(E358&lt;10,IF(E358=1,AB358,SUMIFS(AB:AB,A:A,A358,C:C,C358)),"")</f>
        <v>9</v>
      </c>
    </row>
    <row r="359" spans="1:47">
      <c r="A359">
        <v>26</v>
      </c>
      <c r="B359" t="str">
        <f>INDEX(Schedule!A:B,MATCH(GameLog!A359,Schedule!A:A,0),2)</f>
        <v>19990407_CHW@SEA</v>
      </c>
      <c r="C359" s="42" t="s">
        <v>2561</v>
      </c>
      <c r="D359" t="s">
        <v>2815</v>
      </c>
      <c r="E359" s="42">
        <v>2</v>
      </c>
      <c r="F359">
        <v>1</v>
      </c>
      <c r="G359" s="42">
        <v>4</v>
      </c>
      <c r="I359">
        <v>1</v>
      </c>
      <c r="Q359">
        <v>1</v>
      </c>
      <c r="AM359" s="44">
        <f>IF(E359&lt;10,IF(E359=1,AB359,SUMIFS(AB:AB,A:A,A359,C:C,C359)),"")</f>
        <v>9</v>
      </c>
      <c r="AN359">
        <v>6</v>
      </c>
      <c r="AO359">
        <v>1</v>
      </c>
      <c r="AT359">
        <v>1</v>
      </c>
      <c r="AU359">
        <v>1</v>
      </c>
    </row>
    <row r="360" spans="1:47">
      <c r="A360">
        <v>26</v>
      </c>
      <c r="B360" t="str">
        <f>INDEX(Schedule!A:B,MATCH(GameLog!A360,Schedule!A:A,0),2)</f>
        <v>19990407_CHW@SEA</v>
      </c>
      <c r="C360" s="42" t="s">
        <v>2561</v>
      </c>
      <c r="D360" t="s">
        <v>2839</v>
      </c>
      <c r="E360" s="42">
        <v>1</v>
      </c>
      <c r="F360">
        <v>1</v>
      </c>
      <c r="W360" s="42">
        <v>1</v>
      </c>
      <c r="AB360" s="12">
        <v>7</v>
      </c>
      <c r="AC360">
        <v>5</v>
      </c>
      <c r="AD360">
        <v>2</v>
      </c>
      <c r="AE360">
        <v>2</v>
      </c>
      <c r="AF360">
        <v>1</v>
      </c>
      <c r="AG360">
        <v>1</v>
      </c>
      <c r="AI360">
        <v>3</v>
      </c>
      <c r="AM360" s="44">
        <f>IF(E360&lt;10,IF(E360=1,AB360,SUMIFS(AB:AB,A:A,A360,C:C,C360)),"")</f>
        <v>7</v>
      </c>
      <c r="AN360">
        <v>1</v>
      </c>
      <c r="AT360">
        <v>1</v>
      </c>
      <c r="AU360">
        <v>1</v>
      </c>
    </row>
    <row r="361" spans="1:47">
      <c r="A361">
        <v>26</v>
      </c>
      <c r="B361" t="str">
        <f>INDEX(Schedule!A:B,MATCH(GameLog!A361,Schedule!A:A,0),2)</f>
        <v>19990407_CHW@SEA</v>
      </c>
      <c r="C361" s="42" t="s">
        <v>2561</v>
      </c>
      <c r="D361" t="s">
        <v>2838</v>
      </c>
      <c r="E361" s="42">
        <v>1</v>
      </c>
      <c r="AB361" s="12">
        <v>2</v>
      </c>
      <c r="AC361">
        <v>1</v>
      </c>
      <c r="AI361">
        <v>3</v>
      </c>
      <c r="AM361" s="44">
        <f>IF(E361&lt;10,IF(E361=1,AB361,SUMIFS(AB:AB,A:A,A361,C:C,C361)),"")</f>
        <v>2</v>
      </c>
    </row>
    <row r="362" spans="1:47">
      <c r="A362">
        <v>4</v>
      </c>
      <c r="B362" t="str">
        <f>INDEX(Schedule!A:B,MATCH(GameLog!A362,Schedule!A:A,0),2)</f>
        <v>19990405_DET@TEX</v>
      </c>
      <c r="C362" s="42" t="s">
        <v>2556</v>
      </c>
      <c r="D362" t="s">
        <v>2946</v>
      </c>
      <c r="E362" s="42">
        <v>7</v>
      </c>
      <c r="F362">
        <v>1</v>
      </c>
      <c r="G362" s="42">
        <v>4</v>
      </c>
      <c r="I362">
        <v>1</v>
      </c>
      <c r="Q362">
        <v>2</v>
      </c>
      <c r="AM362" s="44">
        <f>IF(E362&lt;10,IF(E362=1,AB362,SUMIFS(AB:AB,A:A,A362,C:C,C362)),"")</f>
        <v>8</v>
      </c>
      <c r="AN362">
        <v>2</v>
      </c>
    </row>
    <row r="363" spans="1:47">
      <c r="A363">
        <v>4</v>
      </c>
      <c r="B363" t="str">
        <f>INDEX(Schedule!A:B,MATCH(GameLog!A363,Schedule!A:A,0),2)</f>
        <v>19990405_DET@TEX</v>
      </c>
      <c r="C363" s="42" t="s">
        <v>2556</v>
      </c>
      <c r="D363" t="s">
        <v>2951</v>
      </c>
      <c r="E363" s="42" t="s">
        <v>2814</v>
      </c>
      <c r="F363">
        <v>1</v>
      </c>
      <c r="G363" s="42">
        <v>4</v>
      </c>
      <c r="I363">
        <v>1</v>
      </c>
      <c r="M363">
        <v>1</v>
      </c>
      <c r="AM363" s="44" t="str">
        <f>IF(E363&lt;10,IF(E363=1,AB363,SUMIFS(AB:AB,A:A,A363,C:C,C363)),"")</f>
        <v/>
      </c>
    </row>
    <row r="364" spans="1:47">
      <c r="A364">
        <v>4</v>
      </c>
      <c r="B364" t="str">
        <f>INDEX(Schedule!A:B,MATCH(GameLog!A364,Schedule!A:A,0),2)</f>
        <v>19990405_DET@TEX</v>
      </c>
      <c r="C364" s="42" t="s">
        <v>2556</v>
      </c>
      <c r="D364" t="s">
        <v>2943</v>
      </c>
      <c r="E364" s="42">
        <v>4</v>
      </c>
      <c r="F364">
        <v>1</v>
      </c>
      <c r="G364" s="42">
        <v>4</v>
      </c>
      <c r="I364">
        <v>1</v>
      </c>
      <c r="K364">
        <v>1</v>
      </c>
      <c r="Q364">
        <v>1</v>
      </c>
      <c r="AM364" s="44">
        <f>IF(E364&lt;10,IF(E364=1,AB364,SUMIFS(AB:AB,A:A,A364,C:C,C364)),"")</f>
        <v>8</v>
      </c>
      <c r="AN364">
        <v>2</v>
      </c>
      <c r="AO364">
        <v>1</v>
      </c>
    </row>
    <row r="365" spans="1:47">
      <c r="A365">
        <v>4</v>
      </c>
      <c r="B365" t="str">
        <f>INDEX(Schedule!A:B,MATCH(GameLog!A365,Schedule!A:A,0),2)</f>
        <v>19990405_DET@TEX</v>
      </c>
      <c r="C365" s="42" t="s">
        <v>2556</v>
      </c>
      <c r="D365" t="s">
        <v>2942</v>
      </c>
      <c r="E365" s="42">
        <v>3</v>
      </c>
      <c r="F365">
        <v>1</v>
      </c>
      <c r="G365" s="42">
        <v>4</v>
      </c>
      <c r="Q365">
        <v>1</v>
      </c>
      <c r="AM365" s="44">
        <f>IF(E365&lt;10,IF(E365=1,AB365,SUMIFS(AB:AB,A:A,A365,C:C,C365)),"")</f>
        <v>8</v>
      </c>
      <c r="AN365">
        <v>5</v>
      </c>
      <c r="AO365">
        <v>1</v>
      </c>
    </row>
    <row r="366" spans="1:47">
      <c r="A366">
        <v>4</v>
      </c>
      <c r="B366" t="str">
        <f>INDEX(Schedule!A:B,MATCH(GameLog!A366,Schedule!A:A,0),2)</f>
        <v>19990405_DET@TEX</v>
      </c>
      <c r="C366" s="42" t="s">
        <v>2556</v>
      </c>
      <c r="D366" t="s">
        <v>2944</v>
      </c>
      <c r="E366" s="42">
        <v>5</v>
      </c>
      <c r="F366">
        <v>1</v>
      </c>
      <c r="G366" s="42">
        <v>4</v>
      </c>
      <c r="Q366">
        <v>2</v>
      </c>
      <c r="AM366" s="44">
        <f>IF(E366&lt;10,IF(E366=1,AB366,SUMIFS(AB:AB,A:A,A366,C:C,C366)),"")</f>
        <v>8</v>
      </c>
      <c r="AO366">
        <v>2</v>
      </c>
      <c r="AP366">
        <v>2</v>
      </c>
    </row>
    <row r="367" spans="1:47">
      <c r="A367">
        <v>4</v>
      </c>
      <c r="B367" t="str">
        <f>INDEX(Schedule!A:B,MATCH(GameLog!A367,Schedule!A:A,0),2)</f>
        <v>19990405_DET@TEX</v>
      </c>
      <c r="C367" s="42" t="s">
        <v>2556</v>
      </c>
      <c r="D367" t="s">
        <v>2948</v>
      </c>
      <c r="E367" s="42">
        <v>9</v>
      </c>
      <c r="F367">
        <v>1</v>
      </c>
      <c r="G367" s="42">
        <v>3</v>
      </c>
      <c r="I367">
        <v>1</v>
      </c>
      <c r="J367">
        <v>1</v>
      </c>
      <c r="AM367" s="44">
        <f>IF(E367&lt;10,IF(E367=1,AB367,SUMIFS(AB:AB,A:A,A367,C:C,C367)),"")</f>
        <v>8</v>
      </c>
      <c r="AN367">
        <v>2</v>
      </c>
    </row>
    <row r="368" spans="1:47">
      <c r="A368">
        <v>4</v>
      </c>
      <c r="B368" t="str">
        <f>INDEX(Schedule!A:B,MATCH(GameLog!A368,Schedule!A:A,0),2)</f>
        <v>19990405_DET@TEX</v>
      </c>
      <c r="C368" s="42" t="s">
        <v>2556</v>
      </c>
      <c r="D368" t="s">
        <v>2945</v>
      </c>
      <c r="E368" s="42">
        <v>6</v>
      </c>
      <c r="F368">
        <v>1</v>
      </c>
      <c r="G368" s="42">
        <v>3</v>
      </c>
      <c r="Q368">
        <v>2</v>
      </c>
      <c r="AM368" s="44">
        <f>IF(E368&lt;10,IF(E368=1,AB368,SUMIFS(AB:AB,A:A,A368,C:C,C368)),"")</f>
        <v>8</v>
      </c>
      <c r="AN368">
        <v>1</v>
      </c>
      <c r="AO368">
        <v>2</v>
      </c>
    </row>
    <row r="369" spans="1:47">
      <c r="A369">
        <v>4</v>
      </c>
      <c r="B369" t="str">
        <f>INDEX(Schedule!A:B,MATCH(GameLog!A369,Schedule!A:A,0),2)</f>
        <v>19990405_DET@TEX</v>
      </c>
      <c r="C369" s="42" t="s">
        <v>2556</v>
      </c>
      <c r="D369" t="s">
        <v>2941</v>
      </c>
      <c r="E369" s="42">
        <v>2</v>
      </c>
      <c r="F369">
        <v>1</v>
      </c>
      <c r="G369" s="42">
        <v>3</v>
      </c>
      <c r="Q369">
        <v>2</v>
      </c>
      <c r="AM369" s="44">
        <f>IF(E369&lt;10,IF(E369=1,AB369,SUMIFS(AB:AB,A:A,A369,C:C,C369)),"")</f>
        <v>8</v>
      </c>
      <c r="AN369">
        <v>9</v>
      </c>
      <c r="AO369">
        <v>1</v>
      </c>
      <c r="AT369">
        <v>1</v>
      </c>
      <c r="AU369">
        <v>1</v>
      </c>
    </row>
    <row r="370" spans="1:47">
      <c r="A370">
        <v>4</v>
      </c>
      <c r="B370" t="str">
        <f>INDEX(Schedule!A:B,MATCH(GameLog!A370,Schedule!A:A,0),2)</f>
        <v>19990405_DET@TEX</v>
      </c>
      <c r="C370" s="42" t="s">
        <v>2556</v>
      </c>
      <c r="D370" t="s">
        <v>2820</v>
      </c>
      <c r="E370" s="42">
        <v>8</v>
      </c>
      <c r="F370">
        <v>1</v>
      </c>
      <c r="G370" s="42">
        <v>3</v>
      </c>
      <c r="H370">
        <v>1</v>
      </c>
      <c r="I370">
        <v>1</v>
      </c>
      <c r="AM370" s="44">
        <f>IF(E370&lt;10,IF(E370=1,AB370,SUMIFS(AB:AB,A:A,A370,C:C,C370)),"")</f>
        <v>8</v>
      </c>
      <c r="AN370">
        <v>3</v>
      </c>
    </row>
    <row r="371" spans="1:47">
      <c r="A371">
        <v>4</v>
      </c>
      <c r="B371" t="str">
        <f>INDEX(Schedule!A:B,MATCH(GameLog!A371,Schedule!A:A,0),2)</f>
        <v>19990405_DET@TEX</v>
      </c>
      <c r="C371" s="42" t="s">
        <v>2556</v>
      </c>
      <c r="D371" t="s">
        <v>2962</v>
      </c>
      <c r="E371" s="42">
        <v>1</v>
      </c>
      <c r="F371">
        <v>1</v>
      </c>
      <c r="X371">
        <v>1</v>
      </c>
      <c r="AB371" s="12">
        <v>5</v>
      </c>
      <c r="AC371">
        <v>10</v>
      </c>
      <c r="AD371">
        <v>5</v>
      </c>
      <c r="AE371">
        <v>4</v>
      </c>
      <c r="AF371">
        <v>1</v>
      </c>
      <c r="AI371">
        <v>7</v>
      </c>
      <c r="AJ371">
        <v>1</v>
      </c>
      <c r="AL371">
        <v>1</v>
      </c>
      <c r="AM371" s="44">
        <f>IF(E371&lt;10,IF(E371=1,AB371,SUMIFS(AB:AB,A:A,A371,C:C,C371)),"")</f>
        <v>5</v>
      </c>
      <c r="AT371">
        <v>1</v>
      </c>
    </row>
    <row r="372" spans="1:47">
      <c r="A372">
        <v>4</v>
      </c>
      <c r="B372" t="str">
        <f>INDEX(Schedule!A:B,MATCH(GameLog!A372,Schedule!A:A,0),2)</f>
        <v>19990405_DET@TEX</v>
      </c>
      <c r="C372" s="42" t="s">
        <v>2556</v>
      </c>
      <c r="D372" t="s">
        <v>2964</v>
      </c>
      <c r="E372" s="42">
        <v>1</v>
      </c>
      <c r="AB372" s="12">
        <v>1</v>
      </c>
      <c r="AM372" s="44">
        <f>IF(E372&lt;10,IF(E372=1,AB372,SUMIFS(AB:AB,A:A,A372,C:C,C372)),"")</f>
        <v>1</v>
      </c>
    </row>
    <row r="373" spans="1:47">
      <c r="A373">
        <v>4</v>
      </c>
      <c r="B373" t="str">
        <f>INDEX(Schedule!A:B,MATCH(GameLog!A373,Schedule!A:A,0),2)</f>
        <v>19990405_DET@TEX</v>
      </c>
      <c r="C373" s="42" t="s">
        <v>2556</v>
      </c>
      <c r="D373" t="s">
        <v>2973</v>
      </c>
      <c r="E373" s="42">
        <v>1</v>
      </c>
      <c r="AB373" s="12">
        <v>2</v>
      </c>
      <c r="AC373">
        <v>2</v>
      </c>
      <c r="AD373">
        <v>1</v>
      </c>
      <c r="AE373">
        <v>1</v>
      </c>
      <c r="AI373">
        <v>1</v>
      </c>
      <c r="AM373" s="44">
        <f>IF(E373&lt;10,IF(E373=1,AB373,SUMIFS(AB:AB,A:A,A373,C:C,C373)),"")</f>
        <v>2</v>
      </c>
      <c r="AU373">
        <v>1</v>
      </c>
    </row>
    <row r="374" spans="1:47">
      <c r="A374">
        <v>4</v>
      </c>
      <c r="B374" t="str">
        <f>INDEX(Schedule!A:B,MATCH(GameLog!A374,Schedule!A:A,0),2)</f>
        <v>19990405_DET@TEX</v>
      </c>
      <c r="C374" s="42" t="s">
        <v>2562</v>
      </c>
      <c r="D374" t="s">
        <v>2910</v>
      </c>
      <c r="E374" s="42">
        <v>8</v>
      </c>
      <c r="F374">
        <v>1</v>
      </c>
      <c r="G374" s="42">
        <v>5</v>
      </c>
      <c r="H374">
        <v>2</v>
      </c>
      <c r="I374">
        <v>2</v>
      </c>
      <c r="N374">
        <v>1</v>
      </c>
      <c r="O374">
        <v>1</v>
      </c>
      <c r="AM374" s="44">
        <f>IF(E374&lt;10,IF(E374=1,AB374,SUMIFS(AB:AB,A:A,A374,C:C,C374)),"")</f>
        <v>9</v>
      </c>
      <c r="AN374">
        <v>3</v>
      </c>
    </row>
    <row r="375" spans="1:47">
      <c r="A375">
        <v>4</v>
      </c>
      <c r="B375" t="str">
        <f>INDEX(Schedule!A:B,MATCH(GameLog!A375,Schedule!A:A,0),2)</f>
        <v>19990405_DET@TEX</v>
      </c>
      <c r="C375" s="42" t="s">
        <v>2562</v>
      </c>
      <c r="D375" t="s">
        <v>2914</v>
      </c>
      <c r="E375" s="42">
        <v>4</v>
      </c>
      <c r="F375">
        <v>1</v>
      </c>
      <c r="G375" s="42">
        <v>4</v>
      </c>
      <c r="H375">
        <v>1</v>
      </c>
      <c r="I375">
        <v>2</v>
      </c>
      <c r="L375">
        <v>1</v>
      </c>
      <c r="M375">
        <v>2</v>
      </c>
      <c r="AM375" s="44">
        <f>IF(E375&lt;10,IF(E375=1,AB375,SUMIFS(AB:AB,A:A,A375,C:C,C375)),"")</f>
        <v>9</v>
      </c>
      <c r="AN375">
        <v>1</v>
      </c>
      <c r="AO375">
        <v>1</v>
      </c>
    </row>
    <row r="376" spans="1:47">
      <c r="A376">
        <v>4</v>
      </c>
      <c r="B376" t="str">
        <f>INDEX(Schedule!A:B,MATCH(GameLog!A376,Schedule!A:A,0),2)</f>
        <v>19990405_DET@TEX</v>
      </c>
      <c r="C376" s="42" t="s">
        <v>2562</v>
      </c>
      <c r="D376" t="s">
        <v>2909</v>
      </c>
      <c r="E376" s="42">
        <v>7</v>
      </c>
      <c r="F376">
        <v>1</v>
      </c>
      <c r="G376" s="42">
        <v>4</v>
      </c>
      <c r="H376">
        <v>1</v>
      </c>
      <c r="Q376">
        <v>1</v>
      </c>
      <c r="AM376" s="44">
        <f>IF(E376&lt;10,IF(E376=1,AB376,SUMIFS(AB:AB,A:A,A376,C:C,C376)),"")</f>
        <v>9</v>
      </c>
      <c r="AN376">
        <v>2</v>
      </c>
    </row>
    <row r="377" spans="1:47">
      <c r="A377">
        <v>4</v>
      </c>
      <c r="B377" t="str">
        <f>INDEX(Schedule!A:B,MATCH(GameLog!A377,Schedule!A:A,0),2)</f>
        <v>19990405_DET@TEX</v>
      </c>
      <c r="C377" s="42" t="s">
        <v>2562</v>
      </c>
      <c r="D377" t="s">
        <v>2911</v>
      </c>
      <c r="E377" s="42">
        <v>9</v>
      </c>
      <c r="F377">
        <v>1</v>
      </c>
      <c r="G377" s="42">
        <v>4</v>
      </c>
      <c r="I377">
        <v>1</v>
      </c>
      <c r="J377">
        <v>1</v>
      </c>
      <c r="AM377" s="44">
        <f>IF(E377&lt;10,IF(E377=1,AB377,SUMIFS(AB:AB,A:A,A377,C:C,C377)),"")</f>
        <v>9</v>
      </c>
    </row>
    <row r="378" spans="1:47">
      <c r="A378">
        <v>4</v>
      </c>
      <c r="B378" t="str">
        <f>INDEX(Schedule!A:B,MATCH(GameLog!A378,Schedule!A:A,0),2)</f>
        <v>19990405_DET@TEX</v>
      </c>
      <c r="C378" s="42" t="s">
        <v>2562</v>
      </c>
      <c r="D378" t="s">
        <v>2912</v>
      </c>
      <c r="E378" s="42" t="s">
        <v>2814</v>
      </c>
      <c r="F378">
        <v>1</v>
      </c>
      <c r="G378" s="42">
        <v>4</v>
      </c>
      <c r="H378">
        <v>1</v>
      </c>
      <c r="I378">
        <v>2</v>
      </c>
      <c r="J378">
        <v>1</v>
      </c>
      <c r="M378">
        <v>1</v>
      </c>
      <c r="Q378">
        <v>2</v>
      </c>
      <c r="AM378" s="44" t="str">
        <f>IF(E378&lt;10,IF(E378=1,AB378,SUMIFS(AB:AB,A:A,A378,C:C,C378)),"")</f>
        <v/>
      </c>
    </row>
    <row r="379" spans="1:47">
      <c r="A379">
        <v>4</v>
      </c>
      <c r="B379" t="str">
        <f>INDEX(Schedule!A:B,MATCH(GameLog!A379,Schedule!A:A,0),2)</f>
        <v>19990405_DET@TEX</v>
      </c>
      <c r="C379" s="42" t="s">
        <v>2562</v>
      </c>
      <c r="D379" t="s">
        <v>2904</v>
      </c>
      <c r="E379" s="42">
        <v>2</v>
      </c>
      <c r="F379">
        <v>1</v>
      </c>
      <c r="G379" s="42">
        <v>4</v>
      </c>
      <c r="I379">
        <v>2</v>
      </c>
      <c r="M379">
        <v>2</v>
      </c>
      <c r="Q379">
        <v>1</v>
      </c>
      <c r="AM379" s="44">
        <f>IF(E379&lt;10,IF(E379=1,AB379,SUMIFS(AB:AB,A:A,A379,C:C,C379)),"")</f>
        <v>9</v>
      </c>
      <c r="AN379">
        <v>11</v>
      </c>
    </row>
    <row r="380" spans="1:47">
      <c r="A380">
        <v>4</v>
      </c>
      <c r="B380" t="str">
        <f>INDEX(Schedule!A:B,MATCH(GameLog!A380,Schedule!A:A,0),2)</f>
        <v>19990405_DET@TEX</v>
      </c>
      <c r="C380" s="42" t="s">
        <v>2562</v>
      </c>
      <c r="D380" t="s">
        <v>2905</v>
      </c>
      <c r="E380" s="42">
        <v>3</v>
      </c>
      <c r="F380">
        <v>1</v>
      </c>
      <c r="G380" s="42">
        <v>4</v>
      </c>
      <c r="Q380">
        <v>3</v>
      </c>
      <c r="AM380" s="44">
        <f>IF(E380&lt;10,IF(E380=1,AB380,SUMIFS(AB:AB,A:A,A380,C:C,C380)),"")</f>
        <v>9</v>
      </c>
      <c r="AN380">
        <v>6</v>
      </c>
      <c r="AO380">
        <v>1</v>
      </c>
    </row>
    <row r="381" spans="1:47">
      <c r="A381">
        <v>4</v>
      </c>
      <c r="B381" t="str">
        <f>INDEX(Schedule!A:B,MATCH(GameLog!A381,Schedule!A:A,0),2)</f>
        <v>19990405_DET@TEX</v>
      </c>
      <c r="C381" s="42" t="s">
        <v>2562</v>
      </c>
      <c r="D381" t="s">
        <v>2907</v>
      </c>
      <c r="E381" s="42">
        <v>5</v>
      </c>
      <c r="F381">
        <v>1</v>
      </c>
      <c r="G381" s="42">
        <v>3</v>
      </c>
      <c r="H381">
        <v>1</v>
      </c>
      <c r="I381">
        <v>1</v>
      </c>
      <c r="J381">
        <v>1</v>
      </c>
      <c r="S381">
        <v>1</v>
      </c>
      <c r="AM381" s="44">
        <f>IF(E381&lt;10,IF(E381=1,AB381,SUMIFS(AB:AB,A:A,A381,C:C,C381)),"")</f>
        <v>9</v>
      </c>
      <c r="AN381">
        <v>2</v>
      </c>
    </row>
    <row r="382" spans="1:47">
      <c r="A382">
        <v>4</v>
      </c>
      <c r="B382" t="str">
        <f>INDEX(Schedule!A:B,MATCH(GameLog!A382,Schedule!A:A,0),2)</f>
        <v>19990405_DET@TEX</v>
      </c>
      <c r="C382" s="42" t="s">
        <v>2562</v>
      </c>
      <c r="D382" t="s">
        <v>2908</v>
      </c>
      <c r="E382" s="42">
        <v>6</v>
      </c>
      <c r="F382">
        <v>1</v>
      </c>
      <c r="G382" s="42">
        <v>4</v>
      </c>
      <c r="I382">
        <v>2</v>
      </c>
      <c r="Q382">
        <v>1</v>
      </c>
      <c r="AM382" s="44">
        <f>IF(E382&lt;10,IF(E382=1,AB382,SUMIFS(AB:AB,A:A,A382,C:C,C382)),"")</f>
        <v>9</v>
      </c>
      <c r="AN382">
        <v>1</v>
      </c>
      <c r="AO382">
        <v>2</v>
      </c>
    </row>
    <row r="383" spans="1:47">
      <c r="A383">
        <v>4</v>
      </c>
      <c r="B383" t="str">
        <f>INDEX(Schedule!A:B,MATCH(GameLog!A383,Schedule!A:A,0),2)</f>
        <v>19990405_DET@TEX</v>
      </c>
      <c r="C383" s="42" t="s">
        <v>2562</v>
      </c>
      <c r="D383" t="s">
        <v>2923</v>
      </c>
      <c r="E383" s="42">
        <v>1</v>
      </c>
      <c r="F383">
        <v>1</v>
      </c>
      <c r="W383" s="42">
        <v>1</v>
      </c>
      <c r="Y383">
        <v>1</v>
      </c>
      <c r="AB383" s="12">
        <v>9</v>
      </c>
      <c r="AC383">
        <v>5</v>
      </c>
      <c r="AD383">
        <v>1</v>
      </c>
      <c r="AE383">
        <v>1</v>
      </c>
      <c r="AI383">
        <v>10</v>
      </c>
      <c r="AM383" s="44">
        <f>IF(E383&lt;10,IF(E383=1,AB383,SUMIFS(AB:AB,A:A,A383,C:C,C383)),"")</f>
        <v>9</v>
      </c>
      <c r="AN383">
        <v>1</v>
      </c>
      <c r="AO383">
        <v>2</v>
      </c>
    </row>
    <row r="384" spans="1:47">
      <c r="A384">
        <v>15</v>
      </c>
      <c r="B384" t="str">
        <f>INDEX(Schedule!A:B,MATCH(GameLog!A384,Schedule!A:A,0),2)</f>
        <v>19990406_DET@TEX</v>
      </c>
      <c r="C384" s="42" t="s">
        <v>2556</v>
      </c>
      <c r="D384" t="s">
        <v>2946</v>
      </c>
      <c r="E384" s="42">
        <v>7</v>
      </c>
      <c r="F384">
        <v>1</v>
      </c>
      <c r="G384" s="42">
        <v>4</v>
      </c>
      <c r="P384">
        <v>1</v>
      </c>
      <c r="Q384">
        <v>2</v>
      </c>
      <c r="AM384" s="44">
        <f>IF(E384&lt;10,IF(E384=1,AB384,SUMIFS(AB:AB,A:A,A384,C:C,C384)),"")</f>
        <v>8</v>
      </c>
      <c r="AN384">
        <v>2</v>
      </c>
      <c r="AP384">
        <v>1</v>
      </c>
    </row>
    <row r="385" spans="1:43">
      <c r="A385">
        <v>15</v>
      </c>
      <c r="B385" t="str">
        <f>INDEX(Schedule!A:B,MATCH(GameLog!A385,Schedule!A:A,0),2)</f>
        <v>19990406_DET@TEX</v>
      </c>
      <c r="C385" s="42" t="s">
        <v>2556</v>
      </c>
      <c r="D385" t="s">
        <v>2948</v>
      </c>
      <c r="E385" s="42" t="s">
        <v>2814</v>
      </c>
      <c r="F385">
        <v>1</v>
      </c>
      <c r="G385" s="42">
        <v>3</v>
      </c>
      <c r="H385">
        <v>1</v>
      </c>
      <c r="P385">
        <v>2</v>
      </c>
      <c r="Q385">
        <v>1</v>
      </c>
      <c r="R385">
        <v>1</v>
      </c>
      <c r="AM385" s="44" t="str">
        <f>IF(E385&lt;10,IF(E385=1,AB385,SUMIFS(AB:AB,A:A,A385,C:C,C385)),"")</f>
        <v/>
      </c>
    </row>
    <row r="386" spans="1:43">
      <c r="A386">
        <v>15</v>
      </c>
      <c r="B386" t="str">
        <f>INDEX(Schedule!A:B,MATCH(GameLog!A386,Schedule!A:A,0),2)</f>
        <v>19990406_DET@TEX</v>
      </c>
      <c r="C386" s="42" t="s">
        <v>2556</v>
      </c>
      <c r="D386" t="s">
        <v>2943</v>
      </c>
      <c r="E386" s="42">
        <v>4</v>
      </c>
      <c r="F386">
        <v>1</v>
      </c>
      <c r="G386" s="42">
        <v>4</v>
      </c>
      <c r="I386">
        <v>2</v>
      </c>
      <c r="J386">
        <v>2</v>
      </c>
      <c r="P386">
        <v>1</v>
      </c>
      <c r="AM386" s="44">
        <f>IF(E386&lt;10,IF(E386=1,AB386,SUMIFS(AB:AB,A:A,A386,C:C,C386)),"")</f>
        <v>8</v>
      </c>
      <c r="AO386">
        <v>4</v>
      </c>
    </row>
    <row r="387" spans="1:43">
      <c r="A387">
        <v>15</v>
      </c>
      <c r="B387" t="str">
        <f>INDEX(Schedule!A:B,MATCH(GameLog!A387,Schedule!A:A,0),2)</f>
        <v>19990406_DET@TEX</v>
      </c>
      <c r="C387" s="42" t="s">
        <v>2556</v>
      </c>
      <c r="D387" t="s">
        <v>2942</v>
      </c>
      <c r="E387" s="42">
        <v>3</v>
      </c>
      <c r="F387">
        <v>1</v>
      </c>
      <c r="G387" s="42">
        <v>3</v>
      </c>
      <c r="H387">
        <v>1</v>
      </c>
      <c r="I387">
        <v>1</v>
      </c>
      <c r="L387">
        <v>1</v>
      </c>
      <c r="M387">
        <v>1</v>
      </c>
      <c r="P387">
        <v>2</v>
      </c>
      <c r="Q387">
        <v>1</v>
      </c>
      <c r="AM387" s="44">
        <f>IF(E387&lt;10,IF(E387=1,AB387,SUMIFS(AB:AB,A:A,A387,C:C,C387)),"")</f>
        <v>8</v>
      </c>
      <c r="AN387">
        <v>13</v>
      </c>
      <c r="AO387">
        <v>1</v>
      </c>
    </row>
    <row r="388" spans="1:43">
      <c r="A388">
        <v>15</v>
      </c>
      <c r="B388" t="str">
        <f>INDEX(Schedule!A:B,MATCH(GameLog!A388,Schedule!A:A,0),2)</f>
        <v>19990406_DET@TEX</v>
      </c>
      <c r="C388" s="42" t="s">
        <v>2556</v>
      </c>
      <c r="D388" t="s">
        <v>2944</v>
      </c>
      <c r="E388" s="42">
        <v>5</v>
      </c>
      <c r="F388">
        <v>1</v>
      </c>
      <c r="G388" s="42">
        <v>4</v>
      </c>
      <c r="H388">
        <v>1</v>
      </c>
      <c r="I388">
        <v>1</v>
      </c>
      <c r="L388">
        <v>1</v>
      </c>
      <c r="M388">
        <v>2</v>
      </c>
      <c r="P388">
        <v>1</v>
      </c>
      <c r="Q388">
        <v>3</v>
      </c>
      <c r="AM388" s="44">
        <f>IF(E388&lt;10,IF(E388=1,AB388,SUMIFS(AB:AB,A:A,A388,C:C,C388)),"")</f>
        <v>8</v>
      </c>
      <c r="AO388">
        <v>4</v>
      </c>
    </row>
    <row r="389" spans="1:43">
      <c r="A389">
        <v>15</v>
      </c>
      <c r="B389" t="str">
        <f>INDEX(Schedule!A:B,MATCH(GameLog!A389,Schedule!A:A,0),2)</f>
        <v>19990406_DET@TEX</v>
      </c>
      <c r="C389" s="42" t="s">
        <v>2556</v>
      </c>
      <c r="D389" t="s">
        <v>2950</v>
      </c>
      <c r="E389" s="42">
        <v>9</v>
      </c>
      <c r="F389">
        <v>1</v>
      </c>
      <c r="G389" s="42">
        <v>5</v>
      </c>
      <c r="H389">
        <v>1</v>
      </c>
      <c r="I389">
        <v>2</v>
      </c>
      <c r="L389">
        <v>1</v>
      </c>
      <c r="M389">
        <v>1</v>
      </c>
      <c r="Q389">
        <v>1</v>
      </c>
      <c r="AM389" s="44">
        <f>IF(E389&lt;10,IF(E389=1,AB389,SUMIFS(AB:AB,A:A,A389,C:C,C389)),"")</f>
        <v>8</v>
      </c>
      <c r="AN389">
        <v>4</v>
      </c>
    </row>
    <row r="390" spans="1:43">
      <c r="A390">
        <v>15</v>
      </c>
      <c r="B390" t="str">
        <f>INDEX(Schedule!A:B,MATCH(GameLog!A390,Schedule!A:A,0),2)</f>
        <v>19990406_DET@TEX</v>
      </c>
      <c r="C390" s="42" t="s">
        <v>2556</v>
      </c>
      <c r="D390" t="s">
        <v>2947</v>
      </c>
      <c r="E390" s="42">
        <v>8</v>
      </c>
      <c r="F390">
        <v>1</v>
      </c>
      <c r="G390" s="42">
        <v>5</v>
      </c>
      <c r="H390">
        <v>1</v>
      </c>
      <c r="Q390">
        <v>2</v>
      </c>
      <c r="AM390" s="44">
        <f>IF(E390&lt;10,IF(E390=1,AB390,SUMIFS(AB:AB,A:A,A390,C:C,C390)),"")</f>
        <v>8</v>
      </c>
      <c r="AN390">
        <v>1</v>
      </c>
      <c r="AO390">
        <v>1</v>
      </c>
    </row>
    <row r="391" spans="1:43">
      <c r="A391">
        <v>15</v>
      </c>
      <c r="B391" t="str">
        <f>INDEX(Schedule!A:B,MATCH(GameLog!A391,Schedule!A:A,0),2)</f>
        <v>19990406_DET@TEX</v>
      </c>
      <c r="C391" s="42" t="s">
        <v>2556</v>
      </c>
      <c r="D391" t="s">
        <v>2952</v>
      </c>
      <c r="E391" s="42">
        <v>2</v>
      </c>
      <c r="F391">
        <v>1</v>
      </c>
      <c r="G391" s="42">
        <v>4</v>
      </c>
      <c r="H391">
        <v>1</v>
      </c>
      <c r="I391">
        <v>1</v>
      </c>
      <c r="L391">
        <v>1</v>
      </c>
      <c r="M391">
        <v>1</v>
      </c>
      <c r="Q391">
        <v>1</v>
      </c>
      <c r="AM391" s="44">
        <f>IF(E391&lt;10,IF(E391=1,AB391,SUMIFS(AB:AB,A:A,A391,C:C,C391)),"")</f>
        <v>8</v>
      </c>
      <c r="AN391">
        <v>3</v>
      </c>
    </row>
    <row r="392" spans="1:43">
      <c r="A392">
        <v>15</v>
      </c>
      <c r="B392" t="str">
        <f>INDEX(Schedule!A:B,MATCH(GameLog!A392,Schedule!A:A,0),2)</f>
        <v>19990406_DET@TEX</v>
      </c>
      <c r="C392" s="42" t="s">
        <v>2556</v>
      </c>
      <c r="D392" t="s">
        <v>2945</v>
      </c>
      <c r="E392" s="42">
        <v>6</v>
      </c>
      <c r="F392">
        <v>1</v>
      </c>
      <c r="G392" s="42">
        <v>3</v>
      </c>
      <c r="I392">
        <v>1</v>
      </c>
      <c r="Q392">
        <v>1</v>
      </c>
      <c r="AM392" s="44">
        <f>IF(E392&lt;10,IF(E392=1,AB392,SUMIFS(AB:AB,A:A,A392,C:C,C392)),"")</f>
        <v>8</v>
      </c>
      <c r="AO392">
        <v>5</v>
      </c>
    </row>
    <row r="393" spans="1:43">
      <c r="A393">
        <v>15</v>
      </c>
      <c r="B393" t="str">
        <f>INDEX(Schedule!A:B,MATCH(GameLog!A393,Schedule!A:A,0),2)</f>
        <v>19990406_DET@TEX</v>
      </c>
      <c r="C393" s="42" t="s">
        <v>2556</v>
      </c>
      <c r="D393" t="s">
        <v>2951</v>
      </c>
      <c r="E393" s="42" t="s">
        <v>2810</v>
      </c>
      <c r="G393" s="42">
        <v>1</v>
      </c>
      <c r="R393">
        <v>1</v>
      </c>
      <c r="AM393" s="44" t="str">
        <f>IF(E393&lt;10,IF(E393=1,AB393,SUMIFS(AB:AB,A:A,A393,C:C,C393)),"")</f>
        <v/>
      </c>
    </row>
    <row r="394" spans="1:43">
      <c r="A394">
        <v>15</v>
      </c>
      <c r="B394" t="str">
        <f>INDEX(Schedule!A:B,MATCH(GameLog!A394,Schedule!A:A,0),2)</f>
        <v>19990406_DET@TEX</v>
      </c>
      <c r="C394" s="42" t="s">
        <v>2556</v>
      </c>
      <c r="D394" t="s">
        <v>2957</v>
      </c>
      <c r="E394" s="42">
        <v>6</v>
      </c>
      <c r="AM394" s="44">
        <f>IF(E394&lt;10,IF(E394=1,AB394,SUMIFS(AB:AB,A:A,A394,C:C,C394)),"")</f>
        <v>8</v>
      </c>
    </row>
    <row r="395" spans="1:43">
      <c r="A395">
        <v>15</v>
      </c>
      <c r="B395" t="str">
        <f>INDEX(Schedule!A:B,MATCH(GameLog!A395,Schedule!A:A,0),2)</f>
        <v>19990406_DET@TEX</v>
      </c>
      <c r="C395" s="42" t="s">
        <v>2556</v>
      </c>
      <c r="D395" t="s">
        <v>2959</v>
      </c>
      <c r="E395" s="42">
        <v>1</v>
      </c>
      <c r="F395">
        <v>1</v>
      </c>
      <c r="X395">
        <v>1</v>
      </c>
      <c r="AB395" s="12">
        <v>2.3333333333333335</v>
      </c>
      <c r="AC395">
        <v>8</v>
      </c>
      <c r="AD395">
        <v>9</v>
      </c>
      <c r="AE395">
        <v>9</v>
      </c>
      <c r="AF395">
        <v>2</v>
      </c>
      <c r="AG395">
        <v>2</v>
      </c>
      <c r="AI395">
        <v>1</v>
      </c>
      <c r="AM395" s="44">
        <f>IF(E395&lt;10,IF(E395=1,AB395,SUMIFS(AB:AB,A:A,A395,C:C,C395)),"")</f>
        <v>2.3333333333333335</v>
      </c>
      <c r="AO395">
        <v>1</v>
      </c>
    </row>
    <row r="396" spans="1:43">
      <c r="A396">
        <v>15</v>
      </c>
      <c r="B396" t="str">
        <f>INDEX(Schedule!A:B,MATCH(GameLog!A396,Schedule!A:A,0),2)</f>
        <v>19990406_DET@TEX</v>
      </c>
      <c r="C396" s="42" t="s">
        <v>2556</v>
      </c>
      <c r="D396" t="s">
        <v>2974</v>
      </c>
      <c r="E396" s="42">
        <v>1</v>
      </c>
      <c r="AB396" s="12">
        <v>2.6666666666666665</v>
      </c>
      <c r="AC396">
        <v>4</v>
      </c>
      <c r="AD396">
        <v>2</v>
      </c>
      <c r="AE396">
        <v>2</v>
      </c>
      <c r="AF396">
        <v>2</v>
      </c>
      <c r="AG396">
        <v>1</v>
      </c>
      <c r="AM396" s="44">
        <f>IF(E396&lt;10,IF(E396=1,AB396,SUMIFS(AB:AB,A:A,A396,C:C,C396)),"")</f>
        <v>2.6666666666666665</v>
      </c>
    </row>
    <row r="397" spans="1:43">
      <c r="A397">
        <v>15</v>
      </c>
      <c r="B397" t="str">
        <f>INDEX(Schedule!A:B,MATCH(GameLog!A397,Schedule!A:A,0),2)</f>
        <v>19990406_DET@TEX</v>
      </c>
      <c r="C397" s="42" t="s">
        <v>2556</v>
      </c>
      <c r="D397" t="s">
        <v>2976</v>
      </c>
      <c r="E397" s="42">
        <v>1</v>
      </c>
      <c r="AB397" s="12">
        <v>0.66666666666666663</v>
      </c>
      <c r="AM397" s="44">
        <f>IF(E397&lt;10,IF(E397=1,AB397,SUMIFS(AB:AB,A:A,A397,C:C,C397)),"")</f>
        <v>0.66666666666666663</v>
      </c>
      <c r="AN397">
        <v>1</v>
      </c>
    </row>
    <row r="398" spans="1:43">
      <c r="A398">
        <v>15</v>
      </c>
      <c r="B398" t="str">
        <f>INDEX(Schedule!A:B,MATCH(GameLog!A398,Schedule!A:A,0),2)</f>
        <v>19990406_DET@TEX</v>
      </c>
      <c r="C398" s="42" t="s">
        <v>2556</v>
      </c>
      <c r="D398" t="s">
        <v>2966</v>
      </c>
      <c r="E398" s="42">
        <v>1</v>
      </c>
      <c r="AB398" s="12">
        <v>1.3333333333333333</v>
      </c>
      <c r="AI398">
        <v>1</v>
      </c>
      <c r="AM398" s="44">
        <f>IF(E398&lt;10,IF(E398=1,AB398,SUMIFS(AB:AB,A:A,A398,C:C,C398)),"")</f>
        <v>1.3333333333333333</v>
      </c>
    </row>
    <row r="399" spans="1:43">
      <c r="A399">
        <v>15</v>
      </c>
      <c r="B399" t="str">
        <f>INDEX(Schedule!A:B,MATCH(GameLog!A399,Schedule!A:A,0),2)</f>
        <v>19990406_DET@TEX</v>
      </c>
      <c r="C399" s="42" t="s">
        <v>2556</v>
      </c>
      <c r="D399" t="s">
        <v>2967</v>
      </c>
      <c r="E399" s="42">
        <v>1</v>
      </c>
      <c r="AB399" s="12">
        <v>1</v>
      </c>
      <c r="AM399" s="44">
        <f>IF(E399&lt;10,IF(E399=1,AB399,SUMIFS(AB:AB,A:A,A399,C:C,C399)),"")</f>
        <v>1</v>
      </c>
    </row>
    <row r="400" spans="1:43">
      <c r="A400">
        <v>15</v>
      </c>
      <c r="B400" t="str">
        <f>INDEX(Schedule!A:B,MATCH(GameLog!A400,Schedule!A:A,0),2)</f>
        <v>19990406_DET@TEX</v>
      </c>
      <c r="C400" s="42" t="s">
        <v>2562</v>
      </c>
      <c r="D400" t="s">
        <v>2908</v>
      </c>
      <c r="E400" s="42">
        <v>6</v>
      </c>
      <c r="F400">
        <v>1</v>
      </c>
      <c r="G400" s="42">
        <v>5</v>
      </c>
      <c r="H400">
        <v>1</v>
      </c>
      <c r="I400">
        <v>2</v>
      </c>
      <c r="J400">
        <v>2</v>
      </c>
      <c r="M400">
        <v>1</v>
      </c>
      <c r="AM400" s="44">
        <f>IF(E400&lt;10,IF(E400=1,AB400,SUMIFS(AB:AB,A:A,A400,C:C,C400)),"")</f>
        <v>9</v>
      </c>
      <c r="AN400">
        <v>1</v>
      </c>
      <c r="AO400">
        <v>4</v>
      </c>
      <c r="AP400">
        <v>1</v>
      </c>
      <c r="AQ400">
        <v>2</v>
      </c>
    </row>
    <row r="401" spans="1:43">
      <c r="A401">
        <v>15</v>
      </c>
      <c r="B401" t="str">
        <f>INDEX(Schedule!A:B,MATCH(GameLog!A401,Schedule!A:A,0),2)</f>
        <v>19990406_DET@TEX</v>
      </c>
      <c r="C401" s="42" t="s">
        <v>2562</v>
      </c>
      <c r="D401" t="s">
        <v>2904</v>
      </c>
      <c r="E401" s="42">
        <v>2</v>
      </c>
      <c r="F401">
        <v>1</v>
      </c>
      <c r="G401" s="42">
        <v>5</v>
      </c>
      <c r="I401">
        <v>1</v>
      </c>
      <c r="J401">
        <v>1</v>
      </c>
      <c r="AM401" s="44">
        <f>IF(E401&lt;10,IF(E401=1,AB401,SUMIFS(AB:AB,A:A,A401,C:C,C401)),"")</f>
        <v>9</v>
      </c>
      <c r="AN401">
        <v>12</v>
      </c>
      <c r="AO401">
        <v>1</v>
      </c>
    </row>
    <row r="402" spans="1:43">
      <c r="A402">
        <v>15</v>
      </c>
      <c r="B402" t="str">
        <f>INDEX(Schedule!A:B,MATCH(GameLog!A402,Schedule!A:A,0),2)</f>
        <v>19990406_DET@TEX</v>
      </c>
      <c r="C402" s="42" t="s">
        <v>2562</v>
      </c>
      <c r="D402" t="s">
        <v>2909</v>
      </c>
      <c r="E402" s="42">
        <v>7</v>
      </c>
      <c r="F402">
        <v>1</v>
      </c>
      <c r="G402" s="42">
        <v>5</v>
      </c>
      <c r="H402">
        <v>2</v>
      </c>
      <c r="I402">
        <v>2</v>
      </c>
      <c r="J402">
        <v>1</v>
      </c>
      <c r="L402">
        <v>1</v>
      </c>
      <c r="M402">
        <v>2</v>
      </c>
      <c r="AM402" s="44">
        <f>IF(E402&lt;10,IF(E402=1,AB402,SUMIFS(AB:AB,A:A,A402,C:C,C402)),"")</f>
        <v>9</v>
      </c>
      <c r="AN402">
        <v>1</v>
      </c>
    </row>
    <row r="403" spans="1:43">
      <c r="A403">
        <v>15</v>
      </c>
      <c r="B403" t="str">
        <f>INDEX(Schedule!A:B,MATCH(GameLog!A403,Schedule!A:A,0),2)</f>
        <v>19990406_DET@TEX</v>
      </c>
      <c r="C403" s="42" t="s">
        <v>2562</v>
      </c>
      <c r="D403" t="s">
        <v>2911</v>
      </c>
      <c r="E403" s="42">
        <v>9</v>
      </c>
      <c r="F403">
        <v>1</v>
      </c>
      <c r="G403" s="42">
        <v>4</v>
      </c>
      <c r="H403">
        <v>1</v>
      </c>
      <c r="I403">
        <v>1</v>
      </c>
      <c r="Q403">
        <v>1</v>
      </c>
      <c r="AM403" s="44">
        <f>IF(E403&lt;10,IF(E403=1,AB403,SUMIFS(AB:AB,A:A,A403,C:C,C403)),"")</f>
        <v>9</v>
      </c>
      <c r="AN403">
        <v>1</v>
      </c>
      <c r="AP403">
        <v>1</v>
      </c>
    </row>
    <row r="404" spans="1:43">
      <c r="A404">
        <v>15</v>
      </c>
      <c r="B404" t="str">
        <f>INDEX(Schedule!A:B,MATCH(GameLog!A404,Schedule!A:A,0),2)</f>
        <v>19990406_DET@TEX</v>
      </c>
      <c r="C404" s="42" t="s">
        <v>2562</v>
      </c>
      <c r="D404" t="s">
        <v>2912</v>
      </c>
      <c r="E404" s="42" t="s">
        <v>2814</v>
      </c>
      <c r="F404">
        <v>1</v>
      </c>
      <c r="G404" s="42">
        <v>4</v>
      </c>
      <c r="H404">
        <v>1</v>
      </c>
      <c r="I404">
        <v>1</v>
      </c>
      <c r="L404">
        <v>1</v>
      </c>
      <c r="M404">
        <v>3</v>
      </c>
      <c r="AM404" s="44" t="str">
        <f>IF(E404&lt;10,IF(E404=1,AB404,SUMIFS(AB:AB,A:A,A404,C:C,C404)),"")</f>
        <v/>
      </c>
    </row>
    <row r="405" spans="1:43">
      <c r="A405">
        <v>15</v>
      </c>
      <c r="B405" t="str">
        <f>INDEX(Schedule!A:B,MATCH(GameLog!A405,Schedule!A:A,0),2)</f>
        <v>19990406_DET@TEX</v>
      </c>
      <c r="C405" s="42" t="s">
        <v>2562</v>
      </c>
      <c r="D405" t="s">
        <v>2913</v>
      </c>
      <c r="E405" s="42">
        <v>8</v>
      </c>
      <c r="F405">
        <v>1</v>
      </c>
      <c r="G405" s="42">
        <v>3</v>
      </c>
      <c r="H405">
        <v>1</v>
      </c>
      <c r="I405">
        <v>1</v>
      </c>
      <c r="P405">
        <v>1</v>
      </c>
      <c r="AM405" s="44">
        <f>IF(E405&lt;10,IF(E405=1,AB405,SUMIFS(AB:AB,A:A,A405,C:C,C405)),"")</f>
        <v>9</v>
      </c>
      <c r="AN405">
        <v>2</v>
      </c>
    </row>
    <row r="406" spans="1:43">
      <c r="A406">
        <v>15</v>
      </c>
      <c r="B406" t="str">
        <f>INDEX(Schedule!A:B,MATCH(GameLog!A406,Schedule!A:A,0),2)</f>
        <v>19990406_DET@TEX</v>
      </c>
      <c r="C406" s="42" t="s">
        <v>2562</v>
      </c>
      <c r="D406" t="s">
        <v>2907</v>
      </c>
      <c r="E406" s="42">
        <v>5</v>
      </c>
      <c r="F406">
        <v>1</v>
      </c>
      <c r="G406" s="42">
        <v>2</v>
      </c>
      <c r="H406">
        <v>2</v>
      </c>
      <c r="P406">
        <v>2</v>
      </c>
      <c r="AM406" s="44">
        <f>IF(E406&lt;10,IF(E406=1,AB406,SUMIFS(AB:AB,A:A,A406,C:C,C406)),"")</f>
        <v>9</v>
      </c>
    </row>
    <row r="407" spans="1:43">
      <c r="A407">
        <v>15</v>
      </c>
      <c r="B407" t="str">
        <f>INDEX(Schedule!A:B,MATCH(GameLog!A407,Schedule!A:A,0),2)</f>
        <v>19990406_DET@TEX</v>
      </c>
      <c r="C407" s="42" t="s">
        <v>2562</v>
      </c>
      <c r="D407" t="s">
        <v>2905</v>
      </c>
      <c r="E407" s="42">
        <v>3</v>
      </c>
      <c r="F407">
        <v>1</v>
      </c>
      <c r="G407" s="42">
        <v>4</v>
      </c>
      <c r="H407">
        <v>3</v>
      </c>
      <c r="I407">
        <v>3</v>
      </c>
      <c r="L407">
        <v>2</v>
      </c>
      <c r="M407">
        <v>3</v>
      </c>
      <c r="Q407">
        <v>1</v>
      </c>
      <c r="AM407" s="44">
        <f>IF(E407&lt;10,IF(E407=1,AB407,SUMIFS(AB:AB,A:A,A407,C:C,C407)),"")</f>
        <v>9</v>
      </c>
      <c r="AN407">
        <v>6</v>
      </c>
      <c r="AQ407">
        <v>2</v>
      </c>
    </row>
    <row r="408" spans="1:43">
      <c r="A408">
        <v>15</v>
      </c>
      <c r="B408" t="str">
        <f>INDEX(Schedule!A:B,MATCH(GameLog!A408,Schedule!A:A,0),2)</f>
        <v>19990406_DET@TEX</v>
      </c>
      <c r="C408" s="42" t="s">
        <v>2562</v>
      </c>
      <c r="D408" t="s">
        <v>2914</v>
      </c>
      <c r="E408" s="42">
        <v>4</v>
      </c>
      <c r="F408">
        <v>1</v>
      </c>
      <c r="G408" s="42">
        <v>4</v>
      </c>
      <c r="I408">
        <v>1</v>
      </c>
      <c r="M408">
        <v>1</v>
      </c>
      <c r="AM408" s="44">
        <f>IF(E408&lt;10,IF(E408=1,AB408,SUMIFS(AB:AB,A:A,A408,C:C,C408)),"")</f>
        <v>9</v>
      </c>
      <c r="AN408">
        <v>4</v>
      </c>
      <c r="AO408">
        <v>3</v>
      </c>
      <c r="AQ408">
        <v>2</v>
      </c>
    </row>
    <row r="409" spans="1:43">
      <c r="A409">
        <v>15</v>
      </c>
      <c r="B409" t="str">
        <f>INDEX(Schedule!A:B,MATCH(GameLog!A409,Schedule!A:A,0),2)</f>
        <v>19990406_DET@TEX</v>
      </c>
      <c r="C409" s="42" t="s">
        <v>2562</v>
      </c>
      <c r="D409" t="s">
        <v>2921</v>
      </c>
      <c r="E409" s="42">
        <v>1</v>
      </c>
      <c r="F409">
        <v>1</v>
      </c>
      <c r="W409" s="42">
        <v>1</v>
      </c>
      <c r="AB409" s="12">
        <v>6</v>
      </c>
      <c r="AC409">
        <v>6</v>
      </c>
      <c r="AD409">
        <v>5</v>
      </c>
      <c r="AE409">
        <v>3</v>
      </c>
      <c r="AF409">
        <v>4</v>
      </c>
      <c r="AG409">
        <v>2</v>
      </c>
      <c r="AI409">
        <v>6</v>
      </c>
      <c r="AL409">
        <v>1</v>
      </c>
      <c r="AM409" s="44">
        <f>IF(E409&lt;10,IF(E409=1,AB409,SUMIFS(AB:AB,A:A,A409,C:C,C409)),"")</f>
        <v>6</v>
      </c>
      <c r="AO409">
        <v>1</v>
      </c>
      <c r="AP409">
        <v>1</v>
      </c>
    </row>
    <row r="410" spans="1:43">
      <c r="A410">
        <v>15</v>
      </c>
      <c r="B410" t="str">
        <f>INDEX(Schedule!A:B,MATCH(GameLog!A410,Schedule!A:A,0),2)</f>
        <v>19990406_DET@TEX</v>
      </c>
      <c r="C410" s="42" t="s">
        <v>2562</v>
      </c>
      <c r="D410" t="s">
        <v>2935</v>
      </c>
      <c r="E410" s="42">
        <v>1</v>
      </c>
      <c r="AB410" s="12">
        <v>1.3333333333333333</v>
      </c>
      <c r="AC410">
        <v>1</v>
      </c>
      <c r="AG410">
        <v>2</v>
      </c>
      <c r="AI410">
        <v>3</v>
      </c>
      <c r="AM410" s="44">
        <f>IF(E410&lt;10,IF(E410=1,AB410,SUMIFS(AB:AB,A:A,A410,C:C,C410)),"")</f>
        <v>1.3333333333333333</v>
      </c>
    </row>
    <row r="411" spans="1:43">
      <c r="A411">
        <v>15</v>
      </c>
      <c r="B411" t="str">
        <f>INDEX(Schedule!A:B,MATCH(GameLog!A411,Schedule!A:A,0),2)</f>
        <v>19990406_DET@TEX</v>
      </c>
      <c r="C411" s="42" t="s">
        <v>2562</v>
      </c>
      <c r="D411" t="s">
        <v>2929</v>
      </c>
      <c r="E411" s="42">
        <v>1</v>
      </c>
      <c r="AB411" s="12">
        <v>0.66666666666666663</v>
      </c>
      <c r="AM411" s="44">
        <f>IF(E411&lt;10,IF(E411=1,AB411,SUMIFS(AB:AB,A:A,A411,C:C,C411)),"")</f>
        <v>0.66666666666666663</v>
      </c>
    </row>
    <row r="412" spans="1:43">
      <c r="A412">
        <v>15</v>
      </c>
      <c r="B412" t="str">
        <f>INDEX(Schedule!A:B,MATCH(GameLog!A412,Schedule!A:A,0),2)</f>
        <v>19990406_DET@TEX</v>
      </c>
      <c r="C412" s="42" t="s">
        <v>2562</v>
      </c>
      <c r="D412" t="s">
        <v>2926</v>
      </c>
      <c r="E412" s="42">
        <v>1</v>
      </c>
      <c r="AB412" s="12">
        <v>0.33333333333333331</v>
      </c>
      <c r="AC412">
        <v>1</v>
      </c>
      <c r="AD412">
        <v>1</v>
      </c>
      <c r="AE412">
        <v>1</v>
      </c>
      <c r="AG412">
        <v>3</v>
      </c>
      <c r="AM412" s="44">
        <f>IF(E412&lt;10,IF(E412=1,AB412,SUMIFS(AB:AB,A:A,A412,C:C,C412)),"")</f>
        <v>0.33333333333333331</v>
      </c>
    </row>
    <row r="413" spans="1:43">
      <c r="A413">
        <v>15</v>
      </c>
      <c r="B413" t="str">
        <f>INDEX(Schedule!A:B,MATCH(GameLog!A413,Schedule!A:A,0),2)</f>
        <v>19990406_DET@TEX</v>
      </c>
      <c r="C413" s="42" t="s">
        <v>2562</v>
      </c>
      <c r="D413" t="s">
        <v>2939</v>
      </c>
      <c r="E413" s="42">
        <v>1</v>
      </c>
      <c r="AA413">
        <v>1</v>
      </c>
      <c r="AB413" s="12">
        <v>0.66666666666666663</v>
      </c>
      <c r="AI413">
        <v>2</v>
      </c>
      <c r="AM413" s="44">
        <f>IF(E413&lt;10,IF(E413=1,AB413,SUMIFS(AB:AB,A:A,A413,C:C,C413)),"")</f>
        <v>0.66666666666666663</v>
      </c>
    </row>
    <row r="414" spans="1:43">
      <c r="A414">
        <v>28</v>
      </c>
      <c r="B414" t="str">
        <f>INDEX(Schedule!A:B,MATCH(GameLog!A414,Schedule!A:A,0),2)</f>
        <v>19990407_DET@TEX</v>
      </c>
      <c r="C414" s="42" t="s">
        <v>2556</v>
      </c>
      <c r="D414" t="s">
        <v>2946</v>
      </c>
      <c r="E414" s="42">
        <v>7</v>
      </c>
      <c r="F414">
        <v>1</v>
      </c>
      <c r="G414" s="42">
        <v>5</v>
      </c>
      <c r="H414">
        <v>2</v>
      </c>
      <c r="I414">
        <v>3</v>
      </c>
      <c r="J414">
        <v>1</v>
      </c>
      <c r="K414">
        <v>1</v>
      </c>
      <c r="M414">
        <v>1</v>
      </c>
      <c r="AM414" s="44">
        <f>IF(E414&lt;10,IF(E414=1,AB414,SUMIFS(AB:AB,A:A,A414,C:C,C414)),"")</f>
        <v>8</v>
      </c>
      <c r="AN414">
        <v>1</v>
      </c>
    </row>
    <row r="415" spans="1:43">
      <c r="A415">
        <v>28</v>
      </c>
      <c r="B415" t="str">
        <f>INDEX(Schedule!A:B,MATCH(GameLog!A415,Schedule!A:A,0),2)</f>
        <v>19990407_DET@TEX</v>
      </c>
      <c r="C415" s="42" t="s">
        <v>2556</v>
      </c>
      <c r="D415" t="s">
        <v>2951</v>
      </c>
      <c r="E415" s="42" t="s">
        <v>2814</v>
      </c>
      <c r="F415">
        <v>1</v>
      </c>
      <c r="G415" s="42">
        <v>5</v>
      </c>
      <c r="H415">
        <v>1</v>
      </c>
      <c r="I415">
        <v>1</v>
      </c>
      <c r="L415">
        <v>1</v>
      </c>
      <c r="M415">
        <v>1</v>
      </c>
      <c r="AM415" s="44" t="str">
        <f>IF(E415&lt;10,IF(E415=1,AB415,SUMIFS(AB:AB,A:A,A415,C:C,C415)),"")</f>
        <v/>
      </c>
    </row>
    <row r="416" spans="1:43">
      <c r="A416">
        <v>28</v>
      </c>
      <c r="B416" t="str">
        <f>INDEX(Schedule!A:B,MATCH(GameLog!A416,Schedule!A:A,0),2)</f>
        <v>19990407_DET@TEX</v>
      </c>
      <c r="C416" s="42" t="s">
        <v>2556</v>
      </c>
      <c r="D416" t="s">
        <v>2943</v>
      </c>
      <c r="E416" s="42">
        <v>4</v>
      </c>
      <c r="F416">
        <v>1</v>
      </c>
      <c r="G416" s="42">
        <v>4</v>
      </c>
      <c r="H416">
        <v>1</v>
      </c>
      <c r="I416">
        <v>1</v>
      </c>
      <c r="J416">
        <v>1</v>
      </c>
      <c r="M416">
        <v>1</v>
      </c>
      <c r="Q416">
        <v>1</v>
      </c>
      <c r="S416">
        <v>1</v>
      </c>
      <c r="AM416" s="44">
        <f>IF(E416&lt;10,IF(E416=1,AB416,SUMIFS(AB:AB,A:A,A416,C:C,C416)),"")</f>
        <v>8</v>
      </c>
      <c r="AN416">
        <v>4</v>
      </c>
      <c r="AO416">
        <v>5</v>
      </c>
      <c r="AQ416">
        <v>2</v>
      </c>
    </row>
    <row r="417" spans="1:43">
      <c r="A417">
        <v>28</v>
      </c>
      <c r="B417" t="str">
        <f>INDEX(Schedule!A:B,MATCH(GameLog!A417,Schedule!A:A,0),2)</f>
        <v>19990407_DET@TEX</v>
      </c>
      <c r="C417" s="42" t="s">
        <v>2556</v>
      </c>
      <c r="D417" t="s">
        <v>2942</v>
      </c>
      <c r="E417" s="42">
        <v>3</v>
      </c>
      <c r="F417">
        <v>1</v>
      </c>
      <c r="G417" s="42">
        <v>5</v>
      </c>
      <c r="I417">
        <v>1</v>
      </c>
      <c r="M417">
        <v>2</v>
      </c>
      <c r="AM417" s="44">
        <f>IF(E417&lt;10,IF(E417=1,AB417,SUMIFS(AB:AB,A:A,A417,C:C,C417)),"")</f>
        <v>8</v>
      </c>
      <c r="AN417">
        <v>11</v>
      </c>
      <c r="AQ417">
        <v>2</v>
      </c>
    </row>
    <row r="418" spans="1:43">
      <c r="A418">
        <v>28</v>
      </c>
      <c r="B418" t="str">
        <f>INDEX(Schedule!A:B,MATCH(GameLog!A418,Schedule!A:A,0),2)</f>
        <v>19990407_DET@TEX</v>
      </c>
      <c r="C418" s="42" t="s">
        <v>2556</v>
      </c>
      <c r="D418" t="s">
        <v>2944</v>
      </c>
      <c r="E418" s="42">
        <v>5</v>
      </c>
      <c r="F418">
        <v>1</v>
      </c>
      <c r="G418" s="42">
        <v>4</v>
      </c>
      <c r="Q418">
        <v>2</v>
      </c>
      <c r="AM418" s="44">
        <f>IF(E418&lt;10,IF(E418=1,AB418,SUMIFS(AB:AB,A:A,A418,C:C,C418)),"")</f>
        <v>8</v>
      </c>
      <c r="AO418">
        <v>1</v>
      </c>
      <c r="AQ418">
        <v>1</v>
      </c>
    </row>
    <row r="419" spans="1:43">
      <c r="A419">
        <v>28</v>
      </c>
      <c r="B419" t="str">
        <f>INDEX(Schedule!A:B,MATCH(GameLog!A419,Schedule!A:A,0),2)</f>
        <v>19990407_DET@TEX</v>
      </c>
      <c r="C419" s="42" t="s">
        <v>2556</v>
      </c>
      <c r="D419" t="s">
        <v>2948</v>
      </c>
      <c r="E419" s="42">
        <v>9</v>
      </c>
      <c r="F419">
        <v>1</v>
      </c>
      <c r="G419" s="42">
        <v>4</v>
      </c>
      <c r="H419">
        <v>1</v>
      </c>
      <c r="I419">
        <v>1</v>
      </c>
      <c r="L419">
        <v>1</v>
      </c>
      <c r="M419">
        <v>1</v>
      </c>
      <c r="Q419">
        <v>1</v>
      </c>
      <c r="AM419" s="44">
        <f>IF(E419&lt;10,IF(E419=1,AB419,SUMIFS(AB:AB,A:A,A419,C:C,C419)),"")</f>
        <v>8</v>
      </c>
      <c r="AN419">
        <v>1</v>
      </c>
    </row>
    <row r="420" spans="1:43">
      <c r="A420">
        <v>28</v>
      </c>
      <c r="B420" t="str">
        <f>INDEX(Schedule!A:B,MATCH(GameLog!A420,Schedule!A:A,0),2)</f>
        <v>19990407_DET@TEX</v>
      </c>
      <c r="C420" s="42" t="s">
        <v>2556</v>
      </c>
      <c r="D420" t="s">
        <v>2945</v>
      </c>
      <c r="E420" s="42">
        <v>6</v>
      </c>
      <c r="F420">
        <v>1</v>
      </c>
      <c r="G420" s="42">
        <v>4</v>
      </c>
      <c r="I420">
        <v>1</v>
      </c>
      <c r="J420">
        <v>1</v>
      </c>
      <c r="AM420" s="44">
        <f>IF(E420&lt;10,IF(E420=1,AB420,SUMIFS(AB:AB,A:A,A420,C:C,C420)),"")</f>
        <v>8</v>
      </c>
      <c r="AN420">
        <v>1</v>
      </c>
      <c r="AO420">
        <v>4</v>
      </c>
      <c r="AQ420">
        <v>1</v>
      </c>
    </row>
    <row r="421" spans="1:43">
      <c r="A421">
        <v>28</v>
      </c>
      <c r="B421" t="str">
        <f>INDEX(Schedule!A:B,MATCH(GameLog!A421,Schedule!A:A,0),2)</f>
        <v>19990407_DET@TEX</v>
      </c>
      <c r="C421" s="42" t="s">
        <v>2556</v>
      </c>
      <c r="D421" t="s">
        <v>2941</v>
      </c>
      <c r="E421" s="42">
        <v>2</v>
      </c>
      <c r="F421">
        <v>1</v>
      </c>
      <c r="G421" s="42">
        <v>4</v>
      </c>
      <c r="H421">
        <v>1</v>
      </c>
      <c r="I421">
        <v>1</v>
      </c>
      <c r="J421">
        <v>1</v>
      </c>
      <c r="AM421" s="44">
        <f>IF(E421&lt;10,IF(E421=1,AB421,SUMIFS(AB:AB,A:A,A421,C:C,C421)),"")</f>
        <v>8</v>
      </c>
      <c r="AN421">
        <v>5</v>
      </c>
      <c r="AO421">
        <v>1</v>
      </c>
    </row>
    <row r="422" spans="1:43">
      <c r="A422">
        <v>28</v>
      </c>
      <c r="B422" t="str">
        <f>INDEX(Schedule!A:B,MATCH(GameLog!A422,Schedule!A:A,0),2)</f>
        <v>19990407_DET@TEX</v>
      </c>
      <c r="C422" s="42" t="s">
        <v>2556</v>
      </c>
      <c r="D422" t="s">
        <v>2820</v>
      </c>
      <c r="E422" s="42">
        <v>8</v>
      </c>
      <c r="F422">
        <v>1</v>
      </c>
      <c r="G422" s="42">
        <v>4</v>
      </c>
      <c r="H422">
        <v>1</v>
      </c>
      <c r="I422">
        <v>1</v>
      </c>
      <c r="J422">
        <v>1</v>
      </c>
      <c r="Q422">
        <v>1</v>
      </c>
      <c r="AM422" s="44">
        <f>IF(E422&lt;10,IF(E422=1,AB422,SUMIFS(AB:AB,A:A,A422,C:C,C422)),"")</f>
        <v>8</v>
      </c>
      <c r="AN422">
        <v>1</v>
      </c>
    </row>
    <row r="423" spans="1:43">
      <c r="A423">
        <v>28</v>
      </c>
      <c r="B423" t="str">
        <f>INDEX(Schedule!A:B,MATCH(GameLog!A423,Schedule!A:A,0),2)</f>
        <v>19990407_DET@TEX</v>
      </c>
      <c r="C423" s="42" t="s">
        <v>2556</v>
      </c>
      <c r="D423" t="s">
        <v>2963</v>
      </c>
      <c r="E423" s="42">
        <v>1</v>
      </c>
      <c r="F423">
        <v>1</v>
      </c>
      <c r="X423">
        <v>1</v>
      </c>
      <c r="AB423" s="12">
        <v>2</v>
      </c>
      <c r="AC423">
        <v>9</v>
      </c>
      <c r="AD423">
        <v>8</v>
      </c>
      <c r="AE423">
        <v>8</v>
      </c>
      <c r="AF423">
        <v>1</v>
      </c>
      <c r="AG423">
        <v>1</v>
      </c>
      <c r="AI423">
        <v>1</v>
      </c>
      <c r="AL423">
        <v>1</v>
      </c>
      <c r="AM423" s="44">
        <f>IF(E423&lt;10,IF(E423=1,AB423,SUMIFS(AB:AB,A:A,A423,C:C,C423)),"")</f>
        <v>2</v>
      </c>
      <c r="AO423">
        <v>1</v>
      </c>
    </row>
    <row r="424" spans="1:43">
      <c r="A424">
        <v>28</v>
      </c>
      <c r="B424" t="str">
        <f>INDEX(Schedule!A:B,MATCH(GameLog!A424,Schedule!A:A,0),2)</f>
        <v>19990407_DET@TEX</v>
      </c>
      <c r="C424" s="42" t="s">
        <v>2556</v>
      </c>
      <c r="D424" t="s">
        <v>2973</v>
      </c>
      <c r="E424" s="42">
        <v>1</v>
      </c>
      <c r="AB424" s="12">
        <v>2</v>
      </c>
      <c r="AC424">
        <v>6</v>
      </c>
      <c r="AD424">
        <v>5</v>
      </c>
      <c r="AE424">
        <v>5</v>
      </c>
      <c r="AF424">
        <v>1</v>
      </c>
      <c r="AG424">
        <v>2</v>
      </c>
      <c r="AI424">
        <v>2</v>
      </c>
      <c r="AM424" s="44">
        <f>IF(E424&lt;10,IF(E424=1,AB424,SUMIFS(AB:AB,A:A,A424,C:C,C424)),"")</f>
        <v>2</v>
      </c>
    </row>
    <row r="425" spans="1:43">
      <c r="A425">
        <v>28</v>
      </c>
      <c r="B425" t="str">
        <f>INDEX(Schedule!A:B,MATCH(GameLog!A425,Schedule!A:A,0),2)</f>
        <v>19990407_DET@TEX</v>
      </c>
      <c r="C425" s="42" t="s">
        <v>2556</v>
      </c>
      <c r="D425" t="s">
        <v>2964</v>
      </c>
      <c r="E425" s="42">
        <v>1</v>
      </c>
      <c r="AB425" s="12">
        <v>2</v>
      </c>
      <c r="AC425">
        <v>6</v>
      </c>
      <c r="AD425">
        <v>4</v>
      </c>
      <c r="AE425">
        <v>4</v>
      </c>
      <c r="AM425" s="44">
        <f>IF(E425&lt;10,IF(E425=1,AB425,SUMIFS(AB:AB,A:A,A425,C:C,C425)),"")</f>
        <v>2</v>
      </c>
    </row>
    <row r="426" spans="1:43">
      <c r="A426">
        <v>28</v>
      </c>
      <c r="B426" t="str">
        <f>INDEX(Schedule!A:B,MATCH(GameLog!A426,Schedule!A:A,0),2)</f>
        <v>19990407_DET@TEX</v>
      </c>
      <c r="C426" s="42" t="s">
        <v>2556</v>
      </c>
      <c r="D426" t="s">
        <v>2976</v>
      </c>
      <c r="E426" s="42">
        <v>1</v>
      </c>
      <c r="AB426" s="12">
        <v>1</v>
      </c>
      <c r="AC426">
        <v>1</v>
      </c>
      <c r="AM426" s="44">
        <f>IF(E426&lt;10,IF(E426=1,AB426,SUMIFS(AB:AB,A:A,A426,C:C,C426)),"")</f>
        <v>1</v>
      </c>
    </row>
    <row r="427" spans="1:43">
      <c r="A427">
        <v>28</v>
      </c>
      <c r="B427" t="str">
        <f>INDEX(Schedule!A:B,MATCH(GameLog!A427,Schedule!A:A,0),2)</f>
        <v>19990407_DET@TEX</v>
      </c>
      <c r="C427" s="42" t="s">
        <v>2556</v>
      </c>
      <c r="D427" t="s">
        <v>2972</v>
      </c>
      <c r="E427" s="42">
        <v>1</v>
      </c>
      <c r="AB427" s="12">
        <v>1</v>
      </c>
      <c r="AI427">
        <v>1</v>
      </c>
      <c r="AM427" s="44">
        <f>IF(E427&lt;10,IF(E427=1,AB427,SUMIFS(AB:AB,A:A,A427,C:C,C427)),"")</f>
        <v>1</v>
      </c>
    </row>
    <row r="428" spans="1:43">
      <c r="A428">
        <v>28</v>
      </c>
      <c r="B428" t="str">
        <f>INDEX(Schedule!A:B,MATCH(GameLog!A428,Schedule!A:A,0),2)</f>
        <v>19990407_DET@TEX</v>
      </c>
      <c r="C428" s="42" t="s">
        <v>2562</v>
      </c>
      <c r="D428" t="s">
        <v>2910</v>
      </c>
      <c r="E428" s="42">
        <v>8</v>
      </c>
      <c r="F428">
        <v>1</v>
      </c>
      <c r="G428" s="42">
        <v>6</v>
      </c>
      <c r="H428">
        <v>2</v>
      </c>
      <c r="I428">
        <v>4</v>
      </c>
      <c r="M428">
        <v>4</v>
      </c>
      <c r="AM428" s="44">
        <f>IF(E428&lt;10,IF(E428=1,AB428,SUMIFS(AB:AB,A:A,A428,C:C,C428)),"")</f>
        <v>9</v>
      </c>
      <c r="AN428">
        <v>4</v>
      </c>
    </row>
    <row r="429" spans="1:43">
      <c r="A429">
        <v>28</v>
      </c>
      <c r="B429" t="str">
        <f>INDEX(Schedule!A:B,MATCH(GameLog!A429,Schedule!A:A,0),2)</f>
        <v>19990407_DET@TEX</v>
      </c>
      <c r="C429" s="42" t="s">
        <v>2562</v>
      </c>
      <c r="D429" t="s">
        <v>2904</v>
      </c>
      <c r="E429" s="42">
        <v>2</v>
      </c>
      <c r="F429">
        <v>1</v>
      </c>
      <c r="G429" s="42">
        <v>5</v>
      </c>
      <c r="H429">
        <v>1</v>
      </c>
      <c r="I429">
        <v>3</v>
      </c>
      <c r="L429">
        <v>1</v>
      </c>
      <c r="M429">
        <v>4</v>
      </c>
      <c r="R429">
        <v>1</v>
      </c>
      <c r="AM429" s="44">
        <v>6</v>
      </c>
      <c r="AN429">
        <v>3</v>
      </c>
      <c r="AP429">
        <v>1</v>
      </c>
    </row>
    <row r="430" spans="1:43">
      <c r="A430">
        <v>28</v>
      </c>
      <c r="B430" t="str">
        <f>INDEX(Schedule!A:B,MATCH(GameLog!A430,Schedule!A:A,0),2)</f>
        <v>19990407_DET@TEX</v>
      </c>
      <c r="C430" s="42" t="s">
        <v>2562</v>
      </c>
      <c r="D430" t="s">
        <v>2916</v>
      </c>
      <c r="E430" s="42">
        <v>2</v>
      </c>
      <c r="G430" s="42">
        <v>1</v>
      </c>
      <c r="AM430" s="44">
        <v>3</v>
      </c>
      <c r="AN430">
        <v>2</v>
      </c>
    </row>
    <row r="431" spans="1:43">
      <c r="A431">
        <v>28</v>
      </c>
      <c r="B431" t="str">
        <f>INDEX(Schedule!A:B,MATCH(GameLog!A431,Schedule!A:A,0),2)</f>
        <v>19990407_DET@TEX</v>
      </c>
      <c r="C431" s="42" t="s">
        <v>2562</v>
      </c>
      <c r="D431" t="s">
        <v>2909</v>
      </c>
      <c r="E431" s="42">
        <v>7</v>
      </c>
      <c r="F431">
        <v>1</v>
      </c>
      <c r="G431" s="42">
        <v>5</v>
      </c>
      <c r="H431">
        <v>1</v>
      </c>
      <c r="I431">
        <v>2</v>
      </c>
      <c r="J431">
        <v>1</v>
      </c>
      <c r="R431">
        <v>1</v>
      </c>
      <c r="AM431" s="44">
        <f>IF(E431&lt;10,IF(E431=1,AB431,SUMIFS(AB:AB,A:A,A431,C:C,C431)),"")</f>
        <v>9</v>
      </c>
      <c r="AN431">
        <v>1</v>
      </c>
    </row>
    <row r="432" spans="1:43">
      <c r="A432">
        <v>28</v>
      </c>
      <c r="B432" t="str">
        <f>INDEX(Schedule!A:B,MATCH(GameLog!A432,Schedule!A:A,0),2)</f>
        <v>19990407_DET@TEX</v>
      </c>
      <c r="C432" s="42" t="s">
        <v>2562</v>
      </c>
      <c r="D432" t="s">
        <v>2911</v>
      </c>
      <c r="E432" s="42">
        <v>9</v>
      </c>
      <c r="F432">
        <v>1</v>
      </c>
      <c r="G432" s="42">
        <v>5</v>
      </c>
      <c r="H432">
        <v>2</v>
      </c>
      <c r="I432">
        <v>2</v>
      </c>
      <c r="L432">
        <v>1</v>
      </c>
      <c r="M432">
        <v>2</v>
      </c>
      <c r="Q432">
        <v>1</v>
      </c>
      <c r="AM432" s="44">
        <f>IF(E432&lt;10,IF(E432=1,AB432,SUMIFS(AB:AB,A:A,A432,C:C,C432)),"")</f>
        <v>9</v>
      </c>
      <c r="AN432">
        <v>3</v>
      </c>
    </row>
    <row r="433" spans="1:42">
      <c r="A433">
        <v>28</v>
      </c>
      <c r="B433" t="str">
        <f>INDEX(Schedule!A:B,MATCH(GameLog!A433,Schedule!A:A,0),2)</f>
        <v>19990407_DET@TEX</v>
      </c>
      <c r="C433" s="42" t="s">
        <v>2562</v>
      </c>
      <c r="D433" t="s">
        <v>2912</v>
      </c>
      <c r="E433" s="42" t="s">
        <v>2814</v>
      </c>
      <c r="F433">
        <v>1</v>
      </c>
      <c r="G433" s="42">
        <v>5</v>
      </c>
      <c r="H433">
        <v>2</v>
      </c>
      <c r="I433">
        <v>2</v>
      </c>
      <c r="J433">
        <v>1</v>
      </c>
      <c r="L433">
        <v>1</v>
      </c>
      <c r="M433">
        <v>2</v>
      </c>
      <c r="AM433" s="44" t="str">
        <f>IF(E433&lt;10,IF(E433=1,AB433,SUMIFS(AB:AB,A:A,A433,C:C,C433)),"")</f>
        <v/>
      </c>
    </row>
    <row r="434" spans="1:42">
      <c r="A434">
        <v>28</v>
      </c>
      <c r="B434" t="str">
        <f>INDEX(Schedule!A:B,MATCH(GameLog!A434,Schedule!A:A,0),2)</f>
        <v>19990407_DET@TEX</v>
      </c>
      <c r="C434" s="42" t="s">
        <v>2562</v>
      </c>
      <c r="D434" t="s">
        <v>2907</v>
      </c>
      <c r="E434" s="42">
        <v>5</v>
      </c>
      <c r="F434">
        <v>1</v>
      </c>
      <c r="G434" s="42">
        <v>5</v>
      </c>
      <c r="H434">
        <v>3</v>
      </c>
      <c r="I434">
        <v>3</v>
      </c>
      <c r="AM434" s="44">
        <f>IF(E434&lt;10,IF(E434=1,AB434,SUMIFS(AB:AB,A:A,A434,C:C,C434)),"")</f>
        <v>9</v>
      </c>
      <c r="AO434">
        <v>1</v>
      </c>
    </row>
    <row r="435" spans="1:42">
      <c r="A435">
        <v>28</v>
      </c>
      <c r="B435" t="str">
        <f>INDEX(Schedule!A:B,MATCH(GameLog!A435,Schedule!A:A,0),2)</f>
        <v>19990407_DET@TEX</v>
      </c>
      <c r="C435" s="42" t="s">
        <v>2562</v>
      </c>
      <c r="D435" t="s">
        <v>2905</v>
      </c>
      <c r="E435" s="42">
        <v>3</v>
      </c>
      <c r="F435">
        <v>1</v>
      </c>
      <c r="G435" s="42">
        <v>5</v>
      </c>
      <c r="H435">
        <v>1</v>
      </c>
      <c r="I435">
        <v>3</v>
      </c>
      <c r="J435">
        <v>1</v>
      </c>
      <c r="Q435">
        <v>1</v>
      </c>
      <c r="AM435" s="44">
        <f>IF(E435&lt;10,IF(E435=1,AB435,SUMIFS(AB:AB,A:A,A435,C:C,C435)),"")</f>
        <v>9</v>
      </c>
      <c r="AN435">
        <v>10</v>
      </c>
    </row>
    <row r="436" spans="1:42">
      <c r="A436">
        <v>28</v>
      </c>
      <c r="B436" t="str">
        <f>INDEX(Schedule!A:B,MATCH(GameLog!A436,Schedule!A:A,0),2)</f>
        <v>19990407_DET@TEX</v>
      </c>
      <c r="C436" s="42" t="s">
        <v>2562</v>
      </c>
      <c r="D436" t="s">
        <v>2914</v>
      </c>
      <c r="E436" s="42">
        <v>4</v>
      </c>
      <c r="F436">
        <v>1</v>
      </c>
      <c r="G436" s="42">
        <v>3</v>
      </c>
      <c r="H436">
        <v>3</v>
      </c>
      <c r="I436">
        <v>1</v>
      </c>
      <c r="J436">
        <v>1</v>
      </c>
      <c r="P436">
        <v>2</v>
      </c>
      <c r="Q436">
        <v>1</v>
      </c>
      <c r="AM436" s="44">
        <f>IF(E436&lt;10,IF(E436=1,AB436,SUMIFS(AB:AB,A:A,A436,C:C,C436)),"")</f>
        <v>9</v>
      </c>
      <c r="AN436">
        <v>3</v>
      </c>
    </row>
    <row r="437" spans="1:42">
      <c r="A437">
        <v>28</v>
      </c>
      <c r="B437" t="str">
        <f>INDEX(Schedule!A:B,MATCH(GameLog!A437,Schedule!A:A,0),2)</f>
        <v>19990407_DET@TEX</v>
      </c>
      <c r="C437" s="42" t="s">
        <v>2562</v>
      </c>
      <c r="D437" t="s">
        <v>2908</v>
      </c>
      <c r="E437" s="42">
        <v>6</v>
      </c>
      <c r="F437">
        <v>1</v>
      </c>
      <c r="G437" s="42">
        <v>2</v>
      </c>
      <c r="H437">
        <v>1</v>
      </c>
      <c r="I437">
        <v>1</v>
      </c>
      <c r="M437">
        <v>2</v>
      </c>
      <c r="P437">
        <v>1</v>
      </c>
      <c r="Q437">
        <v>1</v>
      </c>
      <c r="AM437" s="44">
        <f>IF(E437&lt;10,IF(E437=1,AB437,SUMIFS(AB:AB,A:A,A437,C:C,C437)),"")</f>
        <v>9</v>
      </c>
      <c r="AN437">
        <v>1</v>
      </c>
      <c r="AO437">
        <v>2</v>
      </c>
    </row>
    <row r="438" spans="1:42">
      <c r="A438">
        <v>28</v>
      </c>
      <c r="B438" t="str">
        <f>INDEX(Schedule!A:B,MATCH(GameLog!A438,Schedule!A:A,0),2)</f>
        <v>19990407_DET@TEX</v>
      </c>
      <c r="C438" s="42" t="s">
        <v>2562</v>
      </c>
      <c r="D438" t="s">
        <v>2917</v>
      </c>
      <c r="E438" s="42" t="s">
        <v>2810</v>
      </c>
      <c r="G438" s="42">
        <v>2</v>
      </c>
      <c r="H438">
        <v>1</v>
      </c>
      <c r="I438">
        <v>1</v>
      </c>
      <c r="Q438">
        <v>1</v>
      </c>
      <c r="AM438" s="44" t="str">
        <f>IF(E438&lt;10,IF(E438=1,AB438,SUMIFS(AB:AB,A:A,A438,C:C,C438)),"")</f>
        <v/>
      </c>
    </row>
    <row r="439" spans="1:42">
      <c r="A439">
        <v>28</v>
      </c>
      <c r="B439" t="str">
        <f>INDEX(Schedule!A:B,MATCH(GameLog!A439,Schedule!A:A,0),2)</f>
        <v>19990407_DET@TEX</v>
      </c>
      <c r="C439" s="42" t="s">
        <v>2562</v>
      </c>
      <c r="D439" t="s">
        <v>2925</v>
      </c>
      <c r="E439" s="42">
        <v>1</v>
      </c>
      <c r="F439">
        <v>1</v>
      </c>
      <c r="W439" s="42">
        <v>1</v>
      </c>
      <c r="AB439" s="12">
        <v>7</v>
      </c>
      <c r="AC439">
        <v>9</v>
      </c>
      <c r="AD439">
        <v>7</v>
      </c>
      <c r="AE439">
        <v>6</v>
      </c>
      <c r="AF439">
        <v>2</v>
      </c>
      <c r="AI439">
        <v>4</v>
      </c>
      <c r="AJ439">
        <v>1</v>
      </c>
      <c r="AL439">
        <v>2</v>
      </c>
      <c r="AM439" s="44">
        <f>IF(E439&lt;10,IF(E439=1,AB439,SUMIFS(AB:AB,A:A,A439,C:C,C439)),"")</f>
        <v>7</v>
      </c>
      <c r="AO439">
        <v>4</v>
      </c>
      <c r="AP439">
        <v>1</v>
      </c>
    </row>
    <row r="440" spans="1:42">
      <c r="A440">
        <v>28</v>
      </c>
      <c r="B440" t="str">
        <f>INDEX(Schedule!A:B,MATCH(GameLog!A440,Schedule!A:A,0),2)</f>
        <v>19990407_DET@TEX</v>
      </c>
      <c r="C440" s="42" t="s">
        <v>2562</v>
      </c>
      <c r="D440" t="s">
        <v>2922</v>
      </c>
      <c r="E440" s="42">
        <v>1</v>
      </c>
      <c r="AB440" s="12">
        <v>2</v>
      </c>
      <c r="AC440">
        <v>1</v>
      </c>
      <c r="AI440">
        <v>1</v>
      </c>
      <c r="AM440" s="44">
        <f>IF(E440&lt;10,IF(E440=1,AB440,SUMIFS(AB:AB,A:A,A440,C:C,C440)),"")</f>
        <v>2</v>
      </c>
    </row>
    <row r="441" spans="1:42">
      <c r="A441">
        <v>28</v>
      </c>
      <c r="B441" t="str">
        <f>INDEX(Schedule!A:B,MATCH(GameLog!A441,Schedule!A:A,0),2)</f>
        <v>19990407_DET@TEX</v>
      </c>
      <c r="C441" s="42" t="s">
        <v>2562</v>
      </c>
      <c r="D441" t="s">
        <v>2917</v>
      </c>
      <c r="E441" s="42">
        <v>6</v>
      </c>
      <c r="AM441" s="44">
        <f>IF(E441&lt;10,IF(E441=1,AB441,SUMIFS(AB:AB,A:A,A441,C:C,C441)),"")</f>
        <v>9</v>
      </c>
    </row>
    <row r="442" spans="1:42">
      <c r="A442">
        <v>5</v>
      </c>
      <c r="B442" t="str">
        <f>INDEX(Schedule!A:B,MATCH(GameLog!A442,Schedule!A:A,0),2)</f>
        <v>19990405_NYY@OAK</v>
      </c>
      <c r="C442" s="42" t="s">
        <v>2552</v>
      </c>
      <c r="D442" t="s">
        <v>2980</v>
      </c>
      <c r="E442" s="42">
        <v>4</v>
      </c>
      <c r="F442">
        <v>1</v>
      </c>
      <c r="G442" s="42">
        <v>3</v>
      </c>
      <c r="H442">
        <v>1</v>
      </c>
      <c r="P442">
        <v>1</v>
      </c>
      <c r="AM442" s="44">
        <f>IF(E442&lt;10,IF(E442=1,AB442,SUMIFS(AB:AB,A:A,A442,C:C,C442)),"")</f>
        <v>8</v>
      </c>
      <c r="AN442">
        <v>2</v>
      </c>
      <c r="AO442">
        <v>1</v>
      </c>
      <c r="AP442">
        <v>1</v>
      </c>
    </row>
    <row r="443" spans="1:42">
      <c r="A443">
        <v>5</v>
      </c>
      <c r="B443" t="str">
        <f>INDEX(Schedule!A:B,MATCH(GameLog!A443,Schedule!A:A,0),2)</f>
        <v>19990405_NYY@OAK</v>
      </c>
      <c r="C443" s="42" t="s">
        <v>2552</v>
      </c>
      <c r="D443" t="s">
        <v>2982</v>
      </c>
      <c r="E443" s="42">
        <v>6</v>
      </c>
      <c r="F443">
        <v>1</v>
      </c>
      <c r="G443" s="42">
        <v>4</v>
      </c>
      <c r="I443">
        <v>2</v>
      </c>
      <c r="M443">
        <v>1</v>
      </c>
      <c r="AM443" s="44">
        <f>IF(E443&lt;10,IF(E443=1,AB443,SUMIFS(AB:AB,A:A,A443,C:C,C443)),"")</f>
        <v>8</v>
      </c>
      <c r="AO443">
        <v>1</v>
      </c>
    </row>
    <row r="444" spans="1:42">
      <c r="A444">
        <v>5</v>
      </c>
      <c r="B444" t="str">
        <f>INDEX(Schedule!A:B,MATCH(GameLog!A444,Schedule!A:A,0),2)</f>
        <v>19990405_NYY@OAK</v>
      </c>
      <c r="C444" s="42" t="s">
        <v>2552</v>
      </c>
      <c r="D444" t="s">
        <v>2985</v>
      </c>
      <c r="E444" s="42">
        <v>9</v>
      </c>
      <c r="F444">
        <v>1</v>
      </c>
      <c r="G444" s="42">
        <v>4</v>
      </c>
      <c r="I444">
        <v>2</v>
      </c>
      <c r="M444">
        <v>1</v>
      </c>
      <c r="AM444" s="44">
        <f>IF(E444&lt;10,IF(E444=1,AB444,SUMIFS(AB:AB,A:A,A444,C:C,C444)),"")</f>
        <v>8</v>
      </c>
      <c r="AN444">
        <v>3</v>
      </c>
    </row>
    <row r="445" spans="1:42">
      <c r="A445">
        <v>5</v>
      </c>
      <c r="B445" t="str">
        <f>INDEX(Schedule!A:B,MATCH(GameLog!A445,Schedule!A:A,0),2)</f>
        <v>19990405_NYY@OAK</v>
      </c>
      <c r="C445" s="42" t="s">
        <v>2552</v>
      </c>
      <c r="D445" t="s">
        <v>2984</v>
      </c>
      <c r="E445" s="42">
        <v>8</v>
      </c>
      <c r="F445">
        <v>1</v>
      </c>
      <c r="G445" s="42">
        <v>4</v>
      </c>
      <c r="Q445">
        <v>1</v>
      </c>
      <c r="AM445" s="44">
        <f>IF(E445&lt;10,IF(E445=1,AB445,SUMIFS(AB:AB,A:A,A445,C:C,C445)),"")</f>
        <v>8</v>
      </c>
      <c r="AN445">
        <v>4</v>
      </c>
      <c r="AO445">
        <v>1</v>
      </c>
    </row>
    <row r="446" spans="1:42">
      <c r="A446">
        <v>5</v>
      </c>
      <c r="B446" t="str">
        <f>INDEX(Schedule!A:B,MATCH(GameLog!A446,Schedule!A:A,0),2)</f>
        <v>19990405_NYY@OAK</v>
      </c>
      <c r="C446" s="42" t="s">
        <v>2552</v>
      </c>
      <c r="D446" t="s">
        <v>2979</v>
      </c>
      <c r="E446" s="42">
        <v>3</v>
      </c>
      <c r="F446">
        <v>1</v>
      </c>
      <c r="G446" s="42">
        <v>4</v>
      </c>
      <c r="H446">
        <v>1</v>
      </c>
      <c r="I446">
        <v>1</v>
      </c>
      <c r="J446">
        <v>1</v>
      </c>
      <c r="Q446">
        <v>1</v>
      </c>
      <c r="AM446" s="44">
        <f>IF(E446&lt;10,IF(E446=1,AB446,SUMIFS(AB:AB,A:A,A446,C:C,C446)),"")</f>
        <v>8</v>
      </c>
      <c r="AN446">
        <v>2</v>
      </c>
    </row>
    <row r="447" spans="1:42">
      <c r="A447">
        <v>5</v>
      </c>
      <c r="B447" t="str">
        <f>INDEX(Schedule!A:B,MATCH(GameLog!A447,Schedule!A:A,0),2)</f>
        <v>19990405_NYY@OAK</v>
      </c>
      <c r="C447" s="42" t="s">
        <v>2552</v>
      </c>
      <c r="D447" t="s">
        <v>2986</v>
      </c>
      <c r="E447" s="42" t="s">
        <v>2814</v>
      </c>
      <c r="F447">
        <v>1</v>
      </c>
      <c r="G447" s="42">
        <v>4</v>
      </c>
      <c r="H447">
        <v>1</v>
      </c>
      <c r="I447">
        <v>2</v>
      </c>
      <c r="Q447">
        <v>1</v>
      </c>
      <c r="AM447" s="44" t="str">
        <f>IF(E447&lt;10,IF(E447=1,AB447,SUMIFS(AB:AB,A:A,A447,C:C,C447)),"")</f>
        <v/>
      </c>
    </row>
    <row r="448" spans="1:42">
      <c r="A448">
        <v>5</v>
      </c>
      <c r="B448" t="str">
        <f>INDEX(Schedule!A:B,MATCH(GameLog!A448,Schedule!A:A,0),2)</f>
        <v>19990405_NYY@OAK</v>
      </c>
      <c r="C448" s="42" t="s">
        <v>2552</v>
      </c>
      <c r="D448" t="s">
        <v>2987</v>
      </c>
      <c r="E448" s="42">
        <v>7</v>
      </c>
      <c r="F448">
        <v>1</v>
      </c>
      <c r="G448" s="42">
        <v>2</v>
      </c>
      <c r="H448">
        <v>1</v>
      </c>
      <c r="I448">
        <v>1</v>
      </c>
      <c r="J448">
        <v>1</v>
      </c>
      <c r="M448">
        <v>1</v>
      </c>
      <c r="AM448" s="44">
        <v>5</v>
      </c>
      <c r="AN448">
        <v>2</v>
      </c>
    </row>
    <row r="449" spans="1:45">
      <c r="A449">
        <v>5</v>
      </c>
      <c r="B449" t="str">
        <f>INDEX(Schedule!A:B,MATCH(GameLog!A449,Schedule!A:A,0),2)</f>
        <v>19990405_NYY@OAK</v>
      </c>
      <c r="C449" s="42" t="s">
        <v>2552</v>
      </c>
      <c r="D449" t="s">
        <v>2989</v>
      </c>
      <c r="E449" s="42" t="s">
        <v>2810</v>
      </c>
      <c r="G449" s="42">
        <v>1</v>
      </c>
      <c r="AM449" s="44" t="str">
        <f>IF(E449&lt;10,IF(E449=1,AB449,SUMIFS(AB:AB,A:A,A449,C:C,C449)),"")</f>
        <v/>
      </c>
    </row>
    <row r="450" spans="1:45">
      <c r="A450">
        <v>5</v>
      </c>
      <c r="B450" t="str">
        <f>INDEX(Schedule!A:B,MATCH(GameLog!A450,Schedule!A:A,0),2)</f>
        <v>19990405_NYY@OAK</v>
      </c>
      <c r="C450" s="42" t="s">
        <v>2552</v>
      </c>
      <c r="D450" t="s">
        <v>2981</v>
      </c>
      <c r="E450" s="42">
        <v>5</v>
      </c>
      <c r="F450">
        <v>1</v>
      </c>
      <c r="G450" s="42">
        <v>3</v>
      </c>
      <c r="H450">
        <v>1</v>
      </c>
      <c r="I450">
        <v>1</v>
      </c>
      <c r="M450">
        <v>2</v>
      </c>
      <c r="AM450" s="44">
        <f>IF(E450&lt;10,IF(E450=1,AB450,SUMIFS(AB:AB,A:A,A450,C:C,C450)),"")</f>
        <v>8</v>
      </c>
    </row>
    <row r="451" spans="1:45">
      <c r="A451">
        <v>5</v>
      </c>
      <c r="B451" t="str">
        <f>INDEX(Schedule!A:B,MATCH(GameLog!A451,Schedule!A:A,0),2)</f>
        <v>19990405_NYY@OAK</v>
      </c>
      <c r="C451" s="42" t="s">
        <v>2552</v>
      </c>
      <c r="D451" t="s">
        <v>2988</v>
      </c>
      <c r="E451" s="42">
        <v>2</v>
      </c>
      <c r="F451">
        <v>1</v>
      </c>
      <c r="G451" s="42">
        <v>2</v>
      </c>
      <c r="T451">
        <v>1</v>
      </c>
      <c r="AM451" s="44">
        <f>IF(E451&lt;10,IF(E451=1,AB451,SUMIFS(AB:AB,A:A,A451,C:C,C451)),"")</f>
        <v>8</v>
      </c>
      <c r="AN451">
        <v>11</v>
      </c>
      <c r="AS451">
        <v>2</v>
      </c>
    </row>
    <row r="452" spans="1:45">
      <c r="A452">
        <v>5</v>
      </c>
      <c r="B452" t="str">
        <f>INDEX(Schedule!A:B,MATCH(GameLog!A452,Schedule!A:A,0),2)</f>
        <v>19990405_NYY@OAK</v>
      </c>
      <c r="C452" s="42" t="s">
        <v>2552</v>
      </c>
      <c r="D452" t="s">
        <v>2998</v>
      </c>
      <c r="E452" s="42">
        <v>1</v>
      </c>
      <c r="F452">
        <v>1</v>
      </c>
      <c r="W452" s="42">
        <v>1</v>
      </c>
      <c r="Y452">
        <v>1</v>
      </c>
      <c r="AB452" s="12">
        <v>8</v>
      </c>
      <c r="AC452">
        <v>5</v>
      </c>
      <c r="AD452">
        <v>1</v>
      </c>
      <c r="AE452">
        <v>1</v>
      </c>
      <c r="AF452">
        <v>1</v>
      </c>
      <c r="AG452">
        <v>2</v>
      </c>
      <c r="AI452">
        <v>10</v>
      </c>
      <c r="AM452" s="44">
        <f>IF(E452&lt;10,IF(E452=1,AB452,SUMIFS(AB:AB,A:A,A452,C:C,C452)),"")</f>
        <v>8</v>
      </c>
    </row>
    <row r="453" spans="1:45">
      <c r="A453">
        <v>5</v>
      </c>
      <c r="B453" t="str">
        <f>INDEX(Schedule!A:B,MATCH(GameLog!A453,Schedule!A:A,0),2)</f>
        <v>19990405_NYY@OAK</v>
      </c>
      <c r="C453" s="42" t="s">
        <v>2552</v>
      </c>
      <c r="D453" t="s">
        <v>2989</v>
      </c>
      <c r="E453" s="42">
        <v>7</v>
      </c>
      <c r="G453" s="42">
        <v>1</v>
      </c>
      <c r="AM453" s="44">
        <v>3</v>
      </c>
    </row>
    <row r="454" spans="1:45">
      <c r="A454">
        <v>5</v>
      </c>
      <c r="B454" t="str">
        <f>INDEX(Schedule!A:B,MATCH(GameLog!A454,Schedule!A:A,0),2)</f>
        <v>19990405_NYY@OAK</v>
      </c>
      <c r="C454" s="42" t="s">
        <v>2560</v>
      </c>
      <c r="D454" t="s">
        <v>3017</v>
      </c>
      <c r="E454" s="42">
        <v>4</v>
      </c>
      <c r="F454">
        <v>1</v>
      </c>
      <c r="G454" s="42">
        <v>4</v>
      </c>
      <c r="I454">
        <v>1</v>
      </c>
      <c r="Q454">
        <v>1</v>
      </c>
      <c r="AM454" s="44">
        <f>IF(E454&lt;10,IF(E454=1,AB454,SUMIFS(AB:AB,A:A,A454,C:C,C454)),"")</f>
        <v>8</v>
      </c>
      <c r="AN454">
        <v>5</v>
      </c>
      <c r="AO454">
        <v>2</v>
      </c>
    </row>
    <row r="455" spans="1:45">
      <c r="A455">
        <v>5</v>
      </c>
      <c r="B455" t="str">
        <f>INDEX(Schedule!A:B,MATCH(GameLog!A455,Schedule!A:A,0),2)</f>
        <v>19990405_NYY@OAK</v>
      </c>
      <c r="C455" s="42" t="s">
        <v>2560</v>
      </c>
      <c r="D455" t="s">
        <v>3028</v>
      </c>
      <c r="E455" s="42">
        <v>8</v>
      </c>
      <c r="F455">
        <v>1</v>
      </c>
      <c r="G455" s="42">
        <v>3</v>
      </c>
      <c r="P455">
        <v>1</v>
      </c>
      <c r="Q455">
        <v>1</v>
      </c>
      <c r="AM455" s="44">
        <f>IF(E455&lt;10,IF(E455=1,AB455,SUMIFS(AB:AB,A:A,A455,C:C,C455)),"")</f>
        <v>8</v>
      </c>
      <c r="AN455">
        <v>4</v>
      </c>
    </row>
    <row r="456" spans="1:45">
      <c r="A456">
        <v>5</v>
      </c>
      <c r="B456" t="str">
        <f>INDEX(Schedule!A:B,MATCH(GameLog!A456,Schedule!A:A,0),2)</f>
        <v>19990405_NYY@OAK</v>
      </c>
      <c r="C456" s="42" t="s">
        <v>2560</v>
      </c>
      <c r="D456" t="s">
        <v>3016</v>
      </c>
      <c r="E456" s="42" t="s">
        <v>2814</v>
      </c>
      <c r="F456">
        <v>1</v>
      </c>
      <c r="G456" s="42">
        <v>4</v>
      </c>
      <c r="I456">
        <v>1</v>
      </c>
      <c r="Q456">
        <v>2</v>
      </c>
      <c r="AM456" s="44" t="str">
        <f>IF(E456&lt;10,IF(E456=1,AB456,SUMIFS(AB:AB,A:A,A456,C:C,C456)),"")</f>
        <v/>
      </c>
    </row>
    <row r="457" spans="1:45">
      <c r="A457">
        <v>5</v>
      </c>
      <c r="B457" t="str">
        <f>INDEX(Schedule!A:B,MATCH(GameLog!A457,Schedule!A:A,0),2)</f>
        <v>19990405_NYY@OAK</v>
      </c>
      <c r="C457" s="42" t="s">
        <v>2560</v>
      </c>
      <c r="D457" t="s">
        <v>3022</v>
      </c>
      <c r="E457" s="42">
        <v>9</v>
      </c>
      <c r="F457">
        <v>1</v>
      </c>
      <c r="G457" s="42">
        <v>3</v>
      </c>
      <c r="P457">
        <v>1</v>
      </c>
      <c r="Q457">
        <v>2</v>
      </c>
      <c r="AM457" s="44">
        <f>IF(E457&lt;10,IF(E457=1,AB457,SUMIFS(AB:AB,A:A,A457,C:C,C457)),"")</f>
        <v>8</v>
      </c>
    </row>
    <row r="458" spans="1:45">
      <c r="A458">
        <v>5</v>
      </c>
      <c r="B458" t="str">
        <f>INDEX(Schedule!A:B,MATCH(GameLog!A458,Schedule!A:A,0),2)</f>
        <v>19990405_NYY@OAK</v>
      </c>
      <c r="C458" s="42" t="s">
        <v>2560</v>
      </c>
      <c r="D458" t="s">
        <v>3023</v>
      </c>
      <c r="E458" s="42">
        <v>3</v>
      </c>
      <c r="F458">
        <v>1</v>
      </c>
      <c r="G458" s="42">
        <v>3</v>
      </c>
      <c r="H458">
        <v>1</v>
      </c>
      <c r="I458">
        <v>2</v>
      </c>
      <c r="J458">
        <v>1</v>
      </c>
      <c r="L458">
        <v>1</v>
      </c>
      <c r="M458">
        <v>1</v>
      </c>
      <c r="Q458">
        <v>1</v>
      </c>
      <c r="AM458" s="44">
        <f>IF(E458&lt;10,IF(E458=1,AB458,SUMIFS(AB:AB,A:A,A458,C:C,C458)),"")</f>
        <v>8</v>
      </c>
      <c r="AN458">
        <v>5</v>
      </c>
      <c r="AO458">
        <v>1</v>
      </c>
    </row>
    <row r="459" spans="1:45">
      <c r="A459">
        <v>5</v>
      </c>
      <c r="B459" t="str">
        <f>INDEX(Schedule!A:B,MATCH(GameLog!A459,Schedule!A:A,0),2)</f>
        <v>19990405_NYY@OAK</v>
      </c>
      <c r="C459" s="42" t="s">
        <v>2560</v>
      </c>
      <c r="D459" t="s">
        <v>3020</v>
      </c>
      <c r="E459" s="42">
        <v>7</v>
      </c>
      <c r="F459">
        <v>1</v>
      </c>
      <c r="G459" s="42">
        <v>3</v>
      </c>
      <c r="Q459">
        <v>2</v>
      </c>
      <c r="AM459" s="44">
        <f>IF(E459&lt;10,IF(E459=1,AB459,SUMIFS(AB:AB,A:A,A459,C:C,C459)),"")</f>
        <v>8</v>
      </c>
      <c r="AN459">
        <v>3</v>
      </c>
    </row>
    <row r="460" spans="1:45">
      <c r="A460">
        <v>5</v>
      </c>
      <c r="B460" t="str">
        <f>INDEX(Schedule!A:B,MATCH(GameLog!A460,Schedule!A:A,0),2)</f>
        <v>19990405_NYY@OAK</v>
      </c>
      <c r="C460" s="42" t="s">
        <v>2560</v>
      </c>
      <c r="D460" t="s">
        <v>3018</v>
      </c>
      <c r="E460" s="42">
        <v>5</v>
      </c>
      <c r="F460">
        <v>1</v>
      </c>
      <c r="G460" s="42">
        <v>3</v>
      </c>
      <c r="AM460" s="44">
        <f>IF(E460&lt;10,IF(E460=1,AB460,SUMIFS(AB:AB,A:A,A460,C:C,C460)),"")</f>
        <v>8</v>
      </c>
      <c r="AO460">
        <v>1</v>
      </c>
    </row>
    <row r="461" spans="1:45">
      <c r="A461">
        <v>5</v>
      </c>
      <c r="B461" t="str">
        <f>INDEX(Schedule!A:B,MATCH(GameLog!A461,Schedule!A:A,0),2)</f>
        <v>19990405_NYY@OAK</v>
      </c>
      <c r="C461" s="42" t="s">
        <v>2560</v>
      </c>
      <c r="D461" t="s">
        <v>3027</v>
      </c>
      <c r="E461" s="42">
        <v>2</v>
      </c>
      <c r="F461">
        <v>1</v>
      </c>
      <c r="G461" s="42">
        <v>3</v>
      </c>
      <c r="AM461" s="44">
        <f>IF(E461&lt;10,IF(E461=1,AB461,SUMIFS(AB:AB,A:A,A461,C:C,C461)),"")</f>
        <v>8</v>
      </c>
      <c r="AN461">
        <v>4</v>
      </c>
    </row>
    <row r="462" spans="1:45">
      <c r="A462">
        <v>5</v>
      </c>
      <c r="B462" t="str">
        <f>INDEX(Schedule!A:B,MATCH(GameLog!A462,Schedule!A:A,0),2)</f>
        <v>19990405_NYY@OAK</v>
      </c>
      <c r="C462" s="42" t="s">
        <v>2560</v>
      </c>
      <c r="D462" t="s">
        <v>3019</v>
      </c>
      <c r="E462" s="42">
        <v>6</v>
      </c>
      <c r="F462">
        <v>1</v>
      </c>
      <c r="G462" s="42">
        <v>3</v>
      </c>
      <c r="I462">
        <v>1</v>
      </c>
      <c r="Q462">
        <v>1</v>
      </c>
      <c r="AM462" s="44">
        <f>IF(E462&lt;10,IF(E462=1,AB462,SUMIFS(AB:AB,A:A,A462,C:C,C462)),"")</f>
        <v>8</v>
      </c>
      <c r="AN462">
        <v>2</v>
      </c>
      <c r="AO462">
        <v>2</v>
      </c>
    </row>
    <row r="463" spans="1:45">
      <c r="A463">
        <v>5</v>
      </c>
      <c r="B463" t="str">
        <f>INDEX(Schedule!A:B,MATCH(GameLog!A463,Schedule!A:A,0),2)</f>
        <v>19990405_NYY@OAK</v>
      </c>
      <c r="C463" s="42" t="s">
        <v>2560</v>
      </c>
      <c r="D463" t="s">
        <v>3034</v>
      </c>
      <c r="E463" s="42">
        <v>1</v>
      </c>
      <c r="F463">
        <v>1</v>
      </c>
      <c r="X463">
        <v>1</v>
      </c>
      <c r="AB463" s="12">
        <v>4.333333333333333</v>
      </c>
      <c r="AC463">
        <v>6</v>
      </c>
      <c r="AD463">
        <v>5</v>
      </c>
      <c r="AE463">
        <v>5</v>
      </c>
      <c r="AI463">
        <v>2</v>
      </c>
      <c r="AM463" s="44">
        <f>IF(E463&lt;10,IF(E463=1,AB463,SUMIFS(AB:AB,A:A,A463,C:C,C463)),"")</f>
        <v>4.333333333333333</v>
      </c>
      <c r="AO463">
        <v>2</v>
      </c>
    </row>
    <row r="464" spans="1:45">
      <c r="A464">
        <v>5</v>
      </c>
      <c r="B464" t="str">
        <f>INDEX(Schedule!A:B,MATCH(GameLog!A464,Schedule!A:A,0),2)</f>
        <v>19990405_NYY@OAK</v>
      </c>
      <c r="C464" s="42" t="s">
        <v>2560</v>
      </c>
      <c r="D464" t="s">
        <v>3040</v>
      </c>
      <c r="E464" s="42">
        <v>1</v>
      </c>
      <c r="AB464" s="12">
        <v>1</v>
      </c>
      <c r="AC464">
        <v>1</v>
      </c>
      <c r="AM464" s="44">
        <f>IF(E464&lt;10,IF(E464=1,AB464,SUMIFS(AB:AB,A:A,A464,C:C,C464)),"")</f>
        <v>1</v>
      </c>
      <c r="AN464">
        <v>1</v>
      </c>
    </row>
    <row r="465" spans="1:43">
      <c r="A465">
        <v>5</v>
      </c>
      <c r="B465" t="str">
        <f>INDEX(Schedule!A:B,MATCH(GameLog!A465,Schedule!A:A,0),2)</f>
        <v>19990405_NYY@OAK</v>
      </c>
      <c r="C465" s="42" t="s">
        <v>2560</v>
      </c>
      <c r="D465" t="s">
        <v>2787</v>
      </c>
      <c r="E465" s="42">
        <v>1</v>
      </c>
      <c r="AB465" s="12">
        <v>2.6666666666666665</v>
      </c>
      <c r="AC465">
        <v>2</v>
      </c>
      <c r="AI465">
        <v>1</v>
      </c>
      <c r="AM465" s="44">
        <f>IF(E465&lt;10,IF(E465=1,AB465,SUMIFS(AB:AB,A:A,A465,C:C,C465)),"")</f>
        <v>2.6666666666666665</v>
      </c>
    </row>
    <row r="466" spans="1:43">
      <c r="A466">
        <v>16</v>
      </c>
      <c r="B466" t="str">
        <f>INDEX(Schedule!A:B,MATCH(GameLog!A466,Schedule!A:A,0),2)</f>
        <v>19990406_NYY@OAK</v>
      </c>
      <c r="C466" s="42" t="s">
        <v>2552</v>
      </c>
      <c r="D466" t="s">
        <v>2980</v>
      </c>
      <c r="E466" s="42">
        <v>4</v>
      </c>
      <c r="F466">
        <v>1</v>
      </c>
      <c r="G466" s="42">
        <v>5</v>
      </c>
      <c r="I466">
        <v>1</v>
      </c>
      <c r="Q466">
        <v>2</v>
      </c>
      <c r="AM466" s="44">
        <f>IF(E466&lt;10,IF(E466=1,AB466,SUMIFS(AB:AB,A:A,A466,C:C,C466)),"")</f>
        <v>8</v>
      </c>
      <c r="AN466">
        <v>2</v>
      </c>
      <c r="AO466">
        <v>2</v>
      </c>
      <c r="AQ466">
        <v>1</v>
      </c>
    </row>
    <row r="467" spans="1:43">
      <c r="A467">
        <v>16</v>
      </c>
      <c r="B467" t="str">
        <f>INDEX(Schedule!A:B,MATCH(GameLog!A467,Schedule!A:A,0),2)</f>
        <v>19990406_NYY@OAK</v>
      </c>
      <c r="C467" s="42" t="s">
        <v>2552</v>
      </c>
      <c r="D467" t="s">
        <v>2982</v>
      </c>
      <c r="E467" s="42">
        <v>6</v>
      </c>
      <c r="F467">
        <v>1</v>
      </c>
      <c r="G467" s="42">
        <v>5</v>
      </c>
      <c r="I467">
        <v>4</v>
      </c>
      <c r="K467">
        <v>1</v>
      </c>
      <c r="AM467" s="44">
        <f>IF(E467&lt;10,IF(E467=1,AB467,SUMIFS(AB:AB,A:A,A467,C:C,C467)),"")</f>
        <v>8</v>
      </c>
      <c r="AN467">
        <v>2</v>
      </c>
      <c r="AO467">
        <v>3</v>
      </c>
      <c r="AQ467">
        <v>2</v>
      </c>
    </row>
    <row r="468" spans="1:43">
      <c r="A468">
        <v>16</v>
      </c>
      <c r="B468" t="str">
        <f>INDEX(Schedule!A:B,MATCH(GameLog!A468,Schedule!A:A,0),2)</f>
        <v>19990406_NYY@OAK</v>
      </c>
      <c r="C468" s="42" t="s">
        <v>2552</v>
      </c>
      <c r="D468" t="s">
        <v>2985</v>
      </c>
      <c r="E468" s="42">
        <v>9</v>
      </c>
      <c r="F468">
        <v>1</v>
      </c>
      <c r="G468" s="42">
        <v>4</v>
      </c>
      <c r="N468">
        <v>1</v>
      </c>
      <c r="P468">
        <v>1</v>
      </c>
      <c r="Q468">
        <v>2</v>
      </c>
      <c r="AM468" s="44">
        <f>IF(E468&lt;10,IF(E468=1,AB468,SUMIFS(AB:AB,A:A,A468,C:C,C468)),"")</f>
        <v>8</v>
      </c>
      <c r="AN468">
        <v>1</v>
      </c>
    </row>
    <row r="469" spans="1:43">
      <c r="A469">
        <v>16</v>
      </c>
      <c r="B469" t="str">
        <f>INDEX(Schedule!A:B,MATCH(GameLog!A469,Schedule!A:A,0),2)</f>
        <v>19990406_NYY@OAK</v>
      </c>
      <c r="C469" s="42" t="s">
        <v>2552</v>
      </c>
      <c r="D469" t="s">
        <v>2984</v>
      </c>
      <c r="E469" s="42">
        <v>8</v>
      </c>
      <c r="F469">
        <v>1</v>
      </c>
      <c r="G469" s="42">
        <v>4</v>
      </c>
      <c r="P469">
        <v>1</v>
      </c>
      <c r="Q469">
        <v>1</v>
      </c>
      <c r="AM469" s="44">
        <f>IF(E469&lt;10,IF(E469=1,AB469,SUMIFS(AB:AB,A:A,A469,C:C,C469)),"")</f>
        <v>8</v>
      </c>
      <c r="AN469">
        <v>3</v>
      </c>
    </row>
    <row r="470" spans="1:43">
      <c r="A470">
        <v>16</v>
      </c>
      <c r="B470" t="str">
        <f>INDEX(Schedule!A:B,MATCH(GameLog!A470,Schedule!A:A,0),2)</f>
        <v>19990406_NYY@OAK</v>
      </c>
      <c r="C470" s="42" t="s">
        <v>2552</v>
      </c>
      <c r="D470" t="s">
        <v>2979</v>
      </c>
      <c r="E470" s="42">
        <v>3</v>
      </c>
      <c r="F470">
        <v>1</v>
      </c>
      <c r="G470" s="42">
        <v>5</v>
      </c>
      <c r="I470">
        <v>1</v>
      </c>
      <c r="Q470">
        <v>2</v>
      </c>
      <c r="R470">
        <v>1</v>
      </c>
      <c r="AM470" s="44">
        <f>IF(E470&lt;10,IF(E470=1,AB470,SUMIFS(AB:AB,A:A,A470,C:C,C470)),"")</f>
        <v>8</v>
      </c>
      <c r="AN470">
        <v>5</v>
      </c>
      <c r="AO470">
        <v>3</v>
      </c>
      <c r="AQ470">
        <v>2</v>
      </c>
    </row>
    <row r="471" spans="1:43">
      <c r="A471">
        <v>16</v>
      </c>
      <c r="B471" t="str">
        <f>INDEX(Schedule!A:B,MATCH(GameLog!A471,Schedule!A:A,0),2)</f>
        <v>19990406_NYY@OAK</v>
      </c>
      <c r="C471" s="42" t="s">
        <v>2552</v>
      </c>
      <c r="D471" t="s">
        <v>2986</v>
      </c>
      <c r="E471" s="42" t="s">
        <v>2814</v>
      </c>
      <c r="F471">
        <v>1</v>
      </c>
      <c r="G471" s="42">
        <v>4</v>
      </c>
      <c r="I471">
        <v>2</v>
      </c>
      <c r="AM471" s="44" t="str">
        <f>IF(E471&lt;10,IF(E471=1,AB471,SUMIFS(AB:AB,A:A,A471,C:C,C471)),"")</f>
        <v/>
      </c>
    </row>
    <row r="472" spans="1:43">
      <c r="A472">
        <v>16</v>
      </c>
      <c r="B472" t="str">
        <f>INDEX(Schedule!A:B,MATCH(GameLog!A472,Schedule!A:A,0),2)</f>
        <v>19990406_NYY@OAK</v>
      </c>
      <c r="C472" s="42" t="s">
        <v>2552</v>
      </c>
      <c r="D472" t="s">
        <v>2991</v>
      </c>
      <c r="E472" s="42" t="s">
        <v>2813</v>
      </c>
      <c r="AM472" s="44" t="str">
        <f>IF(E472&lt;10,IF(E472=1,AB472,SUMIFS(AB:AB,A:A,A472,C:C,C472)),"")</f>
        <v/>
      </c>
    </row>
    <row r="473" spans="1:43">
      <c r="A473">
        <v>16</v>
      </c>
      <c r="B473" t="str">
        <f>INDEX(Schedule!A:B,MATCH(GameLog!A473,Schedule!A:A,0),2)</f>
        <v>19990406_NYY@OAK</v>
      </c>
      <c r="C473" s="42" t="s">
        <v>2552</v>
      </c>
      <c r="D473" t="s">
        <v>2978</v>
      </c>
      <c r="E473" s="42">
        <v>2</v>
      </c>
      <c r="F473">
        <v>1</v>
      </c>
      <c r="G473" s="42">
        <v>2</v>
      </c>
      <c r="P473">
        <v>2</v>
      </c>
      <c r="AM473" s="44">
        <f>IF(E473&lt;10,IF(E473=1,AB473,SUMIFS(AB:AB,A:A,A473,C:C,C473)),"")</f>
        <v>8</v>
      </c>
      <c r="AN473">
        <v>6</v>
      </c>
    </row>
    <row r="474" spans="1:43">
      <c r="A474">
        <v>16</v>
      </c>
      <c r="B474" t="str">
        <f>INDEX(Schedule!A:B,MATCH(GameLog!A474,Schedule!A:A,0),2)</f>
        <v>19990406_NYY@OAK</v>
      </c>
      <c r="C474" s="42" t="s">
        <v>2552</v>
      </c>
      <c r="D474" t="s">
        <v>2981</v>
      </c>
      <c r="E474" s="42">
        <v>5</v>
      </c>
      <c r="F474">
        <v>1</v>
      </c>
      <c r="G474" s="42">
        <v>4</v>
      </c>
      <c r="Q474">
        <v>1</v>
      </c>
      <c r="AM474" s="44">
        <f>IF(E474&lt;10,IF(E474=1,AB474,SUMIFS(AB:AB,A:A,A474,C:C,C474)),"")</f>
        <v>8</v>
      </c>
    </row>
    <row r="475" spans="1:43">
      <c r="A475">
        <v>16</v>
      </c>
      <c r="B475" t="str">
        <f>INDEX(Schedule!A:B,MATCH(GameLog!A475,Schedule!A:A,0),2)</f>
        <v>19990406_NYY@OAK</v>
      </c>
      <c r="C475" s="42" t="s">
        <v>2552</v>
      </c>
      <c r="D475" t="s">
        <v>2983</v>
      </c>
      <c r="E475" s="42">
        <v>7</v>
      </c>
      <c r="F475">
        <v>1</v>
      </c>
      <c r="G475" s="42">
        <v>3</v>
      </c>
      <c r="H475">
        <v>1</v>
      </c>
      <c r="I475">
        <v>2</v>
      </c>
      <c r="L475">
        <v>1</v>
      </c>
      <c r="M475">
        <v>1</v>
      </c>
      <c r="S475">
        <v>1</v>
      </c>
      <c r="AM475" s="44">
        <f>IF(E475&lt;10,IF(E475=1,AB475,SUMIFS(AB:AB,A:A,A475,C:C,C475)),"")</f>
        <v>8</v>
      </c>
      <c r="AN475">
        <v>3</v>
      </c>
    </row>
    <row r="476" spans="1:43">
      <c r="A476">
        <v>16</v>
      </c>
      <c r="B476" t="str">
        <f>INDEX(Schedule!A:B,MATCH(GameLog!A476,Schedule!A:A,0),2)</f>
        <v>19990406_NYY@OAK</v>
      </c>
      <c r="C476" s="42" t="s">
        <v>2552</v>
      </c>
      <c r="D476" t="s">
        <v>3013</v>
      </c>
      <c r="E476" s="42">
        <v>1</v>
      </c>
      <c r="F476">
        <v>1</v>
      </c>
      <c r="X476">
        <v>1</v>
      </c>
      <c r="AB476" s="12">
        <v>7</v>
      </c>
      <c r="AC476">
        <v>7</v>
      </c>
      <c r="AD476">
        <v>2</v>
      </c>
      <c r="AE476">
        <v>2</v>
      </c>
      <c r="AF476">
        <v>1</v>
      </c>
      <c r="AG476">
        <v>3</v>
      </c>
      <c r="AI476">
        <v>5</v>
      </c>
      <c r="AM476" s="44">
        <f>IF(E476&lt;10,IF(E476=1,AB476,SUMIFS(AB:AB,A:A,A476,C:C,C476)),"")</f>
        <v>7</v>
      </c>
      <c r="AN476">
        <v>1</v>
      </c>
    </row>
    <row r="477" spans="1:43">
      <c r="A477">
        <v>16</v>
      </c>
      <c r="B477" t="str">
        <f>INDEX(Schedule!A:B,MATCH(GameLog!A477,Schedule!A:A,0),2)</f>
        <v>19990406_NYY@OAK</v>
      </c>
      <c r="C477" s="42" t="s">
        <v>2552</v>
      </c>
      <c r="D477" t="s">
        <v>3001</v>
      </c>
      <c r="E477" s="42">
        <v>1</v>
      </c>
      <c r="AB477" s="12">
        <v>1</v>
      </c>
      <c r="AC477">
        <v>1</v>
      </c>
      <c r="AD477">
        <v>1</v>
      </c>
      <c r="AE477">
        <v>1</v>
      </c>
      <c r="AG477">
        <v>1</v>
      </c>
      <c r="AI477">
        <v>1</v>
      </c>
      <c r="AL477">
        <v>1</v>
      </c>
      <c r="AM477" s="44">
        <f>IF(E477&lt;10,IF(E477=1,AB477,SUMIFS(AB:AB,A:A,A477,C:C,C477)),"")</f>
        <v>1</v>
      </c>
      <c r="AN477">
        <v>1</v>
      </c>
    </row>
    <row r="478" spans="1:43">
      <c r="A478">
        <v>16</v>
      </c>
      <c r="B478" t="str">
        <f>INDEX(Schedule!A:B,MATCH(GameLog!A478,Schedule!A:A,0),2)</f>
        <v>19990406_NYY@OAK</v>
      </c>
      <c r="C478" s="42" t="s">
        <v>2560</v>
      </c>
      <c r="D478" t="s">
        <v>3017</v>
      </c>
      <c r="E478" s="42">
        <v>4</v>
      </c>
      <c r="F478">
        <v>1</v>
      </c>
      <c r="G478" s="42">
        <v>4</v>
      </c>
      <c r="I478">
        <v>3</v>
      </c>
      <c r="J478">
        <v>1</v>
      </c>
      <c r="AM478" s="44">
        <v>8</v>
      </c>
      <c r="AN478">
        <v>3</v>
      </c>
      <c r="AO478">
        <v>2</v>
      </c>
      <c r="AQ478">
        <v>1</v>
      </c>
    </row>
    <row r="479" spans="1:43">
      <c r="A479">
        <v>16</v>
      </c>
      <c r="B479" t="str">
        <f>INDEX(Schedule!A:B,MATCH(GameLog!A479,Schedule!A:A,0),2)</f>
        <v>19990406_NYY@OAK</v>
      </c>
      <c r="C479" s="42" t="s">
        <v>2560</v>
      </c>
      <c r="D479" t="s">
        <v>3017</v>
      </c>
      <c r="E479" s="42">
        <v>7</v>
      </c>
      <c r="AM479" s="44">
        <v>1</v>
      </c>
    </row>
    <row r="480" spans="1:43">
      <c r="A480">
        <v>16</v>
      </c>
      <c r="B480" t="str">
        <f>INDEX(Schedule!A:B,MATCH(GameLog!A480,Schedule!A:A,0),2)</f>
        <v>19990406_NYY@OAK</v>
      </c>
      <c r="C480" s="42" t="s">
        <v>2560</v>
      </c>
      <c r="D480" t="s">
        <v>3028</v>
      </c>
      <c r="E480" s="42">
        <v>8</v>
      </c>
      <c r="F480">
        <v>1</v>
      </c>
      <c r="G480" s="42">
        <v>4</v>
      </c>
      <c r="Q480">
        <v>3</v>
      </c>
      <c r="R480">
        <v>1</v>
      </c>
      <c r="AM480" s="44">
        <f>IF(E480&lt;10,IF(E480=1,AB480,SUMIFS(AB:AB,A:A,A480,C:C,C480)),"")</f>
        <v>9</v>
      </c>
      <c r="AN480">
        <v>5</v>
      </c>
    </row>
    <row r="481" spans="1:46">
      <c r="A481">
        <v>16</v>
      </c>
      <c r="B481" t="str">
        <f>INDEX(Schedule!A:B,MATCH(GameLog!A481,Schedule!A:A,0),2)</f>
        <v>19990406_NYY@OAK</v>
      </c>
      <c r="C481" s="42" t="s">
        <v>2560</v>
      </c>
      <c r="D481" t="s">
        <v>3016</v>
      </c>
      <c r="E481" s="42">
        <v>3</v>
      </c>
      <c r="F481">
        <v>1</v>
      </c>
      <c r="G481" s="42">
        <v>3</v>
      </c>
      <c r="H481">
        <v>1</v>
      </c>
      <c r="I481">
        <v>2</v>
      </c>
      <c r="J481">
        <v>1</v>
      </c>
      <c r="P481">
        <v>1</v>
      </c>
      <c r="AM481" s="44">
        <f>IF(E481&lt;10,IF(E481=1,AB481,SUMIFS(AB:AB,A:A,A481,C:C,C481)),"")</f>
        <v>9</v>
      </c>
      <c r="AN481">
        <v>7</v>
      </c>
      <c r="AO481">
        <v>1</v>
      </c>
      <c r="AQ481">
        <v>1</v>
      </c>
    </row>
    <row r="482" spans="1:46">
      <c r="A482">
        <v>16</v>
      </c>
      <c r="B482" t="str">
        <f>INDEX(Schedule!A:B,MATCH(GameLog!A482,Schedule!A:A,0),2)</f>
        <v>19990406_NYY@OAK</v>
      </c>
      <c r="C482" s="42" t="s">
        <v>2560</v>
      </c>
      <c r="D482" t="s">
        <v>3022</v>
      </c>
      <c r="E482" s="42">
        <v>9</v>
      </c>
      <c r="F482">
        <v>1</v>
      </c>
      <c r="G482" s="42">
        <v>2</v>
      </c>
      <c r="H482">
        <v>1</v>
      </c>
      <c r="P482">
        <v>2</v>
      </c>
      <c r="Q482">
        <v>1</v>
      </c>
      <c r="AM482" s="44">
        <f>IF(E482&lt;10,IF(E482=1,AB482,SUMIFS(AB:AB,A:A,A482,C:C,C482)),"")</f>
        <v>9</v>
      </c>
      <c r="AN482">
        <v>1</v>
      </c>
    </row>
    <row r="483" spans="1:46">
      <c r="A483">
        <v>16</v>
      </c>
      <c r="B483" t="str">
        <f>INDEX(Schedule!A:B,MATCH(GameLog!A483,Schedule!A:A,0),2)</f>
        <v>19990406_NYY@OAK</v>
      </c>
      <c r="C483" s="42" t="s">
        <v>2560</v>
      </c>
      <c r="D483" t="s">
        <v>3030</v>
      </c>
      <c r="E483" s="42" t="s">
        <v>2814</v>
      </c>
      <c r="F483">
        <v>1</v>
      </c>
      <c r="G483" s="42">
        <v>4</v>
      </c>
      <c r="I483">
        <v>1</v>
      </c>
      <c r="AM483" s="44" t="str">
        <f>IF(E483&lt;10,IF(E483=1,AB483,SUMIFS(AB:AB,A:A,A483,C:C,C483)),"")</f>
        <v/>
      </c>
    </row>
    <row r="484" spans="1:46">
      <c r="A484">
        <v>16</v>
      </c>
      <c r="B484" t="str">
        <f>INDEX(Schedule!A:B,MATCH(GameLog!A484,Schedule!A:A,0),2)</f>
        <v>19990406_NYY@OAK</v>
      </c>
      <c r="C484" s="42" t="s">
        <v>2560</v>
      </c>
      <c r="D484" t="s">
        <v>3020</v>
      </c>
      <c r="E484" s="42">
        <v>7</v>
      </c>
      <c r="F484">
        <v>1</v>
      </c>
      <c r="G484" s="42">
        <v>4</v>
      </c>
      <c r="H484">
        <v>1</v>
      </c>
      <c r="I484">
        <v>2</v>
      </c>
      <c r="L484">
        <v>1</v>
      </c>
      <c r="M484">
        <v>2</v>
      </c>
      <c r="R484">
        <v>1</v>
      </c>
      <c r="AM484" s="44">
        <v>8</v>
      </c>
      <c r="AN484">
        <v>2</v>
      </c>
    </row>
    <row r="485" spans="1:46">
      <c r="A485">
        <v>16</v>
      </c>
      <c r="B485" t="str">
        <f>INDEX(Schedule!A:B,MATCH(GameLog!A485,Schedule!A:A,0),2)</f>
        <v>19990406_NYY@OAK</v>
      </c>
      <c r="C485" s="42" t="s">
        <v>2560</v>
      </c>
      <c r="D485" t="s">
        <v>3032</v>
      </c>
      <c r="E485" s="42">
        <v>4</v>
      </c>
      <c r="AM485" s="44">
        <v>1</v>
      </c>
    </row>
    <row r="486" spans="1:46">
      <c r="A486">
        <v>16</v>
      </c>
      <c r="B486" t="str">
        <f>INDEX(Schedule!A:B,MATCH(GameLog!A486,Schedule!A:A,0),2)</f>
        <v>19990406_NYY@OAK</v>
      </c>
      <c r="C486" s="42" t="s">
        <v>2560</v>
      </c>
      <c r="D486" t="s">
        <v>3018</v>
      </c>
      <c r="E486" s="42">
        <v>5</v>
      </c>
      <c r="F486">
        <v>1</v>
      </c>
      <c r="G486" s="42">
        <v>4</v>
      </c>
      <c r="AM486" s="44">
        <f>IF(E486&lt;10,IF(E486=1,AB486,SUMIFS(AB:AB,A:A,A486,C:C,C486)),"")</f>
        <v>9</v>
      </c>
    </row>
    <row r="487" spans="1:46">
      <c r="A487">
        <v>16</v>
      </c>
      <c r="B487" t="str">
        <f>INDEX(Schedule!A:B,MATCH(GameLog!A487,Schedule!A:A,0),2)</f>
        <v>19990406_NYY@OAK</v>
      </c>
      <c r="C487" s="42" t="s">
        <v>2560</v>
      </c>
      <c r="D487" t="s">
        <v>3027</v>
      </c>
      <c r="E487" s="42">
        <v>2</v>
      </c>
      <c r="F487">
        <v>1</v>
      </c>
      <c r="G487" s="42">
        <v>2</v>
      </c>
      <c r="P487">
        <v>1</v>
      </c>
      <c r="AM487" s="44">
        <f>IF(E487&lt;10,IF(E487=1,AB487,SUMIFS(AB:AB,A:A,A487,C:C,C487)),"")</f>
        <v>9</v>
      </c>
      <c r="AN487">
        <v>8</v>
      </c>
      <c r="AT487">
        <v>1</v>
      </c>
    </row>
    <row r="488" spans="1:46">
      <c r="A488">
        <v>16</v>
      </c>
      <c r="B488" t="str">
        <f>INDEX(Schedule!A:B,MATCH(GameLog!A488,Schedule!A:A,0),2)</f>
        <v>19990406_NYY@OAK</v>
      </c>
      <c r="C488" s="42" t="s">
        <v>2560</v>
      </c>
      <c r="D488" t="s">
        <v>3019</v>
      </c>
      <c r="E488" s="42">
        <v>6</v>
      </c>
      <c r="F488">
        <v>1</v>
      </c>
      <c r="G488" s="42">
        <v>3</v>
      </c>
      <c r="Q488">
        <v>2</v>
      </c>
      <c r="AM488" s="44">
        <f>IF(E488&lt;10,IF(E488=1,AB488,SUMIFS(AB:AB,A:A,A488,C:C,C488)),"")</f>
        <v>9</v>
      </c>
      <c r="AN488">
        <v>1</v>
      </c>
      <c r="AO488">
        <v>3</v>
      </c>
      <c r="AQ488">
        <v>1</v>
      </c>
    </row>
    <row r="489" spans="1:46">
      <c r="A489">
        <v>16</v>
      </c>
      <c r="B489" t="str">
        <f>INDEX(Schedule!A:B,MATCH(GameLog!A489,Schedule!A:A,0),2)</f>
        <v>19990406_NYY@OAK</v>
      </c>
      <c r="C489" s="42" t="s">
        <v>2560</v>
      </c>
      <c r="D489" t="s">
        <v>3039</v>
      </c>
      <c r="E489" s="42">
        <v>1</v>
      </c>
      <c r="F489">
        <v>1</v>
      </c>
      <c r="W489" s="42">
        <v>1</v>
      </c>
      <c r="AB489" s="12">
        <v>6</v>
      </c>
      <c r="AC489">
        <v>7</v>
      </c>
      <c r="AD489">
        <v>1</v>
      </c>
      <c r="AE489">
        <v>1</v>
      </c>
      <c r="AG489">
        <v>2</v>
      </c>
      <c r="AI489">
        <v>5</v>
      </c>
      <c r="AM489" s="44">
        <f>IF(E489&lt;10,IF(E489=1,AB489,SUMIFS(AB:AB,A:A,A489,C:C,C489)),"")</f>
        <v>6</v>
      </c>
      <c r="AO489">
        <v>1</v>
      </c>
      <c r="AT489">
        <v>1</v>
      </c>
    </row>
    <row r="490" spans="1:46">
      <c r="A490">
        <v>16</v>
      </c>
      <c r="B490" t="str">
        <f>INDEX(Schedule!A:B,MATCH(GameLog!A490,Schedule!A:A,0),2)</f>
        <v>19990406_NYY@OAK</v>
      </c>
      <c r="C490" s="42" t="s">
        <v>2560</v>
      </c>
      <c r="D490" t="s">
        <v>3043</v>
      </c>
      <c r="E490" s="42">
        <v>1</v>
      </c>
      <c r="AB490" s="12">
        <v>1.3333333333333333</v>
      </c>
      <c r="AC490">
        <v>3</v>
      </c>
      <c r="AG490">
        <v>2</v>
      </c>
      <c r="AI490">
        <v>1</v>
      </c>
      <c r="AJ490">
        <v>1</v>
      </c>
      <c r="AM490" s="44">
        <f>IF(E490&lt;10,IF(E490=1,AB490,SUMIFS(AB:AB,A:A,A490,C:C,C490)),"")</f>
        <v>1.3333333333333333</v>
      </c>
    </row>
    <row r="491" spans="1:46">
      <c r="A491">
        <v>16</v>
      </c>
      <c r="B491" t="str">
        <f>INDEX(Schedule!A:B,MATCH(GameLog!A491,Schedule!A:A,0),2)</f>
        <v>19990406_NYY@OAK</v>
      </c>
      <c r="C491" s="42" t="s">
        <v>2560</v>
      </c>
      <c r="D491" t="s">
        <v>3050</v>
      </c>
      <c r="E491" s="42">
        <v>1</v>
      </c>
      <c r="AA491">
        <v>1</v>
      </c>
      <c r="AB491" s="12">
        <v>1.6666666666666665</v>
      </c>
      <c r="AI491">
        <v>2</v>
      </c>
      <c r="AM491" s="44">
        <f>IF(E491&lt;10,IF(E491=1,AB491,SUMIFS(AB:AB,A:A,A491,C:C,C491)),"")</f>
        <v>1.6666666666666665</v>
      </c>
    </row>
    <row r="492" spans="1:46">
      <c r="A492">
        <v>29</v>
      </c>
      <c r="B492" t="str">
        <f>INDEX(Schedule!A:B,MATCH(GameLog!A492,Schedule!A:A,0),2)</f>
        <v>19990407_NYY@OAK</v>
      </c>
      <c r="C492" s="42" t="s">
        <v>2552</v>
      </c>
      <c r="D492" t="s">
        <v>2980</v>
      </c>
      <c r="E492" s="42">
        <v>4</v>
      </c>
      <c r="F492">
        <v>1</v>
      </c>
      <c r="G492" s="42">
        <v>3</v>
      </c>
      <c r="H492">
        <v>2</v>
      </c>
      <c r="I492">
        <v>2</v>
      </c>
      <c r="L492">
        <v>1</v>
      </c>
      <c r="M492">
        <v>2</v>
      </c>
      <c r="N492">
        <v>1</v>
      </c>
      <c r="P492">
        <v>2</v>
      </c>
      <c r="S492">
        <v>1</v>
      </c>
      <c r="AM492" s="44">
        <f>IF(E492&lt;10,IF(E492=1,AB492,SUMIFS(AB:AB,A:A,A492,C:C,C492)),"")</f>
        <v>9</v>
      </c>
      <c r="AN492">
        <v>3</v>
      </c>
      <c r="AO492">
        <v>3</v>
      </c>
      <c r="AP492">
        <v>1</v>
      </c>
    </row>
    <row r="493" spans="1:46">
      <c r="A493">
        <v>29</v>
      </c>
      <c r="B493" t="str">
        <f>INDEX(Schedule!A:B,MATCH(GameLog!A493,Schedule!A:A,0),2)</f>
        <v>19990407_NYY@OAK</v>
      </c>
      <c r="C493" s="42" t="s">
        <v>2552</v>
      </c>
      <c r="D493" t="s">
        <v>2982</v>
      </c>
      <c r="E493" s="42">
        <v>6</v>
      </c>
      <c r="F493">
        <v>1</v>
      </c>
      <c r="G493" s="42">
        <v>4</v>
      </c>
      <c r="H493">
        <v>2</v>
      </c>
      <c r="I493">
        <v>1</v>
      </c>
      <c r="J493">
        <v>1</v>
      </c>
      <c r="P493">
        <v>1</v>
      </c>
      <c r="AM493" s="44">
        <f>IF(E493&lt;10,IF(E493=1,AB493,SUMIFS(AB:AB,A:A,A493,C:C,C493)),"")</f>
        <v>9</v>
      </c>
      <c r="AN493">
        <v>1</v>
      </c>
    </row>
    <row r="494" spans="1:46">
      <c r="A494">
        <v>29</v>
      </c>
      <c r="B494" t="str">
        <f>INDEX(Schedule!A:B,MATCH(GameLog!A494,Schedule!A:A,0),2)</f>
        <v>19990407_NYY@OAK</v>
      </c>
      <c r="C494" s="42" t="s">
        <v>2552</v>
      </c>
      <c r="D494" t="s">
        <v>2985</v>
      </c>
      <c r="E494" s="42">
        <v>9</v>
      </c>
      <c r="F494">
        <v>1</v>
      </c>
      <c r="G494" s="42">
        <v>2</v>
      </c>
      <c r="H494">
        <v>1</v>
      </c>
      <c r="P494">
        <v>3</v>
      </c>
      <c r="AM494" s="44">
        <f>IF(E494&lt;10,IF(E494=1,AB494,SUMIFS(AB:AB,A:A,A494,C:C,C494)),"")</f>
        <v>9</v>
      </c>
      <c r="AP494">
        <v>1</v>
      </c>
    </row>
    <row r="495" spans="1:46">
      <c r="A495">
        <v>29</v>
      </c>
      <c r="B495" t="str">
        <f>INDEX(Schedule!A:B,MATCH(GameLog!A495,Schedule!A:A,0),2)</f>
        <v>19990407_NYY@OAK</v>
      </c>
      <c r="C495" s="42" t="s">
        <v>2552</v>
      </c>
      <c r="D495" t="s">
        <v>2984</v>
      </c>
      <c r="E495" s="42">
        <v>8</v>
      </c>
      <c r="F495">
        <v>1</v>
      </c>
      <c r="G495" s="42">
        <v>5</v>
      </c>
      <c r="H495">
        <v>2</v>
      </c>
      <c r="I495">
        <v>2</v>
      </c>
      <c r="J495">
        <v>1</v>
      </c>
      <c r="M495">
        <v>2</v>
      </c>
      <c r="N495">
        <v>1</v>
      </c>
      <c r="AM495" s="44">
        <f>IF(E495&lt;10,IF(E495=1,AB495,SUMIFS(AB:AB,A:A,A495,C:C,C495)),"")</f>
        <v>9</v>
      </c>
      <c r="AN495">
        <v>2</v>
      </c>
    </row>
    <row r="496" spans="1:46">
      <c r="A496">
        <v>29</v>
      </c>
      <c r="B496" t="str">
        <f>INDEX(Schedule!A:B,MATCH(GameLog!A496,Schedule!A:A,0),2)</f>
        <v>19990407_NYY@OAK</v>
      </c>
      <c r="C496" s="42" t="s">
        <v>2552</v>
      </c>
      <c r="D496" t="s">
        <v>2979</v>
      </c>
      <c r="E496" s="42">
        <v>3</v>
      </c>
      <c r="F496">
        <v>1</v>
      </c>
      <c r="G496" s="42">
        <v>4</v>
      </c>
      <c r="I496">
        <v>2</v>
      </c>
      <c r="M496">
        <v>3</v>
      </c>
      <c r="Q496">
        <v>2</v>
      </c>
      <c r="U496">
        <v>1</v>
      </c>
      <c r="AM496" s="44">
        <f>IF(E496&lt;10,IF(E496=1,AB496,SUMIFS(AB:AB,A:A,A496,C:C,C496)),"")</f>
        <v>9</v>
      </c>
      <c r="AN496">
        <v>12</v>
      </c>
      <c r="AO496">
        <v>1</v>
      </c>
    </row>
    <row r="497" spans="1:43">
      <c r="A497">
        <v>29</v>
      </c>
      <c r="B497" t="str">
        <f>INDEX(Schedule!A:B,MATCH(GameLog!A497,Schedule!A:A,0),2)</f>
        <v>19990407_NYY@OAK</v>
      </c>
      <c r="C497" s="42" t="s">
        <v>2552</v>
      </c>
      <c r="D497" t="s">
        <v>2986</v>
      </c>
      <c r="E497" s="42" t="s">
        <v>2814</v>
      </c>
      <c r="F497">
        <v>1</v>
      </c>
      <c r="G497" s="42">
        <v>3</v>
      </c>
      <c r="H497">
        <v>1</v>
      </c>
      <c r="I497">
        <v>2</v>
      </c>
      <c r="K497">
        <v>1</v>
      </c>
      <c r="L497">
        <v>1</v>
      </c>
      <c r="M497">
        <v>1</v>
      </c>
      <c r="P497">
        <v>1</v>
      </c>
      <c r="S497">
        <v>1</v>
      </c>
      <c r="AM497" s="44" t="str">
        <f>IF(E497&lt;10,IF(E497=1,AB497,SUMIFS(AB:AB,A:A,A497,C:C,C497)),"")</f>
        <v/>
      </c>
    </row>
    <row r="498" spans="1:43">
      <c r="A498">
        <v>29</v>
      </c>
      <c r="B498" t="str">
        <f>INDEX(Schedule!A:B,MATCH(GameLog!A498,Schedule!A:A,0),2)</f>
        <v>19990407_NYY@OAK</v>
      </c>
      <c r="C498" s="42" t="s">
        <v>2552</v>
      </c>
      <c r="D498" t="s">
        <v>2991</v>
      </c>
      <c r="E498" s="42" t="s">
        <v>2813</v>
      </c>
      <c r="H498">
        <v>1</v>
      </c>
      <c r="AM498" s="44" t="str">
        <f>IF(E498&lt;10,IF(E498=1,AB498,SUMIFS(AB:AB,A:A,A498,C:C,C498)),"")</f>
        <v/>
      </c>
    </row>
    <row r="499" spans="1:43">
      <c r="A499">
        <v>29</v>
      </c>
      <c r="B499" t="str">
        <f>INDEX(Schedule!A:B,MATCH(GameLog!A499,Schedule!A:A,0),2)</f>
        <v>19990407_NYY@OAK</v>
      </c>
      <c r="C499" s="42" t="s">
        <v>2552</v>
      </c>
      <c r="D499" t="s">
        <v>2978</v>
      </c>
      <c r="E499" s="42">
        <v>2</v>
      </c>
      <c r="F499">
        <v>1</v>
      </c>
      <c r="G499" s="42">
        <v>5</v>
      </c>
      <c r="I499">
        <v>2</v>
      </c>
      <c r="M499">
        <v>1</v>
      </c>
      <c r="N499">
        <v>1</v>
      </c>
      <c r="R499">
        <v>1</v>
      </c>
      <c r="AM499" s="44">
        <f>IF(E499&lt;10,IF(E499=1,AB499,SUMIFS(AB:AB,A:A,A499,C:C,C499)),"")</f>
        <v>9</v>
      </c>
      <c r="AN499">
        <v>5</v>
      </c>
    </row>
    <row r="500" spans="1:43">
      <c r="A500">
        <v>29</v>
      </c>
      <c r="B500" t="str">
        <f>INDEX(Schedule!A:B,MATCH(GameLog!A500,Schedule!A:A,0),2)</f>
        <v>19990407_NYY@OAK</v>
      </c>
      <c r="C500" s="42" t="s">
        <v>2552</v>
      </c>
      <c r="D500" t="s">
        <v>2981</v>
      </c>
      <c r="E500" s="42">
        <v>5</v>
      </c>
      <c r="F500">
        <v>1</v>
      </c>
      <c r="G500" s="42">
        <v>5</v>
      </c>
      <c r="Q500">
        <v>2</v>
      </c>
      <c r="AM500" s="44">
        <f>IF(E500&lt;10,IF(E500=1,AB500,SUMIFS(AB:AB,A:A,A500,C:C,C500)),"")</f>
        <v>9</v>
      </c>
      <c r="AN500">
        <v>1</v>
      </c>
      <c r="AO500">
        <v>1</v>
      </c>
    </row>
    <row r="501" spans="1:43">
      <c r="A501">
        <v>29</v>
      </c>
      <c r="B501" t="str">
        <f>INDEX(Schedule!A:B,MATCH(GameLog!A501,Schedule!A:A,0),2)</f>
        <v>19990407_NYY@OAK</v>
      </c>
      <c r="C501" s="42" t="s">
        <v>2552</v>
      </c>
      <c r="D501" t="s">
        <v>2983</v>
      </c>
      <c r="E501" s="42">
        <v>7</v>
      </c>
      <c r="F501">
        <v>1</v>
      </c>
      <c r="G501" s="42">
        <v>5</v>
      </c>
      <c r="H501">
        <v>1</v>
      </c>
      <c r="I501">
        <v>1</v>
      </c>
      <c r="AM501" s="44">
        <f>IF(E501&lt;10,IF(E501=1,AB501,SUMIFS(AB:AB,A:A,A501,C:C,C501)),"")</f>
        <v>9</v>
      </c>
      <c r="AN501">
        <v>3</v>
      </c>
    </row>
    <row r="502" spans="1:43">
      <c r="A502">
        <v>29</v>
      </c>
      <c r="B502" t="str">
        <f>INDEX(Schedule!A:B,MATCH(GameLog!A502,Schedule!A:A,0),2)</f>
        <v>19990407_NYY@OAK</v>
      </c>
      <c r="C502" s="42" t="s">
        <v>2552</v>
      </c>
      <c r="D502" t="s">
        <v>3007</v>
      </c>
      <c r="E502" s="42">
        <v>1</v>
      </c>
      <c r="F502">
        <v>1</v>
      </c>
      <c r="AB502" s="12">
        <v>4.333333333333333</v>
      </c>
      <c r="AC502">
        <v>6</v>
      </c>
      <c r="AD502">
        <v>7</v>
      </c>
      <c r="AE502">
        <v>7</v>
      </c>
      <c r="AF502">
        <v>3</v>
      </c>
      <c r="AG502">
        <v>4</v>
      </c>
      <c r="AI502">
        <v>1</v>
      </c>
      <c r="AM502" s="44">
        <f>IF(E502&lt;10,IF(E502=1,AB502,SUMIFS(AB:AB,A:A,A502,C:C,C502)),"")</f>
        <v>4.333333333333333</v>
      </c>
      <c r="AO502">
        <v>2</v>
      </c>
    </row>
    <row r="503" spans="1:43">
      <c r="A503">
        <v>29</v>
      </c>
      <c r="B503" t="str">
        <f>INDEX(Schedule!A:B,MATCH(GameLog!A503,Schedule!A:A,0),2)</f>
        <v>19990407_NYY@OAK</v>
      </c>
      <c r="C503" s="42" t="s">
        <v>2552</v>
      </c>
      <c r="D503" t="s">
        <v>3005</v>
      </c>
      <c r="E503" s="42">
        <v>1</v>
      </c>
      <c r="AB503" s="12">
        <v>1.6666666666666665</v>
      </c>
      <c r="AC503">
        <v>1</v>
      </c>
      <c r="AD503">
        <v>1</v>
      </c>
      <c r="AE503">
        <v>1</v>
      </c>
      <c r="AF503">
        <v>1</v>
      </c>
      <c r="AI503">
        <v>1</v>
      </c>
      <c r="AM503" s="44">
        <f>IF(E503&lt;10,IF(E503=1,AB503,SUMIFS(AB:AB,A:A,A503,C:C,C503)),"")</f>
        <v>1.6666666666666665</v>
      </c>
    </row>
    <row r="504" spans="1:43">
      <c r="A504">
        <v>29</v>
      </c>
      <c r="B504" t="str">
        <f>INDEX(Schedule!A:B,MATCH(GameLog!A504,Schedule!A:A,0),2)</f>
        <v>19990407_NYY@OAK</v>
      </c>
      <c r="C504" s="42" t="s">
        <v>2552</v>
      </c>
      <c r="D504" t="s">
        <v>3001</v>
      </c>
      <c r="E504" s="42">
        <v>1</v>
      </c>
      <c r="AB504" s="12">
        <v>0.66666666666666663</v>
      </c>
      <c r="AM504" s="44">
        <f>IF(E504&lt;10,IF(E504=1,AB504,SUMIFS(AB:AB,A:A,A504,C:C,C504)),"")</f>
        <v>0.66666666666666663</v>
      </c>
    </row>
    <row r="505" spans="1:43">
      <c r="A505">
        <v>29</v>
      </c>
      <c r="B505" t="str">
        <f>INDEX(Schedule!A:B,MATCH(GameLog!A505,Schedule!A:A,0),2)</f>
        <v>19990407_NYY@OAK</v>
      </c>
      <c r="C505" s="42" t="s">
        <v>2552</v>
      </c>
      <c r="D505" t="s">
        <v>3009</v>
      </c>
      <c r="E505" s="42">
        <v>1</v>
      </c>
      <c r="W505" s="42">
        <v>1</v>
      </c>
      <c r="AB505" s="12">
        <v>1.3333333333333333</v>
      </c>
      <c r="AC505">
        <v>1</v>
      </c>
      <c r="AD505">
        <v>1</v>
      </c>
      <c r="AI505">
        <v>2</v>
      </c>
      <c r="AM505" s="44">
        <f>IF(E505&lt;10,IF(E505=1,AB505,SUMIFS(AB:AB,A:A,A505,C:C,C505)),"")</f>
        <v>1.3333333333333333</v>
      </c>
    </row>
    <row r="506" spans="1:43">
      <c r="A506">
        <v>29</v>
      </c>
      <c r="B506" t="str">
        <f>INDEX(Schedule!A:B,MATCH(GameLog!A506,Schedule!A:A,0),2)</f>
        <v>19990407_NYY@OAK</v>
      </c>
      <c r="C506" s="42" t="s">
        <v>2552</v>
      </c>
      <c r="D506" t="s">
        <v>3010</v>
      </c>
      <c r="E506" s="42">
        <v>1</v>
      </c>
      <c r="AA506">
        <v>1</v>
      </c>
      <c r="AB506" s="12">
        <v>1</v>
      </c>
      <c r="AM506" s="44">
        <f>IF(E506&lt;10,IF(E506=1,AB506,SUMIFS(AB:AB,A:A,A506,C:C,C506)),"")</f>
        <v>1</v>
      </c>
    </row>
    <row r="507" spans="1:43">
      <c r="A507">
        <v>29</v>
      </c>
      <c r="B507" t="str">
        <f>INDEX(Schedule!A:B,MATCH(GameLog!A507,Schedule!A:A,0),2)</f>
        <v>19990407_NYY@OAK</v>
      </c>
      <c r="C507" s="42" t="s">
        <v>2560</v>
      </c>
      <c r="D507" t="s">
        <v>3017</v>
      </c>
      <c r="E507" s="42">
        <v>7</v>
      </c>
      <c r="F507">
        <v>1</v>
      </c>
      <c r="G507" s="42">
        <v>4</v>
      </c>
      <c r="H507">
        <v>1</v>
      </c>
      <c r="P507">
        <v>1</v>
      </c>
      <c r="Q507">
        <v>2</v>
      </c>
      <c r="AM507" s="44">
        <v>8</v>
      </c>
      <c r="AN507">
        <v>1</v>
      </c>
    </row>
    <row r="508" spans="1:43">
      <c r="A508">
        <v>29</v>
      </c>
      <c r="B508" t="str">
        <f>INDEX(Schedule!A:B,MATCH(GameLog!A508,Schedule!A:A,0),2)</f>
        <v>19990407_NYY@OAK</v>
      </c>
      <c r="C508" s="42" t="s">
        <v>2560</v>
      </c>
      <c r="D508" t="s">
        <v>3017</v>
      </c>
      <c r="E508" s="42">
        <v>4</v>
      </c>
      <c r="AM508" s="44">
        <v>1</v>
      </c>
    </row>
    <row r="509" spans="1:43">
      <c r="A509">
        <v>29</v>
      </c>
      <c r="B509" t="str">
        <f>INDEX(Schedule!A:B,MATCH(GameLog!A509,Schedule!A:A,0),2)</f>
        <v>19990407_NYY@OAK</v>
      </c>
      <c r="C509" s="42" t="s">
        <v>2560</v>
      </c>
      <c r="D509" t="s">
        <v>3028</v>
      </c>
      <c r="E509" s="42">
        <v>8</v>
      </c>
      <c r="F509">
        <v>1</v>
      </c>
      <c r="G509" s="42">
        <v>3</v>
      </c>
      <c r="H509">
        <v>1</v>
      </c>
      <c r="I509">
        <v>1</v>
      </c>
      <c r="P509">
        <v>1</v>
      </c>
      <c r="AM509" s="44">
        <v>8</v>
      </c>
      <c r="AN509">
        <v>2</v>
      </c>
    </row>
    <row r="510" spans="1:43">
      <c r="A510">
        <v>29</v>
      </c>
      <c r="B510" t="str">
        <f>INDEX(Schedule!A:B,MATCH(GameLog!A510,Schedule!A:A,0),2)</f>
        <v>19990407_NYY@OAK</v>
      </c>
      <c r="C510" s="42" t="s">
        <v>2560</v>
      </c>
      <c r="D510" t="s">
        <v>3028</v>
      </c>
      <c r="E510" s="42">
        <v>7</v>
      </c>
      <c r="G510" s="42">
        <v>1</v>
      </c>
      <c r="AM510" s="44">
        <v>1</v>
      </c>
    </row>
    <row r="511" spans="1:43">
      <c r="A511">
        <v>29</v>
      </c>
      <c r="B511" t="str">
        <f>INDEX(Schedule!A:B,MATCH(GameLog!A511,Schedule!A:A,0),2)</f>
        <v>19990407_NYY@OAK</v>
      </c>
      <c r="C511" s="42" t="s">
        <v>2560</v>
      </c>
      <c r="D511" t="s">
        <v>3016</v>
      </c>
      <c r="E511" s="42">
        <v>3</v>
      </c>
      <c r="F511">
        <v>1</v>
      </c>
      <c r="G511" s="42">
        <v>4</v>
      </c>
      <c r="H511">
        <v>1</v>
      </c>
      <c r="I511">
        <v>1</v>
      </c>
      <c r="P511">
        <v>1</v>
      </c>
      <c r="AM511" s="44">
        <f>IF(E511&lt;10,IF(E511=1,AB511,SUMIFS(AB:AB,A:A,A511,C:C,C511)),"")</f>
        <v>9</v>
      </c>
      <c r="AN511">
        <v>9</v>
      </c>
      <c r="AQ511">
        <v>2</v>
      </c>
    </row>
    <row r="512" spans="1:43">
      <c r="A512">
        <v>29</v>
      </c>
      <c r="B512" t="str">
        <f>INDEX(Schedule!A:B,MATCH(GameLog!A512,Schedule!A:A,0),2)</f>
        <v>19990407_NYY@OAK</v>
      </c>
      <c r="C512" s="42" t="s">
        <v>2560</v>
      </c>
      <c r="D512" t="s">
        <v>3022</v>
      </c>
      <c r="E512" s="42">
        <v>9</v>
      </c>
      <c r="F512">
        <v>1</v>
      </c>
      <c r="G512" s="42">
        <v>4</v>
      </c>
      <c r="H512">
        <v>1</v>
      </c>
      <c r="I512">
        <v>1</v>
      </c>
      <c r="M512">
        <v>1</v>
      </c>
      <c r="P512">
        <v>1</v>
      </c>
      <c r="AM512" s="44">
        <f>IF(E512&lt;10,IF(E512=1,AB512,SUMIFS(AB:AB,A:A,A512,C:C,C512)),"")</f>
        <v>9</v>
      </c>
      <c r="AN512">
        <v>1</v>
      </c>
    </row>
    <row r="513" spans="1:46">
      <c r="A513">
        <v>29</v>
      </c>
      <c r="B513" t="str">
        <f>INDEX(Schedule!A:B,MATCH(GameLog!A513,Schedule!A:A,0),2)</f>
        <v>19990407_NYY@OAK</v>
      </c>
      <c r="C513" s="42" t="s">
        <v>2560</v>
      </c>
      <c r="D513" t="s">
        <v>3020</v>
      </c>
      <c r="E513" s="42" t="s">
        <v>2814</v>
      </c>
      <c r="F513">
        <v>1</v>
      </c>
      <c r="G513" s="42">
        <v>3</v>
      </c>
      <c r="H513">
        <v>2</v>
      </c>
      <c r="I513">
        <v>2</v>
      </c>
      <c r="L513">
        <v>2</v>
      </c>
      <c r="M513">
        <v>5</v>
      </c>
      <c r="Q513">
        <v>1</v>
      </c>
      <c r="AM513" s="44" t="str">
        <f>IF(E513&lt;10,IF(E513=1,AB513,SUMIFS(AB:AB,A:A,A513,C:C,C513)),"")</f>
        <v/>
      </c>
    </row>
    <row r="514" spans="1:46">
      <c r="A514">
        <v>29</v>
      </c>
      <c r="B514" t="str">
        <f>INDEX(Schedule!A:B,MATCH(GameLog!A514,Schedule!A:A,0),2)</f>
        <v>19990407_NYY@OAK</v>
      </c>
      <c r="C514" s="42" t="s">
        <v>2560</v>
      </c>
      <c r="D514" t="s">
        <v>3023</v>
      </c>
      <c r="E514" s="42" t="s">
        <v>2810</v>
      </c>
      <c r="G514" s="42">
        <v>2</v>
      </c>
      <c r="Q514">
        <v>1</v>
      </c>
      <c r="AM514" s="44" t="str">
        <f>IF(E514&lt;10,IF(E514=1,AB514,SUMIFS(AB:AB,A:A,A514,C:C,C514)),"")</f>
        <v/>
      </c>
    </row>
    <row r="515" spans="1:46">
      <c r="A515">
        <v>29</v>
      </c>
      <c r="B515" t="str">
        <f>INDEX(Schedule!A:B,MATCH(GameLog!A515,Schedule!A:A,0),2)</f>
        <v>19990407_NYY@OAK</v>
      </c>
      <c r="C515" s="42" t="s">
        <v>2560</v>
      </c>
      <c r="D515" t="s">
        <v>3026</v>
      </c>
      <c r="E515" s="42">
        <v>4</v>
      </c>
      <c r="F515">
        <v>1</v>
      </c>
      <c r="G515" s="42">
        <v>4</v>
      </c>
      <c r="H515">
        <v>1</v>
      </c>
      <c r="I515">
        <v>1</v>
      </c>
      <c r="L515">
        <v>1</v>
      </c>
      <c r="M515">
        <v>1</v>
      </c>
      <c r="AM515" s="44">
        <v>8</v>
      </c>
      <c r="AN515">
        <v>4</v>
      </c>
      <c r="AO515">
        <v>3</v>
      </c>
      <c r="AQ515">
        <v>2</v>
      </c>
    </row>
    <row r="516" spans="1:46">
      <c r="A516">
        <v>29</v>
      </c>
      <c r="B516" t="str">
        <f>INDEX(Schedule!A:B,MATCH(GameLog!A516,Schedule!A:A,0),2)</f>
        <v>19990407_NYY@OAK</v>
      </c>
      <c r="C516" s="42" t="s">
        <v>2560</v>
      </c>
      <c r="D516" t="s">
        <v>3021</v>
      </c>
      <c r="E516" s="42" t="s">
        <v>2813</v>
      </c>
      <c r="H516">
        <v>1</v>
      </c>
      <c r="AM516" s="44" t="str">
        <f>IF(E516&lt;10,IF(E516=1,AB516,SUMIFS(AB:AB,A:A,A516,C:C,C516)),"")</f>
        <v/>
      </c>
    </row>
    <row r="517" spans="1:46">
      <c r="A517">
        <v>29</v>
      </c>
      <c r="B517" t="str">
        <f>INDEX(Schedule!A:B,MATCH(GameLog!A517,Schedule!A:A,0),2)</f>
        <v>19990407_NYY@OAK</v>
      </c>
      <c r="C517" s="42" t="s">
        <v>2560</v>
      </c>
      <c r="D517" t="s">
        <v>3021</v>
      </c>
      <c r="E517" s="42">
        <v>8</v>
      </c>
      <c r="AM517" s="44">
        <v>1</v>
      </c>
    </row>
    <row r="518" spans="1:46">
      <c r="A518">
        <v>29</v>
      </c>
      <c r="B518" t="str">
        <f>INDEX(Schedule!A:B,MATCH(GameLog!A518,Schedule!A:A,0),2)</f>
        <v>19990407_NYY@OAK</v>
      </c>
      <c r="C518" s="42" t="s">
        <v>2560</v>
      </c>
      <c r="D518" t="s">
        <v>3018</v>
      </c>
      <c r="E518" s="42">
        <v>5</v>
      </c>
      <c r="F518">
        <v>1</v>
      </c>
      <c r="G518" s="42">
        <v>4</v>
      </c>
      <c r="AM518" s="44">
        <f>IF(E518&lt;10,IF(E518=1,AB518,SUMIFS(AB:AB,A:A,A518,C:C,C518)),"")</f>
        <v>9</v>
      </c>
      <c r="AO518">
        <v>3</v>
      </c>
    </row>
    <row r="519" spans="1:46">
      <c r="A519">
        <v>29</v>
      </c>
      <c r="B519" t="str">
        <f>INDEX(Schedule!A:B,MATCH(GameLog!A519,Schedule!A:A,0),2)</f>
        <v>19990407_NYY@OAK</v>
      </c>
      <c r="C519" s="42" t="s">
        <v>2560</v>
      </c>
      <c r="D519" t="s">
        <v>3027</v>
      </c>
      <c r="E519" s="42">
        <v>2</v>
      </c>
      <c r="F519">
        <v>1</v>
      </c>
      <c r="G519" s="42">
        <v>3</v>
      </c>
      <c r="AM519" s="44">
        <v>8</v>
      </c>
      <c r="AN519">
        <v>6</v>
      </c>
      <c r="AO519">
        <v>1</v>
      </c>
      <c r="AP519">
        <v>1</v>
      </c>
      <c r="AT519">
        <v>2</v>
      </c>
    </row>
    <row r="520" spans="1:46">
      <c r="A520">
        <v>29</v>
      </c>
      <c r="B520" t="str">
        <f>INDEX(Schedule!A:B,MATCH(GameLog!A520,Schedule!A:A,0),2)</f>
        <v>19990407_NYY@OAK</v>
      </c>
      <c r="C520" s="42" t="s">
        <v>2560</v>
      </c>
      <c r="D520" t="s">
        <v>3030</v>
      </c>
      <c r="E520" s="42" t="s">
        <v>2810</v>
      </c>
      <c r="G520" s="42">
        <v>1</v>
      </c>
      <c r="AM520" s="44" t="str">
        <f>IF(E520&lt;10,IF(E520=1,AB520,SUMIFS(AB:AB,A:A,A520,C:C,C520)),"")</f>
        <v/>
      </c>
    </row>
    <row r="521" spans="1:46">
      <c r="A521">
        <v>29</v>
      </c>
      <c r="B521" t="str">
        <f>INDEX(Schedule!A:B,MATCH(GameLog!A521,Schedule!A:A,0),2)</f>
        <v>19990407_NYY@OAK</v>
      </c>
      <c r="C521" s="42" t="s">
        <v>2560</v>
      </c>
      <c r="D521" t="s">
        <v>3015</v>
      </c>
      <c r="E521" s="42">
        <v>2</v>
      </c>
      <c r="AM521" s="44">
        <v>1</v>
      </c>
      <c r="AT521">
        <v>1</v>
      </c>
    </row>
    <row r="522" spans="1:46">
      <c r="A522">
        <v>29</v>
      </c>
      <c r="B522" t="str">
        <f>INDEX(Schedule!A:B,MATCH(GameLog!A522,Schedule!A:A,0),2)</f>
        <v>19990407_NYY@OAK</v>
      </c>
      <c r="C522" s="42" t="s">
        <v>2560</v>
      </c>
      <c r="D522" t="s">
        <v>3019</v>
      </c>
      <c r="E522" s="42">
        <v>6</v>
      </c>
      <c r="F522">
        <v>1</v>
      </c>
      <c r="G522" s="42">
        <v>4</v>
      </c>
      <c r="H522">
        <v>1</v>
      </c>
      <c r="I522">
        <v>2</v>
      </c>
      <c r="J522">
        <v>1</v>
      </c>
      <c r="L522">
        <v>1</v>
      </c>
      <c r="M522">
        <v>2</v>
      </c>
      <c r="AM522" s="44">
        <f>IF(E522&lt;10,IF(E522=1,AB522,SUMIFS(AB:AB,A:A,A522,C:C,C522)),"")</f>
        <v>9</v>
      </c>
      <c r="AN522">
        <v>4</v>
      </c>
      <c r="AO522">
        <v>1</v>
      </c>
      <c r="AQ522">
        <v>1</v>
      </c>
    </row>
    <row r="523" spans="1:46">
      <c r="A523">
        <v>29</v>
      </c>
      <c r="B523" t="str">
        <f>INDEX(Schedule!A:B,MATCH(GameLog!A523,Schedule!A:A,0),2)</f>
        <v>19990407_NYY@OAK</v>
      </c>
      <c r="C523" s="42" t="s">
        <v>2560</v>
      </c>
      <c r="D523" t="s">
        <v>3035</v>
      </c>
      <c r="E523" s="42">
        <v>1</v>
      </c>
      <c r="F523">
        <v>1</v>
      </c>
      <c r="AB523" s="12">
        <v>3</v>
      </c>
      <c r="AC523">
        <v>7</v>
      </c>
      <c r="AD523">
        <v>8</v>
      </c>
      <c r="AE523">
        <v>8</v>
      </c>
      <c r="AF523">
        <v>2</v>
      </c>
      <c r="AG523">
        <v>5</v>
      </c>
      <c r="AI523">
        <v>1</v>
      </c>
      <c r="AM523" s="44">
        <f>IF(E523&lt;10,IF(E523=1,AB523,SUMIFS(AB:AB,A:A,A523,C:C,C523)),"")</f>
        <v>3</v>
      </c>
      <c r="AT523">
        <v>1</v>
      </c>
    </row>
    <row r="524" spans="1:46">
      <c r="A524">
        <v>29</v>
      </c>
      <c r="B524" t="str">
        <f>INDEX(Schedule!A:B,MATCH(GameLog!A524,Schedule!A:A,0),2)</f>
        <v>19990407_NYY@OAK</v>
      </c>
      <c r="C524" s="42" t="s">
        <v>2560</v>
      </c>
      <c r="D524" t="s">
        <v>3052</v>
      </c>
      <c r="E524" s="42">
        <v>1</v>
      </c>
      <c r="AB524" s="12">
        <v>2</v>
      </c>
      <c r="AC524">
        <v>2</v>
      </c>
      <c r="AG524">
        <v>1</v>
      </c>
      <c r="AI524">
        <v>2</v>
      </c>
      <c r="AJ524">
        <v>1</v>
      </c>
      <c r="AM524" s="44">
        <f>IF(E524&lt;10,IF(E524=1,AB524,SUMIFS(AB:AB,A:A,A524,C:C,C524)),"")</f>
        <v>2</v>
      </c>
    </row>
    <row r="525" spans="1:46">
      <c r="A525">
        <v>29</v>
      </c>
      <c r="B525" t="str">
        <f>INDEX(Schedule!A:B,MATCH(GameLog!A525,Schedule!A:A,0),2)</f>
        <v>19990407_NYY@OAK</v>
      </c>
      <c r="C525" s="42" t="s">
        <v>2560</v>
      </c>
      <c r="D525" t="s">
        <v>3047</v>
      </c>
      <c r="E525" s="42">
        <v>1</v>
      </c>
      <c r="AB525" s="12">
        <v>2</v>
      </c>
      <c r="AC525">
        <v>1</v>
      </c>
      <c r="AD525">
        <v>1</v>
      </c>
      <c r="AE525">
        <v>1</v>
      </c>
      <c r="AG525">
        <v>1</v>
      </c>
      <c r="AJ525">
        <v>1</v>
      </c>
      <c r="AL525">
        <v>1</v>
      </c>
      <c r="AM525" s="44">
        <f>IF(E525&lt;10,IF(E525=1,AB525,SUMIFS(AB:AB,A:A,A525,C:C,C525)),"")</f>
        <v>2</v>
      </c>
      <c r="AT525">
        <v>1</v>
      </c>
    </row>
    <row r="526" spans="1:46">
      <c r="A526">
        <v>29</v>
      </c>
      <c r="B526" t="str">
        <f>INDEX(Schedule!A:B,MATCH(GameLog!A526,Schedule!A:A,0),2)</f>
        <v>19990407_NYY@OAK</v>
      </c>
      <c r="C526" s="42" t="s">
        <v>2560</v>
      </c>
      <c r="D526" t="s">
        <v>3040</v>
      </c>
      <c r="E526" s="42">
        <v>1</v>
      </c>
      <c r="AB526" s="12">
        <v>1</v>
      </c>
      <c r="AM526" s="44">
        <f>IF(E526&lt;10,IF(E526=1,AB526,SUMIFS(AB:AB,A:A,A526,C:C,C526)),"")</f>
        <v>1</v>
      </c>
    </row>
    <row r="527" spans="1:46">
      <c r="A527">
        <v>29</v>
      </c>
      <c r="B527" t="str">
        <f>INDEX(Schedule!A:B,MATCH(GameLog!A527,Schedule!A:A,0),2)</f>
        <v>19990407_NYY@OAK</v>
      </c>
      <c r="C527" s="42" t="s">
        <v>2560</v>
      </c>
      <c r="D527" t="s">
        <v>3050</v>
      </c>
      <c r="E527" s="42">
        <v>1</v>
      </c>
      <c r="X527">
        <v>1</v>
      </c>
      <c r="AB527" s="12">
        <v>1</v>
      </c>
      <c r="AC527">
        <v>2</v>
      </c>
      <c r="AD527">
        <v>1</v>
      </c>
      <c r="AE527">
        <v>1</v>
      </c>
      <c r="AM527" s="44">
        <f>IF(E527&lt;10,IF(E527=1,AB527,SUMIFS(AB:AB,A:A,A527,C:C,C527)),"")</f>
        <v>1</v>
      </c>
      <c r="AO527">
        <v>1</v>
      </c>
      <c r="AT527">
        <v>1</v>
      </c>
    </row>
    <row r="528" spans="1:46">
      <c r="A528">
        <v>6</v>
      </c>
      <c r="B528" t="str">
        <f>INDEX(Schedule!A:B,MATCH(GameLog!A528,Schedule!A:A,0),2)</f>
        <v>19990405_TB@BAL</v>
      </c>
      <c r="C528" s="42" t="s">
        <v>2423</v>
      </c>
      <c r="D528" t="s">
        <v>3060</v>
      </c>
      <c r="E528" s="42">
        <v>8</v>
      </c>
      <c r="F528">
        <v>1</v>
      </c>
      <c r="G528" s="42">
        <v>5</v>
      </c>
      <c r="H528">
        <v>1</v>
      </c>
      <c r="I528">
        <v>2</v>
      </c>
      <c r="J528">
        <v>1</v>
      </c>
      <c r="Q528">
        <v>3</v>
      </c>
      <c r="AM528" s="44">
        <f>IF(E528&lt;10,IF(E528=1,AB528,SUMIFS(AB:AB,A:A,A528,C:C,C528)),"")</f>
        <v>9</v>
      </c>
      <c r="AN528">
        <v>5</v>
      </c>
      <c r="AO528">
        <v>1</v>
      </c>
      <c r="AQ528">
        <v>1</v>
      </c>
    </row>
    <row r="529" spans="1:45">
      <c r="A529">
        <v>6</v>
      </c>
      <c r="B529" t="str">
        <f>INDEX(Schedule!A:B,MATCH(GameLog!A529,Schedule!A:A,0),2)</f>
        <v>19990405_TB@BAL</v>
      </c>
      <c r="C529" s="42" t="s">
        <v>2423</v>
      </c>
      <c r="D529" t="s">
        <v>3061</v>
      </c>
      <c r="E529" s="42">
        <v>9</v>
      </c>
      <c r="F529">
        <v>1</v>
      </c>
      <c r="G529" s="42">
        <v>5</v>
      </c>
      <c r="H529">
        <v>2</v>
      </c>
      <c r="I529">
        <v>1</v>
      </c>
      <c r="J529">
        <v>1</v>
      </c>
      <c r="M529">
        <v>1</v>
      </c>
      <c r="R529">
        <v>1</v>
      </c>
      <c r="AM529" s="44">
        <f>IF(E529&lt;10,IF(E529=1,AB529,SUMIFS(AB:AB,A:A,A529,C:C,C529)),"")</f>
        <v>9</v>
      </c>
      <c r="AN529">
        <v>1</v>
      </c>
    </row>
    <row r="530" spans="1:45">
      <c r="A530">
        <v>6</v>
      </c>
      <c r="B530" t="str">
        <f>INDEX(Schedule!A:B,MATCH(GameLog!A530,Schedule!A:A,0),2)</f>
        <v>19990405_TB@BAL</v>
      </c>
      <c r="C530" s="42" t="s">
        <v>2423</v>
      </c>
      <c r="D530" t="s">
        <v>3062</v>
      </c>
      <c r="E530" s="42" t="s">
        <v>2814</v>
      </c>
      <c r="F530">
        <v>1</v>
      </c>
      <c r="G530" s="42">
        <v>4</v>
      </c>
      <c r="H530">
        <v>2</v>
      </c>
      <c r="I530">
        <v>3</v>
      </c>
      <c r="P530">
        <v>1</v>
      </c>
      <c r="AM530" s="44" t="str">
        <f>IF(E530&lt;10,IF(E530=1,AB530,SUMIFS(AB:AB,A:A,A530,C:C,C530)),"")</f>
        <v/>
      </c>
    </row>
    <row r="531" spans="1:45">
      <c r="A531">
        <v>6</v>
      </c>
      <c r="B531" t="str">
        <f>INDEX(Schedule!A:B,MATCH(GameLog!A531,Schedule!A:A,0),2)</f>
        <v>19990405_TB@BAL</v>
      </c>
      <c r="C531" s="42" t="s">
        <v>2423</v>
      </c>
      <c r="D531" t="s">
        <v>3055</v>
      </c>
      <c r="E531" s="42">
        <v>3</v>
      </c>
      <c r="F531">
        <v>1</v>
      </c>
      <c r="G531" s="42">
        <v>4</v>
      </c>
      <c r="H531">
        <v>3</v>
      </c>
      <c r="I531">
        <v>3</v>
      </c>
      <c r="M531">
        <v>1</v>
      </c>
      <c r="P531">
        <v>1</v>
      </c>
      <c r="R531">
        <v>1</v>
      </c>
      <c r="AM531" s="44">
        <f>IF(E531&lt;10,IF(E531=1,AB531,SUMIFS(AB:AB,A:A,A531,C:C,C531)),"")</f>
        <v>9</v>
      </c>
      <c r="AN531">
        <v>5</v>
      </c>
      <c r="AO531">
        <v>2</v>
      </c>
      <c r="AP531">
        <v>1</v>
      </c>
      <c r="AQ531">
        <v>1</v>
      </c>
    </row>
    <row r="532" spans="1:45">
      <c r="A532">
        <v>6</v>
      </c>
      <c r="B532" t="str">
        <f>INDEX(Schedule!A:B,MATCH(GameLog!A532,Schedule!A:A,0),2)</f>
        <v>19990405_TB@BAL</v>
      </c>
      <c r="C532" s="42" t="s">
        <v>2423</v>
      </c>
      <c r="D532" t="s">
        <v>3054</v>
      </c>
      <c r="E532" s="42">
        <v>2</v>
      </c>
      <c r="F532">
        <v>1</v>
      </c>
      <c r="G532" s="42">
        <v>5</v>
      </c>
      <c r="I532">
        <v>1</v>
      </c>
      <c r="M532">
        <v>1</v>
      </c>
      <c r="AM532" s="44">
        <f>IF(E532&lt;10,IF(E532=1,AB532,SUMIFS(AB:AB,A:A,A532,C:C,C532)),"")</f>
        <v>9</v>
      </c>
      <c r="AN532">
        <v>4</v>
      </c>
      <c r="AQ532">
        <v>1</v>
      </c>
      <c r="AS532">
        <v>1</v>
      </c>
    </row>
    <row r="533" spans="1:45">
      <c r="A533">
        <v>6</v>
      </c>
      <c r="B533" t="str">
        <f>INDEX(Schedule!A:B,MATCH(GameLog!A533,Schedule!A:A,0),2)</f>
        <v>19990405_TB@BAL</v>
      </c>
      <c r="C533" s="42" t="s">
        <v>2423</v>
      </c>
      <c r="D533" t="s">
        <v>3057</v>
      </c>
      <c r="E533" s="42">
        <v>5</v>
      </c>
      <c r="F533">
        <v>1</v>
      </c>
      <c r="G533" s="42">
        <v>5</v>
      </c>
      <c r="H533">
        <v>1</v>
      </c>
      <c r="I533">
        <v>2</v>
      </c>
      <c r="J533">
        <v>1</v>
      </c>
      <c r="M533">
        <v>3</v>
      </c>
      <c r="Q533">
        <v>1</v>
      </c>
      <c r="AM533" s="44">
        <f>IF(E533&lt;10,IF(E533=1,AB533,SUMIFS(AB:AB,A:A,A533,C:C,C533)),"")</f>
        <v>9</v>
      </c>
    </row>
    <row r="534" spans="1:45">
      <c r="A534">
        <v>6</v>
      </c>
      <c r="B534" t="str">
        <f>INDEX(Schedule!A:B,MATCH(GameLog!A534,Schedule!A:A,0),2)</f>
        <v>19990405_TB@BAL</v>
      </c>
      <c r="C534" s="42" t="s">
        <v>2423</v>
      </c>
      <c r="D534" t="s">
        <v>3064</v>
      </c>
      <c r="E534" s="42">
        <v>7</v>
      </c>
      <c r="F534">
        <v>1</v>
      </c>
      <c r="G534" s="42">
        <v>3</v>
      </c>
      <c r="I534">
        <v>2</v>
      </c>
      <c r="M534">
        <v>2</v>
      </c>
      <c r="Q534">
        <v>1</v>
      </c>
      <c r="AM534" s="44">
        <v>5</v>
      </c>
      <c r="AN534">
        <v>1</v>
      </c>
      <c r="AP534">
        <v>1</v>
      </c>
    </row>
    <row r="535" spans="1:45">
      <c r="A535">
        <v>6</v>
      </c>
      <c r="B535" t="str">
        <f>INDEX(Schedule!A:B,MATCH(GameLog!A535,Schedule!A:A,0),2)</f>
        <v>19990405_TB@BAL</v>
      </c>
      <c r="C535" s="42" t="s">
        <v>2423</v>
      </c>
      <c r="D535" t="s">
        <v>3083</v>
      </c>
      <c r="E535" s="42" t="s">
        <v>2810</v>
      </c>
      <c r="G535" s="42">
        <v>1</v>
      </c>
      <c r="M535">
        <v>1</v>
      </c>
      <c r="O535">
        <v>1</v>
      </c>
      <c r="AM535" s="44" t="str">
        <f>IF(E535&lt;10,IF(E535=1,AB535,SUMIFS(AB:AB,A:A,A535,C:C,C535)),"")</f>
        <v/>
      </c>
    </row>
    <row r="536" spans="1:45">
      <c r="A536">
        <v>6</v>
      </c>
      <c r="B536" t="str">
        <f>INDEX(Schedule!A:B,MATCH(GameLog!A536,Schedule!A:A,0),2)</f>
        <v>19990405_TB@BAL</v>
      </c>
      <c r="C536" s="42" t="s">
        <v>2423</v>
      </c>
      <c r="D536" t="s">
        <v>3083</v>
      </c>
      <c r="E536" s="42">
        <v>7</v>
      </c>
      <c r="G536" s="42">
        <v>1</v>
      </c>
      <c r="Q536">
        <v>1</v>
      </c>
      <c r="AM536" s="44">
        <v>4</v>
      </c>
      <c r="AN536">
        <v>2</v>
      </c>
    </row>
    <row r="537" spans="1:45">
      <c r="A537">
        <v>6</v>
      </c>
      <c r="B537" t="str">
        <f>INDEX(Schedule!A:B,MATCH(GameLog!A537,Schedule!A:A,0),2)</f>
        <v>19990405_TB@BAL</v>
      </c>
      <c r="C537" s="42" t="s">
        <v>2423</v>
      </c>
      <c r="D537" t="s">
        <v>3056</v>
      </c>
      <c r="E537" s="42">
        <v>4</v>
      </c>
      <c r="F537">
        <v>1</v>
      </c>
      <c r="G537" s="42">
        <v>5</v>
      </c>
      <c r="I537">
        <v>1</v>
      </c>
      <c r="Q537">
        <v>2</v>
      </c>
      <c r="AM537" s="44">
        <f>IF(E537&lt;10,IF(E537=1,AB537,SUMIFS(AB:AB,A:A,A537,C:C,C537)),"")</f>
        <v>9</v>
      </c>
      <c r="AN537">
        <v>6</v>
      </c>
      <c r="AO537">
        <v>2</v>
      </c>
      <c r="AQ537">
        <v>1</v>
      </c>
    </row>
    <row r="538" spans="1:45">
      <c r="A538">
        <v>6</v>
      </c>
      <c r="B538" t="str">
        <f>INDEX(Schedule!A:B,MATCH(GameLog!A538,Schedule!A:A,0),2)</f>
        <v>19990405_TB@BAL</v>
      </c>
      <c r="C538" s="42" t="s">
        <v>2423</v>
      </c>
      <c r="D538" t="s">
        <v>3058</v>
      </c>
      <c r="E538" s="42">
        <v>6</v>
      </c>
      <c r="F538">
        <v>1</v>
      </c>
      <c r="G538" s="42">
        <v>4</v>
      </c>
      <c r="I538">
        <v>2</v>
      </c>
      <c r="J538">
        <v>1</v>
      </c>
      <c r="N538">
        <v>1</v>
      </c>
      <c r="Q538">
        <v>2</v>
      </c>
      <c r="AM538" s="44">
        <f>IF(E538&lt;10,IF(E538=1,AB538,SUMIFS(AB:AB,A:A,A538,C:C,C538)),"")</f>
        <v>9</v>
      </c>
      <c r="AN538">
        <v>1</v>
      </c>
      <c r="AO538">
        <v>5</v>
      </c>
      <c r="AQ538">
        <v>1</v>
      </c>
    </row>
    <row r="539" spans="1:45">
      <c r="A539">
        <v>6</v>
      </c>
      <c r="B539" t="str">
        <f>INDEX(Schedule!A:B,MATCH(GameLog!A539,Schedule!A:A,0),2)</f>
        <v>19990405_TB@BAL</v>
      </c>
      <c r="C539" s="42" t="s">
        <v>2423</v>
      </c>
      <c r="D539" t="s">
        <v>3078</v>
      </c>
      <c r="E539" s="42">
        <v>1</v>
      </c>
      <c r="F539">
        <v>1</v>
      </c>
      <c r="AB539" s="12">
        <v>1.3333333333333333</v>
      </c>
      <c r="AC539">
        <v>2</v>
      </c>
      <c r="AD539">
        <v>4</v>
      </c>
      <c r="AE539">
        <v>4</v>
      </c>
      <c r="AG539">
        <v>6</v>
      </c>
      <c r="AH539">
        <v>1</v>
      </c>
      <c r="AI539">
        <v>1</v>
      </c>
      <c r="AM539" s="44">
        <f>IF(E539&lt;10,IF(E539=1,AB539,SUMIFS(AB:AB,A:A,A539,C:C,C539)),"")</f>
        <v>1.3333333333333333</v>
      </c>
    </row>
    <row r="540" spans="1:45">
      <c r="A540">
        <v>6</v>
      </c>
      <c r="B540" t="str">
        <f>INDEX(Schedule!A:B,MATCH(GameLog!A540,Schedule!A:A,0),2)</f>
        <v>19990405_TB@BAL</v>
      </c>
      <c r="C540" s="42" t="s">
        <v>2423</v>
      </c>
      <c r="D540" t="s">
        <v>3087</v>
      </c>
      <c r="E540" s="42">
        <v>1</v>
      </c>
      <c r="W540" s="42">
        <v>1</v>
      </c>
      <c r="AB540" s="12">
        <v>2.6666666666666665</v>
      </c>
      <c r="AC540">
        <v>2</v>
      </c>
      <c r="AD540">
        <v>1</v>
      </c>
      <c r="AE540">
        <v>1</v>
      </c>
      <c r="AG540">
        <v>2</v>
      </c>
      <c r="AI540">
        <v>1</v>
      </c>
      <c r="AM540" s="44">
        <f>IF(E540&lt;10,IF(E540=1,AB540,SUMIFS(AB:AB,A:A,A540,C:C,C540)),"")</f>
        <v>2.6666666666666665</v>
      </c>
      <c r="AN540">
        <v>2</v>
      </c>
    </row>
    <row r="541" spans="1:45">
      <c r="A541">
        <v>6</v>
      </c>
      <c r="B541" t="str">
        <f>INDEX(Schedule!A:B,MATCH(GameLog!A541,Schedule!A:A,0),2)</f>
        <v>19990405_TB@BAL</v>
      </c>
      <c r="C541" s="42" t="s">
        <v>2423</v>
      </c>
      <c r="D541" t="s">
        <v>3097</v>
      </c>
      <c r="E541" s="42">
        <v>1</v>
      </c>
      <c r="AB541" s="12">
        <v>3</v>
      </c>
      <c r="AC541">
        <v>2</v>
      </c>
      <c r="AI541">
        <v>1</v>
      </c>
      <c r="AM541" s="44">
        <f>IF(E541&lt;10,IF(E541=1,AB541,SUMIFS(AB:AB,A:A,A541,C:C,C541)),"")</f>
        <v>3</v>
      </c>
    </row>
    <row r="542" spans="1:45">
      <c r="A542">
        <v>6</v>
      </c>
      <c r="B542" t="str">
        <f>INDEX(Schedule!A:B,MATCH(GameLog!A542,Schedule!A:A,0),2)</f>
        <v>19990405_TB@BAL</v>
      </c>
      <c r="C542" s="42" t="s">
        <v>2423</v>
      </c>
      <c r="D542" t="s">
        <v>3091</v>
      </c>
      <c r="E542" s="42">
        <v>1</v>
      </c>
      <c r="AB542" s="12">
        <v>2</v>
      </c>
      <c r="AG542">
        <v>1</v>
      </c>
      <c r="AM542" s="44">
        <f>IF(E542&lt;10,IF(E542=1,AB542,SUMIFS(AB:AB,A:A,A542,C:C,C542)),"")</f>
        <v>2</v>
      </c>
    </row>
    <row r="543" spans="1:45">
      <c r="A543">
        <v>6</v>
      </c>
      <c r="B543" t="str">
        <f>INDEX(Schedule!A:B,MATCH(GameLog!A543,Schedule!A:A,0),2)</f>
        <v>19990405_TB@BAL</v>
      </c>
      <c r="C543" s="42" t="s">
        <v>2550</v>
      </c>
      <c r="D543" t="s">
        <v>3106</v>
      </c>
      <c r="E543" s="42">
        <v>8</v>
      </c>
      <c r="F543">
        <v>1</v>
      </c>
      <c r="G543" s="42">
        <v>3</v>
      </c>
      <c r="H543">
        <v>1</v>
      </c>
      <c r="I543">
        <v>1</v>
      </c>
      <c r="M543">
        <v>1</v>
      </c>
      <c r="P543">
        <v>2</v>
      </c>
      <c r="AM543" s="44">
        <f>IF(E543&lt;10,IF(E543=1,AB543,SUMIFS(AB:AB,A:A,A543,C:C,C543)),"")</f>
        <v>9</v>
      </c>
    </row>
    <row r="544" spans="1:45">
      <c r="A544">
        <v>6</v>
      </c>
      <c r="B544" t="str">
        <f>INDEX(Schedule!A:B,MATCH(GameLog!A544,Schedule!A:A,0),2)</f>
        <v>19990405_TB@BAL</v>
      </c>
      <c r="C544" s="42" t="s">
        <v>2550</v>
      </c>
      <c r="D544" t="s">
        <v>3104</v>
      </c>
      <c r="E544" s="42">
        <v>6</v>
      </c>
      <c r="F544">
        <v>1</v>
      </c>
      <c r="G544" s="42">
        <v>3</v>
      </c>
      <c r="I544">
        <v>2</v>
      </c>
      <c r="M544">
        <v>1</v>
      </c>
      <c r="P544">
        <v>2</v>
      </c>
      <c r="AM544" s="44">
        <f>IF(E544&lt;10,IF(E544=1,AB544,SUMIFS(AB:AB,A:A,A544,C:C,C544)),"")</f>
        <v>9</v>
      </c>
      <c r="AN544">
        <v>2</v>
      </c>
      <c r="AO544">
        <v>6</v>
      </c>
      <c r="AQ544">
        <v>2</v>
      </c>
    </row>
    <row r="545" spans="1:47">
      <c r="A545">
        <v>6</v>
      </c>
      <c r="B545" t="str">
        <f>INDEX(Schedule!A:B,MATCH(GameLog!A545,Schedule!A:A,0),2)</f>
        <v>19990405_TB@BAL</v>
      </c>
      <c r="C545" s="42" t="s">
        <v>2550</v>
      </c>
      <c r="D545" t="s">
        <v>3109</v>
      </c>
      <c r="E545" s="42">
        <v>3</v>
      </c>
      <c r="F545">
        <v>1</v>
      </c>
      <c r="G545" s="42">
        <v>5</v>
      </c>
      <c r="Q545">
        <v>1</v>
      </c>
      <c r="AM545" s="44">
        <f>IF(E545&lt;10,IF(E545=1,AB545,SUMIFS(AB:AB,A:A,A545,C:C,C545)),"")</f>
        <v>9</v>
      </c>
      <c r="AN545">
        <v>7</v>
      </c>
      <c r="AO545">
        <v>1</v>
      </c>
      <c r="AP545">
        <v>1</v>
      </c>
      <c r="AQ545">
        <v>2</v>
      </c>
    </row>
    <row r="546" spans="1:47">
      <c r="A546">
        <v>6</v>
      </c>
      <c r="B546" t="str">
        <f>INDEX(Schedule!A:B,MATCH(GameLog!A546,Schedule!A:A,0),2)</f>
        <v>19990405_TB@BAL</v>
      </c>
      <c r="C546" s="42" t="s">
        <v>2550</v>
      </c>
      <c r="D546" t="s">
        <v>3107</v>
      </c>
      <c r="E546" s="42">
        <v>9</v>
      </c>
      <c r="F546">
        <v>1</v>
      </c>
      <c r="G546" s="42">
        <v>4</v>
      </c>
      <c r="I546">
        <v>2</v>
      </c>
      <c r="J546">
        <v>1</v>
      </c>
      <c r="M546">
        <v>2</v>
      </c>
      <c r="P546">
        <v>1</v>
      </c>
      <c r="V546">
        <v>1</v>
      </c>
      <c r="AM546" s="44">
        <f>IF(E546&lt;10,IF(E546=1,AB546,SUMIFS(AB:AB,A:A,A546,C:C,C546)),"")</f>
        <v>9</v>
      </c>
      <c r="AN546">
        <v>1</v>
      </c>
    </row>
    <row r="547" spans="1:47">
      <c r="A547">
        <v>6</v>
      </c>
      <c r="B547" t="str">
        <f>INDEX(Schedule!A:B,MATCH(GameLog!A547,Schedule!A:A,0),2)</f>
        <v>19990405_TB@BAL</v>
      </c>
      <c r="C547" s="42" t="s">
        <v>2550</v>
      </c>
      <c r="D547" t="s">
        <v>3101</v>
      </c>
      <c r="E547" s="42" t="s">
        <v>2814</v>
      </c>
      <c r="F547">
        <v>1</v>
      </c>
      <c r="G547" s="42">
        <v>4</v>
      </c>
      <c r="M547">
        <v>1</v>
      </c>
      <c r="U547">
        <v>1</v>
      </c>
      <c r="AM547" s="44" t="str">
        <f>IF(E547&lt;10,IF(E547=1,AB547,SUMIFS(AB:AB,A:A,A547,C:C,C547)),"")</f>
        <v/>
      </c>
    </row>
    <row r="548" spans="1:47">
      <c r="A548">
        <v>6</v>
      </c>
      <c r="B548" t="str">
        <f>INDEX(Schedule!A:B,MATCH(GameLog!A548,Schedule!A:A,0),2)</f>
        <v>19990405_TB@BAL</v>
      </c>
      <c r="C548" s="42" t="s">
        <v>2550</v>
      </c>
      <c r="D548" t="s">
        <v>3103</v>
      </c>
      <c r="E548" s="42">
        <v>5</v>
      </c>
      <c r="F548">
        <v>1</v>
      </c>
      <c r="G548" s="42">
        <v>4</v>
      </c>
      <c r="I548">
        <v>1</v>
      </c>
      <c r="J548">
        <v>1</v>
      </c>
      <c r="Q548">
        <v>1</v>
      </c>
      <c r="AM548" s="44">
        <f>IF(E548&lt;10,IF(E548=1,AB548,SUMIFS(AB:AB,A:A,A548,C:C,C548)),"")</f>
        <v>9</v>
      </c>
    </row>
    <row r="549" spans="1:47">
      <c r="A549">
        <v>6</v>
      </c>
      <c r="B549" t="str">
        <f>INDEX(Schedule!A:B,MATCH(GameLog!A549,Schedule!A:A,0),2)</f>
        <v>19990405_TB@BAL</v>
      </c>
      <c r="C549" s="42" t="s">
        <v>2550</v>
      </c>
      <c r="D549" t="s">
        <v>3105</v>
      </c>
      <c r="E549" s="42">
        <v>7</v>
      </c>
      <c r="F549">
        <v>1</v>
      </c>
      <c r="G549" s="42">
        <v>3</v>
      </c>
      <c r="H549">
        <v>1</v>
      </c>
      <c r="P549">
        <v>1</v>
      </c>
      <c r="AM549" s="44">
        <f>IF(E549&lt;10,IF(E549=1,AB549,SUMIFS(AB:AB,A:A,A549,C:C,C549)),"")</f>
        <v>9</v>
      </c>
      <c r="AN549">
        <v>3</v>
      </c>
    </row>
    <row r="550" spans="1:47">
      <c r="A550">
        <v>6</v>
      </c>
      <c r="B550" t="str">
        <f>INDEX(Schedule!A:B,MATCH(GameLog!A550,Schedule!A:A,0),2)</f>
        <v>19990405_TB@BAL</v>
      </c>
      <c r="C550" s="42" t="s">
        <v>2550</v>
      </c>
      <c r="D550" t="s">
        <v>3100</v>
      </c>
      <c r="E550" s="42">
        <v>2</v>
      </c>
      <c r="F550">
        <v>1</v>
      </c>
      <c r="G550" s="42">
        <v>3</v>
      </c>
      <c r="H550">
        <v>1</v>
      </c>
      <c r="P550">
        <v>1</v>
      </c>
      <c r="Q550">
        <v>1</v>
      </c>
      <c r="AM550" s="44">
        <f>IF(E550&lt;10,IF(E550=1,AB550,SUMIFS(AB:AB,A:A,A550,C:C,C550)),"")</f>
        <v>9</v>
      </c>
      <c r="AN550">
        <v>10</v>
      </c>
      <c r="AO550">
        <v>1</v>
      </c>
      <c r="AT550">
        <v>1</v>
      </c>
      <c r="AU550">
        <v>1</v>
      </c>
    </row>
    <row r="551" spans="1:47">
      <c r="A551">
        <v>6</v>
      </c>
      <c r="B551" t="str">
        <f>INDEX(Schedule!A:B,MATCH(GameLog!A551,Schedule!A:A,0),2)</f>
        <v>19990405_TB@BAL</v>
      </c>
      <c r="C551" s="42" t="s">
        <v>2550</v>
      </c>
      <c r="D551" t="s">
        <v>3111</v>
      </c>
      <c r="E551" s="42">
        <v>4</v>
      </c>
      <c r="F551">
        <v>1</v>
      </c>
      <c r="G551" s="42">
        <v>1</v>
      </c>
      <c r="H551">
        <v>2</v>
      </c>
      <c r="P551">
        <v>2</v>
      </c>
      <c r="AM551" s="44">
        <v>8</v>
      </c>
      <c r="AN551">
        <v>3</v>
      </c>
      <c r="AO551">
        <v>4</v>
      </c>
      <c r="AP551">
        <v>1</v>
      </c>
      <c r="AR551">
        <v>1</v>
      </c>
    </row>
    <row r="552" spans="1:47">
      <c r="A552">
        <v>6</v>
      </c>
      <c r="B552" t="str">
        <f>INDEX(Schedule!A:B,MATCH(GameLog!A552,Schedule!A:A,0),2)</f>
        <v>19990405_TB@BAL</v>
      </c>
      <c r="C552" s="42" t="s">
        <v>2550</v>
      </c>
      <c r="D552" t="s">
        <v>3108</v>
      </c>
      <c r="E552" s="42" t="s">
        <v>2810</v>
      </c>
      <c r="G552" s="42">
        <v>1</v>
      </c>
      <c r="R552">
        <v>1</v>
      </c>
      <c r="AM552" s="44" t="str">
        <f>IF(E552&lt;10,IF(E552=1,AB552,SUMIFS(AB:AB,A:A,A552,C:C,C552)),"")</f>
        <v/>
      </c>
    </row>
    <row r="553" spans="1:47">
      <c r="A553">
        <v>6</v>
      </c>
      <c r="B553" t="str">
        <f>INDEX(Schedule!A:B,MATCH(GameLog!A553,Schedule!A:A,0),2)</f>
        <v>19990405_TB@BAL</v>
      </c>
      <c r="C553" s="42" t="s">
        <v>2550</v>
      </c>
      <c r="D553" t="s">
        <v>3120</v>
      </c>
      <c r="E553" s="42">
        <v>1</v>
      </c>
      <c r="F553">
        <v>1</v>
      </c>
      <c r="X553">
        <v>1</v>
      </c>
      <c r="AB553" s="12">
        <v>3.3333333333333335</v>
      </c>
      <c r="AC553">
        <v>12</v>
      </c>
      <c r="AD553">
        <v>8</v>
      </c>
      <c r="AE553">
        <v>6</v>
      </c>
      <c r="AG553">
        <v>1</v>
      </c>
      <c r="AI553">
        <v>5</v>
      </c>
      <c r="AM553" s="44">
        <f>IF(E553&lt;10,IF(E553=1,AB553,SUMIFS(AB:AB,A:A,A553,C:C,C553)),"")</f>
        <v>3.3333333333333335</v>
      </c>
      <c r="AN553">
        <v>1</v>
      </c>
    </row>
    <row r="554" spans="1:47">
      <c r="A554">
        <v>6</v>
      </c>
      <c r="B554" t="str">
        <f>INDEX(Schedule!A:B,MATCH(GameLog!A554,Schedule!A:A,0),2)</f>
        <v>19990405_TB@BAL</v>
      </c>
      <c r="C554" s="42" t="s">
        <v>2550</v>
      </c>
      <c r="D554" t="s">
        <v>3138</v>
      </c>
      <c r="E554" s="42">
        <v>1</v>
      </c>
      <c r="AB554" s="12">
        <v>1.6666666666666665</v>
      </c>
      <c r="AI554">
        <v>3</v>
      </c>
      <c r="AM554" s="44">
        <f>IF(E554&lt;10,IF(E554=1,AB554,SUMIFS(AB:AB,A:A,A554,C:C,C554)),"")</f>
        <v>1.6666666666666665</v>
      </c>
    </row>
    <row r="555" spans="1:47">
      <c r="A555">
        <v>6</v>
      </c>
      <c r="B555" t="str">
        <f>INDEX(Schedule!A:B,MATCH(GameLog!A555,Schedule!A:A,0),2)</f>
        <v>19990405_TB@BAL</v>
      </c>
      <c r="C555" s="42" t="s">
        <v>2550</v>
      </c>
      <c r="D555" t="s">
        <v>3132</v>
      </c>
      <c r="E555" s="42">
        <v>1</v>
      </c>
      <c r="AB555" s="12">
        <v>0.33333333333333331</v>
      </c>
      <c r="AC555">
        <v>1</v>
      </c>
      <c r="AD555">
        <v>1</v>
      </c>
      <c r="AE555">
        <v>1</v>
      </c>
      <c r="AG555">
        <v>1</v>
      </c>
      <c r="AM555" s="44">
        <f>IF(E555&lt;10,IF(E555=1,AB555,SUMIFS(AB:AB,A:A,A555,C:C,C555)),"")</f>
        <v>0.33333333333333331</v>
      </c>
    </row>
    <row r="556" spans="1:47">
      <c r="A556">
        <v>6</v>
      </c>
      <c r="B556" t="str">
        <f>INDEX(Schedule!A:B,MATCH(GameLog!A556,Schedule!A:A,0),2)</f>
        <v>19990405_TB@BAL</v>
      </c>
      <c r="C556" s="42" t="s">
        <v>2550</v>
      </c>
      <c r="D556" t="s">
        <v>3127</v>
      </c>
      <c r="E556" s="42">
        <v>1</v>
      </c>
      <c r="AB556" s="12">
        <v>1.6666666666666665</v>
      </c>
      <c r="AC556">
        <v>3</v>
      </c>
      <c r="AM556" s="44">
        <f>IF(E556&lt;10,IF(E556=1,AB556,SUMIFS(AB:AB,A:A,A556,C:C,C556)),"")</f>
        <v>1.6666666666666665</v>
      </c>
      <c r="AT556">
        <v>1</v>
      </c>
      <c r="AU556">
        <v>1</v>
      </c>
    </row>
    <row r="557" spans="1:47">
      <c r="A557">
        <v>6</v>
      </c>
      <c r="B557" t="str">
        <f>INDEX(Schedule!A:B,MATCH(GameLog!A557,Schedule!A:A,0),2)</f>
        <v>19990405_TB@BAL</v>
      </c>
      <c r="C557" s="42" t="s">
        <v>2550</v>
      </c>
      <c r="D557" t="s">
        <v>3125</v>
      </c>
      <c r="E557" s="42">
        <v>1</v>
      </c>
      <c r="AB557" s="12">
        <v>2</v>
      </c>
      <c r="AI557">
        <v>1</v>
      </c>
      <c r="AM557" s="44">
        <f>IF(E557&lt;10,IF(E557=1,AB557,SUMIFS(AB:AB,A:A,A557,C:C,C557)),"")</f>
        <v>2</v>
      </c>
    </row>
    <row r="558" spans="1:47">
      <c r="A558">
        <v>6</v>
      </c>
      <c r="B558" t="str">
        <f>INDEX(Schedule!A:B,MATCH(GameLog!A558,Schedule!A:A,0),2)</f>
        <v>19990405_TB@BAL</v>
      </c>
      <c r="C558" s="42" t="s">
        <v>2550</v>
      </c>
      <c r="D558" t="s">
        <v>3118</v>
      </c>
      <c r="E558" s="42">
        <v>4</v>
      </c>
      <c r="AM558" s="44">
        <v>1</v>
      </c>
    </row>
    <row r="559" spans="1:47">
      <c r="A559">
        <v>31</v>
      </c>
      <c r="B559" t="str">
        <f>INDEX(Schedule!A:B,MATCH(GameLog!A559,Schedule!A:A,0),2)</f>
        <v>19990407_TB@BAL</v>
      </c>
      <c r="C559" s="42" t="s">
        <v>2423</v>
      </c>
      <c r="D559" t="s">
        <v>3060</v>
      </c>
      <c r="E559" s="42">
        <v>8</v>
      </c>
      <c r="F559">
        <v>1</v>
      </c>
      <c r="G559" s="42">
        <v>4</v>
      </c>
      <c r="H559">
        <v>1</v>
      </c>
      <c r="I559">
        <v>1</v>
      </c>
      <c r="J559">
        <v>1</v>
      </c>
      <c r="AM559" s="44">
        <f>IF(E559&lt;10,IF(E559=1,AB559,SUMIFS(AB:AB,A:A,A559,C:C,C559)),"")</f>
        <v>8</v>
      </c>
      <c r="AN559">
        <v>5</v>
      </c>
      <c r="AO559">
        <v>1</v>
      </c>
    </row>
    <row r="560" spans="1:47">
      <c r="A560">
        <v>31</v>
      </c>
      <c r="B560" t="str">
        <f>INDEX(Schedule!A:B,MATCH(GameLog!A560,Schedule!A:A,0),2)</f>
        <v>19990407_TB@BAL</v>
      </c>
      <c r="C560" s="42" t="s">
        <v>2423</v>
      </c>
      <c r="D560" t="s">
        <v>3061</v>
      </c>
      <c r="E560" s="42">
        <v>9</v>
      </c>
      <c r="F560">
        <v>1</v>
      </c>
      <c r="G560" s="42">
        <v>4</v>
      </c>
      <c r="H560">
        <v>1</v>
      </c>
      <c r="I560">
        <v>1</v>
      </c>
      <c r="AM560" s="44">
        <f>IF(E560&lt;10,IF(E560=1,AB560,SUMIFS(AB:AB,A:A,A560,C:C,C560)),"")</f>
        <v>8</v>
      </c>
      <c r="AN560">
        <v>3</v>
      </c>
      <c r="AP560">
        <v>1</v>
      </c>
    </row>
    <row r="561" spans="1:43">
      <c r="A561">
        <v>31</v>
      </c>
      <c r="B561" t="str">
        <f>INDEX(Schedule!A:B,MATCH(GameLog!A561,Schedule!A:A,0),2)</f>
        <v>19990407_TB@BAL</v>
      </c>
      <c r="C561" s="42" t="s">
        <v>2423</v>
      </c>
      <c r="D561" t="s">
        <v>3062</v>
      </c>
      <c r="E561" s="42" t="s">
        <v>2814</v>
      </c>
      <c r="F561">
        <v>1</v>
      </c>
      <c r="G561" s="42">
        <v>4</v>
      </c>
      <c r="H561">
        <v>1</v>
      </c>
      <c r="I561">
        <v>1</v>
      </c>
      <c r="Q561">
        <v>1</v>
      </c>
      <c r="AM561" s="44" t="str">
        <f>IF(E561&lt;10,IF(E561=1,AB561,SUMIFS(AB:AB,A:A,A561,C:C,C561)),"")</f>
        <v/>
      </c>
    </row>
    <row r="562" spans="1:43">
      <c r="A562">
        <v>31</v>
      </c>
      <c r="B562" t="str">
        <f>INDEX(Schedule!A:B,MATCH(GameLog!A562,Schedule!A:A,0),2)</f>
        <v>19990407_TB@BAL</v>
      </c>
      <c r="C562" s="42" t="s">
        <v>2423</v>
      </c>
      <c r="D562" t="s">
        <v>3055</v>
      </c>
      <c r="E562" s="42">
        <v>3</v>
      </c>
      <c r="F562">
        <v>1</v>
      </c>
      <c r="G562" s="42">
        <v>4</v>
      </c>
      <c r="H562">
        <v>1</v>
      </c>
      <c r="I562">
        <v>2</v>
      </c>
      <c r="J562">
        <v>1</v>
      </c>
      <c r="L562">
        <v>1</v>
      </c>
      <c r="M562">
        <v>1</v>
      </c>
      <c r="Q562">
        <v>1</v>
      </c>
      <c r="AM562" s="44">
        <f>IF(E562&lt;10,IF(E562=1,AB562,SUMIFS(AB:AB,A:A,A562,C:C,C562)),"")</f>
        <v>8</v>
      </c>
      <c r="AN562">
        <v>10</v>
      </c>
      <c r="AQ562">
        <v>2</v>
      </c>
    </row>
    <row r="563" spans="1:43">
      <c r="A563">
        <v>31</v>
      </c>
      <c r="B563" t="str">
        <f>INDEX(Schedule!A:B,MATCH(GameLog!A563,Schedule!A:A,0),2)</f>
        <v>19990407_TB@BAL</v>
      </c>
      <c r="C563" s="42" t="s">
        <v>2423</v>
      </c>
      <c r="D563" t="s">
        <v>3054</v>
      </c>
      <c r="E563" s="42">
        <v>2</v>
      </c>
      <c r="F563">
        <v>1</v>
      </c>
      <c r="G563" s="42">
        <v>3</v>
      </c>
      <c r="M563">
        <v>1</v>
      </c>
      <c r="Q563">
        <v>1</v>
      </c>
      <c r="U563">
        <v>1</v>
      </c>
      <c r="AM563" s="44">
        <f>IF(E563&lt;10,IF(E563=1,AB563,SUMIFS(AB:AB,A:A,A563,C:C,C563)),"")</f>
        <v>8</v>
      </c>
      <c r="AN563">
        <v>2</v>
      </c>
    </row>
    <row r="564" spans="1:43">
      <c r="A564">
        <v>31</v>
      </c>
      <c r="B564" t="str">
        <f>INDEX(Schedule!A:B,MATCH(GameLog!A564,Schedule!A:A,0),2)</f>
        <v>19990407_TB@BAL</v>
      </c>
      <c r="C564" s="42" t="s">
        <v>2423</v>
      </c>
      <c r="D564" t="s">
        <v>3057</v>
      </c>
      <c r="E564" s="42">
        <v>5</v>
      </c>
      <c r="F564">
        <v>1</v>
      </c>
      <c r="G564" s="42">
        <v>4</v>
      </c>
      <c r="Q564">
        <v>1</v>
      </c>
      <c r="AM564" s="44">
        <f>IF(E564&lt;10,IF(E564=1,AB564,SUMIFS(AB:AB,A:A,A564,C:C,C564)),"")</f>
        <v>8</v>
      </c>
      <c r="AN564">
        <v>1</v>
      </c>
      <c r="AO564">
        <v>3</v>
      </c>
      <c r="AQ564">
        <v>1</v>
      </c>
    </row>
    <row r="565" spans="1:43">
      <c r="A565">
        <v>31</v>
      </c>
      <c r="B565" t="str">
        <f>INDEX(Schedule!A:B,MATCH(GameLog!A565,Schedule!A:A,0),2)</f>
        <v>19990407_TB@BAL</v>
      </c>
      <c r="C565" s="42" t="s">
        <v>2423</v>
      </c>
      <c r="D565" t="s">
        <v>3064</v>
      </c>
      <c r="E565" s="42">
        <v>7</v>
      </c>
      <c r="F565">
        <v>1</v>
      </c>
      <c r="G565" s="42">
        <v>4</v>
      </c>
      <c r="Q565">
        <v>3</v>
      </c>
      <c r="AM565" s="44">
        <f>IF(E565&lt;10,IF(E565=1,AB565,SUMIFS(AB:AB,A:A,A565,C:C,C565)),"")</f>
        <v>8</v>
      </c>
      <c r="AN565">
        <v>1</v>
      </c>
    </row>
    <row r="566" spans="1:43">
      <c r="A566">
        <v>31</v>
      </c>
      <c r="B566" t="str">
        <f>INDEX(Schedule!A:B,MATCH(GameLog!A566,Schedule!A:A,0),2)</f>
        <v>19990407_TB@BAL</v>
      </c>
      <c r="C566" s="42" t="s">
        <v>2423</v>
      </c>
      <c r="D566" t="s">
        <v>3056</v>
      </c>
      <c r="E566" s="42">
        <v>4</v>
      </c>
      <c r="F566">
        <v>1</v>
      </c>
      <c r="G566" s="42">
        <v>3</v>
      </c>
      <c r="I566">
        <v>1</v>
      </c>
      <c r="P566">
        <v>1</v>
      </c>
      <c r="Q566">
        <v>1</v>
      </c>
      <c r="AM566" s="44">
        <f>IF(E566&lt;10,IF(E566=1,AB566,SUMIFS(AB:AB,A:A,A566,C:C,C566)),"")</f>
        <v>8</v>
      </c>
      <c r="AN566">
        <v>2</v>
      </c>
      <c r="AO566">
        <v>5</v>
      </c>
      <c r="AQ566">
        <v>2</v>
      </c>
    </row>
    <row r="567" spans="1:43">
      <c r="A567">
        <v>31</v>
      </c>
      <c r="B567" t="str">
        <f>INDEX(Schedule!A:B,MATCH(GameLog!A567,Schedule!A:A,0),2)</f>
        <v>19990407_TB@BAL</v>
      </c>
      <c r="C567" s="42" t="s">
        <v>2423</v>
      </c>
      <c r="D567" t="s">
        <v>3058</v>
      </c>
      <c r="E567" s="42">
        <v>6</v>
      </c>
      <c r="F567">
        <v>1</v>
      </c>
      <c r="G567" s="42">
        <v>2</v>
      </c>
      <c r="I567">
        <v>1</v>
      </c>
      <c r="N567">
        <v>1</v>
      </c>
      <c r="Q567">
        <v>1</v>
      </c>
      <c r="T567">
        <v>1</v>
      </c>
      <c r="AM567" s="44">
        <f>IF(E567&lt;10,IF(E567=1,AB567,SUMIFS(AB:AB,A:A,A567,C:C,C567)),"")</f>
        <v>8</v>
      </c>
      <c r="AO567">
        <v>2</v>
      </c>
      <c r="AQ567">
        <v>1</v>
      </c>
    </row>
    <row r="568" spans="1:43">
      <c r="A568">
        <v>31</v>
      </c>
      <c r="B568" t="str">
        <f>INDEX(Schedule!A:B,MATCH(GameLog!A568,Schedule!A:A,0),2)</f>
        <v>19990407_TB@BAL</v>
      </c>
      <c r="C568" s="42" t="s">
        <v>2423</v>
      </c>
      <c r="D568" t="s">
        <v>3094</v>
      </c>
      <c r="E568" s="42">
        <v>1</v>
      </c>
      <c r="F568">
        <v>1</v>
      </c>
      <c r="AB568" s="12">
        <v>5</v>
      </c>
      <c r="AC568">
        <v>6</v>
      </c>
      <c r="AD568">
        <v>4</v>
      </c>
      <c r="AE568">
        <v>3</v>
      </c>
      <c r="AF568">
        <v>0</v>
      </c>
      <c r="AG568">
        <v>3</v>
      </c>
      <c r="AI568">
        <v>1</v>
      </c>
      <c r="AL568">
        <v>1</v>
      </c>
      <c r="AM568" s="44">
        <f>IF(E568&lt;10,IF(E568=1,AB568,SUMIFS(AB:AB,A:A,A568,C:C,C568)),"")</f>
        <v>5</v>
      </c>
    </row>
    <row r="569" spans="1:43">
      <c r="A569">
        <v>31</v>
      </c>
      <c r="B569" t="str">
        <f>INDEX(Schedule!A:B,MATCH(GameLog!A569,Schedule!A:A,0),2)</f>
        <v>19990407_TB@BAL</v>
      </c>
      <c r="C569" s="42" t="s">
        <v>2423</v>
      </c>
      <c r="D569" t="s">
        <v>3084</v>
      </c>
      <c r="E569" s="42">
        <v>1</v>
      </c>
      <c r="X569">
        <v>1</v>
      </c>
      <c r="AB569" s="12">
        <v>0.66666666666666663</v>
      </c>
      <c r="AC569">
        <v>1</v>
      </c>
      <c r="AD569">
        <v>1</v>
      </c>
      <c r="AE569">
        <v>1</v>
      </c>
      <c r="AG569">
        <v>2</v>
      </c>
      <c r="AM569" s="44">
        <f>IF(E569&lt;10,IF(E569=1,AB569,SUMIFS(AB:AB,A:A,A569,C:C,C569)),"")</f>
        <v>0.66666666666666663</v>
      </c>
    </row>
    <row r="570" spans="1:43">
      <c r="A570">
        <v>31</v>
      </c>
      <c r="B570" t="str">
        <f>INDEX(Schedule!A:B,MATCH(GameLog!A570,Schedule!A:A,0),2)</f>
        <v>19990407_TB@BAL</v>
      </c>
      <c r="C570" s="42" t="s">
        <v>2423</v>
      </c>
      <c r="D570" t="s">
        <v>3090</v>
      </c>
      <c r="E570" s="42">
        <v>1</v>
      </c>
      <c r="AB570" s="12">
        <v>1.3333333333333333</v>
      </c>
      <c r="AC570">
        <v>2</v>
      </c>
      <c r="AM570" s="44">
        <f>IF(E570&lt;10,IF(E570=1,AB570,SUMIFS(AB:AB,A:A,A570,C:C,C570)),"")</f>
        <v>1.3333333333333333</v>
      </c>
    </row>
    <row r="571" spans="1:43">
      <c r="A571">
        <v>31</v>
      </c>
      <c r="B571" t="str">
        <f>INDEX(Schedule!A:B,MATCH(GameLog!A571,Schedule!A:A,0),2)</f>
        <v>19990407_TB@BAL</v>
      </c>
      <c r="C571" s="42" t="s">
        <v>2423</v>
      </c>
      <c r="D571" t="s">
        <v>3099</v>
      </c>
      <c r="E571" s="42">
        <v>1</v>
      </c>
      <c r="AB571" s="12">
        <v>1</v>
      </c>
      <c r="AM571" s="44">
        <f>IF(E571&lt;10,IF(E571=1,AB571,SUMIFS(AB:AB,A:A,A571,C:C,C571)),"")</f>
        <v>1</v>
      </c>
    </row>
    <row r="572" spans="1:43">
      <c r="A572">
        <v>31</v>
      </c>
      <c r="B572" t="str">
        <f>INDEX(Schedule!A:B,MATCH(GameLog!A572,Schedule!A:A,0),2)</f>
        <v>19990407_TB@BAL</v>
      </c>
      <c r="C572" s="42" t="s">
        <v>2550</v>
      </c>
      <c r="D572" t="s">
        <v>3106</v>
      </c>
      <c r="E572" s="42">
        <v>8</v>
      </c>
      <c r="F572">
        <v>1</v>
      </c>
      <c r="G572" s="42">
        <v>2</v>
      </c>
      <c r="H572">
        <v>1</v>
      </c>
      <c r="P572">
        <v>2</v>
      </c>
      <c r="AM572" s="44">
        <f>IF(E572&lt;10,IF(E572=1,AB572,SUMIFS(AB:AB,A:A,A572,C:C,C572)),"")</f>
        <v>9</v>
      </c>
      <c r="AN572">
        <v>2</v>
      </c>
    </row>
    <row r="573" spans="1:43">
      <c r="A573">
        <v>31</v>
      </c>
      <c r="B573" t="str">
        <f>INDEX(Schedule!A:B,MATCH(GameLog!A573,Schedule!A:A,0),2)</f>
        <v>19990407_TB@BAL</v>
      </c>
      <c r="C573" s="42" t="s">
        <v>2550</v>
      </c>
      <c r="D573" t="s">
        <v>3104</v>
      </c>
      <c r="E573" s="42">
        <v>6</v>
      </c>
      <c r="F573">
        <v>1</v>
      </c>
      <c r="G573" s="42">
        <v>4</v>
      </c>
      <c r="H573">
        <v>2</v>
      </c>
      <c r="I573">
        <v>3</v>
      </c>
      <c r="J573">
        <v>1</v>
      </c>
      <c r="M573">
        <v>1</v>
      </c>
      <c r="AM573" s="44">
        <f>IF(E573&lt;10,IF(E573=1,AB573,SUMIFS(AB:AB,A:A,A573,C:C,C573)),"")</f>
        <v>9</v>
      </c>
      <c r="AN573">
        <v>1</v>
      </c>
      <c r="AO573">
        <v>1</v>
      </c>
    </row>
    <row r="574" spans="1:43">
      <c r="A574">
        <v>31</v>
      </c>
      <c r="B574" t="str">
        <f>INDEX(Schedule!A:B,MATCH(GameLog!A574,Schedule!A:A,0),2)</f>
        <v>19990407_TB@BAL</v>
      </c>
      <c r="C574" s="42" t="s">
        <v>2550</v>
      </c>
      <c r="D574" t="s">
        <v>3109</v>
      </c>
      <c r="E574" s="42">
        <v>3</v>
      </c>
      <c r="F574">
        <v>1</v>
      </c>
      <c r="G574" s="42">
        <v>4</v>
      </c>
      <c r="Q574">
        <v>1</v>
      </c>
      <c r="AM574" s="44">
        <f>IF(E574&lt;10,IF(E574=1,AB574,SUMIFS(AB:AB,A:A,A574,C:C,C574)),"")</f>
        <v>9</v>
      </c>
      <c r="AN574">
        <v>9</v>
      </c>
    </row>
    <row r="575" spans="1:43">
      <c r="A575">
        <v>31</v>
      </c>
      <c r="B575" t="str">
        <f>INDEX(Schedule!A:B,MATCH(GameLog!A575,Schedule!A:A,0),2)</f>
        <v>19990407_TB@BAL</v>
      </c>
      <c r="C575" s="42" t="s">
        <v>2550</v>
      </c>
      <c r="D575" t="s">
        <v>3107</v>
      </c>
      <c r="E575" s="42">
        <v>9</v>
      </c>
      <c r="F575">
        <v>1</v>
      </c>
      <c r="G575" s="42">
        <v>4</v>
      </c>
      <c r="I575">
        <v>1</v>
      </c>
      <c r="J575">
        <v>1</v>
      </c>
      <c r="M575">
        <v>2</v>
      </c>
      <c r="AM575" s="44">
        <f>IF(E575&lt;10,IF(E575=1,AB575,SUMIFS(AB:AB,A:A,A575,C:C,C575)),"")</f>
        <v>9</v>
      </c>
      <c r="AN575">
        <v>1</v>
      </c>
    </row>
    <row r="576" spans="1:43">
      <c r="A576">
        <v>31</v>
      </c>
      <c r="B576" t="str">
        <f>INDEX(Schedule!A:B,MATCH(GameLog!A576,Schedule!A:A,0),2)</f>
        <v>19990407_TB@BAL</v>
      </c>
      <c r="C576" s="42" t="s">
        <v>2550</v>
      </c>
      <c r="D576" t="s">
        <v>3101</v>
      </c>
      <c r="E576" s="42" t="s">
        <v>2814</v>
      </c>
      <c r="F576">
        <v>1</v>
      </c>
      <c r="G576" s="42">
        <v>2</v>
      </c>
      <c r="I576">
        <v>1</v>
      </c>
      <c r="P576">
        <v>1</v>
      </c>
      <c r="AM576" s="44" t="str">
        <f>IF(E576&lt;10,IF(E576=1,AB576,SUMIFS(AB:AB,A:A,A576,C:C,C576)),"")</f>
        <v/>
      </c>
    </row>
    <row r="577" spans="1:46">
      <c r="A577">
        <v>31</v>
      </c>
      <c r="B577" t="str">
        <f>INDEX(Schedule!A:B,MATCH(GameLog!A577,Schedule!A:A,0),2)</f>
        <v>19990407_TB@BAL</v>
      </c>
      <c r="C577" s="42" t="s">
        <v>2550</v>
      </c>
      <c r="D577" t="s">
        <v>3108</v>
      </c>
      <c r="E577" s="42" t="s">
        <v>2810</v>
      </c>
      <c r="G577" s="42">
        <v>1</v>
      </c>
      <c r="I577">
        <v>1</v>
      </c>
      <c r="AM577" s="44" t="str">
        <f>IF(E577&lt;10,IF(E577=1,AB577,SUMIFS(AB:AB,A:A,A577,C:C,C577)),"")</f>
        <v/>
      </c>
    </row>
    <row r="578" spans="1:46">
      <c r="A578">
        <v>31</v>
      </c>
      <c r="B578" t="str">
        <f>INDEX(Schedule!A:B,MATCH(GameLog!A578,Schedule!A:A,0),2)</f>
        <v>19990407_TB@BAL</v>
      </c>
      <c r="C578" s="42" t="s">
        <v>2550</v>
      </c>
      <c r="D578" t="s">
        <v>3105</v>
      </c>
      <c r="E578" s="42">
        <v>7</v>
      </c>
      <c r="F578">
        <v>1</v>
      </c>
      <c r="G578" s="42">
        <v>4</v>
      </c>
      <c r="R578">
        <v>1</v>
      </c>
      <c r="AM578" s="44">
        <f>IF(E578&lt;10,IF(E578=1,AB578,SUMIFS(AB:AB,A:A,A578,C:C,C578)),"")</f>
        <v>9</v>
      </c>
      <c r="AN578">
        <v>4</v>
      </c>
    </row>
    <row r="579" spans="1:46">
      <c r="A579">
        <v>31</v>
      </c>
      <c r="B579" t="str">
        <f>INDEX(Schedule!A:B,MATCH(GameLog!A579,Schedule!A:A,0),2)</f>
        <v>19990407_TB@BAL</v>
      </c>
      <c r="C579" s="42" t="s">
        <v>2550</v>
      </c>
      <c r="D579" t="s">
        <v>3100</v>
      </c>
      <c r="E579" s="42">
        <v>2</v>
      </c>
      <c r="F579">
        <v>1</v>
      </c>
      <c r="G579" s="42">
        <v>3</v>
      </c>
      <c r="H579">
        <v>1</v>
      </c>
      <c r="I579">
        <v>1</v>
      </c>
      <c r="J579">
        <v>1</v>
      </c>
      <c r="P579">
        <v>1</v>
      </c>
      <c r="AM579" s="44">
        <f>IF(E579&lt;10,IF(E579=1,AB579,SUMIFS(AB:AB,A:A,A579,C:C,C579)),"")</f>
        <v>9</v>
      </c>
      <c r="AN579">
        <v>9</v>
      </c>
      <c r="AO579">
        <v>1</v>
      </c>
      <c r="AT579">
        <v>1</v>
      </c>
    </row>
    <row r="580" spans="1:46">
      <c r="A580">
        <v>31</v>
      </c>
      <c r="B580" t="str">
        <f>INDEX(Schedule!A:B,MATCH(GameLog!A580,Schedule!A:A,0),2)</f>
        <v>19990407_TB@BAL</v>
      </c>
      <c r="C580" s="42" t="s">
        <v>2550</v>
      </c>
      <c r="D580" t="s">
        <v>3115</v>
      </c>
      <c r="E580" s="42">
        <v>5</v>
      </c>
      <c r="F580">
        <v>1</v>
      </c>
      <c r="G580" s="42">
        <v>4</v>
      </c>
      <c r="H580">
        <v>1</v>
      </c>
      <c r="I580">
        <v>2</v>
      </c>
      <c r="AM580" s="44">
        <v>8</v>
      </c>
    </row>
    <row r="581" spans="1:46">
      <c r="A581">
        <v>31</v>
      </c>
      <c r="B581" t="str">
        <f>INDEX(Schedule!A:B,MATCH(GameLog!A581,Schedule!A:A,0),2)</f>
        <v>19990407_TB@BAL</v>
      </c>
      <c r="C581" s="42" t="s">
        <v>2550</v>
      </c>
      <c r="D581" t="s">
        <v>3118</v>
      </c>
      <c r="E581" s="42">
        <v>4</v>
      </c>
      <c r="AM581" s="44">
        <v>1</v>
      </c>
    </row>
    <row r="582" spans="1:46">
      <c r="A582">
        <v>31</v>
      </c>
      <c r="B582" t="str">
        <f>INDEX(Schedule!A:B,MATCH(GameLog!A582,Schedule!A:A,0),2)</f>
        <v>19990407_TB@BAL</v>
      </c>
      <c r="C582" s="42" t="s">
        <v>2550</v>
      </c>
      <c r="D582" t="s">
        <v>3111</v>
      </c>
      <c r="E582" s="42">
        <v>4</v>
      </c>
      <c r="F582">
        <v>1</v>
      </c>
      <c r="G582" s="42">
        <v>3</v>
      </c>
      <c r="P582">
        <v>1</v>
      </c>
      <c r="R582">
        <v>1</v>
      </c>
      <c r="AM582" s="44">
        <v>8</v>
      </c>
      <c r="AN582">
        <v>1</v>
      </c>
      <c r="AO582">
        <v>2</v>
      </c>
    </row>
    <row r="583" spans="1:46">
      <c r="A583">
        <v>31</v>
      </c>
      <c r="B583" t="str">
        <f>INDEX(Schedule!A:B,MATCH(GameLog!A583,Schedule!A:A,0),2)</f>
        <v>19990407_TB@BAL</v>
      </c>
      <c r="C583" s="42" t="s">
        <v>2550</v>
      </c>
      <c r="D583" t="s">
        <v>3111</v>
      </c>
      <c r="E583" s="42">
        <v>5</v>
      </c>
      <c r="AM583" s="44">
        <v>1</v>
      </c>
    </row>
    <row r="584" spans="1:46">
      <c r="A584">
        <v>31</v>
      </c>
      <c r="B584" t="str">
        <f>INDEX(Schedule!A:B,MATCH(GameLog!A584,Schedule!A:A,0),2)</f>
        <v>19990407_TB@BAL</v>
      </c>
      <c r="C584" s="42" t="s">
        <v>2550</v>
      </c>
      <c r="D584" t="s">
        <v>3122</v>
      </c>
      <c r="E584" s="42">
        <v>1</v>
      </c>
      <c r="F584">
        <v>1</v>
      </c>
      <c r="AB584" s="12">
        <v>5</v>
      </c>
      <c r="AC584">
        <v>6</v>
      </c>
      <c r="AD584">
        <v>4</v>
      </c>
      <c r="AE584">
        <v>4</v>
      </c>
      <c r="AF584">
        <v>1</v>
      </c>
      <c r="AI584">
        <v>5</v>
      </c>
      <c r="AK584">
        <v>1</v>
      </c>
      <c r="AM584" s="44">
        <f>IF(E584&lt;10,IF(E584=1,AB584,SUMIFS(AB:AB,A:A,A584,C:C,C584)),"")</f>
        <v>5</v>
      </c>
      <c r="AO584">
        <v>3</v>
      </c>
      <c r="AT584">
        <v>1</v>
      </c>
    </row>
    <row r="585" spans="1:46">
      <c r="A585">
        <v>31</v>
      </c>
      <c r="B585" t="str">
        <f>INDEX(Schedule!A:B,MATCH(GameLog!A585,Schedule!A:A,0),2)</f>
        <v>19990407_TB@BAL</v>
      </c>
      <c r="C585" s="42" t="s">
        <v>2550</v>
      </c>
      <c r="D585" t="s">
        <v>3129</v>
      </c>
      <c r="E585" s="42">
        <v>1</v>
      </c>
      <c r="W585" s="42">
        <v>1</v>
      </c>
      <c r="AB585" s="12">
        <v>2</v>
      </c>
      <c r="AC585">
        <v>1</v>
      </c>
      <c r="AG585">
        <v>1</v>
      </c>
      <c r="AI585">
        <v>1</v>
      </c>
      <c r="AM585" s="44">
        <f>IF(E585&lt;10,IF(E585=1,AB585,SUMIFS(AB:AB,A:A,A585,C:C,C585)),"")</f>
        <v>2</v>
      </c>
      <c r="AO585">
        <v>1</v>
      </c>
    </row>
    <row r="586" spans="1:46">
      <c r="A586">
        <v>31</v>
      </c>
      <c r="B586" t="str">
        <f>INDEX(Schedule!A:B,MATCH(GameLog!A586,Schedule!A:A,0),2)</f>
        <v>19990407_TB@BAL</v>
      </c>
      <c r="C586" s="42" t="s">
        <v>2550</v>
      </c>
      <c r="D586" t="s">
        <v>3134</v>
      </c>
      <c r="E586" s="42">
        <v>1</v>
      </c>
      <c r="AB586" s="12">
        <v>1</v>
      </c>
      <c r="AI586">
        <v>2</v>
      </c>
      <c r="AM586" s="44">
        <f>IF(E586&lt;10,IF(E586=1,AB586,SUMIFS(AB:AB,A:A,A586,C:C,C586)),"")</f>
        <v>1</v>
      </c>
    </row>
    <row r="587" spans="1:46">
      <c r="A587">
        <v>31</v>
      </c>
      <c r="B587" t="str">
        <f>INDEX(Schedule!A:B,MATCH(GameLog!A587,Schedule!A:A,0),2)</f>
        <v>19990407_TB@BAL</v>
      </c>
      <c r="C587" s="42" t="s">
        <v>2550</v>
      </c>
      <c r="D587" t="s">
        <v>3137</v>
      </c>
      <c r="E587" s="42">
        <v>1</v>
      </c>
      <c r="AA587">
        <v>1</v>
      </c>
      <c r="AB587" s="12">
        <v>1</v>
      </c>
      <c r="AI587">
        <v>1</v>
      </c>
      <c r="AM587" s="44">
        <f>IF(E587&lt;10,IF(E587=1,AB587,SUMIFS(AB:AB,A:A,A587,C:C,C587)),"")</f>
        <v>1</v>
      </c>
    </row>
    <row r="588" spans="1:46">
      <c r="A588">
        <v>43</v>
      </c>
      <c r="B588" t="str">
        <f>INDEX(Schedule!A:B,MATCH(GameLog!A588,Schedule!A:A,0),2)</f>
        <v>19990408_TB@BAL</v>
      </c>
      <c r="C588" s="42" t="s">
        <v>2423</v>
      </c>
      <c r="D588" t="s">
        <v>3060</v>
      </c>
      <c r="E588" s="42">
        <v>8</v>
      </c>
      <c r="F588">
        <v>1</v>
      </c>
      <c r="G588" s="42">
        <v>4</v>
      </c>
      <c r="I588">
        <v>1</v>
      </c>
      <c r="N588">
        <v>1</v>
      </c>
      <c r="O588">
        <v>1</v>
      </c>
      <c r="AM588" s="44">
        <f>IF(E588&lt;10,IF(E588=1,AB588,SUMIFS(AB:AB,A:A,A588,C:C,C588)),"")</f>
        <v>7.9999999999999991</v>
      </c>
      <c r="AN588">
        <v>3</v>
      </c>
    </row>
    <row r="589" spans="1:46">
      <c r="A589">
        <v>43</v>
      </c>
      <c r="B589" t="str">
        <f>INDEX(Schedule!A:B,MATCH(GameLog!A589,Schedule!A:A,0),2)</f>
        <v>19990408_TB@BAL</v>
      </c>
      <c r="C589" s="42" t="s">
        <v>2423</v>
      </c>
      <c r="D589" t="s">
        <v>3061</v>
      </c>
      <c r="E589" s="42">
        <v>9</v>
      </c>
      <c r="F589">
        <v>1</v>
      </c>
      <c r="G589" s="42">
        <v>3</v>
      </c>
      <c r="P589">
        <v>1</v>
      </c>
      <c r="AM589" s="44">
        <f>IF(E589&lt;10,IF(E589=1,AB589,SUMIFS(AB:AB,A:A,A589,C:C,C589)),"")</f>
        <v>7.9999999999999991</v>
      </c>
    </row>
    <row r="590" spans="1:46">
      <c r="A590">
        <v>43</v>
      </c>
      <c r="B590" t="str">
        <f>INDEX(Schedule!A:B,MATCH(GameLog!A590,Schedule!A:A,0),2)</f>
        <v>19990408_TB@BAL</v>
      </c>
      <c r="C590" s="42" t="s">
        <v>2423</v>
      </c>
      <c r="D590" t="s">
        <v>3062</v>
      </c>
      <c r="E590" s="42" t="s">
        <v>2814</v>
      </c>
      <c r="F590">
        <v>1</v>
      </c>
      <c r="G590" s="42">
        <v>4</v>
      </c>
      <c r="Q590">
        <v>3</v>
      </c>
      <c r="AM590" s="44" t="str">
        <f>IF(E590&lt;10,IF(E590=1,AB590,SUMIFS(AB:AB,A:A,A590,C:C,C590)),"")</f>
        <v/>
      </c>
    </row>
    <row r="591" spans="1:46">
      <c r="A591">
        <v>43</v>
      </c>
      <c r="B591" t="str">
        <f>INDEX(Schedule!A:B,MATCH(GameLog!A591,Schedule!A:A,0),2)</f>
        <v>19990408_TB@BAL</v>
      </c>
      <c r="C591" s="42" t="s">
        <v>2423</v>
      </c>
      <c r="D591" t="s">
        <v>3055</v>
      </c>
      <c r="E591" s="42">
        <v>3</v>
      </c>
      <c r="F591">
        <v>1</v>
      </c>
      <c r="G591" s="42">
        <v>4</v>
      </c>
      <c r="Q591">
        <v>1</v>
      </c>
      <c r="AM591" s="44">
        <f>IF(E591&lt;10,IF(E591=1,AB591,SUMIFS(AB:AB,A:A,A591,C:C,C591)),"")</f>
        <v>7.9999999999999991</v>
      </c>
      <c r="AN591">
        <v>7</v>
      </c>
      <c r="AO591">
        <v>2</v>
      </c>
      <c r="AQ591">
        <v>3</v>
      </c>
    </row>
    <row r="592" spans="1:46">
      <c r="A592">
        <v>43</v>
      </c>
      <c r="B592" t="str">
        <f>INDEX(Schedule!A:B,MATCH(GameLog!A592,Schedule!A:A,0),2)</f>
        <v>19990408_TB@BAL</v>
      </c>
      <c r="C592" s="42" t="s">
        <v>2423</v>
      </c>
      <c r="D592" t="s">
        <v>3054</v>
      </c>
      <c r="E592" s="42">
        <v>2</v>
      </c>
      <c r="F592">
        <v>1</v>
      </c>
      <c r="G592" s="42">
        <v>4</v>
      </c>
      <c r="I592">
        <v>1</v>
      </c>
      <c r="AM592" s="44">
        <f>IF(E592&lt;10,IF(E592=1,AB592,SUMIFS(AB:AB,A:A,A592,C:C,C592)),"")</f>
        <v>7.9999999999999991</v>
      </c>
      <c r="AN592">
        <v>2</v>
      </c>
    </row>
    <row r="593" spans="1:47">
      <c r="A593">
        <v>43</v>
      </c>
      <c r="B593" t="str">
        <f>INDEX(Schedule!A:B,MATCH(GameLog!A593,Schedule!A:A,0),2)</f>
        <v>19990408_TB@BAL</v>
      </c>
      <c r="C593" s="42" t="s">
        <v>2423</v>
      </c>
      <c r="D593" t="s">
        <v>3083</v>
      </c>
      <c r="E593" s="42">
        <v>7</v>
      </c>
      <c r="F593">
        <v>1</v>
      </c>
      <c r="G593" s="42">
        <v>4</v>
      </c>
      <c r="I593">
        <v>1</v>
      </c>
      <c r="J593">
        <v>1</v>
      </c>
      <c r="R593">
        <v>1</v>
      </c>
      <c r="AM593" s="44">
        <f>IF(E593&lt;10,IF(E593=1,AB593,SUMIFS(AB:AB,A:A,A593,C:C,C593)),"")</f>
        <v>7.9999999999999991</v>
      </c>
      <c r="AN593">
        <v>4</v>
      </c>
    </row>
    <row r="594" spans="1:47">
      <c r="A594">
        <v>43</v>
      </c>
      <c r="B594" t="str">
        <f>INDEX(Schedule!A:B,MATCH(GameLog!A594,Schedule!A:A,0),2)</f>
        <v>19990408_TB@BAL</v>
      </c>
      <c r="C594" s="42" t="s">
        <v>2423</v>
      </c>
      <c r="D594" t="s">
        <v>3066</v>
      </c>
      <c r="E594" s="42">
        <v>5</v>
      </c>
      <c r="F594">
        <v>1</v>
      </c>
      <c r="G594" s="42">
        <v>3</v>
      </c>
      <c r="I594">
        <v>1</v>
      </c>
      <c r="O594">
        <v>1</v>
      </c>
      <c r="P594">
        <v>1</v>
      </c>
      <c r="AM594" s="44">
        <f>IF(E594&lt;10,IF(E594=1,AB594,SUMIFS(AB:AB,A:A,A594,C:C,C594)),"")</f>
        <v>7.9999999999999991</v>
      </c>
      <c r="AN594">
        <v>3</v>
      </c>
      <c r="AQ594">
        <v>1</v>
      </c>
    </row>
    <row r="595" spans="1:47">
      <c r="A595">
        <v>43</v>
      </c>
      <c r="B595" t="str">
        <f>INDEX(Schedule!A:B,MATCH(GameLog!A595,Schedule!A:A,0),2)</f>
        <v>19990408_TB@BAL</v>
      </c>
      <c r="C595" s="42" t="s">
        <v>2423</v>
      </c>
      <c r="D595" t="s">
        <v>3056</v>
      </c>
      <c r="E595" s="42">
        <v>4</v>
      </c>
      <c r="F595">
        <v>1</v>
      </c>
      <c r="G595" s="42">
        <v>3</v>
      </c>
      <c r="I595">
        <v>1</v>
      </c>
      <c r="P595">
        <v>1</v>
      </c>
      <c r="AM595" s="44">
        <f>IF(E595&lt;10,IF(E595=1,AB595,SUMIFS(AB:AB,A:A,A595,C:C,C595)),"")</f>
        <v>7.9999999999999991</v>
      </c>
      <c r="AN595">
        <v>3</v>
      </c>
      <c r="AO595">
        <v>1</v>
      </c>
      <c r="AQ595">
        <v>1</v>
      </c>
    </row>
    <row r="596" spans="1:47">
      <c r="A596">
        <v>43</v>
      </c>
      <c r="B596" t="str">
        <f>INDEX(Schedule!A:B,MATCH(GameLog!A596,Schedule!A:A,0),2)</f>
        <v>19990408_TB@BAL</v>
      </c>
      <c r="C596" s="42" t="s">
        <v>2423</v>
      </c>
      <c r="D596" t="s">
        <v>3058</v>
      </c>
      <c r="E596" s="42">
        <v>6</v>
      </c>
      <c r="F596">
        <v>1</v>
      </c>
      <c r="G596" s="42">
        <v>2</v>
      </c>
      <c r="Q596">
        <v>1</v>
      </c>
      <c r="AM596" s="44">
        <v>7</v>
      </c>
      <c r="AN596">
        <v>1</v>
      </c>
      <c r="AO596">
        <v>4</v>
      </c>
      <c r="AQ596">
        <v>2</v>
      </c>
    </row>
    <row r="597" spans="1:47">
      <c r="A597">
        <v>43</v>
      </c>
      <c r="B597" t="str">
        <f>INDEX(Schedule!A:B,MATCH(GameLog!A597,Schedule!A:A,0),2)</f>
        <v>19990408_TB@BAL</v>
      </c>
      <c r="C597" s="42" t="s">
        <v>2423</v>
      </c>
      <c r="D597" t="s">
        <v>3057</v>
      </c>
      <c r="E597" s="42" t="s">
        <v>2810</v>
      </c>
      <c r="G597" s="42">
        <v>1</v>
      </c>
      <c r="I597">
        <v>1</v>
      </c>
      <c r="AM597" s="44" t="str">
        <f>IF(E597&lt;10,IF(E597=1,AB597,SUMIFS(AB:AB,A:A,A597,C:C,C597)),"")</f>
        <v/>
      </c>
    </row>
    <row r="598" spans="1:47">
      <c r="A598">
        <v>43</v>
      </c>
      <c r="B598" t="str">
        <f>INDEX(Schedule!A:B,MATCH(GameLog!A598,Schedule!A:A,0),2)</f>
        <v>19990408_TB@BAL</v>
      </c>
      <c r="C598" s="42" t="s">
        <v>2423</v>
      </c>
      <c r="D598" t="s">
        <v>3071</v>
      </c>
      <c r="E598" s="42">
        <v>6</v>
      </c>
      <c r="G598" s="42">
        <v>1</v>
      </c>
      <c r="AM598" s="44">
        <v>1</v>
      </c>
      <c r="AP598">
        <v>1</v>
      </c>
    </row>
    <row r="599" spans="1:47">
      <c r="A599">
        <v>43</v>
      </c>
      <c r="B599" t="str">
        <f>INDEX(Schedule!A:B,MATCH(GameLog!A599,Schedule!A:A,0),2)</f>
        <v>19990408_TB@BAL</v>
      </c>
      <c r="C599" s="42" t="s">
        <v>2423</v>
      </c>
      <c r="D599" t="s">
        <v>3080</v>
      </c>
      <c r="E599" s="42">
        <v>1</v>
      </c>
      <c r="F599">
        <v>1</v>
      </c>
      <c r="X599">
        <v>1</v>
      </c>
      <c r="AB599" s="12">
        <v>6.333333333333333</v>
      </c>
      <c r="AC599">
        <v>5</v>
      </c>
      <c r="AD599">
        <v>3</v>
      </c>
      <c r="AE599">
        <v>3</v>
      </c>
      <c r="AF599">
        <v>0</v>
      </c>
      <c r="AG599">
        <v>7</v>
      </c>
      <c r="AI599">
        <v>2</v>
      </c>
      <c r="AM599" s="44">
        <f>IF(E599&lt;10,IF(E599=1,AB599,SUMIFS(AB:AB,A:A,A599,C:C,C599)),"")</f>
        <v>6.333333333333333</v>
      </c>
      <c r="AN599">
        <v>1</v>
      </c>
      <c r="AO599">
        <v>2</v>
      </c>
      <c r="AQ599">
        <v>1</v>
      </c>
    </row>
    <row r="600" spans="1:47">
      <c r="A600">
        <v>43</v>
      </c>
      <c r="B600" t="str">
        <f>INDEX(Schedule!A:B,MATCH(GameLog!A600,Schedule!A:A,0),2)</f>
        <v>19990408_TB@BAL</v>
      </c>
      <c r="C600" s="42" t="s">
        <v>2423</v>
      </c>
      <c r="D600" t="s">
        <v>3091</v>
      </c>
      <c r="E600" s="42">
        <v>1</v>
      </c>
      <c r="AB600" s="12">
        <v>1.3333333333333333</v>
      </c>
      <c r="AC600">
        <v>2</v>
      </c>
      <c r="AD600">
        <v>1</v>
      </c>
      <c r="AG600">
        <v>1</v>
      </c>
      <c r="AM600" s="44">
        <f>IF(E600&lt;10,IF(E600=1,AB600,SUMIFS(AB:AB,A:A,A600,C:C,C600)),"")</f>
        <v>1.3333333333333333</v>
      </c>
    </row>
    <row r="601" spans="1:47">
      <c r="A601">
        <v>43</v>
      </c>
      <c r="B601" t="str">
        <f>INDEX(Schedule!A:B,MATCH(GameLog!A601,Schedule!A:A,0),2)</f>
        <v>19990408_TB@BAL</v>
      </c>
      <c r="C601" s="42" t="s">
        <v>2423</v>
      </c>
      <c r="D601" t="s">
        <v>3084</v>
      </c>
      <c r="E601" s="42">
        <v>1</v>
      </c>
      <c r="AB601" s="12">
        <v>0.33333333333333331</v>
      </c>
      <c r="AM601" s="44">
        <f>IF(E601&lt;10,IF(E601=1,AB601,SUMIFS(AB:AB,A:A,A601,C:C,C601)),"")</f>
        <v>0.33333333333333331</v>
      </c>
    </row>
    <row r="602" spans="1:47">
      <c r="A602">
        <v>43</v>
      </c>
      <c r="B602" t="str">
        <f>INDEX(Schedule!A:B,MATCH(GameLog!A602,Schedule!A:A,0),2)</f>
        <v>19990408_TB@BAL</v>
      </c>
      <c r="C602" s="42" t="s">
        <v>2550</v>
      </c>
      <c r="D602" t="s">
        <v>3106</v>
      </c>
      <c r="E602" s="42">
        <v>8</v>
      </c>
      <c r="F602">
        <v>1</v>
      </c>
      <c r="G602" s="42">
        <v>3</v>
      </c>
      <c r="H602">
        <v>2</v>
      </c>
      <c r="I602">
        <v>1</v>
      </c>
      <c r="P602">
        <v>2</v>
      </c>
      <c r="AM602" s="44">
        <f>IF(E602&lt;10,IF(E602=1,AB602,SUMIFS(AB:AB,A:A,A602,C:C,C602)),"")</f>
        <v>9</v>
      </c>
      <c r="AN602">
        <v>3</v>
      </c>
    </row>
    <row r="603" spans="1:47">
      <c r="A603">
        <v>43</v>
      </c>
      <c r="B603" t="str">
        <f>INDEX(Schedule!A:B,MATCH(GameLog!A603,Schedule!A:A,0),2)</f>
        <v>19990408_TB@BAL</v>
      </c>
      <c r="C603" s="42" t="s">
        <v>2550</v>
      </c>
      <c r="D603" t="s">
        <v>3104</v>
      </c>
      <c r="E603" s="42">
        <v>6</v>
      </c>
      <c r="F603">
        <v>1</v>
      </c>
      <c r="G603" s="42">
        <v>4</v>
      </c>
      <c r="I603">
        <v>3</v>
      </c>
      <c r="K603">
        <v>1</v>
      </c>
      <c r="M603">
        <v>2</v>
      </c>
      <c r="AM603" s="44">
        <f>IF(E603&lt;10,IF(E603=1,AB603,SUMIFS(AB:AB,A:A,A603,C:C,C603)),"")</f>
        <v>9</v>
      </c>
      <c r="AN603">
        <v>2</v>
      </c>
      <c r="AO603">
        <v>3</v>
      </c>
      <c r="AP603">
        <v>1</v>
      </c>
    </row>
    <row r="604" spans="1:47">
      <c r="A604">
        <v>43</v>
      </c>
      <c r="B604" t="str">
        <f>INDEX(Schedule!A:B,MATCH(GameLog!A604,Schedule!A:A,0),2)</f>
        <v>19990408_TB@BAL</v>
      </c>
      <c r="C604" s="42" t="s">
        <v>2550</v>
      </c>
      <c r="D604" t="s">
        <v>3109</v>
      </c>
      <c r="E604" s="42">
        <v>3</v>
      </c>
      <c r="F604">
        <v>1</v>
      </c>
      <c r="G604" s="42">
        <v>3</v>
      </c>
      <c r="P604">
        <v>1</v>
      </c>
      <c r="R604">
        <v>1</v>
      </c>
      <c r="AM604" s="44">
        <f>IF(E604&lt;10,IF(E604=1,AB604,SUMIFS(AB:AB,A:A,A604,C:C,C604)),"")</f>
        <v>9</v>
      </c>
      <c r="AN604">
        <v>5</v>
      </c>
      <c r="AO604">
        <v>2</v>
      </c>
      <c r="AQ604">
        <v>1</v>
      </c>
    </row>
    <row r="605" spans="1:47">
      <c r="A605">
        <v>43</v>
      </c>
      <c r="B605" t="str">
        <f>INDEX(Schedule!A:B,MATCH(GameLog!A605,Schedule!A:A,0),2)</f>
        <v>19990408_TB@BAL</v>
      </c>
      <c r="C605" s="42" t="s">
        <v>2550</v>
      </c>
      <c r="D605" t="s">
        <v>3107</v>
      </c>
      <c r="E605" s="42">
        <v>9</v>
      </c>
      <c r="F605">
        <v>1</v>
      </c>
      <c r="G605" s="42">
        <v>2</v>
      </c>
      <c r="M605">
        <v>1</v>
      </c>
      <c r="P605">
        <v>2</v>
      </c>
      <c r="AM605" s="44">
        <f>IF(E605&lt;10,IF(E605=1,AB605,SUMIFS(AB:AB,A:A,A605,C:C,C605)),"")</f>
        <v>9</v>
      </c>
      <c r="AN605">
        <v>5</v>
      </c>
    </row>
    <row r="606" spans="1:47">
      <c r="A606">
        <v>43</v>
      </c>
      <c r="B606" t="str">
        <f>INDEX(Schedule!A:B,MATCH(GameLog!A606,Schedule!A:A,0),2)</f>
        <v>19990408_TB@BAL</v>
      </c>
      <c r="C606" s="42" t="s">
        <v>2550</v>
      </c>
      <c r="D606" t="s">
        <v>3108</v>
      </c>
      <c r="E606" s="42" t="s">
        <v>2814</v>
      </c>
      <c r="F606">
        <v>1</v>
      </c>
      <c r="G606" s="42">
        <v>3</v>
      </c>
      <c r="P606">
        <v>1</v>
      </c>
      <c r="AM606" s="44" t="str">
        <f>IF(E606&lt;10,IF(E606=1,AB606,SUMIFS(AB:AB,A:A,A606,C:C,C606)),"")</f>
        <v/>
      </c>
    </row>
    <row r="607" spans="1:47">
      <c r="A607">
        <v>43</v>
      </c>
      <c r="B607" t="str">
        <f>INDEX(Schedule!A:B,MATCH(GameLog!A607,Schedule!A:A,0),2)</f>
        <v>19990408_TB@BAL</v>
      </c>
      <c r="C607" s="42" t="s">
        <v>2550</v>
      </c>
      <c r="D607" t="s">
        <v>3105</v>
      </c>
      <c r="E607" s="42">
        <v>7</v>
      </c>
      <c r="F607">
        <v>1</v>
      </c>
      <c r="G607" s="42">
        <v>4</v>
      </c>
      <c r="I607">
        <v>2</v>
      </c>
      <c r="AM607" s="44">
        <f>IF(E607&lt;10,IF(E607=1,AB607,SUMIFS(AB:AB,A:A,A607,C:C,C607)),"")</f>
        <v>9</v>
      </c>
      <c r="AN607">
        <v>1</v>
      </c>
    </row>
    <row r="608" spans="1:47">
      <c r="A608">
        <v>43</v>
      </c>
      <c r="B608" t="str">
        <f>INDEX(Schedule!A:B,MATCH(GameLog!A608,Schedule!A:A,0),2)</f>
        <v>19990408_TB@BAL</v>
      </c>
      <c r="C608" s="42" t="s">
        <v>2550</v>
      </c>
      <c r="D608" t="s">
        <v>2715</v>
      </c>
      <c r="E608" s="42">
        <v>2</v>
      </c>
      <c r="F608">
        <v>1</v>
      </c>
      <c r="G608" s="42">
        <v>3</v>
      </c>
      <c r="P608">
        <v>1</v>
      </c>
      <c r="R608">
        <v>1</v>
      </c>
      <c r="AM608" s="44">
        <f>IF(E608&lt;10,IF(E608=1,AB608,SUMIFS(AB:AB,A:A,A608,C:C,C608)),"")</f>
        <v>9</v>
      </c>
      <c r="AN608">
        <v>5</v>
      </c>
      <c r="AO608">
        <v>2</v>
      </c>
      <c r="AT608">
        <v>1</v>
      </c>
      <c r="AU608">
        <v>2</v>
      </c>
    </row>
    <row r="609" spans="1:47">
      <c r="A609">
        <v>43</v>
      </c>
      <c r="B609" t="str">
        <f>INDEX(Schedule!A:B,MATCH(GameLog!A609,Schedule!A:A,0),2)</f>
        <v>19990408_TB@BAL</v>
      </c>
      <c r="C609" s="42" t="s">
        <v>2550</v>
      </c>
      <c r="D609" t="s">
        <v>3115</v>
      </c>
      <c r="E609" s="42">
        <v>5</v>
      </c>
      <c r="F609">
        <v>1</v>
      </c>
      <c r="G609" s="42">
        <v>4</v>
      </c>
      <c r="Q609">
        <v>1</v>
      </c>
      <c r="AM609" s="44">
        <f>IF(E609&lt;10,IF(E609=1,AB609,SUMIFS(AB:AB,A:A,A609,C:C,C609)),"")</f>
        <v>9</v>
      </c>
      <c r="AO609">
        <v>1</v>
      </c>
      <c r="AP609">
        <v>1</v>
      </c>
    </row>
    <row r="610" spans="1:47">
      <c r="A610">
        <v>43</v>
      </c>
      <c r="B610" t="str">
        <f>INDEX(Schedule!A:B,MATCH(GameLog!A610,Schedule!A:A,0),2)</f>
        <v>19990408_TB@BAL</v>
      </c>
      <c r="C610" s="42" t="s">
        <v>2550</v>
      </c>
      <c r="D610" t="s">
        <v>3111</v>
      </c>
      <c r="E610" s="42">
        <v>4</v>
      </c>
      <c r="F610">
        <v>1</v>
      </c>
      <c r="G610" s="42">
        <v>3</v>
      </c>
      <c r="H610">
        <v>1</v>
      </c>
      <c r="I610">
        <v>1</v>
      </c>
      <c r="K610">
        <v>1</v>
      </c>
      <c r="M610">
        <v>1</v>
      </c>
      <c r="P610">
        <v>1</v>
      </c>
      <c r="Q610">
        <v>1</v>
      </c>
      <c r="AM610" s="44">
        <f>IF(E610&lt;10,IF(E610=1,AB610,SUMIFS(AB:AB,A:A,A610,C:C,C610)),"")</f>
        <v>9</v>
      </c>
      <c r="AN610">
        <v>5</v>
      </c>
      <c r="AO610">
        <v>1</v>
      </c>
    </row>
    <row r="611" spans="1:47">
      <c r="A611">
        <v>43</v>
      </c>
      <c r="B611" t="str">
        <f>INDEX(Schedule!A:B,MATCH(GameLog!A611,Schedule!A:A,0),2)</f>
        <v>19990408_TB@BAL</v>
      </c>
      <c r="C611" s="42" t="s">
        <v>2550</v>
      </c>
      <c r="D611" t="s">
        <v>3121</v>
      </c>
      <c r="E611" s="42">
        <v>1</v>
      </c>
      <c r="F611">
        <v>1</v>
      </c>
      <c r="W611" s="42">
        <v>1</v>
      </c>
      <c r="AB611" s="12">
        <v>7</v>
      </c>
      <c r="AC611">
        <v>6</v>
      </c>
      <c r="AG611">
        <v>1</v>
      </c>
      <c r="AI611">
        <v>3</v>
      </c>
      <c r="AM611" s="44">
        <f>IF(E611&lt;10,IF(E611=1,AB611,SUMIFS(AB:AB,A:A,A611,C:C,C611)),"")</f>
        <v>7</v>
      </c>
      <c r="AO611">
        <v>1</v>
      </c>
      <c r="AP611">
        <v>1</v>
      </c>
      <c r="AT611">
        <v>1</v>
      </c>
      <c r="AU611">
        <v>2</v>
      </c>
    </row>
    <row r="612" spans="1:47">
      <c r="A612">
        <v>43</v>
      </c>
      <c r="B612" t="str">
        <f>INDEX(Schedule!A:B,MATCH(GameLog!A612,Schedule!A:A,0),2)</f>
        <v>19990408_TB@BAL</v>
      </c>
      <c r="C612" s="42" t="s">
        <v>2550</v>
      </c>
      <c r="D612" t="s">
        <v>3134</v>
      </c>
      <c r="E612" s="42">
        <v>1</v>
      </c>
      <c r="AB612" s="12">
        <v>1.6666666666666665</v>
      </c>
      <c r="AG612">
        <v>3</v>
      </c>
      <c r="AI612">
        <v>2</v>
      </c>
      <c r="AM612" s="44">
        <f>IF(E612&lt;10,IF(E612=1,AB612,SUMIFS(AB:AB,A:A,A612,C:C,C612)),"")</f>
        <v>1.6666666666666665</v>
      </c>
    </row>
    <row r="613" spans="1:47">
      <c r="A613">
        <v>43</v>
      </c>
      <c r="B613" t="str">
        <f>INDEX(Schedule!A:B,MATCH(GameLog!A613,Schedule!A:A,0),2)</f>
        <v>19990408_TB@BAL</v>
      </c>
      <c r="C613" s="42" t="s">
        <v>2550</v>
      </c>
      <c r="D613" t="s">
        <v>3137</v>
      </c>
      <c r="E613" s="42">
        <v>1</v>
      </c>
      <c r="AA613">
        <v>1</v>
      </c>
      <c r="AB613" s="12">
        <v>0.33333333333333331</v>
      </c>
      <c r="AM613" s="44">
        <f>IF(E613&lt;10,IF(E613=1,AB613,SUMIFS(AB:AB,A:A,A613,C:C,C613)),"")</f>
        <v>0.33333333333333331</v>
      </c>
      <c r="AN613">
        <v>1</v>
      </c>
    </row>
    <row r="614" spans="1:47">
      <c r="A614">
        <v>7</v>
      </c>
      <c r="B614" t="str">
        <f>INDEX(Schedule!A:B,MATCH(GameLog!A614,Schedule!A:A,0),2)</f>
        <v>19990405_MON@PIT</v>
      </c>
      <c r="C614" s="42" t="s">
        <v>2565</v>
      </c>
      <c r="D614" t="s">
        <v>3148</v>
      </c>
      <c r="E614" s="42">
        <v>4</v>
      </c>
      <c r="F614">
        <v>1</v>
      </c>
      <c r="G614" s="42">
        <v>4</v>
      </c>
      <c r="H614">
        <v>1</v>
      </c>
      <c r="I614">
        <v>1</v>
      </c>
      <c r="L614">
        <v>1</v>
      </c>
      <c r="M614">
        <v>2</v>
      </c>
      <c r="P614">
        <v>2</v>
      </c>
      <c r="AM614" s="44">
        <f>IF(E614&lt;10,IF(E614=1,AB614,SUMIFS(AB:AB,A:A,A614,C:C,C614)),"")</f>
        <v>7.9999999999999991</v>
      </c>
      <c r="AN614">
        <v>1</v>
      </c>
      <c r="AO614">
        <v>2</v>
      </c>
      <c r="AP614">
        <v>1</v>
      </c>
    </row>
    <row r="615" spans="1:47">
      <c r="A615">
        <v>7</v>
      </c>
      <c r="B615" t="str">
        <f>INDEX(Schedule!A:B,MATCH(GameLog!A615,Schedule!A:A,0),2)</f>
        <v>19990405_MON@PIT</v>
      </c>
      <c r="C615" s="42" t="s">
        <v>2565</v>
      </c>
      <c r="D615" t="s">
        <v>3144</v>
      </c>
      <c r="E615" s="42">
        <v>6</v>
      </c>
      <c r="F615">
        <v>1</v>
      </c>
      <c r="G615" s="42">
        <v>6</v>
      </c>
      <c r="H615">
        <v>2</v>
      </c>
      <c r="I615">
        <v>3</v>
      </c>
      <c r="L615">
        <v>1</v>
      </c>
      <c r="M615">
        <v>1</v>
      </c>
      <c r="Q615">
        <v>1</v>
      </c>
      <c r="AM615" s="44">
        <f>IF(E615&lt;10,IF(E615=1,AB615,SUMIFS(AB:AB,A:A,A615,C:C,C615)),"")</f>
        <v>7.9999999999999991</v>
      </c>
      <c r="AN615">
        <v>2</v>
      </c>
      <c r="AO615">
        <v>1</v>
      </c>
    </row>
    <row r="616" spans="1:47">
      <c r="A616">
        <v>7</v>
      </c>
      <c r="B616" t="str">
        <f>INDEX(Schedule!A:B,MATCH(GameLog!A616,Schedule!A:A,0),2)</f>
        <v>19990405_MON@PIT</v>
      </c>
      <c r="C616" s="42" t="s">
        <v>2565</v>
      </c>
      <c r="D616" t="s">
        <v>3145</v>
      </c>
      <c r="E616" s="42">
        <v>7</v>
      </c>
      <c r="F616">
        <v>1</v>
      </c>
      <c r="G616" s="42">
        <v>5</v>
      </c>
      <c r="H616">
        <v>2</v>
      </c>
      <c r="I616">
        <v>2</v>
      </c>
      <c r="L616">
        <v>1</v>
      </c>
      <c r="M616">
        <v>2</v>
      </c>
      <c r="N616">
        <v>1</v>
      </c>
      <c r="P616">
        <v>1</v>
      </c>
      <c r="Q616">
        <v>1</v>
      </c>
      <c r="R616">
        <v>1</v>
      </c>
      <c r="AM616" s="44">
        <f>IF(E616&lt;10,IF(E616=1,AB616,SUMIFS(AB:AB,A:A,A616,C:C,C616)),"")</f>
        <v>7.9999999999999991</v>
      </c>
      <c r="AN616">
        <v>2</v>
      </c>
    </row>
    <row r="617" spans="1:47">
      <c r="A617">
        <v>7</v>
      </c>
      <c r="B617" t="str">
        <f>INDEX(Schedule!A:B,MATCH(GameLog!A617,Schedule!A:A,0),2)</f>
        <v>19990405_MON@PIT</v>
      </c>
      <c r="C617" s="42" t="s">
        <v>2565</v>
      </c>
      <c r="D617" t="s">
        <v>3177</v>
      </c>
      <c r="E617" s="42">
        <v>9</v>
      </c>
      <c r="F617">
        <v>1</v>
      </c>
      <c r="G617" s="42">
        <v>5</v>
      </c>
      <c r="H617">
        <v>2</v>
      </c>
      <c r="I617">
        <v>3</v>
      </c>
      <c r="J617">
        <v>1</v>
      </c>
      <c r="L617">
        <v>1</v>
      </c>
      <c r="M617">
        <v>1</v>
      </c>
      <c r="AM617" s="44">
        <f>IF(E617&lt;10,IF(E617=1,AB617,SUMIFS(AB:AB,A:A,A617,C:C,C617)),"")</f>
        <v>7.9999999999999991</v>
      </c>
      <c r="AN617">
        <v>2</v>
      </c>
    </row>
    <row r="618" spans="1:47">
      <c r="A618">
        <v>7</v>
      </c>
      <c r="B618" t="str">
        <f>INDEX(Schedule!A:B,MATCH(GameLog!A618,Schedule!A:A,0),2)</f>
        <v>19990405_MON@PIT</v>
      </c>
      <c r="C618" s="42" t="s">
        <v>2565</v>
      </c>
      <c r="D618" t="s">
        <v>3141</v>
      </c>
      <c r="E618" s="42">
        <v>3</v>
      </c>
      <c r="F618">
        <v>1</v>
      </c>
      <c r="G618" s="42">
        <v>3</v>
      </c>
      <c r="I618">
        <v>1</v>
      </c>
      <c r="M618">
        <v>2</v>
      </c>
      <c r="S618">
        <v>2</v>
      </c>
      <c r="AM618" s="44">
        <f>IF(E618&lt;10,IF(E618=1,AB618,SUMIFS(AB:AB,A:A,A618,C:C,C618)),"")</f>
        <v>7.9999999999999991</v>
      </c>
      <c r="AN618">
        <v>5</v>
      </c>
      <c r="AO618">
        <v>3</v>
      </c>
    </row>
    <row r="619" spans="1:47">
      <c r="A619">
        <v>7</v>
      </c>
      <c r="B619" t="str">
        <f>INDEX(Schedule!A:B,MATCH(GameLog!A619,Schedule!A:A,0),2)</f>
        <v>19990405_MON@PIT</v>
      </c>
      <c r="C619" s="42" t="s">
        <v>2565</v>
      </c>
      <c r="D619" t="s">
        <v>3147</v>
      </c>
      <c r="E619" s="42">
        <v>5</v>
      </c>
      <c r="F619">
        <v>1</v>
      </c>
      <c r="G619" s="42">
        <v>4</v>
      </c>
      <c r="I619">
        <v>1</v>
      </c>
      <c r="R619">
        <v>1</v>
      </c>
      <c r="AM619" s="44">
        <v>5.666666666666667</v>
      </c>
      <c r="AO619">
        <v>1</v>
      </c>
    </row>
    <row r="620" spans="1:47">
      <c r="A620">
        <v>7</v>
      </c>
      <c r="B620" t="str">
        <f>INDEX(Schedule!A:B,MATCH(GameLog!A620,Schedule!A:A,0),2)</f>
        <v>19990405_MON@PIT</v>
      </c>
      <c r="C620" s="42" t="s">
        <v>2565</v>
      </c>
      <c r="D620" t="s">
        <v>3142</v>
      </c>
      <c r="E620" s="42" t="s">
        <v>2810</v>
      </c>
      <c r="G620" s="42">
        <v>1</v>
      </c>
      <c r="AM620" s="44" t="str">
        <f>IF(E620&lt;10,IF(E620=1,AB620,SUMIFS(AB:AB,A:A,A620,C:C,C620)),"")</f>
        <v/>
      </c>
    </row>
    <row r="621" spans="1:47">
      <c r="A621">
        <v>7</v>
      </c>
      <c r="B621" t="str">
        <f>INDEX(Schedule!A:B,MATCH(GameLog!A621,Schedule!A:A,0),2)</f>
        <v>19990405_MON@PIT</v>
      </c>
      <c r="C621" s="42" t="s">
        <v>2565</v>
      </c>
      <c r="D621" t="s">
        <v>3140</v>
      </c>
      <c r="E621" s="42">
        <v>2</v>
      </c>
      <c r="F621">
        <v>1</v>
      </c>
      <c r="G621" s="42">
        <v>4</v>
      </c>
      <c r="H621">
        <v>1</v>
      </c>
      <c r="I621">
        <v>1</v>
      </c>
      <c r="P621">
        <v>1</v>
      </c>
      <c r="Q621">
        <v>2</v>
      </c>
      <c r="AM621" s="44">
        <f>IF(E621&lt;10,IF(E621=1,AB621,SUMIFS(AB:AB,A:A,A621,C:C,C621)),"")</f>
        <v>7.9999999999999991</v>
      </c>
      <c r="AN621">
        <v>8</v>
      </c>
      <c r="AS621">
        <v>1</v>
      </c>
      <c r="AT621">
        <v>1</v>
      </c>
    </row>
    <row r="622" spans="1:47">
      <c r="A622">
        <v>7</v>
      </c>
      <c r="B622" t="str">
        <f>INDEX(Schedule!A:B,MATCH(GameLog!A622,Schedule!A:A,0),2)</f>
        <v>19990405_MON@PIT</v>
      </c>
      <c r="C622" s="42" t="s">
        <v>2565</v>
      </c>
      <c r="D622" t="s">
        <v>3146</v>
      </c>
      <c r="E622" s="42">
        <v>8</v>
      </c>
      <c r="F622">
        <v>1</v>
      </c>
      <c r="G622" s="42">
        <v>4</v>
      </c>
      <c r="H622">
        <v>1</v>
      </c>
      <c r="I622">
        <v>1</v>
      </c>
      <c r="K622">
        <v>1</v>
      </c>
      <c r="Q622">
        <v>2</v>
      </c>
      <c r="AM622" s="44">
        <f>IF(E622&lt;10,IF(E622=1,AB622,SUMIFS(AB:AB,A:A,A622,C:C,C622)),"")</f>
        <v>7.9999999999999991</v>
      </c>
      <c r="AN622">
        <v>1</v>
      </c>
    </row>
    <row r="623" spans="1:47">
      <c r="A623">
        <v>7</v>
      </c>
      <c r="B623" t="str">
        <f>INDEX(Schedule!A:B,MATCH(GameLog!A623,Schedule!A:A,0),2)</f>
        <v>19990405_MON@PIT</v>
      </c>
      <c r="C623" s="42" t="s">
        <v>2565</v>
      </c>
      <c r="D623" t="s">
        <v>3150</v>
      </c>
      <c r="E623" s="42" t="s">
        <v>2810</v>
      </c>
      <c r="G623" s="42">
        <v>1</v>
      </c>
      <c r="AM623" s="44" t="str">
        <f>IF(E623&lt;10,IF(E623=1,AB623,SUMIFS(AB:AB,A:A,A623,C:C,C623)),"")</f>
        <v/>
      </c>
    </row>
    <row r="624" spans="1:47">
      <c r="A624">
        <v>7</v>
      </c>
      <c r="B624" t="str">
        <f>INDEX(Schedule!A:B,MATCH(GameLog!A624,Schedule!A:A,0),2)</f>
        <v>19990405_MON@PIT</v>
      </c>
      <c r="C624" s="42" t="s">
        <v>2565</v>
      </c>
      <c r="D624" t="s">
        <v>3160</v>
      </c>
      <c r="E624" s="42">
        <v>1</v>
      </c>
      <c r="F624">
        <v>1</v>
      </c>
      <c r="G624" s="42">
        <v>1</v>
      </c>
      <c r="M624">
        <v>1</v>
      </c>
      <c r="Q624">
        <v>1</v>
      </c>
      <c r="T624">
        <v>2</v>
      </c>
      <c r="AB624" s="12">
        <v>4</v>
      </c>
      <c r="AC624">
        <v>9</v>
      </c>
      <c r="AD624">
        <v>7</v>
      </c>
      <c r="AE624">
        <v>7</v>
      </c>
      <c r="AF624">
        <v>1</v>
      </c>
      <c r="AG624">
        <v>2</v>
      </c>
      <c r="AI624">
        <v>5</v>
      </c>
      <c r="AM624" s="44">
        <f>IF(E624&lt;10,IF(E624=1,AB624,SUMIFS(AB:AB,A:A,A624,C:C,C624)),"")</f>
        <v>4</v>
      </c>
      <c r="AN624">
        <v>1</v>
      </c>
    </row>
    <row r="625" spans="1:46">
      <c r="A625">
        <v>7</v>
      </c>
      <c r="B625" t="str">
        <f>INDEX(Schedule!A:B,MATCH(GameLog!A625,Schedule!A:A,0),2)</f>
        <v>19990405_MON@PIT</v>
      </c>
      <c r="C625" s="42" t="s">
        <v>2565</v>
      </c>
      <c r="D625" t="s">
        <v>3143</v>
      </c>
      <c r="E625" s="42">
        <v>5</v>
      </c>
      <c r="G625" s="42">
        <v>2</v>
      </c>
      <c r="I625">
        <v>2</v>
      </c>
      <c r="AM625" s="44">
        <v>2.3333333333333335</v>
      </c>
      <c r="AN625">
        <v>1</v>
      </c>
    </row>
    <row r="626" spans="1:46">
      <c r="A626">
        <v>7</v>
      </c>
      <c r="B626" t="str">
        <f>INDEX(Schedule!A:B,MATCH(GameLog!A626,Schedule!A:A,0),2)</f>
        <v>19990405_MON@PIT</v>
      </c>
      <c r="C626" s="42" t="s">
        <v>2565</v>
      </c>
      <c r="D626" t="s">
        <v>3153</v>
      </c>
      <c r="E626" s="42" t="s">
        <v>2813</v>
      </c>
      <c r="AM626" s="44" t="str">
        <f>IF(E626&lt;10,IF(E626=1,AB626,SUMIFS(AB:AB,A:A,A626,C:C,C626)),"")</f>
        <v/>
      </c>
    </row>
    <row r="627" spans="1:46">
      <c r="A627">
        <v>7</v>
      </c>
      <c r="B627" t="str">
        <f>INDEX(Schedule!A:B,MATCH(GameLog!A627,Schedule!A:A,0),2)</f>
        <v>19990405_MON@PIT</v>
      </c>
      <c r="C627" s="42" t="s">
        <v>2565</v>
      </c>
      <c r="D627" t="s">
        <v>3175</v>
      </c>
      <c r="E627" s="42">
        <v>1</v>
      </c>
      <c r="AB627" s="12">
        <v>1.6666666666666665</v>
      </c>
      <c r="AC627">
        <v>1</v>
      </c>
      <c r="AG627">
        <v>1</v>
      </c>
      <c r="AI627">
        <v>2</v>
      </c>
      <c r="AM627" s="44">
        <f>IF(E627&lt;10,IF(E627=1,AB627,SUMIFS(AB:AB,A:A,A627,C:C,C627)),"")</f>
        <v>1.6666666666666665</v>
      </c>
    </row>
    <row r="628" spans="1:46">
      <c r="A628">
        <v>7</v>
      </c>
      <c r="B628" t="str">
        <f>INDEX(Schedule!A:B,MATCH(GameLog!A628,Schedule!A:A,0),2)</f>
        <v>19990405_MON@PIT</v>
      </c>
      <c r="C628" s="42" t="s">
        <v>2565</v>
      </c>
      <c r="D628" t="s">
        <v>3174</v>
      </c>
      <c r="E628" s="42">
        <v>1</v>
      </c>
      <c r="AB628" s="12">
        <v>1.3333333333333333</v>
      </c>
      <c r="AI628">
        <v>1</v>
      </c>
      <c r="AM628" s="44">
        <f>IF(E628&lt;10,IF(E628=1,AB628,SUMIFS(AB:AB,A:A,A628,C:C,C628)),"")</f>
        <v>1.3333333333333333</v>
      </c>
    </row>
    <row r="629" spans="1:46">
      <c r="A629">
        <v>7</v>
      </c>
      <c r="B629" t="str">
        <f>INDEX(Schedule!A:B,MATCH(GameLog!A629,Schedule!A:A,0),2)</f>
        <v>19990405_MON@PIT</v>
      </c>
      <c r="C629" s="42" t="s">
        <v>2565</v>
      </c>
      <c r="D629" t="s">
        <v>3171</v>
      </c>
      <c r="E629" s="42">
        <v>1</v>
      </c>
      <c r="X629">
        <v>1</v>
      </c>
      <c r="AB629" s="12">
        <v>1</v>
      </c>
      <c r="AC629">
        <v>1</v>
      </c>
      <c r="AD629">
        <v>3</v>
      </c>
      <c r="AE629">
        <v>3</v>
      </c>
      <c r="AF629">
        <v>1</v>
      </c>
      <c r="AG629">
        <v>1</v>
      </c>
      <c r="AJ629">
        <v>1</v>
      </c>
      <c r="AM629" s="44">
        <f>IF(E629&lt;10,IF(E629=1,AB629,SUMIFS(AB:AB,A:A,A629,C:C,C629)),"")</f>
        <v>1</v>
      </c>
      <c r="AN629">
        <v>1</v>
      </c>
      <c r="AT629">
        <v>1</v>
      </c>
    </row>
    <row r="630" spans="1:46">
      <c r="A630">
        <v>7</v>
      </c>
      <c r="B630" t="str">
        <f>INDEX(Schedule!A:B,MATCH(GameLog!A630,Schedule!A:A,0),2)</f>
        <v>19990405_MON@PIT</v>
      </c>
      <c r="C630" s="42" t="s">
        <v>2572</v>
      </c>
      <c r="D630" t="s">
        <v>3182</v>
      </c>
      <c r="E630" s="42">
        <v>2</v>
      </c>
      <c r="F630">
        <v>1</v>
      </c>
      <c r="G630" s="42">
        <v>4</v>
      </c>
      <c r="H630">
        <v>2</v>
      </c>
      <c r="I630">
        <v>2</v>
      </c>
      <c r="J630">
        <v>2</v>
      </c>
      <c r="M630">
        <v>1</v>
      </c>
      <c r="N630">
        <v>1</v>
      </c>
      <c r="S630">
        <v>1</v>
      </c>
      <c r="AM630" s="44">
        <f>IF(E630&lt;10,IF(E630=1,AB630,SUMIFS(AB:AB,A:A,A630,C:C,C630)),"")</f>
        <v>9</v>
      </c>
      <c r="AN630">
        <v>7</v>
      </c>
      <c r="AT630">
        <v>1</v>
      </c>
    </row>
    <row r="631" spans="1:46">
      <c r="A631">
        <v>7</v>
      </c>
      <c r="B631" t="str">
        <f>INDEX(Schedule!A:B,MATCH(GameLog!A631,Schedule!A:A,0),2)</f>
        <v>19990405_MON@PIT</v>
      </c>
      <c r="C631" s="42" t="s">
        <v>2572</v>
      </c>
      <c r="D631" t="s">
        <v>3184</v>
      </c>
      <c r="E631" s="42">
        <v>4</v>
      </c>
      <c r="F631">
        <v>1</v>
      </c>
      <c r="G631" s="42">
        <v>3</v>
      </c>
      <c r="I631">
        <v>1</v>
      </c>
      <c r="J631">
        <v>1</v>
      </c>
      <c r="M631">
        <v>2</v>
      </c>
      <c r="P631">
        <v>2</v>
      </c>
      <c r="Q631">
        <v>1</v>
      </c>
      <c r="AM631" s="44">
        <f>IF(E631&lt;10,IF(E631=1,AB631,SUMIFS(AB:AB,A:A,A631,C:C,C631)),"")</f>
        <v>9</v>
      </c>
      <c r="AN631">
        <v>5</v>
      </c>
      <c r="AO631">
        <v>3</v>
      </c>
      <c r="AQ631">
        <v>2</v>
      </c>
    </row>
    <row r="632" spans="1:46">
      <c r="A632">
        <v>7</v>
      </c>
      <c r="B632" t="str">
        <f>INDEX(Schedule!A:B,MATCH(GameLog!A632,Schedule!A:A,0),2)</f>
        <v>19990405_MON@PIT</v>
      </c>
      <c r="C632" s="42" t="s">
        <v>2572</v>
      </c>
      <c r="D632" t="s">
        <v>3188</v>
      </c>
      <c r="E632" s="42">
        <v>7</v>
      </c>
      <c r="F632">
        <v>1</v>
      </c>
      <c r="G632" s="42">
        <v>4</v>
      </c>
      <c r="H632">
        <v>2</v>
      </c>
      <c r="I632">
        <v>1</v>
      </c>
      <c r="P632">
        <v>1</v>
      </c>
      <c r="Q632">
        <v>1</v>
      </c>
      <c r="AM632" s="44">
        <f>IF(E632&lt;10,IF(E632=1,AB632,SUMIFS(AB:AB,A:A,A632,C:C,C632)),"")</f>
        <v>9</v>
      </c>
      <c r="AN632">
        <v>3</v>
      </c>
    </row>
    <row r="633" spans="1:46">
      <c r="A633">
        <v>7</v>
      </c>
      <c r="B633" t="str">
        <f>INDEX(Schedule!A:B,MATCH(GameLog!A633,Schedule!A:A,0),2)</f>
        <v>19990405_MON@PIT</v>
      </c>
      <c r="C633" s="42" t="s">
        <v>2572</v>
      </c>
      <c r="D633" t="s">
        <v>3183</v>
      </c>
      <c r="E633" s="42">
        <v>3</v>
      </c>
      <c r="F633">
        <v>1</v>
      </c>
      <c r="G633" s="42">
        <v>5</v>
      </c>
      <c r="H633">
        <v>2</v>
      </c>
      <c r="I633">
        <v>3</v>
      </c>
      <c r="L633">
        <v>1</v>
      </c>
      <c r="M633">
        <v>3</v>
      </c>
      <c r="Q633">
        <v>1</v>
      </c>
      <c r="AM633" s="44">
        <f>IF(E633&lt;10,IF(E633=1,AB633,SUMIFS(AB:AB,A:A,A633,C:C,C633)),"")</f>
        <v>9</v>
      </c>
      <c r="AN633">
        <v>8</v>
      </c>
      <c r="AP633">
        <v>1</v>
      </c>
      <c r="AQ633">
        <v>2</v>
      </c>
    </row>
    <row r="634" spans="1:46">
      <c r="A634">
        <v>7</v>
      </c>
      <c r="B634" t="str">
        <f>INDEX(Schedule!A:B,MATCH(GameLog!A634,Schedule!A:A,0),2)</f>
        <v>19990405_MON@PIT</v>
      </c>
      <c r="C634" s="42" t="s">
        <v>2572</v>
      </c>
      <c r="D634" t="s">
        <v>3190</v>
      </c>
      <c r="E634" s="42">
        <v>8</v>
      </c>
      <c r="F634">
        <v>1</v>
      </c>
      <c r="G634" s="42">
        <v>5</v>
      </c>
      <c r="H634">
        <v>1</v>
      </c>
      <c r="I634">
        <v>1</v>
      </c>
      <c r="L634">
        <v>1</v>
      </c>
      <c r="M634">
        <v>3</v>
      </c>
      <c r="Q634">
        <v>3</v>
      </c>
      <c r="AM634" s="44">
        <f>IF(E634&lt;10,IF(E634=1,AB634,SUMIFS(AB:AB,A:A,A634,C:C,C634)),"")</f>
        <v>9</v>
      </c>
      <c r="AN634">
        <v>2</v>
      </c>
    </row>
    <row r="635" spans="1:46">
      <c r="A635">
        <v>7</v>
      </c>
      <c r="B635" t="str">
        <f>INDEX(Schedule!A:B,MATCH(GameLog!A635,Schedule!A:A,0),2)</f>
        <v>19990405_MON@PIT</v>
      </c>
      <c r="C635" s="42" t="s">
        <v>2572</v>
      </c>
      <c r="D635" t="s">
        <v>3185</v>
      </c>
      <c r="E635" s="42">
        <v>5</v>
      </c>
      <c r="F635">
        <v>1</v>
      </c>
      <c r="G635" s="42">
        <v>4</v>
      </c>
      <c r="I635">
        <v>1</v>
      </c>
      <c r="M635">
        <v>1</v>
      </c>
      <c r="AM635" s="44">
        <f>IF(E635&lt;10,IF(E635=1,AB635,SUMIFS(AB:AB,A:A,A635,C:C,C635)),"")</f>
        <v>9</v>
      </c>
      <c r="AN635">
        <v>1</v>
      </c>
      <c r="AO635">
        <v>1</v>
      </c>
    </row>
    <row r="636" spans="1:46">
      <c r="A636">
        <v>7</v>
      </c>
      <c r="B636" t="str">
        <f>INDEX(Schedule!A:B,MATCH(GameLog!A636,Schedule!A:A,0),2)</f>
        <v>19990405_MON@PIT</v>
      </c>
      <c r="C636" s="42" t="s">
        <v>2572</v>
      </c>
      <c r="D636" t="s">
        <v>3069</v>
      </c>
      <c r="E636" s="42">
        <v>9</v>
      </c>
      <c r="F636">
        <v>1</v>
      </c>
      <c r="G636" s="42">
        <v>4</v>
      </c>
      <c r="AM636" s="44">
        <f>IF(E636&lt;10,IF(E636=1,AB636,SUMIFS(AB:AB,A:A,A636,C:C,C636)),"")</f>
        <v>9</v>
      </c>
      <c r="AN636">
        <v>1</v>
      </c>
    </row>
    <row r="637" spans="1:46">
      <c r="A637">
        <v>7</v>
      </c>
      <c r="B637" t="str">
        <f>INDEX(Schedule!A:B,MATCH(GameLog!A637,Schedule!A:A,0),2)</f>
        <v>19990405_MON@PIT</v>
      </c>
      <c r="C637" s="42" t="s">
        <v>2572</v>
      </c>
      <c r="D637" t="s">
        <v>3186</v>
      </c>
      <c r="E637" s="42">
        <v>6</v>
      </c>
      <c r="F637">
        <v>1</v>
      </c>
      <c r="G637" s="42">
        <v>3</v>
      </c>
      <c r="H637">
        <v>1</v>
      </c>
      <c r="I637">
        <v>1</v>
      </c>
      <c r="J637">
        <v>1</v>
      </c>
      <c r="P637">
        <v>1</v>
      </c>
      <c r="Q637">
        <v>1</v>
      </c>
      <c r="AM637" s="44">
        <f>IF(E637&lt;10,IF(E637=1,AB637,SUMIFS(AB:AB,A:A,A637,C:C,C637)),"")</f>
        <v>9</v>
      </c>
      <c r="AO637">
        <v>5</v>
      </c>
      <c r="AQ637">
        <v>2</v>
      </c>
    </row>
    <row r="638" spans="1:46">
      <c r="A638">
        <v>7</v>
      </c>
      <c r="B638" t="str">
        <f>INDEX(Schedule!A:B,MATCH(GameLog!A638,Schedule!A:A,0),2)</f>
        <v>19990405_MON@PIT</v>
      </c>
      <c r="C638" s="42" t="s">
        <v>2572</v>
      </c>
      <c r="D638" t="s">
        <v>3217</v>
      </c>
      <c r="E638" s="42">
        <v>1</v>
      </c>
      <c r="F638">
        <v>1</v>
      </c>
      <c r="G638" s="42">
        <v>1</v>
      </c>
      <c r="H638">
        <v>1</v>
      </c>
      <c r="I638">
        <v>1</v>
      </c>
      <c r="AB638" s="12">
        <v>4</v>
      </c>
      <c r="AC638">
        <v>8</v>
      </c>
      <c r="AD638">
        <v>8</v>
      </c>
      <c r="AE638">
        <v>8</v>
      </c>
      <c r="AF638">
        <v>4</v>
      </c>
      <c r="AG638">
        <v>1</v>
      </c>
      <c r="AI638">
        <v>5</v>
      </c>
      <c r="AJ638">
        <v>1</v>
      </c>
      <c r="AM638" s="44">
        <f>IF(E638&lt;10,IF(E638=1,AB638,SUMIFS(AB:AB,A:A,A638,C:C,C638)),"")</f>
        <v>4</v>
      </c>
      <c r="AO638">
        <v>2</v>
      </c>
    </row>
    <row r="639" spans="1:46">
      <c r="A639">
        <v>7</v>
      </c>
      <c r="B639" t="str">
        <f>INDEX(Schedule!A:B,MATCH(GameLog!A639,Schedule!A:A,0),2)</f>
        <v>19990405_MON@PIT</v>
      </c>
      <c r="C639" s="42" t="s">
        <v>2572</v>
      </c>
      <c r="D639" t="s">
        <v>3187</v>
      </c>
      <c r="E639" s="42" t="s">
        <v>2810</v>
      </c>
      <c r="G639" s="42">
        <v>1</v>
      </c>
      <c r="Q639">
        <v>1</v>
      </c>
      <c r="AM639" s="44" t="str">
        <f>IF(E639&lt;10,IF(E639=1,AB639,SUMIFS(AB:AB,A:A,A639,C:C,C639)),"")</f>
        <v/>
      </c>
    </row>
    <row r="640" spans="1:46">
      <c r="A640">
        <v>7</v>
      </c>
      <c r="B640" t="str">
        <f>INDEX(Schedule!A:B,MATCH(GameLog!A640,Schedule!A:A,0),2)</f>
        <v>19990405_MON@PIT</v>
      </c>
      <c r="C640" s="42" t="s">
        <v>2572</v>
      </c>
      <c r="D640" t="s">
        <v>2640</v>
      </c>
      <c r="E640" s="42" t="s">
        <v>2810</v>
      </c>
      <c r="G640" s="42">
        <v>1</v>
      </c>
      <c r="AM640" s="44" t="str">
        <f>IF(E640&lt;10,IF(E640=1,AB640,SUMIFS(AB:AB,A:A,A640,C:C,C640)),"")</f>
        <v/>
      </c>
    </row>
    <row r="641" spans="1:46">
      <c r="A641">
        <v>7</v>
      </c>
      <c r="B641" t="str">
        <f>INDEX(Schedule!A:B,MATCH(GameLog!A641,Schedule!A:A,0),2)</f>
        <v>19990405_MON@PIT</v>
      </c>
      <c r="C641" s="42" t="s">
        <v>2572</v>
      </c>
      <c r="D641" t="s">
        <v>3189</v>
      </c>
      <c r="E641" s="42" t="s">
        <v>2810</v>
      </c>
      <c r="G641" s="42">
        <v>1</v>
      </c>
      <c r="AM641" s="44" t="str">
        <f>IF(E641&lt;10,IF(E641=1,AB641,SUMIFS(AB:AB,A:A,A641,C:C,C641)),"")</f>
        <v/>
      </c>
    </row>
    <row r="642" spans="1:46">
      <c r="A642">
        <v>7</v>
      </c>
      <c r="B642" t="str">
        <f>INDEX(Schedule!A:B,MATCH(GameLog!A642,Schedule!A:A,0),2)</f>
        <v>19990405_MON@PIT</v>
      </c>
      <c r="C642" s="42" t="s">
        <v>2572</v>
      </c>
      <c r="D642" t="s">
        <v>3189</v>
      </c>
      <c r="E642" s="42">
        <v>8</v>
      </c>
      <c r="AM642" s="44">
        <f>IF(E642&lt;10,IF(E642=1,AB642,SUMIFS(AB:AB,A:A,A642,C:C,C642)),"")</f>
        <v>9</v>
      </c>
    </row>
    <row r="643" spans="1:46">
      <c r="A643">
        <v>7</v>
      </c>
      <c r="B643" t="str">
        <f>INDEX(Schedule!A:B,MATCH(GameLog!A643,Schedule!A:A,0),2)</f>
        <v>19990405_MON@PIT</v>
      </c>
      <c r="C643" s="42" t="s">
        <v>2572</v>
      </c>
      <c r="D643" t="s">
        <v>3214</v>
      </c>
      <c r="E643" s="42">
        <v>1</v>
      </c>
      <c r="AB643" s="12">
        <v>1</v>
      </c>
      <c r="AC643">
        <v>1</v>
      </c>
      <c r="AG643">
        <v>2</v>
      </c>
      <c r="AI643">
        <v>1</v>
      </c>
      <c r="AM643" s="44">
        <f>IF(E643&lt;10,IF(E643=1,AB643,SUMIFS(AB:AB,A:A,A643,C:C,C643)),"")</f>
        <v>1</v>
      </c>
      <c r="AO643">
        <v>1</v>
      </c>
    </row>
    <row r="644" spans="1:46">
      <c r="A644">
        <v>7</v>
      </c>
      <c r="B644" t="str">
        <f>INDEX(Schedule!A:B,MATCH(GameLog!A644,Schedule!A:A,0),2)</f>
        <v>19990405_MON@PIT</v>
      </c>
      <c r="C644" s="42" t="s">
        <v>2572</v>
      </c>
      <c r="D644" t="s">
        <v>3221</v>
      </c>
      <c r="E644" s="42">
        <v>1</v>
      </c>
      <c r="AB644" s="12">
        <v>2</v>
      </c>
      <c r="AC644">
        <v>3</v>
      </c>
      <c r="AM644" s="44">
        <f>IF(E644&lt;10,IF(E644=1,AB644,SUMIFS(AB:AB,A:A,A644,C:C,C644)),"")</f>
        <v>2</v>
      </c>
    </row>
    <row r="645" spans="1:46">
      <c r="A645">
        <v>7</v>
      </c>
      <c r="B645" t="str">
        <f>INDEX(Schedule!A:B,MATCH(GameLog!A645,Schedule!A:A,0),2)</f>
        <v>19990405_MON@PIT</v>
      </c>
      <c r="C645" s="42" t="s">
        <v>2572</v>
      </c>
      <c r="D645" t="s">
        <v>3222</v>
      </c>
      <c r="E645" s="42">
        <v>1</v>
      </c>
      <c r="W645" s="42">
        <v>1</v>
      </c>
      <c r="AB645" s="12">
        <v>1</v>
      </c>
      <c r="AC645">
        <v>1</v>
      </c>
      <c r="AI645">
        <v>1</v>
      </c>
      <c r="AJ645">
        <v>1</v>
      </c>
      <c r="AM645" s="44">
        <f>IF(E645&lt;10,IF(E645=1,AB645,SUMIFS(AB:AB,A:A,A645,C:C,C645)),"")</f>
        <v>1</v>
      </c>
      <c r="AT645">
        <v>1</v>
      </c>
    </row>
    <row r="646" spans="1:46">
      <c r="A646">
        <v>7</v>
      </c>
      <c r="B646" t="str">
        <f>INDEX(Schedule!A:B,MATCH(GameLog!A646,Schedule!A:A,0),2)</f>
        <v>19990405_MON@PIT</v>
      </c>
      <c r="C646" s="42" t="s">
        <v>2572</v>
      </c>
      <c r="D646" t="s">
        <v>3212</v>
      </c>
      <c r="E646" s="42">
        <v>1</v>
      </c>
      <c r="AA646">
        <v>1</v>
      </c>
      <c r="AB646" s="12">
        <v>1</v>
      </c>
      <c r="AC646">
        <v>2</v>
      </c>
      <c r="AG646">
        <v>1</v>
      </c>
      <c r="AM646" s="44">
        <f>IF(E646&lt;10,IF(E646=1,AB646,SUMIFS(AB:AB,A:A,A646,C:C,C646)),"")</f>
        <v>1</v>
      </c>
    </row>
    <row r="647" spans="1:46">
      <c r="A647">
        <v>18</v>
      </c>
      <c r="B647" t="str">
        <f>INDEX(Schedule!A:B,MATCH(GameLog!A647,Schedule!A:A,0),2)</f>
        <v>19990406_MON@PIT</v>
      </c>
      <c r="C647" s="42" t="s">
        <v>2565</v>
      </c>
      <c r="D647" t="s">
        <v>3148</v>
      </c>
      <c r="E647" s="42">
        <v>4</v>
      </c>
      <c r="F647">
        <v>1</v>
      </c>
      <c r="G647" s="42">
        <v>5</v>
      </c>
      <c r="H647">
        <v>1</v>
      </c>
      <c r="I647">
        <v>1</v>
      </c>
      <c r="Q647">
        <v>1</v>
      </c>
      <c r="AM647" s="44">
        <f>IF(E647&lt;10,IF(E647=1,AB647,SUMIFS(AB:AB,A:A,A647,C:C,C647)),"")</f>
        <v>8</v>
      </c>
      <c r="AN647">
        <v>2</v>
      </c>
      <c r="AO647">
        <v>4</v>
      </c>
      <c r="AP647">
        <v>2</v>
      </c>
      <c r="AQ647">
        <v>1</v>
      </c>
    </row>
    <row r="648" spans="1:46">
      <c r="A648">
        <v>18</v>
      </c>
      <c r="B648" t="str">
        <f>INDEX(Schedule!A:B,MATCH(GameLog!A648,Schedule!A:A,0),2)</f>
        <v>19990406_MON@PIT</v>
      </c>
      <c r="C648" s="42" t="s">
        <v>2565</v>
      </c>
      <c r="D648" t="s">
        <v>3144</v>
      </c>
      <c r="E648" s="42">
        <v>6</v>
      </c>
      <c r="F648">
        <v>1</v>
      </c>
      <c r="G648" s="42">
        <v>4</v>
      </c>
      <c r="Q648">
        <v>1</v>
      </c>
      <c r="AM648" s="44">
        <f>IF(E648&lt;10,IF(E648=1,AB648,SUMIFS(AB:AB,A:A,A648,C:C,C648)),"")</f>
        <v>8</v>
      </c>
      <c r="AN648">
        <v>2</v>
      </c>
      <c r="AO648">
        <v>4</v>
      </c>
      <c r="AQ648">
        <v>1</v>
      </c>
    </row>
    <row r="649" spans="1:46">
      <c r="A649">
        <v>18</v>
      </c>
      <c r="B649" t="str">
        <f>INDEX(Schedule!A:B,MATCH(GameLog!A649,Schedule!A:A,0),2)</f>
        <v>19990406_MON@PIT</v>
      </c>
      <c r="C649" s="42" t="s">
        <v>2565</v>
      </c>
      <c r="D649" t="s">
        <v>3145</v>
      </c>
      <c r="E649" s="42">
        <v>7</v>
      </c>
      <c r="F649">
        <v>1</v>
      </c>
      <c r="G649" s="42">
        <v>3</v>
      </c>
      <c r="H649">
        <v>1</v>
      </c>
      <c r="I649">
        <v>2</v>
      </c>
      <c r="M649">
        <v>1</v>
      </c>
      <c r="S649">
        <v>1</v>
      </c>
      <c r="AM649" s="44">
        <f>IF(E649&lt;10,IF(E649=1,AB649,SUMIFS(AB:AB,A:A,A649,C:C,C649)),"")</f>
        <v>8</v>
      </c>
      <c r="AN649">
        <v>2</v>
      </c>
    </row>
    <row r="650" spans="1:46">
      <c r="A650">
        <v>18</v>
      </c>
      <c r="B650" t="str">
        <f>INDEX(Schedule!A:B,MATCH(GameLog!A650,Schedule!A:A,0),2)</f>
        <v>19990406_MON@PIT</v>
      </c>
      <c r="C650" s="42" t="s">
        <v>2565</v>
      </c>
      <c r="D650" t="s">
        <v>3177</v>
      </c>
      <c r="E650" s="42">
        <v>9</v>
      </c>
      <c r="F650">
        <v>1</v>
      </c>
      <c r="G650" s="42">
        <v>4</v>
      </c>
      <c r="I650">
        <v>1</v>
      </c>
      <c r="J650">
        <v>1</v>
      </c>
      <c r="M650">
        <v>2</v>
      </c>
      <c r="AM650" s="44">
        <f>IF(E650&lt;10,IF(E650=1,AB650,SUMIFS(AB:AB,A:A,A650,C:C,C650)),"")</f>
        <v>8</v>
      </c>
      <c r="AN650">
        <v>6</v>
      </c>
      <c r="AP650">
        <v>1</v>
      </c>
    </row>
    <row r="651" spans="1:46">
      <c r="A651">
        <v>18</v>
      </c>
      <c r="B651" t="str">
        <f>INDEX(Schedule!A:B,MATCH(GameLog!A651,Schedule!A:A,0),2)</f>
        <v>19990406_MON@PIT</v>
      </c>
      <c r="C651" s="42" t="s">
        <v>2565</v>
      </c>
      <c r="D651" t="s">
        <v>3141</v>
      </c>
      <c r="E651" s="42">
        <v>3</v>
      </c>
      <c r="F651">
        <v>1</v>
      </c>
      <c r="G651" s="42">
        <v>4</v>
      </c>
      <c r="I651">
        <v>1</v>
      </c>
      <c r="AM651" s="44">
        <f>IF(E651&lt;10,IF(E651=1,AB651,SUMIFS(AB:AB,A:A,A651,C:C,C651)),"")</f>
        <v>8</v>
      </c>
      <c r="AN651">
        <v>5</v>
      </c>
      <c r="AO651">
        <v>1</v>
      </c>
      <c r="AQ651">
        <v>1</v>
      </c>
    </row>
    <row r="652" spans="1:46">
      <c r="A652">
        <v>18</v>
      </c>
      <c r="B652" t="str">
        <f>INDEX(Schedule!A:B,MATCH(GameLog!A652,Schedule!A:A,0),2)</f>
        <v>19990406_MON@PIT</v>
      </c>
      <c r="C652" s="42" t="s">
        <v>2565</v>
      </c>
      <c r="D652" t="s">
        <v>3147</v>
      </c>
      <c r="E652" s="42">
        <v>5</v>
      </c>
      <c r="F652">
        <v>1</v>
      </c>
      <c r="G652" s="42">
        <v>4</v>
      </c>
      <c r="I652">
        <v>1</v>
      </c>
      <c r="AM652" s="44">
        <f>IF(E652&lt;10,IF(E652=1,AB652,SUMIFS(AB:AB,A:A,A652,C:C,C652)),"")</f>
        <v>8</v>
      </c>
      <c r="AP652">
        <v>1</v>
      </c>
    </row>
    <row r="653" spans="1:46">
      <c r="A653">
        <v>18</v>
      </c>
      <c r="B653" t="str">
        <f>INDEX(Schedule!A:B,MATCH(GameLog!A653,Schedule!A:A,0),2)</f>
        <v>19990406_MON@PIT</v>
      </c>
      <c r="C653" s="42" t="s">
        <v>2565</v>
      </c>
      <c r="D653" t="s">
        <v>3140</v>
      </c>
      <c r="E653" s="42">
        <v>2</v>
      </c>
      <c r="F653">
        <v>1</v>
      </c>
      <c r="G653" s="42">
        <v>4</v>
      </c>
      <c r="AM653" s="44">
        <f>IF(E653&lt;10,IF(E653=1,AB653,SUMIFS(AB:AB,A:A,A653,C:C,C653)),"")</f>
        <v>8</v>
      </c>
      <c r="AN653">
        <v>6</v>
      </c>
    </row>
    <row r="654" spans="1:46">
      <c r="A654">
        <v>18</v>
      </c>
      <c r="B654" t="str">
        <f>INDEX(Schedule!A:B,MATCH(GameLog!A654,Schedule!A:A,0),2)</f>
        <v>19990406_MON@PIT</v>
      </c>
      <c r="C654" s="42" t="s">
        <v>2565</v>
      </c>
      <c r="D654" t="s">
        <v>3146</v>
      </c>
      <c r="E654" s="42">
        <v>8</v>
      </c>
      <c r="F654">
        <v>1</v>
      </c>
      <c r="G654" s="42">
        <v>3</v>
      </c>
      <c r="Q654">
        <v>1</v>
      </c>
      <c r="AM654" s="44">
        <f>IF(E654&lt;10,IF(E654=1,AB654,SUMIFS(AB:AB,A:A,A654,C:C,C654)),"")</f>
        <v>8</v>
      </c>
    </row>
    <row r="655" spans="1:46">
      <c r="A655">
        <v>18</v>
      </c>
      <c r="B655" t="str">
        <f>INDEX(Schedule!A:B,MATCH(GameLog!A655,Schedule!A:A,0),2)</f>
        <v>19990406_MON@PIT</v>
      </c>
      <c r="C655" s="42" t="s">
        <v>2565</v>
      </c>
      <c r="D655" t="s">
        <v>3142</v>
      </c>
      <c r="E655" s="42" t="s">
        <v>2810</v>
      </c>
      <c r="G655" s="42">
        <v>1</v>
      </c>
      <c r="Q655">
        <v>1</v>
      </c>
      <c r="AM655" s="44" t="str">
        <f>IF(E655&lt;10,IF(E655=1,AB655,SUMIFS(AB:AB,A:A,A655,C:C,C655)),"")</f>
        <v/>
      </c>
    </row>
    <row r="656" spans="1:46">
      <c r="A656">
        <v>18</v>
      </c>
      <c r="B656" t="str">
        <f>INDEX(Schedule!A:B,MATCH(GameLog!A656,Schedule!A:A,0),2)</f>
        <v>19990406_MON@PIT</v>
      </c>
      <c r="C656" s="42" t="s">
        <v>2565</v>
      </c>
      <c r="D656" t="s">
        <v>3164</v>
      </c>
      <c r="E656" s="42">
        <v>1</v>
      </c>
      <c r="F656">
        <v>1</v>
      </c>
      <c r="G656" s="42">
        <v>2</v>
      </c>
      <c r="H656">
        <v>1</v>
      </c>
      <c r="I656">
        <v>1</v>
      </c>
      <c r="X656">
        <v>1</v>
      </c>
      <c r="AB656" s="12">
        <v>5</v>
      </c>
      <c r="AC656">
        <v>5</v>
      </c>
      <c r="AD656">
        <v>5</v>
      </c>
      <c r="AE656">
        <v>2</v>
      </c>
      <c r="AG656">
        <v>5</v>
      </c>
      <c r="AI656">
        <v>3</v>
      </c>
      <c r="AM656" s="44">
        <f>IF(E656&lt;10,IF(E656=1,AB656,SUMIFS(AB:AB,A:A,A656,C:C,C656)),"")</f>
        <v>5</v>
      </c>
    </row>
    <row r="657" spans="1:42">
      <c r="A657">
        <v>18</v>
      </c>
      <c r="B657" t="str">
        <f>INDEX(Schedule!A:B,MATCH(GameLog!A657,Schedule!A:A,0),2)</f>
        <v>19990406_MON@PIT</v>
      </c>
      <c r="C657" s="42" t="s">
        <v>2565</v>
      </c>
      <c r="D657" t="s">
        <v>3143</v>
      </c>
      <c r="E657" s="42" t="s">
        <v>2810</v>
      </c>
      <c r="G657" s="42">
        <v>1</v>
      </c>
      <c r="Q657">
        <v>1</v>
      </c>
      <c r="AM657" s="44" t="str">
        <f>IF(E657&lt;10,IF(E657=1,AB657,SUMIFS(AB:AB,A:A,A657,C:C,C657)),"")</f>
        <v/>
      </c>
    </row>
    <row r="658" spans="1:42">
      <c r="A658">
        <v>18</v>
      </c>
      <c r="B658" t="str">
        <f>INDEX(Schedule!A:B,MATCH(GameLog!A658,Schedule!A:A,0),2)</f>
        <v>19990406_MON@PIT</v>
      </c>
      <c r="C658" s="42" t="s">
        <v>2565</v>
      </c>
      <c r="D658" t="s">
        <v>3150</v>
      </c>
      <c r="E658" s="42" t="s">
        <v>2810</v>
      </c>
      <c r="G658" s="42">
        <v>1</v>
      </c>
      <c r="I658">
        <v>1</v>
      </c>
      <c r="AM658" s="44" t="str">
        <f>IF(E658&lt;10,IF(E658=1,AB658,SUMIFS(AB:AB,A:A,A658,C:C,C658)),"")</f>
        <v/>
      </c>
    </row>
    <row r="659" spans="1:42">
      <c r="A659">
        <v>18</v>
      </c>
      <c r="B659" t="str">
        <f>INDEX(Schedule!A:B,MATCH(GameLog!A659,Schedule!A:A,0),2)</f>
        <v>19990406_MON@PIT</v>
      </c>
      <c r="C659" s="42" t="s">
        <v>2565</v>
      </c>
      <c r="D659" t="s">
        <v>2617</v>
      </c>
      <c r="E659" s="42">
        <v>1</v>
      </c>
      <c r="AB659" s="12">
        <v>2</v>
      </c>
      <c r="AC659">
        <v>1</v>
      </c>
      <c r="AI659">
        <v>1</v>
      </c>
      <c r="AM659" s="44">
        <f>IF(E659&lt;10,IF(E659=1,AB659,SUMIFS(AB:AB,A:A,A659,C:C,C659)),"")</f>
        <v>2</v>
      </c>
      <c r="AN659">
        <v>1</v>
      </c>
    </row>
    <row r="660" spans="1:42">
      <c r="A660">
        <v>18</v>
      </c>
      <c r="B660" t="str">
        <f>INDEX(Schedule!A:B,MATCH(GameLog!A660,Schedule!A:A,0),2)</f>
        <v>19990406_MON@PIT</v>
      </c>
      <c r="C660" s="42" t="s">
        <v>2565</v>
      </c>
      <c r="D660" t="s">
        <v>3171</v>
      </c>
      <c r="E660" s="42">
        <v>1</v>
      </c>
      <c r="AB660" s="12">
        <v>1</v>
      </c>
      <c r="AC660">
        <v>1</v>
      </c>
      <c r="AI660">
        <v>2</v>
      </c>
      <c r="AM660" s="44">
        <f>IF(E660&lt;10,IF(E660=1,AB660,SUMIFS(AB:AB,A:A,A660,C:C,C660)),"")</f>
        <v>1</v>
      </c>
      <c r="AO660">
        <v>1</v>
      </c>
    </row>
    <row r="661" spans="1:42">
      <c r="A661">
        <v>18</v>
      </c>
      <c r="B661" t="str">
        <f>INDEX(Schedule!A:B,MATCH(GameLog!A661,Schedule!A:A,0),2)</f>
        <v>19990406_MON@PIT</v>
      </c>
      <c r="C661" s="42" t="s">
        <v>2572</v>
      </c>
      <c r="D661" t="s">
        <v>3182</v>
      </c>
      <c r="E661" s="42">
        <v>2</v>
      </c>
      <c r="F661">
        <v>1</v>
      </c>
      <c r="G661" s="42">
        <v>5</v>
      </c>
      <c r="H661">
        <v>1</v>
      </c>
      <c r="I661">
        <v>2</v>
      </c>
      <c r="Q661">
        <v>3</v>
      </c>
      <c r="AM661" s="44">
        <f>IF(E661&lt;10,IF(E661=1,AB661,SUMIFS(AB:AB,A:A,A661,C:C,C661)),"")</f>
        <v>9</v>
      </c>
      <c r="AN661">
        <v>6</v>
      </c>
    </row>
    <row r="662" spans="1:42">
      <c r="A662">
        <v>18</v>
      </c>
      <c r="B662" t="str">
        <f>INDEX(Schedule!A:B,MATCH(GameLog!A662,Schedule!A:A,0),2)</f>
        <v>19990406_MON@PIT</v>
      </c>
      <c r="C662" s="42" t="s">
        <v>2572</v>
      </c>
      <c r="D662" t="s">
        <v>3184</v>
      </c>
      <c r="E662" s="42">
        <v>4</v>
      </c>
      <c r="F662">
        <v>1</v>
      </c>
      <c r="G662" s="42">
        <v>4</v>
      </c>
      <c r="P662">
        <v>1</v>
      </c>
      <c r="AM662" s="44">
        <f>IF(E662&lt;10,IF(E662=1,AB662,SUMIFS(AB:AB,A:A,A662,C:C,C662)),"")</f>
        <v>9</v>
      </c>
      <c r="AN662">
        <v>3</v>
      </c>
      <c r="AO662">
        <v>2</v>
      </c>
    </row>
    <row r="663" spans="1:42">
      <c r="A663">
        <v>18</v>
      </c>
      <c r="B663" t="str">
        <f>INDEX(Schedule!A:B,MATCH(GameLog!A663,Schedule!A:A,0),2)</f>
        <v>19990406_MON@PIT</v>
      </c>
      <c r="C663" s="42" t="s">
        <v>2572</v>
      </c>
      <c r="D663" t="s">
        <v>3188</v>
      </c>
      <c r="E663" s="42">
        <v>7</v>
      </c>
      <c r="F663">
        <v>1</v>
      </c>
      <c r="G663" s="42">
        <v>2</v>
      </c>
      <c r="H663">
        <v>2</v>
      </c>
      <c r="I663">
        <v>1</v>
      </c>
      <c r="P663">
        <v>2</v>
      </c>
      <c r="AM663" s="44">
        <f>IF(E663&lt;10,IF(E663=1,AB663,SUMIFS(AB:AB,A:A,A663,C:C,C663)),"")</f>
        <v>9</v>
      </c>
      <c r="AN663">
        <v>3</v>
      </c>
    </row>
    <row r="664" spans="1:42">
      <c r="A664">
        <v>18</v>
      </c>
      <c r="B664" t="str">
        <f>INDEX(Schedule!A:B,MATCH(GameLog!A664,Schedule!A:A,0),2)</f>
        <v>19990406_MON@PIT</v>
      </c>
      <c r="C664" s="42" t="s">
        <v>2572</v>
      </c>
      <c r="D664" t="s">
        <v>3183</v>
      </c>
      <c r="E664" s="42">
        <v>3</v>
      </c>
      <c r="F664">
        <v>1</v>
      </c>
      <c r="G664" s="42">
        <v>3</v>
      </c>
      <c r="H664">
        <v>1</v>
      </c>
      <c r="I664">
        <v>1</v>
      </c>
      <c r="M664">
        <v>1</v>
      </c>
      <c r="P664">
        <v>1</v>
      </c>
      <c r="AM664" s="44">
        <f>IF(E664&lt;10,IF(E664=1,AB664,SUMIFS(AB:AB,A:A,A664,C:C,C664)),"")</f>
        <v>9</v>
      </c>
      <c r="AN664">
        <v>8</v>
      </c>
      <c r="AO664">
        <v>1</v>
      </c>
      <c r="AP664">
        <v>1</v>
      </c>
    </row>
    <row r="665" spans="1:42">
      <c r="A665">
        <v>18</v>
      </c>
      <c r="B665" t="str">
        <f>INDEX(Schedule!A:B,MATCH(GameLog!A665,Schedule!A:A,0),2)</f>
        <v>19990406_MON@PIT</v>
      </c>
      <c r="C665" s="42" t="s">
        <v>2572</v>
      </c>
      <c r="D665" t="s">
        <v>3190</v>
      </c>
      <c r="E665" s="42">
        <v>8</v>
      </c>
      <c r="F665">
        <v>1</v>
      </c>
      <c r="G665" s="42">
        <v>4</v>
      </c>
      <c r="I665">
        <v>1</v>
      </c>
      <c r="M665">
        <v>1</v>
      </c>
      <c r="AM665" s="44">
        <v>8</v>
      </c>
      <c r="AN665">
        <v>3</v>
      </c>
    </row>
    <row r="666" spans="1:42">
      <c r="A666">
        <v>18</v>
      </c>
      <c r="B666" t="str">
        <f>INDEX(Schedule!A:B,MATCH(GameLog!A666,Schedule!A:A,0),2)</f>
        <v>19990406_MON@PIT</v>
      </c>
      <c r="C666" s="42" t="s">
        <v>2572</v>
      </c>
      <c r="D666" t="s">
        <v>3189</v>
      </c>
      <c r="E666" s="42">
        <v>8</v>
      </c>
      <c r="AM666" s="44">
        <v>1</v>
      </c>
    </row>
    <row r="667" spans="1:42">
      <c r="A667">
        <v>18</v>
      </c>
      <c r="B667" t="str">
        <f>INDEX(Schedule!A:B,MATCH(GameLog!A667,Schedule!A:A,0),2)</f>
        <v>19990406_MON@PIT</v>
      </c>
      <c r="C667" s="42" t="s">
        <v>2572</v>
      </c>
      <c r="D667" t="s">
        <v>3185</v>
      </c>
      <c r="E667" s="42">
        <v>5</v>
      </c>
      <c r="F667">
        <v>1</v>
      </c>
      <c r="G667" s="42">
        <v>3</v>
      </c>
      <c r="I667">
        <v>1</v>
      </c>
      <c r="M667">
        <v>1</v>
      </c>
      <c r="U667">
        <v>2</v>
      </c>
      <c r="AM667" s="44">
        <f>IF(E667&lt;10,IF(E667=1,AB667,SUMIFS(AB:AB,A:A,A667,C:C,C667)),"")</f>
        <v>9</v>
      </c>
      <c r="AN667">
        <v>1</v>
      </c>
      <c r="AO667">
        <v>2</v>
      </c>
      <c r="AP667">
        <v>1</v>
      </c>
    </row>
    <row r="668" spans="1:42">
      <c r="A668">
        <v>18</v>
      </c>
      <c r="B668" t="str">
        <f>INDEX(Schedule!A:B,MATCH(GameLog!A668,Schedule!A:A,0),2)</f>
        <v>19990406_MON@PIT</v>
      </c>
      <c r="C668" s="42" t="s">
        <v>2572</v>
      </c>
      <c r="D668" t="s">
        <v>3069</v>
      </c>
      <c r="E668" s="42">
        <v>9</v>
      </c>
      <c r="F668">
        <v>1</v>
      </c>
      <c r="G668" s="42">
        <v>4</v>
      </c>
      <c r="I668">
        <v>1</v>
      </c>
      <c r="M668">
        <v>1</v>
      </c>
      <c r="Q668">
        <v>1</v>
      </c>
      <c r="R668">
        <v>1</v>
      </c>
      <c r="AM668" s="44">
        <f>IF(E668&lt;10,IF(E668=1,AB668,SUMIFS(AB:AB,A:A,A668,C:C,C668)),"")</f>
        <v>9</v>
      </c>
      <c r="AN668">
        <v>1</v>
      </c>
    </row>
    <row r="669" spans="1:42">
      <c r="A669">
        <v>18</v>
      </c>
      <c r="B669" t="str">
        <f>INDEX(Schedule!A:B,MATCH(GameLog!A669,Schedule!A:A,0),2)</f>
        <v>19990406_MON@PIT</v>
      </c>
      <c r="C669" s="42" t="s">
        <v>2572</v>
      </c>
      <c r="D669" t="s">
        <v>3186</v>
      </c>
      <c r="E669" s="42">
        <v>6</v>
      </c>
      <c r="F669">
        <v>1</v>
      </c>
      <c r="G669" s="42">
        <v>4</v>
      </c>
      <c r="Q669">
        <v>2</v>
      </c>
      <c r="AM669" s="44">
        <f>IF(E669&lt;10,IF(E669=1,AB669,SUMIFS(AB:AB,A:A,A669,C:C,C669)),"")</f>
        <v>9</v>
      </c>
      <c r="AN669">
        <v>1</v>
      </c>
      <c r="AO669">
        <v>3</v>
      </c>
    </row>
    <row r="670" spans="1:42">
      <c r="A670">
        <v>18</v>
      </c>
      <c r="B670" t="str">
        <f>INDEX(Schedule!A:B,MATCH(GameLog!A670,Schedule!A:A,0),2)</f>
        <v>19990406_MON@PIT</v>
      </c>
      <c r="C670" s="42" t="s">
        <v>2572</v>
      </c>
      <c r="D670" t="s">
        <v>3205</v>
      </c>
      <c r="E670" s="42">
        <v>1</v>
      </c>
      <c r="F670">
        <v>1</v>
      </c>
      <c r="G670" s="42">
        <v>1</v>
      </c>
      <c r="H670">
        <v>1</v>
      </c>
      <c r="P670">
        <v>1</v>
      </c>
      <c r="W670" s="42">
        <v>1</v>
      </c>
      <c r="AB670" s="12">
        <v>6</v>
      </c>
      <c r="AC670">
        <v>7</v>
      </c>
      <c r="AD670">
        <v>3</v>
      </c>
      <c r="AE670">
        <v>3</v>
      </c>
      <c r="AI670">
        <v>3</v>
      </c>
      <c r="AJ670">
        <v>1</v>
      </c>
      <c r="AM670" s="44">
        <f>IF(E670&lt;10,IF(E670=1,AB670,SUMIFS(AB:AB,A:A,A670,C:C,C670)),"")</f>
        <v>6</v>
      </c>
      <c r="AN670">
        <v>1</v>
      </c>
    </row>
    <row r="671" spans="1:42">
      <c r="A671">
        <v>18</v>
      </c>
      <c r="B671" t="str">
        <f>INDEX(Schedule!A:B,MATCH(GameLog!A671,Schedule!A:A,0),2)</f>
        <v>19990406_MON@PIT</v>
      </c>
      <c r="C671" s="42" t="s">
        <v>2572</v>
      </c>
      <c r="D671" t="s">
        <v>3187</v>
      </c>
      <c r="E671" s="42" t="s">
        <v>2810</v>
      </c>
      <c r="G671" s="42">
        <v>1</v>
      </c>
      <c r="AM671" s="44" t="str">
        <f>IF(E671&lt;10,IF(E671=1,AB671,SUMIFS(AB:AB,A:A,A671,C:C,C671)),"")</f>
        <v/>
      </c>
    </row>
    <row r="672" spans="1:42">
      <c r="A672">
        <v>18</v>
      </c>
      <c r="B672" t="str">
        <f>INDEX(Schedule!A:B,MATCH(GameLog!A672,Schedule!A:A,0),2)</f>
        <v>19990406_MON@PIT</v>
      </c>
      <c r="C672" s="42" t="s">
        <v>2572</v>
      </c>
      <c r="D672" t="s">
        <v>2640</v>
      </c>
      <c r="E672" s="42" t="s">
        <v>2810</v>
      </c>
      <c r="G672" s="42">
        <v>1</v>
      </c>
      <c r="AM672" s="44" t="str">
        <f>IF(E672&lt;10,IF(E672=1,AB672,SUMIFS(AB:AB,A:A,A672,C:C,C672)),"")</f>
        <v/>
      </c>
    </row>
    <row r="673" spans="1:43">
      <c r="A673">
        <v>18</v>
      </c>
      <c r="B673" t="str">
        <f>INDEX(Schedule!A:B,MATCH(GameLog!A673,Schedule!A:A,0),2)</f>
        <v>19990406_MON@PIT</v>
      </c>
      <c r="C673" s="42" t="s">
        <v>2572</v>
      </c>
      <c r="D673" t="s">
        <v>3218</v>
      </c>
      <c r="E673" s="42">
        <v>1</v>
      </c>
      <c r="AB673" s="12">
        <v>2</v>
      </c>
      <c r="AM673" s="44">
        <f>IF(E673&lt;10,IF(E673=1,AB673,SUMIFS(AB:AB,A:A,A673,C:C,C673)),"")</f>
        <v>2</v>
      </c>
      <c r="AO673">
        <v>2</v>
      </c>
    </row>
    <row r="674" spans="1:43">
      <c r="A674">
        <v>18</v>
      </c>
      <c r="B674" t="str">
        <f>INDEX(Schedule!A:B,MATCH(GameLog!A674,Schedule!A:A,0),2)</f>
        <v>19990406_MON@PIT</v>
      </c>
      <c r="C674" s="42" t="s">
        <v>2572</v>
      </c>
      <c r="D674" t="s">
        <v>3212</v>
      </c>
      <c r="E674" s="42">
        <v>1</v>
      </c>
      <c r="AA674">
        <v>1</v>
      </c>
      <c r="AB674" s="12">
        <v>1</v>
      </c>
      <c r="AC674">
        <v>1</v>
      </c>
      <c r="AI674">
        <v>2</v>
      </c>
      <c r="AM674" s="44">
        <f>IF(E674&lt;10,IF(E674=1,AB674,SUMIFS(AB:AB,A:A,A674,C:C,C674)),"")</f>
        <v>1</v>
      </c>
    </row>
    <row r="675" spans="1:43">
      <c r="A675">
        <v>32</v>
      </c>
      <c r="B675" t="str">
        <f>INDEX(Schedule!A:B,MATCH(GameLog!A675,Schedule!A:A,0),2)</f>
        <v>19990407_MON@PIT</v>
      </c>
      <c r="C675" s="42" t="s">
        <v>2565</v>
      </c>
      <c r="D675" t="s">
        <v>3148</v>
      </c>
      <c r="E675" s="42">
        <v>4</v>
      </c>
      <c r="F675">
        <v>1</v>
      </c>
      <c r="G675" s="42">
        <v>5</v>
      </c>
      <c r="H675">
        <v>1</v>
      </c>
      <c r="I675">
        <v>2</v>
      </c>
      <c r="J675">
        <v>1</v>
      </c>
      <c r="M675">
        <v>1</v>
      </c>
      <c r="Q675">
        <v>1</v>
      </c>
      <c r="AM675" s="44">
        <v>7</v>
      </c>
      <c r="AN675">
        <v>1</v>
      </c>
      <c r="AO675">
        <v>2</v>
      </c>
      <c r="AQ675">
        <v>2</v>
      </c>
    </row>
    <row r="676" spans="1:43">
      <c r="A676">
        <v>32</v>
      </c>
      <c r="B676" t="str">
        <f>INDEX(Schedule!A:B,MATCH(GameLog!A676,Schedule!A:A,0),2)</f>
        <v>19990407_MON@PIT</v>
      </c>
      <c r="C676" s="42" t="s">
        <v>2565</v>
      </c>
      <c r="D676" t="s">
        <v>3144</v>
      </c>
      <c r="E676" s="42">
        <v>6</v>
      </c>
      <c r="F676">
        <v>1</v>
      </c>
      <c r="G676" s="42">
        <v>5</v>
      </c>
      <c r="Q676">
        <v>2</v>
      </c>
      <c r="AM676" s="44">
        <f>IF(E676&lt;10,IF(E676=1,AB676,SUMIFS(AB:AB,A:A,A676,C:C,C676)),"")</f>
        <v>9.3333333333333339</v>
      </c>
      <c r="AN676">
        <v>3</v>
      </c>
      <c r="AO676">
        <v>4</v>
      </c>
      <c r="AQ676">
        <v>2</v>
      </c>
    </row>
    <row r="677" spans="1:43">
      <c r="A677">
        <v>32</v>
      </c>
      <c r="B677" t="str">
        <f>INDEX(Schedule!A:B,MATCH(GameLog!A677,Schedule!A:A,0),2)</f>
        <v>19990407_MON@PIT</v>
      </c>
      <c r="C677" s="42" t="s">
        <v>2565</v>
      </c>
      <c r="D677" t="s">
        <v>3145</v>
      </c>
      <c r="E677" s="42">
        <v>7</v>
      </c>
      <c r="F677">
        <v>1</v>
      </c>
      <c r="G677" s="42">
        <v>5</v>
      </c>
      <c r="Q677">
        <v>1</v>
      </c>
      <c r="R677">
        <v>1</v>
      </c>
      <c r="AM677" s="44">
        <f>IF(E677&lt;10,IF(E677=1,AB677,SUMIFS(AB:AB,A:A,A677,C:C,C677)),"")</f>
        <v>9.3333333333333339</v>
      </c>
      <c r="AN677">
        <v>2</v>
      </c>
      <c r="AP677">
        <v>1</v>
      </c>
    </row>
    <row r="678" spans="1:43">
      <c r="A678">
        <v>32</v>
      </c>
      <c r="B678" t="str">
        <f>INDEX(Schedule!A:B,MATCH(GameLog!A678,Schedule!A:A,0),2)</f>
        <v>19990407_MON@PIT</v>
      </c>
      <c r="C678" s="42" t="s">
        <v>2565</v>
      </c>
      <c r="D678" t="s">
        <v>3177</v>
      </c>
      <c r="E678" s="42">
        <v>9</v>
      </c>
      <c r="F678">
        <v>1</v>
      </c>
      <c r="G678" s="42">
        <v>5</v>
      </c>
      <c r="H678">
        <v>2</v>
      </c>
      <c r="I678">
        <v>4</v>
      </c>
      <c r="J678">
        <v>1</v>
      </c>
      <c r="L678">
        <v>1</v>
      </c>
      <c r="M678">
        <v>1</v>
      </c>
      <c r="AM678" s="44">
        <f>IF(E678&lt;10,IF(E678=1,AB678,SUMIFS(AB:AB,A:A,A678,C:C,C678)),"")</f>
        <v>9.3333333333333339</v>
      </c>
      <c r="AN678">
        <v>2</v>
      </c>
    </row>
    <row r="679" spans="1:43">
      <c r="A679">
        <v>32</v>
      </c>
      <c r="B679" t="str">
        <f>INDEX(Schedule!A:B,MATCH(GameLog!A679,Schedule!A:A,0),2)</f>
        <v>19990407_MON@PIT</v>
      </c>
      <c r="C679" s="42" t="s">
        <v>2565</v>
      </c>
      <c r="D679" t="s">
        <v>3142</v>
      </c>
      <c r="E679" s="42">
        <v>3</v>
      </c>
      <c r="F679">
        <v>1</v>
      </c>
      <c r="G679" s="42">
        <v>4</v>
      </c>
      <c r="I679">
        <v>3</v>
      </c>
      <c r="J679">
        <v>1</v>
      </c>
      <c r="M679">
        <v>2</v>
      </c>
      <c r="Q679">
        <v>1</v>
      </c>
      <c r="AM679" s="44">
        <v>7</v>
      </c>
      <c r="AN679">
        <v>3</v>
      </c>
      <c r="AQ679">
        <v>2</v>
      </c>
    </row>
    <row r="680" spans="1:43">
      <c r="A680">
        <v>32</v>
      </c>
      <c r="B680" t="str">
        <f>INDEX(Schedule!A:B,MATCH(GameLog!A680,Schedule!A:A,0),2)</f>
        <v>19990407_MON@PIT</v>
      </c>
      <c r="C680" s="42" t="s">
        <v>2565</v>
      </c>
      <c r="D680" t="s">
        <v>3142</v>
      </c>
      <c r="E680" s="42">
        <v>4</v>
      </c>
      <c r="G680" s="42">
        <v>1</v>
      </c>
      <c r="R680">
        <v>1</v>
      </c>
      <c r="AM680" s="44">
        <v>2.3333333333333335</v>
      </c>
    </row>
    <row r="681" spans="1:43">
      <c r="A681">
        <v>32</v>
      </c>
      <c r="B681" t="str">
        <f>INDEX(Schedule!A:B,MATCH(GameLog!A681,Schedule!A:A,0),2)</f>
        <v>19990407_MON@PIT</v>
      </c>
      <c r="C681" s="42" t="s">
        <v>2565</v>
      </c>
      <c r="D681" t="s">
        <v>3143</v>
      </c>
      <c r="E681" s="42">
        <v>5</v>
      </c>
      <c r="F681">
        <v>1</v>
      </c>
      <c r="G681" s="42">
        <v>4</v>
      </c>
      <c r="I681">
        <v>3</v>
      </c>
      <c r="AM681" s="44">
        <v>7</v>
      </c>
    </row>
    <row r="682" spans="1:43">
      <c r="A682">
        <v>32</v>
      </c>
      <c r="B682" t="str">
        <f>INDEX(Schedule!A:B,MATCH(GameLog!A682,Schedule!A:A,0),2)</f>
        <v>19990407_MON@PIT</v>
      </c>
      <c r="C682" s="42" t="s">
        <v>2565</v>
      </c>
      <c r="D682" t="s">
        <v>3153</v>
      </c>
      <c r="E682" s="42" t="s">
        <v>2813</v>
      </c>
      <c r="AM682" s="44" t="str">
        <f>IF(E682&lt;10,IF(E682=1,AB682,SUMIFS(AB:AB,A:A,A682,C:C,C682)),"")</f>
        <v/>
      </c>
    </row>
    <row r="683" spans="1:43">
      <c r="A683">
        <v>32</v>
      </c>
      <c r="B683" t="str">
        <f>INDEX(Schedule!A:B,MATCH(GameLog!A683,Schedule!A:A,0),2)</f>
        <v>19990407_MON@PIT</v>
      </c>
      <c r="C683" s="42" t="s">
        <v>2565</v>
      </c>
      <c r="D683" t="s">
        <v>3141</v>
      </c>
      <c r="E683" s="42">
        <v>3</v>
      </c>
      <c r="G683" s="42">
        <v>1</v>
      </c>
      <c r="I683">
        <v>1</v>
      </c>
      <c r="AM683" s="44">
        <v>2.3333333333333335</v>
      </c>
      <c r="AN683">
        <v>1</v>
      </c>
    </row>
    <row r="684" spans="1:43">
      <c r="A684">
        <v>32</v>
      </c>
      <c r="B684" t="str">
        <f>INDEX(Schedule!A:B,MATCH(GameLog!A684,Schedule!A:A,0),2)</f>
        <v>19990407_MON@PIT</v>
      </c>
      <c r="C684" s="42" t="s">
        <v>2565</v>
      </c>
      <c r="D684" t="s">
        <v>3147</v>
      </c>
      <c r="E684" s="42">
        <v>2</v>
      </c>
      <c r="F684">
        <v>1</v>
      </c>
      <c r="G684" s="42">
        <v>4</v>
      </c>
      <c r="AM684" s="44">
        <v>7</v>
      </c>
      <c r="AN684">
        <v>10</v>
      </c>
    </row>
    <row r="685" spans="1:43">
      <c r="A685">
        <v>32</v>
      </c>
      <c r="B685" t="str">
        <f>INDEX(Schedule!A:B,MATCH(GameLog!A685,Schedule!A:A,0),2)</f>
        <v>19990407_MON@PIT</v>
      </c>
      <c r="C685" s="42" t="s">
        <v>2565</v>
      </c>
      <c r="D685" t="s">
        <v>3147</v>
      </c>
      <c r="E685" s="42">
        <v>5</v>
      </c>
      <c r="G685" s="42">
        <v>1</v>
      </c>
      <c r="R685">
        <v>1</v>
      </c>
      <c r="AM685" s="44">
        <v>2.3333333333333335</v>
      </c>
      <c r="AN685">
        <v>1</v>
      </c>
    </row>
    <row r="686" spans="1:43">
      <c r="A686">
        <v>32</v>
      </c>
      <c r="B686" t="str">
        <f>INDEX(Schedule!A:B,MATCH(GameLog!A686,Schedule!A:A,0),2)</f>
        <v>19990407_MON@PIT</v>
      </c>
      <c r="C686" s="42" t="s">
        <v>2565</v>
      </c>
      <c r="D686" t="s">
        <v>3146</v>
      </c>
      <c r="E686" s="42">
        <v>8</v>
      </c>
      <c r="F686">
        <v>1</v>
      </c>
      <c r="G686" s="42">
        <v>4</v>
      </c>
      <c r="I686">
        <v>2</v>
      </c>
      <c r="J686">
        <v>1</v>
      </c>
      <c r="N686">
        <v>1</v>
      </c>
      <c r="P686">
        <v>1</v>
      </c>
      <c r="Q686">
        <v>1</v>
      </c>
      <c r="AM686" s="44">
        <f>IF(E686&lt;10,IF(E686=1,AB686,SUMIFS(AB:AB,A:A,A686,C:C,C686)),"")</f>
        <v>9.3333333333333339</v>
      </c>
      <c r="AN686">
        <v>2</v>
      </c>
    </row>
    <row r="687" spans="1:43">
      <c r="A687">
        <v>32</v>
      </c>
      <c r="B687" t="str">
        <f>INDEX(Schedule!A:B,MATCH(GameLog!A687,Schedule!A:A,0),2)</f>
        <v>19990407_MON@PIT</v>
      </c>
      <c r="C687" s="42" t="s">
        <v>2565</v>
      </c>
      <c r="D687" t="s">
        <v>3161</v>
      </c>
      <c r="E687" s="42">
        <v>1</v>
      </c>
      <c r="F687">
        <v>1</v>
      </c>
      <c r="G687" s="42">
        <v>3</v>
      </c>
      <c r="H687">
        <v>1</v>
      </c>
      <c r="I687">
        <v>1</v>
      </c>
      <c r="P687">
        <v>0</v>
      </c>
      <c r="AB687" s="12">
        <v>5</v>
      </c>
      <c r="AC687">
        <v>5</v>
      </c>
      <c r="AD687">
        <v>3</v>
      </c>
      <c r="AE687">
        <v>1</v>
      </c>
      <c r="AG687">
        <v>1</v>
      </c>
      <c r="AI687">
        <v>7</v>
      </c>
      <c r="AM687" s="44">
        <f>IF(E687&lt;10,IF(E687=1,AB687,SUMIFS(AB:AB,A:A,A687,C:C,C687)),"")</f>
        <v>5</v>
      </c>
    </row>
    <row r="688" spans="1:43">
      <c r="A688">
        <v>32</v>
      </c>
      <c r="B688" t="str">
        <f>INDEX(Schedule!A:B,MATCH(GameLog!A688,Schedule!A:A,0),2)</f>
        <v>19990407_MON@PIT</v>
      </c>
      <c r="C688" s="42" t="s">
        <v>2565</v>
      </c>
      <c r="D688" t="s">
        <v>3150</v>
      </c>
      <c r="E688" s="42" t="s">
        <v>2810</v>
      </c>
      <c r="AM688" s="44" t="str">
        <f>IF(E688&lt;10,IF(E688=1,AB688,SUMIFS(AB:AB,A:A,A688,C:C,C688)),"")</f>
        <v/>
      </c>
    </row>
    <row r="689" spans="1:46">
      <c r="A689">
        <v>32</v>
      </c>
      <c r="B689" t="str">
        <f>INDEX(Schedule!A:B,MATCH(GameLog!A689,Schedule!A:A,0),2)</f>
        <v>19990407_MON@PIT</v>
      </c>
      <c r="C689" s="42" t="s">
        <v>2565</v>
      </c>
      <c r="D689" t="s">
        <v>3140</v>
      </c>
      <c r="E689" s="42" t="s">
        <v>2810</v>
      </c>
      <c r="P689">
        <v>1</v>
      </c>
      <c r="V689">
        <v>1</v>
      </c>
      <c r="AM689" s="44" t="str">
        <f>IF(E689&lt;10,IF(E689=1,AB689,SUMIFS(AB:AB,A:A,A689,C:C,C689)),"")</f>
        <v/>
      </c>
    </row>
    <row r="690" spans="1:46">
      <c r="A690">
        <v>32</v>
      </c>
      <c r="B690" t="str">
        <f>INDEX(Schedule!A:B,MATCH(GameLog!A690,Schedule!A:A,0),2)</f>
        <v>19990407_MON@PIT</v>
      </c>
      <c r="C690" s="42" t="s">
        <v>2565</v>
      </c>
      <c r="D690" t="s">
        <v>3140</v>
      </c>
      <c r="E690" s="42">
        <v>2</v>
      </c>
      <c r="G690" s="42">
        <v>1</v>
      </c>
      <c r="Q690">
        <v>1</v>
      </c>
      <c r="AM690" s="44">
        <v>2.3333333333333335</v>
      </c>
      <c r="AN690">
        <v>3</v>
      </c>
    </row>
    <row r="691" spans="1:46">
      <c r="A691">
        <v>32</v>
      </c>
      <c r="B691" t="str">
        <f>INDEX(Schedule!A:B,MATCH(GameLog!A691,Schedule!A:A,0),2)</f>
        <v>19990407_MON@PIT</v>
      </c>
      <c r="C691" s="42" t="s">
        <v>2565</v>
      </c>
      <c r="D691" t="s">
        <v>3175</v>
      </c>
      <c r="E691" s="42">
        <v>1</v>
      </c>
      <c r="AB691" s="12">
        <v>1.3333333333333333</v>
      </c>
      <c r="AC691">
        <v>2</v>
      </c>
      <c r="AD691">
        <v>1</v>
      </c>
      <c r="AE691">
        <v>1</v>
      </c>
      <c r="AG691">
        <v>1</v>
      </c>
      <c r="AI691">
        <v>1</v>
      </c>
      <c r="AJ691">
        <v>1</v>
      </c>
      <c r="AM691" s="44">
        <f>IF(E691&lt;10,IF(E691=1,AB691,SUMIFS(AB:AB,A:A,A691,C:C,C691)),"")</f>
        <v>1.3333333333333333</v>
      </c>
    </row>
    <row r="692" spans="1:46">
      <c r="A692">
        <v>32</v>
      </c>
      <c r="B692" t="str">
        <f>INDEX(Schedule!A:B,MATCH(GameLog!A692,Schedule!A:A,0),2)</f>
        <v>19990407_MON@PIT</v>
      </c>
      <c r="C692" s="42" t="s">
        <v>2565</v>
      </c>
      <c r="D692" t="s">
        <v>3174</v>
      </c>
      <c r="E692" s="42">
        <v>1</v>
      </c>
      <c r="AB692" s="12">
        <v>0.66666666666666663</v>
      </c>
      <c r="AC692">
        <v>1</v>
      </c>
      <c r="AI692">
        <v>1</v>
      </c>
      <c r="AM692" s="44">
        <f>IF(E692&lt;10,IF(E692=1,AB692,SUMIFS(AB:AB,A:A,A692,C:C,C692)),"")</f>
        <v>0.66666666666666663</v>
      </c>
    </row>
    <row r="693" spans="1:46">
      <c r="A693">
        <v>32</v>
      </c>
      <c r="B693" t="str">
        <f>INDEX(Schedule!A:B,MATCH(GameLog!A693,Schedule!A:A,0),2)</f>
        <v>19990407_MON@PIT</v>
      </c>
      <c r="C693" s="42" t="s">
        <v>2565</v>
      </c>
      <c r="D693" t="s">
        <v>3167</v>
      </c>
      <c r="E693" s="42">
        <v>1</v>
      </c>
      <c r="AB693" s="12">
        <v>2</v>
      </c>
      <c r="AI693">
        <v>3</v>
      </c>
      <c r="AM693" s="44">
        <f>IF(E693&lt;10,IF(E693=1,AB693,SUMIFS(AB:AB,A:A,A693,C:C,C693)),"")</f>
        <v>2</v>
      </c>
    </row>
    <row r="694" spans="1:46">
      <c r="A694">
        <v>32</v>
      </c>
      <c r="B694" t="str">
        <f>INDEX(Schedule!A:B,MATCH(GameLog!A694,Schedule!A:A,0),2)</f>
        <v>19990407_MON@PIT</v>
      </c>
      <c r="C694" s="42" t="s">
        <v>2565</v>
      </c>
      <c r="D694" t="s">
        <v>2617</v>
      </c>
      <c r="E694" s="42">
        <v>1</v>
      </c>
      <c r="X694">
        <v>1</v>
      </c>
      <c r="AB694" s="12">
        <v>0.33333333333333331</v>
      </c>
      <c r="AC694">
        <v>2</v>
      </c>
      <c r="AD694">
        <v>1</v>
      </c>
      <c r="AE694">
        <v>1</v>
      </c>
      <c r="AG694">
        <v>1</v>
      </c>
      <c r="AM694" s="44">
        <f>IF(E694&lt;10,IF(E694=1,AB694,SUMIFS(AB:AB,A:A,A694,C:C,C694)),"")</f>
        <v>0.33333333333333331</v>
      </c>
    </row>
    <row r="695" spans="1:46">
      <c r="A695">
        <v>32</v>
      </c>
      <c r="B695" t="str">
        <f>INDEX(Schedule!A:B,MATCH(GameLog!A695,Schedule!A:A,0),2)</f>
        <v>19990407_MON@PIT</v>
      </c>
      <c r="C695" s="42" t="s">
        <v>2572</v>
      </c>
      <c r="D695" t="s">
        <v>3182</v>
      </c>
      <c r="E695" s="42">
        <v>2</v>
      </c>
      <c r="F695">
        <v>1</v>
      </c>
      <c r="G695" s="42">
        <v>5</v>
      </c>
      <c r="H695">
        <v>1</v>
      </c>
      <c r="I695">
        <v>2</v>
      </c>
      <c r="M695">
        <v>1</v>
      </c>
      <c r="Q695">
        <v>2</v>
      </c>
      <c r="AM695" s="44">
        <f>IF(E695&lt;10,IF(E695=1,AB695,SUMIFS(AB:AB,A:A,A695,C:C,C695)),"")</f>
        <v>10</v>
      </c>
      <c r="AN695">
        <v>9</v>
      </c>
      <c r="AT695">
        <v>1</v>
      </c>
    </row>
    <row r="696" spans="1:46">
      <c r="A696">
        <v>32</v>
      </c>
      <c r="B696" t="str">
        <f>INDEX(Schedule!A:B,MATCH(GameLog!A696,Schedule!A:A,0),2)</f>
        <v>19990407_MON@PIT</v>
      </c>
      <c r="C696" s="42" t="s">
        <v>2572</v>
      </c>
      <c r="D696" t="s">
        <v>3184</v>
      </c>
      <c r="E696" s="42">
        <v>4</v>
      </c>
      <c r="F696">
        <v>1</v>
      </c>
      <c r="G696" s="42">
        <v>4</v>
      </c>
      <c r="H696">
        <v>1</v>
      </c>
      <c r="I696">
        <v>2</v>
      </c>
      <c r="P696">
        <v>1</v>
      </c>
      <c r="Q696">
        <v>1</v>
      </c>
      <c r="AM696" s="44">
        <f>IF(E696&lt;10,IF(E696=1,AB696,SUMIFS(AB:AB,A:A,A696,C:C,C696)),"")</f>
        <v>10</v>
      </c>
      <c r="AN696">
        <v>2</v>
      </c>
      <c r="AO696">
        <v>3</v>
      </c>
      <c r="AQ696">
        <v>2</v>
      </c>
    </row>
    <row r="697" spans="1:46">
      <c r="A697">
        <v>32</v>
      </c>
      <c r="B697" t="str">
        <f>INDEX(Schedule!A:B,MATCH(GameLog!A697,Schedule!A:A,0),2)</f>
        <v>19990407_MON@PIT</v>
      </c>
      <c r="C697" s="42" t="s">
        <v>2572</v>
      </c>
      <c r="D697" t="s">
        <v>3191</v>
      </c>
      <c r="E697" s="42" t="s">
        <v>2813</v>
      </c>
      <c r="H697">
        <v>1</v>
      </c>
      <c r="AM697" s="44" t="str">
        <f>IF(E697&lt;10,IF(E697=1,AB697,SUMIFS(AB:AB,A:A,A697,C:C,C697)),"")</f>
        <v/>
      </c>
    </row>
    <row r="698" spans="1:46">
      <c r="A698">
        <v>32</v>
      </c>
      <c r="B698" t="str">
        <f>INDEX(Schedule!A:B,MATCH(GameLog!A698,Schedule!A:A,0),2)</f>
        <v>19990407_MON@PIT</v>
      </c>
      <c r="C698" s="42" t="s">
        <v>2572</v>
      </c>
      <c r="D698" t="s">
        <v>3188</v>
      </c>
      <c r="E698" s="42">
        <v>8</v>
      </c>
      <c r="F698">
        <v>1</v>
      </c>
      <c r="G698" s="42">
        <v>3</v>
      </c>
      <c r="I698">
        <v>2</v>
      </c>
      <c r="Q698">
        <v>1</v>
      </c>
      <c r="AM698" s="44">
        <v>6</v>
      </c>
      <c r="AN698">
        <v>3</v>
      </c>
    </row>
    <row r="699" spans="1:46">
      <c r="A699">
        <v>32</v>
      </c>
      <c r="B699" t="str">
        <f>INDEX(Schedule!A:B,MATCH(GameLog!A699,Schedule!A:A,0),2)</f>
        <v>19990407_MON@PIT</v>
      </c>
      <c r="C699" s="42" t="s">
        <v>2572</v>
      </c>
      <c r="D699" t="s">
        <v>3188</v>
      </c>
      <c r="E699" s="42">
        <v>7</v>
      </c>
      <c r="G699" s="42">
        <v>2</v>
      </c>
      <c r="I699">
        <v>1</v>
      </c>
      <c r="M699">
        <v>1</v>
      </c>
      <c r="AM699" s="44">
        <v>4</v>
      </c>
      <c r="AN699">
        <v>1</v>
      </c>
    </row>
    <row r="700" spans="1:46">
      <c r="A700">
        <v>32</v>
      </c>
      <c r="B700" t="str">
        <f>INDEX(Schedule!A:B,MATCH(GameLog!A700,Schedule!A:A,0),2)</f>
        <v>19990407_MON@PIT</v>
      </c>
      <c r="C700" s="42" t="s">
        <v>2572</v>
      </c>
      <c r="D700" t="s">
        <v>3183</v>
      </c>
      <c r="E700" s="42">
        <v>3</v>
      </c>
      <c r="F700">
        <v>1</v>
      </c>
      <c r="G700" s="42">
        <v>4</v>
      </c>
      <c r="I700">
        <v>1</v>
      </c>
      <c r="M700">
        <v>1</v>
      </c>
      <c r="P700">
        <v>1</v>
      </c>
      <c r="AM700" s="44">
        <f>IF(E700&lt;10,IF(E700=1,AB700,SUMIFS(AB:AB,A:A,A700,C:C,C700)),"")</f>
        <v>10</v>
      </c>
      <c r="AN700">
        <v>12</v>
      </c>
      <c r="AO700">
        <v>2</v>
      </c>
      <c r="AQ700">
        <v>3</v>
      </c>
    </row>
    <row r="701" spans="1:46">
      <c r="A701">
        <v>32</v>
      </c>
      <c r="B701" t="str">
        <f>INDEX(Schedule!A:B,MATCH(GameLog!A701,Schedule!A:A,0),2)</f>
        <v>19990407_MON@PIT</v>
      </c>
      <c r="C701" s="42" t="s">
        <v>2572</v>
      </c>
      <c r="D701" t="s">
        <v>3187</v>
      </c>
      <c r="E701" s="42">
        <v>7</v>
      </c>
      <c r="F701">
        <v>1</v>
      </c>
      <c r="G701" s="42">
        <v>3</v>
      </c>
      <c r="Q701">
        <v>1</v>
      </c>
      <c r="R701">
        <v>1</v>
      </c>
      <c r="AM701" s="44">
        <v>6</v>
      </c>
      <c r="AP701">
        <v>1</v>
      </c>
    </row>
    <row r="702" spans="1:46">
      <c r="A702">
        <v>32</v>
      </c>
      <c r="B702" t="str">
        <f>INDEX(Schedule!A:B,MATCH(GameLog!A702,Schedule!A:A,0),2)</f>
        <v>19990407_MON@PIT</v>
      </c>
      <c r="C702" s="42" t="s">
        <v>2572</v>
      </c>
      <c r="D702" t="s">
        <v>2640</v>
      </c>
      <c r="E702" s="42" t="s">
        <v>2810</v>
      </c>
      <c r="G702" s="42">
        <v>1</v>
      </c>
      <c r="Q702">
        <v>1</v>
      </c>
      <c r="AM702" s="44" t="str">
        <f>IF(E702&lt;10,IF(E702=1,AB702,SUMIFS(AB:AB,A:A,A702,C:C,C702)),"")</f>
        <v/>
      </c>
    </row>
    <row r="703" spans="1:46">
      <c r="A703">
        <v>32</v>
      </c>
      <c r="B703" t="str">
        <f>INDEX(Schedule!A:B,MATCH(GameLog!A703,Schedule!A:A,0),2)</f>
        <v>19990407_MON@PIT</v>
      </c>
      <c r="C703" s="42" t="s">
        <v>2572</v>
      </c>
      <c r="D703" t="s">
        <v>3189</v>
      </c>
      <c r="E703" s="42" t="s">
        <v>2810</v>
      </c>
      <c r="G703" s="42">
        <v>1</v>
      </c>
      <c r="I703">
        <v>1</v>
      </c>
      <c r="M703">
        <v>1</v>
      </c>
      <c r="AM703" s="44" t="str">
        <f>IF(E703&lt;10,IF(E703=1,AB703,SUMIFS(AB:AB,A:A,A703,C:C,C703)),"")</f>
        <v/>
      </c>
    </row>
    <row r="704" spans="1:46">
      <c r="A704">
        <v>32</v>
      </c>
      <c r="B704" t="str">
        <f>INDEX(Schedule!A:B,MATCH(GameLog!A704,Schedule!A:A,0),2)</f>
        <v>19990407_MON@PIT</v>
      </c>
      <c r="C704" s="42" t="s">
        <v>2572</v>
      </c>
      <c r="D704" t="s">
        <v>3185</v>
      </c>
      <c r="E704" s="42">
        <v>5</v>
      </c>
      <c r="F704">
        <v>1</v>
      </c>
      <c r="G704" s="42">
        <v>4</v>
      </c>
      <c r="AM704" s="44">
        <f>IF(E704&lt;10,IF(E704=1,AB704,SUMIFS(AB:AB,A:A,A704,C:C,C704)),"")</f>
        <v>10</v>
      </c>
      <c r="AO704">
        <v>2</v>
      </c>
    </row>
    <row r="705" spans="1:46">
      <c r="A705">
        <v>32</v>
      </c>
      <c r="B705" t="str">
        <f>INDEX(Schedule!A:B,MATCH(GameLog!A705,Schedule!A:A,0),2)</f>
        <v>19990407_MON@PIT</v>
      </c>
      <c r="C705" s="42" t="s">
        <v>2572</v>
      </c>
      <c r="D705" t="s">
        <v>3069</v>
      </c>
      <c r="E705" s="42">
        <v>9</v>
      </c>
      <c r="F705">
        <v>1</v>
      </c>
      <c r="G705" s="42">
        <v>4</v>
      </c>
      <c r="I705">
        <v>1</v>
      </c>
      <c r="Q705">
        <v>3</v>
      </c>
      <c r="AM705" s="44">
        <f>IF(E705&lt;10,IF(E705=1,AB705,SUMIFS(AB:AB,A:A,A705,C:C,C705)),"")</f>
        <v>10</v>
      </c>
    </row>
    <row r="706" spans="1:46">
      <c r="A706">
        <v>32</v>
      </c>
      <c r="B706" t="str">
        <f>INDEX(Schedule!A:B,MATCH(GameLog!A706,Schedule!A:A,0),2)</f>
        <v>19990407_MON@PIT</v>
      </c>
      <c r="C706" s="42" t="s">
        <v>2572</v>
      </c>
      <c r="D706" t="s">
        <v>3186</v>
      </c>
      <c r="E706" s="42">
        <v>6</v>
      </c>
      <c r="F706">
        <v>1</v>
      </c>
      <c r="G706" s="42">
        <v>3</v>
      </c>
      <c r="H706">
        <v>1</v>
      </c>
      <c r="P706">
        <v>1</v>
      </c>
      <c r="Q706">
        <v>1</v>
      </c>
      <c r="R706">
        <v>1</v>
      </c>
      <c r="AM706" s="44">
        <f>IF(E706&lt;10,IF(E706=1,AB706,SUMIFS(AB:AB,A:A,A706,C:C,C706)),"")</f>
        <v>10</v>
      </c>
      <c r="AN706">
        <v>1</v>
      </c>
      <c r="AO706">
        <v>8</v>
      </c>
      <c r="AP706">
        <v>3</v>
      </c>
    </row>
    <row r="707" spans="1:46">
      <c r="A707">
        <v>32</v>
      </c>
      <c r="B707" t="str">
        <f>INDEX(Schedule!A:B,MATCH(GameLog!A707,Schedule!A:A,0),2)</f>
        <v>19990407_MON@PIT</v>
      </c>
      <c r="C707" s="42" t="s">
        <v>2572</v>
      </c>
      <c r="D707" t="s">
        <v>3207</v>
      </c>
      <c r="E707" s="42">
        <v>1</v>
      </c>
      <c r="F707">
        <v>1</v>
      </c>
      <c r="G707" s="42">
        <v>1</v>
      </c>
      <c r="Q707">
        <v>1</v>
      </c>
      <c r="AB707" s="12">
        <v>6</v>
      </c>
      <c r="AC707">
        <v>11</v>
      </c>
      <c r="AD707">
        <v>3</v>
      </c>
      <c r="AE707">
        <v>2</v>
      </c>
      <c r="AI707">
        <v>4</v>
      </c>
      <c r="AM707" s="44">
        <f>IF(E707&lt;10,IF(E707=1,AB707,SUMIFS(AB:AB,A:A,A707,C:C,C707)),"")</f>
        <v>6</v>
      </c>
      <c r="AN707">
        <v>1</v>
      </c>
      <c r="AO707">
        <v>2</v>
      </c>
    </row>
    <row r="708" spans="1:46">
      <c r="A708">
        <v>32</v>
      </c>
      <c r="B708" t="str">
        <f>INDEX(Schedule!A:B,MATCH(GameLog!A708,Schedule!A:A,0),2)</f>
        <v>19990407_MON@PIT</v>
      </c>
      <c r="C708" s="42" t="s">
        <v>2572</v>
      </c>
      <c r="D708" t="s">
        <v>3190</v>
      </c>
      <c r="E708" s="42" t="s">
        <v>2810</v>
      </c>
      <c r="G708" s="42">
        <v>1</v>
      </c>
      <c r="H708">
        <v>1</v>
      </c>
      <c r="AM708" s="44" t="str">
        <f>IF(E708&lt;10,IF(E708=1,AB708,SUMIFS(AB:AB,A:A,A708,C:C,C708)),"")</f>
        <v/>
      </c>
    </row>
    <row r="709" spans="1:46">
      <c r="A709">
        <v>32</v>
      </c>
      <c r="B709" t="str">
        <f>INDEX(Schedule!A:B,MATCH(GameLog!A709,Schedule!A:A,0),2)</f>
        <v>19990407_MON@PIT</v>
      </c>
      <c r="C709" s="42" t="s">
        <v>2572</v>
      </c>
      <c r="D709" t="s">
        <v>3190</v>
      </c>
      <c r="E709" s="42">
        <v>8</v>
      </c>
      <c r="G709" s="42">
        <v>1</v>
      </c>
      <c r="Q709">
        <v>1</v>
      </c>
      <c r="S709">
        <v>1</v>
      </c>
      <c r="AM709" s="44">
        <v>4</v>
      </c>
      <c r="AN709">
        <v>1</v>
      </c>
    </row>
    <row r="710" spans="1:46">
      <c r="A710">
        <v>32</v>
      </c>
      <c r="B710" t="str">
        <f>INDEX(Schedule!A:B,MATCH(GameLog!A710,Schedule!A:A,0),2)</f>
        <v>19990407_MON@PIT</v>
      </c>
      <c r="C710" s="42" t="s">
        <v>2572</v>
      </c>
      <c r="D710" t="s">
        <v>3221</v>
      </c>
      <c r="E710" s="42">
        <v>1</v>
      </c>
      <c r="AB710" s="12">
        <v>1.3333333333333333</v>
      </c>
      <c r="AC710">
        <v>3</v>
      </c>
      <c r="AD710">
        <v>1</v>
      </c>
      <c r="AE710">
        <v>1</v>
      </c>
      <c r="AF710">
        <v>1</v>
      </c>
      <c r="AI710">
        <v>2</v>
      </c>
      <c r="AM710" s="44">
        <f>IF(E710&lt;10,IF(E710=1,AB710,SUMIFS(AB:AB,A:A,A710,C:C,C710)),"")</f>
        <v>1.3333333333333333</v>
      </c>
    </row>
    <row r="711" spans="1:46">
      <c r="A711">
        <v>32</v>
      </c>
      <c r="B711" t="str">
        <f>INDEX(Schedule!A:B,MATCH(GameLog!A711,Schedule!A:A,0),2)</f>
        <v>19990407_MON@PIT</v>
      </c>
      <c r="C711" s="42" t="s">
        <v>2572</v>
      </c>
      <c r="D711" t="s">
        <v>3208</v>
      </c>
      <c r="E711" s="42">
        <v>1</v>
      </c>
      <c r="AB711" s="12">
        <v>0.66666666666666663</v>
      </c>
      <c r="AG711">
        <v>1</v>
      </c>
      <c r="AH711">
        <v>1</v>
      </c>
      <c r="AM711" s="44">
        <f>IF(E711&lt;10,IF(E711=1,AB711,SUMIFS(AB:AB,A:A,A711,C:C,C711)),"")</f>
        <v>0.66666666666666663</v>
      </c>
    </row>
    <row r="712" spans="1:46">
      <c r="A712">
        <v>32</v>
      </c>
      <c r="B712" t="str">
        <f>INDEX(Schedule!A:B,MATCH(GameLog!A712,Schedule!A:A,0),2)</f>
        <v>19990407_MON@PIT</v>
      </c>
      <c r="C712" s="42" t="s">
        <v>2572</v>
      </c>
      <c r="D712" t="s">
        <v>3222</v>
      </c>
      <c r="E712" s="42">
        <v>1</v>
      </c>
      <c r="W712" s="42">
        <v>1</v>
      </c>
      <c r="AB712" s="12">
        <v>2</v>
      </c>
      <c r="AC712">
        <v>2</v>
      </c>
      <c r="AG712">
        <v>1</v>
      </c>
      <c r="AI712">
        <v>1</v>
      </c>
      <c r="AM712" s="44">
        <f>IF(E712&lt;10,IF(E712=1,AB712,SUMIFS(AB:AB,A:A,A712,C:C,C712)),"")</f>
        <v>2</v>
      </c>
      <c r="AT712">
        <v>1</v>
      </c>
    </row>
    <row r="713" spans="1:46">
      <c r="A713">
        <v>8</v>
      </c>
      <c r="B713" t="str">
        <f>INDEX(Schedule!A:B,MATCH(GameLog!A713,Schedule!A:A,0),2)</f>
        <v>19990405_SF@CIN</v>
      </c>
      <c r="C713" s="42" t="s">
        <v>2427</v>
      </c>
      <c r="D713" t="s">
        <v>3230</v>
      </c>
      <c r="E713" s="42">
        <v>8</v>
      </c>
      <c r="F713">
        <v>1</v>
      </c>
      <c r="G713" s="42">
        <v>3</v>
      </c>
      <c r="H713">
        <v>1</v>
      </c>
      <c r="I713">
        <v>1</v>
      </c>
      <c r="P713">
        <v>2</v>
      </c>
      <c r="Q713">
        <v>1</v>
      </c>
      <c r="AM713" s="44">
        <f>IF(E713&lt;10,IF(E713=1,AB713,SUMIFS(AB:AB,A:A,A713,C:C,C713)),"")</f>
        <v>9</v>
      </c>
      <c r="AN713">
        <v>2</v>
      </c>
    </row>
    <row r="714" spans="1:46">
      <c r="A714">
        <v>8</v>
      </c>
      <c r="B714" t="str">
        <f>INDEX(Schedule!A:B,MATCH(GameLog!A714,Schedule!A:A,0),2)</f>
        <v>19990405_SF@CIN</v>
      </c>
      <c r="C714" s="42" t="s">
        <v>2427</v>
      </c>
      <c r="D714" t="s">
        <v>3227</v>
      </c>
      <c r="E714" s="42">
        <v>5</v>
      </c>
      <c r="F714">
        <v>1</v>
      </c>
      <c r="G714" s="42">
        <v>4</v>
      </c>
      <c r="H714">
        <v>1</v>
      </c>
      <c r="I714">
        <v>1</v>
      </c>
      <c r="J714">
        <v>1</v>
      </c>
      <c r="M714">
        <v>1</v>
      </c>
      <c r="N714">
        <v>1</v>
      </c>
      <c r="P714">
        <v>1</v>
      </c>
      <c r="R714">
        <v>1</v>
      </c>
      <c r="AM714" s="44">
        <f>IF(E714&lt;10,IF(E714=1,AB714,SUMIFS(AB:AB,A:A,A714,C:C,C714)),"")</f>
        <v>9</v>
      </c>
      <c r="AN714">
        <v>2</v>
      </c>
      <c r="AO714">
        <v>1</v>
      </c>
    </row>
    <row r="715" spans="1:46">
      <c r="A715">
        <v>8</v>
      </c>
      <c r="B715" t="str">
        <f>INDEX(Schedule!A:B,MATCH(GameLog!A715,Schedule!A:A,0),2)</f>
        <v>19990405_SF@CIN</v>
      </c>
      <c r="C715" s="42" t="s">
        <v>2427</v>
      </c>
      <c r="D715" t="s">
        <v>3229</v>
      </c>
      <c r="E715" s="42">
        <v>7</v>
      </c>
      <c r="F715">
        <v>1</v>
      </c>
      <c r="G715" s="42">
        <v>2</v>
      </c>
      <c r="H715">
        <v>2</v>
      </c>
      <c r="I715">
        <v>1</v>
      </c>
      <c r="L715">
        <v>1</v>
      </c>
      <c r="M715">
        <v>1</v>
      </c>
      <c r="P715">
        <v>2</v>
      </c>
      <c r="Q715">
        <v>1</v>
      </c>
      <c r="V715">
        <v>2</v>
      </c>
      <c r="AM715" s="44">
        <f>IF(E715&lt;10,IF(E715=1,AB715,SUMIFS(AB:AB,A:A,A715,C:C,C715)),"")</f>
        <v>9</v>
      </c>
      <c r="AN715">
        <v>1</v>
      </c>
    </row>
    <row r="716" spans="1:46">
      <c r="A716">
        <v>8</v>
      </c>
      <c r="B716" t="str">
        <f>INDEX(Schedule!A:B,MATCH(GameLog!A716,Schedule!A:A,0),2)</f>
        <v>19990405_SF@CIN</v>
      </c>
      <c r="C716" s="42" t="s">
        <v>2427</v>
      </c>
      <c r="D716" t="s">
        <v>3226</v>
      </c>
      <c r="E716" s="42">
        <v>4</v>
      </c>
      <c r="F716">
        <v>1</v>
      </c>
      <c r="G716" s="42">
        <v>4</v>
      </c>
      <c r="H716">
        <v>1</v>
      </c>
      <c r="I716">
        <v>1</v>
      </c>
      <c r="M716">
        <v>1</v>
      </c>
      <c r="AM716" s="44">
        <f>IF(E716&lt;10,IF(E716=1,AB716,SUMIFS(AB:AB,A:A,A716,C:C,C716)),"")</f>
        <v>9</v>
      </c>
      <c r="AN716">
        <v>2</v>
      </c>
      <c r="AO716">
        <v>1</v>
      </c>
      <c r="AQ716">
        <v>1</v>
      </c>
    </row>
    <row r="717" spans="1:46">
      <c r="A717">
        <v>8</v>
      </c>
      <c r="B717" t="str">
        <f>INDEX(Schedule!A:B,MATCH(GameLog!A717,Schedule!A:A,0),2)</f>
        <v>19990405_SF@CIN</v>
      </c>
      <c r="C717" s="42" t="s">
        <v>2427</v>
      </c>
      <c r="D717" t="s">
        <v>3225</v>
      </c>
      <c r="E717" s="42">
        <v>3</v>
      </c>
      <c r="F717">
        <v>1</v>
      </c>
      <c r="G717" s="42">
        <v>4</v>
      </c>
      <c r="I717">
        <v>2</v>
      </c>
      <c r="J717">
        <v>1</v>
      </c>
      <c r="M717">
        <v>2</v>
      </c>
      <c r="R717">
        <v>1</v>
      </c>
      <c r="AM717" s="44">
        <f>IF(E717&lt;10,IF(E717=1,AB717,SUMIFS(AB:AB,A:A,A717,C:C,C717)),"")</f>
        <v>9</v>
      </c>
      <c r="AN717">
        <v>5</v>
      </c>
      <c r="AQ717">
        <v>1</v>
      </c>
    </row>
    <row r="718" spans="1:46">
      <c r="A718">
        <v>8</v>
      </c>
      <c r="B718" t="str">
        <f>INDEX(Schedule!A:B,MATCH(GameLog!A718,Schedule!A:A,0),2)</f>
        <v>19990405_SF@CIN</v>
      </c>
      <c r="C718" s="42" t="s">
        <v>2427</v>
      </c>
      <c r="D718" t="s">
        <v>3231</v>
      </c>
      <c r="E718" s="42">
        <v>9</v>
      </c>
      <c r="F718">
        <v>1</v>
      </c>
      <c r="G718" s="42">
        <v>3</v>
      </c>
      <c r="P718">
        <v>1</v>
      </c>
      <c r="Q718">
        <v>3</v>
      </c>
      <c r="AM718" s="44">
        <f>IF(E718&lt;10,IF(E718=1,AB718,SUMIFS(AB:AB,A:A,A718,C:C,C718)),"")</f>
        <v>9</v>
      </c>
      <c r="AN718">
        <v>5</v>
      </c>
    </row>
    <row r="719" spans="1:46">
      <c r="A719">
        <v>8</v>
      </c>
      <c r="B719" t="str">
        <f>INDEX(Schedule!A:B,MATCH(GameLog!A719,Schedule!A:A,0),2)</f>
        <v>19990405_SF@CIN</v>
      </c>
      <c r="C719" s="42" t="s">
        <v>2427</v>
      </c>
      <c r="D719" t="s">
        <v>3224</v>
      </c>
      <c r="E719" s="42">
        <v>2</v>
      </c>
      <c r="F719">
        <v>1</v>
      </c>
      <c r="G719" s="42">
        <v>4</v>
      </c>
      <c r="Q719">
        <v>2</v>
      </c>
      <c r="AM719" s="44">
        <f>IF(E719&lt;10,IF(E719=1,AB719,SUMIFS(AB:AB,A:A,A719,C:C,C719)),"")</f>
        <v>9</v>
      </c>
      <c r="AN719">
        <v>10</v>
      </c>
    </row>
    <row r="720" spans="1:46">
      <c r="A720">
        <v>8</v>
      </c>
      <c r="B720" t="str">
        <f>INDEX(Schedule!A:B,MATCH(GameLog!A720,Schedule!A:A,0),2)</f>
        <v>19990405_SF@CIN</v>
      </c>
      <c r="C720" s="42" t="s">
        <v>2427</v>
      </c>
      <c r="D720" t="s">
        <v>3228</v>
      </c>
      <c r="E720" s="42">
        <v>6</v>
      </c>
      <c r="F720">
        <v>1</v>
      </c>
      <c r="G720" s="42">
        <v>3</v>
      </c>
      <c r="P720">
        <v>1</v>
      </c>
      <c r="AM720" s="44">
        <f>IF(E720&lt;10,IF(E720=1,AB720,SUMIFS(AB:AB,A:A,A720,C:C,C720)),"")</f>
        <v>9</v>
      </c>
      <c r="AO720">
        <v>2</v>
      </c>
      <c r="AQ720">
        <v>1</v>
      </c>
    </row>
    <row r="721" spans="1:46">
      <c r="A721">
        <v>8</v>
      </c>
      <c r="B721" t="str">
        <f>INDEX(Schedule!A:B,MATCH(GameLog!A721,Schedule!A:A,0),2)</f>
        <v>19990405_SF@CIN</v>
      </c>
      <c r="C721" s="42" t="s">
        <v>2427</v>
      </c>
      <c r="D721" t="s">
        <v>3245</v>
      </c>
      <c r="E721" s="42">
        <v>1</v>
      </c>
      <c r="F721">
        <v>1</v>
      </c>
      <c r="G721" s="42">
        <v>3</v>
      </c>
      <c r="I721">
        <v>1</v>
      </c>
      <c r="J721">
        <v>1</v>
      </c>
      <c r="Q721">
        <v>1</v>
      </c>
      <c r="W721" s="42">
        <v>1</v>
      </c>
      <c r="AB721" s="12">
        <v>7.333333333333333</v>
      </c>
      <c r="AC721">
        <v>5</v>
      </c>
      <c r="AD721">
        <v>1</v>
      </c>
      <c r="AE721">
        <v>1</v>
      </c>
      <c r="AF721">
        <v>1</v>
      </c>
      <c r="AG721">
        <v>1</v>
      </c>
      <c r="AI721">
        <v>8</v>
      </c>
      <c r="AJ721">
        <v>1</v>
      </c>
      <c r="AM721" s="44">
        <f>IF(E721&lt;10,IF(E721=1,AB721,SUMIFS(AB:AB,A:A,A721,C:C,C721)),"")</f>
        <v>7.333333333333333</v>
      </c>
      <c r="AO721">
        <v>1</v>
      </c>
    </row>
    <row r="722" spans="1:46">
      <c r="A722">
        <v>8</v>
      </c>
      <c r="B722" t="str">
        <f>INDEX(Schedule!A:B,MATCH(GameLog!A722,Schedule!A:A,0),2)</f>
        <v>19990405_SF@CIN</v>
      </c>
      <c r="C722" s="42" t="s">
        <v>2427</v>
      </c>
      <c r="D722" t="s">
        <v>3232</v>
      </c>
      <c r="E722" s="42" t="s">
        <v>2810</v>
      </c>
      <c r="G722" s="42">
        <v>1</v>
      </c>
      <c r="AM722" s="44" t="str">
        <f>IF(E722&lt;10,IF(E722=1,AB722,SUMIFS(AB:AB,A:A,A722,C:C,C722)),"")</f>
        <v/>
      </c>
    </row>
    <row r="723" spans="1:46">
      <c r="A723">
        <v>8</v>
      </c>
      <c r="B723" t="str">
        <f>INDEX(Schedule!A:B,MATCH(GameLog!A723,Schedule!A:A,0),2)</f>
        <v>19990405_SF@CIN</v>
      </c>
      <c r="C723" s="42" t="s">
        <v>2427</v>
      </c>
      <c r="D723" t="s">
        <v>3254</v>
      </c>
      <c r="E723" s="42">
        <v>1</v>
      </c>
      <c r="AB723" s="12">
        <v>0.66666666666666663</v>
      </c>
      <c r="AM723" s="44">
        <f>IF(E723&lt;10,IF(E723=1,AB723,SUMIFS(AB:AB,A:A,A723,C:C,C723)),"")</f>
        <v>0.66666666666666663</v>
      </c>
    </row>
    <row r="724" spans="1:46">
      <c r="A724">
        <v>8</v>
      </c>
      <c r="B724" t="str">
        <f>INDEX(Schedule!A:B,MATCH(GameLog!A724,Schedule!A:A,0),2)</f>
        <v>19990405_SF@CIN</v>
      </c>
      <c r="C724" s="42" t="s">
        <v>2427</v>
      </c>
      <c r="D724" t="s">
        <v>3255</v>
      </c>
      <c r="E724" s="42">
        <v>1</v>
      </c>
      <c r="AB724" s="12">
        <v>1</v>
      </c>
      <c r="AI724">
        <v>1</v>
      </c>
      <c r="AM724" s="44">
        <f>IF(E724&lt;10,IF(E724=1,AB724,SUMIFS(AB:AB,A:A,A724,C:C,C724)),"")</f>
        <v>1</v>
      </c>
    </row>
    <row r="725" spans="1:46">
      <c r="A725">
        <v>8</v>
      </c>
      <c r="B725" t="str">
        <f>INDEX(Schedule!A:B,MATCH(GameLog!A725,Schedule!A:A,0),2)</f>
        <v>19990405_SF@CIN</v>
      </c>
      <c r="C725" s="42" t="s">
        <v>2569</v>
      </c>
      <c r="D725" t="s">
        <v>3264</v>
      </c>
      <c r="E725" s="42">
        <v>8</v>
      </c>
      <c r="F725">
        <v>1</v>
      </c>
      <c r="G725" s="42">
        <v>4</v>
      </c>
      <c r="I725">
        <v>1</v>
      </c>
      <c r="Q725">
        <v>2</v>
      </c>
      <c r="AM725" s="44">
        <f>IF(E725&lt;10,IF(E725=1,AB725,SUMIFS(AB:AB,A:A,A725,C:C,C725)),"")</f>
        <v>9</v>
      </c>
      <c r="AN725">
        <v>3</v>
      </c>
    </row>
    <row r="726" spans="1:46">
      <c r="A726">
        <v>8</v>
      </c>
      <c r="B726" t="str">
        <f>INDEX(Schedule!A:B,MATCH(GameLog!A726,Schedule!A:A,0),2)</f>
        <v>19990405_SF@CIN</v>
      </c>
      <c r="C726" s="42" t="s">
        <v>2569</v>
      </c>
      <c r="D726" t="s">
        <v>3262</v>
      </c>
      <c r="E726" s="42">
        <v>6</v>
      </c>
      <c r="F726">
        <v>1</v>
      </c>
      <c r="G726" s="42">
        <v>4</v>
      </c>
      <c r="I726">
        <v>1</v>
      </c>
      <c r="AM726" s="44">
        <f>IF(E726&lt;10,IF(E726=1,AB726,SUMIFS(AB:AB,A:A,A726,C:C,C726)),"")</f>
        <v>9</v>
      </c>
      <c r="AO726">
        <v>4</v>
      </c>
      <c r="AQ726">
        <v>2</v>
      </c>
    </row>
    <row r="727" spans="1:46">
      <c r="A727">
        <v>8</v>
      </c>
      <c r="B727" t="str">
        <f>INDEX(Schedule!A:B,MATCH(GameLog!A727,Schedule!A:A,0),2)</f>
        <v>19990405_SF@CIN</v>
      </c>
      <c r="C727" s="42" t="s">
        <v>2569</v>
      </c>
      <c r="D727" t="s">
        <v>3259</v>
      </c>
      <c r="E727" s="42">
        <v>3</v>
      </c>
      <c r="F727">
        <v>1</v>
      </c>
      <c r="G727" s="42">
        <v>3</v>
      </c>
      <c r="P727">
        <v>1</v>
      </c>
      <c r="R727">
        <v>1</v>
      </c>
      <c r="AM727" s="44">
        <f>IF(E727&lt;10,IF(E727=1,AB727,SUMIFS(AB:AB,A:A,A727,C:C,C727)),"")</f>
        <v>9</v>
      </c>
      <c r="AN727">
        <v>8</v>
      </c>
      <c r="AQ727">
        <v>3</v>
      </c>
    </row>
    <row r="728" spans="1:46">
      <c r="A728">
        <v>8</v>
      </c>
      <c r="B728" t="str">
        <f>INDEX(Schedule!A:B,MATCH(GameLog!A728,Schedule!A:A,0),2)</f>
        <v>19990405_SF@CIN</v>
      </c>
      <c r="C728" s="42" t="s">
        <v>2569</v>
      </c>
      <c r="D728" t="s">
        <v>3263</v>
      </c>
      <c r="E728" s="42">
        <v>7</v>
      </c>
      <c r="F728">
        <v>1</v>
      </c>
      <c r="G728" s="42">
        <v>4</v>
      </c>
      <c r="Q728">
        <v>4</v>
      </c>
      <c r="AM728" s="44">
        <f>IF(E728&lt;10,IF(E728=1,AB728,SUMIFS(AB:AB,A:A,A728,C:C,C728)),"")</f>
        <v>9</v>
      </c>
      <c r="AN728">
        <v>3</v>
      </c>
    </row>
    <row r="729" spans="1:46">
      <c r="A729">
        <v>8</v>
      </c>
      <c r="B729" t="str">
        <f>INDEX(Schedule!A:B,MATCH(GameLog!A729,Schedule!A:A,0),2)</f>
        <v>19990405_SF@CIN</v>
      </c>
      <c r="C729" s="42" t="s">
        <v>2569</v>
      </c>
      <c r="D729" t="s">
        <v>3266</v>
      </c>
      <c r="E729" s="42">
        <v>9</v>
      </c>
      <c r="F729">
        <v>1</v>
      </c>
      <c r="G729" s="42">
        <v>4</v>
      </c>
      <c r="AM729" s="44">
        <f>IF(E729&lt;10,IF(E729=1,AB729,SUMIFS(AB:AB,A:A,A729,C:C,C729)),"")</f>
        <v>9</v>
      </c>
      <c r="AN729">
        <v>1</v>
      </c>
    </row>
    <row r="730" spans="1:46">
      <c r="A730">
        <v>8</v>
      </c>
      <c r="B730" t="str">
        <f>INDEX(Schedule!A:B,MATCH(GameLog!A730,Schedule!A:A,0),2)</f>
        <v>19990405_SF@CIN</v>
      </c>
      <c r="C730" s="42" t="s">
        <v>2569</v>
      </c>
      <c r="D730" t="s">
        <v>3258</v>
      </c>
      <c r="E730" s="42">
        <v>2</v>
      </c>
      <c r="F730">
        <v>1</v>
      </c>
      <c r="G730" s="42">
        <v>4</v>
      </c>
      <c r="H730">
        <v>1</v>
      </c>
      <c r="I730">
        <v>2</v>
      </c>
      <c r="J730">
        <v>1</v>
      </c>
      <c r="L730">
        <v>1</v>
      </c>
      <c r="M730">
        <v>1</v>
      </c>
      <c r="AM730" s="44">
        <f>IF(E730&lt;10,IF(E730=1,AB730,SUMIFS(AB:AB,A:A,A730,C:C,C730)),"")</f>
        <v>9</v>
      </c>
      <c r="AN730">
        <v>8</v>
      </c>
      <c r="AO730">
        <v>1</v>
      </c>
      <c r="AT730">
        <v>1</v>
      </c>
    </row>
    <row r="731" spans="1:46">
      <c r="A731">
        <v>8</v>
      </c>
      <c r="B731" t="str">
        <f>INDEX(Schedule!A:B,MATCH(GameLog!A731,Schedule!A:A,0),2)</f>
        <v>19990405_SF@CIN</v>
      </c>
      <c r="C731" s="42" t="s">
        <v>2569</v>
      </c>
      <c r="D731" t="s">
        <v>3261</v>
      </c>
      <c r="E731" s="42">
        <v>5</v>
      </c>
      <c r="F731">
        <v>1</v>
      </c>
      <c r="G731" s="42">
        <v>3</v>
      </c>
      <c r="I731">
        <v>1</v>
      </c>
      <c r="Q731">
        <v>1</v>
      </c>
      <c r="AM731" s="44">
        <f>IF(E731&lt;10,IF(E731=1,AB731,SUMIFS(AB:AB,A:A,A731,C:C,C731)),"")</f>
        <v>9</v>
      </c>
      <c r="AO731">
        <v>1</v>
      </c>
    </row>
    <row r="732" spans="1:46">
      <c r="A732">
        <v>8</v>
      </c>
      <c r="B732" t="str">
        <f>INDEX(Schedule!A:B,MATCH(GameLog!A732,Schedule!A:A,0),2)</f>
        <v>19990405_SF@CIN</v>
      </c>
      <c r="C732" s="42" t="s">
        <v>2569</v>
      </c>
      <c r="D732" t="s">
        <v>3260</v>
      </c>
      <c r="E732" s="42">
        <v>4</v>
      </c>
      <c r="F732">
        <v>1</v>
      </c>
      <c r="G732" s="42">
        <v>2</v>
      </c>
      <c r="Q732">
        <v>1</v>
      </c>
      <c r="S732">
        <v>1</v>
      </c>
      <c r="AM732" s="44">
        <f>IF(E732&lt;10,IF(E732=1,AB732,SUMIFS(AB:AB,A:A,A732,C:C,C732)),"")</f>
        <v>9</v>
      </c>
      <c r="AN732">
        <v>4</v>
      </c>
      <c r="AO732">
        <v>3</v>
      </c>
      <c r="AQ732">
        <v>3</v>
      </c>
    </row>
    <row r="733" spans="1:46">
      <c r="A733">
        <v>8</v>
      </c>
      <c r="B733" t="str">
        <f>INDEX(Schedule!A:B,MATCH(GameLog!A733,Schedule!A:A,0),2)</f>
        <v>19990405_SF@CIN</v>
      </c>
      <c r="C733" s="42" t="s">
        <v>2569</v>
      </c>
      <c r="D733" t="s">
        <v>3277</v>
      </c>
      <c r="E733" s="42">
        <v>1</v>
      </c>
      <c r="F733">
        <v>1</v>
      </c>
      <c r="G733" s="42">
        <v>1</v>
      </c>
      <c r="T733">
        <v>1</v>
      </c>
      <c r="X733">
        <v>1</v>
      </c>
      <c r="AB733" s="12">
        <v>6</v>
      </c>
      <c r="AC733">
        <v>4</v>
      </c>
      <c r="AD733">
        <v>4</v>
      </c>
      <c r="AE733">
        <v>4</v>
      </c>
      <c r="AG733">
        <v>4</v>
      </c>
      <c r="AH733">
        <v>2</v>
      </c>
      <c r="AI733">
        <v>6</v>
      </c>
      <c r="AM733" s="44">
        <f>IF(E733&lt;10,IF(E733=1,AB733,SUMIFS(AB:AB,A:A,A733,C:C,C733)),"")</f>
        <v>6</v>
      </c>
      <c r="AT733">
        <v>1</v>
      </c>
    </row>
    <row r="734" spans="1:46">
      <c r="A734">
        <v>8</v>
      </c>
      <c r="B734" t="str">
        <f>INDEX(Schedule!A:B,MATCH(GameLog!A734,Schedule!A:A,0),2)</f>
        <v>19990405_SF@CIN</v>
      </c>
      <c r="C734" s="42" t="s">
        <v>2569</v>
      </c>
      <c r="D734" t="s">
        <v>3273</v>
      </c>
      <c r="E734" s="42" t="s">
        <v>2810</v>
      </c>
      <c r="G734" s="42">
        <v>1</v>
      </c>
      <c r="Q734">
        <v>1</v>
      </c>
      <c r="AM734" s="44" t="str">
        <f>IF(E734&lt;10,IF(E734=1,AB734,SUMIFS(AB:AB,A:A,A734,C:C,C734)),"")</f>
        <v/>
      </c>
    </row>
    <row r="735" spans="1:46">
      <c r="A735">
        <v>8</v>
      </c>
      <c r="B735" t="str">
        <f>INDEX(Schedule!A:B,MATCH(GameLog!A735,Schedule!A:A,0),2)</f>
        <v>19990405_SF@CIN</v>
      </c>
      <c r="C735" s="42" t="s">
        <v>2569</v>
      </c>
      <c r="D735" t="s">
        <v>3286</v>
      </c>
      <c r="E735" s="42">
        <v>1</v>
      </c>
      <c r="AB735" s="12">
        <v>1</v>
      </c>
      <c r="AC735">
        <v>2</v>
      </c>
      <c r="AD735">
        <v>1</v>
      </c>
      <c r="AE735">
        <v>1</v>
      </c>
      <c r="AF735">
        <v>1</v>
      </c>
      <c r="AG735">
        <v>1</v>
      </c>
      <c r="AM735" s="44">
        <f>IF(E735&lt;10,IF(E735=1,AB735,SUMIFS(AB:AB,A:A,A735,C:C,C735)),"")</f>
        <v>1</v>
      </c>
    </row>
    <row r="736" spans="1:46">
      <c r="A736">
        <v>8</v>
      </c>
      <c r="B736" t="str">
        <f>INDEX(Schedule!A:B,MATCH(GameLog!A736,Schedule!A:A,0),2)</f>
        <v>19990405_SF@CIN</v>
      </c>
      <c r="C736" s="42" t="s">
        <v>2569</v>
      </c>
      <c r="D736" t="s">
        <v>3282</v>
      </c>
      <c r="E736" s="42">
        <v>1</v>
      </c>
      <c r="AB736" s="12">
        <v>1</v>
      </c>
      <c r="AC736">
        <v>1</v>
      </c>
      <c r="AI736">
        <v>2</v>
      </c>
      <c r="AM736" s="44">
        <f>IF(E736&lt;10,IF(E736=1,AB736,SUMIFS(AB:AB,A:A,A736,C:C,C736)),"")</f>
        <v>1</v>
      </c>
      <c r="AO736">
        <v>1</v>
      </c>
    </row>
    <row r="737" spans="1:43">
      <c r="A737">
        <v>8</v>
      </c>
      <c r="B737" t="str">
        <f>INDEX(Schedule!A:B,MATCH(GameLog!A737,Schedule!A:A,0),2)</f>
        <v>19990405_SF@CIN</v>
      </c>
      <c r="C737" s="42" t="s">
        <v>2569</v>
      </c>
      <c r="D737" t="s">
        <v>3284</v>
      </c>
      <c r="E737" s="42">
        <v>1</v>
      </c>
      <c r="AB737" s="12">
        <v>1</v>
      </c>
      <c r="AG737">
        <v>2</v>
      </c>
      <c r="AM737" s="44">
        <f>IF(E737&lt;10,IF(E737=1,AB737,SUMIFS(AB:AB,A:A,A737,C:C,C737)),"")</f>
        <v>1</v>
      </c>
    </row>
    <row r="738" spans="1:43">
      <c r="A738">
        <v>19</v>
      </c>
      <c r="B738" t="str">
        <f>INDEX(Schedule!A:B,MATCH(GameLog!A738,Schedule!A:A,0),2)</f>
        <v>19990406_SF@CIN</v>
      </c>
      <c r="C738" s="42" t="s">
        <v>2427</v>
      </c>
      <c r="D738" t="s">
        <v>3230</v>
      </c>
      <c r="E738" s="42">
        <v>8</v>
      </c>
      <c r="F738">
        <v>1</v>
      </c>
      <c r="G738" s="42">
        <v>5</v>
      </c>
      <c r="H738">
        <v>1</v>
      </c>
      <c r="I738">
        <v>2</v>
      </c>
      <c r="L738">
        <v>1</v>
      </c>
      <c r="M738">
        <v>2</v>
      </c>
      <c r="AM738" s="44">
        <f>IF(E738&lt;10,IF(E738=1,AB738,SUMIFS(AB:AB,A:A,A738,C:C,C738)),"")</f>
        <v>9</v>
      </c>
      <c r="AN738">
        <v>1</v>
      </c>
    </row>
    <row r="739" spans="1:43">
      <c r="A739">
        <v>19</v>
      </c>
      <c r="B739" t="str">
        <f>INDEX(Schedule!A:B,MATCH(GameLog!A739,Schedule!A:A,0),2)</f>
        <v>19990406_SF@CIN</v>
      </c>
      <c r="C739" s="42" t="s">
        <v>2427</v>
      </c>
      <c r="D739" t="s">
        <v>3231</v>
      </c>
      <c r="E739" s="42">
        <v>9</v>
      </c>
      <c r="F739">
        <v>1</v>
      </c>
      <c r="G739" s="42">
        <v>4</v>
      </c>
      <c r="H739">
        <v>1</v>
      </c>
      <c r="I739">
        <v>1</v>
      </c>
      <c r="P739">
        <v>1</v>
      </c>
      <c r="Q739">
        <v>2</v>
      </c>
      <c r="AM739" s="44">
        <f>IF(E739&lt;10,IF(E739=1,AB739,SUMIFS(AB:AB,A:A,A739,C:C,C739)),"")</f>
        <v>9</v>
      </c>
      <c r="AN739">
        <v>2</v>
      </c>
      <c r="AO739">
        <v>1</v>
      </c>
    </row>
    <row r="740" spans="1:43">
      <c r="A740">
        <v>19</v>
      </c>
      <c r="B740" t="str">
        <f>INDEX(Schedule!A:B,MATCH(GameLog!A740,Schedule!A:A,0),2)</f>
        <v>19990406_SF@CIN</v>
      </c>
      <c r="C740" s="42" t="s">
        <v>2427</v>
      </c>
      <c r="D740" t="s">
        <v>3229</v>
      </c>
      <c r="E740" s="42">
        <v>7</v>
      </c>
      <c r="F740">
        <v>1</v>
      </c>
      <c r="G740" s="42">
        <v>3</v>
      </c>
      <c r="H740">
        <v>2</v>
      </c>
      <c r="P740">
        <v>2</v>
      </c>
      <c r="Q740">
        <v>1</v>
      </c>
      <c r="AM740" s="44">
        <f>IF(E740&lt;10,IF(E740=1,AB740,SUMIFS(AB:AB,A:A,A740,C:C,C740)),"")</f>
        <v>9</v>
      </c>
      <c r="AN740">
        <v>1</v>
      </c>
    </row>
    <row r="741" spans="1:43">
      <c r="A741">
        <v>19</v>
      </c>
      <c r="B741" t="str">
        <f>INDEX(Schedule!A:B,MATCH(GameLog!A741,Schedule!A:A,0),2)</f>
        <v>19990406_SF@CIN</v>
      </c>
      <c r="C741" s="42" t="s">
        <v>2427</v>
      </c>
      <c r="D741" t="s">
        <v>3226</v>
      </c>
      <c r="E741" s="42">
        <v>4</v>
      </c>
      <c r="F741">
        <v>1</v>
      </c>
      <c r="G741" s="42">
        <v>5</v>
      </c>
      <c r="Q741">
        <v>2</v>
      </c>
      <c r="AM741" s="44">
        <f>IF(E741&lt;10,IF(E741=1,AB741,SUMIFS(AB:AB,A:A,A741,C:C,C741)),"")</f>
        <v>9</v>
      </c>
      <c r="AN741">
        <v>4</v>
      </c>
      <c r="AO741">
        <v>3</v>
      </c>
      <c r="AQ741">
        <v>2</v>
      </c>
    </row>
    <row r="742" spans="1:43">
      <c r="A742">
        <v>19</v>
      </c>
      <c r="B742" t="str">
        <f>INDEX(Schedule!A:B,MATCH(GameLog!A742,Schedule!A:A,0),2)</f>
        <v>19990406_SF@CIN</v>
      </c>
      <c r="C742" s="42" t="s">
        <v>2427</v>
      </c>
      <c r="D742" t="s">
        <v>3225</v>
      </c>
      <c r="E742" s="42">
        <v>3</v>
      </c>
      <c r="F742">
        <v>1</v>
      </c>
      <c r="G742" s="42">
        <v>5</v>
      </c>
      <c r="H742">
        <v>3</v>
      </c>
      <c r="I742">
        <v>3</v>
      </c>
      <c r="M742">
        <v>1</v>
      </c>
      <c r="AM742" s="44">
        <f>IF(E742&lt;10,IF(E742=1,AB742,SUMIFS(AB:AB,A:A,A742,C:C,C742)),"")</f>
        <v>9</v>
      </c>
      <c r="AN742">
        <v>8</v>
      </c>
      <c r="AO742">
        <v>1</v>
      </c>
      <c r="AQ742">
        <v>2</v>
      </c>
    </row>
    <row r="743" spans="1:43">
      <c r="A743">
        <v>19</v>
      </c>
      <c r="B743" t="str">
        <f>INDEX(Schedule!A:B,MATCH(GameLog!A743,Schedule!A:A,0),2)</f>
        <v>19990406_SF@CIN</v>
      </c>
      <c r="C743" s="42" t="s">
        <v>2427</v>
      </c>
      <c r="D743" t="s">
        <v>3233</v>
      </c>
      <c r="E743" s="42">
        <v>5</v>
      </c>
      <c r="F743">
        <v>1</v>
      </c>
      <c r="G743" s="42">
        <v>2</v>
      </c>
      <c r="H743">
        <v>1</v>
      </c>
      <c r="I743">
        <v>1</v>
      </c>
      <c r="M743">
        <v>2</v>
      </c>
      <c r="P743">
        <v>2</v>
      </c>
      <c r="U743">
        <v>1</v>
      </c>
      <c r="AM743" s="44">
        <f>IF(E743&lt;10,IF(E743=1,AB743,SUMIFS(AB:AB,A:A,A743,C:C,C743)),"")</f>
        <v>9</v>
      </c>
      <c r="AN743">
        <v>1</v>
      </c>
      <c r="AO743">
        <v>2</v>
      </c>
    </row>
    <row r="744" spans="1:43">
      <c r="A744">
        <v>19</v>
      </c>
      <c r="B744" t="str">
        <f>INDEX(Schedule!A:B,MATCH(GameLog!A744,Schedule!A:A,0),2)</f>
        <v>19990406_SF@CIN</v>
      </c>
      <c r="C744" s="42" t="s">
        <v>2427</v>
      </c>
      <c r="D744" t="s">
        <v>3224</v>
      </c>
      <c r="E744" s="42">
        <v>2</v>
      </c>
      <c r="F744">
        <v>1</v>
      </c>
      <c r="G744" s="42">
        <v>3</v>
      </c>
      <c r="I744">
        <v>2</v>
      </c>
      <c r="J744">
        <v>1</v>
      </c>
      <c r="M744">
        <v>2</v>
      </c>
      <c r="P744">
        <v>1</v>
      </c>
      <c r="AM744" s="44">
        <f>IF(E744&lt;10,IF(E744=1,AB744,SUMIFS(AB:AB,A:A,A744,C:C,C744)),"")</f>
        <v>9</v>
      </c>
      <c r="AN744">
        <v>5</v>
      </c>
    </row>
    <row r="745" spans="1:43">
      <c r="A745">
        <v>19</v>
      </c>
      <c r="B745" t="str">
        <f>INDEX(Schedule!A:B,MATCH(GameLog!A745,Schedule!A:A,0),2)</f>
        <v>19990406_SF@CIN</v>
      </c>
      <c r="C745" s="42" t="s">
        <v>2427</v>
      </c>
      <c r="D745" t="s">
        <v>3228</v>
      </c>
      <c r="E745" s="42">
        <v>6</v>
      </c>
      <c r="F745">
        <v>1</v>
      </c>
      <c r="G745" s="42">
        <v>2</v>
      </c>
      <c r="H745">
        <v>1</v>
      </c>
      <c r="M745">
        <v>1</v>
      </c>
      <c r="P745">
        <v>1</v>
      </c>
      <c r="Q745">
        <v>1</v>
      </c>
      <c r="U745">
        <v>1</v>
      </c>
      <c r="AM745" s="44">
        <f>IF(E745&lt;10,IF(E745=1,AB745,SUMIFS(AB:AB,A:A,A745,C:C,C745)),"")</f>
        <v>9</v>
      </c>
      <c r="AN745">
        <v>4</v>
      </c>
      <c r="AO745">
        <v>5</v>
      </c>
      <c r="AQ745">
        <v>2</v>
      </c>
    </row>
    <row r="746" spans="1:43">
      <c r="A746">
        <v>19</v>
      </c>
      <c r="B746" t="str">
        <f>INDEX(Schedule!A:B,MATCH(GameLog!A746,Schedule!A:A,0),2)</f>
        <v>19990406_SF@CIN</v>
      </c>
      <c r="C746" s="42" t="s">
        <v>2427</v>
      </c>
      <c r="D746" t="s">
        <v>3244</v>
      </c>
      <c r="E746" s="42">
        <v>1</v>
      </c>
      <c r="F746">
        <v>1</v>
      </c>
      <c r="G746" s="42">
        <v>3</v>
      </c>
      <c r="Q746">
        <v>1</v>
      </c>
      <c r="T746">
        <v>1</v>
      </c>
      <c r="W746" s="42">
        <v>1</v>
      </c>
      <c r="AB746" s="12">
        <v>7</v>
      </c>
      <c r="AC746">
        <v>6</v>
      </c>
      <c r="AD746">
        <v>1</v>
      </c>
      <c r="AE746">
        <v>1</v>
      </c>
      <c r="AF746">
        <v>1</v>
      </c>
      <c r="AG746">
        <v>1</v>
      </c>
      <c r="AI746">
        <v>4</v>
      </c>
      <c r="AM746" s="44">
        <f>IF(E746&lt;10,IF(E746=1,AB746,SUMIFS(AB:AB,A:A,A746,C:C,C746)),"")</f>
        <v>7</v>
      </c>
      <c r="AN746">
        <v>1</v>
      </c>
      <c r="AO746">
        <v>1</v>
      </c>
    </row>
    <row r="747" spans="1:43">
      <c r="A747">
        <v>19</v>
      </c>
      <c r="B747" t="str">
        <f>INDEX(Schedule!A:B,MATCH(GameLog!A747,Schedule!A:A,0),2)</f>
        <v>19990406_SF@CIN</v>
      </c>
      <c r="C747" s="42" t="s">
        <v>2427</v>
      </c>
      <c r="D747" t="s">
        <v>3250</v>
      </c>
      <c r="E747" s="42">
        <v>1</v>
      </c>
      <c r="AB747" s="12">
        <v>2</v>
      </c>
      <c r="AG747">
        <v>1</v>
      </c>
      <c r="AM747" s="44">
        <f>IF(E747&lt;10,IF(E747=1,AB747,SUMIFS(AB:AB,A:A,A747,C:C,C747)),"")</f>
        <v>2</v>
      </c>
    </row>
    <row r="748" spans="1:43">
      <c r="A748">
        <v>19</v>
      </c>
      <c r="B748" t="str">
        <f>INDEX(Schedule!A:B,MATCH(GameLog!A748,Schedule!A:A,0),2)</f>
        <v>19990406_SF@CIN</v>
      </c>
      <c r="C748" s="42" t="s">
        <v>2569</v>
      </c>
      <c r="D748" t="s">
        <v>3264</v>
      </c>
      <c r="E748" s="42">
        <v>8</v>
      </c>
      <c r="F748">
        <v>1</v>
      </c>
      <c r="G748" s="42">
        <v>4</v>
      </c>
      <c r="I748">
        <v>1</v>
      </c>
      <c r="K748">
        <v>1</v>
      </c>
      <c r="Q748">
        <v>1</v>
      </c>
      <c r="AM748" s="44">
        <f>IF(E748&lt;10,IF(E748=1,AB748,SUMIFS(AB:AB,A:A,A748,C:C,C748)),"")</f>
        <v>9</v>
      </c>
      <c r="AN748">
        <v>3</v>
      </c>
    </row>
    <row r="749" spans="1:43">
      <c r="A749">
        <v>19</v>
      </c>
      <c r="B749" t="str">
        <f>INDEX(Schedule!A:B,MATCH(GameLog!A749,Schedule!A:A,0),2)</f>
        <v>19990406_SF@CIN</v>
      </c>
      <c r="C749" s="42" t="s">
        <v>2569</v>
      </c>
      <c r="D749" t="s">
        <v>3262</v>
      </c>
      <c r="E749" s="42">
        <v>6</v>
      </c>
      <c r="F749">
        <v>1</v>
      </c>
      <c r="G749" s="42">
        <v>4</v>
      </c>
      <c r="AM749" s="44">
        <f>IF(E749&lt;10,IF(E749=1,AB749,SUMIFS(AB:AB,A:A,A749,C:C,C749)),"")</f>
        <v>9</v>
      </c>
      <c r="AN749">
        <v>2</v>
      </c>
      <c r="AO749">
        <v>2</v>
      </c>
    </row>
    <row r="750" spans="1:43">
      <c r="A750">
        <v>19</v>
      </c>
      <c r="B750" t="str">
        <f>INDEX(Schedule!A:B,MATCH(GameLog!A750,Schedule!A:A,0),2)</f>
        <v>19990406_SF@CIN</v>
      </c>
      <c r="C750" s="42" t="s">
        <v>2569</v>
      </c>
      <c r="D750" t="s">
        <v>3259</v>
      </c>
      <c r="E750" s="42">
        <v>3</v>
      </c>
      <c r="F750">
        <v>1</v>
      </c>
      <c r="G750" s="42">
        <v>4</v>
      </c>
      <c r="I750">
        <v>1</v>
      </c>
      <c r="AM750" s="44">
        <f>IF(E750&lt;10,IF(E750=1,AB750,SUMIFS(AB:AB,A:A,A750,C:C,C750)),"")</f>
        <v>9</v>
      </c>
      <c r="AN750">
        <v>6</v>
      </c>
    </row>
    <row r="751" spans="1:43">
      <c r="A751">
        <v>19</v>
      </c>
      <c r="B751" t="str">
        <f>INDEX(Schedule!A:B,MATCH(GameLog!A751,Schedule!A:A,0),2)</f>
        <v>19990406_SF@CIN</v>
      </c>
      <c r="C751" s="42" t="s">
        <v>2569</v>
      </c>
      <c r="D751" t="s">
        <v>3263</v>
      </c>
      <c r="E751" s="42">
        <v>7</v>
      </c>
      <c r="F751">
        <v>1</v>
      </c>
      <c r="G751" s="42">
        <v>3</v>
      </c>
      <c r="P751">
        <v>1</v>
      </c>
      <c r="Q751">
        <v>1</v>
      </c>
      <c r="AM751" s="44">
        <f>IF(E751&lt;10,IF(E751=1,AB751,SUMIFS(AB:AB,A:A,A751,C:C,C751)),"")</f>
        <v>9</v>
      </c>
      <c r="AN751">
        <v>1</v>
      </c>
      <c r="AO751">
        <v>1</v>
      </c>
    </row>
    <row r="752" spans="1:43">
      <c r="A752">
        <v>19</v>
      </c>
      <c r="B752" t="str">
        <f>INDEX(Schedule!A:B,MATCH(GameLog!A752,Schedule!A:A,0),2)</f>
        <v>19990406_SF@CIN</v>
      </c>
      <c r="C752" s="42" t="s">
        <v>2569</v>
      </c>
      <c r="D752" t="s">
        <v>3266</v>
      </c>
      <c r="E752" s="42">
        <v>9</v>
      </c>
      <c r="F752">
        <v>1</v>
      </c>
      <c r="G752" s="42">
        <v>4</v>
      </c>
      <c r="R752">
        <v>2</v>
      </c>
      <c r="AM752" s="44">
        <f>IF(E752&lt;10,IF(E752=1,AB752,SUMIFS(AB:AB,A:A,A752,C:C,C752)),"")</f>
        <v>9</v>
      </c>
      <c r="AN752">
        <v>2</v>
      </c>
      <c r="AP752">
        <v>1</v>
      </c>
    </row>
    <row r="753" spans="1:43">
      <c r="A753">
        <v>19</v>
      </c>
      <c r="B753" t="str">
        <f>INDEX(Schedule!A:B,MATCH(GameLog!A753,Schedule!A:A,0),2)</f>
        <v>19990406_SF@CIN</v>
      </c>
      <c r="C753" s="42" t="s">
        <v>2569</v>
      </c>
      <c r="D753" t="s">
        <v>3269</v>
      </c>
      <c r="E753" s="42">
        <v>2</v>
      </c>
      <c r="F753">
        <v>1</v>
      </c>
      <c r="G753" s="42">
        <v>3</v>
      </c>
      <c r="I753">
        <v>2</v>
      </c>
      <c r="J753">
        <v>2</v>
      </c>
      <c r="AM753" s="44">
        <f>IF(E753&lt;10,IF(E753=1,AB753,SUMIFS(AB:AB,A:A,A753,C:C,C753)),"")</f>
        <v>9</v>
      </c>
      <c r="AN753">
        <v>10</v>
      </c>
    </row>
    <row r="754" spans="1:43">
      <c r="A754">
        <v>19</v>
      </c>
      <c r="B754" t="str">
        <f>INDEX(Schedule!A:B,MATCH(GameLog!A754,Schedule!A:A,0),2)</f>
        <v>19990406_SF@CIN</v>
      </c>
      <c r="C754" s="42" t="s">
        <v>2569</v>
      </c>
      <c r="D754" t="s">
        <v>3261</v>
      </c>
      <c r="E754" s="42">
        <v>5</v>
      </c>
      <c r="F754">
        <v>1</v>
      </c>
      <c r="G754" s="42">
        <v>3</v>
      </c>
      <c r="H754">
        <v>1</v>
      </c>
      <c r="I754">
        <v>2</v>
      </c>
      <c r="L754">
        <v>1</v>
      </c>
      <c r="M754">
        <v>1</v>
      </c>
      <c r="AM754" s="44">
        <f>IF(E754&lt;10,IF(E754=1,AB754,SUMIFS(AB:AB,A:A,A754,C:C,C754)),"")</f>
        <v>9</v>
      </c>
      <c r="AN754">
        <v>2</v>
      </c>
      <c r="AO754">
        <v>1</v>
      </c>
      <c r="AP754">
        <v>1</v>
      </c>
    </row>
    <row r="755" spans="1:43">
      <c r="A755">
        <v>19</v>
      </c>
      <c r="B755" t="str">
        <f>INDEX(Schedule!A:B,MATCH(GameLog!A755,Schedule!A:A,0),2)</f>
        <v>19990406_SF@CIN</v>
      </c>
      <c r="C755" s="42" t="s">
        <v>2569</v>
      </c>
      <c r="D755" t="s">
        <v>3260</v>
      </c>
      <c r="E755" s="42">
        <v>4</v>
      </c>
      <c r="F755">
        <v>1</v>
      </c>
      <c r="G755" s="42">
        <v>2</v>
      </c>
      <c r="P755">
        <v>1</v>
      </c>
      <c r="Q755">
        <v>1</v>
      </c>
      <c r="AM755" s="44">
        <f>IF(E755&lt;10,IF(E755=1,AB755,SUMIFS(AB:AB,A:A,A755,C:C,C755)),"")</f>
        <v>9</v>
      </c>
      <c r="AN755">
        <v>1</v>
      </c>
      <c r="AO755">
        <v>4</v>
      </c>
    </row>
    <row r="756" spans="1:43">
      <c r="A756">
        <v>19</v>
      </c>
      <c r="B756" t="str">
        <f>INDEX(Schedule!A:B,MATCH(GameLog!A756,Schedule!A:A,0),2)</f>
        <v>19990406_SF@CIN</v>
      </c>
      <c r="C756" s="42" t="s">
        <v>2569</v>
      </c>
      <c r="D756" t="s">
        <v>3283</v>
      </c>
      <c r="E756" s="42">
        <v>1</v>
      </c>
      <c r="F756">
        <v>1</v>
      </c>
      <c r="G756" s="42">
        <v>1</v>
      </c>
      <c r="Q756">
        <v>1</v>
      </c>
      <c r="X756">
        <v>1</v>
      </c>
      <c r="AB756" s="12">
        <v>5</v>
      </c>
      <c r="AC756">
        <v>8</v>
      </c>
      <c r="AD756">
        <v>8</v>
      </c>
      <c r="AE756">
        <v>7</v>
      </c>
      <c r="AF756">
        <v>1</v>
      </c>
      <c r="AG756">
        <v>5</v>
      </c>
      <c r="AI756">
        <v>4</v>
      </c>
      <c r="AL756">
        <v>2</v>
      </c>
      <c r="AM756" s="44">
        <f>IF(E756&lt;10,IF(E756=1,AB756,SUMIFS(AB:AB,A:A,A756,C:C,C756)),"")</f>
        <v>5</v>
      </c>
    </row>
    <row r="757" spans="1:43">
      <c r="A757">
        <v>19</v>
      </c>
      <c r="B757" t="str">
        <f>INDEX(Schedule!A:B,MATCH(GameLog!A757,Schedule!A:A,0),2)</f>
        <v>19990406_SF@CIN</v>
      </c>
      <c r="C757" s="42" t="s">
        <v>2569</v>
      </c>
      <c r="D757" t="s">
        <v>3267</v>
      </c>
      <c r="E757" s="42" t="s">
        <v>2810</v>
      </c>
      <c r="G757" s="42">
        <v>1</v>
      </c>
      <c r="AM757" s="44" t="str">
        <f>IF(E757&lt;10,IF(E757=1,AB757,SUMIFS(AB:AB,A:A,A757,C:C,C757)),"")</f>
        <v/>
      </c>
    </row>
    <row r="758" spans="1:43">
      <c r="A758">
        <v>19</v>
      </c>
      <c r="B758" t="str">
        <f>INDEX(Schedule!A:B,MATCH(GameLog!A758,Schedule!A:A,0),2)</f>
        <v>19990406_SF@CIN</v>
      </c>
      <c r="C758" s="42" t="s">
        <v>2569</v>
      </c>
      <c r="D758" t="s">
        <v>3270</v>
      </c>
      <c r="E758" s="42" t="s">
        <v>2810</v>
      </c>
      <c r="G758" s="42">
        <v>1</v>
      </c>
      <c r="AM758" s="44" t="str">
        <f>IF(E758&lt;10,IF(E758=1,AB758,SUMIFS(AB:AB,A:A,A758,C:C,C758)),"")</f>
        <v/>
      </c>
    </row>
    <row r="759" spans="1:43">
      <c r="A759">
        <v>19</v>
      </c>
      <c r="B759" t="str">
        <f>INDEX(Schedule!A:B,MATCH(GameLog!A759,Schedule!A:A,0),2)</f>
        <v>19990406_SF@CIN</v>
      </c>
      <c r="C759" s="42" t="s">
        <v>2569</v>
      </c>
      <c r="D759" t="s">
        <v>3284</v>
      </c>
      <c r="E759" s="42">
        <v>1</v>
      </c>
      <c r="AB759" s="12">
        <v>2.3333333333333335</v>
      </c>
      <c r="AD759">
        <v>1</v>
      </c>
      <c r="AE759">
        <v>1</v>
      </c>
      <c r="AG759">
        <v>2</v>
      </c>
      <c r="AI759">
        <v>2</v>
      </c>
      <c r="AM759" s="44">
        <f>IF(E759&lt;10,IF(E759=1,AB759,SUMIFS(AB:AB,A:A,A759,C:C,C759)),"")</f>
        <v>2.3333333333333335</v>
      </c>
      <c r="AO759">
        <v>1</v>
      </c>
    </row>
    <row r="760" spans="1:43">
      <c r="A760">
        <v>19</v>
      </c>
      <c r="B760" t="str">
        <f>INDEX(Schedule!A:B,MATCH(GameLog!A760,Schedule!A:A,0),2)</f>
        <v>19990406_SF@CIN</v>
      </c>
      <c r="C760" s="42" t="s">
        <v>2569</v>
      </c>
      <c r="D760" t="s">
        <v>3290</v>
      </c>
      <c r="E760" s="42">
        <v>1</v>
      </c>
      <c r="AB760" s="12">
        <v>0.66666666666666663</v>
      </c>
      <c r="AC760">
        <v>1</v>
      </c>
      <c r="AI760">
        <v>1</v>
      </c>
      <c r="AM760" s="44">
        <f>IF(E760&lt;10,IF(E760=1,AB760,SUMIFS(AB:AB,A:A,A760,C:C,C760)),"")</f>
        <v>0.66666666666666663</v>
      </c>
    </row>
    <row r="761" spans="1:43">
      <c r="A761">
        <v>19</v>
      </c>
      <c r="B761" t="str">
        <f>INDEX(Schedule!A:B,MATCH(GameLog!A761,Schedule!A:A,0),2)</f>
        <v>19990406_SF@CIN</v>
      </c>
      <c r="C761" s="42" t="s">
        <v>2569</v>
      </c>
      <c r="D761" t="s">
        <v>3289</v>
      </c>
      <c r="E761" s="42">
        <v>1</v>
      </c>
      <c r="AB761" s="12">
        <v>1</v>
      </c>
      <c r="AM761" s="44">
        <f>IF(E761&lt;10,IF(E761=1,AB761,SUMIFS(AB:AB,A:A,A761,C:C,C761)),"")</f>
        <v>1</v>
      </c>
    </row>
    <row r="762" spans="1:43">
      <c r="A762">
        <v>33</v>
      </c>
      <c r="B762" t="str">
        <f>INDEX(Schedule!A:B,MATCH(GameLog!A762,Schedule!A:A,0),2)</f>
        <v>19990407_SF@CIN</v>
      </c>
      <c r="C762" s="42" t="s">
        <v>2427</v>
      </c>
      <c r="D762" t="s">
        <v>3232</v>
      </c>
      <c r="E762" s="42">
        <v>9</v>
      </c>
      <c r="F762">
        <v>1</v>
      </c>
      <c r="G762" s="42">
        <v>4</v>
      </c>
      <c r="O762">
        <v>1</v>
      </c>
      <c r="P762">
        <v>1</v>
      </c>
      <c r="AM762" s="44">
        <f>IF(E762&lt;10,IF(E762=1,AB762,SUMIFS(AB:AB,A:A,A762,C:C,C762)),"")</f>
        <v>9</v>
      </c>
      <c r="AN762">
        <v>1</v>
      </c>
    </row>
    <row r="763" spans="1:43">
      <c r="A763">
        <v>33</v>
      </c>
      <c r="B763" t="str">
        <f>INDEX(Schedule!A:B,MATCH(GameLog!A763,Schedule!A:A,0),2)</f>
        <v>19990407_SF@CIN</v>
      </c>
      <c r="C763" s="42" t="s">
        <v>2427</v>
      </c>
      <c r="D763" t="s">
        <v>3234</v>
      </c>
      <c r="E763" s="42">
        <v>8</v>
      </c>
      <c r="F763">
        <v>1</v>
      </c>
      <c r="G763" s="42">
        <v>5</v>
      </c>
      <c r="H763">
        <v>2</v>
      </c>
      <c r="I763">
        <v>2</v>
      </c>
      <c r="M763">
        <v>1</v>
      </c>
      <c r="Q763">
        <v>1</v>
      </c>
      <c r="AM763" s="44">
        <f>IF(E763&lt;10,IF(E763=1,AB763,SUMIFS(AB:AB,A:A,A763,C:C,C763)),"")</f>
        <v>9</v>
      </c>
      <c r="AN763">
        <v>2</v>
      </c>
    </row>
    <row r="764" spans="1:43">
      <c r="A764">
        <v>33</v>
      </c>
      <c r="B764" t="str">
        <f>INDEX(Schedule!A:B,MATCH(GameLog!A764,Schedule!A:A,0),2)</f>
        <v>19990407_SF@CIN</v>
      </c>
      <c r="C764" s="42" t="s">
        <v>2427</v>
      </c>
      <c r="D764" t="s">
        <v>3229</v>
      </c>
      <c r="E764" s="42">
        <v>7</v>
      </c>
      <c r="F764">
        <v>1</v>
      </c>
      <c r="G764" s="42">
        <v>2</v>
      </c>
      <c r="H764">
        <v>2</v>
      </c>
      <c r="I764">
        <v>1</v>
      </c>
      <c r="P764">
        <v>2</v>
      </c>
      <c r="S764">
        <v>1</v>
      </c>
      <c r="AM764" s="44">
        <f>IF(E764&lt;10,IF(E764=1,AB764,SUMIFS(AB:AB,A:A,A764,C:C,C764)),"")</f>
        <v>9</v>
      </c>
    </row>
    <row r="765" spans="1:43">
      <c r="A765">
        <v>33</v>
      </c>
      <c r="B765" t="str">
        <f>INDEX(Schedule!A:B,MATCH(GameLog!A765,Schedule!A:A,0),2)</f>
        <v>19990407_SF@CIN</v>
      </c>
      <c r="C765" s="42" t="s">
        <v>2427</v>
      </c>
      <c r="D765" t="s">
        <v>3226</v>
      </c>
      <c r="E765" s="42">
        <v>4</v>
      </c>
      <c r="F765">
        <v>1</v>
      </c>
      <c r="G765" s="42">
        <v>4</v>
      </c>
      <c r="H765">
        <v>1</v>
      </c>
      <c r="I765">
        <v>1</v>
      </c>
      <c r="L765">
        <v>1</v>
      </c>
      <c r="M765">
        <v>3</v>
      </c>
      <c r="P765">
        <v>1</v>
      </c>
      <c r="AM765" s="44">
        <f>IF(E765&lt;10,IF(E765=1,AB765,SUMIFS(AB:AB,A:A,A765,C:C,C765)),"")</f>
        <v>9</v>
      </c>
      <c r="AN765">
        <v>3</v>
      </c>
      <c r="AO765">
        <v>3</v>
      </c>
      <c r="AQ765">
        <v>2</v>
      </c>
    </row>
    <row r="766" spans="1:43">
      <c r="A766">
        <v>33</v>
      </c>
      <c r="B766" t="str">
        <f>INDEX(Schedule!A:B,MATCH(GameLog!A766,Schedule!A:A,0),2)</f>
        <v>19990407_SF@CIN</v>
      </c>
      <c r="C766" s="42" t="s">
        <v>2427</v>
      </c>
      <c r="D766" t="s">
        <v>3233</v>
      </c>
      <c r="E766" s="42">
        <v>5</v>
      </c>
      <c r="F766">
        <v>1</v>
      </c>
      <c r="G766" s="42">
        <v>4</v>
      </c>
      <c r="P766">
        <v>1</v>
      </c>
      <c r="AM766" s="44">
        <f>IF(E766&lt;10,IF(E766=1,AB766,SUMIFS(AB:AB,A:A,A766,C:C,C766)),"")</f>
        <v>9</v>
      </c>
      <c r="AO766">
        <v>2</v>
      </c>
    </row>
    <row r="767" spans="1:43">
      <c r="A767">
        <v>33</v>
      </c>
      <c r="B767" t="str">
        <f>INDEX(Schedule!A:B,MATCH(GameLog!A767,Schedule!A:A,0),2)</f>
        <v>19990407_SF@CIN</v>
      </c>
      <c r="C767" s="42" t="s">
        <v>2427</v>
      </c>
      <c r="D767" t="s">
        <v>3225</v>
      </c>
      <c r="E767" s="42">
        <v>3</v>
      </c>
      <c r="F767">
        <v>1</v>
      </c>
      <c r="G767" s="42">
        <v>5</v>
      </c>
      <c r="I767">
        <v>2</v>
      </c>
      <c r="M767">
        <v>2</v>
      </c>
      <c r="Q767">
        <v>2</v>
      </c>
      <c r="AM767" s="44">
        <f>IF(E767&lt;10,IF(E767=1,AB767,SUMIFS(AB:AB,A:A,A767,C:C,C767)),"")</f>
        <v>9</v>
      </c>
      <c r="AN767">
        <v>10</v>
      </c>
      <c r="AO767">
        <v>1</v>
      </c>
      <c r="AQ767">
        <v>2</v>
      </c>
    </row>
    <row r="768" spans="1:43">
      <c r="A768">
        <v>33</v>
      </c>
      <c r="B768" t="str">
        <f>INDEX(Schedule!A:B,MATCH(GameLog!A768,Schedule!A:A,0),2)</f>
        <v>19990407_SF@CIN</v>
      </c>
      <c r="C768" s="42" t="s">
        <v>2427</v>
      </c>
      <c r="D768" t="s">
        <v>3228</v>
      </c>
      <c r="E768" s="42">
        <v>6</v>
      </c>
      <c r="F768">
        <v>1</v>
      </c>
      <c r="G768" s="42">
        <v>5</v>
      </c>
      <c r="I768">
        <v>2</v>
      </c>
      <c r="Q768">
        <v>1</v>
      </c>
      <c r="AM768" s="44">
        <f>IF(E768&lt;10,IF(E768=1,AB768,SUMIFS(AB:AB,A:A,A768,C:C,C768)),"")</f>
        <v>9</v>
      </c>
      <c r="AN768">
        <v>2</v>
      </c>
      <c r="AO768">
        <v>7</v>
      </c>
      <c r="AQ768">
        <v>2</v>
      </c>
    </row>
    <row r="769" spans="1:47">
      <c r="A769">
        <v>33</v>
      </c>
      <c r="B769" t="str">
        <f>INDEX(Schedule!A:B,MATCH(GameLog!A769,Schedule!A:A,0),2)</f>
        <v>19990407_SF@CIN</v>
      </c>
      <c r="C769" s="42" t="s">
        <v>2427</v>
      </c>
      <c r="D769" t="s">
        <v>3235</v>
      </c>
      <c r="E769" s="42">
        <v>2</v>
      </c>
      <c r="F769">
        <v>1</v>
      </c>
      <c r="G769" s="42">
        <v>3</v>
      </c>
      <c r="I769">
        <v>1</v>
      </c>
      <c r="Q769">
        <v>2</v>
      </c>
      <c r="S769">
        <v>1</v>
      </c>
      <c r="AM769" s="44">
        <f>IF(E769&lt;10,IF(E769=1,AB769,SUMIFS(AB:AB,A:A,A769,C:C,C769)),"")</f>
        <v>9</v>
      </c>
      <c r="AN769">
        <v>9</v>
      </c>
      <c r="AT769">
        <v>1</v>
      </c>
    </row>
    <row r="770" spans="1:47">
      <c r="A770">
        <v>33</v>
      </c>
      <c r="B770" t="str">
        <f>INDEX(Schedule!A:B,MATCH(GameLog!A770,Schedule!A:A,0),2)</f>
        <v>19990407_SF@CIN</v>
      </c>
      <c r="C770" s="42" t="s">
        <v>2427</v>
      </c>
      <c r="D770" t="s">
        <v>3242</v>
      </c>
      <c r="E770" s="42">
        <v>1</v>
      </c>
      <c r="F770">
        <v>1</v>
      </c>
      <c r="G770" s="42">
        <v>2</v>
      </c>
      <c r="H770">
        <v>1</v>
      </c>
      <c r="I770">
        <v>1</v>
      </c>
      <c r="J770">
        <v>1</v>
      </c>
      <c r="W770" s="42">
        <v>1</v>
      </c>
      <c r="AB770" s="12">
        <v>5</v>
      </c>
      <c r="AC770">
        <v>3</v>
      </c>
      <c r="AD770">
        <v>1</v>
      </c>
      <c r="AE770">
        <v>1</v>
      </c>
      <c r="AG770">
        <v>4</v>
      </c>
      <c r="AI770">
        <v>5</v>
      </c>
      <c r="AM770" s="44">
        <f>IF(E770&lt;10,IF(E770=1,AB770,SUMIFS(AB:AB,A:A,A770,C:C,C770)),"")</f>
        <v>5</v>
      </c>
      <c r="AN770">
        <v>1</v>
      </c>
    </row>
    <row r="771" spans="1:47">
      <c r="A771">
        <v>33</v>
      </c>
      <c r="B771" t="str">
        <f>INDEX(Schedule!A:B,MATCH(GameLog!A771,Schedule!A:A,0),2)</f>
        <v>19990407_SF@CIN</v>
      </c>
      <c r="C771" s="42" t="s">
        <v>2427</v>
      </c>
      <c r="D771" t="s">
        <v>3230</v>
      </c>
      <c r="E771" s="42" t="s">
        <v>2810</v>
      </c>
      <c r="G771" s="42">
        <v>1</v>
      </c>
      <c r="AM771" s="44" t="str">
        <f>IF(E771&lt;10,IF(E771=1,AB771,SUMIFS(AB:AB,A:A,A771,C:C,C771)),"")</f>
        <v/>
      </c>
    </row>
    <row r="772" spans="1:47">
      <c r="A772">
        <v>33</v>
      </c>
      <c r="B772" t="str">
        <f>INDEX(Schedule!A:B,MATCH(GameLog!A772,Schedule!A:A,0),2)</f>
        <v>19990407_SF@CIN</v>
      </c>
      <c r="C772" s="42" t="s">
        <v>2427</v>
      </c>
      <c r="D772" t="s">
        <v>3231</v>
      </c>
      <c r="E772" s="42" t="s">
        <v>2810</v>
      </c>
      <c r="G772" s="42">
        <v>1</v>
      </c>
      <c r="AM772" s="44" t="str">
        <f>IF(E772&lt;10,IF(E772=1,AB772,SUMIFS(AB:AB,A:A,A772,C:C,C772)),"")</f>
        <v/>
      </c>
    </row>
    <row r="773" spans="1:47">
      <c r="A773">
        <v>33</v>
      </c>
      <c r="B773" t="str">
        <f>INDEX(Schedule!A:B,MATCH(GameLog!A773,Schedule!A:A,0),2)</f>
        <v>19990407_SF@CIN</v>
      </c>
      <c r="C773" s="42" t="s">
        <v>2427</v>
      </c>
      <c r="D773" t="s">
        <v>3254</v>
      </c>
      <c r="E773" s="42">
        <v>1</v>
      </c>
      <c r="AB773" s="12">
        <v>0.33333333333333331</v>
      </c>
      <c r="AG773">
        <v>2</v>
      </c>
      <c r="AM773" s="44">
        <f>IF(E773&lt;10,IF(E773=1,AB773,SUMIFS(AB:AB,A:A,A773,C:C,C773)),"")</f>
        <v>0.33333333333333331</v>
      </c>
      <c r="AT773">
        <v>1</v>
      </c>
    </row>
    <row r="774" spans="1:47">
      <c r="A774">
        <v>33</v>
      </c>
      <c r="B774" t="str">
        <f>INDEX(Schedule!A:B,MATCH(GameLog!A774,Schedule!A:A,0),2)</f>
        <v>19990407_SF@CIN</v>
      </c>
      <c r="C774" s="42" t="s">
        <v>2427</v>
      </c>
      <c r="D774" t="s">
        <v>3255</v>
      </c>
      <c r="E774" s="42">
        <v>1</v>
      </c>
      <c r="AB774" s="12">
        <v>1.6666666666666665</v>
      </c>
      <c r="AC774">
        <v>1</v>
      </c>
      <c r="AG774">
        <v>1</v>
      </c>
      <c r="AI774">
        <v>1</v>
      </c>
      <c r="AM774" s="44">
        <f>IF(E774&lt;10,IF(E774=1,AB774,SUMIFS(AB:AB,A:A,A774,C:C,C774)),"")</f>
        <v>1.6666666666666665</v>
      </c>
    </row>
    <row r="775" spans="1:47">
      <c r="A775">
        <v>33</v>
      </c>
      <c r="B775" t="str">
        <f>INDEX(Schedule!A:B,MATCH(GameLog!A775,Schedule!A:A,0),2)</f>
        <v>19990407_SF@CIN</v>
      </c>
      <c r="C775" s="42" t="s">
        <v>2427</v>
      </c>
      <c r="D775" t="s">
        <v>3250</v>
      </c>
      <c r="E775" s="42">
        <v>1</v>
      </c>
      <c r="AB775" s="12">
        <v>1</v>
      </c>
      <c r="AC775">
        <v>1</v>
      </c>
      <c r="AI775">
        <v>1</v>
      </c>
      <c r="AL775">
        <v>1</v>
      </c>
      <c r="AM775" s="44">
        <f>IF(E775&lt;10,IF(E775=1,AB775,SUMIFS(AB:AB,A:A,A775,C:C,C775)),"")</f>
        <v>1</v>
      </c>
    </row>
    <row r="776" spans="1:47">
      <c r="A776">
        <v>33</v>
      </c>
      <c r="B776" t="str">
        <f>INDEX(Schedule!A:B,MATCH(GameLog!A776,Schedule!A:A,0),2)</f>
        <v>19990407_SF@CIN</v>
      </c>
      <c r="C776" s="42" t="s">
        <v>2427</v>
      </c>
      <c r="D776" t="s">
        <v>3256</v>
      </c>
      <c r="E776" s="42">
        <v>1</v>
      </c>
      <c r="AB776" s="12">
        <v>1</v>
      </c>
      <c r="AI776">
        <v>1</v>
      </c>
      <c r="AM776" s="44">
        <f>IF(E776&lt;10,IF(E776=1,AB776,SUMIFS(AB:AB,A:A,A776,C:C,C776)),"")</f>
        <v>1</v>
      </c>
    </row>
    <row r="777" spans="1:47">
      <c r="A777">
        <v>33</v>
      </c>
      <c r="B777" t="str">
        <f>INDEX(Schedule!A:B,MATCH(GameLog!A777,Schedule!A:A,0),2)</f>
        <v>19990407_SF@CIN</v>
      </c>
      <c r="C777" s="42" t="s">
        <v>2569</v>
      </c>
      <c r="D777" t="s">
        <v>3264</v>
      </c>
      <c r="E777" s="42">
        <v>8</v>
      </c>
      <c r="F777">
        <v>1</v>
      </c>
      <c r="G777" s="42">
        <v>4</v>
      </c>
      <c r="P777">
        <v>1</v>
      </c>
      <c r="Q777">
        <v>2</v>
      </c>
      <c r="AM777" s="44">
        <f>IF(E777&lt;10,IF(E777=1,AB777,SUMIFS(AB:AB,A:A,A777,C:C,C777)),"")</f>
        <v>9</v>
      </c>
      <c r="AN777">
        <v>1</v>
      </c>
    </row>
    <row r="778" spans="1:47">
      <c r="A778">
        <v>33</v>
      </c>
      <c r="B778" t="str">
        <f>INDEX(Schedule!A:B,MATCH(GameLog!A778,Schedule!A:A,0),2)</f>
        <v>19990407_SF@CIN</v>
      </c>
      <c r="C778" s="42" t="s">
        <v>2569</v>
      </c>
      <c r="D778" t="s">
        <v>3262</v>
      </c>
      <c r="E778" s="42">
        <v>6</v>
      </c>
      <c r="F778">
        <v>1</v>
      </c>
      <c r="G778" s="42">
        <v>4</v>
      </c>
      <c r="I778">
        <v>2</v>
      </c>
      <c r="K778">
        <v>1</v>
      </c>
      <c r="M778">
        <v>1</v>
      </c>
      <c r="P778">
        <v>1</v>
      </c>
      <c r="Q778">
        <v>1</v>
      </c>
      <c r="AM778" s="44">
        <f>IF(E778&lt;10,IF(E778=1,AB778,SUMIFS(AB:AB,A:A,A778,C:C,C778)),"")</f>
        <v>9</v>
      </c>
      <c r="AN778">
        <v>1</v>
      </c>
      <c r="AO778">
        <v>3</v>
      </c>
    </row>
    <row r="779" spans="1:47">
      <c r="A779">
        <v>33</v>
      </c>
      <c r="B779" t="str">
        <f>INDEX(Schedule!A:B,MATCH(GameLog!A779,Schedule!A:A,0),2)</f>
        <v>19990407_SF@CIN</v>
      </c>
      <c r="C779" s="42" t="s">
        <v>2569</v>
      </c>
      <c r="D779" t="s">
        <v>3259</v>
      </c>
      <c r="E779" s="42">
        <v>3</v>
      </c>
      <c r="F779">
        <v>1</v>
      </c>
      <c r="G779" s="42">
        <v>3</v>
      </c>
      <c r="P779">
        <v>1</v>
      </c>
      <c r="R779">
        <v>1</v>
      </c>
      <c r="AM779" s="44">
        <f>IF(E779&lt;10,IF(E779=1,AB779,SUMIFS(AB:AB,A:A,A779,C:C,C779)),"")</f>
        <v>9</v>
      </c>
      <c r="AN779">
        <v>8</v>
      </c>
    </row>
    <row r="780" spans="1:47">
      <c r="A780">
        <v>33</v>
      </c>
      <c r="B780" t="str">
        <f>INDEX(Schedule!A:B,MATCH(GameLog!A780,Schedule!A:A,0),2)</f>
        <v>19990407_SF@CIN</v>
      </c>
      <c r="C780" s="42" t="s">
        <v>2569</v>
      </c>
      <c r="D780" t="s">
        <v>3263</v>
      </c>
      <c r="E780" s="42">
        <v>7</v>
      </c>
      <c r="F780">
        <v>1</v>
      </c>
      <c r="G780" s="42">
        <v>3</v>
      </c>
      <c r="N780">
        <v>1</v>
      </c>
      <c r="P780">
        <v>1</v>
      </c>
      <c r="Q780">
        <v>1</v>
      </c>
      <c r="AM780" s="44">
        <f>IF(E780&lt;10,IF(E780=1,AB780,SUMIFS(AB:AB,A:A,A780,C:C,C780)),"")</f>
        <v>9</v>
      </c>
    </row>
    <row r="781" spans="1:47">
      <c r="A781">
        <v>33</v>
      </c>
      <c r="B781" t="str">
        <f>INDEX(Schedule!A:B,MATCH(GameLog!A781,Schedule!A:A,0),2)</f>
        <v>19990407_SF@CIN</v>
      </c>
      <c r="C781" s="42" t="s">
        <v>2569</v>
      </c>
      <c r="D781" t="s">
        <v>3266</v>
      </c>
      <c r="E781" s="42">
        <v>9</v>
      </c>
      <c r="F781">
        <v>1</v>
      </c>
      <c r="G781" s="42">
        <v>4</v>
      </c>
      <c r="Q781">
        <v>2</v>
      </c>
      <c r="AM781" s="44">
        <f>IF(E781&lt;10,IF(E781=1,AB781,SUMIFS(AB:AB,A:A,A781,C:C,C781)),"")</f>
        <v>9</v>
      </c>
      <c r="AN781">
        <v>5</v>
      </c>
    </row>
    <row r="782" spans="1:47">
      <c r="A782">
        <v>33</v>
      </c>
      <c r="B782" t="str">
        <f>INDEX(Schedule!A:B,MATCH(GameLog!A782,Schedule!A:A,0),2)</f>
        <v>19990407_SF@CIN</v>
      </c>
      <c r="C782" s="42" t="s">
        <v>2569</v>
      </c>
      <c r="D782" t="s">
        <v>3258</v>
      </c>
      <c r="E782" s="42">
        <v>2</v>
      </c>
      <c r="F782">
        <v>1</v>
      </c>
      <c r="G782" s="42">
        <v>2</v>
      </c>
      <c r="I782">
        <v>1</v>
      </c>
      <c r="P782">
        <v>2</v>
      </c>
      <c r="AM782" s="44">
        <f>IF(E782&lt;10,IF(E782=1,AB782,SUMIFS(AB:AB,A:A,A782,C:C,C782)),"")</f>
        <v>9</v>
      </c>
      <c r="AN782">
        <v>8</v>
      </c>
      <c r="AO782">
        <v>1</v>
      </c>
      <c r="AU782">
        <v>1</v>
      </c>
    </row>
    <row r="783" spans="1:47">
      <c r="A783">
        <v>33</v>
      </c>
      <c r="B783" t="str">
        <f>INDEX(Schedule!A:B,MATCH(GameLog!A783,Schedule!A:A,0),2)</f>
        <v>19990407_SF@CIN</v>
      </c>
      <c r="C783" s="42" t="s">
        <v>2569</v>
      </c>
      <c r="D783" t="s">
        <v>3268</v>
      </c>
      <c r="E783" s="42">
        <v>5</v>
      </c>
      <c r="F783">
        <v>1</v>
      </c>
      <c r="G783" s="42">
        <v>3</v>
      </c>
      <c r="Q783">
        <v>1</v>
      </c>
      <c r="R783">
        <v>1</v>
      </c>
      <c r="AM783" s="44">
        <v>6.666666666666667</v>
      </c>
      <c r="AN783">
        <v>1</v>
      </c>
      <c r="AP783">
        <v>1</v>
      </c>
    </row>
    <row r="784" spans="1:47">
      <c r="A784">
        <v>33</v>
      </c>
      <c r="B784" t="str">
        <f>INDEX(Schedule!A:B,MATCH(GameLog!A784,Schedule!A:A,0),2)</f>
        <v>19990407_SF@CIN</v>
      </c>
      <c r="C784" s="42" t="s">
        <v>2569</v>
      </c>
      <c r="D784" t="s">
        <v>3271</v>
      </c>
      <c r="E784" s="42" t="s">
        <v>2810</v>
      </c>
      <c r="G784" s="42">
        <v>1</v>
      </c>
      <c r="AM784" s="44" t="str">
        <f>IF(E784&lt;10,IF(E784=1,AB784,SUMIFS(AB:AB,A:A,A784,C:C,C784)),"")</f>
        <v/>
      </c>
    </row>
    <row r="785" spans="1:47">
      <c r="A785">
        <v>33</v>
      </c>
      <c r="B785" t="str">
        <f>INDEX(Schedule!A:B,MATCH(GameLog!A785,Schedule!A:A,0),2)</f>
        <v>19990407_SF@CIN</v>
      </c>
      <c r="C785" s="42" t="s">
        <v>2569</v>
      </c>
      <c r="D785" t="s">
        <v>3260</v>
      </c>
      <c r="E785" s="42">
        <v>4</v>
      </c>
      <c r="F785">
        <v>1</v>
      </c>
      <c r="G785" s="42">
        <v>3</v>
      </c>
      <c r="H785">
        <v>1</v>
      </c>
      <c r="I785">
        <v>1</v>
      </c>
      <c r="J785">
        <v>1</v>
      </c>
      <c r="P785">
        <v>1</v>
      </c>
      <c r="Q785">
        <v>1</v>
      </c>
      <c r="AM785" s="44">
        <f>IF(E785&lt;10,IF(E785=1,AB785,SUMIFS(AB:AB,A:A,A785,C:C,C785)),"")</f>
        <v>9</v>
      </c>
      <c r="AN785">
        <v>3</v>
      </c>
      <c r="AO785">
        <v>2</v>
      </c>
    </row>
    <row r="786" spans="1:47">
      <c r="A786">
        <v>33</v>
      </c>
      <c r="B786" t="str">
        <f>INDEX(Schedule!A:B,MATCH(GameLog!A786,Schedule!A:A,0),2)</f>
        <v>19990407_SF@CIN</v>
      </c>
      <c r="C786" s="42" t="s">
        <v>2569</v>
      </c>
      <c r="D786" t="s">
        <v>3281</v>
      </c>
      <c r="E786" s="42">
        <v>1</v>
      </c>
      <c r="F786">
        <v>1</v>
      </c>
      <c r="G786" s="42">
        <v>1</v>
      </c>
      <c r="X786">
        <v>1</v>
      </c>
      <c r="AB786" s="12">
        <v>5</v>
      </c>
      <c r="AC786">
        <v>6</v>
      </c>
      <c r="AD786">
        <v>4</v>
      </c>
      <c r="AE786">
        <v>4</v>
      </c>
      <c r="AF786">
        <v>1</v>
      </c>
      <c r="AG786">
        <v>3</v>
      </c>
      <c r="AI786">
        <v>4</v>
      </c>
      <c r="AM786" s="44">
        <f>IF(E786&lt;10,IF(E786=1,AB786,SUMIFS(AB:AB,A:A,A786,C:C,C786)),"")</f>
        <v>5</v>
      </c>
      <c r="AU786">
        <v>1</v>
      </c>
    </row>
    <row r="787" spans="1:47">
      <c r="A787">
        <v>33</v>
      </c>
      <c r="B787" t="str">
        <f>INDEX(Schedule!A:B,MATCH(GameLog!A787,Schedule!A:A,0),2)</f>
        <v>19990407_SF@CIN</v>
      </c>
      <c r="C787" s="42" t="s">
        <v>2569</v>
      </c>
      <c r="D787" t="s">
        <v>3273</v>
      </c>
      <c r="E787" s="42" t="s">
        <v>2810</v>
      </c>
      <c r="G787" s="42">
        <v>1</v>
      </c>
      <c r="Q787">
        <v>1</v>
      </c>
      <c r="V787" s="12"/>
      <c r="AM787" s="44" t="str">
        <f>IF(E787&lt;10,IF(E787=1,AB787,SUMIFS(AB:AB,A:A,A787,C:C,C787)),"")</f>
        <v/>
      </c>
    </row>
    <row r="788" spans="1:47">
      <c r="A788">
        <v>33</v>
      </c>
      <c r="B788" t="str">
        <f>INDEX(Schedule!A:B,MATCH(GameLog!A788,Schedule!A:A,0),2)</f>
        <v>19990407_SF@CIN</v>
      </c>
      <c r="C788" s="42" t="s">
        <v>2569</v>
      </c>
      <c r="D788" t="s">
        <v>3261</v>
      </c>
      <c r="E788" s="42">
        <v>5</v>
      </c>
      <c r="G788" s="42">
        <v>2</v>
      </c>
      <c r="I788">
        <v>1</v>
      </c>
      <c r="J788">
        <v>1</v>
      </c>
      <c r="V788" s="12"/>
      <c r="AM788" s="44">
        <v>2.3333333333333335</v>
      </c>
    </row>
    <row r="789" spans="1:47">
      <c r="A789">
        <v>33</v>
      </c>
      <c r="B789" t="str">
        <f>INDEX(Schedule!A:B,MATCH(GameLog!A789,Schedule!A:A,0),2)</f>
        <v>19990407_SF@CIN</v>
      </c>
      <c r="C789" s="42" t="s">
        <v>2569</v>
      </c>
      <c r="D789" t="s">
        <v>3282</v>
      </c>
      <c r="E789" s="42">
        <v>1</v>
      </c>
      <c r="AB789" s="12">
        <v>1.6666666666666665</v>
      </c>
      <c r="AC789">
        <v>1</v>
      </c>
      <c r="AL789">
        <v>1</v>
      </c>
      <c r="AM789" s="44">
        <f>IF(E789&lt;10,IF(E789=1,AB789,SUMIFS(AB:AB,A:A,A789,C:C,C789)),"")</f>
        <v>1.6666666666666665</v>
      </c>
    </row>
    <row r="790" spans="1:47">
      <c r="A790">
        <v>33</v>
      </c>
      <c r="B790" t="str">
        <f>INDEX(Schedule!A:B,MATCH(GameLog!A790,Schedule!A:A,0),2)</f>
        <v>19990407_SF@CIN</v>
      </c>
      <c r="C790" s="42" t="s">
        <v>2569</v>
      </c>
      <c r="D790" t="s">
        <v>3290</v>
      </c>
      <c r="E790" s="42">
        <v>1</v>
      </c>
      <c r="AB790" s="12">
        <v>1.3333333333333333</v>
      </c>
      <c r="AC790">
        <v>1</v>
      </c>
      <c r="AG790">
        <v>1</v>
      </c>
      <c r="AI790">
        <v>1</v>
      </c>
      <c r="AJ790">
        <v>1</v>
      </c>
      <c r="AM790" s="44">
        <f>IF(E790&lt;10,IF(E790=1,AB790,SUMIFS(AB:AB,A:A,A790,C:C,C790)),"")</f>
        <v>1.3333333333333333</v>
      </c>
      <c r="AO790">
        <v>1</v>
      </c>
    </row>
    <row r="791" spans="1:47">
      <c r="A791">
        <v>33</v>
      </c>
      <c r="B791" t="str">
        <f>INDEX(Schedule!A:B,MATCH(GameLog!A791,Schedule!A:A,0),2)</f>
        <v>19990407_SF@CIN</v>
      </c>
      <c r="C791" s="42" t="s">
        <v>2569</v>
      </c>
      <c r="D791" t="s">
        <v>3285</v>
      </c>
      <c r="E791" s="42">
        <v>1</v>
      </c>
      <c r="AB791" s="12">
        <v>1</v>
      </c>
      <c r="AC791">
        <v>2</v>
      </c>
      <c r="AD791">
        <v>2</v>
      </c>
      <c r="AE791">
        <v>2</v>
      </c>
      <c r="AG791">
        <v>1</v>
      </c>
      <c r="AI791">
        <v>1</v>
      </c>
      <c r="AJ791">
        <v>1</v>
      </c>
      <c r="AM791" s="44">
        <f>IF(E791&lt;10,IF(E791=1,AB791,SUMIFS(AB:AB,A:A,A791,C:C,C791)),"")</f>
        <v>1</v>
      </c>
    </row>
    <row r="792" spans="1:47">
      <c r="A792">
        <v>10</v>
      </c>
      <c r="B792" t="str">
        <f>INDEX(Schedule!A:B,MATCH(GameLog!A792,Schedule!A:A,0),2)</f>
        <v>19990405_MIL@STL</v>
      </c>
      <c r="C792" s="42" t="s">
        <v>2571</v>
      </c>
      <c r="D792" t="s">
        <v>3302</v>
      </c>
      <c r="E792" s="42">
        <v>4</v>
      </c>
      <c r="F792">
        <v>1</v>
      </c>
      <c r="G792" s="42">
        <v>4</v>
      </c>
      <c r="I792">
        <v>2</v>
      </c>
      <c r="AM792" s="44">
        <f>IF(E792&lt;10,IF(E792=1,AB792,SUMIFS(AB:AB,A:A,A792,C:C,C792)),"")</f>
        <v>8</v>
      </c>
      <c r="AN792">
        <v>2</v>
      </c>
      <c r="AO792">
        <v>2</v>
      </c>
    </row>
    <row r="793" spans="1:47">
      <c r="A793">
        <v>10</v>
      </c>
      <c r="B793" t="str">
        <f>INDEX(Schedule!A:B,MATCH(GameLog!A793,Schedule!A:A,0),2)</f>
        <v>19990405_MIL@STL</v>
      </c>
      <c r="C793" s="42" t="s">
        <v>2571</v>
      </c>
      <c r="D793" t="s">
        <v>3297</v>
      </c>
      <c r="E793" s="42">
        <v>8</v>
      </c>
      <c r="F793">
        <v>1</v>
      </c>
      <c r="G793" s="42">
        <v>3</v>
      </c>
      <c r="P793">
        <v>1</v>
      </c>
      <c r="R793">
        <v>1</v>
      </c>
      <c r="AM793" s="44">
        <f>IF(E793&lt;10,IF(E793=1,AB793,SUMIFS(AB:AB,A:A,A793,C:C,C793)),"")</f>
        <v>8</v>
      </c>
      <c r="AN793">
        <v>2</v>
      </c>
    </row>
    <row r="794" spans="1:47">
      <c r="A794">
        <v>10</v>
      </c>
      <c r="B794" t="str">
        <f>INDEX(Schedule!A:B,MATCH(GameLog!A794,Schedule!A:A,0),2)</f>
        <v>19990405_MIL@STL</v>
      </c>
      <c r="C794" s="42" t="s">
        <v>2571</v>
      </c>
      <c r="D794" t="s">
        <v>3294</v>
      </c>
      <c r="E794" s="42">
        <v>5</v>
      </c>
      <c r="F794">
        <v>1</v>
      </c>
      <c r="G794" s="42">
        <v>4</v>
      </c>
      <c r="Q794">
        <v>1</v>
      </c>
      <c r="AM794" s="44">
        <f>IF(E794&lt;10,IF(E794=1,AB794,SUMIFS(AB:AB,A:A,A794,C:C,C794)),"")</f>
        <v>8</v>
      </c>
      <c r="AO794">
        <v>2</v>
      </c>
    </row>
    <row r="795" spans="1:47">
      <c r="A795">
        <v>10</v>
      </c>
      <c r="B795" t="str">
        <f>INDEX(Schedule!A:B,MATCH(GameLog!A795,Schedule!A:A,0),2)</f>
        <v>19990405_MIL@STL</v>
      </c>
      <c r="C795" s="42" t="s">
        <v>2571</v>
      </c>
      <c r="D795" t="s">
        <v>3298</v>
      </c>
      <c r="E795" s="42">
        <v>9</v>
      </c>
      <c r="F795">
        <v>1</v>
      </c>
      <c r="G795" s="42">
        <v>3</v>
      </c>
      <c r="P795">
        <v>1</v>
      </c>
      <c r="Q795">
        <v>1</v>
      </c>
      <c r="AM795" s="44">
        <f>IF(E795&lt;10,IF(E795=1,AB795,SUMIFS(AB:AB,A:A,A795,C:C,C795)),"")</f>
        <v>8</v>
      </c>
      <c r="AN795">
        <v>1</v>
      </c>
    </row>
    <row r="796" spans="1:47">
      <c r="A796">
        <v>10</v>
      </c>
      <c r="B796" t="str">
        <f>INDEX(Schedule!A:B,MATCH(GameLog!A796,Schedule!A:A,0),2)</f>
        <v>19990405_MIL@STL</v>
      </c>
      <c r="C796" s="42" t="s">
        <v>2571</v>
      </c>
      <c r="D796" t="s">
        <v>3300</v>
      </c>
      <c r="E796" s="42">
        <v>3</v>
      </c>
      <c r="F796">
        <v>1</v>
      </c>
      <c r="G796" s="42">
        <v>3</v>
      </c>
      <c r="I796">
        <v>2</v>
      </c>
      <c r="S796">
        <v>1</v>
      </c>
      <c r="AM796" s="44">
        <f>IF(E796&lt;10,IF(E796=1,AB796,SUMIFS(AB:AB,A:A,A796,C:C,C796)),"")</f>
        <v>8</v>
      </c>
      <c r="AN796">
        <v>7</v>
      </c>
    </row>
    <row r="797" spans="1:47">
      <c r="A797">
        <v>10</v>
      </c>
      <c r="B797" t="str">
        <f>INDEX(Schedule!A:B,MATCH(GameLog!A797,Schedule!A:A,0),2)</f>
        <v>19990405_MIL@STL</v>
      </c>
      <c r="C797" s="42" t="s">
        <v>2571</v>
      </c>
      <c r="D797" t="s">
        <v>3291</v>
      </c>
      <c r="E797" s="42">
        <v>2</v>
      </c>
      <c r="F797">
        <v>1</v>
      </c>
      <c r="G797" s="42">
        <v>3</v>
      </c>
      <c r="I797">
        <v>1</v>
      </c>
      <c r="P797">
        <v>1</v>
      </c>
      <c r="R797">
        <v>1</v>
      </c>
      <c r="AM797" s="44">
        <f>IF(E797&lt;10,IF(E797=1,AB797,SUMIFS(AB:AB,A:A,A797,C:C,C797)),"")</f>
        <v>8</v>
      </c>
      <c r="AN797">
        <v>8</v>
      </c>
      <c r="AT797">
        <v>1</v>
      </c>
    </row>
    <row r="798" spans="1:47">
      <c r="A798">
        <v>10</v>
      </c>
      <c r="B798" t="str">
        <f>INDEX(Schedule!A:B,MATCH(GameLog!A798,Schedule!A:A,0),2)</f>
        <v>19990405_MIL@STL</v>
      </c>
      <c r="C798" s="42" t="s">
        <v>2571</v>
      </c>
      <c r="D798" t="s">
        <v>3292</v>
      </c>
      <c r="E798" s="42">
        <v>6</v>
      </c>
      <c r="F798">
        <v>1</v>
      </c>
      <c r="G798" s="42">
        <v>3</v>
      </c>
      <c r="I798">
        <v>1</v>
      </c>
      <c r="AM798" s="44">
        <v>6</v>
      </c>
      <c r="AN798">
        <v>2</v>
      </c>
      <c r="AO798">
        <v>1</v>
      </c>
    </row>
    <row r="799" spans="1:47">
      <c r="A799">
        <v>10</v>
      </c>
      <c r="B799" t="str">
        <f>INDEX(Schedule!A:B,MATCH(GameLog!A799,Schedule!A:A,0),2)</f>
        <v>19990405_MIL@STL</v>
      </c>
      <c r="C799" s="42" t="s">
        <v>2571</v>
      </c>
      <c r="D799" t="s">
        <v>3031</v>
      </c>
      <c r="E799" s="42" t="s">
        <v>2810</v>
      </c>
      <c r="G799" s="42">
        <v>1</v>
      </c>
      <c r="R799">
        <v>1</v>
      </c>
      <c r="AM799" s="44" t="str">
        <f>IF(E799&lt;10,IF(E799=1,AB799,SUMIFS(AB:AB,A:A,A799,C:C,C799)),"")</f>
        <v/>
      </c>
    </row>
    <row r="800" spans="1:47">
      <c r="A800">
        <v>10</v>
      </c>
      <c r="B800" t="str">
        <f>INDEX(Schedule!A:B,MATCH(GameLog!A800,Schedule!A:A,0),2)</f>
        <v>19990405_MIL@STL</v>
      </c>
      <c r="C800" s="42" t="s">
        <v>2571</v>
      </c>
      <c r="D800" t="s">
        <v>3296</v>
      </c>
      <c r="E800" s="42">
        <v>7</v>
      </c>
      <c r="F800">
        <v>1</v>
      </c>
      <c r="G800" s="42">
        <v>3</v>
      </c>
      <c r="Q800">
        <v>1</v>
      </c>
      <c r="AM800" s="44">
        <f>IF(E800&lt;10,IF(E800=1,AB800,SUMIFS(AB:AB,A:A,A800,C:C,C800)),"")</f>
        <v>8</v>
      </c>
      <c r="AN800">
        <v>1</v>
      </c>
    </row>
    <row r="801" spans="1:46">
      <c r="A801">
        <v>10</v>
      </c>
      <c r="B801" t="str">
        <f>INDEX(Schedule!A:B,MATCH(GameLog!A801,Schedule!A:A,0),2)</f>
        <v>19990405_MIL@STL</v>
      </c>
      <c r="C801" s="42" t="s">
        <v>2571</v>
      </c>
      <c r="D801" t="s">
        <v>3317</v>
      </c>
      <c r="E801" s="42">
        <v>1</v>
      </c>
      <c r="F801">
        <v>1</v>
      </c>
      <c r="X801">
        <v>1</v>
      </c>
      <c r="AB801" s="12">
        <v>2</v>
      </c>
      <c r="AC801">
        <v>4</v>
      </c>
      <c r="AD801">
        <v>5</v>
      </c>
      <c r="AE801">
        <v>5</v>
      </c>
      <c r="AF801">
        <v>1</v>
      </c>
      <c r="AG801">
        <v>1</v>
      </c>
      <c r="AI801">
        <v>2</v>
      </c>
      <c r="AJ801">
        <v>1</v>
      </c>
      <c r="AM801" s="44">
        <f>IF(E801&lt;10,IF(E801=1,AB801,SUMIFS(AB:AB,A:A,A801,C:C,C801)),"")</f>
        <v>2</v>
      </c>
    </row>
    <row r="802" spans="1:46">
      <c r="A802">
        <v>10</v>
      </c>
      <c r="B802" t="str">
        <f>INDEX(Schedule!A:B,MATCH(GameLog!A802,Schedule!A:A,0),2)</f>
        <v>19990405_MIL@STL</v>
      </c>
      <c r="C802" s="42" t="s">
        <v>2571</v>
      </c>
      <c r="D802" t="s">
        <v>3301</v>
      </c>
      <c r="E802" s="42" t="s">
        <v>2810</v>
      </c>
      <c r="G802" s="42">
        <v>1</v>
      </c>
      <c r="Q802">
        <v>1</v>
      </c>
      <c r="AM802" s="44" t="str">
        <f>IF(E802&lt;10,IF(E802=1,AB802,SUMIFS(AB:AB,A:A,A802,C:C,C802)),"")</f>
        <v/>
      </c>
    </row>
    <row r="803" spans="1:46">
      <c r="A803">
        <v>10</v>
      </c>
      <c r="B803" t="str">
        <f>INDEX(Schedule!A:B,MATCH(GameLog!A803,Schedule!A:A,0),2)</f>
        <v>19990405_MIL@STL</v>
      </c>
      <c r="C803" s="42" t="s">
        <v>2571</v>
      </c>
      <c r="D803" t="s">
        <v>3299</v>
      </c>
      <c r="E803" s="42" t="s">
        <v>2810</v>
      </c>
      <c r="G803" s="42">
        <v>1</v>
      </c>
      <c r="AM803" s="44" t="str">
        <f>IF(E803&lt;10,IF(E803=1,AB803,SUMIFS(AB:AB,A:A,A803,C:C,C803)),"")</f>
        <v/>
      </c>
    </row>
    <row r="804" spans="1:46">
      <c r="A804">
        <v>10</v>
      </c>
      <c r="B804" t="str">
        <f>INDEX(Schedule!A:B,MATCH(GameLog!A804,Schedule!A:A,0),2)</f>
        <v>19990405_MIL@STL</v>
      </c>
      <c r="C804" s="42" t="s">
        <v>2571</v>
      </c>
      <c r="D804" t="s">
        <v>3295</v>
      </c>
      <c r="E804" s="42">
        <v>6</v>
      </c>
      <c r="G804" s="42">
        <v>1</v>
      </c>
      <c r="AM804" s="44">
        <v>2</v>
      </c>
      <c r="AN804">
        <v>1</v>
      </c>
    </row>
    <row r="805" spans="1:46">
      <c r="A805">
        <v>10</v>
      </c>
      <c r="B805" t="str">
        <f>INDEX(Schedule!A:B,MATCH(GameLog!A805,Schedule!A:A,0),2)</f>
        <v>19990405_MIL@STL</v>
      </c>
      <c r="C805" s="42" t="s">
        <v>2571</v>
      </c>
      <c r="D805" t="s">
        <v>3318</v>
      </c>
      <c r="E805" s="42">
        <v>1</v>
      </c>
      <c r="AB805" s="12">
        <v>2</v>
      </c>
      <c r="AC805">
        <v>2</v>
      </c>
      <c r="AD805">
        <v>0</v>
      </c>
      <c r="AE805">
        <v>0</v>
      </c>
      <c r="AF805">
        <v>0</v>
      </c>
      <c r="AG805">
        <v>0</v>
      </c>
      <c r="AI805">
        <v>2</v>
      </c>
      <c r="AM805" s="44">
        <f>IF(E805&lt;10,IF(E805=1,AB805,SUMIFS(AB:AB,A:A,A805,C:C,C805)),"")</f>
        <v>2</v>
      </c>
    </row>
    <row r="806" spans="1:46">
      <c r="A806">
        <v>10</v>
      </c>
      <c r="B806" t="str">
        <f>INDEX(Schedule!A:B,MATCH(GameLog!A806,Schedule!A:A,0),2)</f>
        <v>19990405_MIL@STL</v>
      </c>
      <c r="C806" s="42" t="s">
        <v>2571</v>
      </c>
      <c r="D806" t="s">
        <v>3325</v>
      </c>
      <c r="E806" s="42">
        <v>1</v>
      </c>
      <c r="AB806" s="12">
        <v>1</v>
      </c>
      <c r="AC806">
        <v>5</v>
      </c>
      <c r="AD806">
        <v>4</v>
      </c>
      <c r="AE806">
        <v>4</v>
      </c>
      <c r="AF806">
        <v>1</v>
      </c>
      <c r="AI806">
        <v>1</v>
      </c>
      <c r="AM806" s="44">
        <f>IF(E806&lt;10,IF(E806=1,AB806,SUMIFS(AB:AB,A:A,A806,C:C,C806)),"")</f>
        <v>1</v>
      </c>
      <c r="AT806">
        <v>1</v>
      </c>
    </row>
    <row r="807" spans="1:46">
      <c r="A807">
        <v>10</v>
      </c>
      <c r="B807" t="str">
        <f>INDEX(Schedule!A:B,MATCH(GameLog!A807,Schedule!A:A,0),2)</f>
        <v>19990405_MIL@STL</v>
      </c>
      <c r="C807" s="42" t="s">
        <v>2571</v>
      </c>
      <c r="D807" t="s">
        <v>3322</v>
      </c>
      <c r="E807" s="42">
        <v>1</v>
      </c>
      <c r="AB807" s="12">
        <v>1</v>
      </c>
      <c r="AI807">
        <v>1</v>
      </c>
      <c r="AM807" s="44">
        <f>IF(E807&lt;10,IF(E807=1,AB807,SUMIFS(AB:AB,A:A,A807,C:C,C807)),"")</f>
        <v>1</v>
      </c>
    </row>
    <row r="808" spans="1:46">
      <c r="A808">
        <v>10</v>
      </c>
      <c r="B808" t="str">
        <f>INDEX(Schedule!A:B,MATCH(GameLog!A808,Schedule!A:A,0),2)</f>
        <v>19990405_MIL@STL</v>
      </c>
      <c r="C808" s="42" t="s">
        <v>2571</v>
      </c>
      <c r="D808" t="s">
        <v>3328</v>
      </c>
      <c r="E808" s="42">
        <v>1</v>
      </c>
      <c r="AB808" s="12">
        <v>1</v>
      </c>
      <c r="AC808">
        <v>3</v>
      </c>
      <c r="AD808">
        <v>3</v>
      </c>
      <c r="AE808">
        <v>3</v>
      </c>
      <c r="AG808">
        <v>4</v>
      </c>
      <c r="AI808">
        <v>1</v>
      </c>
      <c r="AM808" s="44">
        <f>IF(E808&lt;10,IF(E808=1,AB808,SUMIFS(AB:AB,A:A,A808,C:C,C808)),"")</f>
        <v>1</v>
      </c>
      <c r="AO808">
        <v>1</v>
      </c>
    </row>
    <row r="809" spans="1:46">
      <c r="A809">
        <v>10</v>
      </c>
      <c r="B809" t="str">
        <f>INDEX(Schedule!A:B,MATCH(GameLog!A809,Schedule!A:A,0),2)</f>
        <v>19990405_MIL@STL</v>
      </c>
      <c r="C809" s="42" t="s">
        <v>2571</v>
      </c>
      <c r="D809" t="s">
        <v>3321</v>
      </c>
      <c r="E809" s="42">
        <v>1</v>
      </c>
      <c r="AB809" s="12">
        <v>1</v>
      </c>
      <c r="AI809">
        <v>1</v>
      </c>
      <c r="AM809" s="44">
        <f>IF(E809&lt;10,IF(E809=1,AB809,SUMIFS(AB:AB,A:A,A809,C:C,C809)),"")</f>
        <v>1</v>
      </c>
      <c r="AP809">
        <v>1</v>
      </c>
    </row>
    <row r="810" spans="1:46">
      <c r="A810">
        <v>10</v>
      </c>
      <c r="B810" t="str">
        <f>INDEX(Schedule!A:B,MATCH(GameLog!A810,Schedule!A:A,0),2)</f>
        <v>19990405_MIL@STL</v>
      </c>
      <c r="C810" s="42" t="s">
        <v>2573</v>
      </c>
      <c r="D810" t="s">
        <v>3334</v>
      </c>
      <c r="E810" s="42">
        <v>6</v>
      </c>
      <c r="F810">
        <v>1</v>
      </c>
      <c r="G810" s="42">
        <v>3</v>
      </c>
      <c r="H810">
        <v>1</v>
      </c>
      <c r="P810">
        <v>1</v>
      </c>
      <c r="AM810" s="44">
        <v>6</v>
      </c>
      <c r="AN810">
        <v>1</v>
      </c>
      <c r="AO810">
        <v>2</v>
      </c>
      <c r="AQ810">
        <v>1</v>
      </c>
    </row>
    <row r="811" spans="1:46">
      <c r="A811">
        <v>10</v>
      </c>
      <c r="B811" t="str">
        <f>INDEX(Schedule!A:B,MATCH(GameLog!A811,Schedule!A:A,0),2)</f>
        <v>19990405_MIL@STL</v>
      </c>
      <c r="C811" s="42" t="s">
        <v>2573</v>
      </c>
      <c r="D811" t="s">
        <v>3349</v>
      </c>
      <c r="E811" s="42">
        <v>6</v>
      </c>
      <c r="G811" s="42">
        <v>1</v>
      </c>
      <c r="AM811" s="44">
        <v>3</v>
      </c>
      <c r="AN811">
        <v>3</v>
      </c>
      <c r="AO811">
        <v>2</v>
      </c>
      <c r="AQ811">
        <v>2</v>
      </c>
    </row>
    <row r="812" spans="1:46">
      <c r="A812">
        <v>10</v>
      </c>
      <c r="B812" t="str">
        <f>INDEX(Schedule!A:B,MATCH(GameLog!A812,Schedule!A:A,0),2)</f>
        <v>19990405_MIL@STL</v>
      </c>
      <c r="C812" s="42" t="s">
        <v>2573</v>
      </c>
      <c r="D812" t="s">
        <v>3336</v>
      </c>
      <c r="E812" s="42">
        <v>8</v>
      </c>
      <c r="F812">
        <v>1</v>
      </c>
      <c r="G812" s="42">
        <v>4</v>
      </c>
      <c r="Q812">
        <v>2</v>
      </c>
      <c r="AM812" s="44">
        <v>7</v>
      </c>
      <c r="AN812">
        <v>1</v>
      </c>
    </row>
    <row r="813" spans="1:46">
      <c r="A813">
        <v>10</v>
      </c>
      <c r="B813" t="str">
        <f>INDEX(Schedule!A:B,MATCH(GameLog!A813,Schedule!A:A,0),2)</f>
        <v>19990405_MIL@STL</v>
      </c>
      <c r="C813" s="42" t="s">
        <v>2573</v>
      </c>
      <c r="D813" t="s">
        <v>3340</v>
      </c>
      <c r="E813" s="42" t="s">
        <v>2810</v>
      </c>
      <c r="G813" s="42">
        <v>1</v>
      </c>
      <c r="H813">
        <v>1</v>
      </c>
      <c r="I813">
        <v>1</v>
      </c>
      <c r="AM813" s="44" t="str">
        <f>IF(E813&lt;10,IF(E813=1,AB813,SUMIFS(AB:AB,A:A,A813,C:C,C813)),"")</f>
        <v/>
      </c>
    </row>
    <row r="814" spans="1:46">
      <c r="A814">
        <v>10</v>
      </c>
      <c r="B814" t="str">
        <f>INDEX(Schedule!A:B,MATCH(GameLog!A814,Schedule!A:A,0),2)</f>
        <v>19990405_MIL@STL</v>
      </c>
      <c r="C814" s="42" t="s">
        <v>2573</v>
      </c>
      <c r="D814" t="s">
        <v>3340</v>
      </c>
      <c r="E814" s="42">
        <v>2</v>
      </c>
      <c r="AM814" s="44">
        <v>1</v>
      </c>
    </row>
    <row r="815" spans="1:46">
      <c r="A815">
        <v>10</v>
      </c>
      <c r="B815" t="str">
        <f>INDEX(Schedule!A:B,MATCH(GameLog!A815,Schedule!A:A,0),2)</f>
        <v>19990405_MIL@STL</v>
      </c>
      <c r="C815" s="42" t="s">
        <v>2573</v>
      </c>
      <c r="D815" t="s">
        <v>3331</v>
      </c>
      <c r="E815" s="42">
        <v>3</v>
      </c>
      <c r="F815">
        <v>1</v>
      </c>
      <c r="G815" s="42">
        <v>4</v>
      </c>
      <c r="H815">
        <v>1</v>
      </c>
      <c r="I815">
        <v>1</v>
      </c>
      <c r="P815">
        <v>1</v>
      </c>
      <c r="Q815">
        <v>2</v>
      </c>
      <c r="AM815" s="44">
        <f>IF(E815&lt;10,IF(E815=1,AB815,SUMIFS(AB:AB,A:A,A815,C:C,C815)),"")</f>
        <v>9</v>
      </c>
      <c r="AN815">
        <v>14</v>
      </c>
      <c r="AQ815">
        <v>3</v>
      </c>
    </row>
    <row r="816" spans="1:46">
      <c r="A816">
        <v>10</v>
      </c>
      <c r="B816" t="str">
        <f>INDEX(Schedule!A:B,MATCH(GameLog!A816,Schedule!A:A,0),2)</f>
        <v>19990405_MIL@STL</v>
      </c>
      <c r="C816" s="42" t="s">
        <v>2573</v>
      </c>
      <c r="D816" t="s">
        <v>3337</v>
      </c>
      <c r="E816" s="42">
        <v>9</v>
      </c>
      <c r="F816">
        <v>1</v>
      </c>
      <c r="G816" s="42">
        <v>3</v>
      </c>
      <c r="H816">
        <v>2</v>
      </c>
      <c r="I816">
        <v>2</v>
      </c>
      <c r="P816">
        <v>2</v>
      </c>
      <c r="Q816">
        <v>1</v>
      </c>
      <c r="AM816" s="44">
        <f>IF(E816&lt;10,IF(E816=1,AB816,SUMIFS(AB:AB,A:A,A816,C:C,C816)),"")</f>
        <v>9</v>
      </c>
      <c r="AN816">
        <v>1</v>
      </c>
    </row>
    <row r="817" spans="1:43">
      <c r="A817">
        <v>10</v>
      </c>
      <c r="B817" t="str">
        <f>INDEX(Schedule!A:B,MATCH(GameLog!A817,Schedule!A:A,0),2)</f>
        <v>19990405_MIL@STL</v>
      </c>
      <c r="C817" s="42" t="s">
        <v>2573</v>
      </c>
      <c r="D817" t="s">
        <v>3333</v>
      </c>
      <c r="E817" s="42">
        <v>5</v>
      </c>
      <c r="F817">
        <v>1</v>
      </c>
      <c r="G817" s="42">
        <v>4</v>
      </c>
      <c r="H817">
        <v>3</v>
      </c>
      <c r="I817">
        <v>2</v>
      </c>
      <c r="L817">
        <v>2</v>
      </c>
      <c r="M817">
        <v>5</v>
      </c>
      <c r="P817">
        <v>1</v>
      </c>
      <c r="AM817" s="44">
        <f>IF(E817&lt;10,IF(E817=1,AB817,SUMIFS(AB:AB,A:A,A817,C:C,C817)),"")</f>
        <v>9</v>
      </c>
      <c r="AN817">
        <v>1</v>
      </c>
      <c r="AO817">
        <v>2</v>
      </c>
    </row>
    <row r="818" spans="1:43">
      <c r="A818">
        <v>10</v>
      </c>
      <c r="B818" t="str">
        <f>INDEX(Schedule!A:B,MATCH(GameLog!A818,Schedule!A:A,0),2)</f>
        <v>19990405_MIL@STL</v>
      </c>
      <c r="C818" s="42" t="s">
        <v>2573</v>
      </c>
      <c r="D818" t="s">
        <v>3344</v>
      </c>
      <c r="E818" s="42">
        <v>7</v>
      </c>
      <c r="F818">
        <v>1</v>
      </c>
      <c r="G818" s="42">
        <v>3</v>
      </c>
      <c r="H818">
        <v>2</v>
      </c>
      <c r="I818">
        <v>3</v>
      </c>
      <c r="N818">
        <v>1</v>
      </c>
      <c r="S818">
        <v>1</v>
      </c>
      <c r="AM818" s="44">
        <v>7</v>
      </c>
    </row>
    <row r="819" spans="1:43">
      <c r="A819">
        <v>10</v>
      </c>
      <c r="B819" t="str">
        <f>INDEX(Schedule!A:B,MATCH(GameLog!A819,Schedule!A:A,0),2)</f>
        <v>19990405_MIL@STL</v>
      </c>
      <c r="C819" s="42" t="s">
        <v>2573</v>
      </c>
      <c r="D819" t="s">
        <v>3344</v>
      </c>
      <c r="E819" s="42">
        <v>8</v>
      </c>
      <c r="G819" s="42">
        <v>1</v>
      </c>
      <c r="M819">
        <v>1</v>
      </c>
      <c r="AM819" s="44">
        <v>2</v>
      </c>
    </row>
    <row r="820" spans="1:43">
      <c r="A820">
        <v>10</v>
      </c>
      <c r="B820" t="str">
        <f>INDEX(Schedule!A:B,MATCH(GameLog!A820,Schedule!A:A,0),2)</f>
        <v>19990405_MIL@STL</v>
      </c>
      <c r="C820" s="42" t="s">
        <v>2573</v>
      </c>
      <c r="D820" t="s">
        <v>3330</v>
      </c>
      <c r="E820" s="42">
        <v>2</v>
      </c>
      <c r="F820">
        <v>1</v>
      </c>
      <c r="G820" s="42">
        <v>5</v>
      </c>
      <c r="H820">
        <v>2</v>
      </c>
      <c r="I820">
        <v>2</v>
      </c>
      <c r="J820">
        <v>1</v>
      </c>
      <c r="K820">
        <v>1</v>
      </c>
      <c r="Q820">
        <v>3</v>
      </c>
      <c r="AM820" s="44">
        <v>8</v>
      </c>
      <c r="AN820">
        <v>4</v>
      </c>
    </row>
    <row r="821" spans="1:43">
      <c r="A821">
        <v>10</v>
      </c>
      <c r="B821" t="str">
        <f>INDEX(Schedule!A:B,MATCH(GameLog!A821,Schedule!A:A,0),2)</f>
        <v>19990405_MIL@STL</v>
      </c>
      <c r="C821" s="42" t="s">
        <v>2573</v>
      </c>
      <c r="D821" t="s">
        <v>3341</v>
      </c>
      <c r="E821" s="42">
        <v>4</v>
      </c>
      <c r="F821">
        <v>1</v>
      </c>
      <c r="G821" s="42">
        <v>5</v>
      </c>
      <c r="I821">
        <v>3</v>
      </c>
      <c r="M821">
        <v>4</v>
      </c>
      <c r="AM821" s="44">
        <f>IF(E821&lt;10,IF(E821=1,AB821,SUMIFS(AB:AB,A:A,A821,C:C,C821)),"")</f>
        <v>9</v>
      </c>
      <c r="AN821">
        <v>2</v>
      </c>
      <c r="AO821">
        <v>7</v>
      </c>
      <c r="AQ821">
        <v>3</v>
      </c>
    </row>
    <row r="822" spans="1:43">
      <c r="A822">
        <v>10</v>
      </c>
      <c r="B822" t="str">
        <f>INDEX(Schedule!A:B,MATCH(GameLog!A822,Schedule!A:A,0),2)</f>
        <v>19990405_MIL@STL</v>
      </c>
      <c r="C822" s="42" t="s">
        <v>2573</v>
      </c>
      <c r="D822" t="s">
        <v>3357</v>
      </c>
      <c r="E822" s="42">
        <v>1</v>
      </c>
      <c r="F822">
        <v>1</v>
      </c>
      <c r="G822" s="42">
        <v>1</v>
      </c>
      <c r="AB822" s="12">
        <v>2</v>
      </c>
      <c r="AC822">
        <v>2</v>
      </c>
      <c r="AI822">
        <v>1</v>
      </c>
      <c r="AJ822">
        <v>1</v>
      </c>
      <c r="AM822" s="44">
        <f>IF(E822&lt;10,IF(E822=1,AB822,SUMIFS(AB:AB,A:A,A822,C:C,C822)),"")</f>
        <v>2</v>
      </c>
      <c r="AO822">
        <v>1</v>
      </c>
    </row>
    <row r="823" spans="1:43">
      <c r="A823">
        <v>10</v>
      </c>
      <c r="B823" t="str">
        <f>INDEX(Schedule!A:B,MATCH(GameLog!A823,Schedule!A:A,0),2)</f>
        <v>19990405_MIL@STL</v>
      </c>
      <c r="C823" s="42" t="s">
        <v>2573</v>
      </c>
      <c r="D823" t="s">
        <v>3332</v>
      </c>
      <c r="E823" s="42" t="s">
        <v>2810</v>
      </c>
      <c r="G823" s="42">
        <v>1</v>
      </c>
      <c r="AM823" s="44" t="str">
        <f>IF(E823&lt;10,IF(E823=1,AB823,SUMIFS(AB:AB,A:A,A823,C:C,C823)),"")</f>
        <v/>
      </c>
    </row>
    <row r="824" spans="1:43">
      <c r="A824">
        <v>10</v>
      </c>
      <c r="B824" t="str">
        <f>INDEX(Schedule!A:B,MATCH(GameLog!A824,Schedule!A:A,0),2)</f>
        <v>19990405_MIL@STL</v>
      </c>
      <c r="C824" s="42" t="s">
        <v>2573</v>
      </c>
      <c r="D824" t="s">
        <v>3338</v>
      </c>
      <c r="E824" s="42" t="s">
        <v>2810</v>
      </c>
      <c r="G824" s="42">
        <v>1</v>
      </c>
      <c r="AM824" s="44" t="str">
        <f>IF(E824&lt;10,IF(E824=1,AB824,SUMIFS(AB:AB,A:A,A824,C:C,C824)),"")</f>
        <v/>
      </c>
    </row>
    <row r="825" spans="1:43">
      <c r="A825">
        <v>10</v>
      </c>
      <c r="B825" t="str">
        <f>INDEX(Schedule!A:B,MATCH(GameLog!A825,Schedule!A:A,0),2)</f>
        <v>19990405_MIL@STL</v>
      </c>
      <c r="C825" s="42" t="s">
        <v>2573</v>
      </c>
      <c r="D825" t="s">
        <v>3339</v>
      </c>
      <c r="E825" s="42" t="s">
        <v>2810</v>
      </c>
      <c r="G825" s="42">
        <v>1</v>
      </c>
      <c r="M825">
        <v>1</v>
      </c>
      <c r="AM825" s="44" t="str">
        <f>IF(E825&lt;10,IF(E825=1,AB825,SUMIFS(AB:AB,A:A,A825,C:C,C825)),"")</f>
        <v/>
      </c>
    </row>
    <row r="826" spans="1:43">
      <c r="A826">
        <v>10</v>
      </c>
      <c r="B826" t="str">
        <f>INDEX(Schedule!A:B,MATCH(GameLog!A826,Schedule!A:A,0),2)</f>
        <v>19990405_MIL@STL</v>
      </c>
      <c r="C826" s="42" t="s">
        <v>2573</v>
      </c>
      <c r="D826" t="s">
        <v>3339</v>
      </c>
      <c r="E826" s="42">
        <v>7</v>
      </c>
      <c r="AM826" s="44">
        <v>2</v>
      </c>
    </row>
    <row r="827" spans="1:43">
      <c r="A827">
        <v>10</v>
      </c>
      <c r="B827" t="str">
        <f>INDEX(Schedule!A:B,MATCH(GameLog!A827,Schedule!A:A,0),2)</f>
        <v>19990405_MIL@STL</v>
      </c>
      <c r="C827" s="42" t="s">
        <v>2573</v>
      </c>
      <c r="D827" t="s">
        <v>3367</v>
      </c>
      <c r="E827" s="42">
        <v>1</v>
      </c>
      <c r="W827" s="42">
        <v>1</v>
      </c>
      <c r="AB827" s="12">
        <v>2</v>
      </c>
      <c r="AC827">
        <v>2</v>
      </c>
      <c r="AI827">
        <v>1</v>
      </c>
      <c r="AM827" s="44">
        <f>IF(E827&lt;10,IF(E827=1,AB827,SUMIFS(AB:AB,A:A,A827,C:C,C827)),"")</f>
        <v>2</v>
      </c>
      <c r="AO827">
        <v>1</v>
      </c>
    </row>
    <row r="828" spans="1:43">
      <c r="A828">
        <v>10</v>
      </c>
      <c r="B828" t="str">
        <f>INDEX(Schedule!A:B,MATCH(GameLog!A828,Schedule!A:A,0),2)</f>
        <v>19990405_MIL@STL</v>
      </c>
      <c r="C828" s="42" t="s">
        <v>2573</v>
      </c>
      <c r="D828" t="s">
        <v>3369</v>
      </c>
      <c r="E828" s="42">
        <v>1</v>
      </c>
      <c r="AB828" s="12">
        <v>1</v>
      </c>
      <c r="AI828">
        <v>1</v>
      </c>
      <c r="AM828" s="44">
        <f>IF(E828&lt;10,IF(E828=1,AB828,SUMIFS(AB:AB,A:A,A828,C:C,C828)),"")</f>
        <v>1</v>
      </c>
    </row>
    <row r="829" spans="1:43">
      <c r="A829">
        <v>10</v>
      </c>
      <c r="B829" t="str">
        <f>INDEX(Schedule!A:B,MATCH(GameLog!A829,Schedule!A:A,0),2)</f>
        <v>19990405_MIL@STL</v>
      </c>
      <c r="C829" s="42" t="s">
        <v>2573</v>
      </c>
      <c r="D829" t="s">
        <v>3355</v>
      </c>
      <c r="E829" s="42">
        <v>1</v>
      </c>
      <c r="AB829" s="12">
        <v>2</v>
      </c>
      <c r="AC829">
        <v>1</v>
      </c>
      <c r="AI829">
        <v>1</v>
      </c>
      <c r="AM829" s="44">
        <f>IF(E829&lt;10,IF(E829=1,AB829,SUMIFS(AB:AB,A:A,A829,C:C,C829)),"")</f>
        <v>2</v>
      </c>
    </row>
    <row r="830" spans="1:43">
      <c r="A830">
        <v>10</v>
      </c>
      <c r="B830" t="str">
        <f>INDEX(Schedule!A:B,MATCH(GameLog!A830,Schedule!A:A,0),2)</f>
        <v>19990405_MIL@STL</v>
      </c>
      <c r="C830" s="42" t="s">
        <v>2573</v>
      </c>
      <c r="D830" t="s">
        <v>3360</v>
      </c>
      <c r="E830" s="42">
        <v>1</v>
      </c>
      <c r="AB830" s="12">
        <v>1</v>
      </c>
      <c r="AC830">
        <v>1</v>
      </c>
      <c r="AG830">
        <v>1</v>
      </c>
      <c r="AI830">
        <v>1</v>
      </c>
      <c r="AM830" s="44">
        <f>IF(E830&lt;10,IF(E830=1,AB830,SUMIFS(AB:AB,A:A,A830,C:C,C830)),"")</f>
        <v>1</v>
      </c>
    </row>
    <row r="831" spans="1:43">
      <c r="A831">
        <v>10</v>
      </c>
      <c r="B831" t="str">
        <f>INDEX(Schedule!A:B,MATCH(GameLog!A831,Schedule!A:A,0),2)</f>
        <v>19990405_MIL@STL</v>
      </c>
      <c r="C831" s="42" t="s">
        <v>2573</v>
      </c>
      <c r="D831" t="s">
        <v>3353</v>
      </c>
      <c r="E831" s="42">
        <v>1</v>
      </c>
      <c r="AB831" s="12">
        <v>1</v>
      </c>
      <c r="AG831">
        <v>2</v>
      </c>
      <c r="AM831" s="44">
        <f>IF(E831&lt;10,IF(E831=1,AB831,SUMIFS(AB:AB,A:A,A831,C:C,C831)),"")</f>
        <v>1</v>
      </c>
      <c r="AO831">
        <v>1</v>
      </c>
    </row>
    <row r="832" spans="1:43">
      <c r="A832">
        <v>37</v>
      </c>
      <c r="B832" t="str">
        <f>INDEX(Schedule!A:B,MATCH(GameLog!A832,Schedule!A:A,0),2)</f>
        <v>19990407_MIL@STL</v>
      </c>
      <c r="C832" s="42" t="s">
        <v>2571</v>
      </c>
      <c r="D832" t="s">
        <v>3302</v>
      </c>
      <c r="E832" s="42">
        <v>4</v>
      </c>
      <c r="F832">
        <v>1</v>
      </c>
      <c r="G832" s="42">
        <v>4</v>
      </c>
      <c r="H832">
        <v>1</v>
      </c>
      <c r="I832">
        <v>2</v>
      </c>
      <c r="J832">
        <v>1</v>
      </c>
      <c r="M832">
        <v>1</v>
      </c>
      <c r="Q832">
        <v>1</v>
      </c>
      <c r="S832">
        <v>1</v>
      </c>
      <c r="AM832" s="44">
        <f>IF(E832&lt;10,IF(E832=1,AB832,SUMIFS(AB:AB,A:A,A832,C:C,C832)),"")</f>
        <v>8</v>
      </c>
      <c r="AN832">
        <v>3</v>
      </c>
      <c r="AO832">
        <v>1</v>
      </c>
    </row>
    <row r="833" spans="1:46">
      <c r="A833">
        <v>37</v>
      </c>
      <c r="B833" t="str">
        <f>INDEX(Schedule!A:B,MATCH(GameLog!A833,Schedule!A:A,0),2)</f>
        <v>19990407_MIL@STL</v>
      </c>
      <c r="C833" s="42" t="s">
        <v>2571</v>
      </c>
      <c r="D833" t="s">
        <v>3297</v>
      </c>
      <c r="E833" s="42">
        <v>8</v>
      </c>
      <c r="F833">
        <v>1</v>
      </c>
      <c r="G833" s="42">
        <v>4</v>
      </c>
      <c r="M833">
        <v>1</v>
      </c>
      <c r="Q833">
        <v>1</v>
      </c>
      <c r="U833">
        <v>1</v>
      </c>
      <c r="AM833" s="44">
        <f>IF(E833&lt;10,IF(E833=1,AB833,SUMIFS(AB:AB,A:A,A833,C:C,C833)),"")</f>
        <v>8</v>
      </c>
      <c r="AN833">
        <v>1</v>
      </c>
    </row>
    <row r="834" spans="1:46">
      <c r="A834">
        <v>37</v>
      </c>
      <c r="B834" t="str">
        <f>INDEX(Schedule!A:B,MATCH(GameLog!A834,Schedule!A:A,0),2)</f>
        <v>19990407_MIL@STL</v>
      </c>
      <c r="C834" s="42" t="s">
        <v>2571</v>
      </c>
      <c r="D834" t="s">
        <v>3294</v>
      </c>
      <c r="E834" s="42">
        <v>5</v>
      </c>
      <c r="F834">
        <v>1</v>
      </c>
      <c r="G834" s="42">
        <v>4</v>
      </c>
      <c r="I834">
        <v>1</v>
      </c>
      <c r="P834">
        <v>1</v>
      </c>
      <c r="AM834" s="44">
        <f>IF(E834&lt;10,IF(E834=1,AB834,SUMIFS(AB:AB,A:A,A834,C:C,C834)),"")</f>
        <v>8</v>
      </c>
      <c r="AN834">
        <v>1</v>
      </c>
      <c r="AO834">
        <v>1</v>
      </c>
    </row>
    <row r="835" spans="1:46">
      <c r="A835">
        <v>37</v>
      </c>
      <c r="B835" t="str">
        <f>INDEX(Schedule!A:B,MATCH(GameLog!A835,Schedule!A:A,0),2)</f>
        <v>19990407_MIL@STL</v>
      </c>
      <c r="C835" s="42" t="s">
        <v>2571</v>
      </c>
      <c r="D835" t="s">
        <v>3298</v>
      </c>
      <c r="E835" s="42">
        <v>9</v>
      </c>
      <c r="F835">
        <v>1</v>
      </c>
      <c r="G835" s="42">
        <v>4</v>
      </c>
      <c r="H835">
        <v>1</v>
      </c>
      <c r="I835">
        <v>2</v>
      </c>
      <c r="L835">
        <v>1</v>
      </c>
      <c r="M835">
        <v>2</v>
      </c>
      <c r="P835">
        <v>1</v>
      </c>
      <c r="Q835">
        <v>2</v>
      </c>
      <c r="AM835" s="44">
        <f>IF(E835&lt;10,IF(E835=1,AB835,SUMIFS(AB:AB,A:A,A835,C:C,C835)),"")</f>
        <v>8</v>
      </c>
      <c r="AN835">
        <v>3</v>
      </c>
    </row>
    <row r="836" spans="1:46">
      <c r="A836">
        <v>37</v>
      </c>
      <c r="B836" t="str">
        <f>INDEX(Schedule!A:B,MATCH(GameLog!A836,Schedule!A:A,0),2)</f>
        <v>19990407_MIL@STL</v>
      </c>
      <c r="C836" s="42" t="s">
        <v>2571</v>
      </c>
      <c r="D836" t="s">
        <v>3300</v>
      </c>
      <c r="E836" s="42">
        <v>3</v>
      </c>
      <c r="F836">
        <v>1</v>
      </c>
      <c r="G836" s="42">
        <v>5</v>
      </c>
      <c r="I836">
        <v>1</v>
      </c>
      <c r="Q836">
        <v>1</v>
      </c>
      <c r="AM836" s="44">
        <f>IF(E836&lt;10,IF(E836=1,AB836,SUMIFS(AB:AB,A:A,A836,C:C,C836)),"")</f>
        <v>8</v>
      </c>
      <c r="AN836">
        <v>3</v>
      </c>
      <c r="AP836">
        <v>1</v>
      </c>
    </row>
    <row r="837" spans="1:46">
      <c r="A837">
        <v>37</v>
      </c>
      <c r="B837" t="str">
        <f>INDEX(Schedule!A:B,MATCH(GameLog!A837,Schedule!A:A,0),2)</f>
        <v>19990407_MIL@STL</v>
      </c>
      <c r="C837" s="42" t="s">
        <v>2571</v>
      </c>
      <c r="D837" t="s">
        <v>3291</v>
      </c>
      <c r="E837" s="42">
        <v>2</v>
      </c>
      <c r="F837">
        <v>1</v>
      </c>
      <c r="G837" s="42">
        <v>5</v>
      </c>
      <c r="H837">
        <v>2</v>
      </c>
      <c r="AM837" s="44">
        <f>IF(E837&lt;10,IF(E837=1,AB837,SUMIFS(AB:AB,A:A,A837,C:C,C837)),"")</f>
        <v>8</v>
      </c>
      <c r="AN837">
        <v>5</v>
      </c>
      <c r="AT837">
        <v>1</v>
      </c>
    </row>
    <row r="838" spans="1:46">
      <c r="A838">
        <v>37</v>
      </c>
      <c r="B838" t="str">
        <f>INDEX(Schedule!A:B,MATCH(GameLog!A838,Schedule!A:A,0),2)</f>
        <v>19990407_MIL@STL</v>
      </c>
      <c r="C838" s="42" t="s">
        <v>2571</v>
      </c>
      <c r="D838" t="s">
        <v>3295</v>
      </c>
      <c r="E838" s="42">
        <v>6</v>
      </c>
      <c r="F838">
        <v>1</v>
      </c>
      <c r="G838" s="42">
        <v>3</v>
      </c>
      <c r="I838">
        <v>1</v>
      </c>
      <c r="P838">
        <v>1</v>
      </c>
      <c r="AM838" s="44">
        <f>IF(E838&lt;10,IF(E838=1,AB838,SUMIFS(AB:AB,A:A,A838,C:C,C838)),"")</f>
        <v>8</v>
      </c>
      <c r="AN838">
        <v>3</v>
      </c>
    </row>
    <row r="839" spans="1:46">
      <c r="A839">
        <v>37</v>
      </c>
      <c r="B839" t="str">
        <f>INDEX(Schedule!A:B,MATCH(GameLog!A839,Schedule!A:A,0),2)</f>
        <v>19990407_MIL@STL</v>
      </c>
      <c r="C839" s="42" t="s">
        <v>2571</v>
      </c>
      <c r="D839" t="s">
        <v>3296</v>
      </c>
      <c r="E839" s="42">
        <v>7</v>
      </c>
      <c r="F839">
        <v>1</v>
      </c>
      <c r="G839" s="42">
        <v>3</v>
      </c>
      <c r="S839">
        <v>1</v>
      </c>
      <c r="AM839" s="44">
        <f>IF(E839&lt;10,IF(E839=1,AB839,SUMIFS(AB:AB,A:A,A839,C:C,C839)),"")</f>
        <v>8</v>
      </c>
      <c r="AN839">
        <v>3</v>
      </c>
    </row>
    <row r="840" spans="1:46">
      <c r="A840">
        <v>37</v>
      </c>
      <c r="B840" t="str">
        <f>INDEX(Schedule!A:B,MATCH(GameLog!A840,Schedule!A:A,0),2)</f>
        <v>19990407_MIL@STL</v>
      </c>
      <c r="C840" s="42" t="s">
        <v>2571</v>
      </c>
      <c r="D840" t="s">
        <v>3312</v>
      </c>
      <c r="E840" s="42">
        <v>1</v>
      </c>
      <c r="F840">
        <v>1</v>
      </c>
      <c r="G840" s="42">
        <v>1</v>
      </c>
      <c r="P840">
        <v>1</v>
      </c>
      <c r="R840">
        <v>1</v>
      </c>
      <c r="AB840" s="12">
        <v>5</v>
      </c>
      <c r="AC840">
        <v>9</v>
      </c>
      <c r="AD840">
        <v>4</v>
      </c>
      <c r="AE840">
        <v>4</v>
      </c>
      <c r="AF840">
        <v>2</v>
      </c>
      <c r="AG840">
        <v>1</v>
      </c>
      <c r="AH840">
        <v>1</v>
      </c>
      <c r="AM840" s="44">
        <f>IF(E840&lt;10,IF(E840=1,AB840,SUMIFS(AB:AB,A:A,A840,C:C,C840)),"")</f>
        <v>5</v>
      </c>
      <c r="AN840">
        <v>2</v>
      </c>
      <c r="AO840">
        <v>1</v>
      </c>
      <c r="AT840">
        <v>1</v>
      </c>
    </row>
    <row r="841" spans="1:46">
      <c r="A841">
        <v>37</v>
      </c>
      <c r="B841" t="str">
        <f>INDEX(Schedule!A:B,MATCH(GameLog!A841,Schedule!A:A,0),2)</f>
        <v>19990407_MIL@STL</v>
      </c>
      <c r="C841" s="42" t="s">
        <v>2571</v>
      </c>
      <c r="D841" t="s">
        <v>3301</v>
      </c>
      <c r="E841" s="42" t="s">
        <v>2810</v>
      </c>
      <c r="G841" s="42">
        <v>1</v>
      </c>
      <c r="Q841">
        <v>1</v>
      </c>
      <c r="AM841" s="44" t="str">
        <f>IF(E841&lt;10,IF(E841=1,AB841,SUMIFS(AB:AB,A:A,A841,C:C,C841)),"")</f>
        <v/>
      </c>
    </row>
    <row r="842" spans="1:46">
      <c r="A842">
        <v>37</v>
      </c>
      <c r="B842" t="str">
        <f>INDEX(Schedule!A:B,MATCH(GameLog!A842,Schedule!A:A,0),2)</f>
        <v>19990407_MIL@STL</v>
      </c>
      <c r="C842" s="42" t="s">
        <v>2571</v>
      </c>
      <c r="D842" t="s">
        <v>3299</v>
      </c>
      <c r="E842" s="42" t="s">
        <v>2810</v>
      </c>
      <c r="S842">
        <v>1</v>
      </c>
      <c r="AM842" s="44" t="str">
        <f>IF(E842&lt;10,IF(E842=1,AB842,SUMIFS(AB:AB,A:A,A842,C:C,C842)),"")</f>
        <v/>
      </c>
    </row>
    <row r="843" spans="1:46">
      <c r="A843">
        <v>37</v>
      </c>
      <c r="B843" t="str">
        <f>INDEX(Schedule!A:B,MATCH(GameLog!A843,Schedule!A:A,0),2)</f>
        <v>19990407_MIL@STL</v>
      </c>
      <c r="C843" s="42" t="s">
        <v>2571</v>
      </c>
      <c r="D843" t="s">
        <v>3328</v>
      </c>
      <c r="E843" s="42">
        <v>1</v>
      </c>
      <c r="X843">
        <v>1</v>
      </c>
      <c r="AB843" s="12">
        <v>2</v>
      </c>
      <c r="AC843">
        <v>2</v>
      </c>
      <c r="AD843">
        <v>2</v>
      </c>
      <c r="AE843">
        <v>2</v>
      </c>
      <c r="AF843">
        <v>1</v>
      </c>
      <c r="AI843">
        <v>5</v>
      </c>
      <c r="AM843" s="44">
        <f>IF(E843&lt;10,IF(E843=1,AB843,SUMIFS(AB:AB,A:A,A843,C:C,C843)),"")</f>
        <v>2</v>
      </c>
    </row>
    <row r="844" spans="1:46">
      <c r="A844">
        <v>37</v>
      </c>
      <c r="B844" t="str">
        <f>INDEX(Schedule!A:B,MATCH(GameLog!A844,Schedule!A:A,0),2)</f>
        <v>19990407_MIL@STL</v>
      </c>
      <c r="C844" s="42" t="s">
        <v>2571</v>
      </c>
      <c r="D844" t="s">
        <v>3325</v>
      </c>
      <c r="E844" s="42">
        <v>1</v>
      </c>
      <c r="AB844" s="12">
        <v>1</v>
      </c>
      <c r="AM844" s="44">
        <f>IF(E844&lt;10,IF(E844=1,AB844,SUMIFS(AB:AB,A:A,A844,C:C,C844)),"")</f>
        <v>1</v>
      </c>
    </row>
    <row r="845" spans="1:46">
      <c r="A845">
        <v>37</v>
      </c>
      <c r="B845" t="str">
        <f>INDEX(Schedule!A:B,MATCH(GameLog!A845,Schedule!A:A,0),2)</f>
        <v>19990407_MIL@STL</v>
      </c>
      <c r="C845" s="42" t="s">
        <v>2573</v>
      </c>
      <c r="D845" t="s">
        <v>3334</v>
      </c>
      <c r="E845" s="42">
        <v>6</v>
      </c>
      <c r="F845">
        <v>1</v>
      </c>
      <c r="G845" s="42">
        <v>5</v>
      </c>
      <c r="I845">
        <v>2</v>
      </c>
      <c r="J845">
        <v>1</v>
      </c>
      <c r="AM845" s="44">
        <f>IF(E845&lt;10,IF(E845=1,AB845,SUMIFS(AB:AB,A:A,A845,C:C,C845)),"")</f>
        <v>9</v>
      </c>
      <c r="AN845">
        <v>2</v>
      </c>
      <c r="AO845">
        <v>2</v>
      </c>
    </row>
    <row r="846" spans="1:46">
      <c r="A846">
        <v>37</v>
      </c>
      <c r="B846" t="str">
        <f>INDEX(Schedule!A:B,MATCH(GameLog!A846,Schedule!A:A,0),2)</f>
        <v>19990407_MIL@STL</v>
      </c>
      <c r="C846" s="42" t="s">
        <v>2573</v>
      </c>
      <c r="D846" t="s">
        <v>3336</v>
      </c>
      <c r="E846" s="42">
        <v>8</v>
      </c>
      <c r="F846">
        <v>1</v>
      </c>
      <c r="G846" s="42">
        <v>4</v>
      </c>
      <c r="H846">
        <v>1</v>
      </c>
      <c r="I846">
        <v>1</v>
      </c>
      <c r="Q846">
        <v>1</v>
      </c>
      <c r="AM846" s="44">
        <f>IF(E846&lt;10,IF(E846=1,AB846,SUMIFS(AB:AB,A:A,A846,C:C,C846)),"")</f>
        <v>9</v>
      </c>
      <c r="AN846">
        <v>4</v>
      </c>
      <c r="AP846">
        <v>1</v>
      </c>
    </row>
    <row r="847" spans="1:46">
      <c r="A847">
        <v>37</v>
      </c>
      <c r="B847" t="str">
        <f>INDEX(Schedule!A:B,MATCH(GameLog!A847,Schedule!A:A,0),2)</f>
        <v>19990407_MIL@STL</v>
      </c>
      <c r="C847" s="42" t="s">
        <v>2573</v>
      </c>
      <c r="D847" t="s">
        <v>3331</v>
      </c>
      <c r="E847" s="42">
        <v>3</v>
      </c>
      <c r="F847">
        <v>1</v>
      </c>
      <c r="G847" s="42">
        <v>3</v>
      </c>
      <c r="H847">
        <v>2</v>
      </c>
      <c r="I847">
        <v>2</v>
      </c>
      <c r="L847">
        <v>2</v>
      </c>
      <c r="M847">
        <v>4</v>
      </c>
      <c r="P847">
        <v>1</v>
      </c>
      <c r="V847">
        <v>1</v>
      </c>
      <c r="AM847" s="44">
        <f>IF(E847&lt;10,IF(E847=1,AB847,SUMIFS(AB:AB,A:A,A847,C:C,C847)),"")</f>
        <v>9</v>
      </c>
      <c r="AN847">
        <v>7</v>
      </c>
      <c r="AO847">
        <v>1</v>
      </c>
      <c r="AQ847">
        <v>1</v>
      </c>
    </row>
    <row r="848" spans="1:46">
      <c r="A848">
        <v>37</v>
      </c>
      <c r="B848" t="str">
        <f>INDEX(Schedule!A:B,MATCH(GameLog!A848,Schedule!A:A,0),2)</f>
        <v>19990407_MIL@STL</v>
      </c>
      <c r="C848" s="42" t="s">
        <v>2573</v>
      </c>
      <c r="D848" t="s">
        <v>3337</v>
      </c>
      <c r="E848" s="42">
        <v>9</v>
      </c>
      <c r="F848">
        <v>1</v>
      </c>
      <c r="G848" s="42">
        <v>4</v>
      </c>
      <c r="H848">
        <v>1</v>
      </c>
      <c r="I848">
        <v>2</v>
      </c>
      <c r="J848">
        <v>1</v>
      </c>
      <c r="N848">
        <v>1</v>
      </c>
      <c r="Q848">
        <v>1</v>
      </c>
      <c r="AM848" s="44">
        <f>IF(E848&lt;10,IF(E848=1,AB848,SUMIFS(AB:AB,A:A,A848,C:C,C848)),"")</f>
        <v>9</v>
      </c>
      <c r="AN848">
        <v>3</v>
      </c>
    </row>
    <row r="849" spans="1:43">
      <c r="A849">
        <v>37</v>
      </c>
      <c r="B849" t="str">
        <f>INDEX(Schedule!A:B,MATCH(GameLog!A849,Schedule!A:A,0),2)</f>
        <v>19990407_MIL@STL</v>
      </c>
      <c r="C849" s="42" t="s">
        <v>2573</v>
      </c>
      <c r="D849" t="s">
        <v>3333</v>
      </c>
      <c r="E849" s="42">
        <v>5</v>
      </c>
      <c r="F849">
        <v>1</v>
      </c>
      <c r="G849" s="42">
        <v>4</v>
      </c>
      <c r="Q849">
        <v>1</v>
      </c>
      <c r="AM849" s="44">
        <f>IF(E849&lt;10,IF(E849=1,AB849,SUMIFS(AB:AB,A:A,A849,C:C,C849)),"")</f>
        <v>9</v>
      </c>
      <c r="AN849">
        <v>1</v>
      </c>
      <c r="AO849">
        <v>2</v>
      </c>
      <c r="AQ849">
        <v>1</v>
      </c>
    </row>
    <row r="850" spans="1:43">
      <c r="A850">
        <v>37</v>
      </c>
      <c r="B850" t="str">
        <f>INDEX(Schedule!A:B,MATCH(GameLog!A850,Schedule!A:A,0),2)</f>
        <v>19990407_MIL@STL</v>
      </c>
      <c r="C850" s="42" t="s">
        <v>2573</v>
      </c>
      <c r="D850" t="s">
        <v>3338</v>
      </c>
      <c r="E850" s="42">
        <v>7</v>
      </c>
      <c r="F850">
        <v>1</v>
      </c>
      <c r="G850" s="42">
        <v>4</v>
      </c>
      <c r="H850">
        <v>1</v>
      </c>
      <c r="I850">
        <v>2</v>
      </c>
      <c r="L850">
        <v>1</v>
      </c>
      <c r="M850">
        <v>2</v>
      </c>
      <c r="Q850">
        <v>1</v>
      </c>
      <c r="AM850" s="44">
        <v>7.666666666666667</v>
      </c>
      <c r="AN850">
        <v>1</v>
      </c>
      <c r="AP850">
        <v>1</v>
      </c>
    </row>
    <row r="851" spans="1:43">
      <c r="A851">
        <v>37</v>
      </c>
      <c r="B851" t="str">
        <f>INDEX(Schedule!A:B,MATCH(GameLog!A851,Schedule!A:A,0),2)</f>
        <v>19990407_MIL@STL</v>
      </c>
      <c r="C851" s="42" t="s">
        <v>2573</v>
      </c>
      <c r="D851" t="s">
        <v>3330</v>
      </c>
      <c r="E851" s="42">
        <v>2</v>
      </c>
      <c r="F851">
        <v>1</v>
      </c>
      <c r="G851" s="42">
        <v>4</v>
      </c>
      <c r="Q851">
        <v>1</v>
      </c>
      <c r="AM851" s="44">
        <f>IF(E851&lt;10,IF(E851=1,AB851,SUMIFS(AB:AB,A:A,A851,C:C,C851)),"")</f>
        <v>9</v>
      </c>
      <c r="AN851">
        <v>6</v>
      </c>
    </row>
    <row r="852" spans="1:43">
      <c r="A852">
        <v>37</v>
      </c>
      <c r="B852" t="str">
        <f>INDEX(Schedule!A:B,MATCH(GameLog!A852,Schedule!A:A,0),2)</f>
        <v>19990407_MIL@STL</v>
      </c>
      <c r="C852" s="42" t="s">
        <v>2573</v>
      </c>
      <c r="D852" t="s">
        <v>3341</v>
      </c>
      <c r="E852" s="42">
        <v>4</v>
      </c>
      <c r="F852">
        <v>1</v>
      </c>
      <c r="G852" s="42">
        <v>4</v>
      </c>
      <c r="I852">
        <v>1</v>
      </c>
      <c r="AM852" s="44">
        <f>IF(E852&lt;10,IF(E852=1,AB852,SUMIFS(AB:AB,A:A,A852,C:C,C852)),"")</f>
        <v>9</v>
      </c>
      <c r="AN852">
        <v>2</v>
      </c>
      <c r="AO852">
        <v>2</v>
      </c>
      <c r="AQ852">
        <v>1</v>
      </c>
    </row>
    <row r="853" spans="1:43">
      <c r="A853">
        <v>37</v>
      </c>
      <c r="B853" t="str">
        <f>INDEX(Schedule!A:B,MATCH(GameLog!A853,Schedule!A:A,0),2)</f>
        <v>19990407_MIL@STL</v>
      </c>
      <c r="C853" s="42" t="s">
        <v>2573</v>
      </c>
      <c r="D853" t="s">
        <v>3351</v>
      </c>
      <c r="E853" s="42">
        <v>1</v>
      </c>
      <c r="F853">
        <v>1</v>
      </c>
      <c r="G853" s="42">
        <v>2</v>
      </c>
      <c r="W853" s="42">
        <v>1</v>
      </c>
      <c r="AB853" s="12">
        <v>6</v>
      </c>
      <c r="AC853">
        <v>5</v>
      </c>
      <c r="AD853">
        <v>4</v>
      </c>
      <c r="AE853">
        <v>3</v>
      </c>
      <c r="AF853">
        <v>1</v>
      </c>
      <c r="AG853">
        <v>2</v>
      </c>
      <c r="AI853">
        <v>4</v>
      </c>
      <c r="AJ853">
        <v>2</v>
      </c>
      <c r="AM853" s="44">
        <f>IF(E853&lt;10,IF(E853=1,AB853,SUMIFS(AB:AB,A:A,A853,C:C,C853)),"")</f>
        <v>6</v>
      </c>
      <c r="AN853">
        <v>1</v>
      </c>
      <c r="AO853">
        <v>1</v>
      </c>
    </row>
    <row r="854" spans="1:43">
      <c r="A854">
        <v>37</v>
      </c>
      <c r="B854" t="str">
        <f>INDEX(Schedule!A:B,MATCH(GameLog!A854,Schedule!A:A,0),2)</f>
        <v>19990407_MIL@STL</v>
      </c>
      <c r="C854" s="42" t="s">
        <v>2573</v>
      </c>
      <c r="D854" t="s">
        <v>3332</v>
      </c>
      <c r="E854" s="42" t="s">
        <v>2810</v>
      </c>
      <c r="G854" s="42">
        <v>1</v>
      </c>
      <c r="H854">
        <v>1</v>
      </c>
      <c r="I854">
        <v>1</v>
      </c>
      <c r="AM854" s="44" t="str">
        <f>IF(E854&lt;10,IF(E854=1,AB854,SUMIFS(AB:AB,A:A,A854,C:C,C854)),"")</f>
        <v/>
      </c>
    </row>
    <row r="855" spans="1:43">
      <c r="A855">
        <v>37</v>
      </c>
      <c r="B855" t="str">
        <f>INDEX(Schedule!A:B,MATCH(GameLog!A855,Schedule!A:A,0),2)</f>
        <v>19990407_MIL@STL</v>
      </c>
      <c r="C855" s="42" t="s">
        <v>2573</v>
      </c>
      <c r="D855" t="s">
        <v>3344</v>
      </c>
      <c r="E855" s="42">
        <v>7</v>
      </c>
      <c r="G855" s="42">
        <v>1</v>
      </c>
      <c r="AM855" s="44">
        <v>1.3333333333333333</v>
      </c>
    </row>
    <row r="856" spans="1:43">
      <c r="A856">
        <v>37</v>
      </c>
      <c r="B856" t="str">
        <f>INDEX(Schedule!A:B,MATCH(GameLog!A856,Schedule!A:A,0),2)</f>
        <v>19990407_MIL@STL</v>
      </c>
      <c r="C856" s="42" t="s">
        <v>2573</v>
      </c>
      <c r="D856" t="s">
        <v>3360</v>
      </c>
      <c r="E856" s="42">
        <v>1</v>
      </c>
      <c r="AB856" s="12">
        <v>1.3333333333333333</v>
      </c>
      <c r="AD856">
        <v>1</v>
      </c>
      <c r="AG856">
        <v>2</v>
      </c>
      <c r="AI856">
        <v>2</v>
      </c>
      <c r="AM856" s="44">
        <f>IF(E856&lt;10,IF(E856=1,AB856,SUMIFS(AB:AB,A:A,A856,C:C,C856)),"")</f>
        <v>1.3333333333333333</v>
      </c>
    </row>
    <row r="857" spans="1:43">
      <c r="A857">
        <v>37</v>
      </c>
      <c r="B857" t="str">
        <f>INDEX(Schedule!A:B,MATCH(GameLog!A857,Schedule!A:A,0),2)</f>
        <v>19990407_MIL@STL</v>
      </c>
      <c r="C857" s="42" t="s">
        <v>2573</v>
      </c>
      <c r="D857" t="s">
        <v>3359</v>
      </c>
      <c r="E857" s="42">
        <v>1</v>
      </c>
      <c r="AB857" s="12">
        <v>0.33333333333333331</v>
      </c>
      <c r="AC857">
        <v>1</v>
      </c>
      <c r="AJ857">
        <v>1</v>
      </c>
      <c r="AM857" s="44">
        <f>IF(E857&lt;10,IF(E857=1,AB857,SUMIFS(AB:AB,A:A,A857,C:C,C857)),"")</f>
        <v>0.33333333333333331</v>
      </c>
    </row>
    <row r="858" spans="1:43">
      <c r="A858">
        <v>37</v>
      </c>
      <c r="B858" t="str">
        <f>INDEX(Schedule!A:B,MATCH(GameLog!A858,Schedule!A:A,0),2)</f>
        <v>19990407_MIL@STL</v>
      </c>
      <c r="C858" s="42" t="s">
        <v>2573</v>
      </c>
      <c r="D858" t="s">
        <v>3353</v>
      </c>
      <c r="E858" s="42">
        <v>1</v>
      </c>
      <c r="AA858">
        <v>1</v>
      </c>
      <c r="AB858" s="12">
        <v>1.3333333333333333</v>
      </c>
      <c r="AC858">
        <v>1</v>
      </c>
      <c r="AM858" s="44">
        <f>IF(E858&lt;10,IF(E858=1,AB858,SUMIFS(AB:AB,A:A,A858,C:C,C858)),"")</f>
        <v>1.3333333333333333</v>
      </c>
    </row>
    <row r="859" spans="1:43">
      <c r="A859">
        <v>46</v>
      </c>
      <c r="B859" t="str">
        <f>INDEX(Schedule!A:B,MATCH(GameLog!A859,Schedule!A:A,0),2)</f>
        <v>19990408_MIL@STL</v>
      </c>
      <c r="C859" s="42" t="s">
        <v>2571</v>
      </c>
      <c r="D859" t="s">
        <v>3302</v>
      </c>
      <c r="E859" s="42">
        <v>4</v>
      </c>
      <c r="F859">
        <v>1</v>
      </c>
      <c r="G859" s="42">
        <v>6</v>
      </c>
      <c r="H859">
        <v>1</v>
      </c>
      <c r="I859">
        <v>2</v>
      </c>
      <c r="J859">
        <v>1</v>
      </c>
      <c r="AM859" s="44">
        <f>IF(E859&lt;10,IF(E859=1,AB859,SUMIFS(AB:AB,A:A,A859,C:C,C859)),"")</f>
        <v>11</v>
      </c>
      <c r="AN859">
        <v>3</v>
      </c>
      <c r="AO859">
        <v>7</v>
      </c>
      <c r="AQ859">
        <v>1</v>
      </c>
    </row>
    <row r="860" spans="1:43">
      <c r="A860">
        <v>46</v>
      </c>
      <c r="B860" t="str">
        <f>INDEX(Schedule!A:B,MATCH(GameLog!A860,Schedule!A:A,0),2)</f>
        <v>19990408_MIL@STL</v>
      </c>
      <c r="C860" s="42" t="s">
        <v>2571</v>
      </c>
      <c r="D860" t="s">
        <v>3297</v>
      </c>
      <c r="E860" s="42">
        <v>8</v>
      </c>
      <c r="F860">
        <v>1</v>
      </c>
      <c r="G860" s="42">
        <v>6</v>
      </c>
      <c r="I860">
        <v>4</v>
      </c>
      <c r="J860">
        <v>2</v>
      </c>
      <c r="M860">
        <v>2</v>
      </c>
      <c r="Q860">
        <v>2</v>
      </c>
      <c r="AM860" s="44">
        <f>IF(E860&lt;10,IF(E860=1,AB860,SUMIFS(AB:AB,A:A,A860,C:C,C860)),"")</f>
        <v>11</v>
      </c>
      <c r="AN860">
        <v>3</v>
      </c>
    </row>
    <row r="861" spans="1:43">
      <c r="A861">
        <v>46</v>
      </c>
      <c r="B861" t="str">
        <f>INDEX(Schedule!A:B,MATCH(GameLog!A861,Schedule!A:A,0),2)</f>
        <v>19990408_MIL@STL</v>
      </c>
      <c r="C861" s="42" t="s">
        <v>2571</v>
      </c>
      <c r="D861" t="s">
        <v>3294</v>
      </c>
      <c r="E861" s="42">
        <v>5</v>
      </c>
      <c r="F861">
        <v>1</v>
      </c>
      <c r="G861" s="42">
        <v>4</v>
      </c>
      <c r="P861">
        <v>2</v>
      </c>
      <c r="V861">
        <v>1</v>
      </c>
      <c r="AM861" s="44">
        <f>IF(E861&lt;10,IF(E861=1,AB861,SUMIFS(AB:AB,A:A,A861,C:C,C861)),"")</f>
        <v>11</v>
      </c>
      <c r="AO861">
        <v>4</v>
      </c>
    </row>
    <row r="862" spans="1:43">
      <c r="A862">
        <v>46</v>
      </c>
      <c r="B862" t="str">
        <f>INDEX(Schedule!A:B,MATCH(GameLog!A862,Schedule!A:A,0),2)</f>
        <v>19990408_MIL@STL</v>
      </c>
      <c r="C862" s="42" t="s">
        <v>2571</v>
      </c>
      <c r="D862" t="s">
        <v>3298</v>
      </c>
      <c r="E862" s="42">
        <v>9</v>
      </c>
      <c r="F862">
        <v>1</v>
      </c>
      <c r="G862" s="42">
        <v>5</v>
      </c>
      <c r="Q862">
        <v>1</v>
      </c>
      <c r="AM862" s="44">
        <f>IF(E862&lt;10,IF(E862=1,AB862,SUMIFS(AB:AB,A:A,A862,C:C,C862)),"")</f>
        <v>11</v>
      </c>
      <c r="AN862">
        <v>2</v>
      </c>
    </row>
    <row r="863" spans="1:43">
      <c r="A863">
        <v>46</v>
      </c>
      <c r="B863" t="str">
        <f>INDEX(Schedule!A:B,MATCH(GameLog!A863,Schedule!A:A,0),2)</f>
        <v>19990408_MIL@STL</v>
      </c>
      <c r="C863" s="42" t="s">
        <v>2571</v>
      </c>
      <c r="D863" t="s">
        <v>3300</v>
      </c>
      <c r="E863" s="42">
        <v>3</v>
      </c>
      <c r="F863">
        <v>1</v>
      </c>
      <c r="G863" s="42">
        <v>5</v>
      </c>
      <c r="H863">
        <v>2</v>
      </c>
      <c r="I863">
        <v>3</v>
      </c>
      <c r="J863">
        <v>1</v>
      </c>
      <c r="K863">
        <v>1</v>
      </c>
      <c r="AM863" s="44">
        <f>IF(E863&lt;10,IF(E863=1,AB863,SUMIFS(AB:AB,A:A,A863,C:C,C863)),"")</f>
        <v>11</v>
      </c>
      <c r="AN863">
        <v>15</v>
      </c>
    </row>
    <row r="864" spans="1:43">
      <c r="A864">
        <v>46</v>
      </c>
      <c r="B864" t="str">
        <f>INDEX(Schedule!A:B,MATCH(GameLog!A864,Schedule!A:A,0),2)</f>
        <v>19990408_MIL@STL</v>
      </c>
      <c r="C864" s="42" t="s">
        <v>2571</v>
      </c>
      <c r="D864" t="s">
        <v>3292</v>
      </c>
      <c r="E864" s="42">
        <v>6</v>
      </c>
      <c r="F864">
        <v>1</v>
      </c>
      <c r="G864" s="42">
        <v>5</v>
      </c>
      <c r="I864">
        <v>4</v>
      </c>
      <c r="J864">
        <v>1</v>
      </c>
      <c r="M864">
        <v>1</v>
      </c>
      <c r="AM864" s="44">
        <f>IF(E864&lt;10,IF(E864=1,AB864,SUMIFS(AB:AB,A:A,A864,C:C,C864)),"")</f>
        <v>11</v>
      </c>
      <c r="AO864">
        <v>2</v>
      </c>
    </row>
    <row r="865" spans="1:47">
      <c r="A865">
        <v>46</v>
      </c>
      <c r="B865" t="str">
        <f>INDEX(Schedule!A:B,MATCH(GameLog!A865,Schedule!A:A,0),2)</f>
        <v>19990408_MIL@STL</v>
      </c>
      <c r="C865" s="42" t="s">
        <v>2571</v>
      </c>
      <c r="D865" t="s">
        <v>3305</v>
      </c>
      <c r="E865" s="42">
        <v>2</v>
      </c>
      <c r="F865">
        <v>1</v>
      </c>
      <c r="G865" s="42">
        <v>3</v>
      </c>
      <c r="M865">
        <v>1</v>
      </c>
      <c r="Q865">
        <v>1</v>
      </c>
      <c r="R865">
        <v>1</v>
      </c>
      <c r="U865">
        <v>1</v>
      </c>
      <c r="AM865" s="44">
        <v>9</v>
      </c>
      <c r="AN865">
        <v>6</v>
      </c>
      <c r="AO865">
        <v>1</v>
      </c>
      <c r="AP865">
        <v>1</v>
      </c>
      <c r="AU865">
        <v>1</v>
      </c>
    </row>
    <row r="866" spans="1:47">
      <c r="A866">
        <v>46</v>
      </c>
      <c r="B866" t="str">
        <f>INDEX(Schedule!A:B,MATCH(GameLog!A866,Schedule!A:A,0),2)</f>
        <v>19990408_MIL@STL</v>
      </c>
      <c r="C866" s="42" t="s">
        <v>2571</v>
      </c>
      <c r="D866" t="s">
        <v>3291</v>
      </c>
      <c r="E866" s="42" t="s">
        <v>2810</v>
      </c>
      <c r="G866" s="42">
        <v>1</v>
      </c>
      <c r="R866">
        <v>1</v>
      </c>
      <c r="AM866" s="44" t="str">
        <f>IF(E866&lt;10,IF(E866=1,AB866,SUMIFS(AB:AB,A:A,A866,C:C,C866)),"")</f>
        <v/>
      </c>
    </row>
    <row r="867" spans="1:47">
      <c r="A867">
        <v>46</v>
      </c>
      <c r="B867" t="str">
        <f>INDEX(Schedule!A:B,MATCH(GameLog!A867,Schedule!A:A,0),2)</f>
        <v>19990408_MIL@STL</v>
      </c>
      <c r="C867" s="42" t="s">
        <v>2571</v>
      </c>
      <c r="D867" t="s">
        <v>3291</v>
      </c>
      <c r="E867" s="42">
        <v>2</v>
      </c>
      <c r="AM867" s="44">
        <v>2</v>
      </c>
      <c r="AN867">
        <v>2</v>
      </c>
      <c r="AT867">
        <v>1</v>
      </c>
    </row>
    <row r="868" spans="1:47">
      <c r="A868">
        <v>46</v>
      </c>
      <c r="B868" t="str">
        <f>INDEX(Schedule!A:B,MATCH(GameLog!A868,Schedule!A:A,0),2)</f>
        <v>19990408_MIL@STL</v>
      </c>
      <c r="C868" s="42" t="s">
        <v>2571</v>
      </c>
      <c r="D868" t="s">
        <v>3299</v>
      </c>
      <c r="E868" s="42">
        <v>7</v>
      </c>
      <c r="F868">
        <v>1</v>
      </c>
      <c r="G868" s="42">
        <v>4</v>
      </c>
      <c r="H868">
        <v>1</v>
      </c>
      <c r="I868">
        <v>1</v>
      </c>
      <c r="J868">
        <v>1</v>
      </c>
      <c r="M868">
        <v>1</v>
      </c>
      <c r="P868">
        <v>1</v>
      </c>
      <c r="AM868" s="44">
        <f>IF(E868&lt;10,IF(E868=1,AB868,SUMIFS(AB:AB,A:A,A868,C:C,C868)),"")</f>
        <v>11</v>
      </c>
      <c r="AN868">
        <v>2</v>
      </c>
    </row>
    <row r="869" spans="1:47">
      <c r="A869">
        <v>46</v>
      </c>
      <c r="B869" t="str">
        <f>INDEX(Schedule!A:B,MATCH(GameLog!A869,Schedule!A:A,0),2)</f>
        <v>19990408_MIL@STL</v>
      </c>
      <c r="C869" s="42" t="s">
        <v>2571</v>
      </c>
      <c r="D869" t="s">
        <v>3316</v>
      </c>
      <c r="E869" s="42">
        <v>1</v>
      </c>
      <c r="F869">
        <v>1</v>
      </c>
      <c r="G869" s="42">
        <v>2</v>
      </c>
      <c r="Q869">
        <v>2</v>
      </c>
      <c r="AB869" s="12">
        <v>5.333333333333333</v>
      </c>
      <c r="AC869">
        <v>2</v>
      </c>
      <c r="AD869">
        <v>2</v>
      </c>
      <c r="AE869">
        <v>2</v>
      </c>
      <c r="AG869">
        <v>3</v>
      </c>
      <c r="AI869">
        <v>2</v>
      </c>
      <c r="AM869" s="44">
        <f>IF(E869&lt;10,IF(E869=1,AB869,SUMIFS(AB:AB,A:A,A869,C:C,C869)),"")</f>
        <v>5.333333333333333</v>
      </c>
      <c r="AU869">
        <v>1</v>
      </c>
    </row>
    <row r="870" spans="1:47">
      <c r="A870">
        <v>46</v>
      </c>
      <c r="B870" t="str">
        <f>INDEX(Schedule!A:B,MATCH(GameLog!A870,Schedule!A:A,0),2)</f>
        <v>19990408_MIL@STL</v>
      </c>
      <c r="C870" s="42" t="s">
        <v>2571</v>
      </c>
      <c r="D870" t="s">
        <v>3295</v>
      </c>
      <c r="E870" s="42" t="s">
        <v>2810</v>
      </c>
      <c r="G870" s="42">
        <v>1</v>
      </c>
      <c r="Q870">
        <v>1</v>
      </c>
      <c r="AM870" s="44" t="str">
        <f>IF(E870&lt;10,IF(E870=1,AB870,SUMIFS(AB:AB,A:A,A870,C:C,C870)),"")</f>
        <v/>
      </c>
    </row>
    <row r="871" spans="1:47">
      <c r="A871">
        <v>46</v>
      </c>
      <c r="B871" t="str">
        <f>INDEX(Schedule!A:B,MATCH(GameLog!A871,Schedule!A:A,0),2)</f>
        <v>19990408_MIL@STL</v>
      </c>
      <c r="C871" s="42" t="s">
        <v>2571</v>
      </c>
      <c r="D871" t="s">
        <v>3301</v>
      </c>
      <c r="E871" s="42" t="s">
        <v>2810</v>
      </c>
      <c r="G871" s="42">
        <v>1</v>
      </c>
      <c r="Q871">
        <v>1</v>
      </c>
      <c r="AM871" s="44" t="str">
        <f>IF(E871&lt;10,IF(E871=1,AB871,SUMIFS(AB:AB,A:A,A871,C:C,C871)),"")</f>
        <v/>
      </c>
    </row>
    <row r="872" spans="1:47">
      <c r="A872">
        <v>46</v>
      </c>
      <c r="B872" t="str">
        <f>INDEX(Schedule!A:B,MATCH(GameLog!A872,Schedule!A:A,0),2)</f>
        <v>19990408_MIL@STL</v>
      </c>
      <c r="C872" s="42" t="s">
        <v>2571</v>
      </c>
      <c r="D872" t="s">
        <v>3328</v>
      </c>
      <c r="E872" s="42">
        <v>1</v>
      </c>
      <c r="T872">
        <v>1</v>
      </c>
      <c r="W872" s="42">
        <v>1</v>
      </c>
      <c r="AB872" s="12">
        <v>2</v>
      </c>
      <c r="AG872">
        <v>2</v>
      </c>
      <c r="AH872">
        <v>1</v>
      </c>
      <c r="AI872">
        <v>2</v>
      </c>
      <c r="AM872" s="44">
        <f>IF(E872&lt;10,IF(E872=1,AB872,SUMIFS(AB:AB,A:A,A872,C:C,C872)),"")</f>
        <v>2</v>
      </c>
      <c r="AT872">
        <v>1</v>
      </c>
    </row>
    <row r="873" spans="1:47">
      <c r="A873">
        <v>46</v>
      </c>
      <c r="B873" t="str">
        <f>INDEX(Schedule!A:B,MATCH(GameLog!A873,Schedule!A:A,0),2)</f>
        <v>19990408_MIL@STL</v>
      </c>
      <c r="C873" s="42" t="s">
        <v>2571</v>
      </c>
      <c r="D873" t="s">
        <v>3318</v>
      </c>
      <c r="E873" s="42">
        <v>1</v>
      </c>
      <c r="AB873" s="12">
        <v>0.66666666666666663</v>
      </c>
      <c r="AG873">
        <v>1</v>
      </c>
      <c r="AM873" s="44">
        <f>IF(E873&lt;10,IF(E873=1,AB873,SUMIFS(AB:AB,A:A,A873,C:C,C873)),"")</f>
        <v>0.66666666666666663</v>
      </c>
      <c r="AO873">
        <v>1</v>
      </c>
    </row>
    <row r="874" spans="1:47">
      <c r="A874">
        <v>46</v>
      </c>
      <c r="B874" t="str">
        <f>INDEX(Schedule!A:B,MATCH(GameLog!A874,Schedule!A:A,0),2)</f>
        <v>19990408_MIL@STL</v>
      </c>
      <c r="C874" s="42" t="s">
        <v>2571</v>
      </c>
      <c r="D874" t="s">
        <v>3322</v>
      </c>
      <c r="E874" s="42">
        <v>1</v>
      </c>
      <c r="AB874" s="12">
        <v>1</v>
      </c>
      <c r="AI874">
        <v>2</v>
      </c>
      <c r="AM874" s="44">
        <f>IF(E874&lt;10,IF(E874=1,AB874,SUMIFS(AB:AB,A:A,A874,C:C,C874)),"")</f>
        <v>1</v>
      </c>
      <c r="AO874">
        <v>1</v>
      </c>
    </row>
    <row r="875" spans="1:47">
      <c r="A875">
        <v>46</v>
      </c>
      <c r="B875" t="str">
        <f>INDEX(Schedule!A:B,MATCH(GameLog!A875,Schedule!A:A,0),2)</f>
        <v>19990408_MIL@STL</v>
      </c>
      <c r="C875" s="42" t="s">
        <v>2571</v>
      </c>
      <c r="D875" t="s">
        <v>3329</v>
      </c>
      <c r="E875" s="42">
        <v>1</v>
      </c>
      <c r="AB875" s="12">
        <v>0.66666666666666663</v>
      </c>
      <c r="AC875">
        <v>1</v>
      </c>
      <c r="AM875" s="44">
        <f>IF(E875&lt;10,IF(E875=1,AB875,SUMIFS(AB:AB,A:A,A875,C:C,C875)),"")</f>
        <v>0.66666666666666663</v>
      </c>
    </row>
    <row r="876" spans="1:47">
      <c r="A876">
        <v>46</v>
      </c>
      <c r="B876" t="str">
        <f>INDEX(Schedule!A:B,MATCH(GameLog!A876,Schedule!A:A,0),2)</f>
        <v>19990408_MIL@STL</v>
      </c>
      <c r="C876" s="42" t="s">
        <v>2571</v>
      </c>
      <c r="D876" t="s">
        <v>3321</v>
      </c>
      <c r="E876" s="42">
        <v>1</v>
      </c>
      <c r="AB876" s="12">
        <v>1.3333333333333333</v>
      </c>
      <c r="AC876">
        <v>2</v>
      </c>
      <c r="AD876">
        <v>2</v>
      </c>
      <c r="AE876">
        <v>2</v>
      </c>
      <c r="AF876">
        <v>1</v>
      </c>
      <c r="AG876">
        <v>3</v>
      </c>
      <c r="AI876">
        <v>2</v>
      </c>
      <c r="AM876" s="44">
        <f>IF(E876&lt;10,IF(E876=1,AB876,SUMIFS(AB:AB,A:A,A876,C:C,C876)),"")</f>
        <v>1.3333333333333333</v>
      </c>
    </row>
    <row r="877" spans="1:47">
      <c r="A877">
        <v>46</v>
      </c>
      <c r="B877" t="str">
        <f>INDEX(Schedule!A:B,MATCH(GameLog!A877,Schedule!A:A,0),2)</f>
        <v>19990408_MIL@STL</v>
      </c>
      <c r="C877" s="42" t="s">
        <v>2573</v>
      </c>
      <c r="D877" t="s">
        <v>3338</v>
      </c>
      <c r="E877" s="42">
        <v>8</v>
      </c>
      <c r="F877">
        <v>1</v>
      </c>
      <c r="G877" s="42">
        <v>3</v>
      </c>
      <c r="I877">
        <v>1</v>
      </c>
      <c r="J877">
        <v>1</v>
      </c>
      <c r="M877">
        <v>1</v>
      </c>
      <c r="P877">
        <v>1</v>
      </c>
      <c r="T877">
        <v>1</v>
      </c>
      <c r="AM877" s="44">
        <v>9</v>
      </c>
      <c r="AN877">
        <v>2</v>
      </c>
    </row>
    <row r="878" spans="1:47">
      <c r="A878">
        <v>46</v>
      </c>
      <c r="B878" t="str">
        <f>INDEX(Schedule!A:B,MATCH(GameLog!A878,Schedule!A:A,0),2)</f>
        <v>19990408_MIL@STL</v>
      </c>
      <c r="C878" s="42" t="s">
        <v>2573</v>
      </c>
      <c r="D878" t="s">
        <v>3349</v>
      </c>
      <c r="E878" s="42">
        <v>4</v>
      </c>
      <c r="G878" s="42">
        <v>1</v>
      </c>
      <c r="Q878">
        <v>1</v>
      </c>
      <c r="AM878" s="44">
        <v>2</v>
      </c>
      <c r="AN878">
        <v>1</v>
      </c>
    </row>
    <row r="879" spans="1:47">
      <c r="A879">
        <v>46</v>
      </c>
      <c r="B879" t="str">
        <f>INDEX(Schedule!A:B,MATCH(GameLog!A879,Schedule!A:A,0),2)</f>
        <v>19990408_MIL@STL</v>
      </c>
      <c r="C879" s="42" t="s">
        <v>2573</v>
      </c>
      <c r="D879" t="s">
        <v>3344</v>
      </c>
      <c r="E879" s="42">
        <v>6</v>
      </c>
      <c r="F879">
        <v>1</v>
      </c>
      <c r="G879" s="42">
        <v>5</v>
      </c>
      <c r="I879">
        <v>1</v>
      </c>
      <c r="M879">
        <v>1</v>
      </c>
      <c r="Q879">
        <v>1</v>
      </c>
      <c r="AM879" s="44">
        <v>9</v>
      </c>
      <c r="AN879">
        <v>2</v>
      </c>
      <c r="AO879">
        <v>4</v>
      </c>
      <c r="AQ879">
        <v>1</v>
      </c>
    </row>
    <row r="880" spans="1:47">
      <c r="A880">
        <v>46</v>
      </c>
      <c r="B880" t="str">
        <f>INDEX(Schedule!A:B,MATCH(GameLog!A880,Schedule!A:A,0),2)</f>
        <v>19990408_MIL@STL</v>
      </c>
      <c r="C880" s="42" t="s">
        <v>2573</v>
      </c>
      <c r="D880" t="s">
        <v>3331</v>
      </c>
      <c r="E880" s="42">
        <v>3</v>
      </c>
      <c r="F880">
        <v>1</v>
      </c>
      <c r="G880" s="42">
        <v>3</v>
      </c>
      <c r="M880">
        <v>1</v>
      </c>
      <c r="P880">
        <v>1</v>
      </c>
      <c r="Q880">
        <v>1</v>
      </c>
      <c r="U880">
        <v>1</v>
      </c>
      <c r="AM880" s="44">
        <f>IF(E880&lt;10,IF(E880=1,AB880,SUMIFS(AB:AB,A:A,A880,C:C,C880)),"")</f>
        <v>11</v>
      </c>
      <c r="AN880">
        <v>11</v>
      </c>
      <c r="AO880">
        <v>2</v>
      </c>
      <c r="AQ880">
        <v>2</v>
      </c>
    </row>
    <row r="881" spans="1:43">
      <c r="A881">
        <v>46</v>
      </c>
      <c r="B881" t="str">
        <f>INDEX(Schedule!A:B,MATCH(GameLog!A881,Schedule!A:A,0),2)</f>
        <v>19990408_MIL@STL</v>
      </c>
      <c r="C881" s="42" t="s">
        <v>2573</v>
      </c>
      <c r="D881" t="s">
        <v>3337</v>
      </c>
      <c r="E881" s="42">
        <v>9</v>
      </c>
      <c r="F881">
        <v>1</v>
      </c>
      <c r="G881" s="42">
        <v>4</v>
      </c>
      <c r="P881">
        <v>1</v>
      </c>
      <c r="AM881" s="44">
        <f>IF(E881&lt;10,IF(E881=1,AB881,SUMIFS(AB:AB,A:A,A881,C:C,C881)),"")</f>
        <v>11</v>
      </c>
      <c r="AN881">
        <v>1</v>
      </c>
    </row>
    <row r="882" spans="1:43">
      <c r="A882">
        <v>46</v>
      </c>
      <c r="B882" t="str">
        <f>INDEX(Schedule!A:B,MATCH(GameLog!A882,Schedule!A:A,0),2)</f>
        <v>19990408_MIL@STL</v>
      </c>
      <c r="C882" s="42" t="s">
        <v>2573</v>
      </c>
      <c r="D882" t="s">
        <v>3333</v>
      </c>
      <c r="E882" s="42">
        <v>5</v>
      </c>
      <c r="F882">
        <v>1</v>
      </c>
      <c r="G882" s="42">
        <v>5</v>
      </c>
      <c r="H882">
        <v>1</v>
      </c>
      <c r="I882">
        <v>1</v>
      </c>
      <c r="L882">
        <v>1</v>
      </c>
      <c r="M882">
        <v>1</v>
      </c>
      <c r="Q882">
        <v>1</v>
      </c>
      <c r="AM882" s="44">
        <f>IF(E882&lt;10,IF(E882=1,AB882,SUMIFS(AB:AB,A:A,A882,C:C,C882)),"")</f>
        <v>11</v>
      </c>
      <c r="AO882">
        <v>2</v>
      </c>
    </row>
    <row r="883" spans="1:43">
      <c r="A883">
        <v>46</v>
      </c>
      <c r="B883" t="str">
        <f>INDEX(Schedule!A:B,MATCH(GameLog!A883,Schedule!A:A,0),2)</f>
        <v>19990408_MIL@STL</v>
      </c>
      <c r="C883" s="42" t="s">
        <v>2573</v>
      </c>
      <c r="D883" t="s">
        <v>3339</v>
      </c>
      <c r="E883" s="42">
        <v>7</v>
      </c>
      <c r="F883">
        <v>1</v>
      </c>
      <c r="G883" s="42">
        <v>5</v>
      </c>
      <c r="I883">
        <v>1</v>
      </c>
      <c r="O883">
        <v>1</v>
      </c>
      <c r="Q883">
        <v>2</v>
      </c>
      <c r="AM883" s="44">
        <f>IF(E883&lt;10,IF(E883=1,AB883,SUMIFS(AB:AB,A:A,A883,C:C,C883)),"")</f>
        <v>11</v>
      </c>
      <c r="AN883">
        <v>2</v>
      </c>
    </row>
    <row r="884" spans="1:43">
      <c r="A884">
        <v>46</v>
      </c>
      <c r="B884" t="str">
        <f>INDEX(Schedule!A:B,MATCH(GameLog!A884,Schedule!A:A,0),2)</f>
        <v>19990408_MIL@STL</v>
      </c>
      <c r="C884" s="42" t="s">
        <v>2573</v>
      </c>
      <c r="D884" t="s">
        <v>3340</v>
      </c>
      <c r="E884" s="42">
        <v>2</v>
      </c>
      <c r="F884">
        <v>1</v>
      </c>
      <c r="G884" s="42">
        <v>5</v>
      </c>
      <c r="H884">
        <v>1</v>
      </c>
      <c r="I884">
        <v>1</v>
      </c>
      <c r="Q884">
        <v>1</v>
      </c>
      <c r="AM884" s="44">
        <f>IF(E884&lt;10,IF(E884=1,AB884,SUMIFS(AB:AB,A:A,A884,C:C,C884)),"")</f>
        <v>11</v>
      </c>
      <c r="AN884">
        <v>9</v>
      </c>
    </row>
    <row r="885" spans="1:43">
      <c r="A885">
        <v>46</v>
      </c>
      <c r="B885" t="str">
        <f>INDEX(Schedule!A:B,MATCH(GameLog!A885,Schedule!A:A,0),2)</f>
        <v>19990408_MIL@STL</v>
      </c>
      <c r="C885" s="42" t="s">
        <v>2573</v>
      </c>
      <c r="D885" t="s">
        <v>3332</v>
      </c>
      <c r="E885" s="42">
        <v>4</v>
      </c>
      <c r="F885">
        <v>1</v>
      </c>
      <c r="G885" s="42">
        <v>2</v>
      </c>
      <c r="H885">
        <v>1</v>
      </c>
      <c r="P885">
        <v>1</v>
      </c>
      <c r="Q885">
        <v>1</v>
      </c>
      <c r="AM885" s="44">
        <v>9</v>
      </c>
      <c r="AN885">
        <v>2</v>
      </c>
      <c r="AO885">
        <v>4</v>
      </c>
      <c r="AQ885">
        <v>1</v>
      </c>
    </row>
    <row r="886" spans="1:43">
      <c r="A886">
        <v>46</v>
      </c>
      <c r="B886" t="str">
        <f>INDEX(Schedule!A:B,MATCH(GameLog!A886,Schedule!A:A,0),2)</f>
        <v>19990408_MIL@STL</v>
      </c>
      <c r="C886" s="42" t="s">
        <v>2573</v>
      </c>
      <c r="D886" t="s">
        <v>3336</v>
      </c>
      <c r="E886" s="42" t="s">
        <v>2810</v>
      </c>
      <c r="P886">
        <v>1</v>
      </c>
      <c r="AM886" s="44" t="str">
        <f>IF(E886&lt;10,IF(E886=1,AB886,SUMIFS(AB:AB,A:A,A886,C:C,C886)),"")</f>
        <v/>
      </c>
    </row>
    <row r="887" spans="1:43">
      <c r="A887">
        <v>46</v>
      </c>
      <c r="B887" t="str">
        <f>INDEX(Schedule!A:B,MATCH(GameLog!A887,Schedule!A:A,0),2)</f>
        <v>19990408_MIL@STL</v>
      </c>
      <c r="C887" s="42" t="s">
        <v>2573</v>
      </c>
      <c r="D887" t="s">
        <v>3336</v>
      </c>
      <c r="E887" s="42">
        <v>8</v>
      </c>
      <c r="N887">
        <v>1</v>
      </c>
      <c r="P887">
        <v>1</v>
      </c>
      <c r="AM887" s="44">
        <v>2</v>
      </c>
      <c r="AN887">
        <v>1</v>
      </c>
    </row>
    <row r="888" spans="1:43">
      <c r="A888">
        <v>46</v>
      </c>
      <c r="B888" t="str">
        <f>INDEX(Schedule!A:B,MATCH(GameLog!A888,Schedule!A:A,0),2)</f>
        <v>19990408_MIL@STL</v>
      </c>
      <c r="C888" s="42" t="s">
        <v>2573</v>
      </c>
      <c r="D888" t="s">
        <v>2740</v>
      </c>
      <c r="E888" s="42">
        <v>1</v>
      </c>
      <c r="F888">
        <v>1</v>
      </c>
      <c r="G888" s="42">
        <v>1</v>
      </c>
      <c r="AB888" s="12">
        <v>6</v>
      </c>
      <c r="AC888">
        <v>8</v>
      </c>
      <c r="AD888">
        <v>2</v>
      </c>
      <c r="AE888">
        <v>2</v>
      </c>
      <c r="AG888">
        <v>1</v>
      </c>
      <c r="AI888">
        <v>4</v>
      </c>
      <c r="AL888">
        <v>1</v>
      </c>
      <c r="AM888" s="44">
        <f>IF(E888&lt;10,IF(E888=1,AB888,SUMIFS(AB:AB,A:A,A888,C:C,C888)),"")</f>
        <v>6</v>
      </c>
      <c r="AN888">
        <v>1</v>
      </c>
      <c r="AO888">
        <v>1</v>
      </c>
    </row>
    <row r="889" spans="1:43">
      <c r="A889">
        <v>46</v>
      </c>
      <c r="B889" t="str">
        <f>INDEX(Schedule!A:B,MATCH(GameLog!A889,Schedule!A:A,0),2)</f>
        <v>19990408_MIL@STL</v>
      </c>
      <c r="C889" s="42" t="s">
        <v>2573</v>
      </c>
      <c r="D889" t="s">
        <v>3341</v>
      </c>
      <c r="E889" s="42" t="s">
        <v>2810</v>
      </c>
      <c r="H889">
        <v>1</v>
      </c>
      <c r="P889">
        <v>1</v>
      </c>
      <c r="AM889" s="44" t="str">
        <f>IF(E889&lt;10,IF(E889=1,AB889,SUMIFS(AB:AB,A:A,A889,C:C,C889)),"")</f>
        <v/>
      </c>
    </row>
    <row r="890" spans="1:43">
      <c r="A890">
        <v>46</v>
      </c>
      <c r="B890" t="str">
        <f>INDEX(Schedule!A:B,MATCH(GameLog!A890,Schedule!A:A,0),2)</f>
        <v>19990408_MIL@STL</v>
      </c>
      <c r="C890" s="42" t="s">
        <v>2573</v>
      </c>
      <c r="D890" t="s">
        <v>3330</v>
      </c>
      <c r="E890" s="42" t="s">
        <v>2810</v>
      </c>
      <c r="G890" s="42">
        <v>1</v>
      </c>
      <c r="AM890" s="44" t="str">
        <f>IF(E890&lt;10,IF(E890=1,AB890,SUMIFS(AB:AB,A:A,A890,C:C,C890)),"")</f>
        <v/>
      </c>
    </row>
    <row r="891" spans="1:43">
      <c r="A891">
        <v>46</v>
      </c>
      <c r="B891" t="str">
        <f>INDEX(Schedule!A:B,MATCH(GameLog!A891,Schedule!A:A,0),2)</f>
        <v>19990408_MIL@STL</v>
      </c>
      <c r="C891" s="42" t="s">
        <v>2573</v>
      </c>
      <c r="D891" t="s">
        <v>3334</v>
      </c>
      <c r="E891" s="42" t="s">
        <v>2810</v>
      </c>
      <c r="P891">
        <v>1</v>
      </c>
      <c r="AM891" s="44" t="str">
        <f>IF(E891&lt;10,IF(E891=1,AB891,SUMIFS(AB:AB,A:A,A891,C:C,C891)),"")</f>
        <v/>
      </c>
    </row>
    <row r="892" spans="1:43">
      <c r="A892">
        <v>46</v>
      </c>
      <c r="B892" t="str">
        <f>INDEX(Schedule!A:B,MATCH(GameLog!A892,Schedule!A:A,0),2)</f>
        <v>19990408_MIL@STL</v>
      </c>
      <c r="C892" s="42" t="s">
        <v>2573</v>
      </c>
      <c r="D892" t="s">
        <v>3334</v>
      </c>
      <c r="E892" s="42">
        <v>6</v>
      </c>
      <c r="P892">
        <v>1</v>
      </c>
      <c r="V892">
        <v>1</v>
      </c>
      <c r="AM892" s="44">
        <v>2</v>
      </c>
      <c r="AN892">
        <v>1</v>
      </c>
      <c r="AO892">
        <v>1</v>
      </c>
      <c r="AQ892">
        <v>1</v>
      </c>
    </row>
    <row r="893" spans="1:43">
      <c r="A893">
        <v>46</v>
      </c>
      <c r="B893" t="str">
        <f>INDEX(Schedule!A:B,MATCH(GameLog!A893,Schedule!A:A,0),2)</f>
        <v>19990408_MIL@STL</v>
      </c>
      <c r="C893" s="42" t="s">
        <v>2573</v>
      </c>
      <c r="D893" t="s">
        <v>3359</v>
      </c>
      <c r="E893" s="42">
        <v>1</v>
      </c>
      <c r="AB893" s="12">
        <v>2</v>
      </c>
      <c r="AC893">
        <v>4</v>
      </c>
      <c r="AD893">
        <v>2</v>
      </c>
      <c r="AE893">
        <v>2</v>
      </c>
      <c r="AG893">
        <v>1</v>
      </c>
      <c r="AH893">
        <v>1</v>
      </c>
      <c r="AI893">
        <v>3</v>
      </c>
      <c r="AL893">
        <v>1</v>
      </c>
      <c r="AM893" s="44">
        <f>IF(E893&lt;10,IF(E893=1,AB893,SUMIFS(AB:AB,A:A,A893,C:C,C893)),"")</f>
        <v>2</v>
      </c>
    </row>
    <row r="894" spans="1:43">
      <c r="A894">
        <v>46</v>
      </c>
      <c r="B894" t="str">
        <f>INDEX(Schedule!A:B,MATCH(GameLog!A894,Schedule!A:A,0),2)</f>
        <v>19990408_MIL@STL</v>
      </c>
      <c r="C894" s="42" t="s">
        <v>2573</v>
      </c>
      <c r="D894" t="s">
        <v>3355</v>
      </c>
      <c r="E894" s="42">
        <v>1</v>
      </c>
      <c r="AB894" s="12">
        <v>1</v>
      </c>
      <c r="AI894">
        <v>1</v>
      </c>
      <c r="AM894" s="44">
        <f>IF(E894&lt;10,IF(E894=1,AB894,SUMIFS(AB:AB,A:A,A894,C:C,C894)),"")</f>
        <v>1</v>
      </c>
    </row>
    <row r="895" spans="1:43">
      <c r="A895">
        <v>46</v>
      </c>
      <c r="B895" t="str">
        <f>INDEX(Schedule!A:B,MATCH(GameLog!A895,Schedule!A:A,0),2)</f>
        <v>19990408_MIL@STL</v>
      </c>
      <c r="C895" s="42" t="s">
        <v>2573</v>
      </c>
      <c r="D895" t="s">
        <v>3353</v>
      </c>
      <c r="E895" s="42">
        <v>1</v>
      </c>
      <c r="X895">
        <v>1</v>
      </c>
      <c r="AB895" s="12">
        <v>2</v>
      </c>
      <c r="AC895">
        <v>2</v>
      </c>
      <c r="AD895">
        <v>1</v>
      </c>
      <c r="AE895">
        <v>1</v>
      </c>
      <c r="AG895">
        <v>1</v>
      </c>
      <c r="AM895" s="44">
        <f>IF(E895&lt;10,IF(E895=1,AB895,SUMIFS(AB:AB,A:A,A895,C:C,C895)),"")</f>
        <v>2</v>
      </c>
      <c r="AO895">
        <v>1</v>
      </c>
      <c r="AQ895">
        <v>1</v>
      </c>
    </row>
    <row r="896" spans="1:43">
      <c r="B896" t="e">
        <f>INDEX(Schedule!A:B,MATCH(GameLog!A896,Schedule!A:A,0),2)</f>
        <v>#N/A</v>
      </c>
      <c r="AM896" s="44">
        <f>IF(E896&lt;10,IF(E896=1,AB896,SUMIFS(AB:AB,A:A,A896,C:C,C896)),"")</f>
        <v>0</v>
      </c>
    </row>
    <row r="897" spans="2:39">
      <c r="B897" t="e">
        <f>INDEX(Schedule!A:B,MATCH(GameLog!A897,Schedule!A:A,0),2)</f>
        <v>#N/A</v>
      </c>
      <c r="AM897" s="44">
        <f>IF(E897&lt;10,IF(E897=1,AB897,SUMIFS(AB:AB,A:A,A897,C:C,C897)),"")</f>
        <v>0</v>
      </c>
    </row>
    <row r="898" spans="2:39">
      <c r="B898" t="e">
        <f>INDEX(Schedule!A:B,MATCH(GameLog!A898,Schedule!A:A,0),2)</f>
        <v>#N/A</v>
      </c>
      <c r="AM898" s="44">
        <f>IF(E898&lt;10,IF(E898=1,AB898,SUMIFS(AB:AB,A:A,A898,C:C,C898)),"")</f>
        <v>0</v>
      </c>
    </row>
    <row r="899" spans="2:39">
      <c r="B899" t="e">
        <f>INDEX(Schedule!A:B,MATCH(GameLog!A899,Schedule!A:A,0),2)</f>
        <v>#N/A</v>
      </c>
      <c r="AM899" s="44">
        <f>IF(E899&lt;10,IF(E899=1,AB899,SUMIFS(AB:AB,A:A,A899,C:C,C899)),"")</f>
        <v>0</v>
      </c>
    </row>
    <row r="900" spans="2:39">
      <c r="B900" t="e">
        <f>INDEX(Schedule!A:B,MATCH(GameLog!A900,Schedule!A:A,0),2)</f>
        <v>#N/A</v>
      </c>
      <c r="AM900" s="44">
        <f>IF(E900&lt;10,IF(E900=1,AB900,SUMIFS(AB:AB,A:A,A900,C:C,C900)),"")</f>
        <v>0</v>
      </c>
    </row>
    <row r="901" spans="2:39">
      <c r="B901" t="e">
        <f>INDEX(Schedule!A:B,MATCH(GameLog!A901,Schedule!A:A,0),2)</f>
        <v>#N/A</v>
      </c>
      <c r="AM901" s="44">
        <f>IF(E901&lt;10,IF(E901=1,AB901,SUMIFS(AB:AB,A:A,A901,C:C,C901)),"")</f>
        <v>0</v>
      </c>
    </row>
    <row r="902" spans="2:39">
      <c r="B902" t="e">
        <f>INDEX(Schedule!A:B,MATCH(GameLog!A902,Schedule!A:A,0),2)</f>
        <v>#N/A</v>
      </c>
      <c r="AM902" s="44">
        <f>IF(E902&lt;10,IF(E902=1,AB902,SUMIFS(AB:AB,A:A,A902,C:C,C902)),"")</f>
        <v>0</v>
      </c>
    </row>
    <row r="903" spans="2:39">
      <c r="B903" t="e">
        <f>INDEX(Schedule!A:B,MATCH(GameLog!A903,Schedule!A:A,0),2)</f>
        <v>#N/A</v>
      </c>
      <c r="AM903" s="44">
        <f>IF(E903&lt;10,IF(E903=1,AB903,SUMIFS(AB:AB,A:A,A903,C:C,C903)),"")</f>
        <v>0</v>
      </c>
    </row>
    <row r="904" spans="2:39">
      <c r="B904" t="e">
        <f>INDEX(Schedule!A:B,MATCH(GameLog!A904,Schedule!A:A,0),2)</f>
        <v>#N/A</v>
      </c>
      <c r="AM904" s="44">
        <f>IF(E904&lt;10,IF(E904=1,AB904,SUMIFS(AB:AB,A:A,A904,C:C,C904)),"")</f>
        <v>0</v>
      </c>
    </row>
    <row r="905" spans="2:39">
      <c r="B905" t="e">
        <f>INDEX(Schedule!A:B,MATCH(GameLog!A905,Schedule!A:A,0),2)</f>
        <v>#N/A</v>
      </c>
      <c r="AM905" s="44">
        <f>IF(E905&lt;10,IF(E905=1,AB905,SUMIFS(AB:AB,A:A,A905,C:C,C905)),"")</f>
        <v>0</v>
      </c>
    </row>
    <row r="906" spans="2:39">
      <c r="B906" t="e">
        <f>INDEX(Schedule!A:B,MATCH(GameLog!A906,Schedule!A:A,0),2)</f>
        <v>#N/A</v>
      </c>
      <c r="AM906" s="44">
        <f>IF(E906&lt;10,IF(E906=1,AB906,SUMIFS(AB:AB,A:A,A906,C:C,C906)),"")</f>
        <v>0</v>
      </c>
    </row>
    <row r="907" spans="2:39">
      <c r="B907" t="e">
        <f>INDEX(Schedule!A:B,MATCH(GameLog!A907,Schedule!A:A,0),2)</f>
        <v>#N/A</v>
      </c>
      <c r="AM907" s="44">
        <f>IF(E907&lt;10,IF(E907=1,AB907,SUMIFS(AB:AB,A:A,A907,C:C,C907)),"")</f>
        <v>0</v>
      </c>
    </row>
    <row r="908" spans="2:39">
      <c r="B908" t="e">
        <f>INDEX(Schedule!A:B,MATCH(GameLog!A908,Schedule!A:A,0),2)</f>
        <v>#N/A</v>
      </c>
      <c r="AM908" s="44">
        <f>IF(E908&lt;10,IF(E908=1,AB908,SUMIFS(AB:AB,A:A,A908,C:C,C908)),"")</f>
        <v>0</v>
      </c>
    </row>
    <row r="909" spans="2:39">
      <c r="B909" t="e">
        <f>INDEX(Schedule!A:B,MATCH(GameLog!A909,Schedule!A:A,0),2)</f>
        <v>#N/A</v>
      </c>
      <c r="AM909" s="44">
        <f>IF(E909&lt;10,IF(E909=1,AB909,SUMIFS(AB:AB,A:A,A909,C:C,C909)),"")</f>
        <v>0</v>
      </c>
    </row>
    <row r="910" spans="2:39">
      <c r="B910" t="e">
        <f>INDEX(Schedule!A:B,MATCH(GameLog!A910,Schedule!A:A,0),2)</f>
        <v>#N/A</v>
      </c>
      <c r="AM910" s="44">
        <f>IF(E910&lt;10,IF(E910=1,AB910,SUMIFS(AB:AB,A:A,A910,C:C,C910)),"")</f>
        <v>0</v>
      </c>
    </row>
    <row r="911" spans="2:39">
      <c r="B911" t="e">
        <f>INDEX(Schedule!A:B,MATCH(GameLog!A911,Schedule!A:A,0),2)</f>
        <v>#N/A</v>
      </c>
      <c r="AM911" s="44">
        <f>IF(E911&lt;10,IF(E911=1,AB911,SUMIFS(AB:AB,A:A,A911,C:C,C911)),"")</f>
        <v>0</v>
      </c>
    </row>
    <row r="912" spans="2:39">
      <c r="B912" t="e">
        <f>INDEX(Schedule!A:B,MATCH(GameLog!A912,Schedule!A:A,0),2)</f>
        <v>#N/A</v>
      </c>
      <c r="AM912" s="44">
        <f>IF(E912&lt;10,IF(E912=1,AB912,SUMIFS(AB:AB,A:A,A912,C:C,C912)),"")</f>
        <v>0</v>
      </c>
    </row>
    <row r="913" spans="2:39">
      <c r="B913" t="e">
        <f>INDEX(Schedule!A:B,MATCH(GameLog!A913,Schedule!A:A,0),2)</f>
        <v>#N/A</v>
      </c>
      <c r="AM913" s="44">
        <f>IF(E913&lt;10,IF(E913=1,AB913,SUMIFS(AB:AB,A:A,A913,C:C,C913)),"")</f>
        <v>0</v>
      </c>
    </row>
    <row r="914" spans="2:39">
      <c r="B914" t="e">
        <f>INDEX(Schedule!A:B,MATCH(GameLog!A914,Schedule!A:A,0),2)</f>
        <v>#N/A</v>
      </c>
      <c r="AM914" s="44">
        <f>IF(E914&lt;10,IF(E914=1,AB914,SUMIFS(AB:AB,A:A,A914,C:C,C914)),"")</f>
        <v>0</v>
      </c>
    </row>
    <row r="915" spans="2:39">
      <c r="B915" t="e">
        <f>INDEX(Schedule!A:B,MATCH(GameLog!A915,Schedule!A:A,0),2)</f>
        <v>#N/A</v>
      </c>
      <c r="AM915" s="44">
        <f>IF(E915&lt;10,IF(E915=1,AB915,SUMIFS(AB:AB,A:A,A915,C:C,C915)),"")</f>
        <v>0</v>
      </c>
    </row>
    <row r="916" spans="2:39">
      <c r="B916" t="e">
        <f>INDEX(Schedule!A:B,MATCH(GameLog!A916,Schedule!A:A,0),2)</f>
        <v>#N/A</v>
      </c>
      <c r="AM916" s="44">
        <f>IF(E916&lt;10,IF(E916=1,AB916,SUMIFS(AB:AB,A:A,A916,C:C,C916)),"")</f>
        <v>0</v>
      </c>
    </row>
    <row r="917" spans="2:39">
      <c r="B917" t="e">
        <f>INDEX(Schedule!A:B,MATCH(GameLog!A917,Schedule!A:A,0),2)</f>
        <v>#N/A</v>
      </c>
      <c r="AM917" s="44">
        <f>IF(E917&lt;10,IF(E917=1,AB917,SUMIFS(AB:AB,A:A,A917,C:C,C917)),"")</f>
        <v>0</v>
      </c>
    </row>
    <row r="918" spans="2:39">
      <c r="B918" t="e">
        <f>INDEX(Schedule!A:B,MATCH(GameLog!A918,Schedule!A:A,0),2)</f>
        <v>#N/A</v>
      </c>
      <c r="AM918" s="44">
        <f>IF(E918&lt;10,IF(E918=1,AB918,SUMIFS(AB:AB,A:A,A918,C:C,C918)),"")</f>
        <v>0</v>
      </c>
    </row>
    <row r="919" spans="2:39">
      <c r="B919" t="e">
        <f>INDEX(Schedule!A:B,MATCH(GameLog!A919,Schedule!A:A,0),2)</f>
        <v>#N/A</v>
      </c>
      <c r="AM919" s="44">
        <f>IF(E919&lt;10,IF(E919=1,AB919,SUMIFS(AB:AB,A:A,A919,C:C,C919)),"")</f>
        <v>0</v>
      </c>
    </row>
    <row r="920" spans="2:39">
      <c r="B920" t="e">
        <f>INDEX(Schedule!A:B,MATCH(GameLog!A920,Schedule!A:A,0),2)</f>
        <v>#N/A</v>
      </c>
      <c r="AM920" s="44">
        <f>IF(E920&lt;10,IF(E920=1,AB920,SUMIFS(AB:AB,A:A,A920,C:C,C920)),"")</f>
        <v>0</v>
      </c>
    </row>
    <row r="921" spans="2:39">
      <c r="B921" t="e">
        <f>INDEX(Schedule!A:B,MATCH(GameLog!A921,Schedule!A:A,0),2)</f>
        <v>#N/A</v>
      </c>
      <c r="AM921" s="44">
        <f>IF(E921&lt;10,IF(E921=1,AB921,SUMIFS(AB:AB,A:A,A921,C:C,C921)),"")</f>
        <v>0</v>
      </c>
    </row>
    <row r="922" spans="2:39">
      <c r="B922" t="e">
        <f>INDEX(Schedule!A:B,MATCH(GameLog!A922,Schedule!A:A,0),2)</f>
        <v>#N/A</v>
      </c>
      <c r="AM922" s="44">
        <f>IF(E922&lt;10,IF(E922=1,AB922,SUMIFS(AB:AB,A:A,A922,C:C,C922)),"")</f>
        <v>0</v>
      </c>
    </row>
    <row r="923" spans="2:39">
      <c r="B923" t="e">
        <f>INDEX(Schedule!A:B,MATCH(GameLog!A923,Schedule!A:A,0),2)</f>
        <v>#N/A</v>
      </c>
      <c r="AM923" s="44">
        <f>IF(E923&lt;10,IF(E923=1,AB923,SUMIFS(AB:AB,A:A,A923,C:C,C923)),"")</f>
        <v>0</v>
      </c>
    </row>
    <row r="924" spans="2:39">
      <c r="B924" t="e">
        <f>INDEX(Schedule!A:B,MATCH(GameLog!A924,Schedule!A:A,0),2)</f>
        <v>#N/A</v>
      </c>
      <c r="AM924" s="44">
        <f>IF(E924&lt;10,IF(E924=1,AB924,SUMIFS(AB:AB,A:A,A924,C:C,C924)),"")</f>
        <v>0</v>
      </c>
    </row>
    <row r="925" spans="2:39">
      <c r="B925" t="e">
        <f>INDEX(Schedule!A:B,MATCH(GameLog!A925,Schedule!A:A,0),2)</f>
        <v>#N/A</v>
      </c>
      <c r="AM925" s="44">
        <f>IF(E925&lt;10,IF(E925=1,AB925,SUMIFS(AB:AB,A:A,A925,C:C,C925)),"")</f>
        <v>0</v>
      </c>
    </row>
    <row r="926" spans="2:39">
      <c r="B926" t="e">
        <f>INDEX(Schedule!A:B,MATCH(GameLog!A926,Schedule!A:A,0),2)</f>
        <v>#N/A</v>
      </c>
      <c r="AM926" s="44">
        <f>IF(E926&lt;10,IF(E926=1,AB926,SUMIFS(AB:AB,A:A,A926,C:C,C926)),"")</f>
        <v>0</v>
      </c>
    </row>
    <row r="927" spans="2:39">
      <c r="B927" t="e">
        <f>INDEX(Schedule!A:B,MATCH(GameLog!A927,Schedule!A:A,0),2)</f>
        <v>#N/A</v>
      </c>
      <c r="AM927" s="44">
        <f>IF(E927&lt;10,IF(E927=1,AB927,SUMIFS(AB:AB,A:A,A927,C:C,C927)),"")</f>
        <v>0</v>
      </c>
    </row>
    <row r="928" spans="2:39">
      <c r="B928" t="e">
        <f>INDEX(Schedule!A:B,MATCH(GameLog!A928,Schedule!A:A,0),2)</f>
        <v>#N/A</v>
      </c>
      <c r="AM928" s="44">
        <f>IF(E928&lt;10,IF(E928=1,AB928,SUMIFS(AB:AB,A:A,A928,C:C,C928)),"")</f>
        <v>0</v>
      </c>
    </row>
    <row r="929" spans="2:39">
      <c r="B929" t="e">
        <f>INDEX(Schedule!A:B,MATCH(GameLog!A929,Schedule!A:A,0),2)</f>
        <v>#N/A</v>
      </c>
      <c r="AM929" s="44">
        <f>IF(E929&lt;10,IF(E929=1,AB929,SUMIFS(AB:AB,A:A,A929,C:C,C929)),"")</f>
        <v>0</v>
      </c>
    </row>
    <row r="930" spans="2:39">
      <c r="B930" t="e">
        <f>INDEX(Schedule!A:B,MATCH(GameLog!A930,Schedule!A:A,0),2)</f>
        <v>#N/A</v>
      </c>
      <c r="AM930" s="44">
        <f>IF(E930&lt;10,IF(E930=1,AB930,SUMIFS(AB:AB,A:A,A930,C:C,C930)),"")</f>
        <v>0</v>
      </c>
    </row>
    <row r="931" spans="2:39">
      <c r="B931" t="e">
        <f>INDEX(Schedule!A:B,MATCH(GameLog!A931,Schedule!A:A,0),2)</f>
        <v>#N/A</v>
      </c>
      <c r="AM931" s="44">
        <f>IF(E931&lt;10,IF(E931=1,AB931,SUMIFS(AB:AB,A:A,A931,C:C,C931)),"")</f>
        <v>0</v>
      </c>
    </row>
    <row r="932" spans="2:39">
      <c r="B932" t="e">
        <f>INDEX(Schedule!A:B,MATCH(GameLog!A932,Schedule!A:A,0),2)</f>
        <v>#N/A</v>
      </c>
      <c r="AM932" s="44">
        <f>IF(E932&lt;10,IF(E932=1,AB932,SUMIFS(AB:AB,A:A,A932,C:C,C932)),"")</f>
        <v>0</v>
      </c>
    </row>
    <row r="933" spans="2:39">
      <c r="B933" t="e">
        <f>INDEX(Schedule!A:B,MATCH(GameLog!A933,Schedule!A:A,0),2)</f>
        <v>#N/A</v>
      </c>
      <c r="AM933" s="44">
        <f>IF(E933&lt;10,IF(E933=1,AB933,SUMIFS(AB:AB,A:A,A933,C:C,C933)),"")</f>
        <v>0</v>
      </c>
    </row>
    <row r="934" spans="2:39">
      <c r="B934" t="e">
        <f>INDEX(Schedule!A:B,MATCH(GameLog!A934,Schedule!A:A,0),2)</f>
        <v>#N/A</v>
      </c>
      <c r="AM934" s="44">
        <f>IF(E934&lt;10,IF(E934=1,AB934,SUMIFS(AB:AB,A:A,A934,C:C,C934)),"")</f>
        <v>0</v>
      </c>
    </row>
    <row r="935" spans="2:39">
      <c r="B935" t="e">
        <f>INDEX(Schedule!A:B,MATCH(GameLog!A935,Schedule!A:A,0),2)</f>
        <v>#N/A</v>
      </c>
      <c r="AM935" s="44">
        <f>IF(E935&lt;10,IF(E935=1,AB935,SUMIFS(AB:AB,A:A,A935,C:C,C935)),"")</f>
        <v>0</v>
      </c>
    </row>
    <row r="936" spans="2:39">
      <c r="B936" t="e">
        <f>INDEX(Schedule!A:B,MATCH(GameLog!A936,Schedule!A:A,0),2)</f>
        <v>#N/A</v>
      </c>
      <c r="AM936" s="44">
        <f>IF(E936&lt;10,IF(E936=1,AB936,SUMIFS(AB:AB,A:A,A936,C:C,C936)),"")</f>
        <v>0</v>
      </c>
    </row>
    <row r="937" spans="2:39">
      <c r="B937" t="e">
        <f>INDEX(Schedule!A:B,MATCH(GameLog!A937,Schedule!A:A,0),2)</f>
        <v>#N/A</v>
      </c>
      <c r="AM937" s="44">
        <f>IF(E937&lt;10,IF(E937=1,AB937,SUMIFS(AB:AB,A:A,A937,C:C,C937)),"")</f>
        <v>0</v>
      </c>
    </row>
    <row r="938" spans="2:39">
      <c r="B938" t="e">
        <f>INDEX(Schedule!A:B,MATCH(GameLog!A938,Schedule!A:A,0),2)</f>
        <v>#N/A</v>
      </c>
      <c r="AM938" s="44">
        <f>IF(E938&lt;10,IF(E938=1,AB938,SUMIFS(AB:AB,A:A,A938,C:C,C938)),"")</f>
        <v>0</v>
      </c>
    </row>
    <row r="939" spans="2:39">
      <c r="B939" t="e">
        <f>INDEX(Schedule!A:B,MATCH(GameLog!A939,Schedule!A:A,0),2)</f>
        <v>#N/A</v>
      </c>
      <c r="AM939" s="44">
        <f>IF(E939&lt;10,IF(E939=1,AB939,SUMIFS(AB:AB,A:A,A939,C:C,C939)),"")</f>
        <v>0</v>
      </c>
    </row>
    <row r="940" spans="2:39">
      <c r="B940" t="e">
        <f>INDEX(Schedule!A:B,MATCH(GameLog!A940,Schedule!A:A,0),2)</f>
        <v>#N/A</v>
      </c>
      <c r="AM940" s="44">
        <f>IF(E940&lt;10,IF(E940=1,AB940,SUMIFS(AB:AB,A:A,A940,C:C,C940)),"")</f>
        <v>0</v>
      </c>
    </row>
    <row r="941" spans="2:39">
      <c r="B941" t="e">
        <f>INDEX(Schedule!A:B,MATCH(GameLog!A941,Schedule!A:A,0),2)</f>
        <v>#N/A</v>
      </c>
      <c r="AM941" s="44">
        <f>IF(E941&lt;10,IF(E941=1,AB941,SUMIFS(AB:AB,A:A,A941,C:C,C941)),"")</f>
        <v>0</v>
      </c>
    </row>
    <row r="942" spans="2:39">
      <c r="B942" t="e">
        <f>INDEX(Schedule!A:B,MATCH(GameLog!A942,Schedule!A:A,0),2)</f>
        <v>#N/A</v>
      </c>
      <c r="AM942" s="44">
        <f>IF(E942&lt;10,IF(E942=1,AB942,SUMIFS(AB:AB,A:A,A942,C:C,C942)),"")</f>
        <v>0</v>
      </c>
    </row>
    <row r="943" spans="2:39">
      <c r="B943" t="e">
        <f>INDEX(Schedule!A:B,MATCH(GameLog!A943,Schedule!A:A,0),2)</f>
        <v>#N/A</v>
      </c>
      <c r="AM943" s="44">
        <f>IF(E943&lt;10,IF(E943=1,AB943,SUMIFS(AB:AB,A:A,A943,C:C,C943)),"")</f>
        <v>0</v>
      </c>
    </row>
    <row r="944" spans="2:39">
      <c r="B944" t="e">
        <f>INDEX(Schedule!A:B,MATCH(GameLog!A944,Schedule!A:A,0),2)</f>
        <v>#N/A</v>
      </c>
      <c r="AM944" s="44">
        <f>IF(E944&lt;10,IF(E944=1,AB944,SUMIFS(AB:AB,A:A,A944,C:C,C944)),"")</f>
        <v>0</v>
      </c>
    </row>
    <row r="945" spans="2:39">
      <c r="B945" t="e">
        <f>INDEX(Schedule!A:B,MATCH(GameLog!A945,Schedule!A:A,0),2)</f>
        <v>#N/A</v>
      </c>
      <c r="AM945" s="44">
        <f>IF(E945&lt;10,IF(E945=1,AB945,SUMIFS(AB:AB,A:A,A945,C:C,C945)),"")</f>
        <v>0</v>
      </c>
    </row>
    <row r="946" spans="2:39">
      <c r="B946" t="e">
        <f>INDEX(Schedule!A:B,MATCH(GameLog!A946,Schedule!A:A,0),2)</f>
        <v>#N/A</v>
      </c>
      <c r="AM946" s="44">
        <f>IF(E946&lt;10,IF(E946=1,AB946,SUMIFS(AB:AB,A:A,A946,C:C,C946)),"")</f>
        <v>0</v>
      </c>
    </row>
    <row r="947" spans="2:39">
      <c r="B947" t="e">
        <f>INDEX(Schedule!A:B,MATCH(GameLog!A947,Schedule!A:A,0),2)</f>
        <v>#N/A</v>
      </c>
      <c r="AM947" s="44">
        <f>IF(E947&lt;10,IF(E947=1,AB947,SUMIFS(AB:AB,A:A,A947,C:C,C947)),"")</f>
        <v>0</v>
      </c>
    </row>
    <row r="948" spans="2:39">
      <c r="B948" t="e">
        <f>INDEX(Schedule!A:B,MATCH(GameLog!A948,Schedule!A:A,0),2)</f>
        <v>#N/A</v>
      </c>
      <c r="AM948" s="44">
        <f>IF(E948&lt;10,IF(E948=1,AB948,SUMIFS(AB:AB,A:A,A948,C:C,C948)),"")</f>
        <v>0</v>
      </c>
    </row>
    <row r="949" spans="2:39">
      <c r="B949" t="e">
        <f>INDEX(Schedule!A:B,MATCH(GameLog!A949,Schedule!A:A,0),2)</f>
        <v>#N/A</v>
      </c>
      <c r="AM949" s="44">
        <f>IF(E949&lt;10,IF(E949=1,AB949,SUMIFS(AB:AB,A:A,A949,C:C,C949)),"")</f>
        <v>0</v>
      </c>
    </row>
    <row r="950" spans="2:39">
      <c r="B950" t="e">
        <f>INDEX(Schedule!A:B,MATCH(GameLog!A950,Schedule!A:A,0),2)</f>
        <v>#N/A</v>
      </c>
      <c r="AM950" s="44">
        <f>IF(E950&lt;10,IF(E950=1,AB950,SUMIFS(AB:AB,A:A,A950,C:C,C950)),"")</f>
        <v>0</v>
      </c>
    </row>
    <row r="951" spans="2:39">
      <c r="B951" t="e">
        <f>INDEX(Schedule!A:B,MATCH(GameLog!A951,Schedule!A:A,0),2)</f>
        <v>#N/A</v>
      </c>
      <c r="AM951" s="44">
        <f>IF(E951&lt;10,IF(E951=1,AB951,SUMIFS(AB:AB,A:A,A951,C:C,C951)),"")</f>
        <v>0</v>
      </c>
    </row>
    <row r="952" spans="2:39">
      <c r="B952" t="e">
        <f>INDEX(Schedule!A:B,MATCH(GameLog!A952,Schedule!A:A,0),2)</f>
        <v>#N/A</v>
      </c>
      <c r="AM952" s="44">
        <f>IF(E952&lt;10,IF(E952=1,AB952,SUMIFS(AB:AB,A:A,A952,C:C,C952)),"")</f>
        <v>0</v>
      </c>
    </row>
    <row r="953" spans="2:39">
      <c r="B953" t="e">
        <f>INDEX(Schedule!A:B,MATCH(GameLog!A953,Schedule!A:A,0),2)</f>
        <v>#N/A</v>
      </c>
      <c r="AM953" s="44">
        <f>IF(E953&lt;10,IF(E953=1,AB953,SUMIFS(AB:AB,A:A,A953,C:C,C953)),"")</f>
        <v>0</v>
      </c>
    </row>
    <row r="954" spans="2:39">
      <c r="B954" t="e">
        <f>INDEX(Schedule!A:B,MATCH(GameLog!A954,Schedule!A:A,0),2)</f>
        <v>#N/A</v>
      </c>
      <c r="AM954" s="44">
        <f>IF(E954&lt;10,IF(E954=1,AB954,SUMIFS(AB:AB,A:A,A954,C:C,C954)),"")</f>
        <v>0</v>
      </c>
    </row>
    <row r="955" spans="2:39">
      <c r="B955" t="e">
        <f>INDEX(Schedule!A:B,MATCH(GameLog!A955,Schedule!A:A,0),2)</f>
        <v>#N/A</v>
      </c>
      <c r="AM955" s="44">
        <f>IF(E955&lt;10,IF(E955=1,AB955,SUMIFS(AB:AB,A:A,A955,C:C,C955)),"")</f>
        <v>0</v>
      </c>
    </row>
    <row r="956" spans="2:39">
      <c r="B956" t="e">
        <f>INDEX(Schedule!A:B,MATCH(GameLog!A956,Schedule!A:A,0),2)</f>
        <v>#N/A</v>
      </c>
      <c r="AM956" s="44">
        <f>IF(E956&lt;10,IF(E956=1,AB956,SUMIFS(AB:AB,A:A,A956,C:C,C956)),"")</f>
        <v>0</v>
      </c>
    </row>
    <row r="957" spans="2:39">
      <c r="B957" t="e">
        <f>INDEX(Schedule!A:B,MATCH(GameLog!A957,Schedule!A:A,0),2)</f>
        <v>#N/A</v>
      </c>
      <c r="AM957" s="44">
        <f>IF(E957&lt;10,IF(E957=1,AB957,SUMIFS(AB:AB,A:A,A957,C:C,C957)),"")</f>
        <v>0</v>
      </c>
    </row>
    <row r="958" spans="2:39">
      <c r="B958" t="e">
        <f>INDEX(Schedule!A:B,MATCH(GameLog!A958,Schedule!A:A,0),2)</f>
        <v>#N/A</v>
      </c>
      <c r="AM958" s="44">
        <f>IF(E958&lt;10,IF(E958=1,AB958,SUMIFS(AB:AB,A:A,A958,C:C,C958)),"")</f>
        <v>0</v>
      </c>
    </row>
    <row r="959" spans="2:39">
      <c r="B959" t="e">
        <f>INDEX(Schedule!A:B,MATCH(GameLog!A959,Schedule!A:A,0),2)</f>
        <v>#N/A</v>
      </c>
      <c r="AM959" s="44">
        <f>IF(E959&lt;10,IF(E959=1,AB959,SUMIFS(AB:AB,A:A,A959,C:C,C959)),"")</f>
        <v>0</v>
      </c>
    </row>
    <row r="960" spans="2:39">
      <c r="B960" t="e">
        <f>INDEX(Schedule!A:B,MATCH(GameLog!A960,Schedule!A:A,0),2)</f>
        <v>#N/A</v>
      </c>
      <c r="AM960" s="44">
        <f>IF(E960&lt;10,IF(E960=1,AB960,SUMIFS(AB:AB,A:A,A960,C:C,C960)),"")</f>
        <v>0</v>
      </c>
    </row>
    <row r="961" spans="2:39">
      <c r="B961" t="e">
        <f>INDEX(Schedule!A:B,MATCH(GameLog!A961,Schedule!A:A,0),2)</f>
        <v>#N/A</v>
      </c>
      <c r="AM961" s="44">
        <f>IF(E961&lt;10,IF(E961=1,AB961,SUMIFS(AB:AB,A:A,A961,C:C,C961)),"")</f>
        <v>0</v>
      </c>
    </row>
    <row r="962" spans="2:39">
      <c r="B962" t="e">
        <f>INDEX(Schedule!A:B,MATCH(GameLog!A962,Schedule!A:A,0),2)</f>
        <v>#N/A</v>
      </c>
      <c r="AM962" s="44">
        <f>IF(E962&lt;10,IF(E962=1,AB962,SUMIFS(AB:AB,A:A,A962,C:C,C962)),"")</f>
        <v>0</v>
      </c>
    </row>
    <row r="963" spans="2:39">
      <c r="B963" t="e">
        <f>INDEX(Schedule!A:B,MATCH(GameLog!A963,Schedule!A:A,0),2)</f>
        <v>#N/A</v>
      </c>
      <c r="AM963" s="44">
        <f>IF(E963&lt;10,IF(E963=1,AB963,SUMIFS(AB:AB,A:A,A963,C:C,C963)),"")</f>
        <v>0</v>
      </c>
    </row>
    <row r="964" spans="2:39">
      <c r="B964" t="e">
        <f>INDEX(Schedule!A:B,MATCH(GameLog!A964,Schedule!A:A,0),2)</f>
        <v>#N/A</v>
      </c>
      <c r="AM964" s="44">
        <f>IF(E964&lt;10,IF(E964=1,AB964,SUMIFS(AB:AB,A:A,A964,C:C,C964)),"")</f>
        <v>0</v>
      </c>
    </row>
    <row r="965" spans="2:39">
      <c r="B965" t="e">
        <f>INDEX(Schedule!A:B,MATCH(GameLog!A965,Schedule!A:A,0),2)</f>
        <v>#N/A</v>
      </c>
      <c r="AM965" s="44">
        <f>IF(E965&lt;10,IF(E965=1,AB965,SUMIFS(AB:AB,A:A,A965,C:C,C965)),"")</f>
        <v>0</v>
      </c>
    </row>
    <row r="966" spans="2:39">
      <c r="B966" t="e">
        <f>INDEX(Schedule!A:B,MATCH(GameLog!A966,Schedule!A:A,0),2)</f>
        <v>#N/A</v>
      </c>
      <c r="AM966" s="44">
        <f>IF(E966&lt;10,IF(E966=1,AB966,SUMIFS(AB:AB,A:A,A966,C:C,C966)),"")</f>
        <v>0</v>
      </c>
    </row>
    <row r="967" spans="2:39">
      <c r="B967" t="e">
        <f>INDEX(Schedule!A:B,MATCH(GameLog!A967,Schedule!A:A,0),2)</f>
        <v>#N/A</v>
      </c>
      <c r="AM967" s="44">
        <f>IF(E967&lt;10,IF(E967=1,AB967,SUMIFS(AB:AB,A:A,A967,C:C,C967)),"")</f>
        <v>0</v>
      </c>
    </row>
    <row r="968" spans="2:39">
      <c r="B968" t="e">
        <f>INDEX(Schedule!A:B,MATCH(GameLog!A968,Schedule!A:A,0),2)</f>
        <v>#N/A</v>
      </c>
      <c r="AM968" s="44">
        <f>IF(E968&lt;10,IF(E968=1,AB968,SUMIFS(AB:AB,A:A,A968,C:C,C968)),"")</f>
        <v>0</v>
      </c>
    </row>
    <row r="969" spans="2:39">
      <c r="B969" t="e">
        <f>INDEX(Schedule!A:B,MATCH(GameLog!A969,Schedule!A:A,0),2)</f>
        <v>#N/A</v>
      </c>
      <c r="AM969" s="44">
        <f>IF(E969&lt;10,IF(E969=1,AB969,SUMIFS(AB:AB,A:A,A969,C:C,C969)),"")</f>
        <v>0</v>
      </c>
    </row>
    <row r="970" spans="2:39">
      <c r="B970" t="e">
        <f>INDEX(Schedule!A:B,MATCH(GameLog!A970,Schedule!A:A,0),2)</f>
        <v>#N/A</v>
      </c>
      <c r="AM970" s="44">
        <f>IF(E970&lt;10,IF(E970=1,AB970,SUMIFS(AB:AB,A:A,A970,C:C,C970)),"")</f>
        <v>0</v>
      </c>
    </row>
    <row r="971" spans="2:39">
      <c r="B971" t="e">
        <f>INDEX(Schedule!A:B,MATCH(GameLog!A971,Schedule!A:A,0),2)</f>
        <v>#N/A</v>
      </c>
      <c r="AM971" s="44">
        <f>IF(E971&lt;10,IF(E971=1,AB971,SUMIFS(AB:AB,A:A,A971,C:C,C971)),"")</f>
        <v>0</v>
      </c>
    </row>
    <row r="972" spans="2:39">
      <c r="B972" t="e">
        <f>INDEX(Schedule!A:B,MATCH(GameLog!A972,Schedule!A:A,0),2)</f>
        <v>#N/A</v>
      </c>
      <c r="AM972" s="44">
        <f>IF(E972&lt;10,IF(E972=1,AB972,SUMIFS(AB:AB,A:A,A972,C:C,C972)),"")</f>
        <v>0</v>
      </c>
    </row>
    <row r="973" spans="2:39">
      <c r="B973" t="e">
        <f>INDEX(Schedule!A:B,MATCH(GameLog!A973,Schedule!A:A,0),2)</f>
        <v>#N/A</v>
      </c>
      <c r="AM973" s="44">
        <f>IF(E973&lt;10,IF(E973=1,AB973,SUMIFS(AB:AB,A:A,A973,C:C,C973)),"")</f>
        <v>0</v>
      </c>
    </row>
    <row r="974" spans="2:39">
      <c r="B974" t="e">
        <f>INDEX(Schedule!A:B,MATCH(GameLog!A974,Schedule!A:A,0),2)</f>
        <v>#N/A</v>
      </c>
      <c r="AM974" s="44">
        <f>IF(E974&lt;10,IF(E974=1,AB974,SUMIFS(AB:AB,A:A,A974,C:C,C974)),"")</f>
        <v>0</v>
      </c>
    </row>
    <row r="975" spans="2:39">
      <c r="B975" t="e">
        <f>INDEX(Schedule!A:B,MATCH(GameLog!A975,Schedule!A:A,0),2)</f>
        <v>#N/A</v>
      </c>
      <c r="AM975" s="44">
        <f>IF(E975&lt;10,IF(E975=1,AB975,SUMIFS(AB:AB,A:A,A975,C:C,C975)),"")</f>
        <v>0</v>
      </c>
    </row>
    <row r="976" spans="2:39">
      <c r="B976" t="e">
        <f>INDEX(Schedule!A:B,MATCH(GameLog!A976,Schedule!A:A,0),2)</f>
        <v>#N/A</v>
      </c>
      <c r="AM976" s="44">
        <f>IF(E976&lt;10,IF(E976=1,AB976,SUMIFS(AB:AB,A:A,A976,C:C,C976)),"")</f>
        <v>0</v>
      </c>
    </row>
    <row r="977" spans="2:39">
      <c r="B977" t="e">
        <f>INDEX(Schedule!A:B,MATCH(GameLog!A977,Schedule!A:A,0),2)</f>
        <v>#N/A</v>
      </c>
      <c r="AM977" s="44">
        <f>IF(E977&lt;10,IF(E977=1,AB977,SUMIFS(AB:AB,A:A,A977,C:C,C977)),"")</f>
        <v>0</v>
      </c>
    </row>
    <row r="978" spans="2:39">
      <c r="B978" t="e">
        <f>INDEX(Schedule!A:B,MATCH(GameLog!A978,Schedule!A:A,0),2)</f>
        <v>#N/A</v>
      </c>
      <c r="AM978" s="44">
        <f>IF(E978&lt;10,IF(E978=1,AB978,SUMIFS(AB:AB,A:A,A978,C:C,C978)),"")</f>
        <v>0</v>
      </c>
    </row>
    <row r="979" spans="2:39">
      <c r="B979" t="e">
        <f>INDEX(Schedule!A:B,MATCH(GameLog!A979,Schedule!A:A,0),2)</f>
        <v>#N/A</v>
      </c>
      <c r="AM979" s="44">
        <f>IF(E979&lt;10,IF(E979=1,AB979,SUMIFS(AB:AB,A:A,A979,C:C,C979)),"")</f>
        <v>0</v>
      </c>
    </row>
    <row r="980" spans="2:39">
      <c r="B980" t="e">
        <f>INDEX(Schedule!A:B,MATCH(GameLog!A980,Schedule!A:A,0),2)</f>
        <v>#N/A</v>
      </c>
      <c r="AM980" s="44">
        <f>IF(E980&lt;10,IF(E980=1,AB980,SUMIFS(AB:AB,A:A,A980,C:C,C980)),"")</f>
        <v>0</v>
      </c>
    </row>
    <row r="981" spans="2:39">
      <c r="B981" t="e">
        <f>INDEX(Schedule!A:B,MATCH(GameLog!A981,Schedule!A:A,0),2)</f>
        <v>#N/A</v>
      </c>
      <c r="AM981" s="44">
        <f>IF(E981&lt;10,IF(E981=1,AB981,SUMIFS(AB:AB,A:A,A981,C:C,C981)),"")</f>
        <v>0</v>
      </c>
    </row>
    <row r="982" spans="2:39">
      <c r="B982" t="e">
        <f>INDEX(Schedule!A:B,MATCH(GameLog!A982,Schedule!A:A,0),2)</f>
        <v>#N/A</v>
      </c>
      <c r="AM982" s="44">
        <f>IF(E982&lt;10,IF(E982=1,AB982,SUMIFS(AB:AB,A:A,A982,C:C,C982)),"")</f>
        <v>0</v>
      </c>
    </row>
    <row r="983" spans="2:39">
      <c r="B983" t="e">
        <f>INDEX(Schedule!A:B,MATCH(GameLog!A983,Schedule!A:A,0),2)</f>
        <v>#N/A</v>
      </c>
      <c r="AM983" s="44">
        <f>IF(E983&lt;10,IF(E983=1,AB983,SUMIFS(AB:AB,A:A,A983,C:C,C983)),"")</f>
        <v>0</v>
      </c>
    </row>
    <row r="984" spans="2:39">
      <c r="B984" t="e">
        <f>INDEX(Schedule!A:B,MATCH(GameLog!A984,Schedule!A:A,0),2)</f>
        <v>#N/A</v>
      </c>
      <c r="AM984" s="44">
        <f>IF(E984&lt;10,IF(E984=1,AB984,SUMIFS(AB:AB,A:A,A984,C:C,C984)),"")</f>
        <v>0</v>
      </c>
    </row>
    <row r="985" spans="2:39">
      <c r="B985" t="e">
        <f>INDEX(Schedule!A:B,MATCH(GameLog!A985,Schedule!A:A,0),2)</f>
        <v>#N/A</v>
      </c>
      <c r="AM985" s="44">
        <f>IF(E985&lt;10,IF(E985=1,AB985,SUMIFS(AB:AB,A:A,A985,C:C,C985)),"")</f>
        <v>0</v>
      </c>
    </row>
    <row r="986" spans="2:39">
      <c r="B986" t="e">
        <f>INDEX(Schedule!A:B,MATCH(GameLog!A986,Schedule!A:A,0),2)</f>
        <v>#N/A</v>
      </c>
      <c r="AM986" s="44">
        <f>IF(E986&lt;10,IF(E986=1,AB986,SUMIFS(AB:AB,A:A,A986,C:C,C986)),"")</f>
        <v>0</v>
      </c>
    </row>
    <row r="987" spans="2:39">
      <c r="B987" t="e">
        <f>INDEX(Schedule!A:B,MATCH(GameLog!A987,Schedule!A:A,0),2)</f>
        <v>#N/A</v>
      </c>
      <c r="AM987" s="44">
        <f>IF(E987&lt;10,IF(E987=1,AB987,SUMIFS(AB:AB,A:A,A987,C:C,C987)),"")</f>
        <v>0</v>
      </c>
    </row>
    <row r="988" spans="2:39">
      <c r="B988" t="e">
        <f>INDEX(Schedule!A:B,MATCH(GameLog!A988,Schedule!A:A,0),2)</f>
        <v>#N/A</v>
      </c>
      <c r="AM988" s="44">
        <f>IF(E988&lt;10,IF(E988=1,AB988,SUMIFS(AB:AB,A:A,A988,C:C,C988)),"")</f>
        <v>0</v>
      </c>
    </row>
    <row r="989" spans="2:39">
      <c r="B989" t="e">
        <f>INDEX(Schedule!A:B,MATCH(GameLog!A989,Schedule!A:A,0),2)</f>
        <v>#N/A</v>
      </c>
      <c r="AM989" s="44">
        <f>IF(E989&lt;10,IF(E989=1,AB989,SUMIFS(AB:AB,A:A,A989,C:C,C989)),"")</f>
        <v>0</v>
      </c>
    </row>
    <row r="990" spans="2:39">
      <c r="B990" t="e">
        <f>INDEX(Schedule!A:B,MATCH(GameLog!A990,Schedule!A:A,0),2)</f>
        <v>#N/A</v>
      </c>
      <c r="AM990" s="44">
        <f>IF(E990&lt;10,IF(E990=1,AB990,SUMIFS(AB:AB,A:A,A990,C:C,C990)),"")</f>
        <v>0</v>
      </c>
    </row>
    <row r="991" spans="2:39">
      <c r="B991" t="e">
        <f>INDEX(Schedule!A:B,MATCH(GameLog!A991,Schedule!A:A,0),2)</f>
        <v>#N/A</v>
      </c>
      <c r="AM991" s="44">
        <f>IF(E991&lt;10,IF(E991=1,AB991,SUMIFS(AB:AB,A:A,A991,C:C,C991)),"")</f>
        <v>0</v>
      </c>
    </row>
    <row r="992" spans="2:39">
      <c r="B992" t="e">
        <f>INDEX(Schedule!A:B,MATCH(GameLog!A992,Schedule!A:A,0),2)</f>
        <v>#N/A</v>
      </c>
      <c r="AM992" s="44">
        <f>IF(E992&lt;10,IF(E992=1,AB992,SUMIFS(AB:AB,A:A,A992,C:C,C992)),"")</f>
        <v>0</v>
      </c>
    </row>
    <row r="993" spans="2:39">
      <c r="B993" t="e">
        <f>INDEX(Schedule!A:B,MATCH(GameLog!A993,Schedule!A:A,0),2)</f>
        <v>#N/A</v>
      </c>
      <c r="AM993" s="44">
        <f>IF(E993&lt;10,IF(E993=1,AB993,SUMIFS(AB:AB,A:A,A993,C:C,C993)),"")</f>
        <v>0</v>
      </c>
    </row>
    <row r="994" spans="2:39">
      <c r="B994" t="e">
        <f>INDEX(Schedule!A:B,MATCH(GameLog!A994,Schedule!A:A,0),2)</f>
        <v>#N/A</v>
      </c>
      <c r="AM994" s="44">
        <f>IF(E994&lt;10,IF(E994=1,AB994,SUMIFS(AB:AB,A:A,A994,C:C,C994)),"")</f>
        <v>0</v>
      </c>
    </row>
    <row r="995" spans="2:39">
      <c r="B995" t="e">
        <f>INDEX(Schedule!A:B,MATCH(GameLog!A995,Schedule!A:A,0),2)</f>
        <v>#N/A</v>
      </c>
      <c r="AM995" s="44">
        <f>IF(E995&lt;10,IF(E995=1,AB995,SUMIFS(AB:AB,A:A,A995,C:C,C995)),"")</f>
        <v>0</v>
      </c>
    </row>
    <row r="996" spans="2:39">
      <c r="B996" t="e">
        <f>INDEX(Schedule!A:B,MATCH(GameLog!A996,Schedule!A:A,0),2)</f>
        <v>#N/A</v>
      </c>
      <c r="AM996" s="44">
        <f>IF(E996&lt;10,IF(E996=1,AB996,SUMIFS(AB:AB,A:A,A996,C:C,C996)),"")</f>
        <v>0</v>
      </c>
    </row>
    <row r="997" spans="2:39">
      <c r="B997" t="e">
        <f>INDEX(Schedule!A:B,MATCH(GameLog!A997,Schedule!A:A,0),2)</f>
        <v>#N/A</v>
      </c>
      <c r="AM997" s="44">
        <f>IF(E997&lt;10,IF(E997=1,AB997,SUMIFS(AB:AB,A:A,A997,C:C,C997)),"")</f>
        <v>0</v>
      </c>
    </row>
    <row r="998" spans="2:39">
      <c r="B998" t="e">
        <f>INDEX(Schedule!A:B,MATCH(GameLog!A998,Schedule!A:A,0),2)</f>
        <v>#N/A</v>
      </c>
      <c r="AM998" s="44">
        <f>IF(E998&lt;10,IF(E998=1,AB998,SUMIFS(AB:AB,A:A,A998,C:C,C998)),"")</f>
        <v>0</v>
      </c>
    </row>
    <row r="999" spans="2:39">
      <c r="B999" t="e">
        <f>INDEX(Schedule!A:B,MATCH(GameLog!A999,Schedule!A:A,0),2)</f>
        <v>#N/A</v>
      </c>
      <c r="AM999" s="44">
        <f>IF(E999&lt;10,IF(E999=1,AB999,SUMIFS(AB:AB,A:A,A999,C:C,C999)),"")</f>
        <v>0</v>
      </c>
    </row>
    <row r="1000" spans="2:39">
      <c r="B1000" t="e">
        <f>INDEX(Schedule!A:B,MATCH(GameLog!A1000,Schedule!A:A,0),2)</f>
        <v>#N/A</v>
      </c>
      <c r="AM1000" s="44">
        <f>IF(E1000&lt;10,IF(E1000=1,AB1000,SUMIFS(AB:AB,A:A,A1000,C:C,C1000)),"")</f>
        <v>0</v>
      </c>
    </row>
    <row r="1001" spans="2:39">
      <c r="B1001" t="e">
        <f>INDEX(Schedule!A:B,MATCH(GameLog!A1001,Schedule!A:A,0),2)</f>
        <v>#N/A</v>
      </c>
      <c r="AM1001" s="44">
        <f>IF(E1001&lt;10,IF(E1001=1,AB1001,SUMIFS(AB:AB,A:A,A1001,C:C,C1001)),"")</f>
        <v>0</v>
      </c>
    </row>
    <row r="1002" spans="2:39">
      <c r="B1002" t="e">
        <f>INDEX(Schedule!A:B,MATCH(GameLog!A1002,Schedule!A:A,0),2)</f>
        <v>#N/A</v>
      </c>
      <c r="AM1002" s="44">
        <f>IF(E1002&lt;10,IF(E1002=1,AB1002,SUMIFS(AB:AB,A:A,A1002,C:C,C1002)),"")</f>
        <v>0</v>
      </c>
    </row>
    <row r="1003" spans="2:39">
      <c r="B1003" t="e">
        <f>INDEX(Schedule!A:B,MATCH(GameLog!A1003,Schedule!A:A,0),2)</f>
        <v>#N/A</v>
      </c>
      <c r="AM1003" s="44">
        <f>IF(E1003&lt;10,IF(E1003=1,AB1003,SUMIFS(AB:AB,A:A,A1003,C:C,C1003)),"")</f>
        <v>0</v>
      </c>
    </row>
    <row r="1004" spans="2:39">
      <c r="B1004" t="e">
        <f>INDEX(Schedule!A:B,MATCH(GameLog!A1004,Schedule!A:A,0),2)</f>
        <v>#N/A</v>
      </c>
      <c r="AM1004" s="44">
        <f>IF(E1004&lt;10,IF(E1004=1,AB1004,SUMIFS(AB:AB,A:A,A1004,C:C,C1004)),"")</f>
        <v>0</v>
      </c>
    </row>
    <row r="1005" spans="2:39">
      <c r="B1005" t="e">
        <f>INDEX(Schedule!A:B,MATCH(GameLog!A1005,Schedule!A:A,0),2)</f>
        <v>#N/A</v>
      </c>
      <c r="AM1005" s="44">
        <f>IF(E1005&lt;10,IF(E1005=1,AB1005,SUMIFS(AB:AB,A:A,A1005,C:C,C1005)),"")</f>
        <v>0</v>
      </c>
    </row>
    <row r="1006" spans="2:39">
      <c r="B1006" t="e">
        <f>INDEX(Schedule!A:B,MATCH(GameLog!A1006,Schedule!A:A,0),2)</f>
        <v>#N/A</v>
      </c>
      <c r="AM1006" s="44">
        <f>IF(E1006&lt;10,IF(E1006=1,AB1006,SUMIFS(AB:AB,A:A,A1006,C:C,C1006)),"")</f>
        <v>0</v>
      </c>
    </row>
    <row r="1007" spans="2:39">
      <c r="B1007" t="e">
        <f>INDEX(Schedule!A:B,MATCH(GameLog!A1007,Schedule!A:A,0),2)</f>
        <v>#N/A</v>
      </c>
      <c r="AM1007" s="44">
        <f>IF(E1007&lt;10,IF(E1007=1,AB1007,SUMIFS(AB:AB,A:A,A1007,C:C,C1007)),"")</f>
        <v>0</v>
      </c>
    </row>
    <row r="1008" spans="2:39">
      <c r="B1008" t="e">
        <f>INDEX(Schedule!A:B,MATCH(GameLog!A1008,Schedule!A:A,0),2)</f>
        <v>#N/A</v>
      </c>
      <c r="AM1008" s="44">
        <f>IF(E1008&lt;10,IF(E1008=1,AB1008,SUMIFS(AB:AB,A:A,A1008,C:C,C1008)),"")</f>
        <v>0</v>
      </c>
    </row>
    <row r="1009" spans="2:39">
      <c r="B1009" t="e">
        <f>INDEX(Schedule!A:B,MATCH(GameLog!A1009,Schedule!A:A,0),2)</f>
        <v>#N/A</v>
      </c>
      <c r="AM1009" s="44">
        <f>IF(E1009&lt;10,IF(E1009=1,AB1009,SUMIFS(AB:AB,A:A,A1009,C:C,C1009)),"")</f>
        <v>0</v>
      </c>
    </row>
    <row r="1010" spans="2:39">
      <c r="B1010" t="e">
        <f>INDEX(Schedule!A:B,MATCH(GameLog!A1010,Schedule!A:A,0),2)</f>
        <v>#N/A</v>
      </c>
      <c r="AM1010" s="44">
        <f>IF(E1010&lt;10,IF(E1010=1,AB1010,SUMIFS(AB:AB,A:A,A1010,C:C,C1010)),"")</f>
        <v>0</v>
      </c>
    </row>
    <row r="1011" spans="2:39">
      <c r="B1011" t="e">
        <f>INDEX(Schedule!A:B,MATCH(GameLog!A1011,Schedule!A:A,0),2)</f>
        <v>#N/A</v>
      </c>
      <c r="AM1011" s="44">
        <f>IF(E1011&lt;10,IF(E1011=1,AB1011,SUMIFS(AB:AB,A:A,A1011,C:C,C1011)),"")</f>
        <v>0</v>
      </c>
    </row>
    <row r="1012" spans="2:39">
      <c r="B1012" t="e">
        <f>INDEX(Schedule!A:B,MATCH(GameLog!A1012,Schedule!A:A,0),2)</f>
        <v>#N/A</v>
      </c>
      <c r="AM1012" s="44">
        <f>IF(E1012&lt;10,IF(E1012=1,AB1012,SUMIFS(AB:AB,A:A,A1012,C:C,C1012)),"")</f>
        <v>0</v>
      </c>
    </row>
    <row r="1013" spans="2:39">
      <c r="B1013" t="e">
        <f>INDEX(Schedule!A:B,MATCH(GameLog!A1013,Schedule!A:A,0),2)</f>
        <v>#N/A</v>
      </c>
      <c r="AM1013" s="44">
        <f>IF(E1013&lt;10,IF(E1013=1,AB1013,SUMIFS(AB:AB,A:A,A1013,C:C,C1013)),"")</f>
        <v>0</v>
      </c>
    </row>
    <row r="1014" spans="2:39">
      <c r="B1014" t="e">
        <f>INDEX(Schedule!A:B,MATCH(GameLog!A1014,Schedule!A:A,0),2)</f>
        <v>#N/A</v>
      </c>
      <c r="AM1014" s="44">
        <f>IF(E1014&lt;10,IF(E1014=1,AB1014,SUMIFS(AB:AB,A:A,A1014,C:C,C1014)),"")</f>
        <v>0</v>
      </c>
    </row>
    <row r="1015" spans="2:39">
      <c r="B1015" t="e">
        <f>INDEX(Schedule!A:B,MATCH(GameLog!A1015,Schedule!A:A,0),2)</f>
        <v>#N/A</v>
      </c>
      <c r="AM1015" s="44">
        <f>IF(E1015&lt;10,IF(E1015=1,AB1015,SUMIFS(AB:AB,A:A,A1015,C:C,C1015)),"")</f>
        <v>0</v>
      </c>
    </row>
    <row r="1016" spans="2:39">
      <c r="B1016" t="e">
        <f>INDEX(Schedule!A:B,MATCH(GameLog!A1016,Schedule!A:A,0),2)</f>
        <v>#N/A</v>
      </c>
      <c r="AM1016" s="44">
        <f>IF(E1016&lt;10,IF(E1016=1,AB1016,SUMIFS(AB:AB,A:A,A1016,C:C,C1016)),"")</f>
        <v>0</v>
      </c>
    </row>
    <row r="1017" spans="2:39">
      <c r="B1017" t="e">
        <f>INDEX(Schedule!A:B,MATCH(GameLog!A1017,Schedule!A:A,0),2)</f>
        <v>#N/A</v>
      </c>
      <c r="AM1017" s="44">
        <f>IF(E1017&lt;10,IF(E1017=1,AB1017,SUMIFS(AB:AB,A:A,A1017,C:C,C1017)),"")</f>
        <v>0</v>
      </c>
    </row>
    <row r="1018" spans="2:39">
      <c r="B1018" t="e">
        <f>INDEX(Schedule!A:B,MATCH(GameLog!A1018,Schedule!A:A,0),2)</f>
        <v>#N/A</v>
      </c>
      <c r="AM1018" s="44">
        <f>IF(E1018&lt;10,IF(E1018=1,AB1018,SUMIFS(AB:AB,A:A,A1018,C:C,C1018)),"")</f>
        <v>0</v>
      </c>
    </row>
    <row r="1019" spans="2:39">
      <c r="B1019" t="e">
        <f>INDEX(Schedule!A:B,MATCH(GameLog!A1019,Schedule!A:A,0),2)</f>
        <v>#N/A</v>
      </c>
      <c r="AM1019" s="44">
        <f>IF(E1019&lt;10,IF(E1019=1,AB1019,SUMIFS(AB:AB,A:A,A1019,C:C,C1019)),"")</f>
        <v>0</v>
      </c>
    </row>
    <row r="1020" spans="2:39">
      <c r="B1020" t="e">
        <f>INDEX(Schedule!A:B,MATCH(GameLog!A1020,Schedule!A:A,0),2)</f>
        <v>#N/A</v>
      </c>
      <c r="AM1020" s="44">
        <f>IF(E1020&lt;10,IF(E1020=1,AB1020,SUMIFS(AB:AB,A:A,A1020,C:C,C1020)),"")</f>
        <v>0</v>
      </c>
    </row>
    <row r="1021" spans="2:39">
      <c r="B1021" t="e">
        <f>INDEX(Schedule!A:B,MATCH(GameLog!A1021,Schedule!A:A,0),2)</f>
        <v>#N/A</v>
      </c>
      <c r="AM1021" s="44">
        <f>IF(E1021&lt;10,IF(E1021=1,AB1021,SUMIFS(AB:AB,A:A,A1021,C:C,C1021)),"")</f>
        <v>0</v>
      </c>
    </row>
    <row r="1022" spans="2:39">
      <c r="B1022" t="e">
        <f>INDEX(Schedule!A:B,MATCH(GameLog!A1022,Schedule!A:A,0),2)</f>
        <v>#N/A</v>
      </c>
      <c r="AM1022" s="44">
        <f>IF(E1022&lt;10,IF(E1022=1,AB1022,SUMIFS(AB:AB,A:A,A1022,C:C,C1022)),"")</f>
        <v>0</v>
      </c>
    </row>
    <row r="1023" spans="2:39">
      <c r="B1023" t="e">
        <f>INDEX(Schedule!A:B,MATCH(GameLog!A1023,Schedule!A:A,0),2)</f>
        <v>#N/A</v>
      </c>
      <c r="AM1023" s="44">
        <f>IF(E1023&lt;10,IF(E1023=1,AB1023,SUMIFS(AB:AB,A:A,A1023,C:C,C1023)),"")</f>
        <v>0</v>
      </c>
    </row>
    <row r="1024" spans="2:39">
      <c r="B1024" t="e">
        <f>INDEX(Schedule!A:B,MATCH(GameLog!A1024,Schedule!A:A,0),2)</f>
        <v>#N/A</v>
      </c>
      <c r="AM1024" s="44">
        <f>IF(E1024&lt;10,IF(E1024=1,AB1024,SUMIFS(AB:AB,A:A,A1024,C:C,C1024)),"")</f>
        <v>0</v>
      </c>
    </row>
    <row r="1025" spans="2:39">
      <c r="B1025" t="e">
        <f>INDEX(Schedule!A:B,MATCH(GameLog!A1025,Schedule!A:A,0),2)</f>
        <v>#N/A</v>
      </c>
      <c r="AM1025" s="44">
        <f>IF(E1025&lt;10,IF(E1025=1,AB1025,SUMIFS(AB:AB,A:A,A1025,C:C,C1025)),"")</f>
        <v>0</v>
      </c>
    </row>
    <row r="1026" spans="2:39">
      <c r="B1026" t="e">
        <f>INDEX(Schedule!A:B,MATCH(GameLog!A1026,Schedule!A:A,0),2)</f>
        <v>#N/A</v>
      </c>
      <c r="AM1026" s="44">
        <f>IF(E1026&lt;10,IF(E1026=1,AB1026,SUMIFS(AB:AB,A:A,A1026,C:C,C1026)),"")</f>
        <v>0</v>
      </c>
    </row>
    <row r="1027" spans="2:39">
      <c r="B1027" t="e">
        <f>INDEX(Schedule!A:B,MATCH(GameLog!A1027,Schedule!A:A,0),2)</f>
        <v>#N/A</v>
      </c>
      <c r="AM1027" s="44">
        <f>IF(E1027&lt;10,IF(E1027=1,AB1027,SUMIFS(AB:AB,A:A,A1027,C:C,C1027)),"")</f>
        <v>0</v>
      </c>
    </row>
    <row r="1028" spans="2:39">
      <c r="B1028" t="e">
        <f>INDEX(Schedule!A:B,MATCH(GameLog!A1028,Schedule!A:A,0),2)</f>
        <v>#N/A</v>
      </c>
      <c r="AM1028" s="44">
        <f>IF(E1028&lt;10,IF(E1028=1,AB1028,SUMIFS(AB:AB,A:A,A1028,C:C,C1028)),"")</f>
        <v>0</v>
      </c>
    </row>
    <row r="1029" spans="2:39">
      <c r="B1029" t="e">
        <f>INDEX(Schedule!A:B,MATCH(GameLog!A1029,Schedule!A:A,0),2)</f>
        <v>#N/A</v>
      </c>
      <c r="AM1029" s="44">
        <f>IF(E1029&lt;10,IF(E1029=1,AB1029,SUMIFS(AB:AB,A:A,A1029,C:C,C1029)),"")</f>
        <v>0</v>
      </c>
    </row>
    <row r="1030" spans="2:39">
      <c r="B1030" t="e">
        <f>INDEX(Schedule!A:B,MATCH(GameLog!A1030,Schedule!A:A,0),2)</f>
        <v>#N/A</v>
      </c>
      <c r="AM1030" s="44">
        <f>IF(E1030&lt;10,IF(E1030=1,AB1030,SUMIFS(AB:AB,A:A,A1030,C:C,C1030)),"")</f>
        <v>0</v>
      </c>
    </row>
    <row r="1031" spans="2:39">
      <c r="B1031" t="e">
        <f>INDEX(Schedule!A:B,MATCH(GameLog!A1031,Schedule!A:A,0),2)</f>
        <v>#N/A</v>
      </c>
      <c r="AM1031" s="44">
        <f>IF(E1031&lt;10,IF(E1031=1,AB1031,SUMIFS(AB:AB,A:A,A1031,C:C,C1031)),"")</f>
        <v>0</v>
      </c>
    </row>
    <row r="1032" spans="2:39">
      <c r="B1032" t="e">
        <f>INDEX(Schedule!A:B,MATCH(GameLog!A1032,Schedule!A:A,0),2)</f>
        <v>#N/A</v>
      </c>
      <c r="AM1032" s="44">
        <f>IF(E1032&lt;10,IF(E1032=1,AB1032,SUMIFS(AB:AB,A:A,A1032,C:C,C1032)),"")</f>
        <v>0</v>
      </c>
    </row>
    <row r="1033" spans="2:39">
      <c r="B1033" t="e">
        <f>INDEX(Schedule!A:B,MATCH(GameLog!A1033,Schedule!A:A,0),2)</f>
        <v>#N/A</v>
      </c>
      <c r="AM1033" s="44">
        <f>IF(E1033&lt;10,IF(E1033=1,AB1033,SUMIFS(AB:AB,A:A,A1033,C:C,C1033)),"")</f>
        <v>0</v>
      </c>
    </row>
    <row r="1034" spans="2:39">
      <c r="B1034" t="e">
        <f>INDEX(Schedule!A:B,MATCH(GameLog!A1034,Schedule!A:A,0),2)</f>
        <v>#N/A</v>
      </c>
      <c r="AM1034" s="44">
        <f>IF(E1034&lt;10,IF(E1034=1,AB1034,SUMIFS(AB:AB,A:A,A1034,C:C,C1034)),"")</f>
        <v>0</v>
      </c>
    </row>
    <row r="1035" spans="2:39">
      <c r="B1035" t="e">
        <f>INDEX(Schedule!A:B,MATCH(GameLog!A1035,Schedule!A:A,0),2)</f>
        <v>#N/A</v>
      </c>
      <c r="AM1035" s="44">
        <f>IF(E1035&lt;10,IF(E1035=1,AB1035,SUMIFS(AB:AB,A:A,A1035,C:C,C1035)),"")</f>
        <v>0</v>
      </c>
    </row>
    <row r="1036" spans="2:39">
      <c r="B1036" t="e">
        <f>INDEX(Schedule!A:B,MATCH(GameLog!A1036,Schedule!A:A,0),2)</f>
        <v>#N/A</v>
      </c>
      <c r="AM1036" s="44">
        <f>IF(E1036&lt;10,IF(E1036=1,AB1036,SUMIFS(AB:AB,A:A,A1036,C:C,C1036)),"")</f>
        <v>0</v>
      </c>
    </row>
    <row r="1037" spans="2:39">
      <c r="B1037" t="e">
        <f>INDEX(Schedule!A:B,MATCH(GameLog!A1037,Schedule!A:A,0),2)</f>
        <v>#N/A</v>
      </c>
      <c r="AM1037" s="44">
        <f>IF(E1037&lt;10,IF(E1037=1,AB1037,SUMIFS(AB:AB,A:A,A1037,C:C,C1037)),"")</f>
        <v>0</v>
      </c>
    </row>
    <row r="1038" spans="2:39">
      <c r="B1038" t="e">
        <f>INDEX(Schedule!A:B,MATCH(GameLog!A1038,Schedule!A:A,0),2)</f>
        <v>#N/A</v>
      </c>
      <c r="AM1038" s="44">
        <f>IF(E1038&lt;10,IF(E1038=1,AB1038,SUMIFS(AB:AB,A:A,A1038,C:C,C1038)),"")</f>
        <v>0</v>
      </c>
    </row>
    <row r="1039" spans="2:39">
      <c r="B1039" t="e">
        <f>INDEX(Schedule!A:B,MATCH(GameLog!A1039,Schedule!A:A,0),2)</f>
        <v>#N/A</v>
      </c>
      <c r="AM1039" s="44">
        <f>IF(E1039&lt;10,IF(E1039=1,AB1039,SUMIFS(AB:AB,A:A,A1039,C:C,C1039)),"")</f>
        <v>0</v>
      </c>
    </row>
    <row r="1040" spans="2:39">
      <c r="B1040" t="e">
        <f>INDEX(Schedule!A:B,MATCH(GameLog!A1040,Schedule!A:A,0),2)</f>
        <v>#N/A</v>
      </c>
      <c r="AM1040" s="44">
        <f>IF(E1040&lt;10,IF(E1040=1,AB1040,SUMIFS(AB:AB,A:A,A1040,C:C,C1040)),"")</f>
        <v>0</v>
      </c>
    </row>
    <row r="1041" spans="2:39">
      <c r="B1041" t="e">
        <f>INDEX(Schedule!A:B,MATCH(GameLog!A1041,Schedule!A:A,0),2)</f>
        <v>#N/A</v>
      </c>
      <c r="AM1041" s="44">
        <f>IF(E1041&lt;10,IF(E1041=1,AB1041,SUMIFS(AB:AB,A:A,A1041,C:C,C1041)),"")</f>
        <v>0</v>
      </c>
    </row>
    <row r="1042" spans="2:39">
      <c r="B1042" t="e">
        <f>INDEX(Schedule!A:B,MATCH(GameLog!A1042,Schedule!A:A,0),2)</f>
        <v>#N/A</v>
      </c>
      <c r="AM1042" s="44">
        <f>IF(E1042&lt;10,IF(E1042=1,AB1042,SUMIFS(AB:AB,A:A,A1042,C:C,C1042)),"")</f>
        <v>0</v>
      </c>
    </row>
    <row r="1043" spans="2:39">
      <c r="B1043" t="e">
        <f>INDEX(Schedule!A:B,MATCH(GameLog!A1043,Schedule!A:A,0),2)</f>
        <v>#N/A</v>
      </c>
      <c r="AM1043" s="44">
        <f>IF(E1043&lt;10,IF(E1043=1,AB1043,SUMIFS(AB:AB,A:A,A1043,C:C,C1043)),"")</f>
        <v>0</v>
      </c>
    </row>
    <row r="1044" spans="2:39">
      <c r="B1044" t="e">
        <f>INDEX(Schedule!A:B,MATCH(GameLog!A1044,Schedule!A:A,0),2)</f>
        <v>#N/A</v>
      </c>
      <c r="AM1044" s="44">
        <f>IF(E1044&lt;10,IF(E1044=1,AB1044,SUMIFS(AB:AB,A:A,A1044,C:C,C1044)),"")</f>
        <v>0</v>
      </c>
    </row>
    <row r="1045" spans="2:39">
      <c r="B1045" t="e">
        <f>INDEX(Schedule!A:B,MATCH(GameLog!A1045,Schedule!A:A,0),2)</f>
        <v>#N/A</v>
      </c>
      <c r="AM1045" s="44">
        <f>IF(E1045&lt;10,IF(E1045=1,AB1045,SUMIFS(AB:AB,A:A,A1045,C:C,C1045)),"")</f>
        <v>0</v>
      </c>
    </row>
    <row r="1046" spans="2:39">
      <c r="B1046" t="e">
        <f>INDEX(Schedule!A:B,MATCH(GameLog!A1046,Schedule!A:A,0),2)</f>
        <v>#N/A</v>
      </c>
      <c r="AM1046" s="44">
        <f>IF(E1046&lt;10,IF(E1046=1,AB1046,SUMIFS(AB:AB,A:A,A1046,C:C,C1046)),"")</f>
        <v>0</v>
      </c>
    </row>
    <row r="1047" spans="2:39">
      <c r="B1047" t="e">
        <f>INDEX(Schedule!A:B,MATCH(GameLog!A1047,Schedule!A:A,0),2)</f>
        <v>#N/A</v>
      </c>
      <c r="AM1047" s="44">
        <f>IF(E1047&lt;10,IF(E1047=1,AB1047,SUMIFS(AB:AB,A:A,A1047,C:C,C1047)),"")</f>
        <v>0</v>
      </c>
    </row>
    <row r="1048" spans="2:39">
      <c r="B1048" t="e">
        <f>INDEX(Schedule!A:B,MATCH(GameLog!A1048,Schedule!A:A,0),2)</f>
        <v>#N/A</v>
      </c>
      <c r="AM1048" s="44">
        <f>IF(E1048&lt;10,IF(E1048=1,AB1048,SUMIFS(AB:AB,A:A,A1048,C:C,C1048)),"")</f>
        <v>0</v>
      </c>
    </row>
    <row r="1049" spans="2:39">
      <c r="B1049" t="e">
        <f>INDEX(Schedule!A:B,MATCH(GameLog!A1049,Schedule!A:A,0),2)</f>
        <v>#N/A</v>
      </c>
      <c r="AM1049" s="44">
        <f>IF(E1049&lt;10,IF(E1049=1,AB1049,SUMIFS(AB:AB,A:A,A1049,C:C,C1049)),"")</f>
        <v>0</v>
      </c>
    </row>
    <row r="1050" spans="2:39">
      <c r="B1050" t="e">
        <f>INDEX(Schedule!A:B,MATCH(GameLog!A1050,Schedule!A:A,0),2)</f>
        <v>#N/A</v>
      </c>
      <c r="AM1050" s="44">
        <f>IF(E1050&lt;10,IF(E1050=1,AB1050,SUMIFS(AB:AB,A:A,A1050,C:C,C1050)),"")</f>
        <v>0</v>
      </c>
    </row>
    <row r="1051" spans="2:39">
      <c r="B1051" t="e">
        <f>INDEX(Schedule!A:B,MATCH(GameLog!A1051,Schedule!A:A,0),2)</f>
        <v>#N/A</v>
      </c>
      <c r="AM1051" s="44">
        <f>IF(E1051&lt;10,IF(E1051=1,AB1051,SUMIFS(AB:AB,A:A,A1051,C:C,C1051)),"")</f>
        <v>0</v>
      </c>
    </row>
    <row r="1052" spans="2:39">
      <c r="B1052" t="e">
        <f>INDEX(Schedule!A:B,MATCH(GameLog!A1052,Schedule!A:A,0),2)</f>
        <v>#N/A</v>
      </c>
      <c r="AM1052" s="44">
        <f>IF(E1052&lt;10,IF(E1052=1,AB1052,SUMIFS(AB:AB,A:A,A1052,C:C,C1052)),"")</f>
        <v>0</v>
      </c>
    </row>
    <row r="1053" spans="2:39">
      <c r="B1053" t="e">
        <f>INDEX(Schedule!A:B,MATCH(GameLog!A1053,Schedule!A:A,0),2)</f>
        <v>#N/A</v>
      </c>
      <c r="AM1053" s="44">
        <f>IF(E1053&lt;10,IF(E1053=1,AB1053,SUMIFS(AB:AB,A:A,A1053,C:C,C1053)),"")</f>
        <v>0</v>
      </c>
    </row>
    <row r="1054" spans="2:39">
      <c r="B1054" t="e">
        <f>INDEX(Schedule!A:B,MATCH(GameLog!A1054,Schedule!A:A,0),2)</f>
        <v>#N/A</v>
      </c>
      <c r="AM1054" s="44">
        <f>IF(E1054&lt;10,IF(E1054=1,AB1054,SUMIFS(AB:AB,A:A,A1054,C:C,C1054)),"")</f>
        <v>0</v>
      </c>
    </row>
    <row r="1055" spans="2:39">
      <c r="B1055" t="e">
        <f>INDEX(Schedule!A:B,MATCH(GameLog!A1055,Schedule!A:A,0),2)</f>
        <v>#N/A</v>
      </c>
      <c r="AM1055" s="44">
        <f>IF(E1055&lt;10,IF(E1055=1,AB1055,SUMIFS(AB:AB,A:A,A1055,C:C,C1055)),"")</f>
        <v>0</v>
      </c>
    </row>
    <row r="1056" spans="2:39">
      <c r="B1056" t="e">
        <f>INDEX(Schedule!A:B,MATCH(GameLog!A1056,Schedule!A:A,0),2)</f>
        <v>#N/A</v>
      </c>
      <c r="AM1056" s="44">
        <f>IF(E1056&lt;10,IF(E1056=1,AB1056,SUMIFS(AB:AB,A:A,A1056,C:C,C1056)),"")</f>
        <v>0</v>
      </c>
    </row>
    <row r="1057" spans="2:39">
      <c r="B1057" t="e">
        <f>INDEX(Schedule!A:B,MATCH(GameLog!A1057,Schedule!A:A,0),2)</f>
        <v>#N/A</v>
      </c>
      <c r="AM1057" s="44">
        <f>IF(E1057&lt;10,IF(E1057=1,AB1057,SUMIFS(AB:AB,A:A,A1057,C:C,C1057)),"")</f>
        <v>0</v>
      </c>
    </row>
    <row r="1058" spans="2:39">
      <c r="B1058" t="e">
        <f>INDEX(Schedule!A:B,MATCH(GameLog!A1058,Schedule!A:A,0),2)</f>
        <v>#N/A</v>
      </c>
      <c r="AM1058" s="44">
        <f>IF(E1058&lt;10,IF(E1058=1,AB1058,SUMIFS(AB:AB,A:A,A1058,C:C,C1058)),"")</f>
        <v>0</v>
      </c>
    </row>
    <row r="1059" spans="2:39">
      <c r="B1059" t="e">
        <f>INDEX(Schedule!A:B,MATCH(GameLog!A1059,Schedule!A:A,0),2)</f>
        <v>#N/A</v>
      </c>
      <c r="AM1059" s="44">
        <f>IF(E1059&lt;10,IF(E1059=1,AB1059,SUMIFS(AB:AB,A:A,A1059,C:C,C1059)),"")</f>
        <v>0</v>
      </c>
    </row>
    <row r="1060" spans="2:39">
      <c r="B1060" t="e">
        <f>INDEX(Schedule!A:B,MATCH(GameLog!A1060,Schedule!A:A,0),2)</f>
        <v>#N/A</v>
      </c>
      <c r="AM1060" s="44">
        <f>IF(E1060&lt;10,IF(E1060=1,AB1060,SUMIFS(AB:AB,A:A,A1060,C:C,C1060)),"")</f>
        <v>0</v>
      </c>
    </row>
    <row r="1061" spans="2:39">
      <c r="B1061" t="e">
        <f>INDEX(Schedule!A:B,MATCH(GameLog!A1061,Schedule!A:A,0),2)</f>
        <v>#N/A</v>
      </c>
      <c r="AM1061" s="44">
        <f>IF(E1061&lt;10,IF(E1061=1,AB1061,SUMIFS(AB:AB,A:A,A1061,C:C,C1061)),"")</f>
        <v>0</v>
      </c>
    </row>
    <row r="1062" spans="2:39">
      <c r="B1062" t="e">
        <f>INDEX(Schedule!A:B,MATCH(GameLog!A1062,Schedule!A:A,0),2)</f>
        <v>#N/A</v>
      </c>
      <c r="AM1062" s="44">
        <f>IF(E1062&lt;10,IF(E1062=1,AB1062,SUMIFS(AB:AB,A:A,A1062,C:C,C1062)),"")</f>
        <v>0</v>
      </c>
    </row>
    <row r="1063" spans="2:39">
      <c r="B1063" t="e">
        <f>INDEX(Schedule!A:B,MATCH(GameLog!A1063,Schedule!A:A,0),2)</f>
        <v>#N/A</v>
      </c>
      <c r="AM1063" s="44">
        <f>IF(E1063&lt;10,IF(E1063=1,AB1063,SUMIFS(AB:AB,A:A,A1063,C:C,C1063)),"")</f>
        <v>0</v>
      </c>
    </row>
    <row r="1064" spans="2:39">
      <c r="B1064" t="e">
        <f>INDEX(Schedule!A:B,MATCH(GameLog!A1064,Schedule!A:A,0),2)</f>
        <v>#N/A</v>
      </c>
      <c r="AM1064" s="44">
        <f>IF(E1064&lt;10,IF(E1064=1,AB1064,SUMIFS(AB:AB,A:A,A1064,C:C,C1064)),"")</f>
        <v>0</v>
      </c>
    </row>
    <row r="1065" spans="2:39">
      <c r="B1065" t="e">
        <f>INDEX(Schedule!A:B,MATCH(GameLog!A1065,Schedule!A:A,0),2)</f>
        <v>#N/A</v>
      </c>
      <c r="AM1065" s="44">
        <f>IF(E1065&lt;10,IF(E1065=1,AB1065,SUMIFS(AB:AB,A:A,A1065,C:C,C1065)),"")</f>
        <v>0</v>
      </c>
    </row>
    <row r="1066" spans="2:39">
      <c r="B1066" t="e">
        <f>INDEX(Schedule!A:B,MATCH(GameLog!A1066,Schedule!A:A,0),2)</f>
        <v>#N/A</v>
      </c>
      <c r="AM1066" s="44">
        <f>IF(E1066&lt;10,IF(E1066=1,AB1066,SUMIFS(AB:AB,A:A,A1066,C:C,C1066)),"")</f>
        <v>0</v>
      </c>
    </row>
    <row r="1067" spans="2:39">
      <c r="B1067" t="e">
        <f>INDEX(Schedule!A:B,MATCH(GameLog!A1067,Schedule!A:A,0),2)</f>
        <v>#N/A</v>
      </c>
      <c r="AM1067" s="44">
        <f>IF(E1067&lt;10,IF(E1067=1,AB1067,SUMIFS(AB:AB,A:A,A1067,C:C,C1067)),"")</f>
        <v>0</v>
      </c>
    </row>
    <row r="1068" spans="2:39">
      <c r="B1068" t="e">
        <f>INDEX(Schedule!A:B,MATCH(GameLog!A1068,Schedule!A:A,0),2)</f>
        <v>#N/A</v>
      </c>
      <c r="AM1068" s="44">
        <f>IF(E1068&lt;10,IF(E1068=1,AB1068,SUMIFS(AB:AB,A:A,A1068,C:C,C1068)),"")</f>
        <v>0</v>
      </c>
    </row>
    <row r="1069" spans="2:39">
      <c r="B1069" t="e">
        <f>INDEX(Schedule!A:B,MATCH(GameLog!A1069,Schedule!A:A,0),2)</f>
        <v>#N/A</v>
      </c>
      <c r="AM1069" s="44">
        <f>IF(E1069&lt;10,IF(E1069=1,AB1069,SUMIFS(AB:AB,A:A,A1069,C:C,C1069)),"")</f>
        <v>0</v>
      </c>
    </row>
    <row r="1070" spans="2:39">
      <c r="B1070" t="e">
        <f>INDEX(Schedule!A:B,MATCH(GameLog!A1070,Schedule!A:A,0),2)</f>
        <v>#N/A</v>
      </c>
      <c r="AM1070" s="44">
        <f>IF(E1070&lt;10,IF(E1070=1,AB1070,SUMIFS(AB:AB,A:A,A1070,C:C,C1070)),"")</f>
        <v>0</v>
      </c>
    </row>
    <row r="1071" spans="2:39">
      <c r="B1071" t="e">
        <f>INDEX(Schedule!A:B,MATCH(GameLog!A1071,Schedule!A:A,0),2)</f>
        <v>#N/A</v>
      </c>
      <c r="AM1071" s="44">
        <f>IF(E1071&lt;10,IF(E1071=1,AB1071,SUMIFS(AB:AB,A:A,A1071,C:C,C1071)),"")</f>
        <v>0</v>
      </c>
    </row>
    <row r="1072" spans="2:39">
      <c r="B1072" t="e">
        <f>INDEX(Schedule!A:B,MATCH(GameLog!A1072,Schedule!A:A,0),2)</f>
        <v>#N/A</v>
      </c>
      <c r="AM1072" s="44">
        <f>IF(E1072&lt;10,IF(E1072=1,AB1072,SUMIFS(AB:AB,A:A,A1072,C:C,C1072)),"")</f>
        <v>0</v>
      </c>
    </row>
    <row r="1073" spans="2:39">
      <c r="B1073" t="e">
        <f>INDEX(Schedule!A:B,MATCH(GameLog!A1073,Schedule!A:A,0),2)</f>
        <v>#N/A</v>
      </c>
      <c r="AM1073" s="44">
        <f>IF(E1073&lt;10,IF(E1073=1,AB1073,SUMIFS(AB:AB,A:A,A1073,C:C,C1073)),"")</f>
        <v>0</v>
      </c>
    </row>
    <row r="1074" spans="2:39">
      <c r="B1074" t="e">
        <f>INDEX(Schedule!A:B,MATCH(GameLog!A1074,Schedule!A:A,0),2)</f>
        <v>#N/A</v>
      </c>
      <c r="AM1074" s="44">
        <f>IF(E1074&lt;10,IF(E1074=1,AB1074,SUMIFS(AB:AB,A:A,A1074,C:C,C1074)),"")</f>
        <v>0</v>
      </c>
    </row>
    <row r="1075" spans="2:39">
      <c r="B1075" t="e">
        <f>INDEX(Schedule!A:B,MATCH(GameLog!A1075,Schedule!A:A,0),2)</f>
        <v>#N/A</v>
      </c>
      <c r="AM1075" s="44">
        <f>IF(E1075&lt;10,IF(E1075=1,AB1075,SUMIFS(AB:AB,A:A,A1075,C:C,C1075)),"")</f>
        <v>0</v>
      </c>
    </row>
    <row r="1076" spans="2:39">
      <c r="B1076" t="e">
        <f>INDEX(Schedule!A:B,MATCH(GameLog!A1076,Schedule!A:A,0),2)</f>
        <v>#N/A</v>
      </c>
      <c r="AM1076" s="44">
        <f>IF(E1076&lt;10,IF(E1076=1,AB1076,SUMIFS(AB:AB,A:A,A1076,C:C,C1076)),"")</f>
        <v>0</v>
      </c>
    </row>
    <row r="1077" spans="2:39">
      <c r="B1077" t="e">
        <f>INDEX(Schedule!A:B,MATCH(GameLog!A1077,Schedule!A:A,0),2)</f>
        <v>#N/A</v>
      </c>
      <c r="AM1077" s="44">
        <f>IF(E1077&lt;10,IF(E1077=1,AB1077,SUMIFS(AB:AB,A:A,A1077,C:C,C1077)),"")</f>
        <v>0</v>
      </c>
    </row>
    <row r="1078" spans="2:39">
      <c r="B1078" t="e">
        <f>INDEX(Schedule!A:B,MATCH(GameLog!A1078,Schedule!A:A,0),2)</f>
        <v>#N/A</v>
      </c>
      <c r="AM1078" s="44">
        <f>IF(E1078&lt;10,IF(E1078=1,AB1078,SUMIFS(AB:AB,A:A,A1078,C:C,C1078)),"")</f>
        <v>0</v>
      </c>
    </row>
    <row r="1079" spans="2:39">
      <c r="B1079" t="e">
        <f>INDEX(Schedule!A:B,MATCH(GameLog!A1079,Schedule!A:A,0),2)</f>
        <v>#N/A</v>
      </c>
      <c r="AM1079" s="44">
        <f>IF(E1079&lt;10,IF(E1079=1,AB1079,SUMIFS(AB:AB,A:A,A1079,C:C,C1079)),"")</f>
        <v>0</v>
      </c>
    </row>
    <row r="1080" spans="2:39">
      <c r="B1080" t="e">
        <f>INDEX(Schedule!A:B,MATCH(GameLog!A1080,Schedule!A:A,0),2)</f>
        <v>#N/A</v>
      </c>
      <c r="AM1080" s="44">
        <f>IF(E1080&lt;10,IF(E1080=1,AB1080,SUMIFS(AB:AB,A:A,A1080,C:C,C1080)),"")</f>
        <v>0</v>
      </c>
    </row>
    <row r="1081" spans="2:39">
      <c r="B1081" t="e">
        <f>INDEX(Schedule!A:B,MATCH(GameLog!A1081,Schedule!A:A,0),2)</f>
        <v>#N/A</v>
      </c>
      <c r="AM1081" s="44">
        <f>IF(E1081&lt;10,IF(E1081=1,AB1081,SUMIFS(AB:AB,A:A,A1081,C:C,C1081)),"")</f>
        <v>0</v>
      </c>
    </row>
    <row r="1082" spans="2:39">
      <c r="B1082" t="e">
        <f>INDEX(Schedule!A:B,MATCH(GameLog!A1082,Schedule!A:A,0),2)</f>
        <v>#N/A</v>
      </c>
      <c r="AM1082" s="44">
        <f>IF(E1082&lt;10,IF(E1082=1,AB1082,SUMIFS(AB:AB,A:A,A1082,C:C,C1082)),"")</f>
        <v>0</v>
      </c>
    </row>
    <row r="1083" spans="2:39">
      <c r="B1083" t="e">
        <f>INDEX(Schedule!A:B,MATCH(GameLog!A1083,Schedule!A:A,0),2)</f>
        <v>#N/A</v>
      </c>
      <c r="AM1083" s="44">
        <f>IF(E1083&lt;10,IF(E1083=1,AB1083,SUMIFS(AB:AB,A:A,A1083,C:C,C1083)),"")</f>
        <v>0</v>
      </c>
    </row>
    <row r="1084" spans="2:39">
      <c r="B1084" t="e">
        <f>INDEX(Schedule!A:B,MATCH(GameLog!A1084,Schedule!A:A,0),2)</f>
        <v>#N/A</v>
      </c>
      <c r="AM1084" s="44">
        <f>IF(E1084&lt;10,IF(E1084=1,AB1084,SUMIFS(AB:AB,A:A,A1084,C:C,C1084)),"")</f>
        <v>0</v>
      </c>
    </row>
    <row r="1085" spans="2:39">
      <c r="B1085" t="e">
        <f>INDEX(Schedule!A:B,MATCH(GameLog!A1085,Schedule!A:A,0),2)</f>
        <v>#N/A</v>
      </c>
      <c r="AM1085" s="44">
        <f>IF(E1085&lt;10,IF(E1085=1,AB1085,SUMIFS(AB:AB,A:A,A1085,C:C,C1085)),"")</f>
        <v>0</v>
      </c>
    </row>
    <row r="1086" spans="2:39">
      <c r="B1086" t="e">
        <f>INDEX(Schedule!A:B,MATCH(GameLog!A1086,Schedule!A:A,0),2)</f>
        <v>#N/A</v>
      </c>
      <c r="AM1086" s="44">
        <f>IF(E1086&lt;10,IF(E1086=1,AB1086,SUMIFS(AB:AB,A:A,A1086,C:C,C1086)),"")</f>
        <v>0</v>
      </c>
    </row>
    <row r="1087" spans="2:39">
      <c r="B1087" t="e">
        <f>INDEX(Schedule!A:B,MATCH(GameLog!A1087,Schedule!A:A,0),2)</f>
        <v>#N/A</v>
      </c>
      <c r="AM1087" s="44">
        <f>IF(E1087&lt;10,IF(E1087=1,AB1087,SUMIFS(AB:AB,A:A,A1087,C:C,C1087)),"")</f>
        <v>0</v>
      </c>
    </row>
    <row r="1088" spans="2:39">
      <c r="B1088" t="e">
        <f>INDEX(Schedule!A:B,MATCH(GameLog!A1088,Schedule!A:A,0),2)</f>
        <v>#N/A</v>
      </c>
      <c r="AM1088" s="44">
        <f>IF(E1088&lt;10,IF(E1088=1,AB1088,SUMIFS(AB:AB,A:A,A1088,C:C,C1088)),"")</f>
        <v>0</v>
      </c>
    </row>
    <row r="1089" spans="2:39">
      <c r="B1089" t="e">
        <f>INDEX(Schedule!A:B,MATCH(GameLog!A1089,Schedule!A:A,0),2)</f>
        <v>#N/A</v>
      </c>
      <c r="AM1089" s="44">
        <f>IF(E1089&lt;10,IF(E1089=1,AB1089,SUMIFS(AB:AB,A:A,A1089,C:C,C1089)),"")</f>
        <v>0</v>
      </c>
    </row>
    <row r="1090" spans="2:39">
      <c r="B1090" t="e">
        <f>INDEX(Schedule!A:B,MATCH(GameLog!A1090,Schedule!A:A,0),2)</f>
        <v>#N/A</v>
      </c>
      <c r="AM1090" s="44">
        <f>IF(E1090&lt;10,IF(E1090=1,AB1090,SUMIFS(AB:AB,A:A,A1090,C:C,C1090)),"")</f>
        <v>0</v>
      </c>
    </row>
    <row r="1091" spans="2:39">
      <c r="B1091" t="e">
        <f>INDEX(Schedule!A:B,MATCH(GameLog!A1091,Schedule!A:A,0),2)</f>
        <v>#N/A</v>
      </c>
      <c r="AM1091" s="44">
        <f>IF(E1091&lt;10,IF(E1091=1,AB1091,SUMIFS(AB:AB,A:A,A1091,C:C,C1091)),"")</f>
        <v>0</v>
      </c>
    </row>
    <row r="1092" spans="2:39">
      <c r="B1092" t="e">
        <f>INDEX(Schedule!A:B,MATCH(GameLog!A1092,Schedule!A:A,0),2)</f>
        <v>#N/A</v>
      </c>
      <c r="AM1092" s="44">
        <f>IF(E1092&lt;10,IF(E1092=1,AB1092,SUMIFS(AB:AB,A:A,A1092,C:C,C1092)),"")</f>
        <v>0</v>
      </c>
    </row>
    <row r="1093" spans="2:39">
      <c r="B1093" t="e">
        <f>INDEX(Schedule!A:B,MATCH(GameLog!A1093,Schedule!A:A,0),2)</f>
        <v>#N/A</v>
      </c>
      <c r="AM1093" s="44">
        <f>IF(E1093&lt;10,IF(E1093=1,AB1093,SUMIFS(AB:AB,A:A,A1093,C:C,C1093)),"")</f>
        <v>0</v>
      </c>
    </row>
    <row r="1094" spans="2:39">
      <c r="B1094" t="e">
        <f>INDEX(Schedule!A:B,MATCH(GameLog!A1094,Schedule!A:A,0),2)</f>
        <v>#N/A</v>
      </c>
      <c r="AM1094" s="44">
        <f>IF(E1094&lt;10,IF(E1094=1,AB1094,SUMIFS(AB:AB,A:A,A1094,C:C,C1094)),"")</f>
        <v>0</v>
      </c>
    </row>
    <row r="1095" spans="2:39">
      <c r="B1095" t="e">
        <f>INDEX(Schedule!A:B,MATCH(GameLog!A1095,Schedule!A:A,0),2)</f>
        <v>#N/A</v>
      </c>
      <c r="AM1095" s="44">
        <f>IF(E1095&lt;10,IF(E1095=1,AB1095,SUMIFS(AB:AB,A:A,A1095,C:C,C1095)),"")</f>
        <v>0</v>
      </c>
    </row>
    <row r="1096" spans="2:39">
      <c r="B1096" t="e">
        <f>INDEX(Schedule!A:B,MATCH(GameLog!A1096,Schedule!A:A,0),2)</f>
        <v>#N/A</v>
      </c>
      <c r="AM1096" s="44">
        <f>IF(E1096&lt;10,IF(E1096=1,AB1096,SUMIFS(AB:AB,A:A,A1096,C:C,C1096)),"")</f>
        <v>0</v>
      </c>
    </row>
    <row r="1097" spans="2:39">
      <c r="B1097" t="e">
        <f>INDEX(Schedule!A:B,MATCH(GameLog!A1097,Schedule!A:A,0),2)</f>
        <v>#N/A</v>
      </c>
      <c r="AM1097" s="44">
        <f>IF(E1097&lt;10,IF(E1097=1,AB1097,SUMIFS(AB:AB,A:A,A1097,C:C,C1097)),"")</f>
        <v>0</v>
      </c>
    </row>
    <row r="1098" spans="2:39">
      <c r="B1098" t="e">
        <f>INDEX(Schedule!A:B,MATCH(GameLog!A1098,Schedule!A:A,0),2)</f>
        <v>#N/A</v>
      </c>
      <c r="AM1098" s="44">
        <f>IF(E1098&lt;10,IF(E1098=1,AB1098,SUMIFS(AB:AB,A:A,A1098,C:C,C1098)),"")</f>
        <v>0</v>
      </c>
    </row>
    <row r="1099" spans="2:39">
      <c r="B1099" t="e">
        <f>INDEX(Schedule!A:B,MATCH(GameLog!A1099,Schedule!A:A,0),2)</f>
        <v>#N/A</v>
      </c>
      <c r="AM1099" s="44">
        <f>IF(E1099&lt;10,IF(E1099=1,AB1099,SUMIFS(AB:AB,A:A,A1099,C:C,C1099)),"")</f>
        <v>0</v>
      </c>
    </row>
    <row r="1100" spans="2:39">
      <c r="B1100" t="e">
        <f>INDEX(Schedule!A:B,MATCH(GameLog!A1100,Schedule!A:A,0),2)</f>
        <v>#N/A</v>
      </c>
      <c r="AM1100" s="44">
        <f>IF(E1100&lt;10,IF(E1100=1,AB1100,SUMIFS(AB:AB,A:A,A1100,C:C,C1100)),"")</f>
        <v>0</v>
      </c>
    </row>
    <row r="1101" spans="2:39">
      <c r="B1101" t="e">
        <f>INDEX(Schedule!A:B,MATCH(GameLog!A1101,Schedule!A:A,0),2)</f>
        <v>#N/A</v>
      </c>
      <c r="AM1101" s="44">
        <f>IF(E1101&lt;10,IF(E1101=1,AB1101,SUMIFS(AB:AB,A:A,A1101,C:C,C1101)),"")</f>
        <v>0</v>
      </c>
    </row>
    <row r="1102" spans="2:39">
      <c r="B1102" t="e">
        <f>INDEX(Schedule!A:B,MATCH(GameLog!A1102,Schedule!A:A,0),2)</f>
        <v>#N/A</v>
      </c>
      <c r="AM1102" s="44">
        <f>IF(E1102&lt;10,IF(E1102=1,AB1102,SUMIFS(AB:AB,A:A,A1102,C:C,C1102)),"")</f>
        <v>0</v>
      </c>
    </row>
    <row r="1103" spans="2:39">
      <c r="B1103" t="e">
        <f>INDEX(Schedule!A:B,MATCH(GameLog!A1103,Schedule!A:A,0),2)</f>
        <v>#N/A</v>
      </c>
      <c r="AM1103" s="44">
        <f>IF(E1103&lt;10,IF(E1103=1,AB1103,SUMIFS(AB:AB,A:A,A1103,C:C,C1103)),"")</f>
        <v>0</v>
      </c>
    </row>
    <row r="1104" spans="2:39">
      <c r="B1104" t="e">
        <f>INDEX(Schedule!A:B,MATCH(GameLog!A1104,Schedule!A:A,0),2)</f>
        <v>#N/A</v>
      </c>
      <c r="AM1104" s="44">
        <f>IF(E1104&lt;10,IF(E1104=1,AB1104,SUMIFS(AB:AB,A:A,A1104,C:C,C1104)),"")</f>
        <v>0</v>
      </c>
    </row>
    <row r="1105" spans="2:39">
      <c r="B1105" t="e">
        <f>INDEX(Schedule!A:B,MATCH(GameLog!A1105,Schedule!A:A,0),2)</f>
        <v>#N/A</v>
      </c>
      <c r="AM1105" s="44">
        <f>IF(E1105&lt;10,IF(E1105=1,AB1105,SUMIFS(AB:AB,A:A,A1105,C:C,C1105)),"")</f>
        <v>0</v>
      </c>
    </row>
    <row r="1106" spans="2:39">
      <c r="B1106" t="e">
        <f>INDEX(Schedule!A:B,MATCH(GameLog!A1106,Schedule!A:A,0),2)</f>
        <v>#N/A</v>
      </c>
      <c r="AM1106" s="44">
        <f>IF(E1106&lt;10,IF(E1106=1,AB1106,SUMIFS(AB:AB,A:A,A1106,C:C,C1106)),"")</f>
        <v>0</v>
      </c>
    </row>
    <row r="1107" spans="2:39">
      <c r="B1107" t="e">
        <f>INDEX(Schedule!A:B,MATCH(GameLog!A1107,Schedule!A:A,0),2)</f>
        <v>#N/A</v>
      </c>
      <c r="AM1107" s="44">
        <f>IF(E1107&lt;10,IF(E1107=1,AB1107,SUMIFS(AB:AB,A:A,A1107,C:C,C1107)),"")</f>
        <v>0</v>
      </c>
    </row>
    <row r="1108" spans="2:39">
      <c r="B1108" t="e">
        <f>INDEX(Schedule!A:B,MATCH(GameLog!A1108,Schedule!A:A,0),2)</f>
        <v>#N/A</v>
      </c>
      <c r="AM1108" s="44">
        <f>IF(E1108&lt;10,IF(E1108=1,AB1108,SUMIFS(AB:AB,A:A,A1108,C:C,C1108)),"")</f>
        <v>0</v>
      </c>
    </row>
    <row r="1109" spans="2:39">
      <c r="B1109" t="e">
        <f>INDEX(Schedule!A:B,MATCH(GameLog!A1109,Schedule!A:A,0),2)</f>
        <v>#N/A</v>
      </c>
      <c r="AM1109" s="44">
        <f>IF(E1109&lt;10,IF(E1109=1,AB1109,SUMIFS(AB:AB,A:A,A1109,C:C,C1109)),"")</f>
        <v>0</v>
      </c>
    </row>
    <row r="1110" spans="2:39">
      <c r="B1110" t="e">
        <f>INDEX(Schedule!A:B,MATCH(GameLog!A1110,Schedule!A:A,0),2)</f>
        <v>#N/A</v>
      </c>
      <c r="AM1110" s="44">
        <f>IF(E1110&lt;10,IF(E1110=1,AB1110,SUMIFS(AB:AB,A:A,A1110,C:C,C1110)),"")</f>
        <v>0</v>
      </c>
    </row>
    <row r="1111" spans="2:39">
      <c r="B1111" t="e">
        <f>INDEX(Schedule!A:B,MATCH(GameLog!A1111,Schedule!A:A,0),2)</f>
        <v>#N/A</v>
      </c>
      <c r="AM1111" s="44">
        <f>IF(E1111&lt;10,IF(E1111=1,AB1111,SUMIFS(AB:AB,A:A,A1111,C:C,C1111)),"")</f>
        <v>0</v>
      </c>
    </row>
    <row r="1112" spans="2:39">
      <c r="B1112" t="e">
        <f>INDEX(Schedule!A:B,MATCH(GameLog!A1112,Schedule!A:A,0),2)</f>
        <v>#N/A</v>
      </c>
      <c r="AM1112" s="44">
        <f>IF(E1112&lt;10,IF(E1112=1,AB1112,SUMIFS(AB:AB,A:A,A1112,C:C,C1112)),"")</f>
        <v>0</v>
      </c>
    </row>
    <row r="1113" spans="2:39">
      <c r="B1113" t="e">
        <f>INDEX(Schedule!A:B,MATCH(GameLog!A1113,Schedule!A:A,0),2)</f>
        <v>#N/A</v>
      </c>
      <c r="AM1113" s="44">
        <f>IF(E1113&lt;10,IF(E1113=1,AB1113,SUMIFS(AB:AB,A:A,A1113,C:C,C1113)),"")</f>
        <v>0</v>
      </c>
    </row>
    <row r="1114" spans="2:39">
      <c r="B1114" t="e">
        <f>INDEX(Schedule!A:B,MATCH(GameLog!A1114,Schedule!A:A,0),2)</f>
        <v>#N/A</v>
      </c>
      <c r="AM1114" s="44">
        <f>IF(E1114&lt;10,IF(E1114=1,AB1114,SUMIFS(AB:AB,A:A,A1114,C:C,C1114)),"")</f>
        <v>0</v>
      </c>
    </row>
    <row r="1115" spans="2:39">
      <c r="B1115" t="e">
        <f>INDEX(Schedule!A:B,MATCH(GameLog!A1115,Schedule!A:A,0),2)</f>
        <v>#N/A</v>
      </c>
      <c r="AM1115" s="44">
        <f>IF(E1115&lt;10,IF(E1115=1,AB1115,SUMIFS(AB:AB,A:A,A1115,C:C,C1115)),"")</f>
        <v>0</v>
      </c>
    </row>
    <row r="1116" spans="2:39">
      <c r="B1116" t="e">
        <f>INDEX(Schedule!A:B,MATCH(GameLog!A1116,Schedule!A:A,0),2)</f>
        <v>#N/A</v>
      </c>
      <c r="AM1116" s="44">
        <f>IF(E1116&lt;10,IF(E1116=1,AB1116,SUMIFS(AB:AB,A:A,A1116,C:C,C1116)),"")</f>
        <v>0</v>
      </c>
    </row>
    <row r="1117" spans="2:39">
      <c r="B1117" t="e">
        <f>INDEX(Schedule!A:B,MATCH(GameLog!A1117,Schedule!A:A,0),2)</f>
        <v>#N/A</v>
      </c>
      <c r="AM1117" s="44">
        <f>IF(E1117&lt;10,IF(E1117=1,AB1117,SUMIFS(AB:AB,A:A,A1117,C:C,C1117)),"")</f>
        <v>0</v>
      </c>
    </row>
    <row r="1118" spans="2:39">
      <c r="B1118" t="e">
        <f>INDEX(Schedule!A:B,MATCH(GameLog!A1118,Schedule!A:A,0),2)</f>
        <v>#N/A</v>
      </c>
      <c r="AM1118" s="44">
        <f>IF(E1118&lt;10,IF(E1118=1,AB1118,SUMIFS(AB:AB,A:A,A1118,C:C,C1118)),"")</f>
        <v>0</v>
      </c>
    </row>
    <row r="1119" spans="2:39">
      <c r="B1119" t="e">
        <f>INDEX(Schedule!A:B,MATCH(GameLog!A1119,Schedule!A:A,0),2)</f>
        <v>#N/A</v>
      </c>
      <c r="AM1119" s="44">
        <f>IF(E1119&lt;10,IF(E1119=1,AB1119,SUMIFS(AB:AB,A:A,A1119,C:C,C1119)),"")</f>
        <v>0</v>
      </c>
    </row>
    <row r="1120" spans="2:39">
      <c r="B1120" t="e">
        <f>INDEX(Schedule!A:B,MATCH(GameLog!A1120,Schedule!A:A,0),2)</f>
        <v>#N/A</v>
      </c>
      <c r="AM1120" s="44">
        <f>IF(E1120&lt;10,IF(E1120=1,AB1120,SUMIFS(AB:AB,A:A,A1120,C:C,C1120)),"")</f>
        <v>0</v>
      </c>
    </row>
    <row r="1121" spans="2:39">
      <c r="B1121" t="e">
        <f>INDEX(Schedule!A:B,MATCH(GameLog!A1121,Schedule!A:A,0),2)</f>
        <v>#N/A</v>
      </c>
      <c r="AM1121" s="44">
        <f>IF(E1121&lt;10,IF(E1121=1,AB1121,SUMIFS(AB:AB,A:A,A1121,C:C,C1121)),"")</f>
        <v>0</v>
      </c>
    </row>
    <row r="1122" spans="2:39">
      <c r="B1122" t="e">
        <f>INDEX(Schedule!A:B,MATCH(GameLog!A1122,Schedule!A:A,0),2)</f>
        <v>#N/A</v>
      </c>
      <c r="AM1122" s="44">
        <f>IF(E1122&lt;10,IF(E1122=1,AB1122,SUMIFS(AB:AB,A:A,A1122,C:C,C1122)),"")</f>
        <v>0</v>
      </c>
    </row>
    <row r="1123" spans="2:39">
      <c r="B1123" t="e">
        <f>INDEX(Schedule!A:B,MATCH(GameLog!A1123,Schedule!A:A,0),2)</f>
        <v>#N/A</v>
      </c>
      <c r="AM1123" s="44">
        <f>IF(E1123&lt;10,IF(E1123=1,AB1123,SUMIFS(AB:AB,A:A,A1123,C:C,C1123)),"")</f>
        <v>0</v>
      </c>
    </row>
    <row r="1124" spans="2:39">
      <c r="B1124" t="e">
        <f>INDEX(Schedule!A:B,MATCH(GameLog!A1124,Schedule!A:A,0),2)</f>
        <v>#N/A</v>
      </c>
      <c r="AM1124" s="44">
        <f>IF(E1124&lt;10,IF(E1124=1,AB1124,SUMIFS(AB:AB,A:A,A1124,C:C,C1124)),"")</f>
        <v>0</v>
      </c>
    </row>
    <row r="1125" spans="2:39">
      <c r="B1125" t="e">
        <f>INDEX(Schedule!A:B,MATCH(GameLog!A1125,Schedule!A:A,0),2)</f>
        <v>#N/A</v>
      </c>
      <c r="AM1125" s="44">
        <f>IF(E1125&lt;10,IF(E1125=1,AB1125,SUMIFS(AB:AB,A:A,A1125,C:C,C1125)),"")</f>
        <v>0</v>
      </c>
    </row>
    <row r="1126" spans="2:39">
      <c r="B1126" t="e">
        <f>INDEX(Schedule!A:B,MATCH(GameLog!A1126,Schedule!A:A,0),2)</f>
        <v>#N/A</v>
      </c>
      <c r="AM1126" s="44">
        <f>IF(E1126&lt;10,IF(E1126=1,AB1126,SUMIFS(AB:AB,A:A,A1126,C:C,C1126)),"")</f>
        <v>0</v>
      </c>
    </row>
    <row r="1127" spans="2:39">
      <c r="B1127" t="e">
        <f>INDEX(Schedule!A:B,MATCH(GameLog!A1127,Schedule!A:A,0),2)</f>
        <v>#N/A</v>
      </c>
      <c r="AM1127" s="44">
        <f>IF(E1127&lt;10,IF(E1127=1,AB1127,SUMIFS(AB:AB,A:A,A1127,C:C,C1127)),"")</f>
        <v>0</v>
      </c>
    </row>
    <row r="1128" spans="2:39">
      <c r="B1128" t="e">
        <f>INDEX(Schedule!A:B,MATCH(GameLog!A1128,Schedule!A:A,0),2)</f>
        <v>#N/A</v>
      </c>
      <c r="AM1128" s="44">
        <f>IF(E1128&lt;10,IF(E1128=1,AB1128,SUMIFS(AB:AB,A:A,A1128,C:C,C1128)),"")</f>
        <v>0</v>
      </c>
    </row>
    <row r="1129" spans="2:39">
      <c r="B1129" t="e">
        <f>INDEX(Schedule!A:B,MATCH(GameLog!A1129,Schedule!A:A,0),2)</f>
        <v>#N/A</v>
      </c>
      <c r="AM1129" s="44">
        <f>IF(E1129&lt;10,IF(E1129=1,AB1129,SUMIFS(AB:AB,A:A,A1129,C:C,C1129)),"")</f>
        <v>0</v>
      </c>
    </row>
    <row r="1130" spans="2:39">
      <c r="B1130" t="e">
        <f>INDEX(Schedule!A:B,MATCH(GameLog!A1130,Schedule!A:A,0),2)</f>
        <v>#N/A</v>
      </c>
      <c r="AM1130" s="44">
        <f>IF(E1130&lt;10,IF(E1130=1,AB1130,SUMIFS(AB:AB,A:A,A1130,C:C,C1130)),"")</f>
        <v>0</v>
      </c>
    </row>
    <row r="1131" spans="2:39">
      <c r="B1131" t="e">
        <f>INDEX(Schedule!A:B,MATCH(GameLog!A1131,Schedule!A:A,0),2)</f>
        <v>#N/A</v>
      </c>
      <c r="AM1131" s="44">
        <f>IF(E1131&lt;10,IF(E1131=1,AB1131,SUMIFS(AB:AB,A:A,A1131,C:C,C1131)),"")</f>
        <v>0</v>
      </c>
    </row>
    <row r="1132" spans="2:39">
      <c r="B1132" t="e">
        <f>INDEX(Schedule!A:B,MATCH(GameLog!A1132,Schedule!A:A,0),2)</f>
        <v>#N/A</v>
      </c>
      <c r="AM1132" s="44">
        <f>IF(E1132&lt;10,IF(E1132=1,AB1132,SUMIFS(AB:AB,A:A,A1132,C:C,C1132)),"")</f>
        <v>0</v>
      </c>
    </row>
    <row r="1133" spans="2:39">
      <c r="B1133" t="e">
        <f>INDEX(Schedule!A:B,MATCH(GameLog!A1133,Schedule!A:A,0),2)</f>
        <v>#N/A</v>
      </c>
      <c r="AM1133" s="44">
        <f>IF(E1133&lt;10,IF(E1133=1,AB1133,SUMIFS(AB:AB,A:A,A1133,C:C,C1133)),"")</f>
        <v>0</v>
      </c>
    </row>
    <row r="1134" spans="2:39">
      <c r="B1134" t="e">
        <f>INDEX(Schedule!A:B,MATCH(GameLog!A1134,Schedule!A:A,0),2)</f>
        <v>#N/A</v>
      </c>
      <c r="AM1134" s="44">
        <f>IF(E1134&lt;10,IF(E1134=1,AB1134,SUMIFS(AB:AB,A:A,A1134,C:C,C1134)),"")</f>
        <v>0</v>
      </c>
    </row>
    <row r="1135" spans="2:39">
      <c r="B1135" t="e">
        <f>INDEX(Schedule!A:B,MATCH(GameLog!A1135,Schedule!A:A,0),2)</f>
        <v>#N/A</v>
      </c>
      <c r="AM1135" s="44">
        <f>IF(E1135&lt;10,IF(E1135=1,AB1135,SUMIFS(AB:AB,A:A,A1135,C:C,C1135)),"")</f>
        <v>0</v>
      </c>
    </row>
    <row r="1136" spans="2:39">
      <c r="B1136" t="e">
        <f>INDEX(Schedule!A:B,MATCH(GameLog!A1136,Schedule!A:A,0),2)</f>
        <v>#N/A</v>
      </c>
      <c r="AM1136" s="44">
        <f>IF(E1136&lt;10,IF(E1136=1,AB1136,SUMIFS(AB:AB,A:A,A1136,C:C,C1136)),"")</f>
        <v>0</v>
      </c>
    </row>
    <row r="1137" spans="2:39">
      <c r="B1137" t="e">
        <f>INDEX(Schedule!A:B,MATCH(GameLog!A1137,Schedule!A:A,0),2)</f>
        <v>#N/A</v>
      </c>
      <c r="AM1137" s="44">
        <f>IF(E1137&lt;10,IF(E1137=1,AB1137,SUMIFS(AB:AB,A:A,A1137,C:C,C1137)),"")</f>
        <v>0</v>
      </c>
    </row>
    <row r="1138" spans="2:39">
      <c r="B1138" t="e">
        <f>INDEX(Schedule!A:B,MATCH(GameLog!A1138,Schedule!A:A,0),2)</f>
        <v>#N/A</v>
      </c>
      <c r="AM1138" s="44">
        <f>IF(E1138&lt;10,IF(E1138=1,AB1138,SUMIFS(AB:AB,A:A,A1138,C:C,C1138)),"")</f>
        <v>0</v>
      </c>
    </row>
    <row r="1139" spans="2:39">
      <c r="B1139" t="e">
        <f>INDEX(Schedule!A:B,MATCH(GameLog!A1139,Schedule!A:A,0),2)</f>
        <v>#N/A</v>
      </c>
      <c r="AM1139" s="44">
        <f>IF(E1139&lt;10,IF(E1139=1,AB1139,SUMIFS(AB:AB,A:A,A1139,C:C,C1139)),"")</f>
        <v>0</v>
      </c>
    </row>
    <row r="1140" spans="2:39">
      <c r="B1140" t="e">
        <f>INDEX(Schedule!A:B,MATCH(GameLog!A1140,Schedule!A:A,0),2)</f>
        <v>#N/A</v>
      </c>
      <c r="AM1140" s="44">
        <f>IF(E1140&lt;10,IF(E1140=1,AB1140,SUMIFS(AB:AB,A:A,A1140,C:C,C1140)),"")</f>
        <v>0</v>
      </c>
    </row>
    <row r="1141" spans="2:39">
      <c r="B1141" t="e">
        <f>INDEX(Schedule!A:B,MATCH(GameLog!A1141,Schedule!A:A,0),2)</f>
        <v>#N/A</v>
      </c>
      <c r="AM1141" s="44">
        <f>IF(E1141&lt;10,IF(E1141=1,AB1141,SUMIFS(AB:AB,A:A,A1141,C:C,C1141)),"")</f>
        <v>0</v>
      </c>
    </row>
    <row r="1142" spans="2:39">
      <c r="B1142" t="e">
        <f>INDEX(Schedule!A:B,MATCH(GameLog!A1142,Schedule!A:A,0),2)</f>
        <v>#N/A</v>
      </c>
      <c r="AM1142" s="44">
        <f>IF(E1142&lt;10,IF(E1142=1,AB1142,SUMIFS(AB:AB,A:A,A1142,C:C,C1142)),"")</f>
        <v>0</v>
      </c>
    </row>
    <row r="1143" spans="2:39">
      <c r="B1143" t="e">
        <f>INDEX(Schedule!A:B,MATCH(GameLog!A1143,Schedule!A:A,0),2)</f>
        <v>#N/A</v>
      </c>
      <c r="AM1143" s="44">
        <f>IF(E1143&lt;10,IF(E1143=1,AB1143,SUMIFS(AB:AB,A:A,A1143,C:C,C1143)),"")</f>
        <v>0</v>
      </c>
    </row>
    <row r="1144" spans="2:39">
      <c r="B1144" t="e">
        <f>INDEX(Schedule!A:B,MATCH(GameLog!A1144,Schedule!A:A,0),2)</f>
        <v>#N/A</v>
      </c>
      <c r="AM1144" s="44">
        <f>IF(E1144&lt;10,IF(E1144=1,AB1144,SUMIFS(AB:AB,A:A,A1144,C:C,C1144)),"")</f>
        <v>0</v>
      </c>
    </row>
    <row r="1145" spans="2:39">
      <c r="B1145" t="e">
        <f>INDEX(Schedule!A:B,MATCH(GameLog!A1145,Schedule!A:A,0),2)</f>
        <v>#N/A</v>
      </c>
      <c r="AM1145" s="44">
        <f>IF(E1145&lt;10,IF(E1145=1,AB1145,SUMIFS(AB:AB,A:A,A1145,C:C,C1145)),"")</f>
        <v>0</v>
      </c>
    </row>
    <row r="1146" spans="2:39">
      <c r="B1146" t="e">
        <f>INDEX(Schedule!A:B,MATCH(GameLog!A1146,Schedule!A:A,0),2)</f>
        <v>#N/A</v>
      </c>
      <c r="AM1146" s="44">
        <f>IF(E1146&lt;10,IF(E1146=1,AB1146,SUMIFS(AB:AB,A:A,A1146,C:C,C1146)),"")</f>
        <v>0</v>
      </c>
    </row>
    <row r="1147" spans="2:39">
      <c r="B1147" t="e">
        <f>INDEX(Schedule!A:B,MATCH(GameLog!A1147,Schedule!A:A,0),2)</f>
        <v>#N/A</v>
      </c>
      <c r="AM1147" s="44">
        <f>IF(E1147&lt;10,IF(E1147=1,AB1147,SUMIFS(AB:AB,A:A,A1147,C:C,C1147)),"")</f>
        <v>0</v>
      </c>
    </row>
    <row r="1148" spans="2:39">
      <c r="B1148" t="e">
        <f>INDEX(Schedule!A:B,MATCH(GameLog!A1148,Schedule!A:A,0),2)</f>
        <v>#N/A</v>
      </c>
      <c r="AM1148" s="44">
        <f>IF(E1148&lt;10,IF(E1148=1,AB1148,SUMIFS(AB:AB,A:A,A1148,C:C,C1148)),"")</f>
        <v>0</v>
      </c>
    </row>
    <row r="1149" spans="2:39">
      <c r="B1149" t="e">
        <f>INDEX(Schedule!A:B,MATCH(GameLog!A1149,Schedule!A:A,0),2)</f>
        <v>#N/A</v>
      </c>
      <c r="AM1149" s="44">
        <f>IF(E1149&lt;10,IF(E1149=1,AB1149,SUMIFS(AB:AB,A:A,A1149,C:C,C1149)),"")</f>
        <v>0</v>
      </c>
    </row>
    <row r="1150" spans="2:39">
      <c r="B1150" t="e">
        <f>INDEX(Schedule!A:B,MATCH(GameLog!A1150,Schedule!A:A,0),2)</f>
        <v>#N/A</v>
      </c>
      <c r="AM1150" s="44">
        <f>IF(E1150&lt;10,IF(E1150=1,AB1150,SUMIFS(AB:AB,A:A,A1150,C:C,C1150)),"")</f>
        <v>0</v>
      </c>
    </row>
    <row r="1151" spans="2:39">
      <c r="B1151" t="e">
        <f>INDEX(Schedule!A:B,MATCH(GameLog!A1151,Schedule!A:A,0),2)</f>
        <v>#N/A</v>
      </c>
      <c r="AM1151" s="44">
        <f>IF(E1151&lt;10,IF(E1151=1,AB1151,SUMIFS(AB:AB,A:A,A1151,C:C,C1151)),"")</f>
        <v>0</v>
      </c>
    </row>
    <row r="1152" spans="2:39">
      <c r="B1152" t="e">
        <f>INDEX(Schedule!A:B,MATCH(GameLog!A1152,Schedule!A:A,0),2)</f>
        <v>#N/A</v>
      </c>
      <c r="AM1152" s="44">
        <f>IF(E1152&lt;10,IF(E1152=1,AB1152,SUMIFS(AB:AB,A:A,A1152,C:C,C1152)),"")</f>
        <v>0</v>
      </c>
    </row>
    <row r="1153" spans="2:39">
      <c r="B1153" t="e">
        <f>INDEX(Schedule!A:B,MATCH(GameLog!A1153,Schedule!A:A,0),2)</f>
        <v>#N/A</v>
      </c>
      <c r="AM1153" s="44">
        <f>IF(E1153&lt;10,IF(E1153=1,AB1153,SUMIFS(AB:AB,A:A,A1153,C:C,C1153)),"")</f>
        <v>0</v>
      </c>
    </row>
    <row r="1154" spans="2:39">
      <c r="B1154" t="e">
        <f>INDEX(Schedule!A:B,MATCH(GameLog!A1154,Schedule!A:A,0),2)</f>
        <v>#N/A</v>
      </c>
      <c r="AM1154" s="44">
        <f>IF(E1154&lt;10,IF(E1154=1,AB1154,SUMIFS(AB:AB,A:A,A1154,C:C,C1154)),"")</f>
        <v>0</v>
      </c>
    </row>
    <row r="1155" spans="2:39">
      <c r="B1155" t="e">
        <f>INDEX(Schedule!A:B,MATCH(GameLog!A1155,Schedule!A:A,0),2)</f>
        <v>#N/A</v>
      </c>
      <c r="AM1155" s="44">
        <f>IF(E1155&lt;10,IF(E1155=1,AB1155,SUMIFS(AB:AB,A:A,A1155,C:C,C1155)),"")</f>
        <v>0</v>
      </c>
    </row>
    <row r="1156" spans="2:39">
      <c r="B1156" t="e">
        <f>INDEX(Schedule!A:B,MATCH(GameLog!A1156,Schedule!A:A,0),2)</f>
        <v>#N/A</v>
      </c>
      <c r="AM1156" s="44">
        <f>IF(E1156&lt;10,IF(E1156=1,AB1156,SUMIFS(AB:AB,A:A,A1156,C:C,C1156)),"")</f>
        <v>0</v>
      </c>
    </row>
    <row r="1157" spans="2:39">
      <c r="B1157" t="e">
        <f>INDEX(Schedule!A:B,MATCH(GameLog!A1157,Schedule!A:A,0),2)</f>
        <v>#N/A</v>
      </c>
      <c r="AM1157" s="44">
        <f>IF(E1157&lt;10,IF(E1157=1,AB1157,SUMIFS(AB:AB,A:A,A1157,C:C,C1157)),"")</f>
        <v>0</v>
      </c>
    </row>
    <row r="1158" spans="2:39">
      <c r="B1158" t="e">
        <f>INDEX(Schedule!A:B,MATCH(GameLog!A1158,Schedule!A:A,0),2)</f>
        <v>#N/A</v>
      </c>
      <c r="AM1158" s="44">
        <f>IF(E1158&lt;10,IF(E1158=1,AB1158,SUMIFS(AB:AB,A:A,A1158,C:C,C1158)),"")</f>
        <v>0</v>
      </c>
    </row>
    <row r="1159" spans="2:39">
      <c r="B1159" t="e">
        <f>INDEX(Schedule!A:B,MATCH(GameLog!A1159,Schedule!A:A,0),2)</f>
        <v>#N/A</v>
      </c>
      <c r="AM1159" s="44">
        <f>IF(E1159&lt;10,IF(E1159=1,AB1159,SUMIFS(AB:AB,A:A,A1159,C:C,C1159)),"")</f>
        <v>0</v>
      </c>
    </row>
    <row r="1160" spans="2:39">
      <c r="B1160" t="e">
        <f>INDEX(Schedule!A:B,MATCH(GameLog!A1160,Schedule!A:A,0),2)</f>
        <v>#N/A</v>
      </c>
      <c r="AM1160" s="44">
        <f>IF(E1160&lt;10,IF(E1160=1,AB1160,SUMIFS(AB:AB,A:A,A1160,C:C,C1160)),"")</f>
        <v>0</v>
      </c>
    </row>
    <row r="1161" spans="2:39">
      <c r="B1161" t="e">
        <f>INDEX(Schedule!A:B,MATCH(GameLog!A1161,Schedule!A:A,0),2)</f>
        <v>#N/A</v>
      </c>
      <c r="AM1161" s="44">
        <f>IF(E1161&lt;10,IF(E1161=1,AB1161,SUMIFS(AB:AB,A:A,A1161,C:C,C1161)),"")</f>
        <v>0</v>
      </c>
    </row>
    <row r="1162" spans="2:39">
      <c r="B1162" t="e">
        <f>INDEX(Schedule!A:B,MATCH(GameLog!A1162,Schedule!A:A,0),2)</f>
        <v>#N/A</v>
      </c>
      <c r="AM1162" s="44">
        <f>IF(E1162&lt;10,IF(E1162=1,AB1162,SUMIFS(AB:AB,A:A,A1162,C:C,C1162)),"")</f>
        <v>0</v>
      </c>
    </row>
    <row r="1163" spans="2:39">
      <c r="B1163" t="e">
        <f>INDEX(Schedule!A:B,MATCH(GameLog!A1163,Schedule!A:A,0),2)</f>
        <v>#N/A</v>
      </c>
      <c r="AM1163" s="44">
        <f>IF(E1163&lt;10,IF(E1163=1,AB1163,SUMIFS(AB:AB,A:A,A1163,C:C,C1163)),"")</f>
        <v>0</v>
      </c>
    </row>
    <row r="1164" spans="2:39">
      <c r="B1164" t="e">
        <f>INDEX(Schedule!A:B,MATCH(GameLog!A1164,Schedule!A:A,0),2)</f>
        <v>#N/A</v>
      </c>
      <c r="AM1164" s="44">
        <f>IF(E1164&lt;10,IF(E1164=1,AB1164,SUMIFS(AB:AB,A:A,A1164,C:C,C1164)),"")</f>
        <v>0</v>
      </c>
    </row>
    <row r="1165" spans="2:39">
      <c r="B1165" t="e">
        <f>INDEX(Schedule!A:B,MATCH(GameLog!A1165,Schedule!A:A,0),2)</f>
        <v>#N/A</v>
      </c>
      <c r="AM1165" s="44">
        <f>IF(E1165&lt;10,IF(E1165=1,AB1165,SUMIFS(AB:AB,A:A,A1165,C:C,C1165)),"")</f>
        <v>0</v>
      </c>
    </row>
    <row r="1166" spans="2:39">
      <c r="B1166" t="e">
        <f>INDEX(Schedule!A:B,MATCH(GameLog!A1166,Schedule!A:A,0),2)</f>
        <v>#N/A</v>
      </c>
      <c r="AM1166" s="44">
        <f>IF(E1166&lt;10,IF(E1166=1,AB1166,SUMIFS(AB:AB,A:A,A1166,C:C,C1166)),"")</f>
        <v>0</v>
      </c>
    </row>
    <row r="1167" spans="2:39">
      <c r="B1167" t="e">
        <f>INDEX(Schedule!A:B,MATCH(GameLog!A1167,Schedule!A:A,0),2)</f>
        <v>#N/A</v>
      </c>
      <c r="AM1167" s="44">
        <f>IF(E1167&lt;10,IF(E1167=1,AB1167,SUMIFS(AB:AB,A:A,A1167,C:C,C1167)),"")</f>
        <v>0</v>
      </c>
    </row>
    <row r="1168" spans="2:39">
      <c r="B1168" t="e">
        <f>INDEX(Schedule!A:B,MATCH(GameLog!A1168,Schedule!A:A,0),2)</f>
        <v>#N/A</v>
      </c>
      <c r="AM1168" s="44">
        <f>IF(E1168&lt;10,IF(E1168=1,AB1168,SUMIFS(AB:AB,A:A,A1168,C:C,C1168)),"")</f>
        <v>0</v>
      </c>
    </row>
    <row r="1169" spans="2:39">
      <c r="B1169" t="e">
        <f>INDEX(Schedule!A:B,MATCH(GameLog!A1169,Schedule!A:A,0),2)</f>
        <v>#N/A</v>
      </c>
      <c r="AM1169" s="44">
        <f>IF(E1169&lt;10,IF(E1169=1,AB1169,SUMIFS(AB:AB,A:A,A1169,C:C,C1169)),"")</f>
        <v>0</v>
      </c>
    </row>
    <row r="1170" spans="2:39">
      <c r="B1170" t="e">
        <f>INDEX(Schedule!A:B,MATCH(GameLog!A1170,Schedule!A:A,0),2)</f>
        <v>#N/A</v>
      </c>
      <c r="AM1170" s="44">
        <f>IF(E1170&lt;10,IF(E1170=1,AB1170,SUMIFS(AB:AB,A:A,A1170,C:C,C1170)),"")</f>
        <v>0</v>
      </c>
    </row>
    <row r="1171" spans="2:39">
      <c r="B1171" t="e">
        <f>INDEX(Schedule!A:B,MATCH(GameLog!A1171,Schedule!A:A,0),2)</f>
        <v>#N/A</v>
      </c>
      <c r="AM1171" s="44">
        <f>IF(E1171&lt;10,IF(E1171=1,AB1171,SUMIFS(AB:AB,A:A,A1171,C:C,C1171)),"")</f>
        <v>0</v>
      </c>
    </row>
    <row r="1172" spans="2:39">
      <c r="B1172" t="e">
        <f>INDEX(Schedule!A:B,MATCH(GameLog!A1172,Schedule!A:A,0),2)</f>
        <v>#N/A</v>
      </c>
      <c r="AM1172" s="44">
        <f>IF(E1172&lt;10,IF(E1172=1,AB1172,SUMIFS(AB:AB,A:A,A1172,C:C,C1172)),"")</f>
        <v>0</v>
      </c>
    </row>
    <row r="1173" spans="2:39">
      <c r="B1173" t="e">
        <f>INDEX(Schedule!A:B,MATCH(GameLog!A1173,Schedule!A:A,0),2)</f>
        <v>#N/A</v>
      </c>
      <c r="AM1173" s="44">
        <f>IF(E1173&lt;10,IF(E1173=1,AB1173,SUMIFS(AB:AB,A:A,A1173,C:C,C1173)),"")</f>
        <v>0</v>
      </c>
    </row>
    <row r="1174" spans="2:39">
      <c r="B1174" t="e">
        <f>INDEX(Schedule!A:B,MATCH(GameLog!A1174,Schedule!A:A,0),2)</f>
        <v>#N/A</v>
      </c>
      <c r="AM1174" s="44">
        <f>IF(E1174&lt;10,IF(E1174=1,AB1174,SUMIFS(AB:AB,A:A,A1174,C:C,C1174)),"")</f>
        <v>0</v>
      </c>
    </row>
    <row r="1175" spans="2:39">
      <c r="B1175" t="e">
        <f>INDEX(Schedule!A:B,MATCH(GameLog!A1175,Schedule!A:A,0),2)</f>
        <v>#N/A</v>
      </c>
      <c r="AM1175" s="44">
        <f>IF(E1175&lt;10,IF(E1175=1,AB1175,SUMIFS(AB:AB,A:A,A1175,C:C,C1175)),"")</f>
        <v>0</v>
      </c>
    </row>
    <row r="1176" spans="2:39">
      <c r="B1176" t="e">
        <f>INDEX(Schedule!A:B,MATCH(GameLog!A1176,Schedule!A:A,0),2)</f>
        <v>#N/A</v>
      </c>
      <c r="AM1176" s="44">
        <f>IF(E1176&lt;10,IF(E1176=1,AB1176,SUMIFS(AB:AB,A:A,A1176,C:C,C1176)),"")</f>
        <v>0</v>
      </c>
    </row>
    <row r="1177" spans="2:39">
      <c r="B1177" t="e">
        <f>INDEX(Schedule!A:B,MATCH(GameLog!A1177,Schedule!A:A,0),2)</f>
        <v>#N/A</v>
      </c>
      <c r="AM1177" s="44">
        <f>IF(E1177&lt;10,IF(E1177=1,AB1177,SUMIFS(AB:AB,A:A,A1177,C:C,C1177)),"")</f>
        <v>0</v>
      </c>
    </row>
    <row r="1178" spans="2:39">
      <c r="B1178" t="e">
        <f>INDEX(Schedule!A:B,MATCH(GameLog!A1178,Schedule!A:A,0),2)</f>
        <v>#N/A</v>
      </c>
      <c r="AM1178" s="44">
        <f>IF(E1178&lt;10,IF(E1178=1,AB1178,SUMIFS(AB:AB,A:A,A1178,C:C,C1178)),"")</f>
        <v>0</v>
      </c>
    </row>
    <row r="1179" spans="2:39">
      <c r="B1179" t="e">
        <f>INDEX(Schedule!A:B,MATCH(GameLog!A1179,Schedule!A:A,0),2)</f>
        <v>#N/A</v>
      </c>
      <c r="AM1179" s="44">
        <f>IF(E1179&lt;10,IF(E1179=1,AB1179,SUMIFS(AB:AB,A:A,A1179,C:C,C1179)),"")</f>
        <v>0</v>
      </c>
    </row>
    <row r="1180" spans="2:39">
      <c r="B1180" t="e">
        <f>INDEX(Schedule!A:B,MATCH(GameLog!A1180,Schedule!A:A,0),2)</f>
        <v>#N/A</v>
      </c>
      <c r="AM1180" s="44">
        <f>IF(E1180&lt;10,IF(E1180=1,AB1180,SUMIFS(AB:AB,A:A,A1180,C:C,C1180)),"")</f>
        <v>0</v>
      </c>
    </row>
    <row r="1181" spans="2:39">
      <c r="B1181" t="e">
        <f>INDEX(Schedule!A:B,MATCH(GameLog!A1181,Schedule!A:A,0),2)</f>
        <v>#N/A</v>
      </c>
      <c r="AM1181" s="44">
        <f>IF(E1181&lt;10,IF(E1181=1,AB1181,SUMIFS(AB:AB,A:A,A1181,C:C,C1181)),"")</f>
        <v>0</v>
      </c>
    </row>
    <row r="1182" spans="2:39">
      <c r="B1182" t="e">
        <f>INDEX(Schedule!A:B,MATCH(GameLog!A1182,Schedule!A:A,0),2)</f>
        <v>#N/A</v>
      </c>
      <c r="AM1182" s="44">
        <f>IF(E1182&lt;10,IF(E1182=1,AB1182,SUMIFS(AB:AB,A:A,A1182,C:C,C1182)),"")</f>
        <v>0</v>
      </c>
    </row>
    <row r="1183" spans="2:39">
      <c r="B1183" t="e">
        <f>INDEX(Schedule!A:B,MATCH(GameLog!A1183,Schedule!A:A,0),2)</f>
        <v>#N/A</v>
      </c>
      <c r="AM1183" s="44">
        <f>IF(E1183&lt;10,IF(E1183=1,AB1183,SUMIFS(AB:AB,A:A,A1183,C:C,C1183)),"")</f>
        <v>0</v>
      </c>
    </row>
    <row r="1184" spans="2:39">
      <c r="B1184" t="e">
        <f>INDEX(Schedule!A:B,MATCH(GameLog!A1184,Schedule!A:A,0),2)</f>
        <v>#N/A</v>
      </c>
      <c r="AM1184" s="44">
        <f>IF(E1184&lt;10,IF(E1184=1,AB1184,SUMIFS(AB:AB,A:A,A1184,C:C,C1184)),"")</f>
        <v>0</v>
      </c>
    </row>
    <row r="1185" spans="2:39">
      <c r="B1185" t="e">
        <f>INDEX(Schedule!A:B,MATCH(GameLog!A1185,Schedule!A:A,0),2)</f>
        <v>#N/A</v>
      </c>
      <c r="AM1185" s="44">
        <f>IF(E1185&lt;10,IF(E1185=1,AB1185,SUMIFS(AB:AB,A:A,A1185,C:C,C1185)),"")</f>
        <v>0</v>
      </c>
    </row>
    <row r="1186" spans="2:39">
      <c r="B1186" t="e">
        <f>INDEX(Schedule!A:B,MATCH(GameLog!A1186,Schedule!A:A,0),2)</f>
        <v>#N/A</v>
      </c>
      <c r="AM1186" s="44">
        <f>IF(E1186&lt;10,IF(E1186=1,AB1186,SUMIFS(AB:AB,A:A,A1186,C:C,C1186)),"")</f>
        <v>0</v>
      </c>
    </row>
    <row r="1187" spans="2:39">
      <c r="B1187" t="e">
        <f>INDEX(Schedule!A:B,MATCH(GameLog!A1187,Schedule!A:A,0),2)</f>
        <v>#N/A</v>
      </c>
      <c r="AM1187" s="44">
        <f>IF(E1187&lt;10,IF(E1187=1,AB1187,SUMIFS(AB:AB,A:A,A1187,C:C,C1187)),"")</f>
        <v>0</v>
      </c>
    </row>
    <row r="1188" spans="2:39">
      <c r="B1188" t="e">
        <f>INDEX(Schedule!A:B,MATCH(GameLog!A1188,Schedule!A:A,0),2)</f>
        <v>#N/A</v>
      </c>
      <c r="AM1188" s="44">
        <f>IF(E1188&lt;10,IF(E1188=1,AB1188,SUMIFS(AB:AB,A:A,A1188,C:C,C1188)),"")</f>
        <v>0</v>
      </c>
    </row>
    <row r="1189" spans="2:39">
      <c r="B1189" t="e">
        <f>INDEX(Schedule!A:B,MATCH(GameLog!A1189,Schedule!A:A,0),2)</f>
        <v>#N/A</v>
      </c>
      <c r="AM1189" s="44">
        <f>IF(E1189&lt;10,IF(E1189=1,AB1189,SUMIFS(AB:AB,A:A,A1189,C:C,C1189)),"")</f>
        <v>0</v>
      </c>
    </row>
    <row r="1190" spans="2:39">
      <c r="B1190" t="e">
        <f>INDEX(Schedule!A:B,MATCH(GameLog!A1190,Schedule!A:A,0),2)</f>
        <v>#N/A</v>
      </c>
      <c r="AM1190" s="44">
        <f>IF(E1190&lt;10,IF(E1190=1,AB1190,SUMIFS(AB:AB,A:A,A1190,C:C,C1190)),"")</f>
        <v>0</v>
      </c>
    </row>
    <row r="1191" spans="2:39">
      <c r="B1191" t="e">
        <f>INDEX(Schedule!A:B,MATCH(GameLog!A1191,Schedule!A:A,0),2)</f>
        <v>#N/A</v>
      </c>
      <c r="AM1191" s="44">
        <f>IF(E1191&lt;10,IF(E1191=1,AB1191,SUMIFS(AB:AB,A:A,A1191,C:C,C1191)),"")</f>
        <v>0</v>
      </c>
    </row>
    <row r="1192" spans="2:39">
      <c r="B1192" t="e">
        <f>INDEX(Schedule!A:B,MATCH(GameLog!A1192,Schedule!A:A,0),2)</f>
        <v>#N/A</v>
      </c>
      <c r="AM1192" s="44">
        <f>IF(E1192&lt;10,IF(E1192=1,AB1192,SUMIFS(AB:AB,A:A,A1192,C:C,C1192)),"")</f>
        <v>0</v>
      </c>
    </row>
    <row r="1193" spans="2:39">
      <c r="B1193" t="e">
        <f>INDEX(Schedule!A:B,MATCH(GameLog!A1193,Schedule!A:A,0),2)</f>
        <v>#N/A</v>
      </c>
      <c r="AM1193" s="44">
        <f>IF(E1193&lt;10,IF(E1193=1,AB1193,SUMIFS(AB:AB,A:A,A1193,C:C,C1193)),"")</f>
        <v>0</v>
      </c>
    </row>
    <row r="1194" spans="2:39">
      <c r="B1194" t="e">
        <f>INDEX(Schedule!A:B,MATCH(GameLog!A1194,Schedule!A:A,0),2)</f>
        <v>#N/A</v>
      </c>
      <c r="AM1194" s="44">
        <f>IF(E1194&lt;10,IF(E1194=1,AB1194,SUMIFS(AB:AB,A:A,A1194,C:C,C1194)),"")</f>
        <v>0</v>
      </c>
    </row>
    <row r="1195" spans="2:39">
      <c r="B1195" t="e">
        <f>INDEX(Schedule!A:B,MATCH(GameLog!A1195,Schedule!A:A,0),2)</f>
        <v>#N/A</v>
      </c>
      <c r="AM1195" s="44">
        <f>IF(E1195&lt;10,IF(E1195=1,AB1195,SUMIFS(AB:AB,A:A,A1195,C:C,C1195)),"")</f>
        <v>0</v>
      </c>
    </row>
    <row r="1196" spans="2:39">
      <c r="B1196" t="e">
        <f>INDEX(Schedule!A:B,MATCH(GameLog!A1196,Schedule!A:A,0),2)</f>
        <v>#N/A</v>
      </c>
      <c r="AM1196" s="44">
        <f>IF(E1196&lt;10,IF(E1196=1,AB1196,SUMIFS(AB:AB,A:A,A1196,C:C,C1196)),"")</f>
        <v>0</v>
      </c>
    </row>
    <row r="1197" spans="2:39">
      <c r="B1197" t="e">
        <f>INDEX(Schedule!A:B,MATCH(GameLog!A1197,Schedule!A:A,0),2)</f>
        <v>#N/A</v>
      </c>
      <c r="AM1197" s="44">
        <f>IF(E1197&lt;10,IF(E1197=1,AB1197,SUMIFS(AB:AB,A:A,A1197,C:C,C1197)),"")</f>
        <v>0</v>
      </c>
    </row>
    <row r="1198" spans="2:39">
      <c r="B1198" t="e">
        <f>INDEX(Schedule!A:B,MATCH(GameLog!A1198,Schedule!A:A,0),2)</f>
        <v>#N/A</v>
      </c>
      <c r="AM1198" s="44">
        <f>IF(E1198&lt;10,IF(E1198=1,AB1198,SUMIFS(AB:AB,A:A,A1198,C:C,C1198)),"")</f>
        <v>0</v>
      </c>
    </row>
    <row r="1199" spans="2:39">
      <c r="B1199" t="e">
        <f>INDEX(Schedule!A:B,MATCH(GameLog!A1199,Schedule!A:A,0),2)</f>
        <v>#N/A</v>
      </c>
      <c r="AM1199" s="44">
        <f>IF(E1199&lt;10,IF(E1199=1,AB1199,SUMIFS(AB:AB,A:A,A1199,C:C,C1199)),"")</f>
        <v>0</v>
      </c>
    </row>
    <row r="1200" spans="2:39">
      <c r="B1200" t="e">
        <f>INDEX(Schedule!A:B,MATCH(GameLog!A1200,Schedule!A:A,0),2)</f>
        <v>#N/A</v>
      </c>
      <c r="AM1200" s="44">
        <f>IF(E1200&lt;10,IF(E1200=1,AB1200,SUMIFS(AB:AB,A:A,A1200,C:C,C1200)),"")</f>
        <v>0</v>
      </c>
    </row>
    <row r="1201" spans="2:39">
      <c r="B1201" t="e">
        <f>INDEX(Schedule!A:B,MATCH(GameLog!A1201,Schedule!A:A,0),2)</f>
        <v>#N/A</v>
      </c>
      <c r="AM1201" s="44">
        <f>IF(E1201&lt;10,IF(E1201=1,AB1201,SUMIFS(AB:AB,A:A,A1201,C:C,C1201)),"")</f>
        <v>0</v>
      </c>
    </row>
    <row r="1202" spans="2:39">
      <c r="B1202" t="e">
        <f>INDEX(Schedule!A:B,MATCH(GameLog!A1202,Schedule!A:A,0),2)</f>
        <v>#N/A</v>
      </c>
      <c r="AM1202" s="44">
        <f>IF(E1202&lt;10,IF(E1202=1,AB1202,SUMIFS(AB:AB,A:A,A1202,C:C,C1202)),"")</f>
        <v>0</v>
      </c>
    </row>
    <row r="1203" spans="2:39">
      <c r="B1203" t="e">
        <f>INDEX(Schedule!A:B,MATCH(GameLog!A1203,Schedule!A:A,0),2)</f>
        <v>#N/A</v>
      </c>
      <c r="AM1203" s="44">
        <f>IF(E1203&lt;10,IF(E1203=1,AB1203,SUMIFS(AB:AB,A:A,A1203,C:C,C1203)),"")</f>
        <v>0</v>
      </c>
    </row>
    <row r="1204" spans="2:39">
      <c r="B1204" t="e">
        <f>INDEX(Schedule!A:B,MATCH(GameLog!A1204,Schedule!A:A,0),2)</f>
        <v>#N/A</v>
      </c>
      <c r="AM1204" s="44">
        <f>IF(E1204&lt;10,IF(E1204=1,AB1204,SUMIFS(AB:AB,A:A,A1204,C:C,C1204)),"")</f>
        <v>0</v>
      </c>
    </row>
    <row r="1205" spans="2:39">
      <c r="B1205" t="e">
        <f>INDEX(Schedule!A:B,MATCH(GameLog!A1205,Schedule!A:A,0),2)</f>
        <v>#N/A</v>
      </c>
      <c r="AM1205" s="44">
        <f>IF(E1205&lt;10,IF(E1205=1,AB1205,SUMIFS(AB:AB,A:A,A1205,C:C,C1205)),"")</f>
        <v>0</v>
      </c>
    </row>
    <row r="1206" spans="2:39">
      <c r="B1206" t="e">
        <f>INDEX(Schedule!A:B,MATCH(GameLog!A1206,Schedule!A:A,0),2)</f>
        <v>#N/A</v>
      </c>
      <c r="AM1206" s="44">
        <f>IF(E1206&lt;10,IF(E1206=1,AB1206,SUMIFS(AB:AB,A:A,A1206,C:C,C1206)),"")</f>
        <v>0</v>
      </c>
    </row>
    <row r="1207" spans="2:39">
      <c r="B1207" t="e">
        <f>INDEX(Schedule!A:B,MATCH(GameLog!A1207,Schedule!A:A,0),2)</f>
        <v>#N/A</v>
      </c>
      <c r="AM1207" s="44">
        <f>IF(E1207&lt;10,IF(E1207=1,AB1207,SUMIFS(AB:AB,A:A,A1207,C:C,C1207)),"")</f>
        <v>0</v>
      </c>
    </row>
    <row r="1208" spans="2:39">
      <c r="B1208" t="e">
        <f>INDEX(Schedule!A:B,MATCH(GameLog!A1208,Schedule!A:A,0),2)</f>
        <v>#N/A</v>
      </c>
      <c r="AM1208" s="44">
        <f>IF(E1208&lt;10,IF(E1208=1,AB1208,SUMIFS(AB:AB,A:A,A1208,C:C,C1208)),"")</f>
        <v>0</v>
      </c>
    </row>
    <row r="1209" spans="2:39">
      <c r="B1209" t="e">
        <f>INDEX(Schedule!A:B,MATCH(GameLog!A1209,Schedule!A:A,0),2)</f>
        <v>#N/A</v>
      </c>
      <c r="AM1209" s="44">
        <f>IF(E1209&lt;10,IF(E1209=1,AB1209,SUMIFS(AB:AB,A:A,A1209,C:C,C1209)),"")</f>
        <v>0</v>
      </c>
    </row>
    <row r="1210" spans="2:39">
      <c r="B1210" t="e">
        <f>INDEX(Schedule!A:B,MATCH(GameLog!A1210,Schedule!A:A,0),2)</f>
        <v>#N/A</v>
      </c>
      <c r="AM1210" s="44">
        <f>IF(E1210&lt;10,IF(E1210=1,AB1210,SUMIFS(AB:AB,A:A,A1210,C:C,C1210)),"")</f>
        <v>0</v>
      </c>
    </row>
    <row r="1211" spans="2:39">
      <c r="B1211" t="e">
        <f>INDEX(Schedule!A:B,MATCH(GameLog!A1211,Schedule!A:A,0),2)</f>
        <v>#N/A</v>
      </c>
      <c r="AM1211" s="44">
        <f>IF(E1211&lt;10,IF(E1211=1,AB1211,SUMIFS(AB:AB,A:A,A1211,C:C,C1211)),"")</f>
        <v>0</v>
      </c>
    </row>
    <row r="1212" spans="2:39">
      <c r="B1212" t="e">
        <f>INDEX(Schedule!A:B,MATCH(GameLog!A1212,Schedule!A:A,0),2)</f>
        <v>#N/A</v>
      </c>
      <c r="AM1212" s="44">
        <f>IF(E1212&lt;10,IF(E1212=1,AB1212,SUMIFS(AB:AB,A:A,A1212,C:C,C1212)),"")</f>
        <v>0</v>
      </c>
    </row>
    <row r="1213" spans="2:39">
      <c r="B1213" t="e">
        <f>INDEX(Schedule!A:B,MATCH(GameLog!A1213,Schedule!A:A,0),2)</f>
        <v>#N/A</v>
      </c>
      <c r="AM1213" s="44">
        <f>IF(E1213&lt;10,IF(E1213=1,AB1213,SUMIFS(AB:AB,A:A,A1213,C:C,C1213)),"")</f>
        <v>0</v>
      </c>
    </row>
    <row r="1214" spans="2:39">
      <c r="B1214" t="e">
        <f>INDEX(Schedule!A:B,MATCH(GameLog!A1214,Schedule!A:A,0),2)</f>
        <v>#N/A</v>
      </c>
      <c r="AM1214" s="44">
        <f>IF(E1214&lt;10,IF(E1214=1,AB1214,SUMIFS(AB:AB,A:A,A1214,C:C,C1214)),"")</f>
        <v>0</v>
      </c>
    </row>
    <row r="1215" spans="2:39">
      <c r="B1215" t="e">
        <f>INDEX(Schedule!A:B,MATCH(GameLog!A1215,Schedule!A:A,0),2)</f>
        <v>#N/A</v>
      </c>
      <c r="AM1215" s="44">
        <f>IF(E1215&lt;10,IF(E1215=1,AB1215,SUMIFS(AB:AB,A:A,A1215,C:C,C1215)),"")</f>
        <v>0</v>
      </c>
    </row>
    <row r="1216" spans="2:39">
      <c r="B1216" t="e">
        <f>INDEX(Schedule!A:B,MATCH(GameLog!A1216,Schedule!A:A,0),2)</f>
        <v>#N/A</v>
      </c>
      <c r="AM1216" s="44">
        <f>IF(E1216&lt;10,IF(E1216=1,AB1216,SUMIFS(AB:AB,A:A,A1216,C:C,C1216)),"")</f>
        <v>0</v>
      </c>
    </row>
    <row r="1217" spans="2:39">
      <c r="B1217" t="e">
        <f>INDEX(Schedule!A:B,MATCH(GameLog!A1217,Schedule!A:A,0),2)</f>
        <v>#N/A</v>
      </c>
      <c r="AM1217" s="44">
        <f>IF(E1217&lt;10,IF(E1217=1,AB1217,SUMIFS(AB:AB,A:A,A1217,C:C,C1217)),"")</f>
        <v>0</v>
      </c>
    </row>
    <row r="1218" spans="2:39">
      <c r="B1218" t="e">
        <f>INDEX(Schedule!A:B,MATCH(GameLog!A1218,Schedule!A:A,0),2)</f>
        <v>#N/A</v>
      </c>
      <c r="AM1218" s="44">
        <f>IF(E1218&lt;10,IF(E1218=1,AB1218,SUMIFS(AB:AB,A:A,A1218,C:C,C1218)),"")</f>
        <v>0</v>
      </c>
    </row>
    <row r="1219" spans="2:39">
      <c r="B1219" t="e">
        <f>INDEX(Schedule!A:B,MATCH(GameLog!A1219,Schedule!A:A,0),2)</f>
        <v>#N/A</v>
      </c>
      <c r="AM1219" s="44">
        <f>IF(E1219&lt;10,IF(E1219=1,AB1219,SUMIFS(AB:AB,A:A,A1219,C:C,C1219)),"")</f>
        <v>0</v>
      </c>
    </row>
    <row r="1220" spans="2:39">
      <c r="B1220" t="e">
        <f>INDEX(Schedule!A:B,MATCH(GameLog!A1220,Schedule!A:A,0),2)</f>
        <v>#N/A</v>
      </c>
      <c r="AM1220" s="44">
        <f>IF(E1220&lt;10,IF(E1220=1,AB1220,SUMIFS(AB:AB,A:A,A1220,C:C,C1220)),"")</f>
        <v>0</v>
      </c>
    </row>
    <row r="1221" spans="2:39">
      <c r="B1221" t="e">
        <f>INDEX(Schedule!A:B,MATCH(GameLog!A1221,Schedule!A:A,0),2)</f>
        <v>#N/A</v>
      </c>
      <c r="AM1221" s="44">
        <f>IF(E1221&lt;10,IF(E1221=1,AB1221,SUMIFS(AB:AB,A:A,A1221,C:C,C1221)),"")</f>
        <v>0</v>
      </c>
    </row>
    <row r="1222" spans="2:39">
      <c r="B1222" t="e">
        <f>INDEX(Schedule!A:B,MATCH(GameLog!A1222,Schedule!A:A,0),2)</f>
        <v>#N/A</v>
      </c>
      <c r="AM1222" s="44">
        <f>IF(E1222&lt;10,IF(E1222=1,AB1222,SUMIFS(AB:AB,A:A,A1222,C:C,C1222)),"")</f>
        <v>0</v>
      </c>
    </row>
    <row r="1223" spans="2:39">
      <c r="B1223" t="e">
        <f>INDEX(Schedule!A:B,MATCH(GameLog!A1223,Schedule!A:A,0),2)</f>
        <v>#N/A</v>
      </c>
      <c r="AM1223" s="44">
        <f>IF(E1223&lt;10,IF(E1223=1,AB1223,SUMIFS(AB:AB,A:A,A1223,C:C,C1223)),"")</f>
        <v>0</v>
      </c>
    </row>
    <row r="1224" spans="2:39">
      <c r="B1224" t="e">
        <f>INDEX(Schedule!A:B,MATCH(GameLog!A1224,Schedule!A:A,0),2)</f>
        <v>#N/A</v>
      </c>
      <c r="AM1224" s="44">
        <f>IF(E1224&lt;10,IF(E1224=1,AB1224,SUMIFS(AB:AB,A:A,A1224,C:C,C1224)),"")</f>
        <v>0</v>
      </c>
    </row>
    <row r="1225" spans="2:39">
      <c r="B1225" t="e">
        <f>INDEX(Schedule!A:B,MATCH(GameLog!A1225,Schedule!A:A,0),2)</f>
        <v>#N/A</v>
      </c>
      <c r="AM1225" s="44">
        <f>IF(E1225&lt;10,IF(E1225=1,AB1225,SUMIFS(AB:AB,A:A,A1225,C:C,C1225)),"")</f>
        <v>0</v>
      </c>
    </row>
    <row r="1226" spans="2:39">
      <c r="B1226" t="e">
        <f>INDEX(Schedule!A:B,MATCH(GameLog!A1226,Schedule!A:A,0),2)</f>
        <v>#N/A</v>
      </c>
      <c r="AM1226" s="44">
        <f>IF(E1226&lt;10,IF(E1226=1,AB1226,SUMIFS(AB:AB,A:A,A1226,C:C,C1226)),"")</f>
        <v>0</v>
      </c>
    </row>
    <row r="1227" spans="2:39">
      <c r="B1227" t="e">
        <f>INDEX(Schedule!A:B,MATCH(GameLog!A1227,Schedule!A:A,0),2)</f>
        <v>#N/A</v>
      </c>
      <c r="AM1227" s="44">
        <f>IF(E1227&lt;10,IF(E1227=1,AB1227,SUMIFS(AB:AB,A:A,A1227,C:C,C1227)),"")</f>
        <v>0</v>
      </c>
    </row>
    <row r="1228" spans="2:39">
      <c r="B1228" t="e">
        <f>INDEX(Schedule!A:B,MATCH(GameLog!A1228,Schedule!A:A,0),2)</f>
        <v>#N/A</v>
      </c>
      <c r="AM1228" s="44">
        <f>IF(E1228&lt;10,IF(E1228=1,AB1228,SUMIFS(AB:AB,A:A,A1228,C:C,C1228)),"")</f>
        <v>0</v>
      </c>
    </row>
    <row r="1229" spans="2:39">
      <c r="B1229" t="e">
        <f>INDEX(Schedule!A:B,MATCH(GameLog!A1229,Schedule!A:A,0),2)</f>
        <v>#N/A</v>
      </c>
      <c r="AM1229" s="44">
        <f>IF(E1229&lt;10,IF(E1229=1,AB1229,SUMIFS(AB:AB,A:A,A1229,C:C,C1229)),"")</f>
        <v>0</v>
      </c>
    </row>
    <row r="1230" spans="2:39">
      <c r="B1230" t="e">
        <f>INDEX(Schedule!A:B,MATCH(GameLog!A1230,Schedule!A:A,0),2)</f>
        <v>#N/A</v>
      </c>
      <c r="AM1230" s="44">
        <f>IF(E1230&lt;10,IF(E1230=1,AB1230,SUMIFS(AB:AB,A:A,A1230,C:C,C1230)),"")</f>
        <v>0</v>
      </c>
    </row>
    <row r="1231" spans="2:39">
      <c r="B1231" t="e">
        <f>INDEX(Schedule!A:B,MATCH(GameLog!A1231,Schedule!A:A,0),2)</f>
        <v>#N/A</v>
      </c>
      <c r="AM1231" s="44">
        <f>IF(E1231&lt;10,IF(E1231=1,AB1231,SUMIFS(AB:AB,A:A,A1231,C:C,C1231)),"")</f>
        <v>0</v>
      </c>
    </row>
    <row r="1232" spans="2:39">
      <c r="B1232" t="e">
        <f>INDEX(Schedule!A:B,MATCH(GameLog!A1232,Schedule!A:A,0),2)</f>
        <v>#N/A</v>
      </c>
      <c r="AM1232" s="44">
        <f>IF(E1232&lt;10,IF(E1232=1,AB1232,SUMIFS(AB:AB,A:A,A1232,C:C,C1232)),"")</f>
        <v>0</v>
      </c>
    </row>
    <row r="1233" spans="2:39">
      <c r="B1233" t="e">
        <f>INDEX(Schedule!A:B,MATCH(GameLog!A1233,Schedule!A:A,0),2)</f>
        <v>#N/A</v>
      </c>
      <c r="AM1233" s="44">
        <f>IF(E1233&lt;10,IF(E1233=1,AB1233,SUMIFS(AB:AB,A:A,A1233,C:C,C1233)),"")</f>
        <v>0</v>
      </c>
    </row>
    <row r="1234" spans="2:39">
      <c r="B1234" t="e">
        <f>INDEX(Schedule!A:B,MATCH(GameLog!A1234,Schedule!A:A,0),2)</f>
        <v>#N/A</v>
      </c>
      <c r="AM1234" s="44">
        <f>IF(E1234&lt;10,IF(E1234=1,AB1234,SUMIFS(AB:AB,A:A,A1234,C:C,C1234)),"")</f>
        <v>0</v>
      </c>
    </row>
    <row r="1235" spans="2:39">
      <c r="B1235" t="e">
        <f>INDEX(Schedule!A:B,MATCH(GameLog!A1235,Schedule!A:A,0),2)</f>
        <v>#N/A</v>
      </c>
      <c r="AM1235" s="44">
        <f>IF(E1235&lt;10,IF(E1235=1,AB1235,SUMIFS(AB:AB,A:A,A1235,C:C,C1235)),"")</f>
        <v>0</v>
      </c>
    </row>
    <row r="1236" spans="2:39">
      <c r="B1236" t="e">
        <f>INDEX(Schedule!A:B,MATCH(GameLog!A1236,Schedule!A:A,0),2)</f>
        <v>#N/A</v>
      </c>
      <c r="AM1236" s="44">
        <f>IF(E1236&lt;10,IF(E1236=1,AB1236,SUMIFS(AB:AB,A:A,A1236,C:C,C1236)),"")</f>
        <v>0</v>
      </c>
    </row>
    <row r="1237" spans="2:39">
      <c r="B1237" t="e">
        <f>INDEX(Schedule!A:B,MATCH(GameLog!A1237,Schedule!A:A,0),2)</f>
        <v>#N/A</v>
      </c>
      <c r="AM1237" s="44">
        <f>IF(E1237&lt;10,IF(E1237=1,AB1237,SUMIFS(AB:AB,A:A,A1237,C:C,C1237)),"")</f>
        <v>0</v>
      </c>
    </row>
    <row r="1238" spans="2:39">
      <c r="B1238" t="e">
        <f>INDEX(Schedule!A:B,MATCH(GameLog!A1238,Schedule!A:A,0),2)</f>
        <v>#N/A</v>
      </c>
      <c r="AM1238" s="44">
        <f>IF(E1238&lt;10,IF(E1238=1,AB1238,SUMIFS(AB:AB,A:A,A1238,C:C,C1238)),"")</f>
        <v>0</v>
      </c>
    </row>
    <row r="1239" spans="2:39">
      <c r="B1239" t="e">
        <f>INDEX(Schedule!A:B,MATCH(GameLog!A1239,Schedule!A:A,0),2)</f>
        <v>#N/A</v>
      </c>
      <c r="AM1239" s="44">
        <f>IF(E1239&lt;10,IF(E1239=1,AB1239,SUMIFS(AB:AB,A:A,A1239,C:C,C1239)),"")</f>
        <v>0</v>
      </c>
    </row>
    <row r="1240" spans="2:39">
      <c r="B1240" t="e">
        <f>INDEX(Schedule!A:B,MATCH(GameLog!A1240,Schedule!A:A,0),2)</f>
        <v>#N/A</v>
      </c>
      <c r="AM1240" s="44">
        <f>IF(E1240&lt;10,IF(E1240=1,AB1240,SUMIFS(AB:AB,A:A,A1240,C:C,C1240)),"")</f>
        <v>0</v>
      </c>
    </row>
    <row r="1241" spans="2:39">
      <c r="B1241" t="e">
        <f>INDEX(Schedule!A:B,MATCH(GameLog!A1241,Schedule!A:A,0),2)</f>
        <v>#N/A</v>
      </c>
      <c r="AM1241" s="44">
        <f>IF(E1241&lt;10,IF(E1241=1,AB1241,SUMIFS(AB:AB,A:A,A1241,C:C,C1241)),"")</f>
        <v>0</v>
      </c>
    </row>
    <row r="1242" spans="2:39">
      <c r="B1242" t="e">
        <f>INDEX(Schedule!A:B,MATCH(GameLog!A1242,Schedule!A:A,0),2)</f>
        <v>#N/A</v>
      </c>
      <c r="AM1242" s="44">
        <f>IF(E1242&lt;10,IF(E1242=1,AB1242,SUMIFS(AB:AB,A:A,A1242,C:C,C1242)),"")</f>
        <v>0</v>
      </c>
    </row>
    <row r="1243" spans="2:39">
      <c r="B1243" t="e">
        <f>INDEX(Schedule!A:B,MATCH(GameLog!A1243,Schedule!A:A,0),2)</f>
        <v>#N/A</v>
      </c>
      <c r="AM1243" s="44">
        <f>IF(E1243&lt;10,IF(E1243=1,AB1243,SUMIFS(AB:AB,A:A,A1243,C:C,C1243)),"")</f>
        <v>0</v>
      </c>
    </row>
    <row r="1244" spans="2:39">
      <c r="B1244" t="e">
        <f>INDEX(Schedule!A:B,MATCH(GameLog!A1244,Schedule!A:A,0),2)</f>
        <v>#N/A</v>
      </c>
      <c r="AM1244" s="44">
        <f>IF(E1244&lt;10,IF(E1244=1,AB1244,SUMIFS(AB:AB,A:A,A1244,C:C,C1244)),"")</f>
        <v>0</v>
      </c>
    </row>
    <row r="1245" spans="2:39">
      <c r="B1245" t="e">
        <f>INDEX(Schedule!A:B,MATCH(GameLog!A1245,Schedule!A:A,0),2)</f>
        <v>#N/A</v>
      </c>
      <c r="AM1245" s="44">
        <f>IF(E1245&lt;10,IF(E1245=1,AB1245,SUMIFS(AB:AB,A:A,A1245,C:C,C1245)),"")</f>
        <v>0</v>
      </c>
    </row>
    <row r="1246" spans="2:39">
      <c r="B1246" t="e">
        <f>INDEX(Schedule!A:B,MATCH(GameLog!A1246,Schedule!A:A,0),2)</f>
        <v>#N/A</v>
      </c>
      <c r="AM1246" s="44">
        <f>IF(E1246&lt;10,IF(E1246=1,AB1246,SUMIFS(AB:AB,A:A,A1246,C:C,C1246)),"")</f>
        <v>0</v>
      </c>
    </row>
    <row r="1247" spans="2:39">
      <c r="B1247" t="e">
        <f>INDEX(Schedule!A:B,MATCH(GameLog!A1247,Schedule!A:A,0),2)</f>
        <v>#N/A</v>
      </c>
      <c r="AM1247" s="44">
        <f>IF(E1247&lt;10,IF(E1247=1,AB1247,SUMIFS(AB:AB,A:A,A1247,C:C,C1247)),"")</f>
        <v>0</v>
      </c>
    </row>
    <row r="1248" spans="2:39">
      <c r="B1248" t="e">
        <f>INDEX(Schedule!A:B,MATCH(GameLog!A1248,Schedule!A:A,0),2)</f>
        <v>#N/A</v>
      </c>
      <c r="AM1248" s="44">
        <f>IF(E1248&lt;10,IF(E1248=1,AB1248,SUMIFS(AB:AB,A:A,A1248,C:C,C1248)),"")</f>
        <v>0</v>
      </c>
    </row>
    <row r="1249" spans="2:39">
      <c r="B1249" t="e">
        <f>INDEX(Schedule!A:B,MATCH(GameLog!A1249,Schedule!A:A,0),2)</f>
        <v>#N/A</v>
      </c>
      <c r="AM1249" s="44">
        <f>IF(E1249&lt;10,IF(E1249=1,AB1249,SUMIFS(AB:AB,A:A,A1249,C:C,C1249)),"")</f>
        <v>0</v>
      </c>
    </row>
    <row r="1250" spans="2:39">
      <c r="B1250" t="e">
        <f>INDEX(Schedule!A:B,MATCH(GameLog!A1250,Schedule!A:A,0),2)</f>
        <v>#N/A</v>
      </c>
      <c r="AM1250" s="44">
        <f>IF(E1250&lt;10,IF(E1250=1,AB1250,SUMIFS(AB:AB,A:A,A1250,C:C,C1250)),"")</f>
        <v>0</v>
      </c>
    </row>
    <row r="1251" spans="2:39">
      <c r="B1251" t="e">
        <f>INDEX(Schedule!A:B,MATCH(GameLog!A1251,Schedule!A:A,0),2)</f>
        <v>#N/A</v>
      </c>
      <c r="AM1251" s="44">
        <f>IF(E1251&lt;10,IF(E1251=1,AB1251,SUMIFS(AB:AB,A:A,A1251,C:C,C1251)),"")</f>
        <v>0</v>
      </c>
    </row>
    <row r="1252" spans="2:39">
      <c r="B1252" t="e">
        <f>INDEX(Schedule!A:B,MATCH(GameLog!A1252,Schedule!A:A,0),2)</f>
        <v>#N/A</v>
      </c>
      <c r="AM1252" s="44">
        <f>IF(E1252&lt;10,IF(E1252=1,AB1252,SUMIFS(AB:AB,A:A,A1252,C:C,C1252)),"")</f>
        <v>0</v>
      </c>
    </row>
    <row r="1253" spans="2:39">
      <c r="B1253" t="e">
        <f>INDEX(Schedule!A:B,MATCH(GameLog!A1253,Schedule!A:A,0),2)</f>
        <v>#N/A</v>
      </c>
      <c r="AM1253" s="44">
        <f>IF(E1253&lt;10,IF(E1253=1,AB1253,SUMIFS(AB:AB,A:A,A1253,C:C,C1253)),"")</f>
        <v>0</v>
      </c>
    </row>
    <row r="1254" spans="2:39">
      <c r="B1254" t="e">
        <f>INDEX(Schedule!A:B,MATCH(GameLog!A1254,Schedule!A:A,0),2)</f>
        <v>#N/A</v>
      </c>
      <c r="AM1254" s="44">
        <f>IF(E1254&lt;10,IF(E1254=1,AB1254,SUMIFS(AB:AB,A:A,A1254,C:C,C1254)),"")</f>
        <v>0</v>
      </c>
    </row>
    <row r="1255" spans="2:39">
      <c r="B1255" t="e">
        <f>INDEX(Schedule!A:B,MATCH(GameLog!A1255,Schedule!A:A,0),2)</f>
        <v>#N/A</v>
      </c>
      <c r="AM1255" s="44">
        <f>IF(E1255&lt;10,IF(E1255=1,AB1255,SUMIFS(AB:AB,A:A,A1255,C:C,C1255)),"")</f>
        <v>0</v>
      </c>
    </row>
    <row r="1256" spans="2:39">
      <c r="B1256" t="e">
        <f>INDEX(Schedule!A:B,MATCH(GameLog!A1256,Schedule!A:A,0),2)</f>
        <v>#N/A</v>
      </c>
      <c r="AM1256" s="44">
        <f>IF(E1256&lt;10,IF(E1256=1,AB1256,SUMIFS(AB:AB,A:A,A1256,C:C,C1256)),"")</f>
        <v>0</v>
      </c>
    </row>
    <row r="1257" spans="2:39">
      <c r="B1257" t="e">
        <f>INDEX(Schedule!A:B,MATCH(GameLog!A1257,Schedule!A:A,0),2)</f>
        <v>#N/A</v>
      </c>
      <c r="AM1257" s="44">
        <f>IF(E1257&lt;10,IF(E1257=1,AB1257,SUMIFS(AB:AB,A:A,A1257,C:C,C1257)),"")</f>
        <v>0</v>
      </c>
    </row>
    <row r="1258" spans="2:39">
      <c r="B1258" t="e">
        <f>INDEX(Schedule!A:B,MATCH(GameLog!A1258,Schedule!A:A,0),2)</f>
        <v>#N/A</v>
      </c>
      <c r="AM1258" s="44">
        <f>IF(E1258&lt;10,IF(E1258=1,AB1258,SUMIFS(AB:AB,A:A,A1258,C:C,C1258)),"")</f>
        <v>0</v>
      </c>
    </row>
    <row r="1259" spans="2:39">
      <c r="B1259" t="e">
        <f>INDEX(Schedule!A:B,MATCH(GameLog!A1259,Schedule!A:A,0),2)</f>
        <v>#N/A</v>
      </c>
      <c r="AM1259" s="44">
        <f>IF(E1259&lt;10,IF(E1259=1,AB1259,SUMIFS(AB:AB,A:A,A1259,C:C,C1259)),"")</f>
        <v>0</v>
      </c>
    </row>
    <row r="1260" spans="2:39">
      <c r="B1260" t="e">
        <f>INDEX(Schedule!A:B,MATCH(GameLog!A1260,Schedule!A:A,0),2)</f>
        <v>#N/A</v>
      </c>
      <c r="AM1260" s="44">
        <f>IF(E1260&lt;10,IF(E1260=1,AB1260,SUMIFS(AB:AB,A:A,A1260,C:C,C1260)),"")</f>
        <v>0</v>
      </c>
    </row>
    <row r="1261" spans="2:39">
      <c r="B1261" t="e">
        <f>INDEX(Schedule!A:B,MATCH(GameLog!A1261,Schedule!A:A,0),2)</f>
        <v>#N/A</v>
      </c>
      <c r="AM1261" s="44">
        <f>IF(E1261&lt;10,IF(E1261=1,AB1261,SUMIFS(AB:AB,A:A,A1261,C:C,C1261)),"")</f>
        <v>0</v>
      </c>
    </row>
    <row r="1262" spans="2:39">
      <c r="B1262" t="e">
        <f>INDEX(Schedule!A:B,MATCH(GameLog!A1262,Schedule!A:A,0),2)</f>
        <v>#N/A</v>
      </c>
      <c r="AM1262" s="44">
        <f>IF(E1262&lt;10,IF(E1262=1,AB1262,SUMIFS(AB:AB,A:A,A1262,C:C,C1262)),"")</f>
        <v>0</v>
      </c>
    </row>
    <row r="1263" spans="2:39">
      <c r="B1263" t="e">
        <f>INDEX(Schedule!A:B,MATCH(GameLog!A1263,Schedule!A:A,0),2)</f>
        <v>#N/A</v>
      </c>
      <c r="AM1263" s="44">
        <f>IF(E1263&lt;10,IF(E1263=1,AB1263,SUMIFS(AB:AB,A:A,A1263,C:C,C1263)),"")</f>
        <v>0</v>
      </c>
    </row>
    <row r="1264" spans="2:39">
      <c r="B1264" t="e">
        <f>INDEX(Schedule!A:B,MATCH(GameLog!A1264,Schedule!A:A,0),2)</f>
        <v>#N/A</v>
      </c>
      <c r="AM1264" s="44">
        <f>IF(E1264&lt;10,IF(E1264=1,AB1264,SUMIFS(AB:AB,A:A,A1264,C:C,C1264)),"")</f>
        <v>0</v>
      </c>
    </row>
    <row r="1265" spans="2:39">
      <c r="B1265" t="e">
        <f>INDEX(Schedule!A:B,MATCH(GameLog!A1265,Schedule!A:A,0),2)</f>
        <v>#N/A</v>
      </c>
      <c r="AM1265" s="44">
        <f>IF(E1265&lt;10,IF(E1265=1,AB1265,SUMIFS(AB:AB,A:A,A1265,C:C,C1265)),"")</f>
        <v>0</v>
      </c>
    </row>
    <row r="1266" spans="2:39">
      <c r="B1266" t="e">
        <f>INDEX(Schedule!A:B,MATCH(GameLog!A1266,Schedule!A:A,0),2)</f>
        <v>#N/A</v>
      </c>
      <c r="AM1266" s="44">
        <f>IF(E1266&lt;10,IF(E1266=1,AB1266,SUMIFS(AB:AB,A:A,A1266,C:C,C1266)),"")</f>
        <v>0</v>
      </c>
    </row>
    <row r="1267" spans="2:39">
      <c r="B1267" t="e">
        <f>INDEX(Schedule!A:B,MATCH(GameLog!A1267,Schedule!A:A,0),2)</f>
        <v>#N/A</v>
      </c>
      <c r="AM1267" s="44">
        <f>IF(E1267&lt;10,IF(E1267=1,AB1267,SUMIFS(AB:AB,A:A,A1267,C:C,C1267)),"")</f>
        <v>0</v>
      </c>
    </row>
    <row r="1268" spans="2:39">
      <c r="B1268" t="e">
        <f>INDEX(Schedule!A:B,MATCH(GameLog!A1268,Schedule!A:A,0),2)</f>
        <v>#N/A</v>
      </c>
      <c r="AM1268" s="44">
        <f>IF(E1268&lt;10,IF(E1268=1,AB1268,SUMIFS(AB:AB,A:A,A1268,C:C,C1268)),"")</f>
        <v>0</v>
      </c>
    </row>
    <row r="1269" spans="2:39">
      <c r="B1269" t="e">
        <f>INDEX(Schedule!A:B,MATCH(GameLog!A1269,Schedule!A:A,0),2)</f>
        <v>#N/A</v>
      </c>
      <c r="AM1269" s="44">
        <f>IF(E1269&lt;10,IF(E1269=1,AB1269,SUMIFS(AB:AB,A:A,A1269,C:C,C1269)),"")</f>
        <v>0</v>
      </c>
    </row>
    <row r="1270" spans="2:39">
      <c r="B1270" t="e">
        <f>INDEX(Schedule!A:B,MATCH(GameLog!A1270,Schedule!A:A,0),2)</f>
        <v>#N/A</v>
      </c>
      <c r="AM1270" s="44">
        <f>IF(E1270&lt;10,IF(E1270=1,AB1270,SUMIFS(AB:AB,A:A,A1270,C:C,C1270)),"")</f>
        <v>0</v>
      </c>
    </row>
    <row r="1271" spans="2:39">
      <c r="B1271" t="e">
        <f>INDEX(Schedule!A:B,MATCH(GameLog!A1271,Schedule!A:A,0),2)</f>
        <v>#N/A</v>
      </c>
      <c r="AM1271" s="44">
        <f>IF(E1271&lt;10,IF(E1271=1,AB1271,SUMIFS(AB:AB,A:A,A1271,C:C,C1271)),"")</f>
        <v>0</v>
      </c>
    </row>
    <row r="1272" spans="2:39">
      <c r="B1272" t="e">
        <f>INDEX(Schedule!A:B,MATCH(GameLog!A1272,Schedule!A:A,0),2)</f>
        <v>#N/A</v>
      </c>
      <c r="AM1272" s="44">
        <f>IF(E1272&lt;10,IF(E1272=1,AB1272,SUMIFS(AB:AB,A:A,A1272,C:C,C1272)),"")</f>
        <v>0</v>
      </c>
    </row>
    <row r="1273" spans="2:39">
      <c r="B1273" t="e">
        <f>INDEX(Schedule!A:B,MATCH(GameLog!A1273,Schedule!A:A,0),2)</f>
        <v>#N/A</v>
      </c>
      <c r="AM1273" s="44">
        <f>IF(E1273&lt;10,IF(E1273=1,AB1273,SUMIFS(AB:AB,A:A,A1273,C:C,C1273)),"")</f>
        <v>0</v>
      </c>
    </row>
    <row r="1274" spans="2:39">
      <c r="B1274" t="e">
        <f>INDEX(Schedule!A:B,MATCH(GameLog!A1274,Schedule!A:A,0),2)</f>
        <v>#N/A</v>
      </c>
      <c r="AM1274" s="44">
        <f>IF(E1274&lt;10,IF(E1274=1,AB1274,SUMIFS(AB:AB,A:A,A1274,C:C,C1274)),"")</f>
        <v>0</v>
      </c>
    </row>
    <row r="1275" spans="2:39">
      <c r="B1275" t="e">
        <f>INDEX(Schedule!A:B,MATCH(GameLog!A1275,Schedule!A:A,0),2)</f>
        <v>#N/A</v>
      </c>
      <c r="AM1275" s="44">
        <f>IF(E1275&lt;10,IF(E1275=1,AB1275,SUMIFS(AB:AB,A:A,A1275,C:C,C1275)),"")</f>
        <v>0</v>
      </c>
    </row>
    <row r="1276" spans="2:39">
      <c r="B1276" t="e">
        <f>INDEX(Schedule!A:B,MATCH(GameLog!A1276,Schedule!A:A,0),2)</f>
        <v>#N/A</v>
      </c>
      <c r="AM1276" s="44">
        <f>IF(E1276&lt;10,IF(E1276=1,AB1276,SUMIFS(AB:AB,A:A,A1276,C:C,C1276)),"")</f>
        <v>0</v>
      </c>
    </row>
    <row r="1277" spans="2:39">
      <c r="B1277" t="e">
        <f>INDEX(Schedule!A:B,MATCH(GameLog!A1277,Schedule!A:A,0),2)</f>
        <v>#N/A</v>
      </c>
      <c r="AM1277" s="44">
        <f>IF(E1277&lt;10,IF(E1277=1,AB1277,SUMIFS(AB:AB,A:A,A1277,C:C,C1277)),"")</f>
        <v>0</v>
      </c>
    </row>
    <row r="1278" spans="2:39">
      <c r="B1278" t="e">
        <f>INDEX(Schedule!A:B,MATCH(GameLog!A1278,Schedule!A:A,0),2)</f>
        <v>#N/A</v>
      </c>
      <c r="AM1278" s="44">
        <f>IF(E1278&lt;10,IF(E1278=1,AB1278,SUMIFS(AB:AB,A:A,A1278,C:C,C1278)),"")</f>
        <v>0</v>
      </c>
    </row>
    <row r="1279" spans="2:39">
      <c r="B1279" t="e">
        <f>INDEX(Schedule!A:B,MATCH(GameLog!A1279,Schedule!A:A,0),2)</f>
        <v>#N/A</v>
      </c>
      <c r="AM1279" s="44">
        <f>IF(E1279&lt;10,IF(E1279=1,AB1279,SUMIFS(AB:AB,A:A,A1279,C:C,C1279)),"")</f>
        <v>0</v>
      </c>
    </row>
    <row r="1280" spans="2:39">
      <c r="B1280" t="e">
        <f>INDEX(Schedule!A:B,MATCH(GameLog!A1280,Schedule!A:A,0),2)</f>
        <v>#N/A</v>
      </c>
      <c r="AM1280" s="44">
        <f>IF(E1280&lt;10,IF(E1280=1,AB1280,SUMIFS(AB:AB,A:A,A1280,C:C,C1280)),"")</f>
        <v>0</v>
      </c>
    </row>
    <row r="1281" spans="2:39">
      <c r="B1281" t="e">
        <f>INDEX(Schedule!A:B,MATCH(GameLog!A1281,Schedule!A:A,0),2)</f>
        <v>#N/A</v>
      </c>
      <c r="AM1281" s="44">
        <f>IF(E1281&lt;10,IF(E1281=1,AB1281,SUMIFS(AB:AB,A:A,A1281,C:C,C1281)),"")</f>
        <v>0</v>
      </c>
    </row>
    <row r="1282" spans="2:39">
      <c r="B1282" t="e">
        <f>INDEX(Schedule!A:B,MATCH(GameLog!A1282,Schedule!A:A,0),2)</f>
        <v>#N/A</v>
      </c>
      <c r="AM1282" s="44">
        <f>IF(E1282&lt;10,IF(E1282=1,AB1282,SUMIFS(AB:AB,A:A,A1282,C:C,C1282)),"")</f>
        <v>0</v>
      </c>
    </row>
    <row r="1283" spans="2:39">
      <c r="B1283" t="e">
        <f>INDEX(Schedule!A:B,MATCH(GameLog!A1283,Schedule!A:A,0),2)</f>
        <v>#N/A</v>
      </c>
      <c r="AM1283" s="44">
        <f>IF(E1283&lt;10,IF(E1283=1,AB1283,SUMIFS(AB:AB,A:A,A1283,C:C,C1283)),"")</f>
        <v>0</v>
      </c>
    </row>
    <row r="1284" spans="2:39">
      <c r="B1284" t="e">
        <f>INDEX(Schedule!A:B,MATCH(GameLog!A1284,Schedule!A:A,0),2)</f>
        <v>#N/A</v>
      </c>
      <c r="AM1284" s="44">
        <f>IF(E1284&lt;10,IF(E1284=1,AB1284,SUMIFS(AB:AB,A:A,A1284,C:C,C1284)),"")</f>
        <v>0</v>
      </c>
    </row>
    <row r="1285" spans="2:39">
      <c r="B1285" t="e">
        <f>INDEX(Schedule!A:B,MATCH(GameLog!A1285,Schedule!A:A,0),2)</f>
        <v>#N/A</v>
      </c>
      <c r="AM1285" s="44">
        <f>IF(E1285&lt;10,IF(E1285=1,AB1285,SUMIFS(AB:AB,A:A,A1285,C:C,C1285)),"")</f>
        <v>0</v>
      </c>
    </row>
    <row r="1286" spans="2:39">
      <c r="B1286" t="e">
        <f>INDEX(Schedule!A:B,MATCH(GameLog!A1286,Schedule!A:A,0),2)</f>
        <v>#N/A</v>
      </c>
      <c r="AM1286" s="44">
        <f>IF(E1286&lt;10,IF(E1286=1,AB1286,SUMIFS(AB:AB,A:A,A1286,C:C,C1286)),"")</f>
        <v>0</v>
      </c>
    </row>
    <row r="1287" spans="2:39">
      <c r="B1287" t="e">
        <f>INDEX(Schedule!A:B,MATCH(GameLog!A1287,Schedule!A:A,0),2)</f>
        <v>#N/A</v>
      </c>
      <c r="AM1287" s="44">
        <f>IF(E1287&lt;10,IF(E1287=1,AB1287,SUMIFS(AB:AB,A:A,A1287,C:C,C1287)),"")</f>
        <v>0</v>
      </c>
    </row>
    <row r="1288" spans="2:39">
      <c r="B1288" t="e">
        <f>INDEX(Schedule!A:B,MATCH(GameLog!A1288,Schedule!A:A,0),2)</f>
        <v>#N/A</v>
      </c>
      <c r="AM1288" s="44">
        <f>IF(E1288&lt;10,IF(E1288=1,AB1288,SUMIFS(AB:AB,A:A,A1288,C:C,C1288)),"")</f>
        <v>0</v>
      </c>
    </row>
    <row r="1289" spans="2:39">
      <c r="B1289" t="e">
        <f>INDEX(Schedule!A:B,MATCH(GameLog!A1289,Schedule!A:A,0),2)</f>
        <v>#N/A</v>
      </c>
      <c r="AM1289" s="44">
        <f>IF(E1289&lt;10,IF(E1289=1,AB1289,SUMIFS(AB:AB,A:A,A1289,C:C,C1289)),"")</f>
        <v>0</v>
      </c>
    </row>
    <row r="1290" spans="2:39">
      <c r="B1290" t="e">
        <f>INDEX(Schedule!A:B,MATCH(GameLog!A1290,Schedule!A:A,0),2)</f>
        <v>#N/A</v>
      </c>
      <c r="AM1290" s="44">
        <f>IF(E1290&lt;10,IF(E1290=1,AB1290,SUMIFS(AB:AB,A:A,A1290,C:C,C1290)),"")</f>
        <v>0</v>
      </c>
    </row>
    <row r="1291" spans="2:39">
      <c r="B1291" t="e">
        <f>INDEX(Schedule!A:B,MATCH(GameLog!A1291,Schedule!A:A,0),2)</f>
        <v>#N/A</v>
      </c>
      <c r="AM1291" s="44">
        <f>IF(E1291&lt;10,IF(E1291=1,AB1291,SUMIFS(AB:AB,A:A,A1291,C:C,C1291)),"")</f>
        <v>0</v>
      </c>
    </row>
    <row r="1292" spans="2:39">
      <c r="B1292" t="e">
        <f>INDEX(Schedule!A:B,MATCH(GameLog!A1292,Schedule!A:A,0),2)</f>
        <v>#N/A</v>
      </c>
      <c r="AM1292" s="44">
        <f>IF(E1292&lt;10,IF(E1292=1,AB1292,SUMIFS(AB:AB,A:A,A1292,C:C,C1292)),"")</f>
        <v>0</v>
      </c>
    </row>
    <row r="1293" spans="2:39">
      <c r="B1293" t="e">
        <f>INDEX(Schedule!A:B,MATCH(GameLog!A1293,Schedule!A:A,0),2)</f>
        <v>#N/A</v>
      </c>
      <c r="AM1293" s="44">
        <f>IF(E1293&lt;10,IF(E1293=1,AB1293,SUMIFS(AB:AB,A:A,A1293,C:C,C1293)),"")</f>
        <v>0</v>
      </c>
    </row>
    <row r="1294" spans="2:39">
      <c r="B1294" t="e">
        <f>INDEX(Schedule!A:B,MATCH(GameLog!A1294,Schedule!A:A,0),2)</f>
        <v>#N/A</v>
      </c>
      <c r="AM1294" s="44">
        <f>IF(E1294&lt;10,IF(E1294=1,AB1294,SUMIFS(AB:AB,A:A,A1294,C:C,C1294)),"")</f>
        <v>0</v>
      </c>
    </row>
    <row r="1295" spans="2:39">
      <c r="B1295" t="e">
        <f>INDEX(Schedule!A:B,MATCH(GameLog!A1295,Schedule!A:A,0),2)</f>
        <v>#N/A</v>
      </c>
      <c r="AM1295" s="44">
        <f>IF(E1295&lt;10,IF(E1295=1,AB1295,SUMIFS(AB:AB,A:A,A1295,C:C,C1295)),"")</f>
        <v>0</v>
      </c>
    </row>
    <row r="1296" spans="2:39">
      <c r="B1296" t="e">
        <f>INDEX(Schedule!A:B,MATCH(GameLog!A1296,Schedule!A:A,0),2)</f>
        <v>#N/A</v>
      </c>
      <c r="AM1296" s="44">
        <f>IF(E1296&lt;10,IF(E1296=1,AB1296,SUMIFS(AB:AB,A:A,A1296,C:C,C1296)),"")</f>
        <v>0</v>
      </c>
    </row>
    <row r="1297" spans="2:39">
      <c r="B1297" t="e">
        <f>INDEX(Schedule!A:B,MATCH(GameLog!A1297,Schedule!A:A,0),2)</f>
        <v>#N/A</v>
      </c>
      <c r="AM1297" s="44">
        <f>IF(E1297&lt;10,IF(E1297=1,AB1297,SUMIFS(AB:AB,A:A,A1297,C:C,C1297)),"")</f>
        <v>0</v>
      </c>
    </row>
    <row r="1298" spans="2:39">
      <c r="B1298" t="e">
        <f>INDEX(Schedule!A:B,MATCH(GameLog!A1298,Schedule!A:A,0),2)</f>
        <v>#N/A</v>
      </c>
      <c r="AM1298" s="44">
        <f>IF(E1298&lt;10,IF(E1298=1,AB1298,SUMIFS(AB:AB,A:A,A1298,C:C,C1298)),"")</f>
        <v>0</v>
      </c>
    </row>
    <row r="1299" spans="2:39">
      <c r="B1299" t="e">
        <f>INDEX(Schedule!A:B,MATCH(GameLog!A1299,Schedule!A:A,0),2)</f>
        <v>#N/A</v>
      </c>
      <c r="AM1299" s="44">
        <f>IF(E1299&lt;10,IF(E1299=1,AB1299,SUMIFS(AB:AB,A:A,A1299,C:C,C1299)),"")</f>
        <v>0</v>
      </c>
    </row>
    <row r="1300" spans="2:39">
      <c r="B1300" t="e">
        <f>INDEX(Schedule!A:B,MATCH(GameLog!A1300,Schedule!A:A,0),2)</f>
        <v>#N/A</v>
      </c>
      <c r="AM1300" s="44">
        <f>IF(E1300&lt;10,IF(E1300=1,AB1300,SUMIFS(AB:AB,A:A,A1300,C:C,C1300)),"")</f>
        <v>0</v>
      </c>
    </row>
    <row r="1301" spans="2:39">
      <c r="B1301" t="e">
        <f>INDEX(Schedule!A:B,MATCH(GameLog!A1301,Schedule!A:A,0),2)</f>
        <v>#N/A</v>
      </c>
      <c r="AM1301" s="44">
        <f>IF(E1301&lt;10,IF(E1301=1,AB1301,SUMIFS(AB:AB,A:A,A1301,C:C,C1301)),"")</f>
        <v>0</v>
      </c>
    </row>
    <row r="1302" spans="2:39">
      <c r="B1302" t="e">
        <f>INDEX(Schedule!A:B,MATCH(GameLog!A1302,Schedule!A:A,0),2)</f>
        <v>#N/A</v>
      </c>
      <c r="AM1302" s="44">
        <f>IF(E1302&lt;10,IF(E1302=1,AB1302,SUMIFS(AB:AB,A:A,A1302,C:C,C1302)),"")</f>
        <v>0</v>
      </c>
    </row>
    <row r="1303" spans="2:39">
      <c r="B1303" t="e">
        <f>INDEX(Schedule!A:B,MATCH(GameLog!A1303,Schedule!A:A,0),2)</f>
        <v>#N/A</v>
      </c>
      <c r="AM1303" s="44">
        <f>IF(E1303&lt;10,IF(E1303=1,AB1303,SUMIFS(AB:AB,A:A,A1303,C:C,C1303)),"")</f>
        <v>0</v>
      </c>
    </row>
    <row r="1304" spans="2:39">
      <c r="B1304" t="e">
        <f>INDEX(Schedule!A:B,MATCH(GameLog!A1304,Schedule!A:A,0),2)</f>
        <v>#N/A</v>
      </c>
      <c r="AM1304" s="44">
        <f>IF(E1304&lt;10,IF(E1304=1,AB1304,SUMIFS(AB:AB,A:A,A1304,C:C,C1304)),"")</f>
        <v>0</v>
      </c>
    </row>
    <row r="1305" spans="2:39">
      <c r="B1305" t="e">
        <f>INDEX(Schedule!A:B,MATCH(GameLog!A1305,Schedule!A:A,0),2)</f>
        <v>#N/A</v>
      </c>
      <c r="AM1305" s="44">
        <f>IF(E1305&lt;10,IF(E1305=1,AB1305,SUMIFS(AB:AB,A:A,A1305,C:C,C1305)),"")</f>
        <v>0</v>
      </c>
    </row>
    <row r="1306" spans="2:39">
      <c r="B1306" t="e">
        <f>INDEX(Schedule!A:B,MATCH(GameLog!A1306,Schedule!A:A,0),2)</f>
        <v>#N/A</v>
      </c>
      <c r="AM1306" s="44">
        <f>IF(E1306&lt;10,IF(E1306=1,AB1306,SUMIFS(AB:AB,A:A,A1306,C:C,C1306)),"")</f>
        <v>0</v>
      </c>
    </row>
    <row r="1307" spans="2:39">
      <c r="B1307" t="e">
        <f>INDEX(Schedule!A:B,MATCH(GameLog!A1307,Schedule!A:A,0),2)</f>
        <v>#N/A</v>
      </c>
      <c r="AM1307" s="44">
        <f>IF(E1307&lt;10,IF(E1307=1,AB1307,SUMIFS(AB:AB,A:A,A1307,C:C,C1307)),"")</f>
        <v>0</v>
      </c>
    </row>
    <row r="1308" spans="2:39">
      <c r="B1308" t="e">
        <f>INDEX(Schedule!A:B,MATCH(GameLog!A1308,Schedule!A:A,0),2)</f>
        <v>#N/A</v>
      </c>
      <c r="AM1308" s="44">
        <f>IF(E1308&lt;10,IF(E1308=1,AB1308,SUMIFS(AB:AB,A:A,A1308,C:C,C1308)),"")</f>
        <v>0</v>
      </c>
    </row>
    <row r="1309" spans="2:39">
      <c r="B1309" t="e">
        <f>INDEX(Schedule!A:B,MATCH(GameLog!A1309,Schedule!A:A,0),2)</f>
        <v>#N/A</v>
      </c>
      <c r="AM1309" s="44">
        <f>IF(E1309&lt;10,IF(E1309=1,AB1309,SUMIFS(AB:AB,A:A,A1309,C:C,C1309)),"")</f>
        <v>0</v>
      </c>
    </row>
    <row r="1310" spans="2:39">
      <c r="B1310" t="e">
        <f>INDEX(Schedule!A:B,MATCH(GameLog!A1310,Schedule!A:A,0),2)</f>
        <v>#N/A</v>
      </c>
      <c r="AM1310" s="44">
        <f>IF(E1310&lt;10,IF(E1310=1,AB1310,SUMIFS(AB:AB,A:A,A1310,C:C,C1310)),"")</f>
        <v>0</v>
      </c>
    </row>
    <row r="1311" spans="2:39">
      <c r="B1311" t="e">
        <f>INDEX(Schedule!A:B,MATCH(GameLog!A1311,Schedule!A:A,0),2)</f>
        <v>#N/A</v>
      </c>
      <c r="AM1311" s="44">
        <f>IF(E1311&lt;10,IF(E1311=1,AB1311,SUMIFS(AB:AB,A:A,A1311,C:C,C1311)),"")</f>
        <v>0</v>
      </c>
    </row>
    <row r="1312" spans="2:39">
      <c r="B1312" t="e">
        <f>INDEX(Schedule!A:B,MATCH(GameLog!A1312,Schedule!A:A,0),2)</f>
        <v>#N/A</v>
      </c>
      <c r="AM1312" s="44">
        <f>IF(E1312&lt;10,IF(E1312=1,AB1312,SUMIFS(AB:AB,A:A,A1312,C:C,C1312)),"")</f>
        <v>0</v>
      </c>
    </row>
    <row r="1313" spans="2:39">
      <c r="B1313" t="e">
        <f>INDEX(Schedule!A:B,MATCH(GameLog!A1313,Schedule!A:A,0),2)</f>
        <v>#N/A</v>
      </c>
      <c r="AM1313" s="44">
        <f>IF(E1313&lt;10,IF(E1313=1,AB1313,SUMIFS(AB:AB,A:A,A1313,C:C,C1313)),"")</f>
        <v>0</v>
      </c>
    </row>
    <row r="1314" spans="2:39">
      <c r="B1314" t="e">
        <f>INDEX(Schedule!A:B,MATCH(GameLog!A1314,Schedule!A:A,0),2)</f>
        <v>#N/A</v>
      </c>
      <c r="AM1314" s="44">
        <f>IF(E1314&lt;10,IF(E1314=1,AB1314,SUMIFS(AB:AB,A:A,A1314,C:C,C1314)),"")</f>
        <v>0</v>
      </c>
    </row>
    <row r="1315" spans="2:39">
      <c r="B1315" t="e">
        <f>INDEX(Schedule!A:B,MATCH(GameLog!A1315,Schedule!A:A,0),2)</f>
        <v>#N/A</v>
      </c>
      <c r="AM1315" s="44">
        <f>IF(E1315&lt;10,IF(E1315=1,AB1315,SUMIFS(AB:AB,A:A,A1315,C:C,C1315)),"")</f>
        <v>0</v>
      </c>
    </row>
    <row r="1316" spans="2:39">
      <c r="B1316" t="e">
        <f>INDEX(Schedule!A:B,MATCH(GameLog!A1316,Schedule!A:A,0),2)</f>
        <v>#N/A</v>
      </c>
      <c r="AM1316" s="44">
        <f>IF(E1316&lt;10,IF(E1316=1,AB1316,SUMIFS(AB:AB,A:A,A1316,C:C,C1316)),"")</f>
        <v>0</v>
      </c>
    </row>
    <row r="1317" spans="2:39">
      <c r="B1317" t="e">
        <f>INDEX(Schedule!A:B,MATCH(GameLog!A1317,Schedule!A:A,0),2)</f>
        <v>#N/A</v>
      </c>
      <c r="AM1317" s="44">
        <f>IF(E1317&lt;10,IF(E1317=1,AB1317,SUMIFS(AB:AB,A:A,A1317,C:C,C1317)),"")</f>
        <v>0</v>
      </c>
    </row>
    <row r="1318" spans="2:39">
      <c r="B1318" t="e">
        <f>INDEX(Schedule!A:B,MATCH(GameLog!A1318,Schedule!A:A,0),2)</f>
        <v>#N/A</v>
      </c>
      <c r="AM1318" s="44">
        <f>IF(E1318&lt;10,IF(E1318=1,AB1318,SUMIFS(AB:AB,A:A,A1318,C:C,C1318)),"")</f>
        <v>0</v>
      </c>
    </row>
    <row r="1319" spans="2:39">
      <c r="B1319" t="e">
        <f>INDEX(Schedule!A:B,MATCH(GameLog!A1319,Schedule!A:A,0),2)</f>
        <v>#N/A</v>
      </c>
      <c r="AM1319" s="44">
        <f>IF(E1319&lt;10,IF(E1319=1,AB1319,SUMIFS(AB:AB,A:A,A1319,C:C,C1319)),"")</f>
        <v>0</v>
      </c>
    </row>
    <row r="1320" spans="2:39">
      <c r="B1320" t="e">
        <f>INDEX(Schedule!A:B,MATCH(GameLog!A1320,Schedule!A:A,0),2)</f>
        <v>#N/A</v>
      </c>
      <c r="AM1320" s="44">
        <f>IF(E1320&lt;10,IF(E1320=1,AB1320,SUMIFS(AB:AB,A:A,A1320,C:C,C1320)),"")</f>
        <v>0</v>
      </c>
    </row>
    <row r="1321" spans="2:39">
      <c r="B1321" t="e">
        <f>INDEX(Schedule!A:B,MATCH(GameLog!A1321,Schedule!A:A,0),2)</f>
        <v>#N/A</v>
      </c>
      <c r="AM1321" s="44">
        <f>IF(E1321&lt;10,IF(E1321=1,AB1321,SUMIFS(AB:AB,A:A,A1321,C:C,C1321)),"")</f>
        <v>0</v>
      </c>
    </row>
    <row r="1322" spans="2:39">
      <c r="B1322" t="e">
        <f>INDEX(Schedule!A:B,MATCH(GameLog!A1322,Schedule!A:A,0),2)</f>
        <v>#N/A</v>
      </c>
      <c r="AM1322" s="44">
        <f>IF(E1322&lt;10,IF(E1322=1,AB1322,SUMIFS(AB:AB,A:A,A1322,C:C,C1322)),"")</f>
        <v>0</v>
      </c>
    </row>
    <row r="1323" spans="2:39">
      <c r="B1323" t="e">
        <f>INDEX(Schedule!A:B,MATCH(GameLog!A1323,Schedule!A:A,0),2)</f>
        <v>#N/A</v>
      </c>
      <c r="AM1323" s="44">
        <f>IF(E1323&lt;10,IF(E1323=1,AB1323,SUMIFS(AB:AB,A:A,A1323,C:C,C1323)),"")</f>
        <v>0</v>
      </c>
    </row>
    <row r="1324" spans="2:39">
      <c r="B1324" t="e">
        <f>INDEX(Schedule!A:B,MATCH(GameLog!A1324,Schedule!A:A,0),2)</f>
        <v>#N/A</v>
      </c>
      <c r="AM1324" s="44">
        <f>IF(E1324&lt;10,IF(E1324=1,AB1324,SUMIFS(AB:AB,A:A,A1324,C:C,C1324)),"")</f>
        <v>0</v>
      </c>
    </row>
    <row r="1325" spans="2:39">
      <c r="B1325" t="e">
        <f>INDEX(Schedule!A:B,MATCH(GameLog!A1325,Schedule!A:A,0),2)</f>
        <v>#N/A</v>
      </c>
      <c r="AM1325" s="44">
        <f>IF(E1325&lt;10,IF(E1325=1,AB1325,SUMIFS(AB:AB,A:A,A1325,C:C,C1325)),"")</f>
        <v>0</v>
      </c>
    </row>
    <row r="1326" spans="2:39">
      <c r="B1326" t="e">
        <f>INDEX(Schedule!A:B,MATCH(GameLog!A1326,Schedule!A:A,0),2)</f>
        <v>#N/A</v>
      </c>
      <c r="AM1326" s="44">
        <f>IF(E1326&lt;10,IF(E1326=1,AB1326,SUMIFS(AB:AB,A:A,A1326,C:C,C1326)),"")</f>
        <v>0</v>
      </c>
    </row>
    <row r="1327" spans="2:39">
      <c r="B1327" t="e">
        <f>INDEX(Schedule!A:B,MATCH(GameLog!A1327,Schedule!A:A,0),2)</f>
        <v>#N/A</v>
      </c>
      <c r="AM1327" s="44">
        <f>IF(E1327&lt;10,IF(E1327=1,AB1327,SUMIFS(AB:AB,A:A,A1327,C:C,C1327)),"")</f>
        <v>0</v>
      </c>
    </row>
    <row r="1328" spans="2:39">
      <c r="B1328" t="e">
        <f>INDEX(Schedule!A:B,MATCH(GameLog!A1328,Schedule!A:A,0),2)</f>
        <v>#N/A</v>
      </c>
      <c r="AM1328" s="44">
        <f>IF(E1328&lt;10,IF(E1328=1,AB1328,SUMIFS(AB:AB,A:A,A1328,C:C,C1328)),"")</f>
        <v>0</v>
      </c>
    </row>
    <row r="1329" spans="2:39">
      <c r="B1329" t="e">
        <f>INDEX(Schedule!A:B,MATCH(GameLog!A1329,Schedule!A:A,0),2)</f>
        <v>#N/A</v>
      </c>
      <c r="AM1329" s="44">
        <f>IF(E1329&lt;10,IF(E1329=1,AB1329,SUMIFS(AB:AB,A:A,A1329,C:C,C1329)),"")</f>
        <v>0</v>
      </c>
    </row>
    <row r="1330" spans="2:39">
      <c r="B1330" t="e">
        <f>INDEX(Schedule!A:B,MATCH(GameLog!A1330,Schedule!A:A,0),2)</f>
        <v>#N/A</v>
      </c>
      <c r="AM1330" s="44">
        <f>IF(E1330&lt;10,IF(E1330=1,AB1330,SUMIFS(AB:AB,A:A,A1330,C:C,C1330)),"")</f>
        <v>0</v>
      </c>
    </row>
    <row r="1331" spans="2:39">
      <c r="B1331" t="e">
        <f>INDEX(Schedule!A:B,MATCH(GameLog!A1331,Schedule!A:A,0),2)</f>
        <v>#N/A</v>
      </c>
      <c r="AM1331" s="44">
        <f>IF(E1331&lt;10,IF(E1331=1,AB1331,SUMIFS(AB:AB,A:A,A1331,C:C,C1331)),"")</f>
        <v>0</v>
      </c>
    </row>
    <row r="1332" spans="2:39">
      <c r="B1332" t="e">
        <f>INDEX(Schedule!A:B,MATCH(GameLog!A1332,Schedule!A:A,0),2)</f>
        <v>#N/A</v>
      </c>
      <c r="AM1332" s="44">
        <f>IF(E1332&lt;10,IF(E1332=1,AB1332,SUMIFS(AB:AB,A:A,A1332,C:C,C1332)),"")</f>
        <v>0</v>
      </c>
    </row>
    <row r="1333" spans="2:39">
      <c r="B1333" t="e">
        <f>INDEX(Schedule!A:B,MATCH(GameLog!A1333,Schedule!A:A,0),2)</f>
        <v>#N/A</v>
      </c>
      <c r="AM1333" s="44">
        <f>IF(E1333&lt;10,IF(E1333=1,AB1333,SUMIFS(AB:AB,A:A,A1333,C:C,C1333)),"")</f>
        <v>0</v>
      </c>
    </row>
    <row r="1334" spans="2:39">
      <c r="B1334" t="e">
        <f>INDEX(Schedule!A:B,MATCH(GameLog!A1334,Schedule!A:A,0),2)</f>
        <v>#N/A</v>
      </c>
      <c r="AM1334" s="44">
        <f>IF(E1334&lt;10,IF(E1334=1,AB1334,SUMIFS(AB:AB,A:A,A1334,C:C,C1334)),"")</f>
        <v>0</v>
      </c>
    </row>
    <row r="1335" spans="2:39">
      <c r="B1335" t="e">
        <f>INDEX(Schedule!A:B,MATCH(GameLog!A1335,Schedule!A:A,0),2)</f>
        <v>#N/A</v>
      </c>
      <c r="AM1335" s="44">
        <f>IF(E1335&lt;10,IF(E1335=1,AB1335,SUMIFS(AB:AB,A:A,A1335,C:C,C1335)),"")</f>
        <v>0</v>
      </c>
    </row>
    <row r="1336" spans="2:39">
      <c r="B1336" t="e">
        <f>INDEX(Schedule!A:B,MATCH(GameLog!A1336,Schedule!A:A,0),2)</f>
        <v>#N/A</v>
      </c>
      <c r="AM1336" s="44">
        <f>IF(E1336&lt;10,IF(E1336=1,AB1336,SUMIFS(AB:AB,A:A,A1336,C:C,C1336)),"")</f>
        <v>0</v>
      </c>
    </row>
    <row r="1337" spans="2:39">
      <c r="B1337" t="e">
        <f>INDEX(Schedule!A:B,MATCH(GameLog!A1337,Schedule!A:A,0),2)</f>
        <v>#N/A</v>
      </c>
      <c r="AM1337" s="44">
        <f>IF(E1337&lt;10,IF(E1337=1,AB1337,SUMIFS(AB:AB,A:A,A1337,C:C,C1337)),"")</f>
        <v>0</v>
      </c>
    </row>
    <row r="1338" spans="2:39">
      <c r="B1338" t="e">
        <f>INDEX(Schedule!A:B,MATCH(GameLog!A1338,Schedule!A:A,0),2)</f>
        <v>#N/A</v>
      </c>
      <c r="AM1338" s="44">
        <f>IF(E1338&lt;10,IF(E1338=1,AB1338,SUMIFS(AB:AB,A:A,A1338,C:C,C1338)),"")</f>
        <v>0</v>
      </c>
    </row>
    <row r="1339" spans="2:39">
      <c r="B1339" t="e">
        <f>INDEX(Schedule!A:B,MATCH(GameLog!A1339,Schedule!A:A,0),2)</f>
        <v>#N/A</v>
      </c>
      <c r="AM1339" s="44">
        <f>IF(E1339&lt;10,IF(E1339=1,AB1339,SUMIFS(AB:AB,A:A,A1339,C:C,C1339)),"")</f>
        <v>0</v>
      </c>
    </row>
    <row r="1340" spans="2:39">
      <c r="B1340" t="e">
        <f>INDEX(Schedule!A:B,MATCH(GameLog!A1340,Schedule!A:A,0),2)</f>
        <v>#N/A</v>
      </c>
      <c r="AM1340" s="44">
        <f>IF(E1340&lt;10,IF(E1340=1,AB1340,SUMIFS(AB:AB,A:A,A1340,C:C,C1340)),"")</f>
        <v>0</v>
      </c>
    </row>
    <row r="1341" spans="2:39">
      <c r="B1341" t="e">
        <f>INDEX(Schedule!A:B,MATCH(GameLog!A1341,Schedule!A:A,0),2)</f>
        <v>#N/A</v>
      </c>
      <c r="AM1341" s="44">
        <f>IF(E1341&lt;10,IF(E1341=1,AB1341,SUMIFS(AB:AB,A:A,A1341,C:C,C1341)),"")</f>
        <v>0</v>
      </c>
    </row>
    <row r="1342" spans="2:39">
      <c r="B1342" t="e">
        <f>INDEX(Schedule!A:B,MATCH(GameLog!A1342,Schedule!A:A,0),2)</f>
        <v>#N/A</v>
      </c>
      <c r="AM1342" s="44">
        <f>IF(E1342&lt;10,IF(E1342=1,AB1342,SUMIFS(AB:AB,A:A,A1342,C:C,C1342)),"")</f>
        <v>0</v>
      </c>
    </row>
    <row r="1343" spans="2:39">
      <c r="B1343" t="e">
        <f>INDEX(Schedule!A:B,MATCH(GameLog!A1343,Schedule!A:A,0),2)</f>
        <v>#N/A</v>
      </c>
      <c r="AM1343" s="44">
        <f>IF(E1343&lt;10,IF(E1343=1,AB1343,SUMIFS(AB:AB,A:A,A1343,C:C,C1343)),"")</f>
        <v>0</v>
      </c>
    </row>
    <row r="1344" spans="2:39">
      <c r="B1344" t="e">
        <f>INDEX(Schedule!A:B,MATCH(GameLog!A1344,Schedule!A:A,0),2)</f>
        <v>#N/A</v>
      </c>
      <c r="AM1344" s="44">
        <f>IF(E1344&lt;10,IF(E1344=1,AB1344,SUMIFS(AB:AB,A:A,A1344,C:C,C1344)),"")</f>
        <v>0</v>
      </c>
    </row>
    <row r="1345" spans="2:39">
      <c r="B1345" t="e">
        <f>INDEX(Schedule!A:B,MATCH(GameLog!A1345,Schedule!A:A,0),2)</f>
        <v>#N/A</v>
      </c>
      <c r="AM1345" s="44">
        <f>IF(E1345&lt;10,IF(E1345=1,AB1345,SUMIFS(AB:AB,A:A,A1345,C:C,C1345)),"")</f>
        <v>0</v>
      </c>
    </row>
    <row r="1346" spans="2:39">
      <c r="B1346" t="e">
        <f>INDEX(Schedule!A:B,MATCH(GameLog!A1346,Schedule!A:A,0),2)</f>
        <v>#N/A</v>
      </c>
      <c r="AM1346" s="44">
        <f>IF(E1346&lt;10,IF(E1346=1,AB1346,SUMIFS(AB:AB,A:A,A1346,C:C,C1346)),"")</f>
        <v>0</v>
      </c>
    </row>
    <row r="1347" spans="2:39">
      <c r="B1347" t="e">
        <f>INDEX(Schedule!A:B,MATCH(GameLog!A1347,Schedule!A:A,0),2)</f>
        <v>#N/A</v>
      </c>
      <c r="AM1347" s="44">
        <f>IF(E1347&lt;10,IF(E1347=1,AB1347,SUMIFS(AB:AB,A:A,A1347,C:C,C1347)),"")</f>
        <v>0</v>
      </c>
    </row>
    <row r="1348" spans="2:39">
      <c r="B1348" t="e">
        <f>INDEX(Schedule!A:B,MATCH(GameLog!A1348,Schedule!A:A,0),2)</f>
        <v>#N/A</v>
      </c>
      <c r="AM1348" s="44">
        <f>IF(E1348&lt;10,IF(E1348=1,AB1348,SUMIFS(AB:AB,A:A,A1348,C:C,C1348)),"")</f>
        <v>0</v>
      </c>
    </row>
    <row r="1349" spans="2:39">
      <c r="B1349" t="e">
        <f>INDEX(Schedule!A:B,MATCH(GameLog!A1349,Schedule!A:A,0),2)</f>
        <v>#N/A</v>
      </c>
      <c r="AM1349" s="44">
        <f>IF(E1349&lt;10,IF(E1349=1,AB1349,SUMIFS(AB:AB,A:A,A1349,C:C,C1349)),"")</f>
        <v>0</v>
      </c>
    </row>
    <row r="1350" spans="2:39">
      <c r="B1350" t="e">
        <f>INDEX(Schedule!A:B,MATCH(GameLog!A1350,Schedule!A:A,0),2)</f>
        <v>#N/A</v>
      </c>
      <c r="AM1350" s="44">
        <f>IF(E1350&lt;10,IF(E1350=1,AB1350,SUMIFS(AB:AB,A:A,A1350,C:C,C1350)),"")</f>
        <v>0</v>
      </c>
    </row>
    <row r="1351" spans="2:39">
      <c r="B1351" t="e">
        <f>INDEX(Schedule!A:B,MATCH(GameLog!A1351,Schedule!A:A,0),2)</f>
        <v>#N/A</v>
      </c>
      <c r="AM1351" s="44">
        <f>IF(E1351&lt;10,IF(E1351=1,AB1351,SUMIFS(AB:AB,A:A,A1351,C:C,C1351)),"")</f>
        <v>0</v>
      </c>
    </row>
    <row r="1352" spans="2:39">
      <c r="B1352" t="e">
        <f>INDEX(Schedule!A:B,MATCH(GameLog!A1352,Schedule!A:A,0),2)</f>
        <v>#N/A</v>
      </c>
      <c r="AM1352" s="44">
        <f>IF(E1352&lt;10,IF(E1352=1,AB1352,SUMIFS(AB:AB,A:A,A1352,C:C,C1352)),"")</f>
        <v>0</v>
      </c>
    </row>
    <row r="1353" spans="2:39">
      <c r="B1353" t="e">
        <f>INDEX(Schedule!A:B,MATCH(GameLog!A1353,Schedule!A:A,0),2)</f>
        <v>#N/A</v>
      </c>
      <c r="AM1353" s="44">
        <f>IF(E1353&lt;10,IF(E1353=1,AB1353,SUMIFS(AB:AB,A:A,A1353,C:C,C1353)),"")</f>
        <v>0</v>
      </c>
    </row>
    <row r="1354" spans="2:39">
      <c r="B1354" t="e">
        <f>INDEX(Schedule!A:B,MATCH(GameLog!A1354,Schedule!A:A,0),2)</f>
        <v>#N/A</v>
      </c>
      <c r="AM1354" s="44">
        <f>IF(E1354&lt;10,IF(E1354=1,AB1354,SUMIFS(AB:AB,A:A,A1354,C:C,C1354)),"")</f>
        <v>0</v>
      </c>
    </row>
    <row r="1355" spans="2:39">
      <c r="B1355" t="e">
        <f>INDEX(Schedule!A:B,MATCH(GameLog!A1355,Schedule!A:A,0),2)</f>
        <v>#N/A</v>
      </c>
      <c r="AM1355" s="44">
        <f>IF(E1355&lt;10,IF(E1355=1,AB1355,SUMIFS(AB:AB,A:A,A1355,C:C,C1355)),"")</f>
        <v>0</v>
      </c>
    </row>
    <row r="1356" spans="2:39">
      <c r="B1356" t="e">
        <f>INDEX(Schedule!A:B,MATCH(GameLog!A1356,Schedule!A:A,0),2)</f>
        <v>#N/A</v>
      </c>
      <c r="AM1356" s="44">
        <f>IF(E1356&lt;10,IF(E1356=1,AB1356,SUMIFS(AB:AB,A:A,A1356,C:C,C1356)),"")</f>
        <v>0</v>
      </c>
    </row>
    <row r="1357" spans="2:39">
      <c r="B1357" t="e">
        <f>INDEX(Schedule!A:B,MATCH(GameLog!A1357,Schedule!A:A,0),2)</f>
        <v>#N/A</v>
      </c>
      <c r="AM1357" s="44">
        <f>IF(E1357&lt;10,IF(E1357=1,AB1357,SUMIFS(AB:AB,A:A,A1357,C:C,C1357)),"")</f>
        <v>0</v>
      </c>
    </row>
    <row r="1358" spans="2:39">
      <c r="B1358" t="e">
        <f>INDEX(Schedule!A:B,MATCH(GameLog!A1358,Schedule!A:A,0),2)</f>
        <v>#N/A</v>
      </c>
      <c r="AM1358" s="44">
        <f>IF(E1358&lt;10,IF(E1358=1,AB1358,SUMIFS(AB:AB,A:A,A1358,C:C,C1358)),"")</f>
        <v>0</v>
      </c>
    </row>
    <row r="1359" spans="2:39">
      <c r="B1359" t="e">
        <f>INDEX(Schedule!A:B,MATCH(GameLog!A1359,Schedule!A:A,0),2)</f>
        <v>#N/A</v>
      </c>
      <c r="AM1359" s="44">
        <f>IF(E1359&lt;10,IF(E1359=1,AB1359,SUMIFS(AB:AB,A:A,A1359,C:C,C1359)),"")</f>
        <v>0</v>
      </c>
    </row>
    <row r="1360" spans="2:39">
      <c r="B1360" t="e">
        <f>INDEX(Schedule!A:B,MATCH(GameLog!A1360,Schedule!A:A,0),2)</f>
        <v>#N/A</v>
      </c>
      <c r="AM1360" s="44">
        <f>IF(E1360&lt;10,IF(E1360=1,AB1360,SUMIFS(AB:AB,A:A,A1360,C:C,C1360)),"")</f>
        <v>0</v>
      </c>
    </row>
    <row r="1361" spans="2:39">
      <c r="B1361" t="e">
        <f>INDEX(Schedule!A:B,MATCH(GameLog!A1361,Schedule!A:A,0),2)</f>
        <v>#N/A</v>
      </c>
      <c r="AM1361" s="44">
        <f>IF(E1361&lt;10,IF(E1361=1,AB1361,SUMIFS(AB:AB,A:A,A1361,C:C,C1361)),"")</f>
        <v>0</v>
      </c>
    </row>
    <row r="1362" spans="2:39">
      <c r="B1362" t="e">
        <f>INDEX(Schedule!A:B,MATCH(GameLog!A1362,Schedule!A:A,0),2)</f>
        <v>#N/A</v>
      </c>
      <c r="AM1362" s="44">
        <f>IF(E1362&lt;10,IF(E1362=1,AB1362,SUMIFS(AB:AB,A:A,A1362,C:C,C1362)),"")</f>
        <v>0</v>
      </c>
    </row>
    <row r="1363" spans="2:39">
      <c r="B1363" t="e">
        <f>INDEX(Schedule!A:B,MATCH(GameLog!A1363,Schedule!A:A,0),2)</f>
        <v>#N/A</v>
      </c>
      <c r="AM1363" s="44">
        <f>IF(E1363&lt;10,IF(E1363=1,AB1363,SUMIFS(AB:AB,A:A,A1363,C:C,C1363)),"")</f>
        <v>0</v>
      </c>
    </row>
    <row r="1364" spans="2:39">
      <c r="B1364" t="e">
        <f>INDEX(Schedule!A:B,MATCH(GameLog!A1364,Schedule!A:A,0),2)</f>
        <v>#N/A</v>
      </c>
      <c r="AM1364" s="44">
        <f>IF(E1364&lt;10,IF(E1364=1,AB1364,SUMIFS(AB:AB,A:A,A1364,C:C,C1364)),"")</f>
        <v>0</v>
      </c>
    </row>
    <row r="1365" spans="2:39">
      <c r="B1365" t="e">
        <f>INDEX(Schedule!A:B,MATCH(GameLog!A1365,Schedule!A:A,0),2)</f>
        <v>#N/A</v>
      </c>
      <c r="AM1365" s="44">
        <f>IF(E1365&lt;10,IF(E1365=1,AB1365,SUMIFS(AB:AB,A:A,A1365,C:C,C1365)),"")</f>
        <v>0</v>
      </c>
    </row>
    <row r="1366" spans="2:39">
      <c r="B1366" t="e">
        <f>INDEX(Schedule!A:B,MATCH(GameLog!A1366,Schedule!A:A,0),2)</f>
        <v>#N/A</v>
      </c>
      <c r="AM1366" s="44">
        <f>IF(E1366&lt;10,IF(E1366=1,AB1366,SUMIFS(AB:AB,A:A,A1366,C:C,C1366)),"")</f>
        <v>0</v>
      </c>
    </row>
    <row r="1367" spans="2:39">
      <c r="B1367" t="e">
        <f>INDEX(Schedule!A:B,MATCH(GameLog!A1367,Schedule!A:A,0),2)</f>
        <v>#N/A</v>
      </c>
      <c r="AM1367" s="44">
        <f>IF(E1367&lt;10,IF(E1367=1,AB1367,SUMIFS(AB:AB,A:A,A1367,C:C,C1367)),"")</f>
        <v>0</v>
      </c>
    </row>
    <row r="1368" spans="2:39">
      <c r="B1368" t="e">
        <f>INDEX(Schedule!A:B,MATCH(GameLog!A1368,Schedule!A:A,0),2)</f>
        <v>#N/A</v>
      </c>
      <c r="AM1368" s="44">
        <f>IF(E1368&lt;10,IF(E1368=1,AB1368,SUMIFS(AB:AB,A:A,A1368,C:C,C1368)),"")</f>
        <v>0</v>
      </c>
    </row>
    <row r="1369" spans="2:39">
      <c r="B1369" t="e">
        <f>INDEX(Schedule!A:B,MATCH(GameLog!A1369,Schedule!A:A,0),2)</f>
        <v>#N/A</v>
      </c>
      <c r="AM1369" s="44">
        <f>IF(E1369&lt;10,IF(E1369=1,AB1369,SUMIFS(AB:AB,A:A,A1369,C:C,C1369)),"")</f>
        <v>0</v>
      </c>
    </row>
    <row r="1370" spans="2:39">
      <c r="B1370" t="e">
        <f>INDEX(Schedule!A:B,MATCH(GameLog!A1370,Schedule!A:A,0),2)</f>
        <v>#N/A</v>
      </c>
      <c r="AM1370" s="44">
        <f>IF(E1370&lt;10,IF(E1370=1,AB1370,SUMIFS(AB:AB,A:A,A1370,C:C,C1370)),"")</f>
        <v>0</v>
      </c>
    </row>
    <row r="1371" spans="2:39">
      <c r="B1371" t="e">
        <f>INDEX(Schedule!A:B,MATCH(GameLog!A1371,Schedule!A:A,0),2)</f>
        <v>#N/A</v>
      </c>
      <c r="AM1371" s="44">
        <f>IF(E1371&lt;10,IF(E1371=1,AB1371,SUMIFS(AB:AB,A:A,A1371,C:C,C1371)),"")</f>
        <v>0</v>
      </c>
    </row>
    <row r="1372" spans="2:39">
      <c r="B1372" t="e">
        <f>INDEX(Schedule!A:B,MATCH(GameLog!A1372,Schedule!A:A,0),2)</f>
        <v>#N/A</v>
      </c>
      <c r="AM1372" s="44">
        <f>IF(E1372&lt;10,IF(E1372=1,AB1372,SUMIFS(AB:AB,A:A,A1372,C:C,C1372)),"")</f>
        <v>0</v>
      </c>
    </row>
    <row r="1373" spans="2:39">
      <c r="B1373" t="e">
        <f>INDEX(Schedule!A:B,MATCH(GameLog!A1373,Schedule!A:A,0),2)</f>
        <v>#N/A</v>
      </c>
      <c r="AM1373" s="44">
        <f>IF(E1373&lt;10,IF(E1373=1,AB1373,SUMIFS(AB:AB,A:A,A1373,C:C,C1373)),"")</f>
        <v>0</v>
      </c>
    </row>
    <row r="1374" spans="2:39">
      <c r="B1374" t="e">
        <f>INDEX(Schedule!A:B,MATCH(GameLog!A1374,Schedule!A:A,0),2)</f>
        <v>#N/A</v>
      </c>
      <c r="AM1374" s="44">
        <f>IF(E1374&lt;10,IF(E1374=1,AB1374,SUMIFS(AB:AB,A:A,A1374,C:C,C1374)),"")</f>
        <v>0</v>
      </c>
    </row>
    <row r="1375" spans="2:39">
      <c r="B1375" t="e">
        <f>INDEX(Schedule!A:B,MATCH(GameLog!A1375,Schedule!A:A,0),2)</f>
        <v>#N/A</v>
      </c>
      <c r="AM1375" s="44">
        <f>IF(E1375&lt;10,IF(E1375=1,AB1375,SUMIFS(AB:AB,A:A,A1375,C:C,C1375)),"")</f>
        <v>0</v>
      </c>
    </row>
    <row r="1376" spans="2:39">
      <c r="B1376" t="e">
        <f>INDEX(Schedule!A:B,MATCH(GameLog!A1376,Schedule!A:A,0),2)</f>
        <v>#N/A</v>
      </c>
      <c r="AM1376" s="44">
        <f>IF(E1376&lt;10,IF(E1376=1,AB1376,SUMIFS(AB:AB,A:A,A1376,C:C,C1376)),"")</f>
        <v>0</v>
      </c>
    </row>
    <row r="1377" spans="2:39">
      <c r="B1377" t="e">
        <f>INDEX(Schedule!A:B,MATCH(GameLog!A1377,Schedule!A:A,0),2)</f>
        <v>#N/A</v>
      </c>
      <c r="AM1377" s="44">
        <f>IF(E1377&lt;10,IF(E1377=1,AB1377,SUMIFS(AB:AB,A:A,A1377,C:C,C1377)),"")</f>
        <v>0</v>
      </c>
    </row>
    <row r="1378" spans="2:39">
      <c r="B1378" t="e">
        <f>INDEX(Schedule!A:B,MATCH(GameLog!A1378,Schedule!A:A,0),2)</f>
        <v>#N/A</v>
      </c>
      <c r="AM1378" s="44">
        <f>IF(E1378&lt;10,IF(E1378=1,AB1378,SUMIFS(AB:AB,A:A,A1378,C:C,C1378)),"")</f>
        <v>0</v>
      </c>
    </row>
    <row r="1379" spans="2:39">
      <c r="B1379" t="e">
        <f>INDEX(Schedule!A:B,MATCH(GameLog!A1379,Schedule!A:A,0),2)</f>
        <v>#N/A</v>
      </c>
      <c r="AM1379" s="44">
        <f>IF(E1379&lt;10,IF(E1379=1,AB1379,SUMIFS(AB:AB,A:A,A1379,C:C,C1379)),"")</f>
        <v>0</v>
      </c>
    </row>
    <row r="1380" spans="2:39">
      <c r="B1380" t="e">
        <f>INDEX(Schedule!A:B,MATCH(GameLog!A1380,Schedule!A:A,0),2)</f>
        <v>#N/A</v>
      </c>
      <c r="AM1380" s="44">
        <f>IF(E1380&lt;10,IF(E1380=1,AB1380,SUMIFS(AB:AB,A:A,A1380,C:C,C1380)),"")</f>
        <v>0</v>
      </c>
    </row>
    <row r="1381" spans="2:39">
      <c r="B1381" t="e">
        <f>INDEX(Schedule!A:B,MATCH(GameLog!A1381,Schedule!A:A,0),2)</f>
        <v>#N/A</v>
      </c>
      <c r="AM1381" s="44">
        <f>IF(E1381&lt;10,IF(E1381=1,AB1381,SUMIFS(AB:AB,A:A,A1381,C:C,C1381)),"")</f>
        <v>0</v>
      </c>
    </row>
    <row r="1382" spans="2:39">
      <c r="B1382" t="e">
        <f>INDEX(Schedule!A:B,MATCH(GameLog!A1382,Schedule!A:A,0),2)</f>
        <v>#N/A</v>
      </c>
      <c r="AM1382" s="44">
        <f>IF(E1382&lt;10,IF(E1382=1,AB1382,SUMIFS(AB:AB,A:A,A1382,C:C,C1382)),"")</f>
        <v>0</v>
      </c>
    </row>
    <row r="1383" spans="2:39">
      <c r="B1383" t="e">
        <f>INDEX(Schedule!A:B,MATCH(GameLog!A1383,Schedule!A:A,0),2)</f>
        <v>#N/A</v>
      </c>
      <c r="AM1383" s="44">
        <f>IF(E1383&lt;10,IF(E1383=1,AB1383,SUMIFS(AB:AB,A:A,A1383,C:C,C1383)),"")</f>
        <v>0</v>
      </c>
    </row>
    <row r="1384" spans="2:39">
      <c r="B1384" t="e">
        <f>INDEX(Schedule!A:B,MATCH(GameLog!A1384,Schedule!A:A,0),2)</f>
        <v>#N/A</v>
      </c>
      <c r="AM1384" s="44">
        <f>IF(E1384&lt;10,IF(E1384=1,AB1384,SUMIFS(AB:AB,A:A,A1384,C:C,C1384)),"")</f>
        <v>0</v>
      </c>
    </row>
    <row r="1385" spans="2:39">
      <c r="B1385" t="e">
        <f>INDEX(Schedule!A:B,MATCH(GameLog!A1385,Schedule!A:A,0),2)</f>
        <v>#N/A</v>
      </c>
      <c r="AM1385" s="44">
        <f>IF(E1385&lt;10,IF(E1385=1,AB1385,SUMIFS(AB:AB,A:A,A1385,C:C,C1385)),"")</f>
        <v>0</v>
      </c>
    </row>
    <row r="1386" spans="2:39">
      <c r="B1386" t="e">
        <f>INDEX(Schedule!A:B,MATCH(GameLog!A1386,Schedule!A:A,0),2)</f>
        <v>#N/A</v>
      </c>
      <c r="AM1386" s="44">
        <f>IF(E1386&lt;10,IF(E1386=1,AB1386,SUMIFS(AB:AB,A:A,A1386,C:C,C1386)),"")</f>
        <v>0</v>
      </c>
    </row>
    <row r="1387" spans="2:39">
      <c r="B1387" t="e">
        <f>INDEX(Schedule!A:B,MATCH(GameLog!A1387,Schedule!A:A,0),2)</f>
        <v>#N/A</v>
      </c>
      <c r="AM1387" s="44">
        <f>IF(E1387&lt;10,IF(E1387=1,AB1387,SUMIFS(AB:AB,A:A,A1387,C:C,C1387)),"")</f>
        <v>0</v>
      </c>
    </row>
    <row r="1388" spans="2:39">
      <c r="B1388" t="e">
        <f>INDEX(Schedule!A:B,MATCH(GameLog!A1388,Schedule!A:A,0),2)</f>
        <v>#N/A</v>
      </c>
      <c r="AM1388" s="44">
        <f>IF(E1388&lt;10,IF(E1388=1,AB1388,SUMIFS(AB:AB,A:A,A1388,C:C,C1388)),"")</f>
        <v>0</v>
      </c>
    </row>
    <row r="1389" spans="2:39">
      <c r="B1389" t="e">
        <f>INDEX(Schedule!A:B,MATCH(GameLog!A1389,Schedule!A:A,0),2)</f>
        <v>#N/A</v>
      </c>
      <c r="AM1389" s="44">
        <f>IF(E1389&lt;10,IF(E1389=1,AB1389,SUMIFS(AB:AB,A:A,A1389,C:C,C1389)),"")</f>
        <v>0</v>
      </c>
    </row>
    <row r="1390" spans="2:39">
      <c r="B1390" t="e">
        <f>INDEX(Schedule!A:B,MATCH(GameLog!A1390,Schedule!A:A,0),2)</f>
        <v>#N/A</v>
      </c>
      <c r="AM1390" s="44">
        <f>IF(E1390&lt;10,IF(E1390=1,AB1390,SUMIFS(AB:AB,A:A,A1390,C:C,C1390)),"")</f>
        <v>0</v>
      </c>
    </row>
    <row r="1391" spans="2:39">
      <c r="B1391" t="e">
        <f>INDEX(Schedule!A:B,MATCH(GameLog!A1391,Schedule!A:A,0),2)</f>
        <v>#N/A</v>
      </c>
      <c r="AM1391" s="44">
        <f>IF(E1391&lt;10,IF(E1391=1,AB1391,SUMIFS(AB:AB,A:A,A1391,C:C,C1391)),"")</f>
        <v>0</v>
      </c>
    </row>
    <row r="1392" spans="2:39">
      <c r="B1392" t="e">
        <f>INDEX(Schedule!A:B,MATCH(GameLog!A1392,Schedule!A:A,0),2)</f>
        <v>#N/A</v>
      </c>
      <c r="AM1392" s="44">
        <f>IF(E1392&lt;10,IF(E1392=1,AB1392,SUMIFS(AB:AB,A:A,A1392,C:C,C1392)),"")</f>
        <v>0</v>
      </c>
    </row>
    <row r="1393" spans="2:39">
      <c r="B1393" t="e">
        <f>INDEX(Schedule!A:B,MATCH(GameLog!A1393,Schedule!A:A,0),2)</f>
        <v>#N/A</v>
      </c>
      <c r="AM1393" s="44">
        <f>IF(E1393&lt;10,IF(E1393=1,AB1393,SUMIFS(AB:AB,A:A,A1393,C:C,C1393)),"")</f>
        <v>0</v>
      </c>
    </row>
    <row r="1394" spans="2:39">
      <c r="B1394" t="e">
        <f>INDEX(Schedule!A:B,MATCH(GameLog!A1394,Schedule!A:A,0),2)</f>
        <v>#N/A</v>
      </c>
      <c r="AM1394" s="44">
        <f>IF(E1394&lt;10,IF(E1394=1,AB1394,SUMIFS(AB:AB,A:A,A1394,C:C,C1394)),"")</f>
        <v>0</v>
      </c>
    </row>
    <row r="1395" spans="2:39">
      <c r="B1395" t="e">
        <f>INDEX(Schedule!A:B,MATCH(GameLog!A1395,Schedule!A:A,0),2)</f>
        <v>#N/A</v>
      </c>
      <c r="AM1395" s="44">
        <f>IF(E1395&lt;10,IF(E1395=1,AB1395,SUMIFS(AB:AB,A:A,A1395,C:C,C1395)),"")</f>
        <v>0</v>
      </c>
    </row>
    <row r="1396" spans="2:39">
      <c r="B1396" t="e">
        <f>INDEX(Schedule!A:B,MATCH(GameLog!A1396,Schedule!A:A,0),2)</f>
        <v>#N/A</v>
      </c>
      <c r="AM1396" s="44">
        <f>IF(E1396&lt;10,IF(E1396=1,AB1396,SUMIFS(AB:AB,A:A,A1396,C:C,C1396)),"")</f>
        <v>0</v>
      </c>
    </row>
    <row r="1397" spans="2:39">
      <c r="B1397" t="e">
        <f>INDEX(Schedule!A:B,MATCH(GameLog!A1397,Schedule!A:A,0),2)</f>
        <v>#N/A</v>
      </c>
      <c r="AM1397" s="44">
        <f>IF(E1397&lt;10,IF(E1397=1,AB1397,SUMIFS(AB:AB,A:A,A1397,C:C,C1397)),"")</f>
        <v>0</v>
      </c>
    </row>
    <row r="1398" spans="2:39">
      <c r="B1398" t="e">
        <f>INDEX(Schedule!A:B,MATCH(GameLog!A1398,Schedule!A:A,0),2)</f>
        <v>#N/A</v>
      </c>
      <c r="AM1398" s="44">
        <f>IF(E1398&lt;10,IF(E1398=1,AB1398,SUMIFS(AB:AB,A:A,A1398,C:C,C1398)),"")</f>
        <v>0</v>
      </c>
    </row>
    <row r="1399" spans="2:39">
      <c r="B1399" t="e">
        <f>INDEX(Schedule!A:B,MATCH(GameLog!A1399,Schedule!A:A,0),2)</f>
        <v>#N/A</v>
      </c>
      <c r="AM1399" s="44">
        <f>IF(E1399&lt;10,IF(E1399=1,AB1399,SUMIFS(AB:AB,A:A,A1399,C:C,C1399)),"")</f>
        <v>0</v>
      </c>
    </row>
    <row r="1400" spans="2:39">
      <c r="B1400" t="e">
        <f>INDEX(Schedule!A:B,MATCH(GameLog!A1400,Schedule!A:A,0),2)</f>
        <v>#N/A</v>
      </c>
      <c r="AM1400" s="44">
        <f>IF(E1400&lt;10,IF(E1400=1,AB1400,SUMIFS(AB:AB,A:A,A1400,C:C,C1400)),"")</f>
        <v>0</v>
      </c>
    </row>
    <row r="1401" spans="2:39">
      <c r="B1401" t="e">
        <f>INDEX(Schedule!A:B,MATCH(GameLog!A1401,Schedule!A:A,0),2)</f>
        <v>#N/A</v>
      </c>
      <c r="AM1401" s="44">
        <f>IF(E1401&lt;10,IF(E1401=1,AB1401,SUMIFS(AB:AB,A:A,A1401,C:C,C1401)),"")</f>
        <v>0</v>
      </c>
    </row>
    <row r="1402" spans="2:39">
      <c r="B1402" t="e">
        <f>INDEX(Schedule!A:B,MATCH(GameLog!A1402,Schedule!A:A,0),2)</f>
        <v>#N/A</v>
      </c>
      <c r="AM1402" s="44">
        <f>IF(E1402&lt;10,IF(E1402=1,AB1402,SUMIFS(AB:AB,A:A,A1402,C:C,C1402)),"")</f>
        <v>0</v>
      </c>
    </row>
    <row r="1403" spans="2:39">
      <c r="B1403" t="e">
        <f>INDEX(Schedule!A:B,MATCH(GameLog!A1403,Schedule!A:A,0),2)</f>
        <v>#N/A</v>
      </c>
      <c r="AM1403" s="44">
        <f>IF(E1403&lt;10,IF(E1403=1,AB1403,SUMIFS(AB:AB,A:A,A1403,C:C,C1403)),"")</f>
        <v>0</v>
      </c>
    </row>
    <row r="1404" spans="2:39">
      <c r="B1404" t="e">
        <f>INDEX(Schedule!A:B,MATCH(GameLog!A1404,Schedule!A:A,0),2)</f>
        <v>#N/A</v>
      </c>
      <c r="AM1404" s="44">
        <f>IF(E1404&lt;10,IF(E1404=1,AB1404,SUMIFS(AB:AB,A:A,A1404,C:C,C1404)),"")</f>
        <v>0</v>
      </c>
    </row>
    <row r="1405" spans="2:39">
      <c r="B1405" t="e">
        <f>INDEX(Schedule!A:B,MATCH(GameLog!A1405,Schedule!A:A,0),2)</f>
        <v>#N/A</v>
      </c>
      <c r="AM1405" s="44">
        <f>IF(E1405&lt;10,IF(E1405=1,AB1405,SUMIFS(AB:AB,A:A,A1405,C:C,C1405)),"")</f>
        <v>0</v>
      </c>
    </row>
    <row r="1406" spans="2:39">
      <c r="B1406" t="e">
        <f>INDEX(Schedule!A:B,MATCH(GameLog!A1406,Schedule!A:A,0),2)</f>
        <v>#N/A</v>
      </c>
      <c r="AM1406" s="44">
        <f>IF(E1406&lt;10,IF(E1406=1,AB1406,SUMIFS(AB:AB,A:A,A1406,C:C,C1406)),"")</f>
        <v>0</v>
      </c>
    </row>
    <row r="1407" spans="2:39">
      <c r="B1407" t="e">
        <f>INDEX(Schedule!A:B,MATCH(GameLog!A1407,Schedule!A:A,0),2)</f>
        <v>#N/A</v>
      </c>
      <c r="AM1407" s="44">
        <f>IF(E1407&lt;10,IF(E1407=1,AB1407,SUMIFS(AB:AB,A:A,A1407,C:C,C1407)),"")</f>
        <v>0</v>
      </c>
    </row>
    <row r="1408" spans="2:39">
      <c r="B1408" t="e">
        <f>INDEX(Schedule!A:B,MATCH(GameLog!A1408,Schedule!A:A,0),2)</f>
        <v>#N/A</v>
      </c>
      <c r="AM1408" s="44">
        <f>IF(E1408&lt;10,IF(E1408=1,AB1408,SUMIFS(AB:AB,A:A,A1408,C:C,C1408)),"")</f>
        <v>0</v>
      </c>
    </row>
    <row r="1409" spans="2:39">
      <c r="B1409" t="e">
        <f>INDEX(Schedule!A:B,MATCH(GameLog!A1409,Schedule!A:A,0),2)</f>
        <v>#N/A</v>
      </c>
      <c r="AM1409" s="44">
        <f>IF(E1409&lt;10,IF(E1409=1,AB1409,SUMIFS(AB:AB,A:A,A1409,C:C,C1409)),"")</f>
        <v>0</v>
      </c>
    </row>
    <row r="1410" spans="2:39">
      <c r="B1410" t="e">
        <f>INDEX(Schedule!A:B,MATCH(GameLog!A1410,Schedule!A:A,0),2)</f>
        <v>#N/A</v>
      </c>
      <c r="AM1410" s="44">
        <f>IF(E1410&lt;10,IF(E1410=1,AB1410,SUMIFS(AB:AB,A:A,A1410,C:C,C1410)),"")</f>
        <v>0</v>
      </c>
    </row>
    <row r="1411" spans="2:39">
      <c r="B1411" t="e">
        <f>INDEX(Schedule!A:B,MATCH(GameLog!A1411,Schedule!A:A,0),2)</f>
        <v>#N/A</v>
      </c>
      <c r="AM1411" s="44">
        <f>IF(E1411&lt;10,IF(E1411=1,AB1411,SUMIFS(AB:AB,A:A,A1411,C:C,C1411)),"")</f>
        <v>0</v>
      </c>
    </row>
    <row r="1412" spans="2:39">
      <c r="B1412" t="e">
        <f>INDEX(Schedule!A:B,MATCH(GameLog!A1412,Schedule!A:A,0),2)</f>
        <v>#N/A</v>
      </c>
      <c r="AM1412" s="44">
        <f>IF(E1412&lt;10,IF(E1412=1,AB1412,SUMIFS(AB:AB,A:A,A1412,C:C,C1412)),"")</f>
        <v>0</v>
      </c>
    </row>
    <row r="1413" spans="2:39">
      <c r="B1413" t="e">
        <f>INDEX(Schedule!A:B,MATCH(GameLog!A1413,Schedule!A:A,0),2)</f>
        <v>#N/A</v>
      </c>
      <c r="AM1413" s="44">
        <f>IF(E1413&lt;10,IF(E1413=1,AB1413,SUMIFS(AB:AB,A:A,A1413,C:C,C1413)),"")</f>
        <v>0</v>
      </c>
    </row>
    <row r="1414" spans="2:39">
      <c r="B1414" t="e">
        <f>INDEX(Schedule!A:B,MATCH(GameLog!A1414,Schedule!A:A,0),2)</f>
        <v>#N/A</v>
      </c>
      <c r="AM1414" s="44">
        <f>IF(E1414&lt;10,IF(E1414=1,AB1414,SUMIFS(AB:AB,A:A,A1414,C:C,C1414)),"")</f>
        <v>0</v>
      </c>
    </row>
    <row r="1415" spans="2:39">
      <c r="B1415" t="e">
        <f>INDEX(Schedule!A:B,MATCH(GameLog!A1415,Schedule!A:A,0),2)</f>
        <v>#N/A</v>
      </c>
      <c r="AM1415" s="44">
        <f>IF(E1415&lt;10,IF(E1415=1,AB1415,SUMIFS(AB:AB,A:A,A1415,C:C,C1415)),"")</f>
        <v>0</v>
      </c>
    </row>
    <row r="1416" spans="2:39">
      <c r="B1416" t="e">
        <f>INDEX(Schedule!A:B,MATCH(GameLog!A1416,Schedule!A:A,0),2)</f>
        <v>#N/A</v>
      </c>
      <c r="AM1416" s="44">
        <f>IF(E1416&lt;10,IF(E1416=1,AB1416,SUMIFS(AB:AB,A:A,A1416,C:C,C1416)),"")</f>
        <v>0</v>
      </c>
    </row>
    <row r="1417" spans="2:39">
      <c r="B1417" t="e">
        <f>INDEX(Schedule!A:B,MATCH(GameLog!A1417,Schedule!A:A,0),2)</f>
        <v>#N/A</v>
      </c>
      <c r="AM1417" s="44">
        <f>IF(E1417&lt;10,IF(E1417=1,AB1417,SUMIFS(AB:AB,A:A,A1417,C:C,C1417)),"")</f>
        <v>0</v>
      </c>
    </row>
    <row r="1418" spans="2:39">
      <c r="B1418" t="e">
        <f>INDEX(Schedule!A:B,MATCH(GameLog!A1418,Schedule!A:A,0),2)</f>
        <v>#N/A</v>
      </c>
      <c r="AM1418" s="44">
        <f>IF(E1418&lt;10,IF(E1418=1,AB1418,SUMIFS(AB:AB,A:A,A1418,C:C,C1418)),"")</f>
        <v>0</v>
      </c>
    </row>
    <row r="1419" spans="2:39">
      <c r="B1419" t="e">
        <f>INDEX(Schedule!A:B,MATCH(GameLog!A1419,Schedule!A:A,0),2)</f>
        <v>#N/A</v>
      </c>
      <c r="AM1419" s="44">
        <f>IF(E1419&lt;10,IF(E1419=1,AB1419,SUMIFS(AB:AB,A:A,A1419,C:C,C1419)),"")</f>
        <v>0</v>
      </c>
    </row>
    <row r="1420" spans="2:39">
      <c r="B1420" t="e">
        <f>INDEX(Schedule!A:B,MATCH(GameLog!A1420,Schedule!A:A,0),2)</f>
        <v>#N/A</v>
      </c>
      <c r="AM1420" s="44">
        <f>IF(E1420&lt;10,IF(E1420=1,AB1420,SUMIFS(AB:AB,A:A,A1420,C:C,C1420)),"")</f>
        <v>0</v>
      </c>
    </row>
    <row r="1421" spans="2:39">
      <c r="B1421" t="e">
        <f>INDEX(Schedule!A:B,MATCH(GameLog!A1421,Schedule!A:A,0),2)</f>
        <v>#N/A</v>
      </c>
      <c r="AM1421" s="44">
        <f>IF(E1421&lt;10,IF(E1421=1,AB1421,SUMIFS(AB:AB,A:A,A1421,C:C,C1421)),"")</f>
        <v>0</v>
      </c>
    </row>
    <row r="1422" spans="2:39">
      <c r="B1422" t="e">
        <f>INDEX(Schedule!A:B,MATCH(GameLog!A1422,Schedule!A:A,0),2)</f>
        <v>#N/A</v>
      </c>
      <c r="AM1422" s="44">
        <f>IF(E1422&lt;10,IF(E1422=1,AB1422,SUMIFS(AB:AB,A:A,A1422,C:C,C1422)),"")</f>
        <v>0</v>
      </c>
    </row>
    <row r="1423" spans="2:39">
      <c r="B1423" t="e">
        <f>INDEX(Schedule!A:B,MATCH(GameLog!A1423,Schedule!A:A,0),2)</f>
        <v>#N/A</v>
      </c>
      <c r="AM1423" s="44">
        <f>IF(E1423&lt;10,IF(E1423=1,AB1423,SUMIFS(AB:AB,A:A,A1423,C:C,C1423)),"")</f>
        <v>0</v>
      </c>
    </row>
    <row r="1424" spans="2:39">
      <c r="B1424" t="e">
        <f>INDEX(Schedule!A:B,MATCH(GameLog!A1424,Schedule!A:A,0),2)</f>
        <v>#N/A</v>
      </c>
      <c r="AM1424" s="44">
        <f>IF(E1424&lt;10,IF(E1424=1,AB1424,SUMIFS(AB:AB,A:A,A1424,C:C,C1424)),"")</f>
        <v>0</v>
      </c>
    </row>
    <row r="1425" spans="2:39">
      <c r="B1425" t="e">
        <f>INDEX(Schedule!A:B,MATCH(GameLog!A1425,Schedule!A:A,0),2)</f>
        <v>#N/A</v>
      </c>
      <c r="AM1425" s="44">
        <f>IF(E1425&lt;10,IF(E1425=1,AB1425,SUMIFS(AB:AB,A:A,A1425,C:C,C1425)),"")</f>
        <v>0</v>
      </c>
    </row>
    <row r="1426" spans="2:39">
      <c r="B1426" t="e">
        <f>INDEX(Schedule!A:B,MATCH(GameLog!A1426,Schedule!A:A,0),2)</f>
        <v>#N/A</v>
      </c>
      <c r="AM1426" s="44">
        <f>IF(E1426&lt;10,IF(E1426=1,AB1426,SUMIFS(AB:AB,A:A,A1426,C:C,C1426)),"")</f>
        <v>0</v>
      </c>
    </row>
    <row r="1427" spans="2:39">
      <c r="B1427" t="e">
        <f>INDEX(Schedule!A:B,MATCH(GameLog!A1427,Schedule!A:A,0),2)</f>
        <v>#N/A</v>
      </c>
      <c r="AM1427" s="44">
        <f>IF(E1427&lt;10,IF(E1427=1,AB1427,SUMIFS(AB:AB,A:A,A1427,C:C,C1427)),"")</f>
        <v>0</v>
      </c>
    </row>
    <row r="1428" spans="2:39">
      <c r="B1428" t="e">
        <f>INDEX(Schedule!A:B,MATCH(GameLog!A1428,Schedule!A:A,0),2)</f>
        <v>#N/A</v>
      </c>
      <c r="AM1428" s="44">
        <f>IF(E1428&lt;10,IF(E1428=1,AB1428,SUMIFS(AB:AB,A:A,A1428,C:C,C1428)),"")</f>
        <v>0</v>
      </c>
    </row>
    <row r="1429" spans="2:39">
      <c r="B1429" t="e">
        <f>INDEX(Schedule!A:B,MATCH(GameLog!A1429,Schedule!A:A,0),2)</f>
        <v>#N/A</v>
      </c>
      <c r="AM1429" s="44">
        <f>IF(E1429&lt;10,IF(E1429=1,AB1429,SUMIFS(AB:AB,A:A,A1429,C:C,C1429)),"")</f>
        <v>0</v>
      </c>
    </row>
    <row r="1430" spans="2:39">
      <c r="B1430" t="e">
        <f>INDEX(Schedule!A:B,MATCH(GameLog!A1430,Schedule!A:A,0),2)</f>
        <v>#N/A</v>
      </c>
      <c r="AM1430" s="44">
        <f>IF(E1430&lt;10,IF(E1430=1,AB1430,SUMIFS(AB:AB,A:A,A1430,C:C,C1430)),"")</f>
        <v>0</v>
      </c>
    </row>
    <row r="1431" spans="2:39">
      <c r="B1431" t="e">
        <f>INDEX(Schedule!A:B,MATCH(GameLog!A1431,Schedule!A:A,0),2)</f>
        <v>#N/A</v>
      </c>
      <c r="AM1431" s="44">
        <f>IF(E1431&lt;10,IF(E1431=1,AB1431,SUMIFS(AB:AB,A:A,A1431,C:C,C1431)),"")</f>
        <v>0</v>
      </c>
    </row>
    <row r="1432" spans="2:39">
      <c r="B1432" t="e">
        <f>INDEX(Schedule!A:B,MATCH(GameLog!A1432,Schedule!A:A,0),2)</f>
        <v>#N/A</v>
      </c>
      <c r="AM1432" s="44">
        <f>IF(E1432&lt;10,IF(E1432=1,AB1432,SUMIFS(AB:AB,A:A,A1432,C:C,C1432)),"")</f>
        <v>0</v>
      </c>
    </row>
    <row r="1433" spans="2:39">
      <c r="B1433" t="e">
        <f>INDEX(Schedule!A:B,MATCH(GameLog!A1433,Schedule!A:A,0),2)</f>
        <v>#N/A</v>
      </c>
      <c r="AM1433" s="44">
        <f>IF(E1433&lt;10,IF(E1433=1,AB1433,SUMIFS(AB:AB,A:A,A1433,C:C,C1433)),"")</f>
        <v>0</v>
      </c>
    </row>
    <row r="1434" spans="2:39">
      <c r="B1434" t="e">
        <f>INDEX(Schedule!A:B,MATCH(GameLog!A1434,Schedule!A:A,0),2)</f>
        <v>#N/A</v>
      </c>
      <c r="AM1434" s="44">
        <f>IF(E1434&lt;10,IF(E1434=1,AB1434,SUMIFS(AB:AB,A:A,A1434,C:C,C1434)),"")</f>
        <v>0</v>
      </c>
    </row>
    <row r="1435" spans="2:39">
      <c r="B1435" t="e">
        <f>INDEX(Schedule!A:B,MATCH(GameLog!A1435,Schedule!A:A,0),2)</f>
        <v>#N/A</v>
      </c>
      <c r="AM1435" s="44">
        <f>IF(E1435&lt;10,IF(E1435=1,AB1435,SUMIFS(AB:AB,A:A,A1435,C:C,C1435)),"")</f>
        <v>0</v>
      </c>
    </row>
    <row r="1436" spans="2:39">
      <c r="B1436" t="e">
        <f>INDEX(Schedule!A:B,MATCH(GameLog!A1436,Schedule!A:A,0),2)</f>
        <v>#N/A</v>
      </c>
      <c r="AM1436" s="44">
        <f>IF(E1436&lt;10,IF(E1436=1,AB1436,SUMIFS(AB:AB,A:A,A1436,C:C,C1436)),"")</f>
        <v>0</v>
      </c>
    </row>
    <row r="1437" spans="2:39">
      <c r="B1437" t="e">
        <f>INDEX(Schedule!A:B,MATCH(GameLog!A1437,Schedule!A:A,0),2)</f>
        <v>#N/A</v>
      </c>
      <c r="AM1437" s="44">
        <f>IF(E1437&lt;10,IF(E1437=1,AB1437,SUMIFS(AB:AB,A:A,A1437,C:C,C1437)),"")</f>
        <v>0</v>
      </c>
    </row>
    <row r="1438" spans="2:39">
      <c r="B1438" t="e">
        <f>INDEX(Schedule!A:B,MATCH(GameLog!A1438,Schedule!A:A,0),2)</f>
        <v>#N/A</v>
      </c>
      <c r="AM1438" s="44">
        <f>IF(E1438&lt;10,IF(E1438=1,AB1438,SUMIFS(AB:AB,A:A,A1438,C:C,C1438)),"")</f>
        <v>0</v>
      </c>
    </row>
    <row r="1439" spans="2:39">
      <c r="B1439" t="e">
        <f>INDEX(Schedule!A:B,MATCH(GameLog!A1439,Schedule!A:A,0),2)</f>
        <v>#N/A</v>
      </c>
      <c r="AM1439" s="44">
        <f>IF(E1439&lt;10,IF(E1439=1,AB1439,SUMIFS(AB:AB,A:A,A1439,C:C,C1439)),"")</f>
        <v>0</v>
      </c>
    </row>
    <row r="1440" spans="2:39">
      <c r="B1440" t="e">
        <f>INDEX(Schedule!A:B,MATCH(GameLog!A1440,Schedule!A:A,0),2)</f>
        <v>#N/A</v>
      </c>
      <c r="AM1440" s="44">
        <f>IF(E1440&lt;10,IF(E1440=1,AB1440,SUMIFS(AB:AB,A:A,A1440,C:C,C1440)),"")</f>
        <v>0</v>
      </c>
    </row>
    <row r="1441" spans="2:39">
      <c r="B1441" t="e">
        <f>INDEX(Schedule!A:B,MATCH(GameLog!A1441,Schedule!A:A,0),2)</f>
        <v>#N/A</v>
      </c>
      <c r="AM1441" s="44">
        <f>IF(E1441&lt;10,IF(E1441=1,AB1441,SUMIFS(AB:AB,A:A,A1441,C:C,C1441)),"")</f>
        <v>0</v>
      </c>
    </row>
    <row r="1442" spans="2:39">
      <c r="B1442" t="e">
        <f>INDEX(Schedule!A:B,MATCH(GameLog!A1442,Schedule!A:A,0),2)</f>
        <v>#N/A</v>
      </c>
      <c r="AM1442" s="44">
        <f>IF(E1442&lt;10,IF(E1442=1,AB1442,SUMIFS(AB:AB,A:A,A1442,C:C,C1442)),"")</f>
        <v>0</v>
      </c>
    </row>
    <row r="1443" spans="2:39">
      <c r="B1443" t="e">
        <f>INDEX(Schedule!A:B,MATCH(GameLog!A1443,Schedule!A:A,0),2)</f>
        <v>#N/A</v>
      </c>
      <c r="AM1443" s="44">
        <f>IF(E1443&lt;10,IF(E1443=1,AB1443,SUMIFS(AB:AB,A:A,A1443,C:C,C1443)),"")</f>
        <v>0</v>
      </c>
    </row>
    <row r="1444" spans="2:39">
      <c r="B1444" t="e">
        <f>INDEX(Schedule!A:B,MATCH(GameLog!A1444,Schedule!A:A,0),2)</f>
        <v>#N/A</v>
      </c>
      <c r="AM1444" s="44">
        <f>IF(E1444&lt;10,IF(E1444=1,AB1444,SUMIFS(AB:AB,A:A,A1444,C:C,C1444)),"")</f>
        <v>0</v>
      </c>
    </row>
    <row r="1445" spans="2:39">
      <c r="B1445" t="e">
        <f>INDEX(Schedule!A:B,MATCH(GameLog!A1445,Schedule!A:A,0),2)</f>
        <v>#N/A</v>
      </c>
      <c r="AM1445" s="44">
        <f>IF(E1445&lt;10,IF(E1445=1,AB1445,SUMIFS(AB:AB,A:A,A1445,C:C,C1445)),"")</f>
        <v>0</v>
      </c>
    </row>
    <row r="1446" spans="2:39">
      <c r="B1446" t="e">
        <f>INDEX(Schedule!A:B,MATCH(GameLog!A1446,Schedule!A:A,0),2)</f>
        <v>#N/A</v>
      </c>
      <c r="AM1446" s="44">
        <f>IF(E1446&lt;10,IF(E1446=1,AB1446,SUMIFS(AB:AB,A:A,A1446,C:C,C1446)),"")</f>
        <v>0</v>
      </c>
    </row>
    <row r="1447" spans="2:39">
      <c r="B1447" t="e">
        <f>INDEX(Schedule!A:B,MATCH(GameLog!A1447,Schedule!A:A,0),2)</f>
        <v>#N/A</v>
      </c>
      <c r="AM1447" s="44">
        <f>IF(E1447&lt;10,IF(E1447=1,AB1447,SUMIFS(AB:AB,A:A,A1447,C:C,C1447)),"")</f>
        <v>0</v>
      </c>
    </row>
    <row r="1448" spans="2:39">
      <c r="B1448" t="e">
        <f>INDEX(Schedule!A:B,MATCH(GameLog!A1448,Schedule!A:A,0),2)</f>
        <v>#N/A</v>
      </c>
      <c r="AM1448" s="44">
        <f>IF(E1448&lt;10,IF(E1448=1,AB1448,SUMIFS(AB:AB,A:A,A1448,C:C,C1448)),"")</f>
        <v>0</v>
      </c>
    </row>
    <row r="1449" spans="2:39">
      <c r="B1449" t="e">
        <f>INDEX(Schedule!A:B,MATCH(GameLog!A1449,Schedule!A:A,0),2)</f>
        <v>#N/A</v>
      </c>
      <c r="AM1449" s="44">
        <f>IF(E1449&lt;10,IF(E1449=1,AB1449,SUMIFS(AB:AB,A:A,A1449,C:C,C1449)),"")</f>
        <v>0</v>
      </c>
    </row>
    <row r="1450" spans="2:39">
      <c r="B1450" t="e">
        <f>INDEX(Schedule!A:B,MATCH(GameLog!A1450,Schedule!A:A,0),2)</f>
        <v>#N/A</v>
      </c>
      <c r="AM1450" s="44">
        <f>IF(E1450&lt;10,IF(E1450=1,AB1450,SUMIFS(AB:AB,A:A,A1450,C:C,C1450)),"")</f>
        <v>0</v>
      </c>
    </row>
    <row r="1451" spans="2:39">
      <c r="B1451" t="e">
        <f>INDEX(Schedule!A:B,MATCH(GameLog!A1451,Schedule!A:A,0),2)</f>
        <v>#N/A</v>
      </c>
      <c r="AM1451" s="44">
        <f>IF(E1451&lt;10,IF(E1451=1,AB1451,SUMIFS(AB:AB,A:A,A1451,C:C,C1451)),"")</f>
        <v>0</v>
      </c>
    </row>
    <row r="1452" spans="2:39">
      <c r="B1452" t="e">
        <f>INDEX(Schedule!A:B,MATCH(GameLog!A1452,Schedule!A:A,0),2)</f>
        <v>#N/A</v>
      </c>
      <c r="AM1452" s="44">
        <f>IF(E1452&lt;10,IF(E1452=1,AB1452,SUMIFS(AB:AB,A:A,A1452,C:C,C1452)),"")</f>
        <v>0</v>
      </c>
    </row>
    <row r="1453" spans="2:39">
      <c r="B1453" t="e">
        <f>INDEX(Schedule!A:B,MATCH(GameLog!A1453,Schedule!A:A,0),2)</f>
        <v>#N/A</v>
      </c>
      <c r="AM1453" s="44">
        <f>IF(E1453&lt;10,IF(E1453=1,AB1453,SUMIFS(AB:AB,A:A,A1453,C:C,C1453)),"")</f>
        <v>0</v>
      </c>
    </row>
    <row r="1454" spans="2:39">
      <c r="B1454" t="e">
        <f>INDEX(Schedule!A:B,MATCH(GameLog!A1454,Schedule!A:A,0),2)</f>
        <v>#N/A</v>
      </c>
      <c r="AM1454" s="44">
        <f>IF(E1454&lt;10,IF(E1454=1,AB1454,SUMIFS(AB:AB,A:A,A1454,C:C,C1454)),"")</f>
        <v>0</v>
      </c>
    </row>
    <row r="1455" spans="2:39">
      <c r="B1455" t="e">
        <f>INDEX(Schedule!A:B,MATCH(GameLog!A1455,Schedule!A:A,0),2)</f>
        <v>#N/A</v>
      </c>
      <c r="AM1455" s="44">
        <f>IF(E1455&lt;10,IF(E1455=1,AB1455,SUMIFS(AB:AB,A:A,A1455,C:C,C1455)),"")</f>
        <v>0</v>
      </c>
    </row>
    <row r="1456" spans="2:39">
      <c r="B1456" t="e">
        <f>INDEX(Schedule!A:B,MATCH(GameLog!A1456,Schedule!A:A,0),2)</f>
        <v>#N/A</v>
      </c>
      <c r="AM1456" s="44">
        <f>IF(E1456&lt;10,IF(E1456=1,AB1456,SUMIFS(AB:AB,A:A,A1456,C:C,C1456)),"")</f>
        <v>0</v>
      </c>
    </row>
    <row r="1457" spans="2:39">
      <c r="B1457" t="e">
        <f>INDEX(Schedule!A:B,MATCH(GameLog!A1457,Schedule!A:A,0),2)</f>
        <v>#N/A</v>
      </c>
      <c r="AM1457" s="44">
        <f>IF(E1457&lt;10,IF(E1457=1,AB1457,SUMIFS(AB:AB,A:A,A1457,C:C,C1457)),"")</f>
        <v>0</v>
      </c>
    </row>
    <row r="1458" spans="2:39">
      <c r="B1458" t="e">
        <f>INDEX(Schedule!A:B,MATCH(GameLog!A1458,Schedule!A:A,0),2)</f>
        <v>#N/A</v>
      </c>
      <c r="AM1458" s="44">
        <f>IF(E1458&lt;10,IF(E1458=1,AB1458,SUMIFS(AB:AB,A:A,A1458,C:C,C1458)),"")</f>
        <v>0</v>
      </c>
    </row>
    <row r="1459" spans="2:39">
      <c r="B1459" t="e">
        <f>INDEX(Schedule!A:B,MATCH(GameLog!A1459,Schedule!A:A,0),2)</f>
        <v>#N/A</v>
      </c>
      <c r="AM1459" s="44">
        <f>IF(E1459&lt;10,IF(E1459=1,AB1459,SUMIFS(AB:AB,A:A,A1459,C:C,C1459)),"")</f>
        <v>0</v>
      </c>
    </row>
    <row r="1460" spans="2:39">
      <c r="B1460" t="e">
        <f>INDEX(Schedule!A:B,MATCH(GameLog!A1460,Schedule!A:A,0),2)</f>
        <v>#N/A</v>
      </c>
      <c r="AM1460" s="44">
        <f>IF(E1460&lt;10,IF(E1460=1,AB1460,SUMIFS(AB:AB,A:A,A1460,C:C,C1460)),"")</f>
        <v>0</v>
      </c>
    </row>
    <row r="1461" spans="2:39">
      <c r="B1461" t="e">
        <f>INDEX(Schedule!A:B,MATCH(GameLog!A1461,Schedule!A:A,0),2)</f>
        <v>#N/A</v>
      </c>
      <c r="AM1461" s="44">
        <f>IF(E1461&lt;10,IF(E1461=1,AB1461,SUMIFS(AB:AB,A:A,A1461,C:C,C1461)),"")</f>
        <v>0</v>
      </c>
    </row>
    <row r="1462" spans="2:39">
      <c r="B1462" t="e">
        <f>INDEX(Schedule!A:B,MATCH(GameLog!A1462,Schedule!A:A,0),2)</f>
        <v>#N/A</v>
      </c>
      <c r="AM1462" s="44">
        <f>IF(E1462&lt;10,IF(E1462=1,AB1462,SUMIFS(AB:AB,A:A,A1462,C:C,C1462)),"")</f>
        <v>0</v>
      </c>
    </row>
    <row r="1463" spans="2:39">
      <c r="B1463" t="e">
        <f>INDEX(Schedule!A:B,MATCH(GameLog!A1463,Schedule!A:A,0),2)</f>
        <v>#N/A</v>
      </c>
      <c r="AM1463" s="44">
        <f>IF(E1463&lt;10,IF(E1463=1,AB1463,SUMIFS(AB:AB,A:A,A1463,C:C,C1463)),"")</f>
        <v>0</v>
      </c>
    </row>
    <row r="1464" spans="2:39">
      <c r="B1464" t="e">
        <f>INDEX(Schedule!A:B,MATCH(GameLog!A1464,Schedule!A:A,0),2)</f>
        <v>#N/A</v>
      </c>
      <c r="AM1464" s="44">
        <f>IF(E1464&lt;10,IF(E1464=1,AB1464,SUMIFS(AB:AB,A:A,A1464,C:C,C1464)),"")</f>
        <v>0</v>
      </c>
    </row>
    <row r="1465" spans="2:39">
      <c r="B1465" t="e">
        <f>INDEX(Schedule!A:B,MATCH(GameLog!A1465,Schedule!A:A,0),2)</f>
        <v>#N/A</v>
      </c>
      <c r="AM1465" s="44">
        <f>IF(E1465&lt;10,IF(E1465=1,AB1465,SUMIFS(AB:AB,A:A,A1465,C:C,C1465)),"")</f>
        <v>0</v>
      </c>
    </row>
    <row r="1466" spans="2:39">
      <c r="B1466" t="e">
        <f>INDEX(Schedule!A:B,MATCH(GameLog!A1466,Schedule!A:A,0),2)</f>
        <v>#N/A</v>
      </c>
      <c r="AM1466" s="44">
        <f>IF(E1466&lt;10,IF(E1466=1,AB1466,SUMIFS(AB:AB,A:A,A1466,C:C,C1466)),"")</f>
        <v>0</v>
      </c>
    </row>
    <row r="1467" spans="2:39">
      <c r="B1467" t="e">
        <f>INDEX(Schedule!A:B,MATCH(GameLog!A1467,Schedule!A:A,0),2)</f>
        <v>#N/A</v>
      </c>
      <c r="AM1467" s="44">
        <f>IF(E1467&lt;10,IF(E1467=1,AB1467,SUMIFS(AB:AB,A:A,A1467,C:C,C1467)),"")</f>
        <v>0</v>
      </c>
    </row>
    <row r="1468" spans="2:39">
      <c r="B1468" t="e">
        <f>INDEX(Schedule!A:B,MATCH(GameLog!A1468,Schedule!A:A,0),2)</f>
        <v>#N/A</v>
      </c>
      <c r="AM1468" s="44">
        <f>IF(E1468&lt;10,IF(E1468=1,AB1468,SUMIFS(AB:AB,A:A,A1468,C:C,C1468)),"")</f>
        <v>0</v>
      </c>
    </row>
    <row r="1469" spans="2:39">
      <c r="B1469" t="e">
        <f>INDEX(Schedule!A:B,MATCH(GameLog!A1469,Schedule!A:A,0),2)</f>
        <v>#N/A</v>
      </c>
      <c r="AM1469" s="44">
        <f>IF(E1469&lt;10,IF(E1469=1,AB1469,SUMIFS(AB:AB,A:A,A1469,C:C,C1469)),"")</f>
        <v>0</v>
      </c>
    </row>
    <row r="1470" spans="2:39">
      <c r="B1470" t="e">
        <f>INDEX(Schedule!A:B,MATCH(GameLog!A1470,Schedule!A:A,0),2)</f>
        <v>#N/A</v>
      </c>
      <c r="AM1470" s="44">
        <f>IF(E1470&lt;10,IF(E1470=1,AB1470,SUMIFS(AB:AB,A:A,A1470,C:C,C1470)),"")</f>
        <v>0</v>
      </c>
    </row>
    <row r="1471" spans="2:39">
      <c r="B1471" t="e">
        <f>INDEX(Schedule!A:B,MATCH(GameLog!A1471,Schedule!A:A,0),2)</f>
        <v>#N/A</v>
      </c>
      <c r="AM1471" s="44">
        <f>IF(E1471&lt;10,IF(E1471=1,AB1471,SUMIFS(AB:AB,A:A,A1471,C:C,C1471)),"")</f>
        <v>0</v>
      </c>
    </row>
    <row r="1472" spans="2:39">
      <c r="B1472" t="e">
        <f>INDEX(Schedule!A:B,MATCH(GameLog!A1472,Schedule!A:A,0),2)</f>
        <v>#N/A</v>
      </c>
      <c r="AM1472" s="44">
        <f>IF(E1472&lt;10,IF(E1472=1,AB1472,SUMIFS(AB:AB,A:A,A1472,C:C,C1472)),"")</f>
        <v>0</v>
      </c>
    </row>
    <row r="1473" spans="2:39">
      <c r="B1473" t="e">
        <f>INDEX(Schedule!A:B,MATCH(GameLog!A1473,Schedule!A:A,0),2)</f>
        <v>#N/A</v>
      </c>
      <c r="AM1473" s="44">
        <f>IF(E1473&lt;10,IF(E1473=1,AB1473,SUMIFS(AB:AB,A:A,A1473,C:C,C1473)),"")</f>
        <v>0</v>
      </c>
    </row>
    <row r="1474" spans="2:39">
      <c r="B1474" t="e">
        <f>INDEX(Schedule!A:B,MATCH(GameLog!A1474,Schedule!A:A,0),2)</f>
        <v>#N/A</v>
      </c>
      <c r="AM1474" s="44">
        <f>IF(E1474&lt;10,IF(E1474=1,AB1474,SUMIFS(AB:AB,A:A,A1474,C:C,C1474)),"")</f>
        <v>0</v>
      </c>
    </row>
    <row r="1475" spans="2:39">
      <c r="B1475" t="e">
        <f>INDEX(Schedule!A:B,MATCH(GameLog!A1475,Schedule!A:A,0),2)</f>
        <v>#N/A</v>
      </c>
      <c r="AM1475" s="44">
        <f>IF(E1475&lt;10,IF(E1475=1,AB1475,SUMIFS(AB:AB,A:A,A1475,C:C,C1475)),"")</f>
        <v>0</v>
      </c>
    </row>
    <row r="1476" spans="2:39">
      <c r="B1476" t="e">
        <f>INDEX(Schedule!A:B,MATCH(GameLog!A1476,Schedule!A:A,0),2)</f>
        <v>#N/A</v>
      </c>
      <c r="AM1476" s="44">
        <f>IF(E1476&lt;10,IF(E1476=1,AB1476,SUMIFS(AB:AB,A:A,A1476,C:C,C1476)),"")</f>
        <v>0</v>
      </c>
    </row>
    <row r="1477" spans="2:39">
      <c r="B1477" t="e">
        <f>INDEX(Schedule!A:B,MATCH(GameLog!A1477,Schedule!A:A,0),2)</f>
        <v>#N/A</v>
      </c>
      <c r="AM1477" s="44">
        <f>IF(E1477&lt;10,IF(E1477=1,AB1477,SUMIFS(AB:AB,A:A,A1477,C:C,C1477)),"")</f>
        <v>0</v>
      </c>
    </row>
    <row r="1478" spans="2:39">
      <c r="B1478" t="e">
        <f>INDEX(Schedule!A:B,MATCH(GameLog!A1478,Schedule!A:A,0),2)</f>
        <v>#N/A</v>
      </c>
      <c r="AM1478" s="44">
        <f>IF(E1478&lt;10,IF(E1478=1,AB1478,SUMIFS(AB:AB,A:A,A1478,C:C,C1478)),"")</f>
        <v>0</v>
      </c>
    </row>
    <row r="1479" spans="2:39">
      <c r="B1479" t="e">
        <f>INDEX(Schedule!A:B,MATCH(GameLog!A1479,Schedule!A:A,0),2)</f>
        <v>#N/A</v>
      </c>
      <c r="AM1479" s="44">
        <f>IF(E1479&lt;10,IF(E1479=1,AB1479,SUMIFS(AB:AB,A:A,A1479,C:C,C1479)),"")</f>
        <v>0</v>
      </c>
    </row>
    <row r="1480" spans="2:39">
      <c r="B1480" t="e">
        <f>INDEX(Schedule!A:B,MATCH(GameLog!A1480,Schedule!A:A,0),2)</f>
        <v>#N/A</v>
      </c>
      <c r="AM1480" s="44">
        <f>IF(E1480&lt;10,IF(E1480=1,AB1480,SUMIFS(AB:AB,A:A,A1480,C:C,C1480)),"")</f>
        <v>0</v>
      </c>
    </row>
    <row r="1481" spans="2:39">
      <c r="B1481" t="e">
        <f>INDEX(Schedule!A:B,MATCH(GameLog!A1481,Schedule!A:A,0),2)</f>
        <v>#N/A</v>
      </c>
      <c r="AM1481" s="44">
        <f>IF(E1481&lt;10,IF(E1481=1,AB1481,SUMIFS(AB:AB,A:A,A1481,C:C,C1481)),"")</f>
        <v>0</v>
      </c>
    </row>
    <row r="1482" spans="2:39">
      <c r="B1482" t="e">
        <f>INDEX(Schedule!A:B,MATCH(GameLog!A1482,Schedule!A:A,0),2)</f>
        <v>#N/A</v>
      </c>
      <c r="AM1482" s="44">
        <f>IF(E1482&lt;10,IF(E1482=1,AB1482,SUMIFS(AB:AB,A:A,A1482,C:C,C1482)),"")</f>
        <v>0</v>
      </c>
    </row>
    <row r="1483" spans="2:39">
      <c r="B1483" t="e">
        <f>INDEX(Schedule!A:B,MATCH(GameLog!A1483,Schedule!A:A,0),2)</f>
        <v>#N/A</v>
      </c>
      <c r="AM1483" s="44">
        <f>IF(E1483&lt;10,IF(E1483=1,AB1483,SUMIFS(AB:AB,A:A,A1483,C:C,C1483)),"")</f>
        <v>0</v>
      </c>
    </row>
    <row r="1484" spans="2:39">
      <c r="B1484" t="e">
        <f>INDEX(Schedule!A:B,MATCH(GameLog!A1484,Schedule!A:A,0),2)</f>
        <v>#N/A</v>
      </c>
      <c r="AM1484" s="44">
        <f>IF(E1484&lt;10,IF(E1484=1,AB1484,SUMIFS(AB:AB,A:A,A1484,C:C,C1484)),"")</f>
        <v>0</v>
      </c>
    </row>
    <row r="1485" spans="2:39">
      <c r="B1485" t="e">
        <f>INDEX(Schedule!A:B,MATCH(GameLog!A1485,Schedule!A:A,0),2)</f>
        <v>#N/A</v>
      </c>
      <c r="AM1485" s="44">
        <f>IF(E1485&lt;10,IF(E1485=1,AB1485,SUMIFS(AB:AB,A:A,A1485,C:C,C1485)),"")</f>
        <v>0</v>
      </c>
    </row>
    <row r="1486" spans="2:39">
      <c r="B1486" t="e">
        <f>INDEX(Schedule!A:B,MATCH(GameLog!A1486,Schedule!A:A,0),2)</f>
        <v>#N/A</v>
      </c>
      <c r="AM1486" s="44">
        <f>IF(E1486&lt;10,IF(E1486=1,AB1486,SUMIFS(AB:AB,A:A,A1486,C:C,C1486)),"")</f>
        <v>0</v>
      </c>
    </row>
    <row r="1487" spans="2:39">
      <c r="B1487" t="e">
        <f>INDEX(Schedule!A:B,MATCH(GameLog!A1487,Schedule!A:A,0),2)</f>
        <v>#N/A</v>
      </c>
      <c r="AM1487" s="44">
        <f>IF(E1487&lt;10,IF(E1487=1,AB1487,SUMIFS(AB:AB,A:A,A1487,C:C,C1487)),"")</f>
        <v>0</v>
      </c>
    </row>
    <row r="1488" spans="2:39">
      <c r="B1488" t="e">
        <f>INDEX(Schedule!A:B,MATCH(GameLog!A1488,Schedule!A:A,0),2)</f>
        <v>#N/A</v>
      </c>
      <c r="AM1488" s="44">
        <f>IF(E1488&lt;10,IF(E1488=1,AB1488,SUMIFS(AB:AB,A:A,A1488,C:C,C1488)),"")</f>
        <v>0</v>
      </c>
    </row>
    <row r="1489" spans="2:39">
      <c r="B1489" t="e">
        <f>INDEX(Schedule!A:B,MATCH(GameLog!A1489,Schedule!A:A,0),2)</f>
        <v>#N/A</v>
      </c>
      <c r="AM1489" s="44">
        <f>IF(E1489&lt;10,IF(E1489=1,AB1489,SUMIFS(AB:AB,A:A,A1489,C:C,C1489)),"")</f>
        <v>0</v>
      </c>
    </row>
    <row r="1490" spans="2:39">
      <c r="B1490" t="e">
        <f>INDEX(Schedule!A:B,MATCH(GameLog!A1490,Schedule!A:A,0),2)</f>
        <v>#N/A</v>
      </c>
      <c r="AM1490" s="44">
        <f>IF(E1490&lt;10,IF(E1490=1,AB1490,SUMIFS(AB:AB,A:A,A1490,C:C,C1490)),"")</f>
        <v>0</v>
      </c>
    </row>
    <row r="1491" spans="2:39">
      <c r="B1491" t="e">
        <f>INDEX(Schedule!A:B,MATCH(GameLog!A1491,Schedule!A:A,0),2)</f>
        <v>#N/A</v>
      </c>
      <c r="AM1491" s="44">
        <f>IF(E1491&lt;10,IF(E1491=1,AB1491,SUMIFS(AB:AB,A:A,A1491,C:C,C1491)),"")</f>
        <v>0</v>
      </c>
    </row>
    <row r="1492" spans="2:39">
      <c r="B1492" t="e">
        <f>INDEX(Schedule!A:B,MATCH(GameLog!A1492,Schedule!A:A,0),2)</f>
        <v>#N/A</v>
      </c>
      <c r="AM1492" s="44">
        <f>IF(E1492&lt;10,IF(E1492=1,AB1492,SUMIFS(AB:AB,A:A,A1492,C:C,C1492)),"")</f>
        <v>0</v>
      </c>
    </row>
    <row r="1493" spans="2:39">
      <c r="B1493" t="e">
        <f>INDEX(Schedule!A:B,MATCH(GameLog!A1493,Schedule!A:A,0),2)</f>
        <v>#N/A</v>
      </c>
      <c r="AM1493" s="44">
        <f>IF(E1493&lt;10,IF(E1493=1,AB1493,SUMIFS(AB:AB,A:A,A1493,C:C,C1493)),"")</f>
        <v>0</v>
      </c>
    </row>
    <row r="1494" spans="2:39">
      <c r="B1494" t="e">
        <f>INDEX(Schedule!A:B,MATCH(GameLog!A1494,Schedule!A:A,0),2)</f>
        <v>#N/A</v>
      </c>
      <c r="AM1494" s="44">
        <f>IF(E1494&lt;10,IF(E1494=1,AB1494,SUMIFS(AB:AB,A:A,A1494,C:C,C1494)),"")</f>
        <v>0</v>
      </c>
    </row>
    <row r="1495" spans="2:39">
      <c r="B1495" t="e">
        <f>INDEX(Schedule!A:B,MATCH(GameLog!A1495,Schedule!A:A,0),2)</f>
        <v>#N/A</v>
      </c>
      <c r="AM1495" s="44">
        <f>IF(E1495&lt;10,IF(E1495=1,AB1495,SUMIFS(AB:AB,A:A,A1495,C:C,C1495)),"")</f>
        <v>0</v>
      </c>
    </row>
    <row r="1496" spans="2:39">
      <c r="B1496" t="e">
        <f>INDEX(Schedule!A:B,MATCH(GameLog!A1496,Schedule!A:A,0),2)</f>
        <v>#N/A</v>
      </c>
      <c r="AM1496" s="44">
        <f>IF(E1496&lt;10,IF(E1496=1,AB1496,SUMIFS(AB:AB,A:A,A1496,C:C,C1496)),"")</f>
        <v>0</v>
      </c>
    </row>
    <row r="1497" spans="2:39">
      <c r="B1497" t="e">
        <f>INDEX(Schedule!A:B,MATCH(GameLog!A1497,Schedule!A:A,0),2)</f>
        <v>#N/A</v>
      </c>
      <c r="AM1497" s="44">
        <f>IF(E1497&lt;10,IF(E1497=1,AB1497,SUMIFS(AB:AB,A:A,A1497,C:C,C1497)),"")</f>
        <v>0</v>
      </c>
    </row>
    <row r="1498" spans="2:39">
      <c r="B1498" t="e">
        <f>INDEX(Schedule!A:B,MATCH(GameLog!A1498,Schedule!A:A,0),2)</f>
        <v>#N/A</v>
      </c>
      <c r="AM1498" s="44">
        <f>IF(E1498&lt;10,IF(E1498=1,AB1498,SUMIFS(AB:AB,A:A,A1498,C:C,C1498)),"")</f>
        <v>0</v>
      </c>
    </row>
    <row r="1499" spans="2:39">
      <c r="B1499" t="e">
        <f>INDEX(Schedule!A:B,MATCH(GameLog!A1499,Schedule!A:A,0),2)</f>
        <v>#N/A</v>
      </c>
      <c r="AM1499" s="44">
        <f>IF(E1499&lt;10,IF(E1499=1,AB1499,SUMIFS(AB:AB,A:A,A1499,C:C,C1499)),"")</f>
        <v>0</v>
      </c>
    </row>
    <row r="1500" spans="2:39">
      <c r="B1500" t="e">
        <f>INDEX(Schedule!A:B,MATCH(GameLog!A1500,Schedule!A:A,0),2)</f>
        <v>#N/A</v>
      </c>
      <c r="AM1500" s="44">
        <f>IF(E1500&lt;10,IF(E1500=1,AB1500,SUMIFS(AB:AB,A:A,A1500,C:C,C1500)),"")</f>
        <v>0</v>
      </c>
    </row>
    <row r="1501" spans="2:39">
      <c r="B1501" t="e">
        <f>INDEX(Schedule!A:B,MATCH(GameLog!A1501,Schedule!A:A,0),2)</f>
        <v>#N/A</v>
      </c>
      <c r="AM1501" s="44">
        <f>IF(E1501&lt;10,IF(E1501=1,AB1501,SUMIFS(AB:AB,A:A,A1501,C:C,C1501)),"")</f>
        <v>0</v>
      </c>
    </row>
    <row r="1502" spans="2:39">
      <c r="B1502" t="e">
        <f>INDEX(Schedule!A:B,MATCH(GameLog!A1502,Schedule!A:A,0),2)</f>
        <v>#N/A</v>
      </c>
      <c r="AM1502" s="44">
        <f>IF(E1502&lt;10,IF(E1502=1,AB1502,SUMIFS(AB:AB,A:A,A1502,C:C,C1502)),"")</f>
        <v>0</v>
      </c>
    </row>
    <row r="1503" spans="2:39">
      <c r="B1503" t="e">
        <f>INDEX(Schedule!A:B,MATCH(GameLog!A1503,Schedule!A:A,0),2)</f>
        <v>#N/A</v>
      </c>
      <c r="AM1503" s="44">
        <f>IF(E1503&lt;10,IF(E1503=1,AB1503,SUMIFS(AB:AB,A:A,A1503,C:C,C1503)),"")</f>
        <v>0</v>
      </c>
    </row>
    <row r="1504" spans="2:39">
      <c r="B1504" t="e">
        <f>INDEX(Schedule!A:B,MATCH(GameLog!A1504,Schedule!A:A,0),2)</f>
        <v>#N/A</v>
      </c>
      <c r="AM1504" s="44">
        <f>IF(E1504&lt;10,IF(E1504=1,AB1504,SUMIFS(AB:AB,A:A,A1504,C:C,C1504)),"")</f>
        <v>0</v>
      </c>
    </row>
    <row r="1505" spans="2:39">
      <c r="B1505" t="e">
        <f>INDEX(Schedule!A:B,MATCH(GameLog!A1505,Schedule!A:A,0),2)</f>
        <v>#N/A</v>
      </c>
      <c r="AM1505" s="44">
        <f>IF(E1505&lt;10,IF(E1505=1,AB1505,SUMIFS(AB:AB,A:A,A1505,C:C,C1505)),"")</f>
        <v>0</v>
      </c>
    </row>
    <row r="1506" spans="2:39">
      <c r="B1506" t="e">
        <f>INDEX(Schedule!A:B,MATCH(GameLog!A1506,Schedule!A:A,0),2)</f>
        <v>#N/A</v>
      </c>
      <c r="AM1506" s="44">
        <f>IF(E1506&lt;10,IF(E1506=1,AB1506,SUMIFS(AB:AB,A:A,A1506,C:C,C1506)),"")</f>
        <v>0</v>
      </c>
    </row>
    <row r="1507" spans="2:39">
      <c r="B1507" t="e">
        <f>INDEX(Schedule!A:B,MATCH(GameLog!A1507,Schedule!A:A,0),2)</f>
        <v>#N/A</v>
      </c>
      <c r="AM1507" s="44">
        <f>IF(E1507&lt;10,IF(E1507=1,AB1507,SUMIFS(AB:AB,A:A,A1507,C:C,C1507)),"")</f>
        <v>0</v>
      </c>
    </row>
    <row r="1508" spans="2:39">
      <c r="B1508" t="e">
        <f>INDEX(Schedule!A:B,MATCH(GameLog!A1508,Schedule!A:A,0),2)</f>
        <v>#N/A</v>
      </c>
      <c r="AM1508" s="44">
        <f>IF(E1508&lt;10,IF(E1508=1,AB1508,SUMIFS(AB:AB,A:A,A1508,C:C,C1508)),"")</f>
        <v>0</v>
      </c>
    </row>
    <row r="1509" spans="2:39">
      <c r="B1509" t="e">
        <f>INDEX(Schedule!A:B,MATCH(GameLog!A1509,Schedule!A:A,0),2)</f>
        <v>#N/A</v>
      </c>
      <c r="AM1509" s="44">
        <f>IF(E1509&lt;10,IF(E1509=1,AB1509,SUMIFS(AB:AB,A:A,A1509,C:C,C1509)),"")</f>
        <v>0</v>
      </c>
    </row>
    <row r="1510" spans="2:39">
      <c r="B1510" t="e">
        <f>INDEX(Schedule!A:B,MATCH(GameLog!A1510,Schedule!A:A,0),2)</f>
        <v>#N/A</v>
      </c>
      <c r="AM1510" s="44">
        <f>IF(E1510&lt;10,IF(E1510=1,AB1510,SUMIFS(AB:AB,A:A,A1510,C:C,C1510)),"")</f>
        <v>0</v>
      </c>
    </row>
    <row r="1511" spans="2:39">
      <c r="B1511" t="e">
        <f>INDEX(Schedule!A:B,MATCH(GameLog!A1511,Schedule!A:A,0),2)</f>
        <v>#N/A</v>
      </c>
      <c r="AM1511" s="44">
        <f>IF(E1511&lt;10,IF(E1511=1,AB1511,SUMIFS(AB:AB,A:A,A1511,C:C,C1511)),"")</f>
        <v>0</v>
      </c>
    </row>
    <row r="1512" spans="2:39">
      <c r="B1512" t="e">
        <f>INDEX(Schedule!A:B,MATCH(GameLog!A1512,Schedule!A:A,0),2)</f>
        <v>#N/A</v>
      </c>
      <c r="AM1512" s="44">
        <f>IF(E1512&lt;10,IF(E1512=1,AB1512,SUMIFS(AB:AB,A:A,A1512,C:C,C1512)),"")</f>
        <v>0</v>
      </c>
    </row>
    <row r="1513" spans="2:39">
      <c r="B1513" t="e">
        <f>INDEX(Schedule!A:B,MATCH(GameLog!A1513,Schedule!A:A,0),2)</f>
        <v>#N/A</v>
      </c>
      <c r="AM1513" s="44">
        <f>IF(E1513&lt;10,IF(E1513=1,AB1513,SUMIFS(AB:AB,A:A,A1513,C:C,C1513)),"")</f>
        <v>0</v>
      </c>
    </row>
    <row r="1514" spans="2:39">
      <c r="B1514" t="e">
        <f>INDEX(Schedule!A:B,MATCH(GameLog!A1514,Schedule!A:A,0),2)</f>
        <v>#N/A</v>
      </c>
      <c r="AM1514" s="44">
        <f>IF(E1514&lt;10,IF(E1514=1,AB1514,SUMIFS(AB:AB,A:A,A1514,C:C,C1514)),"")</f>
        <v>0</v>
      </c>
    </row>
    <row r="1515" spans="2:39">
      <c r="B1515" t="e">
        <f>INDEX(Schedule!A:B,MATCH(GameLog!A1515,Schedule!A:A,0),2)</f>
        <v>#N/A</v>
      </c>
      <c r="AM1515" s="44">
        <f>IF(E1515&lt;10,IF(E1515=1,AB1515,SUMIFS(AB:AB,A:A,A1515,C:C,C1515)),"")</f>
        <v>0</v>
      </c>
    </row>
    <row r="1516" spans="2:39">
      <c r="B1516" t="e">
        <f>INDEX(Schedule!A:B,MATCH(GameLog!A1516,Schedule!A:A,0),2)</f>
        <v>#N/A</v>
      </c>
      <c r="AM1516" s="44">
        <f>IF(E1516&lt;10,IF(E1516=1,AB1516,SUMIFS(AB:AB,A:A,A1516,C:C,C1516)),"")</f>
        <v>0</v>
      </c>
    </row>
    <row r="1517" spans="2:39">
      <c r="B1517" t="e">
        <f>INDEX(Schedule!A:B,MATCH(GameLog!A1517,Schedule!A:A,0),2)</f>
        <v>#N/A</v>
      </c>
      <c r="AM1517" s="44">
        <f>IF(E1517&lt;10,IF(E1517=1,AB1517,SUMIFS(AB:AB,A:A,A1517,C:C,C1517)),"")</f>
        <v>0</v>
      </c>
    </row>
    <row r="1518" spans="2:39">
      <c r="B1518" t="e">
        <f>INDEX(Schedule!A:B,MATCH(GameLog!A1518,Schedule!A:A,0),2)</f>
        <v>#N/A</v>
      </c>
      <c r="AM1518" s="44">
        <f>IF(E1518&lt;10,IF(E1518=1,AB1518,SUMIFS(AB:AB,A:A,A1518,C:C,C1518)),"")</f>
        <v>0</v>
      </c>
    </row>
    <row r="1519" spans="2:39">
      <c r="B1519" t="e">
        <f>INDEX(Schedule!A:B,MATCH(GameLog!A1519,Schedule!A:A,0),2)</f>
        <v>#N/A</v>
      </c>
      <c r="AM1519" s="44">
        <f>IF(E1519&lt;10,IF(E1519=1,AB1519,SUMIFS(AB:AB,A:A,A1519,C:C,C1519)),"")</f>
        <v>0</v>
      </c>
    </row>
    <row r="1520" spans="2:39">
      <c r="B1520" t="e">
        <f>INDEX(Schedule!A:B,MATCH(GameLog!A1520,Schedule!A:A,0),2)</f>
        <v>#N/A</v>
      </c>
      <c r="AM1520" s="44">
        <f>IF(E1520&lt;10,IF(E1520=1,AB1520,SUMIFS(AB:AB,A:A,A1520,C:C,C1520)),"")</f>
        <v>0</v>
      </c>
    </row>
    <row r="1521" spans="2:39">
      <c r="B1521" t="e">
        <f>INDEX(Schedule!A:B,MATCH(GameLog!A1521,Schedule!A:A,0),2)</f>
        <v>#N/A</v>
      </c>
      <c r="AM1521" s="44">
        <f>IF(E1521&lt;10,IF(E1521=1,AB1521,SUMIFS(AB:AB,A:A,A1521,C:C,C1521)),"")</f>
        <v>0</v>
      </c>
    </row>
    <row r="1522" spans="2:39">
      <c r="B1522" t="e">
        <f>INDEX(Schedule!A:B,MATCH(GameLog!A1522,Schedule!A:A,0),2)</f>
        <v>#N/A</v>
      </c>
      <c r="AM1522" s="44">
        <f>IF(E1522&lt;10,IF(E1522=1,AB1522,SUMIFS(AB:AB,A:A,A1522,C:C,C1522)),"")</f>
        <v>0</v>
      </c>
    </row>
    <row r="1523" spans="2:39">
      <c r="B1523" t="e">
        <f>INDEX(Schedule!A:B,MATCH(GameLog!A1523,Schedule!A:A,0),2)</f>
        <v>#N/A</v>
      </c>
      <c r="AM1523" s="44">
        <f>IF(E1523&lt;10,IF(E1523=1,AB1523,SUMIFS(AB:AB,A:A,A1523,C:C,C1523)),"")</f>
        <v>0</v>
      </c>
    </row>
    <row r="1524" spans="2:39">
      <c r="B1524" t="e">
        <f>INDEX(Schedule!A:B,MATCH(GameLog!A1524,Schedule!A:A,0),2)</f>
        <v>#N/A</v>
      </c>
      <c r="AM1524" s="44">
        <f>IF(E1524&lt;10,IF(E1524=1,AB1524,SUMIFS(AB:AB,A:A,A1524,C:C,C1524)),"")</f>
        <v>0</v>
      </c>
    </row>
    <row r="1525" spans="2:39">
      <c r="B1525" t="e">
        <f>INDEX(Schedule!A:B,MATCH(GameLog!A1525,Schedule!A:A,0),2)</f>
        <v>#N/A</v>
      </c>
      <c r="AM1525" s="44">
        <f>IF(E1525&lt;10,IF(E1525=1,AB1525,SUMIFS(AB:AB,A:A,A1525,C:C,C1525)),"")</f>
        <v>0</v>
      </c>
    </row>
    <row r="1526" spans="2:39">
      <c r="B1526" t="e">
        <f>INDEX(Schedule!A:B,MATCH(GameLog!A1526,Schedule!A:A,0),2)</f>
        <v>#N/A</v>
      </c>
      <c r="AM1526" s="44">
        <f>IF(E1526&lt;10,IF(E1526=1,AB1526,SUMIFS(AB:AB,A:A,A1526,C:C,C1526)),"")</f>
        <v>0</v>
      </c>
    </row>
    <row r="1527" spans="2:39">
      <c r="B1527" t="e">
        <f>INDEX(Schedule!A:B,MATCH(GameLog!A1527,Schedule!A:A,0),2)</f>
        <v>#N/A</v>
      </c>
      <c r="AM1527" s="44">
        <f>IF(E1527&lt;10,IF(E1527=1,AB1527,SUMIFS(AB:AB,A:A,A1527,C:C,C1527)),"")</f>
        <v>0</v>
      </c>
    </row>
    <row r="1528" spans="2:39">
      <c r="B1528" t="e">
        <f>INDEX(Schedule!A:B,MATCH(GameLog!A1528,Schedule!A:A,0),2)</f>
        <v>#N/A</v>
      </c>
      <c r="AM1528" s="44">
        <f>IF(E1528&lt;10,IF(E1528=1,AB1528,SUMIFS(AB:AB,A:A,A1528,C:C,C1528)),"")</f>
        <v>0</v>
      </c>
    </row>
    <row r="1529" spans="2:39">
      <c r="B1529" t="e">
        <f>INDEX(Schedule!A:B,MATCH(GameLog!A1529,Schedule!A:A,0),2)</f>
        <v>#N/A</v>
      </c>
      <c r="AM1529" s="44">
        <f>IF(E1529&lt;10,IF(E1529=1,AB1529,SUMIFS(AB:AB,A:A,A1529,C:C,C1529)),"")</f>
        <v>0</v>
      </c>
    </row>
    <row r="1530" spans="2:39">
      <c r="B1530" t="e">
        <f>INDEX(Schedule!A:B,MATCH(GameLog!A1530,Schedule!A:A,0),2)</f>
        <v>#N/A</v>
      </c>
      <c r="AM1530" s="44">
        <f>IF(E1530&lt;10,IF(E1530=1,AB1530,SUMIFS(AB:AB,A:A,A1530,C:C,C1530)),"")</f>
        <v>0</v>
      </c>
    </row>
    <row r="1531" spans="2:39">
      <c r="B1531" t="e">
        <f>INDEX(Schedule!A:B,MATCH(GameLog!A1531,Schedule!A:A,0),2)</f>
        <v>#N/A</v>
      </c>
      <c r="AM1531" s="44">
        <f>IF(E1531&lt;10,IF(E1531=1,AB1531,SUMIFS(AB:AB,A:A,A1531,C:C,C1531)),"")</f>
        <v>0</v>
      </c>
    </row>
    <row r="1532" spans="2:39">
      <c r="B1532" t="e">
        <f>INDEX(Schedule!A:B,MATCH(GameLog!A1532,Schedule!A:A,0),2)</f>
        <v>#N/A</v>
      </c>
      <c r="AM1532" s="44">
        <f>IF(E1532&lt;10,IF(E1532=1,AB1532,SUMIFS(AB:AB,A:A,A1532,C:C,C1532)),"")</f>
        <v>0</v>
      </c>
    </row>
    <row r="1533" spans="2:39">
      <c r="B1533" t="e">
        <f>INDEX(Schedule!A:B,MATCH(GameLog!A1533,Schedule!A:A,0),2)</f>
        <v>#N/A</v>
      </c>
      <c r="AM1533" s="44">
        <f>IF(E1533&lt;10,IF(E1533=1,AB1533,SUMIFS(AB:AB,A:A,A1533,C:C,C1533)),"")</f>
        <v>0</v>
      </c>
    </row>
    <row r="1534" spans="2:39">
      <c r="B1534" t="e">
        <f>INDEX(Schedule!A:B,MATCH(GameLog!A1534,Schedule!A:A,0),2)</f>
        <v>#N/A</v>
      </c>
      <c r="AM1534" s="44">
        <f>IF(E1534&lt;10,IF(E1534=1,AB1534,SUMIFS(AB:AB,A:A,A1534,C:C,C1534)),"")</f>
        <v>0</v>
      </c>
    </row>
    <row r="1535" spans="2:39">
      <c r="B1535" t="e">
        <f>INDEX(Schedule!A:B,MATCH(GameLog!A1535,Schedule!A:A,0),2)</f>
        <v>#N/A</v>
      </c>
      <c r="AM1535" s="44">
        <f>IF(E1535&lt;10,IF(E1535=1,AB1535,SUMIFS(AB:AB,A:A,A1535,C:C,C1535)),"")</f>
        <v>0</v>
      </c>
    </row>
    <row r="1536" spans="2:39">
      <c r="B1536" t="e">
        <f>INDEX(Schedule!A:B,MATCH(GameLog!A1536,Schedule!A:A,0),2)</f>
        <v>#N/A</v>
      </c>
      <c r="AM1536" s="44">
        <f>IF(E1536&lt;10,IF(E1536=1,AB1536,SUMIFS(AB:AB,A:A,A1536,C:C,C1536)),"")</f>
        <v>0</v>
      </c>
    </row>
    <row r="1537" spans="2:39">
      <c r="B1537" t="e">
        <f>INDEX(Schedule!A:B,MATCH(GameLog!A1537,Schedule!A:A,0),2)</f>
        <v>#N/A</v>
      </c>
      <c r="AM1537" s="44">
        <f>IF(E1537&lt;10,IF(E1537=1,AB1537,SUMIFS(AB:AB,A:A,A1537,C:C,C1537)),"")</f>
        <v>0</v>
      </c>
    </row>
    <row r="1538" spans="2:39">
      <c r="B1538" t="e">
        <f>INDEX(Schedule!A:B,MATCH(GameLog!A1538,Schedule!A:A,0),2)</f>
        <v>#N/A</v>
      </c>
      <c r="AM1538" s="44">
        <f>IF(E1538&lt;10,IF(E1538=1,AB1538,SUMIFS(AB:AB,A:A,A1538,C:C,C1538)),"")</f>
        <v>0</v>
      </c>
    </row>
    <row r="1539" spans="2:39">
      <c r="B1539" t="e">
        <f>INDEX(Schedule!A:B,MATCH(GameLog!A1539,Schedule!A:A,0),2)</f>
        <v>#N/A</v>
      </c>
      <c r="AM1539" s="44">
        <f>IF(E1539&lt;10,IF(E1539=1,AB1539,SUMIFS(AB:AB,A:A,A1539,C:C,C1539)),"")</f>
        <v>0</v>
      </c>
    </row>
    <row r="1540" spans="2:39">
      <c r="B1540" t="e">
        <f>INDEX(Schedule!A:B,MATCH(GameLog!A1540,Schedule!A:A,0),2)</f>
        <v>#N/A</v>
      </c>
      <c r="AM1540" s="44">
        <f>IF(E1540&lt;10,IF(E1540=1,AB1540,SUMIFS(AB:AB,A:A,A1540,C:C,C1540)),"")</f>
        <v>0</v>
      </c>
    </row>
    <row r="1541" spans="2:39">
      <c r="B1541" t="e">
        <f>INDEX(Schedule!A:B,MATCH(GameLog!A1541,Schedule!A:A,0),2)</f>
        <v>#N/A</v>
      </c>
      <c r="AM1541" s="44">
        <f>IF(E1541&lt;10,IF(E1541=1,AB1541,SUMIFS(AB:AB,A:A,A1541,C:C,C1541)),"")</f>
        <v>0</v>
      </c>
    </row>
    <row r="1542" spans="2:39">
      <c r="B1542" t="e">
        <f>INDEX(Schedule!A:B,MATCH(GameLog!A1542,Schedule!A:A,0),2)</f>
        <v>#N/A</v>
      </c>
      <c r="AM1542" s="44">
        <f>IF(E1542&lt;10,IF(E1542=1,AB1542,SUMIFS(AB:AB,A:A,A1542,C:C,C1542)),"")</f>
        <v>0</v>
      </c>
    </row>
    <row r="1543" spans="2:39">
      <c r="B1543" t="e">
        <f>INDEX(Schedule!A:B,MATCH(GameLog!A1543,Schedule!A:A,0),2)</f>
        <v>#N/A</v>
      </c>
      <c r="AM1543" s="44">
        <f>IF(E1543&lt;10,IF(E1543=1,AB1543,SUMIFS(AB:AB,A:A,A1543,C:C,C1543)),"")</f>
        <v>0</v>
      </c>
    </row>
    <row r="1544" spans="2:39">
      <c r="B1544" t="e">
        <f>INDEX(Schedule!A:B,MATCH(GameLog!A1544,Schedule!A:A,0),2)</f>
        <v>#N/A</v>
      </c>
      <c r="AM1544" s="44">
        <f>IF(E1544&lt;10,IF(E1544=1,AB1544,SUMIFS(AB:AB,A:A,A1544,C:C,C1544)),"")</f>
        <v>0</v>
      </c>
    </row>
    <row r="1545" spans="2:39">
      <c r="B1545" t="e">
        <f>INDEX(Schedule!A:B,MATCH(GameLog!A1545,Schedule!A:A,0),2)</f>
        <v>#N/A</v>
      </c>
      <c r="AM1545" s="44">
        <f>IF(E1545&lt;10,IF(E1545=1,AB1545,SUMIFS(AB:AB,A:A,A1545,C:C,C1545)),"")</f>
        <v>0</v>
      </c>
    </row>
    <row r="1546" spans="2:39">
      <c r="B1546" t="e">
        <f>INDEX(Schedule!A:B,MATCH(GameLog!A1546,Schedule!A:A,0),2)</f>
        <v>#N/A</v>
      </c>
      <c r="AM1546" s="44">
        <f>IF(E1546&lt;10,IF(E1546=1,AB1546,SUMIFS(AB:AB,A:A,A1546,C:C,C1546)),"")</f>
        <v>0</v>
      </c>
    </row>
    <row r="1547" spans="2:39">
      <c r="B1547" t="e">
        <f>INDEX(Schedule!A:B,MATCH(GameLog!A1547,Schedule!A:A,0),2)</f>
        <v>#N/A</v>
      </c>
      <c r="AM1547" s="44">
        <f>IF(E1547&lt;10,IF(E1547=1,AB1547,SUMIFS(AB:AB,A:A,A1547,C:C,C1547)),"")</f>
        <v>0</v>
      </c>
    </row>
    <row r="1548" spans="2:39">
      <c r="B1548" t="e">
        <f>INDEX(Schedule!A:B,MATCH(GameLog!A1548,Schedule!A:A,0),2)</f>
        <v>#N/A</v>
      </c>
      <c r="AM1548" s="44">
        <f>IF(E1548&lt;10,IF(E1548=1,AB1548,SUMIFS(AB:AB,A:A,A1548,C:C,C1548)),"")</f>
        <v>0</v>
      </c>
    </row>
    <row r="1549" spans="2:39">
      <c r="B1549" t="e">
        <f>INDEX(Schedule!A:B,MATCH(GameLog!A1549,Schedule!A:A,0),2)</f>
        <v>#N/A</v>
      </c>
      <c r="AM1549" s="44">
        <f>IF(E1549&lt;10,IF(E1549=1,AB1549,SUMIFS(AB:AB,A:A,A1549,C:C,C1549)),"")</f>
        <v>0</v>
      </c>
    </row>
    <row r="1550" spans="2:39">
      <c r="B1550" t="e">
        <f>INDEX(Schedule!A:B,MATCH(GameLog!A1550,Schedule!A:A,0),2)</f>
        <v>#N/A</v>
      </c>
      <c r="AM1550" s="44">
        <f>IF(E1550&lt;10,IF(E1550=1,AB1550,SUMIFS(AB:AB,A:A,A1550,C:C,C1550)),"")</f>
        <v>0</v>
      </c>
    </row>
    <row r="1551" spans="2:39">
      <c r="B1551" t="e">
        <f>INDEX(Schedule!A:B,MATCH(GameLog!A1551,Schedule!A:A,0),2)</f>
        <v>#N/A</v>
      </c>
      <c r="AM1551" s="44">
        <f>IF(E1551&lt;10,IF(E1551=1,AB1551,SUMIFS(AB:AB,A:A,A1551,C:C,C1551)),"")</f>
        <v>0</v>
      </c>
    </row>
    <row r="1552" spans="2:39">
      <c r="B1552" t="e">
        <f>INDEX(Schedule!A:B,MATCH(GameLog!A1552,Schedule!A:A,0),2)</f>
        <v>#N/A</v>
      </c>
      <c r="AM1552" s="44">
        <f>IF(E1552&lt;10,IF(E1552=1,AB1552,SUMIFS(AB:AB,A:A,A1552,C:C,C1552)),"")</f>
        <v>0</v>
      </c>
    </row>
    <row r="1553" spans="2:39">
      <c r="B1553" t="e">
        <f>INDEX(Schedule!A:B,MATCH(GameLog!A1553,Schedule!A:A,0),2)</f>
        <v>#N/A</v>
      </c>
      <c r="AM1553" s="44">
        <f>IF(E1553&lt;10,IF(E1553=1,AB1553,SUMIFS(AB:AB,A:A,A1553,C:C,C1553)),"")</f>
        <v>0</v>
      </c>
    </row>
    <row r="1554" spans="2:39">
      <c r="B1554" t="e">
        <f>INDEX(Schedule!A:B,MATCH(GameLog!A1554,Schedule!A:A,0),2)</f>
        <v>#N/A</v>
      </c>
      <c r="AM1554" s="44">
        <f>IF(E1554&lt;10,IF(E1554=1,AB1554,SUMIFS(AB:AB,A:A,A1554,C:C,C1554)),"")</f>
        <v>0</v>
      </c>
    </row>
    <row r="1555" spans="2:39">
      <c r="B1555" t="e">
        <f>INDEX(Schedule!A:B,MATCH(GameLog!A1555,Schedule!A:A,0),2)</f>
        <v>#N/A</v>
      </c>
      <c r="AM1555" s="44">
        <f>IF(E1555&lt;10,IF(E1555=1,AB1555,SUMIFS(AB:AB,A:A,A1555,C:C,C1555)),"")</f>
        <v>0</v>
      </c>
    </row>
    <row r="1556" spans="2:39">
      <c r="B1556" t="e">
        <f>INDEX(Schedule!A:B,MATCH(GameLog!A1556,Schedule!A:A,0),2)</f>
        <v>#N/A</v>
      </c>
      <c r="AM1556" s="44">
        <f>IF(E1556&lt;10,IF(E1556=1,AB1556,SUMIFS(AB:AB,A:A,A1556,C:C,C1556)),"")</f>
        <v>0</v>
      </c>
    </row>
    <row r="1557" spans="2:39">
      <c r="B1557" t="e">
        <f>INDEX(Schedule!A:B,MATCH(GameLog!A1557,Schedule!A:A,0),2)</f>
        <v>#N/A</v>
      </c>
      <c r="AM1557" s="44">
        <f>IF(E1557&lt;10,IF(E1557=1,AB1557,SUMIFS(AB:AB,A:A,A1557,C:C,C1557)),"")</f>
        <v>0</v>
      </c>
    </row>
    <row r="1558" spans="2:39">
      <c r="B1558" t="e">
        <f>INDEX(Schedule!A:B,MATCH(GameLog!A1558,Schedule!A:A,0),2)</f>
        <v>#N/A</v>
      </c>
      <c r="AM1558" s="44">
        <f>IF(E1558&lt;10,IF(E1558=1,AB1558,SUMIFS(AB:AB,A:A,A1558,C:C,C1558)),"")</f>
        <v>0</v>
      </c>
    </row>
    <row r="1559" spans="2:39">
      <c r="B1559" t="e">
        <f>INDEX(Schedule!A:B,MATCH(GameLog!A1559,Schedule!A:A,0),2)</f>
        <v>#N/A</v>
      </c>
      <c r="AM1559" s="44">
        <f>IF(E1559&lt;10,IF(E1559=1,AB1559,SUMIFS(AB:AB,A:A,A1559,C:C,C1559)),"")</f>
        <v>0</v>
      </c>
    </row>
    <row r="1560" spans="2:39">
      <c r="B1560" t="e">
        <f>INDEX(Schedule!A:B,MATCH(GameLog!A1560,Schedule!A:A,0),2)</f>
        <v>#N/A</v>
      </c>
      <c r="AM1560" s="44">
        <f>IF(E1560&lt;10,IF(E1560=1,AB1560,SUMIFS(AB:AB,A:A,A1560,C:C,C1560)),"")</f>
        <v>0</v>
      </c>
    </row>
    <row r="1561" spans="2:39">
      <c r="B1561" t="e">
        <f>INDEX(Schedule!A:B,MATCH(GameLog!A1561,Schedule!A:A,0),2)</f>
        <v>#N/A</v>
      </c>
      <c r="AM1561" s="44">
        <f>IF(E1561&lt;10,IF(E1561=1,AB1561,SUMIFS(AB:AB,A:A,A1561,C:C,C1561)),"")</f>
        <v>0</v>
      </c>
    </row>
    <row r="1562" spans="2:39">
      <c r="B1562" t="e">
        <f>INDEX(Schedule!A:B,MATCH(GameLog!A1562,Schedule!A:A,0),2)</f>
        <v>#N/A</v>
      </c>
      <c r="AM1562" s="44">
        <f>IF(E1562&lt;10,IF(E1562=1,AB1562,SUMIFS(AB:AB,A:A,A1562,C:C,C1562)),"")</f>
        <v>0</v>
      </c>
    </row>
    <row r="1563" spans="2:39">
      <c r="B1563" t="e">
        <f>INDEX(Schedule!A:B,MATCH(GameLog!A1563,Schedule!A:A,0),2)</f>
        <v>#N/A</v>
      </c>
      <c r="AM1563" s="44">
        <f>IF(E1563&lt;10,IF(E1563=1,AB1563,SUMIFS(AB:AB,A:A,A1563,C:C,C1563)),"")</f>
        <v>0</v>
      </c>
    </row>
    <row r="1564" spans="2:39">
      <c r="B1564" t="e">
        <f>INDEX(Schedule!A:B,MATCH(GameLog!A1564,Schedule!A:A,0),2)</f>
        <v>#N/A</v>
      </c>
      <c r="AM1564" s="44">
        <f>IF(E1564&lt;10,IF(E1564=1,AB1564,SUMIFS(AB:AB,A:A,A1564,C:C,C1564)),"")</f>
        <v>0</v>
      </c>
    </row>
    <row r="1565" spans="2:39">
      <c r="B1565" t="e">
        <f>INDEX(Schedule!A:B,MATCH(GameLog!A1565,Schedule!A:A,0),2)</f>
        <v>#N/A</v>
      </c>
      <c r="AM1565" s="44">
        <f>IF(E1565&lt;10,IF(E1565=1,AB1565,SUMIFS(AB:AB,A:A,A1565,C:C,C1565)),"")</f>
        <v>0</v>
      </c>
    </row>
    <row r="1566" spans="2:39">
      <c r="B1566" t="e">
        <f>INDEX(Schedule!A:B,MATCH(GameLog!A1566,Schedule!A:A,0),2)</f>
        <v>#N/A</v>
      </c>
      <c r="AM1566" s="44">
        <f>IF(E1566&lt;10,IF(E1566=1,AB1566,SUMIFS(AB:AB,A:A,A1566,C:C,C1566)),"")</f>
        <v>0</v>
      </c>
    </row>
    <row r="1567" spans="2:39">
      <c r="B1567" t="e">
        <f>INDEX(Schedule!A:B,MATCH(GameLog!A1567,Schedule!A:A,0),2)</f>
        <v>#N/A</v>
      </c>
      <c r="AM1567" s="44">
        <f>IF(E1567&lt;10,IF(E1567=1,AB1567,SUMIFS(AB:AB,A:A,A1567,C:C,C1567)),"")</f>
        <v>0</v>
      </c>
    </row>
    <row r="1568" spans="2:39">
      <c r="B1568" t="e">
        <f>INDEX(Schedule!A:B,MATCH(GameLog!A1568,Schedule!A:A,0),2)</f>
        <v>#N/A</v>
      </c>
      <c r="AM1568" s="44">
        <f>IF(E1568&lt;10,IF(E1568=1,AB1568,SUMIFS(AB:AB,A:A,A1568,C:C,C1568)),"")</f>
        <v>0</v>
      </c>
    </row>
    <row r="1569" spans="2:39">
      <c r="B1569" t="e">
        <f>INDEX(Schedule!A:B,MATCH(GameLog!A1569,Schedule!A:A,0),2)</f>
        <v>#N/A</v>
      </c>
      <c r="AM1569" s="44">
        <f>IF(E1569&lt;10,IF(E1569=1,AB1569,SUMIFS(AB:AB,A:A,A1569,C:C,C1569)),"")</f>
        <v>0</v>
      </c>
    </row>
    <row r="1570" spans="2:39">
      <c r="B1570" t="e">
        <f>INDEX(Schedule!A:B,MATCH(GameLog!A1570,Schedule!A:A,0),2)</f>
        <v>#N/A</v>
      </c>
      <c r="AM1570" s="44">
        <f>IF(E1570&lt;10,IF(E1570=1,AB1570,SUMIFS(AB:AB,A:A,A1570,C:C,C1570)),"")</f>
        <v>0</v>
      </c>
    </row>
    <row r="1571" spans="2:39">
      <c r="B1571" t="e">
        <f>INDEX(Schedule!A:B,MATCH(GameLog!A1571,Schedule!A:A,0),2)</f>
        <v>#N/A</v>
      </c>
      <c r="AM1571" s="44">
        <f>IF(E1571&lt;10,IF(E1571=1,AB1571,SUMIFS(AB:AB,A:A,A1571,C:C,C1571)),"")</f>
        <v>0</v>
      </c>
    </row>
    <row r="1572" spans="2:39">
      <c r="B1572" t="e">
        <f>INDEX(Schedule!A:B,MATCH(GameLog!A1572,Schedule!A:A,0),2)</f>
        <v>#N/A</v>
      </c>
      <c r="AM1572" s="44">
        <f>IF(E1572&lt;10,IF(E1572=1,AB1572,SUMIFS(AB:AB,A:A,A1572,C:C,C1572)),"")</f>
        <v>0</v>
      </c>
    </row>
    <row r="1573" spans="2:39">
      <c r="B1573" t="e">
        <f>INDEX(Schedule!A:B,MATCH(GameLog!A1573,Schedule!A:A,0),2)</f>
        <v>#N/A</v>
      </c>
      <c r="AM1573" s="44">
        <f>IF(E1573&lt;10,IF(E1573=1,AB1573,SUMIFS(AB:AB,A:A,A1573,C:C,C1573)),"")</f>
        <v>0</v>
      </c>
    </row>
    <row r="1574" spans="2:39">
      <c r="B1574" t="e">
        <f>INDEX(Schedule!A:B,MATCH(GameLog!A1574,Schedule!A:A,0),2)</f>
        <v>#N/A</v>
      </c>
      <c r="AM1574" s="44">
        <f>IF(E1574&lt;10,IF(E1574=1,AB1574,SUMIFS(AB:AB,A:A,A1574,C:C,C1574)),"")</f>
        <v>0</v>
      </c>
    </row>
    <row r="1575" spans="2:39">
      <c r="B1575" t="e">
        <f>INDEX(Schedule!A:B,MATCH(GameLog!A1575,Schedule!A:A,0),2)</f>
        <v>#N/A</v>
      </c>
      <c r="AM1575" s="44">
        <f>IF(E1575&lt;10,IF(E1575=1,AB1575,SUMIFS(AB:AB,A:A,A1575,C:C,C1575)),"")</f>
        <v>0</v>
      </c>
    </row>
    <row r="1576" spans="2:39">
      <c r="B1576" t="e">
        <f>INDEX(Schedule!A:B,MATCH(GameLog!A1576,Schedule!A:A,0),2)</f>
        <v>#N/A</v>
      </c>
      <c r="AM1576" s="44">
        <f>IF(E1576&lt;10,IF(E1576=1,AB1576,SUMIFS(AB:AB,A:A,A1576,C:C,C1576)),"")</f>
        <v>0</v>
      </c>
    </row>
    <row r="1577" spans="2:39">
      <c r="B1577" t="e">
        <f>INDEX(Schedule!A:B,MATCH(GameLog!A1577,Schedule!A:A,0),2)</f>
        <v>#N/A</v>
      </c>
      <c r="AM1577" s="44">
        <f>IF(E1577&lt;10,IF(E1577=1,AB1577,SUMIFS(AB:AB,A:A,A1577,C:C,C1577)),"")</f>
        <v>0</v>
      </c>
    </row>
    <row r="1578" spans="2:39">
      <c r="B1578" t="e">
        <f>INDEX(Schedule!A:B,MATCH(GameLog!A1578,Schedule!A:A,0),2)</f>
        <v>#N/A</v>
      </c>
      <c r="AM1578" s="44">
        <f>IF(E1578&lt;10,IF(E1578=1,AB1578,SUMIFS(AB:AB,A:A,A1578,C:C,C1578)),"")</f>
        <v>0</v>
      </c>
    </row>
    <row r="1579" spans="2:39">
      <c r="B1579" t="e">
        <f>INDEX(Schedule!A:B,MATCH(GameLog!A1579,Schedule!A:A,0),2)</f>
        <v>#N/A</v>
      </c>
      <c r="AM1579" s="44">
        <f>IF(E1579&lt;10,IF(E1579=1,AB1579,SUMIFS(AB:AB,A:A,A1579,C:C,C1579)),"")</f>
        <v>0</v>
      </c>
    </row>
    <row r="1580" spans="2:39">
      <c r="B1580" t="e">
        <f>INDEX(Schedule!A:B,MATCH(GameLog!A1580,Schedule!A:A,0),2)</f>
        <v>#N/A</v>
      </c>
      <c r="AM1580" s="44">
        <f>IF(E1580&lt;10,IF(E1580=1,AB1580,SUMIFS(AB:AB,A:A,A1580,C:C,C1580)),"")</f>
        <v>0</v>
      </c>
    </row>
    <row r="1581" spans="2:39">
      <c r="B1581" t="e">
        <f>INDEX(Schedule!A:B,MATCH(GameLog!A1581,Schedule!A:A,0),2)</f>
        <v>#N/A</v>
      </c>
      <c r="AM1581" s="44">
        <f>IF(E1581&lt;10,IF(E1581=1,AB1581,SUMIFS(AB:AB,A:A,A1581,C:C,C1581)),"")</f>
        <v>0</v>
      </c>
    </row>
    <row r="1582" spans="2:39">
      <c r="B1582" t="e">
        <f>INDEX(Schedule!A:B,MATCH(GameLog!A1582,Schedule!A:A,0),2)</f>
        <v>#N/A</v>
      </c>
      <c r="AM1582" s="44">
        <f>IF(E1582&lt;10,IF(E1582=1,AB1582,SUMIFS(AB:AB,A:A,A1582,C:C,C1582)),"")</f>
        <v>0</v>
      </c>
    </row>
    <row r="1583" spans="2:39">
      <c r="B1583" t="e">
        <f>INDEX(Schedule!A:B,MATCH(GameLog!A1583,Schedule!A:A,0),2)</f>
        <v>#N/A</v>
      </c>
      <c r="AM1583" s="44">
        <f>IF(E1583&lt;10,IF(E1583=1,AB1583,SUMIFS(AB:AB,A:A,A1583,C:C,C1583)),"")</f>
        <v>0</v>
      </c>
    </row>
    <row r="1584" spans="2:39">
      <c r="B1584" t="e">
        <f>INDEX(Schedule!A:B,MATCH(GameLog!A1584,Schedule!A:A,0),2)</f>
        <v>#N/A</v>
      </c>
      <c r="AM1584" s="44">
        <f>IF(E1584&lt;10,IF(E1584=1,AB1584,SUMIFS(AB:AB,A:A,A1584,C:C,C1584)),"")</f>
        <v>0</v>
      </c>
    </row>
    <row r="1585" spans="2:39">
      <c r="B1585" t="e">
        <f>INDEX(Schedule!A:B,MATCH(GameLog!A1585,Schedule!A:A,0),2)</f>
        <v>#N/A</v>
      </c>
      <c r="AM1585" s="44">
        <f>IF(E1585&lt;10,IF(E1585=1,AB1585,SUMIFS(AB:AB,A:A,A1585,C:C,C1585)),"")</f>
        <v>0</v>
      </c>
    </row>
    <row r="1586" spans="2:39">
      <c r="B1586" t="e">
        <f>INDEX(Schedule!A:B,MATCH(GameLog!A1586,Schedule!A:A,0),2)</f>
        <v>#N/A</v>
      </c>
      <c r="AM1586" s="44">
        <f>IF(E1586&lt;10,IF(E1586=1,AB1586,SUMIFS(AB:AB,A:A,A1586,C:C,C1586)),"")</f>
        <v>0</v>
      </c>
    </row>
    <row r="1587" spans="2:39">
      <c r="B1587" t="e">
        <f>INDEX(Schedule!A:B,MATCH(GameLog!A1587,Schedule!A:A,0),2)</f>
        <v>#N/A</v>
      </c>
      <c r="AM1587" s="44">
        <f>IF(E1587&lt;10,IF(E1587=1,AB1587,SUMIFS(AB:AB,A:A,A1587,C:C,C1587)),"")</f>
        <v>0</v>
      </c>
    </row>
    <row r="1588" spans="2:39">
      <c r="B1588" t="e">
        <f>INDEX(Schedule!A:B,MATCH(GameLog!A1588,Schedule!A:A,0),2)</f>
        <v>#N/A</v>
      </c>
      <c r="AM1588" s="44">
        <f>IF(E1588&lt;10,IF(E1588=1,AB1588,SUMIFS(AB:AB,A:A,A1588,C:C,C1588)),"")</f>
        <v>0</v>
      </c>
    </row>
    <row r="1589" spans="2:39">
      <c r="B1589" t="e">
        <f>INDEX(Schedule!A:B,MATCH(GameLog!A1589,Schedule!A:A,0),2)</f>
        <v>#N/A</v>
      </c>
      <c r="AM1589" s="44">
        <f>IF(E1589&lt;10,IF(E1589=1,AB1589,SUMIFS(AB:AB,A:A,A1589,C:C,C1589)),"")</f>
        <v>0</v>
      </c>
    </row>
    <row r="1590" spans="2:39">
      <c r="B1590" t="e">
        <f>INDEX(Schedule!A:B,MATCH(GameLog!A1590,Schedule!A:A,0),2)</f>
        <v>#N/A</v>
      </c>
      <c r="AM1590" s="44">
        <f>IF(E1590&lt;10,IF(E1590=1,AB1590,SUMIFS(AB:AB,A:A,A1590,C:C,C1590)),"")</f>
        <v>0</v>
      </c>
    </row>
    <row r="1591" spans="2:39">
      <c r="B1591" t="e">
        <f>INDEX(Schedule!A:B,MATCH(GameLog!A1591,Schedule!A:A,0),2)</f>
        <v>#N/A</v>
      </c>
      <c r="AM1591" s="44">
        <f>IF(E1591&lt;10,IF(E1591=1,AB1591,SUMIFS(AB:AB,A:A,A1591,C:C,C1591)),"")</f>
        <v>0</v>
      </c>
    </row>
    <row r="1592" spans="2:39">
      <c r="B1592" t="e">
        <f>INDEX(Schedule!A:B,MATCH(GameLog!A1592,Schedule!A:A,0),2)</f>
        <v>#N/A</v>
      </c>
      <c r="AM1592" s="44">
        <f>IF(E1592&lt;10,IF(E1592=1,AB1592,SUMIFS(AB:AB,A:A,A1592,C:C,C1592)),"")</f>
        <v>0</v>
      </c>
    </row>
    <row r="1593" spans="2:39">
      <c r="B1593" t="e">
        <f>INDEX(Schedule!A:B,MATCH(GameLog!A1593,Schedule!A:A,0),2)</f>
        <v>#N/A</v>
      </c>
      <c r="AM1593" s="44">
        <f>IF(E1593&lt;10,IF(E1593=1,AB1593,SUMIFS(AB:AB,A:A,A1593,C:C,C1593)),"")</f>
        <v>0</v>
      </c>
    </row>
    <row r="1594" spans="2:39">
      <c r="B1594" t="e">
        <f>INDEX(Schedule!A:B,MATCH(GameLog!A1594,Schedule!A:A,0),2)</f>
        <v>#N/A</v>
      </c>
      <c r="AM1594" s="44">
        <f>IF(E1594&lt;10,IF(E1594=1,AB1594,SUMIFS(AB:AB,A:A,A1594,C:C,C1594)),"")</f>
        <v>0</v>
      </c>
    </row>
    <row r="1595" spans="2:39">
      <c r="B1595" t="e">
        <f>INDEX(Schedule!A:B,MATCH(GameLog!A1595,Schedule!A:A,0),2)</f>
        <v>#N/A</v>
      </c>
      <c r="AM1595" s="44">
        <f>IF(E1595&lt;10,IF(E1595=1,AB1595,SUMIFS(AB:AB,A:A,A1595,C:C,C1595)),"")</f>
        <v>0</v>
      </c>
    </row>
    <row r="1596" spans="2:39">
      <c r="B1596" t="e">
        <f>INDEX(Schedule!A:B,MATCH(GameLog!A1596,Schedule!A:A,0),2)</f>
        <v>#N/A</v>
      </c>
      <c r="AM1596" s="44">
        <f>IF(E1596&lt;10,IF(E1596=1,AB1596,SUMIFS(AB:AB,A:A,A1596,C:C,C1596)),"")</f>
        <v>0</v>
      </c>
    </row>
    <row r="1597" spans="2:39">
      <c r="B1597" t="e">
        <f>INDEX(Schedule!A:B,MATCH(GameLog!A1597,Schedule!A:A,0),2)</f>
        <v>#N/A</v>
      </c>
      <c r="AM1597" s="44">
        <f>IF(E1597&lt;10,IF(E1597=1,AB1597,SUMIFS(AB:AB,A:A,A1597,C:C,C1597)),"")</f>
        <v>0</v>
      </c>
    </row>
    <row r="1598" spans="2:39">
      <c r="B1598" t="e">
        <f>INDEX(Schedule!A:B,MATCH(GameLog!A1598,Schedule!A:A,0),2)</f>
        <v>#N/A</v>
      </c>
      <c r="AM1598" s="44">
        <f>IF(E1598&lt;10,IF(E1598=1,AB1598,SUMIFS(AB:AB,A:A,A1598,C:C,C1598)),"")</f>
        <v>0</v>
      </c>
    </row>
    <row r="1599" spans="2:39">
      <c r="B1599" t="e">
        <f>INDEX(Schedule!A:B,MATCH(GameLog!A1599,Schedule!A:A,0),2)</f>
        <v>#N/A</v>
      </c>
      <c r="AM1599" s="44">
        <f>IF(E1599&lt;10,IF(E1599=1,AB1599,SUMIFS(AB:AB,A:A,A1599,C:C,C1599)),"")</f>
        <v>0</v>
      </c>
    </row>
    <row r="1600" spans="2:39">
      <c r="B1600" t="e">
        <f>INDEX(Schedule!A:B,MATCH(GameLog!A1600,Schedule!A:A,0),2)</f>
        <v>#N/A</v>
      </c>
      <c r="AM1600" s="44">
        <f>IF(E1600&lt;10,IF(E1600=1,AB1600,SUMIFS(AB:AB,A:A,A1600,C:C,C1600)),"")</f>
        <v>0</v>
      </c>
    </row>
    <row r="1601" spans="2:39">
      <c r="B1601" t="e">
        <f>INDEX(Schedule!A:B,MATCH(GameLog!A1601,Schedule!A:A,0),2)</f>
        <v>#N/A</v>
      </c>
      <c r="AM1601" s="44">
        <f>IF(E1601&lt;10,IF(E1601=1,AB1601,SUMIFS(AB:AB,A:A,A1601,C:C,C1601)),"")</f>
        <v>0</v>
      </c>
    </row>
    <row r="1602" spans="2:39">
      <c r="B1602" t="e">
        <f>INDEX(Schedule!A:B,MATCH(GameLog!A1602,Schedule!A:A,0),2)</f>
        <v>#N/A</v>
      </c>
      <c r="AM1602" s="44">
        <f>IF(E1602&lt;10,IF(E1602=1,AB1602,SUMIFS(AB:AB,A:A,A1602,C:C,C1602)),"")</f>
        <v>0</v>
      </c>
    </row>
    <row r="1603" spans="2:39">
      <c r="B1603" t="e">
        <f>INDEX(Schedule!A:B,MATCH(GameLog!A1603,Schedule!A:A,0),2)</f>
        <v>#N/A</v>
      </c>
      <c r="AM1603" s="44">
        <f>IF(E1603&lt;10,IF(E1603=1,AB1603,SUMIFS(AB:AB,A:A,A1603,C:C,C1603)),"")</f>
        <v>0</v>
      </c>
    </row>
    <row r="1604" spans="2:39">
      <c r="B1604" t="e">
        <f>INDEX(Schedule!A:B,MATCH(GameLog!A1604,Schedule!A:A,0),2)</f>
        <v>#N/A</v>
      </c>
      <c r="AM1604" s="44">
        <f>IF(E1604&lt;10,IF(E1604=1,AB1604,SUMIFS(AB:AB,A:A,A1604,C:C,C1604)),"")</f>
        <v>0</v>
      </c>
    </row>
    <row r="1605" spans="2:39">
      <c r="B1605" t="e">
        <f>INDEX(Schedule!A:B,MATCH(GameLog!A1605,Schedule!A:A,0),2)</f>
        <v>#N/A</v>
      </c>
      <c r="AM1605" s="44">
        <f>IF(E1605&lt;10,IF(E1605=1,AB1605,SUMIFS(AB:AB,A:A,A1605,C:C,C1605)),"")</f>
        <v>0</v>
      </c>
    </row>
    <row r="1606" spans="2:39">
      <c r="B1606" t="e">
        <f>INDEX(Schedule!A:B,MATCH(GameLog!A1606,Schedule!A:A,0),2)</f>
        <v>#N/A</v>
      </c>
      <c r="AM1606" s="44">
        <f>IF(E1606&lt;10,IF(E1606=1,AB1606,SUMIFS(AB:AB,A:A,A1606,C:C,C1606)),"")</f>
        <v>0</v>
      </c>
    </row>
    <row r="1607" spans="2:39">
      <c r="B1607" t="e">
        <f>INDEX(Schedule!A:B,MATCH(GameLog!A1607,Schedule!A:A,0),2)</f>
        <v>#N/A</v>
      </c>
      <c r="AM1607" s="44">
        <f>IF(E1607&lt;10,IF(E1607=1,AB1607,SUMIFS(AB:AB,A:A,A1607,C:C,C1607)),"")</f>
        <v>0</v>
      </c>
    </row>
    <row r="1608" spans="2:39">
      <c r="B1608" t="e">
        <f>INDEX(Schedule!A:B,MATCH(GameLog!A1608,Schedule!A:A,0),2)</f>
        <v>#N/A</v>
      </c>
      <c r="AM1608" s="44">
        <f>IF(E1608&lt;10,IF(E1608=1,AB1608,SUMIFS(AB:AB,A:A,A1608,C:C,C1608)),"")</f>
        <v>0</v>
      </c>
    </row>
    <row r="1609" spans="2:39">
      <c r="B1609" t="e">
        <f>INDEX(Schedule!A:B,MATCH(GameLog!A1609,Schedule!A:A,0),2)</f>
        <v>#N/A</v>
      </c>
      <c r="AM1609" s="44">
        <f>IF(E1609&lt;10,IF(E1609=1,AB1609,SUMIFS(AB:AB,A:A,A1609,C:C,C1609)),"")</f>
        <v>0</v>
      </c>
    </row>
    <row r="1610" spans="2:39">
      <c r="B1610" t="e">
        <f>INDEX(Schedule!A:B,MATCH(GameLog!A1610,Schedule!A:A,0),2)</f>
        <v>#N/A</v>
      </c>
      <c r="AM1610" s="44">
        <f>IF(E1610&lt;10,IF(E1610=1,AB1610,SUMIFS(AB:AB,A:A,A1610,C:C,C1610)),"")</f>
        <v>0</v>
      </c>
    </row>
    <row r="1611" spans="2:39">
      <c r="B1611" t="e">
        <f>INDEX(Schedule!A:B,MATCH(GameLog!A1611,Schedule!A:A,0),2)</f>
        <v>#N/A</v>
      </c>
      <c r="AM1611" s="44">
        <f>IF(E1611&lt;10,IF(E1611=1,AB1611,SUMIFS(AB:AB,A:A,A1611,C:C,C1611)),"")</f>
        <v>0</v>
      </c>
    </row>
    <row r="1612" spans="2:39">
      <c r="B1612" t="e">
        <f>INDEX(Schedule!A:B,MATCH(GameLog!A1612,Schedule!A:A,0),2)</f>
        <v>#N/A</v>
      </c>
      <c r="AM1612" s="44">
        <f>IF(E1612&lt;10,IF(E1612=1,AB1612,SUMIFS(AB:AB,A:A,A1612,C:C,C1612)),"")</f>
        <v>0</v>
      </c>
    </row>
    <row r="1613" spans="2:39">
      <c r="B1613" t="e">
        <f>INDEX(Schedule!A:B,MATCH(GameLog!A1613,Schedule!A:A,0),2)</f>
        <v>#N/A</v>
      </c>
      <c r="AM1613" s="44">
        <f>IF(E1613&lt;10,IF(E1613=1,AB1613,SUMIFS(AB:AB,A:A,A1613,C:C,C1613)),"")</f>
        <v>0</v>
      </c>
    </row>
    <row r="1614" spans="2:39">
      <c r="B1614" t="e">
        <f>INDEX(Schedule!A:B,MATCH(GameLog!A1614,Schedule!A:A,0),2)</f>
        <v>#N/A</v>
      </c>
      <c r="AM1614" s="44">
        <f>IF(E1614&lt;10,IF(E1614=1,AB1614,SUMIFS(AB:AB,A:A,A1614,C:C,C1614)),"")</f>
        <v>0</v>
      </c>
    </row>
    <row r="1615" spans="2:39">
      <c r="B1615" t="e">
        <f>INDEX(Schedule!A:B,MATCH(GameLog!A1615,Schedule!A:A,0),2)</f>
        <v>#N/A</v>
      </c>
      <c r="AM1615" s="44">
        <f>IF(E1615&lt;10,IF(E1615=1,AB1615,SUMIFS(AB:AB,A:A,A1615,C:C,C1615)),"")</f>
        <v>0</v>
      </c>
    </row>
    <row r="1616" spans="2:39">
      <c r="B1616" t="e">
        <f>INDEX(Schedule!A:B,MATCH(GameLog!A1616,Schedule!A:A,0),2)</f>
        <v>#N/A</v>
      </c>
      <c r="AM1616" s="44">
        <f>IF(E1616&lt;10,IF(E1616=1,AB1616,SUMIFS(AB:AB,A:A,A1616,C:C,C1616)),"")</f>
        <v>0</v>
      </c>
    </row>
    <row r="1617" spans="2:39">
      <c r="B1617" t="e">
        <f>INDEX(Schedule!A:B,MATCH(GameLog!A1617,Schedule!A:A,0),2)</f>
        <v>#N/A</v>
      </c>
      <c r="AM1617" s="44">
        <f>IF(E1617&lt;10,IF(E1617=1,AB1617,SUMIFS(AB:AB,A:A,A1617,C:C,C1617)),"")</f>
        <v>0</v>
      </c>
    </row>
    <row r="1618" spans="2:39">
      <c r="B1618" t="e">
        <f>INDEX(Schedule!A:B,MATCH(GameLog!A1618,Schedule!A:A,0),2)</f>
        <v>#N/A</v>
      </c>
      <c r="AM1618" s="44">
        <f>IF(E1618&lt;10,IF(E1618=1,AB1618,SUMIFS(AB:AB,A:A,A1618,C:C,C1618)),"")</f>
        <v>0</v>
      </c>
    </row>
    <row r="1619" spans="2:39">
      <c r="B1619" t="e">
        <f>INDEX(Schedule!A:B,MATCH(GameLog!A1619,Schedule!A:A,0),2)</f>
        <v>#N/A</v>
      </c>
      <c r="AM1619" s="44">
        <f>IF(E1619&lt;10,IF(E1619=1,AB1619,SUMIFS(AB:AB,A:A,A1619,C:C,C1619)),"")</f>
        <v>0</v>
      </c>
    </row>
    <row r="1620" spans="2:39">
      <c r="B1620" t="e">
        <f>INDEX(Schedule!A:B,MATCH(GameLog!A1620,Schedule!A:A,0),2)</f>
        <v>#N/A</v>
      </c>
      <c r="AM1620" s="44">
        <f>IF(E1620&lt;10,IF(E1620=1,AB1620,SUMIFS(AB:AB,A:A,A1620,C:C,C1620)),"")</f>
        <v>0</v>
      </c>
    </row>
    <row r="1621" spans="2:39">
      <c r="B1621" t="e">
        <f>INDEX(Schedule!A:B,MATCH(GameLog!A1621,Schedule!A:A,0),2)</f>
        <v>#N/A</v>
      </c>
      <c r="AM1621" s="44">
        <f>IF(E1621&lt;10,IF(E1621=1,AB1621,SUMIFS(AB:AB,A:A,A1621,C:C,C1621)),"")</f>
        <v>0</v>
      </c>
    </row>
    <row r="1622" spans="2:39">
      <c r="B1622" t="e">
        <f>INDEX(Schedule!A:B,MATCH(GameLog!A1622,Schedule!A:A,0),2)</f>
        <v>#N/A</v>
      </c>
      <c r="AM1622" s="44">
        <f>IF(E1622&lt;10,IF(E1622=1,AB1622,SUMIFS(AB:AB,A:A,A1622,C:C,C1622)),"")</f>
        <v>0</v>
      </c>
    </row>
    <row r="1623" spans="2:39">
      <c r="B1623" t="e">
        <f>INDEX(Schedule!A:B,MATCH(GameLog!A1623,Schedule!A:A,0),2)</f>
        <v>#N/A</v>
      </c>
      <c r="AM1623" s="44">
        <f>IF(E1623&lt;10,IF(E1623=1,AB1623,SUMIFS(AB:AB,A:A,A1623,C:C,C1623)),"")</f>
        <v>0</v>
      </c>
    </row>
    <row r="1624" spans="2:39">
      <c r="B1624" t="e">
        <f>INDEX(Schedule!A:B,MATCH(GameLog!A1624,Schedule!A:A,0),2)</f>
        <v>#N/A</v>
      </c>
      <c r="AM1624" s="44">
        <f>IF(E1624&lt;10,IF(E1624=1,AB1624,SUMIFS(AB:AB,A:A,A1624,C:C,C1624)),"")</f>
        <v>0</v>
      </c>
    </row>
    <row r="1625" spans="2:39">
      <c r="B1625" t="e">
        <f>INDEX(Schedule!A:B,MATCH(GameLog!A1625,Schedule!A:A,0),2)</f>
        <v>#N/A</v>
      </c>
      <c r="AM1625" s="44">
        <f>IF(E1625&lt;10,IF(E1625=1,AB1625,SUMIFS(AB:AB,A:A,A1625,C:C,C1625)),"")</f>
        <v>0</v>
      </c>
    </row>
    <row r="1626" spans="2:39">
      <c r="B1626" t="e">
        <f>INDEX(Schedule!A:B,MATCH(GameLog!A1626,Schedule!A:A,0),2)</f>
        <v>#N/A</v>
      </c>
      <c r="AM1626" s="44">
        <f>IF(E1626&lt;10,IF(E1626=1,AB1626,SUMIFS(AB:AB,A:A,A1626,C:C,C1626)),"")</f>
        <v>0</v>
      </c>
    </row>
    <row r="1627" spans="2:39">
      <c r="B1627" t="e">
        <f>INDEX(Schedule!A:B,MATCH(GameLog!A1627,Schedule!A:A,0),2)</f>
        <v>#N/A</v>
      </c>
      <c r="AM1627" s="44">
        <f>IF(E1627&lt;10,IF(E1627=1,AB1627,SUMIFS(AB:AB,A:A,A1627,C:C,C1627)),"")</f>
        <v>0</v>
      </c>
    </row>
    <row r="1628" spans="2:39">
      <c r="B1628" t="e">
        <f>INDEX(Schedule!A:B,MATCH(GameLog!A1628,Schedule!A:A,0),2)</f>
        <v>#N/A</v>
      </c>
      <c r="AM1628" s="44">
        <f>IF(E1628&lt;10,IF(E1628=1,AB1628,SUMIFS(AB:AB,A:A,A1628,C:C,C1628)),"")</f>
        <v>0</v>
      </c>
    </row>
    <row r="1629" spans="2:39">
      <c r="B1629" t="e">
        <f>INDEX(Schedule!A:B,MATCH(GameLog!A1629,Schedule!A:A,0),2)</f>
        <v>#N/A</v>
      </c>
      <c r="AM1629" s="44">
        <f>IF(E1629&lt;10,IF(E1629=1,AB1629,SUMIFS(AB:AB,A:A,A1629,C:C,C1629)),"")</f>
        <v>0</v>
      </c>
    </row>
    <row r="1630" spans="2:39">
      <c r="B1630" t="e">
        <f>INDEX(Schedule!A:B,MATCH(GameLog!A1630,Schedule!A:A,0),2)</f>
        <v>#N/A</v>
      </c>
      <c r="AM1630" s="44">
        <f>IF(E1630&lt;10,IF(E1630=1,AB1630,SUMIFS(AB:AB,A:A,A1630,C:C,C1630)),"")</f>
        <v>0</v>
      </c>
    </row>
    <row r="1631" spans="2:39">
      <c r="B1631" t="e">
        <f>INDEX(Schedule!A:B,MATCH(GameLog!A1631,Schedule!A:A,0),2)</f>
        <v>#N/A</v>
      </c>
      <c r="AM1631" s="44">
        <f>IF(E1631&lt;10,IF(E1631=1,AB1631,SUMIFS(AB:AB,A:A,A1631,C:C,C1631)),"")</f>
        <v>0</v>
      </c>
    </row>
    <row r="1632" spans="2:39">
      <c r="B1632" t="e">
        <f>INDEX(Schedule!A:B,MATCH(GameLog!A1632,Schedule!A:A,0),2)</f>
        <v>#N/A</v>
      </c>
      <c r="AM1632" s="44">
        <f>IF(E1632&lt;10,IF(E1632=1,AB1632,SUMIFS(AB:AB,A:A,A1632,C:C,C1632)),"")</f>
        <v>0</v>
      </c>
    </row>
    <row r="1633" spans="2:39">
      <c r="B1633" t="e">
        <f>INDEX(Schedule!A:B,MATCH(GameLog!A1633,Schedule!A:A,0),2)</f>
        <v>#N/A</v>
      </c>
      <c r="AM1633" s="44">
        <f>IF(E1633&lt;10,IF(E1633=1,AB1633,SUMIFS(AB:AB,A:A,A1633,C:C,C1633)),"")</f>
        <v>0</v>
      </c>
    </row>
    <row r="1634" spans="2:39">
      <c r="B1634" t="e">
        <f>INDEX(Schedule!A:B,MATCH(GameLog!A1634,Schedule!A:A,0),2)</f>
        <v>#N/A</v>
      </c>
      <c r="AM1634" s="44">
        <f>IF(E1634&lt;10,IF(E1634=1,AB1634,SUMIFS(AB:AB,A:A,A1634,C:C,C1634)),"")</f>
        <v>0</v>
      </c>
    </row>
    <row r="1635" spans="2:39">
      <c r="B1635" t="e">
        <f>INDEX(Schedule!A:B,MATCH(GameLog!A1635,Schedule!A:A,0),2)</f>
        <v>#N/A</v>
      </c>
      <c r="AM1635" s="44">
        <f>IF(E1635&lt;10,IF(E1635=1,AB1635,SUMIFS(AB:AB,A:A,A1635,C:C,C1635)),"")</f>
        <v>0</v>
      </c>
    </row>
    <row r="1636" spans="2:39">
      <c r="B1636" t="e">
        <f>INDEX(Schedule!A:B,MATCH(GameLog!A1636,Schedule!A:A,0),2)</f>
        <v>#N/A</v>
      </c>
      <c r="AM1636" s="44">
        <f>IF(E1636&lt;10,IF(E1636=1,AB1636,SUMIFS(AB:AB,A:A,A1636,C:C,C1636)),"")</f>
        <v>0</v>
      </c>
    </row>
    <row r="1637" spans="2:39">
      <c r="B1637" t="e">
        <f>INDEX(Schedule!A:B,MATCH(GameLog!A1637,Schedule!A:A,0),2)</f>
        <v>#N/A</v>
      </c>
      <c r="AM1637" s="44">
        <f>IF(E1637&lt;10,IF(E1637=1,AB1637,SUMIFS(AB:AB,A:A,A1637,C:C,C1637)),"")</f>
        <v>0</v>
      </c>
    </row>
    <row r="1638" spans="2:39">
      <c r="B1638" t="e">
        <f>INDEX(Schedule!A:B,MATCH(GameLog!A1638,Schedule!A:A,0),2)</f>
        <v>#N/A</v>
      </c>
      <c r="AM1638" s="44">
        <f>IF(E1638&lt;10,IF(E1638=1,AB1638,SUMIFS(AB:AB,A:A,A1638,C:C,C1638)),"")</f>
        <v>0</v>
      </c>
    </row>
    <row r="1639" spans="2:39">
      <c r="B1639" t="e">
        <f>INDEX(Schedule!A:B,MATCH(GameLog!A1639,Schedule!A:A,0),2)</f>
        <v>#N/A</v>
      </c>
      <c r="AM1639" s="44">
        <f>IF(E1639&lt;10,IF(E1639=1,AB1639,SUMIFS(AB:AB,A:A,A1639,C:C,C1639)),"")</f>
        <v>0</v>
      </c>
    </row>
    <row r="1640" spans="2:39">
      <c r="B1640" t="e">
        <f>INDEX(Schedule!A:B,MATCH(GameLog!A1640,Schedule!A:A,0),2)</f>
        <v>#N/A</v>
      </c>
      <c r="AM1640" s="44">
        <f>IF(E1640&lt;10,IF(E1640=1,AB1640,SUMIFS(AB:AB,A:A,A1640,C:C,C1640)),"")</f>
        <v>0</v>
      </c>
    </row>
    <row r="1641" spans="2:39">
      <c r="B1641" t="e">
        <f>INDEX(Schedule!A:B,MATCH(GameLog!A1641,Schedule!A:A,0),2)</f>
        <v>#N/A</v>
      </c>
      <c r="AM1641" s="44">
        <f>IF(E1641&lt;10,IF(E1641=1,AB1641,SUMIFS(AB:AB,A:A,A1641,C:C,C1641)),"")</f>
        <v>0</v>
      </c>
    </row>
    <row r="1642" spans="2:39">
      <c r="B1642" t="e">
        <f>INDEX(Schedule!A:B,MATCH(GameLog!A1642,Schedule!A:A,0),2)</f>
        <v>#N/A</v>
      </c>
      <c r="AM1642" s="44">
        <f>IF(E1642&lt;10,IF(E1642=1,AB1642,SUMIFS(AB:AB,A:A,A1642,C:C,C1642)),"")</f>
        <v>0</v>
      </c>
    </row>
    <row r="1643" spans="2:39">
      <c r="B1643" t="e">
        <f>INDEX(Schedule!A:B,MATCH(GameLog!A1643,Schedule!A:A,0),2)</f>
        <v>#N/A</v>
      </c>
      <c r="AM1643" s="44">
        <f>IF(E1643&lt;10,IF(E1643=1,AB1643,SUMIFS(AB:AB,A:A,A1643,C:C,C1643)),"")</f>
        <v>0</v>
      </c>
    </row>
    <row r="1644" spans="2:39">
      <c r="B1644" t="e">
        <f>INDEX(Schedule!A:B,MATCH(GameLog!A1644,Schedule!A:A,0),2)</f>
        <v>#N/A</v>
      </c>
      <c r="AM1644" s="44">
        <f>IF(E1644&lt;10,IF(E1644=1,AB1644,SUMIFS(AB:AB,A:A,A1644,C:C,C1644)),"")</f>
        <v>0</v>
      </c>
    </row>
    <row r="1645" spans="2:39">
      <c r="B1645" t="e">
        <f>INDEX(Schedule!A:B,MATCH(GameLog!A1645,Schedule!A:A,0),2)</f>
        <v>#N/A</v>
      </c>
      <c r="AM1645" s="44">
        <f>IF(E1645&lt;10,IF(E1645=1,AB1645,SUMIFS(AB:AB,A:A,A1645,C:C,C1645)),"")</f>
        <v>0</v>
      </c>
    </row>
    <row r="1646" spans="2:39">
      <c r="B1646" t="e">
        <f>INDEX(Schedule!A:B,MATCH(GameLog!A1646,Schedule!A:A,0),2)</f>
        <v>#N/A</v>
      </c>
      <c r="AM1646" s="44">
        <f>IF(E1646&lt;10,IF(E1646=1,AB1646,SUMIFS(AB:AB,A:A,A1646,C:C,C1646)),"")</f>
        <v>0</v>
      </c>
    </row>
    <row r="1647" spans="2:39">
      <c r="B1647" t="e">
        <f>INDEX(Schedule!A:B,MATCH(GameLog!A1647,Schedule!A:A,0),2)</f>
        <v>#N/A</v>
      </c>
      <c r="AM1647" s="44">
        <f>IF(E1647&lt;10,IF(E1647=1,AB1647,SUMIFS(AB:AB,A:A,A1647,C:C,C1647)),"")</f>
        <v>0</v>
      </c>
    </row>
    <row r="1648" spans="2:39">
      <c r="B1648" t="e">
        <f>INDEX(Schedule!A:B,MATCH(GameLog!A1648,Schedule!A:A,0),2)</f>
        <v>#N/A</v>
      </c>
      <c r="AM1648" s="44">
        <f>IF(E1648&lt;10,IF(E1648=1,AB1648,SUMIFS(AB:AB,A:A,A1648,C:C,C1648)),"")</f>
        <v>0</v>
      </c>
    </row>
    <row r="1649" spans="2:39">
      <c r="B1649" t="e">
        <f>INDEX(Schedule!A:B,MATCH(GameLog!A1649,Schedule!A:A,0),2)</f>
        <v>#N/A</v>
      </c>
      <c r="AM1649" s="44">
        <f>IF(E1649&lt;10,IF(E1649=1,AB1649,SUMIFS(AB:AB,A:A,A1649,C:C,C1649)),"")</f>
        <v>0</v>
      </c>
    </row>
    <row r="1650" spans="2:39">
      <c r="B1650" t="e">
        <f>INDEX(Schedule!A:B,MATCH(GameLog!A1650,Schedule!A:A,0),2)</f>
        <v>#N/A</v>
      </c>
      <c r="AM1650" s="44">
        <f>IF(E1650&lt;10,IF(E1650=1,AB1650,SUMIFS(AB:AB,A:A,A1650,C:C,C1650)),"")</f>
        <v>0</v>
      </c>
    </row>
    <row r="1651" spans="2:39">
      <c r="B1651" t="e">
        <f>INDEX(Schedule!A:B,MATCH(GameLog!A1651,Schedule!A:A,0),2)</f>
        <v>#N/A</v>
      </c>
      <c r="AM1651" s="44">
        <f>IF(E1651&lt;10,IF(E1651=1,AB1651,SUMIFS(AB:AB,A:A,A1651,C:C,C1651)),"")</f>
        <v>0</v>
      </c>
    </row>
    <row r="1652" spans="2:39">
      <c r="B1652" t="e">
        <f>INDEX(Schedule!A:B,MATCH(GameLog!A1652,Schedule!A:A,0),2)</f>
        <v>#N/A</v>
      </c>
      <c r="AM1652" s="44">
        <f>IF(E1652&lt;10,IF(E1652=1,AB1652,SUMIFS(AB:AB,A:A,A1652,C:C,C1652)),"")</f>
        <v>0</v>
      </c>
    </row>
    <row r="1653" spans="2:39">
      <c r="B1653" t="e">
        <f>INDEX(Schedule!A:B,MATCH(GameLog!A1653,Schedule!A:A,0),2)</f>
        <v>#N/A</v>
      </c>
      <c r="AM1653" s="44">
        <f>IF(E1653&lt;10,IF(E1653=1,AB1653,SUMIFS(AB:AB,A:A,A1653,C:C,C1653)),"")</f>
        <v>0</v>
      </c>
    </row>
    <row r="1654" spans="2:39">
      <c r="B1654" t="e">
        <f>INDEX(Schedule!A:B,MATCH(GameLog!A1654,Schedule!A:A,0),2)</f>
        <v>#N/A</v>
      </c>
      <c r="AM1654" s="44">
        <f>IF(E1654&lt;10,IF(E1654=1,AB1654,SUMIFS(AB:AB,A:A,A1654,C:C,C1654)),"")</f>
        <v>0</v>
      </c>
    </row>
    <row r="1655" spans="2:39">
      <c r="B1655" t="e">
        <f>INDEX(Schedule!A:B,MATCH(GameLog!A1655,Schedule!A:A,0),2)</f>
        <v>#N/A</v>
      </c>
      <c r="AM1655" s="44">
        <f>IF(E1655&lt;10,IF(E1655=1,AB1655,SUMIFS(AB:AB,A:A,A1655,C:C,C1655)),"")</f>
        <v>0</v>
      </c>
    </row>
    <row r="1656" spans="2:39">
      <c r="B1656" t="e">
        <f>INDEX(Schedule!A:B,MATCH(GameLog!A1656,Schedule!A:A,0),2)</f>
        <v>#N/A</v>
      </c>
      <c r="AM1656" s="44">
        <f>IF(E1656&lt;10,IF(E1656=1,AB1656,SUMIFS(AB:AB,A:A,A1656,C:C,C1656)),"")</f>
        <v>0</v>
      </c>
    </row>
    <row r="1657" spans="2:39">
      <c r="B1657" t="e">
        <f>INDEX(Schedule!A:B,MATCH(GameLog!A1657,Schedule!A:A,0),2)</f>
        <v>#N/A</v>
      </c>
      <c r="AM1657" s="44">
        <f>IF(E1657&lt;10,IF(E1657=1,AB1657,SUMIFS(AB:AB,A:A,A1657,C:C,C1657)),"")</f>
        <v>0</v>
      </c>
    </row>
    <row r="1658" spans="2:39">
      <c r="B1658" t="e">
        <f>INDEX(Schedule!A:B,MATCH(GameLog!A1658,Schedule!A:A,0),2)</f>
        <v>#N/A</v>
      </c>
      <c r="AM1658" s="44">
        <f>IF(E1658&lt;10,IF(E1658=1,AB1658,SUMIFS(AB:AB,A:A,A1658,C:C,C1658)),"")</f>
        <v>0</v>
      </c>
    </row>
    <row r="1659" spans="2:39">
      <c r="B1659" t="e">
        <f>INDEX(Schedule!A:B,MATCH(GameLog!A1659,Schedule!A:A,0),2)</f>
        <v>#N/A</v>
      </c>
      <c r="AM1659" s="44">
        <f>IF(E1659&lt;10,IF(E1659=1,AB1659,SUMIFS(AB:AB,A:A,A1659,C:C,C1659)),"")</f>
        <v>0</v>
      </c>
    </row>
    <row r="1660" spans="2:39">
      <c r="B1660" t="e">
        <f>INDEX(Schedule!A:B,MATCH(GameLog!A1660,Schedule!A:A,0),2)</f>
        <v>#N/A</v>
      </c>
      <c r="AM1660" s="44">
        <f>IF(E1660&lt;10,IF(E1660=1,AB1660,SUMIFS(AB:AB,A:A,A1660,C:C,C1660)),"")</f>
        <v>0</v>
      </c>
    </row>
    <row r="1661" spans="2:39">
      <c r="B1661" t="e">
        <f>INDEX(Schedule!A:B,MATCH(GameLog!A1661,Schedule!A:A,0),2)</f>
        <v>#N/A</v>
      </c>
      <c r="AM1661" s="44">
        <f>IF(E1661&lt;10,IF(E1661=1,AB1661,SUMIFS(AB:AB,A:A,A1661,C:C,C1661)),"")</f>
        <v>0</v>
      </c>
    </row>
    <row r="1662" spans="2:39">
      <c r="B1662" t="e">
        <f>INDEX(Schedule!A:B,MATCH(GameLog!A1662,Schedule!A:A,0),2)</f>
        <v>#N/A</v>
      </c>
      <c r="AM1662" s="44">
        <f>IF(E1662&lt;10,IF(E1662=1,AB1662,SUMIFS(AB:AB,A:A,A1662,C:C,C1662)),"")</f>
        <v>0</v>
      </c>
    </row>
    <row r="1663" spans="2:39">
      <c r="B1663" t="e">
        <f>INDEX(Schedule!A:B,MATCH(GameLog!A1663,Schedule!A:A,0),2)</f>
        <v>#N/A</v>
      </c>
      <c r="AM1663" s="44">
        <f>IF(E1663&lt;10,IF(E1663=1,AB1663,SUMIFS(AB:AB,A:A,A1663,C:C,C1663)),"")</f>
        <v>0</v>
      </c>
    </row>
    <row r="1664" spans="2:39">
      <c r="B1664" t="e">
        <f>INDEX(Schedule!A:B,MATCH(GameLog!A1664,Schedule!A:A,0),2)</f>
        <v>#N/A</v>
      </c>
      <c r="AM1664" s="44">
        <f>IF(E1664&lt;10,IF(E1664=1,AB1664,SUMIFS(AB:AB,A:A,A1664,C:C,C1664)),"")</f>
        <v>0</v>
      </c>
    </row>
    <row r="1665" spans="2:39">
      <c r="B1665" t="e">
        <f>INDEX(Schedule!A:B,MATCH(GameLog!A1665,Schedule!A:A,0),2)</f>
        <v>#N/A</v>
      </c>
      <c r="AM1665" s="44">
        <f>IF(E1665&lt;10,IF(E1665=1,AB1665,SUMIFS(AB:AB,A:A,A1665,C:C,C1665)),"")</f>
        <v>0</v>
      </c>
    </row>
    <row r="1666" spans="2:39">
      <c r="B1666" t="e">
        <f>INDEX(Schedule!A:B,MATCH(GameLog!A1666,Schedule!A:A,0),2)</f>
        <v>#N/A</v>
      </c>
      <c r="AM1666" s="44">
        <f>IF(E1666&lt;10,IF(E1666=1,AB1666,SUMIFS(AB:AB,A:A,A1666,C:C,C1666)),"")</f>
        <v>0</v>
      </c>
    </row>
    <row r="1667" spans="2:39">
      <c r="B1667" t="e">
        <f>INDEX(Schedule!A:B,MATCH(GameLog!A1667,Schedule!A:A,0),2)</f>
        <v>#N/A</v>
      </c>
      <c r="AM1667" s="44">
        <f>IF(E1667&lt;10,IF(E1667=1,AB1667,SUMIFS(AB:AB,A:A,A1667,C:C,C1667)),"")</f>
        <v>0</v>
      </c>
    </row>
    <row r="1668" spans="2:39">
      <c r="B1668" t="e">
        <f>INDEX(Schedule!A:B,MATCH(GameLog!A1668,Schedule!A:A,0),2)</f>
        <v>#N/A</v>
      </c>
      <c r="AM1668" s="44">
        <f>IF(E1668&lt;10,IF(E1668=1,AB1668,SUMIFS(AB:AB,A:A,A1668,C:C,C1668)),"")</f>
        <v>0</v>
      </c>
    </row>
    <row r="1669" spans="2:39">
      <c r="B1669" t="e">
        <f>INDEX(Schedule!A:B,MATCH(GameLog!A1669,Schedule!A:A,0),2)</f>
        <v>#N/A</v>
      </c>
      <c r="AM1669" s="44">
        <f>IF(E1669&lt;10,IF(E1669=1,AB1669,SUMIFS(AB:AB,A:A,A1669,C:C,C1669)),"")</f>
        <v>0</v>
      </c>
    </row>
    <row r="1670" spans="2:39">
      <c r="B1670" t="e">
        <f>INDEX(Schedule!A:B,MATCH(GameLog!A1670,Schedule!A:A,0),2)</f>
        <v>#N/A</v>
      </c>
      <c r="AM1670" s="44">
        <f>IF(E1670&lt;10,IF(E1670=1,AB1670,SUMIFS(AB:AB,A:A,A1670,C:C,C1670)),"")</f>
        <v>0</v>
      </c>
    </row>
    <row r="1671" spans="2:39">
      <c r="B1671" t="e">
        <f>INDEX(Schedule!A:B,MATCH(GameLog!A1671,Schedule!A:A,0),2)</f>
        <v>#N/A</v>
      </c>
      <c r="AM1671" s="44">
        <f>IF(E1671&lt;10,IF(E1671=1,AB1671,SUMIFS(AB:AB,A:A,A1671,C:C,C1671)),"")</f>
        <v>0</v>
      </c>
    </row>
    <row r="1672" spans="2:39">
      <c r="B1672" t="e">
        <f>INDEX(Schedule!A:B,MATCH(GameLog!A1672,Schedule!A:A,0),2)</f>
        <v>#N/A</v>
      </c>
      <c r="AM1672" s="44">
        <f>IF(E1672&lt;10,IF(E1672=1,AB1672,SUMIFS(AB:AB,A:A,A1672,C:C,C1672)),"")</f>
        <v>0</v>
      </c>
    </row>
    <row r="1673" spans="2:39">
      <c r="B1673" t="e">
        <f>INDEX(Schedule!A:B,MATCH(GameLog!A1673,Schedule!A:A,0),2)</f>
        <v>#N/A</v>
      </c>
      <c r="AM1673" s="44">
        <f>IF(E1673&lt;10,IF(E1673=1,AB1673,SUMIFS(AB:AB,A:A,A1673,C:C,C1673)),"")</f>
        <v>0</v>
      </c>
    </row>
    <row r="1674" spans="2:39">
      <c r="B1674" t="e">
        <f>INDEX(Schedule!A:B,MATCH(GameLog!A1674,Schedule!A:A,0),2)</f>
        <v>#N/A</v>
      </c>
      <c r="AM1674" s="44">
        <f>IF(E1674&lt;10,IF(E1674=1,AB1674,SUMIFS(AB:AB,A:A,A1674,C:C,C1674)),"")</f>
        <v>0</v>
      </c>
    </row>
    <row r="1675" spans="2:39">
      <c r="B1675" t="e">
        <f>INDEX(Schedule!A:B,MATCH(GameLog!A1675,Schedule!A:A,0),2)</f>
        <v>#N/A</v>
      </c>
      <c r="AM1675" s="44">
        <f>IF(E1675&lt;10,IF(E1675=1,AB1675,SUMIFS(AB:AB,A:A,A1675,C:C,C1675)),"")</f>
        <v>0</v>
      </c>
    </row>
    <row r="1676" spans="2:39">
      <c r="B1676" t="e">
        <f>INDEX(Schedule!A:B,MATCH(GameLog!A1676,Schedule!A:A,0),2)</f>
        <v>#N/A</v>
      </c>
      <c r="AM1676" s="44">
        <f>IF(E1676&lt;10,IF(E1676=1,AB1676,SUMIFS(AB:AB,A:A,A1676,C:C,C1676)),"")</f>
        <v>0</v>
      </c>
    </row>
    <row r="1677" spans="2:39">
      <c r="B1677" t="e">
        <f>INDEX(Schedule!A:B,MATCH(GameLog!A1677,Schedule!A:A,0),2)</f>
        <v>#N/A</v>
      </c>
      <c r="AM1677" s="44">
        <f>IF(E1677&lt;10,IF(E1677=1,AB1677,SUMIFS(AB:AB,A:A,A1677,C:C,C1677)),"")</f>
        <v>0</v>
      </c>
    </row>
    <row r="1678" spans="2:39">
      <c r="B1678" t="e">
        <f>INDEX(Schedule!A:B,MATCH(GameLog!A1678,Schedule!A:A,0),2)</f>
        <v>#N/A</v>
      </c>
      <c r="AM1678" s="44">
        <f>IF(E1678&lt;10,IF(E1678=1,AB1678,SUMIFS(AB:AB,A:A,A1678,C:C,C1678)),"")</f>
        <v>0</v>
      </c>
    </row>
    <row r="1679" spans="2:39">
      <c r="B1679" t="e">
        <f>INDEX(Schedule!A:B,MATCH(GameLog!A1679,Schedule!A:A,0),2)</f>
        <v>#N/A</v>
      </c>
      <c r="AM1679" s="44">
        <f>IF(E1679&lt;10,IF(E1679=1,AB1679,SUMIFS(AB:AB,A:A,A1679,C:C,C1679)),"")</f>
        <v>0</v>
      </c>
    </row>
    <row r="1680" spans="2:39">
      <c r="B1680" t="e">
        <f>INDEX(Schedule!A:B,MATCH(GameLog!A1680,Schedule!A:A,0),2)</f>
        <v>#N/A</v>
      </c>
      <c r="AM1680" s="44">
        <f>IF(E1680&lt;10,IF(E1680=1,AB1680,SUMIFS(AB:AB,A:A,A1680,C:C,C1680)),"")</f>
        <v>0</v>
      </c>
    </row>
    <row r="1681" spans="2:39">
      <c r="B1681" t="e">
        <f>INDEX(Schedule!A:B,MATCH(GameLog!A1681,Schedule!A:A,0),2)</f>
        <v>#N/A</v>
      </c>
      <c r="AM1681" s="44">
        <f>IF(E1681&lt;10,IF(E1681=1,AB1681,SUMIFS(AB:AB,A:A,A1681,C:C,C1681)),"")</f>
        <v>0</v>
      </c>
    </row>
    <row r="1682" spans="2:39">
      <c r="B1682" t="e">
        <f>INDEX(Schedule!A:B,MATCH(GameLog!A1682,Schedule!A:A,0),2)</f>
        <v>#N/A</v>
      </c>
      <c r="AM1682" s="44">
        <f>IF(E1682&lt;10,IF(E1682=1,AB1682,SUMIFS(AB:AB,A:A,A1682,C:C,C1682)),"")</f>
        <v>0</v>
      </c>
    </row>
    <row r="1683" spans="2:39">
      <c r="B1683" t="e">
        <f>INDEX(Schedule!A:B,MATCH(GameLog!A1683,Schedule!A:A,0),2)</f>
        <v>#N/A</v>
      </c>
      <c r="AM1683" s="44">
        <f>IF(E1683&lt;10,IF(E1683=1,AB1683,SUMIFS(AB:AB,A:A,A1683,C:C,C1683)),"")</f>
        <v>0</v>
      </c>
    </row>
    <row r="1684" spans="2:39">
      <c r="B1684" t="e">
        <f>INDEX(Schedule!A:B,MATCH(GameLog!A1684,Schedule!A:A,0),2)</f>
        <v>#N/A</v>
      </c>
      <c r="AM1684" s="44">
        <f>IF(E1684&lt;10,IF(E1684=1,AB1684,SUMIFS(AB:AB,A:A,A1684,C:C,C1684)),"")</f>
        <v>0</v>
      </c>
    </row>
    <row r="1685" spans="2:39">
      <c r="B1685" t="e">
        <f>INDEX(Schedule!A:B,MATCH(GameLog!A1685,Schedule!A:A,0),2)</f>
        <v>#N/A</v>
      </c>
      <c r="AM1685" s="44">
        <f>IF(E1685&lt;10,IF(E1685=1,AB1685,SUMIFS(AB:AB,A:A,A1685,C:C,C1685)),"")</f>
        <v>0</v>
      </c>
    </row>
    <row r="1686" spans="2:39">
      <c r="B1686" t="e">
        <f>INDEX(Schedule!A:B,MATCH(GameLog!A1686,Schedule!A:A,0),2)</f>
        <v>#N/A</v>
      </c>
      <c r="AM1686" s="44">
        <f>IF(E1686&lt;10,IF(E1686=1,AB1686,SUMIFS(AB:AB,A:A,A1686,C:C,C1686)),"")</f>
        <v>0</v>
      </c>
    </row>
    <row r="1687" spans="2:39">
      <c r="B1687" t="e">
        <f>INDEX(Schedule!A:B,MATCH(GameLog!A1687,Schedule!A:A,0),2)</f>
        <v>#N/A</v>
      </c>
      <c r="AM1687" s="44">
        <f>IF(E1687&lt;10,IF(E1687=1,AB1687,SUMIFS(AB:AB,A:A,A1687,C:C,C1687)),"")</f>
        <v>0</v>
      </c>
    </row>
    <row r="1688" spans="2:39">
      <c r="B1688" t="e">
        <f>INDEX(Schedule!A:B,MATCH(GameLog!A1688,Schedule!A:A,0),2)</f>
        <v>#N/A</v>
      </c>
      <c r="AM1688" s="44">
        <f>IF(E1688&lt;10,IF(E1688=1,AB1688,SUMIFS(AB:AB,A:A,A1688,C:C,C1688)),"")</f>
        <v>0</v>
      </c>
    </row>
    <row r="1689" spans="2:39">
      <c r="B1689" t="e">
        <f>INDEX(Schedule!A:B,MATCH(GameLog!A1689,Schedule!A:A,0),2)</f>
        <v>#N/A</v>
      </c>
      <c r="AM1689" s="44">
        <f>IF(E1689&lt;10,IF(E1689=1,AB1689,SUMIFS(AB:AB,A:A,A1689,C:C,C1689)),"")</f>
        <v>0</v>
      </c>
    </row>
    <row r="1690" spans="2:39">
      <c r="B1690" t="e">
        <f>INDEX(Schedule!A:B,MATCH(GameLog!A1690,Schedule!A:A,0),2)</f>
        <v>#N/A</v>
      </c>
      <c r="AM1690" s="44">
        <f>IF(E1690&lt;10,IF(E1690=1,AB1690,SUMIFS(AB:AB,A:A,A1690,C:C,C1690)),"")</f>
        <v>0</v>
      </c>
    </row>
    <row r="1691" spans="2:39">
      <c r="B1691" t="e">
        <f>INDEX(Schedule!A:B,MATCH(GameLog!A1691,Schedule!A:A,0),2)</f>
        <v>#N/A</v>
      </c>
      <c r="AM1691" s="44">
        <f>IF(E1691&lt;10,IF(E1691=1,AB1691,SUMIFS(AB:AB,A:A,A1691,C:C,C1691)),"")</f>
        <v>0</v>
      </c>
    </row>
    <row r="1692" spans="2:39">
      <c r="B1692" t="e">
        <f>INDEX(Schedule!A:B,MATCH(GameLog!A1692,Schedule!A:A,0),2)</f>
        <v>#N/A</v>
      </c>
      <c r="AM1692" s="44">
        <f>IF(E1692&lt;10,IF(E1692=1,AB1692,SUMIFS(AB:AB,A:A,A1692,C:C,C1692)),"")</f>
        <v>0</v>
      </c>
    </row>
    <row r="1693" spans="2:39">
      <c r="B1693" t="e">
        <f>INDEX(Schedule!A:B,MATCH(GameLog!A1693,Schedule!A:A,0),2)</f>
        <v>#N/A</v>
      </c>
      <c r="AM1693" s="44">
        <f>IF(E1693&lt;10,IF(E1693=1,AB1693,SUMIFS(AB:AB,A:A,A1693,C:C,C1693)),"")</f>
        <v>0</v>
      </c>
    </row>
    <row r="1694" spans="2:39">
      <c r="B1694" t="e">
        <f>INDEX(Schedule!A:B,MATCH(GameLog!A1694,Schedule!A:A,0),2)</f>
        <v>#N/A</v>
      </c>
      <c r="AM1694" s="44">
        <f>IF(E1694&lt;10,IF(E1694=1,AB1694,SUMIFS(AB:AB,A:A,A1694,C:C,C1694)),"")</f>
        <v>0</v>
      </c>
    </row>
    <row r="1695" spans="2:39">
      <c r="B1695" t="e">
        <f>INDEX(Schedule!A:B,MATCH(GameLog!A1695,Schedule!A:A,0),2)</f>
        <v>#N/A</v>
      </c>
      <c r="AM1695" s="44">
        <f>IF(E1695&lt;10,IF(E1695=1,AB1695,SUMIFS(AB:AB,A:A,A1695,C:C,C1695)),"")</f>
        <v>0</v>
      </c>
    </row>
    <row r="1696" spans="2:39">
      <c r="B1696" t="e">
        <f>INDEX(Schedule!A:B,MATCH(GameLog!A1696,Schedule!A:A,0),2)</f>
        <v>#N/A</v>
      </c>
      <c r="AM1696" s="44">
        <f>IF(E1696&lt;10,IF(E1696=1,AB1696,SUMIFS(AB:AB,A:A,A1696,C:C,C1696)),"")</f>
        <v>0</v>
      </c>
    </row>
    <row r="1697" spans="2:39">
      <c r="B1697" t="e">
        <f>INDEX(Schedule!A:B,MATCH(GameLog!A1697,Schedule!A:A,0),2)</f>
        <v>#N/A</v>
      </c>
      <c r="AM1697" s="44">
        <f>IF(E1697&lt;10,IF(E1697=1,AB1697,SUMIFS(AB:AB,A:A,A1697,C:C,C1697)),"")</f>
        <v>0</v>
      </c>
    </row>
    <row r="1698" spans="2:39">
      <c r="B1698" t="e">
        <f>INDEX(Schedule!A:B,MATCH(GameLog!A1698,Schedule!A:A,0),2)</f>
        <v>#N/A</v>
      </c>
      <c r="AM1698" s="44">
        <f>IF(E1698&lt;10,IF(E1698=1,AB1698,SUMIFS(AB:AB,A:A,A1698,C:C,C1698)),"")</f>
        <v>0</v>
      </c>
    </row>
    <row r="1699" spans="2:39">
      <c r="B1699" t="e">
        <f>INDEX(Schedule!A:B,MATCH(GameLog!A1699,Schedule!A:A,0),2)</f>
        <v>#N/A</v>
      </c>
      <c r="AM1699" s="44">
        <f>IF(E1699&lt;10,IF(E1699=1,AB1699,SUMIFS(AB:AB,A:A,A1699,C:C,C1699)),"")</f>
        <v>0</v>
      </c>
    </row>
    <row r="1700" spans="2:39">
      <c r="B1700" t="e">
        <f>INDEX(Schedule!A:B,MATCH(GameLog!A1700,Schedule!A:A,0),2)</f>
        <v>#N/A</v>
      </c>
      <c r="AM1700" s="44">
        <f>IF(E1700&lt;10,IF(E1700=1,AB1700,SUMIFS(AB:AB,A:A,A1700,C:C,C1700)),"")</f>
        <v>0</v>
      </c>
    </row>
    <row r="1701" spans="2:39">
      <c r="B1701" t="e">
        <f>INDEX(Schedule!A:B,MATCH(GameLog!A1701,Schedule!A:A,0),2)</f>
        <v>#N/A</v>
      </c>
      <c r="AM1701" s="44">
        <f>IF(E1701&lt;10,IF(E1701=1,AB1701,SUMIFS(AB:AB,A:A,A1701,C:C,C1701)),"")</f>
        <v>0</v>
      </c>
    </row>
    <row r="1702" spans="2:39">
      <c r="B1702" t="e">
        <f>INDEX(Schedule!A:B,MATCH(GameLog!A1702,Schedule!A:A,0),2)</f>
        <v>#N/A</v>
      </c>
      <c r="AM1702" s="44">
        <f>IF(E1702&lt;10,IF(E1702=1,AB1702,SUMIFS(AB:AB,A:A,A1702,C:C,C1702)),"")</f>
        <v>0</v>
      </c>
    </row>
    <row r="1703" spans="2:39">
      <c r="B1703" t="e">
        <f>INDEX(Schedule!A:B,MATCH(GameLog!A1703,Schedule!A:A,0),2)</f>
        <v>#N/A</v>
      </c>
      <c r="AM1703" s="44">
        <f>IF(E1703&lt;10,IF(E1703=1,AB1703,SUMIFS(AB:AB,A:A,A1703,C:C,C1703)),"")</f>
        <v>0</v>
      </c>
    </row>
    <row r="1704" spans="2:39">
      <c r="B1704" t="e">
        <f>INDEX(Schedule!A:B,MATCH(GameLog!A1704,Schedule!A:A,0),2)</f>
        <v>#N/A</v>
      </c>
      <c r="AM1704" s="44">
        <f>IF(E1704&lt;10,IF(E1704=1,AB1704,SUMIFS(AB:AB,A:A,A1704,C:C,C1704)),"")</f>
        <v>0</v>
      </c>
    </row>
    <row r="1705" spans="2:39">
      <c r="B1705" t="e">
        <f>INDEX(Schedule!A:B,MATCH(GameLog!A1705,Schedule!A:A,0),2)</f>
        <v>#N/A</v>
      </c>
      <c r="AM1705" s="44">
        <f>IF(E1705&lt;10,IF(E1705=1,AB1705,SUMIFS(AB:AB,A:A,A1705,C:C,C1705)),"")</f>
        <v>0</v>
      </c>
    </row>
    <row r="1706" spans="2:39">
      <c r="B1706" t="e">
        <f>INDEX(Schedule!A:B,MATCH(GameLog!A1706,Schedule!A:A,0),2)</f>
        <v>#N/A</v>
      </c>
      <c r="AM1706" s="44">
        <f>IF(E1706&lt;10,IF(E1706=1,AB1706,SUMIFS(AB:AB,A:A,A1706,C:C,C1706)),"")</f>
        <v>0</v>
      </c>
    </row>
    <row r="1707" spans="2:39">
      <c r="B1707" t="e">
        <f>INDEX(Schedule!A:B,MATCH(GameLog!A1707,Schedule!A:A,0),2)</f>
        <v>#N/A</v>
      </c>
      <c r="AM1707" s="44">
        <f>IF(E1707&lt;10,IF(E1707=1,AB1707,SUMIFS(AB:AB,A:A,A1707,C:C,C1707)),"")</f>
        <v>0</v>
      </c>
    </row>
    <row r="1708" spans="2:39">
      <c r="B1708" t="e">
        <f>INDEX(Schedule!A:B,MATCH(GameLog!A1708,Schedule!A:A,0),2)</f>
        <v>#N/A</v>
      </c>
      <c r="AM1708" s="44">
        <f>IF(E1708&lt;10,IF(E1708=1,AB1708,SUMIFS(AB:AB,A:A,A1708,C:C,C1708)),"")</f>
        <v>0</v>
      </c>
    </row>
    <row r="1709" spans="2:39">
      <c r="B1709" t="e">
        <f>INDEX(Schedule!A:B,MATCH(GameLog!A1709,Schedule!A:A,0),2)</f>
        <v>#N/A</v>
      </c>
      <c r="AM1709" s="44">
        <f>IF(E1709&lt;10,IF(E1709=1,AB1709,SUMIFS(AB:AB,A:A,A1709,C:C,C1709)),"")</f>
        <v>0</v>
      </c>
    </row>
    <row r="1710" spans="2:39">
      <c r="B1710" t="e">
        <f>INDEX(Schedule!A:B,MATCH(GameLog!A1710,Schedule!A:A,0),2)</f>
        <v>#N/A</v>
      </c>
      <c r="AM1710" s="44">
        <f>IF(E1710&lt;10,IF(E1710=1,AB1710,SUMIFS(AB:AB,A:A,A1710,C:C,C1710)),"")</f>
        <v>0</v>
      </c>
    </row>
    <row r="1711" spans="2:39">
      <c r="B1711" t="e">
        <f>INDEX(Schedule!A:B,MATCH(GameLog!A1711,Schedule!A:A,0),2)</f>
        <v>#N/A</v>
      </c>
      <c r="AM1711" s="44">
        <f>IF(E1711&lt;10,IF(E1711=1,AB1711,SUMIFS(AB:AB,A:A,A1711,C:C,C1711)),"")</f>
        <v>0</v>
      </c>
    </row>
    <row r="1712" spans="2:39">
      <c r="B1712" t="e">
        <f>INDEX(Schedule!A:B,MATCH(GameLog!A1712,Schedule!A:A,0),2)</f>
        <v>#N/A</v>
      </c>
      <c r="AM1712" s="44">
        <f>IF(E1712&lt;10,IF(E1712=1,AB1712,SUMIFS(AB:AB,A:A,A1712,C:C,C1712)),"")</f>
        <v>0</v>
      </c>
    </row>
    <row r="1713" spans="2:39">
      <c r="B1713" t="e">
        <f>INDEX(Schedule!A:B,MATCH(GameLog!A1713,Schedule!A:A,0),2)</f>
        <v>#N/A</v>
      </c>
      <c r="AM1713" s="44">
        <f>IF(E1713&lt;10,IF(E1713=1,AB1713,SUMIFS(AB:AB,A:A,A1713,C:C,C1713)),"")</f>
        <v>0</v>
      </c>
    </row>
    <row r="1714" spans="2:39">
      <c r="B1714" t="e">
        <f>INDEX(Schedule!A:B,MATCH(GameLog!A1714,Schedule!A:A,0),2)</f>
        <v>#N/A</v>
      </c>
      <c r="AM1714" s="44">
        <f>IF(E1714&lt;10,IF(E1714=1,AB1714,SUMIFS(AB:AB,A:A,A1714,C:C,C1714)),"")</f>
        <v>0</v>
      </c>
    </row>
    <row r="1715" spans="2:39">
      <c r="B1715" t="e">
        <f>INDEX(Schedule!A:B,MATCH(GameLog!A1715,Schedule!A:A,0),2)</f>
        <v>#N/A</v>
      </c>
      <c r="AM1715" s="44">
        <f>IF(E1715&lt;10,IF(E1715=1,AB1715,SUMIFS(AB:AB,A:A,A1715,C:C,C1715)),"")</f>
        <v>0</v>
      </c>
    </row>
    <row r="1716" spans="2:39">
      <c r="B1716" t="e">
        <f>INDEX(Schedule!A:B,MATCH(GameLog!A1716,Schedule!A:A,0),2)</f>
        <v>#N/A</v>
      </c>
      <c r="AM1716" s="44">
        <f>IF(E1716&lt;10,IF(E1716=1,AB1716,SUMIFS(AB:AB,A:A,A1716,C:C,C1716)),"")</f>
        <v>0</v>
      </c>
    </row>
    <row r="1717" spans="2:39">
      <c r="B1717" t="e">
        <f>INDEX(Schedule!A:B,MATCH(GameLog!A1717,Schedule!A:A,0),2)</f>
        <v>#N/A</v>
      </c>
      <c r="AM1717" s="44">
        <f>IF(E1717&lt;10,IF(E1717=1,AB1717,SUMIFS(AB:AB,A:A,A1717,C:C,C1717)),"")</f>
        <v>0</v>
      </c>
    </row>
    <row r="1718" spans="2:39">
      <c r="B1718" t="e">
        <f>INDEX(Schedule!A:B,MATCH(GameLog!A1718,Schedule!A:A,0),2)</f>
        <v>#N/A</v>
      </c>
      <c r="AM1718" s="44">
        <f>IF(E1718&lt;10,IF(E1718=1,AB1718,SUMIFS(AB:AB,A:A,A1718,C:C,C1718)),"")</f>
        <v>0</v>
      </c>
    </row>
    <row r="1719" spans="2:39">
      <c r="B1719" t="e">
        <f>INDEX(Schedule!A:B,MATCH(GameLog!A1719,Schedule!A:A,0),2)</f>
        <v>#N/A</v>
      </c>
      <c r="AM1719" s="44">
        <f>IF(E1719&lt;10,IF(E1719=1,AB1719,SUMIFS(AB:AB,A:A,A1719,C:C,C1719)),"")</f>
        <v>0</v>
      </c>
    </row>
    <row r="1720" spans="2:39">
      <c r="B1720" t="e">
        <f>INDEX(Schedule!A:B,MATCH(GameLog!A1720,Schedule!A:A,0),2)</f>
        <v>#N/A</v>
      </c>
      <c r="AM1720" s="44">
        <f>IF(E1720&lt;10,IF(E1720=1,AB1720,SUMIFS(AB:AB,A:A,A1720,C:C,C1720)),"")</f>
        <v>0</v>
      </c>
    </row>
    <row r="1721" spans="2:39">
      <c r="B1721" t="e">
        <f>INDEX(Schedule!A:B,MATCH(GameLog!A1721,Schedule!A:A,0),2)</f>
        <v>#N/A</v>
      </c>
      <c r="AM1721" s="44">
        <f>IF(E1721&lt;10,IF(E1721=1,AB1721,SUMIFS(AB:AB,A:A,A1721,C:C,C1721)),"")</f>
        <v>0</v>
      </c>
    </row>
    <row r="1722" spans="2:39">
      <c r="B1722" t="e">
        <f>INDEX(Schedule!A:B,MATCH(GameLog!A1722,Schedule!A:A,0),2)</f>
        <v>#N/A</v>
      </c>
      <c r="AM1722" s="44">
        <f>IF(E1722&lt;10,IF(E1722=1,AB1722,SUMIFS(AB:AB,A:A,A1722,C:C,C1722)),"")</f>
        <v>0</v>
      </c>
    </row>
    <row r="1723" spans="2:39">
      <c r="B1723" t="e">
        <f>INDEX(Schedule!A:B,MATCH(GameLog!A1723,Schedule!A:A,0),2)</f>
        <v>#N/A</v>
      </c>
      <c r="AM1723" s="44">
        <f>IF(E1723&lt;10,IF(E1723=1,AB1723,SUMIFS(AB:AB,A:A,A1723,C:C,C1723)),"")</f>
        <v>0</v>
      </c>
    </row>
    <row r="1724" spans="2:39">
      <c r="B1724" t="e">
        <f>INDEX(Schedule!A:B,MATCH(GameLog!A1724,Schedule!A:A,0),2)</f>
        <v>#N/A</v>
      </c>
      <c r="AM1724" s="44">
        <f>IF(E1724&lt;10,IF(E1724=1,AB1724,SUMIFS(AB:AB,A:A,A1724,C:C,C1724)),"")</f>
        <v>0</v>
      </c>
    </row>
    <row r="1725" spans="2:39">
      <c r="B1725" t="e">
        <f>INDEX(Schedule!A:B,MATCH(GameLog!A1725,Schedule!A:A,0),2)</f>
        <v>#N/A</v>
      </c>
      <c r="AM1725" s="44">
        <f>IF(E1725&lt;10,IF(E1725=1,AB1725,SUMIFS(AB:AB,A:A,A1725,C:C,C1725)),"")</f>
        <v>0</v>
      </c>
    </row>
    <row r="1726" spans="2:39">
      <c r="B1726" t="e">
        <f>INDEX(Schedule!A:B,MATCH(GameLog!A1726,Schedule!A:A,0),2)</f>
        <v>#N/A</v>
      </c>
      <c r="AM1726" s="44">
        <f>IF(E1726&lt;10,IF(E1726=1,AB1726,SUMIFS(AB:AB,A:A,A1726,C:C,C1726)),"")</f>
        <v>0</v>
      </c>
    </row>
    <row r="1727" spans="2:39">
      <c r="B1727" t="e">
        <f>INDEX(Schedule!A:B,MATCH(GameLog!A1727,Schedule!A:A,0),2)</f>
        <v>#N/A</v>
      </c>
      <c r="AM1727" s="44">
        <f>IF(E1727&lt;10,IF(E1727=1,AB1727,SUMIFS(AB:AB,A:A,A1727,C:C,C1727)),"")</f>
        <v>0</v>
      </c>
    </row>
    <row r="1728" spans="2:39">
      <c r="B1728" t="e">
        <f>INDEX(Schedule!A:B,MATCH(GameLog!A1728,Schedule!A:A,0),2)</f>
        <v>#N/A</v>
      </c>
      <c r="AM1728" s="44">
        <f>IF(E1728&lt;10,IF(E1728=1,AB1728,SUMIFS(AB:AB,A:A,A1728,C:C,C1728)),"")</f>
        <v>0</v>
      </c>
    </row>
    <row r="1729" spans="2:39">
      <c r="B1729" t="e">
        <f>INDEX(Schedule!A:B,MATCH(GameLog!A1729,Schedule!A:A,0),2)</f>
        <v>#N/A</v>
      </c>
      <c r="AM1729" s="44">
        <f>IF(E1729&lt;10,IF(E1729=1,AB1729,SUMIFS(AB:AB,A:A,A1729,C:C,C1729)),"")</f>
        <v>0</v>
      </c>
    </row>
    <row r="1730" spans="2:39">
      <c r="B1730" t="e">
        <f>INDEX(Schedule!A:B,MATCH(GameLog!A1730,Schedule!A:A,0),2)</f>
        <v>#N/A</v>
      </c>
      <c r="AM1730" s="44">
        <f>IF(E1730&lt;10,IF(E1730=1,AB1730,SUMIFS(AB:AB,A:A,A1730,C:C,C1730)),"")</f>
        <v>0</v>
      </c>
    </row>
    <row r="1731" spans="2:39">
      <c r="B1731" t="e">
        <f>INDEX(Schedule!A:B,MATCH(GameLog!A1731,Schedule!A:A,0),2)</f>
        <v>#N/A</v>
      </c>
      <c r="AM1731" s="44">
        <f>IF(E1731&lt;10,IF(E1731=1,AB1731,SUMIFS(AB:AB,A:A,A1731,C:C,C1731)),"")</f>
        <v>0</v>
      </c>
    </row>
    <row r="1732" spans="2:39">
      <c r="B1732" t="e">
        <f>INDEX(Schedule!A:B,MATCH(GameLog!A1732,Schedule!A:A,0),2)</f>
        <v>#N/A</v>
      </c>
      <c r="AM1732" s="44">
        <f>IF(E1732&lt;10,IF(E1732=1,AB1732,SUMIFS(AB:AB,A:A,A1732,C:C,C1732)),"")</f>
        <v>0</v>
      </c>
    </row>
    <row r="1733" spans="2:39">
      <c r="B1733" t="e">
        <f>INDEX(Schedule!A:B,MATCH(GameLog!A1733,Schedule!A:A,0),2)</f>
        <v>#N/A</v>
      </c>
      <c r="AM1733" s="44">
        <f>IF(E1733&lt;10,IF(E1733=1,AB1733,SUMIFS(AB:AB,A:A,A1733,C:C,C1733)),"")</f>
        <v>0</v>
      </c>
    </row>
    <row r="1734" spans="2:39">
      <c r="B1734" t="e">
        <f>INDEX(Schedule!A:B,MATCH(GameLog!A1734,Schedule!A:A,0),2)</f>
        <v>#N/A</v>
      </c>
      <c r="AM1734" s="44">
        <f>IF(E1734&lt;10,IF(E1734=1,AB1734,SUMIFS(AB:AB,A:A,A1734,C:C,C1734)),"")</f>
        <v>0</v>
      </c>
    </row>
    <row r="1735" spans="2:39">
      <c r="B1735" t="e">
        <f>INDEX(Schedule!A:B,MATCH(GameLog!A1735,Schedule!A:A,0),2)</f>
        <v>#N/A</v>
      </c>
      <c r="AM1735" s="44">
        <f>IF(E1735&lt;10,IF(E1735=1,AB1735,SUMIFS(AB:AB,A:A,A1735,C:C,C1735)),"")</f>
        <v>0</v>
      </c>
    </row>
    <row r="1736" spans="2:39">
      <c r="B1736" t="e">
        <f>INDEX(Schedule!A:B,MATCH(GameLog!A1736,Schedule!A:A,0),2)</f>
        <v>#N/A</v>
      </c>
      <c r="AM1736" s="44">
        <f>IF(E1736&lt;10,IF(E1736=1,AB1736,SUMIFS(AB:AB,A:A,A1736,C:C,C1736)),"")</f>
        <v>0</v>
      </c>
    </row>
    <row r="1737" spans="2:39">
      <c r="B1737" t="e">
        <f>INDEX(Schedule!A:B,MATCH(GameLog!A1737,Schedule!A:A,0),2)</f>
        <v>#N/A</v>
      </c>
      <c r="AM1737" s="44">
        <f>IF(E1737&lt;10,IF(E1737=1,AB1737,SUMIFS(AB:AB,A:A,A1737,C:C,C1737)),"")</f>
        <v>0</v>
      </c>
    </row>
    <row r="1738" spans="2:39">
      <c r="B1738" t="e">
        <f>INDEX(Schedule!A:B,MATCH(GameLog!A1738,Schedule!A:A,0),2)</f>
        <v>#N/A</v>
      </c>
      <c r="AM1738" s="44">
        <f>IF(E1738&lt;10,IF(E1738=1,AB1738,SUMIFS(AB:AB,A:A,A1738,C:C,C1738)),"")</f>
        <v>0</v>
      </c>
    </row>
    <row r="1739" spans="2:39">
      <c r="B1739" t="e">
        <f>INDEX(Schedule!A:B,MATCH(GameLog!A1739,Schedule!A:A,0),2)</f>
        <v>#N/A</v>
      </c>
      <c r="AM1739" s="44">
        <f>IF(E1739&lt;10,IF(E1739=1,AB1739,SUMIFS(AB:AB,A:A,A1739,C:C,C1739)),"")</f>
        <v>0</v>
      </c>
    </row>
    <row r="1740" spans="2:39">
      <c r="B1740" t="e">
        <f>INDEX(Schedule!A:B,MATCH(GameLog!A1740,Schedule!A:A,0),2)</f>
        <v>#N/A</v>
      </c>
      <c r="AM1740" s="44">
        <f>IF(E1740&lt;10,IF(E1740=1,AB1740,SUMIFS(AB:AB,A:A,A1740,C:C,C1740)),"")</f>
        <v>0</v>
      </c>
    </row>
    <row r="1741" spans="2:39">
      <c r="B1741" t="e">
        <f>INDEX(Schedule!A:B,MATCH(GameLog!A1741,Schedule!A:A,0),2)</f>
        <v>#N/A</v>
      </c>
      <c r="AM1741" s="44">
        <f>IF(E1741&lt;10,IF(E1741=1,AB1741,SUMIFS(AB:AB,A:A,A1741,C:C,C1741)),"")</f>
        <v>0</v>
      </c>
    </row>
    <row r="1742" spans="2:39">
      <c r="B1742" t="e">
        <f>INDEX(Schedule!A:B,MATCH(GameLog!A1742,Schedule!A:A,0),2)</f>
        <v>#N/A</v>
      </c>
      <c r="AM1742" s="44">
        <f>IF(E1742&lt;10,IF(E1742=1,AB1742,SUMIFS(AB:AB,A:A,A1742,C:C,C1742)),"")</f>
        <v>0</v>
      </c>
    </row>
    <row r="1743" spans="2:39">
      <c r="B1743" t="e">
        <f>INDEX(Schedule!A:B,MATCH(GameLog!A1743,Schedule!A:A,0),2)</f>
        <v>#N/A</v>
      </c>
      <c r="AM1743" s="44">
        <f>IF(E1743&lt;10,IF(E1743=1,AB1743,SUMIFS(AB:AB,A:A,A1743,C:C,C1743)),"")</f>
        <v>0</v>
      </c>
    </row>
    <row r="1744" spans="2:39">
      <c r="B1744" t="e">
        <f>INDEX(Schedule!A:B,MATCH(GameLog!A1744,Schedule!A:A,0),2)</f>
        <v>#N/A</v>
      </c>
      <c r="AM1744" s="44">
        <f>IF(E1744&lt;10,IF(E1744=1,AB1744,SUMIFS(AB:AB,A:A,A1744,C:C,C1744)),"")</f>
        <v>0</v>
      </c>
    </row>
    <row r="1745" spans="2:39">
      <c r="B1745" t="e">
        <f>INDEX(Schedule!A:B,MATCH(GameLog!A1745,Schedule!A:A,0),2)</f>
        <v>#N/A</v>
      </c>
      <c r="AM1745" s="44">
        <f>IF(E1745&lt;10,IF(E1745=1,AB1745,SUMIFS(AB:AB,A:A,A1745,C:C,C1745)),"")</f>
        <v>0</v>
      </c>
    </row>
    <row r="1746" spans="2:39">
      <c r="B1746" t="e">
        <f>INDEX(Schedule!A:B,MATCH(GameLog!A1746,Schedule!A:A,0),2)</f>
        <v>#N/A</v>
      </c>
      <c r="AM1746" s="44">
        <f>IF(E1746&lt;10,IF(E1746=1,AB1746,SUMIFS(AB:AB,A:A,A1746,C:C,C1746)),"")</f>
        <v>0</v>
      </c>
    </row>
    <row r="1747" spans="2:39">
      <c r="B1747" t="e">
        <f>INDEX(Schedule!A:B,MATCH(GameLog!A1747,Schedule!A:A,0),2)</f>
        <v>#N/A</v>
      </c>
      <c r="AM1747" s="44">
        <f>IF(E1747&lt;10,IF(E1747=1,AB1747,SUMIFS(AB:AB,A:A,A1747,C:C,C1747)),"")</f>
        <v>0</v>
      </c>
    </row>
    <row r="1748" spans="2:39">
      <c r="B1748" t="e">
        <f>INDEX(Schedule!A:B,MATCH(GameLog!A1748,Schedule!A:A,0),2)</f>
        <v>#N/A</v>
      </c>
      <c r="AM1748" s="44">
        <f>IF(E1748&lt;10,IF(E1748=1,AB1748,SUMIFS(AB:AB,A:A,A1748,C:C,C1748)),"")</f>
        <v>0</v>
      </c>
    </row>
    <row r="1749" spans="2:39">
      <c r="B1749" t="e">
        <f>INDEX(Schedule!A:B,MATCH(GameLog!A1749,Schedule!A:A,0),2)</f>
        <v>#N/A</v>
      </c>
      <c r="AM1749" s="44">
        <f>IF(E1749&lt;10,IF(E1749=1,AB1749,SUMIFS(AB:AB,A:A,A1749,C:C,C1749)),"")</f>
        <v>0</v>
      </c>
    </row>
    <row r="1750" spans="2:39">
      <c r="B1750" t="e">
        <f>INDEX(Schedule!A:B,MATCH(GameLog!A1750,Schedule!A:A,0),2)</f>
        <v>#N/A</v>
      </c>
      <c r="AM1750" s="44">
        <f>IF(E1750&lt;10,IF(E1750=1,AB1750,SUMIFS(AB:AB,A:A,A1750,C:C,C1750)),"")</f>
        <v>0</v>
      </c>
    </row>
    <row r="1751" spans="2:39">
      <c r="B1751" t="e">
        <f>INDEX(Schedule!A:B,MATCH(GameLog!A1751,Schedule!A:A,0),2)</f>
        <v>#N/A</v>
      </c>
      <c r="AM1751" s="44">
        <f>IF(E1751&lt;10,IF(E1751=1,AB1751,SUMIFS(AB:AB,A:A,A1751,C:C,C1751)),"")</f>
        <v>0</v>
      </c>
    </row>
    <row r="1752" spans="2:39">
      <c r="B1752" t="e">
        <f>INDEX(Schedule!A:B,MATCH(GameLog!A1752,Schedule!A:A,0),2)</f>
        <v>#N/A</v>
      </c>
      <c r="AM1752" s="44">
        <f>IF(E1752&lt;10,IF(E1752=1,AB1752,SUMIFS(AB:AB,A:A,A1752,C:C,C1752)),"")</f>
        <v>0</v>
      </c>
    </row>
    <row r="1753" spans="2:39">
      <c r="B1753" t="e">
        <f>INDEX(Schedule!A:B,MATCH(GameLog!A1753,Schedule!A:A,0),2)</f>
        <v>#N/A</v>
      </c>
      <c r="AM1753" s="44">
        <f>IF(E1753&lt;10,IF(E1753=1,AB1753,SUMIFS(AB:AB,A:A,A1753,C:C,C1753)),"")</f>
        <v>0</v>
      </c>
    </row>
    <row r="1754" spans="2:39">
      <c r="B1754" t="e">
        <f>INDEX(Schedule!A:B,MATCH(GameLog!A1754,Schedule!A:A,0),2)</f>
        <v>#N/A</v>
      </c>
      <c r="AM1754" s="44">
        <f>IF(E1754&lt;10,IF(E1754=1,AB1754,SUMIFS(AB:AB,A:A,A1754,C:C,C1754)),"")</f>
        <v>0</v>
      </c>
    </row>
    <row r="1755" spans="2:39">
      <c r="B1755" t="e">
        <f>INDEX(Schedule!A:B,MATCH(GameLog!A1755,Schedule!A:A,0),2)</f>
        <v>#N/A</v>
      </c>
      <c r="AM1755" s="44">
        <f>IF(E1755&lt;10,IF(E1755=1,AB1755,SUMIFS(AB:AB,A:A,A1755,C:C,C1755)),"")</f>
        <v>0</v>
      </c>
    </row>
    <row r="1756" spans="2:39">
      <c r="B1756" t="e">
        <f>INDEX(Schedule!A:B,MATCH(GameLog!A1756,Schedule!A:A,0),2)</f>
        <v>#N/A</v>
      </c>
      <c r="AM1756" s="44">
        <f>IF(E1756&lt;10,IF(E1756=1,AB1756,SUMIFS(AB:AB,A:A,A1756,C:C,C1756)),"")</f>
        <v>0</v>
      </c>
    </row>
    <row r="1757" spans="2:39">
      <c r="B1757" t="e">
        <f>INDEX(Schedule!A:B,MATCH(GameLog!A1757,Schedule!A:A,0),2)</f>
        <v>#N/A</v>
      </c>
      <c r="AM1757" s="44">
        <f>IF(E1757&lt;10,IF(E1757=1,AB1757,SUMIFS(AB:AB,A:A,A1757,C:C,C1757)),"")</f>
        <v>0</v>
      </c>
    </row>
    <row r="1758" spans="2:39">
      <c r="B1758" t="e">
        <f>INDEX(Schedule!A:B,MATCH(GameLog!A1758,Schedule!A:A,0),2)</f>
        <v>#N/A</v>
      </c>
      <c r="AM1758" s="44">
        <f>IF(E1758&lt;10,IF(E1758=1,AB1758,SUMIFS(AB:AB,A:A,A1758,C:C,C1758)),"")</f>
        <v>0</v>
      </c>
    </row>
    <row r="1759" spans="2:39">
      <c r="B1759" t="e">
        <f>INDEX(Schedule!A:B,MATCH(GameLog!A1759,Schedule!A:A,0),2)</f>
        <v>#N/A</v>
      </c>
      <c r="AM1759" s="44">
        <f>IF(E1759&lt;10,IF(E1759=1,AB1759,SUMIFS(AB:AB,A:A,A1759,C:C,C1759)),"")</f>
        <v>0</v>
      </c>
    </row>
    <row r="1760" spans="2:39">
      <c r="B1760" t="e">
        <f>INDEX(Schedule!A:B,MATCH(GameLog!A1760,Schedule!A:A,0),2)</f>
        <v>#N/A</v>
      </c>
      <c r="AM1760" s="44">
        <f>IF(E1760&lt;10,IF(E1760=1,AB1760,SUMIFS(AB:AB,A:A,A1760,C:C,C1760)),"")</f>
        <v>0</v>
      </c>
    </row>
    <row r="1761" spans="2:39">
      <c r="B1761" t="e">
        <f>INDEX(Schedule!A:B,MATCH(GameLog!A1761,Schedule!A:A,0),2)</f>
        <v>#N/A</v>
      </c>
      <c r="AM1761" s="44">
        <f>IF(E1761&lt;10,IF(E1761=1,AB1761,SUMIFS(AB:AB,A:A,A1761,C:C,C1761)),"")</f>
        <v>0</v>
      </c>
    </row>
    <row r="1762" spans="2:39">
      <c r="B1762" t="e">
        <f>INDEX(Schedule!A:B,MATCH(GameLog!A1762,Schedule!A:A,0),2)</f>
        <v>#N/A</v>
      </c>
      <c r="AM1762" s="44">
        <f>IF(E1762&lt;10,IF(E1762=1,AB1762,SUMIFS(AB:AB,A:A,A1762,C:C,C1762)),"")</f>
        <v>0</v>
      </c>
    </row>
    <row r="1763" spans="2:39">
      <c r="B1763" t="e">
        <f>INDEX(Schedule!A:B,MATCH(GameLog!A1763,Schedule!A:A,0),2)</f>
        <v>#N/A</v>
      </c>
      <c r="AM1763" s="44">
        <f>IF(E1763&lt;10,IF(E1763=1,AB1763,SUMIFS(AB:AB,A:A,A1763,C:C,C1763)),"")</f>
        <v>0</v>
      </c>
    </row>
    <row r="1764" spans="2:39">
      <c r="B1764" t="e">
        <f>INDEX(Schedule!A:B,MATCH(GameLog!A1764,Schedule!A:A,0),2)</f>
        <v>#N/A</v>
      </c>
      <c r="AM1764" s="44">
        <f>IF(E1764&lt;10,IF(E1764=1,AB1764,SUMIFS(AB:AB,A:A,A1764,C:C,C1764)),"")</f>
        <v>0</v>
      </c>
    </row>
    <row r="1765" spans="2:39">
      <c r="B1765" t="e">
        <f>INDEX(Schedule!A:B,MATCH(GameLog!A1765,Schedule!A:A,0),2)</f>
        <v>#N/A</v>
      </c>
      <c r="AM1765" s="44">
        <f>IF(E1765&lt;10,IF(E1765=1,AB1765,SUMIFS(AB:AB,A:A,A1765,C:C,C1765)),"")</f>
        <v>0</v>
      </c>
    </row>
    <row r="1766" spans="2:39">
      <c r="B1766" t="e">
        <f>INDEX(Schedule!A:B,MATCH(GameLog!A1766,Schedule!A:A,0),2)</f>
        <v>#N/A</v>
      </c>
      <c r="AM1766" s="44">
        <f>IF(E1766&lt;10,IF(E1766=1,AB1766,SUMIFS(AB:AB,A:A,A1766,C:C,C1766)),"")</f>
        <v>0</v>
      </c>
    </row>
    <row r="1767" spans="2:39">
      <c r="B1767" t="e">
        <f>INDEX(Schedule!A:B,MATCH(GameLog!A1767,Schedule!A:A,0),2)</f>
        <v>#N/A</v>
      </c>
      <c r="AM1767" s="44">
        <f>IF(E1767&lt;10,IF(E1767=1,AB1767,SUMIFS(AB:AB,A:A,A1767,C:C,C1767)),"")</f>
        <v>0</v>
      </c>
    </row>
    <row r="1768" spans="2:39">
      <c r="B1768" t="e">
        <f>INDEX(Schedule!A:B,MATCH(GameLog!A1768,Schedule!A:A,0),2)</f>
        <v>#N/A</v>
      </c>
      <c r="AM1768" s="44">
        <f>IF(E1768&lt;10,IF(E1768=1,AB1768,SUMIFS(AB:AB,A:A,A1768,C:C,C1768)),"")</f>
        <v>0</v>
      </c>
    </row>
    <row r="1769" spans="2:39">
      <c r="B1769" t="e">
        <f>INDEX(Schedule!A:B,MATCH(GameLog!A1769,Schedule!A:A,0),2)</f>
        <v>#N/A</v>
      </c>
      <c r="AM1769" s="44">
        <f>IF(E1769&lt;10,IF(E1769=1,AB1769,SUMIFS(AB:AB,A:A,A1769,C:C,C1769)),"")</f>
        <v>0</v>
      </c>
    </row>
    <row r="1770" spans="2:39">
      <c r="B1770" t="e">
        <f>INDEX(Schedule!A:B,MATCH(GameLog!A1770,Schedule!A:A,0),2)</f>
        <v>#N/A</v>
      </c>
      <c r="AM1770" s="44">
        <f>IF(E1770&lt;10,IF(E1770=1,AB1770,SUMIFS(AB:AB,A:A,A1770,C:C,C1770)),"")</f>
        <v>0</v>
      </c>
    </row>
    <row r="1771" spans="2:39">
      <c r="B1771" t="e">
        <f>INDEX(Schedule!A:B,MATCH(GameLog!A1771,Schedule!A:A,0),2)</f>
        <v>#N/A</v>
      </c>
      <c r="AM1771" s="44">
        <f>IF(E1771&lt;10,IF(E1771=1,AB1771,SUMIFS(AB:AB,A:A,A1771,C:C,C1771)),"")</f>
        <v>0</v>
      </c>
    </row>
    <row r="1772" spans="2:39">
      <c r="B1772" t="e">
        <f>INDEX(Schedule!A:B,MATCH(GameLog!A1772,Schedule!A:A,0),2)</f>
        <v>#N/A</v>
      </c>
      <c r="AM1772" s="44">
        <f>IF(E1772&lt;10,IF(E1772=1,AB1772,SUMIFS(AB:AB,A:A,A1772,C:C,C1772)),"")</f>
        <v>0</v>
      </c>
    </row>
    <row r="1773" spans="2:39">
      <c r="B1773" t="e">
        <f>INDEX(Schedule!A:B,MATCH(GameLog!A1773,Schedule!A:A,0),2)</f>
        <v>#N/A</v>
      </c>
      <c r="AM1773" s="44">
        <f>IF(E1773&lt;10,IF(E1773=1,AB1773,SUMIFS(AB:AB,A:A,A1773,C:C,C1773)),"")</f>
        <v>0</v>
      </c>
    </row>
    <row r="1774" spans="2:39">
      <c r="B1774" t="e">
        <f>INDEX(Schedule!A:B,MATCH(GameLog!A1774,Schedule!A:A,0),2)</f>
        <v>#N/A</v>
      </c>
      <c r="AM1774" s="44">
        <f>IF(E1774&lt;10,IF(E1774=1,AB1774,SUMIFS(AB:AB,A:A,A1774,C:C,C1774)),"")</f>
        <v>0</v>
      </c>
    </row>
    <row r="1775" spans="2:39">
      <c r="B1775" t="e">
        <f>INDEX(Schedule!A:B,MATCH(GameLog!A1775,Schedule!A:A,0),2)</f>
        <v>#N/A</v>
      </c>
      <c r="AM1775" s="44">
        <f>IF(E1775&lt;10,IF(E1775=1,AB1775,SUMIFS(AB:AB,A:A,A1775,C:C,C1775)),"")</f>
        <v>0</v>
      </c>
    </row>
    <row r="1776" spans="2:39">
      <c r="B1776" t="e">
        <f>INDEX(Schedule!A:B,MATCH(GameLog!A1776,Schedule!A:A,0),2)</f>
        <v>#N/A</v>
      </c>
      <c r="AM1776" s="44">
        <f>IF(E1776&lt;10,IF(E1776=1,AB1776,SUMIFS(AB:AB,A:A,A1776,C:C,C1776)),"")</f>
        <v>0</v>
      </c>
    </row>
    <row r="1777" spans="2:39">
      <c r="B1777" t="e">
        <f>INDEX(Schedule!A:B,MATCH(GameLog!A1777,Schedule!A:A,0),2)</f>
        <v>#N/A</v>
      </c>
      <c r="AM1777" s="44">
        <f>IF(E1777&lt;10,IF(E1777=1,AB1777,SUMIFS(AB:AB,A:A,A1777,C:C,C1777)),"")</f>
        <v>0</v>
      </c>
    </row>
    <row r="1778" spans="2:39">
      <c r="B1778" t="e">
        <f>INDEX(Schedule!A:B,MATCH(GameLog!A1778,Schedule!A:A,0),2)</f>
        <v>#N/A</v>
      </c>
      <c r="AM1778" s="44">
        <f>IF(E1778&lt;10,IF(E1778=1,AB1778,SUMIFS(AB:AB,A:A,A1778,C:C,C1778)),"")</f>
        <v>0</v>
      </c>
    </row>
    <row r="1779" spans="2:39">
      <c r="B1779" t="e">
        <f>INDEX(Schedule!A:B,MATCH(GameLog!A1779,Schedule!A:A,0),2)</f>
        <v>#N/A</v>
      </c>
      <c r="AM1779" s="44">
        <f>IF(E1779&lt;10,IF(E1779=1,AB1779,SUMIFS(AB:AB,A:A,A1779,C:C,C1779)),"")</f>
        <v>0</v>
      </c>
    </row>
    <row r="1780" spans="2:39">
      <c r="B1780" t="e">
        <f>INDEX(Schedule!A:B,MATCH(GameLog!A1780,Schedule!A:A,0),2)</f>
        <v>#N/A</v>
      </c>
      <c r="AM1780" s="44">
        <f>IF(E1780&lt;10,IF(E1780=1,AB1780,SUMIFS(AB:AB,A:A,A1780,C:C,C1780)),"")</f>
        <v>0</v>
      </c>
    </row>
    <row r="1781" spans="2:39">
      <c r="B1781" t="e">
        <f>INDEX(Schedule!A:B,MATCH(GameLog!A1781,Schedule!A:A,0),2)</f>
        <v>#N/A</v>
      </c>
      <c r="AM1781" s="44">
        <f>IF(E1781&lt;10,IF(E1781=1,AB1781,SUMIFS(AB:AB,A:A,A1781,C:C,C1781)),"")</f>
        <v>0</v>
      </c>
    </row>
    <row r="1782" spans="2:39">
      <c r="B1782" t="e">
        <f>INDEX(Schedule!A:B,MATCH(GameLog!A1782,Schedule!A:A,0),2)</f>
        <v>#N/A</v>
      </c>
      <c r="AM1782" s="44">
        <f>IF(E1782&lt;10,IF(E1782=1,AB1782,SUMIFS(AB:AB,A:A,A1782,C:C,C1782)),"")</f>
        <v>0</v>
      </c>
    </row>
    <row r="1783" spans="2:39">
      <c r="B1783" t="e">
        <f>INDEX(Schedule!A:B,MATCH(GameLog!A1783,Schedule!A:A,0),2)</f>
        <v>#N/A</v>
      </c>
      <c r="AM1783" s="44">
        <f>IF(E1783&lt;10,IF(E1783=1,AB1783,SUMIFS(AB:AB,A:A,A1783,C:C,C1783)),"")</f>
        <v>0</v>
      </c>
    </row>
    <row r="1784" spans="2:39">
      <c r="B1784" t="e">
        <f>INDEX(Schedule!A:B,MATCH(GameLog!A1784,Schedule!A:A,0),2)</f>
        <v>#N/A</v>
      </c>
      <c r="AM1784" s="44">
        <f>IF(E1784&lt;10,IF(E1784=1,AB1784,SUMIFS(AB:AB,A:A,A1784,C:C,C1784)),"")</f>
        <v>0</v>
      </c>
    </row>
    <row r="1785" spans="2:39">
      <c r="B1785" t="e">
        <f>INDEX(Schedule!A:B,MATCH(GameLog!A1785,Schedule!A:A,0),2)</f>
        <v>#N/A</v>
      </c>
      <c r="AM1785" s="44">
        <f>IF(E1785&lt;10,IF(E1785=1,AB1785,SUMIFS(AB:AB,A:A,A1785,C:C,C1785)),"")</f>
        <v>0</v>
      </c>
    </row>
    <row r="1786" spans="2:39">
      <c r="B1786" t="e">
        <f>INDEX(Schedule!A:B,MATCH(GameLog!A1786,Schedule!A:A,0),2)</f>
        <v>#N/A</v>
      </c>
      <c r="AM1786" s="44">
        <f>IF(E1786&lt;10,IF(E1786=1,AB1786,SUMIFS(AB:AB,A:A,A1786,C:C,C1786)),"")</f>
        <v>0</v>
      </c>
    </row>
    <row r="1787" spans="2:39">
      <c r="B1787" t="e">
        <f>INDEX(Schedule!A:B,MATCH(GameLog!A1787,Schedule!A:A,0),2)</f>
        <v>#N/A</v>
      </c>
      <c r="AM1787" s="44">
        <f>IF(E1787&lt;10,IF(E1787=1,AB1787,SUMIFS(AB:AB,A:A,A1787,C:C,C1787)),"")</f>
        <v>0</v>
      </c>
    </row>
    <row r="1788" spans="2:39">
      <c r="B1788" t="e">
        <f>INDEX(Schedule!A:B,MATCH(GameLog!A1788,Schedule!A:A,0),2)</f>
        <v>#N/A</v>
      </c>
      <c r="AM1788" s="44">
        <f>IF(E1788&lt;10,IF(E1788=1,AB1788,SUMIFS(AB:AB,A:A,A1788,C:C,C1788)),"")</f>
        <v>0</v>
      </c>
    </row>
    <row r="1789" spans="2:39">
      <c r="B1789" t="e">
        <f>INDEX(Schedule!A:B,MATCH(GameLog!A1789,Schedule!A:A,0),2)</f>
        <v>#N/A</v>
      </c>
      <c r="AM1789" s="44">
        <f>IF(E1789&lt;10,IF(E1789=1,AB1789,SUMIFS(AB:AB,A:A,A1789,C:C,C1789)),"")</f>
        <v>0</v>
      </c>
    </row>
    <row r="1790" spans="2:39">
      <c r="B1790" t="e">
        <f>INDEX(Schedule!A:B,MATCH(GameLog!A1790,Schedule!A:A,0),2)</f>
        <v>#N/A</v>
      </c>
      <c r="AM1790" s="44">
        <f>IF(E1790&lt;10,IF(E1790=1,AB1790,SUMIFS(AB:AB,A:A,A1790,C:C,C1790)),"")</f>
        <v>0</v>
      </c>
    </row>
    <row r="1791" spans="2:39">
      <c r="B1791" t="e">
        <f>INDEX(Schedule!A:B,MATCH(GameLog!A1791,Schedule!A:A,0),2)</f>
        <v>#N/A</v>
      </c>
      <c r="AM1791" s="44">
        <f>IF(E1791&lt;10,IF(E1791=1,AB1791,SUMIFS(AB:AB,A:A,A1791,C:C,C1791)),"")</f>
        <v>0</v>
      </c>
    </row>
    <row r="1792" spans="2:39">
      <c r="B1792" t="e">
        <f>INDEX(Schedule!A:B,MATCH(GameLog!A1792,Schedule!A:A,0),2)</f>
        <v>#N/A</v>
      </c>
      <c r="AM1792" s="44">
        <f>IF(E1792&lt;10,IF(E1792=1,AB1792,SUMIFS(AB:AB,A:A,A1792,C:C,C1792)),"")</f>
        <v>0</v>
      </c>
    </row>
    <row r="1793" spans="2:39">
      <c r="B1793" t="e">
        <f>INDEX(Schedule!A:B,MATCH(GameLog!A1793,Schedule!A:A,0),2)</f>
        <v>#N/A</v>
      </c>
      <c r="AM1793" s="44">
        <f>IF(E1793&lt;10,IF(E1793=1,AB1793,SUMIFS(AB:AB,A:A,A1793,C:C,C1793)),"")</f>
        <v>0</v>
      </c>
    </row>
    <row r="1794" spans="2:39">
      <c r="B1794" t="e">
        <f>INDEX(Schedule!A:B,MATCH(GameLog!A1794,Schedule!A:A,0),2)</f>
        <v>#N/A</v>
      </c>
      <c r="AM1794" s="44">
        <f>IF(E1794&lt;10,IF(E1794=1,AB1794,SUMIFS(AB:AB,A:A,A1794,C:C,C1794)),"")</f>
        <v>0</v>
      </c>
    </row>
    <row r="1795" spans="2:39">
      <c r="B1795" t="e">
        <f>INDEX(Schedule!A:B,MATCH(GameLog!A1795,Schedule!A:A,0),2)</f>
        <v>#N/A</v>
      </c>
      <c r="AM1795" s="44">
        <f>IF(E1795&lt;10,IF(E1795=1,AB1795,SUMIFS(AB:AB,A:A,A1795,C:C,C1795)),"")</f>
        <v>0</v>
      </c>
    </row>
    <row r="1796" spans="2:39">
      <c r="B1796" t="e">
        <f>INDEX(Schedule!A:B,MATCH(GameLog!A1796,Schedule!A:A,0),2)</f>
        <v>#N/A</v>
      </c>
      <c r="AM1796" s="44">
        <f>IF(E1796&lt;10,IF(E1796=1,AB1796,SUMIFS(AB:AB,A:A,A1796,C:C,C1796)),"")</f>
        <v>0</v>
      </c>
    </row>
    <row r="1797" spans="2:39">
      <c r="B1797" t="e">
        <f>INDEX(Schedule!A:B,MATCH(GameLog!A1797,Schedule!A:A,0),2)</f>
        <v>#N/A</v>
      </c>
      <c r="AM1797" s="44">
        <f>IF(E1797&lt;10,IF(E1797=1,AB1797,SUMIFS(AB:AB,A:A,A1797,C:C,C1797)),"")</f>
        <v>0</v>
      </c>
    </row>
    <row r="1798" spans="2:39">
      <c r="B1798" t="e">
        <f>INDEX(Schedule!A:B,MATCH(GameLog!A1798,Schedule!A:A,0),2)</f>
        <v>#N/A</v>
      </c>
      <c r="AM1798" s="44">
        <f>IF(E1798&lt;10,IF(E1798=1,AB1798,SUMIFS(AB:AB,A:A,A1798,C:C,C1798)),"")</f>
        <v>0</v>
      </c>
    </row>
    <row r="1799" spans="2:39">
      <c r="B1799" t="e">
        <f>INDEX(Schedule!A:B,MATCH(GameLog!A1799,Schedule!A:A,0),2)</f>
        <v>#N/A</v>
      </c>
      <c r="AM1799" s="44">
        <f>IF(E1799&lt;10,IF(E1799=1,AB1799,SUMIFS(AB:AB,A:A,A1799,C:C,C1799)),"")</f>
        <v>0</v>
      </c>
    </row>
    <row r="1800" spans="2:39">
      <c r="B1800" t="e">
        <f>INDEX(Schedule!A:B,MATCH(GameLog!A1800,Schedule!A:A,0),2)</f>
        <v>#N/A</v>
      </c>
      <c r="AM1800" s="44">
        <f>IF(E1800&lt;10,IF(E1800=1,AB1800,SUMIFS(AB:AB,A:A,A1800,C:C,C1800)),"")</f>
        <v>0</v>
      </c>
    </row>
    <row r="1801" spans="2:39">
      <c r="B1801" t="e">
        <f>INDEX(Schedule!A:B,MATCH(GameLog!A1801,Schedule!A:A,0),2)</f>
        <v>#N/A</v>
      </c>
      <c r="AM1801" s="44">
        <f>IF(E1801&lt;10,IF(E1801=1,AB1801,SUMIFS(AB:AB,A:A,A1801,C:C,C1801)),"")</f>
        <v>0</v>
      </c>
    </row>
    <row r="1802" spans="2:39">
      <c r="B1802" t="e">
        <f>INDEX(Schedule!A:B,MATCH(GameLog!A1802,Schedule!A:A,0),2)</f>
        <v>#N/A</v>
      </c>
      <c r="AM1802" s="44">
        <f>IF(E1802&lt;10,IF(E1802=1,AB1802,SUMIFS(AB:AB,A:A,A1802,C:C,C1802)),"")</f>
        <v>0</v>
      </c>
    </row>
    <row r="1803" spans="2:39">
      <c r="B1803" t="e">
        <f>INDEX(Schedule!A:B,MATCH(GameLog!A1803,Schedule!A:A,0),2)</f>
        <v>#N/A</v>
      </c>
      <c r="AM1803" s="44">
        <f>IF(E1803&lt;10,IF(E1803=1,AB1803,SUMIFS(AB:AB,A:A,A1803,C:C,C1803)),"")</f>
        <v>0</v>
      </c>
    </row>
    <row r="1804" spans="2:39">
      <c r="B1804" t="e">
        <f>INDEX(Schedule!A:B,MATCH(GameLog!A1804,Schedule!A:A,0),2)</f>
        <v>#N/A</v>
      </c>
      <c r="AM1804" s="44">
        <f>IF(E1804&lt;10,IF(E1804=1,AB1804,SUMIFS(AB:AB,A:A,A1804,C:C,C1804)),"")</f>
        <v>0</v>
      </c>
    </row>
    <row r="1805" spans="2:39">
      <c r="B1805" t="e">
        <f>INDEX(Schedule!A:B,MATCH(GameLog!A1805,Schedule!A:A,0),2)</f>
        <v>#N/A</v>
      </c>
      <c r="AM1805" s="44">
        <f>IF(E1805&lt;10,IF(E1805=1,AB1805,SUMIFS(AB:AB,A:A,A1805,C:C,C1805)),"")</f>
        <v>0</v>
      </c>
    </row>
    <row r="1806" spans="2:39">
      <c r="B1806" t="e">
        <f>INDEX(Schedule!A:B,MATCH(GameLog!A1806,Schedule!A:A,0),2)</f>
        <v>#N/A</v>
      </c>
      <c r="AM1806" s="44">
        <f>IF(E1806&lt;10,IF(E1806=1,AB1806,SUMIFS(AB:AB,A:A,A1806,C:C,C1806)),"")</f>
        <v>0</v>
      </c>
    </row>
    <row r="1807" spans="2:39">
      <c r="B1807" t="e">
        <f>INDEX(Schedule!A:B,MATCH(GameLog!A1807,Schedule!A:A,0),2)</f>
        <v>#N/A</v>
      </c>
      <c r="AM1807" s="44">
        <f>IF(E1807&lt;10,IF(E1807=1,AB1807,SUMIFS(AB:AB,A:A,A1807,C:C,C1807)),"")</f>
        <v>0</v>
      </c>
    </row>
    <row r="1808" spans="2:39">
      <c r="B1808" t="e">
        <f>INDEX(Schedule!A:B,MATCH(GameLog!A1808,Schedule!A:A,0),2)</f>
        <v>#N/A</v>
      </c>
      <c r="AM1808" s="44">
        <f>IF(E1808&lt;10,IF(E1808=1,AB1808,SUMIFS(AB:AB,A:A,A1808,C:C,C1808)),"")</f>
        <v>0</v>
      </c>
    </row>
    <row r="1809" spans="2:39">
      <c r="B1809" t="e">
        <f>INDEX(Schedule!A:B,MATCH(GameLog!A1809,Schedule!A:A,0),2)</f>
        <v>#N/A</v>
      </c>
      <c r="AM1809" s="44">
        <f>IF(E1809&lt;10,IF(E1809=1,AB1809,SUMIFS(AB:AB,A:A,A1809,C:C,C1809)),"")</f>
        <v>0</v>
      </c>
    </row>
    <row r="1810" spans="2:39">
      <c r="B1810" t="e">
        <f>INDEX(Schedule!A:B,MATCH(GameLog!A1810,Schedule!A:A,0),2)</f>
        <v>#N/A</v>
      </c>
      <c r="AM1810" s="44">
        <f>IF(E1810&lt;10,IF(E1810=1,AB1810,SUMIFS(AB:AB,A:A,A1810,C:C,C1810)),"")</f>
        <v>0</v>
      </c>
    </row>
    <row r="1811" spans="2:39">
      <c r="B1811" t="e">
        <f>INDEX(Schedule!A:B,MATCH(GameLog!A1811,Schedule!A:A,0),2)</f>
        <v>#N/A</v>
      </c>
      <c r="AM1811" s="44">
        <f>IF(E1811&lt;10,IF(E1811=1,AB1811,SUMIFS(AB:AB,A:A,A1811,C:C,C1811)),"")</f>
        <v>0</v>
      </c>
    </row>
    <row r="1812" spans="2:39">
      <c r="B1812" t="e">
        <f>INDEX(Schedule!A:B,MATCH(GameLog!A1812,Schedule!A:A,0),2)</f>
        <v>#N/A</v>
      </c>
      <c r="AM1812" s="44">
        <f>IF(E1812&lt;10,IF(E1812=1,AB1812,SUMIFS(AB:AB,A:A,A1812,C:C,C1812)),"")</f>
        <v>0</v>
      </c>
    </row>
    <row r="1813" spans="2:39">
      <c r="B1813" t="e">
        <f>INDEX(Schedule!A:B,MATCH(GameLog!A1813,Schedule!A:A,0),2)</f>
        <v>#N/A</v>
      </c>
      <c r="AM1813" s="44">
        <f>IF(E1813&lt;10,IF(E1813=1,AB1813,SUMIFS(AB:AB,A:A,A1813,C:C,C1813)),"")</f>
        <v>0</v>
      </c>
    </row>
    <row r="1814" spans="2:39">
      <c r="B1814" t="e">
        <f>INDEX(Schedule!A:B,MATCH(GameLog!A1814,Schedule!A:A,0),2)</f>
        <v>#N/A</v>
      </c>
      <c r="AM1814" s="44">
        <f>IF(E1814&lt;10,IF(E1814=1,AB1814,SUMIFS(AB:AB,A:A,A1814,C:C,C1814)),"")</f>
        <v>0</v>
      </c>
    </row>
    <row r="1815" spans="2:39">
      <c r="B1815" t="e">
        <f>INDEX(Schedule!A:B,MATCH(GameLog!A1815,Schedule!A:A,0),2)</f>
        <v>#N/A</v>
      </c>
      <c r="AM1815" s="44">
        <f>IF(E1815&lt;10,IF(E1815=1,AB1815,SUMIFS(AB:AB,A:A,A1815,C:C,C1815)),"")</f>
        <v>0</v>
      </c>
    </row>
    <row r="1816" spans="2:39">
      <c r="B1816" t="e">
        <f>INDEX(Schedule!A:B,MATCH(GameLog!A1816,Schedule!A:A,0),2)</f>
        <v>#N/A</v>
      </c>
      <c r="AM1816" s="44">
        <f>IF(E1816&lt;10,IF(E1816=1,AB1816,SUMIFS(AB:AB,A:A,A1816,C:C,C1816)),"")</f>
        <v>0</v>
      </c>
    </row>
    <row r="1817" spans="2:39">
      <c r="B1817" t="e">
        <f>INDEX(Schedule!A:B,MATCH(GameLog!A1817,Schedule!A:A,0),2)</f>
        <v>#N/A</v>
      </c>
      <c r="AM1817" s="44">
        <f>IF(E1817&lt;10,IF(E1817=1,AB1817,SUMIFS(AB:AB,A:A,A1817,C:C,C1817)),"")</f>
        <v>0</v>
      </c>
    </row>
    <row r="1818" spans="2:39">
      <c r="B1818" t="e">
        <f>INDEX(Schedule!A:B,MATCH(GameLog!A1818,Schedule!A:A,0),2)</f>
        <v>#N/A</v>
      </c>
      <c r="AM1818" s="44">
        <f>IF(E1818&lt;10,IF(E1818=1,AB1818,SUMIFS(AB:AB,A:A,A1818,C:C,C1818)),"")</f>
        <v>0</v>
      </c>
    </row>
    <row r="1819" spans="2:39">
      <c r="B1819" t="e">
        <f>INDEX(Schedule!A:B,MATCH(GameLog!A1819,Schedule!A:A,0),2)</f>
        <v>#N/A</v>
      </c>
      <c r="AM1819" s="44">
        <f>IF(E1819&lt;10,IF(E1819=1,AB1819,SUMIFS(AB:AB,A:A,A1819,C:C,C1819)),"")</f>
        <v>0</v>
      </c>
    </row>
    <row r="1820" spans="2:39">
      <c r="B1820" t="e">
        <f>INDEX(Schedule!A:B,MATCH(GameLog!A1820,Schedule!A:A,0),2)</f>
        <v>#N/A</v>
      </c>
      <c r="AM1820" s="44">
        <f>IF(E1820&lt;10,IF(E1820=1,AB1820,SUMIFS(AB:AB,A:A,A1820,C:C,C1820)),"")</f>
        <v>0</v>
      </c>
    </row>
    <row r="1821" spans="2:39">
      <c r="B1821" t="e">
        <f>INDEX(Schedule!A:B,MATCH(GameLog!A1821,Schedule!A:A,0),2)</f>
        <v>#N/A</v>
      </c>
      <c r="AM1821" s="44">
        <f>IF(E1821&lt;10,IF(E1821=1,AB1821,SUMIFS(AB:AB,A:A,A1821,C:C,C1821)),"")</f>
        <v>0</v>
      </c>
    </row>
    <row r="1822" spans="2:39">
      <c r="B1822" t="e">
        <f>INDEX(Schedule!A:B,MATCH(GameLog!A1822,Schedule!A:A,0),2)</f>
        <v>#N/A</v>
      </c>
      <c r="AM1822" s="44">
        <f>IF(E1822&lt;10,IF(E1822=1,AB1822,SUMIFS(AB:AB,A:A,A1822,C:C,C1822)),"")</f>
        <v>0</v>
      </c>
    </row>
    <row r="1823" spans="2:39">
      <c r="B1823" t="e">
        <f>INDEX(Schedule!A:B,MATCH(GameLog!A1823,Schedule!A:A,0),2)</f>
        <v>#N/A</v>
      </c>
      <c r="AM1823" s="44">
        <f>IF(E1823&lt;10,IF(E1823=1,AB1823,SUMIFS(AB:AB,A:A,A1823,C:C,C1823)),"")</f>
        <v>0</v>
      </c>
    </row>
    <row r="1824" spans="2:39">
      <c r="B1824" t="e">
        <f>INDEX(Schedule!A:B,MATCH(GameLog!A1824,Schedule!A:A,0),2)</f>
        <v>#N/A</v>
      </c>
      <c r="AM1824" s="44">
        <f>IF(E1824&lt;10,IF(E1824=1,AB1824,SUMIFS(AB:AB,A:A,A1824,C:C,C1824)),"")</f>
        <v>0</v>
      </c>
    </row>
    <row r="1825" spans="2:39">
      <c r="B1825" t="e">
        <f>INDEX(Schedule!A:B,MATCH(GameLog!A1825,Schedule!A:A,0),2)</f>
        <v>#N/A</v>
      </c>
      <c r="AM1825" s="44">
        <f>IF(E1825&lt;10,IF(E1825=1,AB1825,SUMIFS(AB:AB,A:A,A1825,C:C,C1825)),"")</f>
        <v>0</v>
      </c>
    </row>
    <row r="1826" spans="2:39">
      <c r="B1826" t="e">
        <f>INDEX(Schedule!A:B,MATCH(GameLog!A1826,Schedule!A:A,0),2)</f>
        <v>#N/A</v>
      </c>
      <c r="AM1826" s="44">
        <f>IF(E1826&lt;10,IF(E1826=1,AB1826,SUMIFS(AB:AB,A:A,A1826,C:C,C1826)),"")</f>
        <v>0</v>
      </c>
    </row>
    <row r="1827" spans="2:39">
      <c r="B1827" t="e">
        <f>INDEX(Schedule!A:B,MATCH(GameLog!A1827,Schedule!A:A,0),2)</f>
        <v>#N/A</v>
      </c>
      <c r="AM1827" s="44">
        <f>IF(E1827&lt;10,IF(E1827=1,AB1827,SUMIFS(AB:AB,A:A,A1827,C:C,C1827)),"")</f>
        <v>0</v>
      </c>
    </row>
    <row r="1828" spans="2:39">
      <c r="B1828" t="e">
        <f>INDEX(Schedule!A:B,MATCH(GameLog!A1828,Schedule!A:A,0),2)</f>
        <v>#N/A</v>
      </c>
      <c r="AM1828" s="44">
        <f>IF(E1828&lt;10,IF(E1828=1,AB1828,SUMIFS(AB:AB,A:A,A1828,C:C,C1828)),"")</f>
        <v>0</v>
      </c>
    </row>
    <row r="1829" spans="2:39">
      <c r="B1829" t="e">
        <f>INDEX(Schedule!A:B,MATCH(GameLog!A1829,Schedule!A:A,0),2)</f>
        <v>#N/A</v>
      </c>
      <c r="AM1829" s="44">
        <f>IF(E1829&lt;10,IF(E1829=1,AB1829,SUMIFS(AB:AB,A:A,A1829,C:C,C1829)),"")</f>
        <v>0</v>
      </c>
    </row>
    <row r="1830" spans="2:39">
      <c r="B1830" t="e">
        <f>INDEX(Schedule!A:B,MATCH(GameLog!A1830,Schedule!A:A,0),2)</f>
        <v>#N/A</v>
      </c>
      <c r="AM1830" s="44">
        <f>IF(E1830&lt;10,IF(E1830=1,AB1830,SUMIFS(AB:AB,A:A,A1830,C:C,C1830)),"")</f>
        <v>0</v>
      </c>
    </row>
    <row r="1831" spans="2:39">
      <c r="B1831" t="e">
        <f>INDEX(Schedule!A:B,MATCH(GameLog!A1831,Schedule!A:A,0),2)</f>
        <v>#N/A</v>
      </c>
      <c r="AM1831" s="44">
        <f>IF(E1831&lt;10,IF(E1831=1,AB1831,SUMIFS(AB:AB,A:A,A1831,C:C,C1831)),"")</f>
        <v>0</v>
      </c>
    </row>
    <row r="1832" spans="2:39">
      <c r="B1832" t="e">
        <f>INDEX(Schedule!A:B,MATCH(GameLog!A1832,Schedule!A:A,0),2)</f>
        <v>#N/A</v>
      </c>
      <c r="AM1832" s="44">
        <f>IF(E1832&lt;10,IF(E1832=1,AB1832,SUMIFS(AB:AB,A:A,A1832,C:C,C1832)),"")</f>
        <v>0</v>
      </c>
    </row>
    <row r="1833" spans="2:39">
      <c r="B1833" t="e">
        <f>INDEX(Schedule!A:B,MATCH(GameLog!A1833,Schedule!A:A,0),2)</f>
        <v>#N/A</v>
      </c>
      <c r="AM1833" s="44">
        <f>IF(E1833&lt;10,IF(E1833=1,AB1833,SUMIFS(AB:AB,A:A,A1833,C:C,C1833)),"")</f>
        <v>0</v>
      </c>
    </row>
    <row r="1834" spans="2:39">
      <c r="B1834" t="e">
        <f>INDEX(Schedule!A:B,MATCH(GameLog!A1834,Schedule!A:A,0),2)</f>
        <v>#N/A</v>
      </c>
      <c r="AM1834" s="44">
        <f>IF(E1834&lt;10,IF(E1834=1,AB1834,SUMIFS(AB:AB,A:A,A1834,C:C,C1834)),"")</f>
        <v>0</v>
      </c>
    </row>
    <row r="1835" spans="2:39">
      <c r="B1835" t="e">
        <f>INDEX(Schedule!A:B,MATCH(GameLog!A1835,Schedule!A:A,0),2)</f>
        <v>#N/A</v>
      </c>
      <c r="AM1835" s="44">
        <f>IF(E1835&lt;10,IF(E1835=1,AB1835,SUMIFS(AB:AB,A:A,A1835,C:C,C1835)),"")</f>
        <v>0</v>
      </c>
    </row>
    <row r="1836" spans="2:39">
      <c r="B1836" t="e">
        <f>INDEX(Schedule!A:B,MATCH(GameLog!A1836,Schedule!A:A,0),2)</f>
        <v>#N/A</v>
      </c>
      <c r="AM1836" s="44">
        <f>IF(E1836&lt;10,IF(E1836=1,AB1836,SUMIFS(AB:AB,A:A,A1836,C:C,C1836)),"")</f>
        <v>0</v>
      </c>
    </row>
    <row r="1837" spans="2:39">
      <c r="B1837" t="e">
        <f>INDEX(Schedule!A:B,MATCH(GameLog!A1837,Schedule!A:A,0),2)</f>
        <v>#N/A</v>
      </c>
      <c r="AM1837" s="44">
        <f>IF(E1837&lt;10,IF(E1837=1,AB1837,SUMIFS(AB:AB,A:A,A1837,C:C,C1837)),"")</f>
        <v>0</v>
      </c>
    </row>
    <row r="1838" spans="2:39">
      <c r="B1838" t="e">
        <f>INDEX(Schedule!A:B,MATCH(GameLog!A1838,Schedule!A:A,0),2)</f>
        <v>#N/A</v>
      </c>
      <c r="AM1838" s="44">
        <f>IF(E1838&lt;10,IF(E1838=1,AB1838,SUMIFS(AB:AB,A:A,A1838,C:C,C1838)),"")</f>
        <v>0</v>
      </c>
    </row>
    <row r="1839" spans="2:39">
      <c r="B1839" t="e">
        <f>INDEX(Schedule!A:B,MATCH(GameLog!A1839,Schedule!A:A,0),2)</f>
        <v>#N/A</v>
      </c>
      <c r="AM1839" s="44">
        <f>IF(E1839&lt;10,IF(E1839=1,AB1839,SUMIFS(AB:AB,A:A,A1839,C:C,C1839)),"")</f>
        <v>0</v>
      </c>
    </row>
    <row r="1840" spans="2:39">
      <c r="B1840" t="e">
        <f>INDEX(Schedule!A:B,MATCH(GameLog!A1840,Schedule!A:A,0),2)</f>
        <v>#N/A</v>
      </c>
      <c r="AM1840" s="44">
        <f>IF(E1840&lt;10,IF(E1840=1,AB1840,SUMIFS(AB:AB,A:A,A1840,C:C,C1840)),"")</f>
        <v>0</v>
      </c>
    </row>
    <row r="1841" spans="2:39">
      <c r="B1841" t="e">
        <f>INDEX(Schedule!A:B,MATCH(GameLog!A1841,Schedule!A:A,0),2)</f>
        <v>#N/A</v>
      </c>
      <c r="AM1841" s="44">
        <f>IF(E1841&lt;10,IF(E1841=1,AB1841,SUMIFS(AB:AB,A:A,A1841,C:C,C1841)),"")</f>
        <v>0</v>
      </c>
    </row>
    <row r="1842" spans="2:39">
      <c r="B1842" t="e">
        <f>INDEX(Schedule!A:B,MATCH(GameLog!A1842,Schedule!A:A,0),2)</f>
        <v>#N/A</v>
      </c>
      <c r="AM1842" s="44">
        <f>IF(E1842&lt;10,IF(E1842=1,AB1842,SUMIFS(AB:AB,A:A,A1842,C:C,C1842)),"")</f>
        <v>0</v>
      </c>
    </row>
    <row r="1843" spans="2:39">
      <c r="B1843" t="e">
        <f>INDEX(Schedule!A:B,MATCH(GameLog!A1843,Schedule!A:A,0),2)</f>
        <v>#N/A</v>
      </c>
      <c r="AM1843" s="44">
        <f>IF(E1843&lt;10,IF(E1843=1,AB1843,SUMIFS(AB:AB,A:A,A1843,C:C,C1843)),"")</f>
        <v>0</v>
      </c>
    </row>
    <row r="1844" spans="2:39">
      <c r="B1844" t="e">
        <f>INDEX(Schedule!A:B,MATCH(GameLog!A1844,Schedule!A:A,0),2)</f>
        <v>#N/A</v>
      </c>
      <c r="AM1844" s="44">
        <f>IF(E1844&lt;10,IF(E1844=1,AB1844,SUMIFS(AB:AB,A:A,A1844,C:C,C1844)),"")</f>
        <v>0</v>
      </c>
    </row>
    <row r="1845" spans="2:39">
      <c r="B1845" t="e">
        <f>INDEX(Schedule!A:B,MATCH(GameLog!A1845,Schedule!A:A,0),2)</f>
        <v>#N/A</v>
      </c>
      <c r="AM1845" s="44">
        <f>IF(E1845&lt;10,IF(E1845=1,AB1845,SUMIFS(AB:AB,A:A,A1845,C:C,C1845)),"")</f>
        <v>0</v>
      </c>
    </row>
    <row r="1846" spans="2:39">
      <c r="B1846" t="e">
        <f>INDEX(Schedule!A:B,MATCH(GameLog!A1846,Schedule!A:A,0),2)</f>
        <v>#N/A</v>
      </c>
      <c r="AM1846" s="44">
        <f>IF(E1846&lt;10,IF(E1846=1,AB1846,SUMIFS(AB:AB,A:A,A1846,C:C,C1846)),"")</f>
        <v>0</v>
      </c>
    </row>
    <row r="1847" spans="2:39">
      <c r="B1847" t="e">
        <f>INDEX(Schedule!A:B,MATCH(GameLog!A1847,Schedule!A:A,0),2)</f>
        <v>#N/A</v>
      </c>
      <c r="AM1847" s="44">
        <f>IF(E1847&lt;10,IF(E1847=1,AB1847,SUMIFS(AB:AB,A:A,A1847,C:C,C1847)),"")</f>
        <v>0</v>
      </c>
    </row>
    <row r="1848" spans="2:39">
      <c r="B1848" t="e">
        <f>INDEX(Schedule!A:B,MATCH(GameLog!A1848,Schedule!A:A,0),2)</f>
        <v>#N/A</v>
      </c>
      <c r="AM1848" s="44">
        <f>IF(E1848&lt;10,IF(E1848=1,AB1848,SUMIFS(AB:AB,A:A,A1848,C:C,C1848)),"")</f>
        <v>0</v>
      </c>
    </row>
    <row r="1849" spans="2:39">
      <c r="B1849" t="e">
        <f>INDEX(Schedule!A:B,MATCH(GameLog!A1849,Schedule!A:A,0),2)</f>
        <v>#N/A</v>
      </c>
      <c r="AM1849" s="44">
        <f>IF(E1849&lt;10,IF(E1849=1,AB1849,SUMIFS(AB:AB,A:A,A1849,C:C,C1849)),"")</f>
        <v>0</v>
      </c>
    </row>
    <row r="1850" spans="2:39">
      <c r="B1850" t="e">
        <f>INDEX(Schedule!A:B,MATCH(GameLog!A1850,Schedule!A:A,0),2)</f>
        <v>#N/A</v>
      </c>
      <c r="AM1850" s="44">
        <f>IF(E1850&lt;10,IF(E1850=1,AB1850,SUMIFS(AB:AB,A:A,A1850,C:C,C1850)),"")</f>
        <v>0</v>
      </c>
    </row>
    <row r="1851" spans="2:39">
      <c r="B1851" t="e">
        <f>INDEX(Schedule!A:B,MATCH(GameLog!A1851,Schedule!A:A,0),2)</f>
        <v>#N/A</v>
      </c>
      <c r="AM1851" s="44">
        <f>IF(E1851&lt;10,IF(E1851=1,AB1851,SUMIFS(AB:AB,A:A,A1851,C:C,C1851)),"")</f>
        <v>0</v>
      </c>
    </row>
    <row r="1852" spans="2:39">
      <c r="B1852" t="e">
        <f>INDEX(Schedule!A:B,MATCH(GameLog!A1852,Schedule!A:A,0),2)</f>
        <v>#N/A</v>
      </c>
      <c r="AM1852" s="44">
        <f>IF(E1852&lt;10,IF(E1852=1,AB1852,SUMIFS(AB:AB,A:A,A1852,C:C,C1852)),"")</f>
        <v>0</v>
      </c>
    </row>
    <row r="1853" spans="2:39">
      <c r="B1853" t="e">
        <f>INDEX(Schedule!A:B,MATCH(GameLog!A1853,Schedule!A:A,0),2)</f>
        <v>#N/A</v>
      </c>
      <c r="AM1853" s="44">
        <f>IF(E1853&lt;10,IF(E1853=1,AB1853,SUMIFS(AB:AB,A:A,A1853,C:C,C1853)),"")</f>
        <v>0</v>
      </c>
    </row>
    <row r="1854" spans="2:39">
      <c r="B1854" t="e">
        <f>INDEX(Schedule!A:B,MATCH(GameLog!A1854,Schedule!A:A,0),2)</f>
        <v>#N/A</v>
      </c>
      <c r="AM1854" s="44">
        <f>IF(E1854&lt;10,IF(E1854=1,AB1854,SUMIFS(AB:AB,A:A,A1854,C:C,C1854)),"")</f>
        <v>0</v>
      </c>
    </row>
    <row r="1855" spans="2:39">
      <c r="B1855" t="e">
        <f>INDEX(Schedule!A:B,MATCH(GameLog!A1855,Schedule!A:A,0),2)</f>
        <v>#N/A</v>
      </c>
      <c r="AM1855" s="44">
        <f>IF(E1855&lt;10,IF(E1855=1,AB1855,SUMIFS(AB:AB,A:A,A1855,C:C,C1855)),"")</f>
        <v>0</v>
      </c>
    </row>
    <row r="1856" spans="2:39">
      <c r="B1856" t="e">
        <f>INDEX(Schedule!A:B,MATCH(GameLog!A1856,Schedule!A:A,0),2)</f>
        <v>#N/A</v>
      </c>
      <c r="AM1856" s="44">
        <f>IF(E1856&lt;10,IF(E1856=1,AB1856,SUMIFS(AB:AB,A:A,A1856,C:C,C1856)),"")</f>
        <v>0</v>
      </c>
    </row>
    <row r="1857" spans="2:39">
      <c r="B1857" t="e">
        <f>INDEX(Schedule!A:B,MATCH(GameLog!A1857,Schedule!A:A,0),2)</f>
        <v>#N/A</v>
      </c>
      <c r="AM1857" s="44">
        <f>IF(E1857&lt;10,IF(E1857=1,AB1857,SUMIFS(AB:AB,A:A,A1857,C:C,C1857)),"")</f>
        <v>0</v>
      </c>
    </row>
    <row r="1858" spans="2:39">
      <c r="B1858" t="e">
        <f>INDEX(Schedule!A:B,MATCH(GameLog!A1858,Schedule!A:A,0),2)</f>
        <v>#N/A</v>
      </c>
      <c r="AM1858" s="44">
        <f>IF(E1858&lt;10,IF(E1858=1,AB1858,SUMIFS(AB:AB,A:A,A1858,C:C,C1858)),"")</f>
        <v>0</v>
      </c>
    </row>
    <row r="1859" spans="2:39">
      <c r="B1859" t="e">
        <f>INDEX(Schedule!A:B,MATCH(GameLog!A1859,Schedule!A:A,0),2)</f>
        <v>#N/A</v>
      </c>
      <c r="AM1859" s="44">
        <f>IF(E1859&lt;10,IF(E1859=1,AB1859,SUMIFS(AB:AB,A:A,A1859,C:C,C1859)),"")</f>
        <v>0</v>
      </c>
    </row>
    <row r="1860" spans="2:39">
      <c r="B1860" t="e">
        <f>INDEX(Schedule!A:B,MATCH(GameLog!A1860,Schedule!A:A,0),2)</f>
        <v>#N/A</v>
      </c>
      <c r="AM1860" s="44">
        <f>IF(E1860&lt;10,IF(E1860=1,AB1860,SUMIFS(AB:AB,A:A,A1860,C:C,C1860)),"")</f>
        <v>0</v>
      </c>
    </row>
    <row r="1861" spans="2:39">
      <c r="B1861" t="e">
        <f>INDEX(Schedule!A:B,MATCH(GameLog!A1861,Schedule!A:A,0),2)</f>
        <v>#N/A</v>
      </c>
      <c r="AM1861" s="44">
        <f>IF(E1861&lt;10,IF(E1861=1,AB1861,SUMIFS(AB:AB,A:A,A1861,C:C,C1861)),"")</f>
        <v>0</v>
      </c>
    </row>
    <row r="1862" spans="2:39">
      <c r="B1862" t="e">
        <f>INDEX(Schedule!A:B,MATCH(GameLog!A1862,Schedule!A:A,0),2)</f>
        <v>#N/A</v>
      </c>
      <c r="AM1862" s="44">
        <f>IF(E1862&lt;10,IF(E1862=1,AB1862,SUMIFS(AB:AB,A:A,A1862,C:C,C1862)),"")</f>
        <v>0</v>
      </c>
    </row>
    <row r="1863" spans="2:39">
      <c r="B1863" t="e">
        <f>INDEX(Schedule!A:B,MATCH(GameLog!A1863,Schedule!A:A,0),2)</f>
        <v>#N/A</v>
      </c>
      <c r="AM1863" s="44">
        <f>IF(E1863&lt;10,IF(E1863=1,AB1863,SUMIFS(AB:AB,A:A,A1863,C:C,C1863)),"")</f>
        <v>0</v>
      </c>
    </row>
    <row r="1864" spans="2:39">
      <c r="B1864" t="e">
        <f>INDEX(Schedule!A:B,MATCH(GameLog!A1864,Schedule!A:A,0),2)</f>
        <v>#N/A</v>
      </c>
      <c r="AM1864" s="44">
        <f>IF(E1864&lt;10,IF(E1864=1,AB1864,SUMIFS(AB:AB,A:A,A1864,C:C,C1864)),"")</f>
        <v>0</v>
      </c>
    </row>
    <row r="1865" spans="2:39">
      <c r="B1865" t="e">
        <f>INDEX(Schedule!A:B,MATCH(GameLog!A1865,Schedule!A:A,0),2)</f>
        <v>#N/A</v>
      </c>
      <c r="AM1865" s="44">
        <f>IF(E1865&lt;10,IF(E1865=1,AB1865,SUMIFS(AB:AB,A:A,A1865,C:C,C1865)),"")</f>
        <v>0</v>
      </c>
    </row>
    <row r="1866" spans="2:39">
      <c r="B1866" t="e">
        <f>INDEX(Schedule!A:B,MATCH(GameLog!A1866,Schedule!A:A,0),2)</f>
        <v>#N/A</v>
      </c>
      <c r="AM1866" s="44">
        <f>IF(E1866&lt;10,IF(E1866=1,AB1866,SUMIFS(AB:AB,A:A,A1866,C:C,C1866)),"")</f>
        <v>0</v>
      </c>
    </row>
    <row r="1867" spans="2:39">
      <c r="B1867" t="e">
        <f>INDEX(Schedule!A:B,MATCH(GameLog!A1867,Schedule!A:A,0),2)</f>
        <v>#N/A</v>
      </c>
      <c r="AM1867" s="44">
        <f>IF(E1867&lt;10,IF(E1867=1,AB1867,SUMIFS(AB:AB,A:A,A1867,C:C,C1867)),"")</f>
        <v>0</v>
      </c>
    </row>
    <row r="1868" spans="2:39">
      <c r="B1868" t="e">
        <f>INDEX(Schedule!A:B,MATCH(GameLog!A1868,Schedule!A:A,0),2)</f>
        <v>#N/A</v>
      </c>
      <c r="AM1868" s="44">
        <f>IF(E1868&lt;10,IF(E1868=1,AB1868,SUMIFS(AB:AB,A:A,A1868,C:C,C1868)),"")</f>
        <v>0</v>
      </c>
    </row>
    <row r="1869" spans="2:39">
      <c r="B1869" t="e">
        <f>INDEX(Schedule!A:B,MATCH(GameLog!A1869,Schedule!A:A,0),2)</f>
        <v>#N/A</v>
      </c>
      <c r="AM1869" s="44">
        <f>IF(E1869&lt;10,IF(E1869=1,AB1869,SUMIFS(AB:AB,A:A,A1869,C:C,C1869)),"")</f>
        <v>0</v>
      </c>
    </row>
    <row r="1870" spans="2:39">
      <c r="B1870" t="e">
        <f>INDEX(Schedule!A:B,MATCH(GameLog!A1870,Schedule!A:A,0),2)</f>
        <v>#N/A</v>
      </c>
      <c r="AM1870" s="44">
        <f>IF(E1870&lt;10,IF(E1870=1,AB1870,SUMIFS(AB:AB,A:A,A1870,C:C,C1870)),"")</f>
        <v>0</v>
      </c>
    </row>
    <row r="1871" spans="2:39">
      <c r="B1871" t="e">
        <f>INDEX(Schedule!A:B,MATCH(GameLog!A1871,Schedule!A:A,0),2)</f>
        <v>#N/A</v>
      </c>
      <c r="AM1871" s="44">
        <f>IF(E1871&lt;10,IF(E1871=1,AB1871,SUMIFS(AB:AB,A:A,A1871,C:C,C1871)),"")</f>
        <v>0</v>
      </c>
    </row>
    <row r="1872" spans="2:39">
      <c r="B1872" t="e">
        <f>INDEX(Schedule!A:B,MATCH(GameLog!A1872,Schedule!A:A,0),2)</f>
        <v>#N/A</v>
      </c>
      <c r="AM1872" s="44">
        <f>IF(E1872&lt;10,IF(E1872=1,AB1872,SUMIFS(AB:AB,A:A,A1872,C:C,C1872)),"")</f>
        <v>0</v>
      </c>
    </row>
    <row r="1873" spans="2:39">
      <c r="B1873" t="e">
        <f>INDEX(Schedule!A:B,MATCH(GameLog!A1873,Schedule!A:A,0),2)</f>
        <v>#N/A</v>
      </c>
      <c r="AM1873" s="44">
        <f>IF(E1873&lt;10,IF(E1873=1,AB1873,SUMIFS(AB:AB,A:A,A1873,C:C,C1873)),"")</f>
        <v>0</v>
      </c>
    </row>
    <row r="1874" spans="2:39">
      <c r="B1874" t="e">
        <f>INDEX(Schedule!A:B,MATCH(GameLog!A1874,Schedule!A:A,0),2)</f>
        <v>#N/A</v>
      </c>
      <c r="AM1874" s="44">
        <f>IF(E1874&lt;10,IF(E1874=1,AB1874,SUMIFS(AB:AB,A:A,A1874,C:C,C1874)),"")</f>
        <v>0</v>
      </c>
    </row>
    <row r="1875" spans="2:39">
      <c r="B1875" t="e">
        <f>INDEX(Schedule!A:B,MATCH(GameLog!A1875,Schedule!A:A,0),2)</f>
        <v>#N/A</v>
      </c>
      <c r="AM1875" s="44">
        <f>IF(E1875&lt;10,IF(E1875=1,AB1875,SUMIFS(AB:AB,A:A,A1875,C:C,C1875)),"")</f>
        <v>0</v>
      </c>
    </row>
    <row r="1876" spans="2:39">
      <c r="B1876" t="e">
        <f>INDEX(Schedule!A:B,MATCH(GameLog!A1876,Schedule!A:A,0),2)</f>
        <v>#N/A</v>
      </c>
      <c r="AM1876" s="44">
        <f>IF(E1876&lt;10,IF(E1876=1,AB1876,SUMIFS(AB:AB,A:A,A1876,C:C,C1876)),"")</f>
        <v>0</v>
      </c>
    </row>
    <row r="1877" spans="2:39">
      <c r="B1877" t="e">
        <f>INDEX(Schedule!A:B,MATCH(GameLog!A1877,Schedule!A:A,0),2)</f>
        <v>#N/A</v>
      </c>
      <c r="AM1877" s="44">
        <f>IF(E1877&lt;10,IF(E1877=1,AB1877,SUMIFS(AB:AB,A:A,A1877,C:C,C1877)),"")</f>
        <v>0</v>
      </c>
    </row>
    <row r="1878" spans="2:39">
      <c r="B1878" t="e">
        <f>INDEX(Schedule!A:B,MATCH(GameLog!A1878,Schedule!A:A,0),2)</f>
        <v>#N/A</v>
      </c>
      <c r="AM1878" s="44">
        <f>IF(E1878&lt;10,IF(E1878=1,AB1878,SUMIFS(AB:AB,A:A,A1878,C:C,C1878)),"")</f>
        <v>0</v>
      </c>
    </row>
    <row r="1879" spans="2:39">
      <c r="B1879" t="e">
        <f>INDEX(Schedule!A:B,MATCH(GameLog!A1879,Schedule!A:A,0),2)</f>
        <v>#N/A</v>
      </c>
      <c r="AM1879" s="44">
        <f>IF(E1879&lt;10,IF(E1879=1,AB1879,SUMIFS(AB:AB,A:A,A1879,C:C,C1879)),"")</f>
        <v>0</v>
      </c>
    </row>
    <row r="1880" spans="2:39">
      <c r="B1880" t="e">
        <f>INDEX(Schedule!A:B,MATCH(GameLog!A1880,Schedule!A:A,0),2)</f>
        <v>#N/A</v>
      </c>
      <c r="AM1880" s="44">
        <f>IF(E1880&lt;10,IF(E1880=1,AB1880,SUMIFS(AB:AB,A:A,A1880,C:C,C1880)),"")</f>
        <v>0</v>
      </c>
    </row>
    <row r="1881" spans="2:39">
      <c r="B1881" t="e">
        <f>INDEX(Schedule!A:B,MATCH(GameLog!A1881,Schedule!A:A,0),2)</f>
        <v>#N/A</v>
      </c>
      <c r="AM1881" s="44">
        <f>IF(E1881&lt;10,IF(E1881=1,AB1881,SUMIFS(AB:AB,A:A,A1881,C:C,C1881)),"")</f>
        <v>0</v>
      </c>
    </row>
    <row r="1882" spans="2:39">
      <c r="B1882" t="e">
        <f>INDEX(Schedule!A:B,MATCH(GameLog!A1882,Schedule!A:A,0),2)</f>
        <v>#N/A</v>
      </c>
      <c r="AM1882" s="44">
        <f>IF(E1882&lt;10,IF(E1882=1,AB1882,SUMIFS(AB:AB,A:A,A1882,C:C,C1882)),"")</f>
        <v>0</v>
      </c>
    </row>
    <row r="1883" spans="2:39">
      <c r="B1883" t="e">
        <f>INDEX(Schedule!A:B,MATCH(GameLog!A1883,Schedule!A:A,0),2)</f>
        <v>#N/A</v>
      </c>
      <c r="AM1883" s="44">
        <f>IF(E1883&lt;10,IF(E1883=1,AB1883,SUMIFS(AB:AB,A:A,A1883,C:C,C1883)),"")</f>
        <v>0</v>
      </c>
    </row>
    <row r="1884" spans="2:39">
      <c r="B1884" t="e">
        <f>INDEX(Schedule!A:B,MATCH(GameLog!A1884,Schedule!A:A,0),2)</f>
        <v>#N/A</v>
      </c>
      <c r="AM1884" s="44">
        <f>IF(E1884&lt;10,IF(E1884=1,AB1884,SUMIFS(AB:AB,A:A,A1884,C:C,C1884)),"")</f>
        <v>0</v>
      </c>
    </row>
    <row r="1885" spans="2:39">
      <c r="B1885" t="e">
        <f>INDEX(Schedule!A:B,MATCH(GameLog!A1885,Schedule!A:A,0),2)</f>
        <v>#N/A</v>
      </c>
      <c r="AM1885" s="44">
        <f>IF(E1885&lt;10,IF(E1885=1,AB1885,SUMIFS(AB:AB,A:A,A1885,C:C,C1885)),"")</f>
        <v>0</v>
      </c>
    </row>
    <row r="1886" spans="2:39">
      <c r="B1886" t="e">
        <f>INDEX(Schedule!A:B,MATCH(GameLog!A1886,Schedule!A:A,0),2)</f>
        <v>#N/A</v>
      </c>
      <c r="AM1886" s="44">
        <f>IF(E1886&lt;10,IF(E1886=1,AB1886,SUMIFS(AB:AB,A:A,A1886,C:C,C1886)),"")</f>
        <v>0</v>
      </c>
    </row>
    <row r="1887" spans="2:39">
      <c r="B1887" t="e">
        <f>INDEX(Schedule!A:B,MATCH(GameLog!A1887,Schedule!A:A,0),2)</f>
        <v>#N/A</v>
      </c>
      <c r="AM1887" s="44">
        <f>IF(E1887&lt;10,IF(E1887=1,AB1887,SUMIFS(AB:AB,A:A,A1887,C:C,C1887)),"")</f>
        <v>0</v>
      </c>
    </row>
    <row r="1888" spans="2:39">
      <c r="B1888" t="e">
        <f>INDEX(Schedule!A:B,MATCH(GameLog!A1888,Schedule!A:A,0),2)</f>
        <v>#N/A</v>
      </c>
      <c r="AM1888" s="44">
        <f>IF(E1888&lt;10,IF(E1888=1,AB1888,SUMIFS(AB:AB,A:A,A1888,C:C,C1888)),"")</f>
        <v>0</v>
      </c>
    </row>
    <row r="1889" spans="2:39">
      <c r="B1889" t="e">
        <f>INDEX(Schedule!A:B,MATCH(GameLog!A1889,Schedule!A:A,0),2)</f>
        <v>#N/A</v>
      </c>
      <c r="AM1889" s="44">
        <f>IF(E1889&lt;10,IF(E1889=1,AB1889,SUMIFS(AB:AB,A:A,A1889,C:C,C1889)),"")</f>
        <v>0</v>
      </c>
    </row>
    <row r="1890" spans="2:39">
      <c r="B1890" t="e">
        <f>INDEX(Schedule!A:B,MATCH(GameLog!A1890,Schedule!A:A,0),2)</f>
        <v>#N/A</v>
      </c>
      <c r="AM1890" s="44">
        <f>IF(E1890&lt;10,IF(E1890=1,AB1890,SUMIFS(AB:AB,A:A,A1890,C:C,C1890)),"")</f>
        <v>0</v>
      </c>
    </row>
    <row r="1891" spans="2:39">
      <c r="B1891" t="e">
        <f>INDEX(Schedule!A:B,MATCH(GameLog!A1891,Schedule!A:A,0),2)</f>
        <v>#N/A</v>
      </c>
      <c r="AM1891" s="44">
        <f>IF(E1891&lt;10,IF(E1891=1,AB1891,SUMIFS(AB:AB,A:A,A1891,C:C,C1891)),"")</f>
        <v>0</v>
      </c>
    </row>
    <row r="1892" spans="2:39">
      <c r="B1892" t="e">
        <f>INDEX(Schedule!A:B,MATCH(GameLog!A1892,Schedule!A:A,0),2)</f>
        <v>#N/A</v>
      </c>
      <c r="AM1892" s="44">
        <f>IF(E1892&lt;10,IF(E1892=1,AB1892,SUMIFS(AB:AB,A:A,A1892,C:C,C1892)),"")</f>
        <v>0</v>
      </c>
    </row>
    <row r="1893" spans="2:39">
      <c r="B1893" t="e">
        <f>INDEX(Schedule!A:B,MATCH(GameLog!A1893,Schedule!A:A,0),2)</f>
        <v>#N/A</v>
      </c>
      <c r="AM1893" s="44">
        <f>IF(E1893&lt;10,IF(E1893=1,AB1893,SUMIFS(AB:AB,A:A,A1893,C:C,C1893)),"")</f>
        <v>0</v>
      </c>
    </row>
    <row r="1894" spans="2:39">
      <c r="B1894" t="e">
        <f>INDEX(Schedule!A:B,MATCH(GameLog!A1894,Schedule!A:A,0),2)</f>
        <v>#N/A</v>
      </c>
      <c r="AM1894" s="44">
        <f>IF(E1894&lt;10,IF(E1894=1,AB1894,SUMIFS(AB:AB,A:A,A1894,C:C,C1894)),"")</f>
        <v>0</v>
      </c>
    </row>
    <row r="1895" spans="2:39">
      <c r="B1895" t="e">
        <f>INDEX(Schedule!A:B,MATCH(GameLog!A1895,Schedule!A:A,0),2)</f>
        <v>#N/A</v>
      </c>
      <c r="AM1895" s="44">
        <f>IF(E1895&lt;10,IF(E1895=1,AB1895,SUMIFS(AB:AB,A:A,A1895,C:C,C1895)),"")</f>
        <v>0</v>
      </c>
    </row>
    <row r="1896" spans="2:39">
      <c r="B1896" t="e">
        <f>INDEX(Schedule!A:B,MATCH(GameLog!A1896,Schedule!A:A,0),2)</f>
        <v>#N/A</v>
      </c>
      <c r="AM1896" s="44">
        <f>IF(E1896&lt;10,IF(E1896=1,AB1896,SUMIFS(AB:AB,A:A,A1896,C:C,C1896)),"")</f>
        <v>0</v>
      </c>
    </row>
    <row r="1897" spans="2:39">
      <c r="B1897" t="e">
        <f>INDEX(Schedule!A:B,MATCH(GameLog!A1897,Schedule!A:A,0),2)</f>
        <v>#N/A</v>
      </c>
      <c r="AM1897" s="44">
        <f>IF(E1897&lt;10,IF(E1897=1,AB1897,SUMIFS(AB:AB,A:A,A1897,C:C,C1897)),"")</f>
        <v>0</v>
      </c>
    </row>
    <row r="1898" spans="2:39">
      <c r="B1898" t="e">
        <f>INDEX(Schedule!A:B,MATCH(GameLog!A1898,Schedule!A:A,0),2)</f>
        <v>#N/A</v>
      </c>
      <c r="AM1898" s="44">
        <f>IF(E1898&lt;10,IF(E1898=1,AB1898,SUMIFS(AB:AB,A:A,A1898,C:C,C1898)),"")</f>
        <v>0</v>
      </c>
    </row>
    <row r="1899" spans="2:39">
      <c r="B1899" t="e">
        <f>INDEX(Schedule!A:B,MATCH(GameLog!A1899,Schedule!A:A,0),2)</f>
        <v>#N/A</v>
      </c>
      <c r="AM1899" s="44">
        <f>IF(E1899&lt;10,IF(E1899=1,AB1899,SUMIFS(AB:AB,A:A,A1899,C:C,C1899)),"")</f>
        <v>0</v>
      </c>
    </row>
    <row r="1900" spans="2:39">
      <c r="B1900" t="e">
        <f>INDEX(Schedule!A:B,MATCH(GameLog!A1900,Schedule!A:A,0),2)</f>
        <v>#N/A</v>
      </c>
      <c r="AM1900" s="44">
        <f>IF(E1900&lt;10,IF(E1900=1,AB1900,SUMIFS(AB:AB,A:A,A1900,C:C,C1900)),"")</f>
        <v>0</v>
      </c>
    </row>
    <row r="1901" spans="2:39">
      <c r="B1901" t="e">
        <f>INDEX(Schedule!A:B,MATCH(GameLog!A1901,Schedule!A:A,0),2)</f>
        <v>#N/A</v>
      </c>
      <c r="AM1901" s="44">
        <f>IF(E1901&lt;10,IF(E1901=1,AB1901,SUMIFS(AB:AB,A:A,A1901,C:C,C1901)),"")</f>
        <v>0</v>
      </c>
    </row>
    <row r="1902" spans="2:39">
      <c r="B1902" t="e">
        <f>INDEX(Schedule!A:B,MATCH(GameLog!A1902,Schedule!A:A,0),2)</f>
        <v>#N/A</v>
      </c>
      <c r="AM1902" s="44">
        <f>IF(E1902&lt;10,IF(E1902=1,AB1902,SUMIFS(AB:AB,A:A,A1902,C:C,C1902)),"")</f>
        <v>0</v>
      </c>
    </row>
    <row r="1903" spans="2:39">
      <c r="B1903" t="e">
        <f>INDEX(Schedule!A:B,MATCH(GameLog!A1903,Schedule!A:A,0),2)</f>
        <v>#N/A</v>
      </c>
      <c r="AM1903" s="44">
        <f>IF(E1903&lt;10,IF(E1903=1,AB1903,SUMIFS(AB:AB,A:A,A1903,C:C,C1903)),"")</f>
        <v>0</v>
      </c>
    </row>
    <row r="1904" spans="2:39">
      <c r="B1904" t="e">
        <f>INDEX(Schedule!A:B,MATCH(GameLog!A1904,Schedule!A:A,0),2)</f>
        <v>#N/A</v>
      </c>
      <c r="AM1904" s="44">
        <f>IF(E1904&lt;10,IF(E1904=1,AB1904,SUMIFS(AB:AB,A:A,A1904,C:C,C1904)),"")</f>
        <v>0</v>
      </c>
    </row>
    <row r="1905" spans="2:39">
      <c r="B1905" t="e">
        <f>INDEX(Schedule!A:B,MATCH(GameLog!A1905,Schedule!A:A,0),2)</f>
        <v>#N/A</v>
      </c>
      <c r="AM1905" s="44">
        <f>IF(E1905&lt;10,IF(E1905=1,AB1905,SUMIFS(AB:AB,A:A,A1905,C:C,C1905)),"")</f>
        <v>0</v>
      </c>
    </row>
    <row r="1906" spans="2:39">
      <c r="B1906" t="e">
        <f>INDEX(Schedule!A:B,MATCH(GameLog!A1906,Schedule!A:A,0),2)</f>
        <v>#N/A</v>
      </c>
      <c r="AM1906" s="44">
        <f>IF(E1906&lt;10,IF(E1906=1,AB1906,SUMIFS(AB:AB,A:A,A1906,C:C,C1906)),"")</f>
        <v>0</v>
      </c>
    </row>
    <row r="1907" spans="2:39">
      <c r="B1907" t="e">
        <f>INDEX(Schedule!A:B,MATCH(GameLog!A1907,Schedule!A:A,0),2)</f>
        <v>#N/A</v>
      </c>
      <c r="AM1907" s="44">
        <f>IF(E1907&lt;10,IF(E1907=1,AB1907,SUMIFS(AB:AB,A:A,A1907,C:C,C1907)),"")</f>
        <v>0</v>
      </c>
    </row>
    <row r="1908" spans="2:39">
      <c r="B1908" t="e">
        <f>INDEX(Schedule!A:B,MATCH(GameLog!A1908,Schedule!A:A,0),2)</f>
        <v>#N/A</v>
      </c>
      <c r="AM1908" s="44">
        <f>IF(E1908&lt;10,IF(E1908=1,AB1908,SUMIFS(AB:AB,A:A,A1908,C:C,C1908)),"")</f>
        <v>0</v>
      </c>
    </row>
    <row r="1909" spans="2:39">
      <c r="B1909" t="e">
        <f>INDEX(Schedule!A:B,MATCH(GameLog!A1909,Schedule!A:A,0),2)</f>
        <v>#N/A</v>
      </c>
      <c r="AM1909" s="44">
        <f>IF(E1909&lt;10,IF(E1909=1,AB1909,SUMIFS(AB:AB,A:A,A1909,C:C,C1909)),"")</f>
        <v>0</v>
      </c>
    </row>
    <row r="1910" spans="2:39">
      <c r="B1910" t="e">
        <f>INDEX(Schedule!A:B,MATCH(GameLog!A1910,Schedule!A:A,0),2)</f>
        <v>#N/A</v>
      </c>
      <c r="AM1910" s="44">
        <f>IF(E1910&lt;10,IF(E1910=1,AB1910,SUMIFS(AB:AB,A:A,A1910,C:C,C1910)),"")</f>
        <v>0</v>
      </c>
    </row>
    <row r="1911" spans="2:39">
      <c r="B1911" t="e">
        <f>INDEX(Schedule!A:B,MATCH(GameLog!A1911,Schedule!A:A,0),2)</f>
        <v>#N/A</v>
      </c>
      <c r="AM1911" s="44">
        <f>IF(E1911&lt;10,IF(E1911=1,AB1911,SUMIFS(AB:AB,A:A,A1911,C:C,C1911)),"")</f>
        <v>0</v>
      </c>
    </row>
    <row r="1912" spans="2:39">
      <c r="B1912" t="e">
        <f>INDEX(Schedule!A:B,MATCH(GameLog!A1912,Schedule!A:A,0),2)</f>
        <v>#N/A</v>
      </c>
      <c r="AM1912" s="44">
        <f>IF(E1912&lt;10,IF(E1912=1,AB1912,SUMIFS(AB:AB,A:A,A1912,C:C,C1912)),"")</f>
        <v>0</v>
      </c>
    </row>
    <row r="1913" spans="2:39">
      <c r="B1913" t="e">
        <f>INDEX(Schedule!A:B,MATCH(GameLog!A1913,Schedule!A:A,0),2)</f>
        <v>#N/A</v>
      </c>
      <c r="AM1913" s="44">
        <f>IF(E1913&lt;10,IF(E1913=1,AB1913,SUMIFS(AB:AB,A:A,A1913,C:C,C1913)),"")</f>
        <v>0</v>
      </c>
    </row>
    <row r="1914" spans="2:39">
      <c r="B1914" t="e">
        <f>INDEX(Schedule!A:B,MATCH(GameLog!A1914,Schedule!A:A,0),2)</f>
        <v>#N/A</v>
      </c>
      <c r="AM1914" s="44">
        <f>IF(E1914&lt;10,IF(E1914=1,AB1914,SUMIFS(AB:AB,A:A,A1914,C:C,C1914)),"")</f>
        <v>0</v>
      </c>
    </row>
    <row r="1915" spans="2:39">
      <c r="B1915" t="e">
        <f>INDEX(Schedule!A:B,MATCH(GameLog!A1915,Schedule!A:A,0),2)</f>
        <v>#N/A</v>
      </c>
      <c r="AM1915" s="44">
        <f>IF(E1915&lt;10,IF(E1915=1,AB1915,SUMIFS(AB:AB,A:A,A1915,C:C,C1915)),"")</f>
        <v>0</v>
      </c>
    </row>
    <row r="1916" spans="2:39">
      <c r="B1916" t="e">
        <f>INDEX(Schedule!A:B,MATCH(GameLog!A1916,Schedule!A:A,0),2)</f>
        <v>#N/A</v>
      </c>
      <c r="AM1916" s="44">
        <f>IF(E1916&lt;10,IF(E1916=1,AB1916,SUMIFS(AB:AB,A:A,A1916,C:C,C1916)),"")</f>
        <v>0</v>
      </c>
    </row>
    <row r="1917" spans="2:39">
      <c r="B1917" t="e">
        <f>INDEX(Schedule!A:B,MATCH(GameLog!A1917,Schedule!A:A,0),2)</f>
        <v>#N/A</v>
      </c>
      <c r="AM1917" s="44">
        <f>IF(E1917&lt;10,IF(E1917=1,AB1917,SUMIFS(AB:AB,A:A,A1917,C:C,C1917)),"")</f>
        <v>0</v>
      </c>
    </row>
    <row r="1918" spans="2:39">
      <c r="B1918" t="e">
        <f>INDEX(Schedule!A:B,MATCH(GameLog!A1918,Schedule!A:A,0),2)</f>
        <v>#N/A</v>
      </c>
      <c r="AM1918" s="44">
        <f>IF(E1918&lt;10,IF(E1918=1,AB1918,SUMIFS(AB:AB,A:A,A1918,C:C,C1918)),"")</f>
        <v>0</v>
      </c>
    </row>
    <row r="1919" spans="2:39">
      <c r="B1919" t="e">
        <f>INDEX(Schedule!A:B,MATCH(GameLog!A1919,Schedule!A:A,0),2)</f>
        <v>#N/A</v>
      </c>
      <c r="AM1919" s="44">
        <f>IF(E1919&lt;10,IF(E1919=1,AB1919,SUMIFS(AB:AB,A:A,A1919,C:C,C1919)),"")</f>
        <v>0</v>
      </c>
    </row>
    <row r="1920" spans="2:39">
      <c r="B1920" t="e">
        <f>INDEX(Schedule!A:B,MATCH(GameLog!A1920,Schedule!A:A,0),2)</f>
        <v>#N/A</v>
      </c>
      <c r="AM1920" s="44">
        <f>IF(E1920&lt;10,IF(E1920=1,AB1920,SUMIFS(AB:AB,A:A,A1920,C:C,C1920)),"")</f>
        <v>0</v>
      </c>
    </row>
    <row r="1921" spans="2:39">
      <c r="B1921" t="e">
        <f>INDEX(Schedule!A:B,MATCH(GameLog!A1921,Schedule!A:A,0),2)</f>
        <v>#N/A</v>
      </c>
      <c r="AM1921" s="44">
        <f>IF(E1921&lt;10,IF(E1921=1,AB1921,SUMIFS(AB:AB,A:A,A1921,C:C,C1921)),"")</f>
        <v>0</v>
      </c>
    </row>
    <row r="1922" spans="2:39">
      <c r="B1922" t="e">
        <f>INDEX(Schedule!A:B,MATCH(GameLog!A1922,Schedule!A:A,0),2)</f>
        <v>#N/A</v>
      </c>
      <c r="AM1922" s="44">
        <f>IF(E1922&lt;10,IF(E1922=1,AB1922,SUMIFS(AB:AB,A:A,A1922,C:C,C1922)),"")</f>
        <v>0</v>
      </c>
    </row>
    <row r="1923" spans="2:39">
      <c r="B1923" t="e">
        <f>INDEX(Schedule!A:B,MATCH(GameLog!A1923,Schedule!A:A,0),2)</f>
        <v>#N/A</v>
      </c>
      <c r="AM1923" s="44">
        <f>IF(E1923&lt;10,IF(E1923=1,AB1923,SUMIFS(AB:AB,A:A,A1923,C:C,C1923)),"")</f>
        <v>0</v>
      </c>
    </row>
    <row r="1924" spans="2:39">
      <c r="B1924" t="e">
        <f>INDEX(Schedule!A:B,MATCH(GameLog!A1924,Schedule!A:A,0),2)</f>
        <v>#N/A</v>
      </c>
      <c r="AM1924" s="44">
        <f>IF(E1924&lt;10,IF(E1924=1,AB1924,SUMIFS(AB:AB,A:A,A1924,C:C,C1924)),"")</f>
        <v>0</v>
      </c>
    </row>
    <row r="1925" spans="2:39">
      <c r="B1925" t="e">
        <f>INDEX(Schedule!A:B,MATCH(GameLog!A1925,Schedule!A:A,0),2)</f>
        <v>#N/A</v>
      </c>
      <c r="AM1925" s="44">
        <f>IF(E1925&lt;10,IF(E1925=1,AB1925,SUMIFS(AB:AB,A:A,A1925,C:C,C1925)),"")</f>
        <v>0</v>
      </c>
    </row>
    <row r="1926" spans="2:39">
      <c r="B1926" t="e">
        <f>INDEX(Schedule!A:B,MATCH(GameLog!A1926,Schedule!A:A,0),2)</f>
        <v>#N/A</v>
      </c>
      <c r="AM1926" s="44">
        <f>IF(E1926&lt;10,IF(E1926=1,AB1926,SUMIFS(AB:AB,A:A,A1926,C:C,C1926)),"")</f>
        <v>0</v>
      </c>
    </row>
    <row r="1927" spans="2:39">
      <c r="B1927" t="e">
        <f>INDEX(Schedule!A:B,MATCH(GameLog!A1927,Schedule!A:A,0),2)</f>
        <v>#N/A</v>
      </c>
      <c r="AM1927" s="44">
        <f>IF(E1927&lt;10,IF(E1927=1,AB1927,SUMIFS(AB:AB,A:A,A1927,C:C,C1927)),"")</f>
        <v>0</v>
      </c>
    </row>
    <row r="1928" spans="2:39">
      <c r="B1928" t="e">
        <f>INDEX(Schedule!A:B,MATCH(GameLog!A1928,Schedule!A:A,0),2)</f>
        <v>#N/A</v>
      </c>
      <c r="AM1928" s="44">
        <f>IF(E1928&lt;10,IF(E1928=1,AB1928,SUMIFS(AB:AB,A:A,A1928,C:C,C1928)),"")</f>
        <v>0</v>
      </c>
    </row>
    <row r="1929" spans="2:39">
      <c r="B1929" t="e">
        <f>INDEX(Schedule!A:B,MATCH(GameLog!A1929,Schedule!A:A,0),2)</f>
        <v>#N/A</v>
      </c>
      <c r="AM1929" s="44">
        <f>IF(E1929&lt;10,IF(E1929=1,AB1929,SUMIFS(AB:AB,A:A,A1929,C:C,C1929)),"")</f>
        <v>0</v>
      </c>
    </row>
    <row r="1930" spans="2:39">
      <c r="B1930" t="e">
        <f>INDEX(Schedule!A:B,MATCH(GameLog!A1930,Schedule!A:A,0),2)</f>
        <v>#N/A</v>
      </c>
      <c r="AM1930" s="44">
        <f>IF(E1930&lt;10,IF(E1930=1,AB1930,SUMIFS(AB:AB,A:A,A1930,C:C,C1930)),"")</f>
        <v>0</v>
      </c>
    </row>
    <row r="1931" spans="2:39">
      <c r="B1931" t="e">
        <f>INDEX(Schedule!A:B,MATCH(GameLog!A1931,Schedule!A:A,0),2)</f>
        <v>#N/A</v>
      </c>
      <c r="AM1931" s="44">
        <f>IF(E1931&lt;10,IF(E1931=1,AB1931,SUMIFS(AB:AB,A:A,A1931,C:C,C1931)),"")</f>
        <v>0</v>
      </c>
    </row>
    <row r="1932" spans="2:39">
      <c r="B1932" t="e">
        <f>INDEX(Schedule!A:B,MATCH(GameLog!A1932,Schedule!A:A,0),2)</f>
        <v>#N/A</v>
      </c>
      <c r="AM1932" s="44">
        <f>IF(E1932&lt;10,IF(E1932=1,AB1932,SUMIFS(AB:AB,A:A,A1932,C:C,C1932)),"")</f>
        <v>0</v>
      </c>
    </row>
    <row r="1933" spans="2:39">
      <c r="B1933" t="e">
        <f>INDEX(Schedule!A:B,MATCH(GameLog!A1933,Schedule!A:A,0),2)</f>
        <v>#N/A</v>
      </c>
      <c r="AM1933" s="44">
        <f>IF(E1933&lt;10,IF(E1933=1,AB1933,SUMIFS(AB:AB,A:A,A1933,C:C,C1933)),"")</f>
        <v>0</v>
      </c>
    </row>
    <row r="1934" spans="2:39">
      <c r="B1934" t="e">
        <f>INDEX(Schedule!A:B,MATCH(GameLog!A1934,Schedule!A:A,0),2)</f>
        <v>#N/A</v>
      </c>
      <c r="AM1934" s="44">
        <f>IF(E1934&lt;10,IF(E1934=1,AB1934,SUMIFS(AB:AB,A:A,A1934,C:C,C1934)),"")</f>
        <v>0</v>
      </c>
    </row>
    <row r="1935" spans="2:39">
      <c r="B1935" t="e">
        <f>INDEX(Schedule!A:B,MATCH(GameLog!A1935,Schedule!A:A,0),2)</f>
        <v>#N/A</v>
      </c>
      <c r="AM1935" s="44">
        <f>IF(E1935&lt;10,IF(E1935=1,AB1935,SUMIFS(AB:AB,A:A,A1935,C:C,C1935)),"")</f>
        <v>0</v>
      </c>
    </row>
    <row r="1936" spans="2:39">
      <c r="B1936" t="e">
        <f>INDEX(Schedule!A:B,MATCH(GameLog!A1936,Schedule!A:A,0),2)</f>
        <v>#N/A</v>
      </c>
      <c r="AM1936" s="44">
        <f>IF(E1936&lt;10,IF(E1936=1,AB1936,SUMIFS(AB:AB,A:A,A1936,C:C,C1936)),"")</f>
        <v>0</v>
      </c>
    </row>
    <row r="1937" spans="2:39">
      <c r="B1937" t="e">
        <f>INDEX(Schedule!A:B,MATCH(GameLog!A1937,Schedule!A:A,0),2)</f>
        <v>#N/A</v>
      </c>
      <c r="AM1937" s="44">
        <f>IF(E1937&lt;10,IF(E1937=1,AB1937,SUMIFS(AB:AB,A:A,A1937,C:C,C1937)),"")</f>
        <v>0</v>
      </c>
    </row>
    <row r="1938" spans="2:39">
      <c r="B1938" t="e">
        <f>INDEX(Schedule!A:B,MATCH(GameLog!A1938,Schedule!A:A,0),2)</f>
        <v>#N/A</v>
      </c>
      <c r="AM1938" s="44">
        <f>IF(E1938&lt;10,IF(E1938=1,AB1938,SUMIFS(AB:AB,A:A,A1938,C:C,C1938)),"")</f>
        <v>0</v>
      </c>
    </row>
    <row r="1939" spans="2:39">
      <c r="B1939" t="e">
        <f>INDEX(Schedule!A:B,MATCH(GameLog!A1939,Schedule!A:A,0),2)</f>
        <v>#N/A</v>
      </c>
      <c r="AM1939" s="44">
        <f>IF(E1939&lt;10,IF(E1939=1,AB1939,SUMIFS(AB:AB,A:A,A1939,C:C,C1939)),"")</f>
        <v>0</v>
      </c>
    </row>
    <row r="1940" spans="2:39">
      <c r="B1940" t="e">
        <f>INDEX(Schedule!A:B,MATCH(GameLog!A1940,Schedule!A:A,0),2)</f>
        <v>#N/A</v>
      </c>
      <c r="AM1940" s="44">
        <f>IF(E1940&lt;10,IF(E1940=1,AB1940,SUMIFS(AB:AB,A:A,A1940,C:C,C1940)),"")</f>
        <v>0</v>
      </c>
    </row>
    <row r="1941" spans="2:39">
      <c r="B1941" t="e">
        <f>INDEX(Schedule!A:B,MATCH(GameLog!A1941,Schedule!A:A,0),2)</f>
        <v>#N/A</v>
      </c>
      <c r="AM1941" s="44">
        <f>IF(E1941&lt;10,IF(E1941=1,AB1941,SUMIFS(AB:AB,A:A,A1941,C:C,C1941)),"")</f>
        <v>0</v>
      </c>
    </row>
    <row r="1942" spans="2:39">
      <c r="B1942" t="e">
        <f>INDEX(Schedule!A:B,MATCH(GameLog!A1942,Schedule!A:A,0),2)</f>
        <v>#N/A</v>
      </c>
      <c r="AM1942" s="44">
        <f>IF(E1942&lt;10,IF(E1942=1,AB1942,SUMIFS(AB:AB,A:A,A1942,C:C,C1942)),"")</f>
        <v>0</v>
      </c>
    </row>
    <row r="1943" spans="2:39">
      <c r="B1943" t="e">
        <f>INDEX(Schedule!A:B,MATCH(GameLog!A1943,Schedule!A:A,0),2)</f>
        <v>#N/A</v>
      </c>
      <c r="AM1943" s="44">
        <f>IF(E1943&lt;10,IF(E1943=1,AB1943,SUMIFS(AB:AB,A:A,A1943,C:C,C1943)),"")</f>
        <v>0</v>
      </c>
    </row>
    <row r="1944" spans="2:39">
      <c r="B1944" t="e">
        <f>INDEX(Schedule!A:B,MATCH(GameLog!A1944,Schedule!A:A,0),2)</f>
        <v>#N/A</v>
      </c>
      <c r="AM1944" s="44">
        <f>IF(E1944&lt;10,IF(E1944=1,AB1944,SUMIFS(AB:AB,A:A,A1944,C:C,C1944)),"")</f>
        <v>0</v>
      </c>
    </row>
    <row r="1945" spans="2:39">
      <c r="B1945" t="e">
        <f>INDEX(Schedule!A:B,MATCH(GameLog!A1945,Schedule!A:A,0),2)</f>
        <v>#N/A</v>
      </c>
      <c r="AM1945" s="44">
        <f>IF(E1945&lt;10,IF(E1945=1,AB1945,SUMIFS(AB:AB,A:A,A1945,C:C,C1945)),"")</f>
        <v>0</v>
      </c>
    </row>
    <row r="1946" spans="2:39">
      <c r="B1946" t="e">
        <f>INDEX(Schedule!A:B,MATCH(GameLog!A1946,Schedule!A:A,0),2)</f>
        <v>#N/A</v>
      </c>
      <c r="AM1946" s="44">
        <f>IF(E1946&lt;10,IF(E1946=1,AB1946,SUMIFS(AB:AB,A:A,A1946,C:C,C1946)),"")</f>
        <v>0</v>
      </c>
    </row>
    <row r="1947" spans="2:39">
      <c r="B1947" t="e">
        <f>INDEX(Schedule!A:B,MATCH(GameLog!A1947,Schedule!A:A,0),2)</f>
        <v>#N/A</v>
      </c>
      <c r="AM1947" s="44">
        <f>IF(E1947&lt;10,IF(E1947=1,AB1947,SUMIFS(AB:AB,A:A,A1947,C:C,C1947)),"")</f>
        <v>0</v>
      </c>
    </row>
    <row r="1948" spans="2:39">
      <c r="B1948" t="e">
        <f>INDEX(Schedule!A:B,MATCH(GameLog!A1948,Schedule!A:A,0),2)</f>
        <v>#N/A</v>
      </c>
      <c r="AM1948" s="44">
        <f>IF(E1948&lt;10,IF(E1948=1,AB1948,SUMIFS(AB:AB,A:A,A1948,C:C,C1948)),"")</f>
        <v>0</v>
      </c>
    </row>
    <row r="1949" spans="2:39">
      <c r="B1949" t="e">
        <f>INDEX(Schedule!A:B,MATCH(GameLog!A1949,Schedule!A:A,0),2)</f>
        <v>#N/A</v>
      </c>
      <c r="AM1949" s="44">
        <f>IF(E1949&lt;10,IF(E1949=1,AB1949,SUMIFS(AB:AB,A:A,A1949,C:C,C1949)),"")</f>
        <v>0</v>
      </c>
    </row>
    <row r="1950" spans="2:39">
      <c r="B1950" t="e">
        <f>INDEX(Schedule!A:B,MATCH(GameLog!A1950,Schedule!A:A,0),2)</f>
        <v>#N/A</v>
      </c>
      <c r="AM1950" s="44">
        <f>IF(E1950&lt;10,IF(E1950=1,AB1950,SUMIFS(AB:AB,A:A,A1950,C:C,C1950)),"")</f>
        <v>0</v>
      </c>
    </row>
    <row r="1951" spans="2:39">
      <c r="B1951" t="e">
        <f>INDEX(Schedule!A:B,MATCH(GameLog!A1951,Schedule!A:A,0),2)</f>
        <v>#N/A</v>
      </c>
      <c r="AM1951" s="44">
        <f>IF(E1951&lt;10,IF(E1951=1,AB1951,SUMIFS(AB:AB,A:A,A1951,C:C,C1951)),"")</f>
        <v>0</v>
      </c>
    </row>
    <row r="1952" spans="2:39">
      <c r="B1952" t="e">
        <f>INDEX(Schedule!A:B,MATCH(GameLog!A1952,Schedule!A:A,0),2)</f>
        <v>#N/A</v>
      </c>
      <c r="AM1952" s="44">
        <f>IF(E1952&lt;10,IF(E1952=1,AB1952,SUMIFS(AB:AB,A:A,A1952,C:C,C1952)),"")</f>
        <v>0</v>
      </c>
    </row>
    <row r="1953" spans="2:39">
      <c r="B1953" t="e">
        <f>INDEX(Schedule!A:B,MATCH(GameLog!A1953,Schedule!A:A,0),2)</f>
        <v>#N/A</v>
      </c>
      <c r="AM1953" s="44">
        <f>IF(E1953&lt;10,IF(E1953=1,AB1953,SUMIFS(AB:AB,A:A,A1953,C:C,C1953)),"")</f>
        <v>0</v>
      </c>
    </row>
    <row r="1954" spans="2:39">
      <c r="B1954" t="e">
        <f>INDEX(Schedule!A:B,MATCH(GameLog!A1954,Schedule!A:A,0),2)</f>
        <v>#N/A</v>
      </c>
      <c r="AM1954" s="44">
        <f>IF(E1954&lt;10,IF(E1954=1,AB1954,SUMIFS(AB:AB,A:A,A1954,C:C,C1954)),"")</f>
        <v>0</v>
      </c>
    </row>
    <row r="1955" spans="2:39">
      <c r="B1955" t="e">
        <f>INDEX(Schedule!A:B,MATCH(GameLog!A1955,Schedule!A:A,0),2)</f>
        <v>#N/A</v>
      </c>
      <c r="AM1955" s="44">
        <f>IF(E1955&lt;10,IF(E1955=1,AB1955,SUMIFS(AB:AB,A:A,A1955,C:C,C1955)),"")</f>
        <v>0</v>
      </c>
    </row>
    <row r="1956" spans="2:39">
      <c r="B1956" t="e">
        <f>INDEX(Schedule!A:B,MATCH(GameLog!A1956,Schedule!A:A,0),2)</f>
        <v>#N/A</v>
      </c>
      <c r="AM1956" s="44">
        <f>IF(E1956&lt;10,IF(E1956=1,AB1956,SUMIFS(AB:AB,A:A,A1956,C:C,C1956)),"")</f>
        <v>0</v>
      </c>
    </row>
    <row r="1957" spans="2:39">
      <c r="B1957" t="e">
        <f>INDEX(Schedule!A:B,MATCH(GameLog!A1957,Schedule!A:A,0),2)</f>
        <v>#N/A</v>
      </c>
      <c r="AM1957" s="44">
        <f>IF(E1957&lt;10,IF(E1957=1,AB1957,SUMIFS(AB:AB,A:A,A1957,C:C,C1957)),"")</f>
        <v>0</v>
      </c>
    </row>
    <row r="1958" spans="2:39">
      <c r="B1958" t="e">
        <f>INDEX(Schedule!A:B,MATCH(GameLog!A1958,Schedule!A:A,0),2)</f>
        <v>#N/A</v>
      </c>
      <c r="AM1958" s="44">
        <f>IF(E1958&lt;10,IF(E1958=1,AB1958,SUMIFS(AB:AB,A:A,A1958,C:C,C1958)),"")</f>
        <v>0</v>
      </c>
    </row>
    <row r="1959" spans="2:39">
      <c r="B1959" t="e">
        <f>INDEX(Schedule!A:B,MATCH(GameLog!A1959,Schedule!A:A,0),2)</f>
        <v>#N/A</v>
      </c>
      <c r="AM1959" s="44">
        <f>IF(E1959&lt;10,IF(E1959=1,AB1959,SUMIFS(AB:AB,A:A,A1959,C:C,C1959)),"")</f>
        <v>0</v>
      </c>
    </row>
    <row r="1960" spans="2:39">
      <c r="B1960" t="e">
        <f>INDEX(Schedule!A:B,MATCH(GameLog!A1960,Schedule!A:A,0),2)</f>
        <v>#N/A</v>
      </c>
      <c r="AM1960" s="44">
        <f>IF(E1960&lt;10,IF(E1960=1,AB1960,SUMIFS(AB:AB,A:A,A1960,C:C,C1960)),"")</f>
        <v>0</v>
      </c>
    </row>
    <row r="1961" spans="2:39">
      <c r="B1961" t="e">
        <f>INDEX(Schedule!A:B,MATCH(GameLog!A1961,Schedule!A:A,0),2)</f>
        <v>#N/A</v>
      </c>
      <c r="AM1961" s="44">
        <f>IF(E1961&lt;10,IF(E1961=1,AB1961,SUMIFS(AB:AB,A:A,A1961,C:C,C1961)),"")</f>
        <v>0</v>
      </c>
    </row>
    <row r="1962" spans="2:39">
      <c r="B1962" t="e">
        <f>INDEX(Schedule!A:B,MATCH(GameLog!A1962,Schedule!A:A,0),2)</f>
        <v>#N/A</v>
      </c>
      <c r="AM1962" s="44">
        <f>IF(E1962&lt;10,IF(E1962=1,AB1962,SUMIFS(AB:AB,A:A,A1962,C:C,C1962)),"")</f>
        <v>0</v>
      </c>
    </row>
    <row r="1963" spans="2:39">
      <c r="B1963" t="e">
        <f>INDEX(Schedule!A:B,MATCH(GameLog!A1963,Schedule!A:A,0),2)</f>
        <v>#N/A</v>
      </c>
      <c r="AM1963" s="44">
        <f>IF(E1963&lt;10,IF(E1963=1,AB1963,SUMIFS(AB:AB,A:A,A1963,C:C,C1963)),"")</f>
        <v>0</v>
      </c>
    </row>
    <row r="1964" spans="2:39">
      <c r="B1964" t="e">
        <f>INDEX(Schedule!A:B,MATCH(GameLog!A1964,Schedule!A:A,0),2)</f>
        <v>#N/A</v>
      </c>
      <c r="AM1964" s="44">
        <f>IF(E1964&lt;10,IF(E1964=1,AB1964,SUMIFS(AB:AB,A:A,A1964,C:C,C1964)),"")</f>
        <v>0</v>
      </c>
    </row>
    <row r="1965" spans="2:39">
      <c r="B1965" t="e">
        <f>INDEX(Schedule!A:B,MATCH(GameLog!A1965,Schedule!A:A,0),2)</f>
        <v>#N/A</v>
      </c>
      <c r="AM1965" s="44">
        <f>IF(E1965&lt;10,IF(E1965=1,AB1965,SUMIFS(AB:AB,A:A,A1965,C:C,C1965)),"")</f>
        <v>0</v>
      </c>
    </row>
    <row r="1966" spans="2:39">
      <c r="B1966" t="e">
        <f>INDEX(Schedule!A:B,MATCH(GameLog!A1966,Schedule!A:A,0),2)</f>
        <v>#N/A</v>
      </c>
      <c r="AM1966" s="44">
        <f>IF(E1966&lt;10,IF(E1966=1,AB1966,SUMIFS(AB:AB,A:A,A1966,C:C,C1966)),"")</f>
        <v>0</v>
      </c>
    </row>
    <row r="1967" spans="2:39">
      <c r="B1967" t="e">
        <f>INDEX(Schedule!A:B,MATCH(GameLog!A1967,Schedule!A:A,0),2)</f>
        <v>#N/A</v>
      </c>
      <c r="AM1967" s="44">
        <f>IF(E1967&lt;10,IF(E1967=1,AB1967,SUMIFS(AB:AB,A:A,A1967,C:C,C1967)),"")</f>
        <v>0</v>
      </c>
    </row>
    <row r="1968" spans="2:39">
      <c r="B1968" t="e">
        <f>INDEX(Schedule!A:B,MATCH(GameLog!A1968,Schedule!A:A,0),2)</f>
        <v>#N/A</v>
      </c>
      <c r="AM1968" s="44">
        <f>IF(E1968&lt;10,IF(E1968=1,AB1968,SUMIFS(AB:AB,A:A,A1968,C:C,C1968)),"")</f>
        <v>0</v>
      </c>
    </row>
    <row r="1969" spans="2:39">
      <c r="B1969" t="e">
        <f>INDEX(Schedule!A:B,MATCH(GameLog!A1969,Schedule!A:A,0),2)</f>
        <v>#N/A</v>
      </c>
      <c r="AM1969" s="44">
        <f>IF(E1969&lt;10,IF(E1969=1,AB1969,SUMIFS(AB:AB,A:A,A1969,C:C,C1969)),"")</f>
        <v>0</v>
      </c>
    </row>
    <row r="1970" spans="2:39">
      <c r="B1970" t="e">
        <f>INDEX(Schedule!A:B,MATCH(GameLog!A1970,Schedule!A:A,0),2)</f>
        <v>#N/A</v>
      </c>
      <c r="AM1970" s="44">
        <f>IF(E1970&lt;10,IF(E1970=1,AB1970,SUMIFS(AB:AB,A:A,A1970,C:C,C1970)),"")</f>
        <v>0</v>
      </c>
    </row>
    <row r="1971" spans="2:39">
      <c r="B1971" t="e">
        <f>INDEX(Schedule!A:B,MATCH(GameLog!A1971,Schedule!A:A,0),2)</f>
        <v>#N/A</v>
      </c>
      <c r="AM1971" s="44">
        <f>IF(E1971&lt;10,IF(E1971=1,AB1971,SUMIFS(AB:AB,A:A,A1971,C:C,C1971)),"")</f>
        <v>0</v>
      </c>
    </row>
    <row r="1972" spans="2:39">
      <c r="B1972" t="e">
        <f>INDEX(Schedule!A:B,MATCH(GameLog!A1972,Schedule!A:A,0),2)</f>
        <v>#N/A</v>
      </c>
      <c r="AM1972" s="44">
        <f>IF(E1972&lt;10,IF(E1972=1,AB1972,SUMIFS(AB:AB,A:A,A1972,C:C,C1972)),"")</f>
        <v>0</v>
      </c>
    </row>
    <row r="1973" spans="2:39">
      <c r="B1973" t="e">
        <f>INDEX(Schedule!A:B,MATCH(GameLog!A1973,Schedule!A:A,0),2)</f>
        <v>#N/A</v>
      </c>
      <c r="AM1973" s="44">
        <f>IF(E1973&lt;10,IF(E1973=1,AB1973,SUMIFS(AB:AB,A:A,A1973,C:C,C1973)),"")</f>
        <v>0</v>
      </c>
    </row>
    <row r="1974" spans="2:39">
      <c r="B1974" t="e">
        <f>INDEX(Schedule!A:B,MATCH(GameLog!A1974,Schedule!A:A,0),2)</f>
        <v>#N/A</v>
      </c>
      <c r="AM1974" s="44">
        <f>IF(E1974&lt;10,IF(E1974=1,AB1974,SUMIFS(AB:AB,A:A,A1974,C:C,C1974)),"")</f>
        <v>0</v>
      </c>
    </row>
    <row r="1975" spans="2:39">
      <c r="B1975" t="e">
        <f>INDEX(Schedule!A:B,MATCH(GameLog!A1975,Schedule!A:A,0),2)</f>
        <v>#N/A</v>
      </c>
      <c r="AM1975" s="44">
        <f>IF(E1975&lt;10,IF(E1975=1,AB1975,SUMIFS(AB:AB,A:A,A1975,C:C,C1975)),"")</f>
        <v>0</v>
      </c>
    </row>
    <row r="1976" spans="2:39">
      <c r="B1976" t="e">
        <f>INDEX(Schedule!A:B,MATCH(GameLog!A1976,Schedule!A:A,0),2)</f>
        <v>#N/A</v>
      </c>
      <c r="AM1976" s="44">
        <f>IF(E1976&lt;10,IF(E1976=1,AB1976,SUMIFS(AB:AB,A:A,A1976,C:C,C1976)),"")</f>
        <v>0</v>
      </c>
    </row>
    <row r="1977" spans="2:39">
      <c r="B1977" t="e">
        <f>INDEX(Schedule!A:B,MATCH(GameLog!A1977,Schedule!A:A,0),2)</f>
        <v>#N/A</v>
      </c>
      <c r="AM1977" s="44">
        <f>IF(E1977&lt;10,IF(E1977=1,AB1977,SUMIFS(AB:AB,A:A,A1977,C:C,C1977)),"")</f>
        <v>0</v>
      </c>
    </row>
    <row r="1978" spans="2:39">
      <c r="B1978" t="e">
        <f>INDEX(Schedule!A:B,MATCH(GameLog!A1978,Schedule!A:A,0),2)</f>
        <v>#N/A</v>
      </c>
      <c r="AM1978" s="44">
        <f>IF(E1978&lt;10,IF(E1978=1,AB1978,SUMIFS(AB:AB,A:A,A1978,C:C,C1978)),"")</f>
        <v>0</v>
      </c>
    </row>
    <row r="1979" spans="2:39">
      <c r="B1979" t="e">
        <f>INDEX(Schedule!A:B,MATCH(GameLog!A1979,Schedule!A:A,0),2)</f>
        <v>#N/A</v>
      </c>
      <c r="AM1979" s="44">
        <f>IF(E1979&lt;10,IF(E1979=1,AB1979,SUMIFS(AB:AB,A:A,A1979,C:C,C1979)),"")</f>
        <v>0</v>
      </c>
    </row>
    <row r="1980" spans="2:39">
      <c r="B1980" t="e">
        <f>INDEX(Schedule!A:B,MATCH(GameLog!A1980,Schedule!A:A,0),2)</f>
        <v>#N/A</v>
      </c>
      <c r="AM1980" s="44">
        <f>IF(E1980&lt;10,IF(E1980=1,AB1980,SUMIFS(AB:AB,A:A,A1980,C:C,C1980)),"")</f>
        <v>0</v>
      </c>
    </row>
    <row r="1981" spans="2:39">
      <c r="B1981" t="e">
        <f>INDEX(Schedule!A:B,MATCH(GameLog!A1981,Schedule!A:A,0),2)</f>
        <v>#N/A</v>
      </c>
      <c r="AM1981" s="44">
        <f>IF(E1981&lt;10,IF(E1981=1,AB1981,SUMIFS(AB:AB,A:A,A1981,C:C,C1981)),"")</f>
        <v>0</v>
      </c>
    </row>
    <row r="1982" spans="2:39">
      <c r="B1982" t="e">
        <f>INDEX(Schedule!A:B,MATCH(GameLog!A1982,Schedule!A:A,0),2)</f>
        <v>#N/A</v>
      </c>
      <c r="AM1982" s="44">
        <f>IF(E1982&lt;10,IF(E1982=1,AB1982,SUMIFS(AB:AB,A:A,A1982,C:C,C1982)),"")</f>
        <v>0</v>
      </c>
    </row>
    <row r="1983" spans="2:39">
      <c r="B1983" t="e">
        <f>INDEX(Schedule!A:B,MATCH(GameLog!A1983,Schedule!A:A,0),2)</f>
        <v>#N/A</v>
      </c>
      <c r="AM1983" s="44">
        <f>IF(E1983&lt;10,IF(E1983=1,AB1983,SUMIFS(AB:AB,A:A,A1983,C:C,C1983)),"")</f>
        <v>0</v>
      </c>
    </row>
    <row r="1984" spans="2:39">
      <c r="B1984" t="e">
        <f>INDEX(Schedule!A:B,MATCH(GameLog!A1984,Schedule!A:A,0),2)</f>
        <v>#N/A</v>
      </c>
      <c r="AM1984" s="44">
        <f>IF(E1984&lt;10,IF(E1984=1,AB1984,SUMIFS(AB:AB,A:A,A1984,C:C,C1984)),"")</f>
        <v>0</v>
      </c>
    </row>
    <row r="1985" spans="2:39">
      <c r="B1985" t="e">
        <f>INDEX(Schedule!A:B,MATCH(GameLog!A1985,Schedule!A:A,0),2)</f>
        <v>#N/A</v>
      </c>
      <c r="AM1985" s="44">
        <f>IF(E1985&lt;10,IF(E1985=1,AB1985,SUMIFS(AB:AB,A:A,A1985,C:C,C1985)),"")</f>
        <v>0</v>
      </c>
    </row>
    <row r="1986" spans="2:39">
      <c r="B1986" t="e">
        <f>INDEX(Schedule!A:B,MATCH(GameLog!A1986,Schedule!A:A,0),2)</f>
        <v>#N/A</v>
      </c>
      <c r="AM1986" s="44">
        <f>IF(E1986&lt;10,IF(E1986=1,AB1986,SUMIFS(AB:AB,A:A,A1986,C:C,C1986)),"")</f>
        <v>0</v>
      </c>
    </row>
    <row r="1987" spans="2:39">
      <c r="B1987" t="e">
        <f>INDEX(Schedule!A:B,MATCH(GameLog!A1987,Schedule!A:A,0),2)</f>
        <v>#N/A</v>
      </c>
      <c r="AM1987" s="44">
        <f>IF(E1987&lt;10,IF(E1987=1,AB1987,SUMIFS(AB:AB,A:A,A1987,C:C,C1987)),"")</f>
        <v>0</v>
      </c>
    </row>
    <row r="1988" spans="2:39">
      <c r="B1988" t="e">
        <f>INDEX(Schedule!A:B,MATCH(GameLog!A1988,Schedule!A:A,0),2)</f>
        <v>#N/A</v>
      </c>
      <c r="AM1988" s="44">
        <f>IF(E1988&lt;10,IF(E1988=1,AB1988,SUMIFS(AB:AB,A:A,A1988,C:C,C1988)),"")</f>
        <v>0</v>
      </c>
    </row>
    <row r="1989" spans="2:39">
      <c r="B1989" t="e">
        <f>INDEX(Schedule!A:B,MATCH(GameLog!A1989,Schedule!A:A,0),2)</f>
        <v>#N/A</v>
      </c>
      <c r="AM1989" s="44">
        <f>IF(E1989&lt;10,IF(E1989=1,AB1989,SUMIFS(AB:AB,A:A,A1989,C:C,C1989)),"")</f>
        <v>0</v>
      </c>
    </row>
    <row r="1990" spans="2:39">
      <c r="B1990" t="e">
        <f>INDEX(Schedule!A:B,MATCH(GameLog!A1990,Schedule!A:A,0),2)</f>
        <v>#N/A</v>
      </c>
      <c r="AM1990" s="44">
        <f>IF(E1990&lt;10,IF(E1990=1,AB1990,SUMIFS(AB:AB,A:A,A1990,C:C,C1990)),"")</f>
        <v>0</v>
      </c>
    </row>
    <row r="1991" spans="2:39">
      <c r="B1991" t="e">
        <f>INDEX(Schedule!A:B,MATCH(GameLog!A1991,Schedule!A:A,0),2)</f>
        <v>#N/A</v>
      </c>
      <c r="AM1991" s="44">
        <f>IF(E1991&lt;10,IF(E1991=1,AB1991,SUMIFS(AB:AB,A:A,A1991,C:C,C1991)),"")</f>
        <v>0</v>
      </c>
    </row>
    <row r="1992" spans="2:39">
      <c r="B1992" t="e">
        <f>INDEX(Schedule!A:B,MATCH(GameLog!A1992,Schedule!A:A,0),2)</f>
        <v>#N/A</v>
      </c>
      <c r="AM1992" s="44">
        <f>IF(E1992&lt;10,IF(E1992=1,AB1992,SUMIFS(AB:AB,A:A,A1992,C:C,C1992)),"")</f>
        <v>0</v>
      </c>
    </row>
    <row r="1993" spans="2:39">
      <c r="B1993" t="e">
        <f>INDEX(Schedule!A:B,MATCH(GameLog!A1993,Schedule!A:A,0),2)</f>
        <v>#N/A</v>
      </c>
      <c r="AM1993" s="44">
        <f>IF(E1993&lt;10,IF(E1993=1,AB1993,SUMIFS(AB:AB,A:A,A1993,C:C,C1993)),"")</f>
        <v>0</v>
      </c>
    </row>
    <row r="1994" spans="2:39">
      <c r="B1994" t="e">
        <f>INDEX(Schedule!A:B,MATCH(GameLog!A1994,Schedule!A:A,0),2)</f>
        <v>#N/A</v>
      </c>
      <c r="AM1994" s="44">
        <f>IF(E1994&lt;10,IF(E1994=1,AB1994,SUMIFS(AB:AB,A:A,A1994,C:C,C1994)),"")</f>
        <v>0</v>
      </c>
    </row>
    <row r="1995" spans="2:39">
      <c r="B1995" t="e">
        <f>INDEX(Schedule!A:B,MATCH(GameLog!A1995,Schedule!A:A,0),2)</f>
        <v>#N/A</v>
      </c>
      <c r="AM1995" s="44">
        <f>IF(E1995&lt;10,IF(E1995=1,AB1995,SUMIFS(AB:AB,A:A,A1995,C:C,C1995)),"")</f>
        <v>0</v>
      </c>
    </row>
    <row r="1996" spans="2:39">
      <c r="B1996" t="e">
        <f>INDEX(Schedule!A:B,MATCH(GameLog!A1996,Schedule!A:A,0),2)</f>
        <v>#N/A</v>
      </c>
      <c r="AM1996" s="44">
        <f>IF(E1996&lt;10,IF(E1996=1,AB1996,SUMIFS(AB:AB,A:A,A1996,C:C,C1996)),"")</f>
        <v>0</v>
      </c>
    </row>
    <row r="1997" spans="2:39">
      <c r="B1997" t="e">
        <f>INDEX(Schedule!A:B,MATCH(GameLog!A1997,Schedule!A:A,0),2)</f>
        <v>#N/A</v>
      </c>
      <c r="AM1997" s="44">
        <f>IF(E1997&lt;10,IF(E1997=1,AB1997,SUMIFS(AB:AB,A:A,A1997,C:C,C1997)),"")</f>
        <v>0</v>
      </c>
    </row>
    <row r="1998" spans="2:39">
      <c r="B1998" t="e">
        <f>INDEX(Schedule!A:B,MATCH(GameLog!A1998,Schedule!A:A,0),2)</f>
        <v>#N/A</v>
      </c>
      <c r="AM1998" s="44">
        <f>IF(E1998&lt;10,IF(E1998=1,AB1998,SUMIFS(AB:AB,A:A,A1998,C:C,C1998)),"")</f>
        <v>0</v>
      </c>
    </row>
    <row r="1999" spans="2:39">
      <c r="B1999" t="e">
        <f>INDEX(Schedule!A:B,MATCH(GameLog!A1999,Schedule!A:A,0),2)</f>
        <v>#N/A</v>
      </c>
      <c r="AM1999" s="44">
        <f>IF(E1999&lt;10,IF(E1999=1,AB1999,SUMIFS(AB:AB,A:A,A1999,C:C,C1999)),"")</f>
        <v>0</v>
      </c>
    </row>
    <row r="2000" spans="2:39">
      <c r="B2000" t="e">
        <f>INDEX(Schedule!A:B,MATCH(GameLog!A2000,Schedule!A:A,0),2)</f>
        <v>#N/A</v>
      </c>
      <c r="AM2000" s="44">
        <f>IF(E2000&lt;10,IF(E2000=1,AB2000,SUMIFS(AB:AB,A:A,A2000,C:C,C2000)),"")</f>
        <v>0</v>
      </c>
    </row>
    <row r="2001" spans="2:39">
      <c r="B2001" t="e">
        <f>INDEX(Schedule!A:B,MATCH(GameLog!A2001,Schedule!A:A,0),2)</f>
        <v>#N/A</v>
      </c>
      <c r="AM2001" s="44">
        <f>IF(E2001&lt;10,IF(E2001=1,AB2001,SUMIFS(AB:AB,A:A,A2001,C:C,C2001)),"")</f>
        <v>0</v>
      </c>
    </row>
    <row r="2002" spans="2:39">
      <c r="B2002" t="e">
        <f>INDEX(Schedule!A:B,MATCH(GameLog!A2002,Schedule!A:A,0),2)</f>
        <v>#N/A</v>
      </c>
      <c r="AM2002" s="44">
        <f>IF(E2002&lt;10,IF(E2002=1,AB2002,SUMIFS(AB:AB,A:A,A2002,C:C,C2002)),"")</f>
        <v>0</v>
      </c>
    </row>
    <row r="2003" spans="2:39">
      <c r="B2003" t="e">
        <f>INDEX(Schedule!A:B,MATCH(GameLog!A2003,Schedule!A:A,0),2)</f>
        <v>#N/A</v>
      </c>
      <c r="AM2003" s="44">
        <f>IF(E2003&lt;10,IF(E2003=1,AB2003,SUMIFS(AB:AB,A:A,A2003,C:C,C2003)),"")</f>
        <v>0</v>
      </c>
    </row>
    <row r="2004" spans="2:39">
      <c r="B2004" t="e">
        <f>INDEX(Schedule!A:B,MATCH(GameLog!A2004,Schedule!A:A,0),2)</f>
        <v>#N/A</v>
      </c>
      <c r="AM2004" s="44">
        <f>IF(E2004&lt;10,IF(E2004=1,AB2004,SUMIFS(AB:AB,A:A,A2004,C:C,C2004)),"")</f>
        <v>0</v>
      </c>
    </row>
    <row r="2005" spans="2:39">
      <c r="B2005" t="e">
        <f>INDEX(Schedule!A:B,MATCH(GameLog!A2005,Schedule!A:A,0),2)</f>
        <v>#N/A</v>
      </c>
      <c r="AM2005" s="44">
        <f>IF(E2005&lt;10,IF(E2005=1,AB2005,SUMIFS(AB:AB,A:A,A2005,C:C,C2005)),"")</f>
        <v>0</v>
      </c>
    </row>
    <row r="2006" spans="2:39">
      <c r="B2006" t="e">
        <f>INDEX(Schedule!A:B,MATCH(GameLog!A2006,Schedule!A:A,0),2)</f>
        <v>#N/A</v>
      </c>
      <c r="AM2006" s="44">
        <f>IF(E2006&lt;10,IF(E2006=1,AB2006,SUMIFS(AB:AB,A:A,A2006,C:C,C2006)),"")</f>
        <v>0</v>
      </c>
    </row>
    <row r="2007" spans="2:39">
      <c r="B2007" t="e">
        <f>INDEX(Schedule!A:B,MATCH(GameLog!A2007,Schedule!A:A,0),2)</f>
        <v>#N/A</v>
      </c>
      <c r="AM2007" s="44">
        <f>IF(E2007&lt;10,IF(E2007=1,AB2007,SUMIFS(AB:AB,A:A,A2007,C:C,C2007)),"")</f>
        <v>0</v>
      </c>
    </row>
    <row r="2008" spans="2:39">
      <c r="B2008" t="e">
        <f>INDEX(Schedule!A:B,MATCH(GameLog!A2008,Schedule!A:A,0),2)</f>
        <v>#N/A</v>
      </c>
      <c r="AM2008" s="44">
        <f>IF(E2008&lt;10,IF(E2008=1,AB2008,SUMIFS(AB:AB,A:A,A2008,C:C,C2008)),"")</f>
        <v>0</v>
      </c>
    </row>
    <row r="2009" spans="2:39">
      <c r="B2009" t="e">
        <f>INDEX(Schedule!A:B,MATCH(GameLog!A2009,Schedule!A:A,0),2)</f>
        <v>#N/A</v>
      </c>
      <c r="AM2009" s="44">
        <f>IF(E2009&lt;10,IF(E2009=1,AB2009,SUMIFS(AB:AB,A:A,A2009,C:C,C2009)),"")</f>
        <v>0</v>
      </c>
    </row>
    <row r="2010" spans="2:39">
      <c r="B2010" t="e">
        <f>INDEX(Schedule!A:B,MATCH(GameLog!A2010,Schedule!A:A,0),2)</f>
        <v>#N/A</v>
      </c>
      <c r="AM2010" s="44">
        <f>IF(E2010&lt;10,IF(E2010=1,AB2010,SUMIFS(AB:AB,A:A,A2010,C:C,C2010)),"")</f>
        <v>0</v>
      </c>
    </row>
    <row r="2011" spans="2:39">
      <c r="B2011" t="e">
        <f>INDEX(Schedule!A:B,MATCH(GameLog!A2011,Schedule!A:A,0),2)</f>
        <v>#N/A</v>
      </c>
      <c r="AM2011" s="44">
        <f>IF(E2011&lt;10,IF(E2011=1,AB2011,SUMIFS(AB:AB,A:A,A2011,C:C,C2011)),"")</f>
        <v>0</v>
      </c>
    </row>
    <row r="2012" spans="2:39">
      <c r="B2012" t="e">
        <f>INDEX(Schedule!A:B,MATCH(GameLog!A2012,Schedule!A:A,0),2)</f>
        <v>#N/A</v>
      </c>
      <c r="AM2012" s="44">
        <f>IF(E2012&lt;10,IF(E2012=1,AB2012,SUMIFS(AB:AB,A:A,A2012,C:C,C2012)),"")</f>
        <v>0</v>
      </c>
    </row>
    <row r="2013" spans="2:39">
      <c r="B2013" t="e">
        <f>INDEX(Schedule!A:B,MATCH(GameLog!A2013,Schedule!A:A,0),2)</f>
        <v>#N/A</v>
      </c>
      <c r="AM2013" s="44">
        <f>IF(E2013&lt;10,IF(E2013=1,AB2013,SUMIFS(AB:AB,A:A,A2013,C:C,C2013)),"")</f>
        <v>0</v>
      </c>
    </row>
    <row r="2014" spans="2:39">
      <c r="B2014" t="e">
        <f>INDEX(Schedule!A:B,MATCH(GameLog!A2014,Schedule!A:A,0),2)</f>
        <v>#N/A</v>
      </c>
      <c r="AM2014" s="44">
        <f>IF(E2014&lt;10,IF(E2014=1,AB2014,SUMIFS(AB:AB,A:A,A2014,C:C,C2014)),"")</f>
        <v>0</v>
      </c>
    </row>
    <row r="2015" spans="2:39">
      <c r="B2015" t="e">
        <f>INDEX(Schedule!A:B,MATCH(GameLog!A2015,Schedule!A:A,0),2)</f>
        <v>#N/A</v>
      </c>
      <c r="AM2015" s="44">
        <f>IF(E2015&lt;10,IF(E2015=1,AB2015,SUMIFS(AB:AB,A:A,A2015,C:C,C2015)),"")</f>
        <v>0</v>
      </c>
    </row>
    <row r="2016" spans="2:39">
      <c r="B2016" t="e">
        <f>INDEX(Schedule!A:B,MATCH(GameLog!A2016,Schedule!A:A,0),2)</f>
        <v>#N/A</v>
      </c>
      <c r="AM2016" s="44">
        <f>IF(E2016&lt;10,IF(E2016=1,AB2016,SUMIFS(AB:AB,A:A,A2016,C:C,C2016)),"")</f>
        <v>0</v>
      </c>
    </row>
    <row r="2017" spans="2:39">
      <c r="B2017" t="e">
        <f>INDEX(Schedule!A:B,MATCH(GameLog!A2017,Schedule!A:A,0),2)</f>
        <v>#N/A</v>
      </c>
      <c r="AM2017" s="44">
        <f>IF(E2017&lt;10,IF(E2017=1,AB2017,SUMIFS(AB:AB,A:A,A2017,C:C,C2017)),"")</f>
        <v>0</v>
      </c>
    </row>
    <row r="2018" spans="2:39">
      <c r="B2018" t="e">
        <f>INDEX(Schedule!A:B,MATCH(GameLog!A2018,Schedule!A:A,0),2)</f>
        <v>#N/A</v>
      </c>
      <c r="AM2018" s="44">
        <f>IF(E2018&lt;10,IF(E2018=1,AB2018,SUMIFS(AB:AB,A:A,A2018,C:C,C2018)),"")</f>
        <v>0</v>
      </c>
    </row>
    <row r="2019" spans="2:39">
      <c r="B2019" t="e">
        <f>INDEX(Schedule!A:B,MATCH(GameLog!A2019,Schedule!A:A,0),2)</f>
        <v>#N/A</v>
      </c>
      <c r="AM2019" s="44">
        <f>IF(E2019&lt;10,IF(E2019=1,AB2019,SUMIFS(AB:AB,A:A,A2019,C:C,C2019)),"")</f>
        <v>0</v>
      </c>
    </row>
    <row r="2020" spans="2:39">
      <c r="B2020" t="e">
        <f>INDEX(Schedule!A:B,MATCH(GameLog!A2020,Schedule!A:A,0),2)</f>
        <v>#N/A</v>
      </c>
      <c r="AM2020" s="44">
        <f>IF(E2020&lt;10,IF(E2020=1,AB2020,SUMIFS(AB:AB,A:A,A2020,C:C,C2020)),"")</f>
        <v>0</v>
      </c>
    </row>
    <row r="2021" spans="2:39">
      <c r="B2021" t="e">
        <f>INDEX(Schedule!A:B,MATCH(GameLog!A2021,Schedule!A:A,0),2)</f>
        <v>#N/A</v>
      </c>
      <c r="AM2021" s="44">
        <f>IF(E2021&lt;10,IF(E2021=1,AB2021,SUMIFS(AB:AB,A:A,A2021,C:C,C2021)),"")</f>
        <v>0</v>
      </c>
    </row>
    <row r="2022" spans="2:39">
      <c r="B2022" t="e">
        <f>INDEX(Schedule!A:B,MATCH(GameLog!A2022,Schedule!A:A,0),2)</f>
        <v>#N/A</v>
      </c>
      <c r="AM2022" s="44">
        <f>IF(E2022&lt;10,IF(E2022=1,AB2022,SUMIFS(AB:AB,A:A,A2022,C:C,C2022)),"")</f>
        <v>0</v>
      </c>
    </row>
    <row r="2023" spans="2:39">
      <c r="B2023" t="e">
        <f>INDEX(Schedule!A:B,MATCH(GameLog!A2023,Schedule!A:A,0),2)</f>
        <v>#N/A</v>
      </c>
      <c r="AM2023" s="44">
        <f>IF(E2023&lt;10,IF(E2023=1,AB2023,SUMIFS(AB:AB,A:A,A2023,C:C,C2023)),"")</f>
        <v>0</v>
      </c>
    </row>
    <row r="2024" spans="2:39">
      <c r="B2024" t="e">
        <f>INDEX(Schedule!A:B,MATCH(GameLog!A2024,Schedule!A:A,0),2)</f>
        <v>#N/A</v>
      </c>
      <c r="AM2024" s="44">
        <f>IF(E2024&lt;10,IF(E2024=1,AB2024,SUMIFS(AB:AB,A:A,A2024,C:C,C2024)),"")</f>
        <v>0</v>
      </c>
    </row>
    <row r="2025" spans="2:39">
      <c r="B2025" t="e">
        <f>INDEX(Schedule!A:B,MATCH(GameLog!A2025,Schedule!A:A,0),2)</f>
        <v>#N/A</v>
      </c>
      <c r="AM2025" s="44">
        <f>IF(E2025&lt;10,IF(E2025=1,AB2025,SUMIFS(AB:AB,A:A,A2025,C:C,C2025)),"")</f>
        <v>0</v>
      </c>
    </row>
    <row r="2026" spans="2:39">
      <c r="B2026" t="e">
        <f>INDEX(Schedule!A:B,MATCH(GameLog!A2026,Schedule!A:A,0),2)</f>
        <v>#N/A</v>
      </c>
      <c r="AM2026" s="44">
        <f>IF(E2026&lt;10,IF(E2026=1,AB2026,SUMIFS(AB:AB,A:A,A2026,C:C,C2026)),"")</f>
        <v>0</v>
      </c>
    </row>
    <row r="2027" spans="2:39">
      <c r="B2027" t="e">
        <f>INDEX(Schedule!A:B,MATCH(GameLog!A2027,Schedule!A:A,0),2)</f>
        <v>#N/A</v>
      </c>
      <c r="AM2027" s="44">
        <f>IF(E2027&lt;10,IF(E2027=1,AB2027,SUMIFS(AB:AB,A:A,A2027,C:C,C2027)),"")</f>
        <v>0</v>
      </c>
    </row>
    <row r="2028" spans="2:39">
      <c r="B2028" t="e">
        <f>INDEX(Schedule!A:B,MATCH(GameLog!A2028,Schedule!A:A,0),2)</f>
        <v>#N/A</v>
      </c>
      <c r="AM2028" s="44">
        <f>IF(E2028&lt;10,IF(E2028=1,AB2028,SUMIFS(AB:AB,A:A,A2028,C:C,C2028)),"")</f>
        <v>0</v>
      </c>
    </row>
    <row r="2029" spans="2:39">
      <c r="B2029" t="e">
        <f>INDEX(Schedule!A:B,MATCH(GameLog!A2029,Schedule!A:A,0),2)</f>
        <v>#N/A</v>
      </c>
      <c r="AM2029" s="44">
        <f>IF(E2029&lt;10,IF(E2029=1,AB2029,SUMIFS(AB:AB,A:A,A2029,C:C,C2029)),"")</f>
        <v>0</v>
      </c>
    </row>
    <row r="2030" spans="2:39">
      <c r="B2030" t="e">
        <f>INDEX(Schedule!A:B,MATCH(GameLog!A2030,Schedule!A:A,0),2)</f>
        <v>#N/A</v>
      </c>
      <c r="AM2030" s="44">
        <f>IF(E2030&lt;10,IF(E2030=1,AB2030,SUMIFS(AB:AB,A:A,A2030,C:C,C2030)),"")</f>
        <v>0</v>
      </c>
    </row>
    <row r="2031" spans="2:39">
      <c r="B2031" t="e">
        <f>INDEX(Schedule!A:B,MATCH(GameLog!A2031,Schedule!A:A,0),2)</f>
        <v>#N/A</v>
      </c>
      <c r="AM2031" s="44">
        <f>IF(E2031&lt;10,IF(E2031=1,AB2031,SUMIFS(AB:AB,A:A,A2031,C:C,C2031)),"")</f>
        <v>0</v>
      </c>
    </row>
    <row r="2032" spans="2:39">
      <c r="B2032" t="e">
        <f>INDEX(Schedule!A:B,MATCH(GameLog!A2032,Schedule!A:A,0),2)</f>
        <v>#N/A</v>
      </c>
      <c r="AM2032" s="44">
        <f>IF(E2032&lt;10,IF(E2032=1,AB2032,SUMIFS(AB:AB,A:A,A2032,C:C,C2032)),"")</f>
        <v>0</v>
      </c>
    </row>
    <row r="2033" spans="2:39">
      <c r="B2033" t="e">
        <f>INDEX(Schedule!A:B,MATCH(GameLog!A2033,Schedule!A:A,0),2)</f>
        <v>#N/A</v>
      </c>
      <c r="AM2033" s="44">
        <f>IF(E2033&lt;10,IF(E2033=1,AB2033,SUMIFS(AB:AB,A:A,A2033,C:C,C2033)),"")</f>
        <v>0</v>
      </c>
    </row>
    <row r="2034" spans="2:39">
      <c r="B2034" t="e">
        <f>INDEX(Schedule!A:B,MATCH(GameLog!A2034,Schedule!A:A,0),2)</f>
        <v>#N/A</v>
      </c>
      <c r="AM2034" s="44">
        <f>IF(E2034&lt;10,IF(E2034=1,AB2034,SUMIFS(AB:AB,A:A,A2034,C:C,C2034)),"")</f>
        <v>0</v>
      </c>
    </row>
    <row r="2035" spans="2:39">
      <c r="B2035" t="e">
        <f>INDEX(Schedule!A:B,MATCH(GameLog!A2035,Schedule!A:A,0),2)</f>
        <v>#N/A</v>
      </c>
      <c r="AM2035" s="44">
        <f>IF(E2035&lt;10,IF(E2035=1,AB2035,SUMIFS(AB:AB,A:A,A2035,C:C,C2035)),"")</f>
        <v>0</v>
      </c>
    </row>
    <row r="2036" spans="2:39">
      <c r="B2036" t="e">
        <f>INDEX(Schedule!A:B,MATCH(GameLog!A2036,Schedule!A:A,0),2)</f>
        <v>#N/A</v>
      </c>
      <c r="AM2036" s="44">
        <f>IF(E2036&lt;10,IF(E2036=1,AB2036,SUMIFS(AB:AB,A:A,A2036,C:C,C2036)),"")</f>
        <v>0</v>
      </c>
    </row>
    <row r="2037" spans="2:39">
      <c r="B2037" t="e">
        <f>INDEX(Schedule!A:B,MATCH(GameLog!A2037,Schedule!A:A,0),2)</f>
        <v>#N/A</v>
      </c>
      <c r="AM2037" s="44">
        <f>IF(E2037&lt;10,IF(E2037=1,AB2037,SUMIFS(AB:AB,A:A,A2037,C:C,C2037)),"")</f>
        <v>0</v>
      </c>
    </row>
    <row r="2038" spans="2:39">
      <c r="B2038" t="e">
        <f>INDEX(Schedule!A:B,MATCH(GameLog!A2038,Schedule!A:A,0),2)</f>
        <v>#N/A</v>
      </c>
      <c r="AM2038" s="44">
        <f>IF(E2038&lt;10,IF(E2038=1,AB2038,SUMIFS(AB:AB,A:A,A2038,C:C,C2038)),"")</f>
        <v>0</v>
      </c>
    </row>
    <row r="2039" spans="2:39">
      <c r="B2039" t="e">
        <f>INDEX(Schedule!A:B,MATCH(GameLog!A2039,Schedule!A:A,0),2)</f>
        <v>#N/A</v>
      </c>
      <c r="AM2039" s="44">
        <f>IF(E2039&lt;10,IF(E2039=1,AB2039,SUMIFS(AB:AB,A:A,A2039,C:C,C2039)),"")</f>
        <v>0</v>
      </c>
    </row>
    <row r="2040" spans="2:39">
      <c r="B2040" t="e">
        <f>INDEX(Schedule!A:B,MATCH(GameLog!A2040,Schedule!A:A,0),2)</f>
        <v>#N/A</v>
      </c>
      <c r="AM2040" s="44">
        <f>IF(E2040&lt;10,IF(E2040=1,AB2040,SUMIFS(AB:AB,A:A,A2040,C:C,C2040)),"")</f>
        <v>0</v>
      </c>
    </row>
    <row r="2041" spans="2:39">
      <c r="B2041" t="e">
        <f>INDEX(Schedule!A:B,MATCH(GameLog!A2041,Schedule!A:A,0),2)</f>
        <v>#N/A</v>
      </c>
      <c r="AM2041" s="44">
        <f>IF(E2041&lt;10,IF(E2041=1,AB2041,SUMIFS(AB:AB,A:A,A2041,C:C,C2041)),"")</f>
        <v>0</v>
      </c>
    </row>
    <row r="2042" spans="2:39">
      <c r="B2042" t="e">
        <f>INDEX(Schedule!A:B,MATCH(GameLog!A2042,Schedule!A:A,0),2)</f>
        <v>#N/A</v>
      </c>
      <c r="AM2042" s="44">
        <f>IF(E2042&lt;10,IF(E2042=1,AB2042,SUMIFS(AB:AB,A:A,A2042,C:C,C2042)),"")</f>
        <v>0</v>
      </c>
    </row>
    <row r="2043" spans="2:39">
      <c r="B2043" t="e">
        <f>INDEX(Schedule!A:B,MATCH(GameLog!A2043,Schedule!A:A,0),2)</f>
        <v>#N/A</v>
      </c>
      <c r="AM2043" s="44">
        <f>IF(E2043&lt;10,IF(E2043=1,AB2043,SUMIFS(AB:AB,A:A,A2043,C:C,C2043)),"")</f>
        <v>0</v>
      </c>
    </row>
    <row r="2044" spans="2:39">
      <c r="B2044" t="e">
        <f>INDEX(Schedule!A:B,MATCH(GameLog!A2044,Schedule!A:A,0),2)</f>
        <v>#N/A</v>
      </c>
      <c r="AM2044" s="44">
        <f>IF(E2044&lt;10,IF(E2044=1,AB2044,SUMIFS(AB:AB,A:A,A2044,C:C,C2044)),"")</f>
        <v>0</v>
      </c>
    </row>
    <row r="2045" spans="2:39">
      <c r="B2045" t="e">
        <f>INDEX(Schedule!A:B,MATCH(GameLog!A2045,Schedule!A:A,0),2)</f>
        <v>#N/A</v>
      </c>
      <c r="AM2045" s="44">
        <f>IF(E2045&lt;10,IF(E2045=1,AB2045,SUMIFS(AB:AB,A:A,A2045,C:C,C2045)),"")</f>
        <v>0</v>
      </c>
    </row>
    <row r="2046" spans="2:39">
      <c r="B2046" t="e">
        <f>INDEX(Schedule!A:B,MATCH(GameLog!A2046,Schedule!A:A,0),2)</f>
        <v>#N/A</v>
      </c>
      <c r="AM2046" s="44">
        <f>IF(E2046&lt;10,IF(E2046=1,AB2046,SUMIFS(AB:AB,A:A,A2046,C:C,C2046)),"")</f>
        <v>0</v>
      </c>
    </row>
    <row r="2047" spans="2:39">
      <c r="B2047" t="e">
        <f>INDEX(Schedule!A:B,MATCH(GameLog!A2047,Schedule!A:A,0),2)</f>
        <v>#N/A</v>
      </c>
      <c r="AM2047" s="44">
        <f>IF(E2047&lt;10,IF(E2047=1,AB2047,SUMIFS(AB:AB,A:A,A2047,C:C,C2047)),"")</f>
        <v>0</v>
      </c>
    </row>
    <row r="2048" spans="2:39">
      <c r="B2048" t="e">
        <f>INDEX(Schedule!A:B,MATCH(GameLog!A2048,Schedule!A:A,0),2)</f>
        <v>#N/A</v>
      </c>
      <c r="AM2048" s="44">
        <f>IF(E2048&lt;10,IF(E2048=1,AB2048,SUMIFS(AB:AB,A:A,A2048,C:C,C2048)),"")</f>
        <v>0</v>
      </c>
    </row>
    <row r="2049" spans="2:39">
      <c r="B2049" t="e">
        <f>INDEX(Schedule!A:B,MATCH(GameLog!A2049,Schedule!A:A,0),2)</f>
        <v>#N/A</v>
      </c>
      <c r="AM2049" s="44">
        <f>IF(E2049&lt;10,IF(E2049=1,AB2049,SUMIFS(AB:AB,A:A,A2049,C:C,C2049)),"")</f>
        <v>0</v>
      </c>
    </row>
    <row r="2050" spans="2:39">
      <c r="B2050" t="e">
        <f>INDEX(Schedule!A:B,MATCH(GameLog!A2050,Schedule!A:A,0),2)</f>
        <v>#N/A</v>
      </c>
      <c r="AM2050" s="44">
        <f>IF(E2050&lt;10,IF(E2050=1,AB2050,SUMIFS(AB:AB,A:A,A2050,C:C,C2050)),"")</f>
        <v>0</v>
      </c>
    </row>
    <row r="2051" spans="2:39">
      <c r="B2051" t="e">
        <f>INDEX(Schedule!A:B,MATCH(GameLog!A2051,Schedule!A:A,0),2)</f>
        <v>#N/A</v>
      </c>
      <c r="AM2051" s="44">
        <f>IF(E2051&lt;10,IF(E2051=1,AB2051,SUMIFS(AB:AB,A:A,A2051,C:C,C2051)),"")</f>
        <v>0</v>
      </c>
    </row>
    <row r="2052" spans="2:39">
      <c r="B2052" t="e">
        <f>INDEX(Schedule!A:B,MATCH(GameLog!A2052,Schedule!A:A,0),2)</f>
        <v>#N/A</v>
      </c>
      <c r="AM2052" s="44">
        <f>IF(E2052&lt;10,IF(E2052=1,AB2052,SUMIFS(AB:AB,A:A,A2052,C:C,C2052)),"")</f>
        <v>0</v>
      </c>
    </row>
    <row r="2053" spans="2:39">
      <c r="B2053" t="e">
        <f>INDEX(Schedule!A:B,MATCH(GameLog!A2053,Schedule!A:A,0),2)</f>
        <v>#N/A</v>
      </c>
      <c r="AM2053" s="44">
        <f>IF(E2053&lt;10,IF(E2053=1,AB2053,SUMIFS(AB:AB,A:A,A2053,C:C,C2053)),"")</f>
        <v>0</v>
      </c>
    </row>
    <row r="2054" spans="2:39">
      <c r="B2054" t="e">
        <f>INDEX(Schedule!A:B,MATCH(GameLog!A2054,Schedule!A:A,0),2)</f>
        <v>#N/A</v>
      </c>
      <c r="AM2054" s="44">
        <f>IF(E2054&lt;10,IF(E2054=1,AB2054,SUMIFS(AB:AB,A:A,A2054,C:C,C2054)),"")</f>
        <v>0</v>
      </c>
    </row>
    <row r="2055" spans="2:39">
      <c r="B2055" t="e">
        <f>INDEX(Schedule!A:B,MATCH(GameLog!A2055,Schedule!A:A,0),2)</f>
        <v>#N/A</v>
      </c>
      <c r="AM2055" s="44">
        <f>IF(E2055&lt;10,IF(E2055=1,AB2055,SUMIFS(AB:AB,A:A,A2055,C:C,C2055)),"")</f>
        <v>0</v>
      </c>
    </row>
    <row r="2056" spans="2:39">
      <c r="B2056" t="e">
        <f>INDEX(Schedule!A:B,MATCH(GameLog!A2056,Schedule!A:A,0),2)</f>
        <v>#N/A</v>
      </c>
      <c r="AM2056" s="44">
        <f>IF(E2056&lt;10,IF(E2056=1,AB2056,SUMIFS(AB:AB,A:A,A2056,C:C,C2056)),"")</f>
        <v>0</v>
      </c>
    </row>
    <row r="2057" spans="2:39">
      <c r="B2057" t="e">
        <f>INDEX(Schedule!A:B,MATCH(GameLog!A2057,Schedule!A:A,0),2)</f>
        <v>#N/A</v>
      </c>
      <c r="AM2057" s="44">
        <f>IF(E2057&lt;10,IF(E2057=1,AB2057,SUMIFS(AB:AB,A:A,A2057,C:C,C2057)),"")</f>
        <v>0</v>
      </c>
    </row>
    <row r="2058" spans="2:39">
      <c r="B2058" t="e">
        <f>INDEX(Schedule!A:B,MATCH(GameLog!A2058,Schedule!A:A,0),2)</f>
        <v>#N/A</v>
      </c>
      <c r="AM2058" s="44">
        <f>IF(E2058&lt;10,IF(E2058=1,AB2058,SUMIFS(AB:AB,A:A,A2058,C:C,C2058)),"")</f>
        <v>0</v>
      </c>
    </row>
    <row r="2059" spans="2:39">
      <c r="B2059" t="e">
        <f>INDEX(Schedule!A:B,MATCH(GameLog!A2059,Schedule!A:A,0),2)</f>
        <v>#N/A</v>
      </c>
      <c r="AM2059" s="44">
        <f>IF(E2059&lt;10,IF(E2059=1,AB2059,SUMIFS(AB:AB,A:A,A2059,C:C,C2059)),"")</f>
        <v>0</v>
      </c>
    </row>
    <row r="2060" spans="2:39">
      <c r="B2060" t="e">
        <f>INDEX(Schedule!A:B,MATCH(GameLog!A2060,Schedule!A:A,0),2)</f>
        <v>#N/A</v>
      </c>
      <c r="AM2060" s="44">
        <f>IF(E2060&lt;10,IF(E2060=1,AB2060,SUMIFS(AB:AB,A:A,A2060,C:C,C2060)),"")</f>
        <v>0</v>
      </c>
    </row>
    <row r="2061" spans="2:39">
      <c r="B2061" t="e">
        <f>INDEX(Schedule!A:B,MATCH(GameLog!A2061,Schedule!A:A,0),2)</f>
        <v>#N/A</v>
      </c>
      <c r="AM2061" s="44">
        <f>IF(E2061&lt;10,IF(E2061=1,AB2061,SUMIFS(AB:AB,A:A,A2061,C:C,C2061)),"")</f>
        <v>0</v>
      </c>
    </row>
    <row r="2062" spans="2:39">
      <c r="B2062" t="e">
        <f>INDEX(Schedule!A:B,MATCH(GameLog!A2062,Schedule!A:A,0),2)</f>
        <v>#N/A</v>
      </c>
      <c r="AM2062" s="44">
        <f>IF(E2062&lt;10,IF(E2062=1,AB2062,SUMIFS(AB:AB,A:A,A2062,C:C,C2062)),"")</f>
        <v>0</v>
      </c>
    </row>
    <row r="2063" spans="2:39">
      <c r="B2063" t="e">
        <f>INDEX(Schedule!A:B,MATCH(GameLog!A2063,Schedule!A:A,0),2)</f>
        <v>#N/A</v>
      </c>
      <c r="AM2063" s="44">
        <f>IF(E2063&lt;10,IF(E2063=1,AB2063,SUMIFS(AB:AB,A:A,A2063,C:C,C2063)),"")</f>
        <v>0</v>
      </c>
    </row>
    <row r="2064" spans="2:39">
      <c r="B2064" t="e">
        <f>INDEX(Schedule!A:B,MATCH(GameLog!A2064,Schedule!A:A,0),2)</f>
        <v>#N/A</v>
      </c>
      <c r="AM2064" s="44">
        <f>IF(E2064&lt;10,IF(E2064=1,AB2064,SUMIFS(AB:AB,A:A,A2064,C:C,C2064)),"")</f>
        <v>0</v>
      </c>
    </row>
    <row r="2065" spans="2:39">
      <c r="B2065" t="e">
        <f>INDEX(Schedule!A:B,MATCH(GameLog!A2065,Schedule!A:A,0),2)</f>
        <v>#N/A</v>
      </c>
      <c r="AM2065" s="44">
        <f>IF(E2065&lt;10,IF(E2065=1,AB2065,SUMIFS(AB:AB,A:A,A2065,C:C,C2065)),"")</f>
        <v>0</v>
      </c>
    </row>
    <row r="2066" spans="2:39">
      <c r="B2066" t="e">
        <f>INDEX(Schedule!A:B,MATCH(GameLog!A2066,Schedule!A:A,0),2)</f>
        <v>#N/A</v>
      </c>
      <c r="AM2066" s="44">
        <f>IF(E2066&lt;10,IF(E2066=1,AB2066,SUMIFS(AB:AB,A:A,A2066,C:C,C2066)),"")</f>
        <v>0</v>
      </c>
    </row>
    <row r="2067" spans="2:39">
      <c r="B2067" t="e">
        <f>INDEX(Schedule!A:B,MATCH(GameLog!A2067,Schedule!A:A,0),2)</f>
        <v>#N/A</v>
      </c>
      <c r="AM2067" s="44">
        <f>IF(E2067&lt;10,IF(E2067=1,AB2067,SUMIFS(AB:AB,A:A,A2067,C:C,C2067)),"")</f>
        <v>0</v>
      </c>
    </row>
    <row r="2068" spans="2:39">
      <c r="B2068" t="e">
        <f>INDEX(Schedule!A:B,MATCH(GameLog!A2068,Schedule!A:A,0),2)</f>
        <v>#N/A</v>
      </c>
      <c r="AM2068" s="44">
        <f>IF(E2068&lt;10,IF(E2068=1,AB2068,SUMIFS(AB:AB,A:A,A2068,C:C,C2068)),"")</f>
        <v>0</v>
      </c>
    </row>
    <row r="2069" spans="2:39">
      <c r="B2069" t="e">
        <f>INDEX(Schedule!A:B,MATCH(GameLog!A2069,Schedule!A:A,0),2)</f>
        <v>#N/A</v>
      </c>
      <c r="AM2069" s="44">
        <f>IF(E2069&lt;10,IF(E2069=1,AB2069,SUMIFS(AB:AB,A:A,A2069,C:C,C2069)),"")</f>
        <v>0</v>
      </c>
    </row>
    <row r="2070" spans="2:39">
      <c r="B2070" t="e">
        <f>INDEX(Schedule!A:B,MATCH(GameLog!A2070,Schedule!A:A,0),2)</f>
        <v>#N/A</v>
      </c>
      <c r="AM2070" s="44">
        <f>IF(E2070&lt;10,IF(E2070=1,AB2070,SUMIFS(AB:AB,A:A,A2070,C:C,C2070)),"")</f>
        <v>0</v>
      </c>
    </row>
    <row r="2071" spans="2:39">
      <c r="B2071" t="e">
        <f>INDEX(Schedule!A:B,MATCH(GameLog!A2071,Schedule!A:A,0),2)</f>
        <v>#N/A</v>
      </c>
      <c r="AM2071" s="44">
        <f>IF(E2071&lt;10,IF(E2071=1,AB2071,SUMIFS(AB:AB,A:A,A2071,C:C,C2071)),"")</f>
        <v>0</v>
      </c>
    </row>
    <row r="2072" spans="2:39">
      <c r="B2072" t="e">
        <f>INDEX(Schedule!A:B,MATCH(GameLog!A2072,Schedule!A:A,0),2)</f>
        <v>#N/A</v>
      </c>
      <c r="AM2072" s="44">
        <f>IF(E2072&lt;10,IF(E2072=1,AB2072,SUMIFS(AB:AB,A:A,A2072,C:C,C2072)),"")</f>
        <v>0</v>
      </c>
    </row>
    <row r="2073" spans="2:39">
      <c r="B2073" t="e">
        <f>INDEX(Schedule!A:B,MATCH(GameLog!A2073,Schedule!A:A,0),2)</f>
        <v>#N/A</v>
      </c>
      <c r="AM2073" s="44">
        <f>IF(E2073&lt;10,IF(E2073=1,AB2073,SUMIFS(AB:AB,A:A,A2073,C:C,C2073)),"")</f>
        <v>0</v>
      </c>
    </row>
    <row r="2074" spans="2:39">
      <c r="B2074" t="e">
        <f>INDEX(Schedule!A:B,MATCH(GameLog!A2074,Schedule!A:A,0),2)</f>
        <v>#N/A</v>
      </c>
      <c r="AM2074" s="44">
        <f>IF(E2074&lt;10,IF(E2074=1,AB2074,SUMIFS(AB:AB,A:A,A2074,C:C,C2074)),"")</f>
        <v>0</v>
      </c>
    </row>
    <row r="2075" spans="2:39">
      <c r="B2075" t="e">
        <f>INDEX(Schedule!A:B,MATCH(GameLog!A2075,Schedule!A:A,0),2)</f>
        <v>#N/A</v>
      </c>
      <c r="AM2075" s="44">
        <f>IF(E2075&lt;10,IF(E2075=1,AB2075,SUMIFS(AB:AB,A:A,A2075,C:C,C2075)),"")</f>
        <v>0</v>
      </c>
    </row>
    <row r="2076" spans="2:39">
      <c r="B2076" t="e">
        <f>INDEX(Schedule!A:B,MATCH(GameLog!A2076,Schedule!A:A,0),2)</f>
        <v>#N/A</v>
      </c>
      <c r="AM2076" s="44">
        <f>IF(E2076&lt;10,IF(E2076=1,AB2076,SUMIFS(AB:AB,A:A,A2076,C:C,C2076)),"")</f>
        <v>0</v>
      </c>
    </row>
    <row r="2077" spans="2:39">
      <c r="B2077" t="e">
        <f>INDEX(Schedule!A:B,MATCH(GameLog!A2077,Schedule!A:A,0),2)</f>
        <v>#N/A</v>
      </c>
      <c r="AM2077" s="44">
        <f>IF(E2077&lt;10,IF(E2077=1,AB2077,SUMIFS(AB:AB,A:A,A2077,C:C,C2077)),"")</f>
        <v>0</v>
      </c>
    </row>
    <row r="2078" spans="2:39">
      <c r="B2078" t="e">
        <f>INDEX(Schedule!A:B,MATCH(GameLog!A2078,Schedule!A:A,0),2)</f>
        <v>#N/A</v>
      </c>
      <c r="AM2078" s="44">
        <f>IF(E2078&lt;10,IF(E2078=1,AB2078,SUMIFS(AB:AB,A:A,A2078,C:C,C2078)),"")</f>
        <v>0</v>
      </c>
    </row>
    <row r="2079" spans="2:39">
      <c r="B2079" t="e">
        <f>INDEX(Schedule!A:B,MATCH(GameLog!A2079,Schedule!A:A,0),2)</f>
        <v>#N/A</v>
      </c>
      <c r="AM2079" s="44">
        <f>IF(E2079&lt;10,IF(E2079=1,AB2079,SUMIFS(AB:AB,A:A,A2079,C:C,C2079)),"")</f>
        <v>0</v>
      </c>
    </row>
    <row r="2080" spans="2:39">
      <c r="B2080" t="e">
        <f>INDEX(Schedule!A:B,MATCH(GameLog!A2080,Schedule!A:A,0),2)</f>
        <v>#N/A</v>
      </c>
      <c r="AM2080" s="44">
        <f>IF(E2080&lt;10,IF(E2080=1,AB2080,SUMIFS(AB:AB,A:A,A2080,C:C,C2080)),"")</f>
        <v>0</v>
      </c>
    </row>
    <row r="2081" spans="2:39">
      <c r="B2081" t="e">
        <f>INDEX(Schedule!A:B,MATCH(GameLog!A2081,Schedule!A:A,0),2)</f>
        <v>#N/A</v>
      </c>
      <c r="AM2081" s="44">
        <f>IF(E2081&lt;10,IF(E2081=1,AB2081,SUMIFS(AB:AB,A:A,A2081,C:C,C2081)),"")</f>
        <v>0</v>
      </c>
    </row>
    <row r="2082" spans="2:39">
      <c r="B2082" t="e">
        <f>INDEX(Schedule!A:B,MATCH(GameLog!A2082,Schedule!A:A,0),2)</f>
        <v>#N/A</v>
      </c>
      <c r="AM2082" s="44">
        <f>IF(E2082&lt;10,IF(E2082=1,AB2082,SUMIFS(AB:AB,A:A,A2082,C:C,C2082)),"")</f>
        <v>0</v>
      </c>
    </row>
    <row r="2083" spans="2:39">
      <c r="B2083" t="e">
        <f>INDEX(Schedule!A:B,MATCH(GameLog!A2083,Schedule!A:A,0),2)</f>
        <v>#N/A</v>
      </c>
      <c r="AM2083" s="44">
        <f>IF(E2083&lt;10,IF(E2083=1,AB2083,SUMIFS(AB:AB,A:A,A2083,C:C,C2083)),"")</f>
        <v>0</v>
      </c>
    </row>
    <row r="2084" spans="2:39">
      <c r="B2084" t="e">
        <f>INDEX(Schedule!A:B,MATCH(GameLog!A2084,Schedule!A:A,0),2)</f>
        <v>#N/A</v>
      </c>
      <c r="AM2084" s="44">
        <f>IF(E2084&lt;10,IF(E2084=1,AB2084,SUMIFS(AB:AB,A:A,A2084,C:C,C2084)),"")</f>
        <v>0</v>
      </c>
    </row>
    <row r="2085" spans="2:39">
      <c r="B2085" t="e">
        <f>INDEX(Schedule!A:B,MATCH(GameLog!A2085,Schedule!A:A,0),2)</f>
        <v>#N/A</v>
      </c>
      <c r="AM2085" s="44">
        <f>IF(E2085&lt;10,IF(E2085=1,AB2085,SUMIFS(AB:AB,A:A,A2085,C:C,C2085)),"")</f>
        <v>0</v>
      </c>
    </row>
    <row r="2086" spans="2:39">
      <c r="B2086" t="e">
        <f>INDEX(Schedule!A:B,MATCH(GameLog!A2086,Schedule!A:A,0),2)</f>
        <v>#N/A</v>
      </c>
      <c r="AM2086" s="44">
        <f>IF(E2086&lt;10,IF(E2086=1,AB2086,SUMIFS(AB:AB,A:A,A2086,C:C,C2086)),"")</f>
        <v>0</v>
      </c>
    </row>
    <row r="2087" spans="2:39">
      <c r="B2087" t="e">
        <f>INDEX(Schedule!A:B,MATCH(GameLog!A2087,Schedule!A:A,0),2)</f>
        <v>#N/A</v>
      </c>
      <c r="AM2087" s="44">
        <f>IF(E2087&lt;10,IF(E2087=1,AB2087,SUMIFS(AB:AB,A:A,A2087,C:C,C2087)),"")</f>
        <v>0</v>
      </c>
    </row>
    <row r="2088" spans="2:39">
      <c r="B2088" t="e">
        <f>INDEX(Schedule!A:B,MATCH(GameLog!A2088,Schedule!A:A,0),2)</f>
        <v>#N/A</v>
      </c>
      <c r="AM2088" s="44">
        <f>IF(E2088&lt;10,IF(E2088=1,AB2088,SUMIFS(AB:AB,A:A,A2088,C:C,C2088)),"")</f>
        <v>0</v>
      </c>
    </row>
    <row r="2089" spans="2:39">
      <c r="B2089" t="e">
        <f>INDEX(Schedule!A:B,MATCH(GameLog!A2089,Schedule!A:A,0),2)</f>
        <v>#N/A</v>
      </c>
      <c r="AM2089" s="44">
        <f>IF(E2089&lt;10,IF(E2089=1,AB2089,SUMIFS(AB:AB,A:A,A2089,C:C,C2089)),"")</f>
        <v>0</v>
      </c>
    </row>
    <row r="2090" spans="2:39">
      <c r="B2090" t="e">
        <f>INDEX(Schedule!A:B,MATCH(GameLog!A2090,Schedule!A:A,0),2)</f>
        <v>#N/A</v>
      </c>
      <c r="AM2090" s="44">
        <f>IF(E2090&lt;10,IF(E2090=1,AB2090,SUMIFS(AB:AB,A:A,A2090,C:C,C2090)),"")</f>
        <v>0</v>
      </c>
    </row>
    <row r="2091" spans="2:39">
      <c r="B2091" t="e">
        <f>INDEX(Schedule!A:B,MATCH(GameLog!A2091,Schedule!A:A,0),2)</f>
        <v>#N/A</v>
      </c>
      <c r="AM2091" s="44">
        <f>IF(E2091&lt;10,IF(E2091=1,AB2091,SUMIFS(AB:AB,A:A,A2091,C:C,C2091)),"")</f>
        <v>0</v>
      </c>
    </row>
    <row r="2092" spans="2:39">
      <c r="B2092" t="e">
        <f>INDEX(Schedule!A:B,MATCH(GameLog!A2092,Schedule!A:A,0),2)</f>
        <v>#N/A</v>
      </c>
      <c r="AM2092" s="44">
        <f>IF(E2092&lt;10,IF(E2092=1,AB2092,SUMIFS(AB:AB,A:A,A2092,C:C,C2092)),"")</f>
        <v>0</v>
      </c>
    </row>
    <row r="2093" spans="2:39">
      <c r="B2093" t="e">
        <f>INDEX(Schedule!A:B,MATCH(GameLog!A2093,Schedule!A:A,0),2)</f>
        <v>#N/A</v>
      </c>
      <c r="AM2093" s="44">
        <f>IF(E2093&lt;10,IF(E2093=1,AB2093,SUMIFS(AB:AB,A:A,A2093,C:C,C2093)),"")</f>
        <v>0</v>
      </c>
    </row>
    <row r="2094" spans="2:39">
      <c r="B2094" t="e">
        <f>INDEX(Schedule!A:B,MATCH(GameLog!A2094,Schedule!A:A,0),2)</f>
        <v>#N/A</v>
      </c>
      <c r="AM2094" s="44">
        <f>IF(E2094&lt;10,IF(E2094=1,AB2094,SUMIFS(AB:AB,A:A,A2094,C:C,C2094)),"")</f>
        <v>0</v>
      </c>
    </row>
    <row r="2095" spans="2:39">
      <c r="B2095" t="e">
        <f>INDEX(Schedule!A:B,MATCH(GameLog!A2095,Schedule!A:A,0),2)</f>
        <v>#N/A</v>
      </c>
      <c r="AM2095" s="44">
        <f>IF(E2095&lt;10,IF(E2095=1,AB2095,SUMIFS(AB:AB,A:A,A2095,C:C,C2095)),"")</f>
        <v>0</v>
      </c>
    </row>
    <row r="2096" spans="2:39">
      <c r="B2096" t="e">
        <f>INDEX(Schedule!A:B,MATCH(GameLog!A2096,Schedule!A:A,0),2)</f>
        <v>#N/A</v>
      </c>
      <c r="AM2096" s="44">
        <f>IF(E2096&lt;10,IF(E2096=1,AB2096,SUMIFS(AB:AB,A:A,A2096,C:C,C2096)),"")</f>
        <v>0</v>
      </c>
    </row>
    <row r="2097" spans="2:39">
      <c r="B2097" t="e">
        <f>INDEX(Schedule!A:B,MATCH(GameLog!A2097,Schedule!A:A,0),2)</f>
        <v>#N/A</v>
      </c>
      <c r="AM2097" s="44">
        <f>IF(E2097&lt;10,IF(E2097=1,AB2097,SUMIFS(AB:AB,A:A,A2097,C:C,C2097)),"")</f>
        <v>0</v>
      </c>
    </row>
    <row r="2098" spans="2:39">
      <c r="B2098" t="e">
        <f>INDEX(Schedule!A:B,MATCH(GameLog!A2098,Schedule!A:A,0),2)</f>
        <v>#N/A</v>
      </c>
      <c r="AM2098" s="44">
        <f>IF(E2098&lt;10,IF(E2098=1,AB2098,SUMIFS(AB:AB,A:A,A2098,C:C,C2098)),"")</f>
        <v>0</v>
      </c>
    </row>
    <row r="2099" spans="2:39">
      <c r="B2099" t="e">
        <f>INDEX(Schedule!A:B,MATCH(GameLog!A2099,Schedule!A:A,0),2)</f>
        <v>#N/A</v>
      </c>
      <c r="AM2099" s="44">
        <f>IF(E2099&lt;10,IF(E2099=1,AB2099,SUMIFS(AB:AB,A:A,A2099,C:C,C2099)),"")</f>
        <v>0</v>
      </c>
    </row>
    <row r="2100" spans="2:39">
      <c r="B2100" t="e">
        <f>INDEX(Schedule!A:B,MATCH(GameLog!A2100,Schedule!A:A,0),2)</f>
        <v>#N/A</v>
      </c>
      <c r="AM2100" s="44">
        <f>IF(E2100&lt;10,IF(E2100=1,AB2100,SUMIFS(AB:AB,A:A,A2100,C:C,C2100)),"")</f>
        <v>0</v>
      </c>
    </row>
    <row r="2101" spans="2:39">
      <c r="B2101" t="e">
        <f>INDEX(Schedule!A:B,MATCH(GameLog!A2101,Schedule!A:A,0),2)</f>
        <v>#N/A</v>
      </c>
      <c r="AM2101" s="44">
        <f>IF(E2101&lt;10,IF(E2101=1,AB2101,SUMIFS(AB:AB,A:A,A2101,C:C,C2101)),"")</f>
        <v>0</v>
      </c>
    </row>
    <row r="2102" spans="2:39">
      <c r="B2102" t="e">
        <f>INDEX(Schedule!A:B,MATCH(GameLog!A2102,Schedule!A:A,0),2)</f>
        <v>#N/A</v>
      </c>
      <c r="AM2102" s="44">
        <f>IF(E2102&lt;10,IF(E2102=1,AB2102,SUMIFS(AB:AB,A:A,A2102,C:C,C2102)),"")</f>
        <v>0</v>
      </c>
    </row>
    <row r="2103" spans="2:39">
      <c r="B2103" t="e">
        <f>INDEX(Schedule!A:B,MATCH(GameLog!A2103,Schedule!A:A,0),2)</f>
        <v>#N/A</v>
      </c>
      <c r="AM2103" s="44">
        <f>IF(E2103&lt;10,IF(E2103=1,AB2103,SUMIFS(AB:AB,A:A,A2103,C:C,C2103)),"")</f>
        <v>0</v>
      </c>
    </row>
    <row r="2104" spans="2:39">
      <c r="B2104" t="e">
        <f>INDEX(Schedule!A:B,MATCH(GameLog!A2104,Schedule!A:A,0),2)</f>
        <v>#N/A</v>
      </c>
      <c r="AM2104" s="44">
        <f>IF(E2104&lt;10,IF(E2104=1,AB2104,SUMIFS(AB:AB,A:A,A2104,C:C,C2104)),"")</f>
        <v>0</v>
      </c>
    </row>
    <row r="2105" spans="2:39">
      <c r="B2105" t="e">
        <f>INDEX(Schedule!A:B,MATCH(GameLog!A2105,Schedule!A:A,0),2)</f>
        <v>#N/A</v>
      </c>
      <c r="AM2105" s="44">
        <f>IF(E2105&lt;10,IF(E2105=1,AB2105,SUMIFS(AB:AB,A:A,A2105,C:C,C2105)),"")</f>
        <v>0</v>
      </c>
    </row>
    <row r="2106" spans="2:39">
      <c r="B2106" t="e">
        <f>INDEX(Schedule!A:B,MATCH(GameLog!A2106,Schedule!A:A,0),2)</f>
        <v>#N/A</v>
      </c>
      <c r="AM2106" s="44">
        <f>IF(E2106&lt;10,IF(E2106=1,AB2106,SUMIFS(AB:AB,A:A,A2106,C:C,C2106)),"")</f>
        <v>0</v>
      </c>
    </row>
    <row r="2107" spans="2:39">
      <c r="B2107" t="e">
        <f>INDEX(Schedule!A:B,MATCH(GameLog!A2107,Schedule!A:A,0),2)</f>
        <v>#N/A</v>
      </c>
      <c r="AM2107" s="44">
        <f>IF(E2107&lt;10,IF(E2107=1,AB2107,SUMIFS(AB:AB,A:A,A2107,C:C,C2107)),"")</f>
        <v>0</v>
      </c>
    </row>
    <row r="2108" spans="2:39">
      <c r="B2108" t="e">
        <f>INDEX(Schedule!A:B,MATCH(GameLog!A2108,Schedule!A:A,0),2)</f>
        <v>#N/A</v>
      </c>
      <c r="AM2108" s="44">
        <f>IF(E2108&lt;10,IF(E2108=1,AB2108,SUMIFS(AB:AB,A:A,A2108,C:C,C2108)),"")</f>
        <v>0</v>
      </c>
    </row>
    <row r="2109" spans="2:39">
      <c r="B2109" t="e">
        <f>INDEX(Schedule!A:B,MATCH(GameLog!A2109,Schedule!A:A,0),2)</f>
        <v>#N/A</v>
      </c>
      <c r="AM2109" s="44">
        <f>IF(E2109&lt;10,IF(E2109=1,AB2109,SUMIFS(AB:AB,A:A,A2109,C:C,C2109)),"")</f>
        <v>0</v>
      </c>
    </row>
    <row r="2110" spans="2:39">
      <c r="B2110" t="e">
        <f>INDEX(Schedule!A:B,MATCH(GameLog!A2110,Schedule!A:A,0),2)</f>
        <v>#N/A</v>
      </c>
      <c r="AM2110" s="44">
        <f>IF(E2110&lt;10,IF(E2110=1,AB2110,SUMIFS(AB:AB,A:A,A2110,C:C,C2110)),"")</f>
        <v>0</v>
      </c>
    </row>
    <row r="2111" spans="2:39">
      <c r="B2111" t="e">
        <f>INDEX(Schedule!A:B,MATCH(GameLog!A2111,Schedule!A:A,0),2)</f>
        <v>#N/A</v>
      </c>
      <c r="AM2111" s="44">
        <f>IF(E2111&lt;10,IF(E2111=1,AB2111,SUMIFS(AB:AB,A:A,A2111,C:C,C2111)),"")</f>
        <v>0</v>
      </c>
    </row>
    <row r="2112" spans="2:39">
      <c r="B2112" t="e">
        <f>INDEX(Schedule!A:B,MATCH(GameLog!A2112,Schedule!A:A,0),2)</f>
        <v>#N/A</v>
      </c>
      <c r="AM2112" s="44">
        <f>IF(E2112&lt;10,IF(E2112=1,AB2112,SUMIFS(AB:AB,A:A,A2112,C:C,C2112)),"")</f>
        <v>0</v>
      </c>
    </row>
    <row r="2113" spans="2:39">
      <c r="B2113" t="e">
        <f>INDEX(Schedule!A:B,MATCH(GameLog!A2113,Schedule!A:A,0),2)</f>
        <v>#N/A</v>
      </c>
      <c r="AM2113" s="44">
        <f>IF(E2113&lt;10,IF(E2113=1,AB2113,SUMIFS(AB:AB,A:A,A2113,C:C,C2113)),"")</f>
        <v>0</v>
      </c>
    </row>
    <row r="2114" spans="2:39">
      <c r="B2114" t="e">
        <f>INDEX(Schedule!A:B,MATCH(GameLog!A2114,Schedule!A:A,0),2)</f>
        <v>#N/A</v>
      </c>
      <c r="AM2114" s="44">
        <f>IF(E2114&lt;10,IF(E2114=1,AB2114,SUMIFS(AB:AB,A:A,A2114,C:C,C2114)),"")</f>
        <v>0</v>
      </c>
    </row>
    <row r="2115" spans="2:39">
      <c r="B2115" t="e">
        <f>INDEX(Schedule!A:B,MATCH(GameLog!A2115,Schedule!A:A,0),2)</f>
        <v>#N/A</v>
      </c>
      <c r="AM2115" s="44">
        <f>IF(E2115&lt;10,IF(E2115=1,AB2115,SUMIFS(AB:AB,A:A,A2115,C:C,C2115)),"")</f>
        <v>0</v>
      </c>
    </row>
    <row r="2116" spans="2:39">
      <c r="B2116" t="e">
        <f>INDEX(Schedule!A:B,MATCH(GameLog!A2116,Schedule!A:A,0),2)</f>
        <v>#N/A</v>
      </c>
      <c r="AM2116" s="44">
        <f>IF(E2116&lt;10,IF(E2116=1,AB2116,SUMIFS(AB:AB,A:A,A2116,C:C,C2116)),"")</f>
        <v>0</v>
      </c>
    </row>
    <row r="2117" spans="2:39">
      <c r="B2117" t="e">
        <f>INDEX(Schedule!A:B,MATCH(GameLog!A2117,Schedule!A:A,0),2)</f>
        <v>#N/A</v>
      </c>
      <c r="AM2117" s="44">
        <f>IF(E2117&lt;10,IF(E2117=1,AB2117,SUMIFS(AB:AB,A:A,A2117,C:C,C2117)),"")</f>
        <v>0</v>
      </c>
    </row>
    <row r="2118" spans="2:39">
      <c r="B2118" t="e">
        <f>INDEX(Schedule!A:B,MATCH(GameLog!A2118,Schedule!A:A,0),2)</f>
        <v>#N/A</v>
      </c>
      <c r="AM2118" s="44">
        <f>IF(E2118&lt;10,IF(E2118=1,AB2118,SUMIFS(AB:AB,A:A,A2118,C:C,C2118)),"")</f>
        <v>0</v>
      </c>
    </row>
    <row r="2119" spans="2:39">
      <c r="B2119" t="e">
        <f>INDEX(Schedule!A:B,MATCH(GameLog!A2119,Schedule!A:A,0),2)</f>
        <v>#N/A</v>
      </c>
      <c r="AM2119" s="44">
        <f>IF(E2119&lt;10,IF(E2119=1,AB2119,SUMIFS(AB:AB,A:A,A2119,C:C,C2119)),"")</f>
        <v>0</v>
      </c>
    </row>
    <row r="2120" spans="2:39">
      <c r="B2120" t="e">
        <f>INDEX(Schedule!A:B,MATCH(GameLog!A2120,Schedule!A:A,0),2)</f>
        <v>#N/A</v>
      </c>
      <c r="AM2120" s="44">
        <f>IF(E2120&lt;10,IF(E2120=1,AB2120,SUMIFS(AB:AB,A:A,A2120,C:C,C2120)),"")</f>
        <v>0</v>
      </c>
    </row>
    <row r="2121" spans="2:39">
      <c r="B2121" t="e">
        <f>INDEX(Schedule!A:B,MATCH(GameLog!A2121,Schedule!A:A,0),2)</f>
        <v>#N/A</v>
      </c>
      <c r="AM2121" s="44">
        <f>IF(E2121&lt;10,IF(E2121=1,AB2121,SUMIFS(AB:AB,A:A,A2121,C:C,C2121)),"")</f>
        <v>0</v>
      </c>
    </row>
    <row r="2122" spans="2:39">
      <c r="B2122" t="e">
        <f>INDEX(Schedule!A:B,MATCH(GameLog!A2122,Schedule!A:A,0),2)</f>
        <v>#N/A</v>
      </c>
      <c r="AM2122" s="44">
        <f>IF(E2122&lt;10,IF(E2122=1,AB2122,SUMIFS(AB:AB,A:A,A2122,C:C,C2122)),"")</f>
        <v>0</v>
      </c>
    </row>
    <row r="2123" spans="2:39">
      <c r="B2123" t="e">
        <f>INDEX(Schedule!A:B,MATCH(GameLog!A2123,Schedule!A:A,0),2)</f>
        <v>#N/A</v>
      </c>
      <c r="AM2123" s="44">
        <f>IF(E2123&lt;10,IF(E2123=1,AB2123,SUMIFS(AB:AB,A:A,A2123,C:C,C2123)),"")</f>
        <v>0</v>
      </c>
    </row>
    <row r="2124" spans="2:39">
      <c r="B2124" t="e">
        <f>INDEX(Schedule!A:B,MATCH(GameLog!A2124,Schedule!A:A,0),2)</f>
        <v>#N/A</v>
      </c>
      <c r="AM2124" s="44">
        <f>IF(E2124&lt;10,IF(E2124=1,AB2124,SUMIFS(AB:AB,A:A,A2124,C:C,C2124)),"")</f>
        <v>0</v>
      </c>
    </row>
    <row r="2125" spans="2:39">
      <c r="B2125" t="e">
        <f>INDEX(Schedule!A:B,MATCH(GameLog!A2125,Schedule!A:A,0),2)</f>
        <v>#N/A</v>
      </c>
      <c r="AM2125" s="44">
        <f>IF(E2125&lt;10,IF(E2125=1,AB2125,SUMIFS(AB:AB,A:A,A2125,C:C,C2125)),"")</f>
        <v>0</v>
      </c>
    </row>
    <row r="2126" spans="2:39">
      <c r="B2126" t="e">
        <f>INDEX(Schedule!A:B,MATCH(GameLog!A2126,Schedule!A:A,0),2)</f>
        <v>#N/A</v>
      </c>
      <c r="AM2126" s="44">
        <f>IF(E2126&lt;10,IF(E2126=1,AB2126,SUMIFS(AB:AB,A:A,A2126,C:C,C2126)),"")</f>
        <v>0</v>
      </c>
    </row>
    <row r="2127" spans="2:39">
      <c r="B2127" t="e">
        <f>INDEX(Schedule!A:B,MATCH(GameLog!A2127,Schedule!A:A,0),2)</f>
        <v>#N/A</v>
      </c>
      <c r="AM2127" s="44">
        <f>IF(E2127&lt;10,IF(E2127=1,AB2127,SUMIFS(AB:AB,A:A,A2127,C:C,C2127)),"")</f>
        <v>0</v>
      </c>
    </row>
    <row r="2128" spans="2:39">
      <c r="B2128" t="e">
        <f>INDEX(Schedule!A:B,MATCH(GameLog!A2128,Schedule!A:A,0),2)</f>
        <v>#N/A</v>
      </c>
      <c r="AM2128" s="44">
        <f>IF(E2128&lt;10,IF(E2128=1,AB2128,SUMIFS(AB:AB,A:A,A2128,C:C,C2128)),"")</f>
        <v>0</v>
      </c>
    </row>
    <row r="2129" spans="2:39">
      <c r="B2129" t="e">
        <f>INDEX(Schedule!A:B,MATCH(GameLog!A2129,Schedule!A:A,0),2)</f>
        <v>#N/A</v>
      </c>
      <c r="AM2129" s="44">
        <f>IF(E2129&lt;10,IF(E2129=1,AB2129,SUMIFS(AB:AB,A:A,A2129,C:C,C2129)),"")</f>
        <v>0</v>
      </c>
    </row>
    <row r="2130" spans="2:39">
      <c r="B2130" t="e">
        <f>INDEX(Schedule!A:B,MATCH(GameLog!A2130,Schedule!A:A,0),2)</f>
        <v>#N/A</v>
      </c>
      <c r="AM2130" s="44">
        <f>IF(E2130&lt;10,IF(E2130=1,AB2130,SUMIFS(AB:AB,A:A,A2130,C:C,C2130)),"")</f>
        <v>0</v>
      </c>
    </row>
    <row r="2131" spans="2:39">
      <c r="B2131" t="e">
        <f>INDEX(Schedule!A:B,MATCH(GameLog!A2131,Schedule!A:A,0),2)</f>
        <v>#N/A</v>
      </c>
      <c r="AM2131" s="44">
        <f>IF(E2131&lt;10,IF(E2131=1,AB2131,SUMIFS(AB:AB,A:A,A2131,C:C,C2131)),"")</f>
        <v>0</v>
      </c>
    </row>
    <row r="2132" spans="2:39">
      <c r="B2132" t="e">
        <f>INDEX(Schedule!A:B,MATCH(GameLog!A2132,Schedule!A:A,0),2)</f>
        <v>#N/A</v>
      </c>
      <c r="AM2132" s="44">
        <f>IF(E2132&lt;10,IF(E2132=1,AB2132,SUMIFS(AB:AB,A:A,A2132,C:C,C2132)),"")</f>
        <v>0</v>
      </c>
    </row>
    <row r="2133" spans="2:39">
      <c r="B2133" t="e">
        <f>INDEX(Schedule!A:B,MATCH(GameLog!A2133,Schedule!A:A,0),2)</f>
        <v>#N/A</v>
      </c>
      <c r="AM2133" s="44">
        <f>IF(E2133&lt;10,IF(E2133=1,AB2133,SUMIFS(AB:AB,A:A,A2133,C:C,C2133)),"")</f>
        <v>0</v>
      </c>
    </row>
    <row r="2134" spans="2:39">
      <c r="B2134" t="e">
        <f>INDEX(Schedule!A:B,MATCH(GameLog!A2134,Schedule!A:A,0),2)</f>
        <v>#N/A</v>
      </c>
      <c r="AM2134" s="44">
        <f>IF(E2134&lt;10,IF(E2134=1,AB2134,SUMIFS(AB:AB,A:A,A2134,C:C,C2134)),"")</f>
        <v>0</v>
      </c>
    </row>
    <row r="2135" spans="2:39">
      <c r="B2135" t="e">
        <f>INDEX(Schedule!A:B,MATCH(GameLog!A2135,Schedule!A:A,0),2)</f>
        <v>#N/A</v>
      </c>
      <c r="AM2135" s="44">
        <f>IF(E2135&lt;10,IF(E2135=1,AB2135,SUMIFS(AB:AB,A:A,A2135,C:C,C2135)),"")</f>
        <v>0</v>
      </c>
    </row>
    <row r="2136" spans="2:39">
      <c r="B2136" t="e">
        <f>INDEX(Schedule!A:B,MATCH(GameLog!A2136,Schedule!A:A,0),2)</f>
        <v>#N/A</v>
      </c>
      <c r="AM2136" s="44">
        <f>IF(E2136&lt;10,IF(E2136=1,AB2136,SUMIFS(AB:AB,A:A,A2136,C:C,C2136)),"")</f>
        <v>0</v>
      </c>
    </row>
    <row r="2137" spans="2:39">
      <c r="B2137" t="e">
        <f>INDEX(Schedule!A:B,MATCH(GameLog!A2137,Schedule!A:A,0),2)</f>
        <v>#N/A</v>
      </c>
      <c r="AM2137" s="44">
        <f>IF(E2137&lt;10,IF(E2137=1,AB2137,SUMIFS(AB:AB,A:A,A2137,C:C,C2137)),"")</f>
        <v>0</v>
      </c>
    </row>
    <row r="2138" spans="2:39">
      <c r="B2138" t="e">
        <f>INDEX(Schedule!A:B,MATCH(GameLog!A2138,Schedule!A:A,0),2)</f>
        <v>#N/A</v>
      </c>
      <c r="AM2138" s="44">
        <f>IF(E2138&lt;10,IF(E2138=1,AB2138,SUMIFS(AB:AB,A:A,A2138,C:C,C2138)),"")</f>
        <v>0</v>
      </c>
    </row>
    <row r="2139" spans="2:39">
      <c r="B2139" t="e">
        <f>INDEX(Schedule!A:B,MATCH(GameLog!A2139,Schedule!A:A,0),2)</f>
        <v>#N/A</v>
      </c>
      <c r="AM2139" s="44">
        <f>IF(E2139&lt;10,IF(E2139=1,AB2139,SUMIFS(AB:AB,A:A,A2139,C:C,C2139)),"")</f>
        <v>0</v>
      </c>
    </row>
    <row r="2140" spans="2:39">
      <c r="B2140" t="e">
        <f>INDEX(Schedule!A:B,MATCH(GameLog!A2140,Schedule!A:A,0),2)</f>
        <v>#N/A</v>
      </c>
      <c r="AM2140" s="44">
        <f>IF(E2140&lt;10,IF(E2140=1,AB2140,SUMIFS(AB:AB,A:A,A2140,C:C,C2140)),"")</f>
        <v>0</v>
      </c>
    </row>
    <row r="2141" spans="2:39">
      <c r="B2141" t="e">
        <f>INDEX(Schedule!A:B,MATCH(GameLog!A2141,Schedule!A:A,0),2)</f>
        <v>#N/A</v>
      </c>
      <c r="AM2141" s="44">
        <f>IF(E2141&lt;10,IF(E2141=1,AB2141,SUMIFS(AB:AB,A:A,A2141,C:C,C2141)),"")</f>
        <v>0</v>
      </c>
    </row>
    <row r="2142" spans="2:39">
      <c r="B2142" t="e">
        <f>INDEX(Schedule!A:B,MATCH(GameLog!A2142,Schedule!A:A,0),2)</f>
        <v>#N/A</v>
      </c>
      <c r="AM2142" s="44">
        <f>IF(E2142&lt;10,IF(E2142=1,AB2142,SUMIFS(AB:AB,A:A,A2142,C:C,C2142)),"")</f>
        <v>0</v>
      </c>
    </row>
    <row r="2143" spans="2:39">
      <c r="B2143" t="e">
        <f>INDEX(Schedule!A:B,MATCH(GameLog!A2143,Schedule!A:A,0),2)</f>
        <v>#N/A</v>
      </c>
      <c r="AM2143" s="44">
        <f>IF(E2143&lt;10,IF(E2143=1,AB2143,SUMIFS(AB:AB,A:A,A2143,C:C,C2143)),"")</f>
        <v>0</v>
      </c>
    </row>
    <row r="2144" spans="2:39">
      <c r="B2144" t="e">
        <f>INDEX(Schedule!A:B,MATCH(GameLog!A2144,Schedule!A:A,0),2)</f>
        <v>#N/A</v>
      </c>
      <c r="AM2144" s="44">
        <f>IF(E2144&lt;10,IF(E2144=1,AB2144,SUMIFS(AB:AB,A:A,A2144,C:C,C2144)),"")</f>
        <v>0</v>
      </c>
    </row>
    <row r="2145" spans="2:39">
      <c r="B2145" t="e">
        <f>INDEX(Schedule!A:B,MATCH(GameLog!A2145,Schedule!A:A,0),2)</f>
        <v>#N/A</v>
      </c>
      <c r="AM2145" s="44">
        <f>IF(E2145&lt;10,IF(E2145=1,AB2145,SUMIFS(AB:AB,A:A,A2145,C:C,C2145)),"")</f>
        <v>0</v>
      </c>
    </row>
    <row r="2146" spans="2:39">
      <c r="B2146" t="e">
        <f>INDEX(Schedule!A:B,MATCH(GameLog!A2146,Schedule!A:A,0),2)</f>
        <v>#N/A</v>
      </c>
      <c r="AM2146" s="44">
        <f>IF(E2146&lt;10,IF(E2146=1,AB2146,SUMIFS(AB:AB,A:A,A2146,C:C,C2146)),"")</f>
        <v>0</v>
      </c>
    </row>
    <row r="2147" spans="2:39">
      <c r="B2147" t="e">
        <f>INDEX(Schedule!A:B,MATCH(GameLog!A2147,Schedule!A:A,0),2)</f>
        <v>#N/A</v>
      </c>
      <c r="AM2147" s="44">
        <f>IF(E2147&lt;10,IF(E2147=1,AB2147,SUMIFS(AB:AB,A:A,A2147,C:C,C2147)),"")</f>
        <v>0</v>
      </c>
    </row>
    <row r="2148" spans="2:39">
      <c r="B2148" t="e">
        <f>INDEX(Schedule!A:B,MATCH(GameLog!A2148,Schedule!A:A,0),2)</f>
        <v>#N/A</v>
      </c>
      <c r="AM2148" s="44">
        <f>IF(E2148&lt;10,IF(E2148=1,AB2148,SUMIFS(AB:AB,A:A,A2148,C:C,C2148)),"")</f>
        <v>0</v>
      </c>
    </row>
    <row r="2149" spans="2:39">
      <c r="B2149" t="e">
        <f>INDEX(Schedule!A:B,MATCH(GameLog!A2149,Schedule!A:A,0),2)</f>
        <v>#N/A</v>
      </c>
      <c r="AM2149" s="44">
        <f>IF(E2149&lt;10,IF(E2149=1,AB2149,SUMIFS(AB:AB,A:A,A2149,C:C,C2149)),"")</f>
        <v>0</v>
      </c>
    </row>
    <row r="2150" spans="2:39">
      <c r="B2150" t="e">
        <f>INDEX(Schedule!A:B,MATCH(GameLog!A2150,Schedule!A:A,0),2)</f>
        <v>#N/A</v>
      </c>
      <c r="AM2150" s="44">
        <f>IF(E2150&lt;10,IF(E2150=1,AB2150,SUMIFS(AB:AB,A:A,A2150,C:C,C2150)),"")</f>
        <v>0</v>
      </c>
    </row>
    <row r="2151" spans="2:39">
      <c r="B2151" t="e">
        <f>INDEX(Schedule!A:B,MATCH(GameLog!A2151,Schedule!A:A,0),2)</f>
        <v>#N/A</v>
      </c>
      <c r="AM2151" s="44">
        <f>IF(E2151&lt;10,IF(E2151=1,AB2151,SUMIFS(AB:AB,A:A,A2151,C:C,C2151)),"")</f>
        <v>0</v>
      </c>
    </row>
    <row r="2152" spans="2:39">
      <c r="B2152" t="e">
        <f>INDEX(Schedule!A:B,MATCH(GameLog!A2152,Schedule!A:A,0),2)</f>
        <v>#N/A</v>
      </c>
      <c r="AM2152" s="44">
        <f>IF(E2152&lt;10,IF(E2152=1,AB2152,SUMIFS(AB:AB,A:A,A2152,C:C,C2152)),"")</f>
        <v>0</v>
      </c>
    </row>
    <row r="2153" spans="2:39">
      <c r="B2153" t="e">
        <f>INDEX(Schedule!A:B,MATCH(GameLog!A2153,Schedule!A:A,0),2)</f>
        <v>#N/A</v>
      </c>
      <c r="AM2153" s="44">
        <f>IF(E2153&lt;10,IF(E2153=1,AB2153,SUMIFS(AB:AB,A:A,A2153,C:C,C2153)),"")</f>
        <v>0</v>
      </c>
    </row>
    <row r="2154" spans="2:39">
      <c r="B2154" t="e">
        <f>INDEX(Schedule!A:B,MATCH(GameLog!A2154,Schedule!A:A,0),2)</f>
        <v>#N/A</v>
      </c>
      <c r="AM2154" s="44">
        <f>IF(E2154&lt;10,IF(E2154=1,AB2154,SUMIFS(AB:AB,A:A,A2154,C:C,C2154)),"")</f>
        <v>0</v>
      </c>
    </row>
    <row r="2155" spans="2:39">
      <c r="B2155" t="e">
        <f>INDEX(Schedule!A:B,MATCH(GameLog!A2155,Schedule!A:A,0),2)</f>
        <v>#N/A</v>
      </c>
      <c r="AM2155" s="44">
        <f>IF(E2155&lt;10,IF(E2155=1,AB2155,SUMIFS(AB:AB,A:A,A2155,C:C,C2155)),"")</f>
        <v>0</v>
      </c>
    </row>
    <row r="2156" spans="2:39">
      <c r="B2156" t="e">
        <f>INDEX(Schedule!A:B,MATCH(GameLog!A2156,Schedule!A:A,0),2)</f>
        <v>#N/A</v>
      </c>
      <c r="AM2156" s="44">
        <f>IF(E2156&lt;10,IF(E2156=1,AB2156,SUMIFS(AB:AB,A:A,A2156,C:C,C2156)),"")</f>
        <v>0</v>
      </c>
    </row>
    <row r="2157" spans="2:39">
      <c r="B2157" t="e">
        <f>INDEX(Schedule!A:B,MATCH(GameLog!A2157,Schedule!A:A,0),2)</f>
        <v>#N/A</v>
      </c>
      <c r="AM2157" s="44">
        <f>IF(E2157&lt;10,IF(E2157=1,AB2157,SUMIFS(AB:AB,A:A,A2157,C:C,C2157)),"")</f>
        <v>0</v>
      </c>
    </row>
    <row r="2158" spans="2:39">
      <c r="B2158" t="e">
        <f>INDEX(Schedule!A:B,MATCH(GameLog!A2158,Schedule!A:A,0),2)</f>
        <v>#N/A</v>
      </c>
      <c r="AM2158" s="44">
        <f>IF(E2158&lt;10,IF(E2158=1,AB2158,SUMIFS(AB:AB,A:A,A2158,C:C,C2158)),"")</f>
        <v>0</v>
      </c>
    </row>
    <row r="2159" spans="2:39">
      <c r="B2159" t="e">
        <f>INDEX(Schedule!A:B,MATCH(GameLog!A2159,Schedule!A:A,0),2)</f>
        <v>#N/A</v>
      </c>
      <c r="AM2159" s="44">
        <f>IF(E2159&lt;10,IF(E2159=1,AB2159,SUMIFS(AB:AB,A:A,A2159,C:C,C2159)),"")</f>
        <v>0</v>
      </c>
    </row>
    <row r="2160" spans="2:39">
      <c r="B2160" t="e">
        <f>INDEX(Schedule!A:B,MATCH(GameLog!A2160,Schedule!A:A,0),2)</f>
        <v>#N/A</v>
      </c>
      <c r="AM2160" s="44">
        <f>IF(E2160&lt;10,IF(E2160=1,AB2160,SUMIFS(AB:AB,A:A,A2160,C:C,C2160)),"")</f>
        <v>0</v>
      </c>
    </row>
    <row r="2161" spans="2:39">
      <c r="B2161" t="e">
        <f>INDEX(Schedule!A:B,MATCH(GameLog!A2161,Schedule!A:A,0),2)</f>
        <v>#N/A</v>
      </c>
      <c r="AM2161" s="44">
        <f>IF(E2161&lt;10,IF(E2161=1,AB2161,SUMIFS(AB:AB,A:A,A2161,C:C,C2161)),"")</f>
        <v>0</v>
      </c>
    </row>
    <row r="2162" spans="2:39">
      <c r="B2162" t="e">
        <f>INDEX(Schedule!A:B,MATCH(GameLog!A2162,Schedule!A:A,0),2)</f>
        <v>#N/A</v>
      </c>
      <c r="AM2162" s="44">
        <f>IF(E2162&lt;10,IF(E2162=1,AB2162,SUMIFS(AB:AB,A:A,A2162,C:C,C2162)),"")</f>
        <v>0</v>
      </c>
    </row>
    <row r="2163" spans="2:39">
      <c r="B2163" t="e">
        <f>INDEX(Schedule!A:B,MATCH(GameLog!A2163,Schedule!A:A,0),2)</f>
        <v>#N/A</v>
      </c>
      <c r="AM2163" s="44">
        <f>IF(E2163&lt;10,IF(E2163=1,AB2163,SUMIFS(AB:AB,A:A,A2163,C:C,C2163)),"")</f>
        <v>0</v>
      </c>
    </row>
    <row r="2164" spans="2:39">
      <c r="B2164" t="e">
        <f>INDEX(Schedule!A:B,MATCH(GameLog!A2164,Schedule!A:A,0),2)</f>
        <v>#N/A</v>
      </c>
      <c r="AM2164" s="44">
        <f>IF(E2164&lt;10,IF(E2164=1,AB2164,SUMIFS(AB:AB,A:A,A2164,C:C,C2164)),"")</f>
        <v>0</v>
      </c>
    </row>
    <row r="2165" spans="2:39">
      <c r="B2165" t="e">
        <f>INDEX(Schedule!A:B,MATCH(GameLog!A2165,Schedule!A:A,0),2)</f>
        <v>#N/A</v>
      </c>
      <c r="AM2165" s="44">
        <f>IF(E2165&lt;10,IF(E2165=1,AB2165,SUMIFS(AB:AB,A:A,A2165,C:C,C2165)),"")</f>
        <v>0</v>
      </c>
    </row>
    <row r="2166" spans="2:39">
      <c r="B2166" t="e">
        <f>INDEX(Schedule!A:B,MATCH(GameLog!A2166,Schedule!A:A,0),2)</f>
        <v>#N/A</v>
      </c>
      <c r="AM2166" s="44">
        <f>IF(E2166&lt;10,IF(E2166=1,AB2166,SUMIFS(AB:AB,A:A,A2166,C:C,C2166)),"")</f>
        <v>0</v>
      </c>
    </row>
    <row r="2167" spans="2:39">
      <c r="B2167" t="e">
        <f>INDEX(Schedule!A:B,MATCH(GameLog!A2167,Schedule!A:A,0),2)</f>
        <v>#N/A</v>
      </c>
      <c r="AM2167" s="44">
        <f>IF(E2167&lt;10,IF(E2167=1,AB2167,SUMIFS(AB:AB,A:A,A2167,C:C,C2167)),"")</f>
        <v>0</v>
      </c>
    </row>
    <row r="2168" spans="2:39">
      <c r="B2168" t="e">
        <f>INDEX(Schedule!A:B,MATCH(GameLog!A2168,Schedule!A:A,0),2)</f>
        <v>#N/A</v>
      </c>
      <c r="AM2168" s="44">
        <f>IF(E2168&lt;10,IF(E2168=1,AB2168,SUMIFS(AB:AB,A:A,A2168,C:C,C2168)),"")</f>
        <v>0</v>
      </c>
    </row>
    <row r="2169" spans="2:39">
      <c r="B2169" t="e">
        <f>INDEX(Schedule!A:B,MATCH(GameLog!A2169,Schedule!A:A,0),2)</f>
        <v>#N/A</v>
      </c>
      <c r="AM2169" s="44">
        <f>IF(E2169&lt;10,IF(E2169=1,AB2169,SUMIFS(AB:AB,A:A,A2169,C:C,C2169)),"")</f>
        <v>0</v>
      </c>
    </row>
    <row r="2170" spans="2:39">
      <c r="B2170" t="e">
        <f>INDEX(Schedule!A:B,MATCH(GameLog!A2170,Schedule!A:A,0),2)</f>
        <v>#N/A</v>
      </c>
      <c r="AM2170" s="44">
        <f>IF(E2170&lt;10,IF(E2170=1,AB2170,SUMIFS(AB:AB,A:A,A2170,C:C,C2170)),"")</f>
        <v>0</v>
      </c>
    </row>
    <row r="2171" spans="2:39">
      <c r="B2171" t="e">
        <f>INDEX(Schedule!A:B,MATCH(GameLog!A2171,Schedule!A:A,0),2)</f>
        <v>#N/A</v>
      </c>
      <c r="AM2171" s="44">
        <f>IF(E2171&lt;10,IF(E2171=1,AB2171,SUMIFS(AB:AB,A:A,A2171,C:C,C2171)),"")</f>
        <v>0</v>
      </c>
    </row>
    <row r="2172" spans="2:39">
      <c r="B2172" t="e">
        <f>INDEX(Schedule!A:B,MATCH(GameLog!A2172,Schedule!A:A,0),2)</f>
        <v>#N/A</v>
      </c>
      <c r="AM2172" s="44">
        <f>IF(E2172&lt;10,IF(E2172=1,AB2172,SUMIFS(AB:AB,A:A,A2172,C:C,C2172)),"")</f>
        <v>0</v>
      </c>
    </row>
    <row r="2173" spans="2:39">
      <c r="B2173" t="e">
        <f>INDEX(Schedule!A:B,MATCH(GameLog!A2173,Schedule!A:A,0),2)</f>
        <v>#N/A</v>
      </c>
      <c r="AM2173" s="44">
        <f>IF(E2173&lt;10,IF(E2173=1,AB2173,SUMIFS(AB:AB,A:A,A2173,C:C,C2173)),"")</f>
        <v>0</v>
      </c>
    </row>
    <row r="2174" spans="2:39">
      <c r="B2174" t="e">
        <f>INDEX(Schedule!A:B,MATCH(GameLog!A2174,Schedule!A:A,0),2)</f>
        <v>#N/A</v>
      </c>
      <c r="AM2174" s="44">
        <f>IF(E2174&lt;10,IF(E2174=1,AB2174,SUMIFS(AB:AB,A:A,A2174,C:C,C2174)),"")</f>
        <v>0</v>
      </c>
    </row>
    <row r="2175" spans="2:39">
      <c r="B2175" t="e">
        <f>INDEX(Schedule!A:B,MATCH(GameLog!A2175,Schedule!A:A,0),2)</f>
        <v>#N/A</v>
      </c>
      <c r="AM2175" s="44">
        <f>IF(E2175&lt;10,IF(E2175=1,AB2175,SUMIFS(AB:AB,A:A,A2175,C:C,C2175)),"")</f>
        <v>0</v>
      </c>
    </row>
    <row r="2176" spans="2:39">
      <c r="B2176" t="e">
        <f>INDEX(Schedule!A:B,MATCH(GameLog!A2176,Schedule!A:A,0),2)</f>
        <v>#N/A</v>
      </c>
      <c r="AM2176" s="44">
        <f>IF(E2176&lt;10,IF(E2176=1,AB2176,SUMIFS(AB:AB,A:A,A2176,C:C,C2176)),"")</f>
        <v>0</v>
      </c>
    </row>
    <row r="2177" spans="2:39">
      <c r="B2177" t="e">
        <f>INDEX(Schedule!A:B,MATCH(GameLog!A2177,Schedule!A:A,0),2)</f>
        <v>#N/A</v>
      </c>
      <c r="AM2177" s="44">
        <f>IF(E2177&lt;10,IF(E2177=1,AB2177,SUMIFS(AB:AB,A:A,A2177,C:C,C2177)),"")</f>
        <v>0</v>
      </c>
    </row>
    <row r="2178" spans="2:39">
      <c r="B2178" t="e">
        <f>INDEX(Schedule!A:B,MATCH(GameLog!A2178,Schedule!A:A,0),2)</f>
        <v>#N/A</v>
      </c>
      <c r="AM2178" s="44">
        <f>IF(E2178&lt;10,IF(E2178=1,AB2178,SUMIFS(AB:AB,A:A,A2178,C:C,C2178)),"")</f>
        <v>0</v>
      </c>
    </row>
    <row r="2179" spans="2:39">
      <c r="B2179" t="e">
        <f>INDEX(Schedule!A:B,MATCH(GameLog!A2179,Schedule!A:A,0),2)</f>
        <v>#N/A</v>
      </c>
      <c r="AM2179" s="44">
        <f>IF(E2179&lt;10,IF(E2179=1,AB2179,SUMIFS(AB:AB,A:A,A2179,C:C,C2179)),"")</f>
        <v>0</v>
      </c>
    </row>
    <row r="2180" spans="2:39">
      <c r="B2180" t="e">
        <f>INDEX(Schedule!A:B,MATCH(GameLog!A2180,Schedule!A:A,0),2)</f>
        <v>#N/A</v>
      </c>
      <c r="AM2180" s="44">
        <f>IF(E2180&lt;10,IF(E2180=1,AB2180,SUMIFS(AB:AB,A:A,A2180,C:C,C2180)),"")</f>
        <v>0</v>
      </c>
    </row>
    <row r="2181" spans="2:39">
      <c r="B2181" t="e">
        <f>INDEX(Schedule!A:B,MATCH(GameLog!A2181,Schedule!A:A,0),2)</f>
        <v>#N/A</v>
      </c>
      <c r="AM2181" s="44">
        <f>IF(E2181&lt;10,IF(E2181=1,AB2181,SUMIFS(AB:AB,A:A,A2181,C:C,C2181)),"")</f>
        <v>0</v>
      </c>
    </row>
    <row r="2182" spans="2:39">
      <c r="B2182" t="e">
        <f>INDEX(Schedule!A:B,MATCH(GameLog!A2182,Schedule!A:A,0),2)</f>
        <v>#N/A</v>
      </c>
      <c r="AM2182" s="44">
        <f>IF(E2182&lt;10,IF(E2182=1,AB2182,SUMIFS(AB:AB,A:A,A2182,C:C,C2182)),"")</f>
        <v>0</v>
      </c>
    </row>
    <row r="2183" spans="2:39">
      <c r="B2183" t="e">
        <f>INDEX(Schedule!A:B,MATCH(GameLog!A2183,Schedule!A:A,0),2)</f>
        <v>#N/A</v>
      </c>
      <c r="AM2183" s="44">
        <f>IF(E2183&lt;10,IF(E2183=1,AB2183,SUMIFS(AB:AB,A:A,A2183,C:C,C2183)),"")</f>
        <v>0</v>
      </c>
    </row>
    <row r="2184" spans="2:39">
      <c r="B2184" t="e">
        <f>INDEX(Schedule!A:B,MATCH(GameLog!A2184,Schedule!A:A,0),2)</f>
        <v>#N/A</v>
      </c>
      <c r="AM2184" s="44">
        <f>IF(E2184&lt;10,IF(E2184=1,AB2184,SUMIFS(AB:AB,A:A,A2184,C:C,C2184)),"")</f>
        <v>0</v>
      </c>
    </row>
    <row r="2185" spans="2:39">
      <c r="B2185" t="e">
        <f>INDEX(Schedule!A:B,MATCH(GameLog!A2185,Schedule!A:A,0),2)</f>
        <v>#N/A</v>
      </c>
      <c r="AM2185" s="44">
        <f>IF(E2185&lt;10,IF(E2185=1,AB2185,SUMIFS(AB:AB,A:A,A2185,C:C,C2185)),"")</f>
        <v>0</v>
      </c>
    </row>
    <row r="2186" spans="2:39">
      <c r="B2186" t="e">
        <f>INDEX(Schedule!A:B,MATCH(GameLog!A2186,Schedule!A:A,0),2)</f>
        <v>#N/A</v>
      </c>
      <c r="AM2186" s="44">
        <f>IF(E2186&lt;10,IF(E2186=1,AB2186,SUMIFS(AB:AB,A:A,A2186,C:C,C2186)),"")</f>
        <v>0</v>
      </c>
    </row>
    <row r="2187" spans="2:39">
      <c r="B2187" t="e">
        <f>INDEX(Schedule!A:B,MATCH(GameLog!A2187,Schedule!A:A,0),2)</f>
        <v>#N/A</v>
      </c>
      <c r="AM2187" s="44">
        <f>IF(E2187&lt;10,IF(E2187=1,AB2187,SUMIFS(AB:AB,A:A,A2187,C:C,C2187)),"")</f>
        <v>0</v>
      </c>
    </row>
    <row r="2188" spans="2:39">
      <c r="B2188" t="e">
        <f>INDEX(Schedule!A:B,MATCH(GameLog!A2188,Schedule!A:A,0),2)</f>
        <v>#N/A</v>
      </c>
      <c r="AM2188" s="44">
        <f>IF(E2188&lt;10,IF(E2188=1,AB2188,SUMIFS(AB:AB,A:A,A2188,C:C,C2188)),"")</f>
        <v>0</v>
      </c>
    </row>
    <row r="2189" spans="2:39">
      <c r="B2189" t="e">
        <f>INDEX(Schedule!A:B,MATCH(GameLog!A2189,Schedule!A:A,0),2)</f>
        <v>#N/A</v>
      </c>
      <c r="AM2189" s="44">
        <f>IF(E2189&lt;10,IF(E2189=1,AB2189,SUMIFS(AB:AB,A:A,A2189,C:C,C2189)),"")</f>
        <v>0</v>
      </c>
    </row>
    <row r="2190" spans="2:39">
      <c r="B2190" t="e">
        <f>INDEX(Schedule!A:B,MATCH(GameLog!A2190,Schedule!A:A,0),2)</f>
        <v>#N/A</v>
      </c>
      <c r="AM2190" s="44">
        <f>IF(E2190&lt;10,IF(E2190=1,AB2190,SUMIFS(AB:AB,A:A,A2190,C:C,C2190)),"")</f>
        <v>0</v>
      </c>
    </row>
    <row r="2191" spans="2:39">
      <c r="B2191" t="e">
        <f>INDEX(Schedule!A:B,MATCH(GameLog!A2191,Schedule!A:A,0),2)</f>
        <v>#N/A</v>
      </c>
      <c r="AM2191" s="44">
        <f>IF(E2191&lt;10,IF(E2191=1,AB2191,SUMIFS(AB:AB,A:A,A2191,C:C,C2191)),"")</f>
        <v>0</v>
      </c>
    </row>
    <row r="2192" spans="2:39">
      <c r="B2192" t="e">
        <f>INDEX(Schedule!A:B,MATCH(GameLog!A2192,Schedule!A:A,0),2)</f>
        <v>#N/A</v>
      </c>
      <c r="AM2192" s="44">
        <f>IF(E2192&lt;10,IF(E2192=1,AB2192,SUMIFS(AB:AB,A:A,A2192,C:C,C2192)),"")</f>
        <v>0</v>
      </c>
    </row>
    <row r="2193" spans="2:39">
      <c r="B2193" t="e">
        <f>INDEX(Schedule!A:B,MATCH(GameLog!A2193,Schedule!A:A,0),2)</f>
        <v>#N/A</v>
      </c>
      <c r="AM2193" s="44">
        <f>IF(E2193&lt;10,IF(E2193=1,AB2193,SUMIFS(AB:AB,A:A,A2193,C:C,C2193)),"")</f>
        <v>0</v>
      </c>
    </row>
    <row r="2194" spans="2:39">
      <c r="B2194" t="e">
        <f>INDEX(Schedule!A:B,MATCH(GameLog!A2194,Schedule!A:A,0),2)</f>
        <v>#N/A</v>
      </c>
      <c r="AM2194" s="44">
        <f>IF(E2194&lt;10,IF(E2194=1,AB2194,SUMIFS(AB:AB,A:A,A2194,C:C,C2194)),"")</f>
        <v>0</v>
      </c>
    </row>
    <row r="2195" spans="2:39">
      <c r="B2195" t="e">
        <f>INDEX(Schedule!A:B,MATCH(GameLog!A2195,Schedule!A:A,0),2)</f>
        <v>#N/A</v>
      </c>
      <c r="AM2195" s="44">
        <f>IF(E2195&lt;10,IF(E2195=1,AB2195,SUMIFS(AB:AB,A:A,A2195,C:C,C2195)),"")</f>
        <v>0</v>
      </c>
    </row>
    <row r="2196" spans="2:39">
      <c r="B2196" t="e">
        <f>INDEX(Schedule!A:B,MATCH(GameLog!A2196,Schedule!A:A,0),2)</f>
        <v>#N/A</v>
      </c>
      <c r="AM2196" s="44">
        <f>IF(E2196&lt;10,IF(E2196=1,AB2196,SUMIFS(AB:AB,A:A,A2196,C:C,C2196)),"")</f>
        <v>0</v>
      </c>
    </row>
    <row r="2197" spans="2:39">
      <c r="B2197" t="e">
        <f>INDEX(Schedule!A:B,MATCH(GameLog!A2197,Schedule!A:A,0),2)</f>
        <v>#N/A</v>
      </c>
      <c r="AM2197" s="44">
        <f>IF(E2197&lt;10,IF(E2197=1,AB2197,SUMIFS(AB:AB,A:A,A2197,C:C,C2197)),"")</f>
        <v>0</v>
      </c>
    </row>
    <row r="2198" spans="2:39">
      <c r="B2198" t="e">
        <f>INDEX(Schedule!A:B,MATCH(GameLog!A2198,Schedule!A:A,0),2)</f>
        <v>#N/A</v>
      </c>
      <c r="AM2198" s="44">
        <f>IF(E2198&lt;10,IF(E2198=1,AB2198,SUMIFS(AB:AB,A:A,A2198,C:C,C2198)),"")</f>
        <v>0</v>
      </c>
    </row>
    <row r="2199" spans="2:39">
      <c r="B2199" t="e">
        <f>INDEX(Schedule!A:B,MATCH(GameLog!A2199,Schedule!A:A,0),2)</f>
        <v>#N/A</v>
      </c>
      <c r="AM2199" s="44">
        <f>IF(E2199&lt;10,IF(E2199=1,AB2199,SUMIFS(AB:AB,A:A,A2199,C:C,C2199)),"")</f>
        <v>0</v>
      </c>
    </row>
    <row r="2200" spans="2:39">
      <c r="B2200" t="e">
        <f>INDEX(Schedule!A:B,MATCH(GameLog!A2200,Schedule!A:A,0),2)</f>
        <v>#N/A</v>
      </c>
      <c r="AM2200" s="44">
        <f>IF(E2200&lt;10,IF(E2200=1,AB2200,SUMIFS(AB:AB,A:A,A2200,C:C,C2200)),"")</f>
        <v>0</v>
      </c>
    </row>
    <row r="2201" spans="2:39">
      <c r="B2201" t="e">
        <f>INDEX(Schedule!A:B,MATCH(GameLog!A2201,Schedule!A:A,0),2)</f>
        <v>#N/A</v>
      </c>
      <c r="AM2201" s="44">
        <f>IF(E2201&lt;10,IF(E2201=1,AB2201,SUMIFS(AB:AB,A:A,A2201,C:C,C2201)),"")</f>
        <v>0</v>
      </c>
    </row>
    <row r="2202" spans="2:39">
      <c r="B2202" t="e">
        <f>INDEX(Schedule!A:B,MATCH(GameLog!A2202,Schedule!A:A,0),2)</f>
        <v>#N/A</v>
      </c>
      <c r="AM2202" s="44">
        <f>IF(E2202&lt;10,IF(E2202=1,AB2202,SUMIFS(AB:AB,A:A,A2202,C:C,C2202)),"")</f>
        <v>0</v>
      </c>
    </row>
    <row r="2203" spans="2:39">
      <c r="B2203" t="e">
        <f>INDEX(Schedule!A:B,MATCH(GameLog!A2203,Schedule!A:A,0),2)</f>
        <v>#N/A</v>
      </c>
      <c r="AM2203" s="44">
        <f>IF(E2203&lt;10,IF(E2203=1,AB2203,SUMIFS(AB:AB,A:A,A2203,C:C,C2203)),"")</f>
        <v>0</v>
      </c>
    </row>
    <row r="2204" spans="2:39">
      <c r="B2204" t="e">
        <f>INDEX(Schedule!A:B,MATCH(GameLog!A2204,Schedule!A:A,0),2)</f>
        <v>#N/A</v>
      </c>
      <c r="AM2204" s="44">
        <f>IF(E2204&lt;10,IF(E2204=1,AB2204,SUMIFS(AB:AB,A:A,A2204,C:C,C2204)),"")</f>
        <v>0</v>
      </c>
    </row>
    <row r="2205" spans="2:39">
      <c r="B2205" t="e">
        <f>INDEX(Schedule!A:B,MATCH(GameLog!A2205,Schedule!A:A,0),2)</f>
        <v>#N/A</v>
      </c>
      <c r="AM2205" s="44">
        <f>IF(E2205&lt;10,IF(E2205=1,AB2205,SUMIFS(AB:AB,A:A,A2205,C:C,C2205)),"")</f>
        <v>0</v>
      </c>
    </row>
    <row r="2206" spans="2:39">
      <c r="B2206" t="e">
        <f>INDEX(Schedule!A:B,MATCH(GameLog!A2206,Schedule!A:A,0),2)</f>
        <v>#N/A</v>
      </c>
      <c r="AM2206" s="44">
        <f>IF(E2206&lt;10,IF(E2206=1,AB2206,SUMIFS(AB:AB,A:A,A2206,C:C,C2206)),"")</f>
        <v>0</v>
      </c>
    </row>
    <row r="2207" spans="2:39">
      <c r="B2207" t="e">
        <f>INDEX(Schedule!A:B,MATCH(GameLog!A2207,Schedule!A:A,0),2)</f>
        <v>#N/A</v>
      </c>
      <c r="AM2207" s="44">
        <f>IF(E2207&lt;10,IF(E2207=1,AB2207,SUMIFS(AB:AB,A:A,A2207,C:C,C2207)),"")</f>
        <v>0</v>
      </c>
    </row>
    <row r="2208" spans="2:39">
      <c r="B2208" t="e">
        <f>INDEX(Schedule!A:B,MATCH(GameLog!A2208,Schedule!A:A,0),2)</f>
        <v>#N/A</v>
      </c>
      <c r="AM2208" s="44">
        <f>IF(E2208&lt;10,IF(E2208=1,AB2208,SUMIFS(AB:AB,A:A,A2208,C:C,C2208)),"")</f>
        <v>0</v>
      </c>
    </row>
    <row r="2209" spans="2:39">
      <c r="B2209" t="e">
        <f>INDEX(Schedule!A:B,MATCH(GameLog!A2209,Schedule!A:A,0),2)</f>
        <v>#N/A</v>
      </c>
      <c r="AM2209" s="44">
        <f>IF(E2209&lt;10,IF(E2209=1,AB2209,SUMIFS(AB:AB,A:A,A2209,C:C,C2209)),"")</f>
        <v>0</v>
      </c>
    </row>
    <row r="2210" spans="2:39">
      <c r="B2210" t="e">
        <f>INDEX(Schedule!A:B,MATCH(GameLog!A2210,Schedule!A:A,0),2)</f>
        <v>#N/A</v>
      </c>
      <c r="AM2210" s="44">
        <f>IF(E2210&lt;10,IF(E2210=1,AB2210,SUMIFS(AB:AB,A:A,A2210,C:C,C2210)),"")</f>
        <v>0</v>
      </c>
    </row>
    <row r="2211" spans="2:39">
      <c r="B2211" t="e">
        <f>INDEX(Schedule!A:B,MATCH(GameLog!A2211,Schedule!A:A,0),2)</f>
        <v>#N/A</v>
      </c>
      <c r="AM2211" s="44">
        <f>IF(E2211&lt;10,IF(E2211=1,AB2211,SUMIFS(AB:AB,A:A,A2211,C:C,C2211)),"")</f>
        <v>0</v>
      </c>
    </row>
    <row r="2212" spans="2:39">
      <c r="B2212" t="e">
        <f>INDEX(Schedule!A:B,MATCH(GameLog!A2212,Schedule!A:A,0),2)</f>
        <v>#N/A</v>
      </c>
      <c r="AM2212" s="44">
        <f>IF(E2212&lt;10,IF(E2212=1,AB2212,SUMIFS(AB:AB,A:A,A2212,C:C,C2212)),"")</f>
        <v>0</v>
      </c>
    </row>
    <row r="2213" spans="2:39">
      <c r="B2213" t="e">
        <f>INDEX(Schedule!A:B,MATCH(GameLog!A2213,Schedule!A:A,0),2)</f>
        <v>#N/A</v>
      </c>
      <c r="AM2213" s="44">
        <f>IF(E2213&lt;10,IF(E2213=1,AB2213,SUMIFS(AB:AB,A:A,A2213,C:C,C2213)),"")</f>
        <v>0</v>
      </c>
    </row>
    <row r="2214" spans="2:39">
      <c r="B2214" t="e">
        <f>INDEX(Schedule!A:B,MATCH(GameLog!A2214,Schedule!A:A,0),2)</f>
        <v>#N/A</v>
      </c>
      <c r="AM2214" s="44">
        <f>IF(E2214&lt;10,IF(E2214=1,AB2214,SUMIFS(AB:AB,A:A,A2214,C:C,C2214)),"")</f>
        <v>0</v>
      </c>
    </row>
    <row r="2215" spans="2:39">
      <c r="B2215" t="e">
        <f>INDEX(Schedule!A:B,MATCH(GameLog!A2215,Schedule!A:A,0),2)</f>
        <v>#N/A</v>
      </c>
      <c r="AM2215" s="44">
        <f>IF(E2215&lt;10,IF(E2215=1,AB2215,SUMIFS(AB:AB,A:A,A2215,C:C,C2215)),"")</f>
        <v>0</v>
      </c>
    </row>
    <row r="2216" spans="2:39">
      <c r="B2216" t="e">
        <f>INDEX(Schedule!A:B,MATCH(GameLog!A2216,Schedule!A:A,0),2)</f>
        <v>#N/A</v>
      </c>
      <c r="AM2216" s="44">
        <f>IF(E2216&lt;10,IF(E2216=1,AB2216,SUMIFS(AB:AB,A:A,A2216,C:C,C2216)),"")</f>
        <v>0</v>
      </c>
    </row>
    <row r="2217" spans="2:39">
      <c r="B2217" t="e">
        <f>INDEX(Schedule!A:B,MATCH(GameLog!A2217,Schedule!A:A,0),2)</f>
        <v>#N/A</v>
      </c>
      <c r="AM2217" s="44">
        <f>IF(E2217&lt;10,IF(E2217=1,AB2217,SUMIFS(AB:AB,A:A,A2217,C:C,C2217)),"")</f>
        <v>0</v>
      </c>
    </row>
    <row r="2218" spans="2:39">
      <c r="B2218" t="e">
        <f>INDEX(Schedule!A:B,MATCH(GameLog!A2218,Schedule!A:A,0),2)</f>
        <v>#N/A</v>
      </c>
      <c r="AM2218" s="44">
        <f>IF(E2218&lt;10,IF(E2218=1,AB2218,SUMIFS(AB:AB,A:A,A2218,C:C,C2218)),"")</f>
        <v>0</v>
      </c>
    </row>
    <row r="2219" spans="2:39">
      <c r="B2219" t="e">
        <f>INDEX(Schedule!A:B,MATCH(GameLog!A2219,Schedule!A:A,0),2)</f>
        <v>#N/A</v>
      </c>
      <c r="AM2219" s="44">
        <f>IF(E2219&lt;10,IF(E2219=1,AB2219,SUMIFS(AB:AB,A:A,A2219,C:C,C2219)),"")</f>
        <v>0</v>
      </c>
    </row>
    <row r="2220" spans="2:39">
      <c r="B2220" t="e">
        <f>INDEX(Schedule!A:B,MATCH(GameLog!A2220,Schedule!A:A,0),2)</f>
        <v>#N/A</v>
      </c>
      <c r="AM2220" s="44">
        <f>IF(E2220&lt;10,IF(E2220=1,AB2220,SUMIFS(AB:AB,A:A,A2220,C:C,C2220)),"")</f>
        <v>0</v>
      </c>
    </row>
    <row r="2221" spans="2:39">
      <c r="B2221" t="e">
        <f>INDEX(Schedule!A:B,MATCH(GameLog!A2221,Schedule!A:A,0),2)</f>
        <v>#N/A</v>
      </c>
      <c r="AM2221" s="44">
        <f>IF(E2221&lt;10,IF(E2221=1,AB2221,SUMIFS(AB:AB,A:A,A2221,C:C,C2221)),"")</f>
        <v>0</v>
      </c>
    </row>
    <row r="2222" spans="2:39">
      <c r="B2222" t="e">
        <f>INDEX(Schedule!A:B,MATCH(GameLog!A2222,Schedule!A:A,0),2)</f>
        <v>#N/A</v>
      </c>
      <c r="AM2222" s="44">
        <f>IF(E2222&lt;10,IF(E2222=1,AB2222,SUMIFS(AB:AB,A:A,A2222,C:C,C2222)),"")</f>
        <v>0</v>
      </c>
    </row>
    <row r="2223" spans="2:39">
      <c r="B2223" t="e">
        <f>INDEX(Schedule!A:B,MATCH(GameLog!A2223,Schedule!A:A,0),2)</f>
        <v>#N/A</v>
      </c>
      <c r="AM2223" s="44">
        <f>IF(E2223&lt;10,IF(E2223=1,AB2223,SUMIFS(AB:AB,A:A,A2223,C:C,C2223)),"")</f>
        <v>0</v>
      </c>
    </row>
    <row r="2224" spans="2:39">
      <c r="B2224" t="e">
        <f>INDEX(Schedule!A:B,MATCH(GameLog!A2224,Schedule!A:A,0),2)</f>
        <v>#N/A</v>
      </c>
      <c r="AM2224" s="44">
        <f>IF(E2224&lt;10,IF(E2224=1,AB2224,SUMIFS(AB:AB,A:A,A2224,C:C,C2224)),"")</f>
        <v>0</v>
      </c>
    </row>
    <row r="2225" spans="2:39">
      <c r="B2225" t="e">
        <f>INDEX(Schedule!A:B,MATCH(GameLog!A2225,Schedule!A:A,0),2)</f>
        <v>#N/A</v>
      </c>
      <c r="AM2225" s="44">
        <f>IF(E2225&lt;10,IF(E2225=1,AB2225,SUMIFS(AB:AB,A:A,A2225,C:C,C2225)),"")</f>
        <v>0</v>
      </c>
    </row>
    <row r="2226" spans="2:39">
      <c r="B2226" t="e">
        <f>INDEX(Schedule!A:B,MATCH(GameLog!A2226,Schedule!A:A,0),2)</f>
        <v>#N/A</v>
      </c>
      <c r="AM2226" s="44">
        <f>IF(E2226&lt;10,IF(E2226=1,AB2226,SUMIFS(AB:AB,A:A,A2226,C:C,C2226)),"")</f>
        <v>0</v>
      </c>
    </row>
    <row r="2227" spans="2:39">
      <c r="B2227" t="e">
        <f>INDEX(Schedule!A:B,MATCH(GameLog!A2227,Schedule!A:A,0),2)</f>
        <v>#N/A</v>
      </c>
      <c r="AM2227" s="44">
        <f>IF(E2227&lt;10,IF(E2227=1,AB2227,SUMIFS(AB:AB,A:A,A2227,C:C,C2227)),"")</f>
        <v>0</v>
      </c>
    </row>
    <row r="2228" spans="2:39">
      <c r="B2228" t="e">
        <f>INDEX(Schedule!A:B,MATCH(GameLog!A2228,Schedule!A:A,0),2)</f>
        <v>#N/A</v>
      </c>
      <c r="AM2228" s="44">
        <f>IF(E2228&lt;10,IF(E2228=1,AB2228,SUMIFS(AB:AB,A:A,A2228,C:C,C2228)),"")</f>
        <v>0</v>
      </c>
    </row>
    <row r="2229" spans="2:39">
      <c r="B2229" t="e">
        <f>INDEX(Schedule!A:B,MATCH(GameLog!A2229,Schedule!A:A,0),2)</f>
        <v>#N/A</v>
      </c>
      <c r="AM2229" s="44">
        <f>IF(E2229&lt;10,IF(E2229=1,AB2229,SUMIFS(AB:AB,A:A,A2229,C:C,C2229)),"")</f>
        <v>0</v>
      </c>
    </row>
    <row r="2230" spans="2:39">
      <c r="B2230" t="e">
        <f>INDEX(Schedule!A:B,MATCH(GameLog!A2230,Schedule!A:A,0),2)</f>
        <v>#N/A</v>
      </c>
      <c r="AM2230" s="44">
        <f>IF(E2230&lt;10,IF(E2230=1,AB2230,SUMIFS(AB:AB,A:A,A2230,C:C,C2230)),"")</f>
        <v>0</v>
      </c>
    </row>
    <row r="2231" spans="2:39">
      <c r="B2231" t="e">
        <f>INDEX(Schedule!A:B,MATCH(GameLog!A2231,Schedule!A:A,0),2)</f>
        <v>#N/A</v>
      </c>
      <c r="AM2231" s="44">
        <f>IF(E2231&lt;10,IF(E2231=1,AB2231,SUMIFS(AB:AB,A:A,A2231,C:C,C2231)),"")</f>
        <v>0</v>
      </c>
    </row>
    <row r="2232" spans="2:39">
      <c r="B2232" t="e">
        <f>INDEX(Schedule!A:B,MATCH(GameLog!A2232,Schedule!A:A,0),2)</f>
        <v>#N/A</v>
      </c>
      <c r="AM2232" s="44">
        <f>IF(E2232&lt;10,IF(E2232=1,AB2232,SUMIFS(AB:AB,A:A,A2232,C:C,C2232)),"")</f>
        <v>0</v>
      </c>
    </row>
    <row r="2233" spans="2:39">
      <c r="B2233" t="e">
        <f>INDEX(Schedule!A:B,MATCH(GameLog!A2233,Schedule!A:A,0),2)</f>
        <v>#N/A</v>
      </c>
      <c r="AM2233" s="44">
        <f>IF(E2233&lt;10,IF(E2233=1,AB2233,SUMIFS(AB:AB,A:A,A2233,C:C,C2233)),"")</f>
        <v>0</v>
      </c>
    </row>
    <row r="2234" spans="2:39">
      <c r="B2234" t="e">
        <f>INDEX(Schedule!A:B,MATCH(GameLog!A2234,Schedule!A:A,0),2)</f>
        <v>#N/A</v>
      </c>
      <c r="AM2234" s="44">
        <f>IF(E2234&lt;10,IF(E2234=1,AB2234,SUMIFS(AB:AB,A:A,A2234,C:C,C2234)),"")</f>
        <v>0</v>
      </c>
    </row>
    <row r="2235" spans="2:39">
      <c r="B2235" t="e">
        <f>INDEX(Schedule!A:B,MATCH(GameLog!A2235,Schedule!A:A,0),2)</f>
        <v>#N/A</v>
      </c>
      <c r="AM2235" s="44">
        <f>IF(E2235&lt;10,IF(E2235=1,AB2235,SUMIFS(AB:AB,A:A,A2235,C:C,C2235)),"")</f>
        <v>0</v>
      </c>
    </row>
    <row r="2236" spans="2:39">
      <c r="B2236" t="e">
        <f>INDEX(Schedule!A:B,MATCH(GameLog!A2236,Schedule!A:A,0),2)</f>
        <v>#N/A</v>
      </c>
      <c r="AM2236" s="44">
        <f>IF(E2236&lt;10,IF(E2236=1,AB2236,SUMIFS(AB:AB,A:A,A2236,C:C,C2236)),"")</f>
        <v>0</v>
      </c>
    </row>
    <row r="2237" spans="2:39">
      <c r="B2237" t="e">
        <f>INDEX(Schedule!A:B,MATCH(GameLog!A2237,Schedule!A:A,0),2)</f>
        <v>#N/A</v>
      </c>
      <c r="AM2237" s="44">
        <f>IF(E2237&lt;10,IF(E2237=1,AB2237,SUMIFS(AB:AB,A:A,A2237,C:C,C2237)),"")</f>
        <v>0</v>
      </c>
    </row>
    <row r="2238" spans="2:39">
      <c r="B2238" t="e">
        <f>INDEX(Schedule!A:B,MATCH(GameLog!A2238,Schedule!A:A,0),2)</f>
        <v>#N/A</v>
      </c>
      <c r="AM2238" s="44">
        <f>IF(E2238&lt;10,IF(E2238=1,AB2238,SUMIFS(AB:AB,A:A,A2238,C:C,C2238)),"")</f>
        <v>0</v>
      </c>
    </row>
    <row r="2239" spans="2:39">
      <c r="B2239" t="e">
        <f>INDEX(Schedule!A:B,MATCH(GameLog!A2239,Schedule!A:A,0),2)</f>
        <v>#N/A</v>
      </c>
      <c r="AM2239" s="44">
        <f>IF(E2239&lt;10,IF(E2239=1,AB2239,SUMIFS(AB:AB,A:A,A2239,C:C,C2239)),"")</f>
        <v>0</v>
      </c>
    </row>
    <row r="2240" spans="2:39">
      <c r="B2240" t="e">
        <f>INDEX(Schedule!A:B,MATCH(GameLog!A2240,Schedule!A:A,0),2)</f>
        <v>#N/A</v>
      </c>
      <c r="AM2240" s="44">
        <f>IF(E2240&lt;10,IF(E2240=1,AB2240,SUMIFS(AB:AB,A:A,A2240,C:C,C2240)),"")</f>
        <v>0</v>
      </c>
    </row>
    <row r="2241" spans="2:39">
      <c r="B2241" t="e">
        <f>INDEX(Schedule!A:B,MATCH(GameLog!A2241,Schedule!A:A,0),2)</f>
        <v>#N/A</v>
      </c>
      <c r="AM2241" s="44">
        <f>IF(E2241&lt;10,IF(E2241=1,AB2241,SUMIFS(AB:AB,A:A,A2241,C:C,C2241)),"")</f>
        <v>0</v>
      </c>
    </row>
    <row r="2242" spans="2:39">
      <c r="B2242" t="e">
        <f>INDEX(Schedule!A:B,MATCH(GameLog!A2242,Schedule!A:A,0),2)</f>
        <v>#N/A</v>
      </c>
      <c r="AM2242" s="44">
        <f>IF(E2242&lt;10,IF(E2242=1,AB2242,SUMIFS(AB:AB,A:A,A2242,C:C,C2242)),"")</f>
        <v>0</v>
      </c>
    </row>
    <row r="2243" spans="2:39">
      <c r="B2243" t="e">
        <f>INDEX(Schedule!A:B,MATCH(GameLog!A2243,Schedule!A:A,0),2)</f>
        <v>#N/A</v>
      </c>
      <c r="AM2243" s="44">
        <f>IF(E2243&lt;10,IF(E2243=1,AB2243,SUMIFS(AB:AB,A:A,A2243,C:C,C2243)),"")</f>
        <v>0</v>
      </c>
    </row>
    <row r="2244" spans="2:39">
      <c r="B2244" t="e">
        <f>INDEX(Schedule!A:B,MATCH(GameLog!A2244,Schedule!A:A,0),2)</f>
        <v>#N/A</v>
      </c>
      <c r="AM2244" s="44">
        <f>IF(E2244&lt;10,IF(E2244=1,AB2244,SUMIFS(AB:AB,A:A,A2244,C:C,C2244)),"")</f>
        <v>0</v>
      </c>
    </row>
    <row r="2245" spans="2:39">
      <c r="B2245" t="e">
        <f>INDEX(Schedule!A:B,MATCH(GameLog!A2245,Schedule!A:A,0),2)</f>
        <v>#N/A</v>
      </c>
      <c r="AM2245" s="44">
        <f>IF(E2245&lt;10,IF(E2245=1,AB2245,SUMIFS(AB:AB,A:A,A2245,C:C,C2245)),"")</f>
        <v>0</v>
      </c>
    </row>
    <row r="2246" spans="2:39">
      <c r="B2246" t="e">
        <f>INDEX(Schedule!A:B,MATCH(GameLog!A2246,Schedule!A:A,0),2)</f>
        <v>#N/A</v>
      </c>
      <c r="AM2246" s="44">
        <f>IF(E2246&lt;10,IF(E2246=1,AB2246,SUMIFS(AB:AB,A:A,A2246,C:C,C2246)),"")</f>
        <v>0</v>
      </c>
    </row>
    <row r="2247" spans="2:39">
      <c r="B2247" t="e">
        <f>INDEX(Schedule!A:B,MATCH(GameLog!A2247,Schedule!A:A,0),2)</f>
        <v>#N/A</v>
      </c>
      <c r="AM2247" s="44">
        <f>IF(E2247&lt;10,IF(E2247=1,AB2247,SUMIFS(AB:AB,A:A,A2247,C:C,C2247)),"")</f>
        <v>0</v>
      </c>
    </row>
    <row r="2248" spans="2:39">
      <c r="B2248" t="e">
        <f>INDEX(Schedule!A:B,MATCH(GameLog!A2248,Schedule!A:A,0),2)</f>
        <v>#N/A</v>
      </c>
      <c r="AM2248" s="44">
        <f>IF(E2248&lt;10,IF(E2248=1,AB2248,SUMIFS(AB:AB,A:A,A2248,C:C,C2248)),"")</f>
        <v>0</v>
      </c>
    </row>
    <row r="2249" spans="2:39">
      <c r="B2249" t="e">
        <f>INDEX(Schedule!A:B,MATCH(GameLog!A2249,Schedule!A:A,0),2)</f>
        <v>#N/A</v>
      </c>
      <c r="AM2249" s="44">
        <f>IF(E2249&lt;10,IF(E2249=1,AB2249,SUMIFS(AB:AB,A:A,A2249,C:C,C2249)),"")</f>
        <v>0</v>
      </c>
    </row>
    <row r="2250" spans="2:39">
      <c r="B2250" t="e">
        <f>INDEX(Schedule!A:B,MATCH(GameLog!A2250,Schedule!A:A,0),2)</f>
        <v>#N/A</v>
      </c>
      <c r="AM2250" s="44">
        <f>IF(E2250&lt;10,IF(E2250=1,AB2250,SUMIFS(AB:AB,A:A,A2250,C:C,C2250)),"")</f>
        <v>0</v>
      </c>
    </row>
    <row r="2251" spans="2:39">
      <c r="B2251" t="e">
        <f>INDEX(Schedule!A:B,MATCH(GameLog!A2251,Schedule!A:A,0),2)</f>
        <v>#N/A</v>
      </c>
      <c r="AM2251" s="44">
        <f>IF(E2251&lt;10,IF(E2251=1,AB2251,SUMIFS(AB:AB,A:A,A2251,C:C,C2251)),"")</f>
        <v>0</v>
      </c>
    </row>
    <row r="2252" spans="2:39">
      <c r="B2252" t="e">
        <f>INDEX(Schedule!A:B,MATCH(GameLog!A2252,Schedule!A:A,0),2)</f>
        <v>#N/A</v>
      </c>
      <c r="AM2252" s="44">
        <f>IF(E2252&lt;10,IF(E2252=1,AB2252,SUMIFS(AB:AB,A:A,A2252,C:C,C2252)),"")</f>
        <v>0</v>
      </c>
    </row>
    <row r="2253" spans="2:39">
      <c r="B2253" t="e">
        <f>INDEX(Schedule!A:B,MATCH(GameLog!A2253,Schedule!A:A,0),2)</f>
        <v>#N/A</v>
      </c>
      <c r="AM2253" s="44">
        <f>IF(E2253&lt;10,IF(E2253=1,AB2253,SUMIFS(AB:AB,A:A,A2253,C:C,C2253)),"")</f>
        <v>0</v>
      </c>
    </row>
    <row r="2254" spans="2:39">
      <c r="B2254" t="e">
        <f>INDEX(Schedule!A:B,MATCH(GameLog!A2254,Schedule!A:A,0),2)</f>
        <v>#N/A</v>
      </c>
      <c r="AM2254" s="44">
        <f>IF(E2254&lt;10,IF(E2254=1,AB2254,SUMIFS(AB:AB,A:A,A2254,C:C,C2254)),"")</f>
        <v>0</v>
      </c>
    </row>
    <row r="2255" spans="2:39">
      <c r="B2255" t="e">
        <f>INDEX(Schedule!A:B,MATCH(GameLog!A2255,Schedule!A:A,0),2)</f>
        <v>#N/A</v>
      </c>
      <c r="AM2255" s="44">
        <f>IF(E2255&lt;10,IF(E2255=1,AB2255,SUMIFS(AB:AB,A:A,A2255,C:C,C2255)),"")</f>
        <v>0</v>
      </c>
    </row>
    <row r="2256" spans="2:39">
      <c r="B2256" t="e">
        <f>INDEX(Schedule!A:B,MATCH(GameLog!A2256,Schedule!A:A,0),2)</f>
        <v>#N/A</v>
      </c>
      <c r="AM2256" s="44">
        <f>IF(E2256&lt;10,IF(E2256=1,AB2256,SUMIFS(AB:AB,A:A,A2256,C:C,C2256)),"")</f>
        <v>0</v>
      </c>
    </row>
    <row r="2257" spans="2:39">
      <c r="B2257" t="e">
        <f>INDEX(Schedule!A:B,MATCH(GameLog!A2257,Schedule!A:A,0),2)</f>
        <v>#N/A</v>
      </c>
      <c r="AM2257" s="44">
        <f>IF(E2257&lt;10,IF(E2257=1,AB2257,SUMIFS(AB:AB,A:A,A2257,C:C,C2257)),"")</f>
        <v>0</v>
      </c>
    </row>
    <row r="2258" spans="2:39">
      <c r="B2258" t="e">
        <f>INDEX(Schedule!A:B,MATCH(GameLog!A2258,Schedule!A:A,0),2)</f>
        <v>#N/A</v>
      </c>
      <c r="AM2258" s="44">
        <f>IF(E2258&lt;10,IF(E2258=1,AB2258,SUMIFS(AB:AB,A:A,A2258,C:C,C2258)),"")</f>
        <v>0</v>
      </c>
    </row>
    <row r="2259" spans="2:39">
      <c r="B2259" t="e">
        <f>INDEX(Schedule!A:B,MATCH(GameLog!A2259,Schedule!A:A,0),2)</f>
        <v>#N/A</v>
      </c>
      <c r="AM2259" s="44">
        <f>IF(E2259&lt;10,IF(E2259=1,AB2259,SUMIFS(AB:AB,A:A,A2259,C:C,C2259)),"")</f>
        <v>0</v>
      </c>
    </row>
    <row r="2260" spans="2:39">
      <c r="B2260" t="e">
        <f>INDEX(Schedule!A:B,MATCH(GameLog!A2260,Schedule!A:A,0),2)</f>
        <v>#N/A</v>
      </c>
      <c r="AM2260" s="44">
        <f>IF(E2260&lt;10,IF(E2260=1,AB2260,SUMIFS(AB:AB,A:A,A2260,C:C,C2260)),"")</f>
        <v>0</v>
      </c>
    </row>
    <row r="2261" spans="2:39">
      <c r="B2261" t="e">
        <f>INDEX(Schedule!A:B,MATCH(GameLog!A2261,Schedule!A:A,0),2)</f>
        <v>#N/A</v>
      </c>
      <c r="AM2261" s="44">
        <f>IF(E2261&lt;10,IF(E2261=1,AB2261,SUMIFS(AB:AB,A:A,A2261,C:C,C2261)),"")</f>
        <v>0</v>
      </c>
    </row>
    <row r="2262" spans="2:39">
      <c r="B2262" t="e">
        <f>INDEX(Schedule!A:B,MATCH(GameLog!A2262,Schedule!A:A,0),2)</f>
        <v>#N/A</v>
      </c>
      <c r="AM2262" s="44">
        <f>IF(E2262&lt;10,IF(E2262=1,AB2262,SUMIFS(AB:AB,A:A,A2262,C:C,C2262)),"")</f>
        <v>0</v>
      </c>
    </row>
    <row r="2263" spans="2:39">
      <c r="B2263" t="e">
        <f>INDEX(Schedule!A:B,MATCH(GameLog!A2263,Schedule!A:A,0),2)</f>
        <v>#N/A</v>
      </c>
      <c r="AM2263" s="44">
        <f>IF(E2263&lt;10,IF(E2263=1,AB2263,SUMIFS(AB:AB,A:A,A2263,C:C,C2263)),"")</f>
        <v>0</v>
      </c>
    </row>
    <row r="2264" spans="2:39">
      <c r="B2264" t="e">
        <f>INDEX(Schedule!A:B,MATCH(GameLog!A2264,Schedule!A:A,0),2)</f>
        <v>#N/A</v>
      </c>
      <c r="AM2264" s="44">
        <f>IF(E2264&lt;10,IF(E2264=1,AB2264,SUMIFS(AB:AB,A:A,A2264,C:C,C2264)),"")</f>
        <v>0</v>
      </c>
    </row>
    <row r="2265" spans="2:39">
      <c r="B2265" t="e">
        <f>INDEX(Schedule!A:B,MATCH(GameLog!A2265,Schedule!A:A,0),2)</f>
        <v>#N/A</v>
      </c>
      <c r="AM2265" s="44">
        <f>IF(E2265&lt;10,IF(E2265=1,AB2265,SUMIFS(AB:AB,A:A,A2265,C:C,C2265)),"")</f>
        <v>0</v>
      </c>
    </row>
    <row r="2266" spans="2:39">
      <c r="B2266" t="e">
        <f>INDEX(Schedule!A:B,MATCH(GameLog!A2266,Schedule!A:A,0),2)</f>
        <v>#N/A</v>
      </c>
      <c r="AM2266" s="44">
        <f>IF(E2266&lt;10,IF(E2266=1,AB2266,SUMIFS(AB:AB,A:A,A2266,C:C,C2266)),"")</f>
        <v>0</v>
      </c>
    </row>
    <row r="2267" spans="2:39">
      <c r="B2267" t="e">
        <f>INDEX(Schedule!A:B,MATCH(GameLog!A2267,Schedule!A:A,0),2)</f>
        <v>#N/A</v>
      </c>
      <c r="AM2267" s="44">
        <f>IF(E2267&lt;10,IF(E2267=1,AB2267,SUMIFS(AB:AB,A:A,A2267,C:C,C2267)),"")</f>
        <v>0</v>
      </c>
    </row>
    <row r="2268" spans="2:39">
      <c r="B2268" t="e">
        <f>INDEX(Schedule!A:B,MATCH(GameLog!A2268,Schedule!A:A,0),2)</f>
        <v>#N/A</v>
      </c>
      <c r="AM2268" s="44">
        <f>IF(E2268&lt;10,IF(E2268=1,AB2268,SUMIFS(AB:AB,A:A,A2268,C:C,C2268)),"")</f>
        <v>0</v>
      </c>
    </row>
    <row r="2269" spans="2:39">
      <c r="B2269" t="e">
        <f>INDEX(Schedule!A:B,MATCH(GameLog!A2269,Schedule!A:A,0),2)</f>
        <v>#N/A</v>
      </c>
      <c r="AM2269" s="44">
        <f>IF(E2269&lt;10,IF(E2269=1,AB2269,SUMIFS(AB:AB,A:A,A2269,C:C,C2269)),"")</f>
        <v>0</v>
      </c>
    </row>
    <row r="2270" spans="2:39">
      <c r="B2270" t="e">
        <f>INDEX(Schedule!A:B,MATCH(GameLog!A2270,Schedule!A:A,0),2)</f>
        <v>#N/A</v>
      </c>
      <c r="AM2270" s="44">
        <f>IF(E2270&lt;10,IF(E2270=1,AB2270,SUMIFS(AB:AB,A:A,A2270,C:C,C2270)),"")</f>
        <v>0</v>
      </c>
    </row>
    <row r="2271" spans="2:39">
      <c r="B2271" t="e">
        <f>INDEX(Schedule!A:B,MATCH(GameLog!A2271,Schedule!A:A,0),2)</f>
        <v>#N/A</v>
      </c>
      <c r="AM2271" s="44">
        <f>IF(E2271&lt;10,IF(E2271=1,AB2271,SUMIFS(AB:AB,A:A,A2271,C:C,C2271)),"")</f>
        <v>0</v>
      </c>
    </row>
    <row r="2272" spans="2:39">
      <c r="B2272" t="e">
        <f>INDEX(Schedule!A:B,MATCH(GameLog!A2272,Schedule!A:A,0),2)</f>
        <v>#N/A</v>
      </c>
      <c r="AM2272" s="44">
        <f>IF(E2272&lt;10,IF(E2272=1,AB2272,SUMIFS(AB:AB,A:A,A2272,C:C,C2272)),"")</f>
        <v>0</v>
      </c>
    </row>
    <row r="2273" spans="2:39">
      <c r="B2273" t="e">
        <f>INDEX(Schedule!A:B,MATCH(GameLog!A2273,Schedule!A:A,0),2)</f>
        <v>#N/A</v>
      </c>
      <c r="AM2273" s="44">
        <f>IF(E2273&lt;10,IF(E2273=1,AB2273,SUMIFS(AB:AB,A:A,A2273,C:C,C2273)),"")</f>
        <v>0</v>
      </c>
    </row>
    <row r="2274" spans="2:39">
      <c r="B2274" t="e">
        <f>INDEX(Schedule!A:B,MATCH(GameLog!A2274,Schedule!A:A,0),2)</f>
        <v>#N/A</v>
      </c>
      <c r="AM2274" s="44">
        <f>IF(E2274&lt;10,IF(E2274=1,AB2274,SUMIFS(AB:AB,A:A,A2274,C:C,C2274)),"")</f>
        <v>0</v>
      </c>
    </row>
    <row r="2275" spans="2:39">
      <c r="B2275" t="e">
        <f>INDEX(Schedule!A:B,MATCH(GameLog!A2275,Schedule!A:A,0),2)</f>
        <v>#N/A</v>
      </c>
      <c r="AM2275" s="44">
        <f>IF(E2275&lt;10,IF(E2275=1,AB2275,SUMIFS(AB:AB,A:A,A2275,C:C,C2275)),"")</f>
        <v>0</v>
      </c>
    </row>
    <row r="2276" spans="2:39">
      <c r="B2276" t="e">
        <f>INDEX(Schedule!A:B,MATCH(GameLog!A2276,Schedule!A:A,0),2)</f>
        <v>#N/A</v>
      </c>
      <c r="AM2276" s="44">
        <f>IF(E2276&lt;10,IF(E2276=1,AB2276,SUMIFS(AB:AB,A:A,A2276,C:C,C2276)),"")</f>
        <v>0</v>
      </c>
    </row>
    <row r="2277" spans="2:39">
      <c r="B2277" t="e">
        <f>INDEX(Schedule!A:B,MATCH(GameLog!A2277,Schedule!A:A,0),2)</f>
        <v>#N/A</v>
      </c>
      <c r="AM2277" s="44">
        <f>IF(E2277&lt;10,IF(E2277=1,AB2277,SUMIFS(AB:AB,A:A,A2277,C:C,C2277)),"")</f>
        <v>0</v>
      </c>
    </row>
    <row r="2278" spans="2:39">
      <c r="B2278" t="e">
        <f>INDEX(Schedule!A:B,MATCH(GameLog!A2278,Schedule!A:A,0),2)</f>
        <v>#N/A</v>
      </c>
      <c r="AM2278" s="44">
        <f>IF(E2278&lt;10,IF(E2278=1,AB2278,SUMIFS(AB:AB,A:A,A2278,C:C,C2278)),"")</f>
        <v>0</v>
      </c>
    </row>
    <row r="2279" spans="2:39">
      <c r="B2279" t="e">
        <f>INDEX(Schedule!A:B,MATCH(GameLog!A2279,Schedule!A:A,0),2)</f>
        <v>#N/A</v>
      </c>
      <c r="AM2279" s="44">
        <f>IF(E2279&lt;10,IF(E2279=1,AB2279,SUMIFS(AB:AB,A:A,A2279,C:C,C2279)),"")</f>
        <v>0</v>
      </c>
    </row>
    <row r="2280" spans="2:39">
      <c r="B2280" t="e">
        <f>INDEX(Schedule!A:B,MATCH(GameLog!A2280,Schedule!A:A,0),2)</f>
        <v>#N/A</v>
      </c>
      <c r="AM2280" s="44">
        <f>IF(E2280&lt;10,IF(E2280=1,AB2280,SUMIFS(AB:AB,A:A,A2280,C:C,C2280)),"")</f>
        <v>0</v>
      </c>
    </row>
    <row r="2281" spans="2:39">
      <c r="B2281" t="e">
        <f>INDEX(Schedule!A:B,MATCH(GameLog!A2281,Schedule!A:A,0),2)</f>
        <v>#N/A</v>
      </c>
      <c r="AM2281" s="44">
        <f>IF(E2281&lt;10,IF(E2281=1,AB2281,SUMIFS(AB:AB,A:A,A2281,C:C,C2281)),"")</f>
        <v>0</v>
      </c>
    </row>
    <row r="2282" spans="2:39">
      <c r="B2282" t="e">
        <f>INDEX(Schedule!A:B,MATCH(GameLog!A2282,Schedule!A:A,0),2)</f>
        <v>#N/A</v>
      </c>
      <c r="AM2282" s="44">
        <f>IF(E2282&lt;10,IF(E2282=1,AB2282,SUMIFS(AB:AB,A:A,A2282,C:C,C2282)),"")</f>
        <v>0</v>
      </c>
    </row>
    <row r="2283" spans="2:39">
      <c r="B2283" t="e">
        <f>INDEX(Schedule!A:B,MATCH(GameLog!A2283,Schedule!A:A,0),2)</f>
        <v>#N/A</v>
      </c>
      <c r="AM2283" s="44">
        <f>IF(E2283&lt;10,IF(E2283=1,AB2283,SUMIFS(AB:AB,A:A,A2283,C:C,C2283)),"")</f>
        <v>0</v>
      </c>
    </row>
    <row r="2284" spans="2:39">
      <c r="B2284" t="e">
        <f>INDEX(Schedule!A:B,MATCH(GameLog!A2284,Schedule!A:A,0),2)</f>
        <v>#N/A</v>
      </c>
      <c r="AM2284" s="44">
        <f>IF(E2284&lt;10,IF(E2284=1,AB2284,SUMIFS(AB:AB,A:A,A2284,C:C,C2284)),"")</f>
        <v>0</v>
      </c>
    </row>
    <row r="2285" spans="2:39">
      <c r="B2285" t="e">
        <f>INDEX(Schedule!A:B,MATCH(GameLog!A2285,Schedule!A:A,0),2)</f>
        <v>#N/A</v>
      </c>
      <c r="AM2285" s="44">
        <f>IF(E2285&lt;10,IF(E2285=1,AB2285,SUMIFS(AB:AB,A:A,A2285,C:C,C2285)),"")</f>
        <v>0</v>
      </c>
    </row>
    <row r="2286" spans="2:39">
      <c r="B2286" t="e">
        <f>INDEX(Schedule!A:B,MATCH(GameLog!A2286,Schedule!A:A,0),2)</f>
        <v>#N/A</v>
      </c>
      <c r="AM2286" s="44">
        <f>IF(E2286&lt;10,IF(E2286=1,AB2286,SUMIFS(AB:AB,A:A,A2286,C:C,C2286)),"")</f>
        <v>0</v>
      </c>
    </row>
    <row r="2287" spans="2:39">
      <c r="B2287" t="e">
        <f>INDEX(Schedule!A:B,MATCH(GameLog!A2287,Schedule!A:A,0),2)</f>
        <v>#N/A</v>
      </c>
      <c r="AM2287" s="44">
        <f>IF(E2287&lt;10,IF(E2287=1,AB2287,SUMIFS(AB:AB,A:A,A2287,C:C,C2287)),"")</f>
        <v>0</v>
      </c>
    </row>
    <row r="2288" spans="2:39">
      <c r="B2288" t="e">
        <f>INDEX(Schedule!A:B,MATCH(GameLog!A2288,Schedule!A:A,0),2)</f>
        <v>#N/A</v>
      </c>
      <c r="AM2288" s="44">
        <f>IF(E2288&lt;10,IF(E2288=1,AB2288,SUMIFS(AB:AB,A:A,A2288,C:C,C2288)),"")</f>
        <v>0</v>
      </c>
    </row>
    <row r="2289" spans="2:39">
      <c r="B2289" t="e">
        <f>INDEX(Schedule!A:B,MATCH(GameLog!A2289,Schedule!A:A,0),2)</f>
        <v>#N/A</v>
      </c>
      <c r="AM2289" s="44">
        <f>IF(E2289&lt;10,IF(E2289=1,AB2289,SUMIFS(AB:AB,A:A,A2289,C:C,C2289)),"")</f>
        <v>0</v>
      </c>
    </row>
    <row r="2290" spans="2:39">
      <c r="B2290" t="e">
        <f>INDEX(Schedule!A:B,MATCH(GameLog!A2290,Schedule!A:A,0),2)</f>
        <v>#N/A</v>
      </c>
      <c r="AM2290" s="44">
        <f>IF(E2290&lt;10,IF(E2290=1,AB2290,SUMIFS(AB:AB,A:A,A2290,C:C,C2290)),"")</f>
        <v>0</v>
      </c>
    </row>
    <row r="2291" spans="2:39">
      <c r="B2291" t="e">
        <f>INDEX(Schedule!A:B,MATCH(GameLog!A2291,Schedule!A:A,0),2)</f>
        <v>#N/A</v>
      </c>
      <c r="AM2291" s="44">
        <f>IF(E2291&lt;10,IF(E2291=1,AB2291,SUMIFS(AB:AB,A:A,A2291,C:C,C2291)),"")</f>
        <v>0</v>
      </c>
    </row>
    <row r="2292" spans="2:39">
      <c r="B2292" t="e">
        <f>INDEX(Schedule!A:B,MATCH(GameLog!A2292,Schedule!A:A,0),2)</f>
        <v>#N/A</v>
      </c>
      <c r="AM2292" s="44">
        <f>IF(E2292&lt;10,IF(E2292=1,AB2292,SUMIFS(AB:AB,A:A,A2292,C:C,C2292)),"")</f>
        <v>0</v>
      </c>
    </row>
    <row r="2293" spans="2:39">
      <c r="B2293" t="e">
        <f>INDEX(Schedule!A:B,MATCH(GameLog!A2293,Schedule!A:A,0),2)</f>
        <v>#N/A</v>
      </c>
      <c r="AM2293" s="44">
        <f>IF(E2293&lt;10,IF(E2293=1,AB2293,SUMIFS(AB:AB,A:A,A2293,C:C,C2293)),"")</f>
        <v>0</v>
      </c>
    </row>
    <row r="2294" spans="2:39">
      <c r="B2294" t="e">
        <f>INDEX(Schedule!A:B,MATCH(GameLog!A2294,Schedule!A:A,0),2)</f>
        <v>#N/A</v>
      </c>
      <c r="AM2294" s="44">
        <f>IF(E2294&lt;10,IF(E2294=1,AB2294,SUMIFS(AB:AB,A:A,A2294,C:C,C2294)),"")</f>
        <v>0</v>
      </c>
    </row>
    <row r="2295" spans="2:39">
      <c r="B2295" t="e">
        <f>INDEX(Schedule!A:B,MATCH(GameLog!A2295,Schedule!A:A,0),2)</f>
        <v>#N/A</v>
      </c>
      <c r="AM2295" s="44">
        <f>IF(E2295&lt;10,IF(E2295=1,AB2295,SUMIFS(AB:AB,A:A,A2295,C:C,C2295)),"")</f>
        <v>0</v>
      </c>
    </row>
    <row r="2296" spans="2:39">
      <c r="B2296" t="e">
        <f>INDEX(Schedule!A:B,MATCH(GameLog!A2296,Schedule!A:A,0),2)</f>
        <v>#N/A</v>
      </c>
      <c r="AM2296" s="44">
        <f>IF(E2296&lt;10,IF(E2296=1,AB2296,SUMIFS(AB:AB,A:A,A2296,C:C,C2296)),"")</f>
        <v>0</v>
      </c>
    </row>
    <row r="2297" spans="2:39">
      <c r="B2297" t="e">
        <f>INDEX(Schedule!A:B,MATCH(GameLog!A2297,Schedule!A:A,0),2)</f>
        <v>#N/A</v>
      </c>
      <c r="AM2297" s="44">
        <f>IF(E2297&lt;10,IF(E2297=1,AB2297,SUMIFS(AB:AB,A:A,A2297,C:C,C2297)),"")</f>
        <v>0</v>
      </c>
    </row>
    <row r="2298" spans="2:39">
      <c r="B2298" t="e">
        <f>INDEX(Schedule!A:B,MATCH(GameLog!A2298,Schedule!A:A,0),2)</f>
        <v>#N/A</v>
      </c>
      <c r="AM2298" s="44">
        <f>IF(E2298&lt;10,IF(E2298=1,AB2298,SUMIFS(AB:AB,A:A,A2298,C:C,C2298)),"")</f>
        <v>0</v>
      </c>
    </row>
    <row r="2299" spans="2:39">
      <c r="B2299" t="e">
        <f>INDEX(Schedule!A:B,MATCH(GameLog!A2299,Schedule!A:A,0),2)</f>
        <v>#N/A</v>
      </c>
      <c r="AM2299" s="44">
        <f>IF(E2299&lt;10,IF(E2299=1,AB2299,SUMIFS(AB:AB,A:A,A2299,C:C,C2299)),"")</f>
        <v>0</v>
      </c>
    </row>
    <row r="2300" spans="2:39">
      <c r="B2300" t="e">
        <f>INDEX(Schedule!A:B,MATCH(GameLog!A2300,Schedule!A:A,0),2)</f>
        <v>#N/A</v>
      </c>
      <c r="AM2300" s="44">
        <f>IF(E2300&lt;10,IF(E2300=1,AB2300,SUMIFS(AB:AB,A:A,A2300,C:C,C2300)),"")</f>
        <v>0</v>
      </c>
    </row>
    <row r="2301" spans="2:39">
      <c r="B2301" t="e">
        <f>INDEX(Schedule!A:B,MATCH(GameLog!A2301,Schedule!A:A,0),2)</f>
        <v>#N/A</v>
      </c>
      <c r="AM2301" s="44">
        <f>IF(E2301&lt;10,IF(E2301=1,AB2301,SUMIFS(AB:AB,A:A,A2301,C:C,C2301)),"")</f>
        <v>0</v>
      </c>
    </row>
    <row r="2302" spans="2:39">
      <c r="B2302" t="e">
        <f>INDEX(Schedule!A:B,MATCH(GameLog!A2302,Schedule!A:A,0),2)</f>
        <v>#N/A</v>
      </c>
      <c r="AM2302" s="44">
        <f>IF(E2302&lt;10,IF(E2302=1,AB2302,SUMIFS(AB:AB,A:A,A2302,C:C,C2302)),"")</f>
        <v>0</v>
      </c>
    </row>
    <row r="2303" spans="2:39">
      <c r="B2303" t="e">
        <f>INDEX(Schedule!A:B,MATCH(GameLog!A2303,Schedule!A:A,0),2)</f>
        <v>#N/A</v>
      </c>
      <c r="AM2303" s="44">
        <f>IF(E2303&lt;10,IF(E2303=1,AB2303,SUMIFS(AB:AB,A:A,A2303,C:C,C2303)),"")</f>
        <v>0</v>
      </c>
    </row>
    <row r="2304" spans="2:39">
      <c r="B2304" t="e">
        <f>INDEX(Schedule!A:B,MATCH(GameLog!A2304,Schedule!A:A,0),2)</f>
        <v>#N/A</v>
      </c>
      <c r="AM2304" s="44">
        <f>IF(E2304&lt;10,IF(E2304=1,AB2304,SUMIFS(AB:AB,A:A,A2304,C:C,C2304)),"")</f>
        <v>0</v>
      </c>
    </row>
    <row r="2305" spans="2:39">
      <c r="B2305" t="e">
        <f>INDEX(Schedule!A:B,MATCH(GameLog!A2305,Schedule!A:A,0),2)</f>
        <v>#N/A</v>
      </c>
      <c r="AM2305" s="44">
        <f>IF(E2305&lt;10,IF(E2305=1,AB2305,SUMIFS(AB:AB,A:A,A2305,C:C,C2305)),"")</f>
        <v>0</v>
      </c>
    </row>
    <row r="2306" spans="2:39">
      <c r="B2306" t="e">
        <f>INDEX(Schedule!A:B,MATCH(GameLog!A2306,Schedule!A:A,0),2)</f>
        <v>#N/A</v>
      </c>
      <c r="AM2306" s="44">
        <f>IF(E2306&lt;10,IF(E2306=1,AB2306,SUMIFS(AB:AB,A:A,A2306,C:C,C2306)),"")</f>
        <v>0</v>
      </c>
    </row>
    <row r="2307" spans="2:39">
      <c r="B2307" t="e">
        <f>INDEX(Schedule!A:B,MATCH(GameLog!A2307,Schedule!A:A,0),2)</f>
        <v>#N/A</v>
      </c>
      <c r="AM2307" s="44">
        <f>IF(E2307&lt;10,IF(E2307=1,AB2307,SUMIFS(AB:AB,A:A,A2307,C:C,C2307)),"")</f>
        <v>0</v>
      </c>
    </row>
    <row r="2308" spans="2:39">
      <c r="B2308" t="e">
        <f>INDEX(Schedule!A:B,MATCH(GameLog!A2308,Schedule!A:A,0),2)</f>
        <v>#N/A</v>
      </c>
      <c r="AM2308" s="44">
        <f>IF(E2308&lt;10,IF(E2308=1,AB2308,SUMIFS(AB:AB,A:A,A2308,C:C,C2308)),"")</f>
        <v>0</v>
      </c>
    </row>
    <row r="2309" spans="2:39">
      <c r="B2309" t="e">
        <f>INDEX(Schedule!A:B,MATCH(GameLog!A2309,Schedule!A:A,0),2)</f>
        <v>#N/A</v>
      </c>
      <c r="AM2309" s="44">
        <f>IF(E2309&lt;10,IF(E2309=1,AB2309,SUMIFS(AB:AB,A:A,A2309,C:C,C2309)),"")</f>
        <v>0</v>
      </c>
    </row>
    <row r="2310" spans="2:39">
      <c r="B2310" t="e">
        <f>INDEX(Schedule!A:B,MATCH(GameLog!A2310,Schedule!A:A,0),2)</f>
        <v>#N/A</v>
      </c>
      <c r="AM2310" s="44">
        <f>IF(E2310&lt;10,IF(E2310=1,AB2310,SUMIFS(AB:AB,A:A,A2310,C:C,C2310)),"")</f>
        <v>0</v>
      </c>
    </row>
    <row r="2311" spans="2:39">
      <c r="B2311" t="e">
        <f>INDEX(Schedule!A:B,MATCH(GameLog!A2311,Schedule!A:A,0),2)</f>
        <v>#N/A</v>
      </c>
      <c r="AM2311" s="44">
        <f>IF(E2311&lt;10,IF(E2311=1,AB2311,SUMIFS(AB:AB,A:A,A2311,C:C,C2311)),"")</f>
        <v>0</v>
      </c>
    </row>
    <row r="2312" spans="2:39">
      <c r="B2312" t="e">
        <f>INDEX(Schedule!A:B,MATCH(GameLog!A2312,Schedule!A:A,0),2)</f>
        <v>#N/A</v>
      </c>
      <c r="AM2312" s="44">
        <f>IF(E2312&lt;10,IF(E2312=1,AB2312,SUMIFS(AB:AB,A:A,A2312,C:C,C2312)),"")</f>
        <v>0</v>
      </c>
    </row>
    <row r="2313" spans="2:39">
      <c r="B2313" t="e">
        <f>INDEX(Schedule!A:B,MATCH(GameLog!A2313,Schedule!A:A,0),2)</f>
        <v>#N/A</v>
      </c>
      <c r="AM2313" s="44">
        <f>IF(E2313&lt;10,IF(E2313=1,AB2313,SUMIFS(AB:AB,A:A,A2313,C:C,C2313)),"")</f>
        <v>0</v>
      </c>
    </row>
    <row r="2314" spans="2:39">
      <c r="B2314" t="e">
        <f>INDEX(Schedule!A:B,MATCH(GameLog!A2314,Schedule!A:A,0),2)</f>
        <v>#N/A</v>
      </c>
      <c r="AM2314" s="44">
        <f>IF(E2314&lt;10,IF(E2314=1,AB2314,SUMIFS(AB:AB,A:A,A2314,C:C,C2314)),"")</f>
        <v>0</v>
      </c>
    </row>
    <row r="2315" spans="2:39">
      <c r="B2315" t="e">
        <f>INDEX(Schedule!A:B,MATCH(GameLog!A2315,Schedule!A:A,0),2)</f>
        <v>#N/A</v>
      </c>
      <c r="AM2315" s="44">
        <f>IF(E2315&lt;10,IF(E2315=1,AB2315,SUMIFS(AB:AB,A:A,A2315,C:C,C2315)),"")</f>
        <v>0</v>
      </c>
    </row>
    <row r="2316" spans="2:39">
      <c r="B2316" t="e">
        <f>INDEX(Schedule!A:B,MATCH(GameLog!A2316,Schedule!A:A,0),2)</f>
        <v>#N/A</v>
      </c>
      <c r="AM2316" s="44">
        <f>IF(E2316&lt;10,IF(E2316=1,AB2316,SUMIFS(AB:AB,A:A,A2316,C:C,C2316)),"")</f>
        <v>0</v>
      </c>
    </row>
    <row r="2317" spans="2:39">
      <c r="B2317" t="e">
        <f>INDEX(Schedule!A:B,MATCH(GameLog!A2317,Schedule!A:A,0),2)</f>
        <v>#N/A</v>
      </c>
      <c r="AM2317" s="44">
        <f>IF(E2317&lt;10,IF(E2317=1,AB2317,SUMIFS(AB:AB,A:A,A2317,C:C,C2317)),"")</f>
        <v>0</v>
      </c>
    </row>
    <row r="2318" spans="2:39">
      <c r="B2318" t="e">
        <f>INDEX(Schedule!A:B,MATCH(GameLog!A2318,Schedule!A:A,0),2)</f>
        <v>#N/A</v>
      </c>
      <c r="AM2318" s="44">
        <f>IF(E2318&lt;10,IF(E2318=1,AB2318,SUMIFS(AB:AB,A:A,A2318,C:C,C2318)),"")</f>
        <v>0</v>
      </c>
    </row>
    <row r="2319" spans="2:39">
      <c r="B2319" t="e">
        <f>INDEX(Schedule!A:B,MATCH(GameLog!A2319,Schedule!A:A,0),2)</f>
        <v>#N/A</v>
      </c>
      <c r="AM2319" s="44">
        <f>IF(E2319&lt;10,IF(E2319=1,AB2319,SUMIFS(AB:AB,A:A,A2319,C:C,C2319)),"")</f>
        <v>0</v>
      </c>
    </row>
    <row r="2320" spans="2:39">
      <c r="B2320" t="e">
        <f>INDEX(Schedule!A:B,MATCH(GameLog!A2320,Schedule!A:A,0),2)</f>
        <v>#N/A</v>
      </c>
      <c r="AM2320" s="44">
        <f>IF(E2320&lt;10,IF(E2320=1,AB2320,SUMIFS(AB:AB,A:A,A2320,C:C,C2320)),"")</f>
        <v>0</v>
      </c>
    </row>
    <row r="2321" spans="2:39">
      <c r="B2321" t="e">
        <f>INDEX(Schedule!A:B,MATCH(GameLog!A2321,Schedule!A:A,0),2)</f>
        <v>#N/A</v>
      </c>
      <c r="AM2321" s="44">
        <f>IF(E2321&lt;10,IF(E2321=1,AB2321,SUMIFS(AB:AB,A:A,A2321,C:C,C2321)),"")</f>
        <v>0</v>
      </c>
    </row>
    <row r="2322" spans="2:39">
      <c r="B2322" t="e">
        <f>INDEX(Schedule!A:B,MATCH(GameLog!A2322,Schedule!A:A,0),2)</f>
        <v>#N/A</v>
      </c>
      <c r="AM2322" s="44">
        <f>IF(E2322&lt;10,IF(E2322=1,AB2322,SUMIFS(AB:AB,A:A,A2322,C:C,C2322)),"")</f>
        <v>0</v>
      </c>
    </row>
    <row r="2323" spans="2:39">
      <c r="B2323" t="e">
        <f>INDEX(Schedule!A:B,MATCH(GameLog!A2323,Schedule!A:A,0),2)</f>
        <v>#N/A</v>
      </c>
      <c r="AM2323" s="44">
        <f>IF(E2323&lt;10,IF(E2323=1,AB2323,SUMIFS(AB:AB,A:A,A2323,C:C,C2323)),"")</f>
        <v>0</v>
      </c>
    </row>
    <row r="2324" spans="2:39">
      <c r="B2324" t="e">
        <f>INDEX(Schedule!A:B,MATCH(GameLog!A2324,Schedule!A:A,0),2)</f>
        <v>#N/A</v>
      </c>
      <c r="AM2324" s="44">
        <f>IF(E2324&lt;10,IF(E2324=1,AB2324,SUMIFS(AB:AB,A:A,A2324,C:C,C2324)),"")</f>
        <v>0</v>
      </c>
    </row>
    <row r="2325" spans="2:39">
      <c r="B2325" t="e">
        <f>INDEX(Schedule!A:B,MATCH(GameLog!A2325,Schedule!A:A,0),2)</f>
        <v>#N/A</v>
      </c>
      <c r="AM2325" s="44">
        <f>IF(E2325&lt;10,IF(E2325=1,AB2325,SUMIFS(AB:AB,A:A,A2325,C:C,C2325)),"")</f>
        <v>0</v>
      </c>
    </row>
    <row r="2326" spans="2:39">
      <c r="B2326" t="e">
        <f>INDEX(Schedule!A:B,MATCH(GameLog!A2326,Schedule!A:A,0),2)</f>
        <v>#N/A</v>
      </c>
      <c r="AM2326" s="44">
        <f>IF(E2326&lt;10,IF(E2326=1,AB2326,SUMIFS(AB:AB,A:A,A2326,C:C,C2326)),"")</f>
        <v>0</v>
      </c>
    </row>
    <row r="2327" spans="2:39">
      <c r="B2327" t="e">
        <f>INDEX(Schedule!A:B,MATCH(GameLog!A2327,Schedule!A:A,0),2)</f>
        <v>#N/A</v>
      </c>
      <c r="AM2327" s="44">
        <f>IF(E2327&lt;10,IF(E2327=1,AB2327,SUMIFS(AB:AB,A:A,A2327,C:C,C2327)),"")</f>
        <v>0</v>
      </c>
    </row>
    <row r="2328" spans="2:39">
      <c r="B2328" t="e">
        <f>INDEX(Schedule!A:B,MATCH(GameLog!A2328,Schedule!A:A,0),2)</f>
        <v>#N/A</v>
      </c>
      <c r="AM2328" s="44">
        <f>IF(E2328&lt;10,IF(E2328=1,AB2328,SUMIFS(AB:AB,A:A,A2328,C:C,C2328)),"")</f>
        <v>0</v>
      </c>
    </row>
    <row r="2329" spans="2:39">
      <c r="B2329" t="e">
        <f>INDEX(Schedule!A:B,MATCH(GameLog!A2329,Schedule!A:A,0),2)</f>
        <v>#N/A</v>
      </c>
      <c r="AM2329" s="44">
        <f>IF(E2329&lt;10,IF(E2329=1,AB2329,SUMIFS(AB:AB,A:A,A2329,C:C,C2329)),"")</f>
        <v>0</v>
      </c>
    </row>
    <row r="2330" spans="2:39">
      <c r="B2330" t="e">
        <f>INDEX(Schedule!A:B,MATCH(GameLog!A2330,Schedule!A:A,0),2)</f>
        <v>#N/A</v>
      </c>
      <c r="AM2330" s="44">
        <f>IF(E2330&lt;10,IF(E2330=1,AB2330,SUMIFS(AB:AB,A:A,A2330,C:C,C2330)),"")</f>
        <v>0</v>
      </c>
    </row>
    <row r="2331" spans="2:39">
      <c r="B2331" t="e">
        <f>INDEX(Schedule!A:B,MATCH(GameLog!A2331,Schedule!A:A,0),2)</f>
        <v>#N/A</v>
      </c>
      <c r="AM2331" s="44">
        <f>IF(E2331&lt;10,IF(E2331=1,AB2331,SUMIFS(AB:AB,A:A,A2331,C:C,C2331)),"")</f>
        <v>0</v>
      </c>
    </row>
    <row r="2332" spans="2:39">
      <c r="B2332" t="e">
        <f>INDEX(Schedule!A:B,MATCH(GameLog!A2332,Schedule!A:A,0),2)</f>
        <v>#N/A</v>
      </c>
      <c r="AM2332" s="44">
        <f>IF(E2332&lt;10,IF(E2332=1,AB2332,SUMIFS(AB:AB,A:A,A2332,C:C,C2332)),"")</f>
        <v>0</v>
      </c>
    </row>
    <row r="2333" spans="2:39">
      <c r="B2333" t="e">
        <f>INDEX(Schedule!A:B,MATCH(GameLog!A2333,Schedule!A:A,0),2)</f>
        <v>#N/A</v>
      </c>
      <c r="AM2333" s="44">
        <f>IF(E2333&lt;10,IF(E2333=1,AB2333,SUMIFS(AB:AB,A:A,A2333,C:C,C2333)),"")</f>
        <v>0</v>
      </c>
    </row>
    <row r="2334" spans="2:39">
      <c r="B2334" t="e">
        <f>INDEX(Schedule!A:B,MATCH(GameLog!A2334,Schedule!A:A,0),2)</f>
        <v>#N/A</v>
      </c>
      <c r="AM2334" s="44">
        <f>IF(E2334&lt;10,IF(E2334=1,AB2334,SUMIFS(AB:AB,A:A,A2334,C:C,C2334)),"")</f>
        <v>0</v>
      </c>
    </row>
    <row r="2335" spans="2:39">
      <c r="B2335" t="e">
        <f>INDEX(Schedule!A:B,MATCH(GameLog!A2335,Schedule!A:A,0),2)</f>
        <v>#N/A</v>
      </c>
      <c r="AM2335" s="44">
        <f>IF(E2335&lt;10,IF(E2335=1,AB2335,SUMIFS(AB:AB,A:A,A2335,C:C,C2335)),"")</f>
        <v>0</v>
      </c>
    </row>
    <row r="2336" spans="2:39">
      <c r="B2336" t="e">
        <f>INDEX(Schedule!A:B,MATCH(GameLog!A2336,Schedule!A:A,0),2)</f>
        <v>#N/A</v>
      </c>
      <c r="AM2336" s="44">
        <f>IF(E2336&lt;10,IF(E2336=1,AB2336,SUMIFS(AB:AB,A:A,A2336,C:C,C2336)),"")</f>
        <v>0</v>
      </c>
    </row>
    <row r="2337" spans="2:39">
      <c r="B2337" t="e">
        <f>INDEX(Schedule!A:B,MATCH(GameLog!A2337,Schedule!A:A,0),2)</f>
        <v>#N/A</v>
      </c>
      <c r="AM2337" s="44">
        <f>IF(E2337&lt;10,IF(E2337=1,AB2337,SUMIFS(AB:AB,A:A,A2337,C:C,C2337)),"")</f>
        <v>0</v>
      </c>
    </row>
    <row r="2338" spans="2:39">
      <c r="B2338" t="e">
        <f>INDEX(Schedule!A:B,MATCH(GameLog!A2338,Schedule!A:A,0),2)</f>
        <v>#N/A</v>
      </c>
      <c r="AM2338" s="44">
        <f>IF(E2338&lt;10,IF(E2338=1,AB2338,SUMIFS(AB:AB,A:A,A2338,C:C,C2338)),"")</f>
        <v>0</v>
      </c>
    </row>
    <row r="2339" spans="2:39">
      <c r="B2339" t="e">
        <f>INDEX(Schedule!A:B,MATCH(GameLog!A2339,Schedule!A:A,0),2)</f>
        <v>#N/A</v>
      </c>
      <c r="AM2339" s="44">
        <f>IF(E2339&lt;10,IF(E2339=1,AB2339,SUMIFS(AB:AB,A:A,A2339,C:C,C2339)),"")</f>
        <v>0</v>
      </c>
    </row>
    <row r="2340" spans="2:39">
      <c r="B2340" t="e">
        <f>INDEX(Schedule!A:B,MATCH(GameLog!A2340,Schedule!A:A,0),2)</f>
        <v>#N/A</v>
      </c>
      <c r="AM2340" s="44">
        <f>IF(E2340&lt;10,IF(E2340=1,AB2340,SUMIFS(AB:AB,A:A,A2340,C:C,C2340)),"")</f>
        <v>0</v>
      </c>
    </row>
    <row r="2341" spans="2:39">
      <c r="B2341" t="e">
        <f>INDEX(Schedule!A:B,MATCH(GameLog!A2341,Schedule!A:A,0),2)</f>
        <v>#N/A</v>
      </c>
      <c r="AM2341" s="44">
        <f>IF(E2341&lt;10,IF(E2341=1,AB2341,SUMIFS(AB:AB,A:A,A2341,C:C,C2341)),"")</f>
        <v>0</v>
      </c>
    </row>
    <row r="2342" spans="2:39">
      <c r="B2342" t="e">
        <f>INDEX(Schedule!A:B,MATCH(GameLog!A2342,Schedule!A:A,0),2)</f>
        <v>#N/A</v>
      </c>
      <c r="AM2342" s="44">
        <f>IF(E2342&lt;10,IF(E2342=1,AB2342,SUMIFS(AB:AB,A:A,A2342,C:C,C2342)),"")</f>
        <v>0</v>
      </c>
    </row>
    <row r="2343" spans="2:39">
      <c r="B2343" t="e">
        <f>INDEX(Schedule!A:B,MATCH(GameLog!A2343,Schedule!A:A,0),2)</f>
        <v>#N/A</v>
      </c>
      <c r="AM2343" s="44">
        <f>IF(E2343&lt;10,IF(E2343=1,AB2343,SUMIFS(AB:AB,A:A,A2343,C:C,C2343)),"")</f>
        <v>0</v>
      </c>
    </row>
    <row r="2344" spans="2:39">
      <c r="B2344" t="e">
        <f>INDEX(Schedule!A:B,MATCH(GameLog!A2344,Schedule!A:A,0),2)</f>
        <v>#N/A</v>
      </c>
      <c r="AM2344" s="44">
        <f>IF(E2344&lt;10,IF(E2344=1,AB2344,SUMIFS(AB:AB,A:A,A2344,C:C,C2344)),"")</f>
        <v>0</v>
      </c>
    </row>
    <row r="2345" spans="2:39">
      <c r="B2345" t="e">
        <f>INDEX(Schedule!A:B,MATCH(GameLog!A2345,Schedule!A:A,0),2)</f>
        <v>#N/A</v>
      </c>
      <c r="AM2345" s="44">
        <f>IF(E2345&lt;10,IF(E2345=1,AB2345,SUMIFS(AB:AB,A:A,A2345,C:C,C2345)),"")</f>
        <v>0</v>
      </c>
    </row>
    <row r="2346" spans="2:39">
      <c r="B2346" t="e">
        <f>INDEX(Schedule!A:B,MATCH(GameLog!A2346,Schedule!A:A,0),2)</f>
        <v>#N/A</v>
      </c>
      <c r="AM2346" s="44">
        <f>IF(E2346&lt;10,IF(E2346=1,AB2346,SUMIFS(AB:AB,A:A,A2346,C:C,C2346)),"")</f>
        <v>0</v>
      </c>
    </row>
    <row r="2347" spans="2:39">
      <c r="B2347" t="e">
        <f>INDEX(Schedule!A:B,MATCH(GameLog!A2347,Schedule!A:A,0),2)</f>
        <v>#N/A</v>
      </c>
      <c r="AM2347" s="44">
        <f>IF(E2347&lt;10,IF(E2347=1,AB2347,SUMIFS(AB:AB,A:A,A2347,C:C,C2347)),"")</f>
        <v>0</v>
      </c>
    </row>
    <row r="2348" spans="2:39">
      <c r="B2348" t="e">
        <f>INDEX(Schedule!A:B,MATCH(GameLog!A2348,Schedule!A:A,0),2)</f>
        <v>#N/A</v>
      </c>
      <c r="AM2348" s="44">
        <f>IF(E2348&lt;10,IF(E2348=1,AB2348,SUMIFS(AB:AB,A:A,A2348,C:C,C2348)),"")</f>
        <v>0</v>
      </c>
    </row>
    <row r="2349" spans="2:39">
      <c r="B2349" t="e">
        <f>INDEX(Schedule!A:B,MATCH(GameLog!A2349,Schedule!A:A,0),2)</f>
        <v>#N/A</v>
      </c>
      <c r="AM2349" s="44">
        <f>IF(E2349&lt;10,IF(E2349=1,AB2349,SUMIFS(AB:AB,A:A,A2349,C:C,C2349)),"")</f>
        <v>0</v>
      </c>
    </row>
    <row r="2350" spans="2:39">
      <c r="B2350" t="e">
        <f>INDEX(Schedule!A:B,MATCH(GameLog!A2350,Schedule!A:A,0),2)</f>
        <v>#N/A</v>
      </c>
      <c r="AM2350" s="44">
        <f>IF(E2350&lt;10,IF(E2350=1,AB2350,SUMIFS(AB:AB,A:A,A2350,C:C,C2350)),"")</f>
        <v>0</v>
      </c>
    </row>
    <row r="2351" spans="2:39">
      <c r="B2351" t="e">
        <f>INDEX(Schedule!A:B,MATCH(GameLog!A2351,Schedule!A:A,0),2)</f>
        <v>#N/A</v>
      </c>
      <c r="AM2351" s="44">
        <f>IF(E2351&lt;10,IF(E2351=1,AB2351,SUMIFS(AB:AB,A:A,A2351,C:C,C2351)),"")</f>
        <v>0</v>
      </c>
    </row>
    <row r="2352" spans="2:39">
      <c r="B2352" t="e">
        <f>INDEX(Schedule!A:B,MATCH(GameLog!A2352,Schedule!A:A,0),2)</f>
        <v>#N/A</v>
      </c>
      <c r="AM2352" s="44">
        <f>IF(E2352&lt;10,IF(E2352=1,AB2352,SUMIFS(AB:AB,A:A,A2352,C:C,C2352)),"")</f>
        <v>0</v>
      </c>
    </row>
    <row r="2353" spans="2:39">
      <c r="B2353" t="e">
        <f>INDEX(Schedule!A:B,MATCH(GameLog!A2353,Schedule!A:A,0),2)</f>
        <v>#N/A</v>
      </c>
      <c r="AM2353" s="44">
        <f>IF(E2353&lt;10,IF(E2353=1,AB2353,SUMIFS(AB:AB,A:A,A2353,C:C,C2353)),"")</f>
        <v>0</v>
      </c>
    </row>
    <row r="2354" spans="2:39">
      <c r="B2354" t="e">
        <f>INDEX(Schedule!A:B,MATCH(GameLog!A2354,Schedule!A:A,0),2)</f>
        <v>#N/A</v>
      </c>
      <c r="AM2354" s="44">
        <f>IF(E2354&lt;10,IF(E2354=1,AB2354,SUMIFS(AB:AB,A:A,A2354,C:C,C2354)),"")</f>
        <v>0</v>
      </c>
    </row>
    <row r="2355" spans="2:39">
      <c r="B2355" t="e">
        <f>INDEX(Schedule!A:B,MATCH(GameLog!A2355,Schedule!A:A,0),2)</f>
        <v>#N/A</v>
      </c>
      <c r="AM2355" s="44">
        <f>IF(E2355&lt;10,IF(E2355=1,AB2355,SUMIFS(AB:AB,A:A,A2355,C:C,C2355)),"")</f>
        <v>0</v>
      </c>
    </row>
    <row r="2356" spans="2:39">
      <c r="B2356" t="e">
        <f>INDEX(Schedule!A:B,MATCH(GameLog!A2356,Schedule!A:A,0),2)</f>
        <v>#N/A</v>
      </c>
      <c r="AM2356" s="44">
        <f>IF(E2356&lt;10,IF(E2356=1,AB2356,SUMIFS(AB:AB,A:A,A2356,C:C,C2356)),"")</f>
        <v>0</v>
      </c>
    </row>
    <row r="2357" spans="2:39">
      <c r="B2357" t="e">
        <f>INDEX(Schedule!A:B,MATCH(GameLog!A2357,Schedule!A:A,0),2)</f>
        <v>#N/A</v>
      </c>
      <c r="AM2357" s="44">
        <f>IF(E2357&lt;10,IF(E2357=1,AB2357,SUMIFS(AB:AB,A:A,A2357,C:C,C2357)),"")</f>
        <v>0</v>
      </c>
    </row>
    <row r="2358" spans="2:39">
      <c r="B2358" t="e">
        <f>INDEX(Schedule!A:B,MATCH(GameLog!A2358,Schedule!A:A,0),2)</f>
        <v>#N/A</v>
      </c>
      <c r="AM2358" s="44">
        <f>IF(E2358&lt;10,IF(E2358=1,AB2358,SUMIFS(AB:AB,A:A,A2358,C:C,C2358)),"")</f>
        <v>0</v>
      </c>
    </row>
    <row r="2359" spans="2:39">
      <c r="B2359" t="e">
        <f>INDEX(Schedule!A:B,MATCH(GameLog!A2359,Schedule!A:A,0),2)</f>
        <v>#N/A</v>
      </c>
      <c r="AM2359" s="44">
        <f>IF(E2359&lt;10,IF(E2359=1,AB2359,SUMIFS(AB:AB,A:A,A2359,C:C,C2359)),"")</f>
        <v>0</v>
      </c>
    </row>
    <row r="2360" spans="2:39">
      <c r="B2360" t="e">
        <f>INDEX(Schedule!A:B,MATCH(GameLog!A2360,Schedule!A:A,0),2)</f>
        <v>#N/A</v>
      </c>
      <c r="AM2360" s="44">
        <f>IF(E2360&lt;10,IF(E2360=1,AB2360,SUMIFS(AB:AB,A:A,A2360,C:C,C2360)),"")</f>
        <v>0</v>
      </c>
    </row>
    <row r="2361" spans="2:39">
      <c r="B2361" t="e">
        <f>INDEX(Schedule!A:B,MATCH(GameLog!A2361,Schedule!A:A,0),2)</f>
        <v>#N/A</v>
      </c>
      <c r="AM2361" s="44">
        <f>IF(E2361&lt;10,IF(E2361=1,AB2361,SUMIFS(AB:AB,A:A,A2361,C:C,C2361)),"")</f>
        <v>0</v>
      </c>
    </row>
    <row r="2362" spans="2:39">
      <c r="B2362" t="e">
        <f>INDEX(Schedule!A:B,MATCH(GameLog!A2362,Schedule!A:A,0),2)</f>
        <v>#N/A</v>
      </c>
      <c r="AM2362" s="44">
        <f>IF(E2362&lt;10,IF(E2362=1,AB2362,SUMIFS(AB:AB,A:A,A2362,C:C,C2362)),"")</f>
        <v>0</v>
      </c>
    </row>
    <row r="2363" spans="2:39">
      <c r="B2363" t="e">
        <f>INDEX(Schedule!A:B,MATCH(GameLog!A2363,Schedule!A:A,0),2)</f>
        <v>#N/A</v>
      </c>
      <c r="AM2363" s="44">
        <f>IF(E2363&lt;10,IF(E2363=1,AB2363,SUMIFS(AB:AB,A:A,A2363,C:C,C2363)),"")</f>
        <v>0</v>
      </c>
    </row>
    <row r="2364" spans="2:39">
      <c r="B2364" t="e">
        <f>INDEX(Schedule!A:B,MATCH(GameLog!A2364,Schedule!A:A,0),2)</f>
        <v>#N/A</v>
      </c>
      <c r="AM2364" s="44">
        <f>IF(E2364&lt;10,IF(E2364=1,AB2364,SUMIFS(AB:AB,A:A,A2364,C:C,C2364)),"")</f>
        <v>0</v>
      </c>
    </row>
    <row r="2365" spans="2:39">
      <c r="B2365" t="e">
        <f>INDEX(Schedule!A:B,MATCH(GameLog!A2365,Schedule!A:A,0),2)</f>
        <v>#N/A</v>
      </c>
      <c r="AM2365" s="44">
        <f>IF(E2365&lt;10,IF(E2365=1,AB2365,SUMIFS(AB:AB,A:A,A2365,C:C,C2365)),"")</f>
        <v>0</v>
      </c>
    </row>
    <row r="2366" spans="2:39">
      <c r="B2366" t="e">
        <f>INDEX(Schedule!A:B,MATCH(GameLog!A2366,Schedule!A:A,0),2)</f>
        <v>#N/A</v>
      </c>
      <c r="AM2366" s="44">
        <f>IF(E2366&lt;10,IF(E2366=1,AB2366,SUMIFS(AB:AB,A:A,A2366,C:C,C2366)),"")</f>
        <v>0</v>
      </c>
    </row>
    <row r="2367" spans="2:39">
      <c r="B2367" t="e">
        <f>INDEX(Schedule!A:B,MATCH(GameLog!A2367,Schedule!A:A,0),2)</f>
        <v>#N/A</v>
      </c>
      <c r="AM2367" s="44">
        <f>IF(E2367&lt;10,IF(E2367=1,AB2367,SUMIFS(AB:AB,A:A,A2367,C:C,C2367)),"")</f>
        <v>0</v>
      </c>
    </row>
    <row r="2368" spans="2:39">
      <c r="B2368" t="e">
        <f>INDEX(Schedule!A:B,MATCH(GameLog!A2368,Schedule!A:A,0),2)</f>
        <v>#N/A</v>
      </c>
      <c r="AM2368" s="44">
        <f>IF(E2368&lt;10,IF(E2368=1,AB2368,SUMIFS(AB:AB,A:A,A2368,C:C,C2368)),"")</f>
        <v>0</v>
      </c>
    </row>
    <row r="2369" spans="2:39">
      <c r="B2369" t="e">
        <f>INDEX(Schedule!A:B,MATCH(GameLog!A2369,Schedule!A:A,0),2)</f>
        <v>#N/A</v>
      </c>
      <c r="AM2369" s="44">
        <f>IF(E2369&lt;10,IF(E2369=1,AB2369,SUMIFS(AB:AB,A:A,A2369,C:C,C2369)),"")</f>
        <v>0</v>
      </c>
    </row>
    <row r="2370" spans="2:39">
      <c r="B2370" t="e">
        <f>INDEX(Schedule!A:B,MATCH(GameLog!A2370,Schedule!A:A,0),2)</f>
        <v>#N/A</v>
      </c>
      <c r="AM2370" s="44">
        <f>IF(E2370&lt;10,IF(E2370=1,AB2370,SUMIFS(AB:AB,A:A,A2370,C:C,C2370)),"")</f>
        <v>0</v>
      </c>
    </row>
    <row r="2371" spans="2:39">
      <c r="B2371" t="e">
        <f>INDEX(Schedule!A:B,MATCH(GameLog!A2371,Schedule!A:A,0),2)</f>
        <v>#N/A</v>
      </c>
      <c r="AM2371" s="44">
        <f>IF(E2371&lt;10,IF(E2371=1,AB2371,SUMIFS(AB:AB,A:A,A2371,C:C,C2371)),"")</f>
        <v>0</v>
      </c>
    </row>
    <row r="2372" spans="2:39">
      <c r="B2372" t="e">
        <f>INDEX(Schedule!A:B,MATCH(GameLog!A2372,Schedule!A:A,0),2)</f>
        <v>#N/A</v>
      </c>
      <c r="AM2372" s="44">
        <f>IF(E2372&lt;10,IF(E2372=1,AB2372,SUMIFS(AB:AB,A:A,A2372,C:C,C2372)),"")</f>
        <v>0</v>
      </c>
    </row>
    <row r="2373" spans="2:39">
      <c r="B2373" t="e">
        <f>INDEX(Schedule!A:B,MATCH(GameLog!A2373,Schedule!A:A,0),2)</f>
        <v>#N/A</v>
      </c>
      <c r="AM2373" s="44">
        <f>IF(E2373&lt;10,IF(E2373=1,AB2373,SUMIFS(AB:AB,A:A,A2373,C:C,C2373)),"")</f>
        <v>0</v>
      </c>
    </row>
    <row r="2374" spans="2:39">
      <c r="B2374" t="e">
        <f>INDEX(Schedule!A:B,MATCH(GameLog!A2374,Schedule!A:A,0),2)</f>
        <v>#N/A</v>
      </c>
      <c r="AM2374" s="44">
        <f>IF(E2374&lt;10,IF(E2374=1,AB2374,SUMIFS(AB:AB,A:A,A2374,C:C,C2374)),"")</f>
        <v>0</v>
      </c>
    </row>
    <row r="2375" spans="2:39">
      <c r="B2375" t="e">
        <f>INDEX(Schedule!A:B,MATCH(GameLog!A2375,Schedule!A:A,0),2)</f>
        <v>#N/A</v>
      </c>
      <c r="AM2375" s="44">
        <f>IF(E2375&lt;10,IF(E2375=1,AB2375,SUMIFS(AB:AB,A:A,A2375,C:C,C2375)),"")</f>
        <v>0</v>
      </c>
    </row>
    <row r="2376" spans="2:39">
      <c r="B2376" t="e">
        <f>INDEX(Schedule!A:B,MATCH(GameLog!A2376,Schedule!A:A,0),2)</f>
        <v>#N/A</v>
      </c>
      <c r="AM2376" s="44">
        <f>IF(E2376&lt;10,IF(E2376=1,AB2376,SUMIFS(AB:AB,A:A,A2376,C:C,C2376)),"")</f>
        <v>0</v>
      </c>
    </row>
    <row r="2377" spans="2:39">
      <c r="B2377" t="e">
        <f>INDEX(Schedule!A:B,MATCH(GameLog!A2377,Schedule!A:A,0),2)</f>
        <v>#N/A</v>
      </c>
      <c r="AM2377" s="44">
        <f>IF(E2377&lt;10,IF(E2377=1,AB2377,SUMIFS(AB:AB,A:A,A2377,C:C,C2377)),"")</f>
        <v>0</v>
      </c>
    </row>
    <row r="2378" spans="2:39">
      <c r="B2378" t="e">
        <f>INDEX(Schedule!A:B,MATCH(GameLog!A2378,Schedule!A:A,0),2)</f>
        <v>#N/A</v>
      </c>
      <c r="AM2378" s="44">
        <f>IF(E2378&lt;10,IF(E2378=1,AB2378,SUMIFS(AB:AB,A:A,A2378,C:C,C2378)),"")</f>
        <v>0</v>
      </c>
    </row>
    <row r="2379" spans="2:39">
      <c r="B2379" t="e">
        <f>INDEX(Schedule!A:B,MATCH(GameLog!A2379,Schedule!A:A,0),2)</f>
        <v>#N/A</v>
      </c>
      <c r="AM2379" s="44">
        <f>IF(E2379&lt;10,IF(E2379=1,AB2379,SUMIFS(AB:AB,A:A,A2379,C:C,C2379)),"")</f>
        <v>0</v>
      </c>
    </row>
    <row r="2380" spans="2:39">
      <c r="B2380" t="e">
        <f>INDEX(Schedule!A:B,MATCH(GameLog!A2380,Schedule!A:A,0),2)</f>
        <v>#N/A</v>
      </c>
      <c r="AM2380" s="44">
        <f>IF(E2380&lt;10,IF(E2380=1,AB2380,SUMIFS(AB:AB,A:A,A2380,C:C,C2380)),"")</f>
        <v>0</v>
      </c>
    </row>
    <row r="2381" spans="2:39">
      <c r="B2381" t="e">
        <f>INDEX(Schedule!A:B,MATCH(GameLog!A2381,Schedule!A:A,0),2)</f>
        <v>#N/A</v>
      </c>
      <c r="AM2381" s="44">
        <f>IF(E2381&lt;10,IF(E2381=1,AB2381,SUMIFS(AB:AB,A:A,A2381,C:C,C2381)),"")</f>
        <v>0</v>
      </c>
    </row>
    <row r="2382" spans="2:39">
      <c r="B2382" t="e">
        <f>INDEX(Schedule!A:B,MATCH(GameLog!A2382,Schedule!A:A,0),2)</f>
        <v>#N/A</v>
      </c>
      <c r="AM2382" s="44">
        <f>IF(E2382&lt;10,IF(E2382=1,AB2382,SUMIFS(AB:AB,A:A,A2382,C:C,C2382)),"")</f>
        <v>0</v>
      </c>
    </row>
    <row r="2383" spans="2:39">
      <c r="B2383" t="e">
        <f>INDEX(Schedule!A:B,MATCH(GameLog!A2383,Schedule!A:A,0),2)</f>
        <v>#N/A</v>
      </c>
      <c r="AM2383" s="44">
        <f>IF(E2383&lt;10,IF(E2383=1,AB2383,SUMIFS(AB:AB,A:A,A2383,C:C,C2383)),"")</f>
        <v>0</v>
      </c>
    </row>
    <row r="2384" spans="2:39">
      <c r="B2384" t="e">
        <f>INDEX(Schedule!A:B,MATCH(GameLog!A2384,Schedule!A:A,0),2)</f>
        <v>#N/A</v>
      </c>
      <c r="AM2384" s="44">
        <f>IF(E2384&lt;10,IF(E2384=1,AB2384,SUMIFS(AB:AB,A:A,A2384,C:C,C2384)),"")</f>
        <v>0</v>
      </c>
    </row>
    <row r="2385" spans="2:39">
      <c r="B2385" t="e">
        <f>INDEX(Schedule!A:B,MATCH(GameLog!A2385,Schedule!A:A,0),2)</f>
        <v>#N/A</v>
      </c>
      <c r="AM2385" s="44">
        <f>IF(E2385&lt;10,IF(E2385=1,AB2385,SUMIFS(AB:AB,A:A,A2385,C:C,C2385)),"")</f>
        <v>0</v>
      </c>
    </row>
    <row r="2386" spans="2:39">
      <c r="B2386" t="e">
        <f>INDEX(Schedule!A:B,MATCH(GameLog!A2386,Schedule!A:A,0),2)</f>
        <v>#N/A</v>
      </c>
      <c r="AM2386" s="44">
        <f>IF(E2386&lt;10,IF(E2386=1,AB2386,SUMIFS(AB:AB,A:A,A2386,C:C,C2386)),"")</f>
        <v>0</v>
      </c>
    </row>
    <row r="2387" spans="2:39">
      <c r="B2387" t="e">
        <f>INDEX(Schedule!A:B,MATCH(GameLog!A2387,Schedule!A:A,0),2)</f>
        <v>#N/A</v>
      </c>
      <c r="AM2387" s="44">
        <f>IF(E2387&lt;10,IF(E2387=1,AB2387,SUMIFS(AB:AB,A:A,A2387,C:C,C2387)),"")</f>
        <v>0</v>
      </c>
    </row>
    <row r="2388" spans="2:39">
      <c r="B2388" t="e">
        <f>INDEX(Schedule!A:B,MATCH(GameLog!A2388,Schedule!A:A,0),2)</f>
        <v>#N/A</v>
      </c>
      <c r="AM2388" s="44">
        <f>IF(E2388&lt;10,IF(E2388=1,AB2388,SUMIFS(AB:AB,A:A,A2388,C:C,C2388)),"")</f>
        <v>0</v>
      </c>
    </row>
    <row r="2389" spans="2:39">
      <c r="B2389" t="e">
        <f>INDEX(Schedule!A:B,MATCH(GameLog!A2389,Schedule!A:A,0),2)</f>
        <v>#N/A</v>
      </c>
      <c r="AM2389" s="44">
        <f>IF(E2389&lt;10,IF(E2389=1,AB2389,SUMIFS(AB:AB,A:A,A2389,C:C,C2389)),"")</f>
        <v>0</v>
      </c>
    </row>
    <row r="2390" spans="2:39">
      <c r="B2390" t="e">
        <f>INDEX(Schedule!A:B,MATCH(GameLog!A2390,Schedule!A:A,0),2)</f>
        <v>#N/A</v>
      </c>
      <c r="AM2390" s="44">
        <f>IF(E2390&lt;10,IF(E2390=1,AB2390,SUMIFS(AB:AB,A:A,A2390,C:C,C2390)),"")</f>
        <v>0</v>
      </c>
    </row>
    <row r="2391" spans="2:39">
      <c r="B2391" t="e">
        <f>INDEX(Schedule!A:B,MATCH(GameLog!A2391,Schedule!A:A,0),2)</f>
        <v>#N/A</v>
      </c>
      <c r="AM2391" s="44">
        <f>IF(E2391&lt;10,IF(E2391=1,AB2391,SUMIFS(AB:AB,A:A,A2391,C:C,C2391)),"")</f>
        <v>0</v>
      </c>
    </row>
    <row r="2392" spans="2:39">
      <c r="B2392" t="e">
        <f>INDEX(Schedule!A:B,MATCH(GameLog!A2392,Schedule!A:A,0),2)</f>
        <v>#N/A</v>
      </c>
      <c r="AM2392" s="44">
        <f>IF(E2392&lt;10,IF(E2392=1,AB2392,SUMIFS(AB:AB,A:A,A2392,C:C,C2392)),"")</f>
        <v>0</v>
      </c>
    </row>
    <row r="2393" spans="2:39">
      <c r="B2393" t="e">
        <f>INDEX(Schedule!A:B,MATCH(GameLog!A2393,Schedule!A:A,0),2)</f>
        <v>#N/A</v>
      </c>
      <c r="AM2393" s="44">
        <f>IF(E2393&lt;10,IF(E2393=1,AB2393,SUMIFS(AB:AB,A:A,A2393,C:C,C2393)),"")</f>
        <v>0</v>
      </c>
    </row>
    <row r="2394" spans="2:39">
      <c r="B2394" t="e">
        <f>INDEX(Schedule!A:B,MATCH(GameLog!A2394,Schedule!A:A,0),2)</f>
        <v>#N/A</v>
      </c>
      <c r="AM2394" s="44">
        <f>IF(E2394&lt;10,IF(E2394=1,AB2394,SUMIFS(AB:AB,A:A,A2394,C:C,C2394)),"")</f>
        <v>0</v>
      </c>
    </row>
    <row r="2395" spans="2:39">
      <c r="B2395" t="e">
        <f>INDEX(Schedule!A:B,MATCH(GameLog!A2395,Schedule!A:A,0),2)</f>
        <v>#N/A</v>
      </c>
      <c r="AM2395" s="44">
        <f>IF(E2395&lt;10,IF(E2395=1,AB2395,SUMIFS(AB:AB,A:A,A2395,C:C,C2395)),"")</f>
        <v>0</v>
      </c>
    </row>
    <row r="2396" spans="2:39">
      <c r="B2396" t="e">
        <f>INDEX(Schedule!A:B,MATCH(GameLog!A2396,Schedule!A:A,0),2)</f>
        <v>#N/A</v>
      </c>
      <c r="AM2396" s="44">
        <f>IF(E2396&lt;10,IF(E2396=1,AB2396,SUMIFS(AB:AB,A:A,A2396,C:C,C2396)),"")</f>
        <v>0</v>
      </c>
    </row>
    <row r="2397" spans="2:39">
      <c r="B2397" t="e">
        <f>INDEX(Schedule!A:B,MATCH(GameLog!A2397,Schedule!A:A,0),2)</f>
        <v>#N/A</v>
      </c>
      <c r="AM2397" s="44">
        <f>IF(E2397&lt;10,IF(E2397=1,AB2397,SUMIFS(AB:AB,A:A,A2397,C:C,C2397)),"")</f>
        <v>0</v>
      </c>
    </row>
    <row r="2398" spans="2:39">
      <c r="B2398" t="e">
        <f>INDEX(Schedule!A:B,MATCH(GameLog!A2398,Schedule!A:A,0),2)</f>
        <v>#N/A</v>
      </c>
      <c r="AM2398" s="44">
        <f>IF(E2398&lt;10,IF(E2398=1,AB2398,SUMIFS(AB:AB,A:A,A2398,C:C,C2398)),"")</f>
        <v>0</v>
      </c>
    </row>
    <row r="2399" spans="2:39">
      <c r="B2399" t="e">
        <f>INDEX(Schedule!A:B,MATCH(GameLog!A2399,Schedule!A:A,0),2)</f>
        <v>#N/A</v>
      </c>
      <c r="AM2399" s="44">
        <f>IF(E2399&lt;10,IF(E2399=1,AB2399,SUMIFS(AB:AB,A:A,A2399,C:C,C2399)),"")</f>
        <v>0</v>
      </c>
    </row>
    <row r="2400" spans="2:39">
      <c r="B2400" t="e">
        <f>INDEX(Schedule!A:B,MATCH(GameLog!A2400,Schedule!A:A,0),2)</f>
        <v>#N/A</v>
      </c>
      <c r="AM2400" s="44">
        <f>IF(E2400&lt;10,IF(E2400=1,AB2400,SUMIFS(AB:AB,A:A,A2400,C:C,C2400)),"")</f>
        <v>0</v>
      </c>
    </row>
    <row r="2401" spans="2:39">
      <c r="B2401" t="e">
        <f>INDEX(Schedule!A:B,MATCH(GameLog!A2401,Schedule!A:A,0),2)</f>
        <v>#N/A</v>
      </c>
      <c r="AM2401" s="44">
        <f>IF(E2401&lt;10,IF(E2401=1,AB2401,SUMIFS(AB:AB,A:A,A2401,C:C,C2401)),"")</f>
        <v>0</v>
      </c>
    </row>
    <row r="2402" spans="2:39">
      <c r="B2402" t="e">
        <f>INDEX(Schedule!A:B,MATCH(GameLog!A2402,Schedule!A:A,0),2)</f>
        <v>#N/A</v>
      </c>
      <c r="AM2402" s="44">
        <f>IF(E2402&lt;10,IF(E2402=1,AB2402,SUMIFS(AB:AB,A:A,A2402,C:C,C2402)),"")</f>
        <v>0</v>
      </c>
    </row>
    <row r="2403" spans="2:39">
      <c r="B2403" t="e">
        <f>INDEX(Schedule!A:B,MATCH(GameLog!A2403,Schedule!A:A,0),2)</f>
        <v>#N/A</v>
      </c>
      <c r="AM2403" s="44">
        <f>IF(E2403&lt;10,IF(E2403=1,AB2403,SUMIFS(AB:AB,A:A,A2403,C:C,C2403)),"")</f>
        <v>0</v>
      </c>
    </row>
    <row r="2404" spans="2:39">
      <c r="B2404" t="e">
        <f>INDEX(Schedule!A:B,MATCH(GameLog!A2404,Schedule!A:A,0),2)</f>
        <v>#N/A</v>
      </c>
      <c r="AM2404" s="44">
        <f>IF(E2404&lt;10,IF(E2404=1,AB2404,SUMIFS(AB:AB,A:A,A2404,C:C,C2404)),"")</f>
        <v>0</v>
      </c>
    </row>
    <row r="2405" spans="2:39">
      <c r="B2405" t="e">
        <f>INDEX(Schedule!A:B,MATCH(GameLog!A2405,Schedule!A:A,0),2)</f>
        <v>#N/A</v>
      </c>
      <c r="AM2405" s="44">
        <f>IF(E2405&lt;10,IF(E2405=1,AB2405,SUMIFS(AB:AB,A:A,A2405,C:C,C2405)),"")</f>
        <v>0</v>
      </c>
    </row>
    <row r="2406" spans="2:39">
      <c r="B2406" t="e">
        <f>INDEX(Schedule!A:B,MATCH(GameLog!A2406,Schedule!A:A,0),2)</f>
        <v>#N/A</v>
      </c>
      <c r="AM2406" s="44">
        <f>IF(E2406&lt;10,IF(E2406=1,AB2406,SUMIFS(AB:AB,A:A,A2406,C:C,C2406)),"")</f>
        <v>0</v>
      </c>
    </row>
    <row r="2407" spans="2:39">
      <c r="B2407" t="e">
        <f>INDEX(Schedule!A:B,MATCH(GameLog!A2407,Schedule!A:A,0),2)</f>
        <v>#N/A</v>
      </c>
      <c r="AM2407" s="44">
        <f>IF(E2407&lt;10,IF(E2407=1,AB2407,SUMIFS(AB:AB,A:A,A2407,C:C,C2407)),"")</f>
        <v>0</v>
      </c>
    </row>
    <row r="2408" spans="2:39">
      <c r="B2408" t="e">
        <f>INDEX(Schedule!A:B,MATCH(GameLog!A2408,Schedule!A:A,0),2)</f>
        <v>#N/A</v>
      </c>
      <c r="AM2408" s="44">
        <f>IF(E2408&lt;10,IF(E2408=1,AB2408,SUMIFS(AB:AB,A:A,A2408,C:C,C2408)),"")</f>
        <v>0</v>
      </c>
    </row>
    <row r="2409" spans="2:39">
      <c r="B2409" t="e">
        <f>INDEX(Schedule!A:B,MATCH(GameLog!A2409,Schedule!A:A,0),2)</f>
        <v>#N/A</v>
      </c>
      <c r="AM2409" s="44">
        <f>IF(E2409&lt;10,IF(E2409=1,AB2409,SUMIFS(AB:AB,A:A,A2409,C:C,C2409)),"")</f>
        <v>0</v>
      </c>
    </row>
    <row r="2410" spans="2:39">
      <c r="B2410" t="e">
        <f>INDEX(Schedule!A:B,MATCH(GameLog!A2410,Schedule!A:A,0),2)</f>
        <v>#N/A</v>
      </c>
      <c r="AM2410" s="44">
        <f>IF(E2410&lt;10,IF(E2410=1,AB2410,SUMIFS(AB:AB,A:A,A2410,C:C,C2410)),"")</f>
        <v>0</v>
      </c>
    </row>
    <row r="2411" spans="2:39">
      <c r="B2411" t="e">
        <f>INDEX(Schedule!A:B,MATCH(GameLog!A2411,Schedule!A:A,0),2)</f>
        <v>#N/A</v>
      </c>
      <c r="AM2411" s="44">
        <f>IF(E2411&lt;10,IF(E2411=1,AB2411,SUMIFS(AB:AB,A:A,A2411,C:C,C2411)),"")</f>
        <v>0</v>
      </c>
    </row>
    <row r="2412" spans="2:39">
      <c r="B2412" t="e">
        <f>INDEX(Schedule!A:B,MATCH(GameLog!A2412,Schedule!A:A,0),2)</f>
        <v>#N/A</v>
      </c>
      <c r="AM2412" s="44">
        <f>IF(E2412&lt;10,IF(E2412=1,AB2412,SUMIFS(AB:AB,A:A,A2412,C:C,C2412)),"")</f>
        <v>0</v>
      </c>
    </row>
    <row r="2413" spans="2:39">
      <c r="B2413" t="e">
        <f>INDEX(Schedule!A:B,MATCH(GameLog!A2413,Schedule!A:A,0),2)</f>
        <v>#N/A</v>
      </c>
      <c r="AM2413" s="44">
        <f>IF(E2413&lt;10,IF(E2413=1,AB2413,SUMIFS(AB:AB,A:A,A2413,C:C,C2413)),"")</f>
        <v>0</v>
      </c>
    </row>
    <row r="2414" spans="2:39">
      <c r="B2414" t="e">
        <f>INDEX(Schedule!A:B,MATCH(GameLog!A2414,Schedule!A:A,0),2)</f>
        <v>#N/A</v>
      </c>
      <c r="AM2414" s="44">
        <f>IF(E2414&lt;10,IF(E2414=1,AB2414,SUMIFS(AB:AB,A:A,A2414,C:C,C2414)),"")</f>
        <v>0</v>
      </c>
    </row>
    <row r="2415" spans="2:39">
      <c r="B2415" t="e">
        <f>INDEX(Schedule!A:B,MATCH(GameLog!A2415,Schedule!A:A,0),2)</f>
        <v>#N/A</v>
      </c>
      <c r="AM2415" s="44">
        <f>IF(E2415&lt;10,IF(E2415=1,AB2415,SUMIFS(AB:AB,A:A,A2415,C:C,C2415)),"")</f>
        <v>0</v>
      </c>
    </row>
    <row r="2416" spans="2:39">
      <c r="B2416" t="e">
        <f>INDEX(Schedule!A:B,MATCH(GameLog!A2416,Schedule!A:A,0),2)</f>
        <v>#N/A</v>
      </c>
      <c r="AM2416" s="44">
        <f>IF(E2416&lt;10,IF(E2416=1,AB2416,SUMIFS(AB:AB,A:A,A2416,C:C,C2416)),"")</f>
        <v>0</v>
      </c>
    </row>
    <row r="2417" spans="2:39">
      <c r="B2417" t="e">
        <f>INDEX(Schedule!A:B,MATCH(GameLog!A2417,Schedule!A:A,0),2)</f>
        <v>#N/A</v>
      </c>
      <c r="AM2417" s="44">
        <f>IF(E2417&lt;10,IF(E2417=1,AB2417,SUMIFS(AB:AB,A:A,A2417,C:C,C2417)),"")</f>
        <v>0</v>
      </c>
    </row>
    <row r="2418" spans="2:39">
      <c r="B2418" t="e">
        <f>INDEX(Schedule!A:B,MATCH(GameLog!A2418,Schedule!A:A,0),2)</f>
        <v>#N/A</v>
      </c>
      <c r="AM2418" s="44">
        <f>IF(E2418&lt;10,IF(E2418=1,AB2418,SUMIFS(AB:AB,A:A,A2418,C:C,C2418)),"")</f>
        <v>0</v>
      </c>
    </row>
    <row r="2419" spans="2:39">
      <c r="B2419" t="e">
        <f>INDEX(Schedule!A:B,MATCH(GameLog!A2419,Schedule!A:A,0),2)</f>
        <v>#N/A</v>
      </c>
      <c r="AM2419" s="44">
        <f>IF(E2419&lt;10,IF(E2419=1,AB2419,SUMIFS(AB:AB,A:A,A2419,C:C,C2419)),"")</f>
        <v>0</v>
      </c>
    </row>
    <row r="2420" spans="2:39">
      <c r="B2420" t="e">
        <f>INDEX(Schedule!A:B,MATCH(GameLog!A2420,Schedule!A:A,0),2)</f>
        <v>#N/A</v>
      </c>
      <c r="AM2420" s="44">
        <f>IF(E2420&lt;10,IF(E2420=1,AB2420,SUMIFS(AB:AB,A:A,A2420,C:C,C2420)),"")</f>
        <v>0</v>
      </c>
    </row>
    <row r="2421" spans="2:39">
      <c r="B2421" t="e">
        <f>INDEX(Schedule!A:B,MATCH(GameLog!A2421,Schedule!A:A,0),2)</f>
        <v>#N/A</v>
      </c>
      <c r="AM2421" s="44">
        <f>IF(E2421&lt;10,IF(E2421=1,AB2421,SUMIFS(AB:AB,A:A,A2421,C:C,C2421)),"")</f>
        <v>0</v>
      </c>
    </row>
    <row r="2422" spans="2:39">
      <c r="B2422" t="e">
        <f>INDEX(Schedule!A:B,MATCH(GameLog!A2422,Schedule!A:A,0),2)</f>
        <v>#N/A</v>
      </c>
      <c r="AM2422" s="44">
        <f>IF(E2422&lt;10,IF(E2422=1,AB2422,SUMIFS(AB:AB,A:A,A2422,C:C,C2422)),"")</f>
        <v>0</v>
      </c>
    </row>
    <row r="2423" spans="2:39">
      <c r="B2423" t="e">
        <f>INDEX(Schedule!A:B,MATCH(GameLog!A2423,Schedule!A:A,0),2)</f>
        <v>#N/A</v>
      </c>
      <c r="AM2423" s="44">
        <f>IF(E2423&lt;10,IF(E2423=1,AB2423,SUMIFS(AB:AB,A:A,A2423,C:C,C2423)),"")</f>
        <v>0</v>
      </c>
    </row>
    <row r="2424" spans="2:39">
      <c r="B2424" t="e">
        <f>INDEX(Schedule!A:B,MATCH(GameLog!A2424,Schedule!A:A,0),2)</f>
        <v>#N/A</v>
      </c>
      <c r="AM2424" s="44">
        <f>IF(E2424&lt;10,IF(E2424=1,AB2424,SUMIFS(AB:AB,A:A,A2424,C:C,C2424)),"")</f>
        <v>0</v>
      </c>
    </row>
    <row r="2425" spans="2:39">
      <c r="B2425" t="e">
        <f>INDEX(Schedule!A:B,MATCH(GameLog!A2425,Schedule!A:A,0),2)</f>
        <v>#N/A</v>
      </c>
      <c r="AM2425" s="44">
        <f>IF(E2425&lt;10,IF(E2425=1,AB2425,SUMIFS(AB:AB,A:A,A2425,C:C,C2425)),"")</f>
        <v>0</v>
      </c>
    </row>
    <row r="2426" spans="2:39">
      <c r="B2426" t="e">
        <f>INDEX(Schedule!A:B,MATCH(GameLog!A2426,Schedule!A:A,0),2)</f>
        <v>#N/A</v>
      </c>
      <c r="AM2426" s="44">
        <f>IF(E2426&lt;10,IF(E2426=1,AB2426,SUMIFS(AB:AB,A:A,A2426,C:C,C2426)),"")</f>
        <v>0</v>
      </c>
    </row>
    <row r="2427" spans="2:39">
      <c r="B2427" t="e">
        <f>INDEX(Schedule!A:B,MATCH(GameLog!A2427,Schedule!A:A,0),2)</f>
        <v>#N/A</v>
      </c>
      <c r="AM2427" s="44">
        <f>IF(E2427&lt;10,IF(E2427=1,AB2427,SUMIFS(AB:AB,A:A,A2427,C:C,C2427)),"")</f>
        <v>0</v>
      </c>
    </row>
    <row r="2428" spans="2:39">
      <c r="B2428" t="e">
        <f>INDEX(Schedule!A:B,MATCH(GameLog!A2428,Schedule!A:A,0),2)</f>
        <v>#N/A</v>
      </c>
      <c r="AM2428" s="44">
        <f>IF(E2428&lt;10,IF(E2428=1,AB2428,SUMIFS(AB:AB,A:A,A2428,C:C,C2428)),"")</f>
        <v>0</v>
      </c>
    </row>
    <row r="2429" spans="2:39">
      <c r="B2429" t="e">
        <f>INDEX(Schedule!A:B,MATCH(GameLog!A2429,Schedule!A:A,0),2)</f>
        <v>#N/A</v>
      </c>
      <c r="AM2429" s="44">
        <f>IF(E2429&lt;10,IF(E2429=1,AB2429,SUMIFS(AB:AB,A:A,A2429,C:C,C2429)),"")</f>
        <v>0</v>
      </c>
    </row>
    <row r="2430" spans="2:39">
      <c r="B2430" t="e">
        <f>INDEX(Schedule!A:B,MATCH(GameLog!A2430,Schedule!A:A,0),2)</f>
        <v>#N/A</v>
      </c>
      <c r="AM2430" s="44">
        <f>IF(E2430&lt;10,IF(E2430=1,AB2430,SUMIFS(AB:AB,A:A,A2430,C:C,C2430)),"")</f>
        <v>0</v>
      </c>
    </row>
    <row r="2431" spans="2:39">
      <c r="B2431" t="e">
        <f>INDEX(Schedule!A:B,MATCH(GameLog!A2431,Schedule!A:A,0),2)</f>
        <v>#N/A</v>
      </c>
      <c r="AM2431" s="44">
        <f>IF(E2431&lt;10,IF(E2431=1,AB2431,SUMIFS(AB:AB,A:A,A2431,C:C,C2431)),"")</f>
        <v>0</v>
      </c>
    </row>
    <row r="2432" spans="2:39">
      <c r="B2432" t="e">
        <f>INDEX(Schedule!A:B,MATCH(GameLog!A2432,Schedule!A:A,0),2)</f>
        <v>#N/A</v>
      </c>
      <c r="AM2432" s="44">
        <f>IF(E2432&lt;10,IF(E2432=1,AB2432,SUMIFS(AB:AB,A:A,A2432,C:C,C2432)),"")</f>
        <v>0</v>
      </c>
    </row>
    <row r="2433" spans="2:39">
      <c r="B2433" t="e">
        <f>INDEX(Schedule!A:B,MATCH(GameLog!A2433,Schedule!A:A,0),2)</f>
        <v>#N/A</v>
      </c>
      <c r="AM2433" s="44">
        <f>IF(E2433&lt;10,IF(E2433=1,AB2433,SUMIFS(AB:AB,A:A,A2433,C:C,C2433)),"")</f>
        <v>0</v>
      </c>
    </row>
    <row r="2434" spans="2:39">
      <c r="B2434" t="e">
        <f>INDEX(Schedule!A:B,MATCH(GameLog!A2434,Schedule!A:A,0),2)</f>
        <v>#N/A</v>
      </c>
      <c r="AM2434" s="44">
        <f>IF(E2434&lt;10,IF(E2434=1,AB2434,SUMIFS(AB:AB,A:A,A2434,C:C,C2434)),"")</f>
        <v>0</v>
      </c>
    </row>
    <row r="2435" spans="2:39">
      <c r="B2435" t="e">
        <f>INDEX(Schedule!A:B,MATCH(GameLog!A2435,Schedule!A:A,0),2)</f>
        <v>#N/A</v>
      </c>
      <c r="AM2435" s="44">
        <f>IF(E2435&lt;10,IF(E2435=1,AB2435,SUMIFS(AB:AB,A:A,A2435,C:C,C2435)),"")</f>
        <v>0</v>
      </c>
    </row>
    <row r="2436" spans="2:39">
      <c r="B2436" t="e">
        <f>INDEX(Schedule!A:B,MATCH(GameLog!A2436,Schedule!A:A,0),2)</f>
        <v>#N/A</v>
      </c>
      <c r="AM2436" s="44">
        <f>IF(E2436&lt;10,IF(E2436=1,AB2436,SUMIFS(AB:AB,A:A,A2436,C:C,C2436)),"")</f>
        <v>0</v>
      </c>
    </row>
    <row r="2437" spans="2:39">
      <c r="B2437" t="e">
        <f>INDEX(Schedule!A:B,MATCH(GameLog!A2437,Schedule!A:A,0),2)</f>
        <v>#N/A</v>
      </c>
      <c r="AM2437" s="44">
        <f>IF(E2437&lt;10,IF(E2437=1,AB2437,SUMIFS(AB:AB,A:A,A2437,C:C,C2437)),"")</f>
        <v>0</v>
      </c>
    </row>
    <row r="2438" spans="2:39">
      <c r="B2438" t="e">
        <f>INDEX(Schedule!A:B,MATCH(GameLog!A2438,Schedule!A:A,0),2)</f>
        <v>#N/A</v>
      </c>
      <c r="AM2438" s="44">
        <f>IF(E2438&lt;10,IF(E2438=1,AB2438,SUMIFS(AB:AB,A:A,A2438,C:C,C2438)),"")</f>
        <v>0</v>
      </c>
    </row>
    <row r="2439" spans="2:39">
      <c r="B2439" t="e">
        <f>INDEX(Schedule!A:B,MATCH(GameLog!A2439,Schedule!A:A,0),2)</f>
        <v>#N/A</v>
      </c>
      <c r="AM2439" s="44">
        <f>IF(E2439&lt;10,IF(E2439=1,AB2439,SUMIFS(AB:AB,A:A,A2439,C:C,C2439)),"")</f>
        <v>0</v>
      </c>
    </row>
    <row r="2440" spans="2:39">
      <c r="B2440" t="e">
        <f>INDEX(Schedule!A:B,MATCH(GameLog!A2440,Schedule!A:A,0),2)</f>
        <v>#N/A</v>
      </c>
      <c r="AM2440" s="44">
        <f>IF(E2440&lt;10,IF(E2440=1,AB2440,SUMIFS(AB:AB,A:A,A2440,C:C,C2440)),"")</f>
        <v>0</v>
      </c>
    </row>
    <row r="2441" spans="2:39">
      <c r="B2441" t="e">
        <f>INDEX(Schedule!A:B,MATCH(GameLog!A2441,Schedule!A:A,0),2)</f>
        <v>#N/A</v>
      </c>
      <c r="AM2441" s="44">
        <f>IF(E2441&lt;10,IF(E2441=1,AB2441,SUMIFS(AB:AB,A:A,A2441,C:C,C2441)),"")</f>
        <v>0</v>
      </c>
    </row>
    <row r="2442" spans="2:39">
      <c r="B2442" t="e">
        <f>INDEX(Schedule!A:B,MATCH(GameLog!A2442,Schedule!A:A,0),2)</f>
        <v>#N/A</v>
      </c>
      <c r="AM2442" s="44">
        <f>IF(E2442&lt;10,IF(E2442=1,AB2442,SUMIFS(AB:AB,A:A,A2442,C:C,C2442)),"")</f>
        <v>0</v>
      </c>
    </row>
    <row r="2443" spans="2:39">
      <c r="B2443" t="e">
        <f>INDEX(Schedule!A:B,MATCH(GameLog!A2443,Schedule!A:A,0),2)</f>
        <v>#N/A</v>
      </c>
      <c r="AM2443" s="44">
        <f>IF(E2443&lt;10,IF(E2443=1,AB2443,SUMIFS(AB:AB,A:A,A2443,C:C,C2443)),"")</f>
        <v>0</v>
      </c>
    </row>
    <row r="2444" spans="2:39">
      <c r="B2444" t="e">
        <f>INDEX(Schedule!A:B,MATCH(GameLog!A2444,Schedule!A:A,0),2)</f>
        <v>#N/A</v>
      </c>
      <c r="AM2444" s="44">
        <f>IF(E2444&lt;10,IF(E2444=1,AB2444,SUMIFS(AB:AB,A:A,A2444,C:C,C2444)),"")</f>
        <v>0</v>
      </c>
    </row>
    <row r="2445" spans="2:39">
      <c r="B2445" t="e">
        <f>INDEX(Schedule!A:B,MATCH(GameLog!A2445,Schedule!A:A,0),2)</f>
        <v>#N/A</v>
      </c>
      <c r="AM2445" s="44">
        <f>IF(E2445&lt;10,IF(E2445=1,AB2445,SUMIFS(AB:AB,A:A,A2445,C:C,C2445)),"")</f>
        <v>0</v>
      </c>
    </row>
    <row r="2446" spans="2:39">
      <c r="B2446" t="e">
        <f>INDEX(Schedule!A:B,MATCH(GameLog!A2446,Schedule!A:A,0),2)</f>
        <v>#N/A</v>
      </c>
      <c r="AM2446" s="44">
        <f>IF(E2446&lt;10,IF(E2446=1,AB2446,SUMIFS(AB:AB,A:A,A2446,C:C,C2446)),"")</f>
        <v>0</v>
      </c>
    </row>
    <row r="2447" spans="2:39">
      <c r="B2447" t="e">
        <f>INDEX(Schedule!A:B,MATCH(GameLog!A2447,Schedule!A:A,0),2)</f>
        <v>#N/A</v>
      </c>
      <c r="AM2447" s="44">
        <f>IF(E2447&lt;10,IF(E2447=1,AB2447,SUMIFS(AB:AB,A:A,A2447,C:C,C2447)),"")</f>
        <v>0</v>
      </c>
    </row>
    <row r="2448" spans="2:39">
      <c r="B2448" t="e">
        <f>INDEX(Schedule!A:B,MATCH(GameLog!A2448,Schedule!A:A,0),2)</f>
        <v>#N/A</v>
      </c>
      <c r="AM2448" s="44">
        <f>IF(E2448&lt;10,IF(E2448=1,AB2448,SUMIFS(AB:AB,A:A,A2448,C:C,C2448)),"")</f>
        <v>0</v>
      </c>
    </row>
    <row r="2449" spans="2:39">
      <c r="B2449" t="e">
        <f>INDEX(Schedule!A:B,MATCH(GameLog!A2449,Schedule!A:A,0),2)</f>
        <v>#N/A</v>
      </c>
      <c r="AM2449" s="44">
        <f>IF(E2449&lt;10,IF(E2449=1,AB2449,SUMIFS(AB:AB,A:A,A2449,C:C,C2449)),"")</f>
        <v>0</v>
      </c>
    </row>
    <row r="2450" spans="2:39">
      <c r="B2450" t="e">
        <f>INDEX(Schedule!A:B,MATCH(GameLog!A2450,Schedule!A:A,0),2)</f>
        <v>#N/A</v>
      </c>
      <c r="AM2450" s="44">
        <f>IF(E2450&lt;10,IF(E2450=1,AB2450,SUMIFS(AB:AB,A:A,A2450,C:C,C2450)),"")</f>
        <v>0</v>
      </c>
    </row>
    <row r="2451" spans="2:39">
      <c r="B2451" t="e">
        <f>INDEX(Schedule!A:B,MATCH(GameLog!A2451,Schedule!A:A,0),2)</f>
        <v>#N/A</v>
      </c>
      <c r="AM2451" s="44">
        <f>IF(E2451&lt;10,IF(E2451=1,AB2451,SUMIFS(AB:AB,A:A,A2451,C:C,C2451)),"")</f>
        <v>0</v>
      </c>
    </row>
    <row r="2452" spans="2:39">
      <c r="B2452" t="e">
        <f>INDEX(Schedule!A:B,MATCH(GameLog!A2452,Schedule!A:A,0),2)</f>
        <v>#N/A</v>
      </c>
      <c r="AM2452" s="44">
        <f>IF(E2452&lt;10,IF(E2452=1,AB2452,SUMIFS(AB:AB,A:A,A2452,C:C,C2452)),"")</f>
        <v>0</v>
      </c>
    </row>
    <row r="2453" spans="2:39">
      <c r="B2453" t="e">
        <f>INDEX(Schedule!A:B,MATCH(GameLog!A2453,Schedule!A:A,0),2)</f>
        <v>#N/A</v>
      </c>
      <c r="AM2453" s="44">
        <f>IF(E2453&lt;10,IF(E2453=1,AB2453,SUMIFS(AB:AB,A:A,A2453,C:C,C2453)),"")</f>
        <v>0</v>
      </c>
    </row>
    <row r="2454" spans="2:39">
      <c r="B2454" t="e">
        <f>INDEX(Schedule!A:B,MATCH(GameLog!A2454,Schedule!A:A,0),2)</f>
        <v>#N/A</v>
      </c>
      <c r="AM2454" s="44">
        <f>IF(E2454&lt;10,IF(E2454=1,AB2454,SUMIFS(AB:AB,A:A,A2454,C:C,C2454)),"")</f>
        <v>0</v>
      </c>
    </row>
    <row r="2455" spans="2:39">
      <c r="B2455" t="e">
        <f>INDEX(Schedule!A:B,MATCH(GameLog!A2455,Schedule!A:A,0),2)</f>
        <v>#N/A</v>
      </c>
      <c r="AM2455" s="44">
        <f>IF(E2455&lt;10,IF(E2455=1,AB2455,SUMIFS(AB:AB,A:A,A2455,C:C,C2455)),"")</f>
        <v>0</v>
      </c>
    </row>
    <row r="2456" spans="2:39">
      <c r="B2456" t="e">
        <f>INDEX(Schedule!A:B,MATCH(GameLog!A2456,Schedule!A:A,0),2)</f>
        <v>#N/A</v>
      </c>
      <c r="AM2456" s="44">
        <f>IF(E2456&lt;10,IF(E2456=1,AB2456,SUMIFS(AB:AB,A:A,A2456,C:C,C2456)),"")</f>
        <v>0</v>
      </c>
    </row>
    <row r="2457" spans="2:39">
      <c r="B2457" t="e">
        <f>INDEX(Schedule!A:B,MATCH(GameLog!A2457,Schedule!A:A,0),2)</f>
        <v>#N/A</v>
      </c>
      <c r="AM2457" s="44">
        <f>IF(E2457&lt;10,IF(E2457=1,AB2457,SUMIFS(AB:AB,A:A,A2457,C:C,C2457)),"")</f>
        <v>0</v>
      </c>
    </row>
    <row r="2458" spans="2:39">
      <c r="B2458" t="e">
        <f>INDEX(Schedule!A:B,MATCH(GameLog!A2458,Schedule!A:A,0),2)</f>
        <v>#N/A</v>
      </c>
      <c r="AM2458" s="44">
        <f>IF(E2458&lt;10,IF(E2458=1,AB2458,SUMIFS(AB:AB,A:A,A2458,C:C,C2458)),"")</f>
        <v>0</v>
      </c>
    </row>
    <row r="2459" spans="2:39">
      <c r="B2459" t="e">
        <f>INDEX(Schedule!A:B,MATCH(GameLog!A2459,Schedule!A:A,0),2)</f>
        <v>#N/A</v>
      </c>
      <c r="AM2459" s="44">
        <f>IF(E2459&lt;10,IF(E2459=1,AB2459,SUMIFS(AB:AB,A:A,A2459,C:C,C2459)),"")</f>
        <v>0</v>
      </c>
    </row>
    <row r="2460" spans="2:39">
      <c r="B2460" t="e">
        <f>INDEX(Schedule!A:B,MATCH(GameLog!A2460,Schedule!A:A,0),2)</f>
        <v>#N/A</v>
      </c>
      <c r="AM2460" s="44">
        <f>IF(E2460&lt;10,IF(E2460=1,AB2460,SUMIFS(AB:AB,A:A,A2460,C:C,C2460)),"")</f>
        <v>0</v>
      </c>
    </row>
    <row r="2461" spans="2:39">
      <c r="B2461" t="e">
        <f>INDEX(Schedule!A:B,MATCH(GameLog!A2461,Schedule!A:A,0),2)</f>
        <v>#N/A</v>
      </c>
      <c r="AM2461" s="44">
        <f>IF(E2461&lt;10,IF(E2461=1,AB2461,SUMIFS(AB:AB,A:A,A2461,C:C,C2461)),"")</f>
        <v>0</v>
      </c>
    </row>
    <row r="2462" spans="2:39">
      <c r="B2462" t="e">
        <f>INDEX(Schedule!A:B,MATCH(GameLog!A2462,Schedule!A:A,0),2)</f>
        <v>#N/A</v>
      </c>
      <c r="AM2462" s="44">
        <f>IF(E2462&lt;10,IF(E2462=1,AB2462,SUMIFS(AB:AB,A:A,A2462,C:C,C2462)),"")</f>
        <v>0</v>
      </c>
    </row>
    <row r="2463" spans="2:39">
      <c r="B2463" t="e">
        <f>INDEX(Schedule!A:B,MATCH(GameLog!A2463,Schedule!A:A,0),2)</f>
        <v>#N/A</v>
      </c>
      <c r="AM2463" s="44">
        <f>IF(E2463&lt;10,IF(E2463=1,AB2463,SUMIFS(AB:AB,A:A,A2463,C:C,C2463)),"")</f>
        <v>0</v>
      </c>
    </row>
    <row r="2464" spans="2:39">
      <c r="B2464" t="e">
        <f>INDEX(Schedule!A:B,MATCH(GameLog!A2464,Schedule!A:A,0),2)</f>
        <v>#N/A</v>
      </c>
      <c r="AM2464" s="44">
        <f>IF(E2464&lt;10,IF(E2464=1,AB2464,SUMIFS(AB:AB,A:A,A2464,C:C,C2464)),"")</f>
        <v>0</v>
      </c>
    </row>
    <row r="2465" spans="2:39">
      <c r="B2465" t="e">
        <f>INDEX(Schedule!A:B,MATCH(GameLog!A2465,Schedule!A:A,0),2)</f>
        <v>#N/A</v>
      </c>
      <c r="AM2465" s="44">
        <f>IF(E2465&lt;10,IF(E2465=1,AB2465,SUMIFS(AB:AB,A:A,A2465,C:C,C2465)),"")</f>
        <v>0</v>
      </c>
    </row>
    <row r="2466" spans="2:39">
      <c r="B2466" t="e">
        <f>INDEX(Schedule!A:B,MATCH(GameLog!A2466,Schedule!A:A,0),2)</f>
        <v>#N/A</v>
      </c>
      <c r="AM2466" s="44">
        <f>IF(E2466&lt;10,IF(E2466=1,AB2466,SUMIFS(AB:AB,A:A,A2466,C:C,C2466)),"")</f>
        <v>0</v>
      </c>
    </row>
    <row r="2467" spans="2:39">
      <c r="B2467" t="e">
        <f>INDEX(Schedule!A:B,MATCH(GameLog!A2467,Schedule!A:A,0),2)</f>
        <v>#N/A</v>
      </c>
      <c r="AM2467" s="44">
        <f>IF(E2467&lt;10,IF(E2467=1,AB2467,SUMIFS(AB:AB,A:A,A2467,C:C,C2467)),"")</f>
        <v>0</v>
      </c>
    </row>
    <row r="2468" spans="2:39">
      <c r="B2468" t="e">
        <f>INDEX(Schedule!A:B,MATCH(GameLog!A2468,Schedule!A:A,0),2)</f>
        <v>#N/A</v>
      </c>
      <c r="AM2468" s="44">
        <f>IF(E2468&lt;10,IF(E2468=1,AB2468,SUMIFS(AB:AB,A:A,A2468,C:C,C2468)),"")</f>
        <v>0</v>
      </c>
    </row>
    <row r="2469" spans="2:39">
      <c r="B2469" t="e">
        <f>INDEX(Schedule!A:B,MATCH(GameLog!A2469,Schedule!A:A,0),2)</f>
        <v>#N/A</v>
      </c>
      <c r="AM2469" s="44">
        <f>IF(E2469&lt;10,IF(E2469=1,AB2469,SUMIFS(AB:AB,A:A,A2469,C:C,C2469)),"")</f>
        <v>0</v>
      </c>
    </row>
    <row r="2470" spans="2:39">
      <c r="B2470" t="e">
        <f>INDEX(Schedule!A:B,MATCH(GameLog!A2470,Schedule!A:A,0),2)</f>
        <v>#N/A</v>
      </c>
      <c r="AM2470" s="44">
        <f>IF(E2470&lt;10,IF(E2470=1,AB2470,SUMIFS(AB:AB,A:A,A2470,C:C,C2470)),"")</f>
        <v>0</v>
      </c>
    </row>
    <row r="2471" spans="2:39">
      <c r="B2471" t="e">
        <f>INDEX(Schedule!A:B,MATCH(GameLog!A2471,Schedule!A:A,0),2)</f>
        <v>#N/A</v>
      </c>
      <c r="AM2471" s="44">
        <f>IF(E2471&lt;10,IF(E2471=1,AB2471,SUMIFS(AB:AB,A:A,A2471,C:C,C2471)),"")</f>
        <v>0</v>
      </c>
    </row>
    <row r="2472" spans="2:39">
      <c r="B2472" t="e">
        <f>INDEX(Schedule!A:B,MATCH(GameLog!A2472,Schedule!A:A,0),2)</f>
        <v>#N/A</v>
      </c>
      <c r="AM2472" s="44">
        <f>IF(E2472&lt;10,IF(E2472=1,AB2472,SUMIFS(AB:AB,A:A,A2472,C:C,C2472)),"")</f>
        <v>0</v>
      </c>
    </row>
    <row r="2473" spans="2:39">
      <c r="B2473" t="e">
        <f>INDEX(Schedule!A:B,MATCH(GameLog!A2473,Schedule!A:A,0),2)</f>
        <v>#N/A</v>
      </c>
      <c r="AM2473" s="44">
        <f>IF(E2473&lt;10,IF(E2473=1,AB2473,SUMIFS(AB:AB,A:A,A2473,C:C,C2473)),"")</f>
        <v>0</v>
      </c>
    </row>
    <row r="2474" spans="2:39">
      <c r="B2474" t="e">
        <f>INDEX(Schedule!A:B,MATCH(GameLog!A2474,Schedule!A:A,0),2)</f>
        <v>#N/A</v>
      </c>
      <c r="AM2474" s="44">
        <f>IF(E2474&lt;10,IF(E2474=1,AB2474,SUMIFS(AB:AB,A:A,A2474,C:C,C2474)),"")</f>
        <v>0</v>
      </c>
    </row>
    <row r="2475" spans="2:39">
      <c r="B2475" t="e">
        <f>INDEX(Schedule!A:B,MATCH(GameLog!A2475,Schedule!A:A,0),2)</f>
        <v>#N/A</v>
      </c>
      <c r="AM2475" s="44">
        <f>IF(E2475&lt;10,IF(E2475=1,AB2475,SUMIFS(AB:AB,A:A,A2475,C:C,C2475)),"")</f>
        <v>0</v>
      </c>
    </row>
    <row r="2476" spans="2:39">
      <c r="B2476" t="e">
        <f>INDEX(Schedule!A:B,MATCH(GameLog!A2476,Schedule!A:A,0),2)</f>
        <v>#N/A</v>
      </c>
      <c r="AM2476" s="44">
        <f>IF(E2476&lt;10,IF(E2476=1,AB2476,SUMIFS(AB:AB,A:A,A2476,C:C,C2476)),"")</f>
        <v>0</v>
      </c>
    </row>
    <row r="2477" spans="2:39">
      <c r="B2477" t="e">
        <f>INDEX(Schedule!A:B,MATCH(GameLog!A2477,Schedule!A:A,0),2)</f>
        <v>#N/A</v>
      </c>
      <c r="AM2477" s="44">
        <f>IF(E2477&lt;10,IF(E2477=1,AB2477,SUMIFS(AB:AB,A:A,A2477,C:C,C2477)),"")</f>
        <v>0</v>
      </c>
    </row>
    <row r="2478" spans="2:39">
      <c r="B2478" t="e">
        <f>INDEX(Schedule!A:B,MATCH(GameLog!A2478,Schedule!A:A,0),2)</f>
        <v>#N/A</v>
      </c>
      <c r="AM2478" s="44">
        <f>IF(E2478&lt;10,IF(E2478=1,AB2478,SUMIFS(AB:AB,A:A,A2478,C:C,C2478)),"")</f>
        <v>0</v>
      </c>
    </row>
    <row r="2479" spans="2:39">
      <c r="B2479" t="e">
        <f>INDEX(Schedule!A:B,MATCH(GameLog!A2479,Schedule!A:A,0),2)</f>
        <v>#N/A</v>
      </c>
      <c r="AM2479" s="44">
        <f>IF(E2479&lt;10,IF(E2479=1,AB2479,SUMIFS(AB:AB,A:A,A2479,C:C,C2479)),"")</f>
        <v>0</v>
      </c>
    </row>
    <row r="2480" spans="2:39">
      <c r="B2480" t="e">
        <f>INDEX(Schedule!A:B,MATCH(GameLog!A2480,Schedule!A:A,0),2)</f>
        <v>#N/A</v>
      </c>
      <c r="AM2480" s="44">
        <f>IF(E2480&lt;10,IF(E2480=1,AB2480,SUMIFS(AB:AB,A:A,A2480,C:C,C2480)),"")</f>
        <v>0</v>
      </c>
    </row>
    <row r="2481" spans="2:39">
      <c r="B2481" t="e">
        <f>INDEX(Schedule!A:B,MATCH(GameLog!A2481,Schedule!A:A,0),2)</f>
        <v>#N/A</v>
      </c>
      <c r="AM2481" s="44">
        <f>IF(E2481&lt;10,IF(E2481=1,AB2481,SUMIFS(AB:AB,A:A,A2481,C:C,C2481)),"")</f>
        <v>0</v>
      </c>
    </row>
    <row r="2482" spans="2:39">
      <c r="B2482" t="e">
        <f>INDEX(Schedule!A:B,MATCH(GameLog!A2482,Schedule!A:A,0),2)</f>
        <v>#N/A</v>
      </c>
      <c r="AM2482" s="44">
        <f>IF(E2482&lt;10,IF(E2482=1,AB2482,SUMIFS(AB:AB,A:A,A2482,C:C,C2482)),"")</f>
        <v>0</v>
      </c>
    </row>
    <row r="2483" spans="2:39">
      <c r="B2483" t="e">
        <f>INDEX(Schedule!A:B,MATCH(GameLog!A2483,Schedule!A:A,0),2)</f>
        <v>#N/A</v>
      </c>
      <c r="AM2483" s="44">
        <f>IF(E2483&lt;10,IF(E2483=1,AB2483,SUMIFS(AB:AB,A:A,A2483,C:C,C2483)),"")</f>
        <v>0</v>
      </c>
    </row>
    <row r="2484" spans="2:39">
      <c r="B2484" t="e">
        <f>INDEX(Schedule!A:B,MATCH(GameLog!A2484,Schedule!A:A,0),2)</f>
        <v>#N/A</v>
      </c>
      <c r="AM2484" s="44">
        <f>IF(E2484&lt;10,IF(E2484=1,AB2484,SUMIFS(AB:AB,A:A,A2484,C:C,C2484)),"")</f>
        <v>0</v>
      </c>
    </row>
    <row r="2485" spans="2:39">
      <c r="B2485" t="e">
        <f>INDEX(Schedule!A:B,MATCH(GameLog!A2485,Schedule!A:A,0),2)</f>
        <v>#N/A</v>
      </c>
      <c r="AM2485" s="44">
        <f>IF(E2485&lt;10,IF(E2485=1,AB2485,SUMIFS(AB:AB,A:A,A2485,C:C,C2485)),"")</f>
        <v>0</v>
      </c>
    </row>
    <row r="2486" spans="2:39">
      <c r="B2486" t="e">
        <f>INDEX(Schedule!A:B,MATCH(GameLog!A2486,Schedule!A:A,0),2)</f>
        <v>#N/A</v>
      </c>
      <c r="AM2486" s="44">
        <f>IF(E2486&lt;10,IF(E2486=1,AB2486,SUMIFS(AB:AB,A:A,A2486,C:C,C2486)),"")</f>
        <v>0</v>
      </c>
    </row>
    <row r="2487" spans="2:39">
      <c r="B2487" t="e">
        <f>INDEX(Schedule!A:B,MATCH(GameLog!A2487,Schedule!A:A,0),2)</f>
        <v>#N/A</v>
      </c>
      <c r="AM2487" s="44">
        <f>IF(E2487&lt;10,IF(E2487=1,AB2487,SUMIFS(AB:AB,A:A,A2487,C:C,C2487)),"")</f>
        <v>0</v>
      </c>
    </row>
    <row r="2488" spans="2:39">
      <c r="B2488" t="e">
        <f>INDEX(Schedule!A:B,MATCH(GameLog!A2488,Schedule!A:A,0),2)</f>
        <v>#N/A</v>
      </c>
      <c r="AM2488" s="44">
        <f>IF(E2488&lt;10,IF(E2488=1,AB2488,SUMIFS(AB:AB,A:A,A2488,C:C,C2488)),"")</f>
        <v>0</v>
      </c>
    </row>
    <row r="2489" spans="2:39">
      <c r="B2489" t="e">
        <f>INDEX(Schedule!A:B,MATCH(GameLog!A2489,Schedule!A:A,0),2)</f>
        <v>#N/A</v>
      </c>
      <c r="AM2489" s="44">
        <f>IF(E2489&lt;10,IF(E2489=1,AB2489,SUMIFS(AB:AB,A:A,A2489,C:C,C2489)),"")</f>
        <v>0</v>
      </c>
    </row>
    <row r="2490" spans="2:39">
      <c r="B2490" t="e">
        <f>INDEX(Schedule!A:B,MATCH(GameLog!A2490,Schedule!A:A,0),2)</f>
        <v>#N/A</v>
      </c>
      <c r="AM2490" s="44">
        <f>IF(E2490&lt;10,IF(E2490=1,AB2490,SUMIFS(AB:AB,A:A,A2490,C:C,C2490)),"")</f>
        <v>0</v>
      </c>
    </row>
    <row r="2491" spans="2:39">
      <c r="B2491" t="e">
        <f>INDEX(Schedule!A:B,MATCH(GameLog!A2491,Schedule!A:A,0),2)</f>
        <v>#N/A</v>
      </c>
      <c r="AM2491" s="44">
        <f>IF(E2491&lt;10,IF(E2491=1,AB2491,SUMIFS(AB:AB,A:A,A2491,C:C,C2491)),"")</f>
        <v>0</v>
      </c>
    </row>
    <row r="2492" spans="2:39">
      <c r="B2492" t="e">
        <f>INDEX(Schedule!A:B,MATCH(GameLog!A2492,Schedule!A:A,0),2)</f>
        <v>#N/A</v>
      </c>
      <c r="AM2492" s="44">
        <f>IF(E2492&lt;10,IF(E2492=1,AB2492,SUMIFS(AB:AB,A:A,A2492,C:C,C2492)),"")</f>
        <v>0</v>
      </c>
    </row>
    <row r="2493" spans="2:39">
      <c r="B2493" t="e">
        <f>INDEX(Schedule!A:B,MATCH(GameLog!A2493,Schedule!A:A,0),2)</f>
        <v>#N/A</v>
      </c>
      <c r="AM2493" s="44">
        <f>IF(E2493&lt;10,IF(E2493=1,AB2493,SUMIFS(AB:AB,A:A,A2493,C:C,C2493)),"")</f>
        <v>0</v>
      </c>
    </row>
    <row r="2494" spans="2:39">
      <c r="B2494" t="e">
        <f>INDEX(Schedule!A:B,MATCH(GameLog!A2494,Schedule!A:A,0),2)</f>
        <v>#N/A</v>
      </c>
      <c r="AM2494" s="44">
        <f>IF(E2494&lt;10,IF(E2494=1,AB2494,SUMIFS(AB:AB,A:A,A2494,C:C,C2494)),"")</f>
        <v>0</v>
      </c>
    </row>
    <row r="2495" spans="2:39">
      <c r="B2495" t="e">
        <f>INDEX(Schedule!A:B,MATCH(GameLog!A2495,Schedule!A:A,0),2)</f>
        <v>#N/A</v>
      </c>
      <c r="AM2495" s="44">
        <f>IF(E2495&lt;10,IF(E2495=1,AB2495,SUMIFS(AB:AB,A:A,A2495,C:C,C2495)),"")</f>
        <v>0</v>
      </c>
    </row>
    <row r="2496" spans="2:39">
      <c r="B2496" t="e">
        <f>INDEX(Schedule!A:B,MATCH(GameLog!A2496,Schedule!A:A,0),2)</f>
        <v>#N/A</v>
      </c>
      <c r="AM2496" s="44">
        <f>IF(E2496&lt;10,IF(E2496=1,AB2496,SUMIFS(AB:AB,A:A,A2496,C:C,C2496)),"")</f>
        <v>0</v>
      </c>
    </row>
    <row r="2497" spans="2:39">
      <c r="B2497" t="e">
        <f>INDEX(Schedule!A:B,MATCH(GameLog!A2497,Schedule!A:A,0),2)</f>
        <v>#N/A</v>
      </c>
      <c r="AM2497" s="44">
        <f>IF(E2497&lt;10,IF(E2497=1,AB2497,SUMIFS(AB:AB,A:A,A2497,C:C,C2497)),"")</f>
        <v>0</v>
      </c>
    </row>
    <row r="2498" spans="2:39">
      <c r="B2498" t="e">
        <f>INDEX(Schedule!A:B,MATCH(GameLog!A2498,Schedule!A:A,0),2)</f>
        <v>#N/A</v>
      </c>
      <c r="AM2498" s="44">
        <f>IF(E2498&lt;10,IF(E2498=1,AB2498,SUMIFS(AB:AB,A:A,A2498,C:C,C2498)),"")</f>
        <v>0</v>
      </c>
    </row>
    <row r="2499" spans="2:39">
      <c r="B2499" t="e">
        <f>INDEX(Schedule!A:B,MATCH(GameLog!A2499,Schedule!A:A,0),2)</f>
        <v>#N/A</v>
      </c>
      <c r="AM2499" s="44">
        <f>IF(E2499&lt;10,IF(E2499=1,AB2499,SUMIFS(AB:AB,A:A,A2499,C:C,C2499)),"")</f>
        <v>0</v>
      </c>
    </row>
    <row r="2500" spans="2:39">
      <c r="B2500" t="e">
        <f>INDEX(Schedule!A:B,MATCH(GameLog!A2500,Schedule!A:A,0),2)</f>
        <v>#N/A</v>
      </c>
      <c r="AM2500" s="44">
        <f>IF(E2500&lt;10,IF(E2500=1,AB2500,SUMIFS(AB:AB,A:A,A2500,C:C,C2500)),"")</f>
        <v>0</v>
      </c>
    </row>
    <row r="2501" spans="2:39">
      <c r="B2501" t="e">
        <f>INDEX(Schedule!A:B,MATCH(GameLog!A2501,Schedule!A:A,0),2)</f>
        <v>#N/A</v>
      </c>
      <c r="AM2501" s="44">
        <f>IF(E2501&lt;10,IF(E2501=1,AB2501,SUMIFS(AB:AB,A:A,A2501,C:C,C2501)),"")</f>
        <v>0</v>
      </c>
    </row>
    <row r="2502" spans="2:39">
      <c r="B2502" t="e">
        <f>INDEX(Schedule!A:B,MATCH(GameLog!A2502,Schedule!A:A,0),2)</f>
        <v>#N/A</v>
      </c>
      <c r="AM2502" s="44">
        <f>IF(E2502&lt;10,IF(E2502=1,AB2502,SUMIFS(AB:AB,A:A,A2502,C:C,C2502)),"")</f>
        <v>0</v>
      </c>
    </row>
    <row r="2503" spans="2:39">
      <c r="B2503" t="e">
        <f>INDEX(Schedule!A:B,MATCH(GameLog!A2503,Schedule!A:A,0),2)</f>
        <v>#N/A</v>
      </c>
      <c r="AM2503" s="44">
        <f>IF(E2503&lt;10,IF(E2503=1,AB2503,SUMIFS(AB:AB,A:A,A2503,C:C,C2503)),"")</f>
        <v>0</v>
      </c>
    </row>
    <row r="2504" spans="2:39">
      <c r="B2504" t="e">
        <f>INDEX(Schedule!A:B,MATCH(GameLog!A2504,Schedule!A:A,0),2)</f>
        <v>#N/A</v>
      </c>
      <c r="AM2504" s="44">
        <f>IF(E2504&lt;10,IF(E2504=1,AB2504,SUMIFS(AB:AB,A:A,A2504,C:C,C2504)),"")</f>
        <v>0</v>
      </c>
    </row>
    <row r="2505" spans="2:39">
      <c r="B2505" t="e">
        <f>INDEX(Schedule!A:B,MATCH(GameLog!A2505,Schedule!A:A,0),2)</f>
        <v>#N/A</v>
      </c>
      <c r="AM2505" s="44">
        <f>IF(E2505&lt;10,IF(E2505=1,AB2505,SUMIFS(AB:AB,A:A,A2505,C:C,C2505)),"")</f>
        <v>0</v>
      </c>
    </row>
    <row r="2506" spans="2:39">
      <c r="B2506" t="e">
        <f>INDEX(Schedule!A:B,MATCH(GameLog!A2506,Schedule!A:A,0),2)</f>
        <v>#N/A</v>
      </c>
      <c r="AM2506" s="44">
        <f>IF(E2506&lt;10,IF(E2506=1,AB2506,SUMIFS(AB:AB,A:A,A2506,C:C,C2506)),"")</f>
        <v>0</v>
      </c>
    </row>
    <row r="2507" spans="2:39">
      <c r="B2507" t="e">
        <f>INDEX(Schedule!A:B,MATCH(GameLog!A2507,Schedule!A:A,0),2)</f>
        <v>#N/A</v>
      </c>
      <c r="AM2507" s="44">
        <f>IF(E2507&lt;10,IF(E2507=1,AB2507,SUMIFS(AB:AB,A:A,A2507,C:C,C2507)),"")</f>
        <v>0</v>
      </c>
    </row>
    <row r="2508" spans="2:39">
      <c r="B2508" t="e">
        <f>INDEX(Schedule!A:B,MATCH(GameLog!A2508,Schedule!A:A,0),2)</f>
        <v>#N/A</v>
      </c>
      <c r="AM2508" s="44">
        <f>IF(E2508&lt;10,IF(E2508=1,AB2508,SUMIFS(AB:AB,A:A,A2508,C:C,C2508)),"")</f>
        <v>0</v>
      </c>
    </row>
    <row r="2509" spans="2:39">
      <c r="B2509" t="e">
        <f>INDEX(Schedule!A:B,MATCH(GameLog!A2509,Schedule!A:A,0),2)</f>
        <v>#N/A</v>
      </c>
      <c r="AM2509" s="44">
        <f>IF(E2509&lt;10,IF(E2509=1,AB2509,SUMIFS(AB:AB,A:A,A2509,C:C,C2509)),"")</f>
        <v>0</v>
      </c>
    </row>
    <row r="2510" spans="2:39">
      <c r="B2510" t="e">
        <f>INDEX(Schedule!A:B,MATCH(GameLog!A2510,Schedule!A:A,0),2)</f>
        <v>#N/A</v>
      </c>
      <c r="AM2510" s="44">
        <f>IF(E2510&lt;10,IF(E2510=1,AB2510,SUMIFS(AB:AB,A:A,A2510,C:C,C2510)),"")</f>
        <v>0</v>
      </c>
    </row>
    <row r="2511" spans="2:39">
      <c r="B2511" t="e">
        <f>INDEX(Schedule!A:B,MATCH(GameLog!A2511,Schedule!A:A,0),2)</f>
        <v>#N/A</v>
      </c>
      <c r="AM2511" s="44">
        <f>IF(E2511&lt;10,IF(E2511=1,AB2511,SUMIFS(AB:AB,A:A,A2511,C:C,C2511)),"")</f>
        <v>0</v>
      </c>
    </row>
    <row r="2512" spans="2:39">
      <c r="B2512" t="e">
        <f>INDEX(Schedule!A:B,MATCH(GameLog!A2512,Schedule!A:A,0),2)</f>
        <v>#N/A</v>
      </c>
      <c r="AM2512" s="44">
        <f>IF(E2512&lt;10,IF(E2512=1,AB2512,SUMIFS(AB:AB,A:A,A2512,C:C,C2512)),"")</f>
        <v>0</v>
      </c>
    </row>
    <row r="2513" spans="2:39">
      <c r="B2513" t="e">
        <f>INDEX(Schedule!A:B,MATCH(GameLog!A2513,Schedule!A:A,0),2)</f>
        <v>#N/A</v>
      </c>
      <c r="AM2513" s="44">
        <f>IF(E2513&lt;10,IF(E2513=1,AB2513,SUMIFS(AB:AB,A:A,A2513,C:C,C2513)),"")</f>
        <v>0</v>
      </c>
    </row>
    <row r="2514" spans="2:39">
      <c r="B2514" t="e">
        <f>INDEX(Schedule!A:B,MATCH(GameLog!A2514,Schedule!A:A,0),2)</f>
        <v>#N/A</v>
      </c>
      <c r="AM2514" s="44">
        <f>IF(E2514&lt;10,IF(E2514=1,AB2514,SUMIFS(AB:AB,A:A,A2514,C:C,C2514)),"")</f>
        <v>0</v>
      </c>
    </row>
    <row r="2515" spans="2:39">
      <c r="B2515" t="e">
        <f>INDEX(Schedule!A:B,MATCH(GameLog!A2515,Schedule!A:A,0),2)</f>
        <v>#N/A</v>
      </c>
      <c r="AM2515" s="44">
        <f>IF(E2515&lt;10,IF(E2515=1,AB2515,SUMIFS(AB:AB,A:A,A2515,C:C,C2515)),"")</f>
        <v>0</v>
      </c>
    </row>
    <row r="2516" spans="2:39">
      <c r="B2516" t="e">
        <f>INDEX(Schedule!A:B,MATCH(GameLog!A2516,Schedule!A:A,0),2)</f>
        <v>#N/A</v>
      </c>
      <c r="AM2516" s="44">
        <f>IF(E2516&lt;10,IF(E2516=1,AB2516,SUMIFS(AB:AB,A:A,A2516,C:C,C2516)),"")</f>
        <v>0</v>
      </c>
    </row>
    <row r="2517" spans="2:39">
      <c r="B2517" t="e">
        <f>INDEX(Schedule!A:B,MATCH(GameLog!A2517,Schedule!A:A,0),2)</f>
        <v>#N/A</v>
      </c>
      <c r="AM2517" s="44">
        <f>IF(E2517&lt;10,IF(E2517=1,AB2517,SUMIFS(AB:AB,A:A,A2517,C:C,C2517)),"")</f>
        <v>0</v>
      </c>
    </row>
    <row r="2518" spans="2:39">
      <c r="B2518" t="e">
        <f>INDEX(Schedule!A:B,MATCH(GameLog!A2518,Schedule!A:A,0),2)</f>
        <v>#N/A</v>
      </c>
      <c r="AM2518" s="44">
        <f>IF(E2518&lt;10,IF(E2518=1,AB2518,SUMIFS(AB:AB,A:A,A2518,C:C,C2518)),"")</f>
        <v>0</v>
      </c>
    </row>
    <row r="2519" spans="2:39">
      <c r="B2519" t="e">
        <f>INDEX(Schedule!A:B,MATCH(GameLog!A2519,Schedule!A:A,0),2)</f>
        <v>#N/A</v>
      </c>
      <c r="AM2519" s="44">
        <f>IF(E2519&lt;10,IF(E2519=1,AB2519,SUMIFS(AB:AB,A:A,A2519,C:C,C2519)),"")</f>
        <v>0</v>
      </c>
    </row>
    <row r="2520" spans="2:39">
      <c r="B2520" t="e">
        <f>INDEX(Schedule!A:B,MATCH(GameLog!A2520,Schedule!A:A,0),2)</f>
        <v>#N/A</v>
      </c>
      <c r="AM2520" s="44">
        <f>IF(E2520&lt;10,IF(E2520=1,AB2520,SUMIFS(AB:AB,A:A,A2520,C:C,C2520)),"")</f>
        <v>0</v>
      </c>
    </row>
    <row r="2521" spans="2:39">
      <c r="B2521" t="e">
        <f>INDEX(Schedule!A:B,MATCH(GameLog!A2521,Schedule!A:A,0),2)</f>
        <v>#N/A</v>
      </c>
      <c r="AM2521" s="44">
        <f>IF(E2521&lt;10,IF(E2521=1,AB2521,SUMIFS(AB:AB,A:A,A2521,C:C,C2521)),"")</f>
        <v>0</v>
      </c>
    </row>
    <row r="2522" spans="2:39">
      <c r="B2522" t="e">
        <f>INDEX(Schedule!A:B,MATCH(GameLog!A2522,Schedule!A:A,0),2)</f>
        <v>#N/A</v>
      </c>
      <c r="AM2522" s="44">
        <f>IF(E2522&lt;10,IF(E2522=1,AB2522,SUMIFS(AB:AB,A:A,A2522,C:C,C2522)),"")</f>
        <v>0</v>
      </c>
    </row>
    <row r="2523" spans="2:39">
      <c r="B2523" t="e">
        <f>INDEX(Schedule!A:B,MATCH(GameLog!A2523,Schedule!A:A,0),2)</f>
        <v>#N/A</v>
      </c>
      <c r="AM2523" s="44">
        <f>IF(E2523&lt;10,IF(E2523=1,AB2523,SUMIFS(AB:AB,A:A,A2523,C:C,C2523)),"")</f>
        <v>0</v>
      </c>
    </row>
    <row r="2524" spans="2:39">
      <c r="B2524" t="e">
        <f>INDEX(Schedule!A:B,MATCH(GameLog!A2524,Schedule!A:A,0),2)</f>
        <v>#N/A</v>
      </c>
      <c r="AM2524" s="44">
        <f>IF(E2524&lt;10,IF(E2524=1,AB2524,SUMIFS(AB:AB,A:A,A2524,C:C,C2524)),"")</f>
        <v>0</v>
      </c>
    </row>
    <row r="2525" spans="2:39">
      <c r="B2525" t="e">
        <f>INDEX(Schedule!A:B,MATCH(GameLog!A2525,Schedule!A:A,0),2)</f>
        <v>#N/A</v>
      </c>
      <c r="AM2525" s="44">
        <f>IF(E2525&lt;10,IF(E2525=1,AB2525,SUMIFS(AB:AB,A:A,A2525,C:C,C2525)),"")</f>
        <v>0</v>
      </c>
    </row>
    <row r="2526" spans="2:39">
      <c r="B2526" t="e">
        <f>INDEX(Schedule!A:B,MATCH(GameLog!A2526,Schedule!A:A,0),2)</f>
        <v>#N/A</v>
      </c>
      <c r="AM2526" s="44">
        <f>IF(E2526&lt;10,IF(E2526=1,AB2526,SUMIFS(AB:AB,A:A,A2526,C:C,C2526)),"")</f>
        <v>0</v>
      </c>
    </row>
    <row r="2527" spans="2:39">
      <c r="B2527" t="e">
        <f>INDEX(Schedule!A:B,MATCH(GameLog!A2527,Schedule!A:A,0),2)</f>
        <v>#N/A</v>
      </c>
      <c r="AM2527" s="44">
        <f>IF(E2527&lt;10,IF(E2527=1,AB2527,SUMIFS(AB:AB,A:A,A2527,C:C,C2527)),"")</f>
        <v>0</v>
      </c>
    </row>
    <row r="2528" spans="2:39">
      <c r="B2528" t="e">
        <f>INDEX(Schedule!A:B,MATCH(GameLog!A2528,Schedule!A:A,0),2)</f>
        <v>#N/A</v>
      </c>
      <c r="AM2528" s="44">
        <f>IF(E2528&lt;10,IF(E2528=1,AB2528,SUMIFS(AB:AB,A:A,A2528,C:C,C2528)),"")</f>
        <v>0</v>
      </c>
    </row>
    <row r="2529" spans="2:39">
      <c r="B2529" t="e">
        <f>INDEX(Schedule!A:B,MATCH(GameLog!A2529,Schedule!A:A,0),2)</f>
        <v>#N/A</v>
      </c>
      <c r="AM2529" s="44">
        <f>IF(E2529&lt;10,IF(E2529=1,AB2529,SUMIFS(AB:AB,A:A,A2529,C:C,C2529)),"")</f>
        <v>0</v>
      </c>
    </row>
    <row r="2530" spans="2:39">
      <c r="B2530" t="e">
        <f>INDEX(Schedule!A:B,MATCH(GameLog!A2530,Schedule!A:A,0),2)</f>
        <v>#N/A</v>
      </c>
      <c r="AM2530" s="44">
        <f>IF(E2530&lt;10,IF(E2530=1,AB2530,SUMIFS(AB:AB,A:A,A2530,C:C,C2530)),"")</f>
        <v>0</v>
      </c>
    </row>
    <row r="2531" spans="2:39">
      <c r="B2531" t="e">
        <f>INDEX(Schedule!A:B,MATCH(GameLog!A2531,Schedule!A:A,0),2)</f>
        <v>#N/A</v>
      </c>
      <c r="AM2531" s="44">
        <f>IF(E2531&lt;10,IF(E2531=1,AB2531,SUMIFS(AB:AB,A:A,A2531,C:C,C2531)),"")</f>
        <v>0</v>
      </c>
    </row>
    <row r="2532" spans="2:39">
      <c r="B2532" t="e">
        <f>INDEX(Schedule!A:B,MATCH(GameLog!A2532,Schedule!A:A,0),2)</f>
        <v>#N/A</v>
      </c>
      <c r="AM2532" s="44">
        <f>IF(E2532&lt;10,IF(E2532=1,AB2532,SUMIFS(AB:AB,A:A,A2532,C:C,C2532)),"")</f>
        <v>0</v>
      </c>
    </row>
    <row r="2533" spans="2:39">
      <c r="B2533" t="e">
        <f>INDEX(Schedule!A:B,MATCH(GameLog!A2533,Schedule!A:A,0),2)</f>
        <v>#N/A</v>
      </c>
      <c r="AM2533" s="44">
        <f>IF(E2533&lt;10,IF(E2533=1,AB2533,SUMIFS(AB:AB,A:A,A2533,C:C,C2533)),"")</f>
        <v>0</v>
      </c>
    </row>
    <row r="2534" spans="2:39">
      <c r="B2534" t="e">
        <f>INDEX(Schedule!A:B,MATCH(GameLog!A2534,Schedule!A:A,0),2)</f>
        <v>#N/A</v>
      </c>
      <c r="AM2534" s="44">
        <f>IF(E2534&lt;10,IF(E2534=1,AB2534,SUMIFS(AB:AB,A:A,A2534,C:C,C2534)),"")</f>
        <v>0</v>
      </c>
    </row>
    <row r="2535" spans="2:39">
      <c r="B2535" t="e">
        <f>INDEX(Schedule!A:B,MATCH(GameLog!A2535,Schedule!A:A,0),2)</f>
        <v>#N/A</v>
      </c>
      <c r="AM2535" s="44">
        <f>IF(E2535&lt;10,IF(E2535=1,AB2535,SUMIFS(AB:AB,A:A,A2535,C:C,C2535)),"")</f>
        <v>0</v>
      </c>
    </row>
    <row r="2536" spans="2:39">
      <c r="B2536" t="e">
        <f>INDEX(Schedule!A:B,MATCH(GameLog!A2536,Schedule!A:A,0),2)</f>
        <v>#N/A</v>
      </c>
      <c r="AM2536" s="44">
        <f>IF(E2536&lt;10,IF(E2536=1,AB2536,SUMIFS(AB:AB,A:A,A2536,C:C,C2536)),"")</f>
        <v>0</v>
      </c>
    </row>
    <row r="2537" spans="2:39">
      <c r="B2537" t="e">
        <f>INDEX(Schedule!A:B,MATCH(GameLog!A2537,Schedule!A:A,0),2)</f>
        <v>#N/A</v>
      </c>
      <c r="AM2537" s="44">
        <f>IF(E2537&lt;10,IF(E2537=1,AB2537,SUMIFS(AB:AB,A:A,A2537,C:C,C2537)),"")</f>
        <v>0</v>
      </c>
    </row>
    <row r="2538" spans="2:39">
      <c r="B2538" t="e">
        <f>INDEX(Schedule!A:B,MATCH(GameLog!A2538,Schedule!A:A,0),2)</f>
        <v>#N/A</v>
      </c>
      <c r="AM2538" s="44">
        <f>IF(E2538&lt;10,IF(E2538=1,AB2538,SUMIFS(AB:AB,A:A,A2538,C:C,C2538)),"")</f>
        <v>0</v>
      </c>
    </row>
    <row r="2539" spans="2:39">
      <c r="B2539" t="e">
        <f>INDEX(Schedule!A:B,MATCH(GameLog!A2539,Schedule!A:A,0),2)</f>
        <v>#N/A</v>
      </c>
      <c r="AM2539" s="44">
        <f>IF(E2539&lt;10,IF(E2539=1,AB2539,SUMIFS(AB:AB,A:A,A2539,C:C,C2539)),"")</f>
        <v>0</v>
      </c>
    </row>
    <row r="2540" spans="2:39">
      <c r="B2540" t="e">
        <f>INDEX(Schedule!A:B,MATCH(GameLog!A2540,Schedule!A:A,0),2)</f>
        <v>#N/A</v>
      </c>
      <c r="AM2540" s="44">
        <f>IF(E2540&lt;10,IF(E2540=1,AB2540,SUMIFS(AB:AB,A:A,A2540,C:C,C2540)),"")</f>
        <v>0</v>
      </c>
    </row>
    <row r="2541" spans="2:39">
      <c r="B2541" t="e">
        <f>INDEX(Schedule!A:B,MATCH(GameLog!A2541,Schedule!A:A,0),2)</f>
        <v>#N/A</v>
      </c>
      <c r="AM2541" s="44">
        <f>IF(E2541&lt;10,IF(E2541=1,AB2541,SUMIFS(AB:AB,A:A,A2541,C:C,C2541)),"")</f>
        <v>0</v>
      </c>
    </row>
    <row r="2542" spans="2:39">
      <c r="B2542" t="e">
        <f>INDEX(Schedule!A:B,MATCH(GameLog!A2542,Schedule!A:A,0),2)</f>
        <v>#N/A</v>
      </c>
      <c r="AM2542" s="44">
        <f>IF(E2542&lt;10,IF(E2542=1,AB2542,SUMIFS(AB:AB,A:A,A2542,C:C,C2542)),"")</f>
        <v>0</v>
      </c>
    </row>
    <row r="2543" spans="2:39">
      <c r="B2543" t="e">
        <f>INDEX(Schedule!A:B,MATCH(GameLog!A2543,Schedule!A:A,0),2)</f>
        <v>#N/A</v>
      </c>
      <c r="AM2543" s="44">
        <f>IF(E2543&lt;10,IF(E2543=1,AB2543,SUMIFS(AB:AB,A:A,A2543,C:C,C2543)),"")</f>
        <v>0</v>
      </c>
    </row>
    <row r="2544" spans="2:39">
      <c r="B2544" t="e">
        <f>INDEX(Schedule!A:B,MATCH(GameLog!A2544,Schedule!A:A,0),2)</f>
        <v>#N/A</v>
      </c>
      <c r="AM2544" s="44">
        <f>IF(E2544&lt;10,IF(E2544=1,AB2544,SUMIFS(AB:AB,A:A,A2544,C:C,C2544)),"")</f>
        <v>0</v>
      </c>
    </row>
    <row r="2545" spans="2:39">
      <c r="B2545" t="e">
        <f>INDEX(Schedule!A:B,MATCH(GameLog!A2545,Schedule!A:A,0),2)</f>
        <v>#N/A</v>
      </c>
      <c r="AM2545" s="44">
        <f>IF(E2545&lt;10,IF(E2545=1,AB2545,SUMIFS(AB:AB,A:A,A2545,C:C,C2545)),"")</f>
        <v>0</v>
      </c>
    </row>
    <row r="2546" spans="2:39">
      <c r="B2546" t="e">
        <f>INDEX(Schedule!A:B,MATCH(GameLog!A2546,Schedule!A:A,0),2)</f>
        <v>#N/A</v>
      </c>
      <c r="AM2546" s="44">
        <f>IF(E2546&lt;10,IF(E2546=1,AB2546,SUMIFS(AB:AB,A:A,A2546,C:C,C2546)),"")</f>
        <v>0</v>
      </c>
    </row>
    <row r="2547" spans="2:39">
      <c r="B2547" t="e">
        <f>INDEX(Schedule!A:B,MATCH(GameLog!A2547,Schedule!A:A,0),2)</f>
        <v>#N/A</v>
      </c>
      <c r="AM2547" s="44">
        <f>IF(E2547&lt;10,IF(E2547=1,AB2547,SUMIFS(AB:AB,A:A,A2547,C:C,C2547)),"")</f>
        <v>0</v>
      </c>
    </row>
    <row r="2548" spans="2:39">
      <c r="B2548" t="e">
        <f>INDEX(Schedule!A:B,MATCH(GameLog!A2548,Schedule!A:A,0),2)</f>
        <v>#N/A</v>
      </c>
      <c r="AM2548" s="44">
        <f>IF(E2548&lt;10,IF(E2548=1,AB2548,SUMIFS(AB:AB,A:A,A2548,C:C,C2548)),"")</f>
        <v>0</v>
      </c>
    </row>
    <row r="2549" spans="2:39">
      <c r="B2549" t="e">
        <f>INDEX(Schedule!A:B,MATCH(GameLog!A2549,Schedule!A:A,0),2)</f>
        <v>#N/A</v>
      </c>
      <c r="AM2549" s="44">
        <f>IF(E2549&lt;10,IF(E2549=1,AB2549,SUMIFS(AB:AB,A:A,A2549,C:C,C2549)),"")</f>
        <v>0</v>
      </c>
    </row>
    <row r="2550" spans="2:39">
      <c r="B2550" t="e">
        <f>INDEX(Schedule!A:B,MATCH(GameLog!A2550,Schedule!A:A,0),2)</f>
        <v>#N/A</v>
      </c>
      <c r="AM2550" s="44">
        <f>IF(E2550&lt;10,IF(E2550=1,AB2550,SUMIFS(AB:AB,A:A,A2550,C:C,C2550)),"")</f>
        <v>0</v>
      </c>
    </row>
    <row r="2551" spans="2:39">
      <c r="B2551" t="e">
        <f>INDEX(Schedule!A:B,MATCH(GameLog!A2551,Schedule!A:A,0),2)</f>
        <v>#N/A</v>
      </c>
      <c r="AM2551" s="44">
        <f>IF(E2551&lt;10,IF(E2551=1,AB2551,SUMIFS(AB:AB,A:A,A2551,C:C,C2551)),"")</f>
        <v>0</v>
      </c>
    </row>
    <row r="2552" spans="2:39">
      <c r="B2552" t="e">
        <f>INDEX(Schedule!A:B,MATCH(GameLog!A2552,Schedule!A:A,0),2)</f>
        <v>#N/A</v>
      </c>
      <c r="AM2552" s="44">
        <f>IF(E2552&lt;10,IF(E2552=1,AB2552,SUMIFS(AB:AB,A:A,A2552,C:C,C2552)),"")</f>
        <v>0</v>
      </c>
    </row>
    <row r="2553" spans="2:39">
      <c r="B2553" t="e">
        <f>INDEX(Schedule!A:B,MATCH(GameLog!A2553,Schedule!A:A,0),2)</f>
        <v>#N/A</v>
      </c>
      <c r="AM2553" s="44">
        <f>IF(E2553&lt;10,IF(E2553=1,AB2553,SUMIFS(AB:AB,A:A,A2553,C:C,C2553)),"")</f>
        <v>0</v>
      </c>
    </row>
    <row r="2554" spans="2:39">
      <c r="B2554" t="e">
        <f>INDEX(Schedule!A:B,MATCH(GameLog!A2554,Schedule!A:A,0),2)</f>
        <v>#N/A</v>
      </c>
      <c r="AM2554" s="44">
        <f>IF(E2554&lt;10,IF(E2554=1,AB2554,SUMIFS(AB:AB,A:A,A2554,C:C,C2554)),"")</f>
        <v>0</v>
      </c>
    </row>
    <row r="2555" spans="2:39">
      <c r="B2555" t="e">
        <f>INDEX(Schedule!A:B,MATCH(GameLog!A2555,Schedule!A:A,0),2)</f>
        <v>#N/A</v>
      </c>
      <c r="AM2555" s="44">
        <f>IF(E2555&lt;10,IF(E2555=1,AB2555,SUMIFS(AB:AB,A:A,A2555,C:C,C2555)),"")</f>
        <v>0</v>
      </c>
    </row>
    <row r="2556" spans="2:39">
      <c r="B2556" t="e">
        <f>INDEX(Schedule!A:B,MATCH(GameLog!A2556,Schedule!A:A,0),2)</f>
        <v>#N/A</v>
      </c>
      <c r="AM2556" s="44">
        <f>IF(E2556&lt;10,IF(E2556=1,AB2556,SUMIFS(AB:AB,A:A,A2556,C:C,C2556)),"")</f>
        <v>0</v>
      </c>
    </row>
    <row r="2557" spans="2:39">
      <c r="B2557" t="e">
        <f>INDEX(Schedule!A:B,MATCH(GameLog!A2557,Schedule!A:A,0),2)</f>
        <v>#N/A</v>
      </c>
      <c r="AM2557" s="44">
        <f>IF(E2557&lt;10,IF(E2557=1,AB2557,SUMIFS(AB:AB,A:A,A2557,C:C,C2557)),"")</f>
        <v>0</v>
      </c>
    </row>
    <row r="2558" spans="2:39">
      <c r="B2558" t="e">
        <f>INDEX(Schedule!A:B,MATCH(GameLog!A2558,Schedule!A:A,0),2)</f>
        <v>#N/A</v>
      </c>
      <c r="AM2558" s="44">
        <f>IF(E2558&lt;10,IF(E2558=1,AB2558,SUMIFS(AB:AB,A:A,A2558,C:C,C2558)),"")</f>
        <v>0</v>
      </c>
    </row>
    <row r="2559" spans="2:39">
      <c r="B2559" t="e">
        <f>INDEX(Schedule!A:B,MATCH(GameLog!A2559,Schedule!A:A,0),2)</f>
        <v>#N/A</v>
      </c>
      <c r="AM2559" s="44">
        <f>IF(E2559&lt;10,IF(E2559=1,AB2559,SUMIFS(AB:AB,A:A,A2559,C:C,C2559)),"")</f>
        <v>0</v>
      </c>
    </row>
    <row r="2560" spans="2:39">
      <c r="B2560" t="e">
        <f>INDEX(Schedule!A:B,MATCH(GameLog!A2560,Schedule!A:A,0),2)</f>
        <v>#N/A</v>
      </c>
      <c r="AM2560" s="44">
        <f>IF(E2560&lt;10,IF(E2560=1,AB2560,SUMIFS(AB:AB,A:A,A2560,C:C,C2560)),"")</f>
        <v>0</v>
      </c>
    </row>
    <row r="2561" spans="2:39">
      <c r="B2561" t="e">
        <f>INDEX(Schedule!A:B,MATCH(GameLog!A2561,Schedule!A:A,0),2)</f>
        <v>#N/A</v>
      </c>
      <c r="AM2561" s="44">
        <f>IF(E2561&lt;10,IF(E2561=1,AB2561,SUMIFS(AB:AB,A:A,A2561,C:C,C2561)),"")</f>
        <v>0</v>
      </c>
    </row>
    <row r="2562" spans="2:39">
      <c r="B2562" t="e">
        <f>INDEX(Schedule!A:B,MATCH(GameLog!A2562,Schedule!A:A,0),2)</f>
        <v>#N/A</v>
      </c>
      <c r="AM2562" s="44">
        <f>IF(E2562&lt;10,IF(E2562=1,AB2562,SUMIFS(AB:AB,A:A,A2562,C:C,C2562)),"")</f>
        <v>0</v>
      </c>
    </row>
    <row r="2563" spans="2:39">
      <c r="B2563" t="e">
        <f>INDEX(Schedule!A:B,MATCH(GameLog!A2563,Schedule!A:A,0),2)</f>
        <v>#N/A</v>
      </c>
      <c r="AM2563" s="44">
        <f>IF(E2563&lt;10,IF(E2563=1,AB2563,SUMIFS(AB:AB,A:A,A2563,C:C,C2563)),"")</f>
        <v>0</v>
      </c>
    </row>
    <row r="2564" spans="2:39">
      <c r="B2564" t="e">
        <f>INDEX(Schedule!A:B,MATCH(GameLog!A2564,Schedule!A:A,0),2)</f>
        <v>#N/A</v>
      </c>
      <c r="AM2564" s="44">
        <f>IF(E2564&lt;10,IF(E2564=1,AB2564,SUMIFS(AB:AB,A:A,A2564,C:C,C2564)),"")</f>
        <v>0</v>
      </c>
    </row>
    <row r="2565" spans="2:39">
      <c r="B2565" t="e">
        <f>INDEX(Schedule!A:B,MATCH(GameLog!A2565,Schedule!A:A,0),2)</f>
        <v>#N/A</v>
      </c>
      <c r="AM2565" s="44">
        <f>IF(E2565&lt;10,IF(E2565=1,AB2565,SUMIFS(AB:AB,A:A,A2565,C:C,C2565)),"")</f>
        <v>0</v>
      </c>
    </row>
    <row r="2566" spans="2:39">
      <c r="B2566" t="e">
        <f>INDEX(Schedule!A:B,MATCH(GameLog!A2566,Schedule!A:A,0),2)</f>
        <v>#N/A</v>
      </c>
      <c r="AM2566" s="44">
        <f>IF(E2566&lt;10,IF(E2566=1,AB2566,SUMIFS(AB:AB,A:A,A2566,C:C,C2566)),"")</f>
        <v>0</v>
      </c>
    </row>
    <row r="2567" spans="2:39">
      <c r="B2567" t="e">
        <f>INDEX(Schedule!A:B,MATCH(GameLog!A2567,Schedule!A:A,0),2)</f>
        <v>#N/A</v>
      </c>
      <c r="AM2567" s="44">
        <f>IF(E2567&lt;10,IF(E2567=1,AB2567,SUMIFS(AB:AB,A:A,A2567,C:C,C2567)),"")</f>
        <v>0</v>
      </c>
    </row>
    <row r="2568" spans="2:39">
      <c r="B2568" t="e">
        <f>INDEX(Schedule!A:B,MATCH(GameLog!A2568,Schedule!A:A,0),2)</f>
        <v>#N/A</v>
      </c>
      <c r="AM2568" s="44">
        <f>IF(E2568&lt;10,IF(E2568=1,AB2568,SUMIFS(AB:AB,A:A,A2568,C:C,C2568)),"")</f>
        <v>0</v>
      </c>
    </row>
    <row r="2569" spans="2:39">
      <c r="B2569" t="e">
        <f>INDEX(Schedule!A:B,MATCH(GameLog!A2569,Schedule!A:A,0),2)</f>
        <v>#N/A</v>
      </c>
      <c r="AM2569" s="44">
        <f>IF(E2569&lt;10,IF(E2569=1,AB2569,SUMIFS(AB:AB,A:A,A2569,C:C,C2569)),"")</f>
        <v>0</v>
      </c>
    </row>
    <row r="2570" spans="2:39">
      <c r="B2570" t="e">
        <f>INDEX(Schedule!A:B,MATCH(GameLog!A2570,Schedule!A:A,0),2)</f>
        <v>#N/A</v>
      </c>
      <c r="AM2570" s="44">
        <f>IF(E2570&lt;10,IF(E2570=1,AB2570,SUMIFS(AB:AB,A:A,A2570,C:C,C2570)),"")</f>
        <v>0</v>
      </c>
    </row>
    <row r="2571" spans="2:39">
      <c r="B2571" t="e">
        <f>INDEX(Schedule!A:B,MATCH(GameLog!A2571,Schedule!A:A,0),2)</f>
        <v>#N/A</v>
      </c>
      <c r="AM2571" s="44">
        <f>IF(E2571&lt;10,IF(E2571=1,AB2571,SUMIFS(AB:AB,A:A,A2571,C:C,C2571)),"")</f>
        <v>0</v>
      </c>
    </row>
    <row r="2572" spans="2:39">
      <c r="B2572" t="e">
        <f>INDEX(Schedule!A:B,MATCH(GameLog!A2572,Schedule!A:A,0),2)</f>
        <v>#N/A</v>
      </c>
      <c r="AM2572" s="44">
        <f>IF(E2572&lt;10,IF(E2572=1,AB2572,SUMIFS(AB:AB,A:A,A2572,C:C,C2572)),"")</f>
        <v>0</v>
      </c>
    </row>
    <row r="2573" spans="2:39">
      <c r="B2573" t="e">
        <f>INDEX(Schedule!A:B,MATCH(GameLog!A2573,Schedule!A:A,0),2)</f>
        <v>#N/A</v>
      </c>
      <c r="AM2573" s="44">
        <f>IF(E2573&lt;10,IF(E2573=1,AB2573,SUMIFS(AB:AB,A:A,A2573,C:C,C2573)),"")</f>
        <v>0</v>
      </c>
    </row>
    <row r="2574" spans="2:39">
      <c r="B2574" t="e">
        <f>INDEX(Schedule!A:B,MATCH(GameLog!A2574,Schedule!A:A,0),2)</f>
        <v>#N/A</v>
      </c>
      <c r="AM2574" s="44">
        <f>IF(E2574&lt;10,IF(E2574=1,AB2574,SUMIFS(AB:AB,A:A,A2574,C:C,C2574)),"")</f>
        <v>0</v>
      </c>
    </row>
    <row r="2575" spans="2:39">
      <c r="B2575" t="e">
        <f>INDEX(Schedule!A:B,MATCH(GameLog!A2575,Schedule!A:A,0),2)</f>
        <v>#N/A</v>
      </c>
      <c r="AM2575" s="44">
        <f>IF(E2575&lt;10,IF(E2575=1,AB2575,SUMIFS(AB:AB,A:A,A2575,C:C,C2575)),"")</f>
        <v>0</v>
      </c>
    </row>
    <row r="2576" spans="2:39">
      <c r="B2576" t="e">
        <f>INDEX(Schedule!A:B,MATCH(GameLog!A2576,Schedule!A:A,0),2)</f>
        <v>#N/A</v>
      </c>
      <c r="AM2576" s="44">
        <f>IF(E2576&lt;10,IF(E2576=1,AB2576,SUMIFS(AB:AB,A:A,A2576,C:C,C2576)),"")</f>
        <v>0</v>
      </c>
    </row>
    <row r="2577" spans="2:39">
      <c r="B2577" t="e">
        <f>INDEX(Schedule!A:B,MATCH(GameLog!A2577,Schedule!A:A,0),2)</f>
        <v>#N/A</v>
      </c>
      <c r="AM2577" s="44">
        <f>IF(E2577&lt;10,IF(E2577=1,AB2577,SUMIFS(AB:AB,A:A,A2577,C:C,C2577)),"")</f>
        <v>0</v>
      </c>
    </row>
    <row r="2578" spans="2:39">
      <c r="B2578" t="e">
        <f>INDEX(Schedule!A:B,MATCH(GameLog!A2578,Schedule!A:A,0),2)</f>
        <v>#N/A</v>
      </c>
      <c r="AM2578" s="44">
        <f>IF(E2578&lt;10,IF(E2578=1,AB2578,SUMIFS(AB:AB,A:A,A2578,C:C,C2578)),"")</f>
        <v>0</v>
      </c>
    </row>
    <row r="2579" spans="2:39">
      <c r="B2579" t="e">
        <f>INDEX(Schedule!A:B,MATCH(GameLog!A2579,Schedule!A:A,0),2)</f>
        <v>#N/A</v>
      </c>
      <c r="AM2579" s="44">
        <f>IF(E2579&lt;10,IF(E2579=1,AB2579,SUMIFS(AB:AB,A:A,A2579,C:C,C2579)),"")</f>
        <v>0</v>
      </c>
    </row>
    <row r="2580" spans="2:39">
      <c r="B2580" t="e">
        <f>INDEX(Schedule!A:B,MATCH(GameLog!A2580,Schedule!A:A,0),2)</f>
        <v>#N/A</v>
      </c>
      <c r="AM2580" s="44">
        <f>IF(E2580&lt;10,IF(E2580=1,AB2580,SUMIFS(AB:AB,A:A,A2580,C:C,C2580)),"")</f>
        <v>0</v>
      </c>
    </row>
    <row r="2581" spans="2:39">
      <c r="B2581" t="e">
        <f>INDEX(Schedule!A:B,MATCH(GameLog!A2581,Schedule!A:A,0),2)</f>
        <v>#N/A</v>
      </c>
      <c r="AM2581" s="44">
        <f>IF(E2581&lt;10,IF(E2581=1,AB2581,SUMIFS(AB:AB,A:A,A2581,C:C,C2581)),"")</f>
        <v>0</v>
      </c>
    </row>
    <row r="2582" spans="2:39">
      <c r="B2582" t="e">
        <f>INDEX(Schedule!A:B,MATCH(GameLog!A2582,Schedule!A:A,0),2)</f>
        <v>#N/A</v>
      </c>
      <c r="AM2582" s="44">
        <f>IF(E2582&lt;10,IF(E2582=1,AB2582,SUMIFS(AB:AB,A:A,A2582,C:C,C2582)),"")</f>
        <v>0</v>
      </c>
    </row>
    <row r="2583" spans="2:39">
      <c r="B2583" t="e">
        <f>INDEX(Schedule!A:B,MATCH(GameLog!A2583,Schedule!A:A,0),2)</f>
        <v>#N/A</v>
      </c>
      <c r="AM2583" s="44">
        <f>IF(E2583&lt;10,IF(E2583=1,AB2583,SUMIFS(AB:AB,A:A,A2583,C:C,C2583)),"")</f>
        <v>0</v>
      </c>
    </row>
    <row r="2584" spans="2:39">
      <c r="B2584" t="e">
        <f>INDEX(Schedule!A:B,MATCH(GameLog!A2584,Schedule!A:A,0),2)</f>
        <v>#N/A</v>
      </c>
      <c r="AM2584" s="44">
        <f>IF(E2584&lt;10,IF(E2584=1,AB2584,SUMIFS(AB:AB,A:A,A2584,C:C,C2584)),"")</f>
        <v>0</v>
      </c>
    </row>
    <row r="2585" spans="2:39">
      <c r="B2585" t="e">
        <f>INDEX(Schedule!A:B,MATCH(GameLog!A2585,Schedule!A:A,0),2)</f>
        <v>#N/A</v>
      </c>
      <c r="AM2585" s="44">
        <f>IF(E2585&lt;10,IF(E2585=1,AB2585,SUMIFS(AB:AB,A:A,A2585,C:C,C2585)),"")</f>
        <v>0</v>
      </c>
    </row>
    <row r="2586" spans="2:39">
      <c r="B2586" t="e">
        <f>INDEX(Schedule!A:B,MATCH(GameLog!A2586,Schedule!A:A,0),2)</f>
        <v>#N/A</v>
      </c>
      <c r="AM2586" s="44">
        <f>IF(E2586&lt;10,IF(E2586=1,AB2586,SUMIFS(AB:AB,A:A,A2586,C:C,C2586)),"")</f>
        <v>0</v>
      </c>
    </row>
    <row r="2587" spans="2:39">
      <c r="B2587" t="e">
        <f>INDEX(Schedule!A:B,MATCH(GameLog!A2587,Schedule!A:A,0),2)</f>
        <v>#N/A</v>
      </c>
      <c r="AM2587" s="44">
        <f>IF(E2587&lt;10,IF(E2587=1,AB2587,SUMIFS(AB:AB,A:A,A2587,C:C,C2587)),"")</f>
        <v>0</v>
      </c>
    </row>
    <row r="2588" spans="2:39">
      <c r="B2588" t="e">
        <f>INDEX(Schedule!A:B,MATCH(GameLog!A2588,Schedule!A:A,0),2)</f>
        <v>#N/A</v>
      </c>
      <c r="AM2588" s="44">
        <f>IF(E2588&lt;10,IF(E2588=1,AB2588,SUMIFS(AB:AB,A:A,A2588,C:C,C2588)),"")</f>
        <v>0</v>
      </c>
    </row>
    <row r="2589" spans="2:39">
      <c r="B2589" t="e">
        <f>INDEX(Schedule!A:B,MATCH(GameLog!A2589,Schedule!A:A,0),2)</f>
        <v>#N/A</v>
      </c>
      <c r="AM2589" s="44">
        <f>IF(E2589&lt;10,IF(E2589=1,AB2589,SUMIFS(AB:AB,A:A,A2589,C:C,C2589)),"")</f>
        <v>0</v>
      </c>
    </row>
    <row r="2590" spans="2:39">
      <c r="B2590" t="e">
        <f>INDEX(Schedule!A:B,MATCH(GameLog!A2590,Schedule!A:A,0),2)</f>
        <v>#N/A</v>
      </c>
      <c r="AM2590" s="44">
        <f>IF(E2590&lt;10,IF(E2590=1,AB2590,SUMIFS(AB:AB,A:A,A2590,C:C,C2590)),"")</f>
        <v>0</v>
      </c>
    </row>
    <row r="2591" spans="2:39">
      <c r="B2591" t="e">
        <f>INDEX(Schedule!A:B,MATCH(GameLog!A2591,Schedule!A:A,0),2)</f>
        <v>#N/A</v>
      </c>
      <c r="AM2591" s="44">
        <f>IF(E2591&lt;10,IF(E2591=1,AB2591,SUMIFS(AB:AB,A:A,A2591,C:C,C2591)),"")</f>
        <v>0</v>
      </c>
    </row>
    <row r="2592" spans="2:39">
      <c r="B2592" t="e">
        <f>INDEX(Schedule!A:B,MATCH(GameLog!A2592,Schedule!A:A,0),2)</f>
        <v>#N/A</v>
      </c>
      <c r="AM2592" s="44">
        <f>IF(E2592&lt;10,IF(E2592=1,AB2592,SUMIFS(AB:AB,A:A,A2592,C:C,C2592)),"")</f>
        <v>0</v>
      </c>
    </row>
    <row r="2593" spans="2:39">
      <c r="B2593" t="e">
        <f>INDEX(Schedule!A:B,MATCH(GameLog!A2593,Schedule!A:A,0),2)</f>
        <v>#N/A</v>
      </c>
      <c r="AM2593" s="44">
        <f>IF(E2593&lt;10,IF(E2593=1,AB2593,SUMIFS(AB:AB,A:A,A2593,C:C,C2593)),"")</f>
        <v>0</v>
      </c>
    </row>
    <row r="2594" spans="2:39">
      <c r="B2594" t="e">
        <f>INDEX(Schedule!A:B,MATCH(GameLog!A2594,Schedule!A:A,0),2)</f>
        <v>#N/A</v>
      </c>
      <c r="AM2594" s="44">
        <f>IF(E2594&lt;10,IF(E2594=1,AB2594,SUMIFS(AB:AB,A:A,A2594,C:C,C2594)),"")</f>
        <v>0</v>
      </c>
    </row>
    <row r="2595" spans="2:39">
      <c r="B2595" t="e">
        <f>INDEX(Schedule!A:B,MATCH(GameLog!A2595,Schedule!A:A,0),2)</f>
        <v>#N/A</v>
      </c>
      <c r="AM2595" s="44">
        <f>IF(E2595&lt;10,IF(E2595=1,AB2595,SUMIFS(AB:AB,A:A,A2595,C:C,C2595)),"")</f>
        <v>0</v>
      </c>
    </row>
    <row r="2596" spans="2:39">
      <c r="B2596" t="e">
        <f>INDEX(Schedule!A:B,MATCH(GameLog!A2596,Schedule!A:A,0),2)</f>
        <v>#N/A</v>
      </c>
      <c r="AM2596" s="44">
        <f>IF(E2596&lt;10,IF(E2596=1,AB2596,SUMIFS(AB:AB,A:A,A2596,C:C,C2596)),"")</f>
        <v>0</v>
      </c>
    </row>
    <row r="2597" spans="2:39">
      <c r="B2597" t="e">
        <f>INDEX(Schedule!A:B,MATCH(GameLog!A2597,Schedule!A:A,0),2)</f>
        <v>#N/A</v>
      </c>
      <c r="AM2597" s="44">
        <f>IF(E2597&lt;10,IF(E2597=1,AB2597,SUMIFS(AB:AB,A:A,A2597,C:C,C2597)),"")</f>
        <v>0</v>
      </c>
    </row>
    <row r="2598" spans="2:39">
      <c r="B2598" t="e">
        <f>INDEX(Schedule!A:B,MATCH(GameLog!A2598,Schedule!A:A,0),2)</f>
        <v>#N/A</v>
      </c>
      <c r="AM2598" s="44">
        <f>IF(E2598&lt;10,IF(E2598=1,AB2598,SUMIFS(AB:AB,A:A,A2598,C:C,C2598)),"")</f>
        <v>0</v>
      </c>
    </row>
    <row r="2599" spans="2:39">
      <c r="B2599" t="e">
        <f>INDEX(Schedule!A:B,MATCH(GameLog!A2599,Schedule!A:A,0),2)</f>
        <v>#N/A</v>
      </c>
      <c r="AM2599" s="44">
        <f>IF(E2599&lt;10,IF(E2599=1,AB2599,SUMIFS(AB:AB,A:A,A2599,C:C,C2599)),"")</f>
        <v>0</v>
      </c>
    </row>
    <row r="2600" spans="2:39">
      <c r="B2600" t="e">
        <f>INDEX(Schedule!A:B,MATCH(GameLog!A2600,Schedule!A:A,0),2)</f>
        <v>#N/A</v>
      </c>
      <c r="AM2600" s="44">
        <f>IF(E2600&lt;10,IF(E2600=1,AB2600,SUMIFS(AB:AB,A:A,A2600,C:C,C2600)),"")</f>
        <v>0</v>
      </c>
    </row>
    <row r="2601" spans="2:39">
      <c r="B2601" t="e">
        <f>INDEX(Schedule!A:B,MATCH(GameLog!A2601,Schedule!A:A,0),2)</f>
        <v>#N/A</v>
      </c>
      <c r="AM2601" s="44">
        <f>IF(E2601&lt;10,IF(E2601=1,AB2601,SUMIFS(AB:AB,A:A,A2601,C:C,C2601)),"")</f>
        <v>0</v>
      </c>
    </row>
    <row r="2602" spans="2:39">
      <c r="B2602" t="e">
        <f>INDEX(Schedule!A:B,MATCH(GameLog!A2602,Schedule!A:A,0),2)</f>
        <v>#N/A</v>
      </c>
      <c r="AM2602" s="44">
        <f>IF(E2602&lt;10,IF(E2602=1,AB2602,SUMIFS(AB:AB,A:A,A2602,C:C,C2602)),"")</f>
        <v>0</v>
      </c>
    </row>
    <row r="2603" spans="2:39">
      <c r="B2603" t="e">
        <f>INDEX(Schedule!A:B,MATCH(GameLog!A2603,Schedule!A:A,0),2)</f>
        <v>#N/A</v>
      </c>
      <c r="AM2603" s="44">
        <f>IF(E2603&lt;10,IF(E2603=1,AB2603,SUMIFS(AB:AB,A:A,A2603,C:C,C2603)),"")</f>
        <v>0</v>
      </c>
    </row>
    <row r="2604" spans="2:39">
      <c r="B2604" t="e">
        <f>INDEX(Schedule!A:B,MATCH(GameLog!A2604,Schedule!A:A,0),2)</f>
        <v>#N/A</v>
      </c>
      <c r="AM2604" s="44">
        <f>IF(E2604&lt;10,IF(E2604=1,AB2604,SUMIFS(AB:AB,A:A,A2604,C:C,C2604)),"")</f>
        <v>0</v>
      </c>
    </row>
    <row r="2605" spans="2:39">
      <c r="B2605" t="e">
        <f>INDEX(Schedule!A:B,MATCH(GameLog!A2605,Schedule!A:A,0),2)</f>
        <v>#N/A</v>
      </c>
      <c r="AM2605" s="44">
        <f>IF(E2605&lt;10,IF(E2605=1,AB2605,SUMIFS(AB:AB,A:A,A2605,C:C,C2605)),"")</f>
        <v>0</v>
      </c>
    </row>
    <row r="2606" spans="2:39">
      <c r="B2606" t="e">
        <f>INDEX(Schedule!A:B,MATCH(GameLog!A2606,Schedule!A:A,0),2)</f>
        <v>#N/A</v>
      </c>
      <c r="AM2606" s="44">
        <f>IF(E2606&lt;10,IF(E2606=1,AB2606,SUMIFS(AB:AB,A:A,A2606,C:C,C2606)),"")</f>
        <v>0</v>
      </c>
    </row>
    <row r="2607" spans="2:39">
      <c r="B2607" t="e">
        <f>INDEX(Schedule!A:B,MATCH(GameLog!A2607,Schedule!A:A,0),2)</f>
        <v>#N/A</v>
      </c>
      <c r="AM2607" s="44">
        <f>IF(E2607&lt;10,IF(E2607=1,AB2607,SUMIFS(AB:AB,A:A,A2607,C:C,C2607)),"")</f>
        <v>0</v>
      </c>
    </row>
    <row r="2608" spans="2:39">
      <c r="B2608" t="e">
        <f>INDEX(Schedule!A:B,MATCH(GameLog!A2608,Schedule!A:A,0),2)</f>
        <v>#N/A</v>
      </c>
      <c r="AM2608" s="44">
        <f>IF(E2608&lt;10,IF(E2608=1,AB2608,SUMIFS(AB:AB,A:A,A2608,C:C,C2608)),"")</f>
        <v>0</v>
      </c>
    </row>
    <row r="2609" spans="2:39">
      <c r="B2609" t="e">
        <f>INDEX(Schedule!A:B,MATCH(GameLog!A2609,Schedule!A:A,0),2)</f>
        <v>#N/A</v>
      </c>
      <c r="AM2609" s="44">
        <f>IF(E2609&lt;10,IF(E2609=1,AB2609,SUMIFS(AB:AB,A:A,A2609,C:C,C2609)),"")</f>
        <v>0</v>
      </c>
    </row>
    <row r="2610" spans="2:39">
      <c r="B2610" t="e">
        <f>INDEX(Schedule!A:B,MATCH(GameLog!A2610,Schedule!A:A,0),2)</f>
        <v>#N/A</v>
      </c>
      <c r="AM2610" s="44">
        <f>IF(E2610&lt;10,IF(E2610=1,AB2610,SUMIFS(AB:AB,A:A,A2610,C:C,C2610)),"")</f>
        <v>0</v>
      </c>
    </row>
    <row r="2611" spans="2:39">
      <c r="B2611" t="e">
        <f>INDEX(Schedule!A:B,MATCH(GameLog!A2611,Schedule!A:A,0),2)</f>
        <v>#N/A</v>
      </c>
      <c r="AM2611" s="44">
        <f>IF(E2611&lt;10,IF(E2611=1,AB2611,SUMIFS(AB:AB,A:A,A2611,C:C,C2611)),"")</f>
        <v>0</v>
      </c>
    </row>
    <row r="2612" spans="2:39">
      <c r="B2612" t="e">
        <f>INDEX(Schedule!A:B,MATCH(GameLog!A2612,Schedule!A:A,0),2)</f>
        <v>#N/A</v>
      </c>
      <c r="AM2612" s="44">
        <f>IF(E2612&lt;10,IF(E2612=1,AB2612,SUMIFS(AB:AB,A:A,A2612,C:C,C2612)),"")</f>
        <v>0</v>
      </c>
    </row>
    <row r="2613" spans="2:39">
      <c r="B2613" t="e">
        <f>INDEX(Schedule!A:B,MATCH(GameLog!A2613,Schedule!A:A,0),2)</f>
        <v>#N/A</v>
      </c>
      <c r="AM2613" s="44">
        <f>IF(E2613&lt;10,IF(E2613=1,AB2613,SUMIFS(AB:AB,A:A,A2613,C:C,C2613)),"")</f>
        <v>0</v>
      </c>
    </row>
    <row r="2614" spans="2:39">
      <c r="B2614" t="e">
        <f>INDEX(Schedule!A:B,MATCH(GameLog!A2614,Schedule!A:A,0),2)</f>
        <v>#N/A</v>
      </c>
      <c r="AM2614" s="44">
        <f>IF(E2614&lt;10,IF(E2614=1,AB2614,SUMIFS(AB:AB,A:A,A2614,C:C,C2614)),"")</f>
        <v>0</v>
      </c>
    </row>
    <row r="2615" spans="2:39">
      <c r="B2615" t="e">
        <f>INDEX(Schedule!A:B,MATCH(GameLog!A2615,Schedule!A:A,0),2)</f>
        <v>#N/A</v>
      </c>
      <c r="AM2615" s="44">
        <f>IF(E2615&lt;10,IF(E2615=1,AB2615,SUMIFS(AB:AB,A:A,A2615,C:C,C2615)),"")</f>
        <v>0</v>
      </c>
    </row>
    <row r="2616" spans="2:39">
      <c r="B2616" t="e">
        <f>INDEX(Schedule!A:B,MATCH(GameLog!A2616,Schedule!A:A,0),2)</f>
        <v>#N/A</v>
      </c>
      <c r="AM2616" s="44">
        <f>IF(E2616&lt;10,IF(E2616=1,AB2616,SUMIFS(AB:AB,A:A,A2616,C:C,C2616)),"")</f>
        <v>0</v>
      </c>
    </row>
    <row r="2617" spans="2:39">
      <c r="B2617" t="e">
        <f>INDEX(Schedule!A:B,MATCH(GameLog!A2617,Schedule!A:A,0),2)</f>
        <v>#N/A</v>
      </c>
      <c r="AM2617" s="44">
        <f>IF(E2617&lt;10,IF(E2617=1,AB2617,SUMIFS(AB:AB,A:A,A2617,C:C,C2617)),"")</f>
        <v>0</v>
      </c>
    </row>
    <row r="2618" spans="2:39">
      <c r="B2618" t="e">
        <f>INDEX(Schedule!A:B,MATCH(GameLog!A2618,Schedule!A:A,0),2)</f>
        <v>#N/A</v>
      </c>
      <c r="AM2618" s="44">
        <f>IF(E2618&lt;10,IF(E2618=1,AB2618,SUMIFS(AB:AB,A:A,A2618,C:C,C2618)),"")</f>
        <v>0</v>
      </c>
    </row>
    <row r="2619" spans="2:39">
      <c r="B2619" t="e">
        <f>INDEX(Schedule!A:B,MATCH(GameLog!A2619,Schedule!A:A,0),2)</f>
        <v>#N/A</v>
      </c>
      <c r="AM2619" s="44">
        <f>IF(E2619&lt;10,IF(E2619=1,AB2619,SUMIFS(AB:AB,A:A,A2619,C:C,C2619)),"")</f>
        <v>0</v>
      </c>
    </row>
    <row r="2620" spans="2:39">
      <c r="B2620" t="e">
        <f>INDEX(Schedule!A:B,MATCH(GameLog!A2620,Schedule!A:A,0),2)</f>
        <v>#N/A</v>
      </c>
      <c r="AM2620" s="44">
        <f>IF(E2620&lt;10,IF(E2620=1,AB2620,SUMIFS(AB:AB,A:A,A2620,C:C,C2620)),"")</f>
        <v>0</v>
      </c>
    </row>
    <row r="2621" spans="2:39">
      <c r="B2621" t="e">
        <f>INDEX(Schedule!A:B,MATCH(GameLog!A2621,Schedule!A:A,0),2)</f>
        <v>#N/A</v>
      </c>
      <c r="AM2621" s="44">
        <f>IF(E2621&lt;10,IF(E2621=1,AB2621,SUMIFS(AB:AB,A:A,A2621,C:C,C2621)),"")</f>
        <v>0</v>
      </c>
    </row>
    <row r="2622" spans="2:39">
      <c r="B2622" t="e">
        <f>INDEX(Schedule!A:B,MATCH(GameLog!A2622,Schedule!A:A,0),2)</f>
        <v>#N/A</v>
      </c>
      <c r="AM2622" s="44">
        <f>IF(E2622&lt;10,IF(E2622=1,AB2622,SUMIFS(AB:AB,A:A,A2622,C:C,C2622)),"")</f>
        <v>0</v>
      </c>
    </row>
    <row r="2623" spans="2:39">
      <c r="B2623" t="e">
        <f>INDEX(Schedule!A:B,MATCH(GameLog!A2623,Schedule!A:A,0),2)</f>
        <v>#N/A</v>
      </c>
      <c r="AM2623" s="44">
        <f>IF(E2623&lt;10,IF(E2623=1,AB2623,SUMIFS(AB:AB,A:A,A2623,C:C,C2623)),"")</f>
        <v>0</v>
      </c>
    </row>
    <row r="2624" spans="2:39">
      <c r="B2624" t="e">
        <f>INDEX(Schedule!A:B,MATCH(GameLog!A2624,Schedule!A:A,0),2)</f>
        <v>#N/A</v>
      </c>
      <c r="AM2624" s="44">
        <f>IF(E2624&lt;10,IF(E2624=1,AB2624,SUMIFS(AB:AB,A:A,A2624,C:C,C2624)),"")</f>
        <v>0</v>
      </c>
    </row>
    <row r="2625" spans="2:39">
      <c r="B2625" t="e">
        <f>INDEX(Schedule!A:B,MATCH(GameLog!A2625,Schedule!A:A,0),2)</f>
        <v>#N/A</v>
      </c>
      <c r="AM2625" s="44">
        <f>IF(E2625&lt;10,IF(E2625=1,AB2625,SUMIFS(AB:AB,A:A,A2625,C:C,C2625)),"")</f>
        <v>0</v>
      </c>
    </row>
    <row r="2626" spans="2:39">
      <c r="B2626" t="e">
        <f>INDEX(Schedule!A:B,MATCH(GameLog!A2626,Schedule!A:A,0),2)</f>
        <v>#N/A</v>
      </c>
      <c r="AM2626" s="44">
        <f>IF(E2626&lt;10,IF(E2626=1,AB2626,SUMIFS(AB:AB,A:A,A2626,C:C,C2626)),"")</f>
        <v>0</v>
      </c>
    </row>
    <row r="2627" spans="2:39">
      <c r="B2627" t="e">
        <f>INDEX(Schedule!A:B,MATCH(GameLog!A2627,Schedule!A:A,0),2)</f>
        <v>#N/A</v>
      </c>
      <c r="AM2627" s="44">
        <f>IF(E2627&lt;10,IF(E2627=1,AB2627,SUMIFS(AB:AB,A:A,A2627,C:C,C2627)),"")</f>
        <v>0</v>
      </c>
    </row>
    <row r="2628" spans="2:39">
      <c r="B2628" t="e">
        <f>INDEX(Schedule!A:B,MATCH(GameLog!A2628,Schedule!A:A,0),2)</f>
        <v>#N/A</v>
      </c>
      <c r="AM2628" s="44">
        <f>IF(E2628&lt;10,IF(E2628=1,AB2628,SUMIFS(AB:AB,A:A,A2628,C:C,C2628)),"")</f>
        <v>0</v>
      </c>
    </row>
    <row r="2629" spans="2:39">
      <c r="B2629" t="e">
        <f>INDEX(Schedule!A:B,MATCH(GameLog!A2629,Schedule!A:A,0),2)</f>
        <v>#N/A</v>
      </c>
      <c r="AM2629" s="44">
        <f>IF(E2629&lt;10,IF(E2629=1,AB2629,SUMIFS(AB:AB,A:A,A2629,C:C,C2629)),"")</f>
        <v>0</v>
      </c>
    </row>
    <row r="2630" spans="2:39">
      <c r="B2630" t="e">
        <f>INDEX(Schedule!A:B,MATCH(GameLog!A2630,Schedule!A:A,0),2)</f>
        <v>#N/A</v>
      </c>
      <c r="AM2630" s="44">
        <f>IF(E2630&lt;10,IF(E2630=1,AB2630,SUMIFS(AB:AB,A:A,A2630,C:C,C2630)),"")</f>
        <v>0</v>
      </c>
    </row>
    <row r="2631" spans="2:39">
      <c r="B2631" t="e">
        <f>INDEX(Schedule!A:B,MATCH(GameLog!A2631,Schedule!A:A,0),2)</f>
        <v>#N/A</v>
      </c>
      <c r="AM2631" s="44">
        <f>IF(E2631&lt;10,IF(E2631=1,AB2631,SUMIFS(AB:AB,A:A,A2631,C:C,C2631)),"")</f>
        <v>0</v>
      </c>
    </row>
    <row r="2632" spans="2:39">
      <c r="B2632" t="e">
        <f>INDEX(Schedule!A:B,MATCH(GameLog!A2632,Schedule!A:A,0),2)</f>
        <v>#N/A</v>
      </c>
      <c r="AM2632" s="44">
        <f>IF(E2632&lt;10,IF(E2632=1,AB2632,SUMIFS(AB:AB,A:A,A2632,C:C,C2632)),"")</f>
        <v>0</v>
      </c>
    </row>
    <row r="2633" spans="2:39">
      <c r="B2633" t="e">
        <f>INDEX(Schedule!A:B,MATCH(GameLog!A2633,Schedule!A:A,0),2)</f>
        <v>#N/A</v>
      </c>
      <c r="AM2633" s="44">
        <f>IF(E2633&lt;10,IF(E2633=1,AB2633,SUMIFS(AB:AB,A:A,A2633,C:C,C2633)),"")</f>
        <v>0</v>
      </c>
    </row>
    <row r="2634" spans="2:39">
      <c r="B2634" t="e">
        <f>INDEX(Schedule!A:B,MATCH(GameLog!A2634,Schedule!A:A,0),2)</f>
        <v>#N/A</v>
      </c>
      <c r="AM2634" s="44">
        <f>IF(E2634&lt;10,IF(E2634=1,AB2634,SUMIFS(AB:AB,A:A,A2634,C:C,C2634)),"")</f>
        <v>0</v>
      </c>
    </row>
    <row r="2635" spans="2:39">
      <c r="B2635" t="e">
        <f>INDEX(Schedule!A:B,MATCH(GameLog!A2635,Schedule!A:A,0),2)</f>
        <v>#N/A</v>
      </c>
      <c r="AM2635" s="44">
        <f>IF(E2635&lt;10,IF(E2635=1,AB2635,SUMIFS(AB:AB,A:A,A2635,C:C,C2635)),"")</f>
        <v>0</v>
      </c>
    </row>
    <row r="2636" spans="2:39">
      <c r="B2636" t="e">
        <f>INDEX(Schedule!A:B,MATCH(GameLog!A2636,Schedule!A:A,0),2)</f>
        <v>#N/A</v>
      </c>
      <c r="AM2636" s="44">
        <f>IF(E2636&lt;10,IF(E2636=1,AB2636,SUMIFS(AB:AB,A:A,A2636,C:C,C2636)),"")</f>
        <v>0</v>
      </c>
    </row>
    <row r="2637" spans="2:39">
      <c r="B2637" t="e">
        <f>INDEX(Schedule!A:B,MATCH(GameLog!A2637,Schedule!A:A,0),2)</f>
        <v>#N/A</v>
      </c>
      <c r="AM2637" s="44">
        <f>IF(E2637&lt;10,IF(E2637=1,AB2637,SUMIFS(AB:AB,A:A,A2637,C:C,C2637)),"")</f>
        <v>0</v>
      </c>
    </row>
    <row r="2638" spans="2:39">
      <c r="B2638" t="e">
        <f>INDEX(Schedule!A:B,MATCH(GameLog!A2638,Schedule!A:A,0),2)</f>
        <v>#N/A</v>
      </c>
      <c r="AM2638" s="44">
        <f>IF(E2638&lt;10,IF(E2638=1,AB2638,SUMIFS(AB:AB,A:A,A2638,C:C,C2638)),"")</f>
        <v>0</v>
      </c>
    </row>
    <row r="2639" spans="2:39">
      <c r="B2639" t="e">
        <f>INDEX(Schedule!A:B,MATCH(GameLog!A2639,Schedule!A:A,0),2)</f>
        <v>#N/A</v>
      </c>
      <c r="AM2639" s="44">
        <f>IF(E2639&lt;10,IF(E2639=1,AB2639,SUMIFS(AB:AB,A:A,A2639,C:C,C2639)),"")</f>
        <v>0</v>
      </c>
    </row>
    <row r="2640" spans="2:39">
      <c r="B2640" t="e">
        <f>INDEX(Schedule!A:B,MATCH(GameLog!A2640,Schedule!A:A,0),2)</f>
        <v>#N/A</v>
      </c>
      <c r="AM2640" s="44">
        <f>IF(E2640&lt;10,IF(E2640=1,AB2640,SUMIFS(AB:AB,A:A,A2640,C:C,C2640)),"")</f>
        <v>0</v>
      </c>
    </row>
    <row r="2641" spans="2:39">
      <c r="B2641" t="e">
        <f>INDEX(Schedule!A:B,MATCH(GameLog!A2641,Schedule!A:A,0),2)</f>
        <v>#N/A</v>
      </c>
      <c r="AM2641" s="44">
        <f>IF(E2641&lt;10,IF(E2641=1,AB2641,SUMIFS(AB:AB,A:A,A2641,C:C,C2641)),"")</f>
        <v>0</v>
      </c>
    </row>
    <row r="2642" spans="2:39">
      <c r="B2642" t="e">
        <f>INDEX(Schedule!A:B,MATCH(GameLog!A2642,Schedule!A:A,0),2)</f>
        <v>#N/A</v>
      </c>
      <c r="AM2642" s="44">
        <f>IF(E2642&lt;10,IF(E2642=1,AB2642,SUMIFS(AB:AB,A:A,A2642,C:C,C2642)),"")</f>
        <v>0</v>
      </c>
    </row>
    <row r="2643" spans="2:39">
      <c r="B2643" t="e">
        <f>INDEX(Schedule!A:B,MATCH(GameLog!A2643,Schedule!A:A,0),2)</f>
        <v>#N/A</v>
      </c>
      <c r="AM2643" s="44">
        <f>IF(E2643&lt;10,IF(E2643=1,AB2643,SUMIFS(AB:AB,A:A,A2643,C:C,C2643)),"")</f>
        <v>0</v>
      </c>
    </row>
    <row r="2644" spans="2:39">
      <c r="B2644" t="e">
        <f>INDEX(Schedule!A:B,MATCH(GameLog!A2644,Schedule!A:A,0),2)</f>
        <v>#N/A</v>
      </c>
      <c r="AM2644" s="44">
        <f>IF(E2644&lt;10,IF(E2644=1,AB2644,SUMIFS(AB:AB,A:A,A2644,C:C,C2644)),"")</f>
        <v>0</v>
      </c>
    </row>
    <row r="2645" spans="2:39">
      <c r="B2645" t="e">
        <f>INDEX(Schedule!A:B,MATCH(GameLog!A2645,Schedule!A:A,0),2)</f>
        <v>#N/A</v>
      </c>
      <c r="AM2645" s="44">
        <f>IF(E2645&lt;10,IF(E2645=1,AB2645,SUMIFS(AB:AB,A:A,A2645,C:C,C2645)),"")</f>
        <v>0</v>
      </c>
    </row>
    <row r="2646" spans="2:39">
      <c r="B2646" t="e">
        <f>INDEX(Schedule!A:B,MATCH(GameLog!A2646,Schedule!A:A,0),2)</f>
        <v>#N/A</v>
      </c>
      <c r="AM2646" s="44">
        <f>IF(E2646&lt;10,IF(E2646=1,AB2646,SUMIFS(AB:AB,A:A,A2646,C:C,C2646)),"")</f>
        <v>0</v>
      </c>
    </row>
    <row r="2647" spans="2:39">
      <c r="B2647" t="e">
        <f>INDEX(Schedule!A:B,MATCH(GameLog!A2647,Schedule!A:A,0),2)</f>
        <v>#N/A</v>
      </c>
      <c r="AM2647" s="44">
        <f>IF(E2647&lt;10,IF(E2647=1,AB2647,SUMIFS(AB:AB,A:A,A2647,C:C,C2647)),"")</f>
        <v>0</v>
      </c>
    </row>
    <row r="2648" spans="2:39">
      <c r="B2648" t="e">
        <f>INDEX(Schedule!A:B,MATCH(GameLog!A2648,Schedule!A:A,0),2)</f>
        <v>#N/A</v>
      </c>
      <c r="AM2648" s="44">
        <f>IF(E2648&lt;10,IF(E2648=1,AB2648,SUMIFS(AB:AB,A:A,A2648,C:C,C2648)),"")</f>
        <v>0</v>
      </c>
    </row>
    <row r="2649" spans="2:39">
      <c r="B2649" t="e">
        <f>INDEX(Schedule!A:B,MATCH(GameLog!A2649,Schedule!A:A,0),2)</f>
        <v>#N/A</v>
      </c>
      <c r="AM2649" s="44">
        <f>IF(E2649&lt;10,IF(E2649=1,AB2649,SUMIFS(AB:AB,A:A,A2649,C:C,C2649)),"")</f>
        <v>0</v>
      </c>
    </row>
    <row r="2650" spans="2:39">
      <c r="B2650" t="e">
        <f>INDEX(Schedule!A:B,MATCH(GameLog!A2650,Schedule!A:A,0),2)</f>
        <v>#N/A</v>
      </c>
      <c r="AM2650" s="44">
        <f>IF(E2650&lt;10,IF(E2650=1,AB2650,SUMIFS(AB:AB,A:A,A2650,C:C,C2650)),"")</f>
        <v>0</v>
      </c>
    </row>
    <row r="2651" spans="2:39">
      <c r="B2651" t="e">
        <f>INDEX(Schedule!A:B,MATCH(GameLog!A2651,Schedule!A:A,0),2)</f>
        <v>#N/A</v>
      </c>
      <c r="AM2651" s="44">
        <f>IF(E2651&lt;10,IF(E2651=1,AB2651,SUMIFS(AB:AB,A:A,A2651,C:C,C2651)),"")</f>
        <v>0</v>
      </c>
    </row>
    <row r="2652" spans="2:39">
      <c r="B2652" t="e">
        <f>INDEX(Schedule!A:B,MATCH(GameLog!A2652,Schedule!A:A,0),2)</f>
        <v>#N/A</v>
      </c>
      <c r="AM2652" s="44">
        <f>IF(E2652&lt;10,IF(E2652=1,AB2652,SUMIFS(AB:AB,A:A,A2652,C:C,C2652)),"")</f>
        <v>0</v>
      </c>
    </row>
    <row r="2653" spans="2:39">
      <c r="B2653" t="e">
        <f>INDEX(Schedule!A:B,MATCH(GameLog!A2653,Schedule!A:A,0),2)</f>
        <v>#N/A</v>
      </c>
      <c r="AM2653" s="44">
        <f>IF(E2653&lt;10,IF(E2653=1,AB2653,SUMIFS(AB:AB,A:A,A2653,C:C,C2653)),"")</f>
        <v>0</v>
      </c>
    </row>
    <row r="2654" spans="2:39">
      <c r="B2654" t="e">
        <f>INDEX(Schedule!A:B,MATCH(GameLog!A2654,Schedule!A:A,0),2)</f>
        <v>#N/A</v>
      </c>
      <c r="AM2654" s="44">
        <f>IF(E2654&lt;10,IF(E2654=1,AB2654,SUMIFS(AB:AB,A:A,A2654,C:C,C2654)),"")</f>
        <v>0</v>
      </c>
    </row>
    <row r="2655" spans="2:39">
      <c r="B2655" t="e">
        <f>INDEX(Schedule!A:B,MATCH(GameLog!A2655,Schedule!A:A,0),2)</f>
        <v>#N/A</v>
      </c>
      <c r="AM2655" s="44">
        <f>IF(E2655&lt;10,IF(E2655=1,AB2655,SUMIFS(AB:AB,A:A,A2655,C:C,C2655)),"")</f>
        <v>0</v>
      </c>
    </row>
    <row r="2656" spans="2:39">
      <c r="B2656" t="e">
        <f>INDEX(Schedule!A:B,MATCH(GameLog!A2656,Schedule!A:A,0),2)</f>
        <v>#N/A</v>
      </c>
      <c r="AM2656" s="44">
        <f>IF(E2656&lt;10,IF(E2656=1,AB2656,SUMIFS(AB:AB,A:A,A2656,C:C,C2656)),"")</f>
        <v>0</v>
      </c>
    </row>
    <row r="2657" spans="2:39">
      <c r="B2657" t="e">
        <f>INDEX(Schedule!A:B,MATCH(GameLog!A2657,Schedule!A:A,0),2)</f>
        <v>#N/A</v>
      </c>
      <c r="AM2657" s="44">
        <f>IF(E2657&lt;10,IF(E2657=1,AB2657,SUMIFS(AB:AB,A:A,A2657,C:C,C2657)),"")</f>
        <v>0</v>
      </c>
    </row>
    <row r="2658" spans="2:39">
      <c r="B2658" t="e">
        <f>INDEX(Schedule!A:B,MATCH(GameLog!A2658,Schedule!A:A,0),2)</f>
        <v>#N/A</v>
      </c>
      <c r="AM2658" s="44">
        <f>IF(E2658&lt;10,IF(E2658=1,AB2658,SUMIFS(AB:AB,A:A,A2658,C:C,C2658)),"")</f>
        <v>0</v>
      </c>
    </row>
    <row r="2659" spans="2:39">
      <c r="B2659" t="e">
        <f>INDEX(Schedule!A:B,MATCH(GameLog!A2659,Schedule!A:A,0),2)</f>
        <v>#N/A</v>
      </c>
      <c r="AM2659" s="44">
        <f>IF(E2659&lt;10,IF(E2659=1,AB2659,SUMIFS(AB:AB,A:A,A2659,C:C,C2659)),"")</f>
        <v>0</v>
      </c>
    </row>
    <row r="2660" spans="2:39">
      <c r="B2660" t="e">
        <f>INDEX(Schedule!A:B,MATCH(GameLog!A2660,Schedule!A:A,0),2)</f>
        <v>#N/A</v>
      </c>
      <c r="AM2660" s="44">
        <f>IF(E2660&lt;10,IF(E2660=1,AB2660,SUMIFS(AB:AB,A:A,A2660,C:C,C2660)),"")</f>
        <v>0</v>
      </c>
    </row>
    <row r="2661" spans="2:39">
      <c r="B2661" t="e">
        <f>INDEX(Schedule!A:B,MATCH(GameLog!A2661,Schedule!A:A,0),2)</f>
        <v>#N/A</v>
      </c>
      <c r="AM2661" s="44">
        <f>IF(E2661&lt;10,IF(E2661=1,AB2661,SUMIFS(AB:AB,A:A,A2661,C:C,C2661)),"")</f>
        <v>0</v>
      </c>
    </row>
    <row r="2662" spans="2:39">
      <c r="B2662" t="e">
        <f>INDEX(Schedule!A:B,MATCH(GameLog!A2662,Schedule!A:A,0),2)</f>
        <v>#N/A</v>
      </c>
      <c r="AM2662" s="44">
        <f>IF(E2662&lt;10,IF(E2662=1,AB2662,SUMIFS(AB:AB,A:A,A2662,C:C,C2662)),"")</f>
        <v>0</v>
      </c>
    </row>
    <row r="2663" spans="2:39">
      <c r="B2663" t="e">
        <f>INDEX(Schedule!A:B,MATCH(GameLog!A2663,Schedule!A:A,0),2)</f>
        <v>#N/A</v>
      </c>
      <c r="AM2663" s="44">
        <f>IF(E2663&lt;10,IF(E2663=1,AB2663,SUMIFS(AB:AB,A:A,A2663,C:C,C2663)),"")</f>
        <v>0</v>
      </c>
    </row>
    <row r="2664" spans="2:39">
      <c r="B2664" t="e">
        <f>INDEX(Schedule!A:B,MATCH(GameLog!A2664,Schedule!A:A,0),2)</f>
        <v>#N/A</v>
      </c>
      <c r="AM2664" s="44">
        <f>IF(E2664&lt;10,IF(E2664=1,AB2664,SUMIFS(AB:AB,A:A,A2664,C:C,C2664)),"")</f>
        <v>0</v>
      </c>
    </row>
    <row r="2665" spans="2:39">
      <c r="B2665" t="e">
        <f>INDEX(Schedule!A:B,MATCH(GameLog!A2665,Schedule!A:A,0),2)</f>
        <v>#N/A</v>
      </c>
      <c r="AM2665" s="44">
        <f>IF(E2665&lt;10,IF(E2665=1,AB2665,SUMIFS(AB:AB,A:A,A2665,C:C,C2665)),"")</f>
        <v>0</v>
      </c>
    </row>
    <row r="2666" spans="2:39">
      <c r="B2666" t="e">
        <f>INDEX(Schedule!A:B,MATCH(GameLog!A2666,Schedule!A:A,0),2)</f>
        <v>#N/A</v>
      </c>
      <c r="AM2666" s="44">
        <f>IF(E2666&lt;10,IF(E2666=1,AB2666,SUMIFS(AB:AB,A:A,A2666,C:C,C2666)),"")</f>
        <v>0</v>
      </c>
    </row>
    <row r="2667" spans="2:39">
      <c r="B2667" t="e">
        <f>INDEX(Schedule!A:B,MATCH(GameLog!A2667,Schedule!A:A,0),2)</f>
        <v>#N/A</v>
      </c>
      <c r="AM2667" s="44">
        <f>IF(E2667&lt;10,IF(E2667=1,AB2667,SUMIFS(AB:AB,A:A,A2667,C:C,C2667)),"")</f>
        <v>0</v>
      </c>
    </row>
    <row r="2668" spans="2:39">
      <c r="B2668" t="e">
        <f>INDEX(Schedule!A:B,MATCH(GameLog!A2668,Schedule!A:A,0),2)</f>
        <v>#N/A</v>
      </c>
      <c r="AM2668" s="44">
        <f>IF(E2668&lt;10,IF(E2668=1,AB2668,SUMIFS(AB:AB,A:A,A2668,C:C,C2668)),"")</f>
        <v>0</v>
      </c>
    </row>
    <row r="2669" spans="2:39">
      <c r="B2669" t="e">
        <f>INDEX(Schedule!A:B,MATCH(GameLog!A2669,Schedule!A:A,0),2)</f>
        <v>#N/A</v>
      </c>
      <c r="AM2669" s="44">
        <f>IF(E2669&lt;10,IF(E2669=1,AB2669,SUMIFS(AB:AB,A:A,A2669,C:C,C2669)),"")</f>
        <v>0</v>
      </c>
    </row>
    <row r="2670" spans="2:39">
      <c r="B2670" t="e">
        <f>INDEX(Schedule!A:B,MATCH(GameLog!A2670,Schedule!A:A,0),2)</f>
        <v>#N/A</v>
      </c>
      <c r="AM2670" s="44">
        <f>IF(E2670&lt;10,IF(E2670=1,AB2670,SUMIFS(AB:AB,A:A,A2670,C:C,C2670)),"")</f>
        <v>0</v>
      </c>
    </row>
    <row r="2671" spans="2:39">
      <c r="B2671" t="e">
        <f>INDEX(Schedule!A:B,MATCH(GameLog!A2671,Schedule!A:A,0),2)</f>
        <v>#N/A</v>
      </c>
      <c r="AM2671" s="44">
        <f>IF(E2671&lt;10,IF(E2671=1,AB2671,SUMIFS(AB:AB,A:A,A2671,C:C,C2671)),"")</f>
        <v>0</v>
      </c>
    </row>
    <row r="2672" spans="2:39">
      <c r="B2672" t="e">
        <f>INDEX(Schedule!A:B,MATCH(GameLog!A2672,Schedule!A:A,0),2)</f>
        <v>#N/A</v>
      </c>
      <c r="AM2672" s="44">
        <f>IF(E2672&lt;10,IF(E2672=1,AB2672,SUMIFS(AB:AB,A:A,A2672,C:C,C2672)),"")</f>
        <v>0</v>
      </c>
    </row>
    <row r="2673" spans="2:39">
      <c r="B2673" t="e">
        <f>INDEX(Schedule!A:B,MATCH(GameLog!A2673,Schedule!A:A,0),2)</f>
        <v>#N/A</v>
      </c>
      <c r="AM2673" s="44">
        <f>IF(E2673&lt;10,IF(E2673=1,AB2673,SUMIFS(AB:AB,A:A,A2673,C:C,C2673)),"")</f>
        <v>0</v>
      </c>
    </row>
    <row r="2674" spans="2:39">
      <c r="B2674" t="e">
        <f>INDEX(Schedule!A:B,MATCH(GameLog!A2674,Schedule!A:A,0),2)</f>
        <v>#N/A</v>
      </c>
      <c r="AM2674" s="44">
        <f>IF(E2674&lt;10,IF(E2674=1,AB2674,SUMIFS(AB:AB,A:A,A2674,C:C,C2674)),"")</f>
        <v>0</v>
      </c>
    </row>
    <row r="2675" spans="2:39">
      <c r="B2675" t="e">
        <f>INDEX(Schedule!A:B,MATCH(GameLog!A2675,Schedule!A:A,0),2)</f>
        <v>#N/A</v>
      </c>
      <c r="AM2675" s="44">
        <f>IF(E2675&lt;10,IF(E2675=1,AB2675,SUMIFS(AB:AB,A:A,A2675,C:C,C2675)),"")</f>
        <v>0</v>
      </c>
    </row>
    <row r="2676" spans="2:39">
      <c r="B2676" t="e">
        <f>INDEX(Schedule!A:B,MATCH(GameLog!A2676,Schedule!A:A,0),2)</f>
        <v>#N/A</v>
      </c>
      <c r="AM2676" s="44">
        <f>IF(E2676&lt;10,IF(E2676=1,AB2676,SUMIFS(AB:AB,A:A,A2676,C:C,C2676)),"")</f>
        <v>0</v>
      </c>
    </row>
    <row r="2677" spans="2:39">
      <c r="B2677" t="e">
        <f>INDEX(Schedule!A:B,MATCH(GameLog!A2677,Schedule!A:A,0),2)</f>
        <v>#N/A</v>
      </c>
      <c r="AM2677" s="44">
        <f>IF(E2677&lt;10,IF(E2677=1,AB2677,SUMIFS(AB:AB,A:A,A2677,C:C,C2677)),"")</f>
        <v>0</v>
      </c>
    </row>
    <row r="2678" spans="2:39">
      <c r="B2678" t="e">
        <f>INDEX(Schedule!A:B,MATCH(GameLog!A2678,Schedule!A:A,0),2)</f>
        <v>#N/A</v>
      </c>
      <c r="AM2678" s="44">
        <f>IF(E2678&lt;10,IF(E2678=1,AB2678,SUMIFS(AB:AB,A:A,A2678,C:C,C2678)),"")</f>
        <v>0</v>
      </c>
    </row>
    <row r="2679" spans="2:39">
      <c r="B2679" t="e">
        <f>INDEX(Schedule!A:B,MATCH(GameLog!A2679,Schedule!A:A,0),2)</f>
        <v>#N/A</v>
      </c>
      <c r="AM2679" s="44">
        <f>IF(E2679&lt;10,IF(E2679=1,AB2679,SUMIFS(AB:AB,A:A,A2679,C:C,C2679)),"")</f>
        <v>0</v>
      </c>
    </row>
    <row r="2680" spans="2:39">
      <c r="B2680" t="e">
        <f>INDEX(Schedule!A:B,MATCH(GameLog!A2680,Schedule!A:A,0),2)</f>
        <v>#N/A</v>
      </c>
      <c r="AM2680" s="44">
        <f>IF(E2680&lt;10,IF(E2680=1,AB2680,SUMIFS(AB:AB,A:A,A2680,C:C,C2680)),"")</f>
        <v>0</v>
      </c>
    </row>
    <row r="2681" spans="2:39">
      <c r="B2681" t="e">
        <f>INDEX(Schedule!A:B,MATCH(GameLog!A2681,Schedule!A:A,0),2)</f>
        <v>#N/A</v>
      </c>
      <c r="AM2681" s="44">
        <f>IF(E2681&lt;10,IF(E2681=1,AB2681,SUMIFS(AB:AB,A:A,A2681,C:C,C2681)),"")</f>
        <v>0</v>
      </c>
    </row>
    <row r="2682" spans="2:39">
      <c r="B2682" t="e">
        <f>INDEX(Schedule!A:B,MATCH(GameLog!A2682,Schedule!A:A,0),2)</f>
        <v>#N/A</v>
      </c>
      <c r="AM2682" s="44">
        <f>IF(E2682&lt;10,IF(E2682=1,AB2682,SUMIFS(AB:AB,A:A,A2682,C:C,C2682)),"")</f>
        <v>0</v>
      </c>
    </row>
    <row r="2683" spans="2:39">
      <c r="B2683" t="e">
        <f>INDEX(Schedule!A:B,MATCH(GameLog!A2683,Schedule!A:A,0),2)</f>
        <v>#N/A</v>
      </c>
      <c r="AM2683" s="44">
        <f>IF(E2683&lt;10,IF(E2683=1,AB2683,SUMIFS(AB:AB,A:A,A2683,C:C,C2683)),"")</f>
        <v>0</v>
      </c>
    </row>
    <row r="2684" spans="2:39">
      <c r="B2684" t="e">
        <f>INDEX(Schedule!A:B,MATCH(GameLog!A2684,Schedule!A:A,0),2)</f>
        <v>#N/A</v>
      </c>
      <c r="AM2684" s="44">
        <f>IF(E2684&lt;10,IF(E2684=1,AB2684,SUMIFS(AB:AB,A:A,A2684,C:C,C2684)),"")</f>
        <v>0</v>
      </c>
    </row>
    <row r="2685" spans="2:39">
      <c r="B2685" t="e">
        <f>INDEX(Schedule!A:B,MATCH(GameLog!A2685,Schedule!A:A,0),2)</f>
        <v>#N/A</v>
      </c>
      <c r="AM2685" s="44">
        <f>IF(E2685&lt;10,IF(E2685=1,AB2685,SUMIFS(AB:AB,A:A,A2685,C:C,C2685)),"")</f>
        <v>0</v>
      </c>
    </row>
    <row r="2686" spans="2:39">
      <c r="B2686" t="e">
        <f>INDEX(Schedule!A:B,MATCH(GameLog!A2686,Schedule!A:A,0),2)</f>
        <v>#N/A</v>
      </c>
      <c r="AM2686" s="44">
        <f>IF(E2686&lt;10,IF(E2686=1,AB2686,SUMIFS(AB:AB,A:A,A2686,C:C,C2686)),"")</f>
        <v>0</v>
      </c>
    </row>
    <row r="2687" spans="2:39">
      <c r="B2687" t="e">
        <f>INDEX(Schedule!A:B,MATCH(GameLog!A2687,Schedule!A:A,0),2)</f>
        <v>#N/A</v>
      </c>
      <c r="AM2687" s="44">
        <f>IF(E2687&lt;10,IF(E2687=1,AB2687,SUMIFS(AB:AB,A:A,A2687,C:C,C2687)),"")</f>
        <v>0</v>
      </c>
    </row>
    <row r="2688" spans="2:39">
      <c r="B2688" t="e">
        <f>INDEX(Schedule!A:B,MATCH(GameLog!A2688,Schedule!A:A,0),2)</f>
        <v>#N/A</v>
      </c>
      <c r="AM2688" s="44">
        <f>IF(E2688&lt;10,IF(E2688=1,AB2688,SUMIFS(AB:AB,A:A,A2688,C:C,C2688)),"")</f>
        <v>0</v>
      </c>
    </row>
    <row r="2689" spans="2:39">
      <c r="B2689" t="e">
        <f>INDEX(Schedule!A:B,MATCH(GameLog!A2689,Schedule!A:A,0),2)</f>
        <v>#N/A</v>
      </c>
      <c r="AM2689" s="44">
        <f>IF(E2689&lt;10,IF(E2689=1,AB2689,SUMIFS(AB:AB,A:A,A2689,C:C,C2689)),"")</f>
        <v>0</v>
      </c>
    </row>
    <row r="2690" spans="2:39">
      <c r="B2690" t="e">
        <f>INDEX(Schedule!A:B,MATCH(GameLog!A2690,Schedule!A:A,0),2)</f>
        <v>#N/A</v>
      </c>
      <c r="AM2690" s="44">
        <f>IF(E2690&lt;10,IF(E2690=1,AB2690,SUMIFS(AB:AB,A:A,A2690,C:C,C2690)),"")</f>
        <v>0</v>
      </c>
    </row>
    <row r="2691" spans="2:39">
      <c r="B2691" t="e">
        <f>INDEX(Schedule!A:B,MATCH(GameLog!A2691,Schedule!A:A,0),2)</f>
        <v>#N/A</v>
      </c>
      <c r="AM2691" s="44">
        <f>IF(E2691&lt;10,IF(E2691=1,AB2691,SUMIFS(AB:AB,A:A,A2691,C:C,C2691)),"")</f>
        <v>0</v>
      </c>
    </row>
    <row r="2692" spans="2:39">
      <c r="B2692" t="e">
        <f>INDEX(Schedule!A:B,MATCH(GameLog!A2692,Schedule!A:A,0),2)</f>
        <v>#N/A</v>
      </c>
      <c r="AM2692" s="44">
        <f>IF(E2692&lt;10,IF(E2692=1,AB2692,SUMIFS(AB:AB,A:A,A2692,C:C,C2692)),"")</f>
        <v>0</v>
      </c>
    </row>
    <row r="2693" spans="2:39">
      <c r="B2693" t="e">
        <f>INDEX(Schedule!A:B,MATCH(GameLog!A2693,Schedule!A:A,0),2)</f>
        <v>#N/A</v>
      </c>
      <c r="AM2693" s="44">
        <f>IF(E2693&lt;10,IF(E2693=1,AB2693,SUMIFS(AB:AB,A:A,A2693,C:C,C2693)),"")</f>
        <v>0</v>
      </c>
    </row>
    <row r="2694" spans="2:39">
      <c r="B2694" t="e">
        <f>INDEX(Schedule!A:B,MATCH(GameLog!A2694,Schedule!A:A,0),2)</f>
        <v>#N/A</v>
      </c>
      <c r="AM2694" s="44">
        <f>IF(E2694&lt;10,IF(E2694=1,AB2694,SUMIFS(AB:AB,A:A,A2694,C:C,C2694)),"")</f>
        <v>0</v>
      </c>
    </row>
    <row r="2695" spans="2:39">
      <c r="B2695" t="e">
        <f>INDEX(Schedule!A:B,MATCH(GameLog!A2695,Schedule!A:A,0),2)</f>
        <v>#N/A</v>
      </c>
      <c r="AM2695" s="44">
        <f>IF(E2695&lt;10,IF(E2695=1,AB2695,SUMIFS(AB:AB,A:A,A2695,C:C,C2695)),"")</f>
        <v>0</v>
      </c>
    </row>
    <row r="2696" spans="2:39">
      <c r="B2696" t="e">
        <f>INDEX(Schedule!A:B,MATCH(GameLog!A2696,Schedule!A:A,0),2)</f>
        <v>#N/A</v>
      </c>
      <c r="AM2696" s="44">
        <f>IF(E2696&lt;10,IF(E2696=1,AB2696,SUMIFS(AB:AB,A:A,A2696,C:C,C2696)),"")</f>
        <v>0</v>
      </c>
    </row>
    <row r="2697" spans="2:39">
      <c r="B2697" t="e">
        <f>INDEX(Schedule!A:B,MATCH(GameLog!A2697,Schedule!A:A,0),2)</f>
        <v>#N/A</v>
      </c>
      <c r="AM2697" s="44">
        <f>IF(E2697&lt;10,IF(E2697=1,AB2697,SUMIFS(AB:AB,A:A,A2697,C:C,C2697)),"")</f>
        <v>0</v>
      </c>
    </row>
    <row r="2698" spans="2:39">
      <c r="B2698" t="e">
        <f>INDEX(Schedule!A:B,MATCH(GameLog!A2698,Schedule!A:A,0),2)</f>
        <v>#N/A</v>
      </c>
      <c r="AM2698" s="44">
        <f>IF(E2698&lt;10,IF(E2698=1,AB2698,SUMIFS(AB:AB,A:A,A2698,C:C,C2698)),"")</f>
        <v>0</v>
      </c>
    </row>
    <row r="2699" spans="2:39">
      <c r="B2699" t="e">
        <f>INDEX(Schedule!A:B,MATCH(GameLog!A2699,Schedule!A:A,0),2)</f>
        <v>#N/A</v>
      </c>
      <c r="AM2699" s="44">
        <f>IF(E2699&lt;10,IF(E2699=1,AB2699,SUMIFS(AB:AB,A:A,A2699,C:C,C2699)),"")</f>
        <v>0</v>
      </c>
    </row>
    <row r="2700" spans="2:39">
      <c r="B2700" t="e">
        <f>INDEX(Schedule!A:B,MATCH(GameLog!A2700,Schedule!A:A,0),2)</f>
        <v>#N/A</v>
      </c>
      <c r="AM2700" s="44">
        <f>IF(E2700&lt;10,IF(E2700=1,AB2700,SUMIFS(AB:AB,A:A,A2700,C:C,C2700)),"")</f>
        <v>0</v>
      </c>
    </row>
    <row r="2701" spans="2:39">
      <c r="B2701" t="e">
        <f>INDEX(Schedule!A:B,MATCH(GameLog!A2701,Schedule!A:A,0),2)</f>
        <v>#N/A</v>
      </c>
      <c r="AM2701" s="44">
        <f>IF(E2701&lt;10,IF(E2701=1,AB2701,SUMIFS(AB:AB,A:A,A2701,C:C,C2701)),"")</f>
        <v>0</v>
      </c>
    </row>
    <row r="2702" spans="2:39">
      <c r="B2702" t="e">
        <f>INDEX(Schedule!A:B,MATCH(GameLog!A2702,Schedule!A:A,0),2)</f>
        <v>#N/A</v>
      </c>
      <c r="AM2702" s="44">
        <f>IF(E2702&lt;10,IF(E2702=1,AB2702,SUMIFS(AB:AB,A:A,A2702,C:C,C2702)),"")</f>
        <v>0</v>
      </c>
    </row>
    <row r="2703" spans="2:39">
      <c r="B2703" t="e">
        <f>INDEX(Schedule!A:B,MATCH(GameLog!A2703,Schedule!A:A,0),2)</f>
        <v>#N/A</v>
      </c>
      <c r="AM2703" s="44">
        <f>IF(E2703&lt;10,IF(E2703=1,AB2703,SUMIFS(AB:AB,A:A,A2703,C:C,C2703)),"")</f>
        <v>0</v>
      </c>
    </row>
    <row r="2704" spans="2:39">
      <c r="B2704" t="e">
        <f>INDEX(Schedule!A:B,MATCH(GameLog!A2704,Schedule!A:A,0),2)</f>
        <v>#N/A</v>
      </c>
      <c r="AM2704" s="44">
        <f>IF(E2704&lt;10,IF(E2704=1,AB2704,SUMIFS(AB:AB,A:A,A2704,C:C,C2704)),"")</f>
        <v>0</v>
      </c>
    </row>
    <row r="2705" spans="2:39">
      <c r="B2705" t="e">
        <f>INDEX(Schedule!A:B,MATCH(GameLog!A2705,Schedule!A:A,0),2)</f>
        <v>#N/A</v>
      </c>
      <c r="AM2705" s="44">
        <f>IF(E2705&lt;10,IF(E2705=1,AB2705,SUMIFS(AB:AB,A:A,A2705,C:C,C2705)),"")</f>
        <v>0</v>
      </c>
    </row>
    <row r="2706" spans="2:39">
      <c r="B2706" t="e">
        <f>INDEX(Schedule!A:B,MATCH(GameLog!A2706,Schedule!A:A,0),2)</f>
        <v>#N/A</v>
      </c>
      <c r="AM2706" s="44">
        <f>IF(E2706&lt;10,IF(E2706=1,AB2706,SUMIFS(AB:AB,A:A,A2706,C:C,C2706)),"")</f>
        <v>0</v>
      </c>
    </row>
    <row r="2707" spans="2:39">
      <c r="B2707" t="e">
        <f>INDEX(Schedule!A:B,MATCH(GameLog!A2707,Schedule!A:A,0),2)</f>
        <v>#N/A</v>
      </c>
      <c r="AM2707" s="44">
        <f>IF(E2707&lt;10,IF(E2707=1,AB2707,SUMIFS(AB:AB,A:A,A2707,C:C,C2707)),"")</f>
        <v>0</v>
      </c>
    </row>
    <row r="2708" spans="2:39">
      <c r="B2708" t="e">
        <f>INDEX(Schedule!A:B,MATCH(GameLog!A2708,Schedule!A:A,0),2)</f>
        <v>#N/A</v>
      </c>
      <c r="AM2708" s="44">
        <f>IF(E2708&lt;10,IF(E2708=1,AB2708,SUMIFS(AB:AB,A:A,A2708,C:C,C2708)),"")</f>
        <v>0</v>
      </c>
    </row>
    <row r="2709" spans="2:39">
      <c r="B2709" t="e">
        <f>INDEX(Schedule!A:B,MATCH(GameLog!A2709,Schedule!A:A,0),2)</f>
        <v>#N/A</v>
      </c>
      <c r="AM2709" s="44">
        <f>IF(E2709&lt;10,IF(E2709=1,AB2709,SUMIFS(AB:AB,A:A,A2709,C:C,C2709)),"")</f>
        <v>0</v>
      </c>
    </row>
    <row r="2710" spans="2:39">
      <c r="B2710" t="e">
        <f>INDEX(Schedule!A:B,MATCH(GameLog!A2710,Schedule!A:A,0),2)</f>
        <v>#N/A</v>
      </c>
      <c r="AM2710" s="44">
        <f>IF(E2710&lt;10,IF(E2710=1,AB2710,SUMIFS(AB:AB,A:A,A2710,C:C,C2710)),"")</f>
        <v>0</v>
      </c>
    </row>
    <row r="2711" spans="2:39">
      <c r="B2711" t="e">
        <f>INDEX(Schedule!A:B,MATCH(GameLog!A2711,Schedule!A:A,0),2)</f>
        <v>#N/A</v>
      </c>
      <c r="AM2711" s="44">
        <f>IF(E2711&lt;10,IF(E2711=1,AB2711,SUMIFS(AB:AB,A:A,A2711,C:C,C2711)),"")</f>
        <v>0</v>
      </c>
    </row>
    <row r="2712" spans="2:39">
      <c r="B2712" t="e">
        <f>INDEX(Schedule!A:B,MATCH(GameLog!A2712,Schedule!A:A,0),2)</f>
        <v>#N/A</v>
      </c>
      <c r="AM2712" s="44">
        <f>IF(E2712&lt;10,IF(E2712=1,AB2712,SUMIFS(AB:AB,A:A,A2712,C:C,C2712)),"")</f>
        <v>0</v>
      </c>
    </row>
    <row r="2713" spans="2:39">
      <c r="B2713" t="e">
        <f>INDEX(Schedule!A:B,MATCH(GameLog!A2713,Schedule!A:A,0),2)</f>
        <v>#N/A</v>
      </c>
      <c r="AM2713" s="44">
        <f>IF(E2713&lt;10,IF(E2713=1,AB2713,SUMIFS(AB:AB,A:A,A2713,C:C,C2713)),"")</f>
        <v>0</v>
      </c>
    </row>
    <row r="2714" spans="2:39">
      <c r="B2714" t="e">
        <f>INDEX(Schedule!A:B,MATCH(GameLog!A2714,Schedule!A:A,0),2)</f>
        <v>#N/A</v>
      </c>
      <c r="AM2714" s="44">
        <f>IF(E2714&lt;10,IF(E2714=1,AB2714,SUMIFS(AB:AB,A:A,A2714,C:C,C2714)),"")</f>
        <v>0</v>
      </c>
    </row>
    <row r="2715" spans="2:39">
      <c r="B2715" t="e">
        <f>INDEX(Schedule!A:B,MATCH(GameLog!A2715,Schedule!A:A,0),2)</f>
        <v>#N/A</v>
      </c>
      <c r="AM2715" s="44">
        <f>IF(E2715&lt;10,IF(E2715=1,AB2715,SUMIFS(AB:AB,A:A,A2715,C:C,C2715)),"")</f>
        <v>0</v>
      </c>
    </row>
    <row r="2716" spans="2:39">
      <c r="B2716" t="e">
        <f>INDEX(Schedule!A:B,MATCH(GameLog!A2716,Schedule!A:A,0),2)</f>
        <v>#N/A</v>
      </c>
      <c r="AM2716" s="44">
        <f>IF(E2716&lt;10,IF(E2716=1,AB2716,SUMIFS(AB:AB,A:A,A2716,C:C,C2716)),"")</f>
        <v>0</v>
      </c>
    </row>
    <row r="2717" spans="2:39">
      <c r="B2717" t="e">
        <f>INDEX(Schedule!A:B,MATCH(GameLog!A2717,Schedule!A:A,0),2)</f>
        <v>#N/A</v>
      </c>
      <c r="AM2717" s="44">
        <f>IF(E2717&lt;10,IF(E2717=1,AB2717,SUMIFS(AB:AB,A:A,A2717,C:C,C2717)),"")</f>
        <v>0</v>
      </c>
    </row>
    <row r="2718" spans="2:39">
      <c r="B2718" t="e">
        <f>INDEX(Schedule!A:B,MATCH(GameLog!A2718,Schedule!A:A,0),2)</f>
        <v>#N/A</v>
      </c>
      <c r="AM2718" s="44">
        <f>IF(E2718&lt;10,IF(E2718=1,AB2718,SUMIFS(AB:AB,A:A,A2718,C:C,C2718)),"")</f>
        <v>0</v>
      </c>
    </row>
    <row r="2719" spans="2:39">
      <c r="B2719" t="e">
        <f>INDEX(Schedule!A:B,MATCH(GameLog!A2719,Schedule!A:A,0),2)</f>
        <v>#N/A</v>
      </c>
      <c r="AM2719" s="44">
        <f>IF(E2719&lt;10,IF(E2719=1,AB2719,SUMIFS(AB:AB,A:A,A2719,C:C,C2719)),"")</f>
        <v>0</v>
      </c>
    </row>
    <row r="2720" spans="2:39">
      <c r="B2720" t="e">
        <f>INDEX(Schedule!A:B,MATCH(GameLog!A2720,Schedule!A:A,0),2)</f>
        <v>#N/A</v>
      </c>
      <c r="AM2720" s="44">
        <f>IF(E2720&lt;10,IF(E2720=1,AB2720,SUMIFS(AB:AB,A:A,A2720,C:C,C2720)),"")</f>
        <v>0</v>
      </c>
    </row>
    <row r="2721" spans="2:39">
      <c r="B2721" t="e">
        <f>INDEX(Schedule!A:B,MATCH(GameLog!A2721,Schedule!A:A,0),2)</f>
        <v>#N/A</v>
      </c>
      <c r="AM2721" s="44">
        <f>IF(E2721&lt;10,IF(E2721=1,AB2721,SUMIFS(AB:AB,A:A,A2721,C:C,C2721)),"")</f>
        <v>0</v>
      </c>
    </row>
    <row r="2722" spans="2:39">
      <c r="B2722" t="e">
        <f>INDEX(Schedule!A:B,MATCH(GameLog!A2722,Schedule!A:A,0),2)</f>
        <v>#N/A</v>
      </c>
      <c r="AM2722" s="44">
        <f>IF(E2722&lt;10,IF(E2722=1,AB2722,SUMIFS(AB:AB,A:A,A2722,C:C,C2722)),"")</f>
        <v>0</v>
      </c>
    </row>
    <row r="2723" spans="2:39">
      <c r="B2723" t="e">
        <f>INDEX(Schedule!A:B,MATCH(GameLog!A2723,Schedule!A:A,0),2)</f>
        <v>#N/A</v>
      </c>
      <c r="AM2723" s="44">
        <f>IF(E2723&lt;10,IF(E2723=1,AB2723,SUMIFS(AB:AB,A:A,A2723,C:C,C2723)),"")</f>
        <v>0</v>
      </c>
    </row>
    <row r="2724" spans="2:39">
      <c r="B2724" t="e">
        <f>INDEX(Schedule!A:B,MATCH(GameLog!A2724,Schedule!A:A,0),2)</f>
        <v>#N/A</v>
      </c>
      <c r="AM2724" s="44">
        <f>IF(E2724&lt;10,IF(E2724=1,AB2724,SUMIFS(AB:AB,A:A,A2724,C:C,C2724)),"")</f>
        <v>0</v>
      </c>
    </row>
    <row r="2725" spans="2:39">
      <c r="B2725" t="e">
        <f>INDEX(Schedule!A:B,MATCH(GameLog!A2725,Schedule!A:A,0),2)</f>
        <v>#N/A</v>
      </c>
      <c r="AM2725" s="44">
        <f>IF(E2725&lt;10,IF(E2725=1,AB2725,SUMIFS(AB:AB,A:A,A2725,C:C,C2725)),"")</f>
        <v>0</v>
      </c>
    </row>
    <row r="2726" spans="2:39">
      <c r="B2726" t="e">
        <f>INDEX(Schedule!A:B,MATCH(GameLog!A2726,Schedule!A:A,0),2)</f>
        <v>#N/A</v>
      </c>
      <c r="AM2726" s="44">
        <f>IF(E2726&lt;10,IF(E2726=1,AB2726,SUMIFS(AB:AB,A:A,A2726,C:C,C2726)),"")</f>
        <v>0</v>
      </c>
    </row>
    <row r="2727" spans="2:39">
      <c r="B2727" t="e">
        <f>INDEX(Schedule!A:B,MATCH(GameLog!A2727,Schedule!A:A,0),2)</f>
        <v>#N/A</v>
      </c>
      <c r="AM2727" s="44">
        <f>IF(E2727&lt;10,IF(E2727=1,AB2727,SUMIFS(AB:AB,A:A,A2727,C:C,C2727)),"")</f>
        <v>0</v>
      </c>
    </row>
    <row r="2728" spans="2:39">
      <c r="B2728" t="e">
        <f>INDEX(Schedule!A:B,MATCH(GameLog!A2728,Schedule!A:A,0),2)</f>
        <v>#N/A</v>
      </c>
      <c r="AM2728" s="44">
        <f>IF(E2728&lt;10,IF(E2728=1,AB2728,SUMIFS(AB:AB,A:A,A2728,C:C,C2728)),"")</f>
        <v>0</v>
      </c>
    </row>
    <row r="2729" spans="2:39">
      <c r="B2729" t="e">
        <f>INDEX(Schedule!A:B,MATCH(GameLog!A2729,Schedule!A:A,0),2)</f>
        <v>#N/A</v>
      </c>
      <c r="AM2729" s="44">
        <f>IF(E2729&lt;10,IF(E2729=1,AB2729,SUMIFS(AB:AB,A:A,A2729,C:C,C2729)),"")</f>
        <v>0</v>
      </c>
    </row>
    <row r="2730" spans="2:39">
      <c r="B2730" t="e">
        <f>INDEX(Schedule!A:B,MATCH(GameLog!A2730,Schedule!A:A,0),2)</f>
        <v>#N/A</v>
      </c>
      <c r="AM2730" s="44">
        <f>IF(E2730&lt;10,IF(E2730=1,AB2730,SUMIFS(AB:AB,A:A,A2730,C:C,C2730)),"")</f>
        <v>0</v>
      </c>
    </row>
    <row r="2731" spans="2:39">
      <c r="B2731" t="e">
        <f>INDEX(Schedule!A:B,MATCH(GameLog!A2731,Schedule!A:A,0),2)</f>
        <v>#N/A</v>
      </c>
      <c r="AM2731" s="44">
        <f>IF(E2731&lt;10,IF(E2731=1,AB2731,SUMIFS(AB:AB,A:A,A2731,C:C,C2731)),"")</f>
        <v>0</v>
      </c>
    </row>
    <row r="2732" spans="2:39">
      <c r="B2732" t="e">
        <f>INDEX(Schedule!A:B,MATCH(GameLog!A2732,Schedule!A:A,0),2)</f>
        <v>#N/A</v>
      </c>
      <c r="AM2732" s="44">
        <f>IF(E2732&lt;10,IF(E2732=1,AB2732,SUMIFS(AB:AB,A:A,A2732,C:C,C2732)),"")</f>
        <v>0</v>
      </c>
    </row>
    <row r="2733" spans="2:39">
      <c r="B2733" t="e">
        <f>INDEX(Schedule!A:B,MATCH(GameLog!A2733,Schedule!A:A,0),2)</f>
        <v>#N/A</v>
      </c>
      <c r="AM2733" s="44">
        <f>IF(E2733&lt;10,IF(E2733=1,AB2733,SUMIFS(AB:AB,A:A,A2733,C:C,C2733)),"")</f>
        <v>0</v>
      </c>
    </row>
    <row r="2734" spans="2:39">
      <c r="B2734" t="e">
        <f>INDEX(Schedule!A:B,MATCH(GameLog!A2734,Schedule!A:A,0),2)</f>
        <v>#N/A</v>
      </c>
      <c r="AM2734" s="44">
        <f>IF(E2734&lt;10,IF(E2734=1,AB2734,SUMIFS(AB:AB,A:A,A2734,C:C,C2734)),"")</f>
        <v>0</v>
      </c>
    </row>
    <row r="2735" spans="2:39">
      <c r="B2735" t="e">
        <f>INDEX(Schedule!A:B,MATCH(GameLog!A2735,Schedule!A:A,0),2)</f>
        <v>#N/A</v>
      </c>
      <c r="AM2735" s="44">
        <f>IF(E2735&lt;10,IF(E2735=1,AB2735,SUMIFS(AB:AB,A:A,A2735,C:C,C2735)),"")</f>
        <v>0</v>
      </c>
    </row>
    <row r="2736" spans="2:39">
      <c r="B2736" t="e">
        <f>INDEX(Schedule!A:B,MATCH(GameLog!A2736,Schedule!A:A,0),2)</f>
        <v>#N/A</v>
      </c>
      <c r="AM2736" s="44">
        <f>IF(E2736&lt;10,IF(E2736=1,AB2736,SUMIFS(AB:AB,A:A,A2736,C:C,C2736)),"")</f>
        <v>0</v>
      </c>
    </row>
    <row r="2737" spans="2:39">
      <c r="B2737" t="e">
        <f>INDEX(Schedule!A:B,MATCH(GameLog!A2737,Schedule!A:A,0),2)</f>
        <v>#N/A</v>
      </c>
      <c r="AM2737" s="44">
        <f>IF(E2737&lt;10,IF(E2737=1,AB2737,SUMIFS(AB:AB,A:A,A2737,C:C,C2737)),"")</f>
        <v>0</v>
      </c>
    </row>
    <row r="2738" spans="2:39">
      <c r="B2738" t="e">
        <f>INDEX(Schedule!A:B,MATCH(GameLog!A2738,Schedule!A:A,0),2)</f>
        <v>#N/A</v>
      </c>
      <c r="AM2738" s="44">
        <f>IF(E2738&lt;10,IF(E2738=1,AB2738,SUMIFS(AB:AB,A:A,A2738,C:C,C2738)),"")</f>
        <v>0</v>
      </c>
    </row>
    <row r="2739" spans="2:39">
      <c r="B2739" t="e">
        <f>INDEX(Schedule!A:B,MATCH(GameLog!A2739,Schedule!A:A,0),2)</f>
        <v>#N/A</v>
      </c>
      <c r="AM2739" s="44">
        <f>IF(E2739&lt;10,IF(E2739=1,AB2739,SUMIFS(AB:AB,A:A,A2739,C:C,C2739)),"")</f>
        <v>0</v>
      </c>
    </row>
    <row r="2740" spans="2:39">
      <c r="B2740" t="e">
        <f>INDEX(Schedule!A:B,MATCH(GameLog!A2740,Schedule!A:A,0),2)</f>
        <v>#N/A</v>
      </c>
      <c r="AM2740" s="44">
        <f>IF(E2740&lt;10,IF(E2740=1,AB2740,SUMIFS(AB:AB,A:A,A2740,C:C,C2740)),"")</f>
        <v>0</v>
      </c>
    </row>
    <row r="2741" spans="2:39">
      <c r="B2741" t="e">
        <f>INDEX(Schedule!A:B,MATCH(GameLog!A2741,Schedule!A:A,0),2)</f>
        <v>#N/A</v>
      </c>
      <c r="AM2741" s="44">
        <f>IF(E2741&lt;10,IF(E2741=1,AB2741,SUMIFS(AB:AB,A:A,A2741,C:C,C2741)),"")</f>
        <v>0</v>
      </c>
    </row>
    <row r="2742" spans="2:39">
      <c r="B2742" t="e">
        <f>INDEX(Schedule!A:B,MATCH(GameLog!A2742,Schedule!A:A,0),2)</f>
        <v>#N/A</v>
      </c>
      <c r="AM2742" s="44">
        <f>IF(E2742&lt;10,IF(E2742=1,AB2742,SUMIFS(AB:AB,A:A,A2742,C:C,C2742)),"")</f>
        <v>0</v>
      </c>
    </row>
    <row r="2743" spans="2:39">
      <c r="B2743" t="e">
        <f>INDEX(Schedule!A:B,MATCH(GameLog!A2743,Schedule!A:A,0),2)</f>
        <v>#N/A</v>
      </c>
      <c r="AM2743" s="44">
        <f>IF(E2743&lt;10,IF(E2743=1,AB2743,SUMIFS(AB:AB,A:A,A2743,C:C,C2743)),"")</f>
        <v>0</v>
      </c>
    </row>
    <row r="2744" spans="2:39">
      <c r="B2744" t="e">
        <f>INDEX(Schedule!A:B,MATCH(GameLog!A2744,Schedule!A:A,0),2)</f>
        <v>#N/A</v>
      </c>
      <c r="AM2744" s="44">
        <f>IF(E2744&lt;10,IF(E2744=1,AB2744,SUMIFS(AB:AB,A:A,A2744,C:C,C2744)),"")</f>
        <v>0</v>
      </c>
    </row>
    <row r="2745" spans="2:39">
      <c r="B2745" t="e">
        <f>INDEX(Schedule!A:B,MATCH(GameLog!A2745,Schedule!A:A,0),2)</f>
        <v>#N/A</v>
      </c>
      <c r="AM2745" s="44">
        <f>IF(E2745&lt;10,IF(E2745=1,AB2745,SUMIFS(AB:AB,A:A,A2745,C:C,C2745)),"")</f>
        <v>0</v>
      </c>
    </row>
    <row r="2746" spans="2:39">
      <c r="B2746" t="e">
        <f>INDEX(Schedule!A:B,MATCH(GameLog!A2746,Schedule!A:A,0),2)</f>
        <v>#N/A</v>
      </c>
      <c r="AM2746" s="44">
        <f>IF(E2746&lt;10,IF(E2746=1,AB2746,SUMIFS(AB:AB,A:A,A2746,C:C,C2746)),"")</f>
        <v>0</v>
      </c>
    </row>
    <row r="2747" spans="2:39">
      <c r="B2747" t="e">
        <f>INDEX(Schedule!A:B,MATCH(GameLog!A2747,Schedule!A:A,0),2)</f>
        <v>#N/A</v>
      </c>
      <c r="AM2747" s="44">
        <f>IF(E2747&lt;10,IF(E2747=1,AB2747,SUMIFS(AB:AB,A:A,A2747,C:C,C2747)),"")</f>
        <v>0</v>
      </c>
    </row>
    <row r="2748" spans="2:39">
      <c r="B2748" t="e">
        <f>INDEX(Schedule!A:B,MATCH(GameLog!A2748,Schedule!A:A,0),2)</f>
        <v>#N/A</v>
      </c>
      <c r="AM2748" s="44">
        <f>IF(E2748&lt;10,IF(E2748=1,AB2748,SUMIFS(AB:AB,A:A,A2748,C:C,C2748)),"")</f>
        <v>0</v>
      </c>
    </row>
    <row r="2749" spans="2:39">
      <c r="B2749" t="e">
        <f>INDEX(Schedule!A:B,MATCH(GameLog!A2749,Schedule!A:A,0),2)</f>
        <v>#N/A</v>
      </c>
      <c r="AM2749" s="44">
        <f>IF(E2749&lt;10,IF(E2749=1,AB2749,SUMIFS(AB:AB,A:A,A2749,C:C,C2749)),"")</f>
        <v>0</v>
      </c>
    </row>
    <row r="2750" spans="2:39">
      <c r="B2750" t="e">
        <f>INDEX(Schedule!A:B,MATCH(GameLog!A2750,Schedule!A:A,0),2)</f>
        <v>#N/A</v>
      </c>
      <c r="AM2750" s="44">
        <f>IF(E2750&lt;10,IF(E2750=1,AB2750,SUMIFS(AB:AB,A:A,A2750,C:C,C2750)),"")</f>
        <v>0</v>
      </c>
    </row>
    <row r="2751" spans="2:39">
      <c r="B2751" t="e">
        <f>INDEX(Schedule!A:B,MATCH(GameLog!A2751,Schedule!A:A,0),2)</f>
        <v>#N/A</v>
      </c>
      <c r="AM2751" s="44">
        <f>IF(E2751&lt;10,IF(E2751=1,AB2751,SUMIFS(AB:AB,A:A,A2751,C:C,C2751)),"")</f>
        <v>0</v>
      </c>
    </row>
    <row r="2752" spans="2:39">
      <c r="B2752" t="e">
        <f>INDEX(Schedule!A:B,MATCH(GameLog!A2752,Schedule!A:A,0),2)</f>
        <v>#N/A</v>
      </c>
      <c r="AM2752" s="44">
        <f>IF(E2752&lt;10,IF(E2752=1,AB2752,SUMIFS(AB:AB,A:A,A2752,C:C,C2752)),"")</f>
        <v>0</v>
      </c>
    </row>
    <row r="2753" spans="2:39">
      <c r="B2753" t="e">
        <f>INDEX(Schedule!A:B,MATCH(GameLog!A2753,Schedule!A:A,0),2)</f>
        <v>#N/A</v>
      </c>
      <c r="AM2753" s="44">
        <f>IF(E2753&lt;10,IF(E2753=1,AB2753,SUMIFS(AB:AB,A:A,A2753,C:C,C2753)),"")</f>
        <v>0</v>
      </c>
    </row>
    <row r="2754" spans="2:39">
      <c r="B2754" t="e">
        <f>INDEX(Schedule!A:B,MATCH(GameLog!A2754,Schedule!A:A,0),2)</f>
        <v>#N/A</v>
      </c>
      <c r="AM2754" s="44">
        <f>IF(E2754&lt;10,IF(E2754=1,AB2754,SUMIFS(AB:AB,A:A,A2754,C:C,C2754)),"")</f>
        <v>0</v>
      </c>
    </row>
    <row r="2755" spans="2:39">
      <c r="B2755" t="e">
        <f>INDEX(Schedule!A:B,MATCH(GameLog!A2755,Schedule!A:A,0),2)</f>
        <v>#N/A</v>
      </c>
      <c r="AM2755" s="44">
        <f>IF(E2755&lt;10,IF(E2755=1,AB2755,SUMIFS(AB:AB,A:A,A2755,C:C,C2755)),"")</f>
        <v>0</v>
      </c>
    </row>
    <row r="2756" spans="2:39">
      <c r="B2756" t="e">
        <f>INDEX(Schedule!A:B,MATCH(GameLog!A2756,Schedule!A:A,0),2)</f>
        <v>#N/A</v>
      </c>
      <c r="AM2756" s="44">
        <f>IF(E2756&lt;10,IF(E2756=1,AB2756,SUMIFS(AB:AB,A:A,A2756,C:C,C2756)),"")</f>
        <v>0</v>
      </c>
    </row>
    <row r="2757" spans="2:39">
      <c r="B2757" t="e">
        <f>INDEX(Schedule!A:B,MATCH(GameLog!A2757,Schedule!A:A,0),2)</f>
        <v>#N/A</v>
      </c>
      <c r="AM2757" s="44">
        <f>IF(E2757&lt;10,IF(E2757=1,AB2757,SUMIFS(AB:AB,A:A,A2757,C:C,C2757)),"")</f>
        <v>0</v>
      </c>
    </row>
    <row r="2758" spans="2:39">
      <c r="B2758" t="e">
        <f>INDEX(Schedule!A:B,MATCH(GameLog!A2758,Schedule!A:A,0),2)</f>
        <v>#N/A</v>
      </c>
      <c r="AM2758" s="44">
        <f>IF(E2758&lt;10,IF(E2758=1,AB2758,SUMIFS(AB:AB,A:A,A2758,C:C,C2758)),"")</f>
        <v>0</v>
      </c>
    </row>
    <row r="2759" spans="2:39">
      <c r="B2759" t="e">
        <f>INDEX(Schedule!A:B,MATCH(GameLog!A2759,Schedule!A:A,0),2)</f>
        <v>#N/A</v>
      </c>
      <c r="AM2759" s="44">
        <f>IF(E2759&lt;10,IF(E2759=1,AB2759,SUMIFS(AB:AB,A:A,A2759,C:C,C2759)),"")</f>
        <v>0</v>
      </c>
    </row>
    <row r="2760" spans="2:39">
      <c r="B2760" t="e">
        <f>INDEX(Schedule!A:B,MATCH(GameLog!A2760,Schedule!A:A,0),2)</f>
        <v>#N/A</v>
      </c>
      <c r="AM2760" s="44">
        <f>IF(E2760&lt;10,IF(E2760=1,AB2760,SUMIFS(AB:AB,A:A,A2760,C:C,C2760)),"")</f>
        <v>0</v>
      </c>
    </row>
    <row r="2761" spans="2:39">
      <c r="B2761" t="e">
        <f>INDEX(Schedule!A:B,MATCH(GameLog!A2761,Schedule!A:A,0),2)</f>
        <v>#N/A</v>
      </c>
      <c r="AM2761" s="44">
        <f>IF(E2761&lt;10,IF(E2761=1,AB2761,SUMIFS(AB:AB,A:A,A2761,C:C,C2761)),"")</f>
        <v>0</v>
      </c>
    </row>
    <row r="2762" spans="2:39">
      <c r="B2762" t="e">
        <f>INDEX(Schedule!A:B,MATCH(GameLog!A2762,Schedule!A:A,0),2)</f>
        <v>#N/A</v>
      </c>
      <c r="AM2762" s="44">
        <f>IF(E2762&lt;10,IF(E2762=1,AB2762,SUMIFS(AB:AB,A:A,A2762,C:C,C2762)),"")</f>
        <v>0</v>
      </c>
    </row>
    <row r="2763" spans="2:39">
      <c r="B2763" t="e">
        <f>INDEX(Schedule!A:B,MATCH(GameLog!A2763,Schedule!A:A,0),2)</f>
        <v>#N/A</v>
      </c>
      <c r="AM2763" s="44">
        <f>IF(E2763&lt;10,IF(E2763=1,AB2763,SUMIFS(AB:AB,A:A,A2763,C:C,C2763)),"")</f>
        <v>0</v>
      </c>
    </row>
    <row r="2764" spans="2:39">
      <c r="B2764" t="e">
        <f>INDEX(Schedule!A:B,MATCH(GameLog!A2764,Schedule!A:A,0),2)</f>
        <v>#N/A</v>
      </c>
      <c r="AM2764" s="44">
        <f>IF(E2764&lt;10,IF(E2764=1,AB2764,SUMIFS(AB:AB,A:A,A2764,C:C,C2764)),"")</f>
        <v>0</v>
      </c>
    </row>
    <row r="2765" spans="2:39">
      <c r="B2765" t="e">
        <f>INDEX(Schedule!A:B,MATCH(GameLog!A2765,Schedule!A:A,0),2)</f>
        <v>#N/A</v>
      </c>
      <c r="AM2765" s="44">
        <f>IF(E2765&lt;10,IF(E2765=1,AB2765,SUMIFS(AB:AB,A:A,A2765,C:C,C2765)),"")</f>
        <v>0</v>
      </c>
    </row>
    <row r="2766" spans="2:39">
      <c r="B2766" t="e">
        <f>INDEX(Schedule!A:B,MATCH(GameLog!A2766,Schedule!A:A,0),2)</f>
        <v>#N/A</v>
      </c>
      <c r="AM2766" s="44">
        <f>IF(E2766&lt;10,IF(E2766=1,AB2766,SUMIFS(AB:AB,A:A,A2766,C:C,C2766)),"")</f>
        <v>0</v>
      </c>
    </row>
    <row r="2767" spans="2:39">
      <c r="B2767" t="e">
        <f>INDEX(Schedule!A:B,MATCH(GameLog!A2767,Schedule!A:A,0),2)</f>
        <v>#N/A</v>
      </c>
      <c r="AM2767" s="44">
        <f>IF(E2767&lt;10,IF(E2767=1,AB2767,SUMIFS(AB:AB,A:A,A2767,C:C,C2767)),"")</f>
        <v>0</v>
      </c>
    </row>
    <row r="2768" spans="2:39">
      <c r="B2768" t="e">
        <f>INDEX(Schedule!A:B,MATCH(GameLog!A2768,Schedule!A:A,0),2)</f>
        <v>#N/A</v>
      </c>
      <c r="AM2768" s="44">
        <f>IF(E2768&lt;10,IF(E2768=1,AB2768,SUMIFS(AB:AB,A:A,A2768,C:C,C2768)),"")</f>
        <v>0</v>
      </c>
    </row>
    <row r="2769" spans="2:39">
      <c r="B2769" t="e">
        <f>INDEX(Schedule!A:B,MATCH(GameLog!A2769,Schedule!A:A,0),2)</f>
        <v>#N/A</v>
      </c>
      <c r="AM2769" s="44">
        <f>IF(E2769&lt;10,IF(E2769=1,AB2769,SUMIFS(AB:AB,A:A,A2769,C:C,C2769)),"")</f>
        <v>0</v>
      </c>
    </row>
    <row r="2770" spans="2:39">
      <c r="B2770" t="e">
        <f>INDEX(Schedule!A:B,MATCH(GameLog!A2770,Schedule!A:A,0),2)</f>
        <v>#N/A</v>
      </c>
      <c r="AM2770" s="44">
        <f>IF(E2770&lt;10,IF(E2770=1,AB2770,SUMIFS(AB:AB,A:A,A2770,C:C,C2770)),"")</f>
        <v>0</v>
      </c>
    </row>
    <row r="2771" spans="2:39">
      <c r="B2771" t="e">
        <f>INDEX(Schedule!A:B,MATCH(GameLog!A2771,Schedule!A:A,0),2)</f>
        <v>#N/A</v>
      </c>
      <c r="AM2771" s="44">
        <f>IF(E2771&lt;10,IF(E2771=1,AB2771,SUMIFS(AB:AB,A:A,A2771,C:C,C2771)),"")</f>
        <v>0</v>
      </c>
    </row>
    <row r="2772" spans="2:39">
      <c r="B2772" t="e">
        <f>INDEX(Schedule!A:B,MATCH(GameLog!A2772,Schedule!A:A,0),2)</f>
        <v>#N/A</v>
      </c>
      <c r="AM2772" s="44">
        <f>IF(E2772&lt;10,IF(E2772=1,AB2772,SUMIFS(AB:AB,A:A,A2772,C:C,C2772)),"")</f>
        <v>0</v>
      </c>
    </row>
    <row r="2773" spans="2:39">
      <c r="B2773" t="e">
        <f>INDEX(Schedule!A:B,MATCH(GameLog!A2773,Schedule!A:A,0),2)</f>
        <v>#N/A</v>
      </c>
      <c r="AM2773" s="44">
        <f>IF(E2773&lt;10,IF(E2773=1,AB2773,SUMIFS(AB:AB,A:A,A2773,C:C,C2773)),"")</f>
        <v>0</v>
      </c>
    </row>
    <row r="2774" spans="2:39">
      <c r="B2774" t="e">
        <f>INDEX(Schedule!A:B,MATCH(GameLog!A2774,Schedule!A:A,0),2)</f>
        <v>#N/A</v>
      </c>
      <c r="AM2774" s="44">
        <f>IF(E2774&lt;10,IF(E2774=1,AB2774,SUMIFS(AB:AB,A:A,A2774,C:C,C2774)),"")</f>
        <v>0</v>
      </c>
    </row>
    <row r="2775" spans="2:39">
      <c r="B2775" t="e">
        <f>INDEX(Schedule!A:B,MATCH(GameLog!A2775,Schedule!A:A,0),2)</f>
        <v>#N/A</v>
      </c>
      <c r="AM2775" s="44">
        <f>IF(E2775&lt;10,IF(E2775=1,AB2775,SUMIFS(AB:AB,A:A,A2775,C:C,C2775)),"")</f>
        <v>0</v>
      </c>
    </row>
    <row r="2776" spans="2:39">
      <c r="B2776" t="e">
        <f>INDEX(Schedule!A:B,MATCH(GameLog!A2776,Schedule!A:A,0),2)</f>
        <v>#N/A</v>
      </c>
      <c r="AM2776" s="44">
        <f>IF(E2776&lt;10,IF(E2776=1,AB2776,SUMIFS(AB:AB,A:A,A2776,C:C,C2776)),"")</f>
        <v>0</v>
      </c>
    </row>
    <row r="2777" spans="2:39">
      <c r="B2777" t="e">
        <f>INDEX(Schedule!A:B,MATCH(GameLog!A2777,Schedule!A:A,0),2)</f>
        <v>#N/A</v>
      </c>
      <c r="AM2777" s="44">
        <f>IF(E2777&lt;10,IF(E2777=1,AB2777,SUMIFS(AB:AB,A:A,A2777,C:C,C2777)),"")</f>
        <v>0</v>
      </c>
    </row>
    <row r="2778" spans="2:39">
      <c r="B2778" t="e">
        <f>INDEX(Schedule!A:B,MATCH(GameLog!A2778,Schedule!A:A,0),2)</f>
        <v>#N/A</v>
      </c>
      <c r="AM2778" s="44">
        <f>IF(E2778&lt;10,IF(E2778=1,AB2778,SUMIFS(AB:AB,A:A,A2778,C:C,C2778)),"")</f>
        <v>0</v>
      </c>
    </row>
    <row r="2779" spans="2:39">
      <c r="B2779" t="e">
        <f>INDEX(Schedule!A:B,MATCH(GameLog!A2779,Schedule!A:A,0),2)</f>
        <v>#N/A</v>
      </c>
      <c r="AM2779" s="44">
        <f>IF(E2779&lt;10,IF(E2779=1,AB2779,SUMIFS(AB:AB,A:A,A2779,C:C,C2779)),"")</f>
        <v>0</v>
      </c>
    </row>
    <row r="2780" spans="2:39">
      <c r="B2780" t="e">
        <f>INDEX(Schedule!A:B,MATCH(GameLog!A2780,Schedule!A:A,0),2)</f>
        <v>#N/A</v>
      </c>
      <c r="AM2780" s="44">
        <f>IF(E2780&lt;10,IF(E2780=1,AB2780,SUMIFS(AB:AB,A:A,A2780,C:C,C2780)),"")</f>
        <v>0</v>
      </c>
    </row>
    <row r="2781" spans="2:39">
      <c r="B2781" t="e">
        <f>INDEX(Schedule!A:B,MATCH(GameLog!A2781,Schedule!A:A,0),2)</f>
        <v>#N/A</v>
      </c>
      <c r="AM2781" s="44">
        <f>IF(E2781&lt;10,IF(E2781=1,AB2781,SUMIFS(AB:AB,A:A,A2781,C:C,C2781)),"")</f>
        <v>0</v>
      </c>
    </row>
    <row r="2782" spans="2:39">
      <c r="B2782" t="e">
        <f>INDEX(Schedule!A:B,MATCH(GameLog!A2782,Schedule!A:A,0),2)</f>
        <v>#N/A</v>
      </c>
      <c r="AM2782" s="44">
        <f>IF(E2782&lt;10,IF(E2782=1,AB2782,SUMIFS(AB:AB,A:A,A2782,C:C,C2782)),"")</f>
        <v>0</v>
      </c>
    </row>
    <row r="2783" spans="2:39">
      <c r="B2783" t="e">
        <f>INDEX(Schedule!A:B,MATCH(GameLog!A2783,Schedule!A:A,0),2)</f>
        <v>#N/A</v>
      </c>
      <c r="AM2783" s="44">
        <f>IF(E2783&lt;10,IF(E2783=1,AB2783,SUMIFS(AB:AB,A:A,A2783,C:C,C2783)),"")</f>
        <v>0</v>
      </c>
    </row>
    <row r="2784" spans="2:39">
      <c r="B2784" t="e">
        <f>INDEX(Schedule!A:B,MATCH(GameLog!A2784,Schedule!A:A,0),2)</f>
        <v>#N/A</v>
      </c>
      <c r="AM2784" s="44">
        <f>IF(E2784&lt;10,IF(E2784=1,AB2784,SUMIFS(AB:AB,A:A,A2784,C:C,C2784)),"")</f>
        <v>0</v>
      </c>
    </row>
    <row r="2785" spans="2:39">
      <c r="B2785" t="e">
        <f>INDEX(Schedule!A:B,MATCH(GameLog!A2785,Schedule!A:A,0),2)</f>
        <v>#N/A</v>
      </c>
      <c r="AM2785" s="44">
        <f>IF(E2785&lt;10,IF(E2785=1,AB2785,SUMIFS(AB:AB,A:A,A2785,C:C,C2785)),"")</f>
        <v>0</v>
      </c>
    </row>
    <row r="2786" spans="2:39">
      <c r="B2786" t="e">
        <f>INDEX(Schedule!A:B,MATCH(GameLog!A2786,Schedule!A:A,0),2)</f>
        <v>#N/A</v>
      </c>
      <c r="AM2786" s="44">
        <f>IF(E2786&lt;10,IF(E2786=1,AB2786,SUMIFS(AB:AB,A:A,A2786,C:C,C2786)),"")</f>
        <v>0</v>
      </c>
    </row>
    <row r="2787" spans="2:39">
      <c r="B2787" t="e">
        <f>INDEX(Schedule!A:B,MATCH(GameLog!A2787,Schedule!A:A,0),2)</f>
        <v>#N/A</v>
      </c>
      <c r="AM2787" s="44">
        <f>IF(E2787&lt;10,IF(E2787=1,AB2787,SUMIFS(AB:AB,A:A,A2787,C:C,C2787)),"")</f>
        <v>0</v>
      </c>
    </row>
    <row r="2788" spans="2:39">
      <c r="B2788" t="e">
        <f>INDEX(Schedule!A:B,MATCH(GameLog!A2788,Schedule!A:A,0),2)</f>
        <v>#N/A</v>
      </c>
      <c r="AM2788" s="44">
        <f>IF(E2788&lt;10,IF(E2788=1,AB2788,SUMIFS(AB:AB,A:A,A2788,C:C,C2788)),"")</f>
        <v>0</v>
      </c>
    </row>
    <row r="2789" spans="2:39">
      <c r="B2789" t="e">
        <f>INDEX(Schedule!A:B,MATCH(GameLog!A2789,Schedule!A:A,0),2)</f>
        <v>#N/A</v>
      </c>
      <c r="AM2789" s="44">
        <f>IF(E2789&lt;10,IF(E2789=1,AB2789,SUMIFS(AB:AB,A:A,A2789,C:C,C2789)),"")</f>
        <v>0</v>
      </c>
    </row>
    <row r="2790" spans="2:39">
      <c r="B2790" t="e">
        <f>INDEX(Schedule!A:B,MATCH(GameLog!A2790,Schedule!A:A,0),2)</f>
        <v>#N/A</v>
      </c>
      <c r="AM2790" s="44">
        <f>IF(E2790&lt;10,IF(E2790=1,AB2790,SUMIFS(AB:AB,A:A,A2790,C:C,C2790)),"")</f>
        <v>0</v>
      </c>
    </row>
    <row r="2791" spans="2:39">
      <c r="B2791" t="e">
        <f>INDEX(Schedule!A:B,MATCH(GameLog!A2791,Schedule!A:A,0),2)</f>
        <v>#N/A</v>
      </c>
      <c r="AM2791" s="44">
        <f>IF(E2791&lt;10,IF(E2791=1,AB2791,SUMIFS(AB:AB,A:A,A2791,C:C,C2791)),"")</f>
        <v>0</v>
      </c>
    </row>
    <row r="2792" spans="2:39">
      <c r="B2792" t="e">
        <f>INDEX(Schedule!A:B,MATCH(GameLog!A2792,Schedule!A:A,0),2)</f>
        <v>#N/A</v>
      </c>
      <c r="AM2792" s="44">
        <f>IF(E2792&lt;10,IF(E2792=1,AB2792,SUMIFS(AB:AB,A:A,A2792,C:C,C2792)),"")</f>
        <v>0</v>
      </c>
    </row>
    <row r="2793" spans="2:39">
      <c r="B2793" t="e">
        <f>INDEX(Schedule!A:B,MATCH(GameLog!A2793,Schedule!A:A,0),2)</f>
        <v>#N/A</v>
      </c>
      <c r="AM2793" s="44">
        <f>IF(E2793&lt;10,IF(E2793=1,AB2793,SUMIFS(AB:AB,A:A,A2793,C:C,C2793)),"")</f>
        <v>0</v>
      </c>
    </row>
    <row r="2794" spans="2:39">
      <c r="B2794" t="e">
        <f>INDEX(Schedule!A:B,MATCH(GameLog!A2794,Schedule!A:A,0),2)</f>
        <v>#N/A</v>
      </c>
      <c r="AM2794" s="44">
        <f>IF(E2794&lt;10,IF(E2794=1,AB2794,SUMIFS(AB:AB,A:A,A2794,C:C,C2794)),"")</f>
        <v>0</v>
      </c>
    </row>
    <row r="2795" spans="2:39">
      <c r="B2795" t="e">
        <f>INDEX(Schedule!A:B,MATCH(GameLog!A2795,Schedule!A:A,0),2)</f>
        <v>#N/A</v>
      </c>
      <c r="AM2795" s="44">
        <f>IF(E2795&lt;10,IF(E2795=1,AB2795,SUMIFS(AB:AB,A:A,A2795,C:C,C2795)),"")</f>
        <v>0</v>
      </c>
    </row>
    <row r="2796" spans="2:39">
      <c r="B2796" t="e">
        <f>INDEX(Schedule!A:B,MATCH(GameLog!A2796,Schedule!A:A,0),2)</f>
        <v>#N/A</v>
      </c>
      <c r="AM2796" s="44">
        <f>IF(E2796&lt;10,IF(E2796=1,AB2796,SUMIFS(AB:AB,A:A,A2796,C:C,C2796)),"")</f>
        <v>0</v>
      </c>
    </row>
    <row r="2797" spans="2:39">
      <c r="B2797" t="e">
        <f>INDEX(Schedule!A:B,MATCH(GameLog!A2797,Schedule!A:A,0),2)</f>
        <v>#N/A</v>
      </c>
      <c r="AM2797" s="44">
        <f>IF(E2797&lt;10,IF(E2797=1,AB2797,SUMIFS(AB:AB,A:A,A2797,C:C,C2797)),"")</f>
        <v>0</v>
      </c>
    </row>
    <row r="2798" spans="2:39">
      <c r="B2798" t="e">
        <f>INDEX(Schedule!A:B,MATCH(GameLog!A2798,Schedule!A:A,0),2)</f>
        <v>#N/A</v>
      </c>
      <c r="AM2798" s="44">
        <f>IF(E2798&lt;10,IF(E2798=1,AB2798,SUMIFS(AB:AB,A:A,A2798,C:C,C2798)),"")</f>
        <v>0</v>
      </c>
    </row>
    <row r="2799" spans="2:39">
      <c r="B2799" t="e">
        <f>INDEX(Schedule!A:B,MATCH(GameLog!A2799,Schedule!A:A,0),2)</f>
        <v>#N/A</v>
      </c>
      <c r="AM2799" s="44">
        <f>IF(E2799&lt;10,IF(E2799=1,AB2799,SUMIFS(AB:AB,A:A,A2799,C:C,C2799)),"")</f>
        <v>0</v>
      </c>
    </row>
    <row r="2800" spans="2:39">
      <c r="B2800" t="e">
        <f>INDEX(Schedule!A:B,MATCH(GameLog!A2800,Schedule!A:A,0),2)</f>
        <v>#N/A</v>
      </c>
      <c r="AM2800" s="44">
        <f>IF(E2800&lt;10,IF(E2800=1,AB2800,SUMIFS(AB:AB,A:A,A2800,C:C,C2800)),"")</f>
        <v>0</v>
      </c>
    </row>
    <row r="2801" spans="2:39">
      <c r="B2801" t="e">
        <f>INDEX(Schedule!A:B,MATCH(GameLog!A2801,Schedule!A:A,0),2)</f>
        <v>#N/A</v>
      </c>
      <c r="AM2801" s="44">
        <f>IF(E2801&lt;10,IF(E2801=1,AB2801,SUMIFS(AB:AB,A:A,A2801,C:C,C2801)),"")</f>
        <v>0</v>
      </c>
    </row>
    <row r="2802" spans="2:39">
      <c r="B2802" t="e">
        <f>INDEX(Schedule!A:B,MATCH(GameLog!A2802,Schedule!A:A,0),2)</f>
        <v>#N/A</v>
      </c>
      <c r="AM2802" s="44">
        <f>IF(E2802&lt;10,IF(E2802=1,AB2802,SUMIFS(AB:AB,A:A,A2802,C:C,C2802)),"")</f>
        <v>0</v>
      </c>
    </row>
    <row r="2803" spans="2:39">
      <c r="B2803" t="e">
        <f>INDEX(Schedule!A:B,MATCH(GameLog!A2803,Schedule!A:A,0),2)</f>
        <v>#N/A</v>
      </c>
      <c r="AM2803" s="44">
        <f>IF(E2803&lt;10,IF(E2803=1,AB2803,SUMIFS(AB:AB,A:A,A2803,C:C,C2803)),"")</f>
        <v>0</v>
      </c>
    </row>
    <row r="2804" spans="2:39">
      <c r="B2804" t="e">
        <f>INDEX(Schedule!A:B,MATCH(GameLog!A2804,Schedule!A:A,0),2)</f>
        <v>#N/A</v>
      </c>
      <c r="AM2804" s="44">
        <f>IF(E2804&lt;10,IF(E2804=1,AB2804,SUMIFS(AB:AB,A:A,A2804,C:C,C2804)),"")</f>
        <v>0</v>
      </c>
    </row>
    <row r="2805" spans="2:39">
      <c r="B2805" t="e">
        <f>INDEX(Schedule!A:B,MATCH(GameLog!A2805,Schedule!A:A,0),2)</f>
        <v>#N/A</v>
      </c>
      <c r="AM2805" s="44">
        <f>IF(E2805&lt;10,IF(E2805=1,AB2805,SUMIFS(AB:AB,A:A,A2805,C:C,C2805)),"")</f>
        <v>0</v>
      </c>
    </row>
    <row r="2806" spans="2:39">
      <c r="B2806" t="e">
        <f>INDEX(Schedule!A:B,MATCH(GameLog!A2806,Schedule!A:A,0),2)</f>
        <v>#N/A</v>
      </c>
      <c r="AM2806" s="44">
        <f>IF(E2806&lt;10,IF(E2806=1,AB2806,SUMIFS(AB:AB,A:A,A2806,C:C,C2806)),"")</f>
        <v>0</v>
      </c>
    </row>
    <row r="2807" spans="2:39">
      <c r="B2807" t="e">
        <f>INDEX(Schedule!A:B,MATCH(GameLog!A2807,Schedule!A:A,0),2)</f>
        <v>#N/A</v>
      </c>
      <c r="AM2807" s="44">
        <f>IF(E2807&lt;10,IF(E2807=1,AB2807,SUMIFS(AB:AB,A:A,A2807,C:C,C2807)),"")</f>
        <v>0</v>
      </c>
    </row>
    <row r="2808" spans="2:39">
      <c r="B2808" t="e">
        <f>INDEX(Schedule!A:B,MATCH(GameLog!A2808,Schedule!A:A,0),2)</f>
        <v>#N/A</v>
      </c>
      <c r="AM2808" s="44">
        <f>IF(E2808&lt;10,IF(E2808=1,AB2808,SUMIFS(AB:AB,A:A,A2808,C:C,C2808)),"")</f>
        <v>0</v>
      </c>
    </row>
    <row r="2809" spans="2:39">
      <c r="B2809" t="e">
        <f>INDEX(Schedule!A:B,MATCH(GameLog!A2809,Schedule!A:A,0),2)</f>
        <v>#N/A</v>
      </c>
      <c r="AM2809" s="44">
        <f>IF(E2809&lt;10,IF(E2809=1,AB2809,SUMIFS(AB:AB,A:A,A2809,C:C,C2809)),"")</f>
        <v>0</v>
      </c>
    </row>
    <row r="2810" spans="2:39">
      <c r="B2810" t="e">
        <f>INDEX(Schedule!A:B,MATCH(GameLog!A2810,Schedule!A:A,0),2)</f>
        <v>#N/A</v>
      </c>
      <c r="AM2810" s="44">
        <f>IF(E2810&lt;10,IF(E2810=1,AB2810,SUMIFS(AB:AB,A:A,A2810,C:C,C2810)),"")</f>
        <v>0</v>
      </c>
    </row>
    <row r="2811" spans="2:39">
      <c r="B2811" t="e">
        <f>INDEX(Schedule!A:B,MATCH(GameLog!A2811,Schedule!A:A,0),2)</f>
        <v>#N/A</v>
      </c>
      <c r="AM2811" s="44">
        <f>IF(E2811&lt;10,IF(E2811=1,AB2811,SUMIFS(AB:AB,A:A,A2811,C:C,C2811)),"")</f>
        <v>0</v>
      </c>
    </row>
    <row r="2812" spans="2:39">
      <c r="B2812" t="e">
        <f>INDEX(Schedule!A:B,MATCH(GameLog!A2812,Schedule!A:A,0),2)</f>
        <v>#N/A</v>
      </c>
      <c r="AM2812" s="44">
        <f>IF(E2812&lt;10,IF(E2812=1,AB2812,SUMIFS(AB:AB,A:A,A2812,C:C,C2812)),"")</f>
        <v>0</v>
      </c>
    </row>
    <row r="2813" spans="2:39">
      <c r="B2813" t="e">
        <f>INDEX(Schedule!A:B,MATCH(GameLog!A2813,Schedule!A:A,0),2)</f>
        <v>#N/A</v>
      </c>
      <c r="AM2813" s="44">
        <f>IF(E2813&lt;10,IF(E2813=1,AB2813,SUMIFS(AB:AB,A:A,A2813,C:C,C2813)),"")</f>
        <v>0</v>
      </c>
    </row>
    <row r="2814" spans="2:39">
      <c r="B2814" t="e">
        <f>INDEX(Schedule!A:B,MATCH(GameLog!A2814,Schedule!A:A,0),2)</f>
        <v>#N/A</v>
      </c>
      <c r="AM2814" s="44">
        <f>IF(E2814&lt;10,IF(E2814=1,AB2814,SUMIFS(AB:AB,A:A,A2814,C:C,C2814)),"")</f>
        <v>0</v>
      </c>
    </row>
    <row r="2815" spans="2:39">
      <c r="B2815" t="e">
        <f>INDEX(Schedule!A:B,MATCH(GameLog!A2815,Schedule!A:A,0),2)</f>
        <v>#N/A</v>
      </c>
      <c r="AM2815" s="44">
        <f>IF(E2815&lt;10,IF(E2815=1,AB2815,SUMIFS(AB:AB,A:A,A2815,C:C,C2815)),"")</f>
        <v>0</v>
      </c>
    </row>
    <row r="2816" spans="2:39">
      <c r="B2816" t="e">
        <f>INDEX(Schedule!A:B,MATCH(GameLog!A2816,Schedule!A:A,0),2)</f>
        <v>#N/A</v>
      </c>
      <c r="AM2816" s="44">
        <f>IF(E2816&lt;10,IF(E2816=1,AB2816,SUMIFS(AB:AB,A:A,A2816,C:C,C2816)),"")</f>
        <v>0</v>
      </c>
    </row>
    <row r="2817" spans="2:39">
      <c r="B2817" t="e">
        <f>INDEX(Schedule!A:B,MATCH(GameLog!A2817,Schedule!A:A,0),2)</f>
        <v>#N/A</v>
      </c>
      <c r="AM2817" s="44">
        <f>IF(E2817&lt;10,IF(E2817=1,AB2817,SUMIFS(AB:AB,A:A,A2817,C:C,C2817)),"")</f>
        <v>0</v>
      </c>
    </row>
    <row r="2818" spans="2:39">
      <c r="B2818" t="e">
        <f>INDEX(Schedule!A:B,MATCH(GameLog!A2818,Schedule!A:A,0),2)</f>
        <v>#N/A</v>
      </c>
      <c r="AM2818" s="44">
        <f>IF(E2818&lt;10,IF(E2818=1,AB2818,SUMIFS(AB:AB,A:A,A2818,C:C,C2818)),"")</f>
        <v>0</v>
      </c>
    </row>
    <row r="2819" spans="2:39">
      <c r="B2819" t="e">
        <f>INDEX(Schedule!A:B,MATCH(GameLog!A2819,Schedule!A:A,0),2)</f>
        <v>#N/A</v>
      </c>
      <c r="AM2819" s="44">
        <f>IF(E2819&lt;10,IF(E2819=1,AB2819,SUMIFS(AB:AB,A:A,A2819,C:C,C2819)),"")</f>
        <v>0</v>
      </c>
    </row>
    <row r="2820" spans="2:39">
      <c r="B2820" t="e">
        <f>INDEX(Schedule!A:B,MATCH(GameLog!A2820,Schedule!A:A,0),2)</f>
        <v>#N/A</v>
      </c>
      <c r="AM2820" s="44">
        <f>IF(E2820&lt;10,IF(E2820=1,AB2820,SUMIFS(AB:AB,A:A,A2820,C:C,C2820)),"")</f>
        <v>0</v>
      </c>
    </row>
    <row r="2821" spans="2:39">
      <c r="B2821" t="e">
        <f>INDEX(Schedule!A:B,MATCH(GameLog!A2821,Schedule!A:A,0),2)</f>
        <v>#N/A</v>
      </c>
      <c r="AM2821" s="44">
        <f>IF(E2821&lt;10,IF(E2821=1,AB2821,SUMIFS(AB:AB,A:A,A2821,C:C,C2821)),"")</f>
        <v>0</v>
      </c>
    </row>
    <row r="2822" spans="2:39">
      <c r="B2822" t="e">
        <f>INDEX(Schedule!A:B,MATCH(GameLog!A2822,Schedule!A:A,0),2)</f>
        <v>#N/A</v>
      </c>
      <c r="AM2822" s="44">
        <f>IF(E2822&lt;10,IF(E2822=1,AB2822,SUMIFS(AB:AB,A:A,A2822,C:C,C2822)),"")</f>
        <v>0</v>
      </c>
    </row>
    <row r="2823" spans="2:39">
      <c r="B2823" t="e">
        <f>INDEX(Schedule!A:B,MATCH(GameLog!A2823,Schedule!A:A,0),2)</f>
        <v>#N/A</v>
      </c>
      <c r="AM2823" s="44">
        <f>IF(E2823&lt;10,IF(E2823=1,AB2823,SUMIFS(AB:AB,A:A,A2823,C:C,C2823)),"")</f>
        <v>0</v>
      </c>
    </row>
    <row r="2824" spans="2:39">
      <c r="B2824" t="e">
        <f>INDEX(Schedule!A:B,MATCH(GameLog!A2824,Schedule!A:A,0),2)</f>
        <v>#N/A</v>
      </c>
      <c r="AM2824" s="44">
        <f>IF(E2824&lt;10,IF(E2824=1,AB2824,SUMIFS(AB:AB,A:A,A2824,C:C,C2824)),"")</f>
        <v>0</v>
      </c>
    </row>
    <row r="2825" spans="2:39">
      <c r="B2825" t="e">
        <f>INDEX(Schedule!A:B,MATCH(GameLog!A2825,Schedule!A:A,0),2)</f>
        <v>#N/A</v>
      </c>
      <c r="AM2825" s="44">
        <f>IF(E2825&lt;10,IF(E2825=1,AB2825,SUMIFS(AB:AB,A:A,A2825,C:C,C2825)),"")</f>
        <v>0</v>
      </c>
    </row>
    <row r="2826" spans="2:39">
      <c r="B2826" t="e">
        <f>INDEX(Schedule!A:B,MATCH(GameLog!A2826,Schedule!A:A,0),2)</f>
        <v>#N/A</v>
      </c>
      <c r="AM2826" s="44">
        <f>IF(E2826&lt;10,IF(E2826=1,AB2826,SUMIFS(AB:AB,A:A,A2826,C:C,C2826)),"")</f>
        <v>0</v>
      </c>
    </row>
    <row r="2827" spans="2:39">
      <c r="B2827" t="e">
        <f>INDEX(Schedule!A:B,MATCH(GameLog!A2827,Schedule!A:A,0),2)</f>
        <v>#N/A</v>
      </c>
      <c r="AM2827" s="44">
        <f>IF(E2827&lt;10,IF(E2827=1,AB2827,SUMIFS(AB:AB,A:A,A2827,C:C,C2827)),"")</f>
        <v>0</v>
      </c>
    </row>
    <row r="2828" spans="2:39">
      <c r="B2828" t="e">
        <f>INDEX(Schedule!A:B,MATCH(GameLog!A2828,Schedule!A:A,0),2)</f>
        <v>#N/A</v>
      </c>
      <c r="AM2828" s="44">
        <f>IF(E2828&lt;10,IF(E2828=1,AB2828,SUMIFS(AB:AB,A:A,A2828,C:C,C2828)),"")</f>
        <v>0</v>
      </c>
    </row>
    <row r="2829" spans="2:39">
      <c r="B2829" t="e">
        <f>INDEX(Schedule!A:B,MATCH(GameLog!A2829,Schedule!A:A,0),2)</f>
        <v>#N/A</v>
      </c>
      <c r="AM2829" s="44">
        <f>IF(E2829&lt;10,IF(E2829=1,AB2829,SUMIFS(AB:AB,A:A,A2829,C:C,C2829)),"")</f>
        <v>0</v>
      </c>
    </row>
    <row r="2830" spans="2:39">
      <c r="B2830" t="e">
        <f>INDEX(Schedule!A:B,MATCH(GameLog!A2830,Schedule!A:A,0),2)</f>
        <v>#N/A</v>
      </c>
      <c r="AM2830" s="44">
        <f>IF(E2830&lt;10,IF(E2830=1,AB2830,SUMIFS(AB:AB,A:A,A2830,C:C,C2830)),"")</f>
        <v>0</v>
      </c>
    </row>
    <row r="2831" spans="2:39">
      <c r="B2831" t="e">
        <f>INDEX(Schedule!A:B,MATCH(GameLog!A2831,Schedule!A:A,0),2)</f>
        <v>#N/A</v>
      </c>
      <c r="AM2831" s="44">
        <f>IF(E2831&lt;10,IF(E2831=1,AB2831,SUMIFS(AB:AB,A:A,A2831,C:C,C2831)),"")</f>
        <v>0</v>
      </c>
    </row>
    <row r="2832" spans="2:39">
      <c r="B2832" t="e">
        <f>INDEX(Schedule!A:B,MATCH(GameLog!A2832,Schedule!A:A,0),2)</f>
        <v>#N/A</v>
      </c>
      <c r="AM2832" s="44">
        <f>IF(E2832&lt;10,IF(E2832=1,AB2832,SUMIFS(AB:AB,A:A,A2832,C:C,C2832)),"")</f>
        <v>0</v>
      </c>
    </row>
    <row r="2833" spans="2:39">
      <c r="B2833" t="e">
        <f>INDEX(Schedule!A:B,MATCH(GameLog!A2833,Schedule!A:A,0),2)</f>
        <v>#N/A</v>
      </c>
      <c r="AM2833" s="44">
        <f>IF(E2833&lt;10,IF(E2833=1,AB2833,SUMIFS(AB:AB,A:A,A2833,C:C,C2833)),"")</f>
        <v>0</v>
      </c>
    </row>
    <row r="2834" spans="2:39">
      <c r="B2834" t="e">
        <f>INDEX(Schedule!A:B,MATCH(GameLog!A2834,Schedule!A:A,0),2)</f>
        <v>#N/A</v>
      </c>
      <c r="AM2834" s="44">
        <f>IF(E2834&lt;10,IF(E2834=1,AB2834,SUMIFS(AB:AB,A:A,A2834,C:C,C2834)),"")</f>
        <v>0</v>
      </c>
    </row>
    <row r="2835" spans="2:39">
      <c r="B2835" t="e">
        <f>INDEX(Schedule!A:B,MATCH(GameLog!A2835,Schedule!A:A,0),2)</f>
        <v>#N/A</v>
      </c>
      <c r="AM2835" s="44">
        <f>IF(E2835&lt;10,IF(E2835=1,AB2835,SUMIFS(AB:AB,A:A,A2835,C:C,C2835)),"")</f>
        <v>0</v>
      </c>
    </row>
    <row r="2836" spans="2:39">
      <c r="B2836" t="e">
        <f>INDEX(Schedule!A:B,MATCH(GameLog!A2836,Schedule!A:A,0),2)</f>
        <v>#N/A</v>
      </c>
      <c r="AM2836" s="44">
        <f>IF(E2836&lt;10,IF(E2836=1,AB2836,SUMIFS(AB:AB,A:A,A2836,C:C,C2836)),"")</f>
        <v>0</v>
      </c>
    </row>
    <row r="2837" spans="2:39">
      <c r="B2837" t="e">
        <f>INDEX(Schedule!A:B,MATCH(GameLog!A2837,Schedule!A:A,0),2)</f>
        <v>#N/A</v>
      </c>
      <c r="AM2837" s="44">
        <f>IF(E2837&lt;10,IF(E2837=1,AB2837,SUMIFS(AB:AB,A:A,A2837,C:C,C2837)),"")</f>
        <v>0</v>
      </c>
    </row>
    <row r="2838" spans="2:39">
      <c r="B2838" t="e">
        <f>INDEX(Schedule!A:B,MATCH(GameLog!A2838,Schedule!A:A,0),2)</f>
        <v>#N/A</v>
      </c>
      <c r="AM2838" s="44">
        <f>IF(E2838&lt;10,IF(E2838=1,AB2838,SUMIFS(AB:AB,A:A,A2838,C:C,C2838)),"")</f>
        <v>0</v>
      </c>
    </row>
    <row r="2839" spans="2:39">
      <c r="B2839" t="e">
        <f>INDEX(Schedule!A:B,MATCH(GameLog!A2839,Schedule!A:A,0),2)</f>
        <v>#N/A</v>
      </c>
      <c r="AM2839" s="44">
        <f>IF(E2839&lt;10,IF(E2839=1,AB2839,SUMIFS(AB:AB,A:A,A2839,C:C,C2839)),"")</f>
        <v>0</v>
      </c>
    </row>
    <row r="2840" spans="2:39">
      <c r="B2840" t="e">
        <f>INDEX(Schedule!A:B,MATCH(GameLog!A2840,Schedule!A:A,0),2)</f>
        <v>#N/A</v>
      </c>
      <c r="AM2840" s="44">
        <f>IF(E2840&lt;10,IF(E2840=1,AB2840,SUMIFS(AB:AB,A:A,A2840,C:C,C2840)),"")</f>
        <v>0</v>
      </c>
    </row>
    <row r="2841" spans="2:39">
      <c r="B2841" t="e">
        <f>INDEX(Schedule!A:B,MATCH(GameLog!A2841,Schedule!A:A,0),2)</f>
        <v>#N/A</v>
      </c>
      <c r="AM2841" s="44">
        <f>IF(E2841&lt;10,IF(E2841=1,AB2841,SUMIFS(AB:AB,A:A,A2841,C:C,C2841)),"")</f>
        <v>0</v>
      </c>
    </row>
    <row r="2842" spans="2:39">
      <c r="B2842" t="e">
        <f>INDEX(Schedule!A:B,MATCH(GameLog!A2842,Schedule!A:A,0),2)</f>
        <v>#N/A</v>
      </c>
      <c r="AM2842" s="44">
        <f>IF(E2842&lt;10,IF(E2842=1,AB2842,SUMIFS(AB:AB,A:A,A2842,C:C,C2842)),"")</f>
        <v>0</v>
      </c>
    </row>
    <row r="2843" spans="2:39">
      <c r="B2843" t="e">
        <f>INDEX(Schedule!A:B,MATCH(GameLog!A2843,Schedule!A:A,0),2)</f>
        <v>#N/A</v>
      </c>
      <c r="AM2843" s="44">
        <f>IF(E2843&lt;10,IF(E2843=1,AB2843,SUMIFS(AB:AB,A:A,A2843,C:C,C2843)),"")</f>
        <v>0</v>
      </c>
    </row>
    <row r="2844" spans="2:39">
      <c r="B2844" t="e">
        <f>INDEX(Schedule!A:B,MATCH(GameLog!A2844,Schedule!A:A,0),2)</f>
        <v>#N/A</v>
      </c>
      <c r="AM2844" s="44">
        <f>IF(E2844&lt;10,IF(E2844=1,AB2844,SUMIFS(AB:AB,A:A,A2844,C:C,C2844)),"")</f>
        <v>0</v>
      </c>
    </row>
    <row r="2845" spans="2:39">
      <c r="B2845" t="e">
        <f>INDEX(Schedule!A:B,MATCH(GameLog!A2845,Schedule!A:A,0),2)</f>
        <v>#N/A</v>
      </c>
      <c r="AM2845" s="44">
        <f>IF(E2845&lt;10,IF(E2845=1,AB2845,SUMIFS(AB:AB,A:A,A2845,C:C,C2845)),"")</f>
        <v>0</v>
      </c>
    </row>
    <row r="2846" spans="2:39">
      <c r="B2846" t="e">
        <f>INDEX(Schedule!A:B,MATCH(GameLog!A2846,Schedule!A:A,0),2)</f>
        <v>#N/A</v>
      </c>
      <c r="AM2846" s="44">
        <f>IF(E2846&lt;10,IF(E2846=1,AB2846,SUMIFS(AB:AB,A:A,A2846,C:C,C2846)),"")</f>
        <v>0</v>
      </c>
    </row>
    <row r="2847" spans="2:39">
      <c r="B2847" t="e">
        <f>INDEX(Schedule!A:B,MATCH(GameLog!A2847,Schedule!A:A,0),2)</f>
        <v>#N/A</v>
      </c>
      <c r="AM2847" s="44">
        <f>IF(E2847&lt;10,IF(E2847=1,AB2847,SUMIFS(AB:AB,A:A,A2847,C:C,C2847)),"")</f>
        <v>0</v>
      </c>
    </row>
    <row r="2848" spans="2:39">
      <c r="B2848" t="e">
        <f>INDEX(Schedule!A:B,MATCH(GameLog!A2848,Schedule!A:A,0),2)</f>
        <v>#N/A</v>
      </c>
      <c r="AM2848" s="44">
        <f>IF(E2848&lt;10,IF(E2848=1,AB2848,SUMIFS(AB:AB,A:A,A2848,C:C,C2848)),"")</f>
        <v>0</v>
      </c>
    </row>
    <row r="2849" spans="2:39">
      <c r="B2849" t="e">
        <f>INDEX(Schedule!A:B,MATCH(GameLog!A2849,Schedule!A:A,0),2)</f>
        <v>#N/A</v>
      </c>
      <c r="AM2849" s="44">
        <f>IF(E2849&lt;10,IF(E2849=1,AB2849,SUMIFS(AB:AB,A:A,A2849,C:C,C2849)),"")</f>
        <v>0</v>
      </c>
    </row>
    <row r="2850" spans="2:39">
      <c r="B2850" t="e">
        <f>INDEX(Schedule!A:B,MATCH(GameLog!A2850,Schedule!A:A,0),2)</f>
        <v>#N/A</v>
      </c>
      <c r="AM2850" s="44">
        <f>IF(E2850&lt;10,IF(E2850=1,AB2850,SUMIFS(AB:AB,A:A,A2850,C:C,C2850)),"")</f>
        <v>0</v>
      </c>
    </row>
    <row r="2851" spans="2:39">
      <c r="B2851" t="e">
        <f>INDEX(Schedule!A:B,MATCH(GameLog!A2851,Schedule!A:A,0),2)</f>
        <v>#N/A</v>
      </c>
      <c r="AM2851" s="44">
        <f>IF(E2851&lt;10,IF(E2851=1,AB2851,SUMIFS(AB:AB,A:A,A2851,C:C,C2851)),"")</f>
        <v>0</v>
      </c>
    </row>
    <row r="2852" spans="2:39">
      <c r="B2852" t="e">
        <f>INDEX(Schedule!A:B,MATCH(GameLog!A2852,Schedule!A:A,0),2)</f>
        <v>#N/A</v>
      </c>
      <c r="AM2852" s="44">
        <f>IF(E2852&lt;10,IF(E2852=1,AB2852,SUMIFS(AB:AB,A:A,A2852,C:C,C2852)),"")</f>
        <v>0</v>
      </c>
    </row>
    <row r="2853" spans="2:39">
      <c r="B2853" t="e">
        <f>INDEX(Schedule!A:B,MATCH(GameLog!A2853,Schedule!A:A,0),2)</f>
        <v>#N/A</v>
      </c>
      <c r="AM2853" s="44">
        <f>IF(E2853&lt;10,IF(E2853=1,AB2853,SUMIFS(AB:AB,A:A,A2853,C:C,C2853)),"")</f>
        <v>0</v>
      </c>
    </row>
    <row r="2854" spans="2:39">
      <c r="B2854" t="e">
        <f>INDEX(Schedule!A:B,MATCH(GameLog!A2854,Schedule!A:A,0),2)</f>
        <v>#N/A</v>
      </c>
      <c r="AM2854" s="44">
        <f>IF(E2854&lt;10,IF(E2854=1,AB2854,SUMIFS(AB:AB,A:A,A2854,C:C,C2854)),"")</f>
        <v>0</v>
      </c>
    </row>
    <row r="2855" spans="2:39">
      <c r="B2855" t="e">
        <f>INDEX(Schedule!A:B,MATCH(GameLog!A2855,Schedule!A:A,0),2)</f>
        <v>#N/A</v>
      </c>
      <c r="AM2855" s="44">
        <f>IF(E2855&lt;10,IF(E2855=1,AB2855,SUMIFS(AB:AB,A:A,A2855,C:C,C2855)),"")</f>
        <v>0</v>
      </c>
    </row>
    <row r="2856" spans="2:39">
      <c r="B2856" t="e">
        <f>INDEX(Schedule!A:B,MATCH(GameLog!A2856,Schedule!A:A,0),2)</f>
        <v>#N/A</v>
      </c>
      <c r="AM2856" s="44">
        <f>IF(E2856&lt;10,IF(E2856=1,AB2856,SUMIFS(AB:AB,A:A,A2856,C:C,C2856)),"")</f>
        <v>0</v>
      </c>
    </row>
    <row r="2857" spans="2:39">
      <c r="B2857" t="e">
        <f>INDEX(Schedule!A:B,MATCH(GameLog!A2857,Schedule!A:A,0),2)</f>
        <v>#N/A</v>
      </c>
      <c r="AM2857" s="44">
        <f>IF(E2857&lt;10,IF(E2857=1,AB2857,SUMIFS(AB:AB,A:A,A2857,C:C,C2857)),"")</f>
        <v>0</v>
      </c>
    </row>
    <row r="2858" spans="2:39">
      <c r="B2858" t="e">
        <f>INDEX(Schedule!A:B,MATCH(GameLog!A2858,Schedule!A:A,0),2)</f>
        <v>#N/A</v>
      </c>
      <c r="AM2858" s="44">
        <f>IF(E2858&lt;10,IF(E2858=1,AB2858,SUMIFS(AB:AB,A:A,A2858,C:C,C2858)),"")</f>
        <v>0</v>
      </c>
    </row>
    <row r="2859" spans="2:39">
      <c r="B2859" t="e">
        <f>INDEX(Schedule!A:B,MATCH(GameLog!A2859,Schedule!A:A,0),2)</f>
        <v>#N/A</v>
      </c>
      <c r="AM2859" s="44">
        <f>IF(E2859&lt;10,IF(E2859=1,AB2859,SUMIFS(AB:AB,A:A,A2859,C:C,C2859)),"")</f>
        <v>0</v>
      </c>
    </row>
    <row r="2860" spans="2:39">
      <c r="B2860" t="e">
        <f>INDEX(Schedule!A:B,MATCH(GameLog!A2860,Schedule!A:A,0),2)</f>
        <v>#N/A</v>
      </c>
      <c r="AM2860" s="44">
        <f>IF(E2860&lt;10,IF(E2860=1,AB2860,SUMIFS(AB:AB,A:A,A2860,C:C,C2860)),"")</f>
        <v>0</v>
      </c>
    </row>
    <row r="2861" spans="2:39">
      <c r="B2861" t="e">
        <f>INDEX(Schedule!A:B,MATCH(GameLog!A2861,Schedule!A:A,0),2)</f>
        <v>#N/A</v>
      </c>
      <c r="AM2861" s="44">
        <f>IF(E2861&lt;10,IF(E2861=1,AB2861,SUMIFS(AB:AB,A:A,A2861,C:C,C2861)),"")</f>
        <v>0</v>
      </c>
    </row>
    <row r="2862" spans="2:39">
      <c r="B2862" t="e">
        <f>INDEX(Schedule!A:B,MATCH(GameLog!A2862,Schedule!A:A,0),2)</f>
        <v>#N/A</v>
      </c>
      <c r="AM2862" s="44">
        <f>IF(E2862&lt;10,IF(E2862=1,AB2862,SUMIFS(AB:AB,A:A,A2862,C:C,C2862)),"")</f>
        <v>0</v>
      </c>
    </row>
    <row r="2863" spans="2:39">
      <c r="B2863" t="e">
        <f>INDEX(Schedule!A:B,MATCH(GameLog!A2863,Schedule!A:A,0),2)</f>
        <v>#N/A</v>
      </c>
      <c r="AM2863" s="44">
        <f>IF(E2863&lt;10,IF(E2863=1,AB2863,SUMIFS(AB:AB,A:A,A2863,C:C,C2863)),"")</f>
        <v>0</v>
      </c>
    </row>
    <row r="2864" spans="2:39">
      <c r="B2864" t="e">
        <f>INDEX(Schedule!A:B,MATCH(GameLog!A2864,Schedule!A:A,0),2)</f>
        <v>#N/A</v>
      </c>
      <c r="AM2864" s="44">
        <f>IF(E2864&lt;10,IF(E2864=1,AB2864,SUMIFS(AB:AB,A:A,A2864,C:C,C2864)),"")</f>
        <v>0</v>
      </c>
    </row>
    <row r="2865" spans="2:39">
      <c r="B2865" t="e">
        <f>INDEX(Schedule!A:B,MATCH(GameLog!A2865,Schedule!A:A,0),2)</f>
        <v>#N/A</v>
      </c>
      <c r="AM2865" s="44">
        <f>IF(E2865&lt;10,IF(E2865=1,AB2865,SUMIFS(AB:AB,A:A,A2865,C:C,C2865)),"")</f>
        <v>0</v>
      </c>
    </row>
    <row r="2866" spans="2:39">
      <c r="B2866" t="e">
        <f>INDEX(Schedule!A:B,MATCH(GameLog!A2866,Schedule!A:A,0),2)</f>
        <v>#N/A</v>
      </c>
      <c r="AM2866" s="44">
        <f>IF(E2866&lt;10,IF(E2866=1,AB2866,SUMIFS(AB:AB,A:A,A2866,C:C,C2866)),"")</f>
        <v>0</v>
      </c>
    </row>
    <row r="2867" spans="2:39">
      <c r="B2867" t="e">
        <f>INDEX(Schedule!A:B,MATCH(GameLog!A2867,Schedule!A:A,0),2)</f>
        <v>#N/A</v>
      </c>
      <c r="AM2867" s="44">
        <f>IF(E2867&lt;10,IF(E2867=1,AB2867,SUMIFS(AB:AB,A:A,A2867,C:C,C2867)),"")</f>
        <v>0</v>
      </c>
    </row>
    <row r="2868" spans="2:39">
      <c r="B2868" t="e">
        <f>INDEX(Schedule!A:B,MATCH(GameLog!A2868,Schedule!A:A,0),2)</f>
        <v>#N/A</v>
      </c>
      <c r="AM2868" s="44">
        <f>IF(E2868&lt;10,IF(E2868=1,AB2868,SUMIFS(AB:AB,A:A,A2868,C:C,C2868)),"")</f>
        <v>0</v>
      </c>
    </row>
    <row r="2869" spans="2:39">
      <c r="B2869" t="e">
        <f>INDEX(Schedule!A:B,MATCH(GameLog!A2869,Schedule!A:A,0),2)</f>
        <v>#N/A</v>
      </c>
      <c r="AM2869" s="44">
        <f>IF(E2869&lt;10,IF(E2869=1,AB2869,SUMIFS(AB:AB,A:A,A2869,C:C,C2869)),"")</f>
        <v>0</v>
      </c>
    </row>
    <row r="2870" spans="2:39">
      <c r="B2870" t="e">
        <f>INDEX(Schedule!A:B,MATCH(GameLog!A2870,Schedule!A:A,0),2)</f>
        <v>#N/A</v>
      </c>
      <c r="AM2870" s="44">
        <f>IF(E2870&lt;10,IF(E2870=1,AB2870,SUMIFS(AB:AB,A:A,A2870,C:C,C2870)),"")</f>
        <v>0</v>
      </c>
    </row>
    <row r="2871" spans="2:39">
      <c r="B2871" t="e">
        <f>INDEX(Schedule!A:B,MATCH(GameLog!A2871,Schedule!A:A,0),2)</f>
        <v>#N/A</v>
      </c>
      <c r="AM2871" s="44">
        <f>IF(E2871&lt;10,IF(E2871=1,AB2871,SUMIFS(AB:AB,A:A,A2871,C:C,C2871)),"")</f>
        <v>0</v>
      </c>
    </row>
    <row r="2872" spans="2:39">
      <c r="B2872" t="e">
        <f>INDEX(Schedule!A:B,MATCH(GameLog!A2872,Schedule!A:A,0),2)</f>
        <v>#N/A</v>
      </c>
      <c r="AM2872" s="44">
        <f>IF(E2872&lt;10,IF(E2872=1,AB2872,SUMIFS(AB:AB,A:A,A2872,C:C,C2872)),"")</f>
        <v>0</v>
      </c>
    </row>
    <row r="2873" spans="2:39">
      <c r="B2873" t="e">
        <f>INDEX(Schedule!A:B,MATCH(GameLog!A2873,Schedule!A:A,0),2)</f>
        <v>#N/A</v>
      </c>
      <c r="AM2873" s="44">
        <f>IF(E2873&lt;10,IF(E2873=1,AB2873,SUMIFS(AB:AB,A:A,A2873,C:C,C2873)),"")</f>
        <v>0</v>
      </c>
    </row>
    <row r="2874" spans="2:39">
      <c r="B2874" t="e">
        <f>INDEX(Schedule!A:B,MATCH(GameLog!A2874,Schedule!A:A,0),2)</f>
        <v>#N/A</v>
      </c>
      <c r="AM2874" s="44">
        <f>IF(E2874&lt;10,IF(E2874=1,AB2874,SUMIFS(AB:AB,A:A,A2874,C:C,C2874)),"")</f>
        <v>0</v>
      </c>
    </row>
    <row r="2875" spans="2:39">
      <c r="B2875" t="e">
        <f>INDEX(Schedule!A:B,MATCH(GameLog!A2875,Schedule!A:A,0),2)</f>
        <v>#N/A</v>
      </c>
      <c r="AM2875" s="44">
        <f>IF(E2875&lt;10,IF(E2875=1,AB2875,SUMIFS(AB:AB,A:A,A2875,C:C,C2875)),"")</f>
        <v>0</v>
      </c>
    </row>
    <row r="2876" spans="2:39">
      <c r="B2876" t="e">
        <f>INDEX(Schedule!A:B,MATCH(GameLog!A2876,Schedule!A:A,0),2)</f>
        <v>#N/A</v>
      </c>
      <c r="AM2876" s="44">
        <f>IF(E2876&lt;10,IF(E2876=1,AB2876,SUMIFS(AB:AB,A:A,A2876,C:C,C2876)),"")</f>
        <v>0</v>
      </c>
    </row>
    <row r="2877" spans="2:39">
      <c r="B2877" t="e">
        <f>INDEX(Schedule!A:B,MATCH(GameLog!A2877,Schedule!A:A,0),2)</f>
        <v>#N/A</v>
      </c>
      <c r="AM2877" s="44">
        <f>IF(E2877&lt;10,IF(E2877=1,AB2877,SUMIFS(AB:AB,A:A,A2877,C:C,C2877)),"")</f>
        <v>0</v>
      </c>
    </row>
    <row r="2878" spans="2:39">
      <c r="B2878" t="e">
        <f>INDEX(Schedule!A:B,MATCH(GameLog!A2878,Schedule!A:A,0),2)</f>
        <v>#N/A</v>
      </c>
      <c r="AM2878" s="44">
        <f>IF(E2878&lt;10,IF(E2878=1,AB2878,SUMIFS(AB:AB,A:A,A2878,C:C,C2878)),"")</f>
        <v>0</v>
      </c>
    </row>
    <row r="2879" spans="2:39">
      <c r="B2879" t="e">
        <f>INDEX(Schedule!A:B,MATCH(GameLog!A2879,Schedule!A:A,0),2)</f>
        <v>#N/A</v>
      </c>
      <c r="AM2879" s="44">
        <f>IF(E2879&lt;10,IF(E2879=1,AB2879,SUMIFS(AB:AB,A:A,A2879,C:C,C2879)),"")</f>
        <v>0</v>
      </c>
    </row>
    <row r="2880" spans="2:39">
      <c r="B2880" t="e">
        <f>INDEX(Schedule!A:B,MATCH(GameLog!A2880,Schedule!A:A,0),2)</f>
        <v>#N/A</v>
      </c>
      <c r="AM2880" s="44">
        <f>IF(E2880&lt;10,IF(E2880=1,AB2880,SUMIFS(AB:AB,A:A,A2880,C:C,C2880)),"")</f>
        <v>0</v>
      </c>
    </row>
    <row r="2881" spans="2:39">
      <c r="B2881" t="e">
        <f>INDEX(Schedule!A:B,MATCH(GameLog!A2881,Schedule!A:A,0),2)</f>
        <v>#N/A</v>
      </c>
      <c r="AM2881" s="44">
        <f>IF(E2881&lt;10,IF(E2881=1,AB2881,SUMIFS(AB:AB,A:A,A2881,C:C,C2881)),"")</f>
        <v>0</v>
      </c>
    </row>
    <row r="2882" spans="2:39">
      <c r="B2882" t="e">
        <f>INDEX(Schedule!A:B,MATCH(GameLog!A2882,Schedule!A:A,0),2)</f>
        <v>#N/A</v>
      </c>
      <c r="AM2882" s="44">
        <f>IF(E2882&lt;10,IF(E2882=1,AB2882,SUMIFS(AB:AB,A:A,A2882,C:C,C2882)),"")</f>
        <v>0</v>
      </c>
    </row>
    <row r="2883" spans="2:39">
      <c r="B2883" t="e">
        <f>INDEX(Schedule!A:B,MATCH(GameLog!A2883,Schedule!A:A,0),2)</f>
        <v>#N/A</v>
      </c>
      <c r="AM2883" s="44">
        <f>IF(E2883&lt;10,IF(E2883=1,AB2883,SUMIFS(AB:AB,A:A,A2883,C:C,C2883)),"")</f>
        <v>0</v>
      </c>
    </row>
    <row r="2884" spans="2:39">
      <c r="B2884" t="e">
        <f>INDEX(Schedule!A:B,MATCH(GameLog!A2884,Schedule!A:A,0),2)</f>
        <v>#N/A</v>
      </c>
      <c r="AM2884" s="44">
        <f>IF(E2884&lt;10,IF(E2884=1,AB2884,SUMIFS(AB:AB,A:A,A2884,C:C,C2884)),"")</f>
        <v>0</v>
      </c>
    </row>
    <row r="2885" spans="2:39">
      <c r="B2885" t="e">
        <f>INDEX(Schedule!A:B,MATCH(GameLog!A2885,Schedule!A:A,0),2)</f>
        <v>#N/A</v>
      </c>
      <c r="AM2885" s="44">
        <f>IF(E2885&lt;10,IF(E2885=1,AB2885,SUMIFS(AB:AB,A:A,A2885,C:C,C2885)),"")</f>
        <v>0</v>
      </c>
    </row>
    <row r="2886" spans="2:39">
      <c r="B2886" t="e">
        <f>INDEX(Schedule!A:B,MATCH(GameLog!A2886,Schedule!A:A,0),2)</f>
        <v>#N/A</v>
      </c>
      <c r="AM2886" s="44">
        <f>IF(E2886&lt;10,IF(E2886=1,AB2886,SUMIFS(AB:AB,A:A,A2886,C:C,C2886)),"")</f>
        <v>0</v>
      </c>
    </row>
    <row r="2887" spans="2:39">
      <c r="B2887" t="e">
        <f>INDEX(Schedule!A:B,MATCH(GameLog!A2887,Schedule!A:A,0),2)</f>
        <v>#N/A</v>
      </c>
      <c r="AM2887" s="44">
        <f>IF(E2887&lt;10,IF(E2887=1,AB2887,SUMIFS(AB:AB,A:A,A2887,C:C,C2887)),"")</f>
        <v>0</v>
      </c>
    </row>
    <row r="2888" spans="2:39">
      <c r="B2888" t="e">
        <f>INDEX(Schedule!A:B,MATCH(GameLog!A2888,Schedule!A:A,0),2)</f>
        <v>#N/A</v>
      </c>
      <c r="AM2888" s="44">
        <f>IF(E2888&lt;10,IF(E2888=1,AB2888,SUMIFS(AB:AB,A:A,A2888,C:C,C2888)),"")</f>
        <v>0</v>
      </c>
    </row>
    <row r="2889" spans="2:39">
      <c r="B2889" t="e">
        <f>INDEX(Schedule!A:B,MATCH(GameLog!A2889,Schedule!A:A,0),2)</f>
        <v>#N/A</v>
      </c>
      <c r="AM2889" s="44">
        <f>IF(E2889&lt;10,IF(E2889=1,AB2889,SUMIFS(AB:AB,A:A,A2889,C:C,C2889)),"")</f>
        <v>0</v>
      </c>
    </row>
    <row r="2890" spans="2:39">
      <c r="B2890" t="e">
        <f>INDEX(Schedule!A:B,MATCH(GameLog!A2890,Schedule!A:A,0),2)</f>
        <v>#N/A</v>
      </c>
      <c r="AM2890" s="44">
        <f>IF(E2890&lt;10,IF(E2890=1,AB2890,SUMIFS(AB:AB,A:A,A2890,C:C,C2890)),"")</f>
        <v>0</v>
      </c>
    </row>
    <row r="2891" spans="2:39">
      <c r="B2891" t="e">
        <f>INDEX(Schedule!A:B,MATCH(GameLog!A2891,Schedule!A:A,0),2)</f>
        <v>#N/A</v>
      </c>
      <c r="AM2891" s="44">
        <f>IF(E2891&lt;10,IF(E2891=1,AB2891,SUMIFS(AB:AB,A:A,A2891,C:C,C2891)),"")</f>
        <v>0</v>
      </c>
    </row>
    <row r="2892" spans="2:39">
      <c r="B2892" t="e">
        <f>INDEX(Schedule!A:B,MATCH(GameLog!A2892,Schedule!A:A,0),2)</f>
        <v>#N/A</v>
      </c>
      <c r="AM2892" s="44">
        <f>IF(E2892&lt;10,IF(E2892=1,AB2892,SUMIFS(AB:AB,A:A,A2892,C:C,C2892)),"")</f>
        <v>0</v>
      </c>
    </row>
    <row r="2893" spans="2:39">
      <c r="B2893" t="e">
        <f>INDEX(Schedule!A:B,MATCH(GameLog!A2893,Schedule!A:A,0),2)</f>
        <v>#N/A</v>
      </c>
      <c r="AM2893" s="44">
        <f>IF(E2893&lt;10,IF(E2893=1,AB2893,SUMIFS(AB:AB,A:A,A2893,C:C,C2893)),"")</f>
        <v>0</v>
      </c>
    </row>
    <row r="2894" spans="2:39">
      <c r="B2894" t="e">
        <f>INDEX(Schedule!A:B,MATCH(GameLog!A2894,Schedule!A:A,0),2)</f>
        <v>#N/A</v>
      </c>
      <c r="AM2894" s="44">
        <f>IF(E2894&lt;10,IF(E2894=1,AB2894,SUMIFS(AB:AB,A:A,A2894,C:C,C2894)),"")</f>
        <v>0</v>
      </c>
    </row>
    <row r="2895" spans="2:39">
      <c r="B2895" t="e">
        <f>INDEX(Schedule!A:B,MATCH(GameLog!A2895,Schedule!A:A,0),2)</f>
        <v>#N/A</v>
      </c>
      <c r="AM2895" s="44">
        <f>IF(E2895&lt;10,IF(E2895=1,AB2895,SUMIFS(AB:AB,A:A,A2895,C:C,C2895)),"")</f>
        <v>0</v>
      </c>
    </row>
    <row r="2896" spans="2:39">
      <c r="B2896" t="e">
        <f>INDEX(Schedule!A:B,MATCH(GameLog!A2896,Schedule!A:A,0),2)</f>
        <v>#N/A</v>
      </c>
      <c r="AM2896" s="44">
        <f>IF(E2896&lt;10,IF(E2896=1,AB2896,SUMIFS(AB:AB,A:A,A2896,C:C,C2896)),"")</f>
        <v>0</v>
      </c>
    </row>
    <row r="2897" spans="2:39">
      <c r="B2897" t="e">
        <f>INDEX(Schedule!A:B,MATCH(GameLog!A2897,Schedule!A:A,0),2)</f>
        <v>#N/A</v>
      </c>
      <c r="AM2897" s="44">
        <f>IF(E2897&lt;10,IF(E2897=1,AB2897,SUMIFS(AB:AB,A:A,A2897,C:C,C2897)),"")</f>
        <v>0</v>
      </c>
    </row>
    <row r="2898" spans="2:39">
      <c r="B2898" t="e">
        <f>INDEX(Schedule!A:B,MATCH(GameLog!A2898,Schedule!A:A,0),2)</f>
        <v>#N/A</v>
      </c>
      <c r="AM2898" s="44">
        <f>IF(E2898&lt;10,IF(E2898=1,AB2898,SUMIFS(AB:AB,A:A,A2898,C:C,C2898)),"")</f>
        <v>0</v>
      </c>
    </row>
    <row r="2899" spans="2:39">
      <c r="B2899" t="e">
        <f>INDEX(Schedule!A:B,MATCH(GameLog!A2899,Schedule!A:A,0),2)</f>
        <v>#N/A</v>
      </c>
      <c r="AM2899" s="44">
        <f>IF(E2899&lt;10,IF(E2899=1,AB2899,SUMIFS(AB:AB,A:A,A2899,C:C,C2899)),"")</f>
        <v>0</v>
      </c>
    </row>
    <row r="2900" spans="2:39">
      <c r="B2900" t="e">
        <f>INDEX(Schedule!A:B,MATCH(GameLog!A2900,Schedule!A:A,0),2)</f>
        <v>#N/A</v>
      </c>
      <c r="AM2900" s="44">
        <f>IF(E2900&lt;10,IF(E2900=1,AB2900,SUMIFS(AB:AB,A:A,A2900,C:C,C2900)),"")</f>
        <v>0</v>
      </c>
    </row>
    <row r="2901" spans="2:39">
      <c r="B2901" t="e">
        <f>INDEX(Schedule!A:B,MATCH(GameLog!A2901,Schedule!A:A,0),2)</f>
        <v>#N/A</v>
      </c>
      <c r="AM2901" s="44">
        <f>IF(E2901&lt;10,IF(E2901=1,AB2901,SUMIFS(AB:AB,A:A,A2901,C:C,C2901)),"")</f>
        <v>0</v>
      </c>
    </row>
    <row r="2902" spans="2:39">
      <c r="B2902" t="e">
        <f>INDEX(Schedule!A:B,MATCH(GameLog!A2902,Schedule!A:A,0),2)</f>
        <v>#N/A</v>
      </c>
      <c r="AM2902" s="44">
        <f>IF(E2902&lt;10,IF(E2902=1,AB2902,SUMIFS(AB:AB,A:A,A2902,C:C,C2902)),"")</f>
        <v>0</v>
      </c>
    </row>
    <row r="2903" spans="2:39">
      <c r="B2903" t="e">
        <f>INDEX(Schedule!A:B,MATCH(GameLog!A2903,Schedule!A:A,0),2)</f>
        <v>#N/A</v>
      </c>
      <c r="AM2903" s="44">
        <f>IF(E2903&lt;10,IF(E2903=1,AB2903,SUMIFS(AB:AB,A:A,A2903,C:C,C2903)),"")</f>
        <v>0</v>
      </c>
    </row>
    <row r="2904" spans="2:39">
      <c r="B2904" t="e">
        <f>INDEX(Schedule!A:B,MATCH(GameLog!A2904,Schedule!A:A,0),2)</f>
        <v>#N/A</v>
      </c>
      <c r="AM2904" s="44">
        <f>IF(E2904&lt;10,IF(E2904=1,AB2904,SUMIFS(AB:AB,A:A,A2904,C:C,C2904)),"")</f>
        <v>0</v>
      </c>
    </row>
    <row r="2905" spans="2:39">
      <c r="B2905" t="e">
        <f>INDEX(Schedule!A:B,MATCH(GameLog!A2905,Schedule!A:A,0),2)</f>
        <v>#N/A</v>
      </c>
      <c r="AM2905" s="44">
        <f>IF(E2905&lt;10,IF(E2905=1,AB2905,SUMIFS(AB:AB,A:A,A2905,C:C,C2905)),"")</f>
        <v>0</v>
      </c>
    </row>
    <row r="2906" spans="2:39">
      <c r="B2906" t="e">
        <f>INDEX(Schedule!A:B,MATCH(GameLog!A2906,Schedule!A:A,0),2)</f>
        <v>#N/A</v>
      </c>
      <c r="AM2906" s="44">
        <f>IF(E2906&lt;10,IF(E2906=1,AB2906,SUMIFS(AB:AB,A:A,A2906,C:C,C2906)),"")</f>
        <v>0</v>
      </c>
    </row>
    <row r="2907" spans="2:39">
      <c r="B2907" t="e">
        <f>INDEX(Schedule!A:B,MATCH(GameLog!A2907,Schedule!A:A,0),2)</f>
        <v>#N/A</v>
      </c>
      <c r="AM2907" s="44">
        <f>IF(E2907&lt;10,IF(E2907=1,AB2907,SUMIFS(AB:AB,A:A,A2907,C:C,C2907)),"")</f>
        <v>0</v>
      </c>
    </row>
    <row r="2908" spans="2:39">
      <c r="B2908" t="e">
        <f>INDEX(Schedule!A:B,MATCH(GameLog!A2908,Schedule!A:A,0),2)</f>
        <v>#N/A</v>
      </c>
      <c r="AM2908" s="44">
        <f>IF(E2908&lt;10,IF(E2908=1,AB2908,SUMIFS(AB:AB,A:A,A2908,C:C,C2908)),"")</f>
        <v>0</v>
      </c>
    </row>
    <row r="2909" spans="2:39">
      <c r="B2909" t="e">
        <f>INDEX(Schedule!A:B,MATCH(GameLog!A2909,Schedule!A:A,0),2)</f>
        <v>#N/A</v>
      </c>
      <c r="AM2909" s="44">
        <f>IF(E2909&lt;10,IF(E2909=1,AB2909,SUMIFS(AB:AB,A:A,A2909,C:C,C2909)),"")</f>
        <v>0</v>
      </c>
    </row>
    <row r="2910" spans="2:39">
      <c r="B2910" t="e">
        <f>INDEX(Schedule!A:B,MATCH(GameLog!A2910,Schedule!A:A,0),2)</f>
        <v>#N/A</v>
      </c>
      <c r="AM2910" s="44">
        <f>IF(E2910&lt;10,IF(E2910=1,AB2910,SUMIFS(AB:AB,A:A,A2910,C:C,C2910)),"")</f>
        <v>0</v>
      </c>
    </row>
    <row r="2911" spans="2:39">
      <c r="B2911" t="e">
        <f>INDEX(Schedule!A:B,MATCH(GameLog!A2911,Schedule!A:A,0),2)</f>
        <v>#N/A</v>
      </c>
      <c r="AM2911" s="44">
        <f>IF(E2911&lt;10,IF(E2911=1,AB2911,SUMIFS(AB:AB,A:A,A2911,C:C,C2911)),"")</f>
        <v>0</v>
      </c>
    </row>
    <row r="2912" spans="2:39">
      <c r="B2912" t="e">
        <f>INDEX(Schedule!A:B,MATCH(GameLog!A2912,Schedule!A:A,0),2)</f>
        <v>#N/A</v>
      </c>
      <c r="AM2912" s="44">
        <f>IF(E2912&lt;10,IF(E2912=1,AB2912,SUMIFS(AB:AB,A:A,A2912,C:C,C2912)),"")</f>
        <v>0</v>
      </c>
    </row>
    <row r="2913" spans="2:39">
      <c r="B2913" t="e">
        <f>INDEX(Schedule!A:B,MATCH(GameLog!A2913,Schedule!A:A,0),2)</f>
        <v>#N/A</v>
      </c>
      <c r="AM2913" s="44">
        <f>IF(E2913&lt;10,IF(E2913=1,AB2913,SUMIFS(AB:AB,A:A,A2913,C:C,C2913)),"")</f>
        <v>0</v>
      </c>
    </row>
    <row r="2914" spans="2:39">
      <c r="B2914" t="e">
        <f>INDEX(Schedule!A:B,MATCH(GameLog!A2914,Schedule!A:A,0),2)</f>
        <v>#N/A</v>
      </c>
      <c r="AM2914" s="44">
        <f>IF(E2914&lt;10,IF(E2914=1,AB2914,SUMIFS(AB:AB,A:A,A2914,C:C,C2914)),"")</f>
        <v>0</v>
      </c>
    </row>
    <row r="2915" spans="2:39">
      <c r="B2915" t="e">
        <f>INDEX(Schedule!A:B,MATCH(GameLog!A2915,Schedule!A:A,0),2)</f>
        <v>#N/A</v>
      </c>
      <c r="AM2915" s="44">
        <f>IF(E2915&lt;10,IF(E2915=1,AB2915,SUMIFS(AB:AB,A:A,A2915,C:C,C2915)),"")</f>
        <v>0</v>
      </c>
    </row>
    <row r="2916" spans="2:39">
      <c r="B2916" t="e">
        <f>INDEX(Schedule!A:B,MATCH(GameLog!A2916,Schedule!A:A,0),2)</f>
        <v>#N/A</v>
      </c>
      <c r="AM2916" s="44">
        <f>IF(E2916&lt;10,IF(E2916=1,AB2916,SUMIFS(AB:AB,A:A,A2916,C:C,C2916)),"")</f>
        <v>0</v>
      </c>
    </row>
    <row r="2917" spans="2:39">
      <c r="B2917" t="e">
        <f>INDEX(Schedule!A:B,MATCH(GameLog!A2917,Schedule!A:A,0),2)</f>
        <v>#N/A</v>
      </c>
      <c r="AM2917" s="44">
        <f>IF(E2917&lt;10,IF(E2917=1,AB2917,SUMIFS(AB:AB,A:A,A2917,C:C,C2917)),"")</f>
        <v>0</v>
      </c>
    </row>
    <row r="2918" spans="2:39">
      <c r="B2918" t="e">
        <f>INDEX(Schedule!A:B,MATCH(GameLog!A2918,Schedule!A:A,0),2)</f>
        <v>#N/A</v>
      </c>
      <c r="AM2918" s="44">
        <f>IF(E2918&lt;10,IF(E2918=1,AB2918,SUMIFS(AB:AB,A:A,A2918,C:C,C2918)),"")</f>
        <v>0</v>
      </c>
    </row>
    <row r="2919" spans="2:39">
      <c r="B2919" t="e">
        <f>INDEX(Schedule!A:B,MATCH(GameLog!A2919,Schedule!A:A,0),2)</f>
        <v>#N/A</v>
      </c>
      <c r="AM2919" s="44">
        <f>IF(E2919&lt;10,IF(E2919=1,AB2919,SUMIFS(AB:AB,A:A,A2919,C:C,C2919)),"")</f>
        <v>0</v>
      </c>
    </row>
    <row r="2920" spans="2:39">
      <c r="B2920" t="e">
        <f>INDEX(Schedule!A:B,MATCH(GameLog!A2920,Schedule!A:A,0),2)</f>
        <v>#N/A</v>
      </c>
      <c r="AM2920" s="44">
        <f>IF(E2920&lt;10,IF(E2920=1,AB2920,SUMIFS(AB:AB,A:A,A2920,C:C,C2920)),"")</f>
        <v>0</v>
      </c>
    </row>
    <row r="2921" spans="2:39">
      <c r="B2921" t="e">
        <f>INDEX(Schedule!A:B,MATCH(GameLog!A2921,Schedule!A:A,0),2)</f>
        <v>#N/A</v>
      </c>
      <c r="AM2921" s="44">
        <f>IF(E2921&lt;10,IF(E2921=1,AB2921,SUMIFS(AB:AB,A:A,A2921,C:C,C2921)),"")</f>
        <v>0</v>
      </c>
    </row>
    <row r="2922" spans="2:39">
      <c r="B2922" t="e">
        <f>INDEX(Schedule!A:B,MATCH(GameLog!A2922,Schedule!A:A,0),2)</f>
        <v>#N/A</v>
      </c>
      <c r="AM2922" s="44">
        <f>IF(E2922&lt;10,IF(E2922=1,AB2922,SUMIFS(AB:AB,A:A,A2922,C:C,C2922)),"")</f>
        <v>0</v>
      </c>
    </row>
    <row r="2923" spans="2:39">
      <c r="B2923" t="e">
        <f>INDEX(Schedule!A:B,MATCH(GameLog!A2923,Schedule!A:A,0),2)</f>
        <v>#N/A</v>
      </c>
      <c r="AM2923" s="44">
        <f>IF(E2923&lt;10,IF(E2923=1,AB2923,SUMIFS(AB:AB,A:A,A2923,C:C,C2923)),"")</f>
        <v>0</v>
      </c>
    </row>
    <row r="2924" spans="2:39">
      <c r="B2924" t="e">
        <f>INDEX(Schedule!A:B,MATCH(GameLog!A2924,Schedule!A:A,0),2)</f>
        <v>#N/A</v>
      </c>
      <c r="AM2924" s="44">
        <f>IF(E2924&lt;10,IF(E2924=1,AB2924,SUMIFS(AB:AB,A:A,A2924,C:C,C2924)),"")</f>
        <v>0</v>
      </c>
    </row>
    <row r="2925" spans="2:39">
      <c r="B2925" t="e">
        <f>INDEX(Schedule!A:B,MATCH(GameLog!A2925,Schedule!A:A,0),2)</f>
        <v>#N/A</v>
      </c>
      <c r="AM2925" s="44">
        <f>IF(E2925&lt;10,IF(E2925=1,AB2925,SUMIFS(AB:AB,A:A,A2925,C:C,C2925)),"")</f>
        <v>0</v>
      </c>
    </row>
    <row r="2926" spans="2:39">
      <c r="B2926" t="e">
        <f>INDEX(Schedule!A:B,MATCH(GameLog!A2926,Schedule!A:A,0),2)</f>
        <v>#N/A</v>
      </c>
      <c r="AM2926" s="44">
        <f>IF(E2926&lt;10,IF(E2926=1,AB2926,SUMIFS(AB:AB,A:A,A2926,C:C,C2926)),"")</f>
        <v>0</v>
      </c>
    </row>
    <row r="2927" spans="2:39">
      <c r="B2927" t="e">
        <f>INDEX(Schedule!A:B,MATCH(GameLog!A2927,Schedule!A:A,0),2)</f>
        <v>#N/A</v>
      </c>
      <c r="AM2927" s="44">
        <f>IF(E2927&lt;10,IF(E2927=1,AB2927,SUMIFS(AB:AB,A:A,A2927,C:C,C2927)),"")</f>
        <v>0</v>
      </c>
    </row>
    <row r="2928" spans="2:39">
      <c r="B2928" t="e">
        <f>INDEX(Schedule!A:B,MATCH(GameLog!A2928,Schedule!A:A,0),2)</f>
        <v>#N/A</v>
      </c>
      <c r="AM2928" s="44">
        <f>IF(E2928&lt;10,IF(E2928=1,AB2928,SUMIFS(AB:AB,A:A,A2928,C:C,C2928)),"")</f>
        <v>0</v>
      </c>
    </row>
    <row r="2929" spans="2:39">
      <c r="B2929" t="e">
        <f>INDEX(Schedule!A:B,MATCH(GameLog!A2929,Schedule!A:A,0),2)</f>
        <v>#N/A</v>
      </c>
      <c r="AM2929" s="44">
        <f>IF(E2929&lt;10,IF(E2929=1,AB2929,SUMIFS(AB:AB,A:A,A2929,C:C,C2929)),"")</f>
        <v>0</v>
      </c>
    </row>
    <row r="2930" spans="2:39">
      <c r="B2930" t="e">
        <f>INDEX(Schedule!A:B,MATCH(GameLog!A2930,Schedule!A:A,0),2)</f>
        <v>#N/A</v>
      </c>
      <c r="AM2930" s="44">
        <f>IF(E2930&lt;10,IF(E2930=1,AB2930,SUMIFS(AB:AB,A:A,A2930,C:C,C2930)),"")</f>
        <v>0</v>
      </c>
    </row>
    <row r="2931" spans="2:39">
      <c r="B2931" t="e">
        <f>INDEX(Schedule!A:B,MATCH(GameLog!A2931,Schedule!A:A,0),2)</f>
        <v>#N/A</v>
      </c>
      <c r="AM2931" s="44">
        <f>IF(E2931&lt;10,IF(E2931=1,AB2931,SUMIFS(AB:AB,A:A,A2931,C:C,C2931)),"")</f>
        <v>0</v>
      </c>
    </row>
    <row r="2932" spans="2:39">
      <c r="B2932" t="e">
        <f>INDEX(Schedule!A:B,MATCH(GameLog!A2932,Schedule!A:A,0),2)</f>
        <v>#N/A</v>
      </c>
      <c r="AM2932" s="44">
        <f>IF(E2932&lt;10,IF(E2932=1,AB2932,SUMIFS(AB:AB,A:A,A2932,C:C,C2932)),"")</f>
        <v>0</v>
      </c>
    </row>
    <row r="2933" spans="2:39">
      <c r="B2933" t="e">
        <f>INDEX(Schedule!A:B,MATCH(GameLog!A2933,Schedule!A:A,0),2)</f>
        <v>#N/A</v>
      </c>
      <c r="AM2933" s="44">
        <f>IF(E2933&lt;10,IF(E2933=1,AB2933,SUMIFS(AB:AB,A:A,A2933,C:C,C2933)),"")</f>
        <v>0</v>
      </c>
    </row>
    <row r="2934" spans="2:39">
      <c r="B2934" t="e">
        <f>INDEX(Schedule!A:B,MATCH(GameLog!A2934,Schedule!A:A,0),2)</f>
        <v>#N/A</v>
      </c>
      <c r="AM2934" s="44">
        <f>IF(E2934&lt;10,IF(E2934=1,AB2934,SUMIFS(AB:AB,A:A,A2934,C:C,C2934)),"")</f>
        <v>0</v>
      </c>
    </row>
    <row r="2935" spans="2:39">
      <c r="B2935" t="e">
        <f>INDEX(Schedule!A:B,MATCH(GameLog!A2935,Schedule!A:A,0),2)</f>
        <v>#N/A</v>
      </c>
      <c r="AM2935" s="44">
        <f>IF(E2935&lt;10,IF(E2935=1,AB2935,SUMIFS(AB:AB,A:A,A2935,C:C,C2935)),"")</f>
        <v>0</v>
      </c>
    </row>
    <row r="2936" spans="2:39">
      <c r="B2936" t="e">
        <f>INDEX(Schedule!A:B,MATCH(GameLog!A2936,Schedule!A:A,0),2)</f>
        <v>#N/A</v>
      </c>
      <c r="AM2936" s="44">
        <f>IF(E2936&lt;10,IF(E2936=1,AB2936,SUMIFS(AB:AB,A:A,A2936,C:C,C2936)),"")</f>
        <v>0</v>
      </c>
    </row>
    <row r="2937" spans="2:39">
      <c r="B2937" t="e">
        <f>INDEX(Schedule!A:B,MATCH(GameLog!A2937,Schedule!A:A,0),2)</f>
        <v>#N/A</v>
      </c>
      <c r="AM2937" s="44">
        <f>IF(E2937&lt;10,IF(E2937=1,AB2937,SUMIFS(AB:AB,A:A,A2937,C:C,C2937)),"")</f>
        <v>0</v>
      </c>
    </row>
    <row r="2938" spans="2:39">
      <c r="B2938" t="e">
        <f>INDEX(Schedule!A:B,MATCH(GameLog!A2938,Schedule!A:A,0),2)</f>
        <v>#N/A</v>
      </c>
      <c r="AM2938" s="44">
        <f>IF(E2938&lt;10,IF(E2938=1,AB2938,SUMIFS(AB:AB,A:A,A2938,C:C,C2938)),"")</f>
        <v>0</v>
      </c>
    </row>
    <row r="2939" spans="2:39">
      <c r="B2939" t="e">
        <f>INDEX(Schedule!A:B,MATCH(GameLog!A2939,Schedule!A:A,0),2)</f>
        <v>#N/A</v>
      </c>
      <c r="AM2939" s="44">
        <f>IF(E2939&lt;10,IF(E2939=1,AB2939,SUMIFS(AB:AB,A:A,A2939,C:C,C2939)),"")</f>
        <v>0</v>
      </c>
    </row>
    <row r="2940" spans="2:39">
      <c r="B2940" t="e">
        <f>INDEX(Schedule!A:B,MATCH(GameLog!A2940,Schedule!A:A,0),2)</f>
        <v>#N/A</v>
      </c>
      <c r="AM2940" s="44">
        <f>IF(E2940&lt;10,IF(E2940=1,AB2940,SUMIFS(AB:AB,A:A,A2940,C:C,C2940)),"")</f>
        <v>0</v>
      </c>
    </row>
    <row r="2941" spans="2:39">
      <c r="B2941" t="e">
        <f>INDEX(Schedule!A:B,MATCH(GameLog!A2941,Schedule!A:A,0),2)</f>
        <v>#N/A</v>
      </c>
      <c r="AM2941" s="44">
        <f>IF(E2941&lt;10,IF(E2941=1,AB2941,SUMIFS(AB:AB,A:A,A2941,C:C,C2941)),"")</f>
        <v>0</v>
      </c>
    </row>
    <row r="2942" spans="2:39">
      <c r="B2942" t="e">
        <f>INDEX(Schedule!A:B,MATCH(GameLog!A2942,Schedule!A:A,0),2)</f>
        <v>#N/A</v>
      </c>
      <c r="AM2942" s="44">
        <f>IF(E2942&lt;10,IF(E2942=1,AB2942,SUMIFS(AB:AB,A:A,A2942,C:C,C2942)),"")</f>
        <v>0</v>
      </c>
    </row>
    <row r="2943" spans="2:39">
      <c r="B2943" t="e">
        <f>INDEX(Schedule!A:B,MATCH(GameLog!A2943,Schedule!A:A,0),2)</f>
        <v>#N/A</v>
      </c>
      <c r="AM2943" s="44">
        <f>IF(E2943&lt;10,IF(E2943=1,AB2943,SUMIFS(AB:AB,A:A,A2943,C:C,C2943)),"")</f>
        <v>0</v>
      </c>
    </row>
    <row r="2944" spans="2:39">
      <c r="B2944" t="e">
        <f>INDEX(Schedule!A:B,MATCH(GameLog!A2944,Schedule!A:A,0),2)</f>
        <v>#N/A</v>
      </c>
      <c r="AM2944" s="44">
        <f>IF(E2944&lt;10,IF(E2944=1,AB2944,SUMIFS(AB:AB,A:A,A2944,C:C,C2944)),"")</f>
        <v>0</v>
      </c>
    </row>
    <row r="2945" spans="2:39">
      <c r="B2945" t="e">
        <f>INDEX(Schedule!A:B,MATCH(GameLog!A2945,Schedule!A:A,0),2)</f>
        <v>#N/A</v>
      </c>
      <c r="AM2945" s="44">
        <f>IF(E2945&lt;10,IF(E2945=1,AB2945,SUMIFS(AB:AB,A:A,A2945,C:C,C2945)),"")</f>
        <v>0</v>
      </c>
    </row>
    <row r="2946" spans="2:39">
      <c r="B2946" t="e">
        <f>INDEX(Schedule!A:B,MATCH(GameLog!A2946,Schedule!A:A,0),2)</f>
        <v>#N/A</v>
      </c>
      <c r="AM2946" s="44">
        <f>IF(E2946&lt;10,IF(E2946=1,AB2946,SUMIFS(AB:AB,A:A,A2946,C:C,C2946)),"")</f>
        <v>0</v>
      </c>
    </row>
    <row r="2947" spans="2:39">
      <c r="B2947" t="e">
        <f>INDEX(Schedule!A:B,MATCH(GameLog!A2947,Schedule!A:A,0),2)</f>
        <v>#N/A</v>
      </c>
      <c r="AM2947" s="44">
        <f>IF(E2947&lt;10,IF(E2947=1,AB2947,SUMIFS(AB:AB,A:A,A2947,C:C,C2947)),"")</f>
        <v>0</v>
      </c>
    </row>
    <row r="2948" spans="2:39">
      <c r="B2948" t="e">
        <f>INDEX(Schedule!A:B,MATCH(GameLog!A2948,Schedule!A:A,0),2)</f>
        <v>#N/A</v>
      </c>
      <c r="AM2948" s="44">
        <f>IF(E2948&lt;10,IF(E2948=1,AB2948,SUMIFS(AB:AB,A:A,A2948,C:C,C2948)),"")</f>
        <v>0</v>
      </c>
    </row>
    <row r="2949" spans="2:39">
      <c r="B2949" t="e">
        <f>INDEX(Schedule!A:B,MATCH(GameLog!A2949,Schedule!A:A,0),2)</f>
        <v>#N/A</v>
      </c>
      <c r="AM2949" s="44">
        <f>IF(E2949&lt;10,IF(E2949=1,AB2949,SUMIFS(AB:AB,A:A,A2949,C:C,C2949)),"")</f>
        <v>0</v>
      </c>
    </row>
    <row r="2950" spans="2:39">
      <c r="B2950" t="e">
        <f>INDEX(Schedule!A:B,MATCH(GameLog!A2950,Schedule!A:A,0),2)</f>
        <v>#N/A</v>
      </c>
      <c r="AM2950" s="44">
        <f>IF(E2950&lt;10,IF(E2950=1,AB2950,SUMIFS(AB:AB,A:A,A2950,C:C,C2950)),"")</f>
        <v>0</v>
      </c>
    </row>
    <row r="2951" spans="2:39">
      <c r="B2951" t="e">
        <f>INDEX(Schedule!A:B,MATCH(GameLog!A2951,Schedule!A:A,0),2)</f>
        <v>#N/A</v>
      </c>
      <c r="AM2951" s="44">
        <f>IF(E2951&lt;10,IF(E2951=1,AB2951,SUMIFS(AB:AB,A:A,A2951,C:C,C2951)),"")</f>
        <v>0</v>
      </c>
    </row>
    <row r="2952" spans="2:39">
      <c r="B2952" t="e">
        <f>INDEX(Schedule!A:B,MATCH(GameLog!A2952,Schedule!A:A,0),2)</f>
        <v>#N/A</v>
      </c>
      <c r="AM2952" s="44">
        <f>IF(E2952&lt;10,IF(E2952=1,AB2952,SUMIFS(AB:AB,A:A,A2952,C:C,C2952)),"")</f>
        <v>0</v>
      </c>
    </row>
    <row r="2953" spans="2:39">
      <c r="B2953" t="e">
        <f>INDEX(Schedule!A:B,MATCH(GameLog!A2953,Schedule!A:A,0),2)</f>
        <v>#N/A</v>
      </c>
      <c r="AM2953" s="44">
        <f>IF(E2953&lt;10,IF(E2953=1,AB2953,SUMIFS(AB:AB,A:A,A2953,C:C,C2953)),"")</f>
        <v>0</v>
      </c>
    </row>
    <row r="2954" spans="2:39">
      <c r="B2954" t="e">
        <f>INDEX(Schedule!A:B,MATCH(GameLog!A2954,Schedule!A:A,0),2)</f>
        <v>#N/A</v>
      </c>
      <c r="AM2954" s="44">
        <f>IF(E2954&lt;10,IF(E2954=1,AB2954,SUMIFS(AB:AB,A:A,A2954,C:C,C2954)),"")</f>
        <v>0</v>
      </c>
    </row>
    <row r="2955" spans="2:39">
      <c r="B2955" t="e">
        <f>INDEX(Schedule!A:B,MATCH(GameLog!A2955,Schedule!A:A,0),2)</f>
        <v>#N/A</v>
      </c>
      <c r="AM2955" s="44">
        <f>IF(E2955&lt;10,IF(E2955=1,AB2955,SUMIFS(AB:AB,A:A,A2955,C:C,C2955)),"")</f>
        <v>0</v>
      </c>
    </row>
    <row r="2956" spans="2:39">
      <c r="B2956" t="e">
        <f>INDEX(Schedule!A:B,MATCH(GameLog!A2956,Schedule!A:A,0),2)</f>
        <v>#N/A</v>
      </c>
      <c r="AM2956" s="44">
        <f>IF(E2956&lt;10,IF(E2956=1,AB2956,SUMIFS(AB:AB,A:A,A2956,C:C,C2956)),"")</f>
        <v>0</v>
      </c>
    </row>
    <row r="2957" spans="2:39">
      <c r="B2957" t="e">
        <f>INDEX(Schedule!A:B,MATCH(GameLog!A2957,Schedule!A:A,0),2)</f>
        <v>#N/A</v>
      </c>
      <c r="AM2957" s="44">
        <f>IF(E2957&lt;10,IF(E2957=1,AB2957,SUMIFS(AB:AB,A:A,A2957,C:C,C2957)),"")</f>
        <v>0</v>
      </c>
    </row>
    <row r="2958" spans="2:39">
      <c r="B2958" t="e">
        <f>INDEX(Schedule!A:B,MATCH(GameLog!A2958,Schedule!A:A,0),2)</f>
        <v>#N/A</v>
      </c>
      <c r="AM2958" s="44">
        <f>IF(E2958&lt;10,IF(E2958=1,AB2958,SUMIFS(AB:AB,A:A,A2958,C:C,C2958)),"")</f>
        <v>0</v>
      </c>
    </row>
    <row r="2959" spans="2:39">
      <c r="B2959" t="e">
        <f>INDEX(Schedule!A:B,MATCH(GameLog!A2959,Schedule!A:A,0),2)</f>
        <v>#N/A</v>
      </c>
      <c r="AM2959" s="44">
        <f>IF(E2959&lt;10,IF(E2959=1,AB2959,SUMIFS(AB:AB,A:A,A2959,C:C,C2959)),"")</f>
        <v>0</v>
      </c>
    </row>
    <row r="2960" spans="2:39">
      <c r="B2960" t="e">
        <f>INDEX(Schedule!A:B,MATCH(GameLog!A2960,Schedule!A:A,0),2)</f>
        <v>#N/A</v>
      </c>
      <c r="AM2960" s="44">
        <f>IF(E2960&lt;10,IF(E2960=1,AB2960,SUMIFS(AB:AB,A:A,A2960,C:C,C2960)),"")</f>
        <v>0</v>
      </c>
    </row>
    <row r="2961" spans="2:39">
      <c r="B2961" t="e">
        <f>INDEX(Schedule!A:B,MATCH(GameLog!A2961,Schedule!A:A,0),2)</f>
        <v>#N/A</v>
      </c>
      <c r="AM2961" s="44">
        <f>IF(E2961&lt;10,IF(E2961=1,AB2961,SUMIFS(AB:AB,A:A,A2961,C:C,C2961)),"")</f>
        <v>0</v>
      </c>
    </row>
    <row r="2962" spans="2:39">
      <c r="B2962" t="e">
        <f>INDEX(Schedule!A:B,MATCH(GameLog!A2962,Schedule!A:A,0),2)</f>
        <v>#N/A</v>
      </c>
      <c r="AM2962" s="44">
        <f>IF(E2962&lt;10,IF(E2962=1,AB2962,SUMIFS(AB:AB,A:A,A2962,C:C,C2962)),"")</f>
        <v>0</v>
      </c>
    </row>
    <row r="2963" spans="2:39">
      <c r="B2963" t="e">
        <f>INDEX(Schedule!A:B,MATCH(GameLog!A2963,Schedule!A:A,0),2)</f>
        <v>#N/A</v>
      </c>
      <c r="AM2963" s="44">
        <f>IF(E2963&lt;10,IF(E2963=1,AB2963,SUMIFS(AB:AB,A:A,A2963,C:C,C2963)),"")</f>
        <v>0</v>
      </c>
    </row>
    <row r="2964" spans="2:39">
      <c r="B2964" t="e">
        <f>INDEX(Schedule!A:B,MATCH(GameLog!A2964,Schedule!A:A,0),2)</f>
        <v>#N/A</v>
      </c>
      <c r="AM2964" s="44">
        <f>IF(E2964&lt;10,IF(E2964=1,AB2964,SUMIFS(AB:AB,A:A,A2964,C:C,C2964)),"")</f>
        <v>0</v>
      </c>
    </row>
    <row r="2965" spans="2:39">
      <c r="B2965" t="e">
        <f>INDEX(Schedule!A:B,MATCH(GameLog!A2965,Schedule!A:A,0),2)</f>
        <v>#N/A</v>
      </c>
      <c r="AM2965" s="44">
        <f>IF(E2965&lt;10,IF(E2965=1,AB2965,SUMIFS(AB:AB,A:A,A2965,C:C,C2965)),"")</f>
        <v>0</v>
      </c>
    </row>
    <row r="2966" spans="2:39">
      <c r="B2966" t="e">
        <f>INDEX(Schedule!A:B,MATCH(GameLog!A2966,Schedule!A:A,0),2)</f>
        <v>#N/A</v>
      </c>
      <c r="AM2966" s="44">
        <f>IF(E2966&lt;10,IF(E2966=1,AB2966,SUMIFS(AB:AB,A:A,A2966,C:C,C2966)),"")</f>
        <v>0</v>
      </c>
    </row>
    <row r="2967" spans="2:39">
      <c r="B2967" t="e">
        <f>INDEX(Schedule!A:B,MATCH(GameLog!A2967,Schedule!A:A,0),2)</f>
        <v>#N/A</v>
      </c>
      <c r="AM2967" s="44">
        <f>IF(E2967&lt;10,IF(E2967=1,AB2967,SUMIFS(AB:AB,A:A,A2967,C:C,C2967)),"")</f>
        <v>0</v>
      </c>
    </row>
    <row r="2968" spans="2:39">
      <c r="B2968" t="e">
        <f>INDEX(Schedule!A:B,MATCH(GameLog!A2968,Schedule!A:A,0),2)</f>
        <v>#N/A</v>
      </c>
      <c r="AM2968" s="44">
        <f>IF(E2968&lt;10,IF(E2968=1,AB2968,SUMIFS(AB:AB,A:A,A2968,C:C,C2968)),"")</f>
        <v>0</v>
      </c>
    </row>
    <row r="2969" spans="2:39">
      <c r="B2969" t="e">
        <f>INDEX(Schedule!A:B,MATCH(GameLog!A2969,Schedule!A:A,0),2)</f>
        <v>#N/A</v>
      </c>
      <c r="AM2969" s="44">
        <f>IF(E2969&lt;10,IF(E2969=1,AB2969,SUMIFS(AB:AB,A:A,A2969,C:C,C2969)),"")</f>
        <v>0</v>
      </c>
    </row>
    <row r="2970" spans="2:39">
      <c r="B2970" t="e">
        <f>INDEX(Schedule!A:B,MATCH(GameLog!A2970,Schedule!A:A,0),2)</f>
        <v>#N/A</v>
      </c>
      <c r="AM2970" s="44">
        <f>IF(E2970&lt;10,IF(E2970=1,AB2970,SUMIFS(AB:AB,A:A,A2970,C:C,C2970)),"")</f>
        <v>0</v>
      </c>
    </row>
    <row r="2971" spans="2:39">
      <c r="B2971" t="e">
        <f>INDEX(Schedule!A:B,MATCH(GameLog!A2971,Schedule!A:A,0),2)</f>
        <v>#N/A</v>
      </c>
      <c r="AM2971" s="44">
        <f>IF(E2971&lt;10,IF(E2971=1,AB2971,SUMIFS(AB:AB,A:A,A2971,C:C,C2971)),"")</f>
        <v>0</v>
      </c>
    </row>
    <row r="2972" spans="2:39">
      <c r="B2972" t="e">
        <f>INDEX(Schedule!A:B,MATCH(GameLog!A2972,Schedule!A:A,0),2)</f>
        <v>#N/A</v>
      </c>
      <c r="AM2972" s="44">
        <f>IF(E2972&lt;10,IF(E2972=1,AB2972,SUMIFS(AB:AB,A:A,A2972,C:C,C2972)),"")</f>
        <v>0</v>
      </c>
    </row>
    <row r="2973" spans="2:39">
      <c r="B2973" t="e">
        <f>INDEX(Schedule!A:B,MATCH(GameLog!A2973,Schedule!A:A,0),2)</f>
        <v>#N/A</v>
      </c>
      <c r="AM2973" s="44">
        <f>IF(E2973&lt;10,IF(E2973=1,AB2973,SUMIFS(AB:AB,A:A,A2973,C:C,C2973)),"")</f>
        <v>0</v>
      </c>
    </row>
    <row r="2974" spans="2:39">
      <c r="B2974" t="e">
        <f>INDEX(Schedule!A:B,MATCH(GameLog!A2974,Schedule!A:A,0),2)</f>
        <v>#N/A</v>
      </c>
      <c r="AM2974" s="44">
        <f>IF(E2974&lt;10,IF(E2974=1,AB2974,SUMIFS(AB:AB,A:A,A2974,C:C,C2974)),"")</f>
        <v>0</v>
      </c>
    </row>
    <row r="2975" spans="2:39">
      <c r="B2975" t="e">
        <f>INDEX(Schedule!A:B,MATCH(GameLog!A2975,Schedule!A:A,0),2)</f>
        <v>#N/A</v>
      </c>
      <c r="AM2975" s="44">
        <f>IF(E2975&lt;10,IF(E2975=1,AB2975,SUMIFS(AB:AB,A:A,A2975,C:C,C2975)),"")</f>
        <v>0</v>
      </c>
    </row>
    <row r="2976" spans="2:39">
      <c r="B2976" t="e">
        <f>INDEX(Schedule!A:B,MATCH(GameLog!A2976,Schedule!A:A,0),2)</f>
        <v>#N/A</v>
      </c>
      <c r="AM2976" s="44">
        <f>IF(E2976&lt;10,IF(E2976=1,AB2976,SUMIFS(AB:AB,A:A,A2976,C:C,C2976)),"")</f>
        <v>0</v>
      </c>
    </row>
    <row r="2977" spans="2:39">
      <c r="B2977" t="e">
        <f>INDEX(Schedule!A:B,MATCH(GameLog!A2977,Schedule!A:A,0),2)</f>
        <v>#N/A</v>
      </c>
      <c r="AM2977" s="44">
        <f>IF(E2977&lt;10,IF(E2977=1,AB2977,SUMIFS(AB:AB,A:A,A2977,C:C,C2977)),"")</f>
        <v>0</v>
      </c>
    </row>
    <row r="2978" spans="2:39">
      <c r="B2978" t="e">
        <f>INDEX(Schedule!A:B,MATCH(GameLog!A2978,Schedule!A:A,0),2)</f>
        <v>#N/A</v>
      </c>
      <c r="AM2978" s="44">
        <f>IF(E2978&lt;10,IF(E2978=1,AB2978,SUMIFS(AB:AB,A:A,A2978,C:C,C2978)),"")</f>
        <v>0</v>
      </c>
    </row>
    <row r="2979" spans="2:39">
      <c r="B2979" t="e">
        <f>INDEX(Schedule!A:B,MATCH(GameLog!A2979,Schedule!A:A,0),2)</f>
        <v>#N/A</v>
      </c>
      <c r="AM2979" s="44">
        <f>IF(E2979&lt;10,IF(E2979=1,AB2979,SUMIFS(AB:AB,A:A,A2979,C:C,C2979)),"")</f>
        <v>0</v>
      </c>
    </row>
    <row r="2980" spans="2:39">
      <c r="B2980" t="e">
        <f>INDEX(Schedule!A:B,MATCH(GameLog!A2980,Schedule!A:A,0),2)</f>
        <v>#N/A</v>
      </c>
      <c r="AM2980" s="44">
        <f>IF(E2980&lt;10,IF(E2980=1,AB2980,SUMIFS(AB:AB,A:A,A2980,C:C,C2980)),"")</f>
        <v>0</v>
      </c>
    </row>
    <row r="2981" spans="2:39">
      <c r="B2981" t="e">
        <f>INDEX(Schedule!A:B,MATCH(GameLog!A2981,Schedule!A:A,0),2)</f>
        <v>#N/A</v>
      </c>
      <c r="AM2981" s="44">
        <f>IF(E2981&lt;10,IF(E2981=1,AB2981,SUMIFS(AB:AB,A:A,A2981,C:C,C2981)),"")</f>
        <v>0</v>
      </c>
    </row>
    <row r="2982" spans="2:39">
      <c r="B2982" t="e">
        <f>INDEX(Schedule!A:B,MATCH(GameLog!A2982,Schedule!A:A,0),2)</f>
        <v>#N/A</v>
      </c>
      <c r="AM2982" s="44">
        <f>IF(E2982&lt;10,IF(E2982=1,AB2982,SUMIFS(AB:AB,A:A,A2982,C:C,C2982)),"")</f>
        <v>0</v>
      </c>
    </row>
    <row r="2983" spans="2:39">
      <c r="B2983" t="e">
        <f>INDEX(Schedule!A:B,MATCH(GameLog!A2983,Schedule!A:A,0),2)</f>
        <v>#N/A</v>
      </c>
      <c r="AM2983" s="44">
        <f>IF(E2983&lt;10,IF(E2983=1,AB2983,SUMIFS(AB:AB,A:A,A2983,C:C,C2983)),"")</f>
        <v>0</v>
      </c>
    </row>
    <row r="2984" spans="2:39">
      <c r="B2984" t="e">
        <f>INDEX(Schedule!A:B,MATCH(GameLog!A2984,Schedule!A:A,0),2)</f>
        <v>#N/A</v>
      </c>
      <c r="AM2984" s="44">
        <f>IF(E2984&lt;10,IF(E2984=1,AB2984,SUMIFS(AB:AB,A:A,A2984,C:C,C2984)),"")</f>
        <v>0</v>
      </c>
    </row>
    <row r="2985" spans="2:39">
      <c r="B2985" t="e">
        <f>INDEX(Schedule!A:B,MATCH(GameLog!A2985,Schedule!A:A,0),2)</f>
        <v>#N/A</v>
      </c>
      <c r="AM2985" s="44">
        <f>IF(E2985&lt;10,IF(E2985=1,AB2985,SUMIFS(AB:AB,A:A,A2985,C:C,C2985)),"")</f>
        <v>0</v>
      </c>
    </row>
    <row r="2986" spans="2:39">
      <c r="B2986" t="e">
        <f>INDEX(Schedule!A:B,MATCH(GameLog!A2986,Schedule!A:A,0),2)</f>
        <v>#N/A</v>
      </c>
      <c r="AM2986" s="44">
        <f>IF(E2986&lt;10,IF(E2986=1,AB2986,SUMIFS(AB:AB,A:A,A2986,C:C,C2986)),"")</f>
        <v>0</v>
      </c>
    </row>
    <row r="2987" spans="2:39">
      <c r="B2987" t="e">
        <f>INDEX(Schedule!A:B,MATCH(GameLog!A2987,Schedule!A:A,0),2)</f>
        <v>#N/A</v>
      </c>
      <c r="AM2987" s="44">
        <f>IF(E2987&lt;10,IF(E2987=1,AB2987,SUMIFS(AB:AB,A:A,A2987,C:C,C2987)),"")</f>
        <v>0</v>
      </c>
    </row>
    <row r="2988" spans="2:39">
      <c r="B2988" t="e">
        <f>INDEX(Schedule!A:B,MATCH(GameLog!A2988,Schedule!A:A,0),2)</f>
        <v>#N/A</v>
      </c>
      <c r="AM2988" s="44">
        <f>IF(E2988&lt;10,IF(E2988=1,AB2988,SUMIFS(AB:AB,A:A,A2988,C:C,C2988)),"")</f>
        <v>0</v>
      </c>
    </row>
    <row r="2989" spans="2:39">
      <c r="B2989" t="e">
        <f>INDEX(Schedule!A:B,MATCH(GameLog!A2989,Schedule!A:A,0),2)</f>
        <v>#N/A</v>
      </c>
      <c r="AM2989" s="44">
        <f>IF(E2989&lt;10,IF(E2989=1,AB2989,SUMIFS(AB:AB,A:A,A2989,C:C,C2989)),"")</f>
        <v>0</v>
      </c>
    </row>
    <row r="2990" spans="2:39">
      <c r="B2990" t="e">
        <f>INDEX(Schedule!A:B,MATCH(GameLog!A2990,Schedule!A:A,0),2)</f>
        <v>#N/A</v>
      </c>
      <c r="AM2990" s="44">
        <f>IF(E2990&lt;10,IF(E2990=1,AB2990,SUMIFS(AB:AB,A:A,A2990,C:C,C2990)),"")</f>
        <v>0</v>
      </c>
    </row>
    <row r="2991" spans="2:39">
      <c r="B2991" t="e">
        <f>INDEX(Schedule!A:B,MATCH(GameLog!A2991,Schedule!A:A,0),2)</f>
        <v>#N/A</v>
      </c>
      <c r="AM2991" s="44">
        <f>IF(E2991&lt;10,IF(E2991=1,AB2991,SUMIFS(AB:AB,A:A,A2991,C:C,C2991)),"")</f>
        <v>0</v>
      </c>
    </row>
    <row r="2992" spans="2:39">
      <c r="B2992" t="e">
        <f>INDEX(Schedule!A:B,MATCH(GameLog!A2992,Schedule!A:A,0),2)</f>
        <v>#N/A</v>
      </c>
      <c r="AM2992" s="44">
        <f>IF(E2992&lt;10,IF(E2992=1,AB2992,SUMIFS(AB:AB,A:A,A2992,C:C,C2992)),"")</f>
        <v>0</v>
      </c>
    </row>
    <row r="2993" spans="2:39">
      <c r="B2993" t="e">
        <f>INDEX(Schedule!A:B,MATCH(GameLog!A2993,Schedule!A:A,0),2)</f>
        <v>#N/A</v>
      </c>
      <c r="AM2993" s="44">
        <f>IF(E2993&lt;10,IF(E2993=1,AB2993,SUMIFS(AB:AB,A:A,A2993,C:C,C2993)),"")</f>
        <v>0</v>
      </c>
    </row>
    <row r="2994" spans="2:39">
      <c r="B2994" t="e">
        <f>INDEX(Schedule!A:B,MATCH(GameLog!A2994,Schedule!A:A,0),2)</f>
        <v>#N/A</v>
      </c>
      <c r="AM2994" s="44">
        <f>IF(E2994&lt;10,IF(E2994=1,AB2994,SUMIFS(AB:AB,A:A,A2994,C:C,C2994)),"")</f>
        <v>0</v>
      </c>
    </row>
    <row r="2995" spans="2:39">
      <c r="B2995" t="e">
        <f>INDEX(Schedule!A:B,MATCH(GameLog!A2995,Schedule!A:A,0),2)</f>
        <v>#N/A</v>
      </c>
      <c r="AM2995" s="44">
        <f>IF(E2995&lt;10,IF(E2995=1,AB2995,SUMIFS(AB:AB,A:A,A2995,C:C,C2995)),"")</f>
        <v>0</v>
      </c>
    </row>
    <row r="2996" spans="2:39">
      <c r="B2996" t="e">
        <f>INDEX(Schedule!A:B,MATCH(GameLog!A2996,Schedule!A:A,0),2)</f>
        <v>#N/A</v>
      </c>
      <c r="AM2996" s="44">
        <f>IF(E2996&lt;10,IF(E2996=1,AB2996,SUMIFS(AB:AB,A:A,A2996,C:C,C2996)),"")</f>
        <v>0</v>
      </c>
    </row>
    <row r="2997" spans="2:39">
      <c r="B2997" t="e">
        <f>INDEX(Schedule!A:B,MATCH(GameLog!A2997,Schedule!A:A,0),2)</f>
        <v>#N/A</v>
      </c>
      <c r="AM2997" s="44">
        <f>IF(E2997&lt;10,IF(E2997=1,AB2997,SUMIFS(AB:AB,A:A,A2997,C:C,C2997)),"")</f>
        <v>0</v>
      </c>
    </row>
    <row r="2998" spans="2:39">
      <c r="B2998" t="e">
        <f>INDEX(Schedule!A:B,MATCH(GameLog!A2998,Schedule!A:A,0),2)</f>
        <v>#N/A</v>
      </c>
      <c r="AM2998" s="44">
        <f>IF(E2998&lt;10,IF(E2998=1,AB2998,SUMIFS(AB:AB,A:A,A2998,C:C,C2998)),"")</f>
        <v>0</v>
      </c>
    </row>
    <row r="2999" spans="2:39">
      <c r="B2999" t="e">
        <f>INDEX(Schedule!A:B,MATCH(GameLog!A2999,Schedule!A:A,0),2)</f>
        <v>#N/A</v>
      </c>
      <c r="AM2999" s="44">
        <f>IF(E2999&lt;10,IF(E2999=1,AB2999,SUMIFS(AB:AB,A:A,A2999,C:C,C2999)),"")</f>
        <v>0</v>
      </c>
    </row>
    <row r="3000" spans="2:39">
      <c r="B3000" t="e">
        <f>INDEX(Schedule!A:B,MATCH(GameLog!A3000,Schedule!A:A,0),2)</f>
        <v>#N/A</v>
      </c>
      <c r="AM3000" s="44">
        <f>IF(E3000&lt;10,IF(E3000=1,AB3000,SUMIFS(AB:AB,A:A,A3000,C:C,C3000)),"")</f>
        <v>0</v>
      </c>
    </row>
    <row r="3001" spans="2:39">
      <c r="B3001" t="e">
        <f>INDEX(Schedule!A:B,MATCH(GameLog!A3001,Schedule!A:A,0),2)</f>
        <v>#N/A</v>
      </c>
      <c r="AM3001" s="44">
        <f>IF(E3001&lt;10,IF(E3001=1,AB3001,SUMIFS(AB:AB,A:A,A3001,C:C,C3001)),"")</f>
        <v>0</v>
      </c>
    </row>
    <row r="3002" spans="2:39">
      <c r="B3002" t="e">
        <f>INDEX(Schedule!A:B,MATCH(GameLog!A3002,Schedule!A:A,0),2)</f>
        <v>#N/A</v>
      </c>
      <c r="AM3002" s="44">
        <f>IF(E3002&lt;10,IF(E3002=1,AB3002,SUMIFS(AB:AB,A:A,A3002,C:C,C3002)),"")</f>
        <v>0</v>
      </c>
    </row>
    <row r="3003" spans="2:39">
      <c r="B3003" t="e">
        <f>INDEX(Schedule!A:B,MATCH(GameLog!A3003,Schedule!A:A,0),2)</f>
        <v>#N/A</v>
      </c>
      <c r="AM3003" s="44">
        <f>IF(E3003&lt;10,IF(E3003=1,AB3003,SUMIFS(AB:AB,A:A,A3003,C:C,C3003)),"")</f>
        <v>0</v>
      </c>
    </row>
    <row r="3004" spans="2:39">
      <c r="B3004" t="e">
        <f>INDEX(Schedule!A:B,MATCH(GameLog!A3004,Schedule!A:A,0),2)</f>
        <v>#N/A</v>
      </c>
      <c r="AM3004" s="44">
        <f>IF(E3004&lt;10,IF(E3004=1,AB3004,SUMIFS(AB:AB,A:A,A3004,C:C,C3004)),"")</f>
        <v>0</v>
      </c>
    </row>
    <row r="3005" spans="2:39">
      <c r="B3005" t="e">
        <f>INDEX(Schedule!A:B,MATCH(GameLog!A3005,Schedule!A:A,0),2)</f>
        <v>#N/A</v>
      </c>
      <c r="AM3005" s="44">
        <f>IF(E3005&lt;10,IF(E3005=1,AB3005,SUMIFS(AB:AB,A:A,A3005,C:C,C3005)),"")</f>
        <v>0</v>
      </c>
    </row>
    <row r="3006" spans="2:39">
      <c r="B3006" t="e">
        <f>INDEX(Schedule!A:B,MATCH(GameLog!A3006,Schedule!A:A,0),2)</f>
        <v>#N/A</v>
      </c>
      <c r="AM3006" s="44">
        <f>IF(E3006&lt;10,IF(E3006=1,AB3006,SUMIFS(AB:AB,A:A,A3006,C:C,C3006)),"")</f>
        <v>0</v>
      </c>
    </row>
    <row r="3007" spans="2:39">
      <c r="B3007" t="e">
        <f>INDEX(Schedule!A:B,MATCH(GameLog!A3007,Schedule!A:A,0),2)</f>
        <v>#N/A</v>
      </c>
      <c r="AM3007" s="44">
        <f>IF(E3007&lt;10,IF(E3007=1,AB3007,SUMIFS(AB:AB,A:A,A3007,C:C,C3007)),"")</f>
        <v>0</v>
      </c>
    </row>
    <row r="3008" spans="2:39">
      <c r="B3008" t="e">
        <f>INDEX(Schedule!A:B,MATCH(GameLog!A3008,Schedule!A:A,0),2)</f>
        <v>#N/A</v>
      </c>
      <c r="AM3008" s="44">
        <f>IF(E3008&lt;10,IF(E3008=1,AB3008,SUMIFS(AB:AB,A:A,A3008,C:C,C3008)),"")</f>
        <v>0</v>
      </c>
    </row>
    <row r="3009" spans="2:39">
      <c r="B3009" t="e">
        <f>INDEX(Schedule!A:B,MATCH(GameLog!A3009,Schedule!A:A,0),2)</f>
        <v>#N/A</v>
      </c>
      <c r="AM3009" s="44">
        <f>IF(E3009&lt;10,IF(E3009=1,AB3009,SUMIFS(AB:AB,A:A,A3009,C:C,C3009)),"")</f>
        <v>0</v>
      </c>
    </row>
    <row r="3010" spans="2:39">
      <c r="B3010" t="e">
        <f>INDEX(Schedule!A:B,MATCH(GameLog!A3010,Schedule!A:A,0),2)</f>
        <v>#N/A</v>
      </c>
      <c r="AM3010" s="44">
        <f>IF(E3010&lt;10,IF(E3010=1,AB3010,SUMIFS(AB:AB,A:A,A3010,C:C,C3010)),"")</f>
        <v>0</v>
      </c>
    </row>
    <row r="3011" spans="2:39">
      <c r="B3011" t="e">
        <f>INDEX(Schedule!A:B,MATCH(GameLog!A3011,Schedule!A:A,0),2)</f>
        <v>#N/A</v>
      </c>
      <c r="AM3011" s="44">
        <f>IF(E3011&lt;10,IF(E3011=1,AB3011,SUMIFS(AB:AB,A:A,A3011,C:C,C3011)),"")</f>
        <v>0</v>
      </c>
    </row>
    <row r="3012" spans="2:39">
      <c r="B3012" t="e">
        <f>INDEX(Schedule!A:B,MATCH(GameLog!A3012,Schedule!A:A,0),2)</f>
        <v>#N/A</v>
      </c>
      <c r="AM3012" s="44">
        <f>IF(E3012&lt;10,IF(E3012=1,AB3012,SUMIFS(AB:AB,A:A,A3012,C:C,C3012)),"")</f>
        <v>0</v>
      </c>
    </row>
    <row r="3013" spans="2:39">
      <c r="B3013" t="e">
        <f>INDEX(Schedule!A:B,MATCH(GameLog!A3013,Schedule!A:A,0),2)</f>
        <v>#N/A</v>
      </c>
      <c r="AM3013" s="44">
        <f>IF(E3013&lt;10,IF(E3013=1,AB3013,SUMIFS(AB:AB,A:A,A3013,C:C,C3013)),"")</f>
        <v>0</v>
      </c>
    </row>
    <row r="3014" spans="2:39">
      <c r="B3014" t="e">
        <f>INDEX(Schedule!A:B,MATCH(GameLog!A3014,Schedule!A:A,0),2)</f>
        <v>#N/A</v>
      </c>
      <c r="AM3014" s="44">
        <f>IF(E3014&lt;10,IF(E3014=1,AB3014,SUMIFS(AB:AB,A:A,A3014,C:C,C3014)),"")</f>
        <v>0</v>
      </c>
    </row>
    <row r="3015" spans="2:39">
      <c r="B3015" t="e">
        <f>INDEX(Schedule!A:B,MATCH(GameLog!A3015,Schedule!A:A,0),2)</f>
        <v>#N/A</v>
      </c>
      <c r="AM3015" s="44">
        <f>IF(E3015&lt;10,IF(E3015=1,AB3015,SUMIFS(AB:AB,A:A,A3015,C:C,C3015)),"")</f>
        <v>0</v>
      </c>
    </row>
    <row r="3016" spans="2:39">
      <c r="B3016" t="e">
        <f>INDEX(Schedule!A:B,MATCH(GameLog!A3016,Schedule!A:A,0),2)</f>
        <v>#N/A</v>
      </c>
      <c r="AM3016" s="44">
        <f>IF(E3016&lt;10,IF(E3016=1,AB3016,SUMIFS(AB:AB,A:A,A3016,C:C,C3016)),"")</f>
        <v>0</v>
      </c>
    </row>
    <row r="3017" spans="2:39">
      <c r="B3017" t="e">
        <f>INDEX(Schedule!A:B,MATCH(GameLog!A3017,Schedule!A:A,0),2)</f>
        <v>#N/A</v>
      </c>
      <c r="AM3017" s="44">
        <f>IF(E3017&lt;10,IF(E3017=1,AB3017,SUMIFS(AB:AB,A:A,A3017,C:C,C3017)),"")</f>
        <v>0</v>
      </c>
    </row>
    <row r="3018" spans="2:39">
      <c r="B3018" t="e">
        <f>INDEX(Schedule!A:B,MATCH(GameLog!A3018,Schedule!A:A,0),2)</f>
        <v>#N/A</v>
      </c>
      <c r="AM3018" s="44">
        <f>IF(E3018&lt;10,IF(E3018=1,AB3018,SUMIFS(AB:AB,A:A,A3018,C:C,C3018)),"")</f>
        <v>0</v>
      </c>
    </row>
    <row r="3019" spans="2:39">
      <c r="B3019" t="e">
        <f>INDEX(Schedule!A:B,MATCH(GameLog!A3019,Schedule!A:A,0),2)</f>
        <v>#N/A</v>
      </c>
      <c r="AM3019" s="44">
        <f>IF(E3019&lt;10,IF(E3019=1,AB3019,SUMIFS(AB:AB,A:A,A3019,C:C,C3019)),"")</f>
        <v>0</v>
      </c>
    </row>
    <row r="3020" spans="2:39">
      <c r="B3020" t="e">
        <f>INDEX(Schedule!A:B,MATCH(GameLog!A3020,Schedule!A:A,0),2)</f>
        <v>#N/A</v>
      </c>
      <c r="AM3020" s="44">
        <f>IF(E3020&lt;10,IF(E3020=1,AB3020,SUMIFS(AB:AB,A:A,A3020,C:C,C3020)),"")</f>
        <v>0</v>
      </c>
    </row>
    <row r="3021" spans="2:39">
      <c r="B3021" t="e">
        <f>INDEX(Schedule!A:B,MATCH(GameLog!A3021,Schedule!A:A,0),2)</f>
        <v>#N/A</v>
      </c>
      <c r="AM3021" s="44">
        <f>IF(E3021&lt;10,IF(E3021=1,AB3021,SUMIFS(AB:AB,A:A,A3021,C:C,C3021)),"")</f>
        <v>0</v>
      </c>
    </row>
    <row r="3022" spans="2:39">
      <c r="B3022" t="e">
        <f>INDEX(Schedule!A:B,MATCH(GameLog!A3022,Schedule!A:A,0),2)</f>
        <v>#N/A</v>
      </c>
      <c r="AM3022" s="44">
        <f>IF(E3022&lt;10,IF(E3022=1,AB3022,SUMIFS(AB:AB,A:A,A3022,C:C,C3022)),"")</f>
        <v>0</v>
      </c>
    </row>
    <row r="3023" spans="2:39">
      <c r="B3023" t="e">
        <f>INDEX(Schedule!A:B,MATCH(GameLog!A3023,Schedule!A:A,0),2)</f>
        <v>#N/A</v>
      </c>
      <c r="AM3023" s="44">
        <f>IF(E3023&lt;10,IF(E3023=1,AB3023,SUMIFS(AB:AB,A:A,A3023,C:C,C3023)),"")</f>
        <v>0</v>
      </c>
    </row>
    <row r="3024" spans="2:39">
      <c r="B3024" t="e">
        <f>INDEX(Schedule!A:B,MATCH(GameLog!A3024,Schedule!A:A,0),2)</f>
        <v>#N/A</v>
      </c>
      <c r="AM3024" s="44">
        <f>IF(E3024&lt;10,IF(E3024=1,AB3024,SUMIFS(AB:AB,A:A,A3024,C:C,C3024)),"")</f>
        <v>0</v>
      </c>
    </row>
    <row r="3025" spans="2:39">
      <c r="B3025" t="e">
        <f>INDEX(Schedule!A:B,MATCH(GameLog!A3025,Schedule!A:A,0),2)</f>
        <v>#N/A</v>
      </c>
      <c r="AM3025" s="44">
        <f>IF(E3025&lt;10,IF(E3025=1,AB3025,SUMIFS(AB:AB,A:A,A3025,C:C,C3025)),"")</f>
        <v>0</v>
      </c>
    </row>
    <row r="3026" spans="2:39">
      <c r="B3026" t="e">
        <f>INDEX(Schedule!A:B,MATCH(GameLog!A3026,Schedule!A:A,0),2)</f>
        <v>#N/A</v>
      </c>
      <c r="AM3026" s="44">
        <f>IF(E3026&lt;10,IF(E3026=1,AB3026,SUMIFS(AB:AB,A:A,A3026,C:C,C3026)),"")</f>
        <v>0</v>
      </c>
    </row>
    <row r="3027" spans="2:39">
      <c r="B3027" t="e">
        <f>INDEX(Schedule!A:B,MATCH(GameLog!A3027,Schedule!A:A,0),2)</f>
        <v>#N/A</v>
      </c>
      <c r="AM3027" s="44">
        <f>IF(E3027&lt;10,IF(E3027=1,AB3027,SUMIFS(AB:AB,A:A,A3027,C:C,C3027)),"")</f>
        <v>0</v>
      </c>
    </row>
    <row r="3028" spans="2:39">
      <c r="B3028" t="e">
        <f>INDEX(Schedule!A:B,MATCH(GameLog!A3028,Schedule!A:A,0),2)</f>
        <v>#N/A</v>
      </c>
      <c r="AM3028" s="44">
        <f>IF(E3028&lt;10,IF(E3028=1,AB3028,SUMIFS(AB:AB,A:A,A3028,C:C,C3028)),"")</f>
        <v>0</v>
      </c>
    </row>
    <row r="3029" spans="2:39">
      <c r="B3029" t="e">
        <f>INDEX(Schedule!A:B,MATCH(GameLog!A3029,Schedule!A:A,0),2)</f>
        <v>#N/A</v>
      </c>
      <c r="AM3029" s="44">
        <f>IF(E3029&lt;10,IF(E3029=1,AB3029,SUMIFS(AB:AB,A:A,A3029,C:C,C3029)),"")</f>
        <v>0</v>
      </c>
    </row>
    <row r="3030" spans="2:39">
      <c r="B3030" t="e">
        <f>INDEX(Schedule!A:B,MATCH(GameLog!A3030,Schedule!A:A,0),2)</f>
        <v>#N/A</v>
      </c>
      <c r="AM3030" s="44">
        <f>IF(E3030&lt;10,IF(E3030=1,AB3030,SUMIFS(AB:AB,A:A,A3030,C:C,C3030)),"")</f>
        <v>0</v>
      </c>
    </row>
    <row r="3031" spans="2:39">
      <c r="B3031" t="e">
        <f>INDEX(Schedule!A:B,MATCH(GameLog!A3031,Schedule!A:A,0),2)</f>
        <v>#N/A</v>
      </c>
      <c r="AM3031" s="44">
        <f>IF(E3031&lt;10,IF(E3031=1,AB3031,SUMIFS(AB:AB,A:A,A3031,C:C,C3031)),"")</f>
        <v>0</v>
      </c>
    </row>
    <row r="3032" spans="2:39">
      <c r="B3032" t="e">
        <f>INDEX(Schedule!A:B,MATCH(GameLog!A3032,Schedule!A:A,0),2)</f>
        <v>#N/A</v>
      </c>
      <c r="AM3032" s="44">
        <f>IF(E3032&lt;10,IF(E3032=1,AB3032,SUMIFS(AB:AB,A:A,A3032,C:C,C3032)),"")</f>
        <v>0</v>
      </c>
    </row>
    <row r="3033" spans="2:39">
      <c r="B3033" t="e">
        <f>INDEX(Schedule!A:B,MATCH(GameLog!A3033,Schedule!A:A,0),2)</f>
        <v>#N/A</v>
      </c>
      <c r="AM3033" s="44">
        <f>IF(E3033&lt;10,IF(E3033=1,AB3033,SUMIFS(AB:AB,A:A,A3033,C:C,C3033)),"")</f>
        <v>0</v>
      </c>
    </row>
    <row r="3034" spans="2:39">
      <c r="B3034" t="e">
        <f>INDEX(Schedule!A:B,MATCH(GameLog!A3034,Schedule!A:A,0),2)</f>
        <v>#N/A</v>
      </c>
      <c r="AM3034" s="44">
        <f>IF(E3034&lt;10,IF(E3034=1,AB3034,SUMIFS(AB:AB,A:A,A3034,C:C,C3034)),"")</f>
        <v>0</v>
      </c>
    </row>
    <row r="3035" spans="2:39">
      <c r="B3035" t="e">
        <f>INDEX(Schedule!A:B,MATCH(GameLog!A3035,Schedule!A:A,0),2)</f>
        <v>#N/A</v>
      </c>
      <c r="AM3035" s="44">
        <f>IF(E3035&lt;10,IF(E3035=1,AB3035,SUMIFS(AB:AB,A:A,A3035,C:C,C3035)),"")</f>
        <v>0</v>
      </c>
    </row>
    <row r="3036" spans="2:39">
      <c r="B3036" t="e">
        <f>INDEX(Schedule!A:B,MATCH(GameLog!A3036,Schedule!A:A,0),2)</f>
        <v>#N/A</v>
      </c>
      <c r="AM3036" s="44">
        <f>IF(E3036&lt;10,IF(E3036=1,AB3036,SUMIFS(AB:AB,A:A,A3036,C:C,C3036)),"")</f>
        <v>0</v>
      </c>
    </row>
    <row r="3037" spans="2:39">
      <c r="B3037" t="e">
        <f>INDEX(Schedule!A:B,MATCH(GameLog!A3037,Schedule!A:A,0),2)</f>
        <v>#N/A</v>
      </c>
      <c r="AM3037" s="44">
        <f>IF(E3037&lt;10,IF(E3037=1,AB3037,SUMIFS(AB:AB,A:A,A3037,C:C,C3037)),"")</f>
        <v>0</v>
      </c>
    </row>
    <row r="3038" spans="2:39">
      <c r="B3038" t="e">
        <f>INDEX(Schedule!A:B,MATCH(GameLog!A3038,Schedule!A:A,0),2)</f>
        <v>#N/A</v>
      </c>
      <c r="AM3038" s="44">
        <f>IF(E3038&lt;10,IF(E3038=1,AB3038,SUMIFS(AB:AB,A:A,A3038,C:C,C3038)),"")</f>
        <v>0</v>
      </c>
    </row>
    <row r="3039" spans="2:39">
      <c r="B3039" t="e">
        <f>INDEX(Schedule!A:B,MATCH(GameLog!A3039,Schedule!A:A,0),2)</f>
        <v>#N/A</v>
      </c>
      <c r="AM3039" s="44">
        <f>IF(E3039&lt;10,IF(E3039=1,AB3039,SUMIFS(AB:AB,A:A,A3039,C:C,C3039)),"")</f>
        <v>0</v>
      </c>
    </row>
    <row r="3040" spans="2:39">
      <c r="B3040" t="e">
        <f>INDEX(Schedule!A:B,MATCH(GameLog!A3040,Schedule!A:A,0),2)</f>
        <v>#N/A</v>
      </c>
      <c r="AM3040" s="44">
        <f>IF(E3040&lt;10,IF(E3040=1,AB3040,SUMIFS(AB:AB,A:A,A3040,C:C,C3040)),"")</f>
        <v>0</v>
      </c>
    </row>
    <row r="3041" spans="2:39">
      <c r="B3041" t="e">
        <f>INDEX(Schedule!A:B,MATCH(GameLog!A3041,Schedule!A:A,0),2)</f>
        <v>#N/A</v>
      </c>
      <c r="AM3041" s="44">
        <f>IF(E3041&lt;10,IF(E3041=1,AB3041,SUMIFS(AB:AB,A:A,A3041,C:C,C3041)),"")</f>
        <v>0</v>
      </c>
    </row>
    <row r="3042" spans="2:39">
      <c r="B3042" t="e">
        <f>INDEX(Schedule!A:B,MATCH(GameLog!A3042,Schedule!A:A,0),2)</f>
        <v>#N/A</v>
      </c>
      <c r="AM3042" s="44">
        <f>IF(E3042&lt;10,IF(E3042=1,AB3042,SUMIFS(AB:AB,A:A,A3042,C:C,C3042)),"")</f>
        <v>0</v>
      </c>
    </row>
    <row r="3043" spans="2:39">
      <c r="B3043" t="e">
        <f>INDEX(Schedule!A:B,MATCH(GameLog!A3043,Schedule!A:A,0),2)</f>
        <v>#N/A</v>
      </c>
      <c r="AM3043" s="44">
        <f>IF(E3043&lt;10,IF(E3043=1,AB3043,SUMIFS(AB:AB,A:A,A3043,C:C,C3043)),"")</f>
        <v>0</v>
      </c>
    </row>
    <row r="3044" spans="2:39">
      <c r="B3044" t="e">
        <f>INDEX(Schedule!A:B,MATCH(GameLog!A3044,Schedule!A:A,0),2)</f>
        <v>#N/A</v>
      </c>
      <c r="AM3044" s="44">
        <f>IF(E3044&lt;10,IF(E3044=1,AB3044,SUMIFS(AB:AB,A:A,A3044,C:C,C3044)),"")</f>
        <v>0</v>
      </c>
    </row>
    <row r="3045" spans="2:39">
      <c r="B3045" t="e">
        <f>INDEX(Schedule!A:B,MATCH(GameLog!A3045,Schedule!A:A,0),2)</f>
        <v>#N/A</v>
      </c>
      <c r="AM3045" s="44">
        <f>IF(E3045&lt;10,IF(E3045=1,AB3045,SUMIFS(AB:AB,A:A,A3045,C:C,C3045)),"")</f>
        <v>0</v>
      </c>
    </row>
    <row r="3046" spans="2:39">
      <c r="B3046" t="e">
        <f>INDEX(Schedule!A:B,MATCH(GameLog!A3046,Schedule!A:A,0),2)</f>
        <v>#N/A</v>
      </c>
      <c r="AM3046" s="44">
        <f>IF(E3046&lt;10,IF(E3046=1,AB3046,SUMIFS(AB:AB,A:A,A3046,C:C,C3046)),"")</f>
        <v>0</v>
      </c>
    </row>
    <row r="3047" spans="2:39">
      <c r="B3047" t="e">
        <f>INDEX(Schedule!A:B,MATCH(GameLog!A3047,Schedule!A:A,0),2)</f>
        <v>#N/A</v>
      </c>
      <c r="AM3047" s="44">
        <f>IF(E3047&lt;10,IF(E3047=1,AB3047,SUMIFS(AB:AB,A:A,A3047,C:C,C3047)),"")</f>
        <v>0</v>
      </c>
    </row>
    <row r="3048" spans="2:39">
      <c r="B3048" t="e">
        <f>INDEX(Schedule!A:B,MATCH(GameLog!A3048,Schedule!A:A,0),2)</f>
        <v>#N/A</v>
      </c>
      <c r="AM3048" s="44">
        <f>IF(E3048&lt;10,IF(E3048=1,AB3048,SUMIFS(AB:AB,A:A,A3048,C:C,C3048)),"")</f>
        <v>0</v>
      </c>
    </row>
    <row r="3049" spans="2:39">
      <c r="B3049" t="e">
        <f>INDEX(Schedule!A:B,MATCH(GameLog!A3049,Schedule!A:A,0),2)</f>
        <v>#N/A</v>
      </c>
      <c r="AM3049" s="44">
        <f>IF(E3049&lt;10,IF(E3049=1,AB3049,SUMIFS(AB:AB,A:A,A3049,C:C,C3049)),"")</f>
        <v>0</v>
      </c>
    </row>
    <row r="3050" spans="2:39">
      <c r="B3050" t="e">
        <f>INDEX(Schedule!A:B,MATCH(GameLog!A3050,Schedule!A:A,0),2)</f>
        <v>#N/A</v>
      </c>
      <c r="AM3050" s="44">
        <f>IF(E3050&lt;10,IF(E3050=1,AB3050,SUMIFS(AB:AB,A:A,A3050,C:C,C3050)),"")</f>
        <v>0</v>
      </c>
    </row>
    <row r="3051" spans="2:39">
      <c r="B3051" t="e">
        <f>INDEX(Schedule!A:B,MATCH(GameLog!A3051,Schedule!A:A,0),2)</f>
        <v>#N/A</v>
      </c>
      <c r="AM3051" s="44">
        <f>IF(E3051&lt;10,IF(E3051=1,AB3051,SUMIFS(AB:AB,A:A,A3051,C:C,C3051)),"")</f>
        <v>0</v>
      </c>
    </row>
    <row r="3052" spans="2:39">
      <c r="B3052" t="e">
        <f>INDEX(Schedule!A:B,MATCH(GameLog!A3052,Schedule!A:A,0),2)</f>
        <v>#N/A</v>
      </c>
      <c r="AM3052" s="44">
        <f>IF(E3052&lt;10,IF(E3052=1,AB3052,SUMIFS(AB:AB,A:A,A3052,C:C,C3052)),"")</f>
        <v>0</v>
      </c>
    </row>
    <row r="3053" spans="2:39">
      <c r="B3053" t="e">
        <f>INDEX(Schedule!A:B,MATCH(GameLog!A3053,Schedule!A:A,0),2)</f>
        <v>#N/A</v>
      </c>
      <c r="AM3053" s="44">
        <f>IF(E3053&lt;10,IF(E3053=1,AB3053,SUMIFS(AB:AB,A:A,A3053,C:C,C3053)),"")</f>
        <v>0</v>
      </c>
    </row>
    <row r="3054" spans="2:39">
      <c r="B3054" t="e">
        <f>INDEX(Schedule!A:B,MATCH(GameLog!A3054,Schedule!A:A,0),2)</f>
        <v>#N/A</v>
      </c>
      <c r="AM3054" s="44">
        <f>IF(E3054&lt;10,IF(E3054=1,AB3054,SUMIFS(AB:AB,A:A,A3054,C:C,C3054)),"")</f>
        <v>0</v>
      </c>
    </row>
    <row r="3055" spans="2:39">
      <c r="B3055" t="e">
        <f>INDEX(Schedule!A:B,MATCH(GameLog!A3055,Schedule!A:A,0),2)</f>
        <v>#N/A</v>
      </c>
      <c r="AM3055" s="44">
        <f>IF(E3055&lt;10,IF(E3055=1,AB3055,SUMIFS(AB:AB,A:A,A3055,C:C,C3055)),"")</f>
        <v>0</v>
      </c>
    </row>
    <row r="3056" spans="2:39">
      <c r="B3056" t="e">
        <f>INDEX(Schedule!A:B,MATCH(GameLog!A3056,Schedule!A:A,0),2)</f>
        <v>#N/A</v>
      </c>
      <c r="AM3056" s="44">
        <f>IF(E3056&lt;10,IF(E3056=1,AB3056,SUMIFS(AB:AB,A:A,A3056,C:C,C3056)),"")</f>
        <v>0</v>
      </c>
    </row>
    <row r="3057" spans="2:39">
      <c r="B3057" t="e">
        <f>INDEX(Schedule!A:B,MATCH(GameLog!A3057,Schedule!A:A,0),2)</f>
        <v>#N/A</v>
      </c>
      <c r="AM3057" s="44">
        <f>IF(E3057&lt;10,IF(E3057=1,AB3057,SUMIFS(AB:AB,A:A,A3057,C:C,C3057)),"")</f>
        <v>0</v>
      </c>
    </row>
    <row r="3058" spans="2:39">
      <c r="B3058" t="e">
        <f>INDEX(Schedule!A:B,MATCH(GameLog!A3058,Schedule!A:A,0),2)</f>
        <v>#N/A</v>
      </c>
      <c r="AM3058" s="44">
        <f>IF(E3058&lt;10,IF(E3058=1,AB3058,SUMIFS(AB:AB,A:A,A3058,C:C,C3058)),"")</f>
        <v>0</v>
      </c>
    </row>
    <row r="3059" spans="2:39">
      <c r="B3059" t="e">
        <f>INDEX(Schedule!A:B,MATCH(GameLog!A3059,Schedule!A:A,0),2)</f>
        <v>#N/A</v>
      </c>
      <c r="AM3059" s="44">
        <f>IF(E3059&lt;10,IF(E3059=1,AB3059,SUMIFS(AB:AB,A:A,A3059,C:C,C3059)),"")</f>
        <v>0</v>
      </c>
    </row>
    <row r="3060" spans="2:39">
      <c r="B3060" t="e">
        <f>INDEX(Schedule!A:B,MATCH(GameLog!A3060,Schedule!A:A,0),2)</f>
        <v>#N/A</v>
      </c>
      <c r="AM3060" s="44">
        <f>IF(E3060&lt;10,IF(E3060=1,AB3060,SUMIFS(AB:AB,A:A,A3060,C:C,C3060)),"")</f>
        <v>0</v>
      </c>
    </row>
    <row r="3061" spans="2:39">
      <c r="B3061" t="e">
        <f>INDEX(Schedule!A:B,MATCH(GameLog!A3061,Schedule!A:A,0),2)</f>
        <v>#N/A</v>
      </c>
      <c r="AM3061" s="44">
        <f>IF(E3061&lt;10,IF(E3061=1,AB3061,SUMIFS(AB:AB,A:A,A3061,C:C,C3061)),"")</f>
        <v>0</v>
      </c>
    </row>
    <row r="3062" spans="2:39">
      <c r="B3062" t="e">
        <f>INDEX(Schedule!A:B,MATCH(GameLog!A3062,Schedule!A:A,0),2)</f>
        <v>#N/A</v>
      </c>
      <c r="AM3062" s="44">
        <f>IF(E3062&lt;10,IF(E3062=1,AB3062,SUMIFS(AB:AB,A:A,A3062,C:C,C3062)),"")</f>
        <v>0</v>
      </c>
    </row>
    <row r="3063" spans="2:39">
      <c r="B3063" t="e">
        <f>INDEX(Schedule!A:B,MATCH(GameLog!A3063,Schedule!A:A,0),2)</f>
        <v>#N/A</v>
      </c>
      <c r="AM3063" s="44">
        <f>IF(E3063&lt;10,IF(E3063=1,AB3063,SUMIFS(AB:AB,A:A,A3063,C:C,C3063)),"")</f>
        <v>0</v>
      </c>
    </row>
    <row r="3064" spans="2:39">
      <c r="B3064" t="e">
        <f>INDEX(Schedule!A:B,MATCH(GameLog!A3064,Schedule!A:A,0),2)</f>
        <v>#N/A</v>
      </c>
      <c r="AM3064" s="44">
        <f>IF(E3064&lt;10,IF(E3064=1,AB3064,SUMIFS(AB:AB,A:A,A3064,C:C,C3064)),"")</f>
        <v>0</v>
      </c>
    </row>
    <row r="3065" spans="2:39">
      <c r="B3065" t="e">
        <f>INDEX(Schedule!A:B,MATCH(GameLog!A3065,Schedule!A:A,0),2)</f>
        <v>#N/A</v>
      </c>
      <c r="AM3065" s="44">
        <f>IF(E3065&lt;10,IF(E3065=1,AB3065,SUMIFS(AB:AB,A:A,A3065,C:C,C3065)),"")</f>
        <v>0</v>
      </c>
    </row>
    <row r="3066" spans="2:39">
      <c r="B3066" t="e">
        <f>INDEX(Schedule!A:B,MATCH(GameLog!A3066,Schedule!A:A,0),2)</f>
        <v>#N/A</v>
      </c>
      <c r="AM3066" s="44">
        <f>IF(E3066&lt;10,IF(E3066=1,AB3066,SUMIFS(AB:AB,A:A,A3066,C:C,C3066)),"")</f>
        <v>0</v>
      </c>
    </row>
    <row r="3067" spans="2:39">
      <c r="B3067" t="e">
        <f>INDEX(Schedule!A:B,MATCH(GameLog!A3067,Schedule!A:A,0),2)</f>
        <v>#N/A</v>
      </c>
      <c r="AM3067" s="44">
        <f>IF(E3067&lt;10,IF(E3067=1,AB3067,SUMIFS(AB:AB,A:A,A3067,C:C,C3067)),"")</f>
        <v>0</v>
      </c>
    </row>
    <row r="3068" spans="2:39">
      <c r="B3068" t="e">
        <f>INDEX(Schedule!A:B,MATCH(GameLog!A3068,Schedule!A:A,0),2)</f>
        <v>#N/A</v>
      </c>
      <c r="AM3068" s="44">
        <f>IF(E3068&lt;10,IF(E3068=1,AB3068,SUMIFS(AB:AB,A:A,A3068,C:C,C3068)),"")</f>
        <v>0</v>
      </c>
    </row>
    <row r="3069" spans="2:39">
      <c r="B3069" t="e">
        <f>INDEX(Schedule!A:B,MATCH(GameLog!A3069,Schedule!A:A,0),2)</f>
        <v>#N/A</v>
      </c>
      <c r="AM3069" s="44">
        <f>IF(E3069&lt;10,IF(E3069=1,AB3069,SUMIFS(AB:AB,A:A,A3069,C:C,C3069)),"")</f>
        <v>0</v>
      </c>
    </row>
    <row r="3070" spans="2:39">
      <c r="B3070" t="e">
        <f>INDEX(Schedule!A:B,MATCH(GameLog!A3070,Schedule!A:A,0),2)</f>
        <v>#N/A</v>
      </c>
      <c r="AM3070" s="44">
        <f>IF(E3070&lt;10,IF(E3070=1,AB3070,SUMIFS(AB:AB,A:A,A3070,C:C,C3070)),"")</f>
        <v>0</v>
      </c>
    </row>
    <row r="3071" spans="2:39">
      <c r="B3071" t="e">
        <f>INDEX(Schedule!A:B,MATCH(GameLog!A3071,Schedule!A:A,0),2)</f>
        <v>#N/A</v>
      </c>
      <c r="AM3071" s="44">
        <f>IF(E3071&lt;10,IF(E3071=1,AB3071,SUMIFS(AB:AB,A:A,A3071,C:C,C3071)),"")</f>
        <v>0</v>
      </c>
    </row>
    <row r="3072" spans="2:39">
      <c r="B3072" t="e">
        <f>INDEX(Schedule!A:B,MATCH(GameLog!A3072,Schedule!A:A,0),2)</f>
        <v>#N/A</v>
      </c>
      <c r="AM3072" s="44">
        <f>IF(E3072&lt;10,IF(E3072=1,AB3072,SUMIFS(AB:AB,A:A,A3072,C:C,C3072)),"")</f>
        <v>0</v>
      </c>
    </row>
    <row r="3073" spans="2:39">
      <c r="B3073" t="e">
        <f>INDEX(Schedule!A:B,MATCH(GameLog!A3073,Schedule!A:A,0),2)</f>
        <v>#N/A</v>
      </c>
      <c r="AM3073" s="44">
        <f>IF(E3073&lt;10,IF(E3073=1,AB3073,SUMIFS(AB:AB,A:A,A3073,C:C,C3073)),"")</f>
        <v>0</v>
      </c>
    </row>
    <row r="3074" spans="2:39">
      <c r="B3074" t="e">
        <f>INDEX(Schedule!A:B,MATCH(GameLog!A3074,Schedule!A:A,0),2)</f>
        <v>#N/A</v>
      </c>
      <c r="AM3074" s="44">
        <f>IF(E3074&lt;10,IF(E3074=1,AB3074,SUMIFS(AB:AB,A:A,A3074,C:C,C3074)),"")</f>
        <v>0</v>
      </c>
    </row>
    <row r="3075" spans="2:39">
      <c r="B3075" t="e">
        <f>INDEX(Schedule!A:B,MATCH(GameLog!A3075,Schedule!A:A,0),2)</f>
        <v>#N/A</v>
      </c>
      <c r="AM3075" s="44">
        <f>IF(E3075&lt;10,IF(E3075=1,AB3075,SUMIFS(AB:AB,A:A,A3075,C:C,C3075)),"")</f>
        <v>0</v>
      </c>
    </row>
    <row r="3076" spans="2:39">
      <c r="B3076" t="e">
        <f>INDEX(Schedule!A:B,MATCH(GameLog!A3076,Schedule!A:A,0),2)</f>
        <v>#N/A</v>
      </c>
      <c r="AM3076" s="44">
        <f>IF(E3076&lt;10,IF(E3076=1,AB3076,SUMIFS(AB:AB,A:A,A3076,C:C,C3076)),"")</f>
        <v>0</v>
      </c>
    </row>
    <row r="3077" spans="2:39">
      <c r="B3077" t="e">
        <f>INDEX(Schedule!A:B,MATCH(GameLog!A3077,Schedule!A:A,0),2)</f>
        <v>#N/A</v>
      </c>
      <c r="AM3077" s="44">
        <f>IF(E3077&lt;10,IF(E3077=1,AB3077,SUMIFS(AB:AB,A:A,A3077,C:C,C3077)),"")</f>
        <v>0</v>
      </c>
    </row>
    <row r="3078" spans="2:39">
      <c r="B3078" t="e">
        <f>INDEX(Schedule!A:B,MATCH(GameLog!A3078,Schedule!A:A,0),2)</f>
        <v>#N/A</v>
      </c>
      <c r="AM3078" s="44">
        <f>IF(E3078&lt;10,IF(E3078=1,AB3078,SUMIFS(AB:AB,A:A,A3078,C:C,C3078)),"")</f>
        <v>0</v>
      </c>
    </row>
    <row r="3079" spans="2:39">
      <c r="B3079" t="e">
        <f>INDEX(Schedule!A:B,MATCH(GameLog!A3079,Schedule!A:A,0),2)</f>
        <v>#N/A</v>
      </c>
      <c r="AM3079" s="44">
        <f>IF(E3079&lt;10,IF(E3079=1,AB3079,SUMIFS(AB:AB,A:A,A3079,C:C,C3079)),"")</f>
        <v>0</v>
      </c>
    </row>
    <row r="3080" spans="2:39">
      <c r="B3080" t="e">
        <f>INDEX(Schedule!A:B,MATCH(GameLog!A3080,Schedule!A:A,0),2)</f>
        <v>#N/A</v>
      </c>
      <c r="AM3080" s="44">
        <f>IF(E3080&lt;10,IF(E3080=1,AB3080,SUMIFS(AB:AB,A:A,A3080,C:C,C3080)),"")</f>
        <v>0</v>
      </c>
    </row>
    <row r="3081" spans="2:39">
      <c r="B3081" t="e">
        <f>INDEX(Schedule!A:B,MATCH(GameLog!A3081,Schedule!A:A,0),2)</f>
        <v>#N/A</v>
      </c>
      <c r="AM3081" s="44">
        <f>IF(E3081&lt;10,IF(E3081=1,AB3081,SUMIFS(AB:AB,A:A,A3081,C:C,C3081)),"")</f>
        <v>0</v>
      </c>
    </row>
    <row r="3082" spans="2:39">
      <c r="B3082" t="e">
        <f>INDEX(Schedule!A:B,MATCH(GameLog!A3082,Schedule!A:A,0),2)</f>
        <v>#N/A</v>
      </c>
      <c r="AM3082" s="44">
        <f>IF(E3082&lt;10,IF(E3082=1,AB3082,SUMIFS(AB:AB,A:A,A3082,C:C,C3082)),"")</f>
        <v>0</v>
      </c>
    </row>
    <row r="3083" spans="2:39">
      <c r="B3083" t="e">
        <f>INDEX(Schedule!A:B,MATCH(GameLog!A3083,Schedule!A:A,0),2)</f>
        <v>#N/A</v>
      </c>
      <c r="AM3083" s="44">
        <f>IF(E3083&lt;10,IF(E3083=1,AB3083,SUMIFS(AB:AB,A:A,A3083,C:C,C3083)),"")</f>
        <v>0</v>
      </c>
    </row>
    <row r="3084" spans="2:39">
      <c r="B3084" t="e">
        <f>INDEX(Schedule!A:B,MATCH(GameLog!A3084,Schedule!A:A,0),2)</f>
        <v>#N/A</v>
      </c>
      <c r="AM3084" s="44">
        <f>IF(E3084&lt;10,IF(E3084=1,AB3084,SUMIFS(AB:AB,A:A,A3084,C:C,C3084)),"")</f>
        <v>0</v>
      </c>
    </row>
    <row r="3085" spans="2:39">
      <c r="B3085" t="e">
        <f>INDEX(Schedule!A:B,MATCH(GameLog!A3085,Schedule!A:A,0),2)</f>
        <v>#N/A</v>
      </c>
      <c r="AM3085" s="44">
        <f>IF(E3085&lt;10,IF(E3085=1,AB3085,SUMIFS(AB:AB,A:A,A3085,C:C,C3085)),"")</f>
        <v>0</v>
      </c>
    </row>
    <row r="3086" spans="2:39">
      <c r="B3086" t="e">
        <f>INDEX(Schedule!A:B,MATCH(GameLog!A3086,Schedule!A:A,0),2)</f>
        <v>#N/A</v>
      </c>
      <c r="AM3086" s="44">
        <f>IF(E3086&lt;10,IF(E3086=1,AB3086,SUMIFS(AB:AB,A:A,A3086,C:C,C3086)),"")</f>
        <v>0</v>
      </c>
    </row>
    <row r="3087" spans="2:39">
      <c r="B3087" t="e">
        <f>INDEX(Schedule!A:B,MATCH(GameLog!A3087,Schedule!A:A,0),2)</f>
        <v>#N/A</v>
      </c>
      <c r="AM3087" s="44">
        <f>IF(E3087&lt;10,IF(E3087=1,AB3087,SUMIFS(AB:AB,A:A,A3087,C:C,C3087)),"")</f>
        <v>0</v>
      </c>
    </row>
    <row r="3088" spans="2:39">
      <c r="B3088" t="e">
        <f>INDEX(Schedule!A:B,MATCH(GameLog!A3088,Schedule!A:A,0),2)</f>
        <v>#N/A</v>
      </c>
      <c r="AM3088" s="44">
        <f>IF(E3088&lt;10,IF(E3088=1,AB3088,SUMIFS(AB:AB,A:A,A3088,C:C,C3088)),"")</f>
        <v>0</v>
      </c>
    </row>
    <row r="3089" spans="2:39">
      <c r="B3089" t="e">
        <f>INDEX(Schedule!A:B,MATCH(GameLog!A3089,Schedule!A:A,0),2)</f>
        <v>#N/A</v>
      </c>
      <c r="AM3089" s="44">
        <f>IF(E3089&lt;10,IF(E3089=1,AB3089,SUMIFS(AB:AB,A:A,A3089,C:C,C3089)),"")</f>
        <v>0</v>
      </c>
    </row>
    <row r="3090" spans="2:39">
      <c r="B3090" t="e">
        <f>INDEX(Schedule!A:B,MATCH(GameLog!A3090,Schedule!A:A,0),2)</f>
        <v>#N/A</v>
      </c>
      <c r="AM3090" s="44">
        <f>IF(E3090&lt;10,IF(E3090=1,AB3090,SUMIFS(AB:AB,A:A,A3090,C:C,C3090)),"")</f>
        <v>0</v>
      </c>
    </row>
    <row r="3091" spans="2:39">
      <c r="B3091" t="e">
        <f>INDEX(Schedule!A:B,MATCH(GameLog!A3091,Schedule!A:A,0),2)</f>
        <v>#N/A</v>
      </c>
      <c r="AM3091" s="44">
        <f>IF(E3091&lt;10,IF(E3091=1,AB3091,SUMIFS(AB:AB,A:A,A3091,C:C,C3091)),"")</f>
        <v>0</v>
      </c>
    </row>
    <row r="3092" spans="2:39">
      <c r="B3092" t="e">
        <f>INDEX(Schedule!A:B,MATCH(GameLog!A3092,Schedule!A:A,0),2)</f>
        <v>#N/A</v>
      </c>
      <c r="AM3092" s="44">
        <f>IF(E3092&lt;10,IF(E3092=1,AB3092,SUMIFS(AB:AB,A:A,A3092,C:C,C3092)),"")</f>
        <v>0</v>
      </c>
    </row>
    <row r="3093" spans="2:39">
      <c r="B3093" t="e">
        <f>INDEX(Schedule!A:B,MATCH(GameLog!A3093,Schedule!A:A,0),2)</f>
        <v>#N/A</v>
      </c>
      <c r="AM3093" s="44">
        <f>IF(E3093&lt;10,IF(E3093=1,AB3093,SUMIFS(AB:AB,A:A,A3093,C:C,C3093)),"")</f>
        <v>0</v>
      </c>
    </row>
    <row r="3094" spans="2:39">
      <c r="B3094" t="e">
        <f>INDEX(Schedule!A:B,MATCH(GameLog!A3094,Schedule!A:A,0),2)</f>
        <v>#N/A</v>
      </c>
      <c r="AM3094" s="44">
        <f>IF(E3094&lt;10,IF(E3094=1,AB3094,SUMIFS(AB:AB,A:A,A3094,C:C,C3094)),"")</f>
        <v>0</v>
      </c>
    </row>
    <row r="3095" spans="2:39">
      <c r="B3095" t="e">
        <f>INDEX(Schedule!A:B,MATCH(GameLog!A3095,Schedule!A:A,0),2)</f>
        <v>#N/A</v>
      </c>
      <c r="AM3095" s="44">
        <f>IF(E3095&lt;10,IF(E3095=1,AB3095,SUMIFS(AB:AB,A:A,A3095,C:C,C3095)),"")</f>
        <v>0</v>
      </c>
    </row>
    <row r="3096" spans="2:39">
      <c r="B3096" t="e">
        <f>INDEX(Schedule!A:B,MATCH(GameLog!A3096,Schedule!A:A,0),2)</f>
        <v>#N/A</v>
      </c>
      <c r="AM3096" s="44">
        <f>IF(E3096&lt;10,IF(E3096=1,AB3096,SUMIFS(AB:AB,A:A,A3096,C:C,C3096)),"")</f>
        <v>0</v>
      </c>
    </row>
    <row r="3097" spans="2:39">
      <c r="B3097" t="e">
        <f>INDEX(Schedule!A:B,MATCH(GameLog!A3097,Schedule!A:A,0),2)</f>
        <v>#N/A</v>
      </c>
      <c r="AM3097" s="44">
        <f>IF(E3097&lt;10,IF(E3097=1,AB3097,SUMIFS(AB:AB,A:A,A3097,C:C,C3097)),"")</f>
        <v>0</v>
      </c>
    </row>
    <row r="3098" spans="2:39">
      <c r="B3098" t="e">
        <f>INDEX(Schedule!A:B,MATCH(GameLog!A3098,Schedule!A:A,0),2)</f>
        <v>#N/A</v>
      </c>
      <c r="AM3098" s="44">
        <f>IF(E3098&lt;10,IF(E3098=1,AB3098,SUMIFS(AB:AB,A:A,A3098,C:C,C3098)),"")</f>
        <v>0</v>
      </c>
    </row>
    <row r="3099" spans="2:39">
      <c r="B3099" t="e">
        <f>INDEX(Schedule!A:B,MATCH(GameLog!A3099,Schedule!A:A,0),2)</f>
        <v>#N/A</v>
      </c>
      <c r="AM3099" s="44">
        <f>IF(E3099&lt;10,IF(E3099=1,AB3099,SUMIFS(AB:AB,A:A,A3099,C:C,C3099)),"")</f>
        <v>0</v>
      </c>
    </row>
    <row r="3100" spans="2:39">
      <c r="B3100" t="e">
        <f>INDEX(Schedule!A:B,MATCH(GameLog!A3100,Schedule!A:A,0),2)</f>
        <v>#N/A</v>
      </c>
      <c r="AM3100" s="44">
        <f>IF(E3100&lt;10,IF(E3100=1,AB3100,SUMIFS(AB:AB,A:A,A3100,C:C,C3100)),"")</f>
        <v>0</v>
      </c>
    </row>
    <row r="3101" spans="2:39">
      <c r="B3101" t="e">
        <f>INDEX(Schedule!A:B,MATCH(GameLog!A3101,Schedule!A:A,0),2)</f>
        <v>#N/A</v>
      </c>
      <c r="AM3101" s="44">
        <f>IF(E3101&lt;10,IF(E3101=1,AB3101,SUMIFS(AB:AB,A:A,A3101,C:C,C3101)),"")</f>
        <v>0</v>
      </c>
    </row>
    <row r="3102" spans="2:39">
      <c r="B3102" t="e">
        <f>INDEX(Schedule!A:B,MATCH(GameLog!A3102,Schedule!A:A,0),2)</f>
        <v>#N/A</v>
      </c>
      <c r="AM3102" s="44">
        <f>IF(E3102&lt;10,IF(E3102=1,AB3102,SUMIFS(AB:AB,A:A,A3102,C:C,C3102)),"")</f>
        <v>0</v>
      </c>
    </row>
    <row r="3103" spans="2:39">
      <c r="B3103" t="e">
        <f>INDEX(Schedule!A:B,MATCH(GameLog!A3103,Schedule!A:A,0),2)</f>
        <v>#N/A</v>
      </c>
      <c r="AM3103" s="44">
        <f>IF(E3103&lt;10,IF(E3103=1,AB3103,SUMIFS(AB:AB,A:A,A3103,C:C,C3103)),"")</f>
        <v>0</v>
      </c>
    </row>
    <row r="3104" spans="2:39">
      <c r="B3104" t="e">
        <f>INDEX(Schedule!A:B,MATCH(GameLog!A3104,Schedule!A:A,0),2)</f>
        <v>#N/A</v>
      </c>
      <c r="AM3104" s="44">
        <f>IF(E3104&lt;10,IF(E3104=1,AB3104,SUMIFS(AB:AB,A:A,A3104,C:C,C3104)),"")</f>
        <v>0</v>
      </c>
    </row>
    <row r="3105" spans="2:39">
      <c r="B3105" t="e">
        <f>INDEX(Schedule!A:B,MATCH(GameLog!A3105,Schedule!A:A,0),2)</f>
        <v>#N/A</v>
      </c>
      <c r="AM3105" s="44">
        <f>IF(E3105&lt;10,IF(E3105=1,AB3105,SUMIFS(AB:AB,A:A,A3105,C:C,C3105)),"")</f>
        <v>0</v>
      </c>
    </row>
    <row r="3106" spans="2:39">
      <c r="B3106" t="e">
        <f>INDEX(Schedule!A:B,MATCH(GameLog!A3106,Schedule!A:A,0),2)</f>
        <v>#N/A</v>
      </c>
      <c r="AM3106" s="44">
        <f>IF(E3106&lt;10,IF(E3106=1,AB3106,SUMIFS(AB:AB,A:A,A3106,C:C,C3106)),"")</f>
        <v>0</v>
      </c>
    </row>
    <row r="3107" spans="2:39">
      <c r="B3107" t="e">
        <f>INDEX(Schedule!A:B,MATCH(GameLog!A3107,Schedule!A:A,0),2)</f>
        <v>#N/A</v>
      </c>
      <c r="AM3107" s="44">
        <f>IF(E3107&lt;10,IF(E3107=1,AB3107,SUMIFS(AB:AB,A:A,A3107,C:C,C3107)),"")</f>
        <v>0</v>
      </c>
    </row>
    <row r="3108" spans="2:39">
      <c r="B3108" t="e">
        <f>INDEX(Schedule!A:B,MATCH(GameLog!A3108,Schedule!A:A,0),2)</f>
        <v>#N/A</v>
      </c>
      <c r="AM3108" s="44">
        <f>IF(E3108&lt;10,IF(E3108=1,AB3108,SUMIFS(AB:AB,A:A,A3108,C:C,C3108)),"")</f>
        <v>0</v>
      </c>
    </row>
    <row r="3109" spans="2:39">
      <c r="B3109" t="e">
        <f>INDEX(Schedule!A:B,MATCH(GameLog!A3109,Schedule!A:A,0),2)</f>
        <v>#N/A</v>
      </c>
      <c r="AM3109" s="44">
        <f>IF(E3109&lt;10,IF(E3109=1,AB3109,SUMIFS(AB:AB,A:A,A3109,C:C,C3109)),"")</f>
        <v>0</v>
      </c>
    </row>
    <row r="3110" spans="2:39">
      <c r="B3110" t="e">
        <f>INDEX(Schedule!A:B,MATCH(GameLog!A3110,Schedule!A:A,0),2)</f>
        <v>#N/A</v>
      </c>
      <c r="AM3110" s="44">
        <f>IF(E3110&lt;10,IF(E3110=1,AB3110,SUMIFS(AB:AB,A:A,A3110,C:C,C3110)),"")</f>
        <v>0</v>
      </c>
    </row>
    <row r="3111" spans="2:39">
      <c r="B3111" t="e">
        <f>INDEX(Schedule!A:B,MATCH(GameLog!A3111,Schedule!A:A,0),2)</f>
        <v>#N/A</v>
      </c>
      <c r="AM3111" s="44">
        <f>IF(E3111&lt;10,IF(E3111=1,AB3111,SUMIFS(AB:AB,A:A,A3111,C:C,C3111)),"")</f>
        <v>0</v>
      </c>
    </row>
    <row r="3112" spans="2:39">
      <c r="B3112" t="e">
        <f>INDEX(Schedule!A:B,MATCH(GameLog!A3112,Schedule!A:A,0),2)</f>
        <v>#N/A</v>
      </c>
      <c r="AM3112" s="44">
        <f>IF(E3112&lt;10,IF(E3112=1,AB3112,SUMIFS(AB:AB,A:A,A3112,C:C,C3112)),"")</f>
        <v>0</v>
      </c>
    </row>
    <row r="3113" spans="2:39">
      <c r="B3113" t="e">
        <f>INDEX(Schedule!A:B,MATCH(GameLog!A3113,Schedule!A:A,0),2)</f>
        <v>#N/A</v>
      </c>
      <c r="AM3113" s="44">
        <f>IF(E3113&lt;10,IF(E3113=1,AB3113,SUMIFS(AB:AB,A:A,A3113,C:C,C3113)),"")</f>
        <v>0</v>
      </c>
    </row>
    <row r="3114" spans="2:39">
      <c r="B3114" t="e">
        <f>INDEX(Schedule!A:B,MATCH(GameLog!A3114,Schedule!A:A,0),2)</f>
        <v>#N/A</v>
      </c>
      <c r="AM3114" s="44">
        <f>IF(E3114&lt;10,IF(E3114=1,AB3114,SUMIFS(AB:AB,A:A,A3114,C:C,C3114)),"")</f>
        <v>0</v>
      </c>
    </row>
    <row r="3115" spans="2:39">
      <c r="B3115" t="e">
        <f>INDEX(Schedule!A:B,MATCH(GameLog!A3115,Schedule!A:A,0),2)</f>
        <v>#N/A</v>
      </c>
      <c r="AM3115" s="44">
        <f>IF(E3115&lt;10,IF(E3115=1,AB3115,SUMIFS(AB:AB,A:A,A3115,C:C,C3115)),"")</f>
        <v>0</v>
      </c>
    </row>
    <row r="3116" spans="2:39">
      <c r="B3116" t="e">
        <f>INDEX(Schedule!A:B,MATCH(GameLog!A3116,Schedule!A:A,0),2)</f>
        <v>#N/A</v>
      </c>
      <c r="AM3116" s="44">
        <f>IF(E3116&lt;10,IF(E3116=1,AB3116,SUMIFS(AB:AB,A:A,A3116,C:C,C3116)),"")</f>
        <v>0</v>
      </c>
    </row>
    <row r="3117" spans="2:39">
      <c r="B3117" t="e">
        <f>INDEX(Schedule!A:B,MATCH(GameLog!A3117,Schedule!A:A,0),2)</f>
        <v>#N/A</v>
      </c>
      <c r="AM3117" s="44">
        <f>IF(E3117&lt;10,IF(E3117=1,AB3117,SUMIFS(AB:AB,A:A,A3117,C:C,C3117)),"")</f>
        <v>0</v>
      </c>
    </row>
    <row r="3118" spans="2:39">
      <c r="B3118" t="e">
        <f>INDEX(Schedule!A:B,MATCH(GameLog!A3118,Schedule!A:A,0),2)</f>
        <v>#N/A</v>
      </c>
      <c r="AM3118" s="44">
        <f>IF(E3118&lt;10,IF(E3118=1,AB3118,SUMIFS(AB:AB,A:A,A3118,C:C,C3118)),"")</f>
        <v>0</v>
      </c>
    </row>
    <row r="3119" spans="2:39">
      <c r="B3119" t="e">
        <f>INDEX(Schedule!A:B,MATCH(GameLog!A3119,Schedule!A:A,0),2)</f>
        <v>#N/A</v>
      </c>
      <c r="AM3119" s="44">
        <f>IF(E3119&lt;10,IF(E3119=1,AB3119,SUMIFS(AB:AB,A:A,A3119,C:C,C3119)),"")</f>
        <v>0</v>
      </c>
    </row>
    <row r="3120" spans="2:39">
      <c r="B3120" t="e">
        <f>INDEX(Schedule!A:B,MATCH(GameLog!A3120,Schedule!A:A,0),2)</f>
        <v>#N/A</v>
      </c>
      <c r="AM3120" s="44">
        <f>IF(E3120&lt;10,IF(E3120=1,AB3120,SUMIFS(AB:AB,A:A,A3120,C:C,C3120)),"")</f>
        <v>0</v>
      </c>
    </row>
    <row r="3121" spans="2:39">
      <c r="B3121" t="e">
        <f>INDEX(Schedule!A:B,MATCH(GameLog!A3121,Schedule!A:A,0),2)</f>
        <v>#N/A</v>
      </c>
      <c r="AM3121" s="44">
        <f>IF(E3121&lt;10,IF(E3121=1,AB3121,SUMIFS(AB:AB,A:A,A3121,C:C,C3121)),"")</f>
        <v>0</v>
      </c>
    </row>
    <row r="3122" spans="2:39">
      <c r="B3122" t="e">
        <f>INDEX(Schedule!A:B,MATCH(GameLog!A3122,Schedule!A:A,0),2)</f>
        <v>#N/A</v>
      </c>
      <c r="AM3122" s="44">
        <f>IF(E3122&lt;10,IF(E3122=1,AB3122,SUMIFS(AB:AB,A:A,A3122,C:C,C3122)),"")</f>
        <v>0</v>
      </c>
    </row>
    <row r="3123" spans="2:39">
      <c r="B3123" t="e">
        <f>INDEX(Schedule!A:B,MATCH(GameLog!A3123,Schedule!A:A,0),2)</f>
        <v>#N/A</v>
      </c>
      <c r="AM3123" s="44">
        <f>IF(E3123&lt;10,IF(E3123=1,AB3123,SUMIFS(AB:AB,A:A,A3123,C:C,C3123)),"")</f>
        <v>0</v>
      </c>
    </row>
    <row r="3124" spans="2:39">
      <c r="B3124" t="e">
        <f>INDEX(Schedule!A:B,MATCH(GameLog!A3124,Schedule!A:A,0),2)</f>
        <v>#N/A</v>
      </c>
      <c r="AM3124" s="44">
        <f>IF(E3124&lt;10,IF(E3124=1,AB3124,SUMIFS(AB:AB,A:A,A3124,C:C,C3124)),"")</f>
        <v>0</v>
      </c>
    </row>
    <row r="3125" spans="2:39">
      <c r="B3125" t="e">
        <f>INDEX(Schedule!A:B,MATCH(GameLog!A3125,Schedule!A:A,0),2)</f>
        <v>#N/A</v>
      </c>
      <c r="AM3125" s="44">
        <f>IF(E3125&lt;10,IF(E3125=1,AB3125,SUMIFS(AB:AB,A:A,A3125,C:C,C3125)),"")</f>
        <v>0</v>
      </c>
    </row>
    <row r="3126" spans="2:39">
      <c r="B3126" t="e">
        <f>INDEX(Schedule!A:B,MATCH(GameLog!A3126,Schedule!A:A,0),2)</f>
        <v>#N/A</v>
      </c>
      <c r="AM3126" s="44">
        <f>IF(E3126&lt;10,IF(E3126=1,AB3126,SUMIFS(AB:AB,A:A,A3126,C:C,C3126)),"")</f>
        <v>0</v>
      </c>
    </row>
    <row r="3127" spans="2:39">
      <c r="B3127" t="e">
        <f>INDEX(Schedule!A:B,MATCH(GameLog!A3127,Schedule!A:A,0),2)</f>
        <v>#N/A</v>
      </c>
      <c r="AM3127" s="44">
        <f>IF(E3127&lt;10,IF(E3127=1,AB3127,SUMIFS(AB:AB,A:A,A3127,C:C,C3127)),"")</f>
        <v>0</v>
      </c>
    </row>
    <row r="3128" spans="2:39">
      <c r="B3128" t="e">
        <f>INDEX(Schedule!A:B,MATCH(GameLog!A3128,Schedule!A:A,0),2)</f>
        <v>#N/A</v>
      </c>
      <c r="AM3128" s="44">
        <f>IF(E3128&lt;10,IF(E3128=1,AB3128,SUMIFS(AB:AB,A:A,A3128,C:C,C3128)),"")</f>
        <v>0</v>
      </c>
    </row>
    <row r="3129" spans="2:39">
      <c r="B3129" t="e">
        <f>INDEX(Schedule!A:B,MATCH(GameLog!A3129,Schedule!A:A,0),2)</f>
        <v>#N/A</v>
      </c>
      <c r="AM3129" s="44">
        <f>IF(E3129&lt;10,IF(E3129=1,AB3129,SUMIFS(AB:AB,A:A,A3129,C:C,C3129)),"")</f>
        <v>0</v>
      </c>
    </row>
    <row r="3130" spans="2:39">
      <c r="B3130" t="e">
        <f>INDEX(Schedule!A:B,MATCH(GameLog!A3130,Schedule!A:A,0),2)</f>
        <v>#N/A</v>
      </c>
      <c r="AM3130" s="44">
        <f>IF(E3130&lt;10,IF(E3130=1,AB3130,SUMIFS(AB:AB,A:A,A3130,C:C,C3130)),"")</f>
        <v>0</v>
      </c>
    </row>
    <row r="3131" spans="2:39">
      <c r="B3131" t="e">
        <f>INDEX(Schedule!A:B,MATCH(GameLog!A3131,Schedule!A:A,0),2)</f>
        <v>#N/A</v>
      </c>
      <c r="AM3131" s="44">
        <f>IF(E3131&lt;10,IF(E3131=1,AB3131,SUMIFS(AB:AB,A:A,A3131,C:C,C3131)),"")</f>
        <v>0</v>
      </c>
    </row>
    <row r="3132" spans="2:39">
      <c r="B3132" t="e">
        <f>INDEX(Schedule!A:B,MATCH(GameLog!A3132,Schedule!A:A,0),2)</f>
        <v>#N/A</v>
      </c>
      <c r="AM3132" s="44">
        <f>IF(E3132&lt;10,IF(E3132=1,AB3132,SUMIFS(AB:AB,A:A,A3132,C:C,C3132)),"")</f>
        <v>0</v>
      </c>
    </row>
    <row r="3133" spans="2:39">
      <c r="B3133" t="e">
        <f>INDEX(Schedule!A:B,MATCH(GameLog!A3133,Schedule!A:A,0),2)</f>
        <v>#N/A</v>
      </c>
      <c r="AM3133" s="44">
        <f>IF(E3133&lt;10,IF(E3133=1,AB3133,SUMIFS(AB:AB,A:A,A3133,C:C,C3133)),"")</f>
        <v>0</v>
      </c>
    </row>
    <row r="3134" spans="2:39">
      <c r="B3134" t="e">
        <f>INDEX(Schedule!A:B,MATCH(GameLog!A3134,Schedule!A:A,0),2)</f>
        <v>#N/A</v>
      </c>
      <c r="AM3134" s="44">
        <f>IF(E3134&lt;10,IF(E3134=1,AB3134,SUMIFS(AB:AB,A:A,A3134,C:C,C3134)),"")</f>
        <v>0</v>
      </c>
    </row>
    <row r="3135" spans="2:39">
      <c r="B3135" t="e">
        <f>INDEX(Schedule!A:B,MATCH(GameLog!A3135,Schedule!A:A,0),2)</f>
        <v>#N/A</v>
      </c>
      <c r="AM3135" s="44">
        <f>IF(E3135&lt;10,IF(E3135=1,AB3135,SUMIFS(AB:AB,A:A,A3135,C:C,C3135)),"")</f>
        <v>0</v>
      </c>
    </row>
    <row r="3136" spans="2:39">
      <c r="B3136" t="e">
        <f>INDEX(Schedule!A:B,MATCH(GameLog!A3136,Schedule!A:A,0),2)</f>
        <v>#N/A</v>
      </c>
      <c r="AM3136" s="44">
        <f>IF(E3136&lt;10,IF(E3136=1,AB3136,SUMIFS(AB:AB,A:A,A3136,C:C,C3136)),"")</f>
        <v>0</v>
      </c>
    </row>
    <row r="3137" spans="2:39">
      <c r="B3137" t="e">
        <f>INDEX(Schedule!A:B,MATCH(GameLog!A3137,Schedule!A:A,0),2)</f>
        <v>#N/A</v>
      </c>
      <c r="AM3137" s="44">
        <f>IF(E3137&lt;10,IF(E3137=1,AB3137,SUMIFS(AB:AB,A:A,A3137,C:C,C3137)),"")</f>
        <v>0</v>
      </c>
    </row>
    <row r="3138" spans="2:39">
      <c r="B3138" t="e">
        <f>INDEX(Schedule!A:B,MATCH(GameLog!A3138,Schedule!A:A,0),2)</f>
        <v>#N/A</v>
      </c>
      <c r="AM3138" s="44">
        <f>IF(E3138&lt;10,IF(E3138=1,AB3138,SUMIFS(AB:AB,A:A,A3138,C:C,C3138)),"")</f>
        <v>0</v>
      </c>
    </row>
    <row r="3139" spans="2:39">
      <c r="B3139" t="e">
        <f>INDEX(Schedule!A:B,MATCH(GameLog!A3139,Schedule!A:A,0),2)</f>
        <v>#N/A</v>
      </c>
      <c r="AM3139" s="44">
        <f>IF(E3139&lt;10,IF(E3139=1,AB3139,SUMIFS(AB:AB,A:A,A3139,C:C,C3139)),"")</f>
        <v>0</v>
      </c>
    </row>
    <row r="3140" spans="2:39">
      <c r="B3140" t="e">
        <f>INDEX(Schedule!A:B,MATCH(GameLog!A3140,Schedule!A:A,0),2)</f>
        <v>#N/A</v>
      </c>
      <c r="AM3140" s="44">
        <f>IF(E3140&lt;10,IF(E3140=1,AB3140,SUMIFS(AB:AB,A:A,A3140,C:C,C3140)),"")</f>
        <v>0</v>
      </c>
    </row>
    <row r="3141" spans="2:39">
      <c r="B3141" t="e">
        <f>INDEX(Schedule!A:B,MATCH(GameLog!A3141,Schedule!A:A,0),2)</f>
        <v>#N/A</v>
      </c>
      <c r="AM3141" s="44">
        <f>IF(E3141&lt;10,IF(E3141=1,AB3141,SUMIFS(AB:AB,A:A,A3141,C:C,C3141)),"")</f>
        <v>0</v>
      </c>
    </row>
    <row r="3142" spans="2:39">
      <c r="B3142" t="e">
        <f>INDEX(Schedule!A:B,MATCH(GameLog!A3142,Schedule!A:A,0),2)</f>
        <v>#N/A</v>
      </c>
      <c r="AM3142" s="44">
        <f>IF(E3142&lt;10,IF(E3142=1,AB3142,SUMIFS(AB:AB,A:A,A3142,C:C,C3142)),"")</f>
        <v>0</v>
      </c>
    </row>
    <row r="3143" spans="2:39">
      <c r="B3143" t="e">
        <f>INDEX(Schedule!A:B,MATCH(GameLog!A3143,Schedule!A:A,0),2)</f>
        <v>#N/A</v>
      </c>
      <c r="AM3143" s="44">
        <f>IF(E3143&lt;10,IF(E3143=1,AB3143,SUMIFS(AB:AB,A:A,A3143,C:C,C3143)),"")</f>
        <v>0</v>
      </c>
    </row>
    <row r="3144" spans="2:39">
      <c r="B3144" t="e">
        <f>INDEX(Schedule!A:B,MATCH(GameLog!A3144,Schedule!A:A,0),2)</f>
        <v>#N/A</v>
      </c>
      <c r="AM3144" s="44">
        <f>IF(E3144&lt;10,IF(E3144=1,AB3144,SUMIFS(AB:AB,A:A,A3144,C:C,C3144)),"")</f>
        <v>0</v>
      </c>
    </row>
    <row r="3145" spans="2:39">
      <c r="B3145" t="e">
        <f>INDEX(Schedule!A:B,MATCH(GameLog!A3145,Schedule!A:A,0),2)</f>
        <v>#N/A</v>
      </c>
      <c r="AM3145" s="44">
        <f>IF(E3145&lt;10,IF(E3145=1,AB3145,SUMIFS(AB:AB,A:A,A3145,C:C,C3145)),"")</f>
        <v>0</v>
      </c>
    </row>
    <row r="3146" spans="2:39">
      <c r="B3146" t="e">
        <f>INDEX(Schedule!A:B,MATCH(GameLog!A3146,Schedule!A:A,0),2)</f>
        <v>#N/A</v>
      </c>
      <c r="AM3146" s="44">
        <f>IF(E3146&lt;10,IF(E3146=1,AB3146,SUMIFS(AB:AB,A:A,A3146,C:C,C3146)),"")</f>
        <v>0</v>
      </c>
    </row>
    <row r="3147" spans="2:39">
      <c r="B3147" t="e">
        <f>INDEX(Schedule!A:B,MATCH(GameLog!A3147,Schedule!A:A,0),2)</f>
        <v>#N/A</v>
      </c>
      <c r="AM3147" s="44">
        <f>IF(E3147&lt;10,IF(E3147=1,AB3147,SUMIFS(AB:AB,A:A,A3147,C:C,C3147)),"")</f>
        <v>0</v>
      </c>
    </row>
    <row r="3148" spans="2:39">
      <c r="B3148" t="e">
        <f>INDEX(Schedule!A:B,MATCH(GameLog!A3148,Schedule!A:A,0),2)</f>
        <v>#N/A</v>
      </c>
      <c r="AM3148" s="44">
        <f>IF(E3148&lt;10,IF(E3148=1,AB3148,SUMIFS(AB:AB,A:A,A3148,C:C,C3148)),"")</f>
        <v>0</v>
      </c>
    </row>
    <row r="3149" spans="2:39">
      <c r="B3149" t="e">
        <f>INDEX(Schedule!A:B,MATCH(GameLog!A3149,Schedule!A:A,0),2)</f>
        <v>#N/A</v>
      </c>
      <c r="AM3149" s="44">
        <f>IF(E3149&lt;10,IF(E3149=1,AB3149,SUMIFS(AB:AB,A:A,A3149,C:C,C3149)),"")</f>
        <v>0</v>
      </c>
    </row>
    <row r="3150" spans="2:39">
      <c r="B3150" t="e">
        <f>INDEX(Schedule!A:B,MATCH(GameLog!A3150,Schedule!A:A,0),2)</f>
        <v>#N/A</v>
      </c>
      <c r="AM3150" s="44">
        <f>IF(E3150&lt;10,IF(E3150=1,AB3150,SUMIFS(AB:AB,A:A,A3150,C:C,C3150)),"")</f>
        <v>0</v>
      </c>
    </row>
    <row r="3151" spans="2:39">
      <c r="B3151" t="e">
        <f>INDEX(Schedule!A:B,MATCH(GameLog!A3151,Schedule!A:A,0),2)</f>
        <v>#N/A</v>
      </c>
      <c r="AM3151" s="44">
        <f>IF(E3151&lt;10,IF(E3151=1,AB3151,SUMIFS(AB:AB,A:A,A3151,C:C,C3151)),"")</f>
        <v>0</v>
      </c>
    </row>
    <row r="3152" spans="2:39">
      <c r="B3152" t="e">
        <f>INDEX(Schedule!A:B,MATCH(GameLog!A3152,Schedule!A:A,0),2)</f>
        <v>#N/A</v>
      </c>
      <c r="AM3152" s="44">
        <f>IF(E3152&lt;10,IF(E3152=1,AB3152,SUMIFS(AB:AB,A:A,A3152,C:C,C3152)),"")</f>
        <v>0</v>
      </c>
    </row>
    <row r="3153" spans="2:39">
      <c r="B3153" t="e">
        <f>INDEX(Schedule!A:B,MATCH(GameLog!A3153,Schedule!A:A,0),2)</f>
        <v>#N/A</v>
      </c>
      <c r="AM3153" s="44">
        <f>IF(E3153&lt;10,IF(E3153=1,AB3153,SUMIFS(AB:AB,A:A,A3153,C:C,C3153)),"")</f>
        <v>0</v>
      </c>
    </row>
    <row r="3154" spans="2:39">
      <c r="B3154" t="e">
        <f>INDEX(Schedule!A:B,MATCH(GameLog!A3154,Schedule!A:A,0),2)</f>
        <v>#N/A</v>
      </c>
      <c r="AM3154" s="44">
        <f>IF(E3154&lt;10,IF(E3154=1,AB3154,SUMIFS(AB:AB,A:A,A3154,C:C,C3154)),"")</f>
        <v>0</v>
      </c>
    </row>
    <row r="3155" spans="2:39">
      <c r="B3155" t="e">
        <f>INDEX(Schedule!A:B,MATCH(GameLog!A3155,Schedule!A:A,0),2)</f>
        <v>#N/A</v>
      </c>
      <c r="AM3155" s="44">
        <f>IF(E3155&lt;10,IF(E3155=1,AB3155,SUMIFS(AB:AB,A:A,A3155,C:C,C3155)),"")</f>
        <v>0</v>
      </c>
    </row>
    <row r="3156" spans="2:39">
      <c r="B3156" t="e">
        <f>INDEX(Schedule!A:B,MATCH(GameLog!A3156,Schedule!A:A,0),2)</f>
        <v>#N/A</v>
      </c>
      <c r="AM3156" s="44">
        <f>IF(E3156&lt;10,IF(E3156=1,AB3156,SUMIFS(AB:AB,A:A,A3156,C:C,C3156)),"")</f>
        <v>0</v>
      </c>
    </row>
    <row r="3157" spans="2:39">
      <c r="B3157" t="e">
        <f>INDEX(Schedule!A:B,MATCH(GameLog!A3157,Schedule!A:A,0),2)</f>
        <v>#N/A</v>
      </c>
      <c r="AM3157" s="44">
        <f>IF(E3157&lt;10,IF(E3157=1,AB3157,SUMIFS(AB:AB,A:A,A3157,C:C,C3157)),"")</f>
        <v>0</v>
      </c>
    </row>
    <row r="3158" spans="2:39">
      <c r="B3158" t="e">
        <f>INDEX(Schedule!A:B,MATCH(GameLog!A3158,Schedule!A:A,0),2)</f>
        <v>#N/A</v>
      </c>
      <c r="AM3158" s="44">
        <f>IF(E3158&lt;10,IF(E3158=1,AB3158,SUMIFS(AB:AB,A:A,A3158,C:C,C3158)),"")</f>
        <v>0</v>
      </c>
    </row>
    <row r="3159" spans="2:39">
      <c r="B3159" t="e">
        <f>INDEX(Schedule!A:B,MATCH(GameLog!A3159,Schedule!A:A,0),2)</f>
        <v>#N/A</v>
      </c>
      <c r="AM3159" s="44">
        <f>IF(E3159&lt;10,IF(E3159=1,AB3159,SUMIFS(AB:AB,A:A,A3159,C:C,C3159)),"")</f>
        <v>0</v>
      </c>
    </row>
    <row r="3160" spans="2:39">
      <c r="B3160" t="e">
        <f>INDEX(Schedule!A:B,MATCH(GameLog!A3160,Schedule!A:A,0),2)</f>
        <v>#N/A</v>
      </c>
      <c r="AM3160" s="44">
        <f>IF(E3160&lt;10,IF(E3160=1,AB3160,SUMIFS(AB:AB,A:A,A3160,C:C,C3160)),"")</f>
        <v>0</v>
      </c>
    </row>
    <row r="3161" spans="2:39">
      <c r="B3161" t="e">
        <f>INDEX(Schedule!A:B,MATCH(GameLog!A3161,Schedule!A:A,0),2)</f>
        <v>#N/A</v>
      </c>
      <c r="AM3161" s="44">
        <f>IF(E3161&lt;10,IF(E3161=1,AB3161,SUMIFS(AB:AB,A:A,A3161,C:C,C3161)),"")</f>
        <v>0</v>
      </c>
    </row>
    <row r="3162" spans="2:39">
      <c r="B3162" t="e">
        <f>INDEX(Schedule!A:B,MATCH(GameLog!A3162,Schedule!A:A,0),2)</f>
        <v>#N/A</v>
      </c>
      <c r="AM3162" s="44">
        <f>IF(E3162&lt;10,IF(E3162=1,AB3162,SUMIFS(AB:AB,A:A,A3162,C:C,C3162)),"")</f>
        <v>0</v>
      </c>
    </row>
    <row r="3163" spans="2:39">
      <c r="B3163" t="e">
        <f>INDEX(Schedule!A:B,MATCH(GameLog!A3163,Schedule!A:A,0),2)</f>
        <v>#N/A</v>
      </c>
      <c r="AM3163" s="44">
        <f>IF(E3163&lt;10,IF(E3163=1,AB3163,SUMIFS(AB:AB,A:A,A3163,C:C,C3163)),"")</f>
        <v>0</v>
      </c>
    </row>
    <row r="3164" spans="2:39">
      <c r="B3164" t="e">
        <f>INDEX(Schedule!A:B,MATCH(GameLog!A3164,Schedule!A:A,0),2)</f>
        <v>#N/A</v>
      </c>
      <c r="AM3164" s="44">
        <f>IF(E3164&lt;10,IF(E3164=1,AB3164,SUMIFS(AB:AB,A:A,A3164,C:C,C3164)),"")</f>
        <v>0</v>
      </c>
    </row>
    <row r="3165" spans="2:39">
      <c r="B3165" t="e">
        <f>INDEX(Schedule!A:B,MATCH(GameLog!A3165,Schedule!A:A,0),2)</f>
        <v>#N/A</v>
      </c>
      <c r="AM3165" s="44">
        <f>IF(E3165&lt;10,IF(E3165=1,AB3165,SUMIFS(AB:AB,A:A,A3165,C:C,C3165)),"")</f>
        <v>0</v>
      </c>
    </row>
    <row r="3166" spans="2:39">
      <c r="B3166" t="e">
        <f>INDEX(Schedule!A:B,MATCH(GameLog!A3166,Schedule!A:A,0),2)</f>
        <v>#N/A</v>
      </c>
      <c r="AM3166" s="44">
        <f>IF(E3166&lt;10,IF(E3166=1,AB3166,SUMIFS(AB:AB,A:A,A3166,C:C,C3166)),"")</f>
        <v>0</v>
      </c>
    </row>
    <row r="3167" spans="2:39">
      <c r="B3167" t="e">
        <f>INDEX(Schedule!A:B,MATCH(GameLog!A3167,Schedule!A:A,0),2)</f>
        <v>#N/A</v>
      </c>
      <c r="AM3167" s="44">
        <f>IF(E3167&lt;10,IF(E3167=1,AB3167,SUMIFS(AB:AB,A:A,A3167,C:C,C3167)),"")</f>
        <v>0</v>
      </c>
    </row>
    <row r="3168" spans="2:39">
      <c r="B3168" t="e">
        <f>INDEX(Schedule!A:B,MATCH(GameLog!A3168,Schedule!A:A,0),2)</f>
        <v>#N/A</v>
      </c>
      <c r="AM3168" s="44">
        <f>IF(E3168&lt;10,IF(E3168=1,AB3168,SUMIFS(AB:AB,A:A,A3168,C:C,C3168)),"")</f>
        <v>0</v>
      </c>
    </row>
    <row r="3169" spans="2:39">
      <c r="B3169" t="e">
        <f>INDEX(Schedule!A:B,MATCH(GameLog!A3169,Schedule!A:A,0),2)</f>
        <v>#N/A</v>
      </c>
      <c r="AM3169" s="44">
        <f>IF(E3169&lt;10,IF(E3169=1,AB3169,SUMIFS(AB:AB,A:A,A3169,C:C,C3169)),"")</f>
        <v>0</v>
      </c>
    </row>
    <row r="3170" spans="2:39">
      <c r="B3170" t="e">
        <f>INDEX(Schedule!A:B,MATCH(GameLog!A3170,Schedule!A:A,0),2)</f>
        <v>#N/A</v>
      </c>
      <c r="AM3170" s="44">
        <f>IF(E3170&lt;10,IF(E3170=1,AB3170,SUMIFS(AB:AB,A:A,A3170,C:C,C3170)),"")</f>
        <v>0</v>
      </c>
    </row>
    <row r="3171" spans="2:39">
      <c r="B3171" t="e">
        <f>INDEX(Schedule!A:B,MATCH(GameLog!A3171,Schedule!A:A,0),2)</f>
        <v>#N/A</v>
      </c>
      <c r="AM3171" s="44">
        <f>IF(E3171&lt;10,IF(E3171=1,AB3171,SUMIFS(AB:AB,A:A,A3171,C:C,C3171)),"")</f>
        <v>0</v>
      </c>
    </row>
    <row r="3172" spans="2:39">
      <c r="B3172" t="e">
        <f>INDEX(Schedule!A:B,MATCH(GameLog!A3172,Schedule!A:A,0),2)</f>
        <v>#N/A</v>
      </c>
      <c r="AM3172" s="44">
        <f>IF(E3172&lt;10,IF(E3172=1,AB3172,SUMIFS(AB:AB,A:A,A3172,C:C,C3172)),"")</f>
        <v>0</v>
      </c>
    </row>
    <row r="3173" spans="2:39">
      <c r="B3173" t="e">
        <f>INDEX(Schedule!A:B,MATCH(GameLog!A3173,Schedule!A:A,0),2)</f>
        <v>#N/A</v>
      </c>
      <c r="AM3173" s="44">
        <f>IF(E3173&lt;10,IF(E3173=1,AB3173,SUMIFS(AB:AB,A:A,A3173,C:C,C3173)),"")</f>
        <v>0</v>
      </c>
    </row>
    <row r="3174" spans="2:39">
      <c r="B3174" t="e">
        <f>INDEX(Schedule!A:B,MATCH(GameLog!A3174,Schedule!A:A,0),2)</f>
        <v>#N/A</v>
      </c>
      <c r="AM3174" s="44">
        <f>IF(E3174&lt;10,IF(E3174=1,AB3174,SUMIFS(AB:AB,A:A,A3174,C:C,C3174)),"")</f>
        <v>0</v>
      </c>
    </row>
    <row r="3175" spans="2:39">
      <c r="B3175" t="e">
        <f>INDEX(Schedule!A:B,MATCH(GameLog!A3175,Schedule!A:A,0),2)</f>
        <v>#N/A</v>
      </c>
      <c r="AM3175" s="44">
        <f>IF(E3175&lt;10,IF(E3175=1,AB3175,SUMIFS(AB:AB,A:A,A3175,C:C,C3175)),"")</f>
        <v>0</v>
      </c>
    </row>
    <row r="3176" spans="2:39">
      <c r="B3176" t="e">
        <f>INDEX(Schedule!A:B,MATCH(GameLog!A3176,Schedule!A:A,0),2)</f>
        <v>#N/A</v>
      </c>
      <c r="AM3176" s="44">
        <f>IF(E3176&lt;10,IF(E3176=1,AB3176,SUMIFS(AB:AB,A:A,A3176,C:C,C3176)),"")</f>
        <v>0</v>
      </c>
    </row>
    <row r="3177" spans="2:39">
      <c r="B3177" t="e">
        <f>INDEX(Schedule!A:B,MATCH(GameLog!A3177,Schedule!A:A,0),2)</f>
        <v>#N/A</v>
      </c>
      <c r="AM3177" s="44">
        <f>IF(E3177&lt;10,IF(E3177=1,AB3177,SUMIFS(AB:AB,A:A,A3177,C:C,C3177)),"")</f>
        <v>0</v>
      </c>
    </row>
    <row r="3178" spans="2:39">
      <c r="B3178" t="e">
        <f>INDEX(Schedule!A:B,MATCH(GameLog!A3178,Schedule!A:A,0),2)</f>
        <v>#N/A</v>
      </c>
      <c r="AM3178" s="44">
        <f>IF(E3178&lt;10,IF(E3178=1,AB3178,SUMIFS(AB:AB,A:A,A3178,C:C,C3178)),"")</f>
        <v>0</v>
      </c>
    </row>
    <row r="3179" spans="2:39">
      <c r="B3179" t="e">
        <f>INDEX(Schedule!A:B,MATCH(GameLog!A3179,Schedule!A:A,0),2)</f>
        <v>#N/A</v>
      </c>
      <c r="AM3179" s="44">
        <f>IF(E3179&lt;10,IF(E3179=1,AB3179,SUMIFS(AB:AB,A:A,A3179,C:C,C3179)),"")</f>
        <v>0</v>
      </c>
    </row>
    <row r="3180" spans="2:39">
      <c r="B3180" t="e">
        <f>INDEX(Schedule!A:B,MATCH(GameLog!A3180,Schedule!A:A,0),2)</f>
        <v>#N/A</v>
      </c>
      <c r="AM3180" s="44">
        <f>IF(E3180&lt;10,IF(E3180=1,AB3180,SUMIFS(AB:AB,A:A,A3180,C:C,C3180)),"")</f>
        <v>0</v>
      </c>
    </row>
    <row r="3181" spans="2:39">
      <c r="B3181" t="e">
        <f>INDEX(Schedule!A:B,MATCH(GameLog!A3181,Schedule!A:A,0),2)</f>
        <v>#N/A</v>
      </c>
      <c r="AM3181" s="44">
        <f>IF(E3181&lt;10,IF(E3181=1,AB3181,SUMIFS(AB:AB,A:A,A3181,C:C,C3181)),"")</f>
        <v>0</v>
      </c>
    </row>
    <row r="3182" spans="2:39">
      <c r="B3182" t="e">
        <f>INDEX(Schedule!A:B,MATCH(GameLog!A3182,Schedule!A:A,0),2)</f>
        <v>#N/A</v>
      </c>
      <c r="AM3182" s="44">
        <f>IF(E3182&lt;10,IF(E3182=1,AB3182,SUMIFS(AB:AB,A:A,A3182,C:C,C3182)),"")</f>
        <v>0</v>
      </c>
    </row>
    <row r="3183" spans="2:39">
      <c r="B3183" t="e">
        <f>INDEX(Schedule!A:B,MATCH(GameLog!A3183,Schedule!A:A,0),2)</f>
        <v>#N/A</v>
      </c>
      <c r="AM3183" s="44">
        <f>IF(E3183&lt;10,IF(E3183=1,AB3183,SUMIFS(AB:AB,A:A,A3183,C:C,C3183)),"")</f>
        <v>0</v>
      </c>
    </row>
    <row r="3184" spans="2:39">
      <c r="B3184" t="e">
        <f>INDEX(Schedule!A:B,MATCH(GameLog!A3184,Schedule!A:A,0),2)</f>
        <v>#N/A</v>
      </c>
      <c r="AM3184" s="44">
        <f>IF(E3184&lt;10,IF(E3184=1,AB3184,SUMIFS(AB:AB,A:A,A3184,C:C,C3184)),"")</f>
        <v>0</v>
      </c>
    </row>
    <row r="3185" spans="2:39">
      <c r="B3185" t="e">
        <f>INDEX(Schedule!A:B,MATCH(GameLog!A3185,Schedule!A:A,0),2)</f>
        <v>#N/A</v>
      </c>
      <c r="AM3185" s="44">
        <f>IF(E3185&lt;10,IF(E3185=1,AB3185,SUMIFS(AB:AB,A:A,A3185,C:C,C3185)),"")</f>
        <v>0</v>
      </c>
    </row>
    <row r="3186" spans="2:39">
      <c r="B3186" t="e">
        <f>INDEX(Schedule!A:B,MATCH(GameLog!A3186,Schedule!A:A,0),2)</f>
        <v>#N/A</v>
      </c>
      <c r="AM3186" s="44">
        <f>IF(E3186&lt;10,IF(E3186=1,AB3186,SUMIFS(AB:AB,A:A,A3186,C:C,C3186)),"")</f>
        <v>0</v>
      </c>
    </row>
    <row r="3187" spans="2:39">
      <c r="B3187" t="e">
        <f>INDEX(Schedule!A:B,MATCH(GameLog!A3187,Schedule!A:A,0),2)</f>
        <v>#N/A</v>
      </c>
      <c r="AM3187" s="44">
        <f>IF(E3187&lt;10,IF(E3187=1,AB3187,SUMIFS(AB:AB,A:A,A3187,C:C,C3187)),"")</f>
        <v>0</v>
      </c>
    </row>
    <row r="3188" spans="2:39">
      <c r="B3188" t="e">
        <f>INDEX(Schedule!A:B,MATCH(GameLog!A3188,Schedule!A:A,0),2)</f>
        <v>#N/A</v>
      </c>
      <c r="AM3188" s="44">
        <f>IF(E3188&lt;10,IF(E3188=1,AB3188,SUMIFS(AB:AB,A:A,A3188,C:C,C3188)),"")</f>
        <v>0</v>
      </c>
    </row>
    <row r="3189" spans="2:39">
      <c r="B3189" t="e">
        <f>INDEX(Schedule!A:B,MATCH(GameLog!A3189,Schedule!A:A,0),2)</f>
        <v>#N/A</v>
      </c>
      <c r="AM3189" s="44">
        <f>IF(E3189&lt;10,IF(E3189=1,AB3189,SUMIFS(AB:AB,A:A,A3189,C:C,C3189)),"")</f>
        <v>0</v>
      </c>
    </row>
    <row r="3190" spans="2:39">
      <c r="B3190" t="e">
        <f>INDEX(Schedule!A:B,MATCH(GameLog!A3190,Schedule!A:A,0),2)</f>
        <v>#N/A</v>
      </c>
      <c r="AM3190" s="44">
        <f>IF(E3190&lt;10,IF(E3190=1,AB3190,SUMIFS(AB:AB,A:A,A3190,C:C,C3190)),"")</f>
        <v>0</v>
      </c>
    </row>
    <row r="3191" spans="2:39">
      <c r="B3191" t="e">
        <f>INDEX(Schedule!A:B,MATCH(GameLog!A3191,Schedule!A:A,0),2)</f>
        <v>#N/A</v>
      </c>
      <c r="AM3191" s="44">
        <f>IF(E3191&lt;10,IF(E3191=1,AB3191,SUMIFS(AB:AB,A:A,A3191,C:C,C3191)),"")</f>
        <v>0</v>
      </c>
    </row>
    <row r="3192" spans="2:39">
      <c r="B3192" t="e">
        <f>INDEX(Schedule!A:B,MATCH(GameLog!A3192,Schedule!A:A,0),2)</f>
        <v>#N/A</v>
      </c>
      <c r="AM3192" s="44">
        <f>IF(E3192&lt;10,IF(E3192=1,AB3192,SUMIFS(AB:AB,A:A,A3192,C:C,C3192)),"")</f>
        <v>0</v>
      </c>
    </row>
    <row r="3193" spans="2:39">
      <c r="B3193" t="e">
        <f>INDEX(Schedule!A:B,MATCH(GameLog!A3193,Schedule!A:A,0),2)</f>
        <v>#N/A</v>
      </c>
      <c r="AM3193" s="44">
        <f>IF(E3193&lt;10,IF(E3193=1,AB3193,SUMIFS(AB:AB,A:A,A3193,C:C,C3193)),"")</f>
        <v>0</v>
      </c>
    </row>
    <row r="3194" spans="2:39">
      <c r="B3194" t="e">
        <f>INDEX(Schedule!A:B,MATCH(GameLog!A3194,Schedule!A:A,0),2)</f>
        <v>#N/A</v>
      </c>
      <c r="AM3194" s="44">
        <f>IF(E3194&lt;10,IF(E3194=1,AB3194,SUMIFS(AB:AB,A:A,A3194,C:C,C3194)),"")</f>
        <v>0</v>
      </c>
    </row>
    <row r="3195" spans="2:39">
      <c r="B3195" t="e">
        <f>INDEX(Schedule!A:B,MATCH(GameLog!A3195,Schedule!A:A,0),2)</f>
        <v>#N/A</v>
      </c>
      <c r="AM3195" s="44">
        <f>IF(E3195&lt;10,IF(E3195=1,AB3195,SUMIFS(AB:AB,A:A,A3195,C:C,C3195)),"")</f>
        <v>0</v>
      </c>
    </row>
    <row r="3196" spans="2:39">
      <c r="B3196" t="e">
        <f>INDEX(Schedule!A:B,MATCH(GameLog!A3196,Schedule!A:A,0),2)</f>
        <v>#N/A</v>
      </c>
      <c r="AM3196" s="44">
        <f>IF(E3196&lt;10,IF(E3196=1,AB3196,SUMIFS(AB:AB,A:A,A3196,C:C,C3196)),"")</f>
        <v>0</v>
      </c>
    </row>
    <row r="3197" spans="2:39">
      <c r="B3197" t="e">
        <f>INDEX(Schedule!A:B,MATCH(GameLog!A3197,Schedule!A:A,0),2)</f>
        <v>#N/A</v>
      </c>
      <c r="AM3197" s="44">
        <f>IF(E3197&lt;10,IF(E3197=1,AB3197,SUMIFS(AB:AB,A:A,A3197,C:C,C3197)),"")</f>
        <v>0</v>
      </c>
    </row>
    <row r="3198" spans="2:39">
      <c r="B3198" t="e">
        <f>INDEX(Schedule!A:B,MATCH(GameLog!A3198,Schedule!A:A,0),2)</f>
        <v>#N/A</v>
      </c>
      <c r="AM3198" s="44">
        <f>IF(E3198&lt;10,IF(E3198=1,AB3198,SUMIFS(AB:AB,A:A,A3198,C:C,C3198)),"")</f>
        <v>0</v>
      </c>
    </row>
    <row r="3199" spans="2:39">
      <c r="B3199" t="e">
        <f>INDEX(Schedule!A:B,MATCH(GameLog!A3199,Schedule!A:A,0),2)</f>
        <v>#N/A</v>
      </c>
      <c r="AM3199" s="44">
        <f>IF(E3199&lt;10,IF(E3199=1,AB3199,SUMIFS(AB:AB,A:A,A3199,C:C,C3199)),"")</f>
        <v>0</v>
      </c>
    </row>
    <row r="3200" spans="2:39">
      <c r="B3200" t="e">
        <f>INDEX(Schedule!A:B,MATCH(GameLog!A3200,Schedule!A:A,0),2)</f>
        <v>#N/A</v>
      </c>
      <c r="AM3200" s="44">
        <f>IF(E3200&lt;10,IF(E3200=1,AB3200,SUMIFS(AB:AB,A:A,A3200,C:C,C3200)),"")</f>
        <v>0</v>
      </c>
    </row>
    <row r="3201" spans="2:39">
      <c r="B3201" t="e">
        <f>INDEX(Schedule!A:B,MATCH(GameLog!A3201,Schedule!A:A,0),2)</f>
        <v>#N/A</v>
      </c>
      <c r="AM3201" s="44">
        <f>IF(E3201&lt;10,IF(E3201=1,AB3201,SUMIFS(AB:AB,A:A,A3201,C:C,C3201)),"")</f>
        <v>0</v>
      </c>
    </row>
    <row r="3202" spans="2:39">
      <c r="B3202" t="e">
        <f>INDEX(Schedule!A:B,MATCH(GameLog!A3202,Schedule!A:A,0),2)</f>
        <v>#N/A</v>
      </c>
      <c r="AM3202" s="44">
        <f>IF(E3202&lt;10,IF(E3202=1,AB3202,SUMIFS(AB:AB,A:A,A3202,C:C,C3202)),"")</f>
        <v>0</v>
      </c>
    </row>
    <row r="3203" spans="2:39">
      <c r="B3203" t="e">
        <f>INDEX(Schedule!A:B,MATCH(GameLog!A3203,Schedule!A:A,0),2)</f>
        <v>#N/A</v>
      </c>
      <c r="AM3203" s="44">
        <f>IF(E3203&lt;10,IF(E3203=1,AB3203,SUMIFS(AB:AB,A:A,A3203,C:C,C3203)),"")</f>
        <v>0</v>
      </c>
    </row>
    <row r="3204" spans="2:39">
      <c r="B3204" t="e">
        <f>INDEX(Schedule!A:B,MATCH(GameLog!A3204,Schedule!A:A,0),2)</f>
        <v>#N/A</v>
      </c>
      <c r="AM3204" s="44">
        <f>IF(E3204&lt;10,IF(E3204=1,AB3204,SUMIFS(AB:AB,A:A,A3204,C:C,C3204)),"")</f>
        <v>0</v>
      </c>
    </row>
    <row r="3205" spans="2:39">
      <c r="B3205" t="e">
        <f>INDEX(Schedule!A:B,MATCH(GameLog!A3205,Schedule!A:A,0),2)</f>
        <v>#N/A</v>
      </c>
      <c r="AM3205" s="44">
        <f>IF(E3205&lt;10,IF(E3205=1,AB3205,SUMIFS(AB:AB,A:A,A3205,C:C,C3205)),"")</f>
        <v>0</v>
      </c>
    </row>
    <row r="3206" spans="2:39">
      <c r="B3206" t="e">
        <f>INDEX(Schedule!A:B,MATCH(GameLog!A3206,Schedule!A:A,0),2)</f>
        <v>#N/A</v>
      </c>
      <c r="AM3206" s="44">
        <f>IF(E3206&lt;10,IF(E3206=1,AB3206,SUMIFS(AB:AB,A:A,A3206,C:C,C3206)),"")</f>
        <v>0</v>
      </c>
    </row>
    <row r="3207" spans="2:39">
      <c r="B3207" t="e">
        <f>INDEX(Schedule!A:B,MATCH(GameLog!A3207,Schedule!A:A,0),2)</f>
        <v>#N/A</v>
      </c>
      <c r="AM3207" s="44">
        <f>IF(E3207&lt;10,IF(E3207=1,AB3207,SUMIFS(AB:AB,A:A,A3207,C:C,C3207)),"")</f>
        <v>0</v>
      </c>
    </row>
    <row r="3208" spans="2:39">
      <c r="B3208" t="e">
        <f>INDEX(Schedule!A:B,MATCH(GameLog!A3208,Schedule!A:A,0),2)</f>
        <v>#N/A</v>
      </c>
      <c r="AM3208" s="44">
        <f>IF(E3208&lt;10,IF(E3208=1,AB3208,SUMIFS(AB:AB,A:A,A3208,C:C,C3208)),"")</f>
        <v>0</v>
      </c>
    </row>
    <row r="3209" spans="2:39">
      <c r="B3209" t="e">
        <f>INDEX(Schedule!A:B,MATCH(GameLog!A3209,Schedule!A:A,0),2)</f>
        <v>#N/A</v>
      </c>
      <c r="AM3209" s="44">
        <f>IF(E3209&lt;10,IF(E3209=1,AB3209,SUMIFS(AB:AB,A:A,A3209,C:C,C3209)),"")</f>
        <v>0</v>
      </c>
    </row>
    <row r="3210" spans="2:39">
      <c r="B3210" t="e">
        <f>INDEX(Schedule!A:B,MATCH(GameLog!A3210,Schedule!A:A,0),2)</f>
        <v>#N/A</v>
      </c>
      <c r="AM3210" s="44">
        <f>IF(E3210&lt;10,IF(E3210=1,AB3210,SUMIFS(AB:AB,A:A,A3210,C:C,C3210)),"")</f>
        <v>0</v>
      </c>
    </row>
    <row r="3211" spans="2:39">
      <c r="B3211" t="e">
        <f>INDEX(Schedule!A:B,MATCH(GameLog!A3211,Schedule!A:A,0),2)</f>
        <v>#N/A</v>
      </c>
      <c r="AM3211" s="44">
        <f>IF(E3211&lt;10,IF(E3211=1,AB3211,SUMIFS(AB:AB,A:A,A3211,C:C,C3211)),"")</f>
        <v>0</v>
      </c>
    </row>
    <row r="3212" spans="2:39">
      <c r="B3212" t="e">
        <f>INDEX(Schedule!A:B,MATCH(GameLog!A3212,Schedule!A:A,0),2)</f>
        <v>#N/A</v>
      </c>
      <c r="AM3212" s="44">
        <f>IF(E3212&lt;10,IF(E3212=1,AB3212,SUMIFS(AB:AB,A:A,A3212,C:C,C3212)),"")</f>
        <v>0</v>
      </c>
    </row>
    <row r="3213" spans="2:39">
      <c r="B3213" t="e">
        <f>INDEX(Schedule!A:B,MATCH(GameLog!A3213,Schedule!A:A,0),2)</f>
        <v>#N/A</v>
      </c>
      <c r="AM3213" s="44">
        <f>IF(E3213&lt;10,IF(E3213=1,AB3213,SUMIFS(AB:AB,A:A,A3213,C:C,C3213)),"")</f>
        <v>0</v>
      </c>
    </row>
    <row r="3214" spans="2:39">
      <c r="B3214" t="e">
        <f>INDEX(Schedule!A:B,MATCH(GameLog!A3214,Schedule!A:A,0),2)</f>
        <v>#N/A</v>
      </c>
      <c r="AM3214" s="44">
        <f>IF(E3214&lt;10,IF(E3214=1,AB3214,SUMIFS(AB:AB,A:A,A3214,C:C,C3214)),"")</f>
        <v>0</v>
      </c>
    </row>
    <row r="3215" spans="2:39">
      <c r="B3215" t="e">
        <f>INDEX(Schedule!A:B,MATCH(GameLog!A3215,Schedule!A:A,0),2)</f>
        <v>#N/A</v>
      </c>
      <c r="AM3215" s="44">
        <f>IF(E3215&lt;10,IF(E3215=1,AB3215,SUMIFS(AB:AB,A:A,A3215,C:C,C3215)),"")</f>
        <v>0</v>
      </c>
    </row>
    <row r="3216" spans="2:39">
      <c r="B3216" t="e">
        <f>INDEX(Schedule!A:B,MATCH(GameLog!A3216,Schedule!A:A,0),2)</f>
        <v>#N/A</v>
      </c>
      <c r="AM3216" s="44">
        <f>IF(E3216&lt;10,IF(E3216=1,AB3216,SUMIFS(AB:AB,A:A,A3216,C:C,C3216)),"")</f>
        <v>0</v>
      </c>
    </row>
    <row r="3217" spans="2:39">
      <c r="B3217" t="e">
        <f>INDEX(Schedule!A:B,MATCH(GameLog!A3217,Schedule!A:A,0),2)</f>
        <v>#N/A</v>
      </c>
      <c r="AM3217" s="44">
        <f>IF(E3217&lt;10,IF(E3217=1,AB3217,SUMIFS(AB:AB,A:A,A3217,C:C,C3217)),"")</f>
        <v>0</v>
      </c>
    </row>
    <row r="3218" spans="2:39">
      <c r="B3218" t="e">
        <f>INDEX(Schedule!A:B,MATCH(GameLog!A3218,Schedule!A:A,0),2)</f>
        <v>#N/A</v>
      </c>
      <c r="AM3218" s="44">
        <f>IF(E3218&lt;10,IF(E3218=1,AB3218,SUMIFS(AB:AB,A:A,A3218,C:C,C3218)),"")</f>
        <v>0</v>
      </c>
    </row>
    <row r="3219" spans="2:39">
      <c r="B3219" t="e">
        <f>INDEX(Schedule!A:B,MATCH(GameLog!A3219,Schedule!A:A,0),2)</f>
        <v>#N/A</v>
      </c>
      <c r="AM3219" s="44">
        <f>IF(E3219&lt;10,IF(E3219=1,AB3219,SUMIFS(AB:AB,A:A,A3219,C:C,C3219)),"")</f>
        <v>0</v>
      </c>
    </row>
    <row r="3220" spans="2:39">
      <c r="B3220" t="e">
        <f>INDEX(Schedule!A:B,MATCH(GameLog!A3220,Schedule!A:A,0),2)</f>
        <v>#N/A</v>
      </c>
      <c r="AM3220" s="44">
        <f>IF(E3220&lt;10,IF(E3220=1,AB3220,SUMIFS(AB:AB,A:A,A3220,C:C,C3220)),"")</f>
        <v>0</v>
      </c>
    </row>
    <row r="3221" spans="2:39">
      <c r="B3221" t="e">
        <f>INDEX(Schedule!A:B,MATCH(GameLog!A3221,Schedule!A:A,0),2)</f>
        <v>#N/A</v>
      </c>
      <c r="AM3221" s="44">
        <f>IF(E3221&lt;10,IF(E3221=1,AB3221,SUMIFS(AB:AB,A:A,A3221,C:C,C3221)),"")</f>
        <v>0</v>
      </c>
    </row>
    <row r="3222" spans="2:39">
      <c r="B3222" t="e">
        <f>INDEX(Schedule!A:B,MATCH(GameLog!A3222,Schedule!A:A,0),2)</f>
        <v>#N/A</v>
      </c>
      <c r="AM3222" s="44">
        <f>IF(E3222&lt;10,IF(E3222=1,AB3222,SUMIFS(AB:AB,A:A,A3222,C:C,C3222)),"")</f>
        <v>0</v>
      </c>
    </row>
    <row r="3223" spans="2:39">
      <c r="B3223" t="e">
        <f>INDEX(Schedule!A:B,MATCH(GameLog!A3223,Schedule!A:A,0),2)</f>
        <v>#N/A</v>
      </c>
      <c r="AM3223" s="44">
        <f>IF(E3223&lt;10,IF(E3223=1,AB3223,SUMIFS(AB:AB,A:A,A3223,C:C,C3223)),"")</f>
        <v>0</v>
      </c>
    </row>
    <row r="3224" spans="2:39">
      <c r="B3224" t="e">
        <f>INDEX(Schedule!A:B,MATCH(GameLog!A3224,Schedule!A:A,0),2)</f>
        <v>#N/A</v>
      </c>
      <c r="AM3224" s="44">
        <f>IF(E3224&lt;10,IF(E3224=1,AB3224,SUMIFS(AB:AB,A:A,A3224,C:C,C3224)),"")</f>
        <v>0</v>
      </c>
    </row>
    <row r="3225" spans="2:39">
      <c r="B3225" t="e">
        <f>INDEX(Schedule!A:B,MATCH(GameLog!A3225,Schedule!A:A,0),2)</f>
        <v>#N/A</v>
      </c>
      <c r="AM3225" s="44">
        <f>IF(E3225&lt;10,IF(E3225=1,AB3225,SUMIFS(AB:AB,A:A,A3225,C:C,C3225)),"")</f>
        <v>0</v>
      </c>
    </row>
    <row r="3226" spans="2:39">
      <c r="B3226" t="e">
        <f>INDEX(Schedule!A:B,MATCH(GameLog!A3226,Schedule!A:A,0),2)</f>
        <v>#N/A</v>
      </c>
      <c r="AM3226" s="44">
        <f>IF(E3226&lt;10,IF(E3226=1,AB3226,SUMIFS(AB:AB,A:A,A3226,C:C,C3226)),"")</f>
        <v>0</v>
      </c>
    </row>
    <row r="3227" spans="2:39">
      <c r="B3227" t="e">
        <f>INDEX(Schedule!A:B,MATCH(GameLog!A3227,Schedule!A:A,0),2)</f>
        <v>#N/A</v>
      </c>
      <c r="AM3227" s="44">
        <f>IF(E3227&lt;10,IF(E3227=1,AB3227,SUMIFS(AB:AB,A:A,A3227,C:C,C3227)),"")</f>
        <v>0</v>
      </c>
    </row>
    <row r="3228" spans="2:39">
      <c r="B3228" t="e">
        <f>INDEX(Schedule!A:B,MATCH(GameLog!A3228,Schedule!A:A,0),2)</f>
        <v>#N/A</v>
      </c>
      <c r="AM3228" s="44">
        <f>IF(E3228&lt;10,IF(E3228=1,AB3228,SUMIFS(AB:AB,A:A,A3228,C:C,C3228)),"")</f>
        <v>0</v>
      </c>
    </row>
    <row r="3229" spans="2:39">
      <c r="B3229" t="e">
        <f>INDEX(Schedule!A:B,MATCH(GameLog!A3229,Schedule!A:A,0),2)</f>
        <v>#N/A</v>
      </c>
      <c r="AM3229" s="44">
        <f>IF(E3229&lt;10,IF(E3229=1,AB3229,SUMIFS(AB:AB,A:A,A3229,C:C,C3229)),"")</f>
        <v>0</v>
      </c>
    </row>
    <row r="3230" spans="2:39">
      <c r="B3230" t="e">
        <f>INDEX(Schedule!A:B,MATCH(GameLog!A3230,Schedule!A:A,0),2)</f>
        <v>#N/A</v>
      </c>
      <c r="AM3230" s="44">
        <f>IF(E3230&lt;10,IF(E3230=1,AB3230,SUMIFS(AB:AB,A:A,A3230,C:C,C3230)),"")</f>
        <v>0</v>
      </c>
    </row>
    <row r="3231" spans="2:39">
      <c r="B3231" t="e">
        <f>INDEX(Schedule!A:B,MATCH(GameLog!A3231,Schedule!A:A,0),2)</f>
        <v>#N/A</v>
      </c>
      <c r="AM3231" s="44">
        <f>IF(E3231&lt;10,IF(E3231=1,AB3231,SUMIFS(AB:AB,A:A,A3231,C:C,C3231)),"")</f>
        <v>0</v>
      </c>
    </row>
    <row r="3232" spans="2:39">
      <c r="B3232" t="e">
        <f>INDEX(Schedule!A:B,MATCH(GameLog!A3232,Schedule!A:A,0),2)</f>
        <v>#N/A</v>
      </c>
      <c r="AM3232" s="44">
        <f>IF(E3232&lt;10,IF(E3232=1,AB3232,SUMIFS(AB:AB,A:A,A3232,C:C,C3232)),"")</f>
        <v>0</v>
      </c>
    </row>
    <row r="3233" spans="2:39">
      <c r="B3233" t="e">
        <f>INDEX(Schedule!A:B,MATCH(GameLog!A3233,Schedule!A:A,0),2)</f>
        <v>#N/A</v>
      </c>
      <c r="AM3233" s="44">
        <f>IF(E3233&lt;10,IF(E3233=1,AB3233,SUMIFS(AB:AB,A:A,A3233,C:C,C3233)),"")</f>
        <v>0</v>
      </c>
    </row>
    <row r="3234" spans="2:39">
      <c r="B3234" t="e">
        <f>INDEX(Schedule!A:B,MATCH(GameLog!A3234,Schedule!A:A,0),2)</f>
        <v>#N/A</v>
      </c>
      <c r="AM3234" s="44">
        <f>IF(E3234&lt;10,IF(E3234=1,AB3234,SUMIFS(AB:AB,A:A,A3234,C:C,C3234)),"")</f>
        <v>0</v>
      </c>
    </row>
    <row r="3235" spans="2:39">
      <c r="B3235" t="e">
        <f>INDEX(Schedule!A:B,MATCH(GameLog!A3235,Schedule!A:A,0),2)</f>
        <v>#N/A</v>
      </c>
      <c r="AM3235" s="44">
        <f>IF(E3235&lt;10,IF(E3235=1,AB3235,SUMIFS(AB:AB,A:A,A3235,C:C,C3235)),"")</f>
        <v>0</v>
      </c>
    </row>
    <row r="3236" spans="2:39">
      <c r="B3236" t="e">
        <f>INDEX(Schedule!A:B,MATCH(GameLog!A3236,Schedule!A:A,0),2)</f>
        <v>#N/A</v>
      </c>
      <c r="AM3236" s="44">
        <f>IF(E3236&lt;10,IF(E3236=1,AB3236,SUMIFS(AB:AB,A:A,A3236,C:C,C3236)),"")</f>
        <v>0</v>
      </c>
    </row>
    <row r="3237" spans="2:39">
      <c r="B3237" t="e">
        <f>INDEX(Schedule!A:B,MATCH(GameLog!A3237,Schedule!A:A,0),2)</f>
        <v>#N/A</v>
      </c>
      <c r="AM3237" s="44">
        <f>IF(E3237&lt;10,IF(E3237=1,AB3237,SUMIFS(AB:AB,A:A,A3237,C:C,C3237)),"")</f>
        <v>0</v>
      </c>
    </row>
    <row r="3238" spans="2:39">
      <c r="B3238" t="e">
        <f>INDEX(Schedule!A:B,MATCH(GameLog!A3238,Schedule!A:A,0),2)</f>
        <v>#N/A</v>
      </c>
      <c r="AM3238" s="44">
        <f>IF(E3238&lt;10,IF(E3238=1,AB3238,SUMIFS(AB:AB,A:A,A3238,C:C,C3238)),"")</f>
        <v>0</v>
      </c>
    </row>
    <row r="3239" spans="2:39">
      <c r="B3239" t="e">
        <f>INDEX(Schedule!A:B,MATCH(GameLog!A3239,Schedule!A:A,0),2)</f>
        <v>#N/A</v>
      </c>
      <c r="AM3239" s="44">
        <f>IF(E3239&lt;10,IF(E3239=1,AB3239,SUMIFS(AB:AB,A:A,A3239,C:C,C3239)),"")</f>
        <v>0</v>
      </c>
    </row>
    <row r="3240" spans="2:39">
      <c r="B3240" t="e">
        <f>INDEX(Schedule!A:B,MATCH(GameLog!A3240,Schedule!A:A,0),2)</f>
        <v>#N/A</v>
      </c>
      <c r="AM3240" s="44">
        <f>IF(E3240&lt;10,IF(E3240=1,AB3240,SUMIFS(AB:AB,A:A,A3240,C:C,C3240)),"")</f>
        <v>0</v>
      </c>
    </row>
    <row r="3241" spans="2:39">
      <c r="B3241" t="e">
        <f>INDEX(Schedule!A:B,MATCH(GameLog!A3241,Schedule!A:A,0),2)</f>
        <v>#N/A</v>
      </c>
      <c r="AM3241" s="44">
        <f>IF(E3241&lt;10,IF(E3241=1,AB3241,SUMIFS(AB:AB,A:A,A3241,C:C,C3241)),"")</f>
        <v>0</v>
      </c>
    </row>
    <row r="3242" spans="2:39">
      <c r="B3242" t="e">
        <f>INDEX(Schedule!A:B,MATCH(GameLog!A3242,Schedule!A:A,0),2)</f>
        <v>#N/A</v>
      </c>
      <c r="AM3242" s="44">
        <f>IF(E3242&lt;10,IF(E3242=1,AB3242,SUMIFS(AB:AB,A:A,A3242,C:C,C3242)),"")</f>
        <v>0</v>
      </c>
    </row>
    <row r="3243" spans="2:39">
      <c r="B3243" t="e">
        <f>INDEX(Schedule!A:B,MATCH(GameLog!A3243,Schedule!A:A,0),2)</f>
        <v>#N/A</v>
      </c>
      <c r="AM3243" s="44">
        <f>IF(E3243&lt;10,IF(E3243=1,AB3243,SUMIFS(AB:AB,A:A,A3243,C:C,C3243)),"")</f>
        <v>0</v>
      </c>
    </row>
    <row r="3244" spans="2:39">
      <c r="B3244" t="e">
        <f>INDEX(Schedule!A:B,MATCH(GameLog!A3244,Schedule!A:A,0),2)</f>
        <v>#N/A</v>
      </c>
      <c r="AM3244" s="44">
        <f>IF(E3244&lt;10,IF(E3244=1,AB3244,SUMIFS(AB:AB,A:A,A3244,C:C,C3244)),"")</f>
        <v>0</v>
      </c>
    </row>
    <row r="3245" spans="2:39">
      <c r="B3245" t="e">
        <f>INDEX(Schedule!A:B,MATCH(GameLog!A3245,Schedule!A:A,0),2)</f>
        <v>#N/A</v>
      </c>
      <c r="AM3245" s="44">
        <f>IF(E3245&lt;10,IF(E3245=1,AB3245,SUMIFS(AB:AB,A:A,A3245,C:C,C3245)),"")</f>
        <v>0</v>
      </c>
    </row>
    <row r="3246" spans="2:39">
      <c r="B3246" t="e">
        <f>INDEX(Schedule!A:B,MATCH(GameLog!A3246,Schedule!A:A,0),2)</f>
        <v>#N/A</v>
      </c>
      <c r="AM3246" s="44">
        <f>IF(E3246&lt;10,IF(E3246=1,AB3246,SUMIFS(AB:AB,A:A,A3246,C:C,C3246)),"")</f>
        <v>0</v>
      </c>
    </row>
    <row r="3247" spans="2:39">
      <c r="B3247" t="e">
        <f>INDEX(Schedule!A:B,MATCH(GameLog!A3247,Schedule!A:A,0),2)</f>
        <v>#N/A</v>
      </c>
      <c r="AM3247" s="44">
        <f>IF(E3247&lt;10,IF(E3247=1,AB3247,SUMIFS(AB:AB,A:A,A3247,C:C,C3247)),"")</f>
        <v>0</v>
      </c>
    </row>
    <row r="3248" spans="2:39">
      <c r="B3248" t="e">
        <f>INDEX(Schedule!A:B,MATCH(GameLog!A3248,Schedule!A:A,0),2)</f>
        <v>#N/A</v>
      </c>
      <c r="AM3248" s="44">
        <f>IF(E3248&lt;10,IF(E3248=1,AB3248,SUMIFS(AB:AB,A:A,A3248,C:C,C3248)),"")</f>
        <v>0</v>
      </c>
    </row>
    <row r="3249" spans="2:39">
      <c r="B3249" t="e">
        <f>INDEX(Schedule!A:B,MATCH(GameLog!A3249,Schedule!A:A,0),2)</f>
        <v>#N/A</v>
      </c>
      <c r="AM3249" s="44">
        <f>IF(E3249&lt;10,IF(E3249=1,AB3249,SUMIFS(AB:AB,A:A,A3249,C:C,C3249)),"")</f>
        <v>0</v>
      </c>
    </row>
    <row r="3250" spans="2:39">
      <c r="B3250" t="e">
        <f>INDEX(Schedule!A:B,MATCH(GameLog!A3250,Schedule!A:A,0),2)</f>
        <v>#N/A</v>
      </c>
      <c r="AM3250" s="44">
        <f>IF(E3250&lt;10,IF(E3250=1,AB3250,SUMIFS(AB:AB,A:A,A3250,C:C,C3250)),"")</f>
        <v>0</v>
      </c>
    </row>
    <row r="3251" spans="2:39">
      <c r="B3251" t="e">
        <f>INDEX(Schedule!A:B,MATCH(GameLog!A3251,Schedule!A:A,0),2)</f>
        <v>#N/A</v>
      </c>
      <c r="AM3251" s="44">
        <f>IF(E3251&lt;10,IF(E3251=1,AB3251,SUMIFS(AB:AB,A:A,A3251,C:C,C3251)),"")</f>
        <v>0</v>
      </c>
    </row>
    <row r="3252" spans="2:39">
      <c r="B3252" t="e">
        <f>INDEX(Schedule!A:B,MATCH(GameLog!A3252,Schedule!A:A,0),2)</f>
        <v>#N/A</v>
      </c>
      <c r="AM3252" s="44">
        <f>IF(E3252&lt;10,IF(E3252=1,AB3252,SUMIFS(AB:AB,A:A,A3252,C:C,C3252)),"")</f>
        <v>0</v>
      </c>
    </row>
    <row r="3253" spans="2:39">
      <c r="B3253" t="e">
        <f>INDEX(Schedule!A:B,MATCH(GameLog!A3253,Schedule!A:A,0),2)</f>
        <v>#N/A</v>
      </c>
      <c r="AM3253" s="44">
        <f>IF(E3253&lt;10,IF(E3253=1,AB3253,SUMIFS(AB:AB,A:A,A3253,C:C,C3253)),"")</f>
        <v>0</v>
      </c>
    </row>
    <row r="3254" spans="2:39">
      <c r="B3254" t="e">
        <f>INDEX(Schedule!A:B,MATCH(GameLog!A3254,Schedule!A:A,0),2)</f>
        <v>#N/A</v>
      </c>
      <c r="AM3254" s="44">
        <f>IF(E3254&lt;10,IF(E3254=1,AB3254,SUMIFS(AB:AB,A:A,A3254,C:C,C3254)),"")</f>
        <v>0</v>
      </c>
    </row>
    <row r="3255" spans="2:39">
      <c r="B3255" t="e">
        <f>INDEX(Schedule!A:B,MATCH(GameLog!A3255,Schedule!A:A,0),2)</f>
        <v>#N/A</v>
      </c>
      <c r="AM3255" s="44">
        <f>IF(E3255&lt;10,IF(E3255=1,AB3255,SUMIFS(AB:AB,A:A,A3255,C:C,C3255)),"")</f>
        <v>0</v>
      </c>
    </row>
    <row r="3256" spans="2:39">
      <c r="B3256" t="e">
        <f>INDEX(Schedule!A:B,MATCH(GameLog!A3256,Schedule!A:A,0),2)</f>
        <v>#N/A</v>
      </c>
      <c r="AM3256" s="44">
        <f>IF(E3256&lt;10,IF(E3256=1,AB3256,SUMIFS(AB:AB,A:A,A3256,C:C,C3256)),"")</f>
        <v>0</v>
      </c>
    </row>
    <row r="3257" spans="2:39">
      <c r="B3257" t="e">
        <f>INDEX(Schedule!A:B,MATCH(GameLog!A3257,Schedule!A:A,0),2)</f>
        <v>#N/A</v>
      </c>
      <c r="AM3257" s="44">
        <f>IF(E3257&lt;10,IF(E3257=1,AB3257,SUMIFS(AB:AB,A:A,A3257,C:C,C3257)),"")</f>
        <v>0</v>
      </c>
    </row>
    <row r="3258" spans="2:39">
      <c r="B3258" t="e">
        <f>INDEX(Schedule!A:B,MATCH(GameLog!A3258,Schedule!A:A,0),2)</f>
        <v>#N/A</v>
      </c>
      <c r="AM3258" s="44">
        <f>IF(E3258&lt;10,IF(E3258=1,AB3258,SUMIFS(AB:AB,A:A,A3258,C:C,C3258)),"")</f>
        <v>0</v>
      </c>
    </row>
    <row r="3259" spans="2:39">
      <c r="B3259" t="e">
        <f>INDEX(Schedule!A:B,MATCH(GameLog!A3259,Schedule!A:A,0),2)</f>
        <v>#N/A</v>
      </c>
      <c r="AM3259" s="44">
        <f>IF(E3259&lt;10,IF(E3259=1,AB3259,SUMIFS(AB:AB,A:A,A3259,C:C,C3259)),"")</f>
        <v>0</v>
      </c>
    </row>
    <row r="3260" spans="2:39">
      <c r="B3260" t="e">
        <f>INDEX(Schedule!A:B,MATCH(GameLog!A3260,Schedule!A:A,0),2)</f>
        <v>#N/A</v>
      </c>
      <c r="AM3260" s="44">
        <f>IF(E3260&lt;10,IF(E3260=1,AB3260,SUMIFS(AB:AB,A:A,A3260,C:C,C3260)),"")</f>
        <v>0</v>
      </c>
    </row>
    <row r="3261" spans="2:39">
      <c r="B3261" t="e">
        <f>INDEX(Schedule!A:B,MATCH(GameLog!A3261,Schedule!A:A,0),2)</f>
        <v>#N/A</v>
      </c>
      <c r="AM3261" s="44">
        <f>IF(E3261&lt;10,IF(E3261=1,AB3261,SUMIFS(AB:AB,A:A,A3261,C:C,C3261)),"")</f>
        <v>0</v>
      </c>
    </row>
    <row r="3262" spans="2:39">
      <c r="B3262" t="e">
        <f>INDEX(Schedule!A:B,MATCH(GameLog!A3262,Schedule!A:A,0),2)</f>
        <v>#N/A</v>
      </c>
      <c r="AM3262" s="44">
        <f>IF(E3262&lt;10,IF(E3262=1,AB3262,SUMIFS(AB:AB,A:A,A3262,C:C,C3262)),"")</f>
        <v>0</v>
      </c>
    </row>
    <row r="3263" spans="2:39">
      <c r="B3263" t="e">
        <f>INDEX(Schedule!A:B,MATCH(GameLog!A3263,Schedule!A:A,0),2)</f>
        <v>#N/A</v>
      </c>
      <c r="AM3263" s="44">
        <f>IF(E3263&lt;10,IF(E3263=1,AB3263,SUMIFS(AB:AB,A:A,A3263,C:C,C3263)),"")</f>
        <v>0</v>
      </c>
    </row>
    <row r="3264" spans="2:39">
      <c r="B3264" t="e">
        <f>INDEX(Schedule!A:B,MATCH(GameLog!A3264,Schedule!A:A,0),2)</f>
        <v>#N/A</v>
      </c>
      <c r="AM3264" s="44">
        <f>IF(E3264&lt;10,IF(E3264=1,AB3264,SUMIFS(AB:AB,A:A,A3264,C:C,C3264)),"")</f>
        <v>0</v>
      </c>
    </row>
    <row r="3265" spans="2:39">
      <c r="B3265" t="e">
        <f>INDEX(Schedule!A:B,MATCH(GameLog!A3265,Schedule!A:A,0),2)</f>
        <v>#N/A</v>
      </c>
      <c r="AM3265" s="44">
        <f>IF(E3265&lt;10,IF(E3265=1,AB3265,SUMIFS(AB:AB,A:A,A3265,C:C,C3265)),"")</f>
        <v>0</v>
      </c>
    </row>
    <row r="3266" spans="2:39">
      <c r="B3266" t="e">
        <f>INDEX(Schedule!A:B,MATCH(GameLog!A3266,Schedule!A:A,0),2)</f>
        <v>#N/A</v>
      </c>
      <c r="AM3266" s="44">
        <f>IF(E3266&lt;10,IF(E3266=1,AB3266,SUMIFS(AB:AB,A:A,A3266,C:C,C3266)),"")</f>
        <v>0</v>
      </c>
    </row>
    <row r="3267" spans="2:39">
      <c r="B3267" t="e">
        <f>INDEX(Schedule!A:B,MATCH(GameLog!A3267,Schedule!A:A,0),2)</f>
        <v>#N/A</v>
      </c>
      <c r="AM3267" s="44">
        <f>IF(E3267&lt;10,IF(E3267=1,AB3267,SUMIFS(AB:AB,A:A,A3267,C:C,C3267)),"")</f>
        <v>0</v>
      </c>
    </row>
    <row r="3268" spans="2:39">
      <c r="B3268" t="e">
        <f>INDEX(Schedule!A:B,MATCH(GameLog!A3268,Schedule!A:A,0),2)</f>
        <v>#N/A</v>
      </c>
      <c r="AM3268" s="44">
        <f>IF(E3268&lt;10,IF(E3268=1,AB3268,SUMIFS(AB:AB,A:A,A3268,C:C,C3268)),"")</f>
        <v>0</v>
      </c>
    </row>
    <row r="3269" spans="2:39">
      <c r="B3269" t="e">
        <f>INDEX(Schedule!A:B,MATCH(GameLog!A3269,Schedule!A:A,0),2)</f>
        <v>#N/A</v>
      </c>
      <c r="AM3269" s="44">
        <f>IF(E3269&lt;10,IF(E3269=1,AB3269,SUMIFS(AB:AB,A:A,A3269,C:C,C3269)),"")</f>
        <v>0</v>
      </c>
    </row>
    <row r="3270" spans="2:39">
      <c r="B3270" t="e">
        <f>INDEX(Schedule!A:B,MATCH(GameLog!A3270,Schedule!A:A,0),2)</f>
        <v>#N/A</v>
      </c>
      <c r="AM3270" s="44">
        <f>IF(E3270&lt;10,IF(E3270=1,AB3270,SUMIFS(AB:AB,A:A,A3270,C:C,C3270)),"")</f>
        <v>0</v>
      </c>
    </row>
    <row r="3271" spans="2:39">
      <c r="B3271" t="e">
        <f>INDEX(Schedule!A:B,MATCH(GameLog!A3271,Schedule!A:A,0),2)</f>
        <v>#N/A</v>
      </c>
      <c r="AM3271" s="44">
        <f>IF(E3271&lt;10,IF(E3271=1,AB3271,SUMIFS(AB:AB,A:A,A3271,C:C,C3271)),"")</f>
        <v>0</v>
      </c>
    </row>
    <row r="3272" spans="2:39">
      <c r="B3272" t="e">
        <f>INDEX(Schedule!A:B,MATCH(GameLog!A3272,Schedule!A:A,0),2)</f>
        <v>#N/A</v>
      </c>
      <c r="AM3272" s="44">
        <f>IF(E3272&lt;10,IF(E3272=1,AB3272,SUMIFS(AB:AB,A:A,A3272,C:C,C3272)),"")</f>
        <v>0</v>
      </c>
    </row>
    <row r="3273" spans="2:39">
      <c r="B3273" t="e">
        <f>INDEX(Schedule!A:B,MATCH(GameLog!A3273,Schedule!A:A,0),2)</f>
        <v>#N/A</v>
      </c>
      <c r="AM3273" s="44">
        <f>IF(E3273&lt;10,IF(E3273=1,AB3273,SUMIFS(AB:AB,A:A,A3273,C:C,C3273)),"")</f>
        <v>0</v>
      </c>
    </row>
    <row r="3274" spans="2:39">
      <c r="B3274" t="e">
        <f>INDEX(Schedule!A:B,MATCH(GameLog!A3274,Schedule!A:A,0),2)</f>
        <v>#N/A</v>
      </c>
      <c r="AM3274" s="44">
        <f>IF(E3274&lt;10,IF(E3274=1,AB3274,SUMIFS(AB:AB,A:A,A3274,C:C,C3274)),"")</f>
        <v>0</v>
      </c>
    </row>
    <row r="3275" spans="2:39">
      <c r="B3275" t="e">
        <f>INDEX(Schedule!A:B,MATCH(GameLog!A3275,Schedule!A:A,0),2)</f>
        <v>#N/A</v>
      </c>
      <c r="AM3275" s="44">
        <f>IF(E3275&lt;10,IF(E3275=1,AB3275,SUMIFS(AB:AB,A:A,A3275,C:C,C3275)),"")</f>
        <v>0</v>
      </c>
    </row>
    <row r="3276" spans="2:39">
      <c r="B3276" t="e">
        <f>INDEX(Schedule!A:B,MATCH(GameLog!A3276,Schedule!A:A,0),2)</f>
        <v>#N/A</v>
      </c>
      <c r="AM3276" s="44">
        <f>IF(E3276&lt;10,IF(E3276=1,AB3276,SUMIFS(AB:AB,A:A,A3276,C:C,C3276)),"")</f>
        <v>0</v>
      </c>
    </row>
    <row r="3277" spans="2:39">
      <c r="B3277" t="e">
        <f>INDEX(Schedule!A:B,MATCH(GameLog!A3277,Schedule!A:A,0),2)</f>
        <v>#N/A</v>
      </c>
      <c r="AM3277" s="44">
        <f>IF(E3277&lt;10,IF(E3277=1,AB3277,SUMIFS(AB:AB,A:A,A3277,C:C,C3277)),"")</f>
        <v>0</v>
      </c>
    </row>
    <row r="3278" spans="2:39">
      <c r="B3278" t="e">
        <f>INDEX(Schedule!A:B,MATCH(GameLog!A3278,Schedule!A:A,0),2)</f>
        <v>#N/A</v>
      </c>
      <c r="AM3278" s="44">
        <f>IF(E3278&lt;10,IF(E3278=1,AB3278,SUMIFS(AB:AB,A:A,A3278,C:C,C3278)),"")</f>
        <v>0</v>
      </c>
    </row>
    <row r="3279" spans="2:39">
      <c r="B3279" t="e">
        <f>INDEX(Schedule!A:B,MATCH(GameLog!A3279,Schedule!A:A,0),2)</f>
        <v>#N/A</v>
      </c>
      <c r="AM3279" s="44">
        <f>IF(E3279&lt;10,IF(E3279=1,AB3279,SUMIFS(AB:AB,A:A,A3279,C:C,C3279)),"")</f>
        <v>0</v>
      </c>
    </row>
    <row r="3280" spans="2:39">
      <c r="B3280" t="e">
        <f>INDEX(Schedule!A:B,MATCH(GameLog!A3280,Schedule!A:A,0),2)</f>
        <v>#N/A</v>
      </c>
      <c r="AM3280" s="44">
        <f>IF(E3280&lt;10,IF(E3280=1,AB3280,SUMIFS(AB:AB,A:A,A3280,C:C,C3280)),"")</f>
        <v>0</v>
      </c>
    </row>
    <row r="3281" spans="2:39">
      <c r="B3281" t="e">
        <f>INDEX(Schedule!A:B,MATCH(GameLog!A3281,Schedule!A:A,0),2)</f>
        <v>#N/A</v>
      </c>
      <c r="AM3281" s="44">
        <f>IF(E3281&lt;10,IF(E3281=1,AB3281,SUMIFS(AB:AB,A:A,A3281,C:C,C3281)),"")</f>
        <v>0</v>
      </c>
    </row>
    <row r="3282" spans="2:39">
      <c r="B3282" t="e">
        <f>INDEX(Schedule!A:B,MATCH(GameLog!A3282,Schedule!A:A,0),2)</f>
        <v>#N/A</v>
      </c>
      <c r="AM3282" s="44">
        <f>IF(E3282&lt;10,IF(E3282=1,AB3282,SUMIFS(AB:AB,A:A,A3282,C:C,C3282)),"")</f>
        <v>0</v>
      </c>
    </row>
    <row r="3283" spans="2:39">
      <c r="B3283" t="e">
        <f>INDEX(Schedule!A:B,MATCH(GameLog!A3283,Schedule!A:A,0),2)</f>
        <v>#N/A</v>
      </c>
      <c r="AM3283" s="44">
        <f>IF(E3283&lt;10,IF(E3283=1,AB3283,SUMIFS(AB:AB,A:A,A3283,C:C,C3283)),"")</f>
        <v>0</v>
      </c>
    </row>
    <row r="3284" spans="2:39">
      <c r="B3284" t="e">
        <f>INDEX(Schedule!A:B,MATCH(GameLog!A3284,Schedule!A:A,0),2)</f>
        <v>#N/A</v>
      </c>
      <c r="AM3284" s="44">
        <f>IF(E3284&lt;10,IF(E3284=1,AB3284,SUMIFS(AB:AB,A:A,A3284,C:C,C3284)),"")</f>
        <v>0</v>
      </c>
    </row>
    <row r="3285" spans="2:39">
      <c r="B3285" t="e">
        <f>INDEX(Schedule!A:B,MATCH(GameLog!A3285,Schedule!A:A,0),2)</f>
        <v>#N/A</v>
      </c>
      <c r="AM3285" s="44">
        <f>IF(E3285&lt;10,IF(E3285=1,AB3285,SUMIFS(AB:AB,A:A,A3285,C:C,C3285)),"")</f>
        <v>0</v>
      </c>
    </row>
    <row r="3286" spans="2:39">
      <c r="B3286" t="e">
        <f>INDEX(Schedule!A:B,MATCH(GameLog!A3286,Schedule!A:A,0),2)</f>
        <v>#N/A</v>
      </c>
      <c r="AM3286" s="44">
        <f>IF(E3286&lt;10,IF(E3286=1,AB3286,SUMIFS(AB:AB,A:A,A3286,C:C,C3286)),"")</f>
        <v>0</v>
      </c>
    </row>
    <row r="3287" spans="2:39">
      <c r="B3287" t="e">
        <f>INDEX(Schedule!A:B,MATCH(GameLog!A3287,Schedule!A:A,0),2)</f>
        <v>#N/A</v>
      </c>
      <c r="AM3287" s="44">
        <f>IF(E3287&lt;10,IF(E3287=1,AB3287,SUMIFS(AB:AB,A:A,A3287,C:C,C3287)),"")</f>
        <v>0</v>
      </c>
    </row>
    <row r="3288" spans="2:39">
      <c r="B3288" t="e">
        <f>INDEX(Schedule!A:B,MATCH(GameLog!A3288,Schedule!A:A,0),2)</f>
        <v>#N/A</v>
      </c>
      <c r="AM3288" s="44">
        <f>IF(E3288&lt;10,IF(E3288=1,AB3288,SUMIFS(AB:AB,A:A,A3288,C:C,C3288)),"")</f>
        <v>0</v>
      </c>
    </row>
    <row r="3289" spans="2:39">
      <c r="B3289" t="e">
        <f>INDEX(Schedule!A:B,MATCH(GameLog!A3289,Schedule!A:A,0),2)</f>
        <v>#N/A</v>
      </c>
      <c r="AM3289" s="44">
        <f>IF(E3289&lt;10,IF(E3289=1,AB3289,SUMIFS(AB:AB,A:A,A3289,C:C,C3289)),"")</f>
        <v>0</v>
      </c>
    </row>
    <row r="3290" spans="2:39">
      <c r="B3290" t="e">
        <f>INDEX(Schedule!A:B,MATCH(GameLog!A3290,Schedule!A:A,0),2)</f>
        <v>#N/A</v>
      </c>
      <c r="AM3290" s="44">
        <f>IF(E3290&lt;10,IF(E3290=1,AB3290,SUMIFS(AB:AB,A:A,A3290,C:C,C3290)),"")</f>
        <v>0</v>
      </c>
    </row>
    <row r="3291" spans="2:39">
      <c r="B3291" t="e">
        <f>INDEX(Schedule!A:B,MATCH(GameLog!A3291,Schedule!A:A,0),2)</f>
        <v>#N/A</v>
      </c>
      <c r="AM3291" s="44">
        <f>IF(E3291&lt;10,IF(E3291=1,AB3291,SUMIFS(AB:AB,A:A,A3291,C:C,C3291)),"")</f>
        <v>0</v>
      </c>
    </row>
    <row r="3292" spans="2:39">
      <c r="B3292" t="e">
        <f>INDEX(Schedule!A:B,MATCH(GameLog!A3292,Schedule!A:A,0),2)</f>
        <v>#N/A</v>
      </c>
      <c r="AM3292" s="44">
        <f>IF(E3292&lt;10,IF(E3292=1,AB3292,SUMIFS(AB:AB,A:A,A3292,C:C,C3292)),"")</f>
        <v>0</v>
      </c>
    </row>
    <row r="3293" spans="2:39">
      <c r="B3293" t="e">
        <f>INDEX(Schedule!A:B,MATCH(GameLog!A3293,Schedule!A:A,0),2)</f>
        <v>#N/A</v>
      </c>
      <c r="AM3293" s="44">
        <f>IF(E3293&lt;10,IF(E3293=1,AB3293,SUMIFS(AB:AB,A:A,A3293,C:C,C3293)),"")</f>
        <v>0</v>
      </c>
    </row>
    <row r="3294" spans="2:39">
      <c r="B3294" t="e">
        <f>INDEX(Schedule!A:B,MATCH(GameLog!A3294,Schedule!A:A,0),2)</f>
        <v>#N/A</v>
      </c>
      <c r="AM3294" s="44">
        <f>IF(E3294&lt;10,IF(E3294=1,AB3294,SUMIFS(AB:AB,A:A,A3294,C:C,C3294)),"")</f>
        <v>0</v>
      </c>
    </row>
    <row r="3295" spans="2:39">
      <c r="B3295" t="e">
        <f>INDEX(Schedule!A:B,MATCH(GameLog!A3295,Schedule!A:A,0),2)</f>
        <v>#N/A</v>
      </c>
      <c r="AM3295" s="44">
        <f>IF(E3295&lt;10,IF(E3295=1,AB3295,SUMIFS(AB:AB,A:A,A3295,C:C,C3295)),"")</f>
        <v>0</v>
      </c>
    </row>
    <row r="3296" spans="2:39">
      <c r="B3296" t="e">
        <f>INDEX(Schedule!A:B,MATCH(GameLog!A3296,Schedule!A:A,0),2)</f>
        <v>#N/A</v>
      </c>
      <c r="AM3296" s="44">
        <f>IF(E3296&lt;10,IF(E3296=1,AB3296,SUMIFS(AB:AB,A:A,A3296,C:C,C3296)),"")</f>
        <v>0</v>
      </c>
    </row>
    <row r="3297" spans="2:39">
      <c r="B3297" t="e">
        <f>INDEX(Schedule!A:B,MATCH(GameLog!A3297,Schedule!A:A,0),2)</f>
        <v>#N/A</v>
      </c>
      <c r="AM3297" s="44">
        <f>IF(E3297&lt;10,IF(E3297=1,AB3297,SUMIFS(AB:AB,A:A,A3297,C:C,C3297)),"")</f>
        <v>0</v>
      </c>
    </row>
    <row r="3298" spans="2:39">
      <c r="B3298" t="e">
        <f>INDEX(Schedule!A:B,MATCH(GameLog!A3298,Schedule!A:A,0),2)</f>
        <v>#N/A</v>
      </c>
      <c r="AM3298" s="44">
        <f>IF(E3298&lt;10,IF(E3298=1,AB3298,SUMIFS(AB:AB,A:A,A3298,C:C,C3298)),"")</f>
        <v>0</v>
      </c>
    </row>
    <row r="3299" spans="2:39">
      <c r="B3299" t="e">
        <f>INDEX(Schedule!A:B,MATCH(GameLog!A3299,Schedule!A:A,0),2)</f>
        <v>#N/A</v>
      </c>
      <c r="AM3299" s="44">
        <f>IF(E3299&lt;10,IF(E3299=1,AB3299,SUMIFS(AB:AB,A:A,A3299,C:C,C3299)),"")</f>
        <v>0</v>
      </c>
    </row>
    <row r="3300" spans="2:39">
      <c r="B3300" t="e">
        <f>INDEX(Schedule!A:B,MATCH(GameLog!A3300,Schedule!A:A,0),2)</f>
        <v>#N/A</v>
      </c>
      <c r="AM3300" s="44">
        <f>IF(E3300&lt;10,IF(E3300=1,AB3300,SUMIFS(AB:AB,A:A,A3300,C:C,C3300)),"")</f>
        <v>0</v>
      </c>
    </row>
    <row r="3301" spans="2:39">
      <c r="B3301" t="e">
        <f>INDEX(Schedule!A:B,MATCH(GameLog!A3301,Schedule!A:A,0),2)</f>
        <v>#N/A</v>
      </c>
      <c r="AM3301" s="44">
        <f>IF(E3301&lt;10,IF(E3301=1,AB3301,SUMIFS(AB:AB,A:A,A3301,C:C,C3301)),"")</f>
        <v>0</v>
      </c>
    </row>
    <row r="3302" spans="2:39">
      <c r="B3302" t="e">
        <f>INDEX(Schedule!A:B,MATCH(GameLog!A3302,Schedule!A:A,0),2)</f>
        <v>#N/A</v>
      </c>
      <c r="AM3302" s="44">
        <f>IF(E3302&lt;10,IF(E3302=1,AB3302,SUMIFS(AB:AB,A:A,A3302,C:C,C3302)),"")</f>
        <v>0</v>
      </c>
    </row>
    <row r="3303" spans="2:39">
      <c r="B3303" t="e">
        <f>INDEX(Schedule!A:B,MATCH(GameLog!A3303,Schedule!A:A,0),2)</f>
        <v>#N/A</v>
      </c>
      <c r="AM3303" s="44">
        <f>IF(E3303&lt;10,IF(E3303=1,AB3303,SUMIFS(AB:AB,A:A,A3303,C:C,C3303)),"")</f>
        <v>0</v>
      </c>
    </row>
    <row r="3304" spans="2:39">
      <c r="B3304" t="e">
        <f>INDEX(Schedule!A:B,MATCH(GameLog!A3304,Schedule!A:A,0),2)</f>
        <v>#N/A</v>
      </c>
      <c r="AM3304" s="44">
        <f>IF(E3304&lt;10,IF(E3304=1,AB3304,SUMIFS(AB:AB,A:A,A3304,C:C,C3304)),"")</f>
        <v>0</v>
      </c>
    </row>
    <row r="3305" spans="2:39">
      <c r="B3305" t="e">
        <f>INDEX(Schedule!A:B,MATCH(GameLog!A3305,Schedule!A:A,0),2)</f>
        <v>#N/A</v>
      </c>
      <c r="AM3305" s="44">
        <f>IF(E3305&lt;10,IF(E3305=1,AB3305,SUMIFS(AB:AB,A:A,A3305,C:C,C3305)),"")</f>
        <v>0</v>
      </c>
    </row>
    <row r="3306" spans="2:39">
      <c r="B3306" t="e">
        <f>INDEX(Schedule!A:B,MATCH(GameLog!A3306,Schedule!A:A,0),2)</f>
        <v>#N/A</v>
      </c>
      <c r="AM3306" s="44">
        <f>IF(E3306&lt;10,IF(E3306=1,AB3306,SUMIFS(AB:AB,A:A,A3306,C:C,C3306)),"")</f>
        <v>0</v>
      </c>
    </row>
    <row r="3307" spans="2:39">
      <c r="B3307" t="e">
        <f>INDEX(Schedule!A:B,MATCH(GameLog!A3307,Schedule!A:A,0),2)</f>
        <v>#N/A</v>
      </c>
      <c r="AM3307" s="44">
        <f>IF(E3307&lt;10,IF(E3307=1,AB3307,SUMIFS(AB:AB,A:A,A3307,C:C,C3307)),"")</f>
        <v>0</v>
      </c>
    </row>
    <row r="3308" spans="2:39">
      <c r="B3308" t="e">
        <f>INDEX(Schedule!A:B,MATCH(GameLog!A3308,Schedule!A:A,0),2)</f>
        <v>#N/A</v>
      </c>
      <c r="AM3308" s="44">
        <f>IF(E3308&lt;10,IF(E3308=1,AB3308,SUMIFS(AB:AB,A:A,A3308,C:C,C3308)),"")</f>
        <v>0</v>
      </c>
    </row>
    <row r="3309" spans="2:39">
      <c r="B3309" t="e">
        <f>INDEX(Schedule!A:B,MATCH(GameLog!A3309,Schedule!A:A,0),2)</f>
        <v>#N/A</v>
      </c>
      <c r="AM3309" s="44">
        <f>IF(E3309&lt;10,IF(E3309=1,AB3309,SUMIFS(AB:AB,A:A,A3309,C:C,C3309)),"")</f>
        <v>0</v>
      </c>
    </row>
    <row r="3310" spans="2:39">
      <c r="B3310" t="e">
        <f>INDEX(Schedule!A:B,MATCH(GameLog!A3310,Schedule!A:A,0),2)</f>
        <v>#N/A</v>
      </c>
      <c r="AM3310" s="44">
        <f>IF(E3310&lt;10,IF(E3310=1,AB3310,SUMIFS(AB:AB,A:A,A3310,C:C,C3310)),"")</f>
        <v>0</v>
      </c>
    </row>
    <row r="3311" spans="2:39">
      <c r="B3311" t="e">
        <f>INDEX(Schedule!A:B,MATCH(GameLog!A3311,Schedule!A:A,0),2)</f>
        <v>#N/A</v>
      </c>
      <c r="AM3311" s="44">
        <f>IF(E3311&lt;10,IF(E3311=1,AB3311,SUMIFS(AB:AB,A:A,A3311,C:C,C3311)),"")</f>
        <v>0</v>
      </c>
    </row>
    <row r="3312" spans="2:39">
      <c r="B3312" t="e">
        <f>INDEX(Schedule!A:B,MATCH(GameLog!A3312,Schedule!A:A,0),2)</f>
        <v>#N/A</v>
      </c>
      <c r="AM3312" s="44">
        <f>IF(E3312&lt;10,IF(E3312=1,AB3312,SUMIFS(AB:AB,A:A,A3312,C:C,C3312)),"")</f>
        <v>0</v>
      </c>
    </row>
    <row r="3313" spans="2:39">
      <c r="B3313" t="e">
        <f>INDEX(Schedule!A:B,MATCH(GameLog!A3313,Schedule!A:A,0),2)</f>
        <v>#N/A</v>
      </c>
      <c r="AM3313" s="44">
        <f>IF(E3313&lt;10,IF(E3313=1,AB3313,SUMIFS(AB:AB,A:A,A3313,C:C,C3313)),"")</f>
        <v>0</v>
      </c>
    </row>
    <row r="3314" spans="2:39">
      <c r="B3314" t="e">
        <f>INDEX(Schedule!A:B,MATCH(GameLog!A3314,Schedule!A:A,0),2)</f>
        <v>#N/A</v>
      </c>
      <c r="AM3314" s="44">
        <f>IF(E3314&lt;10,IF(E3314=1,AB3314,SUMIFS(AB:AB,A:A,A3314,C:C,C3314)),"")</f>
        <v>0</v>
      </c>
    </row>
    <row r="3315" spans="2:39">
      <c r="B3315" t="e">
        <f>INDEX(Schedule!A:B,MATCH(GameLog!A3315,Schedule!A:A,0),2)</f>
        <v>#N/A</v>
      </c>
      <c r="AM3315" s="44">
        <f>IF(E3315&lt;10,IF(E3315=1,AB3315,SUMIFS(AB:AB,A:A,A3315,C:C,C3315)),"")</f>
        <v>0</v>
      </c>
    </row>
    <row r="3316" spans="2:39">
      <c r="B3316" t="e">
        <f>INDEX(Schedule!A:B,MATCH(GameLog!A3316,Schedule!A:A,0),2)</f>
        <v>#N/A</v>
      </c>
      <c r="AM3316" s="44">
        <f>IF(E3316&lt;10,IF(E3316=1,AB3316,SUMIFS(AB:AB,A:A,A3316,C:C,C3316)),"")</f>
        <v>0</v>
      </c>
    </row>
    <row r="3317" spans="2:39">
      <c r="B3317" t="e">
        <f>INDEX(Schedule!A:B,MATCH(GameLog!A3317,Schedule!A:A,0),2)</f>
        <v>#N/A</v>
      </c>
      <c r="AM3317" s="44">
        <f>IF(E3317&lt;10,IF(E3317=1,AB3317,SUMIFS(AB:AB,A:A,A3317,C:C,C3317)),"")</f>
        <v>0</v>
      </c>
    </row>
    <row r="3318" spans="2:39">
      <c r="B3318" t="e">
        <f>INDEX(Schedule!A:B,MATCH(GameLog!A3318,Schedule!A:A,0),2)</f>
        <v>#N/A</v>
      </c>
      <c r="AM3318" s="44">
        <f>IF(E3318&lt;10,IF(E3318=1,AB3318,SUMIFS(AB:AB,A:A,A3318,C:C,C3318)),"")</f>
        <v>0</v>
      </c>
    </row>
    <row r="3319" spans="2:39">
      <c r="B3319" t="e">
        <f>INDEX(Schedule!A:B,MATCH(GameLog!A3319,Schedule!A:A,0),2)</f>
        <v>#N/A</v>
      </c>
      <c r="AM3319" s="44">
        <f>IF(E3319&lt;10,IF(E3319=1,AB3319,SUMIFS(AB:AB,A:A,A3319,C:C,C3319)),"")</f>
        <v>0</v>
      </c>
    </row>
    <row r="3320" spans="2:39">
      <c r="B3320" t="e">
        <f>INDEX(Schedule!A:B,MATCH(GameLog!A3320,Schedule!A:A,0),2)</f>
        <v>#N/A</v>
      </c>
      <c r="AM3320" s="44">
        <f>IF(E3320&lt;10,IF(E3320=1,AB3320,SUMIFS(AB:AB,A:A,A3320,C:C,C3320)),"")</f>
        <v>0</v>
      </c>
    </row>
    <row r="3321" spans="2:39">
      <c r="B3321" t="e">
        <f>INDEX(Schedule!A:B,MATCH(GameLog!A3321,Schedule!A:A,0),2)</f>
        <v>#N/A</v>
      </c>
      <c r="AM3321" s="44">
        <f>IF(E3321&lt;10,IF(E3321=1,AB3321,SUMIFS(AB:AB,A:A,A3321,C:C,C3321)),"")</f>
        <v>0</v>
      </c>
    </row>
    <row r="3322" spans="2:39">
      <c r="B3322" t="e">
        <f>INDEX(Schedule!A:B,MATCH(GameLog!A3322,Schedule!A:A,0),2)</f>
        <v>#N/A</v>
      </c>
      <c r="AM3322" s="44">
        <f>IF(E3322&lt;10,IF(E3322=1,AB3322,SUMIFS(AB:AB,A:A,A3322,C:C,C3322)),"")</f>
        <v>0</v>
      </c>
    </row>
    <row r="3323" spans="2:39">
      <c r="B3323" t="e">
        <f>INDEX(Schedule!A:B,MATCH(GameLog!A3323,Schedule!A:A,0),2)</f>
        <v>#N/A</v>
      </c>
      <c r="AM3323" s="44">
        <f>IF(E3323&lt;10,IF(E3323=1,AB3323,SUMIFS(AB:AB,A:A,A3323,C:C,C3323)),"")</f>
        <v>0</v>
      </c>
    </row>
    <row r="3324" spans="2:39">
      <c r="B3324" t="e">
        <f>INDEX(Schedule!A:B,MATCH(GameLog!A3324,Schedule!A:A,0),2)</f>
        <v>#N/A</v>
      </c>
      <c r="AM3324" s="44">
        <f>IF(E3324&lt;10,IF(E3324=1,AB3324,SUMIFS(AB:AB,A:A,A3324,C:C,C3324)),"")</f>
        <v>0</v>
      </c>
    </row>
    <row r="3325" spans="2:39">
      <c r="B3325" t="e">
        <f>INDEX(Schedule!A:B,MATCH(GameLog!A3325,Schedule!A:A,0),2)</f>
        <v>#N/A</v>
      </c>
      <c r="AM3325" s="44">
        <f>IF(E3325&lt;10,IF(E3325=1,AB3325,SUMIFS(AB:AB,A:A,A3325,C:C,C3325)),"")</f>
        <v>0</v>
      </c>
    </row>
    <row r="3326" spans="2:39">
      <c r="B3326" t="e">
        <f>INDEX(Schedule!A:B,MATCH(GameLog!A3326,Schedule!A:A,0),2)</f>
        <v>#N/A</v>
      </c>
      <c r="AM3326" s="44">
        <f>IF(E3326&lt;10,IF(E3326=1,AB3326,SUMIFS(AB:AB,A:A,A3326,C:C,C3326)),"")</f>
        <v>0</v>
      </c>
    </row>
    <row r="3327" spans="2:39">
      <c r="B3327" t="e">
        <f>INDEX(Schedule!A:B,MATCH(GameLog!A3327,Schedule!A:A,0),2)</f>
        <v>#N/A</v>
      </c>
      <c r="AM3327" s="44">
        <f>IF(E3327&lt;10,IF(E3327=1,AB3327,SUMIFS(AB:AB,A:A,A3327,C:C,C3327)),"")</f>
        <v>0</v>
      </c>
    </row>
    <row r="3328" spans="2:39">
      <c r="B3328" t="e">
        <f>INDEX(Schedule!A:B,MATCH(GameLog!A3328,Schedule!A:A,0),2)</f>
        <v>#N/A</v>
      </c>
      <c r="AM3328" s="44">
        <f>IF(E3328&lt;10,IF(E3328=1,AB3328,SUMIFS(AB:AB,A:A,A3328,C:C,C3328)),"")</f>
        <v>0</v>
      </c>
    </row>
    <row r="3329" spans="2:39">
      <c r="B3329" t="e">
        <f>INDEX(Schedule!A:B,MATCH(GameLog!A3329,Schedule!A:A,0),2)</f>
        <v>#N/A</v>
      </c>
      <c r="AM3329" s="44">
        <f>IF(E3329&lt;10,IF(E3329=1,AB3329,SUMIFS(AB:AB,A:A,A3329,C:C,C3329)),"")</f>
        <v>0</v>
      </c>
    </row>
    <row r="3330" spans="2:39">
      <c r="B3330" t="e">
        <f>INDEX(Schedule!A:B,MATCH(GameLog!A3330,Schedule!A:A,0),2)</f>
        <v>#N/A</v>
      </c>
      <c r="AM3330" s="44">
        <f>IF(E3330&lt;10,IF(E3330=1,AB3330,SUMIFS(AB:AB,A:A,A3330,C:C,C3330)),"")</f>
        <v>0</v>
      </c>
    </row>
    <row r="3331" spans="2:39">
      <c r="B3331" t="e">
        <f>INDEX(Schedule!A:B,MATCH(GameLog!A3331,Schedule!A:A,0),2)</f>
        <v>#N/A</v>
      </c>
      <c r="AM3331" s="44">
        <f>IF(E3331&lt;10,IF(E3331=1,AB3331,SUMIFS(AB:AB,A:A,A3331,C:C,C3331)),"")</f>
        <v>0</v>
      </c>
    </row>
    <row r="3332" spans="2:39">
      <c r="B3332" t="e">
        <f>INDEX(Schedule!A:B,MATCH(GameLog!A3332,Schedule!A:A,0),2)</f>
        <v>#N/A</v>
      </c>
      <c r="AM3332" s="44">
        <f>IF(E3332&lt;10,IF(E3332=1,AB3332,SUMIFS(AB:AB,A:A,A3332,C:C,C3332)),"")</f>
        <v>0</v>
      </c>
    </row>
    <row r="3333" spans="2:39">
      <c r="B3333" t="e">
        <f>INDEX(Schedule!A:B,MATCH(GameLog!A3333,Schedule!A:A,0),2)</f>
        <v>#N/A</v>
      </c>
      <c r="AM3333" s="44">
        <f>IF(E3333&lt;10,IF(E3333=1,AB3333,SUMIFS(AB:AB,A:A,A3333,C:C,C3333)),"")</f>
        <v>0</v>
      </c>
    </row>
    <row r="3334" spans="2:39">
      <c r="B3334" t="e">
        <f>INDEX(Schedule!A:B,MATCH(GameLog!A3334,Schedule!A:A,0),2)</f>
        <v>#N/A</v>
      </c>
      <c r="AM3334" s="44">
        <f>IF(E3334&lt;10,IF(E3334=1,AB3334,SUMIFS(AB:AB,A:A,A3334,C:C,C3334)),"")</f>
        <v>0</v>
      </c>
    </row>
    <row r="3335" spans="2:39">
      <c r="B3335" t="e">
        <f>INDEX(Schedule!A:B,MATCH(GameLog!A3335,Schedule!A:A,0),2)</f>
        <v>#N/A</v>
      </c>
      <c r="AM3335" s="44">
        <f>IF(E3335&lt;10,IF(E3335=1,AB3335,SUMIFS(AB:AB,A:A,A3335,C:C,C3335)),"")</f>
        <v>0</v>
      </c>
    </row>
    <row r="3336" spans="2:39">
      <c r="B3336" t="e">
        <f>INDEX(Schedule!A:B,MATCH(GameLog!A3336,Schedule!A:A,0),2)</f>
        <v>#N/A</v>
      </c>
      <c r="AM3336" s="44">
        <f>IF(E3336&lt;10,IF(E3336=1,AB3336,SUMIFS(AB:AB,A:A,A3336,C:C,C3336)),"")</f>
        <v>0</v>
      </c>
    </row>
    <row r="3337" spans="2:39">
      <c r="B3337" t="e">
        <f>INDEX(Schedule!A:B,MATCH(GameLog!A3337,Schedule!A:A,0),2)</f>
        <v>#N/A</v>
      </c>
      <c r="AM3337" s="44">
        <f>IF(E3337&lt;10,IF(E3337=1,AB3337,SUMIFS(AB:AB,A:A,A3337,C:C,C3337)),"")</f>
        <v>0</v>
      </c>
    </row>
    <row r="3338" spans="2:39">
      <c r="B3338" t="e">
        <f>INDEX(Schedule!A:B,MATCH(GameLog!A3338,Schedule!A:A,0),2)</f>
        <v>#N/A</v>
      </c>
      <c r="AM3338" s="44">
        <f>IF(E3338&lt;10,IF(E3338=1,AB3338,SUMIFS(AB:AB,A:A,A3338,C:C,C3338)),"")</f>
        <v>0</v>
      </c>
    </row>
    <row r="3339" spans="2:39">
      <c r="B3339" t="e">
        <f>INDEX(Schedule!A:B,MATCH(GameLog!A3339,Schedule!A:A,0),2)</f>
        <v>#N/A</v>
      </c>
      <c r="AM3339" s="44">
        <f>IF(E3339&lt;10,IF(E3339=1,AB3339,SUMIFS(AB:AB,A:A,A3339,C:C,C3339)),"")</f>
        <v>0</v>
      </c>
    </row>
    <row r="3340" spans="2:39">
      <c r="B3340" t="e">
        <f>INDEX(Schedule!A:B,MATCH(GameLog!A3340,Schedule!A:A,0),2)</f>
        <v>#N/A</v>
      </c>
      <c r="AM3340" s="44">
        <f>IF(E3340&lt;10,IF(E3340=1,AB3340,SUMIFS(AB:AB,A:A,A3340,C:C,C3340)),"")</f>
        <v>0</v>
      </c>
    </row>
    <row r="3341" spans="2:39">
      <c r="B3341" t="e">
        <f>INDEX(Schedule!A:B,MATCH(GameLog!A3341,Schedule!A:A,0),2)</f>
        <v>#N/A</v>
      </c>
      <c r="AM3341" s="44">
        <f>IF(E3341&lt;10,IF(E3341=1,AB3341,SUMIFS(AB:AB,A:A,A3341,C:C,C3341)),"")</f>
        <v>0</v>
      </c>
    </row>
    <row r="3342" spans="2:39">
      <c r="B3342" t="e">
        <f>INDEX(Schedule!A:B,MATCH(GameLog!A3342,Schedule!A:A,0),2)</f>
        <v>#N/A</v>
      </c>
      <c r="AM3342" s="44">
        <f>IF(E3342&lt;10,IF(E3342=1,AB3342,SUMIFS(AB:AB,A:A,A3342,C:C,C3342)),"")</f>
        <v>0</v>
      </c>
    </row>
    <row r="3343" spans="2:39">
      <c r="B3343" t="e">
        <f>INDEX(Schedule!A:B,MATCH(GameLog!A3343,Schedule!A:A,0),2)</f>
        <v>#N/A</v>
      </c>
      <c r="AM3343" s="44">
        <f>IF(E3343&lt;10,IF(E3343=1,AB3343,SUMIFS(AB:AB,A:A,A3343,C:C,C3343)),"")</f>
        <v>0</v>
      </c>
    </row>
    <row r="3344" spans="2:39">
      <c r="B3344" t="e">
        <f>INDEX(Schedule!A:B,MATCH(GameLog!A3344,Schedule!A:A,0),2)</f>
        <v>#N/A</v>
      </c>
      <c r="AM3344" s="44">
        <f>IF(E3344&lt;10,IF(E3344=1,AB3344,SUMIFS(AB:AB,A:A,A3344,C:C,C3344)),"")</f>
        <v>0</v>
      </c>
    </row>
    <row r="3345" spans="2:39">
      <c r="B3345" t="e">
        <f>INDEX(Schedule!A:B,MATCH(GameLog!A3345,Schedule!A:A,0),2)</f>
        <v>#N/A</v>
      </c>
      <c r="AM3345" s="44">
        <f>IF(E3345&lt;10,IF(E3345=1,AB3345,SUMIFS(AB:AB,A:A,A3345,C:C,C3345)),"")</f>
        <v>0</v>
      </c>
    </row>
    <row r="3346" spans="2:39">
      <c r="B3346" t="e">
        <f>INDEX(Schedule!A:B,MATCH(GameLog!A3346,Schedule!A:A,0),2)</f>
        <v>#N/A</v>
      </c>
      <c r="AM3346" s="44">
        <f>IF(E3346&lt;10,IF(E3346=1,AB3346,SUMIFS(AB:AB,A:A,A3346,C:C,C3346)),"")</f>
        <v>0</v>
      </c>
    </row>
    <row r="3347" spans="2:39">
      <c r="B3347" t="e">
        <f>INDEX(Schedule!A:B,MATCH(GameLog!A3347,Schedule!A:A,0),2)</f>
        <v>#N/A</v>
      </c>
      <c r="AM3347" s="44">
        <f>IF(E3347&lt;10,IF(E3347=1,AB3347,SUMIFS(AB:AB,A:A,A3347,C:C,C3347)),"")</f>
        <v>0</v>
      </c>
    </row>
    <row r="3348" spans="2:39">
      <c r="B3348" t="e">
        <f>INDEX(Schedule!A:B,MATCH(GameLog!A3348,Schedule!A:A,0),2)</f>
        <v>#N/A</v>
      </c>
      <c r="AM3348" s="44">
        <f>IF(E3348&lt;10,IF(E3348=1,AB3348,SUMIFS(AB:AB,A:A,A3348,C:C,C3348)),"")</f>
        <v>0</v>
      </c>
    </row>
    <row r="3349" spans="2:39">
      <c r="B3349" t="e">
        <f>INDEX(Schedule!A:B,MATCH(GameLog!A3349,Schedule!A:A,0),2)</f>
        <v>#N/A</v>
      </c>
      <c r="AM3349" s="44">
        <f>IF(E3349&lt;10,IF(E3349=1,AB3349,SUMIFS(AB:AB,A:A,A3349,C:C,C3349)),"")</f>
        <v>0</v>
      </c>
    </row>
    <row r="3350" spans="2:39">
      <c r="B3350" t="e">
        <f>INDEX(Schedule!A:B,MATCH(GameLog!A3350,Schedule!A:A,0),2)</f>
        <v>#N/A</v>
      </c>
      <c r="AM3350" s="44">
        <f>IF(E3350&lt;10,IF(E3350=1,AB3350,SUMIFS(AB:AB,A:A,A3350,C:C,C3350)),"")</f>
        <v>0</v>
      </c>
    </row>
    <row r="3351" spans="2:39">
      <c r="B3351" t="e">
        <f>INDEX(Schedule!A:B,MATCH(GameLog!A3351,Schedule!A:A,0),2)</f>
        <v>#N/A</v>
      </c>
      <c r="AM3351" s="44">
        <f>IF(E3351&lt;10,IF(E3351=1,AB3351,SUMIFS(AB:AB,A:A,A3351,C:C,C3351)),"")</f>
        <v>0</v>
      </c>
    </row>
    <row r="3352" spans="2:39">
      <c r="B3352" t="e">
        <f>INDEX(Schedule!A:B,MATCH(GameLog!A3352,Schedule!A:A,0),2)</f>
        <v>#N/A</v>
      </c>
      <c r="AM3352" s="44">
        <f>IF(E3352&lt;10,IF(E3352=1,AB3352,SUMIFS(AB:AB,A:A,A3352,C:C,C3352)),"")</f>
        <v>0</v>
      </c>
    </row>
    <row r="3353" spans="2:39">
      <c r="B3353" t="e">
        <f>INDEX(Schedule!A:B,MATCH(GameLog!A3353,Schedule!A:A,0),2)</f>
        <v>#N/A</v>
      </c>
      <c r="AM3353" s="44">
        <f>IF(E3353&lt;10,IF(E3353=1,AB3353,SUMIFS(AB:AB,A:A,A3353,C:C,C3353)),"")</f>
        <v>0</v>
      </c>
    </row>
    <row r="3354" spans="2:39">
      <c r="B3354" t="e">
        <f>INDEX(Schedule!A:B,MATCH(GameLog!A3354,Schedule!A:A,0),2)</f>
        <v>#N/A</v>
      </c>
      <c r="AM3354" s="44">
        <f>IF(E3354&lt;10,IF(E3354=1,AB3354,SUMIFS(AB:AB,A:A,A3354,C:C,C3354)),"")</f>
        <v>0</v>
      </c>
    </row>
    <row r="3355" spans="2:39">
      <c r="B3355" t="e">
        <f>INDEX(Schedule!A:B,MATCH(GameLog!A3355,Schedule!A:A,0),2)</f>
        <v>#N/A</v>
      </c>
      <c r="AM3355" s="44">
        <f>IF(E3355&lt;10,IF(E3355=1,AB3355,SUMIFS(AB:AB,A:A,A3355,C:C,C3355)),"")</f>
        <v>0</v>
      </c>
    </row>
    <row r="3356" spans="2:39">
      <c r="B3356" t="e">
        <f>INDEX(Schedule!A:B,MATCH(GameLog!A3356,Schedule!A:A,0),2)</f>
        <v>#N/A</v>
      </c>
      <c r="AM3356" s="44">
        <f>IF(E3356&lt;10,IF(E3356=1,AB3356,SUMIFS(AB:AB,A:A,A3356,C:C,C3356)),"")</f>
        <v>0</v>
      </c>
    </row>
    <row r="3357" spans="2:39">
      <c r="B3357" t="e">
        <f>INDEX(Schedule!A:B,MATCH(GameLog!A3357,Schedule!A:A,0),2)</f>
        <v>#N/A</v>
      </c>
      <c r="AM3357" s="44">
        <f>IF(E3357&lt;10,IF(E3357=1,AB3357,SUMIFS(AB:AB,A:A,A3357,C:C,C3357)),"")</f>
        <v>0</v>
      </c>
    </row>
    <row r="3358" spans="2:39">
      <c r="B3358" t="e">
        <f>INDEX(Schedule!A:B,MATCH(GameLog!A3358,Schedule!A:A,0),2)</f>
        <v>#N/A</v>
      </c>
      <c r="AM3358" s="44">
        <f>IF(E3358&lt;10,IF(E3358=1,AB3358,SUMIFS(AB:AB,A:A,A3358,C:C,C3358)),"")</f>
        <v>0</v>
      </c>
    </row>
    <row r="3359" spans="2:39">
      <c r="B3359" t="e">
        <f>INDEX(Schedule!A:B,MATCH(GameLog!A3359,Schedule!A:A,0),2)</f>
        <v>#N/A</v>
      </c>
      <c r="AM3359" s="44">
        <f>IF(E3359&lt;10,IF(E3359=1,AB3359,SUMIFS(AB:AB,A:A,A3359,C:C,C3359)),"")</f>
        <v>0</v>
      </c>
    </row>
    <row r="3360" spans="2:39">
      <c r="B3360" t="e">
        <f>INDEX(Schedule!A:B,MATCH(GameLog!A3360,Schedule!A:A,0),2)</f>
        <v>#N/A</v>
      </c>
      <c r="AM3360" s="44">
        <f>IF(E3360&lt;10,IF(E3360=1,AB3360,SUMIFS(AB:AB,A:A,A3360,C:C,C3360)),"")</f>
        <v>0</v>
      </c>
    </row>
    <row r="3361" spans="2:39">
      <c r="B3361" t="e">
        <f>INDEX(Schedule!A:B,MATCH(GameLog!A3361,Schedule!A:A,0),2)</f>
        <v>#N/A</v>
      </c>
      <c r="AM3361" s="44">
        <f>IF(E3361&lt;10,IF(E3361=1,AB3361,SUMIFS(AB:AB,A:A,A3361,C:C,C3361)),"")</f>
        <v>0</v>
      </c>
    </row>
    <row r="3362" spans="2:39">
      <c r="B3362" t="e">
        <f>INDEX(Schedule!A:B,MATCH(GameLog!A3362,Schedule!A:A,0),2)</f>
        <v>#N/A</v>
      </c>
      <c r="AM3362" s="44">
        <f>IF(E3362&lt;10,IF(E3362=1,AB3362,SUMIFS(AB:AB,A:A,A3362,C:C,C3362)),"")</f>
        <v>0</v>
      </c>
    </row>
    <row r="3363" spans="2:39">
      <c r="B3363" t="e">
        <f>INDEX(Schedule!A:B,MATCH(GameLog!A3363,Schedule!A:A,0),2)</f>
        <v>#N/A</v>
      </c>
      <c r="AM3363" s="44">
        <f>IF(E3363&lt;10,IF(E3363=1,AB3363,SUMIFS(AB:AB,A:A,A3363,C:C,C3363)),"")</f>
        <v>0</v>
      </c>
    </row>
    <row r="3364" spans="2:39">
      <c r="B3364" t="e">
        <f>INDEX(Schedule!A:B,MATCH(GameLog!A3364,Schedule!A:A,0),2)</f>
        <v>#N/A</v>
      </c>
      <c r="AM3364" s="44">
        <f>IF(E3364&lt;10,IF(E3364=1,AB3364,SUMIFS(AB:AB,A:A,A3364,C:C,C3364)),"")</f>
        <v>0</v>
      </c>
    </row>
    <row r="3365" spans="2:39">
      <c r="B3365" t="e">
        <f>INDEX(Schedule!A:B,MATCH(GameLog!A3365,Schedule!A:A,0),2)</f>
        <v>#N/A</v>
      </c>
      <c r="AM3365" s="44">
        <f>IF(E3365&lt;10,IF(E3365=1,AB3365,SUMIFS(AB:AB,A:A,A3365,C:C,C3365)),"")</f>
        <v>0</v>
      </c>
    </row>
    <row r="3366" spans="2:39">
      <c r="B3366" t="e">
        <f>INDEX(Schedule!A:B,MATCH(GameLog!A3366,Schedule!A:A,0),2)</f>
        <v>#N/A</v>
      </c>
      <c r="AM3366" s="44">
        <f>IF(E3366&lt;10,IF(E3366=1,AB3366,SUMIFS(AB:AB,A:A,A3366,C:C,C3366)),"")</f>
        <v>0</v>
      </c>
    </row>
    <row r="3367" spans="2:39">
      <c r="B3367" t="e">
        <f>INDEX(Schedule!A:B,MATCH(GameLog!A3367,Schedule!A:A,0),2)</f>
        <v>#N/A</v>
      </c>
      <c r="AM3367" s="44">
        <f>IF(E3367&lt;10,IF(E3367=1,AB3367,SUMIFS(AB:AB,A:A,A3367,C:C,C3367)),"")</f>
        <v>0</v>
      </c>
    </row>
    <row r="3368" spans="2:39">
      <c r="B3368" t="e">
        <f>INDEX(Schedule!A:B,MATCH(GameLog!A3368,Schedule!A:A,0),2)</f>
        <v>#N/A</v>
      </c>
      <c r="AM3368" s="44">
        <f>IF(E3368&lt;10,IF(E3368=1,AB3368,SUMIFS(AB:AB,A:A,A3368,C:C,C3368)),"")</f>
        <v>0</v>
      </c>
    </row>
    <row r="3369" spans="2:39">
      <c r="B3369" t="e">
        <f>INDEX(Schedule!A:B,MATCH(GameLog!A3369,Schedule!A:A,0),2)</f>
        <v>#N/A</v>
      </c>
      <c r="AM3369" s="44">
        <f>IF(E3369&lt;10,IF(E3369=1,AB3369,SUMIFS(AB:AB,A:A,A3369,C:C,C3369)),"")</f>
        <v>0</v>
      </c>
    </row>
    <row r="3370" spans="2:39">
      <c r="B3370" t="e">
        <f>INDEX(Schedule!A:B,MATCH(GameLog!A3370,Schedule!A:A,0),2)</f>
        <v>#N/A</v>
      </c>
      <c r="AM3370" s="44">
        <f>IF(E3370&lt;10,IF(E3370=1,AB3370,SUMIFS(AB:AB,A:A,A3370,C:C,C3370)),"")</f>
        <v>0</v>
      </c>
    </row>
    <row r="3371" spans="2:39">
      <c r="B3371" t="e">
        <f>INDEX(Schedule!A:B,MATCH(GameLog!A3371,Schedule!A:A,0),2)</f>
        <v>#N/A</v>
      </c>
      <c r="AM3371" s="44">
        <f>IF(E3371&lt;10,IF(E3371=1,AB3371,SUMIFS(AB:AB,A:A,A3371,C:C,C3371)),"")</f>
        <v>0</v>
      </c>
    </row>
    <row r="3372" spans="2:39">
      <c r="B3372" t="e">
        <f>INDEX(Schedule!A:B,MATCH(GameLog!A3372,Schedule!A:A,0),2)</f>
        <v>#N/A</v>
      </c>
      <c r="AM3372" s="44">
        <f>IF(E3372&lt;10,IF(E3372=1,AB3372,SUMIFS(AB:AB,A:A,A3372,C:C,C3372)),"")</f>
        <v>0</v>
      </c>
    </row>
    <row r="3373" spans="2:39">
      <c r="B3373" t="e">
        <f>INDEX(Schedule!A:B,MATCH(GameLog!A3373,Schedule!A:A,0),2)</f>
        <v>#N/A</v>
      </c>
      <c r="AM3373" s="44">
        <f>IF(E3373&lt;10,IF(E3373=1,AB3373,SUMIFS(AB:AB,A:A,A3373,C:C,C3373)),"")</f>
        <v>0</v>
      </c>
    </row>
    <row r="3374" spans="2:39">
      <c r="B3374" t="e">
        <f>INDEX(Schedule!A:B,MATCH(GameLog!A3374,Schedule!A:A,0),2)</f>
        <v>#N/A</v>
      </c>
      <c r="AM3374" s="44">
        <f>IF(E3374&lt;10,IF(E3374=1,AB3374,SUMIFS(AB:AB,A:A,A3374,C:C,C3374)),"")</f>
        <v>0</v>
      </c>
    </row>
    <row r="3375" spans="2:39">
      <c r="B3375" t="e">
        <f>INDEX(Schedule!A:B,MATCH(GameLog!A3375,Schedule!A:A,0),2)</f>
        <v>#N/A</v>
      </c>
      <c r="AM3375" s="44">
        <f>IF(E3375&lt;10,IF(E3375=1,AB3375,SUMIFS(AB:AB,A:A,A3375,C:C,C3375)),"")</f>
        <v>0</v>
      </c>
    </row>
    <row r="3376" spans="2:39">
      <c r="B3376" t="e">
        <f>INDEX(Schedule!A:B,MATCH(GameLog!A3376,Schedule!A:A,0),2)</f>
        <v>#N/A</v>
      </c>
      <c r="AM3376" s="44">
        <f>IF(E3376&lt;10,IF(E3376=1,AB3376,SUMIFS(AB:AB,A:A,A3376,C:C,C3376)),"")</f>
        <v>0</v>
      </c>
    </row>
    <row r="3377" spans="2:39">
      <c r="B3377" t="e">
        <f>INDEX(Schedule!A:B,MATCH(GameLog!A3377,Schedule!A:A,0),2)</f>
        <v>#N/A</v>
      </c>
      <c r="AM3377" s="44">
        <f>IF(E3377&lt;10,IF(E3377=1,AB3377,SUMIFS(AB:AB,A:A,A3377,C:C,C3377)),"")</f>
        <v>0</v>
      </c>
    </row>
    <row r="3378" spans="2:39">
      <c r="B3378" t="e">
        <f>INDEX(Schedule!A:B,MATCH(GameLog!A3378,Schedule!A:A,0),2)</f>
        <v>#N/A</v>
      </c>
      <c r="AM3378" s="44">
        <f>IF(E3378&lt;10,IF(E3378=1,AB3378,SUMIFS(AB:AB,A:A,A3378,C:C,C3378)),"")</f>
        <v>0</v>
      </c>
    </row>
    <row r="3379" spans="2:39">
      <c r="B3379" t="e">
        <f>INDEX(Schedule!A:B,MATCH(GameLog!A3379,Schedule!A:A,0),2)</f>
        <v>#N/A</v>
      </c>
      <c r="AM3379" s="44">
        <f>IF(E3379&lt;10,IF(E3379=1,AB3379,SUMIFS(AB:AB,A:A,A3379,C:C,C3379)),"")</f>
        <v>0</v>
      </c>
    </row>
    <row r="3380" spans="2:39">
      <c r="B3380" t="e">
        <f>INDEX(Schedule!A:B,MATCH(GameLog!A3380,Schedule!A:A,0),2)</f>
        <v>#N/A</v>
      </c>
      <c r="AM3380" s="44">
        <f>IF(E3380&lt;10,IF(E3380=1,AB3380,SUMIFS(AB:AB,A:A,A3380,C:C,C3380)),"")</f>
        <v>0</v>
      </c>
    </row>
    <row r="3381" spans="2:39">
      <c r="B3381" t="e">
        <f>INDEX(Schedule!A:B,MATCH(GameLog!A3381,Schedule!A:A,0),2)</f>
        <v>#N/A</v>
      </c>
      <c r="AM3381" s="44">
        <f>IF(E3381&lt;10,IF(E3381=1,AB3381,SUMIFS(AB:AB,A:A,A3381,C:C,C3381)),"")</f>
        <v>0</v>
      </c>
    </row>
    <row r="3382" spans="2:39">
      <c r="B3382" t="e">
        <f>INDEX(Schedule!A:B,MATCH(GameLog!A3382,Schedule!A:A,0),2)</f>
        <v>#N/A</v>
      </c>
      <c r="AM3382" s="44">
        <f>IF(E3382&lt;10,IF(E3382=1,AB3382,SUMIFS(AB:AB,A:A,A3382,C:C,C3382)),"")</f>
        <v>0</v>
      </c>
    </row>
    <row r="3383" spans="2:39">
      <c r="B3383" t="e">
        <f>INDEX(Schedule!A:B,MATCH(GameLog!A3383,Schedule!A:A,0),2)</f>
        <v>#N/A</v>
      </c>
      <c r="AM3383" s="44">
        <f>IF(E3383&lt;10,IF(E3383=1,AB3383,SUMIFS(AB:AB,A:A,A3383,C:C,C3383)),"")</f>
        <v>0</v>
      </c>
    </row>
    <row r="3384" spans="2:39">
      <c r="B3384" t="e">
        <f>INDEX(Schedule!A:B,MATCH(GameLog!A3384,Schedule!A:A,0),2)</f>
        <v>#N/A</v>
      </c>
      <c r="AM3384" s="44">
        <f>IF(E3384&lt;10,IF(E3384=1,AB3384,SUMIFS(AB:AB,A:A,A3384,C:C,C3384)),"")</f>
        <v>0</v>
      </c>
    </row>
    <row r="3385" spans="2:39">
      <c r="B3385" t="e">
        <f>INDEX(Schedule!A:B,MATCH(GameLog!A3385,Schedule!A:A,0),2)</f>
        <v>#N/A</v>
      </c>
      <c r="AM3385" s="44">
        <f>IF(E3385&lt;10,IF(E3385=1,AB3385,SUMIFS(AB:AB,A:A,A3385,C:C,C3385)),"")</f>
        <v>0</v>
      </c>
    </row>
    <row r="3386" spans="2:39">
      <c r="B3386" t="e">
        <f>INDEX(Schedule!A:B,MATCH(GameLog!A3386,Schedule!A:A,0),2)</f>
        <v>#N/A</v>
      </c>
      <c r="AM3386" s="44">
        <f>IF(E3386&lt;10,IF(E3386=1,AB3386,SUMIFS(AB:AB,A:A,A3386,C:C,C3386)),"")</f>
        <v>0</v>
      </c>
    </row>
    <row r="3387" spans="2:39">
      <c r="B3387" t="e">
        <f>INDEX(Schedule!A:B,MATCH(GameLog!A3387,Schedule!A:A,0),2)</f>
        <v>#N/A</v>
      </c>
      <c r="AM3387" s="44">
        <f>IF(E3387&lt;10,IF(E3387=1,AB3387,SUMIFS(AB:AB,A:A,A3387,C:C,C3387)),"")</f>
        <v>0</v>
      </c>
    </row>
    <row r="3388" spans="2:39">
      <c r="B3388" t="e">
        <f>INDEX(Schedule!A:B,MATCH(GameLog!A3388,Schedule!A:A,0),2)</f>
        <v>#N/A</v>
      </c>
      <c r="AM3388" s="44">
        <f>IF(E3388&lt;10,IF(E3388=1,AB3388,SUMIFS(AB:AB,A:A,A3388,C:C,C3388)),"")</f>
        <v>0</v>
      </c>
    </row>
    <row r="3389" spans="2:39">
      <c r="B3389" t="e">
        <f>INDEX(Schedule!A:B,MATCH(GameLog!A3389,Schedule!A:A,0),2)</f>
        <v>#N/A</v>
      </c>
      <c r="AM3389" s="44">
        <f>IF(E3389&lt;10,IF(E3389=1,AB3389,SUMIFS(AB:AB,A:A,A3389,C:C,C3389)),"")</f>
        <v>0</v>
      </c>
    </row>
    <row r="3390" spans="2:39">
      <c r="B3390" t="e">
        <f>INDEX(Schedule!A:B,MATCH(GameLog!A3390,Schedule!A:A,0),2)</f>
        <v>#N/A</v>
      </c>
      <c r="AM3390" s="44">
        <f>IF(E3390&lt;10,IF(E3390=1,AB3390,SUMIFS(AB:AB,A:A,A3390,C:C,C3390)),"")</f>
        <v>0</v>
      </c>
    </row>
    <row r="3391" spans="2:39">
      <c r="B3391" t="e">
        <f>INDEX(Schedule!A:B,MATCH(GameLog!A3391,Schedule!A:A,0),2)</f>
        <v>#N/A</v>
      </c>
      <c r="AM3391" s="44">
        <f>IF(E3391&lt;10,IF(E3391=1,AB3391,SUMIFS(AB:AB,A:A,A3391,C:C,C3391)),"")</f>
        <v>0</v>
      </c>
    </row>
    <row r="3392" spans="2:39">
      <c r="B3392" t="e">
        <f>INDEX(Schedule!A:B,MATCH(GameLog!A3392,Schedule!A:A,0),2)</f>
        <v>#N/A</v>
      </c>
      <c r="AM3392" s="44">
        <f>IF(E3392&lt;10,IF(E3392=1,AB3392,SUMIFS(AB:AB,A:A,A3392,C:C,C3392)),"")</f>
        <v>0</v>
      </c>
    </row>
    <row r="3393" spans="2:39">
      <c r="B3393" t="e">
        <f>INDEX(Schedule!A:B,MATCH(GameLog!A3393,Schedule!A:A,0),2)</f>
        <v>#N/A</v>
      </c>
      <c r="AM3393" s="44">
        <f>IF(E3393&lt;10,IF(E3393=1,AB3393,SUMIFS(AB:AB,A:A,A3393,C:C,C3393)),"")</f>
        <v>0</v>
      </c>
    </row>
    <row r="3394" spans="2:39">
      <c r="B3394" t="e">
        <f>INDEX(Schedule!A:B,MATCH(GameLog!A3394,Schedule!A:A,0),2)</f>
        <v>#N/A</v>
      </c>
      <c r="AM3394" s="44">
        <f>IF(E3394&lt;10,IF(E3394=1,AB3394,SUMIFS(AB:AB,A:A,A3394,C:C,C3394)),"")</f>
        <v>0</v>
      </c>
    </row>
    <row r="3395" spans="2:39">
      <c r="B3395" t="e">
        <f>INDEX(Schedule!A:B,MATCH(GameLog!A3395,Schedule!A:A,0),2)</f>
        <v>#N/A</v>
      </c>
      <c r="AM3395" s="44">
        <f>IF(E3395&lt;10,IF(E3395=1,AB3395,SUMIFS(AB:AB,A:A,A3395,C:C,C3395)),"")</f>
        <v>0</v>
      </c>
    </row>
    <row r="3396" spans="2:39">
      <c r="B3396" t="e">
        <f>INDEX(Schedule!A:B,MATCH(GameLog!A3396,Schedule!A:A,0),2)</f>
        <v>#N/A</v>
      </c>
      <c r="AM3396" s="44">
        <f>IF(E3396&lt;10,IF(E3396=1,AB3396,SUMIFS(AB:AB,A:A,A3396,C:C,C3396)),"")</f>
        <v>0</v>
      </c>
    </row>
    <row r="3397" spans="2:39">
      <c r="B3397" t="e">
        <f>INDEX(Schedule!A:B,MATCH(GameLog!A3397,Schedule!A:A,0),2)</f>
        <v>#N/A</v>
      </c>
      <c r="AM3397" s="44">
        <f>IF(E3397&lt;10,IF(E3397=1,AB3397,SUMIFS(AB:AB,A:A,A3397,C:C,C3397)),"")</f>
        <v>0</v>
      </c>
    </row>
    <row r="3398" spans="2:39">
      <c r="B3398" t="e">
        <f>INDEX(Schedule!A:B,MATCH(GameLog!A3398,Schedule!A:A,0),2)</f>
        <v>#N/A</v>
      </c>
      <c r="AM3398" s="44">
        <f>IF(E3398&lt;10,IF(E3398=1,AB3398,SUMIFS(AB:AB,A:A,A3398,C:C,C3398)),"")</f>
        <v>0</v>
      </c>
    </row>
    <row r="3399" spans="2:39">
      <c r="B3399" t="e">
        <f>INDEX(Schedule!A:B,MATCH(GameLog!A3399,Schedule!A:A,0),2)</f>
        <v>#N/A</v>
      </c>
      <c r="AM3399" s="44">
        <f>IF(E3399&lt;10,IF(E3399=1,AB3399,SUMIFS(AB:AB,A:A,A3399,C:C,C3399)),"")</f>
        <v>0</v>
      </c>
    </row>
    <row r="3400" spans="2:39">
      <c r="B3400" t="e">
        <f>INDEX(Schedule!A:B,MATCH(GameLog!A3400,Schedule!A:A,0),2)</f>
        <v>#N/A</v>
      </c>
      <c r="AM3400" s="44">
        <f>IF(E3400&lt;10,IF(E3400=1,AB3400,SUMIFS(AB:AB,A:A,A3400,C:C,C3400)),"")</f>
        <v>0</v>
      </c>
    </row>
    <row r="3401" spans="2:39">
      <c r="B3401" t="e">
        <f>INDEX(Schedule!A:B,MATCH(GameLog!A3401,Schedule!A:A,0),2)</f>
        <v>#N/A</v>
      </c>
      <c r="AM3401" s="44">
        <f>IF(E3401&lt;10,IF(E3401=1,AB3401,SUMIFS(AB:AB,A:A,A3401,C:C,C3401)),"")</f>
        <v>0</v>
      </c>
    </row>
    <row r="3402" spans="2:39">
      <c r="B3402" t="e">
        <f>INDEX(Schedule!A:B,MATCH(GameLog!A3402,Schedule!A:A,0),2)</f>
        <v>#N/A</v>
      </c>
      <c r="AM3402" s="44">
        <f>IF(E3402&lt;10,IF(E3402=1,AB3402,SUMIFS(AB:AB,A:A,A3402,C:C,C3402)),"")</f>
        <v>0</v>
      </c>
    </row>
    <row r="3403" spans="2:39">
      <c r="B3403" t="e">
        <f>INDEX(Schedule!A:B,MATCH(GameLog!A3403,Schedule!A:A,0),2)</f>
        <v>#N/A</v>
      </c>
      <c r="AM3403" s="44">
        <f>IF(E3403&lt;10,IF(E3403=1,AB3403,SUMIFS(AB:AB,A:A,A3403,C:C,C3403)),"")</f>
        <v>0</v>
      </c>
    </row>
    <row r="3404" spans="2:39">
      <c r="B3404" t="e">
        <f>INDEX(Schedule!A:B,MATCH(GameLog!A3404,Schedule!A:A,0),2)</f>
        <v>#N/A</v>
      </c>
      <c r="AM3404" s="44">
        <f>IF(E3404&lt;10,IF(E3404=1,AB3404,SUMIFS(AB:AB,A:A,A3404,C:C,C3404)),"")</f>
        <v>0</v>
      </c>
    </row>
    <row r="3405" spans="2:39">
      <c r="B3405" t="e">
        <f>INDEX(Schedule!A:B,MATCH(GameLog!A3405,Schedule!A:A,0),2)</f>
        <v>#N/A</v>
      </c>
      <c r="AM3405" s="44">
        <f>IF(E3405&lt;10,IF(E3405=1,AB3405,SUMIFS(AB:AB,A:A,A3405,C:C,C3405)),"")</f>
        <v>0</v>
      </c>
    </row>
    <row r="3406" spans="2:39">
      <c r="B3406" t="e">
        <f>INDEX(Schedule!A:B,MATCH(GameLog!A3406,Schedule!A:A,0),2)</f>
        <v>#N/A</v>
      </c>
      <c r="AM3406" s="44">
        <f>IF(E3406&lt;10,IF(E3406=1,AB3406,SUMIFS(AB:AB,A:A,A3406,C:C,C3406)),"")</f>
        <v>0</v>
      </c>
    </row>
    <row r="3407" spans="2:39">
      <c r="B3407" t="e">
        <f>INDEX(Schedule!A:B,MATCH(GameLog!A3407,Schedule!A:A,0),2)</f>
        <v>#N/A</v>
      </c>
      <c r="AM3407" s="44">
        <f>IF(E3407&lt;10,IF(E3407=1,AB3407,SUMIFS(AB:AB,A:A,A3407,C:C,C3407)),"")</f>
        <v>0</v>
      </c>
    </row>
    <row r="3408" spans="2:39">
      <c r="B3408" t="e">
        <f>INDEX(Schedule!A:B,MATCH(GameLog!A3408,Schedule!A:A,0),2)</f>
        <v>#N/A</v>
      </c>
      <c r="AM3408" s="44">
        <f>IF(E3408&lt;10,IF(E3408=1,AB3408,SUMIFS(AB:AB,A:A,A3408,C:C,C3408)),"")</f>
        <v>0</v>
      </c>
    </row>
    <row r="3409" spans="2:39">
      <c r="B3409" t="e">
        <f>INDEX(Schedule!A:B,MATCH(GameLog!A3409,Schedule!A:A,0),2)</f>
        <v>#N/A</v>
      </c>
      <c r="AM3409" s="44">
        <f>IF(E3409&lt;10,IF(E3409=1,AB3409,SUMIFS(AB:AB,A:A,A3409,C:C,C3409)),"")</f>
        <v>0</v>
      </c>
    </row>
    <row r="3410" spans="2:39">
      <c r="B3410" t="e">
        <f>INDEX(Schedule!A:B,MATCH(GameLog!A3410,Schedule!A:A,0),2)</f>
        <v>#N/A</v>
      </c>
      <c r="AM3410" s="44">
        <f>IF(E3410&lt;10,IF(E3410=1,AB3410,SUMIFS(AB:AB,A:A,A3410,C:C,C3410)),"")</f>
        <v>0</v>
      </c>
    </row>
    <row r="3411" spans="2:39">
      <c r="B3411" t="e">
        <f>INDEX(Schedule!A:B,MATCH(GameLog!A3411,Schedule!A:A,0),2)</f>
        <v>#N/A</v>
      </c>
      <c r="AM3411" s="44">
        <f>IF(E3411&lt;10,IF(E3411=1,AB3411,SUMIFS(AB:AB,A:A,A3411,C:C,C3411)),"")</f>
        <v>0</v>
      </c>
    </row>
    <row r="3412" spans="2:39">
      <c r="B3412" t="e">
        <f>INDEX(Schedule!A:B,MATCH(GameLog!A3412,Schedule!A:A,0),2)</f>
        <v>#N/A</v>
      </c>
      <c r="AM3412" s="44">
        <f>IF(E3412&lt;10,IF(E3412=1,AB3412,SUMIFS(AB:AB,A:A,A3412,C:C,C3412)),"")</f>
        <v>0</v>
      </c>
    </row>
    <row r="3413" spans="2:39">
      <c r="B3413" t="e">
        <f>INDEX(Schedule!A:B,MATCH(GameLog!A3413,Schedule!A:A,0),2)</f>
        <v>#N/A</v>
      </c>
      <c r="AM3413" s="44">
        <f>IF(E3413&lt;10,IF(E3413=1,AB3413,SUMIFS(AB:AB,A:A,A3413,C:C,C3413)),"")</f>
        <v>0</v>
      </c>
    </row>
    <row r="3414" spans="2:39">
      <c r="B3414" t="e">
        <f>INDEX(Schedule!A:B,MATCH(GameLog!A3414,Schedule!A:A,0),2)</f>
        <v>#N/A</v>
      </c>
      <c r="AM3414" s="44">
        <f>IF(E3414&lt;10,IF(E3414=1,AB3414,SUMIFS(AB:AB,A:A,A3414,C:C,C3414)),"")</f>
        <v>0</v>
      </c>
    </row>
    <row r="3415" spans="2:39">
      <c r="B3415" t="e">
        <f>INDEX(Schedule!A:B,MATCH(GameLog!A3415,Schedule!A:A,0),2)</f>
        <v>#N/A</v>
      </c>
      <c r="AM3415" s="44">
        <f>IF(E3415&lt;10,IF(E3415=1,AB3415,SUMIFS(AB:AB,A:A,A3415,C:C,C3415)),"")</f>
        <v>0</v>
      </c>
    </row>
    <row r="3416" spans="2:39">
      <c r="B3416" t="e">
        <f>INDEX(Schedule!A:B,MATCH(GameLog!A3416,Schedule!A:A,0),2)</f>
        <v>#N/A</v>
      </c>
      <c r="AM3416" s="44">
        <f>IF(E3416&lt;10,IF(E3416=1,AB3416,SUMIFS(AB:AB,A:A,A3416,C:C,C3416)),"")</f>
        <v>0</v>
      </c>
    </row>
    <row r="3417" spans="2:39">
      <c r="B3417" t="e">
        <f>INDEX(Schedule!A:B,MATCH(GameLog!A3417,Schedule!A:A,0),2)</f>
        <v>#N/A</v>
      </c>
      <c r="AM3417" s="44">
        <f>IF(E3417&lt;10,IF(E3417=1,AB3417,SUMIFS(AB:AB,A:A,A3417,C:C,C3417)),"")</f>
        <v>0</v>
      </c>
    </row>
    <row r="3418" spans="2:39">
      <c r="B3418" t="e">
        <f>INDEX(Schedule!A:B,MATCH(GameLog!A3418,Schedule!A:A,0),2)</f>
        <v>#N/A</v>
      </c>
      <c r="AM3418" s="44">
        <f>IF(E3418&lt;10,IF(E3418=1,AB3418,SUMIFS(AB:AB,A:A,A3418,C:C,C3418)),"")</f>
        <v>0</v>
      </c>
    </row>
    <row r="3419" spans="2:39">
      <c r="B3419" t="e">
        <f>INDEX(Schedule!A:B,MATCH(GameLog!A3419,Schedule!A:A,0),2)</f>
        <v>#N/A</v>
      </c>
      <c r="AM3419" s="44">
        <f>IF(E3419&lt;10,IF(E3419=1,AB3419,SUMIFS(AB:AB,A:A,A3419,C:C,C3419)),"")</f>
        <v>0</v>
      </c>
    </row>
    <row r="3420" spans="2:39">
      <c r="B3420" t="e">
        <f>INDEX(Schedule!A:B,MATCH(GameLog!A3420,Schedule!A:A,0),2)</f>
        <v>#N/A</v>
      </c>
      <c r="AM3420" s="44">
        <f>IF(E3420&lt;10,IF(E3420=1,AB3420,SUMIFS(AB:AB,A:A,A3420,C:C,C3420)),"")</f>
        <v>0</v>
      </c>
    </row>
    <row r="3421" spans="2:39">
      <c r="B3421" t="e">
        <f>INDEX(Schedule!A:B,MATCH(GameLog!A3421,Schedule!A:A,0),2)</f>
        <v>#N/A</v>
      </c>
      <c r="AM3421" s="44">
        <f>IF(E3421&lt;10,IF(E3421=1,AB3421,SUMIFS(AB:AB,A:A,A3421,C:C,C3421)),"")</f>
        <v>0</v>
      </c>
    </row>
    <row r="3422" spans="2:39">
      <c r="B3422" t="e">
        <f>INDEX(Schedule!A:B,MATCH(GameLog!A3422,Schedule!A:A,0),2)</f>
        <v>#N/A</v>
      </c>
      <c r="AM3422" s="44">
        <f>IF(E3422&lt;10,IF(E3422=1,AB3422,SUMIFS(AB:AB,A:A,A3422,C:C,C3422)),"")</f>
        <v>0</v>
      </c>
    </row>
    <row r="3423" spans="2:39">
      <c r="B3423" t="e">
        <f>INDEX(Schedule!A:B,MATCH(GameLog!A3423,Schedule!A:A,0),2)</f>
        <v>#N/A</v>
      </c>
      <c r="AM3423" s="44">
        <f>IF(E3423&lt;10,IF(E3423=1,AB3423,SUMIFS(AB:AB,A:A,A3423,C:C,C3423)),"")</f>
        <v>0</v>
      </c>
    </row>
    <row r="3424" spans="2:39">
      <c r="B3424" t="e">
        <f>INDEX(Schedule!A:B,MATCH(GameLog!A3424,Schedule!A:A,0),2)</f>
        <v>#N/A</v>
      </c>
      <c r="AM3424" s="44">
        <f>IF(E3424&lt;10,IF(E3424=1,AB3424,SUMIFS(AB:AB,A:A,A3424,C:C,C3424)),"")</f>
        <v>0</v>
      </c>
    </row>
    <row r="3425" spans="2:39">
      <c r="B3425" t="e">
        <f>INDEX(Schedule!A:B,MATCH(GameLog!A3425,Schedule!A:A,0),2)</f>
        <v>#N/A</v>
      </c>
      <c r="AM3425" s="44">
        <f>IF(E3425&lt;10,IF(E3425=1,AB3425,SUMIFS(AB:AB,A:A,A3425,C:C,C3425)),"")</f>
        <v>0</v>
      </c>
    </row>
    <row r="3426" spans="2:39">
      <c r="B3426" t="e">
        <f>INDEX(Schedule!A:B,MATCH(GameLog!A3426,Schedule!A:A,0),2)</f>
        <v>#N/A</v>
      </c>
      <c r="AM3426" s="44">
        <f>IF(E3426&lt;10,IF(E3426=1,AB3426,SUMIFS(AB:AB,A:A,A3426,C:C,C3426)),"")</f>
        <v>0</v>
      </c>
    </row>
    <row r="3427" spans="2:39">
      <c r="B3427" t="e">
        <f>INDEX(Schedule!A:B,MATCH(GameLog!A3427,Schedule!A:A,0),2)</f>
        <v>#N/A</v>
      </c>
      <c r="AM3427" s="44">
        <f>IF(E3427&lt;10,IF(E3427=1,AB3427,SUMIFS(AB:AB,A:A,A3427,C:C,C3427)),"")</f>
        <v>0</v>
      </c>
    </row>
    <row r="3428" spans="2:39">
      <c r="B3428" t="e">
        <f>INDEX(Schedule!A:B,MATCH(GameLog!A3428,Schedule!A:A,0),2)</f>
        <v>#N/A</v>
      </c>
      <c r="AM3428" s="44">
        <f>IF(E3428&lt;10,IF(E3428=1,AB3428,SUMIFS(AB:AB,A:A,A3428,C:C,C3428)),"")</f>
        <v>0</v>
      </c>
    </row>
    <row r="3429" spans="2:39">
      <c r="B3429" t="e">
        <f>INDEX(Schedule!A:B,MATCH(GameLog!A3429,Schedule!A:A,0),2)</f>
        <v>#N/A</v>
      </c>
      <c r="AM3429" s="44">
        <f>IF(E3429&lt;10,IF(E3429=1,AB3429,SUMIFS(AB:AB,A:A,A3429,C:C,C3429)),"")</f>
        <v>0</v>
      </c>
    </row>
    <row r="3430" spans="2:39">
      <c r="B3430" t="e">
        <f>INDEX(Schedule!A:B,MATCH(GameLog!A3430,Schedule!A:A,0),2)</f>
        <v>#N/A</v>
      </c>
      <c r="AM3430" s="44">
        <f>IF(E3430&lt;10,IF(E3430=1,AB3430,SUMIFS(AB:AB,A:A,A3430,C:C,C3430)),"")</f>
        <v>0</v>
      </c>
    </row>
    <row r="3431" spans="2:39">
      <c r="B3431" t="e">
        <f>INDEX(Schedule!A:B,MATCH(GameLog!A3431,Schedule!A:A,0),2)</f>
        <v>#N/A</v>
      </c>
      <c r="AM3431" s="44">
        <f>IF(E3431&lt;10,IF(E3431=1,AB3431,SUMIFS(AB:AB,A:A,A3431,C:C,C3431)),"")</f>
        <v>0</v>
      </c>
    </row>
    <row r="3432" spans="2:39">
      <c r="B3432" t="e">
        <f>INDEX(Schedule!A:B,MATCH(GameLog!A3432,Schedule!A:A,0),2)</f>
        <v>#N/A</v>
      </c>
      <c r="AM3432" s="44">
        <f>IF(E3432&lt;10,IF(E3432=1,AB3432,SUMIFS(AB:AB,A:A,A3432,C:C,C3432)),"")</f>
        <v>0</v>
      </c>
    </row>
    <row r="3433" spans="2:39">
      <c r="B3433" t="e">
        <f>INDEX(Schedule!A:B,MATCH(GameLog!A3433,Schedule!A:A,0),2)</f>
        <v>#N/A</v>
      </c>
      <c r="AM3433" s="44">
        <f>IF(E3433&lt;10,IF(E3433=1,AB3433,SUMIFS(AB:AB,A:A,A3433,C:C,C3433)),"")</f>
        <v>0</v>
      </c>
    </row>
    <row r="3434" spans="2:39">
      <c r="B3434" t="e">
        <f>INDEX(Schedule!A:B,MATCH(GameLog!A3434,Schedule!A:A,0),2)</f>
        <v>#N/A</v>
      </c>
      <c r="AM3434" s="44">
        <f>IF(E3434&lt;10,IF(E3434=1,AB3434,SUMIFS(AB:AB,A:A,A3434,C:C,C3434)),"")</f>
        <v>0</v>
      </c>
    </row>
    <row r="3435" spans="2:39">
      <c r="B3435" t="e">
        <f>INDEX(Schedule!A:B,MATCH(GameLog!A3435,Schedule!A:A,0),2)</f>
        <v>#N/A</v>
      </c>
      <c r="AM3435" s="44">
        <f>IF(E3435&lt;10,IF(E3435=1,AB3435,SUMIFS(AB:AB,A:A,A3435,C:C,C3435)),"")</f>
        <v>0</v>
      </c>
    </row>
    <row r="3436" spans="2:39">
      <c r="B3436" t="e">
        <f>INDEX(Schedule!A:B,MATCH(GameLog!A3436,Schedule!A:A,0),2)</f>
        <v>#N/A</v>
      </c>
      <c r="AM3436" s="44">
        <f>IF(E3436&lt;10,IF(E3436=1,AB3436,SUMIFS(AB:AB,A:A,A3436,C:C,C3436)),"")</f>
        <v>0</v>
      </c>
    </row>
    <row r="3437" spans="2:39">
      <c r="B3437" t="e">
        <f>INDEX(Schedule!A:B,MATCH(GameLog!A3437,Schedule!A:A,0),2)</f>
        <v>#N/A</v>
      </c>
      <c r="AM3437" s="44">
        <f>IF(E3437&lt;10,IF(E3437=1,AB3437,SUMIFS(AB:AB,A:A,A3437,C:C,C3437)),"")</f>
        <v>0</v>
      </c>
    </row>
    <row r="3438" spans="2:39">
      <c r="B3438" t="e">
        <f>INDEX(Schedule!A:B,MATCH(GameLog!A3438,Schedule!A:A,0),2)</f>
        <v>#N/A</v>
      </c>
      <c r="AM3438" s="44">
        <f>IF(E3438&lt;10,IF(E3438=1,AB3438,SUMIFS(AB:AB,A:A,A3438,C:C,C3438)),"")</f>
        <v>0</v>
      </c>
    </row>
    <row r="3439" spans="2:39">
      <c r="B3439" t="e">
        <f>INDEX(Schedule!A:B,MATCH(GameLog!A3439,Schedule!A:A,0),2)</f>
        <v>#N/A</v>
      </c>
      <c r="AM3439" s="44">
        <f>IF(E3439&lt;10,IF(E3439=1,AB3439,SUMIFS(AB:AB,A:A,A3439,C:C,C3439)),"")</f>
        <v>0</v>
      </c>
    </row>
    <row r="3440" spans="2:39">
      <c r="B3440" t="e">
        <f>INDEX(Schedule!A:B,MATCH(GameLog!A3440,Schedule!A:A,0),2)</f>
        <v>#N/A</v>
      </c>
      <c r="AM3440" s="44">
        <f>IF(E3440&lt;10,IF(E3440=1,AB3440,SUMIFS(AB:AB,A:A,A3440,C:C,C3440)),"")</f>
        <v>0</v>
      </c>
    </row>
    <row r="3441" spans="2:39">
      <c r="B3441" t="e">
        <f>INDEX(Schedule!A:B,MATCH(GameLog!A3441,Schedule!A:A,0),2)</f>
        <v>#N/A</v>
      </c>
      <c r="AM3441" s="44">
        <f>IF(E3441&lt;10,IF(E3441=1,AB3441,SUMIFS(AB:AB,A:A,A3441,C:C,C3441)),"")</f>
        <v>0</v>
      </c>
    </row>
    <row r="3442" spans="2:39">
      <c r="B3442" t="e">
        <f>INDEX(Schedule!A:B,MATCH(GameLog!A3442,Schedule!A:A,0),2)</f>
        <v>#N/A</v>
      </c>
      <c r="AM3442" s="44">
        <f>IF(E3442&lt;10,IF(E3442=1,AB3442,SUMIFS(AB:AB,A:A,A3442,C:C,C3442)),"")</f>
        <v>0</v>
      </c>
    </row>
    <row r="3443" spans="2:39">
      <c r="B3443" t="e">
        <f>INDEX(Schedule!A:B,MATCH(GameLog!A3443,Schedule!A:A,0),2)</f>
        <v>#N/A</v>
      </c>
      <c r="AM3443" s="44">
        <f>IF(E3443&lt;10,IF(E3443=1,AB3443,SUMIFS(AB:AB,A:A,A3443,C:C,C3443)),"")</f>
        <v>0</v>
      </c>
    </row>
    <row r="3444" spans="2:39">
      <c r="B3444" t="e">
        <f>INDEX(Schedule!A:B,MATCH(GameLog!A3444,Schedule!A:A,0),2)</f>
        <v>#N/A</v>
      </c>
      <c r="AM3444" s="44">
        <f>IF(E3444&lt;10,IF(E3444=1,AB3444,SUMIFS(AB:AB,A:A,A3444,C:C,C3444)),"")</f>
        <v>0</v>
      </c>
    </row>
    <row r="3445" spans="2:39">
      <c r="B3445" t="e">
        <f>INDEX(Schedule!A:B,MATCH(GameLog!A3445,Schedule!A:A,0),2)</f>
        <v>#N/A</v>
      </c>
      <c r="AM3445" s="44">
        <f>IF(E3445&lt;10,IF(E3445=1,AB3445,SUMIFS(AB:AB,A:A,A3445,C:C,C3445)),"")</f>
        <v>0</v>
      </c>
    </row>
    <row r="3446" spans="2:39">
      <c r="B3446" t="e">
        <f>INDEX(Schedule!A:B,MATCH(GameLog!A3446,Schedule!A:A,0),2)</f>
        <v>#N/A</v>
      </c>
      <c r="AM3446" s="44">
        <f>IF(E3446&lt;10,IF(E3446=1,AB3446,SUMIFS(AB:AB,A:A,A3446,C:C,C3446)),"")</f>
        <v>0</v>
      </c>
    </row>
    <row r="3447" spans="2:39">
      <c r="B3447" t="e">
        <f>INDEX(Schedule!A:B,MATCH(GameLog!A3447,Schedule!A:A,0),2)</f>
        <v>#N/A</v>
      </c>
      <c r="AM3447" s="44">
        <f>IF(E3447&lt;10,IF(E3447=1,AB3447,SUMIFS(AB:AB,A:A,A3447,C:C,C3447)),"")</f>
        <v>0</v>
      </c>
    </row>
    <row r="3448" spans="2:39">
      <c r="B3448" t="e">
        <f>INDEX(Schedule!A:B,MATCH(GameLog!A3448,Schedule!A:A,0),2)</f>
        <v>#N/A</v>
      </c>
      <c r="AM3448" s="44">
        <f>IF(E3448&lt;10,IF(E3448=1,AB3448,SUMIFS(AB:AB,A:A,A3448,C:C,C3448)),"")</f>
        <v>0</v>
      </c>
    </row>
    <row r="3449" spans="2:39">
      <c r="B3449" t="e">
        <f>INDEX(Schedule!A:B,MATCH(GameLog!A3449,Schedule!A:A,0),2)</f>
        <v>#N/A</v>
      </c>
      <c r="AM3449" s="44">
        <f>IF(E3449&lt;10,IF(E3449=1,AB3449,SUMIFS(AB:AB,A:A,A3449,C:C,C3449)),"")</f>
        <v>0</v>
      </c>
    </row>
    <row r="3450" spans="2:39">
      <c r="B3450" t="e">
        <f>INDEX(Schedule!A:B,MATCH(GameLog!A3450,Schedule!A:A,0),2)</f>
        <v>#N/A</v>
      </c>
      <c r="AM3450" s="44">
        <f>IF(E3450&lt;10,IF(E3450=1,AB3450,SUMIFS(AB:AB,A:A,A3450,C:C,C3450)),"")</f>
        <v>0</v>
      </c>
    </row>
    <row r="3451" spans="2:39">
      <c r="B3451" t="e">
        <f>INDEX(Schedule!A:B,MATCH(GameLog!A3451,Schedule!A:A,0),2)</f>
        <v>#N/A</v>
      </c>
      <c r="AM3451" s="44">
        <f>IF(E3451&lt;10,IF(E3451=1,AB3451,SUMIFS(AB:AB,A:A,A3451,C:C,C3451)),"")</f>
        <v>0</v>
      </c>
    </row>
    <row r="3452" spans="2:39">
      <c r="B3452" t="e">
        <f>INDEX(Schedule!A:B,MATCH(GameLog!A3452,Schedule!A:A,0),2)</f>
        <v>#N/A</v>
      </c>
      <c r="AM3452" s="44">
        <f>IF(E3452&lt;10,IF(E3452=1,AB3452,SUMIFS(AB:AB,A:A,A3452,C:C,C3452)),"")</f>
        <v>0</v>
      </c>
    </row>
    <row r="3453" spans="2:39">
      <c r="B3453" t="e">
        <f>INDEX(Schedule!A:B,MATCH(GameLog!A3453,Schedule!A:A,0),2)</f>
        <v>#N/A</v>
      </c>
      <c r="AM3453" s="44">
        <f>IF(E3453&lt;10,IF(E3453=1,AB3453,SUMIFS(AB:AB,A:A,A3453,C:C,C3453)),"")</f>
        <v>0</v>
      </c>
    </row>
    <row r="3454" spans="2:39">
      <c r="B3454" t="e">
        <f>INDEX(Schedule!A:B,MATCH(GameLog!A3454,Schedule!A:A,0),2)</f>
        <v>#N/A</v>
      </c>
      <c r="AM3454" s="44">
        <f>IF(E3454&lt;10,IF(E3454=1,AB3454,SUMIFS(AB:AB,A:A,A3454,C:C,C3454)),"")</f>
        <v>0</v>
      </c>
    </row>
    <row r="3455" spans="2:39">
      <c r="B3455" t="e">
        <f>INDEX(Schedule!A:B,MATCH(GameLog!A3455,Schedule!A:A,0),2)</f>
        <v>#N/A</v>
      </c>
      <c r="AM3455" s="44">
        <f>IF(E3455&lt;10,IF(E3455=1,AB3455,SUMIFS(AB:AB,A:A,A3455,C:C,C3455)),"")</f>
        <v>0</v>
      </c>
    </row>
    <row r="3456" spans="2:39">
      <c r="B3456" t="e">
        <f>INDEX(Schedule!A:B,MATCH(GameLog!A3456,Schedule!A:A,0),2)</f>
        <v>#N/A</v>
      </c>
      <c r="AM3456" s="44">
        <f>IF(E3456&lt;10,IF(E3456=1,AB3456,SUMIFS(AB:AB,A:A,A3456,C:C,C3456)),"")</f>
        <v>0</v>
      </c>
    </row>
    <row r="3457" spans="2:39">
      <c r="B3457" t="e">
        <f>INDEX(Schedule!A:B,MATCH(GameLog!A3457,Schedule!A:A,0),2)</f>
        <v>#N/A</v>
      </c>
      <c r="AM3457" s="44">
        <f>IF(E3457&lt;10,IF(E3457=1,AB3457,SUMIFS(AB:AB,A:A,A3457,C:C,C3457)),"")</f>
        <v>0</v>
      </c>
    </row>
    <row r="3458" spans="2:39">
      <c r="B3458" t="e">
        <f>INDEX(Schedule!A:B,MATCH(GameLog!A3458,Schedule!A:A,0),2)</f>
        <v>#N/A</v>
      </c>
      <c r="AM3458" s="44">
        <f>IF(E3458&lt;10,IF(E3458=1,AB3458,SUMIFS(AB:AB,A:A,A3458,C:C,C3458)),"")</f>
        <v>0</v>
      </c>
    </row>
    <row r="3459" spans="2:39">
      <c r="B3459" t="e">
        <f>INDEX(Schedule!A:B,MATCH(GameLog!A3459,Schedule!A:A,0),2)</f>
        <v>#N/A</v>
      </c>
      <c r="AM3459" s="44">
        <f>IF(E3459&lt;10,IF(E3459=1,AB3459,SUMIFS(AB:AB,A:A,A3459,C:C,C3459)),"")</f>
        <v>0</v>
      </c>
    </row>
    <row r="3460" spans="2:39">
      <c r="B3460" t="e">
        <f>INDEX(Schedule!A:B,MATCH(GameLog!A3460,Schedule!A:A,0),2)</f>
        <v>#N/A</v>
      </c>
      <c r="AM3460" s="44">
        <f>IF(E3460&lt;10,IF(E3460=1,AB3460,SUMIFS(AB:AB,A:A,A3460,C:C,C3460)),"")</f>
        <v>0</v>
      </c>
    </row>
    <row r="3461" spans="2:39">
      <c r="B3461" t="e">
        <f>INDEX(Schedule!A:B,MATCH(GameLog!A3461,Schedule!A:A,0),2)</f>
        <v>#N/A</v>
      </c>
      <c r="AM3461" s="44">
        <f>IF(E3461&lt;10,IF(E3461=1,AB3461,SUMIFS(AB:AB,A:A,A3461,C:C,C3461)),"")</f>
        <v>0</v>
      </c>
    </row>
    <row r="3462" spans="2:39">
      <c r="B3462" t="e">
        <f>INDEX(Schedule!A:B,MATCH(GameLog!A3462,Schedule!A:A,0),2)</f>
        <v>#N/A</v>
      </c>
      <c r="AM3462" s="44">
        <f>IF(E3462&lt;10,IF(E3462=1,AB3462,SUMIFS(AB:AB,A:A,A3462,C:C,C3462)),"")</f>
        <v>0</v>
      </c>
    </row>
    <row r="3463" spans="2:39">
      <c r="B3463" t="e">
        <f>INDEX(Schedule!A:B,MATCH(GameLog!A3463,Schedule!A:A,0),2)</f>
        <v>#N/A</v>
      </c>
      <c r="AM3463" s="44">
        <f>IF(E3463&lt;10,IF(E3463=1,AB3463,SUMIFS(AB:AB,A:A,A3463,C:C,C3463)),"")</f>
        <v>0</v>
      </c>
    </row>
    <row r="3464" spans="2:39">
      <c r="B3464" t="e">
        <f>INDEX(Schedule!A:B,MATCH(GameLog!A3464,Schedule!A:A,0),2)</f>
        <v>#N/A</v>
      </c>
      <c r="AM3464" s="44">
        <f>IF(E3464&lt;10,IF(E3464=1,AB3464,SUMIFS(AB:AB,A:A,A3464,C:C,C3464)),"")</f>
        <v>0</v>
      </c>
    </row>
    <row r="3465" spans="2:39">
      <c r="B3465" t="e">
        <f>INDEX(Schedule!A:B,MATCH(GameLog!A3465,Schedule!A:A,0),2)</f>
        <v>#N/A</v>
      </c>
      <c r="AM3465" s="44">
        <f>IF(E3465&lt;10,IF(E3465=1,AB3465,SUMIFS(AB:AB,A:A,A3465,C:C,C3465)),"")</f>
        <v>0</v>
      </c>
    </row>
    <row r="3466" spans="2:39">
      <c r="B3466" t="e">
        <f>INDEX(Schedule!A:B,MATCH(GameLog!A3466,Schedule!A:A,0),2)</f>
        <v>#N/A</v>
      </c>
      <c r="AM3466" s="44">
        <f>IF(E3466&lt;10,IF(E3466=1,AB3466,SUMIFS(AB:AB,A:A,A3466,C:C,C3466)),"")</f>
        <v>0</v>
      </c>
    </row>
    <row r="3467" spans="2:39">
      <c r="B3467" t="e">
        <f>INDEX(Schedule!A:B,MATCH(GameLog!A3467,Schedule!A:A,0),2)</f>
        <v>#N/A</v>
      </c>
      <c r="AM3467" s="44">
        <f>IF(E3467&lt;10,IF(E3467=1,AB3467,SUMIFS(AB:AB,A:A,A3467,C:C,C3467)),"")</f>
        <v>0</v>
      </c>
    </row>
    <row r="3468" spans="2:39">
      <c r="B3468" t="e">
        <f>INDEX(Schedule!A:B,MATCH(GameLog!A3468,Schedule!A:A,0),2)</f>
        <v>#N/A</v>
      </c>
      <c r="AM3468" s="44">
        <f>IF(E3468&lt;10,IF(E3468=1,AB3468,SUMIFS(AB:AB,A:A,A3468,C:C,C3468)),"")</f>
        <v>0</v>
      </c>
    </row>
    <row r="3469" spans="2:39">
      <c r="B3469" t="e">
        <f>INDEX(Schedule!A:B,MATCH(GameLog!A3469,Schedule!A:A,0),2)</f>
        <v>#N/A</v>
      </c>
      <c r="AM3469" s="44">
        <f>IF(E3469&lt;10,IF(E3469=1,AB3469,SUMIFS(AB:AB,A:A,A3469,C:C,C3469)),"")</f>
        <v>0</v>
      </c>
    </row>
    <row r="3470" spans="2:39">
      <c r="B3470" t="e">
        <f>INDEX(Schedule!A:B,MATCH(GameLog!A3470,Schedule!A:A,0),2)</f>
        <v>#N/A</v>
      </c>
      <c r="AM3470" s="44">
        <f>IF(E3470&lt;10,IF(E3470=1,AB3470,SUMIFS(AB:AB,A:A,A3470,C:C,C3470)),"")</f>
        <v>0</v>
      </c>
    </row>
    <row r="3471" spans="2:39">
      <c r="B3471" t="e">
        <f>INDEX(Schedule!A:B,MATCH(GameLog!A3471,Schedule!A:A,0),2)</f>
        <v>#N/A</v>
      </c>
      <c r="AM3471" s="44">
        <f>IF(E3471&lt;10,IF(E3471=1,AB3471,SUMIFS(AB:AB,A:A,A3471,C:C,C3471)),"")</f>
        <v>0</v>
      </c>
    </row>
    <row r="3472" spans="2:39">
      <c r="B3472" t="e">
        <f>INDEX(Schedule!A:B,MATCH(GameLog!A3472,Schedule!A:A,0),2)</f>
        <v>#N/A</v>
      </c>
      <c r="AM3472" s="44">
        <f>IF(E3472&lt;10,IF(E3472=1,AB3472,SUMIFS(AB:AB,A:A,A3472,C:C,C3472)),"")</f>
        <v>0</v>
      </c>
    </row>
    <row r="3473" spans="2:39">
      <c r="B3473" t="e">
        <f>INDEX(Schedule!A:B,MATCH(GameLog!A3473,Schedule!A:A,0),2)</f>
        <v>#N/A</v>
      </c>
      <c r="AM3473" s="44">
        <f>IF(E3473&lt;10,IF(E3473=1,AB3473,SUMIFS(AB:AB,A:A,A3473,C:C,C3473)),"")</f>
        <v>0</v>
      </c>
    </row>
    <row r="3474" spans="2:39">
      <c r="B3474" t="e">
        <f>INDEX(Schedule!A:B,MATCH(GameLog!A3474,Schedule!A:A,0),2)</f>
        <v>#N/A</v>
      </c>
      <c r="AM3474" s="44">
        <f>IF(E3474&lt;10,IF(E3474=1,AB3474,SUMIFS(AB:AB,A:A,A3474,C:C,C3474)),"")</f>
        <v>0</v>
      </c>
    </row>
    <row r="3475" spans="2:39">
      <c r="B3475" t="e">
        <f>INDEX(Schedule!A:B,MATCH(GameLog!A3475,Schedule!A:A,0),2)</f>
        <v>#N/A</v>
      </c>
      <c r="AM3475" s="44">
        <f>IF(E3475&lt;10,IF(E3475=1,AB3475,SUMIFS(AB:AB,A:A,A3475,C:C,C3475)),"")</f>
        <v>0</v>
      </c>
    </row>
    <row r="3476" spans="2:39">
      <c r="B3476" t="e">
        <f>INDEX(Schedule!A:B,MATCH(GameLog!A3476,Schedule!A:A,0),2)</f>
        <v>#N/A</v>
      </c>
      <c r="AM3476" s="44">
        <f>IF(E3476&lt;10,IF(E3476=1,AB3476,SUMIFS(AB:AB,A:A,A3476,C:C,C3476)),"")</f>
        <v>0</v>
      </c>
    </row>
    <row r="3477" spans="2:39">
      <c r="B3477" t="e">
        <f>INDEX(Schedule!A:B,MATCH(GameLog!A3477,Schedule!A:A,0),2)</f>
        <v>#N/A</v>
      </c>
      <c r="AM3477" s="44">
        <f>IF(E3477&lt;10,IF(E3477=1,AB3477,SUMIFS(AB:AB,A:A,A3477,C:C,C3477)),"")</f>
        <v>0</v>
      </c>
    </row>
    <row r="3478" spans="2:39">
      <c r="B3478" t="e">
        <f>INDEX(Schedule!A:B,MATCH(GameLog!A3478,Schedule!A:A,0),2)</f>
        <v>#N/A</v>
      </c>
      <c r="AM3478" s="44">
        <f>IF(E3478&lt;10,IF(E3478=1,AB3478,SUMIFS(AB:AB,A:A,A3478,C:C,C3478)),"")</f>
        <v>0</v>
      </c>
    </row>
    <row r="3479" spans="2:39">
      <c r="B3479" t="e">
        <f>INDEX(Schedule!A:B,MATCH(GameLog!A3479,Schedule!A:A,0),2)</f>
        <v>#N/A</v>
      </c>
      <c r="AM3479" s="44">
        <f>IF(E3479&lt;10,IF(E3479=1,AB3479,SUMIFS(AB:AB,A:A,A3479,C:C,C3479)),"")</f>
        <v>0</v>
      </c>
    </row>
    <row r="3480" spans="2:39">
      <c r="B3480" t="e">
        <f>INDEX(Schedule!A:B,MATCH(GameLog!A3480,Schedule!A:A,0),2)</f>
        <v>#N/A</v>
      </c>
      <c r="AM3480" s="44">
        <f>IF(E3480&lt;10,IF(E3480=1,AB3480,SUMIFS(AB:AB,A:A,A3480,C:C,C3480)),"")</f>
        <v>0</v>
      </c>
    </row>
    <row r="3481" spans="2:39">
      <c r="B3481" t="e">
        <f>INDEX(Schedule!A:B,MATCH(GameLog!A3481,Schedule!A:A,0),2)</f>
        <v>#N/A</v>
      </c>
      <c r="AM3481" s="44">
        <f>IF(E3481&lt;10,IF(E3481=1,AB3481,SUMIFS(AB:AB,A:A,A3481,C:C,C3481)),"")</f>
        <v>0</v>
      </c>
    </row>
    <row r="3482" spans="2:39">
      <c r="B3482" t="e">
        <f>INDEX(Schedule!A:B,MATCH(GameLog!A3482,Schedule!A:A,0),2)</f>
        <v>#N/A</v>
      </c>
      <c r="AM3482" s="44">
        <f>IF(E3482&lt;10,IF(E3482=1,AB3482,SUMIFS(AB:AB,A:A,A3482,C:C,C3482)),"")</f>
        <v>0</v>
      </c>
    </row>
    <row r="3483" spans="2:39">
      <c r="B3483" t="e">
        <f>INDEX(Schedule!A:B,MATCH(GameLog!A3483,Schedule!A:A,0),2)</f>
        <v>#N/A</v>
      </c>
      <c r="AM3483" s="44">
        <f>IF(E3483&lt;10,IF(E3483=1,AB3483,SUMIFS(AB:AB,A:A,A3483,C:C,C3483)),"")</f>
        <v>0</v>
      </c>
    </row>
    <row r="3484" spans="2:39">
      <c r="B3484" t="e">
        <f>INDEX(Schedule!A:B,MATCH(GameLog!A3484,Schedule!A:A,0),2)</f>
        <v>#N/A</v>
      </c>
      <c r="AM3484" s="44">
        <f>IF(E3484&lt;10,IF(E3484=1,AB3484,SUMIFS(AB:AB,A:A,A3484,C:C,C3484)),"")</f>
        <v>0</v>
      </c>
    </row>
    <row r="3485" spans="2:39">
      <c r="B3485" t="e">
        <f>INDEX(Schedule!A:B,MATCH(GameLog!A3485,Schedule!A:A,0),2)</f>
        <v>#N/A</v>
      </c>
      <c r="AM3485" s="44">
        <f>IF(E3485&lt;10,IF(E3485=1,AB3485,SUMIFS(AB:AB,A:A,A3485,C:C,C3485)),"")</f>
        <v>0</v>
      </c>
    </row>
    <row r="3486" spans="2:39">
      <c r="B3486" t="e">
        <f>INDEX(Schedule!A:B,MATCH(GameLog!A3486,Schedule!A:A,0),2)</f>
        <v>#N/A</v>
      </c>
      <c r="AM3486" s="44">
        <f>IF(E3486&lt;10,IF(E3486=1,AB3486,SUMIFS(AB:AB,A:A,A3486,C:C,C3486)),"")</f>
        <v>0</v>
      </c>
    </row>
    <row r="3487" spans="2:39">
      <c r="B3487" t="e">
        <f>INDEX(Schedule!A:B,MATCH(GameLog!A3487,Schedule!A:A,0),2)</f>
        <v>#N/A</v>
      </c>
      <c r="AM3487" s="44">
        <f>IF(E3487&lt;10,IF(E3487=1,AB3487,SUMIFS(AB:AB,A:A,A3487,C:C,C3487)),"")</f>
        <v>0</v>
      </c>
    </row>
    <row r="3488" spans="2:39">
      <c r="B3488" t="e">
        <f>INDEX(Schedule!A:B,MATCH(GameLog!A3488,Schedule!A:A,0),2)</f>
        <v>#N/A</v>
      </c>
      <c r="AM3488" s="44">
        <f>IF(E3488&lt;10,IF(E3488=1,AB3488,SUMIFS(AB:AB,A:A,A3488,C:C,C3488)),"")</f>
        <v>0</v>
      </c>
    </row>
    <row r="3489" spans="2:39">
      <c r="B3489" t="e">
        <f>INDEX(Schedule!A:B,MATCH(GameLog!A3489,Schedule!A:A,0),2)</f>
        <v>#N/A</v>
      </c>
      <c r="AM3489" s="44">
        <f>IF(E3489&lt;10,IF(E3489=1,AB3489,SUMIFS(AB:AB,A:A,A3489,C:C,C3489)),"")</f>
        <v>0</v>
      </c>
    </row>
    <row r="3490" spans="2:39">
      <c r="B3490" t="e">
        <f>INDEX(Schedule!A:B,MATCH(GameLog!A3490,Schedule!A:A,0),2)</f>
        <v>#N/A</v>
      </c>
      <c r="AM3490" s="44">
        <f>IF(E3490&lt;10,IF(E3490=1,AB3490,SUMIFS(AB:AB,A:A,A3490,C:C,C3490)),"")</f>
        <v>0</v>
      </c>
    </row>
    <row r="3491" spans="2:39">
      <c r="B3491" t="e">
        <f>INDEX(Schedule!A:B,MATCH(GameLog!A3491,Schedule!A:A,0),2)</f>
        <v>#N/A</v>
      </c>
      <c r="AM3491" s="44">
        <f>IF(E3491&lt;10,IF(E3491=1,AB3491,SUMIFS(AB:AB,A:A,A3491,C:C,C3491)),"")</f>
        <v>0</v>
      </c>
    </row>
    <row r="3492" spans="2:39">
      <c r="B3492" t="e">
        <f>INDEX(Schedule!A:B,MATCH(GameLog!A3492,Schedule!A:A,0),2)</f>
        <v>#N/A</v>
      </c>
      <c r="AM3492" s="44">
        <f>IF(E3492&lt;10,IF(E3492=1,AB3492,SUMIFS(AB:AB,A:A,A3492,C:C,C3492)),"")</f>
        <v>0</v>
      </c>
    </row>
    <row r="3493" spans="2:39">
      <c r="B3493" t="e">
        <f>INDEX(Schedule!A:B,MATCH(GameLog!A3493,Schedule!A:A,0),2)</f>
        <v>#N/A</v>
      </c>
      <c r="AM3493" s="44">
        <f>IF(E3493&lt;10,IF(E3493=1,AB3493,SUMIFS(AB:AB,A:A,A3493,C:C,C3493)),"")</f>
        <v>0</v>
      </c>
    </row>
    <row r="3494" spans="2:39">
      <c r="B3494" t="e">
        <f>INDEX(Schedule!A:B,MATCH(GameLog!A3494,Schedule!A:A,0),2)</f>
        <v>#N/A</v>
      </c>
      <c r="AM3494" s="44">
        <f>IF(E3494&lt;10,IF(E3494=1,AB3494,SUMIFS(AB:AB,A:A,A3494,C:C,C3494)),"")</f>
        <v>0</v>
      </c>
    </row>
    <row r="3495" spans="2:39">
      <c r="B3495" t="e">
        <f>INDEX(Schedule!A:B,MATCH(GameLog!A3495,Schedule!A:A,0),2)</f>
        <v>#N/A</v>
      </c>
      <c r="AM3495" s="44">
        <f>IF(E3495&lt;10,IF(E3495=1,AB3495,SUMIFS(AB:AB,A:A,A3495,C:C,C3495)),"")</f>
        <v>0</v>
      </c>
    </row>
    <row r="3496" spans="2:39">
      <c r="B3496" t="e">
        <f>INDEX(Schedule!A:B,MATCH(GameLog!A3496,Schedule!A:A,0),2)</f>
        <v>#N/A</v>
      </c>
      <c r="AM3496" s="44">
        <f>IF(E3496&lt;10,IF(E3496=1,AB3496,SUMIFS(AB:AB,A:A,A3496,C:C,C3496)),"")</f>
        <v>0</v>
      </c>
    </row>
    <row r="3497" spans="2:39">
      <c r="B3497" t="e">
        <f>INDEX(Schedule!A:B,MATCH(GameLog!A3497,Schedule!A:A,0),2)</f>
        <v>#N/A</v>
      </c>
      <c r="AM3497" s="44">
        <f>IF(E3497&lt;10,IF(E3497=1,AB3497,SUMIFS(AB:AB,A:A,A3497,C:C,C3497)),"")</f>
        <v>0</v>
      </c>
    </row>
    <row r="3498" spans="2:39">
      <c r="B3498" t="e">
        <f>INDEX(Schedule!A:B,MATCH(GameLog!A3498,Schedule!A:A,0),2)</f>
        <v>#N/A</v>
      </c>
      <c r="AM3498" s="44">
        <f>IF(E3498&lt;10,IF(E3498=1,AB3498,SUMIFS(AB:AB,A:A,A3498,C:C,C3498)),"")</f>
        <v>0</v>
      </c>
    </row>
    <row r="3499" spans="2:39">
      <c r="B3499" t="e">
        <f>INDEX(Schedule!A:B,MATCH(GameLog!A3499,Schedule!A:A,0),2)</f>
        <v>#N/A</v>
      </c>
      <c r="AM3499" s="44">
        <f>IF(E3499&lt;10,IF(E3499=1,AB3499,SUMIFS(AB:AB,A:A,A3499,C:C,C3499)),"")</f>
        <v>0</v>
      </c>
    </row>
    <row r="3500" spans="2:39">
      <c r="B3500" t="e">
        <f>INDEX(Schedule!A:B,MATCH(GameLog!A3500,Schedule!A:A,0),2)</f>
        <v>#N/A</v>
      </c>
      <c r="AM3500" s="44">
        <f>IF(E3500&lt;10,IF(E3500=1,AB3500,SUMIFS(AB:AB,A:A,A3500,C:C,C3500)),"")</f>
        <v>0</v>
      </c>
    </row>
    <row r="3501" spans="2:39">
      <c r="B3501" t="e">
        <f>INDEX(Schedule!A:B,MATCH(GameLog!A3501,Schedule!A:A,0),2)</f>
        <v>#N/A</v>
      </c>
      <c r="AM3501" s="44">
        <f>IF(E3501&lt;10,IF(E3501=1,AB3501,SUMIFS(AB:AB,A:A,A3501,C:C,C3501)),"")</f>
        <v>0</v>
      </c>
    </row>
    <row r="3502" spans="2:39">
      <c r="B3502" t="e">
        <f>INDEX(Schedule!A:B,MATCH(GameLog!A3502,Schedule!A:A,0),2)</f>
        <v>#N/A</v>
      </c>
      <c r="AM3502" s="44">
        <f>IF(E3502&lt;10,IF(E3502=1,AB3502,SUMIFS(AB:AB,A:A,A3502,C:C,C3502)),"")</f>
        <v>0</v>
      </c>
    </row>
    <row r="3503" spans="2:39">
      <c r="B3503" t="e">
        <f>INDEX(Schedule!A:B,MATCH(GameLog!A3503,Schedule!A:A,0),2)</f>
        <v>#N/A</v>
      </c>
      <c r="AM3503" s="44">
        <f>IF(E3503&lt;10,IF(E3503=1,AB3503,SUMIFS(AB:AB,A:A,A3503,C:C,C3503)),"")</f>
        <v>0</v>
      </c>
    </row>
    <row r="3504" spans="2:39">
      <c r="B3504" t="e">
        <f>INDEX(Schedule!A:B,MATCH(GameLog!A3504,Schedule!A:A,0),2)</f>
        <v>#N/A</v>
      </c>
      <c r="AM3504" s="44">
        <f>IF(E3504&lt;10,IF(E3504=1,AB3504,SUMIFS(AB:AB,A:A,A3504,C:C,C3504)),"")</f>
        <v>0</v>
      </c>
    </row>
    <row r="3505" spans="2:39">
      <c r="B3505" t="e">
        <f>INDEX(Schedule!A:B,MATCH(GameLog!A3505,Schedule!A:A,0),2)</f>
        <v>#N/A</v>
      </c>
      <c r="AM3505" s="44">
        <f>IF(E3505&lt;10,IF(E3505=1,AB3505,SUMIFS(AB:AB,A:A,A3505,C:C,C3505)),"")</f>
        <v>0</v>
      </c>
    </row>
    <row r="3506" spans="2:39">
      <c r="B3506" t="e">
        <f>INDEX(Schedule!A:B,MATCH(GameLog!A3506,Schedule!A:A,0),2)</f>
        <v>#N/A</v>
      </c>
      <c r="AM3506" s="44">
        <f>IF(E3506&lt;10,IF(E3506=1,AB3506,SUMIFS(AB:AB,A:A,A3506,C:C,C3506)),"")</f>
        <v>0</v>
      </c>
    </row>
    <row r="3507" spans="2:39">
      <c r="B3507" t="e">
        <f>INDEX(Schedule!A:B,MATCH(GameLog!A3507,Schedule!A:A,0),2)</f>
        <v>#N/A</v>
      </c>
      <c r="AM3507" s="44">
        <f>IF(E3507&lt;10,IF(E3507=1,AB3507,SUMIFS(AB:AB,A:A,A3507,C:C,C3507)),"")</f>
        <v>0</v>
      </c>
    </row>
    <row r="3508" spans="2:39">
      <c r="B3508" t="e">
        <f>INDEX(Schedule!A:B,MATCH(GameLog!A3508,Schedule!A:A,0),2)</f>
        <v>#N/A</v>
      </c>
      <c r="AM3508" s="44">
        <f>IF(E3508&lt;10,IF(E3508=1,AB3508,SUMIFS(AB:AB,A:A,A3508,C:C,C3508)),"")</f>
        <v>0</v>
      </c>
    </row>
    <row r="3509" spans="2:39">
      <c r="B3509" t="e">
        <f>INDEX(Schedule!A:B,MATCH(GameLog!A3509,Schedule!A:A,0),2)</f>
        <v>#N/A</v>
      </c>
      <c r="AM3509" s="44">
        <f>IF(E3509&lt;10,IF(E3509=1,AB3509,SUMIFS(AB:AB,A:A,A3509,C:C,C3509)),"")</f>
        <v>0</v>
      </c>
    </row>
    <row r="3510" spans="2:39">
      <c r="B3510" t="e">
        <f>INDEX(Schedule!A:B,MATCH(GameLog!A3510,Schedule!A:A,0),2)</f>
        <v>#N/A</v>
      </c>
      <c r="AM3510" s="44">
        <f>IF(E3510&lt;10,IF(E3510=1,AB3510,SUMIFS(AB:AB,A:A,A3510,C:C,C3510)),"")</f>
        <v>0</v>
      </c>
    </row>
    <row r="3511" spans="2:39">
      <c r="B3511" t="e">
        <f>INDEX(Schedule!A:B,MATCH(GameLog!A3511,Schedule!A:A,0),2)</f>
        <v>#N/A</v>
      </c>
      <c r="AM3511" s="44">
        <f>IF(E3511&lt;10,IF(E3511=1,AB3511,SUMIFS(AB:AB,A:A,A3511,C:C,C3511)),"")</f>
        <v>0</v>
      </c>
    </row>
    <row r="3512" spans="2:39">
      <c r="B3512" t="e">
        <f>INDEX(Schedule!A:B,MATCH(GameLog!A3512,Schedule!A:A,0),2)</f>
        <v>#N/A</v>
      </c>
      <c r="AM3512" s="44">
        <f>IF(E3512&lt;10,IF(E3512=1,AB3512,SUMIFS(AB:AB,A:A,A3512,C:C,C3512)),"")</f>
        <v>0</v>
      </c>
    </row>
    <row r="3513" spans="2:39">
      <c r="B3513" t="e">
        <f>INDEX(Schedule!A:B,MATCH(GameLog!A3513,Schedule!A:A,0),2)</f>
        <v>#N/A</v>
      </c>
      <c r="AM3513" s="44">
        <f>IF(E3513&lt;10,IF(E3513=1,AB3513,SUMIFS(AB:AB,A:A,A3513,C:C,C3513)),"")</f>
        <v>0</v>
      </c>
    </row>
    <row r="3514" spans="2:39">
      <c r="B3514" t="e">
        <f>INDEX(Schedule!A:B,MATCH(GameLog!A3514,Schedule!A:A,0),2)</f>
        <v>#N/A</v>
      </c>
      <c r="AM3514" s="44">
        <f>IF(E3514&lt;10,IF(E3514=1,AB3514,SUMIFS(AB:AB,A:A,A3514,C:C,C3514)),"")</f>
        <v>0</v>
      </c>
    </row>
    <row r="3515" spans="2:39">
      <c r="B3515" t="e">
        <f>INDEX(Schedule!A:B,MATCH(GameLog!A3515,Schedule!A:A,0),2)</f>
        <v>#N/A</v>
      </c>
      <c r="AM3515" s="44">
        <f>IF(E3515&lt;10,IF(E3515=1,AB3515,SUMIFS(AB:AB,A:A,A3515,C:C,C3515)),"")</f>
        <v>0</v>
      </c>
    </row>
    <row r="3516" spans="2:39">
      <c r="B3516" t="e">
        <f>INDEX(Schedule!A:B,MATCH(GameLog!A3516,Schedule!A:A,0),2)</f>
        <v>#N/A</v>
      </c>
      <c r="AM3516" s="44">
        <f>IF(E3516&lt;10,IF(E3516=1,AB3516,SUMIFS(AB:AB,A:A,A3516,C:C,C3516)),"")</f>
        <v>0</v>
      </c>
    </row>
    <row r="3517" spans="2:39">
      <c r="B3517" t="e">
        <f>INDEX(Schedule!A:B,MATCH(GameLog!A3517,Schedule!A:A,0),2)</f>
        <v>#N/A</v>
      </c>
      <c r="AM3517" s="44">
        <f>IF(E3517&lt;10,IF(E3517=1,AB3517,SUMIFS(AB:AB,A:A,A3517,C:C,C3517)),"")</f>
        <v>0</v>
      </c>
    </row>
    <row r="3518" spans="2:39">
      <c r="B3518" t="e">
        <f>INDEX(Schedule!A:B,MATCH(GameLog!A3518,Schedule!A:A,0),2)</f>
        <v>#N/A</v>
      </c>
      <c r="AM3518" s="44">
        <f>IF(E3518&lt;10,IF(E3518=1,AB3518,SUMIFS(AB:AB,A:A,A3518,C:C,C3518)),"")</f>
        <v>0</v>
      </c>
    </row>
    <row r="3519" spans="2:39">
      <c r="B3519" t="e">
        <f>INDEX(Schedule!A:B,MATCH(GameLog!A3519,Schedule!A:A,0),2)</f>
        <v>#N/A</v>
      </c>
      <c r="AM3519" s="44">
        <f>IF(E3519&lt;10,IF(E3519=1,AB3519,SUMIFS(AB:AB,A:A,A3519,C:C,C3519)),"")</f>
        <v>0</v>
      </c>
    </row>
    <row r="3520" spans="2:39">
      <c r="B3520" t="e">
        <f>INDEX(Schedule!A:B,MATCH(GameLog!A3520,Schedule!A:A,0),2)</f>
        <v>#N/A</v>
      </c>
      <c r="AM3520" s="44">
        <f>IF(E3520&lt;10,IF(E3520=1,AB3520,SUMIFS(AB:AB,A:A,A3520,C:C,C3520)),"")</f>
        <v>0</v>
      </c>
    </row>
    <row r="3521" spans="2:39">
      <c r="B3521" t="e">
        <f>INDEX(Schedule!A:B,MATCH(GameLog!A3521,Schedule!A:A,0),2)</f>
        <v>#N/A</v>
      </c>
      <c r="AM3521" s="44">
        <f>IF(E3521&lt;10,IF(E3521=1,AB3521,SUMIFS(AB:AB,A:A,A3521,C:C,C3521)),"")</f>
        <v>0</v>
      </c>
    </row>
    <row r="3522" spans="2:39">
      <c r="B3522" t="e">
        <f>INDEX(Schedule!A:B,MATCH(GameLog!A3522,Schedule!A:A,0),2)</f>
        <v>#N/A</v>
      </c>
      <c r="AM3522" s="44">
        <f>IF(E3522&lt;10,IF(E3522=1,AB3522,SUMIFS(AB:AB,A:A,A3522,C:C,C3522)),"")</f>
        <v>0</v>
      </c>
    </row>
    <row r="3523" spans="2:39">
      <c r="B3523" t="e">
        <f>INDEX(Schedule!A:B,MATCH(GameLog!A3523,Schedule!A:A,0),2)</f>
        <v>#N/A</v>
      </c>
      <c r="AM3523" s="44">
        <f>IF(E3523&lt;10,IF(E3523=1,AB3523,SUMIFS(AB:AB,A:A,A3523,C:C,C3523)),"")</f>
        <v>0</v>
      </c>
    </row>
    <row r="3524" spans="2:39">
      <c r="B3524" t="e">
        <f>INDEX(Schedule!A:B,MATCH(GameLog!A3524,Schedule!A:A,0),2)</f>
        <v>#N/A</v>
      </c>
      <c r="AM3524" s="44">
        <f>IF(E3524&lt;10,IF(E3524=1,AB3524,SUMIFS(AB:AB,A:A,A3524,C:C,C3524)),"")</f>
        <v>0</v>
      </c>
    </row>
    <row r="3525" spans="2:39">
      <c r="B3525" t="e">
        <f>INDEX(Schedule!A:B,MATCH(GameLog!A3525,Schedule!A:A,0),2)</f>
        <v>#N/A</v>
      </c>
      <c r="AM3525" s="44">
        <f>IF(E3525&lt;10,IF(E3525=1,AB3525,SUMIFS(AB:AB,A:A,A3525,C:C,C3525)),"")</f>
        <v>0</v>
      </c>
    </row>
    <row r="3526" spans="2:39">
      <c r="B3526" t="e">
        <f>INDEX(Schedule!A:B,MATCH(GameLog!A3526,Schedule!A:A,0),2)</f>
        <v>#N/A</v>
      </c>
      <c r="AM3526" s="44">
        <f>IF(E3526&lt;10,IF(E3526=1,AB3526,SUMIFS(AB:AB,A:A,A3526,C:C,C3526)),"")</f>
        <v>0</v>
      </c>
    </row>
    <row r="3527" spans="2:39">
      <c r="B3527" t="e">
        <f>INDEX(Schedule!A:B,MATCH(GameLog!A3527,Schedule!A:A,0),2)</f>
        <v>#N/A</v>
      </c>
      <c r="AM3527" s="44">
        <f>IF(E3527&lt;10,IF(E3527=1,AB3527,SUMIFS(AB:AB,A:A,A3527,C:C,C3527)),"")</f>
        <v>0</v>
      </c>
    </row>
    <row r="3528" spans="2:39">
      <c r="B3528" t="e">
        <f>INDEX(Schedule!A:B,MATCH(GameLog!A3528,Schedule!A:A,0),2)</f>
        <v>#N/A</v>
      </c>
      <c r="AM3528" s="44">
        <f>IF(E3528&lt;10,IF(E3528=1,AB3528,SUMIFS(AB:AB,A:A,A3528,C:C,C3528)),"")</f>
        <v>0</v>
      </c>
    </row>
    <row r="3529" spans="2:39">
      <c r="B3529" t="e">
        <f>INDEX(Schedule!A:B,MATCH(GameLog!A3529,Schedule!A:A,0),2)</f>
        <v>#N/A</v>
      </c>
      <c r="AM3529" s="44">
        <f>IF(E3529&lt;10,IF(E3529=1,AB3529,SUMIFS(AB:AB,A:A,A3529,C:C,C3529)),"")</f>
        <v>0</v>
      </c>
    </row>
    <row r="3530" spans="2:39">
      <c r="B3530" t="e">
        <f>INDEX(Schedule!A:B,MATCH(GameLog!A3530,Schedule!A:A,0),2)</f>
        <v>#N/A</v>
      </c>
      <c r="AM3530" s="44">
        <f>IF(E3530&lt;10,IF(E3530=1,AB3530,SUMIFS(AB:AB,A:A,A3530,C:C,C3530)),"")</f>
        <v>0</v>
      </c>
    </row>
    <row r="3531" spans="2:39">
      <c r="B3531" t="e">
        <f>INDEX(Schedule!A:B,MATCH(GameLog!A3531,Schedule!A:A,0),2)</f>
        <v>#N/A</v>
      </c>
      <c r="AM3531" s="44">
        <f>IF(E3531&lt;10,IF(E3531=1,AB3531,SUMIFS(AB:AB,A:A,A3531,C:C,C3531)),"")</f>
        <v>0</v>
      </c>
    </row>
    <row r="3532" spans="2:39">
      <c r="B3532" t="e">
        <f>INDEX(Schedule!A:B,MATCH(GameLog!A3532,Schedule!A:A,0),2)</f>
        <v>#N/A</v>
      </c>
      <c r="AM3532" s="44">
        <f>IF(E3532&lt;10,IF(E3532=1,AB3532,SUMIFS(AB:AB,A:A,A3532,C:C,C3532)),"")</f>
        <v>0</v>
      </c>
    </row>
    <row r="3533" spans="2:39">
      <c r="B3533" t="e">
        <f>INDEX(Schedule!A:B,MATCH(GameLog!A3533,Schedule!A:A,0),2)</f>
        <v>#N/A</v>
      </c>
      <c r="AM3533" s="44">
        <f>IF(E3533&lt;10,IF(E3533=1,AB3533,SUMIFS(AB:AB,A:A,A3533,C:C,C3533)),"")</f>
        <v>0</v>
      </c>
    </row>
    <row r="3534" spans="2:39">
      <c r="B3534" t="e">
        <f>INDEX(Schedule!A:B,MATCH(GameLog!A3534,Schedule!A:A,0),2)</f>
        <v>#N/A</v>
      </c>
      <c r="AM3534" s="44">
        <f>IF(E3534&lt;10,IF(E3534=1,AB3534,SUMIFS(AB:AB,A:A,A3534,C:C,C3534)),"")</f>
        <v>0</v>
      </c>
    </row>
    <row r="3535" spans="2:39">
      <c r="B3535" t="e">
        <f>INDEX(Schedule!A:B,MATCH(GameLog!A3535,Schedule!A:A,0),2)</f>
        <v>#N/A</v>
      </c>
      <c r="AM3535" s="44">
        <f>IF(E3535&lt;10,IF(E3535=1,AB3535,SUMIFS(AB:AB,A:A,A3535,C:C,C3535)),"")</f>
        <v>0</v>
      </c>
    </row>
    <row r="3536" spans="2:39">
      <c r="B3536" t="e">
        <f>INDEX(Schedule!A:B,MATCH(GameLog!A3536,Schedule!A:A,0),2)</f>
        <v>#N/A</v>
      </c>
      <c r="AM3536" s="44">
        <f>IF(E3536&lt;10,IF(E3536=1,AB3536,SUMIFS(AB:AB,A:A,A3536,C:C,C3536)),"")</f>
        <v>0</v>
      </c>
    </row>
    <row r="3537" spans="2:39">
      <c r="B3537" t="e">
        <f>INDEX(Schedule!A:B,MATCH(GameLog!A3537,Schedule!A:A,0),2)</f>
        <v>#N/A</v>
      </c>
      <c r="AM3537" s="44">
        <f>IF(E3537&lt;10,IF(E3537=1,AB3537,SUMIFS(AB:AB,A:A,A3537,C:C,C3537)),"")</f>
        <v>0</v>
      </c>
    </row>
    <row r="3538" spans="2:39">
      <c r="B3538" t="e">
        <f>INDEX(Schedule!A:B,MATCH(GameLog!A3538,Schedule!A:A,0),2)</f>
        <v>#N/A</v>
      </c>
      <c r="AM3538" s="44">
        <f>IF(E3538&lt;10,IF(E3538=1,AB3538,SUMIFS(AB:AB,A:A,A3538,C:C,C3538)),"")</f>
        <v>0</v>
      </c>
    </row>
    <row r="3539" spans="2:39">
      <c r="B3539" t="e">
        <f>INDEX(Schedule!A:B,MATCH(GameLog!A3539,Schedule!A:A,0),2)</f>
        <v>#N/A</v>
      </c>
      <c r="AM3539" s="44">
        <f>IF(E3539&lt;10,IF(E3539=1,AB3539,SUMIFS(AB:AB,A:A,A3539,C:C,C3539)),"")</f>
        <v>0</v>
      </c>
    </row>
    <row r="3540" spans="2:39">
      <c r="B3540" t="e">
        <f>INDEX(Schedule!A:B,MATCH(GameLog!A3540,Schedule!A:A,0),2)</f>
        <v>#N/A</v>
      </c>
      <c r="AM3540" s="44">
        <f>IF(E3540&lt;10,IF(E3540=1,AB3540,SUMIFS(AB:AB,A:A,A3540,C:C,C3540)),"")</f>
        <v>0</v>
      </c>
    </row>
    <row r="3541" spans="2:39">
      <c r="B3541" t="e">
        <f>INDEX(Schedule!A:B,MATCH(GameLog!A3541,Schedule!A:A,0),2)</f>
        <v>#N/A</v>
      </c>
      <c r="AM3541" s="44">
        <f>IF(E3541&lt;10,IF(E3541=1,AB3541,SUMIFS(AB:AB,A:A,A3541,C:C,C3541)),"")</f>
        <v>0</v>
      </c>
    </row>
    <row r="3542" spans="2:39">
      <c r="B3542" t="e">
        <f>INDEX(Schedule!A:B,MATCH(GameLog!A3542,Schedule!A:A,0),2)</f>
        <v>#N/A</v>
      </c>
      <c r="AM3542" s="44">
        <f>IF(E3542&lt;10,IF(E3542=1,AB3542,SUMIFS(AB:AB,A:A,A3542,C:C,C3542)),"")</f>
        <v>0</v>
      </c>
    </row>
    <row r="3543" spans="2:39">
      <c r="B3543" t="e">
        <f>INDEX(Schedule!A:B,MATCH(GameLog!A3543,Schedule!A:A,0),2)</f>
        <v>#N/A</v>
      </c>
      <c r="AM3543" s="44">
        <f>IF(E3543&lt;10,IF(E3543=1,AB3543,SUMIFS(AB:AB,A:A,A3543,C:C,C3543)),"")</f>
        <v>0</v>
      </c>
    </row>
    <row r="3544" spans="2:39">
      <c r="B3544" t="e">
        <f>INDEX(Schedule!A:B,MATCH(GameLog!A3544,Schedule!A:A,0),2)</f>
        <v>#N/A</v>
      </c>
      <c r="AM3544" s="44">
        <f>IF(E3544&lt;10,IF(E3544=1,AB3544,SUMIFS(AB:AB,A:A,A3544,C:C,C3544)),"")</f>
        <v>0</v>
      </c>
    </row>
    <row r="3545" spans="2:39">
      <c r="B3545" t="e">
        <f>INDEX(Schedule!A:B,MATCH(GameLog!A3545,Schedule!A:A,0),2)</f>
        <v>#N/A</v>
      </c>
      <c r="AM3545" s="44">
        <f>IF(E3545&lt;10,IF(E3545=1,AB3545,SUMIFS(AB:AB,A:A,A3545,C:C,C3545)),"")</f>
        <v>0</v>
      </c>
    </row>
    <row r="3546" spans="2:39">
      <c r="B3546" t="e">
        <f>INDEX(Schedule!A:B,MATCH(GameLog!A3546,Schedule!A:A,0),2)</f>
        <v>#N/A</v>
      </c>
      <c r="AM3546" s="44">
        <f>IF(E3546&lt;10,IF(E3546=1,AB3546,SUMIFS(AB:AB,A:A,A3546,C:C,C3546)),"")</f>
        <v>0</v>
      </c>
    </row>
    <row r="3547" spans="2:39">
      <c r="B3547" t="e">
        <f>INDEX(Schedule!A:B,MATCH(GameLog!A3547,Schedule!A:A,0),2)</f>
        <v>#N/A</v>
      </c>
      <c r="AM3547" s="44">
        <f>IF(E3547&lt;10,IF(E3547=1,AB3547,SUMIFS(AB:AB,A:A,A3547,C:C,C3547)),"")</f>
        <v>0</v>
      </c>
    </row>
    <row r="3548" spans="2:39">
      <c r="B3548" t="e">
        <f>INDEX(Schedule!A:B,MATCH(GameLog!A3548,Schedule!A:A,0),2)</f>
        <v>#N/A</v>
      </c>
      <c r="AM3548" s="44">
        <f>IF(E3548&lt;10,IF(E3548=1,AB3548,SUMIFS(AB:AB,A:A,A3548,C:C,C3548)),"")</f>
        <v>0</v>
      </c>
    </row>
    <row r="3549" spans="2:39">
      <c r="B3549" t="e">
        <f>INDEX(Schedule!A:B,MATCH(GameLog!A3549,Schedule!A:A,0),2)</f>
        <v>#N/A</v>
      </c>
      <c r="AM3549" s="44">
        <f>IF(E3549&lt;10,IF(E3549=1,AB3549,SUMIFS(AB:AB,A:A,A3549,C:C,C3549)),"")</f>
        <v>0</v>
      </c>
    </row>
    <row r="3550" spans="2:39">
      <c r="B3550" t="e">
        <f>INDEX(Schedule!A:B,MATCH(GameLog!A3550,Schedule!A:A,0),2)</f>
        <v>#N/A</v>
      </c>
      <c r="AM3550" s="44">
        <f>IF(E3550&lt;10,IF(E3550=1,AB3550,SUMIFS(AB:AB,A:A,A3550,C:C,C3550)),"")</f>
        <v>0</v>
      </c>
    </row>
    <row r="3551" spans="2:39">
      <c r="B3551" t="e">
        <f>INDEX(Schedule!A:B,MATCH(GameLog!A3551,Schedule!A:A,0),2)</f>
        <v>#N/A</v>
      </c>
      <c r="AM3551" s="44">
        <f>IF(E3551&lt;10,IF(E3551=1,AB3551,SUMIFS(AB:AB,A:A,A3551,C:C,C3551)),"")</f>
        <v>0</v>
      </c>
    </row>
    <row r="3552" spans="2:39">
      <c r="B3552" t="e">
        <f>INDEX(Schedule!A:B,MATCH(GameLog!A3552,Schedule!A:A,0),2)</f>
        <v>#N/A</v>
      </c>
      <c r="AM3552" s="44">
        <f>IF(E3552&lt;10,IF(E3552=1,AB3552,SUMIFS(AB:AB,A:A,A3552,C:C,C3552)),"")</f>
        <v>0</v>
      </c>
    </row>
    <row r="3553" spans="2:39">
      <c r="B3553" t="e">
        <f>INDEX(Schedule!A:B,MATCH(GameLog!A3553,Schedule!A:A,0),2)</f>
        <v>#N/A</v>
      </c>
      <c r="AM3553" s="44">
        <f>IF(E3553&lt;10,IF(E3553=1,AB3553,SUMIFS(AB:AB,A:A,A3553,C:C,C3553)),"")</f>
        <v>0</v>
      </c>
    </row>
    <row r="3554" spans="2:39">
      <c r="B3554" t="e">
        <f>INDEX(Schedule!A:B,MATCH(GameLog!A3554,Schedule!A:A,0),2)</f>
        <v>#N/A</v>
      </c>
      <c r="AM3554" s="44">
        <f>IF(E3554&lt;10,IF(E3554=1,AB3554,SUMIFS(AB:AB,A:A,A3554,C:C,C3554)),"")</f>
        <v>0</v>
      </c>
    </row>
    <row r="3555" spans="2:39">
      <c r="B3555" t="e">
        <f>INDEX(Schedule!A:B,MATCH(GameLog!A3555,Schedule!A:A,0),2)</f>
        <v>#N/A</v>
      </c>
      <c r="AM3555" s="44">
        <f>IF(E3555&lt;10,IF(E3555=1,AB3555,SUMIFS(AB:AB,A:A,A3555,C:C,C3555)),"")</f>
        <v>0</v>
      </c>
    </row>
    <row r="3556" spans="2:39">
      <c r="B3556" t="e">
        <f>INDEX(Schedule!A:B,MATCH(GameLog!A3556,Schedule!A:A,0),2)</f>
        <v>#N/A</v>
      </c>
      <c r="AM3556" s="44">
        <f>IF(E3556&lt;10,IF(E3556=1,AB3556,SUMIFS(AB:AB,A:A,A3556,C:C,C3556)),"")</f>
        <v>0</v>
      </c>
    </row>
    <row r="3557" spans="2:39">
      <c r="B3557" t="e">
        <f>INDEX(Schedule!A:B,MATCH(GameLog!A3557,Schedule!A:A,0),2)</f>
        <v>#N/A</v>
      </c>
      <c r="AM3557" s="44">
        <f>IF(E3557&lt;10,IF(E3557=1,AB3557,SUMIFS(AB:AB,A:A,A3557,C:C,C3557)),"")</f>
        <v>0</v>
      </c>
    </row>
    <row r="3558" spans="2:39">
      <c r="B3558" t="e">
        <f>INDEX(Schedule!A:B,MATCH(GameLog!A3558,Schedule!A:A,0),2)</f>
        <v>#N/A</v>
      </c>
      <c r="AM3558" s="44">
        <f>IF(E3558&lt;10,IF(E3558=1,AB3558,SUMIFS(AB:AB,A:A,A3558,C:C,C3558)),"")</f>
        <v>0</v>
      </c>
    </row>
    <row r="3559" spans="2:39">
      <c r="B3559" t="e">
        <f>INDEX(Schedule!A:B,MATCH(GameLog!A3559,Schedule!A:A,0),2)</f>
        <v>#N/A</v>
      </c>
      <c r="AM3559" s="44">
        <f>IF(E3559&lt;10,IF(E3559=1,AB3559,SUMIFS(AB:AB,A:A,A3559,C:C,C3559)),"")</f>
        <v>0</v>
      </c>
    </row>
    <row r="3560" spans="2:39">
      <c r="B3560" t="e">
        <f>INDEX(Schedule!A:B,MATCH(GameLog!A3560,Schedule!A:A,0),2)</f>
        <v>#N/A</v>
      </c>
      <c r="AM3560" s="44">
        <f>IF(E3560&lt;10,IF(E3560=1,AB3560,SUMIFS(AB:AB,A:A,A3560,C:C,C3560)),"")</f>
        <v>0</v>
      </c>
    </row>
    <row r="3561" spans="2:39">
      <c r="B3561" t="e">
        <f>INDEX(Schedule!A:B,MATCH(GameLog!A3561,Schedule!A:A,0),2)</f>
        <v>#N/A</v>
      </c>
      <c r="AM3561" s="44">
        <f>IF(E3561&lt;10,IF(E3561=1,AB3561,SUMIFS(AB:AB,A:A,A3561,C:C,C3561)),"")</f>
        <v>0</v>
      </c>
    </row>
    <row r="3562" spans="2:39">
      <c r="B3562" t="e">
        <f>INDEX(Schedule!A:B,MATCH(GameLog!A3562,Schedule!A:A,0),2)</f>
        <v>#N/A</v>
      </c>
      <c r="AM3562" s="44">
        <f>IF(E3562&lt;10,IF(E3562=1,AB3562,SUMIFS(AB:AB,A:A,A3562,C:C,C3562)),"")</f>
        <v>0</v>
      </c>
    </row>
    <row r="3563" spans="2:39">
      <c r="B3563" t="e">
        <f>INDEX(Schedule!A:B,MATCH(GameLog!A3563,Schedule!A:A,0),2)</f>
        <v>#N/A</v>
      </c>
      <c r="AM3563" s="44">
        <f>IF(E3563&lt;10,IF(E3563=1,AB3563,SUMIFS(AB:AB,A:A,A3563,C:C,C3563)),"")</f>
        <v>0</v>
      </c>
    </row>
    <row r="3564" spans="2:39">
      <c r="B3564" t="e">
        <f>INDEX(Schedule!A:B,MATCH(GameLog!A3564,Schedule!A:A,0),2)</f>
        <v>#N/A</v>
      </c>
      <c r="AM3564" s="44">
        <f>IF(E3564&lt;10,IF(E3564=1,AB3564,SUMIFS(AB:AB,A:A,A3564,C:C,C3564)),"")</f>
        <v>0</v>
      </c>
    </row>
    <row r="3565" spans="2:39">
      <c r="B3565" t="e">
        <f>INDEX(Schedule!A:B,MATCH(GameLog!A3565,Schedule!A:A,0),2)</f>
        <v>#N/A</v>
      </c>
      <c r="AM3565" s="44">
        <f>IF(E3565&lt;10,IF(E3565=1,AB3565,SUMIFS(AB:AB,A:A,A3565,C:C,C3565)),"")</f>
        <v>0</v>
      </c>
    </row>
    <row r="3566" spans="2:39">
      <c r="B3566" t="e">
        <f>INDEX(Schedule!A:B,MATCH(GameLog!A3566,Schedule!A:A,0),2)</f>
        <v>#N/A</v>
      </c>
      <c r="AM3566" s="44">
        <f>IF(E3566&lt;10,IF(E3566=1,AB3566,SUMIFS(AB:AB,A:A,A3566,C:C,C3566)),"")</f>
        <v>0</v>
      </c>
    </row>
    <row r="3567" spans="2:39">
      <c r="B3567" t="e">
        <f>INDEX(Schedule!A:B,MATCH(GameLog!A3567,Schedule!A:A,0),2)</f>
        <v>#N/A</v>
      </c>
      <c r="AM3567" s="44">
        <f>IF(E3567&lt;10,IF(E3567=1,AB3567,SUMIFS(AB:AB,A:A,A3567,C:C,C3567)),"")</f>
        <v>0</v>
      </c>
    </row>
    <row r="3568" spans="2:39">
      <c r="B3568" t="e">
        <f>INDEX(Schedule!A:B,MATCH(GameLog!A3568,Schedule!A:A,0),2)</f>
        <v>#N/A</v>
      </c>
      <c r="AM3568" s="44">
        <f>IF(E3568&lt;10,IF(E3568=1,AB3568,SUMIFS(AB:AB,A:A,A3568,C:C,C3568)),"")</f>
        <v>0</v>
      </c>
    </row>
    <row r="3569" spans="2:39">
      <c r="B3569" t="e">
        <f>INDEX(Schedule!A:B,MATCH(GameLog!A3569,Schedule!A:A,0),2)</f>
        <v>#N/A</v>
      </c>
      <c r="AM3569" s="44">
        <f>IF(E3569&lt;10,IF(E3569=1,AB3569,SUMIFS(AB:AB,A:A,A3569,C:C,C3569)),"")</f>
        <v>0</v>
      </c>
    </row>
    <row r="3570" spans="2:39">
      <c r="B3570" t="e">
        <f>INDEX(Schedule!A:B,MATCH(GameLog!A3570,Schedule!A:A,0),2)</f>
        <v>#N/A</v>
      </c>
      <c r="AM3570" s="44">
        <f>IF(E3570&lt;10,IF(E3570=1,AB3570,SUMIFS(AB:AB,A:A,A3570,C:C,C3570)),"")</f>
        <v>0</v>
      </c>
    </row>
    <row r="3571" spans="2:39">
      <c r="B3571" t="e">
        <f>INDEX(Schedule!A:B,MATCH(GameLog!A3571,Schedule!A:A,0),2)</f>
        <v>#N/A</v>
      </c>
      <c r="AM3571" s="44">
        <f>IF(E3571&lt;10,IF(E3571=1,AB3571,SUMIFS(AB:AB,A:A,A3571,C:C,C3571)),"")</f>
        <v>0</v>
      </c>
    </row>
    <row r="3572" spans="2:39">
      <c r="B3572" t="e">
        <f>INDEX(Schedule!A:B,MATCH(GameLog!A3572,Schedule!A:A,0),2)</f>
        <v>#N/A</v>
      </c>
      <c r="AM3572" s="44">
        <f>IF(E3572&lt;10,IF(E3572=1,AB3572,SUMIFS(AB:AB,A:A,A3572,C:C,C3572)),"")</f>
        <v>0</v>
      </c>
    </row>
    <row r="3573" spans="2:39">
      <c r="B3573" t="e">
        <f>INDEX(Schedule!A:B,MATCH(GameLog!A3573,Schedule!A:A,0),2)</f>
        <v>#N/A</v>
      </c>
      <c r="AM3573" s="44">
        <f>IF(E3573&lt;10,IF(E3573=1,AB3573,SUMIFS(AB:AB,A:A,A3573,C:C,C3573)),"")</f>
        <v>0</v>
      </c>
    </row>
  </sheetData>
  <sortState xmlns:xlrd2="http://schemas.microsoft.com/office/spreadsheetml/2017/richdata2" ref="A2:AV268">
    <sortCondition ref="A2:A268"/>
  </sortState>
  <dataValidations count="2">
    <dataValidation type="list" allowBlank="1" showInputMessage="1" showErrorMessage="1" sqref="D2:D29 D33:D53" xr:uid="{93D30E69-2C94-4A3B-B980-5D3042500AE0}">
      <formula1>IF(E2="1",INDIRECT(SUBSTITUTE(C2," ","_") &amp; "_P"),INDIRECT(SUBSTITUTE(C2," ","_") &amp; "_B"))</formula1>
    </dataValidation>
    <dataValidation type="list" allowBlank="1" showInputMessage="1" showErrorMessage="1" sqref="D30:D32 D54:D1540" xr:uid="{71EE3CB9-E302-4290-9DAA-3C4F29AC9A1C}">
      <formula1>IF(E30=1,INDIRECT(SUBSTITUTE(C30," ","_") &amp; "_P"),INDIRECT(SUBSTITUTE(C30," ","_") &amp; "_B"))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B2A1A5-4B2E-4DDB-B4B6-C3889F263EFB}">
  <sheetPr codeName="Sheet44"/>
  <dimension ref="A1:AD89"/>
  <sheetViews>
    <sheetView workbookViewId="0">
      <pane ySplit="1" topLeftCell="A7" activePane="bottomLeft" state="frozen"/>
      <selection activeCell="T2" sqref="T2:U30"/>
      <selection pane="bottomLeft" activeCell="A2" sqref="A2:A30"/>
    </sheetView>
  </sheetViews>
  <sheetFormatPr defaultRowHeight="13.2"/>
  <cols>
    <col min="1" max="1" width="17.44140625" bestFit="1" customWidth="1"/>
    <col min="2" max="2" width="2.33203125" bestFit="1" customWidth="1"/>
    <col min="3" max="3" width="3.44140625" customWidth="1"/>
    <col min="4" max="4" width="3.44140625" bestFit="1" customWidth="1"/>
    <col min="5" max="6" width="2.21875" bestFit="1" customWidth="1"/>
    <col min="7" max="8" width="3.21875" bestFit="1" customWidth="1"/>
    <col min="9" max="9" width="3.44140625" bestFit="1" customWidth="1"/>
    <col min="10" max="10" width="4" bestFit="1" customWidth="1"/>
    <col min="11" max="11" width="3.44140625" bestFit="1" customWidth="1"/>
    <col min="12" max="12" width="3.5546875" bestFit="1" customWidth="1"/>
    <col min="13" max="13" width="3.44140625" bestFit="1" customWidth="1"/>
    <col min="14" max="14" width="3.5546875" bestFit="1" customWidth="1"/>
    <col min="15" max="15" width="5.44140625" bestFit="1" customWidth="1"/>
    <col min="16" max="16" width="4.664062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12.88671875" bestFit="1" customWidth="1"/>
    <col min="21" max="21" width="13.21875" bestFit="1" customWidth="1"/>
    <col min="22" max="22" width="4.5546875" bestFit="1" customWidth="1"/>
    <col min="23" max="25" width="5.5546875" bestFit="1" customWidth="1"/>
    <col min="26" max="26" width="3.21875" bestFit="1" customWidth="1"/>
    <col min="27" max="27" width="4.109375" bestFit="1" customWidth="1"/>
    <col min="28" max="30" width="4.77734375" bestFit="1" customWidth="1"/>
    <col min="31" max="31" width="5.21875" bestFit="1" customWidth="1"/>
    <col min="32" max="32" width="4.88671875" bestFit="1" customWidth="1"/>
    <col min="33" max="33" width="5.21875" bestFit="1" customWidth="1"/>
    <col min="34" max="34" width="5.109375" bestFit="1" customWidth="1"/>
  </cols>
  <sheetData>
    <row r="1" spans="1:30">
      <c r="A1" t="s">
        <v>2405</v>
      </c>
      <c r="B1" t="s">
        <v>2406</v>
      </c>
      <c r="C1" t="s">
        <v>2407</v>
      </c>
      <c r="D1" t="s">
        <v>2408</v>
      </c>
      <c r="E1" t="s">
        <v>2409</v>
      </c>
      <c r="F1" t="s">
        <v>2410</v>
      </c>
      <c r="G1" t="s">
        <v>2411</v>
      </c>
      <c r="H1" t="s">
        <v>2412</v>
      </c>
      <c r="I1" t="s">
        <v>2413</v>
      </c>
      <c r="J1" t="s">
        <v>2414</v>
      </c>
      <c r="K1" t="s">
        <v>2415</v>
      </c>
      <c r="L1" t="s">
        <v>2416</v>
      </c>
      <c r="M1" t="s">
        <v>2417</v>
      </c>
      <c r="N1" t="s">
        <v>2418</v>
      </c>
      <c r="O1" t="s">
        <v>2424</v>
      </c>
      <c r="P1" t="s">
        <v>2425</v>
      </c>
      <c r="Q1" t="s">
        <v>2426</v>
      </c>
      <c r="R1" t="s">
        <v>2427</v>
      </c>
      <c r="S1" t="s">
        <v>2428</v>
      </c>
      <c r="T1" t="s">
        <v>2811</v>
      </c>
      <c r="U1" t="s">
        <v>2812</v>
      </c>
      <c r="V1" t="s">
        <v>2419</v>
      </c>
      <c r="W1" t="s">
        <v>2420</v>
      </c>
      <c r="X1" t="s">
        <v>2421</v>
      </c>
      <c r="Y1" t="s">
        <v>2422</v>
      </c>
      <c r="Z1" t="s">
        <v>2423</v>
      </c>
    </row>
    <row r="2" spans="1:30">
      <c r="A2" t="s">
        <v>3100</v>
      </c>
      <c r="B2" cm="1">
        <f t="array" ref="B2">IF(COUNTIFS(GameLog!D:D,'BAL B'!A2,GameLog!C:C,"BAL")=0,0,COUNTA(_xlfn.UNIQUE(_xlfn._xlws.FILTER(GameLog!A$2:A$1000, (GameLog!C$2:C$1000="BAL") * (GameLog!D$2:D$1000=A2)))))</f>
        <v>2</v>
      </c>
      <c r="C2">
        <f>D2+M2+P2+Q2+R2</f>
        <v>8</v>
      </c>
      <c r="D2">
        <f>SUMIFS(GameLog!G:G,GameLog!$D:$D,'BAL B'!$A2,GameLog!$C:$C,"BAL")</f>
        <v>6</v>
      </c>
      <c r="E2">
        <f>SUMIFS(GameLog!H:H,GameLog!$D:$D,'BAL B'!$A2,GameLog!$C:$C,"BAL")</f>
        <v>2</v>
      </c>
      <c r="F2">
        <f>SUMIFS(GameLog!I:I,GameLog!$D:$D,'BAL B'!$A2,GameLog!$C:$C,"BAL")</f>
        <v>1</v>
      </c>
      <c r="G2">
        <f>SUMIFS(GameLog!J:J,GameLog!$D:$D,'BAL B'!$A2,GameLog!$C:$C,"BAL")</f>
        <v>1</v>
      </c>
      <c r="H2">
        <f>SUMIFS(GameLog!K:K,GameLog!$D:$D,'BAL B'!$A2,GameLog!$C:$C,"BAL")</f>
        <v>0</v>
      </c>
      <c r="I2">
        <f>SUMIFS(GameLog!L:L,GameLog!$D:$D,'BAL B'!$A2,GameLog!$C:$C,"BAL")</f>
        <v>0</v>
      </c>
      <c r="J2">
        <f>SUMIFS(GameLog!M:M,GameLog!$D:$D,'BAL B'!$A2,GameLog!$C:$C,"BAL")</f>
        <v>0</v>
      </c>
      <c r="K2">
        <f>SUMIFS(GameLog!N:N,GameLog!$D:$D,'BAL B'!$A2,GameLog!$C:$C,"BAL")</f>
        <v>0</v>
      </c>
      <c r="L2">
        <f>SUMIFS(GameLog!O:O,GameLog!$D:$D,'BAL B'!$A2,GameLog!$C:$C,"BAL")</f>
        <v>0</v>
      </c>
      <c r="M2">
        <f>SUMIFS(GameLog!P:P,GameLog!$D:$D,'BAL B'!$A2,GameLog!$C:$C,"BAL")</f>
        <v>2</v>
      </c>
      <c r="N2">
        <f>SUMIFS(GameLog!Q:Q,GameLog!$D:$D,'BAL B'!$A2,GameLog!$C:$C,"BAL")</f>
        <v>1</v>
      </c>
      <c r="O2">
        <f>SUMIFS(GameLog!R:R,GameLog!$D:$D,'BAL B'!$A2,GameLog!$C:$C,"BAL")</f>
        <v>0</v>
      </c>
      <c r="P2">
        <f>SUMIFS(GameLog!S:S,GameLog!$D:$D,'BAL B'!$A2,GameLog!$C:$C,"BAL")</f>
        <v>0</v>
      </c>
      <c r="Q2">
        <f>SUMIFS(GameLog!T:T,GameLog!$D:$D,'BAL B'!$A2,GameLog!$C:$C,"BAL")</f>
        <v>0</v>
      </c>
      <c r="R2">
        <f>SUMIFS(GameLog!U:U,GameLog!$D:$D,'BAL B'!$A2,GameLog!$C:$C,"BAL")</f>
        <v>0</v>
      </c>
      <c r="S2">
        <f>SUMIFS(GameLog!V:V,GameLog!$D:$D,'BAL B'!$A2,GameLog!$C:$C,"BAL")</f>
        <v>0</v>
      </c>
      <c r="V2" s="8">
        <f>IFERROR(F2/D2,0)</f>
        <v>0.16666666666666666</v>
      </c>
      <c r="W2" s="8">
        <f t="shared" ref="W2:W26" si="0">IFERROR((F2+M2+P2)/(C2-Q2),0)</f>
        <v>0.375</v>
      </c>
      <c r="X2" s="8">
        <f t="shared" ref="X2:X26" si="1">IFERROR(Z2/D2,0)</f>
        <v>0.33333333333333331</v>
      </c>
      <c r="Y2" s="8">
        <f>W2+X2</f>
        <v>0.70833333333333326</v>
      </c>
      <c r="Z2">
        <f>G2+F2+H2*2+I2*3</f>
        <v>2</v>
      </c>
      <c r="AD2" s="14"/>
    </row>
    <row r="3" spans="1:30">
      <c r="A3" t="s">
        <v>3101</v>
      </c>
      <c r="B3" cm="1">
        <f t="array" ref="B3">IF(COUNTIFS(GameLog!D:D,'BAL B'!A3,GameLog!C:C,"BAL")=0,0,COUNTA(_xlfn.UNIQUE(_xlfn._xlws.FILTER(GameLog!A$2:A$1000, (GameLog!C$2:C$1000="BAL") * (GameLog!D$2:D$1000=A3)))))</f>
        <v>2</v>
      </c>
      <c r="C3">
        <f t="shared" ref="C3:C26" si="2">D3+M3+P3+Q3+R3</f>
        <v>8</v>
      </c>
      <c r="D3">
        <f>SUMIFS(GameLog!G:G,GameLog!$D:$D,'BAL B'!$A3,GameLog!$C:$C,"BAL")</f>
        <v>6</v>
      </c>
      <c r="E3">
        <f>SUMIFS(GameLog!H:H,GameLog!$D:$D,'BAL B'!$A3,GameLog!$C:$C,"BAL")</f>
        <v>0</v>
      </c>
      <c r="F3">
        <f>SUMIFS(GameLog!I:I,GameLog!$D:$D,'BAL B'!$A3,GameLog!$C:$C,"BAL")</f>
        <v>1</v>
      </c>
      <c r="G3">
        <f>SUMIFS(GameLog!J:J,GameLog!$D:$D,'BAL B'!$A3,GameLog!$C:$C,"BAL")</f>
        <v>0</v>
      </c>
      <c r="H3">
        <f>SUMIFS(GameLog!K:K,GameLog!$D:$D,'BAL B'!$A3,GameLog!$C:$C,"BAL")</f>
        <v>0</v>
      </c>
      <c r="I3">
        <f>SUMIFS(GameLog!L:L,GameLog!$D:$D,'BAL B'!$A3,GameLog!$C:$C,"BAL")</f>
        <v>0</v>
      </c>
      <c r="J3">
        <f>SUMIFS(GameLog!M:M,GameLog!$D:$D,'BAL B'!$A3,GameLog!$C:$C,"BAL")</f>
        <v>1</v>
      </c>
      <c r="K3">
        <f>SUMIFS(GameLog!N:N,GameLog!$D:$D,'BAL B'!$A3,GameLog!$C:$C,"BAL")</f>
        <v>0</v>
      </c>
      <c r="L3">
        <f>SUMIFS(GameLog!O:O,GameLog!$D:$D,'BAL B'!$A3,GameLog!$C:$C,"BAL")</f>
        <v>0</v>
      </c>
      <c r="M3">
        <f>SUMIFS(GameLog!P:P,GameLog!$D:$D,'BAL B'!$A3,GameLog!$C:$C,"BAL")</f>
        <v>1</v>
      </c>
      <c r="N3">
        <f>SUMIFS(GameLog!Q:Q,GameLog!$D:$D,'BAL B'!$A3,GameLog!$C:$C,"BAL")</f>
        <v>0</v>
      </c>
      <c r="O3">
        <f>SUMIFS(GameLog!R:R,GameLog!$D:$D,'BAL B'!$A3,GameLog!$C:$C,"BAL")</f>
        <v>0</v>
      </c>
      <c r="P3">
        <f>SUMIFS(GameLog!S:S,GameLog!$D:$D,'BAL B'!$A3,GameLog!$C:$C,"BAL")</f>
        <v>0</v>
      </c>
      <c r="Q3">
        <f>SUMIFS(GameLog!T:T,GameLog!$D:$D,'BAL B'!$A3,GameLog!$C:$C,"BAL")</f>
        <v>0</v>
      </c>
      <c r="R3">
        <f>SUMIFS(GameLog!U:U,GameLog!$D:$D,'BAL B'!$A3,GameLog!$C:$C,"BAL")</f>
        <v>1</v>
      </c>
      <c r="S3">
        <f>SUMIFS(GameLog!V:V,GameLog!$D:$D,'BAL B'!$A3,GameLog!$C:$C,"BAL")</f>
        <v>0</v>
      </c>
      <c r="V3" s="8">
        <f t="shared" ref="V3:V26" si="3">IFERROR(F3/D3,0)</f>
        <v>0.16666666666666666</v>
      </c>
      <c r="W3" s="8">
        <f t="shared" si="0"/>
        <v>0.25</v>
      </c>
      <c r="X3" s="8">
        <f t="shared" si="1"/>
        <v>0.16666666666666666</v>
      </c>
      <c r="Y3" s="8">
        <f t="shared" ref="Y3:Y26" si="4">W3+X3</f>
        <v>0.41666666666666663</v>
      </c>
      <c r="Z3">
        <f t="shared" ref="Z3:Z26" si="5">G3+F3+H3*2+I3*3</f>
        <v>1</v>
      </c>
      <c r="AD3" s="14"/>
    </row>
    <row r="4" spans="1:30">
      <c r="A4" t="s">
        <v>3102</v>
      </c>
      <c r="B4" cm="1">
        <f t="array" ref="B4">IF(COUNTIFS(GameLog!D:D,'BAL B'!A4,GameLog!C:C,"BAL")=0,0,COUNTA(_xlfn.UNIQUE(_xlfn._xlws.FILTER(GameLog!A$2:A$1000, (GameLog!C$2:C$1000="BAL") * (GameLog!D$2:D$1000=A4)))))</f>
        <v>0</v>
      </c>
      <c r="C4">
        <f t="shared" si="2"/>
        <v>0</v>
      </c>
      <c r="D4">
        <f>SUMIFS(GameLog!G:G,GameLog!$D:$D,'BAL B'!$A4,GameLog!$C:$C,"BAL")</f>
        <v>0</v>
      </c>
      <c r="E4">
        <f>SUMIFS(GameLog!H:H,GameLog!$D:$D,'BAL B'!$A4,GameLog!$C:$C,"BAL")</f>
        <v>0</v>
      </c>
      <c r="F4">
        <f>SUMIFS(GameLog!I:I,GameLog!$D:$D,'BAL B'!$A4,GameLog!$C:$C,"BAL")</f>
        <v>0</v>
      </c>
      <c r="G4">
        <f>SUMIFS(GameLog!J:J,GameLog!$D:$D,'BAL B'!$A4,GameLog!$C:$C,"BAL")</f>
        <v>0</v>
      </c>
      <c r="H4">
        <f>SUMIFS(GameLog!K:K,GameLog!$D:$D,'BAL B'!$A4,GameLog!$C:$C,"BAL")</f>
        <v>0</v>
      </c>
      <c r="I4">
        <f>SUMIFS(GameLog!L:L,GameLog!$D:$D,'BAL B'!$A4,GameLog!$C:$C,"BAL")</f>
        <v>0</v>
      </c>
      <c r="J4">
        <f>SUMIFS(GameLog!M:M,GameLog!$D:$D,'BAL B'!$A4,GameLog!$C:$C,"BAL")</f>
        <v>0</v>
      </c>
      <c r="K4">
        <f>SUMIFS(GameLog!N:N,GameLog!$D:$D,'BAL B'!$A4,GameLog!$C:$C,"BAL")</f>
        <v>0</v>
      </c>
      <c r="L4">
        <f>SUMIFS(GameLog!O:O,GameLog!$D:$D,'BAL B'!$A4,GameLog!$C:$C,"BAL")</f>
        <v>0</v>
      </c>
      <c r="M4">
        <f>SUMIFS(GameLog!P:P,GameLog!$D:$D,'BAL B'!$A4,GameLog!$C:$C,"BAL")</f>
        <v>0</v>
      </c>
      <c r="N4">
        <f>SUMIFS(GameLog!Q:Q,GameLog!$D:$D,'BAL B'!$A4,GameLog!$C:$C,"BAL")</f>
        <v>0</v>
      </c>
      <c r="O4">
        <f>SUMIFS(GameLog!R:R,GameLog!$D:$D,'BAL B'!$A4,GameLog!$C:$C,"BAL")</f>
        <v>0</v>
      </c>
      <c r="P4">
        <f>SUMIFS(GameLog!S:S,GameLog!$D:$D,'BAL B'!$A4,GameLog!$C:$C,"BAL")</f>
        <v>0</v>
      </c>
      <c r="Q4">
        <f>SUMIFS(GameLog!T:T,GameLog!$D:$D,'BAL B'!$A4,GameLog!$C:$C,"BAL")</f>
        <v>0</v>
      </c>
      <c r="R4">
        <f>SUMIFS(GameLog!U:U,GameLog!$D:$D,'BAL B'!$A4,GameLog!$C:$C,"BAL")</f>
        <v>0</v>
      </c>
      <c r="S4">
        <f>SUMIFS(GameLog!V:V,GameLog!$D:$D,'BAL B'!$A4,GameLog!$C:$C,"BAL")</f>
        <v>0</v>
      </c>
      <c r="V4" s="8">
        <f t="shared" si="3"/>
        <v>0</v>
      </c>
      <c r="W4" s="8">
        <f t="shared" si="0"/>
        <v>0</v>
      </c>
      <c r="X4" s="8">
        <f t="shared" si="1"/>
        <v>0</v>
      </c>
      <c r="Y4" s="8">
        <f t="shared" si="4"/>
        <v>0</v>
      </c>
      <c r="Z4">
        <f t="shared" si="5"/>
        <v>0</v>
      </c>
      <c r="AD4" s="14"/>
    </row>
    <row r="5" spans="1:30">
      <c r="A5" t="s">
        <v>3103</v>
      </c>
      <c r="B5" cm="1">
        <f t="array" ref="B5">IF(COUNTIFS(GameLog!D:D,'BAL B'!A5,GameLog!C:C,"BAL")=0,0,COUNTA(_xlfn.UNIQUE(_xlfn._xlws.FILTER(GameLog!A$2:A$1000, (GameLog!C$2:C$1000="BAL") * (GameLog!D$2:D$1000=A5)))))</f>
        <v>1</v>
      </c>
      <c r="C5">
        <f t="shared" si="2"/>
        <v>4</v>
      </c>
      <c r="D5">
        <f>SUMIFS(GameLog!G:G,GameLog!$D:$D,'BAL B'!$A5,GameLog!$C:$C,"BAL")</f>
        <v>4</v>
      </c>
      <c r="E5">
        <f>SUMIFS(GameLog!H:H,GameLog!$D:$D,'BAL B'!$A5,GameLog!$C:$C,"BAL")</f>
        <v>0</v>
      </c>
      <c r="F5">
        <f>SUMIFS(GameLog!I:I,GameLog!$D:$D,'BAL B'!$A5,GameLog!$C:$C,"BAL")</f>
        <v>1</v>
      </c>
      <c r="G5">
        <f>SUMIFS(GameLog!J:J,GameLog!$D:$D,'BAL B'!$A5,GameLog!$C:$C,"BAL")</f>
        <v>1</v>
      </c>
      <c r="H5">
        <f>SUMIFS(GameLog!K:K,GameLog!$D:$D,'BAL B'!$A5,GameLog!$C:$C,"BAL")</f>
        <v>0</v>
      </c>
      <c r="I5">
        <f>SUMIFS(GameLog!L:L,GameLog!$D:$D,'BAL B'!$A5,GameLog!$C:$C,"BAL")</f>
        <v>0</v>
      </c>
      <c r="J5">
        <f>SUMIFS(GameLog!M:M,GameLog!$D:$D,'BAL B'!$A5,GameLog!$C:$C,"BAL")</f>
        <v>0</v>
      </c>
      <c r="K5">
        <f>SUMIFS(GameLog!N:N,GameLog!$D:$D,'BAL B'!$A5,GameLog!$C:$C,"BAL")</f>
        <v>0</v>
      </c>
      <c r="L5">
        <f>SUMIFS(GameLog!O:O,GameLog!$D:$D,'BAL B'!$A5,GameLog!$C:$C,"BAL")</f>
        <v>0</v>
      </c>
      <c r="M5">
        <f>SUMIFS(GameLog!P:P,GameLog!$D:$D,'BAL B'!$A5,GameLog!$C:$C,"BAL")</f>
        <v>0</v>
      </c>
      <c r="N5">
        <f>SUMIFS(GameLog!Q:Q,GameLog!$D:$D,'BAL B'!$A5,GameLog!$C:$C,"BAL")</f>
        <v>1</v>
      </c>
      <c r="O5">
        <f>SUMIFS(GameLog!R:R,GameLog!$D:$D,'BAL B'!$A5,GameLog!$C:$C,"BAL")</f>
        <v>0</v>
      </c>
      <c r="P5">
        <f>SUMIFS(GameLog!S:S,GameLog!$D:$D,'BAL B'!$A5,GameLog!$C:$C,"BAL")</f>
        <v>0</v>
      </c>
      <c r="Q5">
        <f>SUMIFS(GameLog!T:T,GameLog!$D:$D,'BAL B'!$A5,GameLog!$C:$C,"BAL")</f>
        <v>0</v>
      </c>
      <c r="R5">
        <f>SUMIFS(GameLog!U:U,GameLog!$D:$D,'BAL B'!$A5,GameLog!$C:$C,"BAL")</f>
        <v>0</v>
      </c>
      <c r="S5">
        <f>SUMIFS(GameLog!V:V,GameLog!$D:$D,'BAL B'!$A5,GameLog!$C:$C,"BAL")</f>
        <v>0</v>
      </c>
      <c r="V5" s="8">
        <f t="shared" si="3"/>
        <v>0.25</v>
      </c>
      <c r="W5" s="8">
        <f t="shared" si="0"/>
        <v>0.25</v>
      </c>
      <c r="X5" s="8">
        <f t="shared" si="1"/>
        <v>0.5</v>
      </c>
      <c r="Y5" s="8">
        <f t="shared" si="4"/>
        <v>0.75</v>
      </c>
      <c r="Z5">
        <f t="shared" si="5"/>
        <v>2</v>
      </c>
      <c r="AD5" s="14"/>
    </row>
    <row r="6" spans="1:30">
      <c r="A6" t="s">
        <v>3104</v>
      </c>
      <c r="B6" cm="1">
        <f t="array" ref="B6">IF(COUNTIFS(GameLog!D:D,'BAL B'!A6,GameLog!C:C,"BAL")=0,0,COUNTA(_xlfn.UNIQUE(_xlfn._xlws.FILTER(GameLog!A$2:A$1000, (GameLog!C$2:C$1000="BAL") * (GameLog!D$2:D$1000=A6)))))</f>
        <v>3</v>
      </c>
      <c r="C6">
        <f t="shared" si="2"/>
        <v>13</v>
      </c>
      <c r="D6">
        <f>SUMIFS(GameLog!G:G,GameLog!$D:$D,'BAL B'!$A6,GameLog!$C:$C,"BAL")</f>
        <v>11</v>
      </c>
      <c r="E6">
        <f>SUMIFS(GameLog!H:H,GameLog!$D:$D,'BAL B'!$A6,GameLog!$C:$C,"BAL")</f>
        <v>2</v>
      </c>
      <c r="F6">
        <f>SUMIFS(GameLog!I:I,GameLog!$D:$D,'BAL B'!$A6,GameLog!$C:$C,"BAL")</f>
        <v>8</v>
      </c>
      <c r="G6">
        <f>SUMIFS(GameLog!J:J,GameLog!$D:$D,'BAL B'!$A6,GameLog!$C:$C,"BAL")</f>
        <v>1</v>
      </c>
      <c r="H6">
        <f>SUMIFS(GameLog!K:K,GameLog!$D:$D,'BAL B'!$A6,GameLog!$C:$C,"BAL")</f>
        <v>1</v>
      </c>
      <c r="I6">
        <f>SUMIFS(GameLog!L:L,GameLog!$D:$D,'BAL B'!$A6,GameLog!$C:$C,"BAL")</f>
        <v>0</v>
      </c>
      <c r="J6">
        <f>SUMIFS(GameLog!M:M,GameLog!$D:$D,'BAL B'!$A6,GameLog!$C:$C,"BAL")</f>
        <v>4</v>
      </c>
      <c r="K6">
        <f>SUMIFS(GameLog!N:N,GameLog!$D:$D,'BAL B'!$A6,GameLog!$C:$C,"BAL")</f>
        <v>0</v>
      </c>
      <c r="L6">
        <f>SUMIFS(GameLog!O:O,GameLog!$D:$D,'BAL B'!$A6,GameLog!$C:$C,"BAL")</f>
        <v>0</v>
      </c>
      <c r="M6">
        <f>SUMIFS(GameLog!P:P,GameLog!$D:$D,'BAL B'!$A6,GameLog!$C:$C,"BAL")</f>
        <v>2</v>
      </c>
      <c r="N6">
        <f>SUMIFS(GameLog!Q:Q,GameLog!$D:$D,'BAL B'!$A6,GameLog!$C:$C,"BAL")</f>
        <v>0</v>
      </c>
      <c r="O6">
        <f>SUMIFS(GameLog!R:R,GameLog!$D:$D,'BAL B'!$A6,GameLog!$C:$C,"BAL")</f>
        <v>0</v>
      </c>
      <c r="P6">
        <f>SUMIFS(GameLog!S:S,GameLog!$D:$D,'BAL B'!$A6,GameLog!$C:$C,"BAL")</f>
        <v>0</v>
      </c>
      <c r="Q6">
        <f>SUMIFS(GameLog!T:T,GameLog!$D:$D,'BAL B'!$A6,GameLog!$C:$C,"BAL")</f>
        <v>0</v>
      </c>
      <c r="R6">
        <f>SUMIFS(GameLog!U:U,GameLog!$D:$D,'BAL B'!$A6,GameLog!$C:$C,"BAL")</f>
        <v>0</v>
      </c>
      <c r="S6">
        <f>SUMIFS(GameLog!V:V,GameLog!$D:$D,'BAL B'!$A6,GameLog!$C:$C,"BAL")</f>
        <v>0</v>
      </c>
      <c r="V6" s="8">
        <f t="shared" si="3"/>
        <v>0.72727272727272729</v>
      </c>
      <c r="W6" s="8">
        <f t="shared" si="0"/>
        <v>0.76923076923076927</v>
      </c>
      <c r="X6" s="8">
        <f t="shared" si="1"/>
        <v>1</v>
      </c>
      <c r="Y6" s="8">
        <f t="shared" si="4"/>
        <v>1.7692307692307692</v>
      </c>
      <c r="Z6">
        <f t="shared" si="5"/>
        <v>11</v>
      </c>
      <c r="AD6" s="14"/>
    </row>
    <row r="7" spans="1:30">
      <c r="A7" t="s">
        <v>3105</v>
      </c>
      <c r="B7" cm="1">
        <f t="array" ref="B7">IF(COUNTIFS(GameLog!D:D,'BAL B'!A7,GameLog!C:C,"BAL")=0,0,COUNTA(_xlfn.UNIQUE(_xlfn._xlws.FILTER(GameLog!A$2:A$1000, (GameLog!C$2:C$1000="BAL") * (GameLog!D$2:D$1000=A7)))))</f>
        <v>3</v>
      </c>
      <c r="C7">
        <f t="shared" si="2"/>
        <v>12</v>
      </c>
      <c r="D7">
        <f>SUMIFS(GameLog!G:G,GameLog!$D:$D,'BAL B'!$A7,GameLog!$C:$C,"BAL")</f>
        <v>11</v>
      </c>
      <c r="E7">
        <f>SUMIFS(GameLog!H:H,GameLog!$D:$D,'BAL B'!$A7,GameLog!$C:$C,"BAL")</f>
        <v>1</v>
      </c>
      <c r="F7">
        <f>SUMIFS(GameLog!I:I,GameLog!$D:$D,'BAL B'!$A7,GameLog!$C:$C,"BAL")</f>
        <v>2</v>
      </c>
      <c r="G7">
        <f>SUMIFS(GameLog!J:J,GameLog!$D:$D,'BAL B'!$A7,GameLog!$C:$C,"BAL")</f>
        <v>0</v>
      </c>
      <c r="H7">
        <f>SUMIFS(GameLog!K:K,GameLog!$D:$D,'BAL B'!$A7,GameLog!$C:$C,"BAL")</f>
        <v>0</v>
      </c>
      <c r="I7">
        <f>SUMIFS(GameLog!L:L,GameLog!$D:$D,'BAL B'!$A7,GameLog!$C:$C,"BAL")</f>
        <v>0</v>
      </c>
      <c r="J7">
        <f>SUMIFS(GameLog!M:M,GameLog!$D:$D,'BAL B'!$A7,GameLog!$C:$C,"BAL")</f>
        <v>0</v>
      </c>
      <c r="K7">
        <f>SUMIFS(GameLog!N:N,GameLog!$D:$D,'BAL B'!$A7,GameLog!$C:$C,"BAL")</f>
        <v>0</v>
      </c>
      <c r="L7">
        <f>SUMIFS(GameLog!O:O,GameLog!$D:$D,'BAL B'!$A7,GameLog!$C:$C,"BAL")</f>
        <v>0</v>
      </c>
      <c r="M7">
        <f>SUMIFS(GameLog!P:P,GameLog!$D:$D,'BAL B'!$A7,GameLog!$C:$C,"BAL")</f>
        <v>1</v>
      </c>
      <c r="N7">
        <f>SUMIFS(GameLog!Q:Q,GameLog!$D:$D,'BAL B'!$A7,GameLog!$C:$C,"BAL")</f>
        <v>0</v>
      </c>
      <c r="O7">
        <f>SUMIFS(GameLog!R:R,GameLog!$D:$D,'BAL B'!$A7,GameLog!$C:$C,"BAL")</f>
        <v>1</v>
      </c>
      <c r="P7">
        <f>SUMIFS(GameLog!S:S,GameLog!$D:$D,'BAL B'!$A7,GameLog!$C:$C,"BAL")</f>
        <v>0</v>
      </c>
      <c r="Q7">
        <f>SUMIFS(GameLog!T:T,GameLog!$D:$D,'BAL B'!$A7,GameLog!$C:$C,"BAL")</f>
        <v>0</v>
      </c>
      <c r="R7">
        <f>SUMIFS(GameLog!U:U,GameLog!$D:$D,'BAL B'!$A7,GameLog!$C:$C,"BAL")</f>
        <v>0</v>
      </c>
      <c r="S7">
        <f>SUMIFS(GameLog!V:V,GameLog!$D:$D,'BAL B'!$A7,GameLog!$C:$C,"BAL")</f>
        <v>0</v>
      </c>
      <c r="V7" s="8">
        <f t="shared" si="3"/>
        <v>0.18181818181818182</v>
      </c>
      <c r="W7" s="8">
        <f t="shared" si="0"/>
        <v>0.25</v>
      </c>
      <c r="X7" s="8">
        <f t="shared" si="1"/>
        <v>0.18181818181818182</v>
      </c>
      <c r="Y7" s="8">
        <f t="shared" si="4"/>
        <v>0.43181818181818182</v>
      </c>
      <c r="Z7">
        <f t="shared" si="5"/>
        <v>2</v>
      </c>
      <c r="AD7" s="14"/>
    </row>
    <row r="8" spans="1:30">
      <c r="A8" t="s">
        <v>3106</v>
      </c>
      <c r="B8" cm="1">
        <f t="array" ref="B8">IF(COUNTIFS(GameLog!D:D,'BAL B'!A8,GameLog!C:C,"BAL")=0,0,COUNTA(_xlfn.UNIQUE(_xlfn._xlws.FILTER(GameLog!A$2:A$1000, (GameLog!C$2:C$1000="BAL") * (GameLog!D$2:D$1000=A8)))))</f>
        <v>3</v>
      </c>
      <c r="C8">
        <f t="shared" si="2"/>
        <v>14</v>
      </c>
      <c r="D8">
        <f>SUMIFS(GameLog!G:G,GameLog!$D:$D,'BAL B'!$A8,GameLog!$C:$C,"BAL")</f>
        <v>8</v>
      </c>
      <c r="E8">
        <f>SUMIFS(GameLog!H:H,GameLog!$D:$D,'BAL B'!$A8,GameLog!$C:$C,"BAL")</f>
        <v>4</v>
      </c>
      <c r="F8">
        <f>SUMIFS(GameLog!I:I,GameLog!$D:$D,'BAL B'!$A8,GameLog!$C:$C,"BAL")</f>
        <v>2</v>
      </c>
      <c r="G8">
        <f>SUMIFS(GameLog!J:J,GameLog!$D:$D,'BAL B'!$A8,GameLog!$C:$C,"BAL")</f>
        <v>0</v>
      </c>
      <c r="H8">
        <f>SUMIFS(GameLog!K:K,GameLog!$D:$D,'BAL B'!$A8,GameLog!$C:$C,"BAL")</f>
        <v>0</v>
      </c>
      <c r="I8">
        <f>SUMIFS(GameLog!L:L,GameLog!$D:$D,'BAL B'!$A8,GameLog!$C:$C,"BAL")</f>
        <v>0</v>
      </c>
      <c r="J8">
        <f>SUMIFS(GameLog!M:M,GameLog!$D:$D,'BAL B'!$A8,GameLog!$C:$C,"BAL")</f>
        <v>1</v>
      </c>
      <c r="K8">
        <f>SUMIFS(GameLog!N:N,GameLog!$D:$D,'BAL B'!$A8,GameLog!$C:$C,"BAL")</f>
        <v>0</v>
      </c>
      <c r="L8">
        <f>SUMIFS(GameLog!O:O,GameLog!$D:$D,'BAL B'!$A8,GameLog!$C:$C,"BAL")</f>
        <v>0</v>
      </c>
      <c r="M8">
        <f>SUMIFS(GameLog!P:P,GameLog!$D:$D,'BAL B'!$A8,GameLog!$C:$C,"BAL")</f>
        <v>6</v>
      </c>
      <c r="N8">
        <f>SUMIFS(GameLog!Q:Q,GameLog!$D:$D,'BAL B'!$A8,GameLog!$C:$C,"BAL")</f>
        <v>0</v>
      </c>
      <c r="O8">
        <f>SUMIFS(GameLog!R:R,GameLog!$D:$D,'BAL B'!$A8,GameLog!$C:$C,"BAL")</f>
        <v>0</v>
      </c>
      <c r="P8">
        <f>SUMIFS(GameLog!S:S,GameLog!$D:$D,'BAL B'!$A8,GameLog!$C:$C,"BAL")</f>
        <v>0</v>
      </c>
      <c r="Q8">
        <f>SUMIFS(GameLog!T:T,GameLog!$D:$D,'BAL B'!$A8,GameLog!$C:$C,"BAL")</f>
        <v>0</v>
      </c>
      <c r="R8">
        <f>SUMIFS(GameLog!U:U,GameLog!$D:$D,'BAL B'!$A8,GameLog!$C:$C,"BAL")</f>
        <v>0</v>
      </c>
      <c r="S8">
        <f>SUMIFS(GameLog!V:V,GameLog!$D:$D,'BAL B'!$A8,GameLog!$C:$C,"BAL")</f>
        <v>0</v>
      </c>
      <c r="V8" s="8">
        <f t="shared" si="3"/>
        <v>0.25</v>
      </c>
      <c r="W8" s="8">
        <f t="shared" si="0"/>
        <v>0.5714285714285714</v>
      </c>
      <c r="X8" s="8">
        <f t="shared" si="1"/>
        <v>0.25</v>
      </c>
      <c r="Y8" s="8">
        <f t="shared" si="4"/>
        <v>0.8214285714285714</v>
      </c>
      <c r="Z8">
        <f t="shared" si="5"/>
        <v>2</v>
      </c>
      <c r="AD8" s="14"/>
    </row>
    <row r="9" spans="1:30">
      <c r="A9" t="s">
        <v>3107</v>
      </c>
      <c r="B9" cm="1">
        <f t="array" ref="B9">IF(COUNTIFS(GameLog!D:D,'BAL B'!A9,GameLog!C:C,"BAL")=0,0,COUNTA(_xlfn.UNIQUE(_xlfn._xlws.FILTER(GameLog!A$2:A$1000, (GameLog!C$2:C$1000="BAL") * (GameLog!D$2:D$1000=A9)))))</f>
        <v>3</v>
      </c>
      <c r="C9">
        <f t="shared" si="2"/>
        <v>13</v>
      </c>
      <c r="D9">
        <f>SUMIFS(GameLog!G:G,GameLog!$D:$D,'BAL B'!$A9,GameLog!$C:$C,"BAL")</f>
        <v>10</v>
      </c>
      <c r="E9">
        <f>SUMIFS(GameLog!H:H,GameLog!$D:$D,'BAL B'!$A9,GameLog!$C:$C,"BAL")</f>
        <v>0</v>
      </c>
      <c r="F9">
        <f>SUMIFS(GameLog!I:I,GameLog!$D:$D,'BAL B'!$A9,GameLog!$C:$C,"BAL")</f>
        <v>3</v>
      </c>
      <c r="G9">
        <f>SUMIFS(GameLog!J:J,GameLog!$D:$D,'BAL B'!$A9,GameLog!$C:$C,"BAL")</f>
        <v>2</v>
      </c>
      <c r="H9">
        <f>SUMIFS(GameLog!K:K,GameLog!$D:$D,'BAL B'!$A9,GameLog!$C:$C,"BAL")</f>
        <v>0</v>
      </c>
      <c r="I9">
        <f>SUMIFS(GameLog!L:L,GameLog!$D:$D,'BAL B'!$A9,GameLog!$C:$C,"BAL")</f>
        <v>0</v>
      </c>
      <c r="J9">
        <f>SUMIFS(GameLog!M:M,GameLog!$D:$D,'BAL B'!$A9,GameLog!$C:$C,"BAL")</f>
        <v>5</v>
      </c>
      <c r="K9">
        <f>SUMIFS(GameLog!N:N,GameLog!$D:$D,'BAL B'!$A9,GameLog!$C:$C,"BAL")</f>
        <v>0</v>
      </c>
      <c r="L9">
        <f>SUMIFS(GameLog!O:O,GameLog!$D:$D,'BAL B'!$A9,GameLog!$C:$C,"BAL")</f>
        <v>0</v>
      </c>
      <c r="M9">
        <f>SUMIFS(GameLog!P:P,GameLog!$D:$D,'BAL B'!$A9,GameLog!$C:$C,"BAL")</f>
        <v>3</v>
      </c>
      <c r="N9">
        <f>SUMIFS(GameLog!Q:Q,GameLog!$D:$D,'BAL B'!$A9,GameLog!$C:$C,"BAL")</f>
        <v>0</v>
      </c>
      <c r="O9">
        <f>SUMIFS(GameLog!R:R,GameLog!$D:$D,'BAL B'!$A9,GameLog!$C:$C,"BAL")</f>
        <v>0</v>
      </c>
      <c r="P9">
        <f>SUMIFS(GameLog!S:S,GameLog!$D:$D,'BAL B'!$A9,GameLog!$C:$C,"BAL")</f>
        <v>0</v>
      </c>
      <c r="Q9">
        <f>SUMIFS(GameLog!T:T,GameLog!$D:$D,'BAL B'!$A9,GameLog!$C:$C,"BAL")</f>
        <v>0</v>
      </c>
      <c r="R9">
        <f>SUMIFS(GameLog!U:U,GameLog!$D:$D,'BAL B'!$A9,GameLog!$C:$C,"BAL")</f>
        <v>0</v>
      </c>
      <c r="S9">
        <f>SUMIFS(GameLog!V:V,GameLog!$D:$D,'BAL B'!$A9,GameLog!$C:$C,"BAL")</f>
        <v>1</v>
      </c>
      <c r="V9" s="8">
        <f t="shared" si="3"/>
        <v>0.3</v>
      </c>
      <c r="W9" s="8">
        <f t="shared" si="0"/>
        <v>0.46153846153846156</v>
      </c>
      <c r="X9" s="8">
        <f t="shared" si="1"/>
        <v>0.5</v>
      </c>
      <c r="Y9" s="8">
        <f t="shared" si="4"/>
        <v>0.96153846153846156</v>
      </c>
      <c r="Z9">
        <f t="shared" si="5"/>
        <v>5</v>
      </c>
      <c r="AD9" s="14"/>
    </row>
    <row r="10" spans="1:30">
      <c r="A10" t="s">
        <v>3108</v>
      </c>
      <c r="B10" cm="1">
        <f t="array" ref="B10">IF(COUNTIFS(GameLog!D:D,'BAL B'!A10,GameLog!C:C,"BAL")=0,0,COUNTA(_xlfn.UNIQUE(_xlfn._xlws.FILTER(GameLog!A$2:A$1000, (GameLog!C$2:C$1000="BAL") * (GameLog!D$2:D$1000=A10)))))</f>
        <v>3</v>
      </c>
      <c r="C10">
        <f t="shared" si="2"/>
        <v>6</v>
      </c>
      <c r="D10">
        <f>SUMIFS(GameLog!G:G,GameLog!$D:$D,'BAL B'!$A10,GameLog!$C:$C,"BAL")</f>
        <v>5</v>
      </c>
      <c r="E10">
        <f>SUMIFS(GameLog!H:H,GameLog!$D:$D,'BAL B'!$A10,GameLog!$C:$C,"BAL")</f>
        <v>0</v>
      </c>
      <c r="F10">
        <f>SUMIFS(GameLog!I:I,GameLog!$D:$D,'BAL B'!$A10,GameLog!$C:$C,"BAL")</f>
        <v>1</v>
      </c>
      <c r="G10">
        <f>SUMIFS(GameLog!J:J,GameLog!$D:$D,'BAL B'!$A10,GameLog!$C:$C,"BAL")</f>
        <v>0</v>
      </c>
      <c r="H10">
        <f>SUMIFS(GameLog!K:K,GameLog!$D:$D,'BAL B'!$A10,GameLog!$C:$C,"BAL")</f>
        <v>0</v>
      </c>
      <c r="I10">
        <f>SUMIFS(GameLog!L:L,GameLog!$D:$D,'BAL B'!$A10,GameLog!$C:$C,"BAL")</f>
        <v>0</v>
      </c>
      <c r="J10">
        <f>SUMIFS(GameLog!M:M,GameLog!$D:$D,'BAL B'!$A10,GameLog!$C:$C,"BAL")</f>
        <v>0</v>
      </c>
      <c r="K10">
        <f>SUMIFS(GameLog!N:N,GameLog!$D:$D,'BAL B'!$A10,GameLog!$C:$C,"BAL")</f>
        <v>0</v>
      </c>
      <c r="L10">
        <f>SUMIFS(GameLog!O:O,GameLog!$D:$D,'BAL B'!$A10,GameLog!$C:$C,"BAL")</f>
        <v>0</v>
      </c>
      <c r="M10">
        <f>SUMIFS(GameLog!P:P,GameLog!$D:$D,'BAL B'!$A10,GameLog!$C:$C,"BAL")</f>
        <v>1</v>
      </c>
      <c r="N10">
        <f>SUMIFS(GameLog!Q:Q,GameLog!$D:$D,'BAL B'!$A10,GameLog!$C:$C,"BAL")</f>
        <v>0</v>
      </c>
      <c r="O10">
        <f>SUMIFS(GameLog!R:R,GameLog!$D:$D,'BAL B'!$A10,GameLog!$C:$C,"BAL")</f>
        <v>1</v>
      </c>
      <c r="P10">
        <f>SUMIFS(GameLog!S:S,GameLog!$D:$D,'BAL B'!$A10,GameLog!$C:$C,"BAL")</f>
        <v>0</v>
      </c>
      <c r="Q10">
        <f>SUMIFS(GameLog!T:T,GameLog!$D:$D,'BAL B'!$A10,GameLog!$C:$C,"BAL")</f>
        <v>0</v>
      </c>
      <c r="R10">
        <f>SUMIFS(GameLog!U:U,GameLog!$D:$D,'BAL B'!$A10,GameLog!$C:$C,"BAL")</f>
        <v>0</v>
      </c>
      <c r="S10">
        <f>SUMIFS(GameLog!V:V,GameLog!$D:$D,'BAL B'!$A10,GameLog!$C:$C,"BAL")</f>
        <v>0</v>
      </c>
      <c r="V10" s="8">
        <f t="shared" si="3"/>
        <v>0.2</v>
      </c>
      <c r="W10" s="8">
        <f t="shared" si="0"/>
        <v>0.33333333333333331</v>
      </c>
      <c r="X10" s="8">
        <f t="shared" si="1"/>
        <v>0.2</v>
      </c>
      <c r="Y10" s="8">
        <f t="shared" si="4"/>
        <v>0.53333333333333333</v>
      </c>
      <c r="Z10">
        <f t="shared" si="5"/>
        <v>1</v>
      </c>
      <c r="AD10" s="13"/>
    </row>
    <row r="11" spans="1:30">
      <c r="A11" t="s">
        <v>3109</v>
      </c>
      <c r="B11" cm="1">
        <f t="array" ref="B11">IF(COUNTIFS(GameLog!D:D,'BAL B'!A11,GameLog!C:C,"BAL")=0,0,COUNTA(_xlfn.UNIQUE(_xlfn._xlws.FILTER(GameLog!A$2:A$1000, (GameLog!C$2:C$1000="BAL") * (GameLog!D$2:D$1000=A11)))))</f>
        <v>3</v>
      </c>
      <c r="C11">
        <f t="shared" si="2"/>
        <v>13</v>
      </c>
      <c r="D11">
        <f>SUMIFS(GameLog!G:G,GameLog!$D:$D,'BAL B'!$A11,GameLog!$C:$C,"BAL")</f>
        <v>12</v>
      </c>
      <c r="E11">
        <f>SUMIFS(GameLog!H:H,GameLog!$D:$D,'BAL B'!$A11,GameLog!$C:$C,"BAL")</f>
        <v>0</v>
      </c>
      <c r="F11">
        <f>SUMIFS(GameLog!I:I,GameLog!$D:$D,'BAL B'!$A11,GameLog!$C:$C,"BAL")</f>
        <v>0</v>
      </c>
      <c r="G11">
        <f>SUMIFS(GameLog!J:J,GameLog!$D:$D,'BAL B'!$A11,GameLog!$C:$C,"BAL")</f>
        <v>0</v>
      </c>
      <c r="H11">
        <f>SUMIFS(GameLog!K:K,GameLog!$D:$D,'BAL B'!$A11,GameLog!$C:$C,"BAL")</f>
        <v>0</v>
      </c>
      <c r="I11">
        <f>SUMIFS(GameLog!L:L,GameLog!$D:$D,'BAL B'!$A11,GameLog!$C:$C,"BAL")</f>
        <v>0</v>
      </c>
      <c r="J11">
        <f>SUMIFS(GameLog!M:M,GameLog!$D:$D,'BAL B'!$A11,GameLog!$C:$C,"BAL")</f>
        <v>0</v>
      </c>
      <c r="K11">
        <f>SUMIFS(GameLog!N:N,GameLog!$D:$D,'BAL B'!$A11,GameLog!$C:$C,"BAL")</f>
        <v>0</v>
      </c>
      <c r="L11">
        <f>SUMIFS(GameLog!O:O,GameLog!$D:$D,'BAL B'!$A11,GameLog!$C:$C,"BAL")</f>
        <v>0</v>
      </c>
      <c r="M11">
        <f>SUMIFS(GameLog!P:P,GameLog!$D:$D,'BAL B'!$A11,GameLog!$C:$C,"BAL")</f>
        <v>1</v>
      </c>
      <c r="N11">
        <f>SUMIFS(GameLog!Q:Q,GameLog!$D:$D,'BAL B'!$A11,GameLog!$C:$C,"BAL")</f>
        <v>2</v>
      </c>
      <c r="O11">
        <f>SUMIFS(GameLog!R:R,GameLog!$D:$D,'BAL B'!$A11,GameLog!$C:$C,"BAL")</f>
        <v>1</v>
      </c>
      <c r="P11">
        <f>SUMIFS(GameLog!S:S,GameLog!$D:$D,'BAL B'!$A11,GameLog!$C:$C,"BAL")</f>
        <v>0</v>
      </c>
      <c r="Q11">
        <f>SUMIFS(GameLog!T:T,GameLog!$D:$D,'BAL B'!$A11,GameLog!$C:$C,"BAL")</f>
        <v>0</v>
      </c>
      <c r="R11">
        <f>SUMIFS(GameLog!U:U,GameLog!$D:$D,'BAL B'!$A11,GameLog!$C:$C,"BAL")</f>
        <v>0</v>
      </c>
      <c r="S11">
        <f>SUMIFS(GameLog!V:V,GameLog!$D:$D,'BAL B'!$A11,GameLog!$C:$C,"BAL")</f>
        <v>0</v>
      </c>
      <c r="V11" s="8">
        <f t="shared" si="3"/>
        <v>0</v>
      </c>
      <c r="W11" s="8">
        <f t="shared" si="0"/>
        <v>7.6923076923076927E-2</v>
      </c>
      <c r="X11" s="8">
        <f t="shared" si="1"/>
        <v>0</v>
      </c>
      <c r="Y11" s="8">
        <f t="shared" si="4"/>
        <v>7.6923076923076927E-2</v>
      </c>
      <c r="Z11">
        <f t="shared" si="5"/>
        <v>0</v>
      </c>
      <c r="AD11" s="14"/>
    </row>
    <row r="12" spans="1:30">
      <c r="A12" t="s">
        <v>3110</v>
      </c>
      <c r="B12" cm="1">
        <f t="array" ref="B12">IF(COUNTIFS(GameLog!D:D,'BAL B'!A12,GameLog!C:C,"BAL")=0,0,COUNTA(_xlfn.UNIQUE(_xlfn._xlws.FILTER(GameLog!A$2:A$1000, (GameLog!C$2:C$1000="BAL") * (GameLog!D$2:D$1000=A12)))))</f>
        <v>0</v>
      </c>
      <c r="C12">
        <f t="shared" si="2"/>
        <v>0</v>
      </c>
      <c r="D12">
        <f>SUMIFS(GameLog!G:G,GameLog!$D:$D,'BAL B'!$A12,GameLog!$C:$C,"BAL")</f>
        <v>0</v>
      </c>
      <c r="E12">
        <f>SUMIFS(GameLog!H:H,GameLog!$D:$D,'BAL B'!$A12,GameLog!$C:$C,"BAL")</f>
        <v>0</v>
      </c>
      <c r="F12">
        <f>SUMIFS(GameLog!I:I,GameLog!$D:$D,'BAL B'!$A12,GameLog!$C:$C,"BAL")</f>
        <v>0</v>
      </c>
      <c r="G12">
        <f>SUMIFS(GameLog!J:J,GameLog!$D:$D,'BAL B'!$A12,GameLog!$C:$C,"BAL")</f>
        <v>0</v>
      </c>
      <c r="H12">
        <f>SUMIFS(GameLog!K:K,GameLog!$D:$D,'BAL B'!$A12,GameLog!$C:$C,"BAL")</f>
        <v>0</v>
      </c>
      <c r="I12">
        <f>SUMIFS(GameLog!L:L,GameLog!$D:$D,'BAL B'!$A12,GameLog!$C:$C,"BAL")</f>
        <v>0</v>
      </c>
      <c r="J12">
        <f>SUMIFS(GameLog!M:M,GameLog!$D:$D,'BAL B'!$A12,GameLog!$C:$C,"BAL")</f>
        <v>0</v>
      </c>
      <c r="K12">
        <f>SUMIFS(GameLog!N:N,GameLog!$D:$D,'BAL B'!$A12,GameLog!$C:$C,"BAL")</f>
        <v>0</v>
      </c>
      <c r="L12">
        <f>SUMIFS(GameLog!O:O,GameLog!$D:$D,'BAL B'!$A12,GameLog!$C:$C,"BAL")</f>
        <v>0</v>
      </c>
      <c r="M12">
        <f>SUMIFS(GameLog!P:P,GameLog!$D:$D,'BAL B'!$A12,GameLog!$C:$C,"BAL")</f>
        <v>0</v>
      </c>
      <c r="N12">
        <f>SUMIFS(GameLog!Q:Q,GameLog!$D:$D,'BAL B'!$A12,GameLog!$C:$C,"BAL")</f>
        <v>0</v>
      </c>
      <c r="O12">
        <f>SUMIFS(GameLog!R:R,GameLog!$D:$D,'BAL B'!$A12,GameLog!$C:$C,"BAL")</f>
        <v>0</v>
      </c>
      <c r="P12">
        <f>SUMIFS(GameLog!S:S,GameLog!$D:$D,'BAL B'!$A12,GameLog!$C:$C,"BAL")</f>
        <v>0</v>
      </c>
      <c r="Q12">
        <f>SUMIFS(GameLog!T:T,GameLog!$D:$D,'BAL B'!$A12,GameLog!$C:$C,"BAL")</f>
        <v>0</v>
      </c>
      <c r="R12">
        <f>SUMIFS(GameLog!U:U,GameLog!$D:$D,'BAL B'!$A12,GameLog!$C:$C,"BAL")</f>
        <v>0</v>
      </c>
      <c r="S12">
        <f>SUMIFS(GameLog!V:V,GameLog!$D:$D,'BAL B'!$A12,GameLog!$C:$C,"BAL")</f>
        <v>0</v>
      </c>
      <c r="V12" s="8">
        <f t="shared" si="3"/>
        <v>0</v>
      </c>
      <c r="W12" s="8">
        <f t="shared" si="0"/>
        <v>0</v>
      </c>
      <c r="X12" s="8">
        <f t="shared" si="1"/>
        <v>0</v>
      </c>
      <c r="Y12" s="8">
        <f t="shared" si="4"/>
        <v>0</v>
      </c>
      <c r="Z12">
        <f t="shared" si="5"/>
        <v>0</v>
      </c>
      <c r="AD12" s="14"/>
    </row>
    <row r="13" spans="1:30">
      <c r="A13" t="s">
        <v>3111</v>
      </c>
      <c r="B13" cm="1">
        <f t="array" ref="B13">IF(COUNTIFS(GameLog!D:D,'BAL B'!A13,GameLog!C:C,"BAL")=0,0,COUNTA(_xlfn.UNIQUE(_xlfn._xlws.FILTER(GameLog!A$2:A$1000, (GameLog!C$2:C$1000="BAL") * (GameLog!D$2:D$1000=A13)))))</f>
        <v>3</v>
      </c>
      <c r="C13">
        <f t="shared" si="2"/>
        <v>11</v>
      </c>
      <c r="D13">
        <f>SUMIFS(GameLog!G:G,GameLog!$D:$D,'BAL B'!$A13,GameLog!$C:$C,"BAL")</f>
        <v>7</v>
      </c>
      <c r="E13">
        <f>SUMIFS(GameLog!H:H,GameLog!$D:$D,'BAL B'!$A13,GameLog!$C:$C,"BAL")</f>
        <v>3</v>
      </c>
      <c r="F13">
        <f>SUMIFS(GameLog!I:I,GameLog!$D:$D,'BAL B'!$A13,GameLog!$C:$C,"BAL")</f>
        <v>1</v>
      </c>
      <c r="G13">
        <f>SUMIFS(GameLog!J:J,GameLog!$D:$D,'BAL B'!$A13,GameLog!$C:$C,"BAL")</f>
        <v>0</v>
      </c>
      <c r="H13">
        <f>SUMIFS(GameLog!K:K,GameLog!$D:$D,'BAL B'!$A13,GameLog!$C:$C,"BAL")</f>
        <v>1</v>
      </c>
      <c r="I13">
        <f>SUMIFS(GameLog!L:L,GameLog!$D:$D,'BAL B'!$A13,GameLog!$C:$C,"BAL")</f>
        <v>0</v>
      </c>
      <c r="J13">
        <f>SUMIFS(GameLog!M:M,GameLog!$D:$D,'BAL B'!$A13,GameLog!$C:$C,"BAL")</f>
        <v>1</v>
      </c>
      <c r="K13">
        <f>SUMIFS(GameLog!N:N,GameLog!$D:$D,'BAL B'!$A13,GameLog!$C:$C,"BAL")</f>
        <v>0</v>
      </c>
      <c r="L13">
        <f>SUMIFS(GameLog!O:O,GameLog!$D:$D,'BAL B'!$A13,GameLog!$C:$C,"BAL")</f>
        <v>0</v>
      </c>
      <c r="M13">
        <f>SUMIFS(GameLog!P:P,GameLog!$D:$D,'BAL B'!$A13,GameLog!$C:$C,"BAL")</f>
        <v>4</v>
      </c>
      <c r="N13">
        <f>SUMIFS(GameLog!Q:Q,GameLog!$D:$D,'BAL B'!$A13,GameLog!$C:$C,"BAL")</f>
        <v>1</v>
      </c>
      <c r="O13">
        <f>SUMIFS(GameLog!R:R,GameLog!$D:$D,'BAL B'!$A13,GameLog!$C:$C,"BAL")</f>
        <v>1</v>
      </c>
      <c r="P13">
        <f>SUMIFS(GameLog!S:S,GameLog!$D:$D,'BAL B'!$A13,GameLog!$C:$C,"BAL")</f>
        <v>0</v>
      </c>
      <c r="Q13">
        <f>SUMIFS(GameLog!T:T,GameLog!$D:$D,'BAL B'!$A13,GameLog!$C:$C,"BAL")</f>
        <v>0</v>
      </c>
      <c r="R13">
        <f>SUMIFS(GameLog!U:U,GameLog!$D:$D,'BAL B'!$A13,GameLog!$C:$C,"BAL")</f>
        <v>0</v>
      </c>
      <c r="S13">
        <f>SUMIFS(GameLog!V:V,GameLog!$D:$D,'BAL B'!$A13,GameLog!$C:$C,"BAL")</f>
        <v>0</v>
      </c>
      <c r="V13" s="8">
        <f t="shared" si="3"/>
        <v>0.14285714285714285</v>
      </c>
      <c r="W13" s="8">
        <f t="shared" si="0"/>
        <v>0.45454545454545453</v>
      </c>
      <c r="X13" s="8">
        <f t="shared" si="1"/>
        <v>0.42857142857142855</v>
      </c>
      <c r="Y13" s="8">
        <f t="shared" si="4"/>
        <v>0.88311688311688308</v>
      </c>
      <c r="Z13">
        <f t="shared" si="5"/>
        <v>3</v>
      </c>
      <c r="AD13" s="14"/>
    </row>
    <row r="14" spans="1:30">
      <c r="A14" t="s">
        <v>3112</v>
      </c>
      <c r="B14" cm="1">
        <f t="array" ref="B14">IF(COUNTIFS(GameLog!D:D,'BAL B'!A14,GameLog!C:C,"BAL")=0,0,COUNTA(_xlfn.UNIQUE(_xlfn._xlws.FILTER(GameLog!A$2:A$1000, (GameLog!C$2:C$1000="BAL") * (GameLog!D$2:D$1000=A14)))))</f>
        <v>0</v>
      </c>
      <c r="C14">
        <f t="shared" si="2"/>
        <v>0</v>
      </c>
      <c r="D14">
        <f>SUMIFS(GameLog!G:G,GameLog!$D:$D,'BAL B'!$A14,GameLog!$C:$C,"BAL")</f>
        <v>0</v>
      </c>
      <c r="E14">
        <f>SUMIFS(GameLog!H:H,GameLog!$D:$D,'BAL B'!$A14,GameLog!$C:$C,"BAL")</f>
        <v>0</v>
      </c>
      <c r="F14">
        <f>SUMIFS(GameLog!I:I,GameLog!$D:$D,'BAL B'!$A14,GameLog!$C:$C,"BAL")</f>
        <v>0</v>
      </c>
      <c r="G14">
        <f>SUMIFS(GameLog!J:J,GameLog!$D:$D,'BAL B'!$A14,GameLog!$C:$C,"BAL")</f>
        <v>0</v>
      </c>
      <c r="H14">
        <f>SUMIFS(GameLog!K:K,GameLog!$D:$D,'BAL B'!$A14,GameLog!$C:$C,"BAL")</f>
        <v>0</v>
      </c>
      <c r="I14">
        <f>SUMIFS(GameLog!L:L,GameLog!$D:$D,'BAL B'!$A14,GameLog!$C:$C,"BAL")</f>
        <v>0</v>
      </c>
      <c r="J14">
        <f>SUMIFS(GameLog!M:M,GameLog!$D:$D,'BAL B'!$A14,GameLog!$C:$C,"BAL")</f>
        <v>0</v>
      </c>
      <c r="K14">
        <f>SUMIFS(GameLog!N:N,GameLog!$D:$D,'BAL B'!$A14,GameLog!$C:$C,"BAL")</f>
        <v>0</v>
      </c>
      <c r="L14">
        <f>SUMIFS(GameLog!O:O,GameLog!$D:$D,'BAL B'!$A14,GameLog!$C:$C,"BAL")</f>
        <v>0</v>
      </c>
      <c r="M14">
        <f>SUMIFS(GameLog!P:P,GameLog!$D:$D,'BAL B'!$A14,GameLog!$C:$C,"BAL")</f>
        <v>0</v>
      </c>
      <c r="N14">
        <f>SUMIFS(GameLog!Q:Q,GameLog!$D:$D,'BAL B'!$A14,GameLog!$C:$C,"BAL")</f>
        <v>0</v>
      </c>
      <c r="O14">
        <f>SUMIFS(GameLog!R:R,GameLog!$D:$D,'BAL B'!$A14,GameLog!$C:$C,"BAL")</f>
        <v>0</v>
      </c>
      <c r="P14">
        <f>SUMIFS(GameLog!S:S,GameLog!$D:$D,'BAL B'!$A14,GameLog!$C:$C,"BAL")</f>
        <v>0</v>
      </c>
      <c r="Q14">
        <f>SUMIFS(GameLog!T:T,GameLog!$D:$D,'BAL B'!$A14,GameLog!$C:$C,"BAL")</f>
        <v>0</v>
      </c>
      <c r="R14">
        <f>SUMIFS(GameLog!U:U,GameLog!$D:$D,'BAL B'!$A14,GameLog!$C:$C,"BAL")</f>
        <v>0</v>
      </c>
      <c r="S14">
        <f>SUMIFS(GameLog!V:V,GameLog!$D:$D,'BAL B'!$A14,GameLog!$C:$C,"BAL")</f>
        <v>0</v>
      </c>
      <c r="V14" s="8">
        <f t="shared" si="3"/>
        <v>0</v>
      </c>
      <c r="W14" s="8">
        <f t="shared" si="0"/>
        <v>0</v>
      </c>
      <c r="X14" s="8">
        <f t="shared" si="1"/>
        <v>0</v>
      </c>
      <c r="Y14" s="8">
        <f t="shared" si="4"/>
        <v>0</v>
      </c>
      <c r="Z14">
        <f t="shared" si="5"/>
        <v>0</v>
      </c>
      <c r="AD14" s="14"/>
    </row>
    <row r="15" spans="1:30">
      <c r="A15" t="s">
        <v>3113</v>
      </c>
      <c r="B15" cm="1">
        <f t="array" ref="B15">IF(COUNTIFS(GameLog!D:D,'BAL B'!A15,GameLog!C:C,"BAL")=0,0,COUNTA(_xlfn.UNIQUE(_xlfn._xlws.FILTER(GameLog!A$2:A$1000, (GameLog!C$2:C$1000="BAL") * (GameLog!D$2:D$1000=A15)))))</f>
        <v>0</v>
      </c>
      <c r="C15">
        <f t="shared" si="2"/>
        <v>0</v>
      </c>
      <c r="D15">
        <f>SUMIFS(GameLog!G:G,GameLog!$D:$D,'BAL B'!$A15,GameLog!$C:$C,"BAL")</f>
        <v>0</v>
      </c>
      <c r="E15">
        <f>SUMIFS(GameLog!H:H,GameLog!$D:$D,'BAL B'!$A15,GameLog!$C:$C,"BAL")</f>
        <v>0</v>
      </c>
      <c r="F15">
        <f>SUMIFS(GameLog!I:I,GameLog!$D:$D,'BAL B'!$A15,GameLog!$C:$C,"BAL")</f>
        <v>0</v>
      </c>
      <c r="G15">
        <f>SUMIFS(GameLog!J:J,GameLog!$D:$D,'BAL B'!$A15,GameLog!$C:$C,"BAL")</f>
        <v>0</v>
      </c>
      <c r="H15">
        <f>SUMIFS(GameLog!K:K,GameLog!$D:$D,'BAL B'!$A15,GameLog!$C:$C,"BAL")</f>
        <v>0</v>
      </c>
      <c r="I15">
        <f>SUMIFS(GameLog!L:L,GameLog!$D:$D,'BAL B'!$A15,GameLog!$C:$C,"BAL")</f>
        <v>0</v>
      </c>
      <c r="J15">
        <f>SUMIFS(GameLog!M:M,GameLog!$D:$D,'BAL B'!$A15,GameLog!$C:$C,"BAL")</f>
        <v>0</v>
      </c>
      <c r="K15">
        <f>SUMIFS(GameLog!N:N,GameLog!$D:$D,'BAL B'!$A15,GameLog!$C:$C,"BAL")</f>
        <v>0</v>
      </c>
      <c r="L15">
        <f>SUMIFS(GameLog!O:O,GameLog!$D:$D,'BAL B'!$A15,GameLog!$C:$C,"BAL")</f>
        <v>0</v>
      </c>
      <c r="M15">
        <f>SUMIFS(GameLog!P:P,GameLog!$D:$D,'BAL B'!$A15,GameLog!$C:$C,"BAL")</f>
        <v>0</v>
      </c>
      <c r="N15">
        <f>SUMIFS(GameLog!Q:Q,GameLog!$D:$D,'BAL B'!$A15,GameLog!$C:$C,"BAL")</f>
        <v>0</v>
      </c>
      <c r="O15">
        <f>SUMIFS(GameLog!R:R,GameLog!$D:$D,'BAL B'!$A15,GameLog!$C:$C,"BAL")</f>
        <v>0</v>
      </c>
      <c r="P15">
        <f>SUMIFS(GameLog!S:S,GameLog!$D:$D,'BAL B'!$A15,GameLog!$C:$C,"BAL")</f>
        <v>0</v>
      </c>
      <c r="Q15">
        <f>SUMIFS(GameLog!T:T,GameLog!$D:$D,'BAL B'!$A15,GameLog!$C:$C,"BAL")</f>
        <v>0</v>
      </c>
      <c r="R15">
        <f>SUMIFS(GameLog!U:U,GameLog!$D:$D,'BAL B'!$A15,GameLog!$C:$C,"BAL")</f>
        <v>0</v>
      </c>
      <c r="S15">
        <f>SUMIFS(GameLog!V:V,GameLog!$D:$D,'BAL B'!$A15,GameLog!$C:$C,"BAL")</f>
        <v>0</v>
      </c>
      <c r="V15" s="8">
        <f t="shared" si="3"/>
        <v>0</v>
      </c>
      <c r="W15" s="8">
        <f t="shared" si="0"/>
        <v>0</v>
      </c>
      <c r="X15" s="8">
        <f t="shared" si="1"/>
        <v>0</v>
      </c>
      <c r="Y15" s="8">
        <f t="shared" si="4"/>
        <v>0</v>
      </c>
      <c r="Z15">
        <f t="shared" si="5"/>
        <v>0</v>
      </c>
      <c r="AD15" s="14"/>
    </row>
    <row r="16" spans="1:30">
      <c r="A16" t="s">
        <v>2996</v>
      </c>
      <c r="B16" cm="1">
        <f t="array" ref="B16">IF(COUNTIFS(GameLog!D:D,'BAL B'!A16,GameLog!C:C,"BAL")=0,0,COUNTA(_xlfn.UNIQUE(_xlfn._xlws.FILTER(GameLog!A$2:A$1000, (GameLog!C$2:C$1000="BAL") * (GameLog!D$2:D$1000=A16)))))</f>
        <v>0</v>
      </c>
      <c r="C16">
        <f t="shared" si="2"/>
        <v>0</v>
      </c>
      <c r="D16">
        <f>SUMIFS(GameLog!G:G,GameLog!$D:$D,'BAL B'!$A16,GameLog!$C:$C,"BAL")</f>
        <v>0</v>
      </c>
      <c r="E16">
        <f>SUMIFS(GameLog!H:H,GameLog!$D:$D,'BAL B'!$A16,GameLog!$C:$C,"BAL")</f>
        <v>0</v>
      </c>
      <c r="F16">
        <f>SUMIFS(GameLog!I:I,GameLog!$D:$D,'BAL B'!$A16,GameLog!$C:$C,"BAL")</f>
        <v>0</v>
      </c>
      <c r="G16">
        <f>SUMIFS(GameLog!J:J,GameLog!$D:$D,'BAL B'!$A16,GameLog!$C:$C,"BAL")</f>
        <v>0</v>
      </c>
      <c r="H16">
        <f>SUMIFS(GameLog!K:K,GameLog!$D:$D,'BAL B'!$A16,GameLog!$C:$C,"BAL")</f>
        <v>0</v>
      </c>
      <c r="I16">
        <f>SUMIFS(GameLog!L:L,GameLog!$D:$D,'BAL B'!$A16,GameLog!$C:$C,"BAL")</f>
        <v>0</v>
      </c>
      <c r="J16">
        <f>SUMIFS(GameLog!M:M,GameLog!$D:$D,'BAL B'!$A16,GameLog!$C:$C,"BAL")</f>
        <v>0</v>
      </c>
      <c r="K16">
        <f>SUMIFS(GameLog!N:N,GameLog!$D:$D,'BAL B'!$A16,GameLog!$C:$C,"BAL")</f>
        <v>0</v>
      </c>
      <c r="L16">
        <f>SUMIFS(GameLog!O:O,GameLog!$D:$D,'BAL B'!$A16,GameLog!$C:$C,"BAL")</f>
        <v>0</v>
      </c>
      <c r="M16">
        <f>SUMIFS(GameLog!P:P,GameLog!$D:$D,'BAL B'!$A16,GameLog!$C:$C,"BAL")</f>
        <v>0</v>
      </c>
      <c r="N16">
        <f>SUMIFS(GameLog!Q:Q,GameLog!$D:$D,'BAL B'!$A16,GameLog!$C:$C,"BAL")</f>
        <v>0</v>
      </c>
      <c r="O16">
        <f>SUMIFS(GameLog!R:R,GameLog!$D:$D,'BAL B'!$A16,GameLog!$C:$C,"BAL")</f>
        <v>0</v>
      </c>
      <c r="P16">
        <f>SUMIFS(GameLog!S:S,GameLog!$D:$D,'BAL B'!$A16,GameLog!$C:$C,"BAL")</f>
        <v>0</v>
      </c>
      <c r="Q16">
        <f>SUMIFS(GameLog!T:T,GameLog!$D:$D,'BAL B'!$A16,GameLog!$C:$C,"BAL")</f>
        <v>0</v>
      </c>
      <c r="R16">
        <f>SUMIFS(GameLog!U:U,GameLog!$D:$D,'BAL B'!$A16,GameLog!$C:$C,"BAL")</f>
        <v>0</v>
      </c>
      <c r="S16">
        <f>SUMIFS(GameLog!V:V,GameLog!$D:$D,'BAL B'!$A16,GameLog!$C:$C,"BAL")</f>
        <v>0</v>
      </c>
      <c r="V16" s="8">
        <f t="shared" si="3"/>
        <v>0</v>
      </c>
      <c r="W16" s="8">
        <f t="shared" si="0"/>
        <v>0</v>
      </c>
      <c r="X16" s="8">
        <f t="shared" si="1"/>
        <v>0</v>
      </c>
      <c r="Y16" s="8">
        <f t="shared" si="4"/>
        <v>0</v>
      </c>
      <c r="Z16">
        <f t="shared" si="5"/>
        <v>0</v>
      </c>
      <c r="AD16" s="14"/>
    </row>
    <row r="17" spans="1:30">
      <c r="A17" t="s">
        <v>3114</v>
      </c>
      <c r="B17" cm="1">
        <f t="array" ref="B17">IF(COUNTIFS(GameLog!D:D,'BAL B'!A17,GameLog!C:C,"BAL")=0,0,COUNTA(_xlfn.UNIQUE(_xlfn._xlws.FILTER(GameLog!A$2:A$1000, (GameLog!C$2:C$1000="BAL") * (GameLog!D$2:D$1000=A17)))))</f>
        <v>0</v>
      </c>
      <c r="C17">
        <f t="shared" si="2"/>
        <v>0</v>
      </c>
      <c r="D17">
        <f>SUMIFS(GameLog!G:G,GameLog!$D:$D,'BAL B'!$A17,GameLog!$C:$C,"BAL")</f>
        <v>0</v>
      </c>
      <c r="E17">
        <f>SUMIFS(GameLog!H:H,GameLog!$D:$D,'BAL B'!$A17,GameLog!$C:$C,"BAL")</f>
        <v>0</v>
      </c>
      <c r="F17">
        <f>SUMIFS(GameLog!I:I,GameLog!$D:$D,'BAL B'!$A17,GameLog!$C:$C,"BAL")</f>
        <v>0</v>
      </c>
      <c r="G17">
        <f>SUMIFS(GameLog!J:J,GameLog!$D:$D,'BAL B'!$A17,GameLog!$C:$C,"BAL")</f>
        <v>0</v>
      </c>
      <c r="H17">
        <f>SUMIFS(GameLog!K:K,GameLog!$D:$D,'BAL B'!$A17,GameLog!$C:$C,"BAL")</f>
        <v>0</v>
      </c>
      <c r="I17">
        <f>SUMIFS(GameLog!L:L,GameLog!$D:$D,'BAL B'!$A17,GameLog!$C:$C,"BAL")</f>
        <v>0</v>
      </c>
      <c r="J17">
        <f>SUMIFS(GameLog!M:M,GameLog!$D:$D,'BAL B'!$A17,GameLog!$C:$C,"BAL")</f>
        <v>0</v>
      </c>
      <c r="K17">
        <f>SUMIFS(GameLog!N:N,GameLog!$D:$D,'BAL B'!$A17,GameLog!$C:$C,"BAL")</f>
        <v>0</v>
      </c>
      <c r="L17">
        <f>SUMIFS(GameLog!O:O,GameLog!$D:$D,'BAL B'!$A17,GameLog!$C:$C,"BAL")</f>
        <v>0</v>
      </c>
      <c r="M17">
        <f>SUMIFS(GameLog!P:P,GameLog!$D:$D,'BAL B'!$A17,GameLog!$C:$C,"BAL")</f>
        <v>0</v>
      </c>
      <c r="N17">
        <f>SUMIFS(GameLog!Q:Q,GameLog!$D:$D,'BAL B'!$A17,GameLog!$C:$C,"BAL")</f>
        <v>0</v>
      </c>
      <c r="O17">
        <f>SUMIFS(GameLog!R:R,GameLog!$D:$D,'BAL B'!$A17,GameLog!$C:$C,"BAL")</f>
        <v>0</v>
      </c>
      <c r="P17">
        <f>SUMIFS(GameLog!S:S,GameLog!$D:$D,'BAL B'!$A17,GameLog!$C:$C,"BAL")</f>
        <v>0</v>
      </c>
      <c r="Q17">
        <f>SUMIFS(GameLog!T:T,GameLog!$D:$D,'BAL B'!$A17,GameLog!$C:$C,"BAL")</f>
        <v>0</v>
      </c>
      <c r="R17">
        <f>SUMIFS(GameLog!U:U,GameLog!$D:$D,'BAL B'!$A17,GameLog!$C:$C,"BAL")</f>
        <v>0</v>
      </c>
      <c r="S17">
        <f>SUMIFS(GameLog!V:V,GameLog!$D:$D,'BAL B'!$A17,GameLog!$C:$C,"BAL")</f>
        <v>0</v>
      </c>
      <c r="V17" s="8">
        <f t="shared" si="3"/>
        <v>0</v>
      </c>
      <c r="W17" s="8">
        <f t="shared" si="0"/>
        <v>0</v>
      </c>
      <c r="X17" s="8">
        <f t="shared" si="1"/>
        <v>0</v>
      </c>
      <c r="Y17" s="8">
        <f t="shared" si="4"/>
        <v>0</v>
      </c>
      <c r="Z17">
        <f t="shared" si="5"/>
        <v>0</v>
      </c>
      <c r="AD17" s="14"/>
    </row>
    <row r="18" spans="1:30">
      <c r="A18" t="s">
        <v>3115</v>
      </c>
      <c r="B18" cm="1">
        <f t="array" ref="B18">IF(COUNTIFS(GameLog!D:D,'BAL B'!A18,GameLog!C:C,"BAL")=0,0,COUNTA(_xlfn.UNIQUE(_xlfn._xlws.FILTER(GameLog!A$2:A$1000, (GameLog!C$2:C$1000="BAL") * (GameLog!D$2:D$1000=A18)))))</f>
        <v>2</v>
      </c>
      <c r="C18">
        <f t="shared" si="2"/>
        <v>8</v>
      </c>
      <c r="D18">
        <f>SUMIFS(GameLog!G:G,GameLog!$D:$D,'BAL B'!$A18,GameLog!$C:$C,"BAL")</f>
        <v>8</v>
      </c>
      <c r="E18">
        <f>SUMIFS(GameLog!H:H,GameLog!$D:$D,'BAL B'!$A18,GameLog!$C:$C,"BAL")</f>
        <v>1</v>
      </c>
      <c r="F18">
        <f>SUMIFS(GameLog!I:I,GameLog!$D:$D,'BAL B'!$A18,GameLog!$C:$C,"BAL")</f>
        <v>2</v>
      </c>
      <c r="G18">
        <f>SUMIFS(GameLog!J:J,GameLog!$D:$D,'BAL B'!$A18,GameLog!$C:$C,"BAL")</f>
        <v>0</v>
      </c>
      <c r="H18">
        <f>SUMIFS(GameLog!K:K,GameLog!$D:$D,'BAL B'!$A18,GameLog!$C:$C,"BAL")</f>
        <v>0</v>
      </c>
      <c r="I18">
        <f>SUMIFS(GameLog!L:L,GameLog!$D:$D,'BAL B'!$A18,GameLog!$C:$C,"BAL")</f>
        <v>0</v>
      </c>
      <c r="J18">
        <f>SUMIFS(GameLog!M:M,GameLog!$D:$D,'BAL B'!$A18,GameLog!$C:$C,"BAL")</f>
        <v>0</v>
      </c>
      <c r="K18">
        <f>SUMIFS(GameLog!N:N,GameLog!$D:$D,'BAL B'!$A18,GameLog!$C:$C,"BAL")</f>
        <v>0</v>
      </c>
      <c r="L18">
        <f>SUMIFS(GameLog!O:O,GameLog!$D:$D,'BAL B'!$A18,GameLog!$C:$C,"BAL")</f>
        <v>0</v>
      </c>
      <c r="M18">
        <f>SUMIFS(GameLog!P:P,GameLog!$D:$D,'BAL B'!$A18,GameLog!$C:$C,"BAL")</f>
        <v>0</v>
      </c>
      <c r="N18">
        <f>SUMIFS(GameLog!Q:Q,GameLog!$D:$D,'BAL B'!$A18,GameLog!$C:$C,"BAL")</f>
        <v>1</v>
      </c>
      <c r="O18">
        <f>SUMIFS(GameLog!R:R,GameLog!$D:$D,'BAL B'!$A18,GameLog!$C:$C,"BAL")</f>
        <v>0</v>
      </c>
      <c r="P18">
        <f>SUMIFS(GameLog!S:S,GameLog!$D:$D,'BAL B'!$A18,GameLog!$C:$C,"BAL")</f>
        <v>0</v>
      </c>
      <c r="Q18">
        <f>SUMIFS(GameLog!T:T,GameLog!$D:$D,'BAL B'!$A18,GameLog!$C:$C,"BAL")</f>
        <v>0</v>
      </c>
      <c r="R18">
        <f>SUMIFS(GameLog!U:U,GameLog!$D:$D,'BAL B'!$A18,GameLog!$C:$C,"BAL")</f>
        <v>0</v>
      </c>
      <c r="S18">
        <f>SUMIFS(GameLog!V:V,GameLog!$D:$D,'BAL B'!$A18,GameLog!$C:$C,"BAL")</f>
        <v>0</v>
      </c>
      <c r="V18" s="8">
        <f t="shared" si="3"/>
        <v>0.25</v>
      </c>
      <c r="W18" s="8">
        <f t="shared" si="0"/>
        <v>0.25</v>
      </c>
      <c r="X18" s="8">
        <f t="shared" si="1"/>
        <v>0.25</v>
      </c>
      <c r="Y18" s="8">
        <f t="shared" si="4"/>
        <v>0.5</v>
      </c>
      <c r="Z18">
        <f t="shared" si="5"/>
        <v>2</v>
      </c>
      <c r="AD18" s="14"/>
    </row>
    <row r="19" spans="1:30">
      <c r="A19" t="s">
        <v>3116</v>
      </c>
      <c r="B19" cm="1">
        <f t="array" ref="B19">IF(COUNTIFS(GameLog!D:D,'BAL B'!A19,GameLog!C:C,"BAL")=0,0,COUNTA(_xlfn.UNIQUE(_xlfn._xlws.FILTER(GameLog!A$2:A$1000, (GameLog!C$2:C$1000="BAL") * (GameLog!D$2:D$1000=A19)))))</f>
        <v>0</v>
      </c>
      <c r="C19">
        <f t="shared" si="2"/>
        <v>0</v>
      </c>
      <c r="D19">
        <f>SUMIFS(GameLog!G:G,GameLog!$D:$D,'BAL B'!$A19,GameLog!$C:$C,"BAL")</f>
        <v>0</v>
      </c>
      <c r="E19">
        <f>SUMIFS(GameLog!H:H,GameLog!$D:$D,'BAL B'!$A19,GameLog!$C:$C,"BAL")</f>
        <v>0</v>
      </c>
      <c r="F19">
        <f>SUMIFS(GameLog!I:I,GameLog!$D:$D,'BAL B'!$A19,GameLog!$C:$C,"BAL")</f>
        <v>0</v>
      </c>
      <c r="G19">
        <f>SUMIFS(GameLog!J:J,GameLog!$D:$D,'BAL B'!$A19,GameLog!$C:$C,"BAL")</f>
        <v>0</v>
      </c>
      <c r="H19">
        <f>SUMIFS(GameLog!K:K,GameLog!$D:$D,'BAL B'!$A19,GameLog!$C:$C,"BAL")</f>
        <v>0</v>
      </c>
      <c r="I19">
        <f>SUMIFS(GameLog!L:L,GameLog!$D:$D,'BAL B'!$A19,GameLog!$C:$C,"BAL")</f>
        <v>0</v>
      </c>
      <c r="J19">
        <f>SUMIFS(GameLog!M:M,GameLog!$D:$D,'BAL B'!$A19,GameLog!$C:$C,"BAL")</f>
        <v>0</v>
      </c>
      <c r="K19">
        <f>SUMIFS(GameLog!N:N,GameLog!$D:$D,'BAL B'!$A19,GameLog!$C:$C,"BAL")</f>
        <v>0</v>
      </c>
      <c r="L19">
        <f>SUMIFS(GameLog!O:O,GameLog!$D:$D,'BAL B'!$A19,GameLog!$C:$C,"BAL")</f>
        <v>0</v>
      </c>
      <c r="M19">
        <f>SUMIFS(GameLog!P:P,GameLog!$D:$D,'BAL B'!$A19,GameLog!$C:$C,"BAL")</f>
        <v>0</v>
      </c>
      <c r="N19">
        <f>SUMIFS(GameLog!Q:Q,GameLog!$D:$D,'BAL B'!$A19,GameLog!$C:$C,"BAL")</f>
        <v>0</v>
      </c>
      <c r="O19">
        <f>SUMIFS(GameLog!R:R,GameLog!$D:$D,'BAL B'!$A19,GameLog!$C:$C,"BAL")</f>
        <v>0</v>
      </c>
      <c r="P19">
        <f>SUMIFS(GameLog!S:S,GameLog!$D:$D,'BAL B'!$A19,GameLog!$C:$C,"BAL")</f>
        <v>0</v>
      </c>
      <c r="Q19">
        <f>SUMIFS(GameLog!T:T,GameLog!$D:$D,'BAL B'!$A19,GameLog!$C:$C,"BAL")</f>
        <v>0</v>
      </c>
      <c r="R19">
        <f>SUMIFS(GameLog!U:U,GameLog!$D:$D,'BAL B'!$A19,GameLog!$C:$C,"BAL")</f>
        <v>0</v>
      </c>
      <c r="S19">
        <f>SUMIFS(GameLog!V:V,GameLog!$D:$D,'BAL B'!$A19,GameLog!$C:$C,"BAL")</f>
        <v>0</v>
      </c>
      <c r="V19" s="8">
        <f t="shared" si="3"/>
        <v>0</v>
      </c>
      <c r="W19" s="8">
        <f t="shared" si="0"/>
        <v>0</v>
      </c>
      <c r="X19" s="8">
        <f t="shared" si="1"/>
        <v>0</v>
      </c>
      <c r="Y19" s="8">
        <f t="shared" si="4"/>
        <v>0</v>
      </c>
      <c r="Z19">
        <f t="shared" si="5"/>
        <v>0</v>
      </c>
      <c r="AD19" s="14"/>
    </row>
    <row r="20" spans="1:30">
      <c r="A20" t="s">
        <v>3117</v>
      </c>
      <c r="B20" cm="1">
        <f t="array" ref="B20">IF(COUNTIFS(GameLog!D:D,'BAL B'!A20,GameLog!C:C,"BAL")=0,0,COUNTA(_xlfn.UNIQUE(_xlfn._xlws.FILTER(GameLog!A$2:A$1000, (GameLog!C$2:C$1000="BAL") * (GameLog!D$2:D$1000=A20)))))</f>
        <v>0</v>
      </c>
      <c r="C20">
        <f t="shared" si="2"/>
        <v>0</v>
      </c>
      <c r="D20">
        <f>SUMIFS(GameLog!G:G,GameLog!$D:$D,'BAL B'!$A20,GameLog!$C:$C,"BAL")</f>
        <v>0</v>
      </c>
      <c r="E20">
        <f>SUMIFS(GameLog!H:H,GameLog!$D:$D,'BAL B'!$A20,GameLog!$C:$C,"BAL")</f>
        <v>0</v>
      </c>
      <c r="F20">
        <f>SUMIFS(GameLog!I:I,GameLog!$D:$D,'BAL B'!$A20,GameLog!$C:$C,"BAL")</f>
        <v>0</v>
      </c>
      <c r="G20">
        <f>SUMIFS(GameLog!J:J,GameLog!$D:$D,'BAL B'!$A20,GameLog!$C:$C,"BAL")</f>
        <v>0</v>
      </c>
      <c r="H20">
        <f>SUMIFS(GameLog!K:K,GameLog!$D:$D,'BAL B'!$A20,GameLog!$C:$C,"BAL")</f>
        <v>0</v>
      </c>
      <c r="I20">
        <f>SUMIFS(GameLog!L:L,GameLog!$D:$D,'BAL B'!$A20,GameLog!$C:$C,"BAL")</f>
        <v>0</v>
      </c>
      <c r="J20">
        <f>SUMIFS(GameLog!M:M,GameLog!$D:$D,'BAL B'!$A20,GameLog!$C:$C,"BAL")</f>
        <v>0</v>
      </c>
      <c r="K20">
        <f>SUMIFS(GameLog!N:N,GameLog!$D:$D,'BAL B'!$A20,GameLog!$C:$C,"BAL")</f>
        <v>0</v>
      </c>
      <c r="L20">
        <f>SUMIFS(GameLog!O:O,GameLog!$D:$D,'BAL B'!$A20,GameLog!$C:$C,"BAL")</f>
        <v>0</v>
      </c>
      <c r="M20">
        <f>SUMIFS(GameLog!P:P,GameLog!$D:$D,'BAL B'!$A20,GameLog!$C:$C,"BAL")</f>
        <v>0</v>
      </c>
      <c r="N20">
        <f>SUMIFS(GameLog!Q:Q,GameLog!$D:$D,'BAL B'!$A20,GameLog!$C:$C,"BAL")</f>
        <v>0</v>
      </c>
      <c r="O20">
        <f>SUMIFS(GameLog!R:R,GameLog!$D:$D,'BAL B'!$A20,GameLog!$C:$C,"BAL")</f>
        <v>0</v>
      </c>
      <c r="P20">
        <f>SUMIFS(GameLog!S:S,GameLog!$D:$D,'BAL B'!$A20,GameLog!$C:$C,"BAL")</f>
        <v>0</v>
      </c>
      <c r="Q20">
        <f>SUMIFS(GameLog!T:T,GameLog!$D:$D,'BAL B'!$A20,GameLog!$C:$C,"BAL")</f>
        <v>0</v>
      </c>
      <c r="R20">
        <f>SUMIFS(GameLog!U:U,GameLog!$D:$D,'BAL B'!$A20,GameLog!$C:$C,"BAL")</f>
        <v>0</v>
      </c>
      <c r="S20">
        <f>SUMIFS(GameLog!V:V,GameLog!$D:$D,'BAL B'!$A20,GameLog!$C:$C,"BAL")</f>
        <v>0</v>
      </c>
      <c r="V20" s="8">
        <f t="shared" si="3"/>
        <v>0</v>
      </c>
      <c r="W20" s="8">
        <f t="shared" si="0"/>
        <v>0</v>
      </c>
      <c r="X20" s="8">
        <f t="shared" si="1"/>
        <v>0</v>
      </c>
      <c r="Y20" s="8">
        <f t="shared" si="4"/>
        <v>0</v>
      </c>
      <c r="Z20">
        <f t="shared" si="5"/>
        <v>0</v>
      </c>
      <c r="AD20" s="14"/>
    </row>
    <row r="21" spans="1:30">
      <c r="A21" t="s">
        <v>2715</v>
      </c>
      <c r="B21" cm="1">
        <f t="array" ref="B21">IF(COUNTIFS(GameLog!D:D,'BAL B'!A21,GameLog!C:C,"BAL")=0,0,COUNTA(_xlfn.UNIQUE(_xlfn._xlws.FILTER(GameLog!A$2:A$1000, (GameLog!C$2:C$1000="BAL") * (GameLog!D$2:D$1000=A21)))))</f>
        <v>1</v>
      </c>
      <c r="C21">
        <f t="shared" si="2"/>
        <v>4</v>
      </c>
      <c r="D21">
        <f>SUMIFS(GameLog!G:G,GameLog!$D:$D,'BAL B'!$A21,GameLog!$C:$C,"BAL")</f>
        <v>3</v>
      </c>
      <c r="E21">
        <f>SUMIFS(GameLog!H:H,GameLog!$D:$D,'BAL B'!$A21,GameLog!$C:$C,"BAL")</f>
        <v>0</v>
      </c>
      <c r="F21">
        <f>SUMIFS(GameLog!I:I,GameLog!$D:$D,'BAL B'!$A21,GameLog!$C:$C,"BAL")</f>
        <v>0</v>
      </c>
      <c r="G21">
        <f>SUMIFS(GameLog!J:J,GameLog!$D:$D,'BAL B'!$A21,GameLog!$C:$C,"BAL")</f>
        <v>0</v>
      </c>
      <c r="H21">
        <f>SUMIFS(GameLog!K:K,GameLog!$D:$D,'BAL B'!$A21,GameLog!$C:$C,"BAL")</f>
        <v>0</v>
      </c>
      <c r="I21">
        <f>SUMIFS(GameLog!L:L,GameLog!$D:$D,'BAL B'!$A21,GameLog!$C:$C,"BAL")</f>
        <v>0</v>
      </c>
      <c r="J21">
        <f>SUMIFS(GameLog!M:M,GameLog!$D:$D,'BAL B'!$A21,GameLog!$C:$C,"BAL")</f>
        <v>0</v>
      </c>
      <c r="K21">
        <f>SUMIFS(GameLog!N:N,GameLog!$D:$D,'BAL B'!$A21,GameLog!$C:$C,"BAL")</f>
        <v>0</v>
      </c>
      <c r="L21">
        <f>SUMIFS(GameLog!O:O,GameLog!$D:$D,'BAL B'!$A21,GameLog!$C:$C,"BAL")</f>
        <v>0</v>
      </c>
      <c r="M21">
        <f>SUMIFS(GameLog!P:P,GameLog!$D:$D,'BAL B'!$A21,GameLog!$C:$C,"BAL")</f>
        <v>1</v>
      </c>
      <c r="N21">
        <f>SUMIFS(GameLog!Q:Q,GameLog!$D:$D,'BAL B'!$A21,GameLog!$C:$C,"BAL")</f>
        <v>0</v>
      </c>
      <c r="O21">
        <f>SUMIFS(GameLog!R:R,GameLog!$D:$D,'BAL B'!$A21,GameLog!$C:$C,"BAL")</f>
        <v>1</v>
      </c>
      <c r="P21">
        <f>SUMIFS(GameLog!S:S,GameLog!$D:$D,'BAL B'!$A21,GameLog!$C:$C,"BAL")</f>
        <v>0</v>
      </c>
      <c r="Q21">
        <f>SUMIFS(GameLog!T:T,GameLog!$D:$D,'BAL B'!$A21,GameLog!$C:$C,"BAL")</f>
        <v>0</v>
      </c>
      <c r="R21">
        <f>SUMIFS(GameLog!U:U,GameLog!$D:$D,'BAL B'!$A21,GameLog!$C:$C,"BAL")</f>
        <v>0</v>
      </c>
      <c r="S21">
        <f>SUMIFS(GameLog!V:V,GameLog!$D:$D,'BAL B'!$A21,GameLog!$C:$C,"BAL")</f>
        <v>0</v>
      </c>
      <c r="V21" s="8">
        <f t="shared" si="3"/>
        <v>0</v>
      </c>
      <c r="W21" s="8">
        <f t="shared" si="0"/>
        <v>0.25</v>
      </c>
      <c r="X21" s="8">
        <f t="shared" si="1"/>
        <v>0</v>
      </c>
      <c r="Y21" s="8">
        <f t="shared" si="4"/>
        <v>0.25</v>
      </c>
      <c r="Z21">
        <f t="shared" si="5"/>
        <v>0</v>
      </c>
      <c r="AD21" s="14"/>
    </row>
    <row r="22" spans="1:30">
      <c r="A22" t="s">
        <v>3118</v>
      </c>
      <c r="B22" cm="1">
        <f t="array" ref="B22">IF(COUNTIFS(GameLog!D:D,'BAL B'!A22,GameLog!C:C,"BAL")=0,0,COUNTA(_xlfn.UNIQUE(_xlfn._xlws.FILTER(GameLog!A$2:A$1000, (GameLog!C$2:C$1000="BAL") * (GameLog!D$2:D$1000=A22)))))</f>
        <v>2</v>
      </c>
      <c r="C22">
        <f t="shared" si="2"/>
        <v>0</v>
      </c>
      <c r="D22">
        <f>SUMIFS(GameLog!G:G,GameLog!$D:$D,'BAL B'!$A22,GameLog!$C:$C,"BAL")</f>
        <v>0</v>
      </c>
      <c r="E22">
        <f>SUMIFS(GameLog!H:H,GameLog!$D:$D,'BAL B'!$A22,GameLog!$C:$C,"BAL")</f>
        <v>0</v>
      </c>
      <c r="F22">
        <f>SUMIFS(GameLog!I:I,GameLog!$D:$D,'BAL B'!$A22,GameLog!$C:$C,"BAL")</f>
        <v>0</v>
      </c>
      <c r="G22">
        <f>SUMIFS(GameLog!J:J,GameLog!$D:$D,'BAL B'!$A22,GameLog!$C:$C,"BAL")</f>
        <v>0</v>
      </c>
      <c r="H22">
        <f>SUMIFS(GameLog!K:K,GameLog!$D:$D,'BAL B'!$A22,GameLog!$C:$C,"BAL")</f>
        <v>0</v>
      </c>
      <c r="I22">
        <f>SUMIFS(GameLog!L:L,GameLog!$D:$D,'BAL B'!$A22,GameLog!$C:$C,"BAL")</f>
        <v>0</v>
      </c>
      <c r="J22">
        <f>SUMIFS(GameLog!M:M,GameLog!$D:$D,'BAL B'!$A22,GameLog!$C:$C,"BAL")</f>
        <v>0</v>
      </c>
      <c r="K22">
        <f>SUMIFS(GameLog!N:N,GameLog!$D:$D,'BAL B'!$A22,GameLog!$C:$C,"BAL")</f>
        <v>0</v>
      </c>
      <c r="L22">
        <f>SUMIFS(GameLog!O:O,GameLog!$D:$D,'BAL B'!$A22,GameLog!$C:$C,"BAL")</f>
        <v>0</v>
      </c>
      <c r="M22">
        <f>SUMIFS(GameLog!P:P,GameLog!$D:$D,'BAL B'!$A22,GameLog!$C:$C,"BAL")</f>
        <v>0</v>
      </c>
      <c r="N22">
        <f>SUMIFS(GameLog!Q:Q,GameLog!$D:$D,'BAL B'!$A22,GameLog!$C:$C,"BAL")</f>
        <v>0</v>
      </c>
      <c r="O22">
        <f>SUMIFS(GameLog!R:R,GameLog!$D:$D,'BAL B'!$A22,GameLog!$C:$C,"BAL")</f>
        <v>0</v>
      </c>
      <c r="P22">
        <f>SUMIFS(GameLog!S:S,GameLog!$D:$D,'BAL B'!$A22,GameLog!$C:$C,"BAL")</f>
        <v>0</v>
      </c>
      <c r="Q22">
        <f>SUMIFS(GameLog!T:T,GameLog!$D:$D,'BAL B'!$A22,GameLog!$C:$C,"BAL")</f>
        <v>0</v>
      </c>
      <c r="R22">
        <f>SUMIFS(GameLog!U:U,GameLog!$D:$D,'BAL B'!$A22,GameLog!$C:$C,"BAL")</f>
        <v>0</v>
      </c>
      <c r="S22">
        <f>SUMIFS(GameLog!V:V,GameLog!$D:$D,'BAL B'!$A22,GameLog!$C:$C,"BAL")</f>
        <v>0</v>
      </c>
      <c r="V22" s="8">
        <f t="shared" si="3"/>
        <v>0</v>
      </c>
      <c r="W22" s="8">
        <f t="shared" si="0"/>
        <v>0</v>
      </c>
      <c r="X22" s="8">
        <f t="shared" si="1"/>
        <v>0</v>
      </c>
      <c r="Y22" s="8">
        <f t="shared" si="4"/>
        <v>0</v>
      </c>
      <c r="Z22">
        <f t="shared" si="5"/>
        <v>0</v>
      </c>
      <c r="AD22" s="14"/>
    </row>
    <row r="23" spans="1:30">
      <c r="A23" t="s">
        <v>3119</v>
      </c>
      <c r="B23" cm="1">
        <f t="array" ref="B23">IF(COUNTIFS(GameLog!D:D,'BAL B'!A23,GameLog!C:C,"BAL")=0,0,COUNTA(_xlfn.UNIQUE(_xlfn._xlws.FILTER(GameLog!A$2:A$1000, (GameLog!C$2:C$1000="BAL") * (GameLog!D$2:D$1000=A23)))))</f>
        <v>0</v>
      </c>
      <c r="C23">
        <f t="shared" si="2"/>
        <v>0</v>
      </c>
      <c r="D23">
        <f>SUMIFS(GameLog!G:G,GameLog!$D:$D,'BAL B'!$A23,GameLog!$C:$C,"BAL")</f>
        <v>0</v>
      </c>
      <c r="E23">
        <f>SUMIFS(GameLog!H:H,GameLog!$D:$D,'BAL B'!$A23,GameLog!$C:$C,"BAL")</f>
        <v>0</v>
      </c>
      <c r="F23">
        <f>SUMIFS(GameLog!I:I,GameLog!$D:$D,'BAL B'!$A23,GameLog!$C:$C,"BAL")</f>
        <v>0</v>
      </c>
      <c r="G23">
        <f>SUMIFS(GameLog!J:J,GameLog!$D:$D,'BAL B'!$A23,GameLog!$C:$C,"BAL")</f>
        <v>0</v>
      </c>
      <c r="H23">
        <f>SUMIFS(GameLog!K:K,GameLog!$D:$D,'BAL B'!$A23,GameLog!$C:$C,"BAL")</f>
        <v>0</v>
      </c>
      <c r="I23">
        <f>SUMIFS(GameLog!L:L,GameLog!$D:$D,'BAL B'!$A23,GameLog!$C:$C,"BAL")</f>
        <v>0</v>
      </c>
      <c r="J23">
        <f>SUMIFS(GameLog!M:M,GameLog!$D:$D,'BAL B'!$A23,GameLog!$C:$C,"BAL")</f>
        <v>0</v>
      </c>
      <c r="K23">
        <f>SUMIFS(GameLog!N:N,GameLog!$D:$D,'BAL B'!$A23,GameLog!$C:$C,"BAL")</f>
        <v>0</v>
      </c>
      <c r="L23">
        <f>SUMIFS(GameLog!O:O,GameLog!$D:$D,'BAL B'!$A23,GameLog!$C:$C,"BAL")</f>
        <v>0</v>
      </c>
      <c r="M23">
        <f>SUMIFS(GameLog!P:P,GameLog!$D:$D,'BAL B'!$A23,GameLog!$C:$C,"BAL")</f>
        <v>0</v>
      </c>
      <c r="N23">
        <f>SUMIFS(GameLog!Q:Q,GameLog!$D:$D,'BAL B'!$A23,GameLog!$C:$C,"BAL")</f>
        <v>0</v>
      </c>
      <c r="O23">
        <f>SUMIFS(GameLog!R:R,GameLog!$D:$D,'BAL B'!$A23,GameLog!$C:$C,"BAL")</f>
        <v>0</v>
      </c>
      <c r="P23">
        <f>SUMIFS(GameLog!S:S,GameLog!$D:$D,'BAL B'!$A23,GameLog!$C:$C,"BAL")</f>
        <v>0</v>
      </c>
      <c r="Q23">
        <f>SUMIFS(GameLog!T:T,GameLog!$D:$D,'BAL B'!$A23,GameLog!$C:$C,"BAL")</f>
        <v>0</v>
      </c>
      <c r="R23">
        <f>SUMIFS(GameLog!U:U,GameLog!$D:$D,'BAL B'!$A23,GameLog!$C:$C,"BAL")</f>
        <v>0</v>
      </c>
      <c r="S23">
        <f>SUMIFS(GameLog!V:V,GameLog!$D:$D,'BAL B'!$A23,GameLog!$C:$C,"BAL")</f>
        <v>0</v>
      </c>
      <c r="V23" s="8">
        <f t="shared" si="3"/>
        <v>0</v>
      </c>
      <c r="W23" s="8">
        <f t="shared" si="0"/>
        <v>0</v>
      </c>
      <c r="X23" s="8">
        <f t="shared" si="1"/>
        <v>0</v>
      </c>
      <c r="Y23" s="8">
        <f t="shared" si="4"/>
        <v>0</v>
      </c>
      <c r="Z23">
        <f t="shared" si="5"/>
        <v>0</v>
      </c>
      <c r="AD23" s="14"/>
    </row>
    <row r="24" spans="1:30">
      <c r="A24" t="s">
        <v>3120</v>
      </c>
      <c r="B24" cm="1">
        <f t="array" ref="B24">IF(COUNTIFS(GameLog!D:D,'BAL B'!A24,GameLog!C:C,"BAL")=0,0,COUNTA(_xlfn.UNIQUE(_xlfn._xlws.FILTER(GameLog!A$2:A$1000, (GameLog!C$2:C$1000="BAL") * (GameLog!D$2:D$1000=A24)))))</f>
        <v>1</v>
      </c>
      <c r="C24">
        <f t="shared" si="2"/>
        <v>0</v>
      </c>
      <c r="D24">
        <f>SUMIFS(GameLog!G:G,GameLog!$D:$D,'BAL B'!$A24,GameLog!$C:$C,"BAL")</f>
        <v>0</v>
      </c>
      <c r="E24">
        <f>SUMIFS(GameLog!H:H,GameLog!$D:$D,'BAL B'!$A24,GameLog!$C:$C,"BAL")</f>
        <v>0</v>
      </c>
      <c r="F24">
        <f>SUMIFS(GameLog!I:I,GameLog!$D:$D,'BAL B'!$A24,GameLog!$C:$C,"BAL")</f>
        <v>0</v>
      </c>
      <c r="G24">
        <f>SUMIFS(GameLog!J:J,GameLog!$D:$D,'BAL B'!$A24,GameLog!$C:$C,"BAL")</f>
        <v>0</v>
      </c>
      <c r="H24">
        <f>SUMIFS(GameLog!K:K,GameLog!$D:$D,'BAL B'!$A24,GameLog!$C:$C,"BAL")</f>
        <v>0</v>
      </c>
      <c r="I24">
        <f>SUMIFS(GameLog!L:L,GameLog!$D:$D,'BAL B'!$A24,GameLog!$C:$C,"BAL")</f>
        <v>0</v>
      </c>
      <c r="J24">
        <f>SUMIFS(GameLog!M:M,GameLog!$D:$D,'BAL B'!$A24,GameLog!$C:$C,"BAL")</f>
        <v>0</v>
      </c>
      <c r="K24">
        <f>SUMIFS(GameLog!N:N,GameLog!$D:$D,'BAL B'!$A24,GameLog!$C:$C,"BAL")</f>
        <v>0</v>
      </c>
      <c r="L24">
        <f>SUMIFS(GameLog!O:O,GameLog!$D:$D,'BAL B'!$A24,GameLog!$C:$C,"BAL")</f>
        <v>0</v>
      </c>
      <c r="M24">
        <f>SUMIFS(GameLog!P:P,GameLog!$D:$D,'BAL B'!$A24,GameLog!$C:$C,"BAL")</f>
        <v>0</v>
      </c>
      <c r="N24">
        <f>SUMIFS(GameLog!Q:Q,GameLog!$D:$D,'BAL B'!$A24,GameLog!$C:$C,"BAL")</f>
        <v>0</v>
      </c>
      <c r="O24">
        <f>SUMIFS(GameLog!R:R,GameLog!$D:$D,'BAL B'!$A24,GameLog!$C:$C,"BAL")</f>
        <v>0</v>
      </c>
      <c r="P24">
        <f>SUMIFS(GameLog!S:S,GameLog!$D:$D,'BAL B'!$A24,GameLog!$C:$C,"BAL")</f>
        <v>0</v>
      </c>
      <c r="Q24">
        <f>SUMIFS(GameLog!T:T,GameLog!$D:$D,'BAL B'!$A24,GameLog!$C:$C,"BAL")</f>
        <v>0</v>
      </c>
      <c r="R24">
        <f>SUMIFS(GameLog!U:U,GameLog!$D:$D,'BAL B'!$A24,GameLog!$C:$C,"BAL")</f>
        <v>0</v>
      </c>
      <c r="S24">
        <f>SUMIFS(GameLog!V:V,GameLog!$D:$D,'BAL B'!$A24,GameLog!$C:$C,"BAL")</f>
        <v>0</v>
      </c>
      <c r="V24" s="8">
        <f t="shared" si="3"/>
        <v>0</v>
      </c>
      <c r="W24" s="8">
        <f t="shared" si="0"/>
        <v>0</v>
      </c>
      <c r="X24" s="8">
        <f t="shared" si="1"/>
        <v>0</v>
      </c>
      <c r="Y24" s="8">
        <f t="shared" si="4"/>
        <v>0</v>
      </c>
      <c r="Z24">
        <f t="shared" si="5"/>
        <v>0</v>
      </c>
      <c r="AD24" s="14"/>
    </row>
    <row r="25" spans="1:30">
      <c r="A25" t="s">
        <v>3121</v>
      </c>
      <c r="B25" cm="1">
        <f t="array" ref="B25">IF(COUNTIFS(GameLog!D:D,'BAL B'!A25,GameLog!C:C,"BAL")=0,0,COUNTA(_xlfn.UNIQUE(_xlfn._xlws.FILTER(GameLog!A$2:A$1000, (GameLog!C$2:C$1000="BAL") * (GameLog!D$2:D$1000=A25)))))</f>
        <v>1</v>
      </c>
      <c r="C25">
        <f t="shared" si="2"/>
        <v>0</v>
      </c>
      <c r="D25">
        <f>SUMIFS(GameLog!G:G,GameLog!$D:$D,'BAL B'!$A25,GameLog!$C:$C,"BAL")</f>
        <v>0</v>
      </c>
      <c r="E25">
        <f>SUMIFS(GameLog!H:H,GameLog!$D:$D,'BAL B'!$A25,GameLog!$C:$C,"BAL")</f>
        <v>0</v>
      </c>
      <c r="F25">
        <f>SUMIFS(GameLog!I:I,GameLog!$D:$D,'BAL B'!$A25,GameLog!$C:$C,"BAL")</f>
        <v>0</v>
      </c>
      <c r="G25">
        <f>SUMIFS(GameLog!J:J,GameLog!$D:$D,'BAL B'!$A25,GameLog!$C:$C,"BAL")</f>
        <v>0</v>
      </c>
      <c r="H25">
        <f>SUMIFS(GameLog!K:K,GameLog!$D:$D,'BAL B'!$A25,GameLog!$C:$C,"BAL")</f>
        <v>0</v>
      </c>
      <c r="I25">
        <f>SUMIFS(GameLog!L:L,GameLog!$D:$D,'BAL B'!$A25,GameLog!$C:$C,"BAL")</f>
        <v>0</v>
      </c>
      <c r="J25">
        <f>SUMIFS(GameLog!M:M,GameLog!$D:$D,'BAL B'!$A25,GameLog!$C:$C,"BAL")</f>
        <v>0</v>
      </c>
      <c r="K25">
        <f>SUMIFS(GameLog!N:N,GameLog!$D:$D,'BAL B'!$A25,GameLog!$C:$C,"BAL")</f>
        <v>0</v>
      </c>
      <c r="L25">
        <f>SUMIFS(GameLog!O:O,GameLog!$D:$D,'BAL B'!$A25,GameLog!$C:$C,"BAL")</f>
        <v>0</v>
      </c>
      <c r="M25">
        <f>SUMIFS(GameLog!P:P,GameLog!$D:$D,'BAL B'!$A25,GameLog!$C:$C,"BAL")</f>
        <v>0</v>
      </c>
      <c r="N25">
        <f>SUMIFS(GameLog!Q:Q,GameLog!$D:$D,'BAL B'!$A25,GameLog!$C:$C,"BAL")</f>
        <v>0</v>
      </c>
      <c r="O25">
        <f>SUMIFS(GameLog!R:R,GameLog!$D:$D,'BAL B'!$A25,GameLog!$C:$C,"BAL")</f>
        <v>0</v>
      </c>
      <c r="P25">
        <f>SUMIFS(GameLog!S:S,GameLog!$D:$D,'BAL B'!$A25,GameLog!$C:$C,"BAL")</f>
        <v>0</v>
      </c>
      <c r="Q25">
        <f>SUMIFS(GameLog!T:T,GameLog!$D:$D,'BAL B'!$A25,GameLog!$C:$C,"BAL")</f>
        <v>0</v>
      </c>
      <c r="R25">
        <f>SUMIFS(GameLog!U:U,GameLog!$D:$D,'BAL B'!$A25,GameLog!$C:$C,"BAL")</f>
        <v>0</v>
      </c>
      <c r="S25">
        <f>SUMIFS(GameLog!V:V,GameLog!$D:$D,'BAL B'!$A25,GameLog!$C:$C,"BAL")</f>
        <v>0</v>
      </c>
      <c r="V25" s="8">
        <f t="shared" si="3"/>
        <v>0</v>
      </c>
      <c r="W25" s="8">
        <f t="shared" si="0"/>
        <v>0</v>
      </c>
      <c r="X25" s="8">
        <f t="shared" si="1"/>
        <v>0</v>
      </c>
      <c r="Y25" s="8">
        <f t="shared" si="4"/>
        <v>0</v>
      </c>
      <c r="Z25">
        <f t="shared" si="5"/>
        <v>0</v>
      </c>
      <c r="AD25" s="13"/>
    </row>
    <row r="26" spans="1:30">
      <c r="A26" t="s">
        <v>3122</v>
      </c>
      <c r="B26" cm="1">
        <f t="array" ref="B26">IF(COUNTIFS(GameLog!D:D,'BAL B'!A26,GameLog!C:C,"BAL")=0,0,COUNTA(_xlfn.UNIQUE(_xlfn._xlws.FILTER(GameLog!A$2:A$1000, (GameLog!C$2:C$1000="BAL") * (GameLog!D$2:D$1000=A26)))))</f>
        <v>1</v>
      </c>
      <c r="C26">
        <f t="shared" si="2"/>
        <v>0</v>
      </c>
      <c r="D26">
        <f>SUMIFS(GameLog!G:G,GameLog!$D:$D,'BAL B'!$A26,GameLog!$C:$C,"BAL")</f>
        <v>0</v>
      </c>
      <c r="E26">
        <f>SUMIFS(GameLog!H:H,GameLog!$D:$D,'BAL B'!$A26,GameLog!$C:$C,"BAL")</f>
        <v>0</v>
      </c>
      <c r="F26">
        <f>SUMIFS(GameLog!I:I,GameLog!$D:$D,'BAL B'!$A26,GameLog!$C:$C,"BAL")</f>
        <v>0</v>
      </c>
      <c r="G26">
        <f>SUMIFS(GameLog!J:J,GameLog!$D:$D,'BAL B'!$A26,GameLog!$C:$C,"BAL")</f>
        <v>0</v>
      </c>
      <c r="H26">
        <f>SUMIFS(GameLog!K:K,GameLog!$D:$D,'BAL B'!$A26,GameLog!$C:$C,"BAL")</f>
        <v>0</v>
      </c>
      <c r="I26">
        <f>SUMIFS(GameLog!L:L,GameLog!$D:$D,'BAL B'!$A26,GameLog!$C:$C,"BAL")</f>
        <v>0</v>
      </c>
      <c r="J26">
        <f>SUMIFS(GameLog!M:M,GameLog!$D:$D,'BAL B'!$A26,GameLog!$C:$C,"BAL")</f>
        <v>0</v>
      </c>
      <c r="K26">
        <f>SUMIFS(GameLog!N:N,GameLog!$D:$D,'BAL B'!$A26,GameLog!$C:$C,"BAL")</f>
        <v>0</v>
      </c>
      <c r="L26">
        <f>SUMIFS(GameLog!O:O,GameLog!$D:$D,'BAL B'!$A26,GameLog!$C:$C,"BAL")</f>
        <v>0</v>
      </c>
      <c r="M26">
        <f>SUMIFS(GameLog!P:P,GameLog!$D:$D,'BAL B'!$A26,GameLog!$C:$C,"BAL")</f>
        <v>0</v>
      </c>
      <c r="N26">
        <f>SUMIFS(GameLog!Q:Q,GameLog!$D:$D,'BAL B'!$A26,GameLog!$C:$C,"BAL")</f>
        <v>0</v>
      </c>
      <c r="O26">
        <f>SUMIFS(GameLog!R:R,GameLog!$D:$D,'BAL B'!$A26,GameLog!$C:$C,"BAL")</f>
        <v>0</v>
      </c>
      <c r="P26">
        <f>SUMIFS(GameLog!S:S,GameLog!$D:$D,'BAL B'!$A26,GameLog!$C:$C,"BAL")</f>
        <v>0</v>
      </c>
      <c r="Q26">
        <f>SUMIFS(GameLog!T:T,GameLog!$D:$D,'BAL B'!$A26,GameLog!$C:$C,"BAL")</f>
        <v>0</v>
      </c>
      <c r="R26">
        <f>SUMIFS(GameLog!U:U,GameLog!$D:$D,'BAL B'!$A26,GameLog!$C:$C,"BAL")</f>
        <v>0</v>
      </c>
      <c r="S26">
        <f>SUMIFS(GameLog!V:V,GameLog!$D:$D,'BAL B'!$A26,GameLog!$C:$C,"BAL")</f>
        <v>0</v>
      </c>
      <c r="V26" s="8">
        <f t="shared" si="3"/>
        <v>0</v>
      </c>
      <c r="W26" s="8">
        <f t="shared" si="0"/>
        <v>0</v>
      </c>
      <c r="X26" s="8">
        <f t="shared" si="1"/>
        <v>0</v>
      </c>
      <c r="Y26" s="8">
        <f t="shared" si="4"/>
        <v>0</v>
      </c>
      <c r="Z26">
        <f t="shared" si="5"/>
        <v>0</v>
      </c>
      <c r="AD26" s="14"/>
    </row>
    <row r="27" spans="1:30">
      <c r="A27" t="s">
        <v>3123</v>
      </c>
      <c r="B27" cm="1">
        <f t="array" ref="B27">IF(COUNTIFS(GameLog!D:D,'BAL B'!A27,GameLog!C:C,"BAL")=0,0,COUNTA(_xlfn.UNIQUE(_xlfn._xlws.FILTER(GameLog!A$2:A$1000, (GameLog!C$2:C$1000="BAL") * (GameLog!D$2:D$1000=A27)))))</f>
        <v>0</v>
      </c>
      <c r="C27">
        <f t="shared" ref="C27:C30" si="6">D27+M27+P27+Q27+R27</f>
        <v>0</v>
      </c>
      <c r="D27">
        <f>SUMIFS(GameLog!G:G,GameLog!$D:$D,'BAL B'!$A27,GameLog!$C:$C,"BAL")</f>
        <v>0</v>
      </c>
      <c r="E27">
        <f>SUMIFS(GameLog!H:H,GameLog!$D:$D,'BAL B'!$A27,GameLog!$C:$C,"BAL")</f>
        <v>0</v>
      </c>
      <c r="F27">
        <f>SUMIFS(GameLog!I:I,GameLog!$D:$D,'BAL B'!$A27,GameLog!$C:$C,"BAL")</f>
        <v>0</v>
      </c>
      <c r="G27">
        <f>SUMIFS(GameLog!J:J,GameLog!$D:$D,'BAL B'!$A27,GameLog!$C:$C,"BAL")</f>
        <v>0</v>
      </c>
      <c r="H27">
        <f>SUMIFS(GameLog!K:K,GameLog!$D:$D,'BAL B'!$A27,GameLog!$C:$C,"BAL")</f>
        <v>0</v>
      </c>
      <c r="I27">
        <f>SUMIFS(GameLog!L:L,GameLog!$D:$D,'BAL B'!$A27,GameLog!$C:$C,"BAL")</f>
        <v>0</v>
      </c>
      <c r="J27">
        <f>SUMIFS(GameLog!M:M,GameLog!$D:$D,'BAL B'!$A27,GameLog!$C:$C,"BAL")</f>
        <v>0</v>
      </c>
      <c r="K27">
        <f>SUMIFS(GameLog!N:N,GameLog!$D:$D,'BAL B'!$A27,GameLog!$C:$C,"BAL")</f>
        <v>0</v>
      </c>
      <c r="L27">
        <f>SUMIFS(GameLog!O:O,GameLog!$D:$D,'BAL B'!$A27,GameLog!$C:$C,"BAL")</f>
        <v>0</v>
      </c>
      <c r="M27">
        <f>SUMIFS(GameLog!P:P,GameLog!$D:$D,'BAL B'!$A27,GameLog!$C:$C,"BAL")</f>
        <v>0</v>
      </c>
      <c r="N27">
        <f>SUMIFS(GameLog!Q:Q,GameLog!$D:$D,'BAL B'!$A27,GameLog!$C:$C,"BAL")</f>
        <v>0</v>
      </c>
      <c r="O27">
        <f>SUMIFS(GameLog!R:R,GameLog!$D:$D,'BAL B'!$A27,GameLog!$C:$C,"BAL")</f>
        <v>0</v>
      </c>
      <c r="P27">
        <f>SUMIFS(GameLog!S:S,GameLog!$D:$D,'BAL B'!$A27,GameLog!$C:$C,"BAL")</f>
        <v>0</v>
      </c>
      <c r="Q27">
        <f>SUMIFS(GameLog!T:T,GameLog!$D:$D,'BAL B'!$A27,GameLog!$C:$C,"BAL")</f>
        <v>0</v>
      </c>
      <c r="R27">
        <f>SUMIFS(GameLog!U:U,GameLog!$D:$D,'BAL B'!$A27,GameLog!$C:$C,"BAL")</f>
        <v>0</v>
      </c>
      <c r="S27">
        <f>SUMIFS(GameLog!V:V,GameLog!$D:$D,'BAL B'!$A27,GameLog!$C:$C,"BAL")</f>
        <v>0</v>
      </c>
      <c r="V27" s="8">
        <f t="shared" ref="V27:V30" si="7">IFERROR(F27/D27,0)</f>
        <v>0</v>
      </c>
      <c r="W27" s="8">
        <f t="shared" ref="W27:W30" si="8">IFERROR((F27+M27+P27)/(C27-Q27),0)</f>
        <v>0</v>
      </c>
      <c r="X27" s="8">
        <f t="shared" ref="X27:X30" si="9">IFERROR(Z27/D27,0)</f>
        <v>0</v>
      </c>
      <c r="Y27" s="8">
        <f t="shared" ref="Y27:Y30" si="10">W27+X27</f>
        <v>0</v>
      </c>
      <c r="Z27">
        <f t="shared" ref="Z27:Z30" si="11">G27+F27+H27*2+I27*3</f>
        <v>0</v>
      </c>
      <c r="AD27" s="14"/>
    </row>
    <row r="28" spans="1:30">
      <c r="A28" t="s">
        <v>3124</v>
      </c>
      <c r="B28" cm="1">
        <f t="array" ref="B28">IF(COUNTIFS(GameLog!D:D,'BAL B'!A28,GameLog!C:C,"BAL")=0,0,COUNTA(_xlfn.UNIQUE(_xlfn._xlws.FILTER(GameLog!A$2:A$1000, (GameLog!C$2:C$1000="BAL") * (GameLog!D$2:D$1000=A28)))))</f>
        <v>0</v>
      </c>
      <c r="C28">
        <f t="shared" si="6"/>
        <v>0</v>
      </c>
      <c r="D28">
        <f>SUMIFS(GameLog!G:G,GameLog!$D:$D,'BAL B'!$A28,GameLog!$C:$C,"BAL")</f>
        <v>0</v>
      </c>
      <c r="E28">
        <f>SUMIFS(GameLog!H:H,GameLog!$D:$D,'BAL B'!$A28,GameLog!$C:$C,"BAL")</f>
        <v>0</v>
      </c>
      <c r="F28">
        <f>SUMIFS(GameLog!I:I,GameLog!$D:$D,'BAL B'!$A28,GameLog!$C:$C,"BAL")</f>
        <v>0</v>
      </c>
      <c r="G28">
        <f>SUMIFS(GameLog!J:J,GameLog!$D:$D,'BAL B'!$A28,GameLog!$C:$C,"BAL")</f>
        <v>0</v>
      </c>
      <c r="H28">
        <f>SUMIFS(GameLog!K:K,GameLog!$D:$D,'BAL B'!$A28,GameLog!$C:$C,"BAL")</f>
        <v>0</v>
      </c>
      <c r="I28">
        <f>SUMIFS(GameLog!L:L,GameLog!$D:$D,'BAL B'!$A28,GameLog!$C:$C,"BAL")</f>
        <v>0</v>
      </c>
      <c r="J28">
        <f>SUMIFS(GameLog!M:M,GameLog!$D:$D,'BAL B'!$A28,GameLog!$C:$C,"BAL")</f>
        <v>0</v>
      </c>
      <c r="K28">
        <f>SUMIFS(GameLog!N:N,GameLog!$D:$D,'BAL B'!$A28,GameLog!$C:$C,"BAL")</f>
        <v>0</v>
      </c>
      <c r="L28">
        <f>SUMIFS(GameLog!O:O,GameLog!$D:$D,'BAL B'!$A28,GameLog!$C:$C,"BAL")</f>
        <v>0</v>
      </c>
      <c r="M28">
        <f>SUMIFS(GameLog!P:P,GameLog!$D:$D,'BAL B'!$A28,GameLog!$C:$C,"BAL")</f>
        <v>0</v>
      </c>
      <c r="N28">
        <f>SUMIFS(GameLog!Q:Q,GameLog!$D:$D,'BAL B'!$A28,GameLog!$C:$C,"BAL")</f>
        <v>0</v>
      </c>
      <c r="O28">
        <f>SUMIFS(GameLog!R:R,GameLog!$D:$D,'BAL B'!$A28,GameLog!$C:$C,"BAL")</f>
        <v>0</v>
      </c>
      <c r="P28">
        <f>SUMIFS(GameLog!S:S,GameLog!$D:$D,'BAL B'!$A28,GameLog!$C:$C,"BAL")</f>
        <v>0</v>
      </c>
      <c r="Q28">
        <f>SUMIFS(GameLog!T:T,GameLog!$D:$D,'BAL B'!$A28,GameLog!$C:$C,"BAL")</f>
        <v>0</v>
      </c>
      <c r="R28">
        <f>SUMIFS(GameLog!U:U,GameLog!$D:$D,'BAL B'!$A28,GameLog!$C:$C,"BAL")</f>
        <v>0</v>
      </c>
      <c r="S28">
        <f>SUMIFS(GameLog!V:V,GameLog!$D:$D,'BAL B'!$A28,GameLog!$C:$C,"BAL")</f>
        <v>0</v>
      </c>
      <c r="V28" s="8">
        <f t="shared" si="7"/>
        <v>0</v>
      </c>
      <c r="W28" s="8">
        <f t="shared" si="8"/>
        <v>0</v>
      </c>
      <c r="X28" s="8">
        <f t="shared" si="9"/>
        <v>0</v>
      </c>
      <c r="Y28" s="8">
        <f t="shared" si="10"/>
        <v>0</v>
      </c>
      <c r="Z28">
        <f t="shared" si="11"/>
        <v>0</v>
      </c>
      <c r="AD28" s="14"/>
    </row>
    <row r="29" spans="1:30">
      <c r="A29" t="s">
        <v>3125</v>
      </c>
      <c r="B29" cm="1">
        <f t="array" ref="B29">IF(COUNTIFS(GameLog!D:D,'BAL B'!A29,GameLog!C:C,"BAL")=0,0,COUNTA(_xlfn.UNIQUE(_xlfn._xlws.FILTER(GameLog!A$2:A$1000, (GameLog!C$2:C$1000="BAL") * (GameLog!D$2:D$1000=A29)))))</f>
        <v>1</v>
      </c>
      <c r="C29">
        <f t="shared" si="6"/>
        <v>0</v>
      </c>
      <c r="D29">
        <f>SUMIFS(GameLog!G:G,GameLog!$D:$D,'BAL B'!$A29,GameLog!$C:$C,"BAL")</f>
        <v>0</v>
      </c>
      <c r="E29">
        <f>SUMIFS(GameLog!H:H,GameLog!$D:$D,'BAL B'!$A29,GameLog!$C:$C,"BAL")</f>
        <v>0</v>
      </c>
      <c r="F29">
        <f>SUMIFS(GameLog!I:I,GameLog!$D:$D,'BAL B'!$A29,GameLog!$C:$C,"BAL")</f>
        <v>0</v>
      </c>
      <c r="G29">
        <f>SUMIFS(GameLog!J:J,GameLog!$D:$D,'BAL B'!$A29,GameLog!$C:$C,"BAL")</f>
        <v>0</v>
      </c>
      <c r="H29">
        <f>SUMIFS(GameLog!K:K,GameLog!$D:$D,'BAL B'!$A29,GameLog!$C:$C,"BAL")</f>
        <v>0</v>
      </c>
      <c r="I29">
        <f>SUMIFS(GameLog!L:L,GameLog!$D:$D,'BAL B'!$A29,GameLog!$C:$C,"BAL")</f>
        <v>0</v>
      </c>
      <c r="J29">
        <f>SUMIFS(GameLog!M:M,GameLog!$D:$D,'BAL B'!$A29,GameLog!$C:$C,"BAL")</f>
        <v>0</v>
      </c>
      <c r="K29">
        <f>SUMIFS(GameLog!N:N,GameLog!$D:$D,'BAL B'!$A29,GameLog!$C:$C,"BAL")</f>
        <v>0</v>
      </c>
      <c r="L29">
        <f>SUMIFS(GameLog!O:O,GameLog!$D:$D,'BAL B'!$A29,GameLog!$C:$C,"BAL")</f>
        <v>0</v>
      </c>
      <c r="M29">
        <f>SUMIFS(GameLog!P:P,GameLog!$D:$D,'BAL B'!$A29,GameLog!$C:$C,"BAL")</f>
        <v>0</v>
      </c>
      <c r="N29">
        <f>SUMIFS(GameLog!Q:Q,GameLog!$D:$D,'BAL B'!$A29,GameLog!$C:$C,"BAL")</f>
        <v>0</v>
      </c>
      <c r="O29">
        <f>SUMIFS(GameLog!R:R,GameLog!$D:$D,'BAL B'!$A29,GameLog!$C:$C,"BAL")</f>
        <v>0</v>
      </c>
      <c r="P29">
        <f>SUMIFS(GameLog!S:S,GameLog!$D:$D,'BAL B'!$A29,GameLog!$C:$C,"BAL")</f>
        <v>0</v>
      </c>
      <c r="Q29">
        <f>SUMIFS(GameLog!T:T,GameLog!$D:$D,'BAL B'!$A29,GameLog!$C:$C,"BAL")</f>
        <v>0</v>
      </c>
      <c r="R29">
        <f>SUMIFS(GameLog!U:U,GameLog!$D:$D,'BAL B'!$A29,GameLog!$C:$C,"BAL")</f>
        <v>0</v>
      </c>
      <c r="S29">
        <f>SUMIFS(GameLog!V:V,GameLog!$D:$D,'BAL B'!$A29,GameLog!$C:$C,"BAL")</f>
        <v>0</v>
      </c>
      <c r="V29" s="8">
        <f t="shared" si="7"/>
        <v>0</v>
      </c>
      <c r="W29" s="8">
        <f t="shared" si="8"/>
        <v>0</v>
      </c>
      <c r="X29" s="8">
        <f t="shared" si="9"/>
        <v>0</v>
      </c>
      <c r="Y29" s="8">
        <f t="shared" si="10"/>
        <v>0</v>
      </c>
      <c r="Z29">
        <f t="shared" si="11"/>
        <v>0</v>
      </c>
      <c r="AD29" s="14"/>
    </row>
    <row r="30" spans="1:30">
      <c r="A30" t="s">
        <v>3126</v>
      </c>
      <c r="B30" cm="1">
        <f t="array" ref="B30">IF(COUNTIFS(GameLog!D:D,'BAL B'!A30,GameLog!C:C,"BAL")=0,0,COUNTA(_xlfn.UNIQUE(_xlfn._xlws.FILTER(GameLog!A$2:A$1000, (GameLog!C$2:C$1000="BAL") * (GameLog!D$2:D$1000=A30)))))</f>
        <v>0</v>
      </c>
      <c r="C30">
        <f t="shared" si="6"/>
        <v>0</v>
      </c>
      <c r="D30">
        <f>SUMIFS(GameLog!G:G,GameLog!$D:$D,'BAL B'!$A30,GameLog!$C:$C,"BAL")</f>
        <v>0</v>
      </c>
      <c r="E30">
        <f>SUMIFS(GameLog!H:H,GameLog!$D:$D,'BAL B'!$A30,GameLog!$C:$C,"BAL")</f>
        <v>0</v>
      </c>
      <c r="F30">
        <f>SUMIFS(GameLog!I:I,GameLog!$D:$D,'BAL B'!$A30,GameLog!$C:$C,"BAL")</f>
        <v>0</v>
      </c>
      <c r="G30">
        <f>SUMIFS(GameLog!J:J,GameLog!$D:$D,'BAL B'!$A30,GameLog!$C:$C,"BAL")</f>
        <v>0</v>
      </c>
      <c r="H30">
        <f>SUMIFS(GameLog!K:K,GameLog!$D:$D,'BAL B'!$A30,GameLog!$C:$C,"BAL")</f>
        <v>0</v>
      </c>
      <c r="I30">
        <f>SUMIFS(GameLog!L:L,GameLog!$D:$D,'BAL B'!$A30,GameLog!$C:$C,"BAL")</f>
        <v>0</v>
      </c>
      <c r="J30">
        <f>SUMIFS(GameLog!M:M,GameLog!$D:$D,'BAL B'!$A30,GameLog!$C:$C,"BAL")</f>
        <v>0</v>
      </c>
      <c r="K30">
        <f>SUMIFS(GameLog!N:N,GameLog!$D:$D,'BAL B'!$A30,GameLog!$C:$C,"BAL")</f>
        <v>0</v>
      </c>
      <c r="L30">
        <f>SUMIFS(GameLog!O:O,GameLog!$D:$D,'BAL B'!$A30,GameLog!$C:$C,"BAL")</f>
        <v>0</v>
      </c>
      <c r="M30">
        <f>SUMIFS(GameLog!P:P,GameLog!$D:$D,'BAL B'!$A30,GameLog!$C:$C,"BAL")</f>
        <v>0</v>
      </c>
      <c r="N30">
        <f>SUMIFS(GameLog!Q:Q,GameLog!$D:$D,'BAL B'!$A30,GameLog!$C:$C,"BAL")</f>
        <v>0</v>
      </c>
      <c r="O30">
        <f>SUMIFS(GameLog!R:R,GameLog!$D:$D,'BAL B'!$A30,GameLog!$C:$C,"BAL")</f>
        <v>0</v>
      </c>
      <c r="P30">
        <f>SUMIFS(GameLog!S:S,GameLog!$D:$D,'BAL B'!$A30,GameLog!$C:$C,"BAL")</f>
        <v>0</v>
      </c>
      <c r="Q30">
        <f>SUMIFS(GameLog!T:T,GameLog!$D:$D,'BAL B'!$A30,GameLog!$C:$C,"BAL")</f>
        <v>0</v>
      </c>
      <c r="R30">
        <f>SUMIFS(GameLog!U:U,GameLog!$D:$D,'BAL B'!$A30,GameLog!$C:$C,"BAL")</f>
        <v>0</v>
      </c>
      <c r="S30">
        <f>SUMIFS(GameLog!V:V,GameLog!$D:$D,'BAL B'!$A30,GameLog!$C:$C,"BAL")</f>
        <v>0</v>
      </c>
      <c r="V30" s="8">
        <f t="shared" si="7"/>
        <v>0</v>
      </c>
      <c r="W30" s="8">
        <f t="shared" si="8"/>
        <v>0</v>
      </c>
      <c r="X30" s="8">
        <f t="shared" si="9"/>
        <v>0</v>
      </c>
      <c r="Y30" s="8">
        <f t="shared" si="10"/>
        <v>0</v>
      </c>
      <c r="Z30">
        <f t="shared" si="11"/>
        <v>0</v>
      </c>
      <c r="AD30" s="14"/>
    </row>
    <row r="31" spans="1:30">
      <c r="V31" s="8"/>
      <c r="W31" s="8"/>
      <c r="X31" s="8"/>
      <c r="Y31" s="8"/>
      <c r="AD31" s="14"/>
    </row>
    <row r="32" spans="1:30">
      <c r="V32" s="8"/>
      <c r="W32" s="8"/>
      <c r="X32" s="8"/>
      <c r="Y32" s="8"/>
      <c r="AD32" s="14"/>
    </row>
    <row r="33" spans="1:30">
      <c r="V33" s="8"/>
      <c r="W33" s="8"/>
      <c r="X33" s="8"/>
      <c r="Y33" s="8"/>
      <c r="AD33" s="14"/>
    </row>
    <row r="34" spans="1:30">
      <c r="V34" s="8"/>
      <c r="W34" s="8"/>
      <c r="X34" s="8"/>
      <c r="Y34" s="8"/>
      <c r="AD34" s="14"/>
    </row>
    <row r="35" spans="1:30">
      <c r="V35" s="8"/>
      <c r="W35" s="8"/>
      <c r="X35" s="8"/>
      <c r="Y35" s="8"/>
      <c r="AD35" s="14"/>
    </row>
    <row r="36" spans="1:30">
      <c r="V36" s="8"/>
      <c r="W36" s="8"/>
      <c r="X36" s="8"/>
      <c r="Y36" s="8"/>
      <c r="AD36" s="14"/>
    </row>
    <row r="37" spans="1:30">
      <c r="V37" s="8"/>
      <c r="W37" s="8"/>
      <c r="X37" s="8"/>
      <c r="Y37" s="8"/>
      <c r="AD37" s="14"/>
    </row>
    <row r="38" spans="1:30">
      <c r="V38" s="8"/>
      <c r="W38" s="8"/>
      <c r="X38" s="8"/>
      <c r="Y38" s="8"/>
      <c r="AD38" s="14"/>
    </row>
    <row r="39" spans="1:30">
      <c r="V39" s="8"/>
      <c r="W39" s="8"/>
      <c r="X39" s="8"/>
      <c r="Y39" s="8"/>
      <c r="AD39" s="14"/>
    </row>
    <row r="40" spans="1:30">
      <c r="V40" s="8"/>
      <c r="W40" s="8"/>
      <c r="X40" s="8"/>
      <c r="Y40" s="8"/>
      <c r="AD40" s="14"/>
    </row>
    <row r="41" spans="1:30">
      <c r="V41" s="8"/>
      <c r="W41" s="8"/>
      <c r="X41" s="8"/>
      <c r="Y41" s="8"/>
      <c r="AD41" s="14"/>
    </row>
    <row r="42" spans="1:30">
      <c r="V42" s="8"/>
      <c r="W42" s="8"/>
      <c r="X42" s="8"/>
      <c r="Y42" s="8"/>
      <c r="AD42" s="14"/>
    </row>
    <row r="43" spans="1:30">
      <c r="V43" s="8"/>
      <c r="W43" s="8"/>
      <c r="X43" s="8"/>
      <c r="Y43" s="8"/>
      <c r="AD43" s="14"/>
    </row>
    <row r="44" spans="1:30">
      <c r="V44" s="8"/>
      <c r="W44" s="8"/>
      <c r="X44" s="8"/>
      <c r="Y44" s="8"/>
      <c r="AD44" s="14"/>
    </row>
    <row r="45" spans="1:30">
      <c r="V45" s="8"/>
      <c r="W45" s="8"/>
      <c r="X45" s="8"/>
      <c r="Y45" s="8"/>
      <c r="AD45" s="14"/>
    </row>
    <row r="46" spans="1:30">
      <c r="A46" s="9"/>
      <c r="AD46" s="14"/>
    </row>
    <row r="47" spans="1:30">
      <c r="A47" s="9"/>
    </row>
    <row r="48" spans="1:30">
      <c r="A48" s="9"/>
    </row>
    <row r="49" spans="1:1">
      <c r="A49" s="9"/>
    </row>
    <row r="50" spans="1:1">
      <c r="A50" s="9"/>
    </row>
    <row r="51" spans="1:1">
      <c r="A51" s="9"/>
    </row>
    <row r="52" spans="1:1">
      <c r="A52" s="9"/>
    </row>
    <row r="53" spans="1:1">
      <c r="A53" s="9"/>
    </row>
    <row r="54" spans="1:1">
      <c r="A54" s="9"/>
    </row>
    <row r="55" spans="1:1">
      <c r="A55" s="9"/>
    </row>
    <row r="56" spans="1:1">
      <c r="A56" s="9"/>
    </row>
    <row r="57" spans="1:1">
      <c r="A57" s="9"/>
    </row>
    <row r="58" spans="1:1">
      <c r="A58" s="9"/>
    </row>
    <row r="59" spans="1:1">
      <c r="A59" s="9"/>
    </row>
    <row r="60" spans="1:1">
      <c r="A60" s="9"/>
    </row>
    <row r="61" spans="1:1">
      <c r="A61" s="9"/>
    </row>
    <row r="62" spans="1:1">
      <c r="A62" s="9"/>
    </row>
    <row r="63" spans="1:1">
      <c r="A63" s="9"/>
    </row>
    <row r="64" spans="1:1">
      <c r="A64" s="9"/>
    </row>
    <row r="65" spans="1:1">
      <c r="A65" s="9"/>
    </row>
    <row r="66" spans="1:1">
      <c r="A66" s="9"/>
    </row>
    <row r="67" spans="1:1">
      <c r="A67" s="9"/>
    </row>
    <row r="68" spans="1:1">
      <c r="A68" s="9"/>
    </row>
    <row r="69" spans="1:1">
      <c r="A69" s="9"/>
    </row>
    <row r="70" spans="1:1">
      <c r="A70" s="9"/>
    </row>
    <row r="71" spans="1:1">
      <c r="A71" s="9"/>
    </row>
    <row r="72" spans="1:1">
      <c r="A72" s="9"/>
    </row>
    <row r="73" spans="1:1">
      <c r="A73" s="9"/>
    </row>
    <row r="74" spans="1:1">
      <c r="A74" s="9"/>
    </row>
    <row r="75" spans="1:1">
      <c r="A75" s="9"/>
    </row>
    <row r="76" spans="1:1">
      <c r="A76" s="9"/>
    </row>
    <row r="77" spans="1:1">
      <c r="A77" s="9"/>
    </row>
    <row r="78" spans="1:1">
      <c r="A78" s="9"/>
    </row>
    <row r="79" spans="1:1">
      <c r="A79" s="9"/>
    </row>
    <row r="80" spans="1:1">
      <c r="A80" s="9"/>
    </row>
    <row r="81" spans="1:1">
      <c r="A81" s="9"/>
    </row>
    <row r="82" spans="1:1">
      <c r="A82" s="9"/>
    </row>
    <row r="83" spans="1:1">
      <c r="A83" s="9"/>
    </row>
    <row r="84" spans="1:1">
      <c r="A84" s="9"/>
    </row>
    <row r="85" spans="1:1">
      <c r="A85" s="9"/>
    </row>
    <row r="86" spans="1:1">
      <c r="A86" s="9"/>
    </row>
    <row r="87" spans="1:1">
      <c r="A87" s="9"/>
    </row>
    <row r="88" spans="1:1">
      <c r="A88" s="9"/>
    </row>
    <row r="89" spans="1:1">
      <c r="A89" s="9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60E09-CE2B-4AE4-A75A-87371A9E1AC1}">
  <sheetPr codeName="Sheet45"/>
  <dimension ref="A1:W75"/>
  <sheetViews>
    <sheetView workbookViewId="0">
      <pane ySplit="1" topLeftCell="A2" activePane="bottomLeft" state="frozen"/>
      <selection activeCell="T2" sqref="T2:U30"/>
      <selection pane="bottomLeft" activeCell="T2" sqref="T2:U30"/>
    </sheetView>
  </sheetViews>
  <sheetFormatPr defaultRowHeight="13.2"/>
  <cols>
    <col min="1" max="1" width="17.44140625" bestFit="1" customWidth="1"/>
    <col min="2" max="2" width="4.77734375" bestFit="1" customWidth="1"/>
    <col min="3" max="3" width="2.33203125" bestFit="1" customWidth="1"/>
    <col min="4" max="4" width="3.5546875" bestFit="1" customWidth="1"/>
    <col min="5" max="5" width="6.109375" style="12" bestFit="1" customWidth="1"/>
    <col min="6" max="6" width="3.5546875" bestFit="1" customWidth="1"/>
    <col min="7" max="7" width="3" bestFit="1" customWidth="1"/>
    <col min="8" max="8" width="4.6640625" bestFit="1" customWidth="1"/>
    <col min="9" max="9" width="3.5546875" bestFit="1" customWidth="1"/>
    <col min="10" max="10" width="3.21875" bestFit="1" customWidth="1"/>
    <col min="11" max="12" width="3.44140625" bestFit="1" customWidth="1"/>
    <col min="13" max="13" width="3.5546875" bestFit="1" customWidth="1"/>
    <col min="14" max="14" width="4.44140625" bestFit="1" customWidth="1"/>
    <col min="15" max="15" width="5.5546875" bestFit="1" customWidth="1"/>
    <col min="16" max="16" width="5.664062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4.77734375" bestFit="1" customWidth="1"/>
    <col min="21" max="21" width="4.44140625" bestFit="1" customWidth="1"/>
  </cols>
  <sheetData>
    <row r="1" spans="1:23">
      <c r="A1" s="14" t="s">
        <v>2405</v>
      </c>
      <c r="B1" t="s">
        <v>2502</v>
      </c>
      <c r="C1" t="s">
        <v>2406</v>
      </c>
      <c r="D1" t="s">
        <v>2483</v>
      </c>
      <c r="E1" s="12" t="s">
        <v>2503</v>
      </c>
      <c r="F1" t="s">
        <v>2504</v>
      </c>
      <c r="G1" t="s">
        <v>2505</v>
      </c>
      <c r="H1" t="s">
        <v>2506</v>
      </c>
      <c r="I1" t="s">
        <v>2507</v>
      </c>
      <c r="J1" t="s">
        <v>2508</v>
      </c>
      <c r="K1" t="s">
        <v>2509</v>
      </c>
      <c r="L1" t="s">
        <v>2415</v>
      </c>
      <c r="M1" t="s">
        <v>2416</v>
      </c>
      <c r="N1" t="s">
        <v>2510</v>
      </c>
      <c r="O1" t="s">
        <v>2527</v>
      </c>
      <c r="P1" t="s">
        <v>2664</v>
      </c>
    </row>
    <row r="2" spans="1:23">
      <c r="A2" t="s">
        <v>3127</v>
      </c>
      <c r="B2" t="s">
        <v>2443</v>
      </c>
      <c r="C2">
        <f>COUNTIFS(GameLog!D:D,'BAL F'!A2,GameLog!C:C,"BAL",GameLog!E:E,INDEX(Positions!$A$1:$B$9,MATCH('BAL F'!$B2,Positions!$A$1:$A$9,0),2))</f>
        <v>1</v>
      </c>
      <c r="D2">
        <f>SUMIFS(GameLog!F:F,GameLog!$D:$D,'BAL F'!A2,GameLog!$E:$E,INDEX(Positions!$A$1:$B$9,MATCH('BAL F'!$B2,Positions!$A$1:$A$9,0),2),GameLog!$C:$C,"BAL")</f>
        <v>0</v>
      </c>
      <c r="E2" s="12">
        <f>SUMIFS(GameLog!AM:AM,GameLog!$D:$D,'BAL F'!$A2,GameLog!$E:$E,INDEX(Positions!$A$1:$B$9,MATCH('BAL F'!$B2,Positions!$A$1:$A$9,0),2),GameLog!$C:$C,"BAL")</f>
        <v>1.6666666666666665</v>
      </c>
      <c r="F2">
        <f>SUMIFS(GameLog!AN:AN,GameLog!$D:$D,'BAL F'!$A2,GameLog!$E:$E,INDEX(Positions!$A$1:$B$9,MATCH('BAL F'!$B2,Positions!$A$1:$A$9,0),2),GameLog!$C:$C,"BAL")</f>
        <v>0</v>
      </c>
      <c r="G2">
        <f>SUMIFS(GameLog!AO:AO,GameLog!$D:$D,'BAL F'!$A2,GameLog!$E:$E,INDEX(Positions!$A$1:$B$9,MATCH('BAL F'!$B2,Positions!$A$1:$A$9,0),2),GameLog!$C:$C,"BAL")</f>
        <v>0</v>
      </c>
      <c r="H2">
        <f>SUMIFS(GameLog!AP:AP,GameLog!$D:$D,'BAL F'!$A2,GameLog!$E:$E,INDEX(Positions!$A$1:$B$9,MATCH('BAL F'!$B2,Positions!$A$1:$A$9,0),2),GameLog!$C:$C,"BAL")</f>
        <v>0</v>
      </c>
      <c r="I2">
        <f>SUMIFS(GameLog!AQ:AQ,GameLog!$D:$D,'BAL F'!$A2,GameLog!$E:$E,INDEX(Positions!$A$1:$B$9,MATCH('BAL F'!$B2,Positions!$A$1:$A$9,0),2),GameLog!$C:$C,"BAL")</f>
        <v>0</v>
      </c>
      <c r="J2">
        <f>SUMIFS(GameLog!AR:AR,GameLog!$D:$D,'BAL F'!$A2,GameLog!$E:$E,INDEX(Positions!$A$1:$B$9,MATCH('BAL F'!$B2,Positions!$A$1:$A$9,0),2),GameLog!$C:$C,"BAL")</f>
        <v>0</v>
      </c>
      <c r="K2">
        <f>SUMIFS(GameLog!AS:AS,GameLog!$D:$D,'BAL F'!$A2,GameLog!$E:$E,INDEX(Positions!$A$1:$B$9,MATCH('BAL F'!$B2,Positions!$A$1:$A$9,0),2),GameLog!$C:$C,"BAL")</f>
        <v>0</v>
      </c>
      <c r="L2">
        <f>SUMIFS(GameLog!AT:AT,GameLog!$D:$D,'BAL F'!$A2,GameLog!$E:$E,INDEX(Positions!$A$1:$B$9,MATCH('BAL F'!$B2,Positions!$A$1:$A$9,0),2),GameLog!$C:$C,"BAL")</f>
        <v>1</v>
      </c>
      <c r="M2">
        <f>SUMIFS(GameLog!AU:AU,GameLog!$D:$D,'BAL F'!$A2,GameLog!$E:$E,INDEX(Positions!$A$1:$B$9,MATCH('BAL F'!$B2,Positions!$A$1:$A$9,0),2),GameLog!$C:$C,"BAL")</f>
        <v>1</v>
      </c>
      <c r="N2">
        <f>SUMIFS(GameLog!AV:AV,GameLog!$D:$D,'BAL F'!$A2,GameLog!$E:$E,INDEX(Positions!$A$1:$B$9,MATCH('BAL F'!$B2,Positions!$A$1:$A$9,0),2),GameLog!$C:$C,"BAL")</f>
        <v>0</v>
      </c>
      <c r="O2" s="8">
        <f>IFERROR((F2+G2)/(F2+G2+H2),0)</f>
        <v>0</v>
      </c>
      <c r="P2" s="18" t="str">
        <f>IF(B2="C",IFERROR(M2/(L2+M2),0),"")</f>
        <v/>
      </c>
      <c r="V2" s="15"/>
      <c r="W2" s="14"/>
    </row>
    <row r="3" spans="1:23">
      <c r="A3" t="s">
        <v>3126</v>
      </c>
      <c r="B3" t="s">
        <v>2443</v>
      </c>
      <c r="C3">
        <f>COUNTIFS(GameLog!D:D,'BAL F'!A3,GameLog!C:C,"BAL",GameLog!E:E,INDEX(Positions!$A$1:$B$9,MATCH('BAL F'!$B3,Positions!$A$1:$A$9,0),2))</f>
        <v>0</v>
      </c>
      <c r="D3">
        <f>SUMIFS(GameLog!F:F,GameLog!$D:$D,'BAL F'!A3,GameLog!$E:$E,INDEX(Positions!$A$1:$B$9,MATCH('BAL F'!$B3,Positions!$A$1:$A$9,0),2),GameLog!$C:$C,"BAL")</f>
        <v>0</v>
      </c>
      <c r="E3" s="12">
        <f>SUMIFS(GameLog!AM:AM,GameLog!$D:$D,'BAL F'!$A3,GameLog!$E:$E,INDEX(Positions!$A$1:$B$9,MATCH('BAL F'!$B3,Positions!$A$1:$A$9,0),2),GameLog!$C:$C,"BAL")</f>
        <v>0</v>
      </c>
      <c r="F3">
        <f>SUMIFS(GameLog!AN:AN,GameLog!$D:$D,'BAL F'!$A3,GameLog!$E:$E,INDEX(Positions!$A$1:$B$9,MATCH('BAL F'!$B3,Positions!$A$1:$A$9,0),2),GameLog!$C:$C,"BAL")</f>
        <v>0</v>
      </c>
      <c r="G3">
        <f>SUMIFS(GameLog!AO:AO,GameLog!$D:$D,'BAL F'!$A3,GameLog!$E:$E,INDEX(Positions!$A$1:$B$9,MATCH('BAL F'!$B3,Positions!$A$1:$A$9,0),2),GameLog!$C:$C,"BAL")</f>
        <v>0</v>
      </c>
      <c r="H3">
        <f>SUMIFS(GameLog!AP:AP,GameLog!$D:$D,'BAL F'!$A3,GameLog!$E:$E,INDEX(Positions!$A$1:$B$9,MATCH('BAL F'!$B3,Positions!$A$1:$A$9,0),2),GameLog!$C:$C,"BAL")</f>
        <v>0</v>
      </c>
      <c r="I3">
        <f>SUMIFS(GameLog!AQ:AQ,GameLog!$D:$D,'BAL F'!$A3,GameLog!$E:$E,INDEX(Positions!$A$1:$B$9,MATCH('BAL F'!$B3,Positions!$A$1:$A$9,0),2),GameLog!$C:$C,"BAL")</f>
        <v>0</v>
      </c>
      <c r="J3">
        <f>SUMIFS(GameLog!AR:AR,GameLog!$D:$D,'BAL F'!$A3,GameLog!$E:$E,INDEX(Positions!$A$1:$B$9,MATCH('BAL F'!$B3,Positions!$A$1:$A$9,0),2),GameLog!$C:$C,"BAL")</f>
        <v>0</v>
      </c>
      <c r="K3">
        <f>SUMIFS(GameLog!AS:AS,GameLog!$D:$D,'BAL F'!$A3,GameLog!$E:$E,INDEX(Positions!$A$1:$B$9,MATCH('BAL F'!$B3,Positions!$A$1:$A$9,0),2),GameLog!$C:$C,"BAL")</f>
        <v>0</v>
      </c>
      <c r="L3">
        <f>SUMIFS(GameLog!AT:AT,GameLog!$D:$D,'BAL F'!$A3,GameLog!$E:$E,INDEX(Positions!$A$1:$B$9,MATCH('BAL F'!$B3,Positions!$A$1:$A$9,0),2),GameLog!$C:$C,"BAL")</f>
        <v>0</v>
      </c>
      <c r="M3">
        <f>SUMIFS(GameLog!AU:AU,GameLog!$D:$D,'BAL F'!$A3,GameLog!$E:$E,INDEX(Positions!$A$1:$B$9,MATCH('BAL F'!$B3,Positions!$A$1:$A$9,0),2),GameLog!$C:$C,"BAL")</f>
        <v>0</v>
      </c>
      <c r="N3">
        <f>SUMIFS(GameLog!AV:AV,GameLog!$D:$D,'BAL F'!$A3,GameLog!$E:$E,INDEX(Positions!$A$1:$B$9,MATCH('BAL F'!$B3,Positions!$A$1:$A$9,0),2),GameLog!$C:$C,"BAL")</f>
        <v>0</v>
      </c>
      <c r="O3" s="8">
        <f t="shared" ref="O3:O57" si="0">IFERROR((F3+G3)/(F3+G3+H3),0)</f>
        <v>0</v>
      </c>
      <c r="P3" s="18" t="str">
        <f t="shared" ref="P3:P57" si="1">IF(B3="C",IFERROR(M3/(L3+M3),0),"")</f>
        <v/>
      </c>
      <c r="V3" s="15"/>
      <c r="W3" s="14"/>
    </row>
    <row r="4" spans="1:23">
      <c r="A4" t="s">
        <v>2731</v>
      </c>
      <c r="B4" t="s">
        <v>2443</v>
      </c>
      <c r="C4">
        <f>COUNTIFS(GameLog!D:D,'BAL F'!A4,GameLog!C:C,"BAL",GameLog!E:E,INDEX(Positions!$A$1:$B$9,MATCH('BAL F'!$B4,Positions!$A$1:$A$9,0),2))</f>
        <v>0</v>
      </c>
      <c r="D4">
        <f>SUMIFS(GameLog!F:F,GameLog!$D:$D,'BAL F'!A4,GameLog!$E:$E,INDEX(Positions!$A$1:$B$9,MATCH('BAL F'!$B4,Positions!$A$1:$A$9,0),2),GameLog!$C:$C,"BAL")</f>
        <v>0</v>
      </c>
      <c r="E4" s="12">
        <f>SUMIFS(GameLog!AM:AM,GameLog!$D:$D,'BAL F'!$A4,GameLog!$E:$E,INDEX(Positions!$A$1:$B$9,MATCH('BAL F'!$B4,Positions!$A$1:$A$9,0),2),GameLog!$C:$C,"BAL")</f>
        <v>0</v>
      </c>
      <c r="F4">
        <f>SUMIFS(GameLog!AN:AN,GameLog!$D:$D,'BAL F'!$A4,GameLog!$E:$E,INDEX(Positions!$A$1:$B$9,MATCH('BAL F'!$B4,Positions!$A$1:$A$9,0),2),GameLog!$C:$C,"BAL")</f>
        <v>0</v>
      </c>
      <c r="G4">
        <f>SUMIFS(GameLog!AO:AO,GameLog!$D:$D,'BAL F'!$A4,GameLog!$E:$E,INDEX(Positions!$A$1:$B$9,MATCH('BAL F'!$B4,Positions!$A$1:$A$9,0),2),GameLog!$C:$C,"BAL")</f>
        <v>0</v>
      </c>
      <c r="H4">
        <f>SUMIFS(GameLog!AP:AP,GameLog!$D:$D,'BAL F'!$A4,GameLog!$E:$E,INDEX(Positions!$A$1:$B$9,MATCH('BAL F'!$B4,Positions!$A$1:$A$9,0),2),GameLog!$C:$C,"BAL")</f>
        <v>0</v>
      </c>
      <c r="I4">
        <f>SUMIFS(GameLog!AQ:AQ,GameLog!$D:$D,'BAL F'!$A4,GameLog!$E:$E,INDEX(Positions!$A$1:$B$9,MATCH('BAL F'!$B4,Positions!$A$1:$A$9,0),2),GameLog!$C:$C,"BAL")</f>
        <v>0</v>
      </c>
      <c r="J4">
        <f>SUMIFS(GameLog!AR:AR,GameLog!$D:$D,'BAL F'!$A4,GameLog!$E:$E,INDEX(Positions!$A$1:$B$9,MATCH('BAL F'!$B4,Positions!$A$1:$A$9,0),2),GameLog!$C:$C,"BAL")</f>
        <v>0</v>
      </c>
      <c r="K4">
        <f>SUMIFS(GameLog!AS:AS,GameLog!$D:$D,'BAL F'!$A4,GameLog!$E:$E,INDEX(Positions!$A$1:$B$9,MATCH('BAL F'!$B4,Positions!$A$1:$A$9,0),2),GameLog!$C:$C,"BAL")</f>
        <v>0</v>
      </c>
      <c r="L4">
        <f>SUMIFS(GameLog!AT:AT,GameLog!$D:$D,'BAL F'!$A4,GameLog!$E:$E,INDEX(Positions!$A$1:$B$9,MATCH('BAL F'!$B4,Positions!$A$1:$A$9,0),2),GameLog!$C:$C,"BAL")</f>
        <v>0</v>
      </c>
      <c r="M4">
        <f>SUMIFS(GameLog!AU:AU,GameLog!$D:$D,'BAL F'!$A4,GameLog!$E:$E,INDEX(Positions!$A$1:$B$9,MATCH('BAL F'!$B4,Positions!$A$1:$A$9,0),2),GameLog!$C:$C,"BAL")</f>
        <v>0</v>
      </c>
      <c r="N4">
        <f>SUMIFS(GameLog!AV:AV,GameLog!$D:$D,'BAL F'!$A4,GameLog!$E:$E,INDEX(Positions!$A$1:$B$9,MATCH('BAL F'!$B4,Positions!$A$1:$A$9,0),2),GameLog!$C:$C,"BAL")</f>
        <v>0</v>
      </c>
      <c r="O4" s="8">
        <f t="shared" si="0"/>
        <v>0</v>
      </c>
      <c r="P4" s="18" t="str">
        <f t="shared" si="1"/>
        <v/>
      </c>
      <c r="V4" s="15"/>
      <c r="W4" s="14"/>
    </row>
    <row r="5" spans="1:23">
      <c r="A5" t="s">
        <v>3121</v>
      </c>
      <c r="B5" t="s">
        <v>2443</v>
      </c>
      <c r="C5">
        <f>COUNTIFS(GameLog!D:D,'BAL F'!A5,GameLog!C:C,"BAL",GameLog!E:E,INDEX(Positions!$A$1:$B$9,MATCH('BAL F'!$B5,Positions!$A$1:$A$9,0),2))</f>
        <v>1</v>
      </c>
      <c r="D5">
        <f>SUMIFS(GameLog!F:F,GameLog!$D:$D,'BAL F'!A5,GameLog!$E:$E,INDEX(Positions!$A$1:$B$9,MATCH('BAL F'!$B5,Positions!$A$1:$A$9,0),2),GameLog!$C:$C,"BAL")</f>
        <v>1</v>
      </c>
      <c r="E5" s="12">
        <f>SUMIFS(GameLog!AM:AM,GameLog!$D:$D,'BAL F'!$A5,GameLog!$E:$E,INDEX(Positions!$A$1:$B$9,MATCH('BAL F'!$B5,Positions!$A$1:$A$9,0),2),GameLog!$C:$C,"BAL")</f>
        <v>7</v>
      </c>
      <c r="F5">
        <f>SUMIFS(GameLog!AN:AN,GameLog!$D:$D,'BAL F'!$A5,GameLog!$E:$E,INDEX(Positions!$A$1:$B$9,MATCH('BAL F'!$B5,Positions!$A$1:$A$9,0),2),GameLog!$C:$C,"BAL")</f>
        <v>0</v>
      </c>
      <c r="G5">
        <f>SUMIFS(GameLog!AO:AO,GameLog!$D:$D,'BAL F'!$A5,GameLog!$E:$E,INDEX(Positions!$A$1:$B$9,MATCH('BAL F'!$B5,Positions!$A$1:$A$9,0),2),GameLog!$C:$C,"BAL")</f>
        <v>1</v>
      </c>
      <c r="H5">
        <f>SUMIFS(GameLog!AP:AP,GameLog!$D:$D,'BAL F'!$A5,GameLog!$E:$E,INDEX(Positions!$A$1:$B$9,MATCH('BAL F'!$B5,Positions!$A$1:$A$9,0),2),GameLog!$C:$C,"BAL")</f>
        <v>1</v>
      </c>
      <c r="I5">
        <f>SUMIFS(GameLog!AQ:AQ,GameLog!$D:$D,'BAL F'!$A5,GameLog!$E:$E,INDEX(Positions!$A$1:$B$9,MATCH('BAL F'!$B5,Positions!$A$1:$A$9,0),2),GameLog!$C:$C,"BAL")</f>
        <v>0</v>
      </c>
      <c r="J5">
        <f>SUMIFS(GameLog!AR:AR,GameLog!$D:$D,'BAL F'!$A5,GameLog!$E:$E,INDEX(Positions!$A$1:$B$9,MATCH('BAL F'!$B5,Positions!$A$1:$A$9,0),2),GameLog!$C:$C,"BAL")</f>
        <v>0</v>
      </c>
      <c r="K5">
        <f>SUMIFS(GameLog!AS:AS,GameLog!$D:$D,'BAL F'!$A5,GameLog!$E:$E,INDEX(Positions!$A$1:$B$9,MATCH('BAL F'!$B5,Positions!$A$1:$A$9,0),2),GameLog!$C:$C,"BAL")</f>
        <v>0</v>
      </c>
      <c r="L5">
        <f>SUMIFS(GameLog!AT:AT,GameLog!$D:$D,'BAL F'!$A5,GameLog!$E:$E,INDEX(Positions!$A$1:$B$9,MATCH('BAL F'!$B5,Positions!$A$1:$A$9,0),2),GameLog!$C:$C,"BAL")</f>
        <v>1</v>
      </c>
      <c r="M5">
        <f>SUMIFS(GameLog!AU:AU,GameLog!$D:$D,'BAL F'!$A5,GameLog!$E:$E,INDEX(Positions!$A$1:$B$9,MATCH('BAL F'!$B5,Positions!$A$1:$A$9,0),2),GameLog!$C:$C,"BAL")</f>
        <v>2</v>
      </c>
      <c r="N5">
        <f>SUMIFS(GameLog!AV:AV,GameLog!$D:$D,'BAL F'!$A5,GameLog!$E:$E,INDEX(Positions!$A$1:$B$9,MATCH('BAL F'!$B5,Positions!$A$1:$A$9,0),2),GameLog!$C:$C,"BAL")</f>
        <v>0</v>
      </c>
      <c r="O5" s="8">
        <f t="shared" si="0"/>
        <v>0.5</v>
      </c>
      <c r="P5" s="18" t="str">
        <f t="shared" si="1"/>
        <v/>
      </c>
      <c r="V5" s="15"/>
      <c r="W5" s="14"/>
    </row>
    <row r="6" spans="1:23">
      <c r="A6" t="s">
        <v>3128</v>
      </c>
      <c r="B6" t="s">
        <v>2443</v>
      </c>
      <c r="C6">
        <f>COUNTIFS(GameLog!D:D,'BAL F'!A6,GameLog!C:C,"BAL",GameLog!E:E,INDEX(Positions!$A$1:$B$9,MATCH('BAL F'!$B6,Positions!$A$1:$A$9,0),2))</f>
        <v>0</v>
      </c>
      <c r="D6">
        <f>SUMIFS(GameLog!F:F,GameLog!$D:$D,'BAL F'!A6,GameLog!$E:$E,INDEX(Positions!$A$1:$B$9,MATCH('BAL F'!$B6,Positions!$A$1:$A$9,0),2),GameLog!$C:$C,"BAL")</f>
        <v>0</v>
      </c>
      <c r="E6" s="12">
        <f>SUMIFS(GameLog!AM:AM,GameLog!$D:$D,'BAL F'!$A6,GameLog!$E:$E,INDEX(Positions!$A$1:$B$9,MATCH('BAL F'!$B6,Positions!$A$1:$A$9,0),2),GameLog!$C:$C,"BAL")</f>
        <v>0</v>
      </c>
      <c r="F6">
        <f>SUMIFS(GameLog!AN:AN,GameLog!$D:$D,'BAL F'!$A6,GameLog!$E:$E,INDEX(Positions!$A$1:$B$9,MATCH('BAL F'!$B6,Positions!$A$1:$A$9,0),2),GameLog!$C:$C,"BAL")</f>
        <v>0</v>
      </c>
      <c r="G6">
        <f>SUMIFS(GameLog!AO:AO,GameLog!$D:$D,'BAL F'!$A6,GameLog!$E:$E,INDEX(Positions!$A$1:$B$9,MATCH('BAL F'!$B6,Positions!$A$1:$A$9,0),2),GameLog!$C:$C,"BAL")</f>
        <v>0</v>
      </c>
      <c r="H6">
        <f>SUMIFS(GameLog!AP:AP,GameLog!$D:$D,'BAL F'!$A6,GameLog!$E:$E,INDEX(Positions!$A$1:$B$9,MATCH('BAL F'!$B6,Positions!$A$1:$A$9,0),2),GameLog!$C:$C,"BAL")</f>
        <v>0</v>
      </c>
      <c r="I6">
        <f>SUMIFS(GameLog!AQ:AQ,GameLog!$D:$D,'BAL F'!$A6,GameLog!$E:$E,INDEX(Positions!$A$1:$B$9,MATCH('BAL F'!$B6,Positions!$A$1:$A$9,0),2),GameLog!$C:$C,"BAL")</f>
        <v>0</v>
      </c>
      <c r="J6">
        <f>SUMIFS(GameLog!AR:AR,GameLog!$D:$D,'BAL F'!$A6,GameLog!$E:$E,INDEX(Positions!$A$1:$B$9,MATCH('BAL F'!$B6,Positions!$A$1:$A$9,0),2),GameLog!$C:$C,"BAL")</f>
        <v>0</v>
      </c>
      <c r="K6">
        <f>SUMIFS(GameLog!AS:AS,GameLog!$D:$D,'BAL F'!$A6,GameLog!$E:$E,INDEX(Positions!$A$1:$B$9,MATCH('BAL F'!$B6,Positions!$A$1:$A$9,0),2),GameLog!$C:$C,"BAL")</f>
        <v>0</v>
      </c>
      <c r="L6">
        <f>SUMIFS(GameLog!AT:AT,GameLog!$D:$D,'BAL F'!$A6,GameLog!$E:$E,INDEX(Positions!$A$1:$B$9,MATCH('BAL F'!$B6,Positions!$A$1:$A$9,0),2),GameLog!$C:$C,"BAL")</f>
        <v>0</v>
      </c>
      <c r="M6">
        <f>SUMIFS(GameLog!AU:AU,GameLog!$D:$D,'BAL F'!$A6,GameLog!$E:$E,INDEX(Positions!$A$1:$B$9,MATCH('BAL F'!$B6,Positions!$A$1:$A$9,0),2),GameLog!$C:$C,"BAL")</f>
        <v>0</v>
      </c>
      <c r="N6">
        <f>SUMIFS(GameLog!AV:AV,GameLog!$D:$D,'BAL F'!$A6,GameLog!$E:$E,INDEX(Positions!$A$1:$B$9,MATCH('BAL F'!$B6,Positions!$A$1:$A$9,0),2),GameLog!$C:$C,"BAL")</f>
        <v>0</v>
      </c>
      <c r="O6" s="8">
        <f t="shared" si="0"/>
        <v>0</v>
      </c>
      <c r="P6" s="18" t="str">
        <f t="shared" si="1"/>
        <v/>
      </c>
      <c r="V6" s="15"/>
      <c r="W6" s="14"/>
    </row>
    <row r="7" spans="1:23">
      <c r="A7" t="s">
        <v>3129</v>
      </c>
      <c r="B7" t="s">
        <v>2443</v>
      </c>
      <c r="C7">
        <f>COUNTIFS(GameLog!D:D,'BAL F'!A7,GameLog!C:C,"BAL",GameLog!E:E,INDEX(Positions!$A$1:$B$9,MATCH('BAL F'!$B7,Positions!$A$1:$A$9,0),2))</f>
        <v>1</v>
      </c>
      <c r="D7">
        <f>SUMIFS(GameLog!F:F,GameLog!$D:$D,'BAL F'!A7,GameLog!$E:$E,INDEX(Positions!$A$1:$B$9,MATCH('BAL F'!$B7,Positions!$A$1:$A$9,0),2),GameLog!$C:$C,"BAL")</f>
        <v>0</v>
      </c>
      <c r="E7" s="12">
        <f>SUMIFS(GameLog!AM:AM,GameLog!$D:$D,'BAL F'!$A7,GameLog!$E:$E,INDEX(Positions!$A$1:$B$9,MATCH('BAL F'!$B7,Positions!$A$1:$A$9,0),2),GameLog!$C:$C,"BAL")</f>
        <v>2</v>
      </c>
      <c r="F7">
        <f>SUMIFS(GameLog!AN:AN,GameLog!$D:$D,'BAL F'!$A7,GameLog!$E:$E,INDEX(Positions!$A$1:$B$9,MATCH('BAL F'!$B7,Positions!$A$1:$A$9,0),2),GameLog!$C:$C,"BAL")</f>
        <v>0</v>
      </c>
      <c r="G7">
        <f>SUMIFS(GameLog!AO:AO,GameLog!$D:$D,'BAL F'!$A7,GameLog!$E:$E,INDEX(Positions!$A$1:$B$9,MATCH('BAL F'!$B7,Positions!$A$1:$A$9,0),2),GameLog!$C:$C,"BAL")</f>
        <v>1</v>
      </c>
      <c r="H7">
        <f>SUMIFS(GameLog!AP:AP,GameLog!$D:$D,'BAL F'!$A7,GameLog!$E:$E,INDEX(Positions!$A$1:$B$9,MATCH('BAL F'!$B7,Positions!$A$1:$A$9,0),2),GameLog!$C:$C,"BAL")</f>
        <v>0</v>
      </c>
      <c r="I7">
        <f>SUMIFS(GameLog!AQ:AQ,GameLog!$D:$D,'BAL F'!$A7,GameLog!$E:$E,INDEX(Positions!$A$1:$B$9,MATCH('BAL F'!$B7,Positions!$A$1:$A$9,0),2),GameLog!$C:$C,"BAL")</f>
        <v>0</v>
      </c>
      <c r="J7">
        <f>SUMIFS(GameLog!AR:AR,GameLog!$D:$D,'BAL F'!$A7,GameLog!$E:$E,INDEX(Positions!$A$1:$B$9,MATCH('BAL F'!$B7,Positions!$A$1:$A$9,0),2),GameLog!$C:$C,"BAL")</f>
        <v>0</v>
      </c>
      <c r="K7">
        <f>SUMIFS(GameLog!AS:AS,GameLog!$D:$D,'BAL F'!$A7,GameLog!$E:$E,INDEX(Positions!$A$1:$B$9,MATCH('BAL F'!$B7,Positions!$A$1:$A$9,0),2),GameLog!$C:$C,"BAL")</f>
        <v>0</v>
      </c>
      <c r="L7">
        <f>SUMIFS(GameLog!AT:AT,GameLog!$D:$D,'BAL F'!$A7,GameLog!$E:$E,INDEX(Positions!$A$1:$B$9,MATCH('BAL F'!$B7,Positions!$A$1:$A$9,0),2),GameLog!$C:$C,"BAL")</f>
        <v>0</v>
      </c>
      <c r="M7">
        <f>SUMIFS(GameLog!AU:AU,GameLog!$D:$D,'BAL F'!$A7,GameLog!$E:$E,INDEX(Positions!$A$1:$B$9,MATCH('BAL F'!$B7,Positions!$A$1:$A$9,0),2),GameLog!$C:$C,"BAL")</f>
        <v>0</v>
      </c>
      <c r="N7">
        <f>SUMIFS(GameLog!AV:AV,GameLog!$D:$D,'BAL F'!$A7,GameLog!$E:$E,INDEX(Positions!$A$1:$B$9,MATCH('BAL F'!$B7,Positions!$A$1:$A$9,0),2),GameLog!$C:$C,"BAL")</f>
        <v>0</v>
      </c>
      <c r="O7" s="8">
        <f t="shared" si="0"/>
        <v>1</v>
      </c>
      <c r="P7" s="18" t="str">
        <f t="shared" si="1"/>
        <v/>
      </c>
      <c r="V7" s="15"/>
      <c r="W7" s="14"/>
    </row>
    <row r="8" spans="1:23">
      <c r="A8" t="s">
        <v>3122</v>
      </c>
      <c r="B8" t="s">
        <v>2443</v>
      </c>
      <c r="C8">
        <f>COUNTIFS(GameLog!D:D,'BAL F'!A8,GameLog!C:C,"BAL",GameLog!E:E,INDEX(Positions!$A$1:$B$9,MATCH('BAL F'!$B8,Positions!$A$1:$A$9,0),2))</f>
        <v>1</v>
      </c>
      <c r="D8">
        <f>SUMIFS(GameLog!F:F,GameLog!$D:$D,'BAL F'!A8,GameLog!$E:$E,INDEX(Positions!$A$1:$B$9,MATCH('BAL F'!$B8,Positions!$A$1:$A$9,0),2),GameLog!$C:$C,"BAL")</f>
        <v>1</v>
      </c>
      <c r="E8" s="12">
        <f>SUMIFS(GameLog!AM:AM,GameLog!$D:$D,'BAL F'!$A8,GameLog!$E:$E,INDEX(Positions!$A$1:$B$9,MATCH('BAL F'!$B8,Positions!$A$1:$A$9,0),2),GameLog!$C:$C,"BAL")</f>
        <v>5</v>
      </c>
      <c r="F8">
        <f>SUMIFS(GameLog!AN:AN,GameLog!$D:$D,'BAL F'!$A8,GameLog!$E:$E,INDEX(Positions!$A$1:$B$9,MATCH('BAL F'!$B8,Positions!$A$1:$A$9,0),2),GameLog!$C:$C,"BAL")</f>
        <v>0</v>
      </c>
      <c r="G8">
        <f>SUMIFS(GameLog!AO:AO,GameLog!$D:$D,'BAL F'!$A8,GameLog!$E:$E,INDEX(Positions!$A$1:$B$9,MATCH('BAL F'!$B8,Positions!$A$1:$A$9,0),2),GameLog!$C:$C,"BAL")</f>
        <v>3</v>
      </c>
      <c r="H8">
        <f>SUMIFS(GameLog!AP:AP,GameLog!$D:$D,'BAL F'!$A8,GameLog!$E:$E,INDEX(Positions!$A$1:$B$9,MATCH('BAL F'!$B8,Positions!$A$1:$A$9,0),2),GameLog!$C:$C,"BAL")</f>
        <v>0</v>
      </c>
      <c r="I8">
        <f>SUMIFS(GameLog!AQ:AQ,GameLog!$D:$D,'BAL F'!$A8,GameLog!$E:$E,INDEX(Positions!$A$1:$B$9,MATCH('BAL F'!$B8,Positions!$A$1:$A$9,0),2),GameLog!$C:$C,"BAL")</f>
        <v>0</v>
      </c>
      <c r="J8">
        <f>SUMIFS(GameLog!AR:AR,GameLog!$D:$D,'BAL F'!$A8,GameLog!$E:$E,INDEX(Positions!$A$1:$B$9,MATCH('BAL F'!$B8,Positions!$A$1:$A$9,0),2),GameLog!$C:$C,"BAL")</f>
        <v>0</v>
      </c>
      <c r="K8">
        <f>SUMIFS(GameLog!AS:AS,GameLog!$D:$D,'BAL F'!$A8,GameLog!$E:$E,INDEX(Positions!$A$1:$B$9,MATCH('BAL F'!$B8,Positions!$A$1:$A$9,0),2),GameLog!$C:$C,"BAL")</f>
        <v>0</v>
      </c>
      <c r="L8">
        <f>SUMIFS(GameLog!AT:AT,GameLog!$D:$D,'BAL F'!$A8,GameLog!$E:$E,INDEX(Positions!$A$1:$B$9,MATCH('BAL F'!$B8,Positions!$A$1:$A$9,0),2),GameLog!$C:$C,"BAL")</f>
        <v>1</v>
      </c>
      <c r="M8">
        <f>SUMIFS(GameLog!AU:AU,GameLog!$D:$D,'BAL F'!$A8,GameLog!$E:$E,INDEX(Positions!$A$1:$B$9,MATCH('BAL F'!$B8,Positions!$A$1:$A$9,0),2),GameLog!$C:$C,"BAL")</f>
        <v>0</v>
      </c>
      <c r="N8">
        <f>SUMIFS(GameLog!AV:AV,GameLog!$D:$D,'BAL F'!$A8,GameLog!$E:$E,INDEX(Positions!$A$1:$B$9,MATCH('BAL F'!$B8,Positions!$A$1:$A$9,0),2),GameLog!$C:$C,"BAL")</f>
        <v>0</v>
      </c>
      <c r="O8" s="8">
        <f t="shared" si="0"/>
        <v>1</v>
      </c>
      <c r="P8" s="18" t="str">
        <f t="shared" si="1"/>
        <v/>
      </c>
      <c r="V8" s="15"/>
      <c r="W8" s="14"/>
    </row>
    <row r="9" spans="1:23">
      <c r="A9" t="s">
        <v>3125</v>
      </c>
      <c r="B9" t="s">
        <v>2443</v>
      </c>
      <c r="C9">
        <f>COUNTIFS(GameLog!D:D,'BAL F'!A9,GameLog!C:C,"BAL",GameLog!E:E,INDEX(Positions!$A$1:$B$9,MATCH('BAL F'!$B9,Positions!$A$1:$A$9,0),2))</f>
        <v>1</v>
      </c>
      <c r="D9">
        <f>SUMIFS(GameLog!F:F,GameLog!$D:$D,'BAL F'!A9,GameLog!$E:$E,INDEX(Positions!$A$1:$B$9,MATCH('BAL F'!$B9,Positions!$A$1:$A$9,0),2),GameLog!$C:$C,"BAL")</f>
        <v>0</v>
      </c>
      <c r="E9" s="12">
        <f>SUMIFS(GameLog!AM:AM,GameLog!$D:$D,'BAL F'!$A9,GameLog!$E:$E,INDEX(Positions!$A$1:$B$9,MATCH('BAL F'!$B9,Positions!$A$1:$A$9,0),2),GameLog!$C:$C,"BAL")</f>
        <v>2</v>
      </c>
      <c r="F9">
        <f>SUMIFS(GameLog!AN:AN,GameLog!$D:$D,'BAL F'!$A9,GameLog!$E:$E,INDEX(Positions!$A$1:$B$9,MATCH('BAL F'!$B9,Positions!$A$1:$A$9,0),2),GameLog!$C:$C,"BAL")</f>
        <v>0</v>
      </c>
      <c r="G9">
        <f>SUMIFS(GameLog!AO:AO,GameLog!$D:$D,'BAL F'!$A9,GameLog!$E:$E,INDEX(Positions!$A$1:$B$9,MATCH('BAL F'!$B9,Positions!$A$1:$A$9,0),2),GameLog!$C:$C,"BAL")</f>
        <v>0</v>
      </c>
      <c r="H9">
        <f>SUMIFS(GameLog!AP:AP,GameLog!$D:$D,'BAL F'!$A9,GameLog!$E:$E,INDEX(Positions!$A$1:$B$9,MATCH('BAL F'!$B9,Positions!$A$1:$A$9,0),2),GameLog!$C:$C,"BAL")</f>
        <v>0</v>
      </c>
      <c r="I9">
        <f>SUMIFS(GameLog!AQ:AQ,GameLog!$D:$D,'BAL F'!$A9,GameLog!$E:$E,INDEX(Positions!$A$1:$B$9,MATCH('BAL F'!$B9,Positions!$A$1:$A$9,0),2),GameLog!$C:$C,"BAL")</f>
        <v>0</v>
      </c>
      <c r="J9">
        <f>SUMIFS(GameLog!AR:AR,GameLog!$D:$D,'BAL F'!$A9,GameLog!$E:$E,INDEX(Positions!$A$1:$B$9,MATCH('BAL F'!$B9,Positions!$A$1:$A$9,0),2),GameLog!$C:$C,"BAL")</f>
        <v>0</v>
      </c>
      <c r="K9">
        <f>SUMIFS(GameLog!AS:AS,GameLog!$D:$D,'BAL F'!$A9,GameLog!$E:$E,INDEX(Positions!$A$1:$B$9,MATCH('BAL F'!$B9,Positions!$A$1:$A$9,0),2),GameLog!$C:$C,"BAL")</f>
        <v>0</v>
      </c>
      <c r="L9">
        <f>SUMIFS(GameLog!AT:AT,GameLog!$D:$D,'BAL F'!$A9,GameLog!$E:$E,INDEX(Positions!$A$1:$B$9,MATCH('BAL F'!$B9,Positions!$A$1:$A$9,0),2),GameLog!$C:$C,"BAL")</f>
        <v>0</v>
      </c>
      <c r="M9">
        <f>SUMIFS(GameLog!AU:AU,GameLog!$D:$D,'BAL F'!$A9,GameLog!$E:$E,INDEX(Positions!$A$1:$B$9,MATCH('BAL F'!$B9,Positions!$A$1:$A$9,0),2),GameLog!$C:$C,"BAL")</f>
        <v>0</v>
      </c>
      <c r="N9">
        <f>SUMIFS(GameLog!AV:AV,GameLog!$D:$D,'BAL F'!$A9,GameLog!$E:$E,INDEX(Positions!$A$1:$B$9,MATCH('BAL F'!$B9,Positions!$A$1:$A$9,0),2),GameLog!$C:$C,"BAL")</f>
        <v>0</v>
      </c>
      <c r="O9" s="8">
        <f t="shared" si="0"/>
        <v>0</v>
      </c>
      <c r="P9" s="18" t="str">
        <f t="shared" si="1"/>
        <v/>
      </c>
      <c r="V9" s="15"/>
      <c r="W9" s="14"/>
    </row>
    <row r="10" spans="1:23">
      <c r="A10" t="s">
        <v>3124</v>
      </c>
      <c r="B10" t="s">
        <v>2443</v>
      </c>
      <c r="C10">
        <f>COUNTIFS(GameLog!D:D,'BAL F'!A10,GameLog!C:C,"BAL",GameLog!E:E,INDEX(Positions!$A$1:$B$9,MATCH('BAL F'!$B10,Positions!$A$1:$A$9,0),2))</f>
        <v>0</v>
      </c>
      <c r="D10">
        <f>SUMIFS(GameLog!F:F,GameLog!$D:$D,'BAL F'!A10,GameLog!$E:$E,INDEX(Positions!$A$1:$B$9,MATCH('BAL F'!$B10,Positions!$A$1:$A$9,0),2),GameLog!$C:$C,"BAL")</f>
        <v>0</v>
      </c>
      <c r="E10" s="12">
        <f>SUMIFS(GameLog!AM:AM,GameLog!$D:$D,'BAL F'!$A10,GameLog!$E:$E,INDEX(Positions!$A$1:$B$9,MATCH('BAL F'!$B10,Positions!$A$1:$A$9,0),2),GameLog!$C:$C,"BAL")</f>
        <v>0</v>
      </c>
      <c r="F10">
        <f>SUMIFS(GameLog!AN:AN,GameLog!$D:$D,'BAL F'!$A10,GameLog!$E:$E,INDEX(Positions!$A$1:$B$9,MATCH('BAL F'!$B10,Positions!$A$1:$A$9,0),2),GameLog!$C:$C,"BAL")</f>
        <v>0</v>
      </c>
      <c r="G10">
        <f>SUMIFS(GameLog!AO:AO,GameLog!$D:$D,'BAL F'!$A10,GameLog!$E:$E,INDEX(Positions!$A$1:$B$9,MATCH('BAL F'!$B10,Positions!$A$1:$A$9,0),2),GameLog!$C:$C,"BAL")</f>
        <v>0</v>
      </c>
      <c r="H10">
        <f>SUMIFS(GameLog!AP:AP,GameLog!$D:$D,'BAL F'!$A10,GameLog!$E:$E,INDEX(Positions!$A$1:$B$9,MATCH('BAL F'!$B10,Positions!$A$1:$A$9,0),2),GameLog!$C:$C,"BAL")</f>
        <v>0</v>
      </c>
      <c r="I10">
        <f>SUMIFS(GameLog!AQ:AQ,GameLog!$D:$D,'BAL F'!$A10,GameLog!$E:$E,INDEX(Positions!$A$1:$B$9,MATCH('BAL F'!$B10,Positions!$A$1:$A$9,0),2),GameLog!$C:$C,"BAL")</f>
        <v>0</v>
      </c>
      <c r="J10">
        <f>SUMIFS(GameLog!AR:AR,GameLog!$D:$D,'BAL F'!$A10,GameLog!$E:$E,INDEX(Positions!$A$1:$B$9,MATCH('BAL F'!$B10,Positions!$A$1:$A$9,0),2),GameLog!$C:$C,"BAL")</f>
        <v>0</v>
      </c>
      <c r="K10">
        <f>SUMIFS(GameLog!AS:AS,GameLog!$D:$D,'BAL F'!$A10,GameLog!$E:$E,INDEX(Positions!$A$1:$B$9,MATCH('BAL F'!$B10,Positions!$A$1:$A$9,0),2),GameLog!$C:$C,"BAL")</f>
        <v>0</v>
      </c>
      <c r="L10">
        <f>SUMIFS(GameLog!AT:AT,GameLog!$D:$D,'BAL F'!$A10,GameLog!$E:$E,INDEX(Positions!$A$1:$B$9,MATCH('BAL F'!$B10,Positions!$A$1:$A$9,0),2),GameLog!$C:$C,"BAL")</f>
        <v>0</v>
      </c>
      <c r="M10">
        <f>SUMIFS(GameLog!AU:AU,GameLog!$D:$D,'BAL F'!$A10,GameLog!$E:$E,INDEX(Positions!$A$1:$B$9,MATCH('BAL F'!$B10,Positions!$A$1:$A$9,0),2),GameLog!$C:$C,"BAL")</f>
        <v>0</v>
      </c>
      <c r="N10">
        <f>SUMIFS(GameLog!AV:AV,GameLog!$D:$D,'BAL F'!$A10,GameLog!$E:$E,INDEX(Positions!$A$1:$B$9,MATCH('BAL F'!$B10,Positions!$A$1:$A$9,0),2),GameLog!$C:$C,"BAL")</f>
        <v>0</v>
      </c>
      <c r="O10" s="8">
        <f t="shared" si="0"/>
        <v>0</v>
      </c>
      <c r="P10" s="18" t="str">
        <f t="shared" si="1"/>
        <v/>
      </c>
      <c r="V10" s="15"/>
      <c r="W10" s="13"/>
    </row>
    <row r="11" spans="1:23">
      <c r="A11" t="s">
        <v>3139</v>
      </c>
      <c r="B11" t="s">
        <v>2443</v>
      </c>
      <c r="C11">
        <f>COUNTIFS(GameLog!D:D,'BAL F'!A11,GameLog!C:C,"BAL",GameLog!E:E,INDEX(Positions!$A$1:$B$9,MATCH('BAL F'!$B11,Positions!$A$1:$A$9,0),2))</f>
        <v>0</v>
      </c>
      <c r="D11">
        <f>SUMIFS(GameLog!F:F,GameLog!$D:$D,'BAL F'!A11,GameLog!$E:$E,INDEX(Positions!$A$1:$B$9,MATCH('BAL F'!$B11,Positions!$A$1:$A$9,0),2),GameLog!$C:$C,"BAL")</f>
        <v>0</v>
      </c>
      <c r="E11" s="12">
        <f>SUMIFS(GameLog!AM:AM,GameLog!$D:$D,'BAL F'!$A11,GameLog!$E:$E,INDEX(Positions!$A$1:$B$9,MATCH('BAL F'!$B11,Positions!$A$1:$A$9,0),2),GameLog!$C:$C,"BAL")</f>
        <v>0</v>
      </c>
      <c r="F11">
        <f>SUMIFS(GameLog!AN:AN,GameLog!$D:$D,'BAL F'!$A11,GameLog!$E:$E,INDEX(Positions!$A$1:$B$9,MATCH('BAL F'!$B11,Positions!$A$1:$A$9,0),2),GameLog!$C:$C,"BAL")</f>
        <v>0</v>
      </c>
      <c r="G11">
        <f>SUMIFS(GameLog!AO:AO,GameLog!$D:$D,'BAL F'!$A11,GameLog!$E:$E,INDEX(Positions!$A$1:$B$9,MATCH('BAL F'!$B11,Positions!$A$1:$A$9,0),2),GameLog!$C:$C,"BAL")</f>
        <v>0</v>
      </c>
      <c r="H11">
        <f>SUMIFS(GameLog!AP:AP,GameLog!$D:$D,'BAL F'!$A11,GameLog!$E:$E,INDEX(Positions!$A$1:$B$9,MATCH('BAL F'!$B11,Positions!$A$1:$A$9,0),2),GameLog!$C:$C,"BAL")</f>
        <v>0</v>
      </c>
      <c r="I11">
        <f>SUMIFS(GameLog!AQ:AQ,GameLog!$D:$D,'BAL F'!$A11,GameLog!$E:$E,INDEX(Positions!$A$1:$B$9,MATCH('BAL F'!$B11,Positions!$A$1:$A$9,0),2),GameLog!$C:$C,"BAL")</f>
        <v>0</v>
      </c>
      <c r="J11">
        <f>SUMIFS(GameLog!AR:AR,GameLog!$D:$D,'BAL F'!$A11,GameLog!$E:$E,INDEX(Positions!$A$1:$B$9,MATCH('BAL F'!$B11,Positions!$A$1:$A$9,0),2),GameLog!$C:$C,"BAL")</f>
        <v>0</v>
      </c>
      <c r="K11">
        <f>SUMIFS(GameLog!AS:AS,GameLog!$D:$D,'BAL F'!$A11,GameLog!$E:$E,INDEX(Positions!$A$1:$B$9,MATCH('BAL F'!$B11,Positions!$A$1:$A$9,0),2),GameLog!$C:$C,"BAL")</f>
        <v>0</v>
      </c>
      <c r="L11">
        <f>SUMIFS(GameLog!AT:AT,GameLog!$D:$D,'BAL F'!$A11,GameLog!$E:$E,INDEX(Positions!$A$1:$B$9,MATCH('BAL F'!$B11,Positions!$A$1:$A$9,0),2),GameLog!$C:$C,"BAL")</f>
        <v>0</v>
      </c>
      <c r="M11">
        <f>SUMIFS(GameLog!AU:AU,GameLog!$D:$D,'BAL F'!$A11,GameLog!$E:$E,INDEX(Positions!$A$1:$B$9,MATCH('BAL F'!$B11,Positions!$A$1:$A$9,0),2),GameLog!$C:$C,"BAL")</f>
        <v>0</v>
      </c>
      <c r="N11">
        <f>SUMIFS(GameLog!AV:AV,GameLog!$D:$D,'BAL F'!$A11,GameLog!$E:$E,INDEX(Positions!$A$1:$B$9,MATCH('BAL F'!$B11,Positions!$A$1:$A$9,0),2),GameLog!$C:$C,"BAL")</f>
        <v>0</v>
      </c>
      <c r="O11" s="8">
        <f t="shared" si="0"/>
        <v>0</v>
      </c>
      <c r="P11" s="18" t="str">
        <f t="shared" si="1"/>
        <v/>
      </c>
      <c r="V11" s="15"/>
      <c r="W11" s="14"/>
    </row>
    <row r="12" spans="1:23">
      <c r="A12" t="s">
        <v>3130</v>
      </c>
      <c r="B12" t="s">
        <v>2443</v>
      </c>
      <c r="C12">
        <f>COUNTIFS(GameLog!D:D,'BAL F'!A12,GameLog!C:C,"BAL",GameLog!E:E,INDEX(Positions!$A$1:$B$9,MATCH('BAL F'!$B12,Positions!$A$1:$A$9,0),2))</f>
        <v>0</v>
      </c>
      <c r="D12">
        <f>SUMIFS(GameLog!F:F,GameLog!$D:$D,'BAL F'!A12,GameLog!$E:$E,INDEX(Positions!$A$1:$B$9,MATCH('BAL F'!$B12,Positions!$A$1:$A$9,0),2),GameLog!$C:$C,"BAL")</f>
        <v>0</v>
      </c>
      <c r="E12" s="12">
        <f>SUMIFS(GameLog!AM:AM,GameLog!$D:$D,'BAL F'!$A12,GameLog!$E:$E,INDEX(Positions!$A$1:$B$9,MATCH('BAL F'!$B12,Positions!$A$1:$A$9,0),2),GameLog!$C:$C,"BAL")</f>
        <v>0</v>
      </c>
      <c r="F12">
        <f>SUMIFS(GameLog!AN:AN,GameLog!$D:$D,'BAL F'!$A12,GameLog!$E:$E,INDEX(Positions!$A$1:$B$9,MATCH('BAL F'!$B12,Positions!$A$1:$A$9,0),2),GameLog!$C:$C,"BAL")</f>
        <v>0</v>
      </c>
      <c r="G12">
        <f>SUMIFS(GameLog!AO:AO,GameLog!$D:$D,'BAL F'!$A12,GameLog!$E:$E,INDEX(Positions!$A$1:$B$9,MATCH('BAL F'!$B12,Positions!$A$1:$A$9,0),2),GameLog!$C:$C,"BAL")</f>
        <v>0</v>
      </c>
      <c r="H12">
        <f>SUMIFS(GameLog!AP:AP,GameLog!$D:$D,'BAL F'!$A12,GameLog!$E:$E,INDEX(Positions!$A$1:$B$9,MATCH('BAL F'!$B12,Positions!$A$1:$A$9,0),2),GameLog!$C:$C,"BAL")</f>
        <v>0</v>
      </c>
      <c r="I12">
        <f>SUMIFS(GameLog!AQ:AQ,GameLog!$D:$D,'BAL F'!$A12,GameLog!$E:$E,INDEX(Positions!$A$1:$B$9,MATCH('BAL F'!$B12,Positions!$A$1:$A$9,0),2),GameLog!$C:$C,"BAL")</f>
        <v>0</v>
      </c>
      <c r="J12">
        <f>SUMIFS(GameLog!AR:AR,GameLog!$D:$D,'BAL F'!$A12,GameLog!$E:$E,INDEX(Positions!$A$1:$B$9,MATCH('BAL F'!$B12,Positions!$A$1:$A$9,0),2),GameLog!$C:$C,"BAL")</f>
        <v>0</v>
      </c>
      <c r="K12">
        <f>SUMIFS(GameLog!AS:AS,GameLog!$D:$D,'BAL F'!$A12,GameLog!$E:$E,INDEX(Positions!$A$1:$B$9,MATCH('BAL F'!$B12,Positions!$A$1:$A$9,0),2),GameLog!$C:$C,"BAL")</f>
        <v>0</v>
      </c>
      <c r="L12">
        <f>SUMIFS(GameLog!AT:AT,GameLog!$D:$D,'BAL F'!$A12,GameLog!$E:$E,INDEX(Positions!$A$1:$B$9,MATCH('BAL F'!$B12,Positions!$A$1:$A$9,0),2),GameLog!$C:$C,"BAL")</f>
        <v>0</v>
      </c>
      <c r="M12">
        <f>SUMIFS(GameLog!AU:AU,GameLog!$D:$D,'BAL F'!$A12,GameLog!$E:$E,INDEX(Positions!$A$1:$B$9,MATCH('BAL F'!$B12,Positions!$A$1:$A$9,0),2),GameLog!$C:$C,"BAL")</f>
        <v>0</v>
      </c>
      <c r="N12">
        <f>SUMIFS(GameLog!AV:AV,GameLog!$D:$D,'BAL F'!$A12,GameLog!$E:$E,INDEX(Positions!$A$1:$B$9,MATCH('BAL F'!$B12,Positions!$A$1:$A$9,0),2),GameLog!$C:$C,"BAL")</f>
        <v>0</v>
      </c>
      <c r="O12" s="8">
        <f t="shared" si="0"/>
        <v>0</v>
      </c>
      <c r="P12" s="18" t="str">
        <f t="shared" si="1"/>
        <v/>
      </c>
      <c r="V12" s="15"/>
      <c r="W12" s="14"/>
    </row>
    <row r="13" spans="1:23">
      <c r="A13" t="s">
        <v>3131</v>
      </c>
      <c r="B13" t="s">
        <v>2443</v>
      </c>
      <c r="C13">
        <f>COUNTIFS(GameLog!D:D,'BAL F'!A13,GameLog!C:C,"BAL",GameLog!E:E,INDEX(Positions!$A$1:$B$9,MATCH('BAL F'!$B13,Positions!$A$1:$A$9,0),2))</f>
        <v>0</v>
      </c>
      <c r="D13">
        <f>SUMIFS(GameLog!F:F,GameLog!$D:$D,'BAL F'!A13,GameLog!$E:$E,INDEX(Positions!$A$1:$B$9,MATCH('BAL F'!$B13,Positions!$A$1:$A$9,0),2),GameLog!$C:$C,"BAL")</f>
        <v>0</v>
      </c>
      <c r="E13" s="12">
        <f>SUMIFS(GameLog!AM:AM,GameLog!$D:$D,'BAL F'!$A13,GameLog!$E:$E,INDEX(Positions!$A$1:$B$9,MATCH('BAL F'!$B13,Positions!$A$1:$A$9,0),2),GameLog!$C:$C,"BAL")</f>
        <v>0</v>
      </c>
      <c r="F13">
        <f>SUMIFS(GameLog!AN:AN,GameLog!$D:$D,'BAL F'!$A13,GameLog!$E:$E,INDEX(Positions!$A$1:$B$9,MATCH('BAL F'!$B13,Positions!$A$1:$A$9,0),2),GameLog!$C:$C,"BAL")</f>
        <v>0</v>
      </c>
      <c r="G13">
        <f>SUMIFS(GameLog!AO:AO,GameLog!$D:$D,'BAL F'!$A13,GameLog!$E:$E,INDEX(Positions!$A$1:$B$9,MATCH('BAL F'!$B13,Positions!$A$1:$A$9,0),2),GameLog!$C:$C,"BAL")</f>
        <v>0</v>
      </c>
      <c r="H13">
        <f>SUMIFS(GameLog!AP:AP,GameLog!$D:$D,'BAL F'!$A13,GameLog!$E:$E,INDEX(Positions!$A$1:$B$9,MATCH('BAL F'!$B13,Positions!$A$1:$A$9,0),2),GameLog!$C:$C,"BAL")</f>
        <v>0</v>
      </c>
      <c r="I13">
        <f>SUMIFS(GameLog!AQ:AQ,GameLog!$D:$D,'BAL F'!$A13,GameLog!$E:$E,INDEX(Positions!$A$1:$B$9,MATCH('BAL F'!$B13,Positions!$A$1:$A$9,0),2),GameLog!$C:$C,"BAL")</f>
        <v>0</v>
      </c>
      <c r="J13">
        <f>SUMIFS(GameLog!AR:AR,GameLog!$D:$D,'BAL F'!$A13,GameLog!$E:$E,INDEX(Positions!$A$1:$B$9,MATCH('BAL F'!$B13,Positions!$A$1:$A$9,0),2),GameLog!$C:$C,"BAL")</f>
        <v>0</v>
      </c>
      <c r="K13">
        <f>SUMIFS(GameLog!AS:AS,GameLog!$D:$D,'BAL F'!$A13,GameLog!$E:$E,INDEX(Positions!$A$1:$B$9,MATCH('BAL F'!$B13,Positions!$A$1:$A$9,0),2),GameLog!$C:$C,"BAL")</f>
        <v>0</v>
      </c>
      <c r="L13">
        <f>SUMIFS(GameLog!AT:AT,GameLog!$D:$D,'BAL F'!$A13,GameLog!$E:$E,INDEX(Positions!$A$1:$B$9,MATCH('BAL F'!$B13,Positions!$A$1:$A$9,0),2),GameLog!$C:$C,"BAL")</f>
        <v>0</v>
      </c>
      <c r="M13">
        <f>SUMIFS(GameLog!AU:AU,GameLog!$D:$D,'BAL F'!$A13,GameLog!$E:$E,INDEX(Positions!$A$1:$B$9,MATCH('BAL F'!$B13,Positions!$A$1:$A$9,0),2),GameLog!$C:$C,"BAL")</f>
        <v>0</v>
      </c>
      <c r="N13">
        <f>SUMIFS(GameLog!AV:AV,GameLog!$D:$D,'BAL F'!$A13,GameLog!$E:$E,INDEX(Positions!$A$1:$B$9,MATCH('BAL F'!$B13,Positions!$A$1:$A$9,0),2),GameLog!$C:$C,"BAL")</f>
        <v>0</v>
      </c>
      <c r="O13" s="8">
        <f t="shared" si="0"/>
        <v>0</v>
      </c>
      <c r="P13" s="18" t="str">
        <f t="shared" si="1"/>
        <v/>
      </c>
      <c r="V13" s="15"/>
      <c r="W13" s="14"/>
    </row>
    <row r="14" spans="1:23">
      <c r="A14" t="s">
        <v>3120</v>
      </c>
      <c r="B14" t="s">
        <v>2443</v>
      </c>
      <c r="C14">
        <f>COUNTIFS(GameLog!D:D,'BAL F'!A14,GameLog!C:C,"BAL",GameLog!E:E,INDEX(Positions!$A$1:$B$9,MATCH('BAL F'!$B14,Positions!$A$1:$A$9,0),2))</f>
        <v>1</v>
      </c>
      <c r="D14">
        <f>SUMIFS(GameLog!F:F,GameLog!$D:$D,'BAL F'!A14,GameLog!$E:$E,INDEX(Positions!$A$1:$B$9,MATCH('BAL F'!$B14,Positions!$A$1:$A$9,0),2),GameLog!$C:$C,"BAL")</f>
        <v>1</v>
      </c>
      <c r="E14" s="12">
        <f>SUMIFS(GameLog!AM:AM,GameLog!$D:$D,'BAL F'!$A14,GameLog!$E:$E,INDEX(Positions!$A$1:$B$9,MATCH('BAL F'!$B14,Positions!$A$1:$A$9,0),2),GameLog!$C:$C,"BAL")</f>
        <v>3.3333333333333335</v>
      </c>
      <c r="F14">
        <f>SUMIFS(GameLog!AN:AN,GameLog!$D:$D,'BAL F'!$A14,GameLog!$E:$E,INDEX(Positions!$A$1:$B$9,MATCH('BAL F'!$B14,Positions!$A$1:$A$9,0),2),GameLog!$C:$C,"BAL")</f>
        <v>1</v>
      </c>
      <c r="G14">
        <f>SUMIFS(GameLog!AO:AO,GameLog!$D:$D,'BAL F'!$A14,GameLog!$E:$E,INDEX(Positions!$A$1:$B$9,MATCH('BAL F'!$B14,Positions!$A$1:$A$9,0),2),GameLog!$C:$C,"BAL")</f>
        <v>0</v>
      </c>
      <c r="H14">
        <f>SUMIFS(GameLog!AP:AP,GameLog!$D:$D,'BAL F'!$A14,GameLog!$E:$E,INDEX(Positions!$A$1:$B$9,MATCH('BAL F'!$B14,Positions!$A$1:$A$9,0),2),GameLog!$C:$C,"BAL")</f>
        <v>0</v>
      </c>
      <c r="I14">
        <f>SUMIFS(GameLog!AQ:AQ,GameLog!$D:$D,'BAL F'!$A14,GameLog!$E:$E,INDEX(Positions!$A$1:$B$9,MATCH('BAL F'!$B14,Positions!$A$1:$A$9,0),2),GameLog!$C:$C,"BAL")</f>
        <v>0</v>
      </c>
      <c r="J14">
        <f>SUMIFS(GameLog!AR:AR,GameLog!$D:$D,'BAL F'!$A14,GameLog!$E:$E,INDEX(Positions!$A$1:$B$9,MATCH('BAL F'!$B14,Positions!$A$1:$A$9,0),2),GameLog!$C:$C,"BAL")</f>
        <v>0</v>
      </c>
      <c r="K14">
        <f>SUMIFS(GameLog!AS:AS,GameLog!$D:$D,'BAL F'!$A14,GameLog!$E:$E,INDEX(Positions!$A$1:$B$9,MATCH('BAL F'!$B14,Positions!$A$1:$A$9,0),2),GameLog!$C:$C,"BAL")</f>
        <v>0</v>
      </c>
      <c r="L14">
        <f>SUMIFS(GameLog!AT:AT,GameLog!$D:$D,'BAL F'!$A14,GameLog!$E:$E,INDEX(Positions!$A$1:$B$9,MATCH('BAL F'!$B14,Positions!$A$1:$A$9,0),2),GameLog!$C:$C,"BAL")</f>
        <v>0</v>
      </c>
      <c r="M14">
        <f>SUMIFS(GameLog!AU:AU,GameLog!$D:$D,'BAL F'!$A14,GameLog!$E:$E,INDEX(Positions!$A$1:$B$9,MATCH('BAL F'!$B14,Positions!$A$1:$A$9,0),2),GameLog!$C:$C,"BAL")</f>
        <v>0</v>
      </c>
      <c r="N14">
        <f>SUMIFS(GameLog!AV:AV,GameLog!$D:$D,'BAL F'!$A14,GameLog!$E:$E,INDEX(Positions!$A$1:$B$9,MATCH('BAL F'!$B14,Positions!$A$1:$A$9,0),2),GameLog!$C:$C,"BAL")</f>
        <v>0</v>
      </c>
      <c r="O14" s="8">
        <f t="shared" si="0"/>
        <v>1</v>
      </c>
      <c r="P14" s="18" t="str">
        <f t="shared" si="1"/>
        <v/>
      </c>
      <c r="V14" s="15"/>
      <c r="W14" s="14"/>
    </row>
    <row r="15" spans="1:23">
      <c r="A15" t="s">
        <v>3132</v>
      </c>
      <c r="B15" t="s">
        <v>2443</v>
      </c>
      <c r="C15">
        <f>COUNTIFS(GameLog!D:D,'BAL F'!A15,GameLog!C:C,"BAL",GameLog!E:E,INDEX(Positions!$A$1:$B$9,MATCH('BAL F'!$B15,Positions!$A$1:$A$9,0),2))</f>
        <v>1</v>
      </c>
      <c r="D15">
        <f>SUMIFS(GameLog!F:F,GameLog!$D:$D,'BAL F'!A15,GameLog!$E:$E,INDEX(Positions!$A$1:$B$9,MATCH('BAL F'!$B15,Positions!$A$1:$A$9,0),2),GameLog!$C:$C,"BAL")</f>
        <v>0</v>
      </c>
      <c r="E15" s="12">
        <f>SUMIFS(GameLog!AM:AM,GameLog!$D:$D,'BAL F'!$A15,GameLog!$E:$E,INDEX(Positions!$A$1:$B$9,MATCH('BAL F'!$B15,Positions!$A$1:$A$9,0),2),GameLog!$C:$C,"BAL")</f>
        <v>0.33333333333333331</v>
      </c>
      <c r="F15">
        <f>SUMIFS(GameLog!AN:AN,GameLog!$D:$D,'BAL F'!$A15,GameLog!$E:$E,INDEX(Positions!$A$1:$B$9,MATCH('BAL F'!$B15,Positions!$A$1:$A$9,0),2),GameLog!$C:$C,"BAL")</f>
        <v>0</v>
      </c>
      <c r="G15">
        <f>SUMIFS(GameLog!AO:AO,GameLog!$D:$D,'BAL F'!$A15,GameLog!$E:$E,INDEX(Positions!$A$1:$B$9,MATCH('BAL F'!$B15,Positions!$A$1:$A$9,0),2),GameLog!$C:$C,"BAL")</f>
        <v>0</v>
      </c>
      <c r="H15">
        <f>SUMIFS(GameLog!AP:AP,GameLog!$D:$D,'BAL F'!$A15,GameLog!$E:$E,INDEX(Positions!$A$1:$B$9,MATCH('BAL F'!$B15,Positions!$A$1:$A$9,0),2),GameLog!$C:$C,"BAL")</f>
        <v>0</v>
      </c>
      <c r="I15">
        <f>SUMIFS(GameLog!AQ:AQ,GameLog!$D:$D,'BAL F'!$A15,GameLog!$E:$E,INDEX(Positions!$A$1:$B$9,MATCH('BAL F'!$B15,Positions!$A$1:$A$9,0),2),GameLog!$C:$C,"BAL")</f>
        <v>0</v>
      </c>
      <c r="J15">
        <f>SUMIFS(GameLog!AR:AR,GameLog!$D:$D,'BAL F'!$A15,GameLog!$E:$E,INDEX(Positions!$A$1:$B$9,MATCH('BAL F'!$B15,Positions!$A$1:$A$9,0),2),GameLog!$C:$C,"BAL")</f>
        <v>0</v>
      </c>
      <c r="K15">
        <f>SUMIFS(GameLog!AS:AS,GameLog!$D:$D,'BAL F'!$A15,GameLog!$E:$E,INDEX(Positions!$A$1:$B$9,MATCH('BAL F'!$B15,Positions!$A$1:$A$9,0),2),GameLog!$C:$C,"BAL")</f>
        <v>0</v>
      </c>
      <c r="L15">
        <f>SUMIFS(GameLog!AT:AT,GameLog!$D:$D,'BAL F'!$A15,GameLog!$E:$E,INDEX(Positions!$A$1:$B$9,MATCH('BAL F'!$B15,Positions!$A$1:$A$9,0),2),GameLog!$C:$C,"BAL")</f>
        <v>0</v>
      </c>
      <c r="M15">
        <f>SUMIFS(GameLog!AU:AU,GameLog!$D:$D,'BAL F'!$A15,GameLog!$E:$E,INDEX(Positions!$A$1:$B$9,MATCH('BAL F'!$B15,Positions!$A$1:$A$9,0),2),GameLog!$C:$C,"BAL")</f>
        <v>0</v>
      </c>
      <c r="N15">
        <f>SUMIFS(GameLog!AV:AV,GameLog!$D:$D,'BAL F'!$A15,GameLog!$E:$E,INDEX(Positions!$A$1:$B$9,MATCH('BAL F'!$B15,Positions!$A$1:$A$9,0),2),GameLog!$C:$C,"BAL")</f>
        <v>0</v>
      </c>
      <c r="O15" s="8">
        <f t="shared" si="0"/>
        <v>0</v>
      </c>
      <c r="P15" s="18" t="str">
        <f t="shared" si="1"/>
        <v/>
      </c>
      <c r="V15" s="15"/>
      <c r="W15" s="14"/>
    </row>
    <row r="16" spans="1:23">
      <c r="A16" t="s">
        <v>3123</v>
      </c>
      <c r="B16" t="s">
        <v>2443</v>
      </c>
      <c r="C16">
        <f>COUNTIFS(GameLog!D:D,'BAL F'!A16,GameLog!C:C,"BAL",GameLog!E:E,INDEX(Positions!$A$1:$B$9,MATCH('BAL F'!$B16,Positions!$A$1:$A$9,0),2))</f>
        <v>0</v>
      </c>
      <c r="D16">
        <f>SUMIFS(GameLog!F:F,GameLog!$D:$D,'BAL F'!A16,GameLog!$E:$E,INDEX(Positions!$A$1:$B$9,MATCH('BAL F'!$B16,Positions!$A$1:$A$9,0),2),GameLog!$C:$C,"BAL")</f>
        <v>0</v>
      </c>
      <c r="E16" s="12">
        <f>SUMIFS(GameLog!AM:AM,GameLog!$D:$D,'BAL F'!$A16,GameLog!$E:$E,INDEX(Positions!$A$1:$B$9,MATCH('BAL F'!$B16,Positions!$A$1:$A$9,0),2),GameLog!$C:$C,"BAL")</f>
        <v>0</v>
      </c>
      <c r="F16">
        <f>SUMIFS(GameLog!AN:AN,GameLog!$D:$D,'BAL F'!$A16,GameLog!$E:$E,INDEX(Positions!$A$1:$B$9,MATCH('BAL F'!$B16,Positions!$A$1:$A$9,0),2),GameLog!$C:$C,"BAL")</f>
        <v>0</v>
      </c>
      <c r="G16">
        <f>SUMIFS(GameLog!AO:AO,GameLog!$D:$D,'BAL F'!$A16,GameLog!$E:$E,INDEX(Positions!$A$1:$B$9,MATCH('BAL F'!$B16,Positions!$A$1:$A$9,0),2),GameLog!$C:$C,"BAL")</f>
        <v>0</v>
      </c>
      <c r="H16">
        <f>SUMIFS(GameLog!AP:AP,GameLog!$D:$D,'BAL F'!$A16,GameLog!$E:$E,INDEX(Positions!$A$1:$B$9,MATCH('BAL F'!$B16,Positions!$A$1:$A$9,0),2),GameLog!$C:$C,"BAL")</f>
        <v>0</v>
      </c>
      <c r="I16">
        <f>SUMIFS(GameLog!AQ:AQ,GameLog!$D:$D,'BAL F'!$A16,GameLog!$E:$E,INDEX(Positions!$A$1:$B$9,MATCH('BAL F'!$B16,Positions!$A$1:$A$9,0),2),GameLog!$C:$C,"BAL")</f>
        <v>0</v>
      </c>
      <c r="J16">
        <f>SUMIFS(GameLog!AR:AR,GameLog!$D:$D,'BAL F'!$A16,GameLog!$E:$E,INDEX(Positions!$A$1:$B$9,MATCH('BAL F'!$B16,Positions!$A$1:$A$9,0),2),GameLog!$C:$C,"BAL")</f>
        <v>0</v>
      </c>
      <c r="K16">
        <f>SUMIFS(GameLog!AS:AS,GameLog!$D:$D,'BAL F'!$A16,GameLog!$E:$E,INDEX(Positions!$A$1:$B$9,MATCH('BAL F'!$B16,Positions!$A$1:$A$9,0),2),GameLog!$C:$C,"BAL")</f>
        <v>0</v>
      </c>
      <c r="L16">
        <f>SUMIFS(GameLog!AT:AT,GameLog!$D:$D,'BAL F'!$A16,GameLog!$E:$E,INDEX(Positions!$A$1:$B$9,MATCH('BAL F'!$B16,Positions!$A$1:$A$9,0),2),GameLog!$C:$C,"BAL")</f>
        <v>0</v>
      </c>
      <c r="M16">
        <f>SUMIFS(GameLog!AU:AU,GameLog!$D:$D,'BAL F'!$A16,GameLog!$E:$E,INDEX(Positions!$A$1:$B$9,MATCH('BAL F'!$B16,Positions!$A$1:$A$9,0),2),GameLog!$C:$C,"BAL")</f>
        <v>0</v>
      </c>
      <c r="N16">
        <f>SUMIFS(GameLog!AV:AV,GameLog!$D:$D,'BAL F'!$A16,GameLog!$E:$E,INDEX(Positions!$A$1:$B$9,MATCH('BAL F'!$B16,Positions!$A$1:$A$9,0),2),GameLog!$C:$C,"BAL")</f>
        <v>0</v>
      </c>
      <c r="O16" s="8">
        <f t="shared" si="0"/>
        <v>0</v>
      </c>
      <c r="P16" s="18" t="str">
        <f t="shared" si="1"/>
        <v/>
      </c>
      <c r="V16" s="15"/>
      <c r="W16" s="14"/>
    </row>
    <row r="17" spans="1:23">
      <c r="A17" t="s">
        <v>3133</v>
      </c>
      <c r="B17" t="s">
        <v>2443</v>
      </c>
      <c r="C17">
        <f>COUNTIFS(GameLog!D:D,'BAL F'!A17,GameLog!C:C,"BAL",GameLog!E:E,INDEX(Positions!$A$1:$B$9,MATCH('BAL F'!$B17,Positions!$A$1:$A$9,0),2))</f>
        <v>0</v>
      </c>
      <c r="D17">
        <f>SUMIFS(GameLog!F:F,GameLog!$D:$D,'BAL F'!A17,GameLog!$E:$E,INDEX(Positions!$A$1:$B$9,MATCH('BAL F'!$B17,Positions!$A$1:$A$9,0),2),GameLog!$C:$C,"BAL")</f>
        <v>0</v>
      </c>
      <c r="E17" s="12">
        <f>SUMIFS(GameLog!AM:AM,GameLog!$D:$D,'BAL F'!$A17,GameLog!$E:$E,INDEX(Positions!$A$1:$B$9,MATCH('BAL F'!$B17,Positions!$A$1:$A$9,0),2),GameLog!$C:$C,"BAL")</f>
        <v>0</v>
      </c>
      <c r="F17">
        <f>SUMIFS(GameLog!AN:AN,GameLog!$D:$D,'BAL F'!$A17,GameLog!$E:$E,INDEX(Positions!$A$1:$B$9,MATCH('BAL F'!$B17,Positions!$A$1:$A$9,0),2),GameLog!$C:$C,"BAL")</f>
        <v>0</v>
      </c>
      <c r="G17">
        <f>SUMIFS(GameLog!AO:AO,GameLog!$D:$D,'BAL F'!$A17,GameLog!$E:$E,INDEX(Positions!$A$1:$B$9,MATCH('BAL F'!$B17,Positions!$A$1:$A$9,0),2),GameLog!$C:$C,"BAL")</f>
        <v>0</v>
      </c>
      <c r="H17">
        <f>SUMIFS(GameLog!AP:AP,GameLog!$D:$D,'BAL F'!$A17,GameLog!$E:$E,INDEX(Positions!$A$1:$B$9,MATCH('BAL F'!$B17,Positions!$A$1:$A$9,0),2),GameLog!$C:$C,"BAL")</f>
        <v>0</v>
      </c>
      <c r="I17">
        <f>SUMIFS(GameLog!AQ:AQ,GameLog!$D:$D,'BAL F'!$A17,GameLog!$E:$E,INDEX(Positions!$A$1:$B$9,MATCH('BAL F'!$B17,Positions!$A$1:$A$9,0),2),GameLog!$C:$C,"BAL")</f>
        <v>0</v>
      </c>
      <c r="J17">
        <f>SUMIFS(GameLog!AR:AR,GameLog!$D:$D,'BAL F'!$A17,GameLog!$E:$E,INDEX(Positions!$A$1:$B$9,MATCH('BAL F'!$B17,Positions!$A$1:$A$9,0),2),GameLog!$C:$C,"BAL")</f>
        <v>0</v>
      </c>
      <c r="K17">
        <f>SUMIFS(GameLog!AS:AS,GameLog!$D:$D,'BAL F'!$A17,GameLog!$E:$E,INDEX(Positions!$A$1:$B$9,MATCH('BAL F'!$B17,Positions!$A$1:$A$9,0),2),GameLog!$C:$C,"BAL")</f>
        <v>0</v>
      </c>
      <c r="L17">
        <f>SUMIFS(GameLog!AT:AT,GameLog!$D:$D,'BAL F'!$A17,GameLog!$E:$E,INDEX(Positions!$A$1:$B$9,MATCH('BAL F'!$B17,Positions!$A$1:$A$9,0),2),GameLog!$C:$C,"BAL")</f>
        <v>0</v>
      </c>
      <c r="M17">
        <f>SUMIFS(GameLog!AU:AU,GameLog!$D:$D,'BAL F'!$A17,GameLog!$E:$E,INDEX(Positions!$A$1:$B$9,MATCH('BAL F'!$B17,Positions!$A$1:$A$9,0),2),GameLog!$C:$C,"BAL")</f>
        <v>0</v>
      </c>
      <c r="N17">
        <f>SUMIFS(GameLog!AV:AV,GameLog!$D:$D,'BAL F'!$A17,GameLog!$E:$E,INDEX(Positions!$A$1:$B$9,MATCH('BAL F'!$B17,Positions!$A$1:$A$9,0),2),GameLog!$C:$C,"BAL")</f>
        <v>0</v>
      </c>
      <c r="O17" s="8">
        <f t="shared" si="0"/>
        <v>0</v>
      </c>
      <c r="P17" s="18" t="str">
        <f t="shared" si="1"/>
        <v/>
      </c>
      <c r="V17" s="15"/>
      <c r="W17" s="14"/>
    </row>
    <row r="18" spans="1:23">
      <c r="A18" t="s">
        <v>3134</v>
      </c>
      <c r="B18" t="s">
        <v>2443</v>
      </c>
      <c r="C18">
        <f>COUNTIFS(GameLog!D:D,'BAL F'!A18,GameLog!C:C,"BAL",GameLog!E:E,INDEX(Positions!$A$1:$B$9,MATCH('BAL F'!$B18,Positions!$A$1:$A$9,0),2))</f>
        <v>2</v>
      </c>
      <c r="D18">
        <f>SUMIFS(GameLog!F:F,GameLog!$D:$D,'BAL F'!A18,GameLog!$E:$E,INDEX(Positions!$A$1:$B$9,MATCH('BAL F'!$B18,Positions!$A$1:$A$9,0),2),GameLog!$C:$C,"BAL")</f>
        <v>0</v>
      </c>
      <c r="E18" s="12">
        <f>SUMIFS(GameLog!AM:AM,GameLog!$D:$D,'BAL F'!$A18,GameLog!$E:$E,INDEX(Positions!$A$1:$B$9,MATCH('BAL F'!$B18,Positions!$A$1:$A$9,0),2),GameLog!$C:$C,"BAL")</f>
        <v>2.6666666666666665</v>
      </c>
      <c r="F18">
        <f>SUMIFS(GameLog!AN:AN,GameLog!$D:$D,'BAL F'!$A18,GameLog!$E:$E,INDEX(Positions!$A$1:$B$9,MATCH('BAL F'!$B18,Positions!$A$1:$A$9,0),2),GameLog!$C:$C,"BAL")</f>
        <v>0</v>
      </c>
      <c r="G18">
        <f>SUMIFS(GameLog!AO:AO,GameLog!$D:$D,'BAL F'!$A18,GameLog!$E:$E,INDEX(Positions!$A$1:$B$9,MATCH('BAL F'!$B18,Positions!$A$1:$A$9,0),2),GameLog!$C:$C,"BAL")</f>
        <v>0</v>
      </c>
      <c r="H18">
        <f>SUMIFS(GameLog!AP:AP,GameLog!$D:$D,'BAL F'!$A18,GameLog!$E:$E,INDEX(Positions!$A$1:$B$9,MATCH('BAL F'!$B18,Positions!$A$1:$A$9,0),2),GameLog!$C:$C,"BAL")</f>
        <v>0</v>
      </c>
      <c r="I18">
        <f>SUMIFS(GameLog!AQ:AQ,GameLog!$D:$D,'BAL F'!$A18,GameLog!$E:$E,INDEX(Positions!$A$1:$B$9,MATCH('BAL F'!$B18,Positions!$A$1:$A$9,0),2),GameLog!$C:$C,"BAL")</f>
        <v>0</v>
      </c>
      <c r="J18">
        <f>SUMIFS(GameLog!AR:AR,GameLog!$D:$D,'BAL F'!$A18,GameLog!$E:$E,INDEX(Positions!$A$1:$B$9,MATCH('BAL F'!$B18,Positions!$A$1:$A$9,0),2),GameLog!$C:$C,"BAL")</f>
        <v>0</v>
      </c>
      <c r="K18">
        <f>SUMIFS(GameLog!AS:AS,GameLog!$D:$D,'BAL F'!$A18,GameLog!$E:$E,INDEX(Positions!$A$1:$B$9,MATCH('BAL F'!$B18,Positions!$A$1:$A$9,0),2),GameLog!$C:$C,"BAL")</f>
        <v>0</v>
      </c>
      <c r="L18">
        <f>SUMIFS(GameLog!AT:AT,GameLog!$D:$D,'BAL F'!$A18,GameLog!$E:$E,INDEX(Positions!$A$1:$B$9,MATCH('BAL F'!$B18,Positions!$A$1:$A$9,0),2),GameLog!$C:$C,"BAL")</f>
        <v>0</v>
      </c>
      <c r="M18">
        <f>SUMIFS(GameLog!AU:AU,GameLog!$D:$D,'BAL F'!$A18,GameLog!$E:$E,INDEX(Positions!$A$1:$B$9,MATCH('BAL F'!$B18,Positions!$A$1:$A$9,0),2),GameLog!$C:$C,"BAL")</f>
        <v>0</v>
      </c>
      <c r="N18">
        <f>SUMIFS(GameLog!AV:AV,GameLog!$D:$D,'BAL F'!$A18,GameLog!$E:$E,INDEX(Positions!$A$1:$B$9,MATCH('BAL F'!$B18,Positions!$A$1:$A$9,0),2),GameLog!$C:$C,"BAL")</f>
        <v>0</v>
      </c>
      <c r="O18" s="8">
        <f t="shared" si="0"/>
        <v>0</v>
      </c>
      <c r="P18" s="18" t="str">
        <f t="shared" si="1"/>
        <v/>
      </c>
      <c r="V18" s="15"/>
      <c r="W18" s="14"/>
    </row>
    <row r="19" spans="1:23">
      <c r="A19" t="s">
        <v>3135</v>
      </c>
      <c r="B19" t="s">
        <v>2443</v>
      </c>
      <c r="C19">
        <f>COUNTIFS(GameLog!D:D,'BAL F'!A19,GameLog!C:C,"BAL",GameLog!E:E,INDEX(Positions!$A$1:$B$9,MATCH('BAL F'!$B19,Positions!$A$1:$A$9,0),2))</f>
        <v>0</v>
      </c>
      <c r="D19">
        <f>SUMIFS(GameLog!F:F,GameLog!$D:$D,'BAL F'!A19,GameLog!$E:$E,INDEX(Positions!$A$1:$B$9,MATCH('BAL F'!$B19,Positions!$A$1:$A$9,0),2),GameLog!$C:$C,"BAL")</f>
        <v>0</v>
      </c>
      <c r="E19" s="12">
        <f>SUMIFS(GameLog!AM:AM,GameLog!$D:$D,'BAL F'!$A19,GameLog!$E:$E,INDEX(Positions!$A$1:$B$9,MATCH('BAL F'!$B19,Positions!$A$1:$A$9,0),2),GameLog!$C:$C,"BAL")</f>
        <v>0</v>
      </c>
      <c r="F19">
        <f>SUMIFS(GameLog!AN:AN,GameLog!$D:$D,'BAL F'!$A19,GameLog!$E:$E,INDEX(Positions!$A$1:$B$9,MATCH('BAL F'!$B19,Positions!$A$1:$A$9,0),2),GameLog!$C:$C,"BAL")</f>
        <v>0</v>
      </c>
      <c r="G19">
        <f>SUMIFS(GameLog!AO:AO,GameLog!$D:$D,'BAL F'!$A19,GameLog!$E:$E,INDEX(Positions!$A$1:$B$9,MATCH('BAL F'!$B19,Positions!$A$1:$A$9,0),2),GameLog!$C:$C,"BAL")</f>
        <v>0</v>
      </c>
      <c r="H19">
        <f>SUMIFS(GameLog!AP:AP,GameLog!$D:$D,'BAL F'!$A19,GameLog!$E:$E,INDEX(Positions!$A$1:$B$9,MATCH('BAL F'!$B19,Positions!$A$1:$A$9,0),2),GameLog!$C:$C,"BAL")</f>
        <v>0</v>
      </c>
      <c r="I19">
        <f>SUMIFS(GameLog!AQ:AQ,GameLog!$D:$D,'BAL F'!$A19,GameLog!$E:$E,INDEX(Positions!$A$1:$B$9,MATCH('BAL F'!$B19,Positions!$A$1:$A$9,0),2),GameLog!$C:$C,"BAL")</f>
        <v>0</v>
      </c>
      <c r="J19">
        <f>SUMIFS(GameLog!AR:AR,GameLog!$D:$D,'BAL F'!$A19,GameLog!$E:$E,INDEX(Positions!$A$1:$B$9,MATCH('BAL F'!$B19,Positions!$A$1:$A$9,0),2),GameLog!$C:$C,"BAL")</f>
        <v>0</v>
      </c>
      <c r="K19">
        <f>SUMIFS(GameLog!AS:AS,GameLog!$D:$D,'BAL F'!$A19,GameLog!$E:$E,INDEX(Positions!$A$1:$B$9,MATCH('BAL F'!$B19,Positions!$A$1:$A$9,0),2),GameLog!$C:$C,"BAL")</f>
        <v>0</v>
      </c>
      <c r="L19">
        <f>SUMIFS(GameLog!AT:AT,GameLog!$D:$D,'BAL F'!$A19,GameLog!$E:$E,INDEX(Positions!$A$1:$B$9,MATCH('BAL F'!$B19,Positions!$A$1:$A$9,0),2),GameLog!$C:$C,"BAL")</f>
        <v>0</v>
      </c>
      <c r="M19">
        <f>SUMIFS(GameLog!AU:AU,GameLog!$D:$D,'BAL F'!$A19,GameLog!$E:$E,INDEX(Positions!$A$1:$B$9,MATCH('BAL F'!$B19,Positions!$A$1:$A$9,0),2),GameLog!$C:$C,"BAL")</f>
        <v>0</v>
      </c>
      <c r="N19">
        <f>SUMIFS(GameLog!AV:AV,GameLog!$D:$D,'BAL F'!$A19,GameLog!$E:$E,INDEX(Positions!$A$1:$B$9,MATCH('BAL F'!$B19,Positions!$A$1:$A$9,0),2),GameLog!$C:$C,"BAL")</f>
        <v>0</v>
      </c>
      <c r="O19" s="8">
        <f t="shared" si="0"/>
        <v>0</v>
      </c>
      <c r="P19" s="18" t="str">
        <f t="shared" si="1"/>
        <v/>
      </c>
      <c r="V19" s="15"/>
      <c r="W19" s="14"/>
    </row>
    <row r="20" spans="1:23">
      <c r="A20" t="s">
        <v>3136</v>
      </c>
      <c r="B20" t="s">
        <v>2443</v>
      </c>
      <c r="C20">
        <f>COUNTIFS(GameLog!D:D,'BAL F'!A20,GameLog!C:C,"BAL",GameLog!E:E,INDEX(Positions!$A$1:$B$9,MATCH('BAL F'!$B20,Positions!$A$1:$A$9,0),2))</f>
        <v>0</v>
      </c>
      <c r="D20">
        <f>SUMIFS(GameLog!F:F,GameLog!$D:$D,'BAL F'!A20,GameLog!$E:$E,INDEX(Positions!$A$1:$B$9,MATCH('BAL F'!$B20,Positions!$A$1:$A$9,0),2),GameLog!$C:$C,"BAL")</f>
        <v>0</v>
      </c>
      <c r="E20" s="12">
        <f>SUMIFS(GameLog!AM:AM,GameLog!$D:$D,'BAL F'!$A20,GameLog!$E:$E,INDEX(Positions!$A$1:$B$9,MATCH('BAL F'!$B20,Positions!$A$1:$A$9,0),2),GameLog!$C:$C,"BAL")</f>
        <v>0</v>
      </c>
      <c r="F20">
        <f>SUMIFS(GameLog!AN:AN,GameLog!$D:$D,'BAL F'!$A20,GameLog!$E:$E,INDEX(Positions!$A$1:$B$9,MATCH('BAL F'!$B20,Positions!$A$1:$A$9,0),2),GameLog!$C:$C,"BAL")</f>
        <v>0</v>
      </c>
      <c r="G20">
        <f>SUMIFS(GameLog!AO:AO,GameLog!$D:$D,'BAL F'!$A20,GameLog!$E:$E,INDEX(Positions!$A$1:$B$9,MATCH('BAL F'!$B20,Positions!$A$1:$A$9,0),2),GameLog!$C:$C,"BAL")</f>
        <v>0</v>
      </c>
      <c r="H20">
        <f>SUMIFS(GameLog!AP:AP,GameLog!$D:$D,'BAL F'!$A20,GameLog!$E:$E,INDEX(Positions!$A$1:$B$9,MATCH('BAL F'!$B20,Positions!$A$1:$A$9,0),2),GameLog!$C:$C,"BAL")</f>
        <v>0</v>
      </c>
      <c r="I20">
        <f>SUMIFS(GameLog!AQ:AQ,GameLog!$D:$D,'BAL F'!$A20,GameLog!$E:$E,INDEX(Positions!$A$1:$B$9,MATCH('BAL F'!$B20,Positions!$A$1:$A$9,0),2),GameLog!$C:$C,"BAL")</f>
        <v>0</v>
      </c>
      <c r="J20">
        <f>SUMIFS(GameLog!AR:AR,GameLog!$D:$D,'BAL F'!$A20,GameLog!$E:$E,INDEX(Positions!$A$1:$B$9,MATCH('BAL F'!$B20,Positions!$A$1:$A$9,0),2),GameLog!$C:$C,"BAL")</f>
        <v>0</v>
      </c>
      <c r="K20">
        <f>SUMIFS(GameLog!AS:AS,GameLog!$D:$D,'BAL F'!$A20,GameLog!$E:$E,INDEX(Positions!$A$1:$B$9,MATCH('BAL F'!$B20,Positions!$A$1:$A$9,0),2),GameLog!$C:$C,"BAL")</f>
        <v>0</v>
      </c>
      <c r="L20">
        <f>SUMIFS(GameLog!AT:AT,GameLog!$D:$D,'BAL F'!$A20,GameLog!$E:$E,INDEX(Positions!$A$1:$B$9,MATCH('BAL F'!$B20,Positions!$A$1:$A$9,0),2),GameLog!$C:$C,"BAL")</f>
        <v>0</v>
      </c>
      <c r="M20">
        <f>SUMIFS(GameLog!AU:AU,GameLog!$D:$D,'BAL F'!$A20,GameLog!$E:$E,INDEX(Positions!$A$1:$B$9,MATCH('BAL F'!$B20,Positions!$A$1:$A$9,0),2),GameLog!$C:$C,"BAL")</f>
        <v>0</v>
      </c>
      <c r="N20">
        <f>SUMIFS(GameLog!AV:AV,GameLog!$D:$D,'BAL F'!$A20,GameLog!$E:$E,INDEX(Positions!$A$1:$B$9,MATCH('BAL F'!$B20,Positions!$A$1:$A$9,0),2),GameLog!$C:$C,"BAL")</f>
        <v>0</v>
      </c>
      <c r="O20" s="8">
        <f t="shared" si="0"/>
        <v>0</v>
      </c>
      <c r="P20" s="18" t="str">
        <f t="shared" si="1"/>
        <v/>
      </c>
      <c r="V20" s="15"/>
      <c r="W20" s="14"/>
    </row>
    <row r="21" spans="1:23">
      <c r="A21" t="s">
        <v>3138</v>
      </c>
      <c r="B21" t="s">
        <v>2443</v>
      </c>
      <c r="C21">
        <f>COUNTIFS(GameLog!D:D,'BAL F'!A21,GameLog!C:C,"BAL",GameLog!E:E,INDEX(Positions!$A$1:$B$9,MATCH('BAL F'!$B21,Positions!$A$1:$A$9,0),2))</f>
        <v>1</v>
      </c>
      <c r="D21">
        <f>SUMIFS(GameLog!F:F,GameLog!$D:$D,'BAL F'!A21,GameLog!$E:$E,INDEX(Positions!$A$1:$B$9,MATCH('BAL F'!$B21,Positions!$A$1:$A$9,0),2),GameLog!$C:$C,"BAL")</f>
        <v>0</v>
      </c>
      <c r="E21" s="12">
        <f>SUMIFS(GameLog!AM:AM,GameLog!$D:$D,'BAL F'!$A21,GameLog!$E:$E,INDEX(Positions!$A$1:$B$9,MATCH('BAL F'!$B21,Positions!$A$1:$A$9,0),2),GameLog!$C:$C,"BAL")</f>
        <v>1.6666666666666665</v>
      </c>
      <c r="F21">
        <f>SUMIFS(GameLog!AN:AN,GameLog!$D:$D,'BAL F'!$A21,GameLog!$E:$E,INDEX(Positions!$A$1:$B$9,MATCH('BAL F'!$B21,Positions!$A$1:$A$9,0),2),GameLog!$C:$C,"BAL")</f>
        <v>0</v>
      </c>
      <c r="G21">
        <f>SUMIFS(GameLog!AO:AO,GameLog!$D:$D,'BAL F'!$A21,GameLog!$E:$E,INDEX(Positions!$A$1:$B$9,MATCH('BAL F'!$B21,Positions!$A$1:$A$9,0),2),GameLog!$C:$C,"BAL")</f>
        <v>0</v>
      </c>
      <c r="H21">
        <f>SUMIFS(GameLog!AP:AP,GameLog!$D:$D,'BAL F'!$A21,GameLog!$E:$E,INDEX(Positions!$A$1:$B$9,MATCH('BAL F'!$B21,Positions!$A$1:$A$9,0),2),GameLog!$C:$C,"BAL")</f>
        <v>0</v>
      </c>
      <c r="I21">
        <f>SUMIFS(GameLog!AQ:AQ,GameLog!$D:$D,'BAL F'!$A21,GameLog!$E:$E,INDEX(Positions!$A$1:$B$9,MATCH('BAL F'!$B21,Positions!$A$1:$A$9,0),2),GameLog!$C:$C,"BAL")</f>
        <v>0</v>
      </c>
      <c r="J21">
        <f>SUMIFS(GameLog!AR:AR,GameLog!$D:$D,'BAL F'!$A21,GameLog!$E:$E,INDEX(Positions!$A$1:$B$9,MATCH('BAL F'!$B21,Positions!$A$1:$A$9,0),2),GameLog!$C:$C,"BAL")</f>
        <v>0</v>
      </c>
      <c r="K21">
        <f>SUMIFS(GameLog!AS:AS,GameLog!$D:$D,'BAL F'!$A21,GameLog!$E:$E,INDEX(Positions!$A$1:$B$9,MATCH('BAL F'!$B21,Positions!$A$1:$A$9,0),2),GameLog!$C:$C,"BAL")</f>
        <v>0</v>
      </c>
      <c r="L21">
        <f>SUMIFS(GameLog!AT:AT,GameLog!$D:$D,'BAL F'!$A21,GameLog!$E:$E,INDEX(Positions!$A$1:$B$9,MATCH('BAL F'!$B21,Positions!$A$1:$A$9,0),2),GameLog!$C:$C,"BAL")</f>
        <v>0</v>
      </c>
      <c r="M21">
        <f>SUMIFS(GameLog!AU:AU,GameLog!$D:$D,'BAL F'!$A21,GameLog!$E:$E,INDEX(Positions!$A$1:$B$9,MATCH('BAL F'!$B21,Positions!$A$1:$A$9,0),2),GameLog!$C:$C,"BAL")</f>
        <v>0</v>
      </c>
      <c r="N21">
        <f>SUMIFS(GameLog!AV:AV,GameLog!$D:$D,'BAL F'!$A21,GameLog!$E:$E,INDEX(Positions!$A$1:$B$9,MATCH('BAL F'!$B21,Positions!$A$1:$A$9,0),2),GameLog!$C:$C,"BAL")</f>
        <v>0</v>
      </c>
      <c r="O21" s="8">
        <f t="shared" si="0"/>
        <v>0</v>
      </c>
      <c r="P21" s="18" t="str">
        <f t="shared" si="1"/>
        <v/>
      </c>
      <c r="V21" s="15"/>
      <c r="W21" s="14"/>
    </row>
    <row r="22" spans="1:23">
      <c r="A22" t="s">
        <v>3137</v>
      </c>
      <c r="B22" t="s">
        <v>2443</v>
      </c>
      <c r="C22">
        <f>COUNTIFS(GameLog!D:D,'BAL F'!A22,GameLog!C:C,"BAL",GameLog!E:E,INDEX(Positions!$A$1:$B$9,MATCH('BAL F'!$B22,Positions!$A$1:$A$9,0),2))</f>
        <v>2</v>
      </c>
      <c r="D22">
        <f>SUMIFS(GameLog!F:F,GameLog!$D:$D,'BAL F'!A22,GameLog!$E:$E,INDEX(Positions!$A$1:$B$9,MATCH('BAL F'!$B22,Positions!$A$1:$A$9,0),2),GameLog!$C:$C,"BAL")</f>
        <v>0</v>
      </c>
      <c r="E22" s="12">
        <f>SUMIFS(GameLog!AM:AM,GameLog!$D:$D,'BAL F'!$A22,GameLog!$E:$E,INDEX(Positions!$A$1:$B$9,MATCH('BAL F'!$B22,Positions!$A$1:$A$9,0),2),GameLog!$C:$C,"BAL")</f>
        <v>1.3333333333333333</v>
      </c>
      <c r="F22">
        <f>SUMIFS(GameLog!AN:AN,GameLog!$D:$D,'BAL F'!$A22,GameLog!$E:$E,INDEX(Positions!$A$1:$B$9,MATCH('BAL F'!$B22,Positions!$A$1:$A$9,0),2),GameLog!$C:$C,"BAL")</f>
        <v>1</v>
      </c>
      <c r="G22">
        <f>SUMIFS(GameLog!AO:AO,GameLog!$D:$D,'BAL F'!$A22,GameLog!$E:$E,INDEX(Positions!$A$1:$B$9,MATCH('BAL F'!$B22,Positions!$A$1:$A$9,0),2),GameLog!$C:$C,"BAL")</f>
        <v>0</v>
      </c>
      <c r="H22">
        <f>SUMIFS(GameLog!AP:AP,GameLog!$D:$D,'BAL F'!$A22,GameLog!$E:$E,INDEX(Positions!$A$1:$B$9,MATCH('BAL F'!$B22,Positions!$A$1:$A$9,0),2),GameLog!$C:$C,"BAL")</f>
        <v>0</v>
      </c>
      <c r="I22">
        <f>SUMIFS(GameLog!AQ:AQ,GameLog!$D:$D,'BAL F'!$A22,GameLog!$E:$E,INDEX(Positions!$A$1:$B$9,MATCH('BAL F'!$B22,Positions!$A$1:$A$9,0),2),GameLog!$C:$C,"BAL")</f>
        <v>0</v>
      </c>
      <c r="J22">
        <f>SUMIFS(GameLog!AR:AR,GameLog!$D:$D,'BAL F'!$A22,GameLog!$E:$E,INDEX(Positions!$A$1:$B$9,MATCH('BAL F'!$B22,Positions!$A$1:$A$9,0),2),GameLog!$C:$C,"BAL")</f>
        <v>0</v>
      </c>
      <c r="K22">
        <f>SUMIFS(GameLog!AS:AS,GameLog!$D:$D,'BAL F'!$A22,GameLog!$E:$E,INDEX(Positions!$A$1:$B$9,MATCH('BAL F'!$B22,Positions!$A$1:$A$9,0),2),GameLog!$C:$C,"BAL")</f>
        <v>0</v>
      </c>
      <c r="L22">
        <f>SUMIFS(GameLog!AT:AT,GameLog!$D:$D,'BAL F'!$A22,GameLog!$E:$E,INDEX(Positions!$A$1:$B$9,MATCH('BAL F'!$B22,Positions!$A$1:$A$9,0),2),GameLog!$C:$C,"BAL")</f>
        <v>0</v>
      </c>
      <c r="M22">
        <f>SUMIFS(GameLog!AU:AU,GameLog!$D:$D,'BAL F'!$A22,GameLog!$E:$E,INDEX(Positions!$A$1:$B$9,MATCH('BAL F'!$B22,Positions!$A$1:$A$9,0),2),GameLog!$C:$C,"BAL")</f>
        <v>0</v>
      </c>
      <c r="N22">
        <f>SUMIFS(GameLog!AV:AV,GameLog!$D:$D,'BAL F'!$A22,GameLog!$E:$E,INDEX(Positions!$A$1:$B$9,MATCH('BAL F'!$B22,Positions!$A$1:$A$9,0),2),GameLog!$C:$C,"BAL")</f>
        <v>0</v>
      </c>
      <c r="O22" s="8">
        <f t="shared" si="0"/>
        <v>1</v>
      </c>
      <c r="P22" s="18" t="str">
        <f t="shared" si="1"/>
        <v/>
      </c>
      <c r="V22" s="15"/>
      <c r="W22" s="13"/>
    </row>
    <row r="23" spans="1:23">
      <c r="A23" t="s">
        <v>3119</v>
      </c>
      <c r="B23" t="s">
        <v>2429</v>
      </c>
      <c r="C23">
        <f>COUNTIFS(GameLog!D:D,'BAL F'!A23,GameLog!C:C,"BAL",GameLog!E:E,INDEX(Positions!$A$1:$B$9,MATCH('BAL F'!$B23,Positions!$A$1:$A$9,0),2))</f>
        <v>0</v>
      </c>
      <c r="D23">
        <f>SUMIFS(GameLog!F:F,GameLog!$D:$D,'BAL F'!A23,GameLog!$E:$E,INDEX(Positions!$A$1:$B$9,MATCH('BAL F'!$B23,Positions!$A$1:$A$9,0),2),GameLog!$C:$C,"BAL")</f>
        <v>0</v>
      </c>
      <c r="E23" s="12">
        <f>SUMIFS(GameLog!AM:AM,GameLog!$D:$D,'BAL F'!$A23,GameLog!$E:$E,INDEX(Positions!$A$1:$B$9,MATCH('BAL F'!$B23,Positions!$A$1:$A$9,0),2),GameLog!$C:$C,"BAL")</f>
        <v>0</v>
      </c>
      <c r="F23">
        <f>SUMIFS(GameLog!AN:AN,GameLog!$D:$D,'BAL F'!$A23,GameLog!$E:$E,INDEX(Positions!$A$1:$B$9,MATCH('BAL F'!$B23,Positions!$A$1:$A$9,0),2),GameLog!$C:$C,"BAL")</f>
        <v>0</v>
      </c>
      <c r="G23">
        <f>SUMIFS(GameLog!AO:AO,GameLog!$D:$D,'BAL F'!$A23,GameLog!$E:$E,INDEX(Positions!$A$1:$B$9,MATCH('BAL F'!$B23,Positions!$A$1:$A$9,0),2),GameLog!$C:$C,"BAL")</f>
        <v>0</v>
      </c>
      <c r="H23">
        <f>SUMIFS(GameLog!AP:AP,GameLog!$D:$D,'BAL F'!$A23,GameLog!$E:$E,INDEX(Positions!$A$1:$B$9,MATCH('BAL F'!$B23,Positions!$A$1:$A$9,0),2),GameLog!$C:$C,"BAL")</f>
        <v>0</v>
      </c>
      <c r="I23">
        <f>SUMIFS(GameLog!AQ:AQ,GameLog!$D:$D,'BAL F'!$A23,GameLog!$E:$E,INDEX(Positions!$A$1:$B$9,MATCH('BAL F'!$B23,Positions!$A$1:$A$9,0),2),GameLog!$C:$C,"BAL")</f>
        <v>0</v>
      </c>
      <c r="J23">
        <f>SUMIFS(GameLog!AR:AR,GameLog!$D:$D,'BAL F'!$A23,GameLog!$E:$E,INDEX(Positions!$A$1:$B$9,MATCH('BAL F'!$B23,Positions!$A$1:$A$9,0),2),GameLog!$C:$C,"BAL")</f>
        <v>0</v>
      </c>
      <c r="K23">
        <f>SUMIFS(GameLog!AS:AS,GameLog!$D:$D,'BAL F'!$A23,GameLog!$E:$E,INDEX(Positions!$A$1:$B$9,MATCH('BAL F'!$B23,Positions!$A$1:$A$9,0),2),GameLog!$C:$C,"BAL")</f>
        <v>0</v>
      </c>
      <c r="L23">
        <f>SUMIFS(GameLog!AT:AT,GameLog!$D:$D,'BAL F'!$A23,GameLog!$E:$E,INDEX(Positions!$A$1:$B$9,MATCH('BAL F'!$B23,Positions!$A$1:$A$9,0),2),GameLog!$C:$C,"BAL")</f>
        <v>0</v>
      </c>
      <c r="M23">
        <f>SUMIFS(GameLog!AU:AU,GameLog!$D:$D,'BAL F'!$A23,GameLog!$E:$E,INDEX(Positions!$A$1:$B$9,MATCH('BAL F'!$B23,Positions!$A$1:$A$9,0),2),GameLog!$C:$C,"BAL")</f>
        <v>0</v>
      </c>
      <c r="N23">
        <f>SUMIFS(GameLog!AV:AV,GameLog!$D:$D,'BAL F'!$A23,GameLog!$E:$E,INDEX(Positions!$A$1:$B$9,MATCH('BAL F'!$B23,Positions!$A$1:$A$9,0),2),GameLog!$C:$C,"BAL")</f>
        <v>0</v>
      </c>
      <c r="O23" s="8">
        <f t="shared" si="0"/>
        <v>0</v>
      </c>
      <c r="P23" s="18">
        <f t="shared" si="1"/>
        <v>0</v>
      </c>
      <c r="V23" s="15"/>
      <c r="W23" s="14"/>
    </row>
    <row r="24" spans="1:23">
      <c r="A24" t="s">
        <v>2996</v>
      </c>
      <c r="B24" t="s">
        <v>2429</v>
      </c>
      <c r="C24">
        <f>COUNTIFS(GameLog!D:D,'BAL F'!A24,GameLog!C:C,"BAL",GameLog!E:E,INDEX(Positions!$A$1:$B$9,MATCH('BAL F'!$B24,Positions!$A$1:$A$9,0),2))</f>
        <v>0</v>
      </c>
      <c r="D24">
        <f>SUMIFS(GameLog!F:F,GameLog!$D:$D,'BAL F'!A24,GameLog!$E:$E,INDEX(Positions!$A$1:$B$9,MATCH('BAL F'!$B24,Positions!$A$1:$A$9,0),2),GameLog!$C:$C,"BAL")</f>
        <v>0</v>
      </c>
      <c r="E24" s="12">
        <f>SUMIFS(GameLog!AM:AM,GameLog!$D:$D,'BAL F'!$A24,GameLog!$E:$E,INDEX(Positions!$A$1:$B$9,MATCH('BAL F'!$B24,Positions!$A$1:$A$9,0),2),GameLog!$C:$C,"BAL")</f>
        <v>0</v>
      </c>
      <c r="F24">
        <f>SUMIFS(GameLog!AN:AN,GameLog!$D:$D,'BAL F'!$A24,GameLog!$E:$E,INDEX(Positions!$A$1:$B$9,MATCH('BAL F'!$B24,Positions!$A$1:$A$9,0),2),GameLog!$C:$C,"BAL")</f>
        <v>0</v>
      </c>
      <c r="G24">
        <f>SUMIFS(GameLog!AO:AO,GameLog!$D:$D,'BAL F'!$A24,GameLog!$E:$E,INDEX(Positions!$A$1:$B$9,MATCH('BAL F'!$B24,Positions!$A$1:$A$9,0),2),GameLog!$C:$C,"BAL")</f>
        <v>0</v>
      </c>
      <c r="H24">
        <f>SUMIFS(GameLog!AP:AP,GameLog!$D:$D,'BAL F'!$A24,GameLog!$E:$E,INDEX(Positions!$A$1:$B$9,MATCH('BAL F'!$B24,Positions!$A$1:$A$9,0),2),GameLog!$C:$C,"BAL")</f>
        <v>0</v>
      </c>
      <c r="I24">
        <f>SUMIFS(GameLog!AQ:AQ,GameLog!$D:$D,'BAL F'!$A24,GameLog!$E:$E,INDEX(Positions!$A$1:$B$9,MATCH('BAL F'!$B24,Positions!$A$1:$A$9,0),2),GameLog!$C:$C,"BAL")</f>
        <v>0</v>
      </c>
      <c r="J24">
        <f>SUMIFS(GameLog!AR:AR,GameLog!$D:$D,'BAL F'!$A24,GameLog!$E:$E,INDEX(Positions!$A$1:$B$9,MATCH('BAL F'!$B24,Positions!$A$1:$A$9,0),2),GameLog!$C:$C,"BAL")</f>
        <v>0</v>
      </c>
      <c r="K24">
        <f>SUMIFS(GameLog!AS:AS,GameLog!$D:$D,'BAL F'!$A24,GameLog!$E:$E,INDEX(Positions!$A$1:$B$9,MATCH('BAL F'!$B24,Positions!$A$1:$A$9,0),2),GameLog!$C:$C,"BAL")</f>
        <v>0</v>
      </c>
      <c r="L24">
        <f>SUMIFS(GameLog!AT:AT,GameLog!$D:$D,'BAL F'!$A24,GameLog!$E:$E,INDEX(Positions!$A$1:$B$9,MATCH('BAL F'!$B24,Positions!$A$1:$A$9,0),2),GameLog!$C:$C,"BAL")</f>
        <v>0</v>
      </c>
      <c r="M24">
        <f>SUMIFS(GameLog!AU:AU,GameLog!$D:$D,'BAL F'!$A24,GameLog!$E:$E,INDEX(Positions!$A$1:$B$9,MATCH('BAL F'!$B24,Positions!$A$1:$A$9,0),2),GameLog!$C:$C,"BAL")</f>
        <v>0</v>
      </c>
      <c r="N24">
        <f>SUMIFS(GameLog!AV:AV,GameLog!$D:$D,'BAL F'!$A24,GameLog!$E:$E,INDEX(Positions!$A$1:$B$9,MATCH('BAL F'!$B24,Positions!$A$1:$A$9,0),2),GameLog!$C:$C,"BAL")</f>
        <v>0</v>
      </c>
      <c r="O24" s="8">
        <f t="shared" si="0"/>
        <v>0</v>
      </c>
      <c r="P24" s="18">
        <f t="shared" si="1"/>
        <v>0</v>
      </c>
      <c r="V24" s="15"/>
      <c r="W24" s="14"/>
    </row>
    <row r="25" spans="1:23">
      <c r="A25" t="s">
        <v>3100</v>
      </c>
      <c r="B25" t="s">
        <v>2429</v>
      </c>
      <c r="C25">
        <f>COUNTIFS(GameLog!D:D,'BAL F'!A25,GameLog!C:C,"BAL",GameLog!E:E,INDEX(Positions!$A$1:$B$9,MATCH('BAL F'!$B25,Positions!$A$1:$A$9,0),2))</f>
        <v>2</v>
      </c>
      <c r="D25">
        <f>SUMIFS(GameLog!F:F,GameLog!$D:$D,'BAL F'!A25,GameLog!$E:$E,INDEX(Positions!$A$1:$B$9,MATCH('BAL F'!$B25,Positions!$A$1:$A$9,0),2),GameLog!$C:$C,"BAL")</f>
        <v>2</v>
      </c>
      <c r="E25" s="12">
        <f>SUMIFS(GameLog!AM:AM,GameLog!$D:$D,'BAL F'!$A25,GameLog!$E:$E,INDEX(Positions!$A$1:$B$9,MATCH('BAL F'!$B25,Positions!$A$1:$A$9,0),2),GameLog!$C:$C,"BAL")</f>
        <v>18</v>
      </c>
      <c r="F25">
        <f>SUMIFS(GameLog!AN:AN,GameLog!$D:$D,'BAL F'!$A25,GameLog!$E:$E,INDEX(Positions!$A$1:$B$9,MATCH('BAL F'!$B25,Positions!$A$1:$A$9,0),2),GameLog!$C:$C,"BAL")</f>
        <v>19</v>
      </c>
      <c r="G25">
        <f>SUMIFS(GameLog!AO:AO,GameLog!$D:$D,'BAL F'!$A25,GameLog!$E:$E,INDEX(Positions!$A$1:$B$9,MATCH('BAL F'!$B25,Positions!$A$1:$A$9,0),2),GameLog!$C:$C,"BAL")</f>
        <v>2</v>
      </c>
      <c r="H25">
        <f>SUMIFS(GameLog!AP:AP,GameLog!$D:$D,'BAL F'!$A25,GameLog!$E:$E,INDEX(Positions!$A$1:$B$9,MATCH('BAL F'!$B25,Positions!$A$1:$A$9,0),2),GameLog!$C:$C,"BAL")</f>
        <v>0</v>
      </c>
      <c r="I25">
        <f>SUMIFS(GameLog!AQ:AQ,GameLog!$D:$D,'BAL F'!$A25,GameLog!$E:$E,INDEX(Positions!$A$1:$B$9,MATCH('BAL F'!$B25,Positions!$A$1:$A$9,0),2),GameLog!$C:$C,"BAL")</f>
        <v>0</v>
      </c>
      <c r="J25">
        <f>SUMIFS(GameLog!AR:AR,GameLog!$D:$D,'BAL F'!$A25,GameLog!$E:$E,INDEX(Positions!$A$1:$B$9,MATCH('BAL F'!$B25,Positions!$A$1:$A$9,0),2),GameLog!$C:$C,"BAL")</f>
        <v>0</v>
      </c>
      <c r="K25">
        <f>SUMIFS(GameLog!AS:AS,GameLog!$D:$D,'BAL F'!$A25,GameLog!$E:$E,INDEX(Positions!$A$1:$B$9,MATCH('BAL F'!$B25,Positions!$A$1:$A$9,0),2),GameLog!$C:$C,"BAL")</f>
        <v>0</v>
      </c>
      <c r="L25">
        <f>SUMIFS(GameLog!AT:AT,GameLog!$D:$D,'BAL F'!$A25,GameLog!$E:$E,INDEX(Positions!$A$1:$B$9,MATCH('BAL F'!$B25,Positions!$A$1:$A$9,0),2),GameLog!$C:$C,"BAL")</f>
        <v>2</v>
      </c>
      <c r="M25">
        <f>SUMIFS(GameLog!AU:AU,GameLog!$D:$D,'BAL F'!$A25,GameLog!$E:$E,INDEX(Positions!$A$1:$B$9,MATCH('BAL F'!$B25,Positions!$A$1:$A$9,0),2),GameLog!$C:$C,"BAL")</f>
        <v>1</v>
      </c>
      <c r="N25">
        <f>SUMIFS(GameLog!AV:AV,GameLog!$D:$D,'BAL F'!$A25,GameLog!$E:$E,INDEX(Positions!$A$1:$B$9,MATCH('BAL F'!$B25,Positions!$A$1:$A$9,0),2),GameLog!$C:$C,"BAL")</f>
        <v>0</v>
      </c>
      <c r="O25" s="8">
        <f t="shared" si="0"/>
        <v>1</v>
      </c>
      <c r="P25" s="18">
        <f t="shared" si="1"/>
        <v>0.33333333333333331</v>
      </c>
      <c r="V25" s="15"/>
      <c r="W25" s="14"/>
    </row>
    <row r="26" spans="1:23">
      <c r="A26" t="s">
        <v>2715</v>
      </c>
      <c r="B26" t="s">
        <v>2429</v>
      </c>
      <c r="C26">
        <f>COUNTIFS(GameLog!D:D,'BAL F'!A26,GameLog!C:C,"BAL",GameLog!E:E,INDEX(Positions!$A$1:$B$9,MATCH('BAL F'!$B26,Positions!$A$1:$A$9,0),2))</f>
        <v>1</v>
      </c>
      <c r="D26">
        <f>SUMIFS(GameLog!F:F,GameLog!$D:$D,'BAL F'!A26,GameLog!$E:$E,INDEX(Positions!$A$1:$B$9,MATCH('BAL F'!$B26,Positions!$A$1:$A$9,0),2),GameLog!$C:$C,"BAL")</f>
        <v>1</v>
      </c>
      <c r="E26" s="12">
        <f>SUMIFS(GameLog!AM:AM,GameLog!$D:$D,'BAL F'!$A26,GameLog!$E:$E,INDEX(Positions!$A$1:$B$9,MATCH('BAL F'!$B26,Positions!$A$1:$A$9,0),2),GameLog!$C:$C,"BAL")</f>
        <v>9</v>
      </c>
      <c r="F26">
        <f>SUMIFS(GameLog!AN:AN,GameLog!$D:$D,'BAL F'!$A26,GameLog!$E:$E,INDEX(Positions!$A$1:$B$9,MATCH('BAL F'!$B26,Positions!$A$1:$A$9,0),2),GameLog!$C:$C,"BAL")</f>
        <v>5</v>
      </c>
      <c r="G26">
        <f>SUMIFS(GameLog!AO:AO,GameLog!$D:$D,'BAL F'!$A26,GameLog!$E:$E,INDEX(Positions!$A$1:$B$9,MATCH('BAL F'!$B26,Positions!$A$1:$A$9,0),2),GameLog!$C:$C,"BAL")</f>
        <v>2</v>
      </c>
      <c r="H26">
        <f>SUMIFS(GameLog!AP:AP,GameLog!$D:$D,'BAL F'!$A26,GameLog!$E:$E,INDEX(Positions!$A$1:$B$9,MATCH('BAL F'!$B26,Positions!$A$1:$A$9,0),2),GameLog!$C:$C,"BAL")</f>
        <v>0</v>
      </c>
      <c r="I26">
        <f>SUMIFS(GameLog!AQ:AQ,GameLog!$D:$D,'BAL F'!$A26,GameLog!$E:$E,INDEX(Positions!$A$1:$B$9,MATCH('BAL F'!$B26,Positions!$A$1:$A$9,0),2),GameLog!$C:$C,"BAL")</f>
        <v>0</v>
      </c>
      <c r="J26">
        <f>SUMIFS(GameLog!AR:AR,GameLog!$D:$D,'BAL F'!$A26,GameLog!$E:$E,INDEX(Positions!$A$1:$B$9,MATCH('BAL F'!$B26,Positions!$A$1:$A$9,0),2),GameLog!$C:$C,"BAL")</f>
        <v>0</v>
      </c>
      <c r="K26">
        <f>SUMIFS(GameLog!AS:AS,GameLog!$D:$D,'BAL F'!$A26,GameLog!$E:$E,INDEX(Positions!$A$1:$B$9,MATCH('BAL F'!$B26,Positions!$A$1:$A$9,0),2),GameLog!$C:$C,"BAL")</f>
        <v>0</v>
      </c>
      <c r="L26">
        <f>SUMIFS(GameLog!AT:AT,GameLog!$D:$D,'BAL F'!$A26,GameLog!$E:$E,INDEX(Positions!$A$1:$B$9,MATCH('BAL F'!$B26,Positions!$A$1:$A$9,0),2),GameLog!$C:$C,"BAL")</f>
        <v>1</v>
      </c>
      <c r="M26">
        <f>SUMIFS(GameLog!AU:AU,GameLog!$D:$D,'BAL F'!$A26,GameLog!$E:$E,INDEX(Positions!$A$1:$B$9,MATCH('BAL F'!$B26,Positions!$A$1:$A$9,0),2),GameLog!$C:$C,"BAL")</f>
        <v>2</v>
      </c>
      <c r="N26">
        <f>SUMIFS(GameLog!AV:AV,GameLog!$D:$D,'BAL F'!$A26,GameLog!$E:$E,INDEX(Positions!$A$1:$B$9,MATCH('BAL F'!$B26,Positions!$A$1:$A$9,0),2),GameLog!$C:$C,"BAL")</f>
        <v>0</v>
      </c>
      <c r="O26" s="8">
        <f t="shared" si="0"/>
        <v>1</v>
      </c>
      <c r="P26" s="18">
        <f t="shared" si="1"/>
        <v>0.66666666666666663</v>
      </c>
      <c r="V26" s="15"/>
      <c r="W26" s="14"/>
    </row>
    <row r="27" spans="1:23">
      <c r="A27" t="s">
        <v>3112</v>
      </c>
      <c r="B27" t="s">
        <v>2430</v>
      </c>
      <c r="C27">
        <f>COUNTIFS(GameLog!D:D,'BAL F'!A27,GameLog!C:C,"BAL",GameLog!E:E,INDEX(Positions!$A$1:$B$9,MATCH('BAL F'!$B27,Positions!$A$1:$A$9,0),2))</f>
        <v>0</v>
      </c>
      <c r="D27">
        <f>SUMIFS(GameLog!F:F,GameLog!$D:$D,'BAL F'!A27,GameLog!$E:$E,INDEX(Positions!$A$1:$B$9,MATCH('BAL F'!$B27,Positions!$A$1:$A$9,0),2),GameLog!$C:$C,"BAL")</f>
        <v>0</v>
      </c>
      <c r="E27" s="12">
        <f>SUMIFS(GameLog!AM:AM,GameLog!$D:$D,'BAL F'!$A27,GameLog!$E:$E,INDEX(Positions!$A$1:$B$9,MATCH('BAL F'!$B27,Positions!$A$1:$A$9,0),2),GameLog!$C:$C,"BAL")</f>
        <v>0</v>
      </c>
      <c r="F27">
        <f>SUMIFS(GameLog!AN:AN,GameLog!$D:$D,'BAL F'!$A27,GameLog!$E:$E,INDEX(Positions!$A$1:$B$9,MATCH('BAL F'!$B27,Positions!$A$1:$A$9,0),2),GameLog!$C:$C,"BAL")</f>
        <v>0</v>
      </c>
      <c r="G27">
        <f>SUMIFS(GameLog!AO:AO,GameLog!$D:$D,'BAL F'!$A27,GameLog!$E:$E,INDEX(Positions!$A$1:$B$9,MATCH('BAL F'!$B27,Positions!$A$1:$A$9,0),2),GameLog!$C:$C,"BAL")</f>
        <v>0</v>
      </c>
      <c r="H27">
        <f>SUMIFS(GameLog!AP:AP,GameLog!$D:$D,'BAL F'!$A27,GameLog!$E:$E,INDEX(Positions!$A$1:$B$9,MATCH('BAL F'!$B27,Positions!$A$1:$A$9,0),2),GameLog!$C:$C,"BAL")</f>
        <v>0</v>
      </c>
      <c r="I27">
        <f>SUMIFS(GameLog!AQ:AQ,GameLog!$D:$D,'BAL F'!$A27,GameLog!$E:$E,INDEX(Positions!$A$1:$B$9,MATCH('BAL F'!$B27,Positions!$A$1:$A$9,0),2),GameLog!$C:$C,"BAL")</f>
        <v>0</v>
      </c>
      <c r="J27">
        <f>SUMIFS(GameLog!AR:AR,GameLog!$D:$D,'BAL F'!$A27,GameLog!$E:$E,INDEX(Positions!$A$1:$B$9,MATCH('BAL F'!$B27,Positions!$A$1:$A$9,0),2),GameLog!$C:$C,"BAL")</f>
        <v>0</v>
      </c>
      <c r="K27">
        <f>SUMIFS(GameLog!AS:AS,GameLog!$D:$D,'BAL F'!$A27,GameLog!$E:$E,INDEX(Positions!$A$1:$B$9,MATCH('BAL F'!$B27,Positions!$A$1:$A$9,0),2),GameLog!$C:$C,"BAL")</f>
        <v>0</v>
      </c>
      <c r="L27">
        <f>SUMIFS(GameLog!AT:AT,GameLog!$D:$D,'BAL F'!$A27,GameLog!$E:$E,INDEX(Positions!$A$1:$B$9,MATCH('BAL F'!$B27,Positions!$A$1:$A$9,0),2),GameLog!$C:$C,"BAL")</f>
        <v>0</v>
      </c>
      <c r="M27">
        <f>SUMIFS(GameLog!AU:AU,GameLog!$D:$D,'BAL F'!$A27,GameLog!$E:$E,INDEX(Positions!$A$1:$B$9,MATCH('BAL F'!$B27,Positions!$A$1:$A$9,0),2),GameLog!$C:$C,"BAL")</f>
        <v>0</v>
      </c>
      <c r="N27">
        <f>SUMIFS(GameLog!AV:AV,GameLog!$D:$D,'BAL F'!$A27,GameLog!$E:$E,INDEX(Positions!$A$1:$B$9,MATCH('BAL F'!$B27,Positions!$A$1:$A$9,0),2),GameLog!$C:$C,"BAL")</f>
        <v>0</v>
      </c>
      <c r="O27" s="8">
        <f t="shared" si="0"/>
        <v>0</v>
      </c>
      <c r="P27" s="18" t="str">
        <f t="shared" si="1"/>
        <v/>
      </c>
      <c r="V27" s="15"/>
      <c r="W27" s="14"/>
    </row>
    <row r="28" spans="1:23">
      <c r="A28" t="s">
        <v>3109</v>
      </c>
      <c r="B28" t="s">
        <v>2430</v>
      </c>
      <c r="C28">
        <f>COUNTIFS(GameLog!D:D,'BAL F'!A28,GameLog!C:C,"BAL",GameLog!E:E,INDEX(Positions!$A$1:$B$9,MATCH('BAL F'!$B28,Positions!$A$1:$A$9,0),2))</f>
        <v>3</v>
      </c>
      <c r="D28">
        <f>SUMIFS(GameLog!F:F,GameLog!$D:$D,'BAL F'!A28,GameLog!$E:$E,INDEX(Positions!$A$1:$B$9,MATCH('BAL F'!$B28,Positions!$A$1:$A$9,0),2),GameLog!$C:$C,"BAL")</f>
        <v>3</v>
      </c>
      <c r="E28" s="12">
        <f>SUMIFS(GameLog!AM:AM,GameLog!$D:$D,'BAL F'!$A28,GameLog!$E:$E,INDEX(Positions!$A$1:$B$9,MATCH('BAL F'!$B28,Positions!$A$1:$A$9,0),2),GameLog!$C:$C,"BAL")</f>
        <v>27</v>
      </c>
      <c r="F28">
        <f>SUMIFS(GameLog!AN:AN,GameLog!$D:$D,'BAL F'!$A28,GameLog!$E:$E,INDEX(Positions!$A$1:$B$9,MATCH('BAL F'!$B28,Positions!$A$1:$A$9,0),2),GameLog!$C:$C,"BAL")</f>
        <v>21</v>
      </c>
      <c r="G28">
        <f>SUMIFS(GameLog!AO:AO,GameLog!$D:$D,'BAL F'!$A28,GameLog!$E:$E,INDEX(Positions!$A$1:$B$9,MATCH('BAL F'!$B28,Positions!$A$1:$A$9,0),2),GameLog!$C:$C,"BAL")</f>
        <v>3</v>
      </c>
      <c r="H28">
        <f>SUMIFS(GameLog!AP:AP,GameLog!$D:$D,'BAL F'!$A28,GameLog!$E:$E,INDEX(Positions!$A$1:$B$9,MATCH('BAL F'!$B28,Positions!$A$1:$A$9,0),2),GameLog!$C:$C,"BAL")</f>
        <v>1</v>
      </c>
      <c r="I28">
        <f>SUMIFS(GameLog!AQ:AQ,GameLog!$D:$D,'BAL F'!$A28,GameLog!$E:$E,INDEX(Positions!$A$1:$B$9,MATCH('BAL F'!$B28,Positions!$A$1:$A$9,0),2),GameLog!$C:$C,"BAL")</f>
        <v>3</v>
      </c>
      <c r="J28">
        <f>SUMIFS(GameLog!AR:AR,GameLog!$D:$D,'BAL F'!$A28,GameLog!$E:$E,INDEX(Positions!$A$1:$B$9,MATCH('BAL F'!$B28,Positions!$A$1:$A$9,0),2),GameLog!$C:$C,"BAL")</f>
        <v>0</v>
      </c>
      <c r="K28">
        <f>SUMIFS(GameLog!AS:AS,GameLog!$D:$D,'BAL F'!$A28,GameLog!$E:$E,INDEX(Positions!$A$1:$B$9,MATCH('BAL F'!$B28,Positions!$A$1:$A$9,0),2),GameLog!$C:$C,"BAL")</f>
        <v>0</v>
      </c>
      <c r="L28">
        <f>SUMIFS(GameLog!AT:AT,GameLog!$D:$D,'BAL F'!$A28,GameLog!$E:$E,INDEX(Positions!$A$1:$B$9,MATCH('BAL F'!$B28,Positions!$A$1:$A$9,0),2),GameLog!$C:$C,"BAL")</f>
        <v>0</v>
      </c>
      <c r="M28">
        <f>SUMIFS(GameLog!AU:AU,GameLog!$D:$D,'BAL F'!$A28,GameLog!$E:$E,INDEX(Positions!$A$1:$B$9,MATCH('BAL F'!$B28,Positions!$A$1:$A$9,0),2),GameLog!$C:$C,"BAL")</f>
        <v>0</v>
      </c>
      <c r="N28">
        <f>SUMIFS(GameLog!AV:AV,GameLog!$D:$D,'BAL F'!$A28,GameLog!$E:$E,INDEX(Positions!$A$1:$B$9,MATCH('BAL F'!$B28,Positions!$A$1:$A$9,0),2),GameLog!$C:$C,"BAL")</f>
        <v>0</v>
      </c>
      <c r="O28" s="8">
        <f t="shared" si="0"/>
        <v>0.96</v>
      </c>
      <c r="P28" s="18" t="str">
        <f t="shared" si="1"/>
        <v/>
      </c>
      <c r="V28" s="15"/>
      <c r="W28" s="14"/>
    </row>
    <row r="29" spans="1:23">
      <c r="A29" t="s">
        <v>3101</v>
      </c>
      <c r="B29" t="s">
        <v>2430</v>
      </c>
      <c r="C29">
        <f>COUNTIFS(GameLog!D:D,'BAL F'!A29,GameLog!C:C,"BAL",GameLog!E:E,INDEX(Positions!$A$1:$B$9,MATCH('BAL F'!$B29,Positions!$A$1:$A$9,0),2))</f>
        <v>0</v>
      </c>
      <c r="D29">
        <f>SUMIFS(GameLog!F:F,GameLog!$D:$D,'BAL F'!A29,GameLog!$E:$E,INDEX(Positions!$A$1:$B$9,MATCH('BAL F'!$B29,Positions!$A$1:$A$9,0),2),GameLog!$C:$C,"BAL")</f>
        <v>0</v>
      </c>
      <c r="E29" s="12">
        <f>SUMIFS(GameLog!AM:AM,GameLog!$D:$D,'BAL F'!$A29,GameLog!$E:$E,INDEX(Positions!$A$1:$B$9,MATCH('BAL F'!$B29,Positions!$A$1:$A$9,0),2),GameLog!$C:$C,"BAL")</f>
        <v>0</v>
      </c>
      <c r="F29">
        <f>SUMIFS(GameLog!AN:AN,GameLog!$D:$D,'BAL F'!$A29,GameLog!$E:$E,INDEX(Positions!$A$1:$B$9,MATCH('BAL F'!$B29,Positions!$A$1:$A$9,0),2),GameLog!$C:$C,"BAL")</f>
        <v>0</v>
      </c>
      <c r="G29">
        <f>SUMIFS(GameLog!AO:AO,GameLog!$D:$D,'BAL F'!$A29,GameLog!$E:$E,INDEX(Positions!$A$1:$B$9,MATCH('BAL F'!$B29,Positions!$A$1:$A$9,0),2),GameLog!$C:$C,"BAL")</f>
        <v>0</v>
      </c>
      <c r="H29">
        <f>SUMIFS(GameLog!AP:AP,GameLog!$D:$D,'BAL F'!$A29,GameLog!$E:$E,INDEX(Positions!$A$1:$B$9,MATCH('BAL F'!$B29,Positions!$A$1:$A$9,0),2),GameLog!$C:$C,"BAL")</f>
        <v>0</v>
      </c>
      <c r="I29">
        <f>SUMIFS(GameLog!AQ:AQ,GameLog!$D:$D,'BAL F'!$A29,GameLog!$E:$E,INDEX(Positions!$A$1:$B$9,MATCH('BAL F'!$B29,Positions!$A$1:$A$9,0),2),GameLog!$C:$C,"BAL")</f>
        <v>0</v>
      </c>
      <c r="J29">
        <f>SUMIFS(GameLog!AR:AR,GameLog!$D:$D,'BAL F'!$A29,GameLog!$E:$E,INDEX(Positions!$A$1:$B$9,MATCH('BAL F'!$B29,Positions!$A$1:$A$9,0),2),GameLog!$C:$C,"BAL")</f>
        <v>0</v>
      </c>
      <c r="K29">
        <f>SUMIFS(GameLog!AS:AS,GameLog!$D:$D,'BAL F'!$A29,GameLog!$E:$E,INDEX(Positions!$A$1:$B$9,MATCH('BAL F'!$B29,Positions!$A$1:$A$9,0),2),GameLog!$C:$C,"BAL")</f>
        <v>0</v>
      </c>
      <c r="L29">
        <f>SUMIFS(GameLog!AT:AT,GameLog!$D:$D,'BAL F'!$A29,GameLog!$E:$E,INDEX(Positions!$A$1:$B$9,MATCH('BAL F'!$B29,Positions!$A$1:$A$9,0),2),GameLog!$C:$C,"BAL")</f>
        <v>0</v>
      </c>
      <c r="M29">
        <f>SUMIFS(GameLog!AU:AU,GameLog!$D:$D,'BAL F'!$A29,GameLog!$E:$E,INDEX(Positions!$A$1:$B$9,MATCH('BAL F'!$B29,Positions!$A$1:$A$9,0),2),GameLog!$C:$C,"BAL")</f>
        <v>0</v>
      </c>
      <c r="N29">
        <f>SUMIFS(GameLog!AV:AV,GameLog!$D:$D,'BAL F'!$A29,GameLog!$E:$E,INDEX(Positions!$A$1:$B$9,MATCH('BAL F'!$B29,Positions!$A$1:$A$9,0),2),GameLog!$C:$C,"BAL")</f>
        <v>0</v>
      </c>
      <c r="O29" s="8">
        <f t="shared" si="0"/>
        <v>0</v>
      </c>
      <c r="P29" s="18" t="str">
        <f t="shared" si="1"/>
        <v/>
      </c>
      <c r="V29" s="15"/>
    </row>
    <row r="30" spans="1:23">
      <c r="A30" t="s">
        <v>3119</v>
      </c>
      <c r="B30" t="s">
        <v>2430</v>
      </c>
      <c r="C30">
        <f>COUNTIFS(GameLog!D:D,'BAL F'!A30,GameLog!C:C,"BAL",GameLog!E:E,INDEX(Positions!$A$1:$B$9,MATCH('BAL F'!$B30,Positions!$A$1:$A$9,0),2))</f>
        <v>0</v>
      </c>
      <c r="D30">
        <f>SUMIFS(GameLog!F:F,GameLog!$D:$D,'BAL F'!A30,GameLog!$E:$E,INDEX(Positions!$A$1:$B$9,MATCH('BAL F'!$B30,Positions!$A$1:$A$9,0),2),GameLog!$C:$C,"BAL")</f>
        <v>0</v>
      </c>
      <c r="E30" s="12">
        <f>SUMIFS(GameLog!AM:AM,GameLog!$D:$D,'BAL F'!$A30,GameLog!$E:$E,INDEX(Positions!$A$1:$B$9,MATCH('BAL F'!$B30,Positions!$A$1:$A$9,0),2),GameLog!$C:$C,"BAL")</f>
        <v>0</v>
      </c>
      <c r="F30">
        <f>SUMIFS(GameLog!AN:AN,GameLog!$D:$D,'BAL F'!$A30,GameLog!$E:$E,INDEX(Positions!$A$1:$B$9,MATCH('BAL F'!$B30,Positions!$A$1:$A$9,0),2),GameLog!$C:$C,"BAL")</f>
        <v>0</v>
      </c>
      <c r="G30">
        <f>SUMIFS(GameLog!AO:AO,GameLog!$D:$D,'BAL F'!$A30,GameLog!$E:$E,INDEX(Positions!$A$1:$B$9,MATCH('BAL F'!$B30,Positions!$A$1:$A$9,0),2),GameLog!$C:$C,"BAL")</f>
        <v>0</v>
      </c>
      <c r="H30">
        <f>SUMIFS(GameLog!AP:AP,GameLog!$D:$D,'BAL F'!$A30,GameLog!$E:$E,INDEX(Positions!$A$1:$B$9,MATCH('BAL F'!$B30,Positions!$A$1:$A$9,0),2),GameLog!$C:$C,"BAL")</f>
        <v>0</v>
      </c>
      <c r="I30">
        <f>SUMIFS(GameLog!AQ:AQ,GameLog!$D:$D,'BAL F'!$A30,GameLog!$E:$E,INDEX(Positions!$A$1:$B$9,MATCH('BAL F'!$B30,Positions!$A$1:$A$9,0),2),GameLog!$C:$C,"BAL")</f>
        <v>0</v>
      </c>
      <c r="J30">
        <f>SUMIFS(GameLog!AR:AR,GameLog!$D:$D,'BAL F'!$A30,GameLog!$E:$E,INDEX(Positions!$A$1:$B$9,MATCH('BAL F'!$B30,Positions!$A$1:$A$9,0),2),GameLog!$C:$C,"BAL")</f>
        <v>0</v>
      </c>
      <c r="K30">
        <f>SUMIFS(GameLog!AS:AS,GameLog!$D:$D,'BAL F'!$A30,GameLog!$E:$E,INDEX(Positions!$A$1:$B$9,MATCH('BAL F'!$B30,Positions!$A$1:$A$9,0),2),GameLog!$C:$C,"BAL")</f>
        <v>0</v>
      </c>
      <c r="L30">
        <f>SUMIFS(GameLog!AT:AT,GameLog!$D:$D,'BAL F'!$A30,GameLog!$E:$E,INDEX(Positions!$A$1:$B$9,MATCH('BAL F'!$B30,Positions!$A$1:$A$9,0),2),GameLog!$C:$C,"BAL")</f>
        <v>0</v>
      </c>
      <c r="M30">
        <f>SUMIFS(GameLog!AU:AU,GameLog!$D:$D,'BAL F'!$A30,GameLog!$E:$E,INDEX(Positions!$A$1:$B$9,MATCH('BAL F'!$B30,Positions!$A$1:$A$9,0),2),GameLog!$C:$C,"BAL")</f>
        <v>0</v>
      </c>
      <c r="N30">
        <f>SUMIFS(GameLog!AV:AV,GameLog!$D:$D,'BAL F'!$A30,GameLog!$E:$E,INDEX(Positions!$A$1:$B$9,MATCH('BAL F'!$B30,Positions!$A$1:$A$9,0),2),GameLog!$C:$C,"BAL")</f>
        <v>0</v>
      </c>
      <c r="O30" s="8">
        <f t="shared" si="0"/>
        <v>0</v>
      </c>
      <c r="P30" s="18" t="str">
        <f t="shared" si="1"/>
        <v/>
      </c>
      <c r="V30" s="15"/>
    </row>
    <row r="31" spans="1:23">
      <c r="A31" t="s">
        <v>3113</v>
      </c>
      <c r="B31" t="s">
        <v>2430</v>
      </c>
      <c r="C31">
        <f>COUNTIFS(GameLog!D:D,'BAL F'!A31,GameLog!C:C,"BAL",GameLog!E:E,INDEX(Positions!$A$1:$B$9,MATCH('BAL F'!$B31,Positions!$A$1:$A$9,0),2))</f>
        <v>0</v>
      </c>
      <c r="D31">
        <f>SUMIFS(GameLog!F:F,GameLog!$D:$D,'BAL F'!A31,GameLog!$E:$E,INDEX(Positions!$A$1:$B$9,MATCH('BAL F'!$B31,Positions!$A$1:$A$9,0),2),GameLog!$C:$C,"BAL")</f>
        <v>0</v>
      </c>
      <c r="E31" s="12">
        <f>SUMIFS(GameLog!AM:AM,GameLog!$D:$D,'BAL F'!$A31,GameLog!$E:$E,INDEX(Positions!$A$1:$B$9,MATCH('BAL F'!$B31,Positions!$A$1:$A$9,0),2),GameLog!$C:$C,"BAL")</f>
        <v>0</v>
      </c>
      <c r="F31">
        <f>SUMIFS(GameLog!AN:AN,GameLog!$D:$D,'BAL F'!$A31,GameLog!$E:$E,INDEX(Positions!$A$1:$B$9,MATCH('BAL F'!$B31,Positions!$A$1:$A$9,0),2),GameLog!$C:$C,"BAL")</f>
        <v>0</v>
      </c>
      <c r="G31">
        <f>SUMIFS(GameLog!AO:AO,GameLog!$D:$D,'BAL F'!$A31,GameLog!$E:$E,INDEX(Positions!$A$1:$B$9,MATCH('BAL F'!$B31,Positions!$A$1:$A$9,0),2),GameLog!$C:$C,"BAL")</f>
        <v>0</v>
      </c>
      <c r="H31">
        <f>SUMIFS(GameLog!AP:AP,GameLog!$D:$D,'BAL F'!$A31,GameLog!$E:$E,INDEX(Positions!$A$1:$B$9,MATCH('BAL F'!$B31,Positions!$A$1:$A$9,0),2),GameLog!$C:$C,"BAL")</f>
        <v>0</v>
      </c>
      <c r="I31">
        <f>SUMIFS(GameLog!AQ:AQ,GameLog!$D:$D,'BAL F'!$A31,GameLog!$E:$E,INDEX(Positions!$A$1:$B$9,MATCH('BAL F'!$B31,Positions!$A$1:$A$9,0),2),GameLog!$C:$C,"BAL")</f>
        <v>0</v>
      </c>
      <c r="J31">
        <f>SUMIFS(GameLog!AR:AR,GameLog!$D:$D,'BAL F'!$A31,GameLog!$E:$E,INDEX(Positions!$A$1:$B$9,MATCH('BAL F'!$B31,Positions!$A$1:$A$9,0),2),GameLog!$C:$C,"BAL")</f>
        <v>0</v>
      </c>
      <c r="K31">
        <f>SUMIFS(GameLog!AS:AS,GameLog!$D:$D,'BAL F'!$A31,GameLog!$E:$E,INDEX(Positions!$A$1:$B$9,MATCH('BAL F'!$B31,Positions!$A$1:$A$9,0),2),GameLog!$C:$C,"BAL")</f>
        <v>0</v>
      </c>
      <c r="L31">
        <f>SUMIFS(GameLog!AT:AT,GameLog!$D:$D,'BAL F'!$A31,GameLog!$E:$E,INDEX(Positions!$A$1:$B$9,MATCH('BAL F'!$B31,Positions!$A$1:$A$9,0),2),GameLog!$C:$C,"BAL")</f>
        <v>0</v>
      </c>
      <c r="M31">
        <f>SUMIFS(GameLog!AU:AU,GameLog!$D:$D,'BAL F'!$A31,GameLog!$E:$E,INDEX(Positions!$A$1:$B$9,MATCH('BAL F'!$B31,Positions!$A$1:$A$9,0),2),GameLog!$C:$C,"BAL")</f>
        <v>0</v>
      </c>
      <c r="N31">
        <f>SUMIFS(GameLog!AV:AV,GameLog!$D:$D,'BAL F'!$A31,GameLog!$E:$E,INDEX(Positions!$A$1:$B$9,MATCH('BAL F'!$B31,Positions!$A$1:$A$9,0),2),GameLog!$C:$C,"BAL")</f>
        <v>0</v>
      </c>
      <c r="O31" s="8">
        <f t="shared" si="0"/>
        <v>0</v>
      </c>
      <c r="P31" s="18" t="str">
        <f t="shared" si="1"/>
        <v/>
      </c>
      <c r="V31" s="15"/>
    </row>
    <row r="32" spans="1:23">
      <c r="A32" t="s">
        <v>3115</v>
      </c>
      <c r="B32" t="s">
        <v>2430</v>
      </c>
      <c r="C32">
        <f>COUNTIFS(GameLog!D:D,'BAL F'!A32,GameLog!C:C,"BAL",GameLog!E:E,INDEX(Positions!$A$1:$B$9,MATCH('BAL F'!$B32,Positions!$A$1:$A$9,0),2))</f>
        <v>0</v>
      </c>
      <c r="D32">
        <f>SUMIFS(GameLog!F:F,GameLog!$D:$D,'BAL F'!A32,GameLog!$E:$E,INDEX(Positions!$A$1:$B$9,MATCH('BAL F'!$B32,Positions!$A$1:$A$9,0),2),GameLog!$C:$C,"BAL")</f>
        <v>0</v>
      </c>
      <c r="E32" s="12">
        <f>SUMIFS(GameLog!AM:AM,GameLog!$D:$D,'BAL F'!$A32,GameLog!$E:$E,INDEX(Positions!$A$1:$B$9,MATCH('BAL F'!$B32,Positions!$A$1:$A$9,0),2),GameLog!$C:$C,"BAL")</f>
        <v>0</v>
      </c>
      <c r="F32">
        <f>SUMIFS(GameLog!AN:AN,GameLog!$D:$D,'BAL F'!$A32,GameLog!$E:$E,INDEX(Positions!$A$1:$B$9,MATCH('BAL F'!$B32,Positions!$A$1:$A$9,0),2),GameLog!$C:$C,"BAL")</f>
        <v>0</v>
      </c>
      <c r="G32">
        <f>SUMIFS(GameLog!AO:AO,GameLog!$D:$D,'BAL F'!$A32,GameLog!$E:$E,INDEX(Positions!$A$1:$B$9,MATCH('BAL F'!$B32,Positions!$A$1:$A$9,0),2),GameLog!$C:$C,"BAL")</f>
        <v>0</v>
      </c>
      <c r="H32">
        <f>SUMIFS(GameLog!AP:AP,GameLog!$D:$D,'BAL F'!$A32,GameLog!$E:$E,INDEX(Positions!$A$1:$B$9,MATCH('BAL F'!$B32,Positions!$A$1:$A$9,0),2),GameLog!$C:$C,"BAL")</f>
        <v>0</v>
      </c>
      <c r="I32">
        <f>SUMIFS(GameLog!AQ:AQ,GameLog!$D:$D,'BAL F'!$A32,GameLog!$E:$E,INDEX(Positions!$A$1:$B$9,MATCH('BAL F'!$B32,Positions!$A$1:$A$9,0),2),GameLog!$C:$C,"BAL")</f>
        <v>0</v>
      </c>
      <c r="J32">
        <f>SUMIFS(GameLog!AR:AR,GameLog!$D:$D,'BAL F'!$A32,GameLog!$E:$E,INDEX(Positions!$A$1:$B$9,MATCH('BAL F'!$B32,Positions!$A$1:$A$9,0),2),GameLog!$C:$C,"BAL")</f>
        <v>0</v>
      </c>
      <c r="K32">
        <f>SUMIFS(GameLog!AS:AS,GameLog!$D:$D,'BAL F'!$A32,GameLog!$E:$E,INDEX(Positions!$A$1:$B$9,MATCH('BAL F'!$B32,Positions!$A$1:$A$9,0),2),GameLog!$C:$C,"BAL")</f>
        <v>0</v>
      </c>
      <c r="L32">
        <f>SUMIFS(GameLog!AT:AT,GameLog!$D:$D,'BAL F'!$A32,GameLog!$E:$E,INDEX(Positions!$A$1:$B$9,MATCH('BAL F'!$B32,Positions!$A$1:$A$9,0),2),GameLog!$C:$C,"BAL")</f>
        <v>0</v>
      </c>
      <c r="M32">
        <f>SUMIFS(GameLog!AU:AU,GameLog!$D:$D,'BAL F'!$A32,GameLog!$E:$E,INDEX(Positions!$A$1:$B$9,MATCH('BAL F'!$B32,Positions!$A$1:$A$9,0),2),GameLog!$C:$C,"BAL")</f>
        <v>0</v>
      </c>
      <c r="N32">
        <f>SUMIFS(GameLog!AV:AV,GameLog!$D:$D,'BAL F'!$A32,GameLog!$E:$E,INDEX(Positions!$A$1:$B$9,MATCH('BAL F'!$B32,Positions!$A$1:$A$9,0),2),GameLog!$C:$C,"BAL")</f>
        <v>0</v>
      </c>
      <c r="O32" s="8">
        <f t="shared" si="0"/>
        <v>0</v>
      </c>
      <c r="P32" s="18" t="str">
        <f t="shared" si="1"/>
        <v/>
      </c>
      <c r="V32" s="15"/>
    </row>
    <row r="33" spans="1:22">
      <c r="A33" t="s">
        <v>3117</v>
      </c>
      <c r="B33" t="s">
        <v>2430</v>
      </c>
      <c r="C33">
        <f>COUNTIFS(GameLog!D:D,'BAL F'!A33,GameLog!C:C,"BAL",GameLog!E:E,INDEX(Positions!$A$1:$B$9,MATCH('BAL F'!$B33,Positions!$A$1:$A$9,0),2))</f>
        <v>0</v>
      </c>
      <c r="D33">
        <f>SUMIFS(GameLog!F:F,GameLog!$D:$D,'BAL F'!A33,GameLog!$E:$E,INDEX(Positions!$A$1:$B$9,MATCH('BAL F'!$B33,Positions!$A$1:$A$9,0),2),GameLog!$C:$C,"BAL")</f>
        <v>0</v>
      </c>
      <c r="E33" s="12">
        <f>SUMIFS(GameLog!AM:AM,GameLog!$D:$D,'BAL F'!$A33,GameLog!$E:$E,INDEX(Positions!$A$1:$B$9,MATCH('BAL F'!$B33,Positions!$A$1:$A$9,0),2),GameLog!$C:$C,"BAL")</f>
        <v>0</v>
      </c>
      <c r="F33">
        <f>SUMIFS(GameLog!AN:AN,GameLog!$D:$D,'BAL F'!$A33,GameLog!$E:$E,INDEX(Positions!$A$1:$B$9,MATCH('BAL F'!$B33,Positions!$A$1:$A$9,0),2),GameLog!$C:$C,"BAL")</f>
        <v>0</v>
      </c>
      <c r="G33">
        <f>SUMIFS(GameLog!AO:AO,GameLog!$D:$D,'BAL F'!$A33,GameLog!$E:$E,INDEX(Positions!$A$1:$B$9,MATCH('BAL F'!$B33,Positions!$A$1:$A$9,0),2),GameLog!$C:$C,"BAL")</f>
        <v>0</v>
      </c>
      <c r="H33">
        <f>SUMIFS(GameLog!AP:AP,GameLog!$D:$D,'BAL F'!$A33,GameLog!$E:$E,INDEX(Positions!$A$1:$B$9,MATCH('BAL F'!$B33,Positions!$A$1:$A$9,0),2),GameLog!$C:$C,"BAL")</f>
        <v>0</v>
      </c>
      <c r="I33">
        <f>SUMIFS(GameLog!AQ:AQ,GameLog!$D:$D,'BAL F'!$A33,GameLog!$E:$E,INDEX(Positions!$A$1:$B$9,MATCH('BAL F'!$B33,Positions!$A$1:$A$9,0),2),GameLog!$C:$C,"BAL")</f>
        <v>0</v>
      </c>
      <c r="J33">
        <f>SUMIFS(GameLog!AR:AR,GameLog!$D:$D,'BAL F'!$A33,GameLog!$E:$E,INDEX(Positions!$A$1:$B$9,MATCH('BAL F'!$B33,Positions!$A$1:$A$9,0),2),GameLog!$C:$C,"BAL")</f>
        <v>0</v>
      </c>
      <c r="K33">
        <f>SUMIFS(GameLog!AS:AS,GameLog!$D:$D,'BAL F'!$A33,GameLog!$E:$E,INDEX(Positions!$A$1:$B$9,MATCH('BAL F'!$B33,Positions!$A$1:$A$9,0),2),GameLog!$C:$C,"BAL")</f>
        <v>0</v>
      </c>
      <c r="L33">
        <f>SUMIFS(GameLog!AT:AT,GameLog!$D:$D,'BAL F'!$A33,GameLog!$E:$E,INDEX(Positions!$A$1:$B$9,MATCH('BAL F'!$B33,Positions!$A$1:$A$9,0),2),GameLog!$C:$C,"BAL")</f>
        <v>0</v>
      </c>
      <c r="M33">
        <f>SUMIFS(GameLog!AU:AU,GameLog!$D:$D,'BAL F'!$A33,GameLog!$E:$E,INDEX(Positions!$A$1:$B$9,MATCH('BAL F'!$B33,Positions!$A$1:$A$9,0),2),GameLog!$C:$C,"BAL")</f>
        <v>0</v>
      </c>
      <c r="N33">
        <f>SUMIFS(GameLog!AV:AV,GameLog!$D:$D,'BAL F'!$A33,GameLog!$E:$E,INDEX(Positions!$A$1:$B$9,MATCH('BAL F'!$B33,Positions!$A$1:$A$9,0),2),GameLog!$C:$C,"BAL")</f>
        <v>0</v>
      </c>
      <c r="O33" s="8">
        <f t="shared" si="0"/>
        <v>0</v>
      </c>
      <c r="P33" s="18" t="str">
        <f t="shared" si="1"/>
        <v/>
      </c>
      <c r="V33" s="15"/>
    </row>
    <row r="34" spans="1:22">
      <c r="A34" t="s">
        <v>3112</v>
      </c>
      <c r="B34" t="s">
        <v>2411</v>
      </c>
      <c r="C34">
        <f>COUNTIFS(GameLog!D:D,'BAL F'!A34,GameLog!C:C,"BAL",GameLog!E:E,INDEX(Positions!$A$1:$B$9,MATCH('BAL F'!$B34,Positions!$A$1:$A$9,0),2))</f>
        <v>0</v>
      </c>
      <c r="D34">
        <f>SUMIFS(GameLog!F:F,GameLog!$D:$D,'BAL F'!A34,GameLog!$E:$E,INDEX(Positions!$A$1:$B$9,MATCH('BAL F'!$B34,Positions!$A$1:$A$9,0),2),GameLog!$C:$C,"BAL")</f>
        <v>0</v>
      </c>
      <c r="E34" s="12">
        <f>SUMIFS(GameLog!AM:AM,GameLog!$D:$D,'BAL F'!$A34,GameLog!$E:$E,INDEX(Positions!$A$1:$B$9,MATCH('BAL F'!$B34,Positions!$A$1:$A$9,0),2),GameLog!$C:$C,"BAL")</f>
        <v>0</v>
      </c>
      <c r="F34">
        <f>SUMIFS(GameLog!AN:AN,GameLog!$D:$D,'BAL F'!$A34,GameLog!$E:$E,INDEX(Positions!$A$1:$B$9,MATCH('BAL F'!$B34,Positions!$A$1:$A$9,0),2),GameLog!$C:$C,"BAL")</f>
        <v>0</v>
      </c>
      <c r="G34">
        <f>SUMIFS(GameLog!AO:AO,GameLog!$D:$D,'BAL F'!$A34,GameLog!$E:$E,INDEX(Positions!$A$1:$B$9,MATCH('BAL F'!$B34,Positions!$A$1:$A$9,0),2),GameLog!$C:$C,"BAL")</f>
        <v>0</v>
      </c>
      <c r="H34">
        <f>SUMIFS(GameLog!AP:AP,GameLog!$D:$D,'BAL F'!$A34,GameLog!$E:$E,INDEX(Positions!$A$1:$B$9,MATCH('BAL F'!$B34,Positions!$A$1:$A$9,0),2),GameLog!$C:$C,"BAL")</f>
        <v>0</v>
      </c>
      <c r="I34">
        <f>SUMIFS(GameLog!AQ:AQ,GameLog!$D:$D,'BAL F'!$A34,GameLog!$E:$E,INDEX(Positions!$A$1:$B$9,MATCH('BAL F'!$B34,Positions!$A$1:$A$9,0),2),GameLog!$C:$C,"BAL")</f>
        <v>0</v>
      </c>
      <c r="J34">
        <f>SUMIFS(GameLog!AR:AR,GameLog!$D:$D,'BAL F'!$A34,GameLog!$E:$E,INDEX(Positions!$A$1:$B$9,MATCH('BAL F'!$B34,Positions!$A$1:$A$9,0),2),GameLog!$C:$C,"BAL")</f>
        <v>0</v>
      </c>
      <c r="K34">
        <f>SUMIFS(GameLog!AS:AS,GameLog!$D:$D,'BAL F'!$A34,GameLog!$E:$E,INDEX(Positions!$A$1:$B$9,MATCH('BAL F'!$B34,Positions!$A$1:$A$9,0),2),GameLog!$C:$C,"BAL")</f>
        <v>0</v>
      </c>
      <c r="L34">
        <f>SUMIFS(GameLog!AT:AT,GameLog!$D:$D,'BAL F'!$A34,GameLog!$E:$E,INDEX(Positions!$A$1:$B$9,MATCH('BAL F'!$B34,Positions!$A$1:$A$9,0),2),GameLog!$C:$C,"BAL")</f>
        <v>0</v>
      </c>
      <c r="M34">
        <f>SUMIFS(GameLog!AU:AU,GameLog!$D:$D,'BAL F'!$A34,GameLog!$E:$E,INDEX(Positions!$A$1:$B$9,MATCH('BAL F'!$B34,Positions!$A$1:$A$9,0),2),GameLog!$C:$C,"BAL")</f>
        <v>0</v>
      </c>
      <c r="N34">
        <f>SUMIFS(GameLog!AV:AV,GameLog!$D:$D,'BAL F'!$A34,GameLog!$E:$E,INDEX(Positions!$A$1:$B$9,MATCH('BAL F'!$B34,Positions!$A$1:$A$9,0),2),GameLog!$C:$C,"BAL")</f>
        <v>0</v>
      </c>
      <c r="O34" s="8">
        <f t="shared" si="0"/>
        <v>0</v>
      </c>
      <c r="P34" s="18" t="str">
        <f t="shared" si="1"/>
        <v/>
      </c>
      <c r="V34" s="15"/>
    </row>
    <row r="35" spans="1:22">
      <c r="A35" t="s">
        <v>3102</v>
      </c>
      <c r="B35" t="s">
        <v>2411</v>
      </c>
      <c r="C35">
        <f>COUNTIFS(GameLog!D:D,'BAL F'!A35,GameLog!C:C,"BAL",GameLog!E:E,INDEX(Positions!$A$1:$B$9,MATCH('BAL F'!$B35,Positions!$A$1:$A$9,0),2))</f>
        <v>0</v>
      </c>
      <c r="D35">
        <f>SUMIFS(GameLog!F:F,GameLog!$D:$D,'BAL F'!A35,GameLog!$E:$E,INDEX(Positions!$A$1:$B$9,MATCH('BAL F'!$B35,Positions!$A$1:$A$9,0),2),GameLog!$C:$C,"BAL")</f>
        <v>0</v>
      </c>
      <c r="E35" s="12">
        <f>SUMIFS(GameLog!AM:AM,GameLog!$D:$D,'BAL F'!$A35,GameLog!$E:$E,INDEX(Positions!$A$1:$B$9,MATCH('BAL F'!$B35,Positions!$A$1:$A$9,0),2),GameLog!$C:$C,"BAL")</f>
        <v>0</v>
      </c>
      <c r="F35">
        <f>SUMIFS(GameLog!AN:AN,GameLog!$D:$D,'BAL F'!$A35,GameLog!$E:$E,INDEX(Positions!$A$1:$B$9,MATCH('BAL F'!$B35,Positions!$A$1:$A$9,0),2),GameLog!$C:$C,"BAL")</f>
        <v>0</v>
      </c>
      <c r="G35">
        <f>SUMIFS(GameLog!AO:AO,GameLog!$D:$D,'BAL F'!$A35,GameLog!$E:$E,INDEX(Positions!$A$1:$B$9,MATCH('BAL F'!$B35,Positions!$A$1:$A$9,0),2),GameLog!$C:$C,"BAL")</f>
        <v>0</v>
      </c>
      <c r="H35">
        <f>SUMIFS(GameLog!AP:AP,GameLog!$D:$D,'BAL F'!$A35,GameLog!$E:$E,INDEX(Positions!$A$1:$B$9,MATCH('BAL F'!$B35,Positions!$A$1:$A$9,0),2),GameLog!$C:$C,"BAL")</f>
        <v>0</v>
      </c>
      <c r="I35">
        <f>SUMIFS(GameLog!AQ:AQ,GameLog!$D:$D,'BAL F'!$A35,GameLog!$E:$E,INDEX(Positions!$A$1:$B$9,MATCH('BAL F'!$B35,Positions!$A$1:$A$9,0),2),GameLog!$C:$C,"BAL")</f>
        <v>0</v>
      </c>
      <c r="J35">
        <f>SUMIFS(GameLog!AR:AR,GameLog!$D:$D,'BAL F'!$A35,GameLog!$E:$E,INDEX(Positions!$A$1:$B$9,MATCH('BAL F'!$B35,Positions!$A$1:$A$9,0),2),GameLog!$C:$C,"BAL")</f>
        <v>0</v>
      </c>
      <c r="K35">
        <f>SUMIFS(GameLog!AS:AS,GameLog!$D:$D,'BAL F'!$A35,GameLog!$E:$E,INDEX(Positions!$A$1:$B$9,MATCH('BAL F'!$B35,Positions!$A$1:$A$9,0),2),GameLog!$C:$C,"BAL")</f>
        <v>0</v>
      </c>
      <c r="L35">
        <f>SUMIFS(GameLog!AT:AT,GameLog!$D:$D,'BAL F'!$A35,GameLog!$E:$E,INDEX(Positions!$A$1:$B$9,MATCH('BAL F'!$B35,Positions!$A$1:$A$9,0),2),GameLog!$C:$C,"BAL")</f>
        <v>0</v>
      </c>
      <c r="M35">
        <f>SUMIFS(GameLog!AU:AU,GameLog!$D:$D,'BAL F'!$A35,GameLog!$E:$E,INDEX(Positions!$A$1:$B$9,MATCH('BAL F'!$B35,Positions!$A$1:$A$9,0),2),GameLog!$C:$C,"BAL")</f>
        <v>0</v>
      </c>
      <c r="N35">
        <f>SUMIFS(GameLog!AV:AV,GameLog!$D:$D,'BAL F'!$A35,GameLog!$E:$E,INDEX(Positions!$A$1:$B$9,MATCH('BAL F'!$B35,Positions!$A$1:$A$9,0),2),GameLog!$C:$C,"BAL")</f>
        <v>0</v>
      </c>
      <c r="O35" s="8">
        <f t="shared" si="0"/>
        <v>0</v>
      </c>
      <c r="P35" s="18" t="str">
        <f t="shared" si="1"/>
        <v/>
      </c>
      <c r="V35" s="15"/>
    </row>
    <row r="36" spans="1:22">
      <c r="A36" t="s">
        <v>3118</v>
      </c>
      <c r="B36" t="s">
        <v>2411</v>
      </c>
      <c r="C36">
        <f>COUNTIFS(GameLog!D:D,'BAL F'!A36,GameLog!C:C,"BAL",GameLog!E:E,INDEX(Positions!$A$1:$B$9,MATCH('BAL F'!$B36,Positions!$A$1:$A$9,0),2))</f>
        <v>2</v>
      </c>
      <c r="D36">
        <f>SUMIFS(GameLog!F:F,GameLog!$D:$D,'BAL F'!A36,GameLog!$E:$E,INDEX(Positions!$A$1:$B$9,MATCH('BAL F'!$B36,Positions!$A$1:$A$9,0),2),GameLog!$C:$C,"BAL")</f>
        <v>0</v>
      </c>
      <c r="E36" s="12">
        <f>SUMIFS(GameLog!AM:AM,GameLog!$D:$D,'BAL F'!$A36,GameLog!$E:$E,INDEX(Positions!$A$1:$B$9,MATCH('BAL F'!$B36,Positions!$A$1:$A$9,0),2),GameLog!$C:$C,"BAL")</f>
        <v>2</v>
      </c>
      <c r="F36">
        <f>SUMIFS(GameLog!AN:AN,GameLog!$D:$D,'BAL F'!$A36,GameLog!$E:$E,INDEX(Positions!$A$1:$B$9,MATCH('BAL F'!$B36,Positions!$A$1:$A$9,0),2),GameLog!$C:$C,"BAL")</f>
        <v>0</v>
      </c>
      <c r="G36">
        <f>SUMIFS(GameLog!AO:AO,GameLog!$D:$D,'BAL F'!$A36,GameLog!$E:$E,INDEX(Positions!$A$1:$B$9,MATCH('BAL F'!$B36,Positions!$A$1:$A$9,0),2),GameLog!$C:$C,"BAL")</f>
        <v>0</v>
      </c>
      <c r="H36">
        <f>SUMIFS(GameLog!AP:AP,GameLog!$D:$D,'BAL F'!$A36,GameLog!$E:$E,INDEX(Positions!$A$1:$B$9,MATCH('BAL F'!$B36,Positions!$A$1:$A$9,0),2),GameLog!$C:$C,"BAL")</f>
        <v>0</v>
      </c>
      <c r="I36">
        <f>SUMIFS(GameLog!AQ:AQ,GameLog!$D:$D,'BAL F'!$A36,GameLog!$E:$E,INDEX(Positions!$A$1:$B$9,MATCH('BAL F'!$B36,Positions!$A$1:$A$9,0),2),GameLog!$C:$C,"BAL")</f>
        <v>0</v>
      </c>
      <c r="J36">
        <f>SUMIFS(GameLog!AR:AR,GameLog!$D:$D,'BAL F'!$A36,GameLog!$E:$E,INDEX(Positions!$A$1:$B$9,MATCH('BAL F'!$B36,Positions!$A$1:$A$9,0),2),GameLog!$C:$C,"BAL")</f>
        <v>0</v>
      </c>
      <c r="K36">
        <f>SUMIFS(GameLog!AS:AS,GameLog!$D:$D,'BAL F'!$A36,GameLog!$E:$E,INDEX(Positions!$A$1:$B$9,MATCH('BAL F'!$B36,Positions!$A$1:$A$9,0),2),GameLog!$C:$C,"BAL")</f>
        <v>0</v>
      </c>
      <c r="L36">
        <f>SUMIFS(GameLog!AT:AT,GameLog!$D:$D,'BAL F'!$A36,GameLog!$E:$E,INDEX(Positions!$A$1:$B$9,MATCH('BAL F'!$B36,Positions!$A$1:$A$9,0),2),GameLog!$C:$C,"BAL")</f>
        <v>0</v>
      </c>
      <c r="M36">
        <f>SUMIFS(GameLog!AU:AU,GameLog!$D:$D,'BAL F'!$A36,GameLog!$E:$E,INDEX(Positions!$A$1:$B$9,MATCH('BAL F'!$B36,Positions!$A$1:$A$9,0),2),GameLog!$C:$C,"BAL")</f>
        <v>0</v>
      </c>
      <c r="N36">
        <f>SUMIFS(GameLog!AV:AV,GameLog!$D:$D,'BAL F'!$A36,GameLog!$E:$E,INDEX(Positions!$A$1:$B$9,MATCH('BAL F'!$B36,Positions!$A$1:$A$9,0),2),GameLog!$C:$C,"BAL")</f>
        <v>0</v>
      </c>
      <c r="O36" s="8">
        <f t="shared" si="0"/>
        <v>0</v>
      </c>
      <c r="P36" s="18" t="str">
        <f t="shared" si="1"/>
        <v/>
      </c>
      <c r="V36" s="15"/>
    </row>
    <row r="37" spans="1:22">
      <c r="A37" t="s">
        <v>3110</v>
      </c>
      <c r="B37" t="s">
        <v>2411</v>
      </c>
      <c r="C37">
        <f>COUNTIFS(GameLog!D:D,'BAL F'!A37,GameLog!C:C,"BAL",GameLog!E:E,INDEX(Positions!$A$1:$B$9,MATCH('BAL F'!$B37,Positions!$A$1:$A$9,0),2))</f>
        <v>0</v>
      </c>
      <c r="D37">
        <f>SUMIFS(GameLog!F:F,GameLog!$D:$D,'BAL F'!A37,GameLog!$E:$E,INDEX(Positions!$A$1:$B$9,MATCH('BAL F'!$B37,Positions!$A$1:$A$9,0),2),GameLog!$C:$C,"BAL")</f>
        <v>0</v>
      </c>
      <c r="E37" s="12">
        <f>SUMIFS(GameLog!AM:AM,GameLog!$D:$D,'BAL F'!$A37,GameLog!$E:$E,INDEX(Positions!$A$1:$B$9,MATCH('BAL F'!$B37,Positions!$A$1:$A$9,0),2),GameLog!$C:$C,"BAL")</f>
        <v>0</v>
      </c>
      <c r="F37">
        <f>SUMIFS(GameLog!AN:AN,GameLog!$D:$D,'BAL F'!$A37,GameLog!$E:$E,INDEX(Positions!$A$1:$B$9,MATCH('BAL F'!$B37,Positions!$A$1:$A$9,0),2),GameLog!$C:$C,"BAL")</f>
        <v>0</v>
      </c>
      <c r="G37">
        <f>SUMIFS(GameLog!AO:AO,GameLog!$D:$D,'BAL F'!$A37,GameLog!$E:$E,INDEX(Positions!$A$1:$B$9,MATCH('BAL F'!$B37,Positions!$A$1:$A$9,0),2),GameLog!$C:$C,"BAL")</f>
        <v>0</v>
      </c>
      <c r="H37">
        <f>SUMIFS(GameLog!AP:AP,GameLog!$D:$D,'BAL F'!$A37,GameLog!$E:$E,INDEX(Positions!$A$1:$B$9,MATCH('BAL F'!$B37,Positions!$A$1:$A$9,0),2),GameLog!$C:$C,"BAL")</f>
        <v>0</v>
      </c>
      <c r="I37">
        <f>SUMIFS(GameLog!AQ:AQ,GameLog!$D:$D,'BAL F'!$A37,GameLog!$E:$E,INDEX(Positions!$A$1:$B$9,MATCH('BAL F'!$B37,Positions!$A$1:$A$9,0),2),GameLog!$C:$C,"BAL")</f>
        <v>0</v>
      </c>
      <c r="J37">
        <f>SUMIFS(GameLog!AR:AR,GameLog!$D:$D,'BAL F'!$A37,GameLog!$E:$E,INDEX(Positions!$A$1:$B$9,MATCH('BAL F'!$B37,Positions!$A$1:$A$9,0),2),GameLog!$C:$C,"BAL")</f>
        <v>0</v>
      </c>
      <c r="K37">
        <f>SUMIFS(GameLog!AS:AS,GameLog!$D:$D,'BAL F'!$A37,GameLog!$E:$E,INDEX(Positions!$A$1:$B$9,MATCH('BAL F'!$B37,Positions!$A$1:$A$9,0),2),GameLog!$C:$C,"BAL")</f>
        <v>0</v>
      </c>
      <c r="L37">
        <f>SUMIFS(GameLog!AT:AT,GameLog!$D:$D,'BAL F'!$A37,GameLog!$E:$E,INDEX(Positions!$A$1:$B$9,MATCH('BAL F'!$B37,Positions!$A$1:$A$9,0),2),GameLog!$C:$C,"BAL")</f>
        <v>0</v>
      </c>
      <c r="M37">
        <f>SUMIFS(GameLog!AU:AU,GameLog!$D:$D,'BAL F'!$A37,GameLog!$E:$E,INDEX(Positions!$A$1:$B$9,MATCH('BAL F'!$B37,Positions!$A$1:$A$9,0),2),GameLog!$C:$C,"BAL")</f>
        <v>0</v>
      </c>
      <c r="N37">
        <f>SUMIFS(GameLog!AV:AV,GameLog!$D:$D,'BAL F'!$A37,GameLog!$E:$E,INDEX(Positions!$A$1:$B$9,MATCH('BAL F'!$B37,Positions!$A$1:$A$9,0),2),GameLog!$C:$C,"BAL")</f>
        <v>0</v>
      </c>
      <c r="O37" s="8">
        <f t="shared" si="0"/>
        <v>0</v>
      </c>
      <c r="P37" s="18" t="str">
        <f t="shared" si="1"/>
        <v/>
      </c>
      <c r="V37" s="15"/>
    </row>
    <row r="38" spans="1:22">
      <c r="A38" t="s">
        <v>3111</v>
      </c>
      <c r="B38" t="s">
        <v>2411</v>
      </c>
      <c r="C38">
        <f>COUNTIFS(GameLog!D:D,'BAL F'!A38,GameLog!C:C,"BAL",GameLog!E:E,INDEX(Positions!$A$1:$B$9,MATCH('BAL F'!$B38,Positions!$A$1:$A$9,0),2))</f>
        <v>3</v>
      </c>
      <c r="D38">
        <f>SUMIFS(GameLog!F:F,GameLog!$D:$D,'BAL F'!A38,GameLog!$E:$E,INDEX(Positions!$A$1:$B$9,MATCH('BAL F'!$B38,Positions!$A$1:$A$9,0),2),GameLog!$C:$C,"BAL")</f>
        <v>3</v>
      </c>
      <c r="E38" s="12">
        <f>SUMIFS(GameLog!AM:AM,GameLog!$D:$D,'BAL F'!$A38,GameLog!$E:$E,INDEX(Positions!$A$1:$B$9,MATCH('BAL F'!$B38,Positions!$A$1:$A$9,0),2),GameLog!$C:$C,"BAL")</f>
        <v>25</v>
      </c>
      <c r="F38">
        <f>SUMIFS(GameLog!AN:AN,GameLog!$D:$D,'BAL F'!$A38,GameLog!$E:$E,INDEX(Positions!$A$1:$B$9,MATCH('BAL F'!$B38,Positions!$A$1:$A$9,0),2),GameLog!$C:$C,"BAL")</f>
        <v>9</v>
      </c>
      <c r="G38">
        <f>SUMIFS(GameLog!AO:AO,GameLog!$D:$D,'BAL F'!$A38,GameLog!$E:$E,INDEX(Positions!$A$1:$B$9,MATCH('BAL F'!$B38,Positions!$A$1:$A$9,0),2),GameLog!$C:$C,"BAL")</f>
        <v>7</v>
      </c>
      <c r="H38">
        <f>SUMIFS(GameLog!AP:AP,GameLog!$D:$D,'BAL F'!$A38,GameLog!$E:$E,INDEX(Positions!$A$1:$B$9,MATCH('BAL F'!$B38,Positions!$A$1:$A$9,0),2),GameLog!$C:$C,"BAL")</f>
        <v>1</v>
      </c>
      <c r="I38">
        <f>SUMIFS(GameLog!AQ:AQ,GameLog!$D:$D,'BAL F'!$A38,GameLog!$E:$E,INDEX(Positions!$A$1:$B$9,MATCH('BAL F'!$B38,Positions!$A$1:$A$9,0),2),GameLog!$C:$C,"BAL")</f>
        <v>0</v>
      </c>
      <c r="J38">
        <f>SUMIFS(GameLog!AR:AR,GameLog!$D:$D,'BAL F'!$A38,GameLog!$E:$E,INDEX(Positions!$A$1:$B$9,MATCH('BAL F'!$B38,Positions!$A$1:$A$9,0),2),GameLog!$C:$C,"BAL")</f>
        <v>1</v>
      </c>
      <c r="K38">
        <f>SUMIFS(GameLog!AS:AS,GameLog!$D:$D,'BAL F'!$A38,GameLog!$E:$E,INDEX(Positions!$A$1:$B$9,MATCH('BAL F'!$B38,Positions!$A$1:$A$9,0),2),GameLog!$C:$C,"BAL")</f>
        <v>0</v>
      </c>
      <c r="L38">
        <f>SUMIFS(GameLog!AT:AT,GameLog!$D:$D,'BAL F'!$A38,GameLog!$E:$E,INDEX(Positions!$A$1:$B$9,MATCH('BAL F'!$B38,Positions!$A$1:$A$9,0),2),GameLog!$C:$C,"BAL")</f>
        <v>0</v>
      </c>
      <c r="M38">
        <f>SUMIFS(GameLog!AU:AU,GameLog!$D:$D,'BAL F'!$A38,GameLog!$E:$E,INDEX(Positions!$A$1:$B$9,MATCH('BAL F'!$B38,Positions!$A$1:$A$9,0),2),GameLog!$C:$C,"BAL")</f>
        <v>0</v>
      </c>
      <c r="N38">
        <f>SUMIFS(GameLog!AV:AV,GameLog!$D:$D,'BAL F'!$A38,GameLog!$E:$E,INDEX(Positions!$A$1:$B$9,MATCH('BAL F'!$B38,Positions!$A$1:$A$9,0),2),GameLog!$C:$C,"BAL")</f>
        <v>0</v>
      </c>
      <c r="O38" s="8">
        <f t="shared" si="0"/>
        <v>0.94117647058823528</v>
      </c>
      <c r="P38" s="18" t="str">
        <f t="shared" si="1"/>
        <v/>
      </c>
      <c r="V38" s="15"/>
    </row>
    <row r="39" spans="1:22">
      <c r="A39" t="s">
        <v>3112</v>
      </c>
      <c r="B39" t="s">
        <v>2412</v>
      </c>
      <c r="C39">
        <f>COUNTIFS(GameLog!D:D,'BAL F'!A39,GameLog!C:C,"BAL",GameLog!E:E,INDEX(Positions!$A$1:$B$9,MATCH('BAL F'!$B39,Positions!$A$1:$A$9,0),2))</f>
        <v>0</v>
      </c>
      <c r="D39">
        <f>SUMIFS(GameLog!F:F,GameLog!$D:$D,'BAL F'!A39,GameLog!$E:$E,INDEX(Positions!$A$1:$B$9,MATCH('BAL F'!$B39,Positions!$A$1:$A$9,0),2),GameLog!$C:$C,"BAL")</f>
        <v>0</v>
      </c>
      <c r="E39" s="12">
        <f>SUMIFS(GameLog!AM:AM,GameLog!$D:$D,'BAL F'!$A39,GameLog!$E:$E,INDEX(Positions!$A$1:$B$9,MATCH('BAL F'!$B39,Positions!$A$1:$A$9,0),2),GameLog!$C:$C,"BAL")</f>
        <v>0</v>
      </c>
      <c r="F39">
        <f>SUMIFS(GameLog!AN:AN,GameLog!$D:$D,'BAL F'!$A39,GameLog!$E:$E,INDEX(Positions!$A$1:$B$9,MATCH('BAL F'!$B39,Positions!$A$1:$A$9,0),2),GameLog!$C:$C,"BAL")</f>
        <v>0</v>
      </c>
      <c r="G39">
        <f>SUMIFS(GameLog!AO:AO,GameLog!$D:$D,'BAL F'!$A39,GameLog!$E:$E,INDEX(Positions!$A$1:$B$9,MATCH('BAL F'!$B39,Positions!$A$1:$A$9,0),2),GameLog!$C:$C,"BAL")</f>
        <v>0</v>
      </c>
      <c r="H39">
        <f>SUMIFS(GameLog!AP:AP,GameLog!$D:$D,'BAL F'!$A39,GameLog!$E:$E,INDEX(Positions!$A$1:$B$9,MATCH('BAL F'!$B39,Positions!$A$1:$A$9,0),2),GameLog!$C:$C,"BAL")</f>
        <v>0</v>
      </c>
      <c r="I39">
        <f>SUMIFS(GameLog!AQ:AQ,GameLog!$D:$D,'BAL F'!$A39,GameLog!$E:$E,INDEX(Positions!$A$1:$B$9,MATCH('BAL F'!$B39,Positions!$A$1:$A$9,0),2),GameLog!$C:$C,"BAL")</f>
        <v>0</v>
      </c>
      <c r="J39">
        <f>SUMIFS(GameLog!AR:AR,GameLog!$D:$D,'BAL F'!$A39,GameLog!$E:$E,INDEX(Positions!$A$1:$B$9,MATCH('BAL F'!$B39,Positions!$A$1:$A$9,0),2),GameLog!$C:$C,"BAL")</f>
        <v>0</v>
      </c>
      <c r="K39">
        <f>SUMIFS(GameLog!AS:AS,GameLog!$D:$D,'BAL F'!$A39,GameLog!$E:$E,INDEX(Positions!$A$1:$B$9,MATCH('BAL F'!$B39,Positions!$A$1:$A$9,0),2),GameLog!$C:$C,"BAL")</f>
        <v>0</v>
      </c>
      <c r="L39">
        <f>SUMIFS(GameLog!AT:AT,GameLog!$D:$D,'BAL F'!$A39,GameLog!$E:$E,INDEX(Positions!$A$1:$B$9,MATCH('BAL F'!$B39,Positions!$A$1:$A$9,0),2),GameLog!$C:$C,"BAL")</f>
        <v>0</v>
      </c>
      <c r="M39">
        <f>SUMIFS(GameLog!AU:AU,GameLog!$D:$D,'BAL F'!$A39,GameLog!$E:$E,INDEX(Positions!$A$1:$B$9,MATCH('BAL F'!$B39,Positions!$A$1:$A$9,0),2),GameLog!$C:$C,"BAL")</f>
        <v>0</v>
      </c>
      <c r="N39">
        <f>SUMIFS(GameLog!AV:AV,GameLog!$D:$D,'BAL F'!$A39,GameLog!$E:$E,INDEX(Positions!$A$1:$B$9,MATCH('BAL F'!$B39,Positions!$A$1:$A$9,0),2),GameLog!$C:$C,"BAL")</f>
        <v>0</v>
      </c>
      <c r="O39" s="8">
        <f t="shared" si="0"/>
        <v>0</v>
      </c>
      <c r="P39" s="18" t="str">
        <f t="shared" si="1"/>
        <v/>
      </c>
      <c r="V39" s="15"/>
    </row>
    <row r="40" spans="1:22">
      <c r="A40" t="s">
        <v>3101</v>
      </c>
      <c r="B40" t="s">
        <v>2412</v>
      </c>
      <c r="C40">
        <f>COUNTIFS(GameLog!D:D,'BAL F'!A40,GameLog!C:C,"BAL",GameLog!E:E,INDEX(Positions!$A$1:$B$9,MATCH('BAL F'!$B40,Positions!$A$1:$A$9,0),2))</f>
        <v>0</v>
      </c>
      <c r="D40">
        <f>SUMIFS(GameLog!F:F,GameLog!$D:$D,'BAL F'!A40,GameLog!$E:$E,INDEX(Positions!$A$1:$B$9,MATCH('BAL F'!$B40,Positions!$A$1:$A$9,0),2),GameLog!$C:$C,"BAL")</f>
        <v>0</v>
      </c>
      <c r="E40" s="12">
        <f>SUMIFS(GameLog!AM:AM,GameLog!$D:$D,'BAL F'!$A40,GameLog!$E:$E,INDEX(Positions!$A$1:$B$9,MATCH('BAL F'!$B40,Positions!$A$1:$A$9,0),2),GameLog!$C:$C,"BAL")</f>
        <v>0</v>
      </c>
      <c r="F40">
        <f>SUMIFS(GameLog!AN:AN,GameLog!$D:$D,'BAL F'!$A40,GameLog!$E:$E,INDEX(Positions!$A$1:$B$9,MATCH('BAL F'!$B40,Positions!$A$1:$A$9,0),2),GameLog!$C:$C,"BAL")</f>
        <v>0</v>
      </c>
      <c r="G40">
        <f>SUMIFS(GameLog!AO:AO,GameLog!$D:$D,'BAL F'!$A40,GameLog!$E:$E,INDEX(Positions!$A$1:$B$9,MATCH('BAL F'!$B40,Positions!$A$1:$A$9,0),2),GameLog!$C:$C,"BAL")</f>
        <v>0</v>
      </c>
      <c r="H40">
        <f>SUMIFS(GameLog!AP:AP,GameLog!$D:$D,'BAL F'!$A40,GameLog!$E:$E,INDEX(Positions!$A$1:$B$9,MATCH('BAL F'!$B40,Positions!$A$1:$A$9,0),2),GameLog!$C:$C,"BAL")</f>
        <v>0</v>
      </c>
      <c r="I40">
        <f>SUMIFS(GameLog!AQ:AQ,GameLog!$D:$D,'BAL F'!$A40,GameLog!$E:$E,INDEX(Positions!$A$1:$B$9,MATCH('BAL F'!$B40,Positions!$A$1:$A$9,0),2),GameLog!$C:$C,"BAL")</f>
        <v>0</v>
      </c>
      <c r="J40">
        <f>SUMIFS(GameLog!AR:AR,GameLog!$D:$D,'BAL F'!$A40,GameLog!$E:$E,INDEX(Positions!$A$1:$B$9,MATCH('BAL F'!$B40,Positions!$A$1:$A$9,0),2),GameLog!$C:$C,"BAL")</f>
        <v>0</v>
      </c>
      <c r="K40">
        <f>SUMIFS(GameLog!AS:AS,GameLog!$D:$D,'BAL F'!$A40,GameLog!$E:$E,INDEX(Positions!$A$1:$B$9,MATCH('BAL F'!$B40,Positions!$A$1:$A$9,0),2),GameLog!$C:$C,"BAL")</f>
        <v>0</v>
      </c>
      <c r="L40">
        <f>SUMIFS(GameLog!AT:AT,GameLog!$D:$D,'BAL F'!$A40,GameLog!$E:$E,INDEX(Positions!$A$1:$B$9,MATCH('BAL F'!$B40,Positions!$A$1:$A$9,0),2),GameLog!$C:$C,"BAL")</f>
        <v>0</v>
      </c>
      <c r="M40">
        <f>SUMIFS(GameLog!AU:AU,GameLog!$D:$D,'BAL F'!$A40,GameLog!$E:$E,INDEX(Positions!$A$1:$B$9,MATCH('BAL F'!$B40,Positions!$A$1:$A$9,0),2),GameLog!$C:$C,"BAL")</f>
        <v>0</v>
      </c>
      <c r="N40">
        <f>SUMIFS(GameLog!AV:AV,GameLog!$D:$D,'BAL F'!$A40,GameLog!$E:$E,INDEX(Positions!$A$1:$B$9,MATCH('BAL F'!$B40,Positions!$A$1:$A$9,0),2),GameLog!$C:$C,"BAL")</f>
        <v>0</v>
      </c>
      <c r="O40" s="8">
        <f t="shared" si="0"/>
        <v>0</v>
      </c>
      <c r="P40" s="18" t="str">
        <f t="shared" si="1"/>
        <v/>
      </c>
      <c r="V40" s="15"/>
    </row>
    <row r="41" spans="1:22">
      <c r="A41" t="s">
        <v>3118</v>
      </c>
      <c r="B41" t="s">
        <v>2412</v>
      </c>
      <c r="C41">
        <f>COUNTIFS(GameLog!D:D,'BAL F'!A41,GameLog!C:C,"BAL",GameLog!E:E,INDEX(Positions!$A$1:$B$9,MATCH('BAL F'!$B41,Positions!$A$1:$A$9,0),2))</f>
        <v>0</v>
      </c>
      <c r="D41">
        <f>SUMIFS(GameLog!F:F,GameLog!$D:$D,'BAL F'!A41,GameLog!$E:$E,INDEX(Positions!$A$1:$B$9,MATCH('BAL F'!$B41,Positions!$A$1:$A$9,0),2),GameLog!$C:$C,"BAL")</f>
        <v>0</v>
      </c>
      <c r="E41" s="12">
        <f>SUMIFS(GameLog!AM:AM,GameLog!$D:$D,'BAL F'!$A41,GameLog!$E:$E,INDEX(Positions!$A$1:$B$9,MATCH('BAL F'!$B41,Positions!$A$1:$A$9,0),2),GameLog!$C:$C,"BAL")</f>
        <v>0</v>
      </c>
      <c r="F41">
        <f>SUMIFS(GameLog!AN:AN,GameLog!$D:$D,'BAL F'!$A41,GameLog!$E:$E,INDEX(Positions!$A$1:$B$9,MATCH('BAL F'!$B41,Positions!$A$1:$A$9,0),2),GameLog!$C:$C,"BAL")</f>
        <v>0</v>
      </c>
      <c r="G41">
        <f>SUMIFS(GameLog!AO:AO,GameLog!$D:$D,'BAL F'!$A41,GameLog!$E:$E,INDEX(Positions!$A$1:$B$9,MATCH('BAL F'!$B41,Positions!$A$1:$A$9,0),2),GameLog!$C:$C,"BAL")</f>
        <v>0</v>
      </c>
      <c r="H41">
        <f>SUMIFS(GameLog!AP:AP,GameLog!$D:$D,'BAL F'!$A41,GameLog!$E:$E,INDEX(Positions!$A$1:$B$9,MATCH('BAL F'!$B41,Positions!$A$1:$A$9,0),2),GameLog!$C:$C,"BAL")</f>
        <v>0</v>
      </c>
      <c r="I41">
        <f>SUMIFS(GameLog!AQ:AQ,GameLog!$D:$D,'BAL F'!$A41,GameLog!$E:$E,INDEX(Positions!$A$1:$B$9,MATCH('BAL F'!$B41,Positions!$A$1:$A$9,0),2),GameLog!$C:$C,"BAL")</f>
        <v>0</v>
      </c>
      <c r="J41">
        <f>SUMIFS(GameLog!AR:AR,GameLog!$D:$D,'BAL F'!$A41,GameLog!$E:$E,INDEX(Positions!$A$1:$B$9,MATCH('BAL F'!$B41,Positions!$A$1:$A$9,0),2),GameLog!$C:$C,"BAL")</f>
        <v>0</v>
      </c>
      <c r="K41">
        <f>SUMIFS(GameLog!AS:AS,GameLog!$D:$D,'BAL F'!$A41,GameLog!$E:$E,INDEX(Positions!$A$1:$B$9,MATCH('BAL F'!$B41,Positions!$A$1:$A$9,0),2),GameLog!$C:$C,"BAL")</f>
        <v>0</v>
      </c>
      <c r="L41">
        <f>SUMIFS(GameLog!AT:AT,GameLog!$D:$D,'BAL F'!$A41,GameLog!$E:$E,INDEX(Positions!$A$1:$B$9,MATCH('BAL F'!$B41,Positions!$A$1:$A$9,0),2),GameLog!$C:$C,"BAL")</f>
        <v>0</v>
      </c>
      <c r="M41">
        <f>SUMIFS(GameLog!AU:AU,GameLog!$D:$D,'BAL F'!$A41,GameLog!$E:$E,INDEX(Positions!$A$1:$B$9,MATCH('BAL F'!$B41,Positions!$A$1:$A$9,0),2),GameLog!$C:$C,"BAL")</f>
        <v>0</v>
      </c>
      <c r="N41">
        <f>SUMIFS(GameLog!AV:AV,GameLog!$D:$D,'BAL F'!$A41,GameLog!$E:$E,INDEX(Positions!$A$1:$B$9,MATCH('BAL F'!$B41,Positions!$A$1:$A$9,0),2),GameLog!$C:$C,"BAL")</f>
        <v>0</v>
      </c>
      <c r="O41" s="8">
        <f t="shared" si="0"/>
        <v>0</v>
      </c>
      <c r="P41" s="18" t="str">
        <f t="shared" si="1"/>
        <v/>
      </c>
      <c r="V41" s="15"/>
    </row>
    <row r="42" spans="1:22">
      <c r="A42" t="s">
        <v>3113</v>
      </c>
      <c r="B42" t="s">
        <v>2412</v>
      </c>
      <c r="C42">
        <f>COUNTIFS(GameLog!D:D,'BAL F'!A42,GameLog!C:C,"BAL",GameLog!E:E,INDEX(Positions!$A$1:$B$9,MATCH('BAL F'!$B42,Positions!$A$1:$A$9,0),2))</f>
        <v>0</v>
      </c>
      <c r="D42">
        <f>SUMIFS(GameLog!F:F,GameLog!$D:$D,'BAL F'!A42,GameLog!$E:$E,INDEX(Positions!$A$1:$B$9,MATCH('BAL F'!$B42,Positions!$A$1:$A$9,0),2),GameLog!$C:$C,"BAL")</f>
        <v>0</v>
      </c>
      <c r="E42" s="12">
        <f>SUMIFS(GameLog!AM:AM,GameLog!$D:$D,'BAL F'!$A42,GameLog!$E:$E,INDEX(Positions!$A$1:$B$9,MATCH('BAL F'!$B42,Positions!$A$1:$A$9,0),2),GameLog!$C:$C,"BAL")</f>
        <v>0</v>
      </c>
      <c r="F42">
        <f>SUMIFS(GameLog!AN:AN,GameLog!$D:$D,'BAL F'!$A42,GameLog!$E:$E,INDEX(Positions!$A$1:$B$9,MATCH('BAL F'!$B42,Positions!$A$1:$A$9,0),2),GameLog!$C:$C,"BAL")</f>
        <v>0</v>
      </c>
      <c r="G42">
        <f>SUMIFS(GameLog!AO:AO,GameLog!$D:$D,'BAL F'!$A42,GameLog!$E:$E,INDEX(Positions!$A$1:$B$9,MATCH('BAL F'!$B42,Positions!$A$1:$A$9,0),2),GameLog!$C:$C,"BAL")</f>
        <v>0</v>
      </c>
      <c r="H42">
        <f>SUMIFS(GameLog!AP:AP,GameLog!$D:$D,'BAL F'!$A42,GameLog!$E:$E,INDEX(Positions!$A$1:$B$9,MATCH('BAL F'!$B42,Positions!$A$1:$A$9,0),2),GameLog!$C:$C,"BAL")</f>
        <v>0</v>
      </c>
      <c r="I42">
        <f>SUMIFS(GameLog!AQ:AQ,GameLog!$D:$D,'BAL F'!$A42,GameLog!$E:$E,INDEX(Positions!$A$1:$B$9,MATCH('BAL F'!$B42,Positions!$A$1:$A$9,0),2),GameLog!$C:$C,"BAL")</f>
        <v>0</v>
      </c>
      <c r="J42">
        <f>SUMIFS(GameLog!AR:AR,GameLog!$D:$D,'BAL F'!$A42,GameLog!$E:$E,INDEX(Positions!$A$1:$B$9,MATCH('BAL F'!$B42,Positions!$A$1:$A$9,0),2),GameLog!$C:$C,"BAL")</f>
        <v>0</v>
      </c>
      <c r="K42">
        <f>SUMIFS(GameLog!AS:AS,GameLog!$D:$D,'BAL F'!$A42,GameLog!$E:$E,INDEX(Positions!$A$1:$B$9,MATCH('BAL F'!$B42,Positions!$A$1:$A$9,0),2),GameLog!$C:$C,"BAL")</f>
        <v>0</v>
      </c>
      <c r="L42">
        <f>SUMIFS(GameLog!AT:AT,GameLog!$D:$D,'BAL F'!$A42,GameLog!$E:$E,INDEX(Positions!$A$1:$B$9,MATCH('BAL F'!$B42,Positions!$A$1:$A$9,0),2),GameLog!$C:$C,"BAL")</f>
        <v>0</v>
      </c>
      <c r="M42">
        <f>SUMIFS(GameLog!AU:AU,GameLog!$D:$D,'BAL F'!$A42,GameLog!$E:$E,INDEX(Positions!$A$1:$B$9,MATCH('BAL F'!$B42,Positions!$A$1:$A$9,0),2),GameLog!$C:$C,"BAL")</f>
        <v>0</v>
      </c>
      <c r="N42">
        <f>SUMIFS(GameLog!AV:AV,GameLog!$D:$D,'BAL F'!$A42,GameLog!$E:$E,INDEX(Positions!$A$1:$B$9,MATCH('BAL F'!$B42,Positions!$A$1:$A$9,0),2),GameLog!$C:$C,"BAL")</f>
        <v>0</v>
      </c>
      <c r="O42" s="8">
        <f t="shared" si="0"/>
        <v>0</v>
      </c>
      <c r="P42" s="18" t="str">
        <f t="shared" si="1"/>
        <v/>
      </c>
      <c r="V42" s="15"/>
    </row>
    <row r="43" spans="1:22">
      <c r="A43" t="s">
        <v>3115</v>
      </c>
      <c r="B43" t="s">
        <v>2412</v>
      </c>
      <c r="C43">
        <f>COUNTIFS(GameLog!D:D,'BAL F'!A43,GameLog!C:C,"BAL",GameLog!E:E,INDEX(Positions!$A$1:$B$9,MATCH('BAL F'!$B43,Positions!$A$1:$A$9,0),2))</f>
        <v>2</v>
      </c>
      <c r="D43">
        <f>SUMIFS(GameLog!F:F,GameLog!$D:$D,'BAL F'!A43,GameLog!$E:$E,INDEX(Positions!$A$1:$B$9,MATCH('BAL F'!$B43,Positions!$A$1:$A$9,0),2),GameLog!$C:$C,"BAL")</f>
        <v>2</v>
      </c>
      <c r="E43" s="12">
        <f>SUMIFS(GameLog!AM:AM,GameLog!$D:$D,'BAL F'!$A43,GameLog!$E:$E,INDEX(Positions!$A$1:$B$9,MATCH('BAL F'!$B43,Positions!$A$1:$A$9,0),2),GameLog!$C:$C,"BAL")</f>
        <v>17</v>
      </c>
      <c r="F43">
        <f>SUMIFS(GameLog!AN:AN,GameLog!$D:$D,'BAL F'!$A43,GameLog!$E:$E,INDEX(Positions!$A$1:$B$9,MATCH('BAL F'!$B43,Positions!$A$1:$A$9,0),2),GameLog!$C:$C,"BAL")</f>
        <v>0</v>
      </c>
      <c r="G43">
        <f>SUMIFS(GameLog!AO:AO,GameLog!$D:$D,'BAL F'!$A43,GameLog!$E:$E,INDEX(Positions!$A$1:$B$9,MATCH('BAL F'!$B43,Positions!$A$1:$A$9,0),2),GameLog!$C:$C,"BAL")</f>
        <v>1</v>
      </c>
      <c r="H43">
        <f>SUMIFS(GameLog!AP:AP,GameLog!$D:$D,'BAL F'!$A43,GameLog!$E:$E,INDEX(Positions!$A$1:$B$9,MATCH('BAL F'!$B43,Positions!$A$1:$A$9,0),2),GameLog!$C:$C,"BAL")</f>
        <v>1</v>
      </c>
      <c r="I43">
        <f>SUMIFS(GameLog!AQ:AQ,GameLog!$D:$D,'BAL F'!$A43,GameLog!$E:$E,INDEX(Positions!$A$1:$B$9,MATCH('BAL F'!$B43,Positions!$A$1:$A$9,0),2),GameLog!$C:$C,"BAL")</f>
        <v>0</v>
      </c>
      <c r="J43">
        <f>SUMIFS(GameLog!AR:AR,GameLog!$D:$D,'BAL F'!$A43,GameLog!$E:$E,INDEX(Positions!$A$1:$B$9,MATCH('BAL F'!$B43,Positions!$A$1:$A$9,0),2),GameLog!$C:$C,"BAL")</f>
        <v>0</v>
      </c>
      <c r="K43">
        <f>SUMIFS(GameLog!AS:AS,GameLog!$D:$D,'BAL F'!$A43,GameLog!$E:$E,INDEX(Positions!$A$1:$B$9,MATCH('BAL F'!$B43,Positions!$A$1:$A$9,0),2),GameLog!$C:$C,"BAL")</f>
        <v>0</v>
      </c>
      <c r="L43">
        <f>SUMIFS(GameLog!AT:AT,GameLog!$D:$D,'BAL F'!$A43,GameLog!$E:$E,INDEX(Positions!$A$1:$B$9,MATCH('BAL F'!$B43,Positions!$A$1:$A$9,0),2),GameLog!$C:$C,"BAL")</f>
        <v>0</v>
      </c>
      <c r="M43">
        <f>SUMIFS(GameLog!AU:AU,GameLog!$D:$D,'BAL F'!$A43,GameLog!$E:$E,INDEX(Positions!$A$1:$B$9,MATCH('BAL F'!$B43,Positions!$A$1:$A$9,0),2),GameLog!$C:$C,"BAL")</f>
        <v>0</v>
      </c>
      <c r="N43">
        <f>SUMIFS(GameLog!AV:AV,GameLog!$D:$D,'BAL F'!$A43,GameLog!$E:$E,INDEX(Positions!$A$1:$B$9,MATCH('BAL F'!$B43,Positions!$A$1:$A$9,0),2),GameLog!$C:$C,"BAL")</f>
        <v>0</v>
      </c>
      <c r="O43" s="8">
        <f t="shared" si="0"/>
        <v>0.5</v>
      </c>
      <c r="P43" s="18" t="str">
        <f t="shared" si="1"/>
        <v/>
      </c>
      <c r="V43" s="15"/>
    </row>
    <row r="44" spans="1:22">
      <c r="A44" t="s">
        <v>3111</v>
      </c>
      <c r="B44" t="s">
        <v>2412</v>
      </c>
      <c r="C44">
        <f>COUNTIFS(GameLog!D:D,'BAL F'!A44,GameLog!C:C,"BAL",GameLog!E:E,INDEX(Positions!$A$1:$B$9,MATCH('BAL F'!$B44,Positions!$A$1:$A$9,0),2))</f>
        <v>1</v>
      </c>
      <c r="D44">
        <f>SUMIFS(GameLog!F:F,GameLog!$D:$D,'BAL F'!A44,GameLog!$E:$E,INDEX(Positions!$A$1:$B$9,MATCH('BAL F'!$B44,Positions!$A$1:$A$9,0),2),GameLog!$C:$C,"BAL")</f>
        <v>0</v>
      </c>
      <c r="E44" s="12">
        <f>SUMIFS(GameLog!AM:AM,GameLog!$D:$D,'BAL F'!$A44,GameLog!$E:$E,INDEX(Positions!$A$1:$B$9,MATCH('BAL F'!$B44,Positions!$A$1:$A$9,0),2),GameLog!$C:$C,"BAL")</f>
        <v>1</v>
      </c>
      <c r="F44">
        <f>SUMIFS(GameLog!AN:AN,GameLog!$D:$D,'BAL F'!$A44,GameLog!$E:$E,INDEX(Positions!$A$1:$B$9,MATCH('BAL F'!$B44,Positions!$A$1:$A$9,0),2),GameLog!$C:$C,"BAL")</f>
        <v>0</v>
      </c>
      <c r="G44">
        <f>SUMIFS(GameLog!AO:AO,GameLog!$D:$D,'BAL F'!$A44,GameLog!$E:$E,INDEX(Positions!$A$1:$B$9,MATCH('BAL F'!$B44,Positions!$A$1:$A$9,0),2),GameLog!$C:$C,"BAL")</f>
        <v>0</v>
      </c>
      <c r="H44">
        <f>SUMIFS(GameLog!AP:AP,GameLog!$D:$D,'BAL F'!$A44,GameLog!$E:$E,INDEX(Positions!$A$1:$B$9,MATCH('BAL F'!$B44,Positions!$A$1:$A$9,0),2),GameLog!$C:$C,"BAL")</f>
        <v>0</v>
      </c>
      <c r="I44">
        <f>SUMIFS(GameLog!AQ:AQ,GameLog!$D:$D,'BAL F'!$A44,GameLog!$E:$E,INDEX(Positions!$A$1:$B$9,MATCH('BAL F'!$B44,Positions!$A$1:$A$9,0),2),GameLog!$C:$C,"BAL")</f>
        <v>0</v>
      </c>
      <c r="J44">
        <f>SUMIFS(GameLog!AR:AR,GameLog!$D:$D,'BAL F'!$A44,GameLog!$E:$E,INDEX(Positions!$A$1:$B$9,MATCH('BAL F'!$B44,Positions!$A$1:$A$9,0),2),GameLog!$C:$C,"BAL")</f>
        <v>0</v>
      </c>
      <c r="K44">
        <f>SUMIFS(GameLog!AS:AS,GameLog!$D:$D,'BAL F'!$A44,GameLog!$E:$E,INDEX(Positions!$A$1:$B$9,MATCH('BAL F'!$B44,Positions!$A$1:$A$9,0),2),GameLog!$C:$C,"BAL")</f>
        <v>0</v>
      </c>
      <c r="L44">
        <f>SUMIFS(GameLog!AT:AT,GameLog!$D:$D,'BAL F'!$A44,GameLog!$E:$E,INDEX(Positions!$A$1:$B$9,MATCH('BAL F'!$B44,Positions!$A$1:$A$9,0),2),GameLog!$C:$C,"BAL")</f>
        <v>0</v>
      </c>
      <c r="M44">
        <f>SUMIFS(GameLog!AU:AU,GameLog!$D:$D,'BAL F'!$A44,GameLog!$E:$E,INDEX(Positions!$A$1:$B$9,MATCH('BAL F'!$B44,Positions!$A$1:$A$9,0),2),GameLog!$C:$C,"BAL")</f>
        <v>0</v>
      </c>
      <c r="N44">
        <f>SUMIFS(GameLog!AV:AV,GameLog!$D:$D,'BAL F'!$A44,GameLog!$E:$E,INDEX(Positions!$A$1:$B$9,MATCH('BAL F'!$B44,Positions!$A$1:$A$9,0),2),GameLog!$C:$C,"BAL")</f>
        <v>0</v>
      </c>
      <c r="O44" s="8">
        <f t="shared" si="0"/>
        <v>0</v>
      </c>
      <c r="P44" s="18" t="str">
        <f t="shared" si="1"/>
        <v/>
      </c>
      <c r="V44" s="15"/>
    </row>
    <row r="45" spans="1:22">
      <c r="A45" t="s">
        <v>3103</v>
      </c>
      <c r="B45" t="s">
        <v>2412</v>
      </c>
      <c r="C45">
        <f>COUNTIFS(GameLog!D:D,'BAL F'!A45,GameLog!C:C,"BAL",GameLog!E:E,INDEX(Positions!$A$1:$B$9,MATCH('BAL F'!$B45,Positions!$A$1:$A$9,0),2))</f>
        <v>1</v>
      </c>
      <c r="D45">
        <f>SUMIFS(GameLog!F:F,GameLog!$D:$D,'BAL F'!A45,GameLog!$E:$E,INDEX(Positions!$A$1:$B$9,MATCH('BAL F'!$B45,Positions!$A$1:$A$9,0),2),GameLog!$C:$C,"BAL")</f>
        <v>1</v>
      </c>
      <c r="E45" s="12">
        <f>SUMIFS(GameLog!AM:AM,GameLog!$D:$D,'BAL F'!$A45,GameLog!$E:$E,INDEX(Positions!$A$1:$B$9,MATCH('BAL F'!$B45,Positions!$A$1:$A$9,0),2),GameLog!$C:$C,"BAL")</f>
        <v>9</v>
      </c>
      <c r="F45">
        <f>SUMIFS(GameLog!AN:AN,GameLog!$D:$D,'BAL F'!$A45,GameLog!$E:$E,INDEX(Positions!$A$1:$B$9,MATCH('BAL F'!$B45,Positions!$A$1:$A$9,0),2),GameLog!$C:$C,"BAL")</f>
        <v>0</v>
      </c>
      <c r="G45">
        <f>SUMIFS(GameLog!AO:AO,GameLog!$D:$D,'BAL F'!$A45,GameLog!$E:$E,INDEX(Positions!$A$1:$B$9,MATCH('BAL F'!$B45,Positions!$A$1:$A$9,0),2),GameLog!$C:$C,"BAL")</f>
        <v>0</v>
      </c>
      <c r="H45">
        <f>SUMIFS(GameLog!AP:AP,GameLog!$D:$D,'BAL F'!$A45,GameLog!$E:$E,INDEX(Positions!$A$1:$B$9,MATCH('BAL F'!$B45,Positions!$A$1:$A$9,0),2),GameLog!$C:$C,"BAL")</f>
        <v>0</v>
      </c>
      <c r="I45">
        <f>SUMIFS(GameLog!AQ:AQ,GameLog!$D:$D,'BAL F'!$A45,GameLog!$E:$E,INDEX(Positions!$A$1:$B$9,MATCH('BAL F'!$B45,Positions!$A$1:$A$9,0),2),GameLog!$C:$C,"BAL")</f>
        <v>0</v>
      </c>
      <c r="J45">
        <f>SUMIFS(GameLog!AR:AR,GameLog!$D:$D,'BAL F'!$A45,GameLog!$E:$E,INDEX(Positions!$A$1:$B$9,MATCH('BAL F'!$B45,Positions!$A$1:$A$9,0),2),GameLog!$C:$C,"BAL")</f>
        <v>0</v>
      </c>
      <c r="K45">
        <f>SUMIFS(GameLog!AS:AS,GameLog!$D:$D,'BAL F'!$A45,GameLog!$E:$E,INDEX(Positions!$A$1:$B$9,MATCH('BAL F'!$B45,Positions!$A$1:$A$9,0),2),GameLog!$C:$C,"BAL")</f>
        <v>0</v>
      </c>
      <c r="L45">
        <f>SUMIFS(GameLog!AT:AT,GameLog!$D:$D,'BAL F'!$A45,GameLog!$E:$E,INDEX(Positions!$A$1:$B$9,MATCH('BAL F'!$B45,Positions!$A$1:$A$9,0),2),GameLog!$C:$C,"BAL")</f>
        <v>0</v>
      </c>
      <c r="M45">
        <f>SUMIFS(GameLog!AU:AU,GameLog!$D:$D,'BAL F'!$A45,GameLog!$E:$E,INDEX(Positions!$A$1:$B$9,MATCH('BAL F'!$B45,Positions!$A$1:$A$9,0),2),GameLog!$C:$C,"BAL")</f>
        <v>0</v>
      </c>
      <c r="N45">
        <f>SUMIFS(GameLog!AV:AV,GameLog!$D:$D,'BAL F'!$A45,GameLog!$E:$E,INDEX(Positions!$A$1:$B$9,MATCH('BAL F'!$B45,Positions!$A$1:$A$9,0),2),GameLog!$C:$C,"BAL")</f>
        <v>0</v>
      </c>
      <c r="O45" s="8">
        <f t="shared" si="0"/>
        <v>0</v>
      </c>
      <c r="P45" s="18" t="str">
        <f t="shared" si="1"/>
        <v/>
      </c>
      <c r="V45" s="15"/>
    </row>
    <row r="46" spans="1:22">
      <c r="A46" t="s">
        <v>3105</v>
      </c>
      <c r="B46" t="s">
        <v>2412</v>
      </c>
      <c r="C46">
        <f>COUNTIFS(GameLog!D:D,'BAL F'!A46,GameLog!C:C,"BAL",GameLog!E:E,INDEX(Positions!$A$1:$B$9,MATCH('BAL F'!$B46,Positions!$A$1:$A$9,0),2))</f>
        <v>0</v>
      </c>
      <c r="D46">
        <f>SUMIFS(GameLog!F:F,GameLog!$D:$D,'BAL F'!A46,GameLog!$E:$E,INDEX(Positions!$A$1:$B$9,MATCH('BAL F'!$B46,Positions!$A$1:$A$9,0),2),GameLog!$C:$C,"BAL")</f>
        <v>0</v>
      </c>
      <c r="E46" s="12">
        <f>SUMIFS(GameLog!AM:AM,GameLog!$D:$D,'BAL F'!$A46,GameLog!$E:$E,INDEX(Positions!$A$1:$B$9,MATCH('BAL F'!$B46,Positions!$A$1:$A$9,0),2),GameLog!$C:$C,"BAL")</f>
        <v>0</v>
      </c>
      <c r="F46">
        <f>SUMIFS(GameLog!AN:AN,GameLog!$D:$D,'BAL F'!$A46,GameLog!$E:$E,INDEX(Positions!$A$1:$B$9,MATCH('BAL F'!$B46,Positions!$A$1:$A$9,0),2),GameLog!$C:$C,"BAL")</f>
        <v>0</v>
      </c>
      <c r="G46">
        <f>SUMIFS(GameLog!AO:AO,GameLog!$D:$D,'BAL F'!$A46,GameLog!$E:$E,INDEX(Positions!$A$1:$B$9,MATCH('BAL F'!$B46,Positions!$A$1:$A$9,0),2),GameLog!$C:$C,"BAL")</f>
        <v>0</v>
      </c>
      <c r="H46">
        <f>SUMIFS(GameLog!AP:AP,GameLog!$D:$D,'BAL F'!$A46,GameLog!$E:$E,INDEX(Positions!$A$1:$B$9,MATCH('BAL F'!$B46,Positions!$A$1:$A$9,0),2),GameLog!$C:$C,"BAL")</f>
        <v>0</v>
      </c>
      <c r="I46">
        <f>SUMIFS(GameLog!AQ:AQ,GameLog!$D:$D,'BAL F'!$A46,GameLog!$E:$E,INDEX(Positions!$A$1:$B$9,MATCH('BAL F'!$B46,Positions!$A$1:$A$9,0),2),GameLog!$C:$C,"BAL")</f>
        <v>0</v>
      </c>
      <c r="J46">
        <f>SUMIFS(GameLog!AR:AR,GameLog!$D:$D,'BAL F'!$A46,GameLog!$E:$E,INDEX(Positions!$A$1:$B$9,MATCH('BAL F'!$B46,Positions!$A$1:$A$9,0),2),GameLog!$C:$C,"BAL")</f>
        <v>0</v>
      </c>
      <c r="K46">
        <f>SUMIFS(GameLog!AS:AS,GameLog!$D:$D,'BAL F'!$A46,GameLog!$E:$E,INDEX(Positions!$A$1:$B$9,MATCH('BAL F'!$B46,Positions!$A$1:$A$9,0),2),GameLog!$C:$C,"BAL")</f>
        <v>0</v>
      </c>
      <c r="L46">
        <f>SUMIFS(GameLog!AT:AT,GameLog!$D:$D,'BAL F'!$A46,GameLog!$E:$E,INDEX(Positions!$A$1:$B$9,MATCH('BAL F'!$B46,Positions!$A$1:$A$9,0),2),GameLog!$C:$C,"BAL")</f>
        <v>0</v>
      </c>
      <c r="M46">
        <f>SUMIFS(GameLog!AU:AU,GameLog!$D:$D,'BAL F'!$A46,GameLog!$E:$E,INDEX(Positions!$A$1:$B$9,MATCH('BAL F'!$B46,Positions!$A$1:$A$9,0),2),GameLog!$C:$C,"BAL")</f>
        <v>0</v>
      </c>
      <c r="N46">
        <f>SUMIFS(GameLog!AV:AV,GameLog!$D:$D,'BAL F'!$A46,GameLog!$E:$E,INDEX(Positions!$A$1:$B$9,MATCH('BAL F'!$B46,Positions!$A$1:$A$9,0),2),GameLog!$C:$C,"BAL")</f>
        <v>0</v>
      </c>
      <c r="O46" s="8">
        <f t="shared" si="0"/>
        <v>0</v>
      </c>
      <c r="P46" s="18" t="str">
        <f t="shared" si="1"/>
        <v/>
      </c>
      <c r="V46" s="15"/>
    </row>
    <row r="47" spans="1:22">
      <c r="A47" t="s">
        <v>3104</v>
      </c>
      <c r="B47" t="s">
        <v>2432</v>
      </c>
      <c r="C47">
        <f>COUNTIFS(GameLog!D:D,'BAL F'!A47,GameLog!C:C,"BAL",GameLog!E:E,INDEX(Positions!$A$1:$B$9,MATCH('BAL F'!$B47,Positions!$A$1:$A$9,0),2))</f>
        <v>3</v>
      </c>
      <c r="D47">
        <f>SUMIFS(GameLog!F:F,GameLog!$D:$D,'BAL F'!A47,GameLog!$E:$E,INDEX(Positions!$A$1:$B$9,MATCH('BAL F'!$B47,Positions!$A$1:$A$9,0),2),GameLog!$C:$C,"BAL")</f>
        <v>3</v>
      </c>
      <c r="E47" s="12">
        <f>SUMIFS(GameLog!AM:AM,GameLog!$D:$D,'BAL F'!$A47,GameLog!$E:$E,INDEX(Positions!$A$1:$B$9,MATCH('BAL F'!$B47,Positions!$A$1:$A$9,0),2),GameLog!$C:$C,"BAL")</f>
        <v>27</v>
      </c>
      <c r="F47">
        <f>SUMIFS(GameLog!AN:AN,GameLog!$D:$D,'BAL F'!$A47,GameLog!$E:$E,INDEX(Positions!$A$1:$B$9,MATCH('BAL F'!$B47,Positions!$A$1:$A$9,0),2),GameLog!$C:$C,"BAL")</f>
        <v>5</v>
      </c>
      <c r="G47">
        <f>SUMIFS(GameLog!AO:AO,GameLog!$D:$D,'BAL F'!$A47,GameLog!$E:$E,INDEX(Positions!$A$1:$B$9,MATCH('BAL F'!$B47,Positions!$A$1:$A$9,0),2),GameLog!$C:$C,"BAL")</f>
        <v>10</v>
      </c>
      <c r="H47">
        <f>SUMIFS(GameLog!AP:AP,GameLog!$D:$D,'BAL F'!$A47,GameLog!$E:$E,INDEX(Positions!$A$1:$B$9,MATCH('BAL F'!$B47,Positions!$A$1:$A$9,0),2),GameLog!$C:$C,"BAL")</f>
        <v>1</v>
      </c>
      <c r="I47">
        <f>SUMIFS(GameLog!AQ:AQ,GameLog!$D:$D,'BAL F'!$A47,GameLog!$E:$E,INDEX(Positions!$A$1:$B$9,MATCH('BAL F'!$B47,Positions!$A$1:$A$9,0),2),GameLog!$C:$C,"BAL")</f>
        <v>2</v>
      </c>
      <c r="J47">
        <f>SUMIFS(GameLog!AR:AR,GameLog!$D:$D,'BAL F'!$A47,GameLog!$E:$E,INDEX(Positions!$A$1:$B$9,MATCH('BAL F'!$B47,Positions!$A$1:$A$9,0),2),GameLog!$C:$C,"BAL")</f>
        <v>0</v>
      </c>
      <c r="K47">
        <f>SUMIFS(GameLog!AS:AS,GameLog!$D:$D,'BAL F'!$A47,GameLog!$E:$E,INDEX(Positions!$A$1:$B$9,MATCH('BAL F'!$B47,Positions!$A$1:$A$9,0),2),GameLog!$C:$C,"BAL")</f>
        <v>0</v>
      </c>
      <c r="L47">
        <f>SUMIFS(GameLog!AT:AT,GameLog!$D:$D,'BAL F'!$A47,GameLog!$E:$E,INDEX(Positions!$A$1:$B$9,MATCH('BAL F'!$B47,Positions!$A$1:$A$9,0),2),GameLog!$C:$C,"BAL")</f>
        <v>0</v>
      </c>
      <c r="M47">
        <f>SUMIFS(GameLog!AU:AU,GameLog!$D:$D,'BAL F'!$A47,GameLog!$E:$E,INDEX(Positions!$A$1:$B$9,MATCH('BAL F'!$B47,Positions!$A$1:$A$9,0),2),GameLog!$C:$C,"BAL")</f>
        <v>0</v>
      </c>
      <c r="N47">
        <f>SUMIFS(GameLog!AV:AV,GameLog!$D:$D,'BAL F'!$A47,GameLog!$E:$E,INDEX(Positions!$A$1:$B$9,MATCH('BAL F'!$B47,Positions!$A$1:$A$9,0),2),GameLog!$C:$C,"BAL")</f>
        <v>0</v>
      </c>
      <c r="O47" s="8">
        <f t="shared" si="0"/>
        <v>0.9375</v>
      </c>
      <c r="P47" s="18" t="str">
        <f t="shared" si="1"/>
        <v/>
      </c>
      <c r="V47" s="15"/>
    </row>
    <row r="48" spans="1:22">
      <c r="A48" t="s">
        <v>3118</v>
      </c>
      <c r="B48" t="s">
        <v>2432</v>
      </c>
      <c r="C48">
        <f>COUNTIFS(GameLog!D:D,'BAL F'!A48,GameLog!C:C,"BAL",GameLog!E:E,INDEX(Positions!$A$1:$B$9,MATCH('BAL F'!$B48,Positions!$A$1:$A$9,0),2))</f>
        <v>0</v>
      </c>
      <c r="D48">
        <f>SUMIFS(GameLog!F:F,GameLog!$D:$D,'BAL F'!A48,GameLog!$E:$E,INDEX(Positions!$A$1:$B$9,MATCH('BAL F'!$B48,Positions!$A$1:$A$9,0),2),GameLog!$C:$C,"BAL")</f>
        <v>0</v>
      </c>
      <c r="E48" s="12">
        <f>SUMIFS(GameLog!AM:AM,GameLog!$D:$D,'BAL F'!$A48,GameLog!$E:$E,INDEX(Positions!$A$1:$B$9,MATCH('BAL F'!$B48,Positions!$A$1:$A$9,0),2),GameLog!$C:$C,"BAL")</f>
        <v>0</v>
      </c>
      <c r="F48">
        <f>SUMIFS(GameLog!AN:AN,GameLog!$D:$D,'BAL F'!$A48,GameLog!$E:$E,INDEX(Positions!$A$1:$B$9,MATCH('BAL F'!$B48,Positions!$A$1:$A$9,0),2),GameLog!$C:$C,"BAL")</f>
        <v>0</v>
      </c>
      <c r="G48">
        <f>SUMIFS(GameLog!AO:AO,GameLog!$D:$D,'BAL F'!$A48,GameLog!$E:$E,INDEX(Positions!$A$1:$B$9,MATCH('BAL F'!$B48,Positions!$A$1:$A$9,0),2),GameLog!$C:$C,"BAL")</f>
        <v>0</v>
      </c>
      <c r="H48">
        <f>SUMIFS(GameLog!AP:AP,GameLog!$D:$D,'BAL F'!$A48,GameLog!$E:$E,INDEX(Positions!$A$1:$B$9,MATCH('BAL F'!$B48,Positions!$A$1:$A$9,0),2),GameLog!$C:$C,"BAL")</f>
        <v>0</v>
      </c>
      <c r="I48">
        <f>SUMIFS(GameLog!AQ:AQ,GameLog!$D:$D,'BAL F'!$A48,GameLog!$E:$E,INDEX(Positions!$A$1:$B$9,MATCH('BAL F'!$B48,Positions!$A$1:$A$9,0),2),GameLog!$C:$C,"BAL")</f>
        <v>0</v>
      </c>
      <c r="J48">
        <f>SUMIFS(GameLog!AR:AR,GameLog!$D:$D,'BAL F'!$A48,GameLog!$E:$E,INDEX(Positions!$A$1:$B$9,MATCH('BAL F'!$B48,Positions!$A$1:$A$9,0),2),GameLog!$C:$C,"BAL")</f>
        <v>0</v>
      </c>
      <c r="K48">
        <f>SUMIFS(GameLog!AS:AS,GameLog!$D:$D,'BAL F'!$A48,GameLog!$E:$E,INDEX(Positions!$A$1:$B$9,MATCH('BAL F'!$B48,Positions!$A$1:$A$9,0),2),GameLog!$C:$C,"BAL")</f>
        <v>0</v>
      </c>
      <c r="L48">
        <f>SUMIFS(GameLog!AT:AT,GameLog!$D:$D,'BAL F'!$A48,GameLog!$E:$E,INDEX(Positions!$A$1:$B$9,MATCH('BAL F'!$B48,Positions!$A$1:$A$9,0),2),GameLog!$C:$C,"BAL")</f>
        <v>0</v>
      </c>
      <c r="M48">
        <f>SUMIFS(GameLog!AU:AU,GameLog!$D:$D,'BAL F'!$A48,GameLog!$E:$E,INDEX(Positions!$A$1:$B$9,MATCH('BAL F'!$B48,Positions!$A$1:$A$9,0),2),GameLog!$C:$C,"BAL")</f>
        <v>0</v>
      </c>
      <c r="N48">
        <f>SUMIFS(GameLog!AV:AV,GameLog!$D:$D,'BAL F'!$A48,GameLog!$E:$E,INDEX(Positions!$A$1:$B$9,MATCH('BAL F'!$B48,Positions!$A$1:$A$9,0),2),GameLog!$C:$C,"BAL")</f>
        <v>0</v>
      </c>
      <c r="O48" s="8">
        <f t="shared" si="0"/>
        <v>0</v>
      </c>
      <c r="P48" s="18" t="str">
        <f t="shared" si="1"/>
        <v/>
      </c>
      <c r="V48" s="15"/>
    </row>
    <row r="49" spans="1:22">
      <c r="A49" t="s">
        <v>3111</v>
      </c>
      <c r="B49" t="s">
        <v>2432</v>
      </c>
      <c r="C49">
        <f>COUNTIFS(GameLog!D:D,'BAL F'!A49,GameLog!C:C,"BAL",GameLog!E:E,INDEX(Positions!$A$1:$B$9,MATCH('BAL F'!$B49,Positions!$A$1:$A$9,0),2))</f>
        <v>0</v>
      </c>
      <c r="D49">
        <f>SUMIFS(GameLog!F:F,GameLog!$D:$D,'BAL F'!A49,GameLog!$E:$E,INDEX(Positions!$A$1:$B$9,MATCH('BAL F'!$B49,Positions!$A$1:$A$9,0),2),GameLog!$C:$C,"BAL")</f>
        <v>0</v>
      </c>
      <c r="E49" s="12">
        <f>SUMIFS(GameLog!AM:AM,GameLog!$D:$D,'BAL F'!$A49,GameLog!$E:$E,INDEX(Positions!$A$1:$B$9,MATCH('BAL F'!$B49,Positions!$A$1:$A$9,0),2),GameLog!$C:$C,"BAL")</f>
        <v>0</v>
      </c>
      <c r="F49">
        <f>SUMIFS(GameLog!AN:AN,GameLog!$D:$D,'BAL F'!$A49,GameLog!$E:$E,INDEX(Positions!$A$1:$B$9,MATCH('BAL F'!$B49,Positions!$A$1:$A$9,0),2),GameLog!$C:$C,"BAL")</f>
        <v>0</v>
      </c>
      <c r="G49">
        <f>SUMIFS(GameLog!AO:AO,GameLog!$D:$D,'BAL F'!$A49,GameLog!$E:$E,INDEX(Positions!$A$1:$B$9,MATCH('BAL F'!$B49,Positions!$A$1:$A$9,0),2),GameLog!$C:$C,"BAL")</f>
        <v>0</v>
      </c>
      <c r="H49">
        <f>SUMIFS(GameLog!AP:AP,GameLog!$D:$D,'BAL F'!$A49,GameLog!$E:$E,INDEX(Positions!$A$1:$B$9,MATCH('BAL F'!$B49,Positions!$A$1:$A$9,0),2),GameLog!$C:$C,"BAL")</f>
        <v>0</v>
      </c>
      <c r="I49">
        <f>SUMIFS(GameLog!AQ:AQ,GameLog!$D:$D,'BAL F'!$A49,GameLog!$E:$E,INDEX(Positions!$A$1:$B$9,MATCH('BAL F'!$B49,Positions!$A$1:$A$9,0),2),GameLog!$C:$C,"BAL")</f>
        <v>0</v>
      </c>
      <c r="J49">
        <f>SUMIFS(GameLog!AR:AR,GameLog!$D:$D,'BAL F'!$A49,GameLog!$E:$E,INDEX(Positions!$A$1:$B$9,MATCH('BAL F'!$B49,Positions!$A$1:$A$9,0),2),GameLog!$C:$C,"BAL")</f>
        <v>0</v>
      </c>
      <c r="K49">
        <f>SUMIFS(GameLog!AS:AS,GameLog!$D:$D,'BAL F'!$A49,GameLog!$E:$E,INDEX(Positions!$A$1:$B$9,MATCH('BAL F'!$B49,Positions!$A$1:$A$9,0),2),GameLog!$C:$C,"BAL")</f>
        <v>0</v>
      </c>
      <c r="L49">
        <f>SUMIFS(GameLog!AT:AT,GameLog!$D:$D,'BAL F'!$A49,GameLog!$E:$E,INDEX(Positions!$A$1:$B$9,MATCH('BAL F'!$B49,Positions!$A$1:$A$9,0),2),GameLog!$C:$C,"BAL")</f>
        <v>0</v>
      </c>
      <c r="M49">
        <f>SUMIFS(GameLog!AU:AU,GameLog!$D:$D,'BAL F'!$A49,GameLog!$E:$E,INDEX(Positions!$A$1:$B$9,MATCH('BAL F'!$B49,Positions!$A$1:$A$9,0),2),GameLog!$C:$C,"BAL")</f>
        <v>0</v>
      </c>
      <c r="N49">
        <f>SUMIFS(GameLog!AV:AV,GameLog!$D:$D,'BAL F'!$A49,GameLog!$E:$E,INDEX(Positions!$A$1:$B$9,MATCH('BAL F'!$B49,Positions!$A$1:$A$9,0),2),GameLog!$C:$C,"BAL")</f>
        <v>0</v>
      </c>
      <c r="O49" s="8">
        <f t="shared" si="0"/>
        <v>0</v>
      </c>
      <c r="P49" s="18" t="str">
        <f t="shared" si="1"/>
        <v/>
      </c>
      <c r="V49" s="15"/>
    </row>
    <row r="50" spans="1:22">
      <c r="A50" t="s">
        <v>3112</v>
      </c>
      <c r="B50" t="s">
        <v>2435</v>
      </c>
      <c r="C50">
        <f>COUNTIFS(GameLog!D:D,'BAL F'!A50,GameLog!C:C,"BAL",GameLog!E:E,INDEX(Positions!$A$1:$B$9,MATCH('BAL F'!$B50,Positions!$A$1:$A$9,0),2))</f>
        <v>0</v>
      </c>
      <c r="D50">
        <f>SUMIFS(GameLog!F:F,GameLog!$D:$D,'BAL F'!A50,GameLog!$E:$E,INDEX(Positions!$A$1:$B$9,MATCH('BAL F'!$B50,Positions!$A$1:$A$9,0),2),GameLog!$C:$C,"BAL")</f>
        <v>0</v>
      </c>
      <c r="E50" s="12">
        <f>SUMIFS(GameLog!AM:AM,GameLog!$D:$D,'BAL F'!$A50,GameLog!$E:$E,INDEX(Positions!$A$1:$B$9,MATCH('BAL F'!$B50,Positions!$A$1:$A$9,0),2),GameLog!$C:$C,"BAL")</f>
        <v>0</v>
      </c>
      <c r="F50">
        <f>SUMIFS(GameLog!AN:AN,GameLog!$D:$D,'BAL F'!$A50,GameLog!$E:$E,INDEX(Positions!$A$1:$B$9,MATCH('BAL F'!$B50,Positions!$A$1:$A$9,0),2),GameLog!$C:$C,"BAL")</f>
        <v>0</v>
      </c>
      <c r="G50">
        <f>SUMIFS(GameLog!AO:AO,GameLog!$D:$D,'BAL F'!$A50,GameLog!$E:$E,INDEX(Positions!$A$1:$B$9,MATCH('BAL F'!$B50,Positions!$A$1:$A$9,0),2),GameLog!$C:$C,"BAL")</f>
        <v>0</v>
      </c>
      <c r="H50">
        <f>SUMIFS(GameLog!AP:AP,GameLog!$D:$D,'BAL F'!$A50,GameLog!$E:$E,INDEX(Positions!$A$1:$B$9,MATCH('BAL F'!$B50,Positions!$A$1:$A$9,0),2),GameLog!$C:$C,"BAL")</f>
        <v>0</v>
      </c>
      <c r="I50">
        <f>SUMIFS(GameLog!AQ:AQ,GameLog!$D:$D,'BAL F'!$A50,GameLog!$E:$E,INDEX(Positions!$A$1:$B$9,MATCH('BAL F'!$B50,Positions!$A$1:$A$9,0),2),GameLog!$C:$C,"BAL")</f>
        <v>0</v>
      </c>
      <c r="J50">
        <f>SUMIFS(GameLog!AR:AR,GameLog!$D:$D,'BAL F'!$A50,GameLog!$E:$E,INDEX(Positions!$A$1:$B$9,MATCH('BAL F'!$B50,Positions!$A$1:$A$9,0),2),GameLog!$C:$C,"BAL")</f>
        <v>0</v>
      </c>
      <c r="K50">
        <f>SUMIFS(GameLog!AS:AS,GameLog!$D:$D,'BAL F'!$A50,GameLog!$E:$E,INDEX(Positions!$A$1:$B$9,MATCH('BAL F'!$B50,Positions!$A$1:$A$9,0),2),GameLog!$C:$C,"BAL")</f>
        <v>0</v>
      </c>
      <c r="L50">
        <f>SUMIFS(GameLog!AT:AT,GameLog!$D:$D,'BAL F'!$A50,GameLog!$E:$E,INDEX(Positions!$A$1:$B$9,MATCH('BAL F'!$B50,Positions!$A$1:$A$9,0),2),GameLog!$C:$C,"BAL")</f>
        <v>0</v>
      </c>
      <c r="M50">
        <f>SUMIFS(GameLog!AU:AU,GameLog!$D:$D,'BAL F'!$A50,GameLog!$E:$E,INDEX(Positions!$A$1:$B$9,MATCH('BAL F'!$B50,Positions!$A$1:$A$9,0),2),GameLog!$C:$C,"BAL")</f>
        <v>0</v>
      </c>
      <c r="N50">
        <f>SUMIFS(GameLog!AV:AV,GameLog!$D:$D,'BAL F'!$A50,GameLog!$E:$E,INDEX(Positions!$A$1:$B$9,MATCH('BAL F'!$B50,Positions!$A$1:$A$9,0),2),GameLog!$C:$C,"BAL")</f>
        <v>0</v>
      </c>
      <c r="O50" s="8">
        <f t="shared" si="0"/>
        <v>0</v>
      </c>
      <c r="P50" s="18" t="str">
        <f t="shared" si="1"/>
        <v/>
      </c>
      <c r="V50" s="15"/>
    </row>
    <row r="51" spans="1:22">
      <c r="A51" t="s">
        <v>3106</v>
      </c>
      <c r="B51" t="s">
        <v>2435</v>
      </c>
      <c r="C51">
        <f>COUNTIFS(GameLog!D:D,'BAL F'!A51,GameLog!C:C,"BAL",GameLog!E:E,INDEX(Positions!$A$1:$B$9,MATCH('BAL F'!$B51,Positions!$A$1:$A$9,0),2))</f>
        <v>0</v>
      </c>
      <c r="D51">
        <f>SUMIFS(GameLog!F:F,GameLog!$D:$D,'BAL F'!A51,GameLog!$E:$E,INDEX(Positions!$A$1:$B$9,MATCH('BAL F'!$B51,Positions!$A$1:$A$9,0),2),GameLog!$C:$C,"BAL")</f>
        <v>0</v>
      </c>
      <c r="E51" s="12">
        <f>SUMIFS(GameLog!AM:AM,GameLog!$D:$D,'BAL F'!$A51,GameLog!$E:$E,INDEX(Positions!$A$1:$B$9,MATCH('BAL F'!$B51,Positions!$A$1:$A$9,0),2),GameLog!$C:$C,"BAL")</f>
        <v>0</v>
      </c>
      <c r="F51">
        <f>SUMIFS(GameLog!AN:AN,GameLog!$D:$D,'BAL F'!$A51,GameLog!$E:$E,INDEX(Positions!$A$1:$B$9,MATCH('BAL F'!$B51,Positions!$A$1:$A$9,0),2),GameLog!$C:$C,"BAL")</f>
        <v>0</v>
      </c>
      <c r="G51">
        <f>SUMIFS(GameLog!AO:AO,GameLog!$D:$D,'BAL F'!$A51,GameLog!$E:$E,INDEX(Positions!$A$1:$B$9,MATCH('BAL F'!$B51,Positions!$A$1:$A$9,0),2),GameLog!$C:$C,"BAL")</f>
        <v>0</v>
      </c>
      <c r="H51">
        <f>SUMIFS(GameLog!AP:AP,GameLog!$D:$D,'BAL F'!$A51,GameLog!$E:$E,INDEX(Positions!$A$1:$B$9,MATCH('BAL F'!$B51,Positions!$A$1:$A$9,0),2),GameLog!$C:$C,"BAL")</f>
        <v>0</v>
      </c>
      <c r="I51">
        <f>SUMIFS(GameLog!AQ:AQ,GameLog!$D:$D,'BAL F'!$A51,GameLog!$E:$E,INDEX(Positions!$A$1:$B$9,MATCH('BAL F'!$B51,Positions!$A$1:$A$9,0),2),GameLog!$C:$C,"BAL")</f>
        <v>0</v>
      </c>
      <c r="J51">
        <f>SUMIFS(GameLog!AR:AR,GameLog!$D:$D,'BAL F'!$A51,GameLog!$E:$E,INDEX(Positions!$A$1:$B$9,MATCH('BAL F'!$B51,Positions!$A$1:$A$9,0),2),GameLog!$C:$C,"BAL")</f>
        <v>0</v>
      </c>
      <c r="K51">
        <f>SUMIFS(GameLog!AS:AS,GameLog!$D:$D,'BAL F'!$A51,GameLog!$E:$E,INDEX(Positions!$A$1:$B$9,MATCH('BAL F'!$B51,Positions!$A$1:$A$9,0),2),GameLog!$C:$C,"BAL")</f>
        <v>0</v>
      </c>
      <c r="L51">
        <f>SUMIFS(GameLog!AT:AT,GameLog!$D:$D,'BAL F'!$A51,GameLog!$E:$E,INDEX(Positions!$A$1:$B$9,MATCH('BAL F'!$B51,Positions!$A$1:$A$9,0),2),GameLog!$C:$C,"BAL")</f>
        <v>0</v>
      </c>
      <c r="M51">
        <f>SUMIFS(GameLog!AU:AU,GameLog!$D:$D,'BAL F'!$A51,GameLog!$E:$E,INDEX(Positions!$A$1:$B$9,MATCH('BAL F'!$B51,Positions!$A$1:$A$9,0),2),GameLog!$C:$C,"BAL")</f>
        <v>0</v>
      </c>
      <c r="N51">
        <f>SUMIFS(GameLog!AV:AV,GameLog!$D:$D,'BAL F'!$A51,GameLog!$E:$E,INDEX(Positions!$A$1:$B$9,MATCH('BAL F'!$B51,Positions!$A$1:$A$9,0),2),GameLog!$C:$C,"BAL")</f>
        <v>0</v>
      </c>
      <c r="O51" s="8">
        <f t="shared" si="0"/>
        <v>0</v>
      </c>
      <c r="P51" s="18" t="str">
        <f t="shared" si="1"/>
        <v/>
      </c>
      <c r="V51" s="15"/>
    </row>
    <row r="52" spans="1:22">
      <c r="A52" t="s">
        <v>3101</v>
      </c>
      <c r="B52" t="s">
        <v>2435</v>
      </c>
      <c r="C52">
        <f>COUNTIFS(GameLog!D:D,'BAL F'!A52,GameLog!C:C,"BAL",GameLog!E:E,INDEX(Positions!$A$1:$B$9,MATCH('BAL F'!$B52,Positions!$A$1:$A$9,0),2))</f>
        <v>0</v>
      </c>
      <c r="D52">
        <f>SUMIFS(GameLog!F:F,GameLog!$D:$D,'BAL F'!A52,GameLog!$E:$E,INDEX(Positions!$A$1:$B$9,MATCH('BAL F'!$B52,Positions!$A$1:$A$9,0),2),GameLog!$C:$C,"BAL")</f>
        <v>0</v>
      </c>
      <c r="E52" s="12">
        <f>SUMIFS(GameLog!AM:AM,GameLog!$D:$D,'BAL F'!$A52,GameLog!$E:$E,INDEX(Positions!$A$1:$B$9,MATCH('BAL F'!$B52,Positions!$A$1:$A$9,0),2),GameLog!$C:$C,"BAL")</f>
        <v>0</v>
      </c>
      <c r="F52">
        <f>SUMIFS(GameLog!AN:AN,GameLog!$D:$D,'BAL F'!$A52,GameLog!$E:$E,INDEX(Positions!$A$1:$B$9,MATCH('BAL F'!$B52,Positions!$A$1:$A$9,0),2),GameLog!$C:$C,"BAL")</f>
        <v>0</v>
      </c>
      <c r="G52">
        <f>SUMIFS(GameLog!AO:AO,GameLog!$D:$D,'BAL F'!$A52,GameLog!$E:$E,INDEX(Positions!$A$1:$B$9,MATCH('BAL F'!$B52,Positions!$A$1:$A$9,0),2),GameLog!$C:$C,"BAL")</f>
        <v>0</v>
      </c>
      <c r="H52">
        <f>SUMIFS(GameLog!AP:AP,GameLog!$D:$D,'BAL F'!$A52,GameLog!$E:$E,INDEX(Positions!$A$1:$B$9,MATCH('BAL F'!$B52,Positions!$A$1:$A$9,0),2),GameLog!$C:$C,"BAL")</f>
        <v>0</v>
      </c>
      <c r="I52">
        <f>SUMIFS(GameLog!AQ:AQ,GameLog!$D:$D,'BAL F'!$A52,GameLog!$E:$E,INDEX(Positions!$A$1:$B$9,MATCH('BAL F'!$B52,Positions!$A$1:$A$9,0),2),GameLog!$C:$C,"BAL")</f>
        <v>0</v>
      </c>
      <c r="J52">
        <f>SUMIFS(GameLog!AR:AR,GameLog!$D:$D,'BAL F'!$A52,GameLog!$E:$E,INDEX(Positions!$A$1:$B$9,MATCH('BAL F'!$B52,Positions!$A$1:$A$9,0),2),GameLog!$C:$C,"BAL")</f>
        <v>0</v>
      </c>
      <c r="K52">
        <f>SUMIFS(GameLog!AS:AS,GameLog!$D:$D,'BAL F'!$A52,GameLog!$E:$E,INDEX(Positions!$A$1:$B$9,MATCH('BAL F'!$B52,Positions!$A$1:$A$9,0),2),GameLog!$C:$C,"BAL")</f>
        <v>0</v>
      </c>
      <c r="L52">
        <f>SUMIFS(GameLog!AT:AT,GameLog!$D:$D,'BAL F'!$A52,GameLog!$E:$E,INDEX(Positions!$A$1:$B$9,MATCH('BAL F'!$B52,Positions!$A$1:$A$9,0),2),GameLog!$C:$C,"BAL")</f>
        <v>0</v>
      </c>
      <c r="M52">
        <f>SUMIFS(GameLog!AU:AU,GameLog!$D:$D,'BAL F'!$A52,GameLog!$E:$E,INDEX(Positions!$A$1:$B$9,MATCH('BAL F'!$B52,Positions!$A$1:$A$9,0),2),GameLog!$C:$C,"BAL")</f>
        <v>0</v>
      </c>
      <c r="N52">
        <f>SUMIFS(GameLog!AV:AV,GameLog!$D:$D,'BAL F'!$A52,GameLog!$E:$E,INDEX(Positions!$A$1:$B$9,MATCH('BAL F'!$B52,Positions!$A$1:$A$9,0),2),GameLog!$C:$C,"BAL")</f>
        <v>0</v>
      </c>
      <c r="O52" s="8">
        <f t="shared" si="0"/>
        <v>0</v>
      </c>
      <c r="P52" s="18" t="str">
        <f t="shared" si="1"/>
        <v/>
      </c>
      <c r="V52" s="15"/>
    </row>
    <row r="53" spans="1:22">
      <c r="A53" t="s">
        <v>3116</v>
      </c>
      <c r="B53" t="s">
        <v>2435</v>
      </c>
      <c r="C53">
        <f>COUNTIFS(GameLog!D:D,'BAL F'!A53,GameLog!C:C,"BAL",GameLog!E:E,INDEX(Positions!$A$1:$B$9,MATCH('BAL F'!$B53,Positions!$A$1:$A$9,0),2))</f>
        <v>0</v>
      </c>
      <c r="D53">
        <f>SUMIFS(GameLog!F:F,GameLog!$D:$D,'BAL F'!A53,GameLog!$E:$E,INDEX(Positions!$A$1:$B$9,MATCH('BAL F'!$B53,Positions!$A$1:$A$9,0),2),GameLog!$C:$C,"BAL")</f>
        <v>0</v>
      </c>
      <c r="E53" s="12">
        <f>SUMIFS(GameLog!AM:AM,GameLog!$D:$D,'BAL F'!$A53,GameLog!$E:$E,INDEX(Positions!$A$1:$B$9,MATCH('BAL F'!$B53,Positions!$A$1:$A$9,0),2),GameLog!$C:$C,"BAL")</f>
        <v>0</v>
      </c>
      <c r="F53">
        <f>SUMIFS(GameLog!AN:AN,GameLog!$D:$D,'BAL F'!$A53,GameLog!$E:$E,INDEX(Positions!$A$1:$B$9,MATCH('BAL F'!$B53,Positions!$A$1:$A$9,0),2),GameLog!$C:$C,"BAL")</f>
        <v>0</v>
      </c>
      <c r="G53">
        <f>SUMIFS(GameLog!AO:AO,GameLog!$D:$D,'BAL F'!$A53,GameLog!$E:$E,INDEX(Positions!$A$1:$B$9,MATCH('BAL F'!$B53,Positions!$A$1:$A$9,0),2),GameLog!$C:$C,"BAL")</f>
        <v>0</v>
      </c>
      <c r="H53">
        <f>SUMIFS(GameLog!AP:AP,GameLog!$D:$D,'BAL F'!$A53,GameLog!$E:$E,INDEX(Positions!$A$1:$B$9,MATCH('BAL F'!$B53,Positions!$A$1:$A$9,0),2),GameLog!$C:$C,"BAL")</f>
        <v>0</v>
      </c>
      <c r="I53">
        <f>SUMIFS(GameLog!AQ:AQ,GameLog!$D:$D,'BAL F'!$A53,GameLog!$E:$E,INDEX(Positions!$A$1:$B$9,MATCH('BAL F'!$B53,Positions!$A$1:$A$9,0),2),GameLog!$C:$C,"BAL")</f>
        <v>0</v>
      </c>
      <c r="J53">
        <f>SUMIFS(GameLog!AR:AR,GameLog!$D:$D,'BAL F'!$A53,GameLog!$E:$E,INDEX(Positions!$A$1:$B$9,MATCH('BAL F'!$B53,Positions!$A$1:$A$9,0),2),GameLog!$C:$C,"BAL")</f>
        <v>0</v>
      </c>
      <c r="K53">
        <f>SUMIFS(GameLog!AS:AS,GameLog!$D:$D,'BAL F'!$A53,GameLog!$E:$E,INDEX(Positions!$A$1:$B$9,MATCH('BAL F'!$B53,Positions!$A$1:$A$9,0),2),GameLog!$C:$C,"BAL")</f>
        <v>0</v>
      </c>
      <c r="L53">
        <f>SUMIFS(GameLog!AT:AT,GameLog!$D:$D,'BAL F'!$A53,GameLog!$E:$E,INDEX(Positions!$A$1:$B$9,MATCH('BAL F'!$B53,Positions!$A$1:$A$9,0),2),GameLog!$C:$C,"BAL")</f>
        <v>0</v>
      </c>
      <c r="M53">
        <f>SUMIFS(GameLog!AU:AU,GameLog!$D:$D,'BAL F'!$A53,GameLog!$E:$E,INDEX(Positions!$A$1:$B$9,MATCH('BAL F'!$B53,Positions!$A$1:$A$9,0),2),GameLog!$C:$C,"BAL")</f>
        <v>0</v>
      </c>
      <c r="N53">
        <f>SUMIFS(GameLog!AV:AV,GameLog!$D:$D,'BAL F'!$A53,GameLog!$E:$E,INDEX(Positions!$A$1:$B$9,MATCH('BAL F'!$B53,Positions!$A$1:$A$9,0),2),GameLog!$C:$C,"BAL")</f>
        <v>0</v>
      </c>
      <c r="O53" s="8">
        <f t="shared" si="0"/>
        <v>0</v>
      </c>
      <c r="P53" s="18" t="str">
        <f t="shared" si="1"/>
        <v/>
      </c>
      <c r="V53" s="15"/>
    </row>
    <row r="54" spans="1:22">
      <c r="A54" t="s">
        <v>3105</v>
      </c>
      <c r="B54" t="s">
        <v>2435</v>
      </c>
      <c r="C54">
        <f>COUNTIFS(GameLog!D:D,'BAL F'!A54,GameLog!C:C,"BAL",GameLog!E:E,INDEX(Positions!$A$1:$B$9,MATCH('BAL F'!$B54,Positions!$A$1:$A$9,0),2))</f>
        <v>3</v>
      </c>
      <c r="D54">
        <f>SUMIFS(GameLog!F:F,GameLog!$D:$D,'BAL F'!A54,GameLog!$E:$E,INDEX(Positions!$A$1:$B$9,MATCH('BAL F'!$B54,Positions!$A$1:$A$9,0),2),GameLog!$C:$C,"BAL")</f>
        <v>3</v>
      </c>
      <c r="E54" s="12">
        <f>SUMIFS(GameLog!AM:AM,GameLog!$D:$D,'BAL F'!$A54,GameLog!$E:$E,INDEX(Positions!$A$1:$B$9,MATCH('BAL F'!$B54,Positions!$A$1:$A$9,0),2),GameLog!$C:$C,"BAL")</f>
        <v>27</v>
      </c>
      <c r="F54">
        <f>SUMIFS(GameLog!AN:AN,GameLog!$D:$D,'BAL F'!$A54,GameLog!$E:$E,INDEX(Positions!$A$1:$B$9,MATCH('BAL F'!$B54,Positions!$A$1:$A$9,0),2),GameLog!$C:$C,"BAL")</f>
        <v>8</v>
      </c>
      <c r="G54">
        <f>SUMIFS(GameLog!AO:AO,GameLog!$D:$D,'BAL F'!$A54,GameLog!$E:$E,INDEX(Positions!$A$1:$B$9,MATCH('BAL F'!$B54,Positions!$A$1:$A$9,0),2),GameLog!$C:$C,"BAL")</f>
        <v>0</v>
      </c>
      <c r="H54">
        <f>SUMIFS(GameLog!AP:AP,GameLog!$D:$D,'BAL F'!$A54,GameLog!$E:$E,INDEX(Positions!$A$1:$B$9,MATCH('BAL F'!$B54,Positions!$A$1:$A$9,0),2),GameLog!$C:$C,"BAL")</f>
        <v>0</v>
      </c>
      <c r="I54">
        <f>SUMIFS(GameLog!AQ:AQ,GameLog!$D:$D,'BAL F'!$A54,GameLog!$E:$E,INDEX(Positions!$A$1:$B$9,MATCH('BAL F'!$B54,Positions!$A$1:$A$9,0),2),GameLog!$C:$C,"BAL")</f>
        <v>0</v>
      </c>
      <c r="J54">
        <f>SUMIFS(GameLog!AR:AR,GameLog!$D:$D,'BAL F'!$A54,GameLog!$E:$E,INDEX(Positions!$A$1:$B$9,MATCH('BAL F'!$B54,Positions!$A$1:$A$9,0),2),GameLog!$C:$C,"BAL")</f>
        <v>0</v>
      </c>
      <c r="K54">
        <f>SUMIFS(GameLog!AS:AS,GameLog!$D:$D,'BAL F'!$A54,GameLog!$E:$E,INDEX(Positions!$A$1:$B$9,MATCH('BAL F'!$B54,Positions!$A$1:$A$9,0),2),GameLog!$C:$C,"BAL")</f>
        <v>0</v>
      </c>
      <c r="L54">
        <f>SUMIFS(GameLog!AT:AT,GameLog!$D:$D,'BAL F'!$A54,GameLog!$E:$E,INDEX(Positions!$A$1:$B$9,MATCH('BAL F'!$B54,Positions!$A$1:$A$9,0),2),GameLog!$C:$C,"BAL")</f>
        <v>0</v>
      </c>
      <c r="M54">
        <f>SUMIFS(GameLog!AU:AU,GameLog!$D:$D,'BAL F'!$A54,GameLog!$E:$E,INDEX(Positions!$A$1:$B$9,MATCH('BAL F'!$B54,Positions!$A$1:$A$9,0),2),GameLog!$C:$C,"BAL")</f>
        <v>0</v>
      </c>
      <c r="N54">
        <f>SUMIFS(GameLog!AV:AV,GameLog!$D:$D,'BAL F'!$A54,GameLog!$E:$E,INDEX(Positions!$A$1:$B$9,MATCH('BAL F'!$B54,Positions!$A$1:$A$9,0),2),GameLog!$C:$C,"BAL")</f>
        <v>0</v>
      </c>
      <c r="O54" s="8">
        <f t="shared" si="0"/>
        <v>1</v>
      </c>
      <c r="P54" s="18" t="str">
        <f t="shared" si="1"/>
        <v/>
      </c>
      <c r="V54" s="15"/>
    </row>
    <row r="55" spans="1:22">
      <c r="A55" t="s">
        <v>3112</v>
      </c>
      <c r="B55" t="s">
        <v>2436</v>
      </c>
      <c r="C55">
        <f>COUNTIFS(GameLog!D:D,'BAL F'!A55,GameLog!C:C,"BAL",GameLog!E:E,INDEX(Positions!$A$1:$B$9,MATCH('BAL F'!$B55,Positions!$A$1:$A$9,0),2))</f>
        <v>0</v>
      </c>
      <c r="D55">
        <f>SUMIFS(GameLog!F:F,GameLog!$D:$D,'BAL F'!A55,GameLog!$E:$E,INDEX(Positions!$A$1:$B$9,MATCH('BAL F'!$B55,Positions!$A$1:$A$9,0),2),GameLog!$C:$C,"BAL")</f>
        <v>0</v>
      </c>
      <c r="E55" s="12">
        <f>SUMIFS(GameLog!AM:AM,GameLog!$D:$D,'BAL F'!$A55,GameLog!$E:$E,INDEX(Positions!$A$1:$B$9,MATCH('BAL F'!$B55,Positions!$A$1:$A$9,0),2),GameLog!$C:$C,"BAL")</f>
        <v>0</v>
      </c>
      <c r="F55">
        <f>SUMIFS(GameLog!AN:AN,GameLog!$D:$D,'BAL F'!$A55,GameLog!$E:$E,INDEX(Positions!$A$1:$B$9,MATCH('BAL F'!$B55,Positions!$A$1:$A$9,0),2),GameLog!$C:$C,"BAL")</f>
        <v>0</v>
      </c>
      <c r="G55">
        <f>SUMIFS(GameLog!AO:AO,GameLog!$D:$D,'BAL F'!$A55,GameLog!$E:$E,INDEX(Positions!$A$1:$B$9,MATCH('BAL F'!$B55,Positions!$A$1:$A$9,0),2),GameLog!$C:$C,"BAL")</f>
        <v>0</v>
      </c>
      <c r="H55">
        <f>SUMIFS(GameLog!AP:AP,GameLog!$D:$D,'BAL F'!$A55,GameLog!$E:$E,INDEX(Positions!$A$1:$B$9,MATCH('BAL F'!$B55,Positions!$A$1:$A$9,0),2),GameLog!$C:$C,"BAL")</f>
        <v>0</v>
      </c>
      <c r="I55">
        <f>SUMIFS(GameLog!AQ:AQ,GameLog!$D:$D,'BAL F'!$A55,GameLog!$E:$E,INDEX(Positions!$A$1:$B$9,MATCH('BAL F'!$B55,Positions!$A$1:$A$9,0),2),GameLog!$C:$C,"BAL")</f>
        <v>0</v>
      </c>
      <c r="J55">
        <f>SUMIFS(GameLog!AR:AR,GameLog!$D:$D,'BAL F'!$A55,GameLog!$E:$E,INDEX(Positions!$A$1:$B$9,MATCH('BAL F'!$B55,Positions!$A$1:$A$9,0),2),GameLog!$C:$C,"BAL")</f>
        <v>0</v>
      </c>
      <c r="K55">
        <f>SUMIFS(GameLog!AS:AS,GameLog!$D:$D,'BAL F'!$A55,GameLog!$E:$E,INDEX(Positions!$A$1:$B$9,MATCH('BAL F'!$B55,Positions!$A$1:$A$9,0),2),GameLog!$C:$C,"BAL")</f>
        <v>0</v>
      </c>
      <c r="L55">
        <f>SUMIFS(GameLog!AT:AT,GameLog!$D:$D,'BAL F'!$A55,GameLog!$E:$E,INDEX(Positions!$A$1:$B$9,MATCH('BAL F'!$B55,Positions!$A$1:$A$9,0),2),GameLog!$C:$C,"BAL")</f>
        <v>0</v>
      </c>
      <c r="M55">
        <f>SUMIFS(GameLog!AU:AU,GameLog!$D:$D,'BAL F'!$A55,GameLog!$E:$E,INDEX(Positions!$A$1:$B$9,MATCH('BAL F'!$B55,Positions!$A$1:$A$9,0),2),GameLog!$C:$C,"BAL")</f>
        <v>0</v>
      </c>
      <c r="N55">
        <f>SUMIFS(GameLog!AV:AV,GameLog!$D:$D,'BAL F'!$A55,GameLog!$E:$E,INDEX(Positions!$A$1:$B$9,MATCH('BAL F'!$B55,Positions!$A$1:$A$9,0),2),GameLog!$C:$C,"BAL")</f>
        <v>0</v>
      </c>
      <c r="O55" s="8">
        <f t="shared" si="0"/>
        <v>0</v>
      </c>
      <c r="P55" s="18" t="str">
        <f t="shared" si="1"/>
        <v/>
      </c>
      <c r="V55" s="15"/>
    </row>
    <row r="56" spans="1:22">
      <c r="A56" t="s">
        <v>3106</v>
      </c>
      <c r="B56" t="s">
        <v>2436</v>
      </c>
      <c r="C56">
        <f>COUNTIFS(GameLog!D:D,'BAL F'!A56,GameLog!C:C,"BAL",GameLog!E:E,INDEX(Positions!$A$1:$B$9,MATCH('BAL F'!$B56,Positions!$A$1:$A$9,0),2))</f>
        <v>3</v>
      </c>
      <c r="D56">
        <f>SUMIFS(GameLog!F:F,GameLog!$D:$D,'BAL F'!A56,GameLog!$E:$E,INDEX(Positions!$A$1:$B$9,MATCH('BAL F'!$B56,Positions!$A$1:$A$9,0),2),GameLog!$C:$C,"BAL")</f>
        <v>3</v>
      </c>
      <c r="E56" s="12">
        <f>SUMIFS(GameLog!AM:AM,GameLog!$D:$D,'BAL F'!$A56,GameLog!$E:$E,INDEX(Positions!$A$1:$B$9,MATCH('BAL F'!$B56,Positions!$A$1:$A$9,0),2),GameLog!$C:$C,"BAL")</f>
        <v>27</v>
      </c>
      <c r="F56">
        <f>SUMIFS(GameLog!AN:AN,GameLog!$D:$D,'BAL F'!$A56,GameLog!$E:$E,INDEX(Positions!$A$1:$B$9,MATCH('BAL F'!$B56,Positions!$A$1:$A$9,0),2),GameLog!$C:$C,"BAL")</f>
        <v>5</v>
      </c>
      <c r="G56">
        <f>SUMIFS(GameLog!AO:AO,GameLog!$D:$D,'BAL F'!$A56,GameLog!$E:$E,INDEX(Positions!$A$1:$B$9,MATCH('BAL F'!$B56,Positions!$A$1:$A$9,0),2),GameLog!$C:$C,"BAL")</f>
        <v>0</v>
      </c>
      <c r="H56">
        <f>SUMIFS(GameLog!AP:AP,GameLog!$D:$D,'BAL F'!$A56,GameLog!$E:$E,INDEX(Positions!$A$1:$B$9,MATCH('BAL F'!$B56,Positions!$A$1:$A$9,0),2),GameLog!$C:$C,"BAL")</f>
        <v>0</v>
      </c>
      <c r="I56">
        <f>SUMIFS(GameLog!AQ:AQ,GameLog!$D:$D,'BAL F'!$A56,GameLog!$E:$E,INDEX(Positions!$A$1:$B$9,MATCH('BAL F'!$B56,Positions!$A$1:$A$9,0),2),GameLog!$C:$C,"BAL")</f>
        <v>0</v>
      </c>
      <c r="J56">
        <f>SUMIFS(GameLog!AR:AR,GameLog!$D:$D,'BAL F'!$A56,GameLog!$E:$E,INDEX(Positions!$A$1:$B$9,MATCH('BAL F'!$B56,Positions!$A$1:$A$9,0),2),GameLog!$C:$C,"BAL")</f>
        <v>0</v>
      </c>
      <c r="K56">
        <f>SUMIFS(GameLog!AS:AS,GameLog!$D:$D,'BAL F'!$A56,GameLog!$E:$E,INDEX(Positions!$A$1:$B$9,MATCH('BAL F'!$B56,Positions!$A$1:$A$9,0),2),GameLog!$C:$C,"BAL")</f>
        <v>0</v>
      </c>
      <c r="L56">
        <f>SUMIFS(GameLog!AT:AT,GameLog!$D:$D,'BAL F'!$A56,GameLog!$E:$E,INDEX(Positions!$A$1:$B$9,MATCH('BAL F'!$B56,Positions!$A$1:$A$9,0),2),GameLog!$C:$C,"BAL")</f>
        <v>0</v>
      </c>
      <c r="M56">
        <f>SUMIFS(GameLog!AU:AU,GameLog!$D:$D,'BAL F'!$A56,GameLog!$E:$E,INDEX(Positions!$A$1:$B$9,MATCH('BAL F'!$B56,Positions!$A$1:$A$9,0),2),GameLog!$C:$C,"BAL")</f>
        <v>0</v>
      </c>
      <c r="N56">
        <f>SUMIFS(GameLog!AV:AV,GameLog!$D:$D,'BAL F'!$A56,GameLog!$E:$E,INDEX(Positions!$A$1:$B$9,MATCH('BAL F'!$B56,Positions!$A$1:$A$9,0),2),GameLog!$C:$C,"BAL")</f>
        <v>0</v>
      </c>
      <c r="O56" s="8">
        <f t="shared" si="0"/>
        <v>1</v>
      </c>
      <c r="P56" s="18" t="str">
        <f t="shared" si="1"/>
        <v/>
      </c>
      <c r="V56" s="15"/>
    </row>
    <row r="57" spans="1:22">
      <c r="A57" t="s">
        <v>3114</v>
      </c>
      <c r="B57" t="s">
        <v>2436</v>
      </c>
      <c r="C57">
        <f>COUNTIFS(GameLog!D:D,'BAL F'!A57,GameLog!C:C,"BAL",GameLog!E:E,INDEX(Positions!$A$1:$B$9,MATCH('BAL F'!$B57,Positions!$A$1:$A$9,0),2))</f>
        <v>0</v>
      </c>
      <c r="D57">
        <f>SUMIFS(GameLog!F:F,GameLog!$D:$D,'BAL F'!A57,GameLog!$E:$E,INDEX(Positions!$A$1:$B$9,MATCH('BAL F'!$B57,Positions!$A$1:$A$9,0),2),GameLog!$C:$C,"BAL")</f>
        <v>0</v>
      </c>
      <c r="E57" s="12">
        <f>SUMIFS(GameLog!AM:AM,GameLog!$D:$D,'BAL F'!$A57,GameLog!$E:$E,INDEX(Positions!$A$1:$B$9,MATCH('BAL F'!$B57,Positions!$A$1:$A$9,0),2),GameLog!$C:$C,"BAL")</f>
        <v>0</v>
      </c>
      <c r="F57">
        <f>SUMIFS(GameLog!AN:AN,GameLog!$D:$D,'BAL F'!$A57,GameLog!$E:$E,INDEX(Positions!$A$1:$B$9,MATCH('BAL F'!$B57,Positions!$A$1:$A$9,0),2),GameLog!$C:$C,"BAL")</f>
        <v>0</v>
      </c>
      <c r="G57">
        <f>SUMIFS(GameLog!AO:AO,GameLog!$D:$D,'BAL F'!$A57,GameLog!$E:$E,INDEX(Positions!$A$1:$B$9,MATCH('BAL F'!$B57,Positions!$A$1:$A$9,0),2),GameLog!$C:$C,"BAL")</f>
        <v>0</v>
      </c>
      <c r="H57">
        <f>SUMIFS(GameLog!AP:AP,GameLog!$D:$D,'BAL F'!$A57,GameLog!$E:$E,INDEX(Positions!$A$1:$B$9,MATCH('BAL F'!$B57,Positions!$A$1:$A$9,0),2),GameLog!$C:$C,"BAL")</f>
        <v>0</v>
      </c>
      <c r="I57">
        <f>SUMIFS(GameLog!AQ:AQ,GameLog!$D:$D,'BAL F'!$A57,GameLog!$E:$E,INDEX(Positions!$A$1:$B$9,MATCH('BAL F'!$B57,Positions!$A$1:$A$9,0),2),GameLog!$C:$C,"BAL")</f>
        <v>0</v>
      </c>
      <c r="J57">
        <f>SUMIFS(GameLog!AR:AR,GameLog!$D:$D,'BAL F'!$A57,GameLog!$E:$E,INDEX(Positions!$A$1:$B$9,MATCH('BAL F'!$B57,Positions!$A$1:$A$9,0),2),GameLog!$C:$C,"BAL")</f>
        <v>0</v>
      </c>
      <c r="K57">
        <f>SUMIFS(GameLog!AS:AS,GameLog!$D:$D,'BAL F'!$A57,GameLog!$E:$E,INDEX(Positions!$A$1:$B$9,MATCH('BAL F'!$B57,Positions!$A$1:$A$9,0),2),GameLog!$C:$C,"BAL")</f>
        <v>0</v>
      </c>
      <c r="L57">
        <f>SUMIFS(GameLog!AT:AT,GameLog!$D:$D,'BAL F'!$A57,GameLog!$E:$E,INDEX(Positions!$A$1:$B$9,MATCH('BAL F'!$B57,Positions!$A$1:$A$9,0),2),GameLog!$C:$C,"BAL")</f>
        <v>0</v>
      </c>
      <c r="M57">
        <f>SUMIFS(GameLog!AU:AU,GameLog!$D:$D,'BAL F'!$A57,GameLog!$E:$E,INDEX(Positions!$A$1:$B$9,MATCH('BAL F'!$B57,Positions!$A$1:$A$9,0),2),GameLog!$C:$C,"BAL")</f>
        <v>0</v>
      </c>
      <c r="N57">
        <f>SUMIFS(GameLog!AV:AV,GameLog!$D:$D,'BAL F'!$A57,GameLog!$E:$E,INDEX(Positions!$A$1:$B$9,MATCH('BAL F'!$B57,Positions!$A$1:$A$9,0),2),GameLog!$C:$C,"BAL")</f>
        <v>0</v>
      </c>
      <c r="O57" s="8">
        <f t="shared" si="0"/>
        <v>0</v>
      </c>
      <c r="P57" s="18" t="str">
        <f t="shared" si="1"/>
        <v/>
      </c>
      <c r="V57" s="15"/>
    </row>
    <row r="58" spans="1:22">
      <c r="A58" t="s">
        <v>3112</v>
      </c>
      <c r="B58" t="s">
        <v>2437</v>
      </c>
      <c r="C58">
        <f>COUNTIFS(GameLog!D:D,'BAL F'!A58,GameLog!C:C,"BAL",GameLog!E:E,INDEX(Positions!$A$1:$B$9,MATCH('BAL F'!$B58,Positions!$A$1:$A$9,0),2))</f>
        <v>0</v>
      </c>
      <c r="D58">
        <f>SUMIFS(GameLog!F:F,GameLog!$D:$D,'BAL F'!A58,GameLog!$E:$E,INDEX(Positions!$A$1:$B$9,MATCH('BAL F'!$B58,Positions!$A$1:$A$9,0),2),GameLog!$C:$C,"BAL")</f>
        <v>0</v>
      </c>
      <c r="E58" s="12">
        <f>SUMIFS(GameLog!AM:AM,GameLog!$D:$D,'BAL F'!$A58,GameLog!$E:$E,INDEX(Positions!$A$1:$B$9,MATCH('BAL F'!$B58,Positions!$A$1:$A$9,0),2),GameLog!$C:$C,"BAL")</f>
        <v>0</v>
      </c>
      <c r="F58">
        <f>SUMIFS(GameLog!AN:AN,GameLog!$D:$D,'BAL F'!$A58,GameLog!$E:$E,INDEX(Positions!$A$1:$B$9,MATCH('BAL F'!$B58,Positions!$A$1:$A$9,0),2),GameLog!$C:$C,"BAL")</f>
        <v>0</v>
      </c>
      <c r="G58">
        <f>SUMIFS(GameLog!AO:AO,GameLog!$D:$D,'BAL F'!$A58,GameLog!$E:$E,INDEX(Positions!$A$1:$B$9,MATCH('BAL F'!$B58,Positions!$A$1:$A$9,0),2),GameLog!$C:$C,"BAL")</f>
        <v>0</v>
      </c>
      <c r="H58">
        <f>SUMIFS(GameLog!AP:AP,GameLog!$D:$D,'BAL F'!$A58,GameLog!$E:$E,INDEX(Positions!$A$1:$B$9,MATCH('BAL F'!$B58,Positions!$A$1:$A$9,0),2),GameLog!$C:$C,"BAL")</f>
        <v>0</v>
      </c>
      <c r="I58">
        <f>SUMIFS(GameLog!AQ:AQ,GameLog!$D:$D,'BAL F'!$A58,GameLog!$E:$E,INDEX(Positions!$A$1:$B$9,MATCH('BAL F'!$B58,Positions!$A$1:$A$9,0),2),GameLog!$C:$C,"BAL")</f>
        <v>0</v>
      </c>
      <c r="J58">
        <f>SUMIFS(GameLog!AR:AR,GameLog!$D:$D,'BAL F'!$A58,GameLog!$E:$E,INDEX(Positions!$A$1:$B$9,MATCH('BAL F'!$B58,Positions!$A$1:$A$9,0),2),GameLog!$C:$C,"BAL")</f>
        <v>0</v>
      </c>
      <c r="K58">
        <f>SUMIFS(GameLog!AS:AS,GameLog!$D:$D,'BAL F'!$A58,GameLog!$E:$E,INDEX(Positions!$A$1:$B$9,MATCH('BAL F'!$B58,Positions!$A$1:$A$9,0),2),GameLog!$C:$C,"BAL")</f>
        <v>0</v>
      </c>
      <c r="L58">
        <f>SUMIFS(GameLog!AT:AT,GameLog!$D:$D,'BAL F'!$A58,GameLog!$E:$E,INDEX(Positions!$A$1:$B$9,MATCH('BAL F'!$B58,Positions!$A$1:$A$9,0),2),GameLog!$C:$C,"BAL")</f>
        <v>0</v>
      </c>
      <c r="M58">
        <f>SUMIFS(GameLog!AU:AU,GameLog!$D:$D,'BAL F'!$A58,GameLog!$E:$E,INDEX(Positions!$A$1:$B$9,MATCH('BAL F'!$B58,Positions!$A$1:$A$9,0),2),GameLog!$C:$C,"BAL")</f>
        <v>0</v>
      </c>
      <c r="N58">
        <f>SUMIFS(GameLog!AV:AV,GameLog!$D:$D,'BAL F'!$A58,GameLog!$E:$E,INDEX(Positions!$A$1:$B$9,MATCH('BAL F'!$B58,Positions!$A$1:$A$9,0),2),GameLog!$C:$C,"BAL")</f>
        <v>0</v>
      </c>
      <c r="O58" s="8">
        <f t="shared" ref="O58:O61" si="2">IFERROR((F58+G58)/(F58+G58+H58),0)</f>
        <v>0</v>
      </c>
      <c r="P58" s="18" t="str">
        <f t="shared" ref="P58:P61" si="3">IF(B58="C",IFERROR(M58/(L58+M58),0),"")</f>
        <v/>
      </c>
    </row>
    <row r="59" spans="1:22">
      <c r="A59" t="s">
        <v>3107</v>
      </c>
      <c r="B59" t="s">
        <v>2437</v>
      </c>
      <c r="C59">
        <f>COUNTIFS(GameLog!D:D,'BAL F'!A59,GameLog!C:C,"BAL",GameLog!E:E,INDEX(Positions!$A$1:$B$9,MATCH('BAL F'!$B59,Positions!$A$1:$A$9,0),2))</f>
        <v>3</v>
      </c>
      <c r="D59">
        <f>SUMIFS(GameLog!F:F,GameLog!$D:$D,'BAL F'!A59,GameLog!$E:$E,INDEX(Positions!$A$1:$B$9,MATCH('BAL F'!$B59,Positions!$A$1:$A$9,0),2),GameLog!$C:$C,"BAL")</f>
        <v>3</v>
      </c>
      <c r="E59" s="12">
        <f>SUMIFS(GameLog!AM:AM,GameLog!$D:$D,'BAL F'!$A59,GameLog!$E:$E,INDEX(Positions!$A$1:$B$9,MATCH('BAL F'!$B59,Positions!$A$1:$A$9,0),2),GameLog!$C:$C,"BAL")</f>
        <v>27</v>
      </c>
      <c r="F59">
        <f>SUMIFS(GameLog!AN:AN,GameLog!$D:$D,'BAL F'!$A59,GameLog!$E:$E,INDEX(Positions!$A$1:$B$9,MATCH('BAL F'!$B59,Positions!$A$1:$A$9,0),2),GameLog!$C:$C,"BAL")</f>
        <v>7</v>
      </c>
      <c r="G59">
        <f>SUMIFS(GameLog!AO:AO,GameLog!$D:$D,'BAL F'!$A59,GameLog!$E:$E,INDEX(Positions!$A$1:$B$9,MATCH('BAL F'!$B59,Positions!$A$1:$A$9,0),2),GameLog!$C:$C,"BAL")</f>
        <v>0</v>
      </c>
      <c r="H59">
        <f>SUMIFS(GameLog!AP:AP,GameLog!$D:$D,'BAL F'!$A59,GameLog!$E:$E,INDEX(Positions!$A$1:$B$9,MATCH('BAL F'!$B59,Positions!$A$1:$A$9,0),2),GameLog!$C:$C,"BAL")</f>
        <v>0</v>
      </c>
      <c r="I59">
        <f>SUMIFS(GameLog!AQ:AQ,GameLog!$D:$D,'BAL F'!$A59,GameLog!$E:$E,INDEX(Positions!$A$1:$B$9,MATCH('BAL F'!$B59,Positions!$A$1:$A$9,0),2),GameLog!$C:$C,"BAL")</f>
        <v>0</v>
      </c>
      <c r="J59">
        <f>SUMIFS(GameLog!AR:AR,GameLog!$D:$D,'BAL F'!$A59,GameLog!$E:$E,INDEX(Positions!$A$1:$B$9,MATCH('BAL F'!$B59,Positions!$A$1:$A$9,0),2),GameLog!$C:$C,"BAL")</f>
        <v>0</v>
      </c>
      <c r="K59">
        <f>SUMIFS(GameLog!AS:AS,GameLog!$D:$D,'BAL F'!$A59,GameLog!$E:$E,INDEX(Positions!$A$1:$B$9,MATCH('BAL F'!$B59,Positions!$A$1:$A$9,0),2),GameLog!$C:$C,"BAL")</f>
        <v>0</v>
      </c>
      <c r="L59">
        <f>SUMIFS(GameLog!AT:AT,GameLog!$D:$D,'BAL F'!$A59,GameLog!$E:$E,INDEX(Positions!$A$1:$B$9,MATCH('BAL F'!$B59,Positions!$A$1:$A$9,0),2),GameLog!$C:$C,"BAL")</f>
        <v>0</v>
      </c>
      <c r="M59">
        <f>SUMIFS(GameLog!AU:AU,GameLog!$D:$D,'BAL F'!$A59,GameLog!$E:$E,INDEX(Positions!$A$1:$B$9,MATCH('BAL F'!$B59,Positions!$A$1:$A$9,0),2),GameLog!$C:$C,"BAL")</f>
        <v>0</v>
      </c>
      <c r="N59">
        <f>SUMIFS(GameLog!AV:AV,GameLog!$D:$D,'BAL F'!$A59,GameLog!$E:$E,INDEX(Positions!$A$1:$B$9,MATCH('BAL F'!$B59,Positions!$A$1:$A$9,0),2),GameLog!$C:$C,"BAL")</f>
        <v>0</v>
      </c>
      <c r="O59" s="8">
        <f t="shared" si="2"/>
        <v>1</v>
      </c>
      <c r="P59" s="18" t="str">
        <f t="shared" si="3"/>
        <v/>
      </c>
    </row>
    <row r="60" spans="1:22">
      <c r="A60" t="s">
        <v>3101</v>
      </c>
      <c r="B60" t="s">
        <v>2437</v>
      </c>
      <c r="C60">
        <f>COUNTIFS(GameLog!D:D,'BAL F'!A60,GameLog!C:C,"BAL",GameLog!E:E,INDEX(Positions!$A$1:$B$9,MATCH('BAL F'!$B60,Positions!$A$1:$A$9,0),2))</f>
        <v>0</v>
      </c>
      <c r="D60">
        <f>SUMIFS(GameLog!F:F,GameLog!$D:$D,'BAL F'!A60,GameLog!$E:$E,INDEX(Positions!$A$1:$B$9,MATCH('BAL F'!$B60,Positions!$A$1:$A$9,0),2),GameLog!$C:$C,"BAL")</f>
        <v>0</v>
      </c>
      <c r="E60" s="12">
        <f>SUMIFS(GameLog!AM:AM,GameLog!$D:$D,'BAL F'!$A60,GameLog!$E:$E,INDEX(Positions!$A$1:$B$9,MATCH('BAL F'!$B60,Positions!$A$1:$A$9,0),2),GameLog!$C:$C,"BAL")</f>
        <v>0</v>
      </c>
      <c r="F60">
        <f>SUMIFS(GameLog!AN:AN,GameLog!$D:$D,'BAL F'!$A60,GameLog!$E:$E,INDEX(Positions!$A$1:$B$9,MATCH('BAL F'!$B60,Positions!$A$1:$A$9,0),2),GameLog!$C:$C,"BAL")</f>
        <v>0</v>
      </c>
      <c r="G60">
        <f>SUMIFS(GameLog!AO:AO,GameLog!$D:$D,'BAL F'!$A60,GameLog!$E:$E,INDEX(Positions!$A$1:$B$9,MATCH('BAL F'!$B60,Positions!$A$1:$A$9,0),2),GameLog!$C:$C,"BAL")</f>
        <v>0</v>
      </c>
      <c r="H60">
        <f>SUMIFS(GameLog!AP:AP,GameLog!$D:$D,'BAL F'!$A60,GameLog!$E:$E,INDEX(Positions!$A$1:$B$9,MATCH('BAL F'!$B60,Positions!$A$1:$A$9,0),2),GameLog!$C:$C,"BAL")</f>
        <v>0</v>
      </c>
      <c r="I60">
        <f>SUMIFS(GameLog!AQ:AQ,GameLog!$D:$D,'BAL F'!$A60,GameLog!$E:$E,INDEX(Positions!$A$1:$B$9,MATCH('BAL F'!$B60,Positions!$A$1:$A$9,0),2),GameLog!$C:$C,"BAL")</f>
        <v>0</v>
      </c>
      <c r="J60">
        <f>SUMIFS(GameLog!AR:AR,GameLog!$D:$D,'BAL F'!$A60,GameLog!$E:$E,INDEX(Positions!$A$1:$B$9,MATCH('BAL F'!$B60,Positions!$A$1:$A$9,0),2),GameLog!$C:$C,"BAL")</f>
        <v>0</v>
      </c>
      <c r="K60">
        <f>SUMIFS(GameLog!AS:AS,GameLog!$D:$D,'BAL F'!$A60,GameLog!$E:$E,INDEX(Positions!$A$1:$B$9,MATCH('BAL F'!$B60,Positions!$A$1:$A$9,0),2),GameLog!$C:$C,"BAL")</f>
        <v>0</v>
      </c>
      <c r="L60">
        <f>SUMIFS(GameLog!AT:AT,GameLog!$D:$D,'BAL F'!$A60,GameLog!$E:$E,INDEX(Positions!$A$1:$B$9,MATCH('BAL F'!$B60,Positions!$A$1:$A$9,0),2),GameLog!$C:$C,"BAL")</f>
        <v>0</v>
      </c>
      <c r="M60">
        <f>SUMIFS(GameLog!AU:AU,GameLog!$D:$D,'BAL F'!$A60,GameLog!$E:$E,INDEX(Positions!$A$1:$B$9,MATCH('BAL F'!$B60,Positions!$A$1:$A$9,0),2),GameLog!$C:$C,"BAL")</f>
        <v>0</v>
      </c>
      <c r="N60">
        <f>SUMIFS(GameLog!AV:AV,GameLog!$D:$D,'BAL F'!$A60,GameLog!$E:$E,INDEX(Positions!$A$1:$B$9,MATCH('BAL F'!$B60,Positions!$A$1:$A$9,0),2),GameLog!$C:$C,"BAL")</f>
        <v>0</v>
      </c>
      <c r="O60" s="8">
        <f t="shared" si="2"/>
        <v>0</v>
      </c>
      <c r="P60" s="18" t="str">
        <f t="shared" si="3"/>
        <v/>
      </c>
    </row>
    <row r="61" spans="1:22">
      <c r="A61" t="s">
        <v>3116</v>
      </c>
      <c r="B61" t="s">
        <v>2437</v>
      </c>
      <c r="C61">
        <f>COUNTIFS(GameLog!D:D,'BAL F'!A61,GameLog!C:C,"BAL",GameLog!E:E,INDEX(Positions!$A$1:$B$9,MATCH('BAL F'!$B61,Positions!$A$1:$A$9,0),2))</f>
        <v>0</v>
      </c>
      <c r="D61">
        <f>SUMIFS(GameLog!F:F,GameLog!$D:$D,'BAL F'!A61,GameLog!$E:$E,INDEX(Positions!$A$1:$B$9,MATCH('BAL F'!$B61,Positions!$A$1:$A$9,0),2),GameLog!$C:$C,"BAL")</f>
        <v>0</v>
      </c>
      <c r="E61" s="12">
        <f>SUMIFS(GameLog!AM:AM,GameLog!$D:$D,'BAL F'!$A61,GameLog!$E:$E,INDEX(Positions!$A$1:$B$9,MATCH('BAL F'!$B61,Positions!$A$1:$A$9,0),2),GameLog!$C:$C,"BAL")</f>
        <v>0</v>
      </c>
      <c r="F61">
        <f>SUMIFS(GameLog!AN:AN,GameLog!$D:$D,'BAL F'!$A61,GameLog!$E:$E,INDEX(Positions!$A$1:$B$9,MATCH('BAL F'!$B61,Positions!$A$1:$A$9,0),2),GameLog!$C:$C,"BAL")</f>
        <v>0</v>
      </c>
      <c r="G61">
        <f>SUMIFS(GameLog!AO:AO,GameLog!$D:$D,'BAL F'!$A61,GameLog!$E:$E,INDEX(Positions!$A$1:$B$9,MATCH('BAL F'!$B61,Positions!$A$1:$A$9,0),2),GameLog!$C:$C,"BAL")</f>
        <v>0</v>
      </c>
      <c r="H61">
        <f>SUMIFS(GameLog!AP:AP,GameLog!$D:$D,'BAL F'!$A61,GameLog!$E:$E,INDEX(Positions!$A$1:$B$9,MATCH('BAL F'!$B61,Positions!$A$1:$A$9,0),2),GameLog!$C:$C,"BAL")</f>
        <v>0</v>
      </c>
      <c r="I61">
        <f>SUMIFS(GameLog!AQ:AQ,GameLog!$D:$D,'BAL F'!$A61,GameLog!$E:$E,INDEX(Positions!$A$1:$B$9,MATCH('BAL F'!$B61,Positions!$A$1:$A$9,0),2),GameLog!$C:$C,"BAL")</f>
        <v>0</v>
      </c>
      <c r="J61">
        <f>SUMIFS(GameLog!AR:AR,GameLog!$D:$D,'BAL F'!$A61,GameLog!$E:$E,INDEX(Positions!$A$1:$B$9,MATCH('BAL F'!$B61,Positions!$A$1:$A$9,0),2),GameLog!$C:$C,"BAL")</f>
        <v>0</v>
      </c>
      <c r="K61">
        <f>SUMIFS(GameLog!AS:AS,GameLog!$D:$D,'BAL F'!$A61,GameLog!$E:$E,INDEX(Positions!$A$1:$B$9,MATCH('BAL F'!$B61,Positions!$A$1:$A$9,0),2),GameLog!$C:$C,"BAL")</f>
        <v>0</v>
      </c>
      <c r="L61">
        <f>SUMIFS(GameLog!AT:AT,GameLog!$D:$D,'BAL F'!$A61,GameLog!$E:$E,INDEX(Positions!$A$1:$B$9,MATCH('BAL F'!$B61,Positions!$A$1:$A$9,0),2),GameLog!$C:$C,"BAL")</f>
        <v>0</v>
      </c>
      <c r="M61">
        <f>SUMIFS(GameLog!AU:AU,GameLog!$D:$D,'BAL F'!$A61,GameLog!$E:$E,INDEX(Positions!$A$1:$B$9,MATCH('BAL F'!$B61,Positions!$A$1:$A$9,0),2),GameLog!$C:$C,"BAL")</f>
        <v>0</v>
      </c>
      <c r="N61">
        <f>SUMIFS(GameLog!AV:AV,GameLog!$D:$D,'BAL F'!$A61,GameLog!$E:$E,INDEX(Positions!$A$1:$B$9,MATCH('BAL F'!$B61,Positions!$A$1:$A$9,0),2),GameLog!$C:$C,"BAL")</f>
        <v>0</v>
      </c>
      <c r="O61" s="8">
        <f t="shared" si="2"/>
        <v>0</v>
      </c>
      <c r="P61" s="18" t="str">
        <f t="shared" si="3"/>
        <v/>
      </c>
    </row>
    <row r="62" spans="1:22">
      <c r="O62" s="8"/>
    </row>
    <row r="63" spans="1:22">
      <c r="O63" s="8"/>
    </row>
    <row r="64" spans="1:22">
      <c r="O64" s="8"/>
    </row>
    <row r="65" spans="15:15">
      <c r="O65" s="8"/>
    </row>
    <row r="66" spans="15:15">
      <c r="O66" s="8"/>
    </row>
    <row r="67" spans="15:15">
      <c r="O67" s="8"/>
    </row>
    <row r="68" spans="15:15">
      <c r="O68" s="8"/>
    </row>
    <row r="69" spans="15:15">
      <c r="O69" s="8"/>
    </row>
    <row r="70" spans="15:15">
      <c r="O70" s="8"/>
    </row>
    <row r="71" spans="15:15">
      <c r="O71" s="8"/>
    </row>
    <row r="72" spans="15:15">
      <c r="O72" s="8"/>
    </row>
    <row r="73" spans="15:15">
      <c r="O73" s="8"/>
    </row>
    <row r="74" spans="15:15">
      <c r="O74" s="8"/>
    </row>
    <row r="75" spans="15:15">
      <c r="O75" s="8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5FD21-F044-4C86-88E0-F3516C642042}">
  <sheetPr codeName="Sheet46"/>
  <dimension ref="A1:AE27"/>
  <sheetViews>
    <sheetView workbookViewId="0">
      <pane ySplit="1" topLeftCell="A2" activePane="bottomLeft" state="frozen"/>
      <selection activeCell="T2" sqref="T2:U30"/>
      <selection pane="bottomLeft" activeCell="A2" sqref="A2:A22"/>
    </sheetView>
  </sheetViews>
  <sheetFormatPr defaultRowHeight="13.2"/>
  <cols>
    <col min="1" max="1" width="15.5546875" bestFit="1" customWidth="1"/>
    <col min="2" max="3" width="3" bestFit="1" customWidth="1"/>
    <col min="4" max="4" width="6.21875" bestFit="1" customWidth="1"/>
    <col min="5" max="5" width="6" bestFit="1" customWidth="1"/>
    <col min="6" max="6" width="3" bestFit="1" customWidth="1"/>
    <col min="7" max="7" width="3.5546875" bestFit="1" customWidth="1"/>
    <col min="8" max="8" width="3.6640625" bestFit="1" customWidth="1"/>
    <col min="9" max="9" width="4.77734375" bestFit="1" customWidth="1"/>
    <col min="10" max="10" width="3.44140625" bestFit="1" customWidth="1"/>
    <col min="11" max="11" width="6" style="12" bestFit="1" customWidth="1"/>
    <col min="12" max="14" width="4" bestFit="1" customWidth="1"/>
    <col min="15" max="15" width="3.44140625" bestFit="1" customWidth="1"/>
    <col min="16" max="18" width="4" bestFit="1" customWidth="1"/>
    <col min="19" max="19" width="4.6640625" bestFit="1" customWidth="1"/>
    <col min="20" max="20" width="3.44140625" bestFit="1" customWidth="1"/>
    <col min="21" max="21" width="4.109375" bestFit="1" customWidth="1"/>
    <col min="22" max="22" width="6" bestFit="1" customWidth="1"/>
    <col min="23" max="23" width="5" bestFit="1" customWidth="1"/>
    <col min="24" max="25" width="4.44140625" bestFit="1" customWidth="1"/>
    <col min="26" max="26" width="5" bestFit="1" customWidth="1"/>
    <col min="27" max="27" width="6.5546875" bestFit="1" customWidth="1"/>
    <col min="28" max="28" width="4" bestFit="1" customWidth="1"/>
    <col min="29" max="29" width="4.21875" bestFit="1" customWidth="1"/>
  </cols>
  <sheetData>
    <row r="1" spans="1:31">
      <c r="A1" t="s">
        <v>2405</v>
      </c>
      <c r="B1" t="s">
        <v>2365</v>
      </c>
      <c r="C1" t="s">
        <v>2366</v>
      </c>
      <c r="D1" t="s">
        <v>2367</v>
      </c>
      <c r="E1" t="s">
        <v>2482</v>
      </c>
      <c r="F1" t="s">
        <v>2406</v>
      </c>
      <c r="G1" t="s">
        <v>2483</v>
      </c>
      <c r="H1" t="s">
        <v>2484</v>
      </c>
      <c r="I1" t="s">
        <v>2485</v>
      </c>
      <c r="J1" t="s">
        <v>2486</v>
      </c>
      <c r="K1" s="12" t="s">
        <v>2487</v>
      </c>
      <c r="L1" t="s">
        <v>2410</v>
      </c>
      <c r="M1" t="s">
        <v>2409</v>
      </c>
      <c r="N1" t="s">
        <v>2488</v>
      </c>
      <c r="O1" t="s">
        <v>2413</v>
      </c>
      <c r="P1" t="s">
        <v>2417</v>
      </c>
      <c r="Q1" t="s">
        <v>2428</v>
      </c>
      <c r="R1" t="s">
        <v>2418</v>
      </c>
      <c r="S1" t="s">
        <v>2425</v>
      </c>
      <c r="T1" t="s">
        <v>2489</v>
      </c>
      <c r="U1" t="s">
        <v>2490</v>
      </c>
      <c r="V1" t="s">
        <v>2491</v>
      </c>
      <c r="W1" t="s">
        <v>2492</v>
      </c>
      <c r="X1" t="s">
        <v>2493</v>
      </c>
      <c r="Y1" t="s">
        <v>2494</v>
      </c>
      <c r="Z1" t="s">
        <v>2495</v>
      </c>
      <c r="AA1" t="s">
        <v>2496</v>
      </c>
      <c r="AB1" t="s">
        <v>2666</v>
      </c>
      <c r="AC1" t="s">
        <v>2667</v>
      </c>
    </row>
    <row r="2" spans="1:31">
      <c r="A2" t="s">
        <v>3127</v>
      </c>
      <c r="B2">
        <f>SUMIFS(GameLog!W:W,GameLog!$D:$D,'BAL P'!$A2,GameLog!$C:$C,"BAL")</f>
        <v>0</v>
      </c>
      <c r="C2">
        <f>SUMIFS(GameLog!X:X,GameLog!$D:$D,'BAL P'!$A2,GameLog!$C:$C,"BAL")</f>
        <v>0</v>
      </c>
      <c r="D2" s="8">
        <f>IFERROR(B2/(B2+C2),0)</f>
        <v>0</v>
      </c>
      <c r="E2" s="10">
        <f>IFERROR(N2/K2*9,"---")</f>
        <v>0</v>
      </c>
      <c r="F2">
        <f>COUNTIFS(GameLog!D:D,'BAL P'!A2,GameLog!C:C,"BAL",GameLog!E:E,1)</f>
        <v>1</v>
      </c>
      <c r="G2">
        <f>SUMIFS(GameLog!F:F,GameLog!$D:$D,'BAL P'!A2,GameLog!$E:$E,1,GameLog!$C:$C,"BAL")</f>
        <v>0</v>
      </c>
      <c r="H2">
        <f>SUMIFS(GameLog!Y:Y,GameLog!$D:$D,'BAL P'!$A2,GameLog!$C:$C,"BAL")</f>
        <v>0</v>
      </c>
      <c r="I2">
        <f>SUMIFS(GameLog!Z:Z,GameLog!$D:$D,'BAL P'!$A2,GameLog!$C:$C,"BAL")</f>
        <v>0</v>
      </c>
      <c r="J2">
        <f>SUMIFS(GameLog!AA:AA,GameLog!$D:$D,'BAL P'!$A2,GameLog!$C:$C,"BAL")</f>
        <v>0</v>
      </c>
      <c r="K2" s="12">
        <f>SUMIFS(GameLog!AB:AB,GameLog!$D:$D,'BAL P'!$A2,GameLog!$C:$C,"BAL")</f>
        <v>1.6666666666666665</v>
      </c>
      <c r="L2">
        <f>SUMIFS(GameLog!AC:AC,GameLog!$D:$D,'BAL P'!$A2,GameLog!$C:$C,"BAL")</f>
        <v>3</v>
      </c>
      <c r="M2">
        <f>SUMIFS(GameLog!AD:AD,GameLog!$D:$D,'BAL P'!$A2,GameLog!$C:$C,"BAL")</f>
        <v>0</v>
      </c>
      <c r="N2">
        <f>SUMIFS(GameLog!AE:AE,GameLog!$D:$D,'BAL P'!$A2,GameLog!$C:$C,"BAL")</f>
        <v>0</v>
      </c>
      <c r="O2">
        <f>SUMIFS(GameLog!AF:AF,GameLog!$D:$D,'BAL P'!$A2,GameLog!$C:$C,"BAL")</f>
        <v>0</v>
      </c>
      <c r="P2">
        <f>SUMIFS(GameLog!AG:AG,GameLog!$D:$D,'BAL P'!$A2,GameLog!$C:$C,"BAL")</f>
        <v>0</v>
      </c>
      <c r="Q2">
        <f>SUMIFS(GameLog!AH:AH,GameLog!$D:$D,'BAL P'!$A2,GameLog!$C:$C,"BAL")</f>
        <v>0</v>
      </c>
      <c r="R2">
        <f>SUMIFS(GameLog!AI:AI,GameLog!$D:$D,'BAL P'!$A2,GameLog!$C:$C,"BAL")</f>
        <v>0</v>
      </c>
      <c r="S2">
        <f>SUMIFS(GameLog!AJ:AJ,GameLog!$D:$D,'BAL P'!$A2,GameLog!$C:$C,"BAL")</f>
        <v>0</v>
      </c>
      <c r="T2">
        <f>SUMIFS(GameLog!AK:AK,GameLog!$D:$D,'BAL P'!$A2,GameLog!$C:$C,"BAL")</f>
        <v>0</v>
      </c>
      <c r="U2">
        <f>SUMIFS(GameLog!AL:AL,GameLog!$D:$D,'BAL P'!$A2,GameLog!$C:$C,"BAL")</f>
        <v>0</v>
      </c>
      <c r="V2" s="10">
        <f>IFERROR((L2+P2)/K2,0)</f>
        <v>1.8000000000000003</v>
      </c>
      <c r="W2" s="11">
        <f>IFERROR(L2/$K2*9,0)</f>
        <v>16.200000000000003</v>
      </c>
      <c r="X2" s="11">
        <f>IFERROR(O2/$K2*9,0)</f>
        <v>0</v>
      </c>
      <c r="Y2" s="11">
        <f>IFERROR(P2/$K2*9,0)</f>
        <v>0</v>
      </c>
      <c r="Z2" s="11">
        <f>IFERROR(R2/$K2*9,0)</f>
        <v>0</v>
      </c>
      <c r="AA2" s="11">
        <f>IFERROR(R2/P2,0)</f>
        <v>0</v>
      </c>
    </row>
    <row r="3" spans="1:31">
      <c r="A3" t="s">
        <v>3126</v>
      </c>
      <c r="B3">
        <f>SUMIFS(GameLog!W:W,GameLog!$D:$D,'BAL P'!$A3,GameLog!$C:$C,"BAL")</f>
        <v>0</v>
      </c>
      <c r="C3">
        <f>SUMIFS(GameLog!X:X,GameLog!$D:$D,'BAL P'!$A3,GameLog!$C:$C,"BAL")</f>
        <v>0</v>
      </c>
      <c r="D3" s="8">
        <f t="shared" ref="D3:D22" si="0">IFERROR(B3/(B3+C3),0)</f>
        <v>0</v>
      </c>
      <c r="E3" s="10" t="str">
        <f t="shared" ref="E3:E22" si="1">IFERROR(N3/K3*9,"---")</f>
        <v>---</v>
      </c>
      <c r="F3">
        <f>COUNTIFS(GameLog!D:D,'BAL P'!A3,GameLog!C:C,"BAL",GameLog!E:E,1)</f>
        <v>0</v>
      </c>
      <c r="G3">
        <f>SUMIFS(GameLog!F:F,GameLog!$D:$D,'BAL P'!A3,GameLog!$E:$E,1,GameLog!$C:$C,"BAL")</f>
        <v>0</v>
      </c>
      <c r="H3">
        <f>SUMIFS(GameLog!Y:Y,GameLog!$D:$D,'BAL P'!$A3,GameLog!$C:$C,"BAL")</f>
        <v>0</v>
      </c>
      <c r="I3">
        <f>SUMIFS(GameLog!Z:Z,GameLog!$D:$D,'BAL P'!$A3,GameLog!$C:$C,"BAL")</f>
        <v>0</v>
      </c>
      <c r="J3">
        <f>SUMIFS(GameLog!AA:AA,GameLog!$D:$D,'BAL P'!$A3,GameLog!$C:$C,"BAL")</f>
        <v>0</v>
      </c>
      <c r="K3" s="12">
        <f>SUMIFS(GameLog!AB:AB,GameLog!$D:$D,'BAL P'!$A3,GameLog!$C:$C,"BAL")</f>
        <v>0</v>
      </c>
      <c r="L3">
        <f>SUMIFS(GameLog!AC:AC,GameLog!$D:$D,'BAL P'!$A3,GameLog!$C:$C,"BAL")</f>
        <v>0</v>
      </c>
      <c r="M3">
        <f>SUMIFS(GameLog!AD:AD,GameLog!$D:$D,'BAL P'!$A3,GameLog!$C:$C,"BAL")</f>
        <v>0</v>
      </c>
      <c r="N3">
        <f>SUMIFS(GameLog!AE:AE,GameLog!$D:$D,'BAL P'!$A3,GameLog!$C:$C,"BAL")</f>
        <v>0</v>
      </c>
      <c r="O3">
        <f>SUMIFS(GameLog!AF:AF,GameLog!$D:$D,'BAL P'!$A3,GameLog!$C:$C,"BAL")</f>
        <v>0</v>
      </c>
      <c r="P3">
        <f>SUMIFS(GameLog!AG:AG,GameLog!$D:$D,'BAL P'!$A3,GameLog!$C:$C,"BAL")</f>
        <v>0</v>
      </c>
      <c r="Q3">
        <f>SUMIFS(GameLog!AH:AH,GameLog!$D:$D,'BAL P'!$A3,GameLog!$C:$C,"BAL")</f>
        <v>0</v>
      </c>
      <c r="R3">
        <f>SUMIFS(GameLog!AI:AI,GameLog!$D:$D,'BAL P'!$A3,GameLog!$C:$C,"BAL")</f>
        <v>0</v>
      </c>
      <c r="S3">
        <f>SUMIFS(GameLog!AJ:AJ,GameLog!$D:$D,'BAL P'!$A3,GameLog!$C:$C,"BAL")</f>
        <v>0</v>
      </c>
      <c r="T3">
        <f>SUMIFS(GameLog!AK:AK,GameLog!$D:$D,'BAL P'!$A3,GameLog!$C:$C,"BAL")</f>
        <v>0</v>
      </c>
      <c r="U3">
        <f>SUMIFS(GameLog!AL:AL,GameLog!$D:$D,'BAL P'!$A3,GameLog!$C:$C,"BAL")</f>
        <v>0</v>
      </c>
      <c r="V3" s="10">
        <f t="shared" ref="V3:V22" si="2">IFERROR((L3+P3)/K3,0)</f>
        <v>0</v>
      </c>
      <c r="W3" s="11">
        <f t="shared" ref="W3:W22" si="3">IFERROR(L3/$K3*9,0)</f>
        <v>0</v>
      </c>
      <c r="X3" s="11">
        <f t="shared" ref="X3:Y19" si="4">IFERROR(O3/$K3*9,0)</f>
        <v>0</v>
      </c>
      <c r="Y3" s="11">
        <f t="shared" si="4"/>
        <v>0</v>
      </c>
      <c r="Z3" s="11">
        <f t="shared" ref="Z3:Z22" si="5">IFERROR(R3/$K3*9,0)</f>
        <v>0</v>
      </c>
      <c r="AA3" s="11">
        <f t="shared" ref="AA3:AA22" si="6">IFERROR(R3/P3,0)</f>
        <v>0</v>
      </c>
      <c r="AE3" s="14"/>
    </row>
    <row r="4" spans="1:31">
      <c r="A4" t="s">
        <v>2731</v>
      </c>
      <c r="B4">
        <f>SUMIFS(GameLog!W:W,GameLog!$D:$D,'BAL P'!$A4,GameLog!$C:$C,"BAL")</f>
        <v>0</v>
      </c>
      <c r="C4">
        <f>SUMIFS(GameLog!X:X,GameLog!$D:$D,'BAL P'!$A4,GameLog!$C:$C,"BAL")</f>
        <v>0</v>
      </c>
      <c r="D4" s="8">
        <f t="shared" si="0"/>
        <v>0</v>
      </c>
      <c r="E4" s="10" t="str">
        <f t="shared" si="1"/>
        <v>---</v>
      </c>
      <c r="F4">
        <f>COUNTIFS(GameLog!D:D,'BAL P'!A4,GameLog!C:C,"BAL",GameLog!E:E,1)</f>
        <v>0</v>
      </c>
      <c r="G4">
        <f>SUMIFS(GameLog!F:F,GameLog!$D:$D,'BAL P'!A4,GameLog!$E:$E,1,GameLog!$C:$C,"BAL")</f>
        <v>0</v>
      </c>
      <c r="H4">
        <f>SUMIFS(GameLog!Y:Y,GameLog!$D:$D,'BAL P'!$A4,GameLog!$C:$C,"BAL")</f>
        <v>0</v>
      </c>
      <c r="I4">
        <f>SUMIFS(GameLog!Z:Z,GameLog!$D:$D,'BAL P'!$A4,GameLog!$C:$C,"BAL")</f>
        <v>0</v>
      </c>
      <c r="J4">
        <f>SUMIFS(GameLog!AA:AA,GameLog!$D:$D,'BAL P'!$A4,GameLog!$C:$C,"BAL")</f>
        <v>0</v>
      </c>
      <c r="K4" s="12">
        <f>SUMIFS(GameLog!AB:AB,GameLog!$D:$D,'BAL P'!$A4,GameLog!$C:$C,"BAL")</f>
        <v>0</v>
      </c>
      <c r="L4">
        <f>SUMIFS(GameLog!AC:AC,GameLog!$D:$D,'BAL P'!$A4,GameLog!$C:$C,"BAL")</f>
        <v>0</v>
      </c>
      <c r="M4">
        <f>SUMIFS(GameLog!AD:AD,GameLog!$D:$D,'BAL P'!$A4,GameLog!$C:$C,"BAL")</f>
        <v>0</v>
      </c>
      <c r="N4">
        <f>SUMIFS(GameLog!AE:AE,GameLog!$D:$D,'BAL P'!$A4,GameLog!$C:$C,"BAL")</f>
        <v>0</v>
      </c>
      <c r="O4">
        <f>SUMIFS(GameLog!AF:AF,GameLog!$D:$D,'BAL P'!$A4,GameLog!$C:$C,"BAL")</f>
        <v>0</v>
      </c>
      <c r="P4">
        <f>SUMIFS(GameLog!AG:AG,GameLog!$D:$D,'BAL P'!$A4,GameLog!$C:$C,"BAL")</f>
        <v>0</v>
      </c>
      <c r="Q4">
        <f>SUMIFS(GameLog!AH:AH,GameLog!$D:$D,'BAL P'!$A4,GameLog!$C:$C,"BAL")</f>
        <v>0</v>
      </c>
      <c r="R4">
        <f>SUMIFS(GameLog!AI:AI,GameLog!$D:$D,'BAL P'!$A4,GameLog!$C:$C,"BAL")</f>
        <v>0</v>
      </c>
      <c r="S4">
        <f>SUMIFS(GameLog!AJ:AJ,GameLog!$D:$D,'BAL P'!$A4,GameLog!$C:$C,"BAL")</f>
        <v>0</v>
      </c>
      <c r="T4">
        <f>SUMIFS(GameLog!AK:AK,GameLog!$D:$D,'BAL P'!$A4,GameLog!$C:$C,"BAL")</f>
        <v>0</v>
      </c>
      <c r="U4">
        <f>SUMIFS(GameLog!AL:AL,GameLog!$D:$D,'BAL P'!$A4,GameLog!$C:$C,"BAL")</f>
        <v>0</v>
      </c>
      <c r="V4" s="10">
        <f t="shared" si="2"/>
        <v>0</v>
      </c>
      <c r="W4" s="11">
        <f t="shared" si="3"/>
        <v>0</v>
      </c>
      <c r="X4" s="11">
        <f t="shared" si="4"/>
        <v>0</v>
      </c>
      <c r="Y4" s="11">
        <f t="shared" si="4"/>
        <v>0</v>
      </c>
      <c r="Z4" s="11">
        <f t="shared" si="5"/>
        <v>0</v>
      </c>
      <c r="AA4" s="11">
        <f t="shared" si="6"/>
        <v>0</v>
      </c>
      <c r="AE4" s="14"/>
    </row>
    <row r="5" spans="1:31">
      <c r="A5" t="s">
        <v>3121</v>
      </c>
      <c r="B5">
        <f>SUMIFS(GameLog!W:W,GameLog!$D:$D,'BAL P'!$A5,GameLog!$C:$C,"BAL")</f>
        <v>1</v>
      </c>
      <c r="C5">
        <f>SUMIFS(GameLog!X:X,GameLog!$D:$D,'BAL P'!$A5,GameLog!$C:$C,"BAL")</f>
        <v>0</v>
      </c>
      <c r="D5" s="8">
        <f t="shared" si="0"/>
        <v>1</v>
      </c>
      <c r="E5" s="10">
        <f t="shared" si="1"/>
        <v>0</v>
      </c>
      <c r="F5">
        <f>COUNTIFS(GameLog!D:D,'BAL P'!A5,GameLog!C:C,"BAL",GameLog!E:E,1)</f>
        <v>1</v>
      </c>
      <c r="G5">
        <f>SUMIFS(GameLog!F:F,GameLog!$D:$D,'BAL P'!A5,GameLog!$E:$E,1,GameLog!$C:$C,"BAL")</f>
        <v>1</v>
      </c>
      <c r="H5">
        <f>SUMIFS(GameLog!Y:Y,GameLog!$D:$D,'BAL P'!$A5,GameLog!$C:$C,"BAL")</f>
        <v>0</v>
      </c>
      <c r="I5">
        <f>SUMIFS(GameLog!Z:Z,GameLog!$D:$D,'BAL P'!$A5,GameLog!$C:$C,"BAL")</f>
        <v>0</v>
      </c>
      <c r="J5">
        <f>SUMIFS(GameLog!AA:AA,GameLog!$D:$D,'BAL P'!$A5,GameLog!$C:$C,"BAL")</f>
        <v>0</v>
      </c>
      <c r="K5" s="12">
        <f>SUMIFS(GameLog!AB:AB,GameLog!$D:$D,'BAL P'!$A5,GameLog!$C:$C,"BAL")</f>
        <v>7</v>
      </c>
      <c r="L5">
        <f>SUMIFS(GameLog!AC:AC,GameLog!$D:$D,'BAL P'!$A5,GameLog!$C:$C,"BAL")</f>
        <v>6</v>
      </c>
      <c r="M5">
        <f>SUMIFS(GameLog!AD:AD,GameLog!$D:$D,'BAL P'!$A5,GameLog!$C:$C,"BAL")</f>
        <v>0</v>
      </c>
      <c r="N5">
        <f>SUMIFS(GameLog!AE:AE,GameLog!$D:$D,'BAL P'!$A5,GameLog!$C:$C,"BAL")</f>
        <v>0</v>
      </c>
      <c r="O5">
        <f>SUMIFS(GameLog!AF:AF,GameLog!$D:$D,'BAL P'!$A5,GameLog!$C:$C,"BAL")</f>
        <v>0</v>
      </c>
      <c r="P5">
        <f>SUMIFS(GameLog!AG:AG,GameLog!$D:$D,'BAL P'!$A5,GameLog!$C:$C,"BAL")</f>
        <v>1</v>
      </c>
      <c r="Q5">
        <f>SUMIFS(GameLog!AH:AH,GameLog!$D:$D,'BAL P'!$A5,GameLog!$C:$C,"BAL")</f>
        <v>0</v>
      </c>
      <c r="R5">
        <f>SUMIFS(GameLog!AI:AI,GameLog!$D:$D,'BAL P'!$A5,GameLog!$C:$C,"BAL")</f>
        <v>3</v>
      </c>
      <c r="S5">
        <f>SUMIFS(GameLog!AJ:AJ,GameLog!$D:$D,'BAL P'!$A5,GameLog!$C:$C,"BAL")</f>
        <v>0</v>
      </c>
      <c r="T5">
        <f>SUMIFS(GameLog!AK:AK,GameLog!$D:$D,'BAL P'!$A5,GameLog!$C:$C,"BAL")</f>
        <v>0</v>
      </c>
      <c r="U5">
        <f>SUMIFS(GameLog!AL:AL,GameLog!$D:$D,'BAL P'!$A5,GameLog!$C:$C,"BAL")</f>
        <v>0</v>
      </c>
      <c r="V5" s="10">
        <f t="shared" si="2"/>
        <v>1</v>
      </c>
      <c r="W5" s="11">
        <f t="shared" si="3"/>
        <v>7.7142857142857135</v>
      </c>
      <c r="X5" s="11">
        <f t="shared" si="4"/>
        <v>0</v>
      </c>
      <c r="Y5" s="11">
        <f t="shared" si="4"/>
        <v>1.2857142857142856</v>
      </c>
      <c r="Z5" s="11">
        <f t="shared" si="5"/>
        <v>3.8571428571428568</v>
      </c>
      <c r="AA5" s="11">
        <f t="shared" si="6"/>
        <v>3</v>
      </c>
      <c r="AE5" s="14"/>
    </row>
    <row r="6" spans="1:31">
      <c r="A6" t="s">
        <v>3128</v>
      </c>
      <c r="B6">
        <f>SUMIFS(GameLog!W:W,GameLog!$D:$D,'BAL P'!$A6,GameLog!$C:$C,"BAL")</f>
        <v>0</v>
      </c>
      <c r="C6">
        <f>SUMIFS(GameLog!X:X,GameLog!$D:$D,'BAL P'!$A6,GameLog!$C:$C,"BAL")</f>
        <v>0</v>
      </c>
      <c r="D6" s="8">
        <f t="shared" si="0"/>
        <v>0</v>
      </c>
      <c r="E6" s="10" t="str">
        <f t="shared" si="1"/>
        <v>---</v>
      </c>
      <c r="F6">
        <f>COUNTIFS(GameLog!D:D,'BAL P'!A6,GameLog!C:C,"BAL",GameLog!E:E,1)</f>
        <v>0</v>
      </c>
      <c r="G6">
        <f>SUMIFS(GameLog!F:F,GameLog!$D:$D,'BAL P'!A6,GameLog!$E:$E,1,GameLog!$C:$C,"BAL")</f>
        <v>0</v>
      </c>
      <c r="H6">
        <f>SUMIFS(GameLog!Y:Y,GameLog!$D:$D,'BAL P'!$A6,GameLog!$C:$C,"BAL")</f>
        <v>0</v>
      </c>
      <c r="I6">
        <f>SUMIFS(GameLog!Z:Z,GameLog!$D:$D,'BAL P'!$A6,GameLog!$C:$C,"BAL")</f>
        <v>0</v>
      </c>
      <c r="J6">
        <f>SUMIFS(GameLog!AA:AA,GameLog!$D:$D,'BAL P'!$A6,GameLog!$C:$C,"BAL")</f>
        <v>0</v>
      </c>
      <c r="K6" s="12">
        <f>SUMIFS(GameLog!AB:AB,GameLog!$D:$D,'BAL P'!$A6,GameLog!$C:$C,"BAL")</f>
        <v>0</v>
      </c>
      <c r="L6">
        <f>SUMIFS(GameLog!AC:AC,GameLog!$D:$D,'BAL P'!$A6,GameLog!$C:$C,"BAL")</f>
        <v>0</v>
      </c>
      <c r="M6">
        <f>SUMIFS(GameLog!AD:AD,GameLog!$D:$D,'BAL P'!$A6,GameLog!$C:$C,"BAL")</f>
        <v>0</v>
      </c>
      <c r="N6">
        <f>SUMIFS(GameLog!AE:AE,GameLog!$D:$D,'BAL P'!$A6,GameLog!$C:$C,"BAL")</f>
        <v>0</v>
      </c>
      <c r="O6">
        <f>SUMIFS(GameLog!AF:AF,GameLog!$D:$D,'BAL P'!$A6,GameLog!$C:$C,"BAL")</f>
        <v>0</v>
      </c>
      <c r="P6">
        <f>SUMIFS(GameLog!AG:AG,GameLog!$D:$D,'BAL P'!$A6,GameLog!$C:$C,"BAL")</f>
        <v>0</v>
      </c>
      <c r="Q6">
        <f>SUMIFS(GameLog!AH:AH,GameLog!$D:$D,'BAL P'!$A6,GameLog!$C:$C,"BAL")</f>
        <v>0</v>
      </c>
      <c r="R6">
        <f>SUMIFS(GameLog!AI:AI,GameLog!$D:$D,'BAL P'!$A6,GameLog!$C:$C,"BAL")</f>
        <v>0</v>
      </c>
      <c r="S6">
        <f>SUMIFS(GameLog!AJ:AJ,GameLog!$D:$D,'BAL P'!$A6,GameLog!$C:$C,"BAL")</f>
        <v>0</v>
      </c>
      <c r="T6">
        <f>SUMIFS(GameLog!AK:AK,GameLog!$D:$D,'BAL P'!$A6,GameLog!$C:$C,"BAL")</f>
        <v>0</v>
      </c>
      <c r="U6">
        <f>SUMIFS(GameLog!AL:AL,GameLog!$D:$D,'BAL P'!$A6,GameLog!$C:$C,"BAL")</f>
        <v>0</v>
      </c>
      <c r="V6" s="10">
        <f t="shared" si="2"/>
        <v>0</v>
      </c>
      <c r="W6" s="11">
        <f t="shared" si="3"/>
        <v>0</v>
      </c>
      <c r="X6" s="11">
        <f t="shared" si="4"/>
        <v>0</v>
      </c>
      <c r="Y6" s="11">
        <f t="shared" si="4"/>
        <v>0</v>
      </c>
      <c r="Z6" s="11">
        <f t="shared" si="5"/>
        <v>0</v>
      </c>
      <c r="AA6" s="11">
        <f t="shared" si="6"/>
        <v>0</v>
      </c>
      <c r="AE6" s="14"/>
    </row>
    <row r="7" spans="1:31">
      <c r="A7" t="s">
        <v>3129</v>
      </c>
      <c r="B7">
        <f>SUMIFS(GameLog!W:W,GameLog!$D:$D,'BAL P'!$A7,GameLog!$C:$C,"BAL")</f>
        <v>1</v>
      </c>
      <c r="C7">
        <f>SUMIFS(GameLog!X:X,GameLog!$D:$D,'BAL P'!$A7,GameLog!$C:$C,"BAL")</f>
        <v>0</v>
      </c>
      <c r="D7" s="8">
        <f t="shared" si="0"/>
        <v>1</v>
      </c>
      <c r="E7" s="10">
        <f t="shared" si="1"/>
        <v>0</v>
      </c>
      <c r="F7">
        <f>COUNTIFS(GameLog!D:D,'BAL P'!A7,GameLog!C:C,"BAL",GameLog!E:E,1)</f>
        <v>1</v>
      </c>
      <c r="G7">
        <f>SUMIFS(GameLog!F:F,GameLog!$D:$D,'BAL P'!A7,GameLog!$E:$E,1,GameLog!$C:$C,"BAL")</f>
        <v>0</v>
      </c>
      <c r="H7">
        <f>SUMIFS(GameLog!Y:Y,GameLog!$D:$D,'BAL P'!$A7,GameLog!$C:$C,"BAL")</f>
        <v>0</v>
      </c>
      <c r="I7">
        <f>SUMIFS(GameLog!Z:Z,GameLog!$D:$D,'BAL P'!$A7,GameLog!$C:$C,"BAL")</f>
        <v>0</v>
      </c>
      <c r="J7">
        <f>SUMIFS(GameLog!AA:AA,GameLog!$D:$D,'BAL P'!$A7,GameLog!$C:$C,"BAL")</f>
        <v>0</v>
      </c>
      <c r="K7" s="12">
        <f>SUMIFS(GameLog!AB:AB,GameLog!$D:$D,'BAL P'!$A7,GameLog!$C:$C,"BAL")</f>
        <v>2</v>
      </c>
      <c r="L7">
        <f>SUMIFS(GameLog!AC:AC,GameLog!$D:$D,'BAL P'!$A7,GameLog!$C:$C,"BAL")</f>
        <v>1</v>
      </c>
      <c r="M7">
        <f>SUMIFS(GameLog!AD:AD,GameLog!$D:$D,'BAL P'!$A7,GameLog!$C:$C,"BAL")</f>
        <v>0</v>
      </c>
      <c r="N7">
        <f>SUMIFS(GameLog!AE:AE,GameLog!$D:$D,'BAL P'!$A7,GameLog!$C:$C,"BAL")</f>
        <v>0</v>
      </c>
      <c r="O7">
        <f>SUMIFS(GameLog!AF:AF,GameLog!$D:$D,'BAL P'!$A7,GameLog!$C:$C,"BAL")</f>
        <v>0</v>
      </c>
      <c r="P7">
        <f>SUMIFS(GameLog!AG:AG,GameLog!$D:$D,'BAL P'!$A7,GameLog!$C:$C,"BAL")</f>
        <v>1</v>
      </c>
      <c r="Q7">
        <f>SUMIFS(GameLog!AH:AH,GameLog!$D:$D,'BAL P'!$A7,GameLog!$C:$C,"BAL")</f>
        <v>0</v>
      </c>
      <c r="R7">
        <f>SUMIFS(GameLog!AI:AI,GameLog!$D:$D,'BAL P'!$A7,GameLog!$C:$C,"BAL")</f>
        <v>1</v>
      </c>
      <c r="S7">
        <f>SUMIFS(GameLog!AJ:AJ,GameLog!$D:$D,'BAL P'!$A7,GameLog!$C:$C,"BAL")</f>
        <v>0</v>
      </c>
      <c r="T7">
        <f>SUMIFS(GameLog!AK:AK,GameLog!$D:$D,'BAL P'!$A7,GameLog!$C:$C,"BAL")</f>
        <v>0</v>
      </c>
      <c r="U7">
        <f>SUMIFS(GameLog!AL:AL,GameLog!$D:$D,'BAL P'!$A7,GameLog!$C:$C,"BAL")</f>
        <v>0</v>
      </c>
      <c r="V7" s="10">
        <f t="shared" si="2"/>
        <v>1</v>
      </c>
      <c r="W7" s="11">
        <f t="shared" si="3"/>
        <v>4.5</v>
      </c>
      <c r="X7" s="11">
        <f t="shared" si="4"/>
        <v>0</v>
      </c>
      <c r="Y7" s="11">
        <f t="shared" si="4"/>
        <v>4.5</v>
      </c>
      <c r="Z7" s="11">
        <f t="shared" si="5"/>
        <v>4.5</v>
      </c>
      <c r="AA7" s="11">
        <f t="shared" si="6"/>
        <v>1</v>
      </c>
      <c r="AE7" s="14"/>
    </row>
    <row r="8" spans="1:31">
      <c r="A8" t="s">
        <v>3122</v>
      </c>
      <c r="B8">
        <f>SUMIFS(GameLog!W:W,GameLog!$D:$D,'BAL P'!$A8,GameLog!$C:$C,"BAL")</f>
        <v>0</v>
      </c>
      <c r="C8">
        <f>SUMIFS(GameLog!X:X,GameLog!$D:$D,'BAL P'!$A8,GameLog!$C:$C,"BAL")</f>
        <v>0</v>
      </c>
      <c r="D8" s="8">
        <f t="shared" si="0"/>
        <v>0</v>
      </c>
      <c r="E8" s="10">
        <f t="shared" si="1"/>
        <v>7.2</v>
      </c>
      <c r="F8">
        <f>COUNTIFS(GameLog!D:D,'BAL P'!A8,GameLog!C:C,"BAL",GameLog!E:E,1)</f>
        <v>1</v>
      </c>
      <c r="G8">
        <f>SUMIFS(GameLog!F:F,GameLog!$D:$D,'BAL P'!A8,GameLog!$E:$E,1,GameLog!$C:$C,"BAL")</f>
        <v>1</v>
      </c>
      <c r="H8">
        <f>SUMIFS(GameLog!Y:Y,GameLog!$D:$D,'BAL P'!$A8,GameLog!$C:$C,"BAL")</f>
        <v>0</v>
      </c>
      <c r="I8">
        <f>SUMIFS(GameLog!Z:Z,GameLog!$D:$D,'BAL P'!$A8,GameLog!$C:$C,"BAL")</f>
        <v>0</v>
      </c>
      <c r="J8">
        <f>SUMIFS(GameLog!AA:AA,GameLog!$D:$D,'BAL P'!$A8,GameLog!$C:$C,"BAL")</f>
        <v>0</v>
      </c>
      <c r="K8" s="12">
        <f>SUMIFS(GameLog!AB:AB,GameLog!$D:$D,'BAL P'!$A8,GameLog!$C:$C,"BAL")</f>
        <v>5</v>
      </c>
      <c r="L8">
        <f>SUMIFS(GameLog!AC:AC,GameLog!$D:$D,'BAL P'!$A8,GameLog!$C:$C,"BAL")</f>
        <v>6</v>
      </c>
      <c r="M8">
        <f>SUMIFS(GameLog!AD:AD,GameLog!$D:$D,'BAL P'!$A8,GameLog!$C:$C,"BAL")</f>
        <v>4</v>
      </c>
      <c r="N8">
        <f>SUMIFS(GameLog!AE:AE,GameLog!$D:$D,'BAL P'!$A8,GameLog!$C:$C,"BAL")</f>
        <v>4</v>
      </c>
      <c r="O8">
        <f>SUMIFS(GameLog!AF:AF,GameLog!$D:$D,'BAL P'!$A8,GameLog!$C:$C,"BAL")</f>
        <v>1</v>
      </c>
      <c r="P8">
        <f>SUMIFS(GameLog!AG:AG,GameLog!$D:$D,'BAL P'!$A8,GameLog!$C:$C,"BAL")</f>
        <v>0</v>
      </c>
      <c r="Q8">
        <f>SUMIFS(GameLog!AH:AH,GameLog!$D:$D,'BAL P'!$A8,GameLog!$C:$C,"BAL")</f>
        <v>0</v>
      </c>
      <c r="R8">
        <f>SUMIFS(GameLog!AI:AI,GameLog!$D:$D,'BAL P'!$A8,GameLog!$C:$C,"BAL")</f>
        <v>5</v>
      </c>
      <c r="S8">
        <f>SUMIFS(GameLog!AJ:AJ,GameLog!$D:$D,'BAL P'!$A8,GameLog!$C:$C,"BAL")</f>
        <v>0</v>
      </c>
      <c r="T8">
        <f>SUMIFS(GameLog!AK:AK,GameLog!$D:$D,'BAL P'!$A8,GameLog!$C:$C,"BAL")</f>
        <v>1</v>
      </c>
      <c r="U8">
        <f>SUMIFS(GameLog!AL:AL,GameLog!$D:$D,'BAL P'!$A8,GameLog!$C:$C,"BAL")</f>
        <v>0</v>
      </c>
      <c r="V8" s="10">
        <f t="shared" si="2"/>
        <v>1.2</v>
      </c>
      <c r="W8" s="11">
        <f t="shared" si="3"/>
        <v>10.799999999999999</v>
      </c>
      <c r="X8" s="11">
        <f t="shared" si="4"/>
        <v>1.8</v>
      </c>
      <c r="Y8" s="11">
        <f t="shared" si="4"/>
        <v>0</v>
      </c>
      <c r="Z8" s="11">
        <f t="shared" si="5"/>
        <v>9</v>
      </c>
      <c r="AA8" s="11">
        <f t="shared" si="6"/>
        <v>0</v>
      </c>
      <c r="AE8" s="14"/>
    </row>
    <row r="9" spans="1:31">
      <c r="A9" t="s">
        <v>3125</v>
      </c>
      <c r="B9">
        <f>SUMIFS(GameLog!W:W,GameLog!$D:$D,'BAL P'!$A9,GameLog!$C:$C,"BAL")</f>
        <v>0</v>
      </c>
      <c r="C9">
        <f>SUMIFS(GameLog!X:X,GameLog!$D:$D,'BAL P'!$A9,GameLog!$C:$C,"BAL")</f>
        <v>0</v>
      </c>
      <c r="D9" s="8">
        <f t="shared" si="0"/>
        <v>0</v>
      </c>
      <c r="E9" s="10">
        <f t="shared" si="1"/>
        <v>0</v>
      </c>
      <c r="F9">
        <f>COUNTIFS(GameLog!D:D,'BAL P'!A9,GameLog!C:C,"BAL",GameLog!E:E,1)</f>
        <v>1</v>
      </c>
      <c r="G9">
        <f>SUMIFS(GameLog!F:F,GameLog!$D:$D,'BAL P'!A9,GameLog!$E:$E,1,GameLog!$C:$C,"BAL")</f>
        <v>0</v>
      </c>
      <c r="H9">
        <f>SUMIFS(GameLog!Y:Y,GameLog!$D:$D,'BAL P'!$A9,GameLog!$C:$C,"BAL")</f>
        <v>0</v>
      </c>
      <c r="I9">
        <f>SUMIFS(GameLog!Z:Z,GameLog!$D:$D,'BAL P'!$A9,GameLog!$C:$C,"BAL")</f>
        <v>0</v>
      </c>
      <c r="J9">
        <f>SUMIFS(GameLog!AA:AA,GameLog!$D:$D,'BAL P'!$A9,GameLog!$C:$C,"BAL")</f>
        <v>0</v>
      </c>
      <c r="K9" s="12">
        <f>SUMIFS(GameLog!AB:AB,GameLog!$D:$D,'BAL P'!$A9,GameLog!$C:$C,"BAL")</f>
        <v>2</v>
      </c>
      <c r="L9">
        <f>SUMIFS(GameLog!AC:AC,GameLog!$D:$D,'BAL P'!$A9,GameLog!$C:$C,"BAL")</f>
        <v>0</v>
      </c>
      <c r="M9">
        <f>SUMIFS(GameLog!AD:AD,GameLog!$D:$D,'BAL P'!$A9,GameLog!$C:$C,"BAL")</f>
        <v>0</v>
      </c>
      <c r="N9">
        <f>SUMIFS(GameLog!AE:AE,GameLog!$D:$D,'BAL P'!$A9,GameLog!$C:$C,"BAL")</f>
        <v>0</v>
      </c>
      <c r="O9">
        <f>SUMIFS(GameLog!AF:AF,GameLog!$D:$D,'BAL P'!$A9,GameLog!$C:$C,"BAL")</f>
        <v>0</v>
      </c>
      <c r="P9">
        <f>SUMIFS(GameLog!AG:AG,GameLog!$D:$D,'BAL P'!$A9,GameLog!$C:$C,"BAL")</f>
        <v>0</v>
      </c>
      <c r="Q9">
        <f>SUMIFS(GameLog!AH:AH,GameLog!$D:$D,'BAL P'!$A9,GameLog!$C:$C,"BAL")</f>
        <v>0</v>
      </c>
      <c r="R9">
        <f>SUMIFS(GameLog!AI:AI,GameLog!$D:$D,'BAL P'!$A9,GameLog!$C:$C,"BAL")</f>
        <v>1</v>
      </c>
      <c r="S9">
        <f>SUMIFS(GameLog!AJ:AJ,GameLog!$D:$D,'BAL P'!$A9,GameLog!$C:$C,"BAL")</f>
        <v>0</v>
      </c>
      <c r="T9">
        <f>SUMIFS(GameLog!AK:AK,GameLog!$D:$D,'BAL P'!$A9,GameLog!$C:$C,"BAL")</f>
        <v>0</v>
      </c>
      <c r="U9">
        <f>SUMIFS(GameLog!AL:AL,GameLog!$D:$D,'BAL P'!$A9,GameLog!$C:$C,"BAL")</f>
        <v>0</v>
      </c>
      <c r="V9" s="10">
        <f t="shared" si="2"/>
        <v>0</v>
      </c>
      <c r="W9" s="11">
        <f t="shared" si="3"/>
        <v>0</v>
      </c>
      <c r="X9" s="11">
        <f t="shared" si="4"/>
        <v>0</v>
      </c>
      <c r="Y9" s="11">
        <f t="shared" si="4"/>
        <v>0</v>
      </c>
      <c r="Z9" s="11">
        <f t="shared" si="5"/>
        <v>4.5</v>
      </c>
      <c r="AA9" s="11">
        <f t="shared" si="6"/>
        <v>0</v>
      </c>
      <c r="AE9" s="14"/>
    </row>
    <row r="10" spans="1:31">
      <c r="A10" t="s">
        <v>3124</v>
      </c>
      <c r="B10">
        <f>SUMIFS(GameLog!W:W,GameLog!$D:$D,'BAL P'!$A10,GameLog!$C:$C,"BAL")</f>
        <v>0</v>
      </c>
      <c r="C10">
        <f>SUMIFS(GameLog!X:X,GameLog!$D:$D,'BAL P'!$A10,GameLog!$C:$C,"BAL")</f>
        <v>0</v>
      </c>
      <c r="D10" s="8">
        <f t="shared" si="0"/>
        <v>0</v>
      </c>
      <c r="E10" s="10" t="str">
        <f t="shared" si="1"/>
        <v>---</v>
      </c>
      <c r="F10">
        <f>COUNTIFS(GameLog!D:D,'BAL P'!A10,GameLog!C:C,"BAL",GameLog!E:E,1)</f>
        <v>0</v>
      </c>
      <c r="G10">
        <f>SUMIFS(GameLog!F:F,GameLog!$D:$D,'BAL P'!A10,GameLog!$E:$E,1,GameLog!$C:$C,"BAL")</f>
        <v>0</v>
      </c>
      <c r="H10">
        <f>SUMIFS(GameLog!Y:Y,GameLog!$D:$D,'BAL P'!$A10,GameLog!$C:$C,"BAL")</f>
        <v>0</v>
      </c>
      <c r="I10">
        <f>SUMIFS(GameLog!Z:Z,GameLog!$D:$D,'BAL P'!$A10,GameLog!$C:$C,"BAL")</f>
        <v>0</v>
      </c>
      <c r="J10">
        <f>SUMIFS(GameLog!AA:AA,GameLog!$D:$D,'BAL P'!$A10,GameLog!$C:$C,"BAL")</f>
        <v>0</v>
      </c>
      <c r="K10" s="12">
        <f>SUMIFS(GameLog!AB:AB,GameLog!$D:$D,'BAL P'!$A10,GameLog!$C:$C,"BAL")</f>
        <v>0</v>
      </c>
      <c r="L10">
        <f>SUMIFS(GameLog!AC:AC,GameLog!$D:$D,'BAL P'!$A10,GameLog!$C:$C,"BAL")</f>
        <v>0</v>
      </c>
      <c r="M10">
        <f>SUMIFS(GameLog!AD:AD,GameLog!$D:$D,'BAL P'!$A10,GameLog!$C:$C,"BAL")</f>
        <v>0</v>
      </c>
      <c r="N10">
        <f>SUMIFS(GameLog!AE:AE,GameLog!$D:$D,'BAL P'!$A10,GameLog!$C:$C,"BAL")</f>
        <v>0</v>
      </c>
      <c r="O10">
        <f>SUMIFS(GameLog!AF:AF,GameLog!$D:$D,'BAL P'!$A10,GameLog!$C:$C,"BAL")</f>
        <v>0</v>
      </c>
      <c r="P10">
        <f>SUMIFS(GameLog!AG:AG,GameLog!$D:$D,'BAL P'!$A10,GameLog!$C:$C,"BAL")</f>
        <v>0</v>
      </c>
      <c r="Q10">
        <f>SUMIFS(GameLog!AH:AH,GameLog!$D:$D,'BAL P'!$A10,GameLog!$C:$C,"BAL")</f>
        <v>0</v>
      </c>
      <c r="R10">
        <f>SUMIFS(GameLog!AI:AI,GameLog!$D:$D,'BAL P'!$A10,GameLog!$C:$C,"BAL")</f>
        <v>0</v>
      </c>
      <c r="S10">
        <f>SUMIFS(GameLog!AJ:AJ,GameLog!$D:$D,'BAL P'!$A10,GameLog!$C:$C,"BAL")</f>
        <v>0</v>
      </c>
      <c r="T10">
        <f>SUMIFS(GameLog!AK:AK,GameLog!$D:$D,'BAL P'!$A10,GameLog!$C:$C,"BAL")</f>
        <v>0</v>
      </c>
      <c r="U10">
        <f>SUMIFS(GameLog!AL:AL,GameLog!$D:$D,'BAL P'!$A10,GameLog!$C:$C,"BAL")</f>
        <v>0</v>
      </c>
      <c r="V10" s="10">
        <f t="shared" si="2"/>
        <v>0</v>
      </c>
      <c r="W10" s="11">
        <f t="shared" si="3"/>
        <v>0</v>
      </c>
      <c r="X10" s="11">
        <f t="shared" si="4"/>
        <v>0</v>
      </c>
      <c r="Y10" s="11">
        <f t="shared" si="4"/>
        <v>0</v>
      </c>
      <c r="Z10" s="11">
        <f t="shared" si="5"/>
        <v>0</v>
      </c>
      <c r="AA10" s="11">
        <f t="shared" si="6"/>
        <v>0</v>
      </c>
      <c r="AE10" s="14"/>
    </row>
    <row r="11" spans="1:31">
      <c r="A11" t="s">
        <v>3139</v>
      </c>
      <c r="B11">
        <f>SUMIFS(GameLog!W:W,GameLog!$D:$D,'BAL P'!$A11,GameLog!$C:$C,"BAL")</f>
        <v>0</v>
      </c>
      <c r="C11">
        <f>SUMIFS(GameLog!X:X,GameLog!$D:$D,'BAL P'!$A11,GameLog!$C:$C,"BAL")</f>
        <v>0</v>
      </c>
      <c r="D11" s="8">
        <f t="shared" si="0"/>
        <v>0</v>
      </c>
      <c r="E11" s="10" t="str">
        <f t="shared" si="1"/>
        <v>---</v>
      </c>
      <c r="F11">
        <f>COUNTIFS(GameLog!D:D,'BAL P'!A11,GameLog!C:C,"BAL",GameLog!E:E,1)</f>
        <v>0</v>
      </c>
      <c r="G11">
        <f>SUMIFS(GameLog!F:F,GameLog!$D:$D,'BAL P'!A11,GameLog!$E:$E,1,GameLog!$C:$C,"BAL")</f>
        <v>0</v>
      </c>
      <c r="H11">
        <f>SUMIFS(GameLog!Y:Y,GameLog!$D:$D,'BAL P'!$A11,GameLog!$C:$C,"BAL")</f>
        <v>0</v>
      </c>
      <c r="I11">
        <f>SUMIFS(GameLog!Z:Z,GameLog!$D:$D,'BAL P'!$A11,GameLog!$C:$C,"BAL")</f>
        <v>0</v>
      </c>
      <c r="J11">
        <f>SUMIFS(GameLog!AA:AA,GameLog!$D:$D,'BAL P'!$A11,GameLog!$C:$C,"BAL")</f>
        <v>0</v>
      </c>
      <c r="K11" s="12">
        <f>SUMIFS(GameLog!AB:AB,GameLog!$D:$D,'BAL P'!$A11,GameLog!$C:$C,"BAL")</f>
        <v>0</v>
      </c>
      <c r="L11">
        <f>SUMIFS(GameLog!AC:AC,GameLog!$D:$D,'BAL P'!$A11,GameLog!$C:$C,"BAL")</f>
        <v>0</v>
      </c>
      <c r="M11">
        <f>SUMIFS(GameLog!AD:AD,GameLog!$D:$D,'BAL P'!$A11,GameLog!$C:$C,"BAL")</f>
        <v>0</v>
      </c>
      <c r="N11">
        <f>SUMIFS(GameLog!AE:AE,GameLog!$D:$D,'BAL P'!$A11,GameLog!$C:$C,"BAL")</f>
        <v>0</v>
      </c>
      <c r="O11">
        <f>SUMIFS(GameLog!AF:AF,GameLog!$D:$D,'BAL P'!$A11,GameLog!$C:$C,"BAL")</f>
        <v>0</v>
      </c>
      <c r="P11">
        <f>SUMIFS(GameLog!AG:AG,GameLog!$D:$D,'BAL P'!$A11,GameLog!$C:$C,"BAL")</f>
        <v>0</v>
      </c>
      <c r="Q11">
        <f>SUMIFS(GameLog!AH:AH,GameLog!$D:$D,'BAL P'!$A11,GameLog!$C:$C,"BAL")</f>
        <v>0</v>
      </c>
      <c r="R11">
        <f>SUMIFS(GameLog!AI:AI,GameLog!$D:$D,'BAL P'!$A11,GameLog!$C:$C,"BAL")</f>
        <v>0</v>
      </c>
      <c r="S11">
        <f>SUMIFS(GameLog!AJ:AJ,GameLog!$D:$D,'BAL P'!$A11,GameLog!$C:$C,"BAL")</f>
        <v>0</v>
      </c>
      <c r="T11">
        <f>SUMIFS(GameLog!AK:AK,GameLog!$D:$D,'BAL P'!$A11,GameLog!$C:$C,"BAL")</f>
        <v>0</v>
      </c>
      <c r="U11">
        <f>SUMIFS(GameLog!AL:AL,GameLog!$D:$D,'BAL P'!$A11,GameLog!$C:$C,"BAL")</f>
        <v>0</v>
      </c>
      <c r="V11" s="10">
        <f t="shared" si="2"/>
        <v>0</v>
      </c>
      <c r="W11" s="11">
        <f t="shared" si="3"/>
        <v>0</v>
      </c>
      <c r="X11" s="11">
        <f t="shared" si="4"/>
        <v>0</v>
      </c>
      <c r="Y11" s="11">
        <f t="shared" si="4"/>
        <v>0</v>
      </c>
      <c r="Z11" s="11">
        <f t="shared" si="5"/>
        <v>0</v>
      </c>
      <c r="AA11" s="11">
        <f t="shared" si="6"/>
        <v>0</v>
      </c>
      <c r="AE11" s="14"/>
    </row>
    <row r="12" spans="1:31">
      <c r="A12" t="s">
        <v>3130</v>
      </c>
      <c r="B12">
        <f>SUMIFS(GameLog!W:W,GameLog!$D:$D,'BAL P'!$A12,GameLog!$C:$C,"BAL")</f>
        <v>0</v>
      </c>
      <c r="C12">
        <f>SUMIFS(GameLog!X:X,GameLog!$D:$D,'BAL P'!$A12,GameLog!$C:$C,"BAL")</f>
        <v>0</v>
      </c>
      <c r="D12" s="8">
        <f t="shared" si="0"/>
        <v>0</v>
      </c>
      <c r="E12" s="10" t="str">
        <f t="shared" si="1"/>
        <v>---</v>
      </c>
      <c r="F12">
        <f>COUNTIFS(GameLog!D:D,'BAL P'!A12,GameLog!C:C,"BAL",GameLog!E:E,1)</f>
        <v>0</v>
      </c>
      <c r="G12">
        <f>SUMIFS(GameLog!F:F,GameLog!$D:$D,'BAL P'!A12,GameLog!$E:$E,1,GameLog!$C:$C,"BAL")</f>
        <v>0</v>
      </c>
      <c r="H12">
        <f>SUMIFS(GameLog!Y:Y,GameLog!$D:$D,'BAL P'!$A12,GameLog!$C:$C,"BAL")</f>
        <v>0</v>
      </c>
      <c r="I12">
        <f>SUMIFS(GameLog!Z:Z,GameLog!$D:$D,'BAL P'!$A12,GameLog!$C:$C,"BAL")</f>
        <v>0</v>
      </c>
      <c r="J12">
        <f>SUMIFS(GameLog!AA:AA,GameLog!$D:$D,'BAL P'!$A12,GameLog!$C:$C,"BAL")</f>
        <v>0</v>
      </c>
      <c r="K12" s="12">
        <f>SUMIFS(GameLog!AB:AB,GameLog!$D:$D,'BAL P'!$A12,GameLog!$C:$C,"BAL")</f>
        <v>0</v>
      </c>
      <c r="L12">
        <f>SUMIFS(GameLog!AC:AC,GameLog!$D:$D,'BAL P'!$A12,GameLog!$C:$C,"BAL")</f>
        <v>0</v>
      </c>
      <c r="M12">
        <f>SUMIFS(GameLog!AD:AD,GameLog!$D:$D,'BAL P'!$A12,GameLog!$C:$C,"BAL")</f>
        <v>0</v>
      </c>
      <c r="N12">
        <f>SUMIFS(GameLog!AE:AE,GameLog!$D:$D,'BAL P'!$A12,GameLog!$C:$C,"BAL")</f>
        <v>0</v>
      </c>
      <c r="O12">
        <f>SUMIFS(GameLog!AF:AF,GameLog!$D:$D,'BAL P'!$A12,GameLog!$C:$C,"BAL")</f>
        <v>0</v>
      </c>
      <c r="P12">
        <f>SUMIFS(GameLog!AG:AG,GameLog!$D:$D,'BAL P'!$A12,GameLog!$C:$C,"BAL")</f>
        <v>0</v>
      </c>
      <c r="Q12">
        <f>SUMIFS(GameLog!AH:AH,GameLog!$D:$D,'BAL P'!$A12,GameLog!$C:$C,"BAL")</f>
        <v>0</v>
      </c>
      <c r="R12">
        <f>SUMIFS(GameLog!AI:AI,GameLog!$D:$D,'BAL P'!$A12,GameLog!$C:$C,"BAL")</f>
        <v>0</v>
      </c>
      <c r="S12">
        <f>SUMIFS(GameLog!AJ:AJ,GameLog!$D:$D,'BAL P'!$A12,GameLog!$C:$C,"BAL")</f>
        <v>0</v>
      </c>
      <c r="T12">
        <f>SUMIFS(GameLog!AK:AK,GameLog!$D:$D,'BAL P'!$A12,GameLog!$C:$C,"BAL")</f>
        <v>0</v>
      </c>
      <c r="U12">
        <f>SUMIFS(GameLog!AL:AL,GameLog!$D:$D,'BAL P'!$A12,GameLog!$C:$C,"BAL")</f>
        <v>0</v>
      </c>
      <c r="V12" s="10">
        <f t="shared" si="2"/>
        <v>0</v>
      </c>
      <c r="W12" s="11">
        <f t="shared" si="3"/>
        <v>0</v>
      </c>
      <c r="X12" s="11">
        <f t="shared" si="4"/>
        <v>0</v>
      </c>
      <c r="Y12" s="11">
        <f t="shared" si="4"/>
        <v>0</v>
      </c>
      <c r="Z12" s="11">
        <f t="shared" si="5"/>
        <v>0</v>
      </c>
      <c r="AA12" s="11">
        <f t="shared" si="6"/>
        <v>0</v>
      </c>
      <c r="AE12" s="14"/>
    </row>
    <row r="13" spans="1:31">
      <c r="A13" t="s">
        <v>3131</v>
      </c>
      <c r="B13">
        <f>SUMIFS(GameLog!W:W,GameLog!$D:$D,'BAL P'!$A13,GameLog!$C:$C,"BAL")</f>
        <v>0</v>
      </c>
      <c r="C13">
        <f>SUMIFS(GameLog!X:X,GameLog!$D:$D,'BAL P'!$A13,GameLog!$C:$C,"BAL")</f>
        <v>0</v>
      </c>
      <c r="D13" s="8">
        <f t="shared" si="0"/>
        <v>0</v>
      </c>
      <c r="E13" s="10" t="str">
        <f t="shared" si="1"/>
        <v>---</v>
      </c>
      <c r="F13">
        <f>COUNTIFS(GameLog!D:D,'BAL P'!A13,GameLog!C:C,"BAL",GameLog!E:E,1)</f>
        <v>0</v>
      </c>
      <c r="G13">
        <f>SUMIFS(GameLog!F:F,GameLog!$D:$D,'BAL P'!A13,GameLog!$E:$E,1,GameLog!$C:$C,"BAL")</f>
        <v>0</v>
      </c>
      <c r="H13">
        <f>SUMIFS(GameLog!Y:Y,GameLog!$D:$D,'BAL P'!$A13,GameLog!$C:$C,"BAL")</f>
        <v>0</v>
      </c>
      <c r="I13">
        <f>SUMIFS(GameLog!Z:Z,GameLog!$D:$D,'BAL P'!$A13,GameLog!$C:$C,"BAL")</f>
        <v>0</v>
      </c>
      <c r="J13">
        <f>SUMIFS(GameLog!AA:AA,GameLog!$D:$D,'BAL P'!$A13,GameLog!$C:$C,"BAL")</f>
        <v>0</v>
      </c>
      <c r="K13" s="12">
        <f>SUMIFS(GameLog!AB:AB,GameLog!$D:$D,'BAL P'!$A13,GameLog!$C:$C,"BAL")</f>
        <v>0</v>
      </c>
      <c r="L13">
        <f>SUMIFS(GameLog!AC:AC,GameLog!$D:$D,'BAL P'!$A13,GameLog!$C:$C,"BAL")</f>
        <v>0</v>
      </c>
      <c r="M13">
        <f>SUMIFS(GameLog!AD:AD,GameLog!$D:$D,'BAL P'!$A13,GameLog!$C:$C,"BAL")</f>
        <v>0</v>
      </c>
      <c r="N13">
        <f>SUMIFS(GameLog!AE:AE,GameLog!$D:$D,'BAL P'!$A13,GameLog!$C:$C,"BAL")</f>
        <v>0</v>
      </c>
      <c r="O13">
        <f>SUMIFS(GameLog!AF:AF,GameLog!$D:$D,'BAL P'!$A13,GameLog!$C:$C,"BAL")</f>
        <v>0</v>
      </c>
      <c r="P13">
        <f>SUMIFS(GameLog!AG:AG,GameLog!$D:$D,'BAL P'!$A13,GameLog!$C:$C,"BAL")</f>
        <v>0</v>
      </c>
      <c r="Q13">
        <f>SUMIFS(GameLog!AH:AH,GameLog!$D:$D,'BAL P'!$A13,GameLog!$C:$C,"BAL")</f>
        <v>0</v>
      </c>
      <c r="R13">
        <f>SUMIFS(GameLog!AI:AI,GameLog!$D:$D,'BAL P'!$A13,GameLog!$C:$C,"BAL")</f>
        <v>0</v>
      </c>
      <c r="S13">
        <f>SUMIFS(GameLog!AJ:AJ,GameLog!$D:$D,'BAL P'!$A13,GameLog!$C:$C,"BAL")</f>
        <v>0</v>
      </c>
      <c r="T13">
        <f>SUMIFS(GameLog!AK:AK,GameLog!$D:$D,'BAL P'!$A13,GameLog!$C:$C,"BAL")</f>
        <v>0</v>
      </c>
      <c r="U13">
        <f>SUMIFS(GameLog!AL:AL,GameLog!$D:$D,'BAL P'!$A13,GameLog!$C:$C,"BAL")</f>
        <v>0</v>
      </c>
      <c r="V13" s="10">
        <f t="shared" si="2"/>
        <v>0</v>
      </c>
      <c r="W13" s="11">
        <f t="shared" si="3"/>
        <v>0</v>
      </c>
      <c r="X13" s="11">
        <f t="shared" si="4"/>
        <v>0</v>
      </c>
      <c r="Y13" s="11">
        <f t="shared" si="4"/>
        <v>0</v>
      </c>
      <c r="Z13" s="11">
        <f t="shared" si="5"/>
        <v>0</v>
      </c>
      <c r="AA13" s="11">
        <f t="shared" si="6"/>
        <v>0</v>
      </c>
      <c r="AE13" s="14"/>
    </row>
    <row r="14" spans="1:31">
      <c r="A14" t="s">
        <v>3120</v>
      </c>
      <c r="B14">
        <f>SUMIFS(GameLog!W:W,GameLog!$D:$D,'BAL P'!$A14,GameLog!$C:$C,"BAL")</f>
        <v>0</v>
      </c>
      <c r="C14">
        <f>SUMIFS(GameLog!X:X,GameLog!$D:$D,'BAL P'!$A14,GameLog!$C:$C,"BAL")</f>
        <v>1</v>
      </c>
      <c r="D14" s="8">
        <f t="shared" si="0"/>
        <v>0</v>
      </c>
      <c r="E14" s="10">
        <f t="shared" si="1"/>
        <v>16.2</v>
      </c>
      <c r="F14">
        <f>COUNTIFS(GameLog!D:D,'BAL P'!A14,GameLog!C:C,"BAL",GameLog!E:E,1)</f>
        <v>1</v>
      </c>
      <c r="G14">
        <f>SUMIFS(GameLog!F:F,GameLog!$D:$D,'BAL P'!A14,GameLog!$E:$E,1,GameLog!$C:$C,"BAL")</f>
        <v>1</v>
      </c>
      <c r="H14">
        <f>SUMIFS(GameLog!Y:Y,GameLog!$D:$D,'BAL P'!$A14,GameLog!$C:$C,"BAL")</f>
        <v>0</v>
      </c>
      <c r="I14">
        <f>SUMIFS(GameLog!Z:Z,GameLog!$D:$D,'BAL P'!$A14,GameLog!$C:$C,"BAL")</f>
        <v>0</v>
      </c>
      <c r="J14">
        <f>SUMIFS(GameLog!AA:AA,GameLog!$D:$D,'BAL P'!$A14,GameLog!$C:$C,"BAL")</f>
        <v>0</v>
      </c>
      <c r="K14" s="12">
        <f>SUMIFS(GameLog!AB:AB,GameLog!$D:$D,'BAL P'!$A14,GameLog!$C:$C,"BAL")</f>
        <v>3.3333333333333335</v>
      </c>
      <c r="L14">
        <f>SUMIFS(GameLog!AC:AC,GameLog!$D:$D,'BAL P'!$A14,GameLog!$C:$C,"BAL")</f>
        <v>12</v>
      </c>
      <c r="M14">
        <f>SUMIFS(GameLog!AD:AD,GameLog!$D:$D,'BAL P'!$A14,GameLog!$C:$C,"BAL")</f>
        <v>8</v>
      </c>
      <c r="N14">
        <f>SUMIFS(GameLog!AE:AE,GameLog!$D:$D,'BAL P'!$A14,GameLog!$C:$C,"BAL")</f>
        <v>6</v>
      </c>
      <c r="O14">
        <f>SUMIFS(GameLog!AF:AF,GameLog!$D:$D,'BAL P'!$A14,GameLog!$C:$C,"BAL")</f>
        <v>0</v>
      </c>
      <c r="P14">
        <f>SUMIFS(GameLog!AG:AG,GameLog!$D:$D,'BAL P'!$A14,GameLog!$C:$C,"BAL")</f>
        <v>1</v>
      </c>
      <c r="Q14">
        <f>SUMIFS(GameLog!AH:AH,GameLog!$D:$D,'BAL P'!$A14,GameLog!$C:$C,"BAL")</f>
        <v>0</v>
      </c>
      <c r="R14">
        <f>SUMIFS(GameLog!AI:AI,GameLog!$D:$D,'BAL P'!$A14,GameLog!$C:$C,"BAL")</f>
        <v>5</v>
      </c>
      <c r="S14">
        <f>SUMIFS(GameLog!AJ:AJ,GameLog!$D:$D,'BAL P'!$A14,GameLog!$C:$C,"BAL")</f>
        <v>0</v>
      </c>
      <c r="T14">
        <f>SUMIFS(GameLog!AK:AK,GameLog!$D:$D,'BAL P'!$A14,GameLog!$C:$C,"BAL")</f>
        <v>0</v>
      </c>
      <c r="U14">
        <f>SUMIFS(GameLog!AL:AL,GameLog!$D:$D,'BAL P'!$A14,GameLog!$C:$C,"BAL")</f>
        <v>0</v>
      </c>
      <c r="V14" s="10">
        <f t="shared" si="2"/>
        <v>3.9</v>
      </c>
      <c r="W14" s="11">
        <f t="shared" si="3"/>
        <v>32.4</v>
      </c>
      <c r="X14" s="11">
        <f t="shared" si="4"/>
        <v>0</v>
      </c>
      <c r="Y14" s="11">
        <f t="shared" si="4"/>
        <v>2.6999999999999997</v>
      </c>
      <c r="Z14" s="11">
        <f t="shared" si="5"/>
        <v>13.5</v>
      </c>
      <c r="AA14" s="11">
        <f t="shared" si="6"/>
        <v>5</v>
      </c>
      <c r="AE14" s="14"/>
    </row>
    <row r="15" spans="1:31">
      <c r="A15" t="s">
        <v>3132</v>
      </c>
      <c r="B15">
        <f>SUMIFS(GameLog!W:W,GameLog!$D:$D,'BAL P'!$A15,GameLog!$C:$C,"BAL")</f>
        <v>0</v>
      </c>
      <c r="C15">
        <f>SUMIFS(GameLog!X:X,GameLog!$D:$D,'BAL P'!$A15,GameLog!$C:$C,"BAL")</f>
        <v>0</v>
      </c>
      <c r="D15" s="8">
        <f t="shared" si="0"/>
        <v>0</v>
      </c>
      <c r="E15" s="10">
        <f t="shared" si="1"/>
        <v>27</v>
      </c>
      <c r="F15">
        <f>COUNTIFS(GameLog!D:D,'BAL P'!A15,GameLog!C:C,"BAL",GameLog!E:E,1)</f>
        <v>1</v>
      </c>
      <c r="G15">
        <f>SUMIFS(GameLog!F:F,GameLog!$D:$D,'BAL P'!A15,GameLog!$E:$E,1,GameLog!$C:$C,"BAL")</f>
        <v>0</v>
      </c>
      <c r="H15">
        <f>SUMIFS(GameLog!Y:Y,GameLog!$D:$D,'BAL P'!$A15,GameLog!$C:$C,"BAL")</f>
        <v>0</v>
      </c>
      <c r="I15">
        <f>SUMIFS(GameLog!Z:Z,GameLog!$D:$D,'BAL P'!$A15,GameLog!$C:$C,"BAL")</f>
        <v>0</v>
      </c>
      <c r="J15">
        <f>SUMIFS(GameLog!AA:AA,GameLog!$D:$D,'BAL P'!$A15,GameLog!$C:$C,"BAL")</f>
        <v>0</v>
      </c>
      <c r="K15" s="12">
        <f>SUMIFS(GameLog!AB:AB,GameLog!$D:$D,'BAL P'!$A15,GameLog!$C:$C,"BAL")</f>
        <v>0.33333333333333331</v>
      </c>
      <c r="L15">
        <f>SUMIFS(GameLog!AC:AC,GameLog!$D:$D,'BAL P'!$A15,GameLog!$C:$C,"BAL")</f>
        <v>1</v>
      </c>
      <c r="M15">
        <f>SUMIFS(GameLog!AD:AD,GameLog!$D:$D,'BAL P'!$A15,GameLog!$C:$C,"BAL")</f>
        <v>1</v>
      </c>
      <c r="N15">
        <f>SUMIFS(GameLog!AE:AE,GameLog!$D:$D,'BAL P'!$A15,GameLog!$C:$C,"BAL")</f>
        <v>1</v>
      </c>
      <c r="O15">
        <f>SUMIFS(GameLog!AF:AF,GameLog!$D:$D,'BAL P'!$A15,GameLog!$C:$C,"BAL")</f>
        <v>0</v>
      </c>
      <c r="P15">
        <f>SUMIFS(GameLog!AG:AG,GameLog!$D:$D,'BAL P'!$A15,GameLog!$C:$C,"BAL")</f>
        <v>1</v>
      </c>
      <c r="Q15">
        <f>SUMIFS(GameLog!AH:AH,GameLog!$D:$D,'BAL P'!$A15,GameLog!$C:$C,"BAL")</f>
        <v>0</v>
      </c>
      <c r="R15">
        <f>SUMIFS(GameLog!AI:AI,GameLog!$D:$D,'BAL P'!$A15,GameLog!$C:$C,"BAL")</f>
        <v>0</v>
      </c>
      <c r="S15">
        <f>SUMIFS(GameLog!AJ:AJ,GameLog!$D:$D,'BAL P'!$A15,GameLog!$C:$C,"BAL")</f>
        <v>0</v>
      </c>
      <c r="T15">
        <f>SUMIFS(GameLog!AK:AK,GameLog!$D:$D,'BAL P'!$A15,GameLog!$C:$C,"BAL")</f>
        <v>0</v>
      </c>
      <c r="U15">
        <f>SUMIFS(GameLog!AL:AL,GameLog!$D:$D,'BAL P'!$A15,GameLog!$C:$C,"BAL")</f>
        <v>0</v>
      </c>
      <c r="V15" s="10">
        <f t="shared" si="2"/>
        <v>6</v>
      </c>
      <c r="W15" s="11">
        <f t="shared" si="3"/>
        <v>27</v>
      </c>
      <c r="X15" s="11">
        <f t="shared" si="4"/>
        <v>0</v>
      </c>
      <c r="Y15" s="11">
        <f t="shared" si="4"/>
        <v>27</v>
      </c>
      <c r="Z15" s="11">
        <f t="shared" si="5"/>
        <v>0</v>
      </c>
      <c r="AA15" s="11">
        <f t="shared" si="6"/>
        <v>0</v>
      </c>
      <c r="AE15" s="14"/>
    </row>
    <row r="16" spans="1:31">
      <c r="A16" t="s">
        <v>3123</v>
      </c>
      <c r="B16">
        <f>SUMIFS(GameLog!W:W,GameLog!$D:$D,'BAL P'!$A16,GameLog!$C:$C,"BAL")</f>
        <v>0</v>
      </c>
      <c r="C16">
        <f>SUMIFS(GameLog!X:X,GameLog!$D:$D,'BAL P'!$A16,GameLog!$C:$C,"BAL")</f>
        <v>0</v>
      </c>
      <c r="D16" s="8">
        <f t="shared" si="0"/>
        <v>0</v>
      </c>
      <c r="E16" s="10" t="str">
        <f t="shared" si="1"/>
        <v>---</v>
      </c>
      <c r="F16">
        <f>COUNTIFS(GameLog!D:D,'BAL P'!A16,GameLog!C:C,"BAL",GameLog!E:E,1)</f>
        <v>0</v>
      </c>
      <c r="G16">
        <f>SUMIFS(GameLog!F:F,GameLog!$D:$D,'BAL P'!A16,GameLog!$E:$E,1,GameLog!$C:$C,"BAL")</f>
        <v>0</v>
      </c>
      <c r="H16">
        <f>SUMIFS(GameLog!Y:Y,GameLog!$D:$D,'BAL P'!$A16,GameLog!$C:$C,"BAL")</f>
        <v>0</v>
      </c>
      <c r="I16">
        <f>SUMIFS(GameLog!Z:Z,GameLog!$D:$D,'BAL P'!$A16,GameLog!$C:$C,"BAL")</f>
        <v>0</v>
      </c>
      <c r="J16">
        <f>SUMIFS(GameLog!AA:AA,GameLog!$D:$D,'BAL P'!$A16,GameLog!$C:$C,"BAL")</f>
        <v>0</v>
      </c>
      <c r="K16" s="12">
        <f>SUMIFS(GameLog!AB:AB,GameLog!$D:$D,'BAL P'!$A16,GameLog!$C:$C,"BAL")</f>
        <v>0</v>
      </c>
      <c r="L16">
        <f>SUMIFS(GameLog!AC:AC,GameLog!$D:$D,'BAL P'!$A16,GameLog!$C:$C,"BAL")</f>
        <v>0</v>
      </c>
      <c r="M16">
        <f>SUMIFS(GameLog!AD:AD,GameLog!$D:$D,'BAL P'!$A16,GameLog!$C:$C,"BAL")</f>
        <v>0</v>
      </c>
      <c r="N16">
        <f>SUMIFS(GameLog!AE:AE,GameLog!$D:$D,'BAL P'!$A16,GameLog!$C:$C,"BAL")</f>
        <v>0</v>
      </c>
      <c r="O16">
        <f>SUMIFS(GameLog!AF:AF,GameLog!$D:$D,'BAL P'!$A16,GameLog!$C:$C,"BAL")</f>
        <v>0</v>
      </c>
      <c r="P16">
        <f>SUMIFS(GameLog!AG:AG,GameLog!$D:$D,'BAL P'!$A16,GameLog!$C:$C,"BAL")</f>
        <v>0</v>
      </c>
      <c r="Q16">
        <f>SUMIFS(GameLog!AH:AH,GameLog!$D:$D,'BAL P'!$A16,GameLog!$C:$C,"BAL")</f>
        <v>0</v>
      </c>
      <c r="R16">
        <f>SUMIFS(GameLog!AI:AI,GameLog!$D:$D,'BAL P'!$A16,GameLog!$C:$C,"BAL")</f>
        <v>0</v>
      </c>
      <c r="S16">
        <f>SUMIFS(GameLog!AJ:AJ,GameLog!$D:$D,'BAL P'!$A16,GameLog!$C:$C,"BAL")</f>
        <v>0</v>
      </c>
      <c r="T16">
        <f>SUMIFS(GameLog!AK:AK,GameLog!$D:$D,'BAL P'!$A16,GameLog!$C:$C,"BAL")</f>
        <v>0</v>
      </c>
      <c r="U16">
        <f>SUMIFS(GameLog!AL:AL,GameLog!$D:$D,'BAL P'!$A16,GameLog!$C:$C,"BAL")</f>
        <v>0</v>
      </c>
      <c r="V16" s="10">
        <f t="shared" si="2"/>
        <v>0</v>
      </c>
      <c r="W16" s="11">
        <f t="shared" si="3"/>
        <v>0</v>
      </c>
      <c r="X16" s="11">
        <f t="shared" si="4"/>
        <v>0</v>
      </c>
      <c r="Y16" s="11">
        <f t="shared" si="4"/>
        <v>0</v>
      </c>
      <c r="Z16" s="11">
        <f t="shared" si="5"/>
        <v>0</v>
      </c>
      <c r="AA16" s="11">
        <f t="shared" si="6"/>
        <v>0</v>
      </c>
      <c r="AE16" s="14"/>
    </row>
    <row r="17" spans="1:31">
      <c r="A17" t="s">
        <v>3133</v>
      </c>
      <c r="B17">
        <f>SUMIFS(GameLog!W:W,GameLog!$D:$D,'BAL P'!$A17,GameLog!$C:$C,"BAL")</f>
        <v>0</v>
      </c>
      <c r="C17">
        <f>SUMIFS(GameLog!X:X,GameLog!$D:$D,'BAL P'!$A17,GameLog!$C:$C,"BAL")</f>
        <v>0</v>
      </c>
      <c r="D17" s="8">
        <f t="shared" si="0"/>
        <v>0</v>
      </c>
      <c r="E17" s="10" t="str">
        <f t="shared" si="1"/>
        <v>---</v>
      </c>
      <c r="F17">
        <f>COUNTIFS(GameLog!D:D,'BAL P'!A17,GameLog!C:C,"BAL",GameLog!E:E,1)</f>
        <v>0</v>
      </c>
      <c r="G17">
        <f>SUMIFS(GameLog!F:F,GameLog!$D:$D,'BAL P'!A17,GameLog!$E:$E,1,GameLog!$C:$C,"BAL")</f>
        <v>0</v>
      </c>
      <c r="H17">
        <f>SUMIFS(GameLog!Y:Y,GameLog!$D:$D,'BAL P'!$A17,GameLog!$C:$C,"BAL")</f>
        <v>0</v>
      </c>
      <c r="I17">
        <f>SUMIFS(GameLog!Z:Z,GameLog!$D:$D,'BAL P'!$A17,GameLog!$C:$C,"BAL")</f>
        <v>0</v>
      </c>
      <c r="J17">
        <f>SUMIFS(GameLog!AA:AA,GameLog!$D:$D,'BAL P'!$A17,GameLog!$C:$C,"BAL")</f>
        <v>0</v>
      </c>
      <c r="K17" s="12">
        <f>SUMIFS(GameLog!AB:AB,GameLog!$D:$D,'BAL P'!$A17,GameLog!$C:$C,"BAL")</f>
        <v>0</v>
      </c>
      <c r="L17">
        <f>SUMIFS(GameLog!AC:AC,GameLog!$D:$D,'BAL P'!$A17,GameLog!$C:$C,"BAL")</f>
        <v>0</v>
      </c>
      <c r="M17">
        <f>SUMIFS(GameLog!AD:AD,GameLog!$D:$D,'BAL P'!$A17,GameLog!$C:$C,"BAL")</f>
        <v>0</v>
      </c>
      <c r="N17">
        <f>SUMIFS(GameLog!AE:AE,GameLog!$D:$D,'BAL P'!$A17,GameLog!$C:$C,"BAL")</f>
        <v>0</v>
      </c>
      <c r="O17">
        <f>SUMIFS(GameLog!AF:AF,GameLog!$D:$D,'BAL P'!$A17,GameLog!$C:$C,"BAL")</f>
        <v>0</v>
      </c>
      <c r="P17">
        <f>SUMIFS(GameLog!AG:AG,GameLog!$D:$D,'BAL P'!$A17,GameLog!$C:$C,"BAL")</f>
        <v>0</v>
      </c>
      <c r="Q17">
        <f>SUMIFS(GameLog!AH:AH,GameLog!$D:$D,'BAL P'!$A17,GameLog!$C:$C,"BAL")</f>
        <v>0</v>
      </c>
      <c r="R17">
        <f>SUMIFS(GameLog!AI:AI,GameLog!$D:$D,'BAL P'!$A17,GameLog!$C:$C,"BAL")</f>
        <v>0</v>
      </c>
      <c r="S17">
        <f>SUMIFS(GameLog!AJ:AJ,GameLog!$D:$D,'BAL P'!$A17,GameLog!$C:$C,"BAL")</f>
        <v>0</v>
      </c>
      <c r="T17">
        <f>SUMIFS(GameLog!AK:AK,GameLog!$D:$D,'BAL P'!$A17,GameLog!$C:$C,"BAL")</f>
        <v>0</v>
      </c>
      <c r="U17">
        <f>SUMIFS(GameLog!AL:AL,GameLog!$D:$D,'BAL P'!$A17,GameLog!$C:$C,"BAL")</f>
        <v>0</v>
      </c>
      <c r="V17" s="10">
        <f t="shared" si="2"/>
        <v>0</v>
      </c>
      <c r="W17" s="11">
        <f t="shared" si="3"/>
        <v>0</v>
      </c>
      <c r="X17" s="11">
        <f t="shared" si="4"/>
        <v>0</v>
      </c>
      <c r="Y17" s="11">
        <f t="shared" si="4"/>
        <v>0</v>
      </c>
      <c r="Z17" s="11">
        <f t="shared" si="5"/>
        <v>0</v>
      </c>
      <c r="AA17" s="11">
        <f t="shared" si="6"/>
        <v>0</v>
      </c>
      <c r="AE17" s="14"/>
    </row>
    <row r="18" spans="1:31">
      <c r="A18" t="s">
        <v>3134</v>
      </c>
      <c r="B18">
        <f>SUMIFS(GameLog!W:W,GameLog!$D:$D,'BAL P'!$A18,GameLog!$C:$C,"BAL")</f>
        <v>0</v>
      </c>
      <c r="C18">
        <f>SUMIFS(GameLog!X:X,GameLog!$D:$D,'BAL P'!$A18,GameLog!$C:$C,"BAL")</f>
        <v>0</v>
      </c>
      <c r="D18" s="8">
        <f t="shared" si="0"/>
        <v>0</v>
      </c>
      <c r="E18" s="10">
        <f t="shared" si="1"/>
        <v>0</v>
      </c>
      <c r="F18">
        <f>COUNTIFS(GameLog!D:D,'BAL P'!A18,GameLog!C:C,"BAL",GameLog!E:E,1)</f>
        <v>2</v>
      </c>
      <c r="G18">
        <f>SUMIFS(GameLog!F:F,GameLog!$D:$D,'BAL P'!A18,GameLog!$E:$E,1,GameLog!$C:$C,"BAL")</f>
        <v>0</v>
      </c>
      <c r="H18">
        <f>SUMIFS(GameLog!Y:Y,GameLog!$D:$D,'BAL P'!$A18,GameLog!$C:$C,"BAL")</f>
        <v>0</v>
      </c>
      <c r="I18">
        <f>SUMIFS(GameLog!Z:Z,GameLog!$D:$D,'BAL P'!$A18,GameLog!$C:$C,"BAL")</f>
        <v>0</v>
      </c>
      <c r="J18">
        <f>SUMIFS(GameLog!AA:AA,GameLog!$D:$D,'BAL P'!$A18,GameLog!$C:$C,"BAL")</f>
        <v>0</v>
      </c>
      <c r="K18" s="12">
        <f>SUMIFS(GameLog!AB:AB,GameLog!$D:$D,'BAL P'!$A18,GameLog!$C:$C,"BAL")</f>
        <v>2.6666666666666665</v>
      </c>
      <c r="L18">
        <f>SUMIFS(GameLog!AC:AC,GameLog!$D:$D,'BAL P'!$A18,GameLog!$C:$C,"BAL")</f>
        <v>0</v>
      </c>
      <c r="M18">
        <f>SUMIFS(GameLog!AD:AD,GameLog!$D:$D,'BAL P'!$A18,GameLog!$C:$C,"BAL")</f>
        <v>0</v>
      </c>
      <c r="N18">
        <f>SUMIFS(GameLog!AE:AE,GameLog!$D:$D,'BAL P'!$A18,GameLog!$C:$C,"BAL")</f>
        <v>0</v>
      </c>
      <c r="O18">
        <f>SUMIFS(GameLog!AF:AF,GameLog!$D:$D,'BAL P'!$A18,GameLog!$C:$C,"BAL")</f>
        <v>0</v>
      </c>
      <c r="P18">
        <f>SUMIFS(GameLog!AG:AG,GameLog!$D:$D,'BAL P'!$A18,GameLog!$C:$C,"BAL")</f>
        <v>3</v>
      </c>
      <c r="Q18">
        <f>SUMIFS(GameLog!AH:AH,GameLog!$D:$D,'BAL P'!$A18,GameLog!$C:$C,"BAL")</f>
        <v>0</v>
      </c>
      <c r="R18">
        <f>SUMIFS(GameLog!AI:AI,GameLog!$D:$D,'BAL P'!$A18,GameLog!$C:$C,"BAL")</f>
        <v>4</v>
      </c>
      <c r="S18">
        <f>SUMIFS(GameLog!AJ:AJ,GameLog!$D:$D,'BAL P'!$A18,GameLog!$C:$C,"BAL")</f>
        <v>0</v>
      </c>
      <c r="T18">
        <f>SUMIFS(GameLog!AK:AK,GameLog!$D:$D,'BAL P'!$A18,GameLog!$C:$C,"BAL")</f>
        <v>0</v>
      </c>
      <c r="U18">
        <f>SUMIFS(GameLog!AL:AL,GameLog!$D:$D,'BAL P'!$A18,GameLog!$C:$C,"BAL")</f>
        <v>0</v>
      </c>
      <c r="V18" s="10">
        <f t="shared" si="2"/>
        <v>1.125</v>
      </c>
      <c r="W18" s="11">
        <f t="shared" si="3"/>
        <v>0</v>
      </c>
      <c r="X18" s="11">
        <f t="shared" si="4"/>
        <v>0</v>
      </c>
      <c r="Y18" s="11">
        <f t="shared" si="4"/>
        <v>10.125</v>
      </c>
      <c r="Z18" s="11">
        <f t="shared" si="5"/>
        <v>13.5</v>
      </c>
      <c r="AA18" s="11">
        <f t="shared" si="6"/>
        <v>1.3333333333333333</v>
      </c>
      <c r="AE18" s="14"/>
    </row>
    <row r="19" spans="1:31">
      <c r="A19" t="s">
        <v>3135</v>
      </c>
      <c r="B19">
        <f>SUMIFS(GameLog!W:W,GameLog!$D:$D,'BAL P'!$A19,GameLog!$C:$C,"BAL")</f>
        <v>0</v>
      </c>
      <c r="C19">
        <f>SUMIFS(GameLog!X:X,GameLog!$D:$D,'BAL P'!$A19,GameLog!$C:$C,"BAL")</f>
        <v>0</v>
      </c>
      <c r="D19" s="8">
        <f t="shared" si="0"/>
        <v>0</v>
      </c>
      <c r="E19" s="10" t="str">
        <f t="shared" si="1"/>
        <v>---</v>
      </c>
      <c r="F19">
        <f>COUNTIFS(GameLog!D:D,'BAL P'!A19,GameLog!C:C,"BAL",GameLog!E:E,1)</f>
        <v>0</v>
      </c>
      <c r="G19">
        <f>SUMIFS(GameLog!F:F,GameLog!$D:$D,'BAL P'!A19,GameLog!$E:$E,1,GameLog!$C:$C,"BAL")</f>
        <v>0</v>
      </c>
      <c r="H19">
        <f>SUMIFS(GameLog!Y:Y,GameLog!$D:$D,'BAL P'!$A19,GameLog!$C:$C,"BAL")</f>
        <v>0</v>
      </c>
      <c r="I19">
        <f>SUMIFS(GameLog!Z:Z,GameLog!$D:$D,'BAL P'!$A19,GameLog!$C:$C,"BAL")</f>
        <v>0</v>
      </c>
      <c r="J19">
        <f>SUMIFS(GameLog!AA:AA,GameLog!$D:$D,'BAL P'!$A19,GameLog!$C:$C,"BAL")</f>
        <v>0</v>
      </c>
      <c r="K19" s="12">
        <f>SUMIFS(GameLog!AB:AB,GameLog!$D:$D,'BAL P'!$A19,GameLog!$C:$C,"BAL")</f>
        <v>0</v>
      </c>
      <c r="L19">
        <f>SUMIFS(GameLog!AC:AC,GameLog!$D:$D,'BAL P'!$A19,GameLog!$C:$C,"BAL")</f>
        <v>0</v>
      </c>
      <c r="M19">
        <f>SUMIFS(GameLog!AD:AD,GameLog!$D:$D,'BAL P'!$A19,GameLog!$C:$C,"BAL")</f>
        <v>0</v>
      </c>
      <c r="N19">
        <f>SUMIFS(GameLog!AE:AE,GameLog!$D:$D,'BAL P'!$A19,GameLog!$C:$C,"BAL")</f>
        <v>0</v>
      </c>
      <c r="O19">
        <f>SUMIFS(GameLog!AF:AF,GameLog!$D:$D,'BAL P'!$A19,GameLog!$C:$C,"BAL")</f>
        <v>0</v>
      </c>
      <c r="P19">
        <f>SUMIFS(GameLog!AG:AG,GameLog!$D:$D,'BAL P'!$A19,GameLog!$C:$C,"BAL")</f>
        <v>0</v>
      </c>
      <c r="Q19">
        <f>SUMIFS(GameLog!AH:AH,GameLog!$D:$D,'BAL P'!$A19,GameLog!$C:$C,"BAL")</f>
        <v>0</v>
      </c>
      <c r="R19">
        <f>SUMIFS(GameLog!AI:AI,GameLog!$D:$D,'BAL P'!$A19,GameLog!$C:$C,"BAL")</f>
        <v>0</v>
      </c>
      <c r="S19">
        <f>SUMIFS(GameLog!AJ:AJ,GameLog!$D:$D,'BAL P'!$A19,GameLog!$C:$C,"BAL")</f>
        <v>0</v>
      </c>
      <c r="T19">
        <f>SUMIFS(GameLog!AK:AK,GameLog!$D:$D,'BAL P'!$A19,GameLog!$C:$C,"BAL")</f>
        <v>0</v>
      </c>
      <c r="U19">
        <f>SUMIFS(GameLog!AL:AL,GameLog!$D:$D,'BAL P'!$A19,GameLog!$C:$C,"BAL")</f>
        <v>0</v>
      </c>
      <c r="V19" s="10">
        <f t="shared" si="2"/>
        <v>0</v>
      </c>
      <c r="W19" s="11">
        <f t="shared" si="3"/>
        <v>0</v>
      </c>
      <c r="X19" s="11">
        <f t="shared" si="4"/>
        <v>0</v>
      </c>
      <c r="Y19" s="11">
        <f t="shared" si="4"/>
        <v>0</v>
      </c>
      <c r="Z19" s="11">
        <f t="shared" si="5"/>
        <v>0</v>
      </c>
      <c r="AA19" s="11">
        <f t="shared" si="6"/>
        <v>0</v>
      </c>
      <c r="AE19" s="14"/>
    </row>
    <row r="20" spans="1:31">
      <c r="A20" t="s">
        <v>3136</v>
      </c>
      <c r="B20">
        <f>SUMIFS(GameLog!W:W,GameLog!$D:$D,'BAL P'!$A20,GameLog!$C:$C,"BAL")</f>
        <v>0</v>
      </c>
      <c r="C20">
        <f>SUMIFS(GameLog!X:X,GameLog!$D:$D,'BAL P'!$A20,GameLog!$C:$C,"BAL")</f>
        <v>0</v>
      </c>
      <c r="D20" s="8">
        <f t="shared" si="0"/>
        <v>0</v>
      </c>
      <c r="E20" s="10" t="str">
        <f t="shared" si="1"/>
        <v>---</v>
      </c>
      <c r="F20">
        <f>COUNTIFS(GameLog!D:D,'BAL P'!A20,GameLog!C:C,"BAL",GameLog!E:E,1)</f>
        <v>0</v>
      </c>
      <c r="G20">
        <f>SUMIFS(GameLog!F:F,GameLog!$D:$D,'BAL P'!A20,GameLog!$E:$E,1,GameLog!$C:$C,"BAL")</f>
        <v>0</v>
      </c>
      <c r="H20">
        <f>SUMIFS(GameLog!Y:Y,GameLog!$D:$D,'BAL P'!$A20,GameLog!$C:$C,"BAL")</f>
        <v>0</v>
      </c>
      <c r="I20">
        <f>SUMIFS(GameLog!Z:Z,GameLog!$D:$D,'BAL P'!$A20,GameLog!$C:$C,"BAL")</f>
        <v>0</v>
      </c>
      <c r="J20">
        <f>SUMIFS(GameLog!AA:AA,GameLog!$D:$D,'BAL P'!$A20,GameLog!$C:$C,"BAL")</f>
        <v>0</v>
      </c>
      <c r="K20" s="12">
        <f>SUMIFS(GameLog!AB:AB,GameLog!$D:$D,'BAL P'!$A20,GameLog!$C:$C,"BAL")</f>
        <v>0</v>
      </c>
      <c r="L20">
        <f>SUMIFS(GameLog!AC:AC,GameLog!$D:$D,'BAL P'!$A20,GameLog!$C:$C,"BAL")</f>
        <v>0</v>
      </c>
      <c r="M20">
        <f>SUMIFS(GameLog!AD:AD,GameLog!$D:$D,'BAL P'!$A20,GameLog!$C:$C,"BAL")</f>
        <v>0</v>
      </c>
      <c r="N20">
        <f>SUMIFS(GameLog!AE:AE,GameLog!$D:$D,'BAL P'!$A20,GameLog!$C:$C,"BAL")</f>
        <v>0</v>
      </c>
      <c r="O20">
        <f>SUMIFS(GameLog!AF:AF,GameLog!$D:$D,'BAL P'!$A20,GameLog!$C:$C,"BAL")</f>
        <v>0</v>
      </c>
      <c r="P20">
        <f>SUMIFS(GameLog!AG:AG,GameLog!$D:$D,'BAL P'!$A20,GameLog!$C:$C,"BAL")</f>
        <v>0</v>
      </c>
      <c r="Q20">
        <f>SUMIFS(GameLog!AH:AH,GameLog!$D:$D,'BAL P'!$A20,GameLog!$C:$C,"BAL")</f>
        <v>0</v>
      </c>
      <c r="R20">
        <f>SUMIFS(GameLog!AI:AI,GameLog!$D:$D,'BAL P'!$A20,GameLog!$C:$C,"BAL")</f>
        <v>0</v>
      </c>
      <c r="S20">
        <f>SUMIFS(GameLog!AJ:AJ,GameLog!$D:$D,'BAL P'!$A20,GameLog!$C:$C,"BAL")</f>
        <v>0</v>
      </c>
      <c r="T20">
        <f>SUMIFS(GameLog!AK:AK,GameLog!$D:$D,'BAL P'!$A20,GameLog!$C:$C,"BAL")</f>
        <v>0</v>
      </c>
      <c r="U20">
        <f>SUMIFS(GameLog!AL:AL,GameLog!$D:$D,'BAL P'!$A20,GameLog!$C:$C,"BAL")</f>
        <v>0</v>
      </c>
      <c r="V20" s="10">
        <f t="shared" si="2"/>
        <v>0</v>
      </c>
      <c r="W20" s="11">
        <f t="shared" si="3"/>
        <v>0</v>
      </c>
      <c r="X20" s="11">
        <f t="shared" ref="X20:Y22" si="7">IFERROR(O20/$K20*9,0)</f>
        <v>0</v>
      </c>
      <c r="Y20" s="11">
        <f t="shared" si="7"/>
        <v>0</v>
      </c>
      <c r="Z20" s="11">
        <f t="shared" si="5"/>
        <v>0</v>
      </c>
      <c r="AA20" s="11">
        <f t="shared" si="6"/>
        <v>0</v>
      </c>
      <c r="AE20" s="14"/>
    </row>
    <row r="21" spans="1:31">
      <c r="A21" t="s">
        <v>3138</v>
      </c>
      <c r="B21">
        <f>SUMIFS(GameLog!W:W,GameLog!$D:$D,'BAL P'!$A21,GameLog!$C:$C,"BAL")</f>
        <v>0</v>
      </c>
      <c r="C21">
        <f>SUMIFS(GameLog!X:X,GameLog!$D:$D,'BAL P'!$A21,GameLog!$C:$C,"BAL")</f>
        <v>0</v>
      </c>
      <c r="D21" s="8">
        <f t="shared" si="0"/>
        <v>0</v>
      </c>
      <c r="E21" s="10">
        <f t="shared" si="1"/>
        <v>0</v>
      </c>
      <c r="F21">
        <f>COUNTIFS(GameLog!D:D,'BAL P'!A21,GameLog!C:C,"BAL",GameLog!E:E,1)</f>
        <v>1</v>
      </c>
      <c r="G21">
        <f>SUMIFS(GameLog!F:F,GameLog!$D:$D,'BAL P'!A21,GameLog!$E:$E,1,GameLog!$C:$C,"BAL")</f>
        <v>0</v>
      </c>
      <c r="H21">
        <f>SUMIFS(GameLog!Y:Y,GameLog!$D:$D,'BAL P'!$A21,GameLog!$C:$C,"BAL")</f>
        <v>0</v>
      </c>
      <c r="I21">
        <f>SUMIFS(GameLog!Z:Z,GameLog!$D:$D,'BAL P'!$A21,GameLog!$C:$C,"BAL")</f>
        <v>0</v>
      </c>
      <c r="J21">
        <f>SUMIFS(GameLog!AA:AA,GameLog!$D:$D,'BAL P'!$A21,GameLog!$C:$C,"BAL")</f>
        <v>0</v>
      </c>
      <c r="K21" s="12">
        <f>SUMIFS(GameLog!AB:AB,GameLog!$D:$D,'BAL P'!$A21,GameLog!$C:$C,"BAL")</f>
        <v>1.6666666666666665</v>
      </c>
      <c r="L21">
        <f>SUMIFS(GameLog!AC:AC,GameLog!$D:$D,'BAL P'!$A21,GameLog!$C:$C,"BAL")</f>
        <v>0</v>
      </c>
      <c r="M21">
        <f>SUMIFS(GameLog!AD:AD,GameLog!$D:$D,'BAL P'!$A21,GameLog!$C:$C,"BAL")</f>
        <v>0</v>
      </c>
      <c r="N21">
        <f>SUMIFS(GameLog!AE:AE,GameLog!$D:$D,'BAL P'!$A21,GameLog!$C:$C,"BAL")</f>
        <v>0</v>
      </c>
      <c r="O21">
        <f>SUMIFS(GameLog!AF:AF,GameLog!$D:$D,'BAL P'!$A21,GameLog!$C:$C,"BAL")</f>
        <v>0</v>
      </c>
      <c r="P21">
        <f>SUMIFS(GameLog!AG:AG,GameLog!$D:$D,'BAL P'!$A21,GameLog!$C:$C,"BAL")</f>
        <v>0</v>
      </c>
      <c r="Q21">
        <f>SUMIFS(GameLog!AH:AH,GameLog!$D:$D,'BAL P'!$A21,GameLog!$C:$C,"BAL")</f>
        <v>0</v>
      </c>
      <c r="R21">
        <f>SUMIFS(GameLog!AI:AI,GameLog!$D:$D,'BAL P'!$A21,GameLog!$C:$C,"BAL")</f>
        <v>3</v>
      </c>
      <c r="S21">
        <f>SUMIFS(GameLog!AJ:AJ,GameLog!$D:$D,'BAL P'!$A21,GameLog!$C:$C,"BAL")</f>
        <v>0</v>
      </c>
      <c r="T21">
        <f>SUMIFS(GameLog!AK:AK,GameLog!$D:$D,'BAL P'!$A21,GameLog!$C:$C,"BAL")</f>
        <v>0</v>
      </c>
      <c r="U21">
        <f>SUMIFS(GameLog!AL:AL,GameLog!$D:$D,'BAL P'!$A21,GameLog!$C:$C,"BAL")</f>
        <v>0</v>
      </c>
      <c r="V21" s="10">
        <f t="shared" si="2"/>
        <v>0</v>
      </c>
      <c r="W21" s="11">
        <f t="shared" si="3"/>
        <v>0</v>
      </c>
      <c r="X21" s="11">
        <f t="shared" si="7"/>
        <v>0</v>
      </c>
      <c r="Y21" s="11">
        <f t="shared" si="7"/>
        <v>0</v>
      </c>
      <c r="Z21" s="11">
        <f t="shared" si="5"/>
        <v>16.200000000000003</v>
      </c>
      <c r="AA21" s="11">
        <f t="shared" si="6"/>
        <v>0</v>
      </c>
      <c r="AE21" s="14"/>
    </row>
    <row r="22" spans="1:31">
      <c r="A22" t="s">
        <v>3137</v>
      </c>
      <c r="B22">
        <f>SUMIFS(GameLog!W:W,GameLog!$D:$D,'BAL P'!$A22,GameLog!$C:$C,"BAL")</f>
        <v>0</v>
      </c>
      <c r="C22">
        <f>SUMIFS(GameLog!X:X,GameLog!$D:$D,'BAL P'!$A22,GameLog!$C:$C,"BAL")</f>
        <v>0</v>
      </c>
      <c r="D22" s="8">
        <f t="shared" si="0"/>
        <v>0</v>
      </c>
      <c r="E22" s="10">
        <f t="shared" si="1"/>
        <v>0</v>
      </c>
      <c r="F22">
        <f>COUNTIFS(GameLog!D:D,'BAL P'!A22,GameLog!C:C,"BAL",GameLog!E:E,1)</f>
        <v>2</v>
      </c>
      <c r="G22">
        <f>SUMIFS(GameLog!F:F,GameLog!$D:$D,'BAL P'!A22,GameLog!$E:$E,1,GameLog!$C:$C,"BAL")</f>
        <v>0</v>
      </c>
      <c r="H22">
        <f>SUMIFS(GameLog!Y:Y,GameLog!$D:$D,'BAL P'!$A22,GameLog!$C:$C,"BAL")</f>
        <v>0</v>
      </c>
      <c r="I22">
        <f>SUMIFS(GameLog!Z:Z,GameLog!$D:$D,'BAL P'!$A22,GameLog!$C:$C,"BAL")</f>
        <v>0</v>
      </c>
      <c r="J22">
        <f>SUMIFS(GameLog!AA:AA,GameLog!$D:$D,'BAL P'!$A22,GameLog!$C:$C,"BAL")</f>
        <v>2</v>
      </c>
      <c r="K22" s="12">
        <f>SUMIFS(GameLog!AB:AB,GameLog!$D:$D,'BAL P'!$A22,GameLog!$C:$C,"BAL")</f>
        <v>1.3333333333333333</v>
      </c>
      <c r="L22">
        <f>SUMIFS(GameLog!AC:AC,GameLog!$D:$D,'BAL P'!$A22,GameLog!$C:$C,"BAL")</f>
        <v>0</v>
      </c>
      <c r="M22">
        <f>SUMIFS(GameLog!AD:AD,GameLog!$D:$D,'BAL P'!$A22,GameLog!$C:$C,"BAL")</f>
        <v>0</v>
      </c>
      <c r="N22">
        <f>SUMIFS(GameLog!AE:AE,GameLog!$D:$D,'BAL P'!$A22,GameLog!$C:$C,"BAL")</f>
        <v>0</v>
      </c>
      <c r="O22">
        <f>SUMIFS(GameLog!AF:AF,GameLog!$D:$D,'BAL P'!$A22,GameLog!$C:$C,"BAL")</f>
        <v>0</v>
      </c>
      <c r="P22">
        <f>SUMIFS(GameLog!AG:AG,GameLog!$D:$D,'BAL P'!$A22,GameLog!$C:$C,"BAL")</f>
        <v>0</v>
      </c>
      <c r="Q22">
        <f>SUMIFS(GameLog!AH:AH,GameLog!$D:$D,'BAL P'!$A22,GameLog!$C:$C,"BAL")</f>
        <v>0</v>
      </c>
      <c r="R22">
        <f>SUMIFS(GameLog!AI:AI,GameLog!$D:$D,'BAL P'!$A22,GameLog!$C:$C,"BAL")</f>
        <v>1</v>
      </c>
      <c r="S22">
        <f>SUMIFS(GameLog!AJ:AJ,GameLog!$D:$D,'BAL P'!$A22,GameLog!$C:$C,"BAL")</f>
        <v>0</v>
      </c>
      <c r="T22">
        <f>SUMIFS(GameLog!AK:AK,GameLog!$D:$D,'BAL P'!$A22,GameLog!$C:$C,"BAL")</f>
        <v>0</v>
      </c>
      <c r="U22">
        <f>SUMIFS(GameLog!AL:AL,GameLog!$D:$D,'BAL P'!$A22,GameLog!$C:$C,"BAL")</f>
        <v>0</v>
      </c>
      <c r="V22" s="10">
        <f t="shared" si="2"/>
        <v>0</v>
      </c>
      <c r="W22" s="11">
        <f t="shared" si="3"/>
        <v>0</v>
      </c>
      <c r="X22" s="11">
        <f t="shared" si="7"/>
        <v>0</v>
      </c>
      <c r="Y22" s="11">
        <f t="shared" si="7"/>
        <v>0</v>
      </c>
      <c r="Z22" s="11">
        <f t="shared" si="5"/>
        <v>6.75</v>
      </c>
      <c r="AA22" s="11">
        <f t="shared" si="6"/>
        <v>0</v>
      </c>
      <c r="AE22" s="14"/>
    </row>
    <row r="23" spans="1:31">
      <c r="A23" s="14"/>
      <c r="D23" s="8"/>
      <c r="E23" s="10"/>
      <c r="V23" s="10"/>
      <c r="W23" s="11"/>
      <c r="X23" s="11"/>
      <c r="Y23" s="11"/>
      <c r="Z23" s="11"/>
      <c r="AA23" s="11"/>
      <c r="AE23" s="14"/>
    </row>
    <row r="24" spans="1:31">
      <c r="A24" s="14"/>
      <c r="D24" s="8"/>
      <c r="E24" s="10"/>
      <c r="V24" s="10"/>
      <c r="W24" s="11"/>
      <c r="X24" s="11"/>
      <c r="Y24" s="11"/>
      <c r="Z24" s="11"/>
      <c r="AA24" s="11"/>
      <c r="AE24" s="14"/>
    </row>
    <row r="25" spans="1:31">
      <c r="A25" s="14"/>
      <c r="D25" s="8"/>
      <c r="E25" s="10"/>
      <c r="V25" s="10"/>
      <c r="W25" s="11"/>
      <c r="X25" s="11"/>
      <c r="Y25" s="11"/>
      <c r="Z25" s="11"/>
      <c r="AA25" s="11"/>
      <c r="AE25" s="14"/>
    </row>
    <row r="26" spans="1:31">
      <c r="A26" s="14"/>
      <c r="D26" s="8"/>
      <c r="E26" s="10"/>
      <c r="V26" s="10"/>
      <c r="W26" s="11"/>
      <c r="X26" s="11"/>
      <c r="Y26" s="11"/>
      <c r="Z26" s="11"/>
      <c r="AA26" s="11"/>
      <c r="AE26" s="14"/>
    </row>
    <row r="27" spans="1:31">
      <c r="AE27" s="14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87B04-F397-42E3-B276-A29963FAC43B}">
  <sheetPr codeName="Sheet17"/>
  <dimension ref="A1:AD89"/>
  <sheetViews>
    <sheetView workbookViewId="0">
      <pane ySplit="1" topLeftCell="A2" activePane="bottomLeft" state="frozen"/>
      <selection activeCell="AA1" sqref="AA1"/>
      <selection pane="bottomLeft" activeCell="AA1" sqref="AA1"/>
    </sheetView>
  </sheetViews>
  <sheetFormatPr defaultRowHeight="13.2"/>
  <cols>
    <col min="1" max="1" width="17.44140625" bestFit="1" customWidth="1"/>
    <col min="2" max="2" width="2.33203125" bestFit="1" customWidth="1"/>
    <col min="3" max="3" width="3.44140625" customWidth="1"/>
    <col min="4" max="4" width="3.44140625" bestFit="1" customWidth="1"/>
    <col min="5" max="6" width="2.21875" bestFit="1" customWidth="1"/>
    <col min="7" max="8" width="3.21875" bestFit="1" customWidth="1"/>
    <col min="9" max="9" width="3.44140625" bestFit="1" customWidth="1"/>
    <col min="10" max="10" width="4" bestFit="1" customWidth="1"/>
    <col min="11" max="11" width="3.44140625" bestFit="1" customWidth="1"/>
    <col min="12" max="12" width="3.5546875" bestFit="1" customWidth="1"/>
    <col min="13" max="13" width="3.44140625" bestFit="1" customWidth="1"/>
    <col min="14" max="14" width="3.5546875" bestFit="1" customWidth="1"/>
    <col min="15" max="15" width="5.44140625" bestFit="1" customWidth="1"/>
    <col min="16" max="16" width="4.664062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12.88671875" bestFit="1" customWidth="1"/>
    <col min="21" max="21" width="13.21875" bestFit="1" customWidth="1"/>
    <col min="22" max="22" width="4.5546875" bestFit="1" customWidth="1"/>
    <col min="23" max="25" width="5.5546875" bestFit="1" customWidth="1"/>
    <col min="26" max="26" width="3.21875" bestFit="1" customWidth="1"/>
    <col min="27" max="27" width="4.109375" bestFit="1" customWidth="1"/>
    <col min="28" max="30" width="4.77734375" bestFit="1" customWidth="1"/>
    <col min="31" max="31" width="5.21875" bestFit="1" customWidth="1"/>
    <col min="32" max="32" width="4.88671875" bestFit="1" customWidth="1"/>
    <col min="33" max="33" width="5.21875" bestFit="1" customWidth="1"/>
    <col min="34" max="34" width="5.109375" bestFit="1" customWidth="1"/>
  </cols>
  <sheetData>
    <row r="1" spans="1:30">
      <c r="A1" t="s">
        <v>2405</v>
      </c>
      <c r="B1" t="s">
        <v>2406</v>
      </c>
      <c r="C1" t="s">
        <v>2407</v>
      </c>
      <c r="D1" t="s">
        <v>2408</v>
      </c>
      <c r="E1" t="s">
        <v>2409</v>
      </c>
      <c r="F1" t="s">
        <v>2410</v>
      </c>
      <c r="G1" t="s">
        <v>2411</v>
      </c>
      <c r="H1" t="s">
        <v>2412</v>
      </c>
      <c r="I1" t="s">
        <v>2413</v>
      </c>
      <c r="J1" t="s">
        <v>2414</v>
      </c>
      <c r="K1" t="s">
        <v>2415</v>
      </c>
      <c r="L1" t="s">
        <v>2416</v>
      </c>
      <c r="M1" t="s">
        <v>2417</v>
      </c>
      <c r="N1" t="s">
        <v>2418</v>
      </c>
      <c r="O1" t="s">
        <v>2424</v>
      </c>
      <c r="P1" t="s">
        <v>2425</v>
      </c>
      <c r="Q1" t="s">
        <v>2426</v>
      </c>
      <c r="R1" t="s">
        <v>2427</v>
      </c>
      <c r="S1" t="s">
        <v>2428</v>
      </c>
      <c r="T1" t="s">
        <v>2811</v>
      </c>
      <c r="U1" t="s">
        <v>2812</v>
      </c>
      <c r="V1" t="s">
        <v>2419</v>
      </c>
      <c r="W1" t="s">
        <v>2420</v>
      </c>
      <c r="X1" t="s">
        <v>2421</v>
      </c>
      <c r="Y1" t="s">
        <v>2422</v>
      </c>
      <c r="Z1" t="s">
        <v>2423</v>
      </c>
    </row>
    <row r="2" spans="1:30">
      <c r="A2" t="s">
        <v>2698</v>
      </c>
      <c r="B2" cm="1">
        <f t="array" ref="B2">IF(COUNTIFS(GameLog!D:D,'BOS B'!A2,GameLog!C:C,"BOS")=0,0,COUNTA(_xlfn.UNIQUE(_xlfn._xlws.FILTER(GameLog!A$2:A$1000, (GameLog!C$2:C$1000="BOS") * (GameLog!D$2:D$1000=A2)))))</f>
        <v>2</v>
      </c>
      <c r="C2">
        <f>D2+M2+P2+Q2+R2</f>
        <v>9</v>
      </c>
      <c r="D2">
        <f>SUMIFS(GameLog!G:G,GameLog!$D:$D,'BOS B'!$A2,GameLog!$C:$C,"BOS")</f>
        <v>9</v>
      </c>
      <c r="E2">
        <f>SUMIFS(GameLog!H:H,GameLog!$D:$D,'BOS B'!$A2,GameLog!$C:$C,"BOS")</f>
        <v>1</v>
      </c>
      <c r="F2">
        <f>SUMIFS(GameLog!I:I,GameLog!$D:$D,'BOS B'!$A2,GameLog!$C:$C,"BOS")</f>
        <v>2</v>
      </c>
      <c r="G2">
        <f>SUMIFS(GameLog!J:J,GameLog!$D:$D,'BOS B'!$A2,GameLog!$C:$C,"BOS")</f>
        <v>0</v>
      </c>
      <c r="H2">
        <f>SUMIFS(GameLog!K:K,GameLog!$D:$D,'BOS B'!$A2,GameLog!$C:$C,"BOS")</f>
        <v>0</v>
      </c>
      <c r="I2">
        <f>SUMIFS(GameLog!L:L,GameLog!$D:$D,'BOS B'!$A2,GameLog!$C:$C,"BOS")</f>
        <v>1</v>
      </c>
      <c r="J2">
        <f>SUMIFS(GameLog!M:M,GameLog!$D:$D,'BOS B'!$A2,GameLog!$C:$C,"BOS")</f>
        <v>1</v>
      </c>
      <c r="K2">
        <f>SUMIFS(GameLog!N:N,GameLog!$D:$D,'BOS B'!$A2,GameLog!$C:$C,"BOS")</f>
        <v>0</v>
      </c>
      <c r="L2">
        <f>SUMIFS(GameLog!O:O,GameLog!$D:$D,'BOS B'!$A2,GameLog!$C:$C,"BOS")</f>
        <v>0</v>
      </c>
      <c r="M2">
        <f>SUMIFS(GameLog!P:P,GameLog!$D:$D,'BOS B'!$A2,GameLog!$C:$C,"BOS")</f>
        <v>0</v>
      </c>
      <c r="N2">
        <f>SUMIFS(GameLog!Q:Q,GameLog!$D:$D,'BOS B'!$A2,GameLog!$C:$C,"BOS")</f>
        <v>0</v>
      </c>
      <c r="O2">
        <f>SUMIFS(GameLog!R:R,GameLog!$D:$D,'BOS B'!$A2,GameLog!$C:$C,"BOS")</f>
        <v>0</v>
      </c>
      <c r="P2">
        <f>SUMIFS(GameLog!S:S,GameLog!$D:$D,'BOS B'!$A2,GameLog!$C:$C,"BOS")</f>
        <v>0</v>
      </c>
      <c r="Q2">
        <f>SUMIFS(GameLog!T:T,GameLog!$D:$D,'BOS B'!$A2,GameLog!$C:$C,"BOS")</f>
        <v>0</v>
      </c>
      <c r="R2">
        <f>SUMIFS(GameLog!U:U,GameLog!$D:$D,'BOS B'!$A2,GameLog!$C:$C,"BOS")</f>
        <v>0</v>
      </c>
      <c r="S2">
        <f>SUMIFS(GameLog!V:V,GameLog!$D:$D,'BOS B'!$A2,GameLog!$C:$C,"BOS")</f>
        <v>0</v>
      </c>
      <c r="T2">
        <v>0</v>
      </c>
      <c r="U2">
        <v>1</v>
      </c>
      <c r="V2" s="8">
        <f>IFERROR(F2/D2,0)</f>
        <v>0.22222222222222221</v>
      </c>
      <c r="W2" s="8">
        <f t="shared" ref="W2:W31" si="0">IFERROR((F2+M2+P2)/(C2-Q2),0)</f>
        <v>0.22222222222222221</v>
      </c>
      <c r="X2" s="8">
        <f t="shared" ref="X2:X31" si="1">IFERROR(Z2/D2,0)</f>
        <v>0.55555555555555558</v>
      </c>
      <c r="Y2" s="8">
        <f>W2+X2</f>
        <v>0.77777777777777779</v>
      </c>
      <c r="Z2">
        <f>G2+F2+H2*2+I2*3</f>
        <v>5</v>
      </c>
      <c r="AD2" s="14"/>
    </row>
    <row r="3" spans="1:30">
      <c r="A3" t="s">
        <v>2699</v>
      </c>
      <c r="B3" cm="1">
        <f t="array" ref="B3">IF(COUNTIFS(GameLog!D:D,'BOS B'!A3,GameLog!C:C,"BOS")=0,0,COUNTA(_xlfn.UNIQUE(_xlfn._xlws.FILTER(GameLog!A$2:A$1000, (GameLog!C$2:C$1000="BOS") * (GameLog!D$2:D$1000=A3)))))</f>
        <v>3</v>
      </c>
      <c r="C3">
        <f t="shared" ref="C3:C31" si="2">D3+M3+P3+Q3+R3</f>
        <v>14</v>
      </c>
      <c r="D3">
        <f>SUMIFS(GameLog!G:G,GameLog!$D:$D,'BOS B'!$A3,GameLog!$C:$C,"BOS")</f>
        <v>14</v>
      </c>
      <c r="E3">
        <f>SUMIFS(GameLog!H:H,GameLog!$D:$D,'BOS B'!$A3,GameLog!$C:$C,"BOS")</f>
        <v>1</v>
      </c>
      <c r="F3">
        <f>SUMIFS(GameLog!I:I,GameLog!$D:$D,'BOS B'!$A3,GameLog!$C:$C,"BOS")</f>
        <v>4</v>
      </c>
      <c r="G3">
        <f>SUMIFS(GameLog!J:J,GameLog!$D:$D,'BOS B'!$A3,GameLog!$C:$C,"BOS")</f>
        <v>0</v>
      </c>
      <c r="H3">
        <f>SUMIFS(GameLog!K:K,GameLog!$D:$D,'BOS B'!$A3,GameLog!$C:$C,"BOS")</f>
        <v>0</v>
      </c>
      <c r="I3">
        <f>SUMIFS(GameLog!L:L,GameLog!$D:$D,'BOS B'!$A3,GameLog!$C:$C,"BOS")</f>
        <v>1</v>
      </c>
      <c r="J3">
        <f>SUMIFS(GameLog!M:M,GameLog!$D:$D,'BOS B'!$A3,GameLog!$C:$C,"BOS")</f>
        <v>2</v>
      </c>
      <c r="K3">
        <f>SUMIFS(GameLog!N:N,GameLog!$D:$D,'BOS B'!$A3,GameLog!$C:$C,"BOS")</f>
        <v>0</v>
      </c>
      <c r="L3">
        <f>SUMIFS(GameLog!O:O,GameLog!$D:$D,'BOS B'!$A3,GameLog!$C:$C,"BOS")</f>
        <v>0</v>
      </c>
      <c r="M3">
        <f>SUMIFS(GameLog!P:P,GameLog!$D:$D,'BOS B'!$A3,GameLog!$C:$C,"BOS")</f>
        <v>0</v>
      </c>
      <c r="N3">
        <f>SUMIFS(GameLog!Q:Q,GameLog!$D:$D,'BOS B'!$A3,GameLog!$C:$C,"BOS")</f>
        <v>1</v>
      </c>
      <c r="O3">
        <f>SUMIFS(GameLog!R:R,GameLog!$D:$D,'BOS B'!$A3,GameLog!$C:$C,"BOS")</f>
        <v>0</v>
      </c>
      <c r="P3">
        <f>SUMIFS(GameLog!S:S,GameLog!$D:$D,'BOS B'!$A3,GameLog!$C:$C,"BOS")</f>
        <v>0</v>
      </c>
      <c r="Q3">
        <f>SUMIFS(GameLog!T:T,GameLog!$D:$D,'BOS B'!$A3,GameLog!$C:$C,"BOS")</f>
        <v>0</v>
      </c>
      <c r="R3">
        <f>SUMIFS(GameLog!U:U,GameLog!$D:$D,'BOS B'!$A3,GameLog!$C:$C,"BOS")</f>
        <v>0</v>
      </c>
      <c r="S3">
        <f>SUMIFS(GameLog!V:V,GameLog!$D:$D,'BOS B'!$A3,GameLog!$C:$C,"BOS")</f>
        <v>0</v>
      </c>
      <c r="T3">
        <v>1</v>
      </c>
      <c r="U3">
        <v>1</v>
      </c>
      <c r="V3" s="8">
        <f t="shared" ref="V3:V31" si="3">IFERROR(F3/D3,0)</f>
        <v>0.2857142857142857</v>
      </c>
      <c r="W3" s="8">
        <f t="shared" si="0"/>
        <v>0.2857142857142857</v>
      </c>
      <c r="X3" s="8">
        <f t="shared" si="1"/>
        <v>0.5</v>
      </c>
      <c r="Y3" s="8">
        <f t="shared" ref="Y3:Y31" si="4">W3+X3</f>
        <v>0.7857142857142857</v>
      </c>
      <c r="Z3">
        <f t="shared" ref="Z3:Z31" si="5">G3+F3+H3*2+I3*3</f>
        <v>7</v>
      </c>
      <c r="AD3" s="14"/>
    </row>
    <row r="4" spans="1:30">
      <c r="A4" t="s">
        <v>2700</v>
      </c>
      <c r="B4" cm="1">
        <f t="array" ref="B4">IF(COUNTIFS(GameLog!D:D,'BOS B'!A4,GameLog!C:C,"BOS")=0,0,COUNTA(_xlfn.UNIQUE(_xlfn._xlws.FILTER(GameLog!A$2:A$1000, (GameLog!C$2:C$1000="BOS") * (GameLog!D$2:D$1000=A4)))))</f>
        <v>3</v>
      </c>
      <c r="C4">
        <f t="shared" si="2"/>
        <v>15</v>
      </c>
      <c r="D4">
        <f>SUMIFS(GameLog!G:G,GameLog!$D:$D,'BOS B'!$A4,GameLog!$C:$C,"BOS")</f>
        <v>11</v>
      </c>
      <c r="E4">
        <f>SUMIFS(GameLog!H:H,GameLog!$D:$D,'BOS B'!$A4,GameLog!$C:$C,"BOS")</f>
        <v>2</v>
      </c>
      <c r="F4">
        <f>SUMIFS(GameLog!I:I,GameLog!$D:$D,'BOS B'!$A4,GameLog!$C:$C,"BOS")</f>
        <v>4</v>
      </c>
      <c r="G4">
        <f>SUMIFS(GameLog!J:J,GameLog!$D:$D,'BOS B'!$A4,GameLog!$C:$C,"BOS")</f>
        <v>0</v>
      </c>
      <c r="H4">
        <f>SUMIFS(GameLog!K:K,GameLog!$D:$D,'BOS B'!$A4,GameLog!$C:$C,"BOS")</f>
        <v>0</v>
      </c>
      <c r="I4">
        <f>SUMIFS(GameLog!L:L,GameLog!$D:$D,'BOS B'!$A4,GameLog!$C:$C,"BOS")</f>
        <v>0</v>
      </c>
      <c r="J4">
        <f>SUMIFS(GameLog!M:M,GameLog!$D:$D,'BOS B'!$A4,GameLog!$C:$C,"BOS")</f>
        <v>1</v>
      </c>
      <c r="K4">
        <f>SUMIFS(GameLog!N:N,GameLog!$D:$D,'BOS B'!$A4,GameLog!$C:$C,"BOS")</f>
        <v>2</v>
      </c>
      <c r="L4">
        <f>SUMIFS(GameLog!O:O,GameLog!$D:$D,'BOS B'!$A4,GameLog!$C:$C,"BOS")</f>
        <v>0</v>
      </c>
      <c r="M4">
        <f>SUMIFS(GameLog!P:P,GameLog!$D:$D,'BOS B'!$A4,GameLog!$C:$C,"BOS")</f>
        <v>4</v>
      </c>
      <c r="N4">
        <f>SUMIFS(GameLog!Q:Q,GameLog!$D:$D,'BOS B'!$A4,GameLog!$C:$C,"BOS")</f>
        <v>2</v>
      </c>
      <c r="O4">
        <f>SUMIFS(GameLog!R:R,GameLog!$D:$D,'BOS B'!$A4,GameLog!$C:$C,"BOS")</f>
        <v>1</v>
      </c>
      <c r="P4">
        <f>SUMIFS(GameLog!S:S,GameLog!$D:$D,'BOS B'!$A4,GameLog!$C:$C,"BOS")</f>
        <v>0</v>
      </c>
      <c r="Q4">
        <f>SUMIFS(GameLog!T:T,GameLog!$D:$D,'BOS B'!$A4,GameLog!$C:$C,"BOS")</f>
        <v>0</v>
      </c>
      <c r="R4">
        <f>SUMIFS(GameLog!U:U,GameLog!$D:$D,'BOS B'!$A4,GameLog!$C:$C,"BOS")</f>
        <v>0</v>
      </c>
      <c r="S4">
        <f>SUMIFS(GameLog!V:V,GameLog!$D:$D,'BOS B'!$A4,GameLog!$C:$C,"BOS")</f>
        <v>0</v>
      </c>
      <c r="T4">
        <v>1</v>
      </c>
      <c r="U4">
        <v>1</v>
      </c>
      <c r="V4" s="8">
        <f t="shared" si="3"/>
        <v>0.36363636363636365</v>
      </c>
      <c r="W4" s="8">
        <f t="shared" si="0"/>
        <v>0.53333333333333333</v>
      </c>
      <c r="X4" s="8">
        <f t="shared" si="1"/>
        <v>0.36363636363636365</v>
      </c>
      <c r="Y4" s="8">
        <f t="shared" si="4"/>
        <v>0.89696969696969697</v>
      </c>
      <c r="Z4">
        <f t="shared" si="5"/>
        <v>4</v>
      </c>
      <c r="AD4" s="14"/>
    </row>
    <row r="5" spans="1:30">
      <c r="A5" t="s">
        <v>2701</v>
      </c>
      <c r="B5" cm="1">
        <f t="array" ref="B5">IF(COUNTIFS(GameLog!D:D,'BOS B'!A5,GameLog!C:C,"BOS")=0,0,COUNTA(_xlfn.UNIQUE(_xlfn._xlws.FILTER(GameLog!A$2:A$1000, (GameLog!C$2:C$1000="BOS") * (GameLog!D$2:D$1000=A5)))))</f>
        <v>3</v>
      </c>
      <c r="C5">
        <f t="shared" si="2"/>
        <v>15</v>
      </c>
      <c r="D5">
        <f>SUMIFS(GameLog!G:G,GameLog!$D:$D,'BOS B'!$A5,GameLog!$C:$C,"BOS")</f>
        <v>15</v>
      </c>
      <c r="E5">
        <f>SUMIFS(GameLog!H:H,GameLog!$D:$D,'BOS B'!$A5,GameLog!$C:$C,"BOS")</f>
        <v>2</v>
      </c>
      <c r="F5">
        <f>SUMIFS(GameLog!I:I,GameLog!$D:$D,'BOS B'!$A5,GameLog!$C:$C,"BOS")</f>
        <v>1</v>
      </c>
      <c r="G5">
        <f>SUMIFS(GameLog!J:J,GameLog!$D:$D,'BOS B'!$A5,GameLog!$C:$C,"BOS")</f>
        <v>0</v>
      </c>
      <c r="H5">
        <f>SUMIFS(GameLog!K:K,GameLog!$D:$D,'BOS B'!$A5,GameLog!$C:$C,"BOS")</f>
        <v>0</v>
      </c>
      <c r="I5">
        <f>SUMIFS(GameLog!L:L,GameLog!$D:$D,'BOS B'!$A5,GameLog!$C:$C,"BOS")</f>
        <v>0</v>
      </c>
      <c r="J5">
        <f>SUMIFS(GameLog!M:M,GameLog!$D:$D,'BOS B'!$A5,GameLog!$C:$C,"BOS")</f>
        <v>0</v>
      </c>
      <c r="K5">
        <f>SUMIFS(GameLog!N:N,GameLog!$D:$D,'BOS B'!$A5,GameLog!$C:$C,"BOS")</f>
        <v>0</v>
      </c>
      <c r="L5">
        <f>SUMIFS(GameLog!O:O,GameLog!$D:$D,'BOS B'!$A5,GameLog!$C:$C,"BOS")</f>
        <v>0</v>
      </c>
      <c r="M5">
        <f>SUMIFS(GameLog!P:P,GameLog!$D:$D,'BOS B'!$A5,GameLog!$C:$C,"BOS")</f>
        <v>0</v>
      </c>
      <c r="N5">
        <f>SUMIFS(GameLog!Q:Q,GameLog!$D:$D,'BOS B'!$A5,GameLog!$C:$C,"BOS")</f>
        <v>1</v>
      </c>
      <c r="O5">
        <f>SUMIFS(GameLog!R:R,GameLog!$D:$D,'BOS B'!$A5,GameLog!$C:$C,"BOS")</f>
        <v>1</v>
      </c>
      <c r="P5">
        <f>SUMIFS(GameLog!S:S,GameLog!$D:$D,'BOS B'!$A5,GameLog!$C:$C,"BOS")</f>
        <v>0</v>
      </c>
      <c r="Q5">
        <f>SUMIFS(GameLog!T:T,GameLog!$D:$D,'BOS B'!$A5,GameLog!$C:$C,"BOS")</f>
        <v>0</v>
      </c>
      <c r="R5">
        <f>SUMIFS(GameLog!U:U,GameLog!$D:$D,'BOS B'!$A5,GameLog!$C:$C,"BOS")</f>
        <v>0</v>
      </c>
      <c r="S5">
        <f>SUMIFS(GameLog!V:V,GameLog!$D:$D,'BOS B'!$A5,GameLog!$C:$C,"BOS")</f>
        <v>0</v>
      </c>
      <c r="T5">
        <v>0</v>
      </c>
      <c r="U5">
        <v>1</v>
      </c>
      <c r="V5" s="8">
        <f t="shared" si="3"/>
        <v>6.6666666666666666E-2</v>
      </c>
      <c r="W5" s="8">
        <f t="shared" si="0"/>
        <v>6.6666666666666666E-2</v>
      </c>
      <c r="X5" s="8">
        <f t="shared" si="1"/>
        <v>6.6666666666666666E-2</v>
      </c>
      <c r="Y5" s="8">
        <f t="shared" si="4"/>
        <v>0.13333333333333333</v>
      </c>
      <c r="Z5">
        <f t="shared" si="5"/>
        <v>1</v>
      </c>
      <c r="AD5" s="14"/>
    </row>
    <row r="6" spans="1:30">
      <c r="A6" t="s">
        <v>2726</v>
      </c>
      <c r="B6" cm="1">
        <f t="array" ref="B6">IF(COUNTIFS(GameLog!D:D,'BOS B'!A6,GameLog!C:C,"BOS")=0,0,COUNTA(_xlfn.UNIQUE(_xlfn._xlws.FILTER(GameLog!A$2:A$1000, (GameLog!C$2:C$1000="BOS") * (GameLog!D$2:D$1000=A6)))))</f>
        <v>2</v>
      </c>
      <c r="C6">
        <f t="shared" si="2"/>
        <v>10</v>
      </c>
      <c r="D6">
        <f>SUMIFS(GameLog!G:G,GameLog!$D:$D,'BOS B'!$A6,GameLog!$C:$C,"BOS")</f>
        <v>9</v>
      </c>
      <c r="E6">
        <f>SUMIFS(GameLog!H:H,GameLog!$D:$D,'BOS B'!$A6,GameLog!$C:$C,"BOS")</f>
        <v>1</v>
      </c>
      <c r="F6">
        <f>SUMIFS(GameLog!I:I,GameLog!$D:$D,'BOS B'!$A6,GameLog!$C:$C,"BOS")</f>
        <v>5</v>
      </c>
      <c r="G6">
        <f>SUMIFS(GameLog!J:J,GameLog!$D:$D,'BOS B'!$A6,GameLog!$C:$C,"BOS")</f>
        <v>0</v>
      </c>
      <c r="H6">
        <f>SUMIFS(GameLog!K:K,GameLog!$D:$D,'BOS B'!$A6,GameLog!$C:$C,"BOS")</f>
        <v>0</v>
      </c>
      <c r="I6">
        <f>SUMIFS(GameLog!L:L,GameLog!$D:$D,'BOS B'!$A6,GameLog!$C:$C,"BOS")</f>
        <v>1</v>
      </c>
      <c r="J6">
        <f>SUMIFS(GameLog!M:M,GameLog!$D:$D,'BOS B'!$A6,GameLog!$C:$C,"BOS")</f>
        <v>2</v>
      </c>
      <c r="K6">
        <f>SUMIFS(GameLog!N:N,GameLog!$D:$D,'BOS B'!$A6,GameLog!$C:$C,"BOS")</f>
        <v>0</v>
      </c>
      <c r="L6">
        <f>SUMIFS(GameLog!O:O,GameLog!$D:$D,'BOS B'!$A6,GameLog!$C:$C,"BOS")</f>
        <v>0</v>
      </c>
      <c r="M6">
        <f>SUMIFS(GameLog!P:P,GameLog!$D:$D,'BOS B'!$A6,GameLog!$C:$C,"BOS")</f>
        <v>0</v>
      </c>
      <c r="N6">
        <f>SUMIFS(GameLog!Q:Q,GameLog!$D:$D,'BOS B'!$A6,GameLog!$C:$C,"BOS")</f>
        <v>0</v>
      </c>
      <c r="O6">
        <f>SUMIFS(GameLog!R:R,GameLog!$D:$D,'BOS B'!$A6,GameLog!$C:$C,"BOS")</f>
        <v>0</v>
      </c>
      <c r="P6">
        <f>SUMIFS(GameLog!S:S,GameLog!$D:$D,'BOS B'!$A6,GameLog!$C:$C,"BOS")</f>
        <v>1</v>
      </c>
      <c r="Q6">
        <f>SUMIFS(GameLog!T:T,GameLog!$D:$D,'BOS B'!$A6,GameLog!$C:$C,"BOS")</f>
        <v>0</v>
      </c>
      <c r="R6">
        <f>SUMIFS(GameLog!U:U,GameLog!$D:$D,'BOS B'!$A6,GameLog!$C:$C,"BOS")</f>
        <v>0</v>
      </c>
      <c r="S6">
        <f>SUMIFS(GameLog!V:V,GameLog!$D:$D,'BOS B'!$A6,GameLog!$C:$C,"BOS")</f>
        <v>0</v>
      </c>
      <c r="T6">
        <v>2</v>
      </c>
      <c r="U6">
        <v>2</v>
      </c>
      <c r="V6" s="8">
        <f t="shared" si="3"/>
        <v>0.55555555555555558</v>
      </c>
      <c r="W6" s="8">
        <f t="shared" si="0"/>
        <v>0.6</v>
      </c>
      <c r="X6" s="8">
        <f t="shared" si="1"/>
        <v>0.88888888888888884</v>
      </c>
      <c r="Y6" s="8">
        <f t="shared" si="4"/>
        <v>1.4888888888888889</v>
      </c>
      <c r="Z6">
        <f t="shared" si="5"/>
        <v>8</v>
      </c>
      <c r="AD6" s="14"/>
    </row>
    <row r="7" spans="1:30">
      <c r="A7" t="s">
        <v>2702</v>
      </c>
      <c r="B7" cm="1">
        <f t="array" ref="B7">IF(COUNTIFS(GameLog!D:D,'BOS B'!A7,GameLog!C:C,"BOS")=0,0,COUNTA(_xlfn.UNIQUE(_xlfn._xlws.FILTER(GameLog!A$2:A$1000, (GameLog!C$2:C$1000="BOS") * (GameLog!D$2:D$1000=A7)))))</f>
        <v>3</v>
      </c>
      <c r="C7">
        <f t="shared" si="2"/>
        <v>13</v>
      </c>
      <c r="D7">
        <f>SUMIFS(GameLog!G:G,GameLog!$D:$D,'BOS B'!$A7,GameLog!$C:$C,"BOS")</f>
        <v>11</v>
      </c>
      <c r="E7">
        <f>SUMIFS(GameLog!H:H,GameLog!$D:$D,'BOS B'!$A7,GameLog!$C:$C,"BOS")</f>
        <v>3</v>
      </c>
      <c r="F7">
        <f>SUMIFS(GameLog!I:I,GameLog!$D:$D,'BOS B'!$A7,GameLog!$C:$C,"BOS")</f>
        <v>5</v>
      </c>
      <c r="G7">
        <f>SUMIFS(GameLog!J:J,GameLog!$D:$D,'BOS B'!$A7,GameLog!$C:$C,"BOS")</f>
        <v>0</v>
      </c>
      <c r="H7">
        <f>SUMIFS(GameLog!K:K,GameLog!$D:$D,'BOS B'!$A7,GameLog!$C:$C,"BOS")</f>
        <v>0</v>
      </c>
      <c r="I7">
        <f>SUMIFS(GameLog!L:L,GameLog!$D:$D,'BOS B'!$A7,GameLog!$C:$C,"BOS")</f>
        <v>2</v>
      </c>
      <c r="J7">
        <f>SUMIFS(GameLog!M:M,GameLog!$D:$D,'BOS B'!$A7,GameLog!$C:$C,"BOS")</f>
        <v>2</v>
      </c>
      <c r="K7">
        <f>SUMIFS(GameLog!N:N,GameLog!$D:$D,'BOS B'!$A7,GameLog!$C:$C,"BOS")</f>
        <v>0</v>
      </c>
      <c r="L7">
        <f>SUMIFS(GameLog!O:O,GameLog!$D:$D,'BOS B'!$A7,GameLog!$C:$C,"BOS")</f>
        <v>0</v>
      </c>
      <c r="M7">
        <f>SUMIFS(GameLog!P:P,GameLog!$D:$D,'BOS B'!$A7,GameLog!$C:$C,"BOS")</f>
        <v>2</v>
      </c>
      <c r="N7">
        <f>SUMIFS(GameLog!Q:Q,GameLog!$D:$D,'BOS B'!$A7,GameLog!$C:$C,"BOS")</f>
        <v>1</v>
      </c>
      <c r="O7">
        <f>SUMIFS(GameLog!R:R,GameLog!$D:$D,'BOS B'!$A7,GameLog!$C:$C,"BOS")</f>
        <v>1</v>
      </c>
      <c r="P7">
        <f>SUMIFS(GameLog!S:S,GameLog!$D:$D,'BOS B'!$A7,GameLog!$C:$C,"BOS")</f>
        <v>0</v>
      </c>
      <c r="Q7">
        <f>SUMIFS(GameLog!T:T,GameLog!$D:$D,'BOS B'!$A7,GameLog!$C:$C,"BOS")</f>
        <v>0</v>
      </c>
      <c r="R7">
        <f>SUMIFS(GameLog!U:U,GameLog!$D:$D,'BOS B'!$A7,GameLog!$C:$C,"BOS")</f>
        <v>0</v>
      </c>
      <c r="S7">
        <f>SUMIFS(GameLog!V:V,GameLog!$D:$D,'BOS B'!$A7,GameLog!$C:$C,"BOS")</f>
        <v>0</v>
      </c>
      <c r="T7">
        <v>2</v>
      </c>
      <c r="U7">
        <v>2</v>
      </c>
      <c r="V7" s="8">
        <f t="shared" si="3"/>
        <v>0.45454545454545453</v>
      </c>
      <c r="W7" s="8">
        <f t="shared" si="0"/>
        <v>0.53846153846153844</v>
      </c>
      <c r="X7" s="8">
        <f t="shared" si="1"/>
        <v>1</v>
      </c>
      <c r="Y7" s="8">
        <f t="shared" si="4"/>
        <v>1.5384615384615383</v>
      </c>
      <c r="Z7">
        <f t="shared" si="5"/>
        <v>11</v>
      </c>
      <c r="AD7" s="14"/>
    </row>
    <row r="8" spans="1:30">
      <c r="A8" t="s">
        <v>2703</v>
      </c>
      <c r="B8" cm="1">
        <f t="array" ref="B8">IF(COUNTIFS(GameLog!D:D,'BOS B'!A8,GameLog!C:C,"BOS")=0,0,COUNTA(_xlfn.UNIQUE(_xlfn._xlws.FILTER(GameLog!A$2:A$1000, (GameLog!C$2:C$1000="BOS") * (GameLog!D$2:D$1000=A8)))))</f>
        <v>3</v>
      </c>
      <c r="C8">
        <f t="shared" si="2"/>
        <v>13</v>
      </c>
      <c r="D8">
        <f>SUMIFS(GameLog!G:G,GameLog!$D:$D,'BOS B'!$A8,GameLog!$C:$C,"BOS")</f>
        <v>10</v>
      </c>
      <c r="E8">
        <f>SUMIFS(GameLog!H:H,GameLog!$D:$D,'BOS B'!$A8,GameLog!$C:$C,"BOS")</f>
        <v>0</v>
      </c>
      <c r="F8">
        <f>SUMIFS(GameLog!I:I,GameLog!$D:$D,'BOS B'!$A8,GameLog!$C:$C,"BOS")</f>
        <v>2</v>
      </c>
      <c r="G8">
        <f>SUMIFS(GameLog!J:J,GameLog!$D:$D,'BOS B'!$A8,GameLog!$C:$C,"BOS")</f>
        <v>1</v>
      </c>
      <c r="H8">
        <f>SUMIFS(GameLog!K:K,GameLog!$D:$D,'BOS B'!$A8,GameLog!$C:$C,"BOS")</f>
        <v>0</v>
      </c>
      <c r="I8">
        <f>SUMIFS(GameLog!L:L,GameLog!$D:$D,'BOS B'!$A8,GameLog!$C:$C,"BOS")</f>
        <v>0</v>
      </c>
      <c r="J8">
        <f>SUMIFS(GameLog!M:M,GameLog!$D:$D,'BOS B'!$A8,GameLog!$C:$C,"BOS")</f>
        <v>1</v>
      </c>
      <c r="K8">
        <f>SUMIFS(GameLog!N:N,GameLog!$D:$D,'BOS B'!$A8,GameLog!$C:$C,"BOS")</f>
        <v>0</v>
      </c>
      <c r="L8">
        <f>SUMIFS(GameLog!O:O,GameLog!$D:$D,'BOS B'!$A8,GameLog!$C:$C,"BOS")</f>
        <v>0</v>
      </c>
      <c r="M8">
        <f>SUMIFS(GameLog!P:P,GameLog!$D:$D,'BOS B'!$A8,GameLog!$C:$C,"BOS")</f>
        <v>1</v>
      </c>
      <c r="N8">
        <f>SUMIFS(GameLog!Q:Q,GameLog!$D:$D,'BOS B'!$A8,GameLog!$C:$C,"BOS")</f>
        <v>0</v>
      </c>
      <c r="O8">
        <f>SUMIFS(GameLog!R:R,GameLog!$D:$D,'BOS B'!$A8,GameLog!$C:$C,"BOS")</f>
        <v>0</v>
      </c>
      <c r="P8">
        <f>SUMIFS(GameLog!S:S,GameLog!$D:$D,'BOS B'!$A8,GameLog!$C:$C,"BOS")</f>
        <v>0</v>
      </c>
      <c r="Q8">
        <f>SUMIFS(GameLog!T:T,GameLog!$D:$D,'BOS B'!$A8,GameLog!$C:$C,"BOS")</f>
        <v>2</v>
      </c>
      <c r="R8">
        <f>SUMIFS(GameLog!U:U,GameLog!$D:$D,'BOS B'!$A8,GameLog!$C:$C,"BOS")</f>
        <v>0</v>
      </c>
      <c r="S8">
        <f>SUMIFS(GameLog!V:V,GameLog!$D:$D,'BOS B'!$A8,GameLog!$C:$C,"BOS")</f>
        <v>0</v>
      </c>
      <c r="T8">
        <v>2</v>
      </c>
      <c r="U8">
        <v>2</v>
      </c>
      <c r="V8" s="8">
        <f t="shared" si="3"/>
        <v>0.2</v>
      </c>
      <c r="W8" s="8">
        <f t="shared" si="0"/>
        <v>0.27272727272727271</v>
      </c>
      <c r="X8" s="8">
        <f t="shared" si="1"/>
        <v>0.3</v>
      </c>
      <c r="Y8" s="8">
        <f t="shared" si="4"/>
        <v>0.57272727272727275</v>
      </c>
      <c r="Z8">
        <f t="shared" si="5"/>
        <v>3</v>
      </c>
      <c r="AD8" s="14"/>
    </row>
    <row r="9" spans="1:30">
      <c r="A9" t="s">
        <v>2704</v>
      </c>
      <c r="B9" cm="1">
        <f t="array" ref="B9">IF(COUNTIFS(GameLog!D:D,'BOS B'!A9,GameLog!C:C,"BOS")=0,0,COUNTA(_xlfn.UNIQUE(_xlfn._xlws.FILTER(GameLog!A$2:A$1000, (GameLog!C$2:C$1000="BOS") * (GameLog!D$2:D$1000=A9)))))</f>
        <v>3</v>
      </c>
      <c r="C9">
        <f t="shared" si="2"/>
        <v>10</v>
      </c>
      <c r="D9">
        <f>SUMIFS(GameLog!G:G,GameLog!$D:$D,'BOS B'!$A9,GameLog!$C:$C,"BOS")</f>
        <v>9</v>
      </c>
      <c r="E9">
        <f>SUMIFS(GameLog!H:H,GameLog!$D:$D,'BOS B'!$A9,GameLog!$C:$C,"BOS")</f>
        <v>2</v>
      </c>
      <c r="F9">
        <f>SUMIFS(GameLog!I:I,GameLog!$D:$D,'BOS B'!$A9,GameLog!$C:$C,"BOS")</f>
        <v>3</v>
      </c>
      <c r="G9">
        <f>SUMIFS(GameLog!J:J,GameLog!$D:$D,'BOS B'!$A9,GameLog!$C:$C,"BOS")</f>
        <v>1</v>
      </c>
      <c r="H9">
        <f>SUMIFS(GameLog!K:K,GameLog!$D:$D,'BOS B'!$A9,GameLog!$C:$C,"BOS")</f>
        <v>0</v>
      </c>
      <c r="I9">
        <f>SUMIFS(GameLog!L:L,GameLog!$D:$D,'BOS B'!$A9,GameLog!$C:$C,"BOS")</f>
        <v>1</v>
      </c>
      <c r="J9">
        <f>SUMIFS(GameLog!M:M,GameLog!$D:$D,'BOS B'!$A9,GameLog!$C:$C,"BOS")</f>
        <v>2</v>
      </c>
      <c r="K9">
        <f>SUMIFS(GameLog!N:N,GameLog!$D:$D,'BOS B'!$A9,GameLog!$C:$C,"BOS")</f>
        <v>0</v>
      </c>
      <c r="L9">
        <f>SUMIFS(GameLog!O:O,GameLog!$D:$D,'BOS B'!$A9,GameLog!$C:$C,"BOS")</f>
        <v>0</v>
      </c>
      <c r="M9">
        <f>SUMIFS(GameLog!P:P,GameLog!$D:$D,'BOS B'!$A9,GameLog!$C:$C,"BOS")</f>
        <v>1</v>
      </c>
      <c r="N9">
        <f>SUMIFS(GameLog!Q:Q,GameLog!$D:$D,'BOS B'!$A9,GameLog!$C:$C,"BOS")</f>
        <v>0</v>
      </c>
      <c r="O9">
        <f>SUMIFS(GameLog!R:R,GameLog!$D:$D,'BOS B'!$A9,GameLog!$C:$C,"BOS")</f>
        <v>2</v>
      </c>
      <c r="P9">
        <f>SUMIFS(GameLog!S:S,GameLog!$D:$D,'BOS B'!$A9,GameLog!$C:$C,"BOS")</f>
        <v>0</v>
      </c>
      <c r="Q9">
        <f>SUMIFS(GameLog!T:T,GameLog!$D:$D,'BOS B'!$A9,GameLog!$C:$C,"BOS")</f>
        <v>0</v>
      </c>
      <c r="R9">
        <f>SUMIFS(GameLog!U:U,GameLog!$D:$D,'BOS B'!$A9,GameLog!$C:$C,"BOS")</f>
        <v>0</v>
      </c>
      <c r="S9">
        <f>SUMIFS(GameLog!V:V,GameLog!$D:$D,'BOS B'!$A9,GameLog!$C:$C,"BOS")</f>
        <v>0</v>
      </c>
      <c r="T9">
        <v>2</v>
      </c>
      <c r="U9">
        <v>2</v>
      </c>
      <c r="V9" s="8">
        <f t="shared" si="3"/>
        <v>0.33333333333333331</v>
      </c>
      <c r="W9" s="8">
        <f t="shared" si="0"/>
        <v>0.4</v>
      </c>
      <c r="X9" s="8">
        <f t="shared" si="1"/>
        <v>0.77777777777777779</v>
      </c>
      <c r="Y9" s="8">
        <f t="shared" si="4"/>
        <v>1.1777777777777778</v>
      </c>
      <c r="Z9">
        <f t="shared" si="5"/>
        <v>7</v>
      </c>
      <c r="AD9" s="14"/>
    </row>
    <row r="10" spans="1:30">
      <c r="A10" t="s">
        <v>2705</v>
      </c>
      <c r="B10" cm="1">
        <f t="array" ref="B10">IF(COUNTIFS(GameLog!D:D,'BOS B'!A10,GameLog!C:C,"BOS")=0,0,COUNTA(_xlfn.UNIQUE(_xlfn._xlws.FILTER(GameLog!A$2:A$1000, (GameLog!C$2:C$1000="BOS") * (GameLog!D$2:D$1000=A10)))))</f>
        <v>1</v>
      </c>
      <c r="C10">
        <f t="shared" si="2"/>
        <v>1</v>
      </c>
      <c r="D10">
        <f>SUMIFS(GameLog!G:G,GameLog!$D:$D,'BOS B'!$A10,GameLog!$C:$C,"BOS")</f>
        <v>0</v>
      </c>
      <c r="E10">
        <f>SUMIFS(GameLog!H:H,GameLog!$D:$D,'BOS B'!$A10,GameLog!$C:$C,"BOS")</f>
        <v>0</v>
      </c>
      <c r="F10">
        <f>SUMIFS(GameLog!I:I,GameLog!$D:$D,'BOS B'!$A10,GameLog!$C:$C,"BOS")</f>
        <v>0</v>
      </c>
      <c r="G10">
        <f>SUMIFS(GameLog!J:J,GameLog!$D:$D,'BOS B'!$A10,GameLog!$C:$C,"BOS")</f>
        <v>0</v>
      </c>
      <c r="H10">
        <f>SUMIFS(GameLog!K:K,GameLog!$D:$D,'BOS B'!$A10,GameLog!$C:$C,"BOS")</f>
        <v>0</v>
      </c>
      <c r="I10">
        <f>SUMIFS(GameLog!L:L,GameLog!$D:$D,'BOS B'!$A10,GameLog!$C:$C,"BOS")</f>
        <v>0</v>
      </c>
      <c r="J10">
        <f>SUMIFS(GameLog!M:M,GameLog!$D:$D,'BOS B'!$A10,GameLog!$C:$C,"BOS")</f>
        <v>0</v>
      </c>
      <c r="K10">
        <f>SUMIFS(GameLog!N:N,GameLog!$D:$D,'BOS B'!$A10,GameLog!$C:$C,"BOS")</f>
        <v>0</v>
      </c>
      <c r="L10">
        <f>SUMIFS(GameLog!O:O,GameLog!$D:$D,'BOS B'!$A10,GameLog!$C:$C,"BOS")</f>
        <v>0</v>
      </c>
      <c r="M10">
        <f>SUMIFS(GameLog!P:P,GameLog!$D:$D,'BOS B'!$A10,GameLog!$C:$C,"BOS")</f>
        <v>0</v>
      </c>
      <c r="N10">
        <f>SUMIFS(GameLog!Q:Q,GameLog!$D:$D,'BOS B'!$A10,GameLog!$C:$C,"BOS")</f>
        <v>0</v>
      </c>
      <c r="O10">
        <f>SUMIFS(GameLog!R:R,GameLog!$D:$D,'BOS B'!$A10,GameLog!$C:$C,"BOS")</f>
        <v>0</v>
      </c>
      <c r="P10">
        <f>SUMIFS(GameLog!S:S,GameLog!$D:$D,'BOS B'!$A10,GameLog!$C:$C,"BOS")</f>
        <v>1</v>
      </c>
      <c r="Q10">
        <f>SUMIFS(GameLog!T:T,GameLog!$D:$D,'BOS B'!$A10,GameLog!$C:$C,"BOS")</f>
        <v>0</v>
      </c>
      <c r="R10">
        <f>SUMIFS(GameLog!U:U,GameLog!$D:$D,'BOS B'!$A10,GameLog!$C:$C,"BOS")</f>
        <v>0</v>
      </c>
      <c r="S10">
        <f>SUMIFS(GameLog!V:V,GameLog!$D:$D,'BOS B'!$A10,GameLog!$C:$C,"BOS")</f>
        <v>0</v>
      </c>
      <c r="T10">
        <v>0</v>
      </c>
      <c r="U10">
        <v>0</v>
      </c>
      <c r="V10" s="8">
        <f t="shared" si="3"/>
        <v>0</v>
      </c>
      <c r="W10" s="8">
        <f t="shared" si="0"/>
        <v>1</v>
      </c>
      <c r="X10" s="8">
        <f t="shared" si="1"/>
        <v>0</v>
      </c>
      <c r="Y10" s="8">
        <f t="shared" si="4"/>
        <v>1</v>
      </c>
      <c r="Z10">
        <f t="shared" si="5"/>
        <v>0</v>
      </c>
      <c r="AD10" s="14"/>
    </row>
    <row r="11" spans="1:30">
      <c r="A11" t="s">
        <v>2706</v>
      </c>
      <c r="B11" cm="1">
        <f t="array" ref="B11">IF(COUNTIFS(GameLog!D:D,'BOS B'!A11,GameLog!C:C,"BOS")=0,0,COUNTA(_xlfn.UNIQUE(_xlfn._xlws.FILTER(GameLog!A$2:A$1000, (GameLog!C$2:C$1000="BOS") * (GameLog!D$2:D$1000=A11)))))</f>
        <v>2</v>
      </c>
      <c r="C11">
        <f t="shared" si="2"/>
        <v>4</v>
      </c>
      <c r="D11">
        <f>SUMIFS(GameLog!G:G,GameLog!$D:$D,'BOS B'!$A11,GameLog!$C:$C,"BOS")</f>
        <v>4</v>
      </c>
      <c r="E11">
        <f>SUMIFS(GameLog!H:H,GameLog!$D:$D,'BOS B'!$A11,GameLog!$C:$C,"BOS")</f>
        <v>1</v>
      </c>
      <c r="F11">
        <f>SUMIFS(GameLog!I:I,GameLog!$D:$D,'BOS B'!$A11,GameLog!$C:$C,"BOS")</f>
        <v>0</v>
      </c>
      <c r="G11">
        <f>SUMIFS(GameLog!J:J,GameLog!$D:$D,'BOS B'!$A11,GameLog!$C:$C,"BOS")</f>
        <v>0</v>
      </c>
      <c r="H11">
        <f>SUMIFS(GameLog!K:K,GameLog!$D:$D,'BOS B'!$A11,GameLog!$C:$C,"BOS")</f>
        <v>0</v>
      </c>
      <c r="I11">
        <f>SUMIFS(GameLog!L:L,GameLog!$D:$D,'BOS B'!$A11,GameLog!$C:$C,"BOS")</f>
        <v>0</v>
      </c>
      <c r="J11">
        <f>SUMIFS(GameLog!M:M,GameLog!$D:$D,'BOS B'!$A11,GameLog!$C:$C,"BOS")</f>
        <v>0</v>
      </c>
      <c r="K11">
        <f>SUMIFS(GameLog!N:N,GameLog!$D:$D,'BOS B'!$A11,GameLog!$C:$C,"BOS")</f>
        <v>0</v>
      </c>
      <c r="L11">
        <f>SUMIFS(GameLog!O:O,GameLog!$D:$D,'BOS B'!$A11,GameLog!$C:$C,"BOS")</f>
        <v>0</v>
      </c>
      <c r="M11">
        <f>SUMIFS(GameLog!P:P,GameLog!$D:$D,'BOS B'!$A11,GameLog!$C:$C,"BOS")</f>
        <v>0</v>
      </c>
      <c r="N11">
        <f>SUMIFS(GameLog!Q:Q,GameLog!$D:$D,'BOS B'!$A11,GameLog!$C:$C,"BOS")</f>
        <v>1</v>
      </c>
      <c r="O11">
        <f>SUMIFS(GameLog!R:R,GameLog!$D:$D,'BOS B'!$A11,GameLog!$C:$C,"BOS")</f>
        <v>1</v>
      </c>
      <c r="P11">
        <f>SUMIFS(GameLog!S:S,GameLog!$D:$D,'BOS B'!$A11,GameLog!$C:$C,"BOS")</f>
        <v>0</v>
      </c>
      <c r="Q11">
        <f>SUMIFS(GameLog!T:T,GameLog!$D:$D,'BOS B'!$A11,GameLog!$C:$C,"BOS")</f>
        <v>0</v>
      </c>
      <c r="R11">
        <f>SUMIFS(GameLog!U:U,GameLog!$D:$D,'BOS B'!$A11,GameLog!$C:$C,"BOS")</f>
        <v>0</v>
      </c>
      <c r="S11">
        <f>SUMIFS(GameLog!V:V,GameLog!$D:$D,'BOS B'!$A11,GameLog!$C:$C,"BOS")</f>
        <v>0</v>
      </c>
      <c r="T11">
        <v>0</v>
      </c>
      <c r="U11">
        <v>0</v>
      </c>
      <c r="V11" s="8">
        <f t="shared" si="3"/>
        <v>0</v>
      </c>
      <c r="W11" s="8">
        <f t="shared" si="0"/>
        <v>0</v>
      </c>
      <c r="X11" s="8">
        <f t="shared" si="1"/>
        <v>0</v>
      </c>
      <c r="Y11" s="8">
        <f t="shared" si="4"/>
        <v>0</v>
      </c>
      <c r="Z11">
        <f t="shared" si="5"/>
        <v>0</v>
      </c>
      <c r="AD11" s="13"/>
    </row>
    <row r="12" spans="1:30">
      <c r="A12" t="s">
        <v>2707</v>
      </c>
      <c r="B12" cm="1">
        <f t="array" ref="B12">IF(COUNTIFS(GameLog!D:D,'BOS B'!A12,GameLog!C:C,"BOS")=0,0,COUNTA(_xlfn.UNIQUE(_xlfn._xlws.FILTER(GameLog!A$2:A$1000, (GameLog!C$2:C$1000="BOS") * (GameLog!D$2:D$1000=A12)))))</f>
        <v>0</v>
      </c>
      <c r="C12">
        <f t="shared" si="2"/>
        <v>0</v>
      </c>
      <c r="D12">
        <f>SUMIFS(GameLog!G:G,GameLog!$D:$D,'BOS B'!$A12,GameLog!$C:$C,"BOS")</f>
        <v>0</v>
      </c>
      <c r="E12">
        <f>SUMIFS(GameLog!H:H,GameLog!$D:$D,'BOS B'!$A12,GameLog!$C:$C,"BOS")</f>
        <v>0</v>
      </c>
      <c r="F12">
        <f>SUMIFS(GameLog!I:I,GameLog!$D:$D,'BOS B'!$A12,GameLog!$C:$C,"BOS")</f>
        <v>0</v>
      </c>
      <c r="G12">
        <f>SUMIFS(GameLog!J:J,GameLog!$D:$D,'BOS B'!$A12,GameLog!$C:$C,"BOS")</f>
        <v>0</v>
      </c>
      <c r="H12">
        <f>SUMIFS(GameLog!K:K,GameLog!$D:$D,'BOS B'!$A12,GameLog!$C:$C,"BOS")</f>
        <v>0</v>
      </c>
      <c r="I12">
        <f>SUMIFS(GameLog!L:L,GameLog!$D:$D,'BOS B'!$A12,GameLog!$C:$C,"BOS")</f>
        <v>0</v>
      </c>
      <c r="J12">
        <f>SUMIFS(GameLog!M:M,GameLog!$D:$D,'BOS B'!$A12,GameLog!$C:$C,"BOS")</f>
        <v>0</v>
      </c>
      <c r="K12">
        <f>SUMIFS(GameLog!N:N,GameLog!$D:$D,'BOS B'!$A12,GameLog!$C:$C,"BOS")</f>
        <v>0</v>
      </c>
      <c r="L12">
        <f>SUMIFS(GameLog!O:O,GameLog!$D:$D,'BOS B'!$A12,GameLog!$C:$C,"BOS")</f>
        <v>0</v>
      </c>
      <c r="M12">
        <f>SUMIFS(GameLog!P:P,GameLog!$D:$D,'BOS B'!$A12,GameLog!$C:$C,"BOS")</f>
        <v>0</v>
      </c>
      <c r="N12">
        <f>SUMIFS(GameLog!Q:Q,GameLog!$D:$D,'BOS B'!$A12,GameLog!$C:$C,"BOS")</f>
        <v>0</v>
      </c>
      <c r="O12">
        <f>SUMIFS(GameLog!R:R,GameLog!$D:$D,'BOS B'!$A12,GameLog!$C:$C,"BOS")</f>
        <v>0</v>
      </c>
      <c r="P12">
        <f>SUMIFS(GameLog!S:S,GameLog!$D:$D,'BOS B'!$A12,GameLog!$C:$C,"BOS")</f>
        <v>0</v>
      </c>
      <c r="Q12">
        <f>SUMIFS(GameLog!T:T,GameLog!$D:$D,'BOS B'!$A12,GameLog!$C:$C,"BOS")</f>
        <v>0</v>
      </c>
      <c r="R12">
        <f>SUMIFS(GameLog!U:U,GameLog!$D:$D,'BOS B'!$A12,GameLog!$C:$C,"BOS")</f>
        <v>0</v>
      </c>
      <c r="S12">
        <f>SUMIFS(GameLog!V:V,GameLog!$D:$D,'BOS B'!$A12,GameLog!$C:$C,"BOS")</f>
        <v>0</v>
      </c>
      <c r="T12">
        <v>0</v>
      </c>
      <c r="U12">
        <v>0</v>
      </c>
      <c r="V12" s="8">
        <f t="shared" si="3"/>
        <v>0</v>
      </c>
      <c r="W12" s="8">
        <f t="shared" si="0"/>
        <v>0</v>
      </c>
      <c r="X12" s="8">
        <f t="shared" si="1"/>
        <v>0</v>
      </c>
      <c r="Y12" s="8">
        <f t="shared" si="4"/>
        <v>0</v>
      </c>
      <c r="Z12">
        <f t="shared" si="5"/>
        <v>0</v>
      </c>
      <c r="AD12" s="14"/>
    </row>
    <row r="13" spans="1:30">
      <c r="A13" t="s">
        <v>2708</v>
      </c>
      <c r="B13" cm="1">
        <f t="array" ref="B13">IF(COUNTIFS(GameLog!D:D,'BOS B'!A13,GameLog!C:C,"BOS")=0,0,COUNTA(_xlfn.UNIQUE(_xlfn._xlws.FILTER(GameLog!A$2:A$1000, (GameLog!C$2:C$1000="BOS") * (GameLog!D$2:D$1000=A13)))))</f>
        <v>0</v>
      </c>
      <c r="C13">
        <f t="shared" si="2"/>
        <v>0</v>
      </c>
      <c r="D13">
        <f>SUMIFS(GameLog!G:G,GameLog!$D:$D,'BOS B'!$A13,GameLog!$C:$C,"BOS")</f>
        <v>0</v>
      </c>
      <c r="E13">
        <f>SUMIFS(GameLog!H:H,GameLog!$D:$D,'BOS B'!$A13,GameLog!$C:$C,"BOS")</f>
        <v>0</v>
      </c>
      <c r="F13">
        <f>SUMIFS(GameLog!I:I,GameLog!$D:$D,'BOS B'!$A13,GameLog!$C:$C,"BOS")</f>
        <v>0</v>
      </c>
      <c r="G13">
        <f>SUMIFS(GameLog!J:J,GameLog!$D:$D,'BOS B'!$A13,GameLog!$C:$C,"BOS")</f>
        <v>0</v>
      </c>
      <c r="H13">
        <f>SUMIFS(GameLog!K:K,GameLog!$D:$D,'BOS B'!$A13,GameLog!$C:$C,"BOS")</f>
        <v>0</v>
      </c>
      <c r="I13">
        <f>SUMIFS(GameLog!L:L,GameLog!$D:$D,'BOS B'!$A13,GameLog!$C:$C,"BOS")</f>
        <v>0</v>
      </c>
      <c r="J13">
        <f>SUMIFS(GameLog!M:M,GameLog!$D:$D,'BOS B'!$A13,GameLog!$C:$C,"BOS")</f>
        <v>0</v>
      </c>
      <c r="K13">
        <f>SUMIFS(GameLog!N:N,GameLog!$D:$D,'BOS B'!$A13,GameLog!$C:$C,"BOS")</f>
        <v>0</v>
      </c>
      <c r="L13">
        <f>SUMIFS(GameLog!O:O,GameLog!$D:$D,'BOS B'!$A13,GameLog!$C:$C,"BOS")</f>
        <v>0</v>
      </c>
      <c r="M13">
        <f>SUMIFS(GameLog!P:P,GameLog!$D:$D,'BOS B'!$A13,GameLog!$C:$C,"BOS")</f>
        <v>0</v>
      </c>
      <c r="N13">
        <f>SUMIFS(GameLog!Q:Q,GameLog!$D:$D,'BOS B'!$A13,GameLog!$C:$C,"BOS")</f>
        <v>0</v>
      </c>
      <c r="O13">
        <f>SUMIFS(GameLog!R:R,GameLog!$D:$D,'BOS B'!$A13,GameLog!$C:$C,"BOS")</f>
        <v>0</v>
      </c>
      <c r="P13">
        <f>SUMIFS(GameLog!S:S,GameLog!$D:$D,'BOS B'!$A13,GameLog!$C:$C,"BOS")</f>
        <v>0</v>
      </c>
      <c r="Q13">
        <f>SUMIFS(GameLog!T:T,GameLog!$D:$D,'BOS B'!$A13,GameLog!$C:$C,"BOS")</f>
        <v>0</v>
      </c>
      <c r="R13">
        <f>SUMIFS(GameLog!U:U,GameLog!$D:$D,'BOS B'!$A13,GameLog!$C:$C,"BOS")</f>
        <v>0</v>
      </c>
      <c r="S13">
        <f>SUMIFS(GameLog!V:V,GameLog!$D:$D,'BOS B'!$A13,GameLog!$C:$C,"BOS")</f>
        <v>0</v>
      </c>
      <c r="T13">
        <v>0</v>
      </c>
      <c r="U13">
        <v>0</v>
      </c>
      <c r="V13" s="8">
        <f t="shared" si="3"/>
        <v>0</v>
      </c>
      <c r="W13" s="8">
        <f t="shared" si="0"/>
        <v>0</v>
      </c>
      <c r="X13" s="8">
        <f t="shared" si="1"/>
        <v>0</v>
      </c>
      <c r="Y13" s="8">
        <f t="shared" si="4"/>
        <v>0</v>
      </c>
      <c r="Z13">
        <f t="shared" si="5"/>
        <v>0</v>
      </c>
      <c r="AD13" s="14"/>
    </row>
    <row r="14" spans="1:30">
      <c r="A14" t="s">
        <v>2709</v>
      </c>
      <c r="B14" cm="1">
        <f t="array" ref="B14">IF(COUNTIFS(GameLog!D:D,'BOS B'!A14,GameLog!C:C,"BOS")=0,0,COUNTA(_xlfn.UNIQUE(_xlfn._xlws.FILTER(GameLog!A$2:A$1000, (GameLog!C$2:C$1000="BOS") * (GameLog!D$2:D$1000=A14)))))</f>
        <v>0</v>
      </c>
      <c r="C14">
        <f t="shared" si="2"/>
        <v>0</v>
      </c>
      <c r="D14">
        <f>SUMIFS(GameLog!G:G,GameLog!$D:$D,'BOS B'!$A14,GameLog!$C:$C,"BOS")</f>
        <v>0</v>
      </c>
      <c r="E14">
        <f>SUMIFS(GameLog!H:H,GameLog!$D:$D,'BOS B'!$A14,GameLog!$C:$C,"BOS")</f>
        <v>0</v>
      </c>
      <c r="F14">
        <f>SUMIFS(GameLog!I:I,GameLog!$D:$D,'BOS B'!$A14,GameLog!$C:$C,"BOS")</f>
        <v>0</v>
      </c>
      <c r="G14">
        <f>SUMIFS(GameLog!J:J,GameLog!$D:$D,'BOS B'!$A14,GameLog!$C:$C,"BOS")</f>
        <v>0</v>
      </c>
      <c r="H14">
        <f>SUMIFS(GameLog!K:K,GameLog!$D:$D,'BOS B'!$A14,GameLog!$C:$C,"BOS")</f>
        <v>0</v>
      </c>
      <c r="I14">
        <f>SUMIFS(GameLog!L:L,GameLog!$D:$D,'BOS B'!$A14,GameLog!$C:$C,"BOS")</f>
        <v>0</v>
      </c>
      <c r="J14">
        <f>SUMIFS(GameLog!M:M,GameLog!$D:$D,'BOS B'!$A14,GameLog!$C:$C,"BOS")</f>
        <v>0</v>
      </c>
      <c r="K14">
        <f>SUMIFS(GameLog!N:N,GameLog!$D:$D,'BOS B'!$A14,GameLog!$C:$C,"BOS")</f>
        <v>0</v>
      </c>
      <c r="L14">
        <f>SUMIFS(GameLog!O:O,GameLog!$D:$D,'BOS B'!$A14,GameLog!$C:$C,"BOS")</f>
        <v>0</v>
      </c>
      <c r="M14">
        <f>SUMIFS(GameLog!P:P,GameLog!$D:$D,'BOS B'!$A14,GameLog!$C:$C,"BOS")</f>
        <v>0</v>
      </c>
      <c r="N14">
        <f>SUMIFS(GameLog!Q:Q,GameLog!$D:$D,'BOS B'!$A14,GameLog!$C:$C,"BOS")</f>
        <v>0</v>
      </c>
      <c r="O14">
        <f>SUMIFS(GameLog!R:R,GameLog!$D:$D,'BOS B'!$A14,GameLog!$C:$C,"BOS")</f>
        <v>0</v>
      </c>
      <c r="P14">
        <f>SUMIFS(GameLog!S:S,GameLog!$D:$D,'BOS B'!$A14,GameLog!$C:$C,"BOS")</f>
        <v>0</v>
      </c>
      <c r="Q14">
        <f>SUMIFS(GameLog!T:T,GameLog!$D:$D,'BOS B'!$A14,GameLog!$C:$C,"BOS")</f>
        <v>0</v>
      </c>
      <c r="R14">
        <f>SUMIFS(GameLog!U:U,GameLog!$D:$D,'BOS B'!$A14,GameLog!$C:$C,"BOS")</f>
        <v>0</v>
      </c>
      <c r="S14">
        <f>SUMIFS(GameLog!V:V,GameLog!$D:$D,'BOS B'!$A14,GameLog!$C:$C,"BOS")</f>
        <v>0</v>
      </c>
      <c r="T14">
        <v>1</v>
      </c>
      <c r="U14">
        <v>1</v>
      </c>
      <c r="V14" s="8">
        <f t="shared" si="3"/>
        <v>0</v>
      </c>
      <c r="W14" s="8">
        <f t="shared" si="0"/>
        <v>0</v>
      </c>
      <c r="X14" s="8">
        <f t="shared" si="1"/>
        <v>0</v>
      </c>
      <c r="Y14" s="8">
        <f t="shared" si="4"/>
        <v>0</v>
      </c>
      <c r="Z14">
        <f t="shared" si="5"/>
        <v>0</v>
      </c>
      <c r="AD14" s="14"/>
    </row>
    <row r="15" spans="1:30">
      <c r="A15" t="s">
        <v>2710</v>
      </c>
      <c r="B15" cm="1">
        <f t="array" ref="B15">IF(COUNTIFS(GameLog!D:D,'BOS B'!A15,GameLog!C:C,"BOS")=0,0,COUNTA(_xlfn.UNIQUE(_xlfn._xlws.FILTER(GameLog!A$2:A$1000, (GameLog!C$2:C$1000="BOS") * (GameLog!D$2:D$1000=A15)))))</f>
        <v>0</v>
      </c>
      <c r="C15">
        <f t="shared" si="2"/>
        <v>0</v>
      </c>
      <c r="D15">
        <f>SUMIFS(GameLog!G:G,GameLog!$D:$D,'BOS B'!$A15,GameLog!$C:$C,"BOS")</f>
        <v>0</v>
      </c>
      <c r="E15">
        <f>SUMIFS(GameLog!H:H,GameLog!$D:$D,'BOS B'!$A15,GameLog!$C:$C,"BOS")</f>
        <v>0</v>
      </c>
      <c r="F15">
        <f>SUMIFS(GameLog!I:I,GameLog!$D:$D,'BOS B'!$A15,GameLog!$C:$C,"BOS")</f>
        <v>0</v>
      </c>
      <c r="G15">
        <f>SUMIFS(GameLog!J:J,GameLog!$D:$D,'BOS B'!$A15,GameLog!$C:$C,"BOS")</f>
        <v>0</v>
      </c>
      <c r="H15">
        <f>SUMIFS(GameLog!K:K,GameLog!$D:$D,'BOS B'!$A15,GameLog!$C:$C,"BOS")</f>
        <v>0</v>
      </c>
      <c r="I15">
        <f>SUMIFS(GameLog!L:L,GameLog!$D:$D,'BOS B'!$A15,GameLog!$C:$C,"BOS")</f>
        <v>0</v>
      </c>
      <c r="J15">
        <f>SUMIFS(GameLog!M:M,GameLog!$D:$D,'BOS B'!$A15,GameLog!$C:$C,"BOS")</f>
        <v>0</v>
      </c>
      <c r="K15">
        <f>SUMIFS(GameLog!N:N,GameLog!$D:$D,'BOS B'!$A15,GameLog!$C:$C,"BOS")</f>
        <v>0</v>
      </c>
      <c r="L15">
        <f>SUMIFS(GameLog!O:O,GameLog!$D:$D,'BOS B'!$A15,GameLog!$C:$C,"BOS")</f>
        <v>0</v>
      </c>
      <c r="M15">
        <f>SUMIFS(GameLog!P:P,GameLog!$D:$D,'BOS B'!$A15,GameLog!$C:$C,"BOS")</f>
        <v>0</v>
      </c>
      <c r="N15">
        <f>SUMIFS(GameLog!Q:Q,GameLog!$D:$D,'BOS B'!$A15,GameLog!$C:$C,"BOS")</f>
        <v>0</v>
      </c>
      <c r="O15">
        <f>SUMIFS(GameLog!R:R,GameLog!$D:$D,'BOS B'!$A15,GameLog!$C:$C,"BOS")</f>
        <v>0</v>
      </c>
      <c r="P15">
        <f>SUMIFS(GameLog!S:S,GameLog!$D:$D,'BOS B'!$A15,GameLog!$C:$C,"BOS")</f>
        <v>0</v>
      </c>
      <c r="Q15">
        <f>SUMIFS(GameLog!T:T,GameLog!$D:$D,'BOS B'!$A15,GameLog!$C:$C,"BOS")</f>
        <v>0</v>
      </c>
      <c r="R15">
        <f>SUMIFS(GameLog!U:U,GameLog!$D:$D,'BOS B'!$A15,GameLog!$C:$C,"BOS")</f>
        <v>0</v>
      </c>
      <c r="S15">
        <f>SUMIFS(GameLog!V:V,GameLog!$D:$D,'BOS B'!$A15,GameLog!$C:$C,"BOS")</f>
        <v>0</v>
      </c>
      <c r="T15">
        <v>0</v>
      </c>
      <c r="U15">
        <v>0</v>
      </c>
      <c r="V15" s="8">
        <f t="shared" si="3"/>
        <v>0</v>
      </c>
      <c r="W15" s="8">
        <f t="shared" si="0"/>
        <v>0</v>
      </c>
      <c r="X15" s="8">
        <f t="shared" si="1"/>
        <v>0</v>
      </c>
      <c r="Y15" s="8">
        <f t="shared" si="4"/>
        <v>0</v>
      </c>
      <c r="Z15">
        <f t="shared" si="5"/>
        <v>0</v>
      </c>
      <c r="AD15" s="14"/>
    </row>
    <row r="16" spans="1:30">
      <c r="A16" t="s">
        <v>2711</v>
      </c>
      <c r="B16" cm="1">
        <f t="array" ref="B16">IF(COUNTIFS(GameLog!D:D,'BOS B'!A16,GameLog!C:C,"BOS")=0,0,COUNTA(_xlfn.UNIQUE(_xlfn._xlws.FILTER(GameLog!A$2:A$1000, (GameLog!C$2:C$1000="BOS") * (GameLog!D$2:D$1000=A16)))))</f>
        <v>3</v>
      </c>
      <c r="C16">
        <f t="shared" si="2"/>
        <v>12</v>
      </c>
      <c r="D16">
        <f>SUMIFS(GameLog!G:G,GameLog!$D:$D,'BOS B'!$A16,GameLog!$C:$C,"BOS")</f>
        <v>9</v>
      </c>
      <c r="E16">
        <f>SUMIFS(GameLog!H:H,GameLog!$D:$D,'BOS B'!$A16,GameLog!$C:$C,"BOS")</f>
        <v>2</v>
      </c>
      <c r="F16">
        <f>SUMIFS(GameLog!I:I,GameLog!$D:$D,'BOS B'!$A16,GameLog!$C:$C,"BOS")</f>
        <v>3</v>
      </c>
      <c r="G16">
        <f>SUMIFS(GameLog!J:J,GameLog!$D:$D,'BOS B'!$A16,GameLog!$C:$C,"BOS")</f>
        <v>0</v>
      </c>
      <c r="H16">
        <f>SUMIFS(GameLog!K:K,GameLog!$D:$D,'BOS B'!$A16,GameLog!$C:$C,"BOS")</f>
        <v>1</v>
      </c>
      <c r="I16">
        <f>SUMIFS(GameLog!L:L,GameLog!$D:$D,'BOS B'!$A16,GameLog!$C:$C,"BOS")</f>
        <v>0</v>
      </c>
      <c r="J16">
        <f>SUMIFS(GameLog!M:M,GameLog!$D:$D,'BOS B'!$A16,GameLog!$C:$C,"BOS")</f>
        <v>1</v>
      </c>
      <c r="K16">
        <f>SUMIFS(GameLog!N:N,GameLog!$D:$D,'BOS B'!$A16,GameLog!$C:$C,"BOS")</f>
        <v>0</v>
      </c>
      <c r="L16">
        <f>SUMIFS(GameLog!O:O,GameLog!$D:$D,'BOS B'!$A16,GameLog!$C:$C,"BOS")</f>
        <v>0</v>
      </c>
      <c r="M16">
        <f>SUMIFS(GameLog!P:P,GameLog!$D:$D,'BOS B'!$A16,GameLog!$C:$C,"BOS")</f>
        <v>3</v>
      </c>
      <c r="N16">
        <f>SUMIFS(GameLog!Q:Q,GameLog!$D:$D,'BOS B'!$A16,GameLog!$C:$C,"BOS")</f>
        <v>1</v>
      </c>
      <c r="O16">
        <f>SUMIFS(GameLog!R:R,GameLog!$D:$D,'BOS B'!$A16,GameLog!$C:$C,"BOS")</f>
        <v>0</v>
      </c>
      <c r="P16">
        <f>SUMIFS(GameLog!S:S,GameLog!$D:$D,'BOS B'!$A16,GameLog!$C:$C,"BOS")</f>
        <v>0</v>
      </c>
      <c r="Q16">
        <f>SUMIFS(GameLog!T:T,GameLog!$D:$D,'BOS B'!$A16,GameLog!$C:$C,"BOS")</f>
        <v>0</v>
      </c>
      <c r="R16">
        <f>SUMIFS(GameLog!U:U,GameLog!$D:$D,'BOS B'!$A16,GameLog!$C:$C,"BOS")</f>
        <v>0</v>
      </c>
      <c r="S16">
        <f>SUMIFS(GameLog!V:V,GameLog!$D:$D,'BOS B'!$A16,GameLog!$C:$C,"BOS")</f>
        <v>0</v>
      </c>
      <c r="T16">
        <v>1</v>
      </c>
      <c r="U16">
        <v>1</v>
      </c>
      <c r="V16" s="8">
        <f t="shared" si="3"/>
        <v>0.33333333333333331</v>
      </c>
      <c r="W16" s="8">
        <f t="shared" si="0"/>
        <v>0.5</v>
      </c>
      <c r="X16" s="8">
        <f t="shared" si="1"/>
        <v>0.55555555555555558</v>
      </c>
      <c r="Y16" s="8">
        <f t="shared" si="4"/>
        <v>1.0555555555555556</v>
      </c>
      <c r="Z16">
        <f t="shared" si="5"/>
        <v>5</v>
      </c>
      <c r="AD16" s="14"/>
    </row>
    <row r="17" spans="1:30">
      <c r="A17" t="s">
        <v>2712</v>
      </c>
      <c r="B17" cm="1">
        <f t="array" ref="B17">IF(COUNTIFS(GameLog!D:D,'BOS B'!A17,GameLog!C:C,"BOS")=0,0,COUNTA(_xlfn.UNIQUE(_xlfn._xlws.FILTER(GameLog!A$2:A$1000, (GameLog!C$2:C$1000="BOS") * (GameLog!D$2:D$1000=A17)))))</f>
        <v>2</v>
      </c>
      <c r="C17">
        <f t="shared" si="2"/>
        <v>5</v>
      </c>
      <c r="D17">
        <f>SUMIFS(GameLog!G:G,GameLog!$D:$D,'BOS B'!$A17,GameLog!$C:$C,"BOS")</f>
        <v>5</v>
      </c>
      <c r="E17">
        <f>SUMIFS(GameLog!H:H,GameLog!$D:$D,'BOS B'!$A17,GameLog!$C:$C,"BOS")</f>
        <v>2</v>
      </c>
      <c r="F17">
        <f>SUMIFS(GameLog!I:I,GameLog!$D:$D,'BOS B'!$A17,GameLog!$C:$C,"BOS")</f>
        <v>3</v>
      </c>
      <c r="G17">
        <f>SUMIFS(GameLog!J:J,GameLog!$D:$D,'BOS B'!$A17,GameLog!$C:$C,"BOS")</f>
        <v>1</v>
      </c>
      <c r="H17">
        <f>SUMIFS(GameLog!K:K,GameLog!$D:$D,'BOS B'!$A17,GameLog!$C:$C,"BOS")</f>
        <v>0</v>
      </c>
      <c r="I17">
        <f>SUMIFS(GameLog!L:L,GameLog!$D:$D,'BOS B'!$A17,GameLog!$C:$C,"BOS")</f>
        <v>0</v>
      </c>
      <c r="J17">
        <f>SUMIFS(GameLog!M:M,GameLog!$D:$D,'BOS B'!$A17,GameLog!$C:$C,"BOS")</f>
        <v>2</v>
      </c>
      <c r="K17">
        <f>SUMIFS(GameLog!N:N,GameLog!$D:$D,'BOS B'!$A17,GameLog!$C:$C,"BOS")</f>
        <v>0</v>
      </c>
      <c r="L17">
        <f>SUMIFS(GameLog!O:O,GameLog!$D:$D,'BOS B'!$A17,GameLog!$C:$C,"BOS")</f>
        <v>0</v>
      </c>
      <c r="M17">
        <f>SUMIFS(GameLog!P:P,GameLog!$D:$D,'BOS B'!$A17,GameLog!$C:$C,"BOS")</f>
        <v>0</v>
      </c>
      <c r="N17">
        <f>SUMIFS(GameLog!Q:Q,GameLog!$D:$D,'BOS B'!$A17,GameLog!$C:$C,"BOS")</f>
        <v>1</v>
      </c>
      <c r="O17">
        <f>SUMIFS(GameLog!R:R,GameLog!$D:$D,'BOS B'!$A17,GameLog!$C:$C,"BOS")</f>
        <v>0</v>
      </c>
      <c r="P17">
        <f>SUMIFS(GameLog!S:S,GameLog!$D:$D,'BOS B'!$A17,GameLog!$C:$C,"BOS")</f>
        <v>0</v>
      </c>
      <c r="Q17">
        <f>SUMIFS(GameLog!T:T,GameLog!$D:$D,'BOS B'!$A17,GameLog!$C:$C,"BOS")</f>
        <v>0</v>
      </c>
      <c r="R17">
        <f>SUMIFS(GameLog!U:U,GameLog!$D:$D,'BOS B'!$A17,GameLog!$C:$C,"BOS")</f>
        <v>0</v>
      </c>
      <c r="S17">
        <f>SUMIFS(GameLog!V:V,GameLog!$D:$D,'BOS B'!$A17,GameLog!$C:$C,"BOS")</f>
        <v>0</v>
      </c>
      <c r="T17">
        <v>1</v>
      </c>
      <c r="U17">
        <v>1</v>
      </c>
      <c r="V17" s="8">
        <f t="shared" si="3"/>
        <v>0.6</v>
      </c>
      <c r="W17" s="8">
        <f t="shared" si="0"/>
        <v>0.6</v>
      </c>
      <c r="X17" s="8">
        <f t="shared" si="1"/>
        <v>0.8</v>
      </c>
      <c r="Y17" s="8">
        <f t="shared" si="4"/>
        <v>1.4</v>
      </c>
      <c r="Z17">
        <f t="shared" si="5"/>
        <v>4</v>
      </c>
      <c r="AD17" s="14"/>
    </row>
    <row r="18" spans="1:30">
      <c r="A18" t="s">
        <v>2713</v>
      </c>
      <c r="B18" cm="1">
        <f t="array" ref="B18">IF(COUNTIFS(GameLog!D:D,'BOS B'!A18,GameLog!C:C,"BOS")=0,0,COUNTA(_xlfn.UNIQUE(_xlfn._xlws.FILTER(GameLog!A$2:A$1000, (GameLog!C$2:C$1000="BOS") * (GameLog!D$2:D$1000=A18)))))</f>
        <v>1</v>
      </c>
      <c r="C18">
        <f t="shared" si="2"/>
        <v>4</v>
      </c>
      <c r="D18">
        <f>SUMIFS(GameLog!G:G,GameLog!$D:$D,'BOS B'!$A18,GameLog!$C:$C,"BOS")</f>
        <v>4</v>
      </c>
      <c r="E18">
        <f>SUMIFS(GameLog!H:H,GameLog!$D:$D,'BOS B'!$A18,GameLog!$C:$C,"BOS")</f>
        <v>0</v>
      </c>
      <c r="F18">
        <f>SUMIFS(GameLog!I:I,GameLog!$D:$D,'BOS B'!$A18,GameLog!$C:$C,"BOS")</f>
        <v>1</v>
      </c>
      <c r="G18">
        <f>SUMIFS(GameLog!J:J,GameLog!$D:$D,'BOS B'!$A18,GameLog!$C:$C,"BOS")</f>
        <v>0</v>
      </c>
      <c r="H18">
        <f>SUMIFS(GameLog!K:K,GameLog!$D:$D,'BOS B'!$A18,GameLog!$C:$C,"BOS")</f>
        <v>0</v>
      </c>
      <c r="I18">
        <f>SUMIFS(GameLog!L:L,GameLog!$D:$D,'BOS B'!$A18,GameLog!$C:$C,"BOS")</f>
        <v>0</v>
      </c>
      <c r="J18">
        <f>SUMIFS(GameLog!M:M,GameLog!$D:$D,'BOS B'!$A18,GameLog!$C:$C,"BOS")</f>
        <v>0</v>
      </c>
      <c r="K18">
        <f>SUMIFS(GameLog!N:N,GameLog!$D:$D,'BOS B'!$A18,GameLog!$C:$C,"BOS")</f>
        <v>0</v>
      </c>
      <c r="L18">
        <f>SUMIFS(GameLog!O:O,GameLog!$D:$D,'BOS B'!$A18,GameLog!$C:$C,"BOS")</f>
        <v>0</v>
      </c>
      <c r="M18">
        <f>SUMIFS(GameLog!P:P,GameLog!$D:$D,'BOS B'!$A18,GameLog!$C:$C,"BOS")</f>
        <v>0</v>
      </c>
      <c r="N18">
        <f>SUMIFS(GameLog!Q:Q,GameLog!$D:$D,'BOS B'!$A18,GameLog!$C:$C,"BOS")</f>
        <v>0</v>
      </c>
      <c r="O18">
        <f>SUMIFS(GameLog!R:R,GameLog!$D:$D,'BOS B'!$A18,GameLog!$C:$C,"BOS")</f>
        <v>0</v>
      </c>
      <c r="P18">
        <f>SUMIFS(GameLog!S:S,GameLog!$D:$D,'BOS B'!$A18,GameLog!$C:$C,"BOS")</f>
        <v>0</v>
      </c>
      <c r="Q18">
        <f>SUMIFS(GameLog!T:T,GameLog!$D:$D,'BOS B'!$A18,GameLog!$C:$C,"BOS")</f>
        <v>0</v>
      </c>
      <c r="R18">
        <f>SUMIFS(GameLog!U:U,GameLog!$D:$D,'BOS B'!$A18,GameLog!$C:$C,"BOS")</f>
        <v>0</v>
      </c>
      <c r="S18">
        <f>SUMIFS(GameLog!V:V,GameLog!$D:$D,'BOS B'!$A18,GameLog!$C:$C,"BOS")</f>
        <v>0</v>
      </c>
      <c r="T18">
        <v>1</v>
      </c>
      <c r="U18">
        <v>1</v>
      </c>
      <c r="V18" s="8">
        <f t="shared" si="3"/>
        <v>0.25</v>
      </c>
      <c r="W18" s="8">
        <f t="shared" si="0"/>
        <v>0.25</v>
      </c>
      <c r="X18" s="8">
        <f t="shared" si="1"/>
        <v>0.25</v>
      </c>
      <c r="Y18" s="8">
        <f t="shared" si="4"/>
        <v>0.5</v>
      </c>
      <c r="Z18">
        <f t="shared" si="5"/>
        <v>1</v>
      </c>
      <c r="AD18" s="14"/>
    </row>
    <row r="19" spans="1:30">
      <c r="A19" t="s">
        <v>2727</v>
      </c>
      <c r="B19" cm="1">
        <f t="array" ref="B19">IF(COUNTIFS(GameLog!D:D,'BOS B'!A19,GameLog!C:C,"BOS")=0,0,COUNTA(_xlfn.UNIQUE(_xlfn._xlws.FILTER(GameLog!A$2:A$1000, (GameLog!C$2:C$1000="BOS") * (GameLog!D$2:D$1000=A19)))))</f>
        <v>0</v>
      </c>
      <c r="C19">
        <f t="shared" si="2"/>
        <v>0</v>
      </c>
      <c r="D19">
        <f>SUMIFS(GameLog!G:G,GameLog!$D:$D,'BOS B'!$A19,GameLog!$C:$C,"BOS")</f>
        <v>0</v>
      </c>
      <c r="E19">
        <f>SUMIFS(GameLog!H:H,GameLog!$D:$D,'BOS B'!$A19,GameLog!$C:$C,"BOS")</f>
        <v>0</v>
      </c>
      <c r="F19">
        <f>SUMIFS(GameLog!I:I,GameLog!$D:$D,'BOS B'!$A19,GameLog!$C:$C,"BOS")</f>
        <v>0</v>
      </c>
      <c r="G19">
        <f>SUMIFS(GameLog!J:J,GameLog!$D:$D,'BOS B'!$A19,GameLog!$C:$C,"BOS")</f>
        <v>0</v>
      </c>
      <c r="H19">
        <f>SUMIFS(GameLog!K:K,GameLog!$D:$D,'BOS B'!$A19,GameLog!$C:$C,"BOS")</f>
        <v>0</v>
      </c>
      <c r="I19">
        <f>SUMIFS(GameLog!L:L,GameLog!$D:$D,'BOS B'!$A19,GameLog!$C:$C,"BOS")</f>
        <v>0</v>
      </c>
      <c r="J19">
        <f>SUMIFS(GameLog!M:M,GameLog!$D:$D,'BOS B'!$A19,GameLog!$C:$C,"BOS")</f>
        <v>0</v>
      </c>
      <c r="K19">
        <f>SUMIFS(GameLog!N:N,GameLog!$D:$D,'BOS B'!$A19,GameLog!$C:$C,"BOS")</f>
        <v>0</v>
      </c>
      <c r="L19">
        <f>SUMIFS(GameLog!O:O,GameLog!$D:$D,'BOS B'!$A19,GameLog!$C:$C,"BOS")</f>
        <v>0</v>
      </c>
      <c r="M19">
        <f>SUMIFS(GameLog!P:P,GameLog!$D:$D,'BOS B'!$A19,GameLog!$C:$C,"BOS")</f>
        <v>0</v>
      </c>
      <c r="N19">
        <f>SUMIFS(GameLog!Q:Q,GameLog!$D:$D,'BOS B'!$A19,GameLog!$C:$C,"BOS")</f>
        <v>0</v>
      </c>
      <c r="O19">
        <f>SUMIFS(GameLog!R:R,GameLog!$D:$D,'BOS B'!$A19,GameLog!$C:$C,"BOS")</f>
        <v>0</v>
      </c>
      <c r="P19">
        <f>SUMIFS(GameLog!S:S,GameLog!$D:$D,'BOS B'!$A19,GameLog!$C:$C,"BOS")</f>
        <v>0</v>
      </c>
      <c r="Q19">
        <f>SUMIFS(GameLog!T:T,GameLog!$D:$D,'BOS B'!$A19,GameLog!$C:$C,"BOS")</f>
        <v>0</v>
      </c>
      <c r="R19">
        <f>SUMIFS(GameLog!U:U,GameLog!$D:$D,'BOS B'!$A19,GameLog!$C:$C,"BOS")</f>
        <v>0</v>
      </c>
      <c r="S19">
        <f>SUMIFS(GameLog!V:V,GameLog!$D:$D,'BOS B'!$A19,GameLog!$C:$C,"BOS")</f>
        <v>0</v>
      </c>
      <c r="T19">
        <v>0</v>
      </c>
      <c r="U19">
        <v>0</v>
      </c>
      <c r="V19" s="8">
        <f t="shared" si="3"/>
        <v>0</v>
      </c>
      <c r="W19" s="8">
        <f t="shared" si="0"/>
        <v>0</v>
      </c>
      <c r="X19" s="8">
        <f t="shared" si="1"/>
        <v>0</v>
      </c>
      <c r="Y19" s="8">
        <f t="shared" si="4"/>
        <v>0</v>
      </c>
      <c r="Z19">
        <f t="shared" si="5"/>
        <v>0</v>
      </c>
      <c r="AD19" s="14"/>
    </row>
    <row r="20" spans="1:30">
      <c r="A20" t="s">
        <v>2714</v>
      </c>
      <c r="B20" cm="1">
        <f t="array" ref="B20">IF(COUNTIFS(GameLog!D:D,'BOS B'!A20,GameLog!C:C,"BOS")=0,0,COUNTA(_xlfn.UNIQUE(_xlfn._xlws.FILTER(GameLog!A$2:A$1000, (GameLog!C$2:C$1000="BOS") * (GameLog!D$2:D$1000=A20)))))</f>
        <v>0</v>
      </c>
      <c r="C20">
        <f t="shared" si="2"/>
        <v>0</v>
      </c>
      <c r="D20">
        <f>SUMIFS(GameLog!G:G,GameLog!$D:$D,'BOS B'!$A20,GameLog!$C:$C,"BOS")</f>
        <v>0</v>
      </c>
      <c r="E20">
        <f>SUMIFS(GameLog!H:H,GameLog!$D:$D,'BOS B'!$A20,GameLog!$C:$C,"BOS")</f>
        <v>0</v>
      </c>
      <c r="F20">
        <f>SUMIFS(GameLog!I:I,GameLog!$D:$D,'BOS B'!$A20,GameLog!$C:$C,"BOS")</f>
        <v>0</v>
      </c>
      <c r="G20">
        <f>SUMIFS(GameLog!J:J,GameLog!$D:$D,'BOS B'!$A20,GameLog!$C:$C,"BOS")</f>
        <v>0</v>
      </c>
      <c r="H20">
        <f>SUMIFS(GameLog!K:K,GameLog!$D:$D,'BOS B'!$A20,GameLog!$C:$C,"BOS")</f>
        <v>0</v>
      </c>
      <c r="I20">
        <f>SUMIFS(GameLog!L:L,GameLog!$D:$D,'BOS B'!$A20,GameLog!$C:$C,"BOS")</f>
        <v>0</v>
      </c>
      <c r="J20">
        <f>SUMIFS(GameLog!M:M,GameLog!$D:$D,'BOS B'!$A20,GameLog!$C:$C,"BOS")</f>
        <v>0</v>
      </c>
      <c r="K20">
        <f>SUMIFS(GameLog!N:N,GameLog!$D:$D,'BOS B'!$A20,GameLog!$C:$C,"BOS")</f>
        <v>0</v>
      </c>
      <c r="L20">
        <f>SUMIFS(GameLog!O:O,GameLog!$D:$D,'BOS B'!$A20,GameLog!$C:$C,"BOS")</f>
        <v>0</v>
      </c>
      <c r="M20">
        <f>SUMIFS(GameLog!P:P,GameLog!$D:$D,'BOS B'!$A20,GameLog!$C:$C,"BOS")</f>
        <v>0</v>
      </c>
      <c r="N20">
        <f>SUMIFS(GameLog!Q:Q,GameLog!$D:$D,'BOS B'!$A20,GameLog!$C:$C,"BOS")</f>
        <v>0</v>
      </c>
      <c r="O20">
        <f>SUMIFS(GameLog!R:R,GameLog!$D:$D,'BOS B'!$A20,GameLog!$C:$C,"BOS")</f>
        <v>0</v>
      </c>
      <c r="P20">
        <f>SUMIFS(GameLog!S:S,GameLog!$D:$D,'BOS B'!$A20,GameLog!$C:$C,"BOS")</f>
        <v>0</v>
      </c>
      <c r="Q20">
        <f>SUMIFS(GameLog!T:T,GameLog!$D:$D,'BOS B'!$A20,GameLog!$C:$C,"BOS")</f>
        <v>0</v>
      </c>
      <c r="R20">
        <f>SUMIFS(GameLog!U:U,GameLog!$D:$D,'BOS B'!$A20,GameLog!$C:$C,"BOS")</f>
        <v>0</v>
      </c>
      <c r="S20">
        <f>SUMIFS(GameLog!V:V,GameLog!$D:$D,'BOS B'!$A20,GameLog!$C:$C,"BOS")</f>
        <v>0</v>
      </c>
      <c r="T20">
        <v>0</v>
      </c>
      <c r="U20">
        <v>0</v>
      </c>
      <c r="V20" s="8">
        <f t="shared" si="3"/>
        <v>0</v>
      </c>
      <c r="W20" s="8">
        <f t="shared" si="0"/>
        <v>0</v>
      </c>
      <c r="X20" s="8">
        <f t="shared" si="1"/>
        <v>0</v>
      </c>
      <c r="Y20" s="8">
        <f t="shared" si="4"/>
        <v>0</v>
      </c>
      <c r="Z20">
        <f t="shared" si="5"/>
        <v>0</v>
      </c>
      <c r="AD20" s="14"/>
    </row>
    <row r="21" spans="1:30">
      <c r="A21" t="s">
        <v>2715</v>
      </c>
      <c r="B21" cm="1">
        <f t="array" ref="B21">IF(COUNTIFS(GameLog!D:D,'BOS B'!A21,GameLog!C:C,"BOS")=0,0,COUNTA(_xlfn.UNIQUE(_xlfn._xlws.FILTER(GameLog!A$2:A$1000, (GameLog!C$2:C$1000="BOS") * (GameLog!D$2:D$1000=A21)))))</f>
        <v>0</v>
      </c>
      <c r="C21">
        <f t="shared" si="2"/>
        <v>0</v>
      </c>
      <c r="D21">
        <f>SUMIFS(GameLog!G:G,GameLog!$D:$D,'BOS B'!$A21,GameLog!$C:$C,"BOS")</f>
        <v>0</v>
      </c>
      <c r="E21">
        <f>SUMIFS(GameLog!H:H,GameLog!$D:$D,'BOS B'!$A21,GameLog!$C:$C,"BOS")</f>
        <v>0</v>
      </c>
      <c r="F21">
        <f>SUMIFS(GameLog!I:I,GameLog!$D:$D,'BOS B'!$A21,GameLog!$C:$C,"BOS")</f>
        <v>0</v>
      </c>
      <c r="G21">
        <f>SUMIFS(GameLog!J:J,GameLog!$D:$D,'BOS B'!$A21,GameLog!$C:$C,"BOS")</f>
        <v>0</v>
      </c>
      <c r="H21">
        <f>SUMIFS(GameLog!K:K,GameLog!$D:$D,'BOS B'!$A21,GameLog!$C:$C,"BOS")</f>
        <v>0</v>
      </c>
      <c r="I21">
        <f>SUMIFS(GameLog!L:L,GameLog!$D:$D,'BOS B'!$A21,GameLog!$C:$C,"BOS")</f>
        <v>0</v>
      </c>
      <c r="J21">
        <f>SUMIFS(GameLog!M:M,GameLog!$D:$D,'BOS B'!$A21,GameLog!$C:$C,"BOS")</f>
        <v>0</v>
      </c>
      <c r="K21">
        <f>SUMIFS(GameLog!N:N,GameLog!$D:$D,'BOS B'!$A21,GameLog!$C:$C,"BOS")</f>
        <v>0</v>
      </c>
      <c r="L21">
        <f>SUMIFS(GameLog!O:O,GameLog!$D:$D,'BOS B'!$A21,GameLog!$C:$C,"BOS")</f>
        <v>0</v>
      </c>
      <c r="M21">
        <f>SUMIFS(GameLog!P:P,GameLog!$D:$D,'BOS B'!$A21,GameLog!$C:$C,"BOS")</f>
        <v>0</v>
      </c>
      <c r="N21">
        <f>SUMIFS(GameLog!Q:Q,GameLog!$D:$D,'BOS B'!$A21,GameLog!$C:$C,"BOS")</f>
        <v>0</v>
      </c>
      <c r="O21">
        <f>SUMIFS(GameLog!R:R,GameLog!$D:$D,'BOS B'!$A21,GameLog!$C:$C,"BOS")</f>
        <v>0</v>
      </c>
      <c r="P21">
        <f>SUMIFS(GameLog!S:S,GameLog!$D:$D,'BOS B'!$A21,GameLog!$C:$C,"BOS")</f>
        <v>0</v>
      </c>
      <c r="Q21">
        <f>SUMIFS(GameLog!T:T,GameLog!$D:$D,'BOS B'!$A21,GameLog!$C:$C,"BOS")</f>
        <v>0</v>
      </c>
      <c r="R21">
        <f>SUMIFS(GameLog!U:U,GameLog!$D:$D,'BOS B'!$A21,GameLog!$C:$C,"BOS")</f>
        <v>0</v>
      </c>
      <c r="S21">
        <f>SUMIFS(GameLog!V:V,GameLog!$D:$D,'BOS B'!$A21,GameLog!$C:$C,"BOS")</f>
        <v>0</v>
      </c>
      <c r="T21">
        <v>0</v>
      </c>
      <c r="U21">
        <v>0</v>
      </c>
      <c r="V21" s="8">
        <f t="shared" si="3"/>
        <v>0</v>
      </c>
      <c r="W21" s="8">
        <f t="shared" si="0"/>
        <v>0</v>
      </c>
      <c r="X21" s="8">
        <f t="shared" si="1"/>
        <v>0</v>
      </c>
      <c r="Y21" s="8">
        <f t="shared" si="4"/>
        <v>0</v>
      </c>
      <c r="Z21">
        <f t="shared" si="5"/>
        <v>0</v>
      </c>
      <c r="AD21" s="14"/>
    </row>
    <row r="22" spans="1:30">
      <c r="A22" t="s">
        <v>2716</v>
      </c>
      <c r="B22" cm="1">
        <f t="array" ref="B22">IF(COUNTIFS(GameLog!D:D,'BOS B'!A22,GameLog!C:C,"BOS")=0,0,COUNTA(_xlfn.UNIQUE(_xlfn._xlws.FILTER(GameLog!A$2:A$1000, (GameLog!C$2:C$1000="BOS") * (GameLog!D$2:D$1000=A22)))))</f>
        <v>0</v>
      </c>
      <c r="C22">
        <f t="shared" si="2"/>
        <v>0</v>
      </c>
      <c r="D22">
        <f>SUMIFS(GameLog!G:G,GameLog!$D:$D,'BOS B'!$A22,GameLog!$C:$C,"BOS")</f>
        <v>0</v>
      </c>
      <c r="E22">
        <f>SUMIFS(GameLog!H:H,GameLog!$D:$D,'BOS B'!$A22,GameLog!$C:$C,"BOS")</f>
        <v>0</v>
      </c>
      <c r="F22">
        <f>SUMIFS(GameLog!I:I,GameLog!$D:$D,'BOS B'!$A22,GameLog!$C:$C,"BOS")</f>
        <v>0</v>
      </c>
      <c r="G22">
        <f>SUMIFS(GameLog!J:J,GameLog!$D:$D,'BOS B'!$A22,GameLog!$C:$C,"BOS")</f>
        <v>0</v>
      </c>
      <c r="H22">
        <f>SUMIFS(GameLog!K:K,GameLog!$D:$D,'BOS B'!$A22,GameLog!$C:$C,"BOS")</f>
        <v>0</v>
      </c>
      <c r="I22">
        <f>SUMIFS(GameLog!L:L,GameLog!$D:$D,'BOS B'!$A22,GameLog!$C:$C,"BOS")</f>
        <v>0</v>
      </c>
      <c r="J22">
        <f>SUMIFS(GameLog!M:M,GameLog!$D:$D,'BOS B'!$A22,GameLog!$C:$C,"BOS")</f>
        <v>0</v>
      </c>
      <c r="K22">
        <f>SUMIFS(GameLog!N:N,GameLog!$D:$D,'BOS B'!$A22,GameLog!$C:$C,"BOS")</f>
        <v>0</v>
      </c>
      <c r="L22">
        <f>SUMIFS(GameLog!O:O,GameLog!$D:$D,'BOS B'!$A22,GameLog!$C:$C,"BOS")</f>
        <v>0</v>
      </c>
      <c r="M22">
        <f>SUMIFS(GameLog!P:P,GameLog!$D:$D,'BOS B'!$A22,GameLog!$C:$C,"BOS")</f>
        <v>0</v>
      </c>
      <c r="N22">
        <f>SUMIFS(GameLog!Q:Q,GameLog!$D:$D,'BOS B'!$A22,GameLog!$C:$C,"BOS")</f>
        <v>0</v>
      </c>
      <c r="O22">
        <f>SUMIFS(GameLog!R:R,GameLog!$D:$D,'BOS B'!$A22,GameLog!$C:$C,"BOS")</f>
        <v>0</v>
      </c>
      <c r="P22">
        <f>SUMIFS(GameLog!S:S,GameLog!$D:$D,'BOS B'!$A22,GameLog!$C:$C,"BOS")</f>
        <v>0</v>
      </c>
      <c r="Q22">
        <f>SUMIFS(GameLog!T:T,GameLog!$D:$D,'BOS B'!$A22,GameLog!$C:$C,"BOS")</f>
        <v>0</v>
      </c>
      <c r="R22">
        <f>SUMIFS(GameLog!U:U,GameLog!$D:$D,'BOS B'!$A22,GameLog!$C:$C,"BOS")</f>
        <v>0</v>
      </c>
      <c r="S22">
        <f>SUMIFS(GameLog!V:V,GameLog!$D:$D,'BOS B'!$A22,GameLog!$C:$C,"BOS")</f>
        <v>0</v>
      </c>
      <c r="T22">
        <v>0</v>
      </c>
      <c r="U22">
        <v>0</v>
      </c>
      <c r="V22" s="8">
        <f t="shared" si="3"/>
        <v>0</v>
      </c>
      <c r="W22" s="8">
        <f t="shared" si="0"/>
        <v>0</v>
      </c>
      <c r="X22" s="8">
        <f t="shared" si="1"/>
        <v>0</v>
      </c>
      <c r="Y22" s="8">
        <f t="shared" si="4"/>
        <v>0</v>
      </c>
      <c r="Z22">
        <f t="shared" si="5"/>
        <v>0</v>
      </c>
      <c r="AD22" s="14"/>
    </row>
    <row r="23" spans="1:30">
      <c r="A23" t="s">
        <v>2717</v>
      </c>
      <c r="B23" cm="1">
        <f t="array" ref="B23">IF(COUNTIFS(GameLog!D:D,'BOS B'!A23,GameLog!C:C,"BOS")=0,0,COUNTA(_xlfn.UNIQUE(_xlfn._xlws.FILTER(GameLog!A$2:A$1000, (GameLog!C$2:C$1000="BOS") * (GameLog!D$2:D$1000=A23)))))</f>
        <v>0</v>
      </c>
      <c r="C23">
        <f t="shared" si="2"/>
        <v>0</v>
      </c>
      <c r="D23">
        <f>SUMIFS(GameLog!G:G,GameLog!$D:$D,'BOS B'!$A23,GameLog!$C:$C,"BOS")</f>
        <v>0</v>
      </c>
      <c r="E23">
        <f>SUMIFS(GameLog!H:H,GameLog!$D:$D,'BOS B'!$A23,GameLog!$C:$C,"BOS")</f>
        <v>0</v>
      </c>
      <c r="F23">
        <f>SUMIFS(GameLog!I:I,GameLog!$D:$D,'BOS B'!$A23,GameLog!$C:$C,"BOS")</f>
        <v>0</v>
      </c>
      <c r="G23">
        <f>SUMIFS(GameLog!J:J,GameLog!$D:$D,'BOS B'!$A23,GameLog!$C:$C,"BOS")</f>
        <v>0</v>
      </c>
      <c r="H23">
        <f>SUMIFS(GameLog!K:K,GameLog!$D:$D,'BOS B'!$A23,GameLog!$C:$C,"BOS")</f>
        <v>0</v>
      </c>
      <c r="I23">
        <f>SUMIFS(GameLog!L:L,GameLog!$D:$D,'BOS B'!$A23,GameLog!$C:$C,"BOS")</f>
        <v>0</v>
      </c>
      <c r="J23">
        <f>SUMIFS(GameLog!M:M,GameLog!$D:$D,'BOS B'!$A23,GameLog!$C:$C,"BOS")</f>
        <v>0</v>
      </c>
      <c r="K23">
        <f>SUMIFS(GameLog!N:N,GameLog!$D:$D,'BOS B'!$A23,GameLog!$C:$C,"BOS")</f>
        <v>0</v>
      </c>
      <c r="L23">
        <f>SUMIFS(GameLog!O:O,GameLog!$D:$D,'BOS B'!$A23,GameLog!$C:$C,"BOS")</f>
        <v>0</v>
      </c>
      <c r="M23">
        <f>SUMIFS(GameLog!P:P,GameLog!$D:$D,'BOS B'!$A23,GameLog!$C:$C,"BOS")</f>
        <v>0</v>
      </c>
      <c r="N23">
        <f>SUMIFS(GameLog!Q:Q,GameLog!$D:$D,'BOS B'!$A23,GameLog!$C:$C,"BOS")</f>
        <v>0</v>
      </c>
      <c r="O23">
        <f>SUMIFS(GameLog!R:R,GameLog!$D:$D,'BOS B'!$A23,GameLog!$C:$C,"BOS")</f>
        <v>0</v>
      </c>
      <c r="P23">
        <f>SUMIFS(GameLog!S:S,GameLog!$D:$D,'BOS B'!$A23,GameLog!$C:$C,"BOS")</f>
        <v>0</v>
      </c>
      <c r="Q23">
        <f>SUMIFS(GameLog!T:T,GameLog!$D:$D,'BOS B'!$A23,GameLog!$C:$C,"BOS")</f>
        <v>0</v>
      </c>
      <c r="R23">
        <f>SUMIFS(GameLog!U:U,GameLog!$D:$D,'BOS B'!$A23,GameLog!$C:$C,"BOS")</f>
        <v>0</v>
      </c>
      <c r="S23">
        <f>SUMIFS(GameLog!V:V,GameLog!$D:$D,'BOS B'!$A23,GameLog!$C:$C,"BOS")</f>
        <v>0</v>
      </c>
      <c r="T23">
        <v>0</v>
      </c>
      <c r="U23">
        <v>0</v>
      </c>
      <c r="V23" s="8">
        <f t="shared" si="3"/>
        <v>0</v>
      </c>
      <c r="W23" s="8">
        <f t="shared" si="0"/>
        <v>0</v>
      </c>
      <c r="X23" s="8">
        <f t="shared" si="1"/>
        <v>0</v>
      </c>
      <c r="Y23" s="8">
        <f t="shared" si="4"/>
        <v>0</v>
      </c>
      <c r="Z23">
        <f t="shared" si="5"/>
        <v>0</v>
      </c>
      <c r="AD23" s="14"/>
    </row>
    <row r="24" spans="1:30">
      <c r="A24" t="s">
        <v>2718</v>
      </c>
      <c r="B24" cm="1">
        <f t="array" ref="B24">IF(COUNTIFS(GameLog!D:D,'BOS B'!A24,GameLog!C:C,"BOS")=0,0,COUNTA(_xlfn.UNIQUE(_xlfn._xlws.FILTER(GameLog!A$2:A$1000, (GameLog!C$2:C$1000="BOS") * (GameLog!D$2:D$1000=A24)))))</f>
        <v>0</v>
      </c>
      <c r="C24">
        <f t="shared" si="2"/>
        <v>0</v>
      </c>
      <c r="D24">
        <f>SUMIFS(GameLog!G:G,GameLog!$D:$D,'BOS B'!$A24,GameLog!$C:$C,"BOS")</f>
        <v>0</v>
      </c>
      <c r="E24">
        <f>SUMIFS(GameLog!H:H,GameLog!$D:$D,'BOS B'!$A24,GameLog!$C:$C,"BOS")</f>
        <v>0</v>
      </c>
      <c r="F24">
        <f>SUMIFS(GameLog!I:I,GameLog!$D:$D,'BOS B'!$A24,GameLog!$C:$C,"BOS")</f>
        <v>0</v>
      </c>
      <c r="G24">
        <f>SUMIFS(GameLog!J:J,GameLog!$D:$D,'BOS B'!$A24,GameLog!$C:$C,"BOS")</f>
        <v>0</v>
      </c>
      <c r="H24">
        <f>SUMIFS(GameLog!K:K,GameLog!$D:$D,'BOS B'!$A24,GameLog!$C:$C,"BOS")</f>
        <v>0</v>
      </c>
      <c r="I24">
        <f>SUMIFS(GameLog!L:L,GameLog!$D:$D,'BOS B'!$A24,GameLog!$C:$C,"BOS")</f>
        <v>0</v>
      </c>
      <c r="J24">
        <f>SUMIFS(GameLog!M:M,GameLog!$D:$D,'BOS B'!$A24,GameLog!$C:$C,"BOS")</f>
        <v>0</v>
      </c>
      <c r="K24">
        <f>SUMIFS(GameLog!N:N,GameLog!$D:$D,'BOS B'!$A24,GameLog!$C:$C,"BOS")</f>
        <v>0</v>
      </c>
      <c r="L24">
        <f>SUMIFS(GameLog!O:O,GameLog!$D:$D,'BOS B'!$A24,GameLog!$C:$C,"BOS")</f>
        <v>0</v>
      </c>
      <c r="M24">
        <f>SUMIFS(GameLog!P:P,GameLog!$D:$D,'BOS B'!$A24,GameLog!$C:$C,"BOS")</f>
        <v>0</v>
      </c>
      <c r="N24">
        <f>SUMIFS(GameLog!Q:Q,GameLog!$D:$D,'BOS B'!$A24,GameLog!$C:$C,"BOS")</f>
        <v>0</v>
      </c>
      <c r="O24">
        <f>SUMIFS(GameLog!R:R,GameLog!$D:$D,'BOS B'!$A24,GameLog!$C:$C,"BOS")</f>
        <v>0</v>
      </c>
      <c r="P24">
        <f>SUMIFS(GameLog!S:S,GameLog!$D:$D,'BOS B'!$A24,GameLog!$C:$C,"BOS")</f>
        <v>0</v>
      </c>
      <c r="Q24">
        <f>SUMIFS(GameLog!T:T,GameLog!$D:$D,'BOS B'!$A24,GameLog!$C:$C,"BOS")</f>
        <v>0</v>
      </c>
      <c r="R24">
        <f>SUMIFS(GameLog!U:U,GameLog!$D:$D,'BOS B'!$A24,GameLog!$C:$C,"BOS")</f>
        <v>0</v>
      </c>
      <c r="S24">
        <f>SUMIFS(GameLog!V:V,GameLog!$D:$D,'BOS B'!$A24,GameLog!$C:$C,"BOS")</f>
        <v>0</v>
      </c>
      <c r="T24">
        <v>0</v>
      </c>
      <c r="U24">
        <v>0</v>
      </c>
      <c r="V24" s="8">
        <f t="shared" si="3"/>
        <v>0</v>
      </c>
      <c r="W24" s="8">
        <f t="shared" si="0"/>
        <v>0</v>
      </c>
      <c r="X24" s="8">
        <f t="shared" si="1"/>
        <v>0</v>
      </c>
      <c r="Y24" s="8">
        <f t="shared" si="4"/>
        <v>0</v>
      </c>
      <c r="Z24">
        <f t="shared" si="5"/>
        <v>0</v>
      </c>
      <c r="AD24" s="14"/>
    </row>
    <row r="25" spans="1:30">
      <c r="A25" t="s">
        <v>2719</v>
      </c>
      <c r="B25" cm="1">
        <f t="array" ref="B25">IF(COUNTIFS(GameLog!D:D,'BOS B'!A25,GameLog!C:C,"BOS")=0,0,COUNTA(_xlfn.UNIQUE(_xlfn._xlws.FILTER(GameLog!A$2:A$1000, (GameLog!C$2:C$1000="BOS") * (GameLog!D$2:D$1000=A25)))))</f>
        <v>1</v>
      </c>
      <c r="C25">
        <f t="shared" si="2"/>
        <v>0</v>
      </c>
      <c r="D25">
        <f>SUMIFS(GameLog!G:G,GameLog!$D:$D,'BOS B'!$A25,GameLog!$C:$C,"BOS")</f>
        <v>0</v>
      </c>
      <c r="E25">
        <f>SUMIFS(GameLog!H:H,GameLog!$D:$D,'BOS B'!$A25,GameLog!$C:$C,"BOS")</f>
        <v>0</v>
      </c>
      <c r="F25">
        <f>SUMIFS(GameLog!I:I,GameLog!$D:$D,'BOS B'!$A25,GameLog!$C:$C,"BOS")</f>
        <v>0</v>
      </c>
      <c r="G25">
        <f>SUMIFS(GameLog!J:J,GameLog!$D:$D,'BOS B'!$A25,GameLog!$C:$C,"BOS")</f>
        <v>0</v>
      </c>
      <c r="H25">
        <f>SUMIFS(GameLog!K:K,GameLog!$D:$D,'BOS B'!$A25,GameLog!$C:$C,"BOS")</f>
        <v>0</v>
      </c>
      <c r="I25">
        <f>SUMIFS(GameLog!L:L,GameLog!$D:$D,'BOS B'!$A25,GameLog!$C:$C,"BOS")</f>
        <v>0</v>
      </c>
      <c r="J25">
        <f>SUMIFS(GameLog!M:M,GameLog!$D:$D,'BOS B'!$A25,GameLog!$C:$C,"BOS")</f>
        <v>0</v>
      </c>
      <c r="K25">
        <f>SUMIFS(GameLog!N:N,GameLog!$D:$D,'BOS B'!$A25,GameLog!$C:$C,"BOS")</f>
        <v>0</v>
      </c>
      <c r="L25">
        <f>SUMIFS(GameLog!O:O,GameLog!$D:$D,'BOS B'!$A25,GameLog!$C:$C,"BOS")</f>
        <v>0</v>
      </c>
      <c r="M25">
        <f>SUMIFS(GameLog!P:P,GameLog!$D:$D,'BOS B'!$A25,GameLog!$C:$C,"BOS")</f>
        <v>0</v>
      </c>
      <c r="N25">
        <f>SUMIFS(GameLog!Q:Q,GameLog!$D:$D,'BOS B'!$A25,GameLog!$C:$C,"BOS")</f>
        <v>0</v>
      </c>
      <c r="O25">
        <f>SUMIFS(GameLog!R:R,GameLog!$D:$D,'BOS B'!$A25,GameLog!$C:$C,"BOS")</f>
        <v>0</v>
      </c>
      <c r="P25">
        <f>SUMIFS(GameLog!S:S,GameLog!$D:$D,'BOS B'!$A25,GameLog!$C:$C,"BOS")</f>
        <v>0</v>
      </c>
      <c r="Q25">
        <f>SUMIFS(GameLog!T:T,GameLog!$D:$D,'BOS B'!$A25,GameLog!$C:$C,"BOS")</f>
        <v>0</v>
      </c>
      <c r="R25">
        <f>SUMIFS(GameLog!U:U,GameLog!$D:$D,'BOS B'!$A25,GameLog!$C:$C,"BOS")</f>
        <v>0</v>
      </c>
      <c r="S25">
        <f>SUMIFS(GameLog!V:V,GameLog!$D:$D,'BOS B'!$A25,GameLog!$C:$C,"BOS")</f>
        <v>0</v>
      </c>
      <c r="T25">
        <v>0</v>
      </c>
      <c r="U25">
        <v>0</v>
      </c>
      <c r="V25" s="8">
        <f t="shared" si="3"/>
        <v>0</v>
      </c>
      <c r="W25" s="8">
        <f t="shared" si="0"/>
        <v>0</v>
      </c>
      <c r="X25" s="8">
        <f t="shared" si="1"/>
        <v>0</v>
      </c>
      <c r="Y25" s="8">
        <f t="shared" si="4"/>
        <v>0</v>
      </c>
      <c r="Z25">
        <f t="shared" si="5"/>
        <v>0</v>
      </c>
      <c r="AD25" s="14"/>
    </row>
    <row r="26" spans="1:30">
      <c r="A26" t="s">
        <v>2720</v>
      </c>
      <c r="B26" cm="1">
        <f t="array" ref="B26">IF(COUNTIFS(GameLog!D:D,'BOS B'!A26,GameLog!C:C,"BOS")=0,0,COUNTA(_xlfn.UNIQUE(_xlfn._xlws.FILTER(GameLog!A$2:A$1000, (GameLog!C$2:C$1000="BOS") * (GameLog!D$2:D$1000=A26)))))</f>
        <v>0</v>
      </c>
      <c r="C26">
        <f t="shared" si="2"/>
        <v>0</v>
      </c>
      <c r="D26">
        <f>SUMIFS(GameLog!G:G,GameLog!$D:$D,'BOS B'!$A26,GameLog!$C:$C,"BOS")</f>
        <v>0</v>
      </c>
      <c r="E26">
        <f>SUMIFS(GameLog!H:H,GameLog!$D:$D,'BOS B'!$A26,GameLog!$C:$C,"BOS")</f>
        <v>0</v>
      </c>
      <c r="F26">
        <f>SUMIFS(GameLog!I:I,GameLog!$D:$D,'BOS B'!$A26,GameLog!$C:$C,"BOS")</f>
        <v>0</v>
      </c>
      <c r="G26">
        <f>SUMIFS(GameLog!J:J,GameLog!$D:$D,'BOS B'!$A26,GameLog!$C:$C,"BOS")</f>
        <v>0</v>
      </c>
      <c r="H26">
        <f>SUMIFS(GameLog!K:K,GameLog!$D:$D,'BOS B'!$A26,GameLog!$C:$C,"BOS")</f>
        <v>0</v>
      </c>
      <c r="I26">
        <f>SUMIFS(GameLog!L:L,GameLog!$D:$D,'BOS B'!$A26,GameLog!$C:$C,"BOS")</f>
        <v>0</v>
      </c>
      <c r="J26">
        <f>SUMIFS(GameLog!M:M,GameLog!$D:$D,'BOS B'!$A26,GameLog!$C:$C,"BOS")</f>
        <v>0</v>
      </c>
      <c r="K26">
        <f>SUMIFS(GameLog!N:N,GameLog!$D:$D,'BOS B'!$A26,GameLog!$C:$C,"BOS")</f>
        <v>0</v>
      </c>
      <c r="L26">
        <f>SUMIFS(GameLog!O:O,GameLog!$D:$D,'BOS B'!$A26,GameLog!$C:$C,"BOS")</f>
        <v>0</v>
      </c>
      <c r="M26">
        <f>SUMIFS(GameLog!P:P,GameLog!$D:$D,'BOS B'!$A26,GameLog!$C:$C,"BOS")</f>
        <v>0</v>
      </c>
      <c r="N26">
        <f>SUMIFS(GameLog!Q:Q,GameLog!$D:$D,'BOS B'!$A26,GameLog!$C:$C,"BOS")</f>
        <v>0</v>
      </c>
      <c r="O26">
        <f>SUMIFS(GameLog!R:R,GameLog!$D:$D,'BOS B'!$A26,GameLog!$C:$C,"BOS")</f>
        <v>0</v>
      </c>
      <c r="P26">
        <f>SUMIFS(GameLog!S:S,GameLog!$D:$D,'BOS B'!$A26,GameLog!$C:$C,"BOS")</f>
        <v>0</v>
      </c>
      <c r="Q26">
        <f>SUMIFS(GameLog!T:T,GameLog!$D:$D,'BOS B'!$A26,GameLog!$C:$C,"BOS")</f>
        <v>0</v>
      </c>
      <c r="R26">
        <f>SUMIFS(GameLog!U:U,GameLog!$D:$D,'BOS B'!$A26,GameLog!$C:$C,"BOS")</f>
        <v>0</v>
      </c>
      <c r="S26">
        <f>SUMIFS(GameLog!V:V,GameLog!$D:$D,'BOS B'!$A26,GameLog!$C:$C,"BOS")</f>
        <v>0</v>
      </c>
      <c r="T26">
        <v>0</v>
      </c>
      <c r="U26">
        <v>0</v>
      </c>
      <c r="V26" s="8">
        <f t="shared" si="3"/>
        <v>0</v>
      </c>
      <c r="W26" s="8">
        <f t="shared" si="0"/>
        <v>0</v>
      </c>
      <c r="X26" s="8">
        <f t="shared" si="1"/>
        <v>0</v>
      </c>
      <c r="Y26" s="8">
        <f t="shared" si="4"/>
        <v>0</v>
      </c>
      <c r="Z26">
        <f t="shared" si="5"/>
        <v>0</v>
      </c>
      <c r="AD26" s="14"/>
    </row>
    <row r="27" spans="1:30">
      <c r="A27" t="s">
        <v>2721</v>
      </c>
      <c r="B27" cm="1">
        <f t="array" ref="B27">IF(COUNTIFS(GameLog!D:D,'BOS B'!A27,GameLog!C:C,"BOS")=0,0,COUNTA(_xlfn.UNIQUE(_xlfn._xlws.FILTER(GameLog!A$2:A$1000, (GameLog!C$2:C$1000="BOS") * (GameLog!D$2:D$1000=A27)))))</f>
        <v>1</v>
      </c>
      <c r="C27">
        <f t="shared" si="2"/>
        <v>0</v>
      </c>
      <c r="D27">
        <f>SUMIFS(GameLog!G:G,GameLog!$D:$D,'BOS B'!$A27,GameLog!$C:$C,"BOS")</f>
        <v>0</v>
      </c>
      <c r="E27">
        <f>SUMIFS(GameLog!H:H,GameLog!$D:$D,'BOS B'!$A27,GameLog!$C:$C,"BOS")</f>
        <v>0</v>
      </c>
      <c r="F27">
        <f>SUMIFS(GameLog!I:I,GameLog!$D:$D,'BOS B'!$A27,GameLog!$C:$C,"BOS")</f>
        <v>0</v>
      </c>
      <c r="G27">
        <f>SUMIFS(GameLog!J:J,GameLog!$D:$D,'BOS B'!$A27,GameLog!$C:$C,"BOS")</f>
        <v>0</v>
      </c>
      <c r="H27">
        <f>SUMIFS(GameLog!K:K,GameLog!$D:$D,'BOS B'!$A27,GameLog!$C:$C,"BOS")</f>
        <v>0</v>
      </c>
      <c r="I27">
        <f>SUMIFS(GameLog!L:L,GameLog!$D:$D,'BOS B'!$A27,GameLog!$C:$C,"BOS")</f>
        <v>0</v>
      </c>
      <c r="J27">
        <f>SUMIFS(GameLog!M:M,GameLog!$D:$D,'BOS B'!$A27,GameLog!$C:$C,"BOS")</f>
        <v>0</v>
      </c>
      <c r="K27">
        <f>SUMIFS(GameLog!N:N,GameLog!$D:$D,'BOS B'!$A27,GameLog!$C:$C,"BOS")</f>
        <v>0</v>
      </c>
      <c r="L27">
        <f>SUMIFS(GameLog!O:O,GameLog!$D:$D,'BOS B'!$A27,GameLog!$C:$C,"BOS")</f>
        <v>0</v>
      </c>
      <c r="M27">
        <f>SUMIFS(GameLog!P:P,GameLog!$D:$D,'BOS B'!$A27,GameLog!$C:$C,"BOS")</f>
        <v>0</v>
      </c>
      <c r="N27">
        <f>SUMIFS(GameLog!Q:Q,GameLog!$D:$D,'BOS B'!$A27,GameLog!$C:$C,"BOS")</f>
        <v>0</v>
      </c>
      <c r="O27">
        <f>SUMIFS(GameLog!R:R,GameLog!$D:$D,'BOS B'!$A27,GameLog!$C:$C,"BOS")</f>
        <v>0</v>
      </c>
      <c r="P27">
        <f>SUMIFS(GameLog!S:S,GameLog!$D:$D,'BOS B'!$A27,GameLog!$C:$C,"BOS")</f>
        <v>0</v>
      </c>
      <c r="Q27">
        <f>SUMIFS(GameLog!T:T,GameLog!$D:$D,'BOS B'!$A27,GameLog!$C:$C,"BOS")</f>
        <v>0</v>
      </c>
      <c r="R27">
        <f>SUMIFS(GameLog!U:U,GameLog!$D:$D,'BOS B'!$A27,GameLog!$C:$C,"BOS")</f>
        <v>0</v>
      </c>
      <c r="S27">
        <f>SUMIFS(GameLog!V:V,GameLog!$D:$D,'BOS B'!$A27,GameLog!$C:$C,"BOS")</f>
        <v>0</v>
      </c>
      <c r="T27">
        <v>0</v>
      </c>
      <c r="U27">
        <v>0</v>
      </c>
      <c r="V27" s="8">
        <f t="shared" si="3"/>
        <v>0</v>
      </c>
      <c r="W27" s="8">
        <f t="shared" si="0"/>
        <v>0</v>
      </c>
      <c r="X27" s="8">
        <f t="shared" si="1"/>
        <v>0</v>
      </c>
      <c r="Y27" s="8">
        <f t="shared" si="4"/>
        <v>0</v>
      </c>
      <c r="Z27">
        <f t="shared" si="5"/>
        <v>0</v>
      </c>
      <c r="AD27" s="13"/>
    </row>
    <row r="28" spans="1:30">
      <c r="A28" t="s">
        <v>2722</v>
      </c>
      <c r="B28" cm="1">
        <f t="array" ref="B28">IF(COUNTIFS(GameLog!D:D,'BOS B'!A28,GameLog!C:C,"BOS")=0,0,COUNTA(_xlfn.UNIQUE(_xlfn._xlws.FILTER(GameLog!A$2:A$1000, (GameLog!C$2:C$1000="BOS") * (GameLog!D$2:D$1000=A28)))))</f>
        <v>1</v>
      </c>
      <c r="C28">
        <f t="shared" si="2"/>
        <v>0</v>
      </c>
      <c r="D28">
        <f>SUMIFS(GameLog!G:G,GameLog!$D:$D,'BOS B'!$A28,GameLog!$C:$C,"BOS")</f>
        <v>0</v>
      </c>
      <c r="E28">
        <f>SUMIFS(GameLog!H:H,GameLog!$D:$D,'BOS B'!$A28,GameLog!$C:$C,"BOS")</f>
        <v>0</v>
      </c>
      <c r="F28">
        <f>SUMIFS(GameLog!I:I,GameLog!$D:$D,'BOS B'!$A28,GameLog!$C:$C,"BOS")</f>
        <v>0</v>
      </c>
      <c r="G28">
        <f>SUMIFS(GameLog!J:J,GameLog!$D:$D,'BOS B'!$A28,GameLog!$C:$C,"BOS")</f>
        <v>0</v>
      </c>
      <c r="H28">
        <f>SUMIFS(GameLog!K:K,GameLog!$D:$D,'BOS B'!$A28,GameLog!$C:$C,"BOS")</f>
        <v>0</v>
      </c>
      <c r="I28">
        <f>SUMIFS(GameLog!L:L,GameLog!$D:$D,'BOS B'!$A28,GameLog!$C:$C,"BOS")</f>
        <v>0</v>
      </c>
      <c r="J28">
        <f>SUMIFS(GameLog!M:M,GameLog!$D:$D,'BOS B'!$A28,GameLog!$C:$C,"BOS")</f>
        <v>0</v>
      </c>
      <c r="K28">
        <f>SUMIFS(GameLog!N:N,GameLog!$D:$D,'BOS B'!$A28,GameLog!$C:$C,"BOS")</f>
        <v>0</v>
      </c>
      <c r="L28">
        <f>SUMIFS(GameLog!O:O,GameLog!$D:$D,'BOS B'!$A28,GameLog!$C:$C,"BOS")</f>
        <v>0</v>
      </c>
      <c r="M28">
        <f>SUMIFS(GameLog!P:P,GameLog!$D:$D,'BOS B'!$A28,GameLog!$C:$C,"BOS")</f>
        <v>0</v>
      </c>
      <c r="N28">
        <f>SUMIFS(GameLog!Q:Q,GameLog!$D:$D,'BOS B'!$A28,GameLog!$C:$C,"BOS")</f>
        <v>0</v>
      </c>
      <c r="O28">
        <f>SUMIFS(GameLog!R:R,GameLog!$D:$D,'BOS B'!$A28,GameLog!$C:$C,"BOS")</f>
        <v>0</v>
      </c>
      <c r="P28">
        <f>SUMIFS(GameLog!S:S,GameLog!$D:$D,'BOS B'!$A28,GameLog!$C:$C,"BOS")</f>
        <v>0</v>
      </c>
      <c r="Q28">
        <f>SUMIFS(GameLog!T:T,GameLog!$D:$D,'BOS B'!$A28,GameLog!$C:$C,"BOS")</f>
        <v>0</v>
      </c>
      <c r="R28">
        <f>SUMIFS(GameLog!U:U,GameLog!$D:$D,'BOS B'!$A28,GameLog!$C:$C,"BOS")</f>
        <v>0</v>
      </c>
      <c r="S28">
        <f>SUMIFS(GameLog!V:V,GameLog!$D:$D,'BOS B'!$A28,GameLog!$C:$C,"BOS")</f>
        <v>0</v>
      </c>
      <c r="T28">
        <v>0</v>
      </c>
      <c r="U28">
        <v>0</v>
      </c>
      <c r="V28" s="8">
        <f t="shared" si="3"/>
        <v>0</v>
      </c>
      <c r="W28" s="8">
        <f t="shared" si="0"/>
        <v>0</v>
      </c>
      <c r="X28" s="8">
        <f t="shared" si="1"/>
        <v>0</v>
      </c>
      <c r="Y28" s="8">
        <f t="shared" si="4"/>
        <v>0</v>
      </c>
      <c r="Z28">
        <f t="shared" si="5"/>
        <v>0</v>
      </c>
      <c r="AD28" s="14"/>
    </row>
    <row r="29" spans="1:30">
      <c r="A29" t="s">
        <v>2723</v>
      </c>
      <c r="B29" cm="1">
        <f t="array" ref="B29">IF(COUNTIFS(GameLog!D:D,'BOS B'!A29,GameLog!C:C,"BOS")=0,0,COUNTA(_xlfn.UNIQUE(_xlfn._xlws.FILTER(GameLog!A$2:A$1000, (GameLog!C$2:C$1000="BOS") * (GameLog!D$2:D$1000=A29)))))</f>
        <v>0</v>
      </c>
      <c r="C29">
        <f t="shared" si="2"/>
        <v>0</v>
      </c>
      <c r="D29">
        <f>SUMIFS(GameLog!G:G,GameLog!$D:$D,'BOS B'!$A29,GameLog!$C:$C,"BOS")</f>
        <v>0</v>
      </c>
      <c r="E29">
        <f>SUMIFS(GameLog!H:H,GameLog!$D:$D,'BOS B'!$A29,GameLog!$C:$C,"BOS")</f>
        <v>0</v>
      </c>
      <c r="F29">
        <f>SUMIFS(GameLog!I:I,GameLog!$D:$D,'BOS B'!$A29,GameLog!$C:$C,"BOS")</f>
        <v>0</v>
      </c>
      <c r="G29">
        <f>SUMIFS(GameLog!J:J,GameLog!$D:$D,'BOS B'!$A29,GameLog!$C:$C,"BOS")</f>
        <v>0</v>
      </c>
      <c r="H29">
        <f>SUMIFS(GameLog!K:K,GameLog!$D:$D,'BOS B'!$A29,GameLog!$C:$C,"BOS")</f>
        <v>0</v>
      </c>
      <c r="I29">
        <f>SUMIFS(GameLog!L:L,GameLog!$D:$D,'BOS B'!$A29,GameLog!$C:$C,"BOS")</f>
        <v>0</v>
      </c>
      <c r="J29">
        <f>SUMIFS(GameLog!M:M,GameLog!$D:$D,'BOS B'!$A29,GameLog!$C:$C,"BOS")</f>
        <v>0</v>
      </c>
      <c r="K29">
        <f>SUMIFS(GameLog!N:N,GameLog!$D:$D,'BOS B'!$A29,GameLog!$C:$C,"BOS")</f>
        <v>0</v>
      </c>
      <c r="L29">
        <f>SUMIFS(GameLog!O:O,GameLog!$D:$D,'BOS B'!$A29,GameLog!$C:$C,"BOS")</f>
        <v>0</v>
      </c>
      <c r="M29">
        <f>SUMIFS(GameLog!P:P,GameLog!$D:$D,'BOS B'!$A29,GameLog!$C:$C,"BOS")</f>
        <v>0</v>
      </c>
      <c r="N29">
        <f>SUMIFS(GameLog!Q:Q,GameLog!$D:$D,'BOS B'!$A29,GameLog!$C:$C,"BOS")</f>
        <v>0</v>
      </c>
      <c r="O29">
        <f>SUMIFS(GameLog!R:R,GameLog!$D:$D,'BOS B'!$A29,GameLog!$C:$C,"BOS")</f>
        <v>0</v>
      </c>
      <c r="P29">
        <f>SUMIFS(GameLog!S:S,GameLog!$D:$D,'BOS B'!$A29,GameLog!$C:$C,"BOS")</f>
        <v>0</v>
      </c>
      <c r="Q29">
        <f>SUMIFS(GameLog!T:T,GameLog!$D:$D,'BOS B'!$A29,GameLog!$C:$C,"BOS")</f>
        <v>0</v>
      </c>
      <c r="R29">
        <f>SUMIFS(GameLog!U:U,GameLog!$D:$D,'BOS B'!$A29,GameLog!$C:$C,"BOS")</f>
        <v>0</v>
      </c>
      <c r="S29">
        <f>SUMIFS(GameLog!V:V,GameLog!$D:$D,'BOS B'!$A29,GameLog!$C:$C,"BOS")</f>
        <v>0</v>
      </c>
      <c r="T29">
        <v>0</v>
      </c>
      <c r="U29">
        <v>0</v>
      </c>
      <c r="V29" s="8">
        <f t="shared" si="3"/>
        <v>0</v>
      </c>
      <c r="W29" s="8">
        <f t="shared" si="0"/>
        <v>0</v>
      </c>
      <c r="X29" s="8">
        <f t="shared" si="1"/>
        <v>0</v>
      </c>
      <c r="Y29" s="8">
        <f t="shared" si="4"/>
        <v>0</v>
      </c>
      <c r="Z29">
        <f t="shared" si="5"/>
        <v>0</v>
      </c>
      <c r="AD29" s="14"/>
    </row>
    <row r="30" spans="1:30">
      <c r="A30" t="s">
        <v>2724</v>
      </c>
      <c r="B30" cm="1">
        <f t="array" ref="B30">IF(COUNTIFS(GameLog!D:D,'BOS B'!A30,GameLog!C:C,"BOS")=0,0,COUNTA(_xlfn.UNIQUE(_xlfn._xlws.FILTER(GameLog!A$2:A$1000, (GameLog!C$2:C$1000="BOS") * (GameLog!D$2:D$1000=A30)))))</f>
        <v>0</v>
      </c>
      <c r="C30">
        <f t="shared" si="2"/>
        <v>0</v>
      </c>
      <c r="D30">
        <f>SUMIFS(GameLog!G:G,GameLog!$D:$D,'BOS B'!$A30,GameLog!$C:$C,"BOS")</f>
        <v>0</v>
      </c>
      <c r="E30">
        <f>SUMIFS(GameLog!H:H,GameLog!$D:$D,'BOS B'!$A30,GameLog!$C:$C,"BOS")</f>
        <v>0</v>
      </c>
      <c r="F30">
        <f>SUMIFS(GameLog!I:I,GameLog!$D:$D,'BOS B'!$A30,GameLog!$C:$C,"BOS")</f>
        <v>0</v>
      </c>
      <c r="G30">
        <f>SUMIFS(GameLog!J:J,GameLog!$D:$D,'BOS B'!$A30,GameLog!$C:$C,"BOS")</f>
        <v>0</v>
      </c>
      <c r="H30">
        <f>SUMIFS(GameLog!K:K,GameLog!$D:$D,'BOS B'!$A30,GameLog!$C:$C,"BOS")</f>
        <v>0</v>
      </c>
      <c r="I30">
        <f>SUMIFS(GameLog!L:L,GameLog!$D:$D,'BOS B'!$A30,GameLog!$C:$C,"BOS")</f>
        <v>0</v>
      </c>
      <c r="J30">
        <f>SUMIFS(GameLog!M:M,GameLog!$D:$D,'BOS B'!$A30,GameLog!$C:$C,"BOS")</f>
        <v>0</v>
      </c>
      <c r="K30">
        <f>SUMIFS(GameLog!N:N,GameLog!$D:$D,'BOS B'!$A30,GameLog!$C:$C,"BOS")</f>
        <v>0</v>
      </c>
      <c r="L30">
        <f>SUMIFS(GameLog!O:O,GameLog!$D:$D,'BOS B'!$A30,GameLog!$C:$C,"BOS")</f>
        <v>0</v>
      </c>
      <c r="M30">
        <f>SUMIFS(GameLog!P:P,GameLog!$D:$D,'BOS B'!$A30,GameLog!$C:$C,"BOS")</f>
        <v>0</v>
      </c>
      <c r="N30">
        <f>SUMIFS(GameLog!Q:Q,GameLog!$D:$D,'BOS B'!$A30,GameLog!$C:$C,"BOS")</f>
        <v>0</v>
      </c>
      <c r="O30">
        <f>SUMIFS(GameLog!R:R,GameLog!$D:$D,'BOS B'!$A30,GameLog!$C:$C,"BOS")</f>
        <v>0</v>
      </c>
      <c r="P30">
        <f>SUMIFS(GameLog!S:S,GameLog!$D:$D,'BOS B'!$A30,GameLog!$C:$C,"BOS")</f>
        <v>0</v>
      </c>
      <c r="Q30">
        <f>SUMIFS(GameLog!T:T,GameLog!$D:$D,'BOS B'!$A30,GameLog!$C:$C,"BOS")</f>
        <v>0</v>
      </c>
      <c r="R30">
        <f>SUMIFS(GameLog!U:U,GameLog!$D:$D,'BOS B'!$A30,GameLog!$C:$C,"BOS")</f>
        <v>0</v>
      </c>
      <c r="S30">
        <f>SUMIFS(GameLog!V:V,GameLog!$D:$D,'BOS B'!$A30,GameLog!$C:$C,"BOS")</f>
        <v>0</v>
      </c>
      <c r="T30">
        <v>0</v>
      </c>
      <c r="U30">
        <v>0</v>
      </c>
      <c r="V30" s="8">
        <f t="shared" si="3"/>
        <v>0</v>
      </c>
      <c r="W30" s="8">
        <f t="shared" si="0"/>
        <v>0</v>
      </c>
      <c r="X30" s="8">
        <f t="shared" si="1"/>
        <v>0</v>
      </c>
      <c r="Y30" s="8">
        <f t="shared" si="4"/>
        <v>0</v>
      </c>
      <c r="Z30">
        <f t="shared" si="5"/>
        <v>0</v>
      </c>
      <c r="AD30" s="14"/>
    </row>
    <row r="31" spans="1:30">
      <c r="A31" t="s">
        <v>2725</v>
      </c>
      <c r="B31" cm="1">
        <f t="array" ref="B31">IF(COUNTIFS(GameLog!D:D,'BOS B'!A31,GameLog!C:C,"BOS")=0,0,COUNTA(_xlfn.UNIQUE(_xlfn._xlws.FILTER(GameLog!A$2:A$1000, (GameLog!C$2:C$1000="BOS") * (GameLog!D$2:D$1000=A31)))))</f>
        <v>0</v>
      </c>
      <c r="C31">
        <f t="shared" si="2"/>
        <v>0</v>
      </c>
      <c r="D31">
        <f>SUMIFS(GameLog!G:G,GameLog!$D:$D,'BOS B'!$A31,GameLog!$C:$C,"BOS")</f>
        <v>0</v>
      </c>
      <c r="E31">
        <f>SUMIFS(GameLog!H:H,GameLog!$D:$D,'BOS B'!$A31,GameLog!$C:$C,"BOS")</f>
        <v>0</v>
      </c>
      <c r="F31">
        <f>SUMIFS(GameLog!I:I,GameLog!$D:$D,'BOS B'!$A31,GameLog!$C:$C,"BOS")</f>
        <v>0</v>
      </c>
      <c r="G31">
        <f>SUMIFS(GameLog!J:J,GameLog!$D:$D,'BOS B'!$A31,GameLog!$C:$C,"BOS")</f>
        <v>0</v>
      </c>
      <c r="H31">
        <f>SUMIFS(GameLog!K:K,GameLog!$D:$D,'BOS B'!$A31,GameLog!$C:$C,"BOS")</f>
        <v>0</v>
      </c>
      <c r="I31">
        <f>SUMIFS(GameLog!L:L,GameLog!$D:$D,'BOS B'!$A31,GameLog!$C:$C,"BOS")</f>
        <v>0</v>
      </c>
      <c r="J31">
        <f>SUMIFS(GameLog!M:M,GameLog!$D:$D,'BOS B'!$A31,GameLog!$C:$C,"BOS")</f>
        <v>0</v>
      </c>
      <c r="K31">
        <f>SUMIFS(GameLog!N:N,GameLog!$D:$D,'BOS B'!$A31,GameLog!$C:$C,"BOS")</f>
        <v>0</v>
      </c>
      <c r="L31">
        <f>SUMIFS(GameLog!O:O,GameLog!$D:$D,'BOS B'!$A31,GameLog!$C:$C,"BOS")</f>
        <v>0</v>
      </c>
      <c r="M31">
        <f>SUMIFS(GameLog!P:P,GameLog!$D:$D,'BOS B'!$A31,GameLog!$C:$C,"BOS")</f>
        <v>0</v>
      </c>
      <c r="N31">
        <f>SUMIFS(GameLog!Q:Q,GameLog!$D:$D,'BOS B'!$A31,GameLog!$C:$C,"BOS")</f>
        <v>0</v>
      </c>
      <c r="O31">
        <f>SUMIFS(GameLog!R:R,GameLog!$D:$D,'BOS B'!$A31,GameLog!$C:$C,"BOS")</f>
        <v>0</v>
      </c>
      <c r="P31">
        <f>SUMIFS(GameLog!S:S,GameLog!$D:$D,'BOS B'!$A31,GameLog!$C:$C,"BOS")</f>
        <v>0</v>
      </c>
      <c r="Q31">
        <f>SUMIFS(GameLog!T:T,GameLog!$D:$D,'BOS B'!$A31,GameLog!$C:$C,"BOS")</f>
        <v>0</v>
      </c>
      <c r="R31">
        <f>SUMIFS(GameLog!U:U,GameLog!$D:$D,'BOS B'!$A31,GameLog!$C:$C,"BOS")</f>
        <v>0</v>
      </c>
      <c r="S31">
        <f>SUMIFS(GameLog!V:V,GameLog!$D:$D,'BOS B'!$A31,GameLog!$C:$C,"BOS")</f>
        <v>0</v>
      </c>
      <c r="T31">
        <v>0</v>
      </c>
      <c r="U31">
        <v>0</v>
      </c>
      <c r="V31" s="8">
        <f t="shared" si="3"/>
        <v>0</v>
      </c>
      <c r="W31" s="8">
        <f t="shared" si="0"/>
        <v>0</v>
      </c>
      <c r="X31" s="8">
        <f t="shared" si="1"/>
        <v>0</v>
      </c>
      <c r="Y31" s="8">
        <f t="shared" si="4"/>
        <v>0</v>
      </c>
      <c r="Z31">
        <f t="shared" si="5"/>
        <v>0</v>
      </c>
      <c r="AD31" s="14"/>
    </row>
    <row r="32" spans="1:30">
      <c r="V32" s="8"/>
      <c r="W32" s="8"/>
      <c r="X32" s="8"/>
      <c r="Y32" s="8"/>
      <c r="AD32" s="14"/>
    </row>
    <row r="33" spans="1:30">
      <c r="V33" s="8"/>
      <c r="W33" s="8"/>
      <c r="X33" s="8"/>
      <c r="Y33" s="8"/>
      <c r="AD33" s="14"/>
    </row>
    <row r="34" spans="1:30">
      <c r="V34" s="8"/>
      <c r="W34" s="8"/>
      <c r="X34" s="8"/>
      <c r="Y34" s="8"/>
      <c r="AD34" s="14"/>
    </row>
    <row r="35" spans="1:30">
      <c r="V35" s="8"/>
      <c r="W35" s="8"/>
      <c r="X35" s="8"/>
      <c r="Y35" s="8"/>
      <c r="AD35" s="14"/>
    </row>
    <row r="36" spans="1:30">
      <c r="V36" s="8"/>
      <c r="W36" s="8"/>
      <c r="X36" s="8"/>
      <c r="Y36" s="8"/>
      <c r="AD36" s="14"/>
    </row>
    <row r="37" spans="1:30">
      <c r="V37" s="8"/>
      <c r="W37" s="8"/>
      <c r="X37" s="8"/>
      <c r="Y37" s="8"/>
      <c r="AD37" s="14"/>
    </row>
    <row r="38" spans="1:30">
      <c r="V38" s="8"/>
      <c r="W38" s="8"/>
      <c r="X38" s="8"/>
      <c r="Y38" s="8"/>
      <c r="AD38" s="14"/>
    </row>
    <row r="39" spans="1:30">
      <c r="V39" s="8"/>
      <c r="W39" s="8"/>
      <c r="X39" s="8"/>
      <c r="Y39" s="8"/>
      <c r="AD39" s="14"/>
    </row>
    <row r="40" spans="1:30">
      <c r="V40" s="8"/>
      <c r="W40" s="8"/>
      <c r="X40" s="8"/>
      <c r="Y40" s="8"/>
      <c r="AD40" s="14"/>
    </row>
    <row r="41" spans="1:30">
      <c r="V41" s="8"/>
      <c r="W41" s="8"/>
      <c r="X41" s="8"/>
      <c r="Y41" s="8"/>
      <c r="AD41" s="14"/>
    </row>
    <row r="42" spans="1:30">
      <c r="V42" s="8"/>
      <c r="W42" s="8"/>
      <c r="X42" s="8"/>
      <c r="Y42" s="8"/>
      <c r="AD42" s="14"/>
    </row>
    <row r="43" spans="1:30">
      <c r="V43" s="8"/>
      <c r="W43" s="8"/>
      <c r="X43" s="8"/>
      <c r="Y43" s="8"/>
      <c r="AD43" s="14"/>
    </row>
    <row r="44" spans="1:30">
      <c r="V44" s="8"/>
      <c r="W44" s="8"/>
      <c r="X44" s="8"/>
      <c r="Y44" s="8"/>
      <c r="AD44" s="14"/>
    </row>
    <row r="45" spans="1:30">
      <c r="V45" s="8"/>
      <c r="W45" s="8"/>
      <c r="X45" s="8"/>
      <c r="Y45" s="8"/>
      <c r="AD45" s="14"/>
    </row>
    <row r="46" spans="1:30">
      <c r="A46" s="9"/>
      <c r="AD46" s="14"/>
    </row>
    <row r="47" spans="1:30">
      <c r="A47" s="9"/>
    </row>
    <row r="48" spans="1:30">
      <c r="A48" s="9"/>
    </row>
    <row r="49" spans="1:1">
      <c r="A49" s="9"/>
    </row>
    <row r="50" spans="1:1">
      <c r="A50" s="9"/>
    </row>
    <row r="51" spans="1:1">
      <c r="A51" s="9"/>
    </row>
    <row r="52" spans="1:1">
      <c r="A52" s="9"/>
    </row>
    <row r="53" spans="1:1">
      <c r="A53" s="9"/>
    </row>
    <row r="54" spans="1:1">
      <c r="A54" s="9"/>
    </row>
    <row r="55" spans="1:1">
      <c r="A55" s="9"/>
    </row>
    <row r="56" spans="1:1">
      <c r="A56" s="9"/>
    </row>
    <row r="57" spans="1:1">
      <c r="A57" s="9"/>
    </row>
    <row r="58" spans="1:1">
      <c r="A58" s="9"/>
    </row>
    <row r="59" spans="1:1">
      <c r="A59" s="9"/>
    </row>
    <row r="60" spans="1:1">
      <c r="A60" s="9"/>
    </row>
    <row r="61" spans="1:1">
      <c r="A61" s="9"/>
    </row>
    <row r="62" spans="1:1">
      <c r="A62" s="9"/>
    </row>
    <row r="63" spans="1:1">
      <c r="A63" s="9"/>
    </row>
    <row r="64" spans="1:1">
      <c r="A64" s="9"/>
    </row>
    <row r="65" spans="1:1">
      <c r="A65" s="9"/>
    </row>
    <row r="66" spans="1:1">
      <c r="A66" s="9"/>
    </row>
    <row r="67" spans="1:1">
      <c r="A67" s="9"/>
    </row>
    <row r="68" spans="1:1">
      <c r="A68" s="9"/>
    </row>
    <row r="69" spans="1:1">
      <c r="A69" s="9"/>
    </row>
    <row r="70" spans="1:1">
      <c r="A70" s="9"/>
    </row>
    <row r="71" spans="1:1">
      <c r="A71" s="9"/>
    </row>
    <row r="72" spans="1:1">
      <c r="A72" s="9"/>
    </row>
    <row r="73" spans="1:1">
      <c r="A73" s="9"/>
    </row>
    <row r="74" spans="1:1">
      <c r="A74" s="9"/>
    </row>
    <row r="75" spans="1:1">
      <c r="A75" s="9"/>
    </row>
    <row r="76" spans="1:1">
      <c r="A76" s="9"/>
    </row>
    <row r="77" spans="1:1">
      <c r="A77" s="9"/>
    </row>
    <row r="78" spans="1:1">
      <c r="A78" s="9"/>
    </row>
    <row r="79" spans="1:1">
      <c r="A79" s="9"/>
    </row>
    <row r="80" spans="1:1">
      <c r="A80" s="9"/>
    </row>
    <row r="81" spans="1:1">
      <c r="A81" s="9"/>
    </row>
    <row r="82" spans="1:1">
      <c r="A82" s="9"/>
    </row>
    <row r="83" spans="1:1">
      <c r="A83" s="9"/>
    </row>
    <row r="84" spans="1:1">
      <c r="A84" s="9"/>
    </row>
    <row r="85" spans="1:1">
      <c r="A85" s="9"/>
    </row>
    <row r="86" spans="1:1">
      <c r="A86" s="9"/>
    </row>
    <row r="87" spans="1:1">
      <c r="A87" s="9"/>
    </row>
    <row r="88" spans="1:1">
      <c r="A88" s="9"/>
    </row>
    <row r="89" spans="1:1">
      <c r="A89" s="9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00B2B-7045-4BB2-88D1-C54F860A7C8F}">
  <sheetPr codeName="Sheet18"/>
  <dimension ref="A1:P75"/>
  <sheetViews>
    <sheetView workbookViewId="0">
      <pane ySplit="1" topLeftCell="A2" activePane="bottomLeft" state="frozen"/>
      <selection activeCell="AA1" sqref="AA1"/>
      <selection pane="bottomLeft" activeCell="AA1" sqref="AA1"/>
    </sheetView>
  </sheetViews>
  <sheetFormatPr defaultRowHeight="13.2"/>
  <cols>
    <col min="1" max="1" width="17.44140625" bestFit="1" customWidth="1"/>
    <col min="2" max="2" width="4.77734375" bestFit="1" customWidth="1"/>
    <col min="3" max="3" width="2.33203125" bestFit="1" customWidth="1"/>
    <col min="4" max="4" width="3.5546875" bestFit="1" customWidth="1"/>
    <col min="5" max="5" width="6.109375" style="12" bestFit="1" customWidth="1"/>
    <col min="6" max="6" width="3.5546875" bestFit="1" customWidth="1"/>
    <col min="7" max="7" width="3" bestFit="1" customWidth="1"/>
    <col min="8" max="8" width="4.6640625" bestFit="1" customWidth="1"/>
    <col min="9" max="9" width="3.5546875" bestFit="1" customWidth="1"/>
    <col min="10" max="10" width="3.21875" bestFit="1" customWidth="1"/>
    <col min="11" max="12" width="3.44140625" bestFit="1" customWidth="1"/>
    <col min="13" max="13" width="3.5546875" bestFit="1" customWidth="1"/>
    <col min="14" max="14" width="4.44140625" bestFit="1" customWidth="1"/>
    <col min="15" max="15" width="5.5546875" bestFit="1" customWidth="1"/>
    <col min="16" max="16" width="5.664062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4.77734375" bestFit="1" customWidth="1"/>
    <col min="21" max="21" width="4.44140625" bestFit="1" customWidth="1"/>
  </cols>
  <sheetData>
    <row r="1" spans="1:16">
      <c r="A1" s="14" t="s">
        <v>2405</v>
      </c>
      <c r="B1" t="s">
        <v>2502</v>
      </c>
      <c r="C1" t="s">
        <v>2406</v>
      </c>
      <c r="D1" t="s">
        <v>2483</v>
      </c>
      <c r="E1" s="12" t="s">
        <v>2503</v>
      </c>
      <c r="F1" t="s">
        <v>2504</v>
      </c>
      <c r="G1" t="s">
        <v>2505</v>
      </c>
      <c r="H1" t="s">
        <v>2506</v>
      </c>
      <c r="I1" t="s">
        <v>2507</v>
      </c>
      <c r="J1" t="s">
        <v>2508</v>
      </c>
      <c r="K1" t="s">
        <v>2509</v>
      </c>
      <c r="L1" t="s">
        <v>2415</v>
      </c>
      <c r="M1" t="s">
        <v>2416</v>
      </c>
      <c r="N1" t="s">
        <v>2510</v>
      </c>
      <c r="O1" t="s">
        <v>2527</v>
      </c>
      <c r="P1" t="s">
        <v>2664</v>
      </c>
    </row>
    <row r="2" spans="1:16">
      <c r="A2" t="s">
        <v>2728</v>
      </c>
      <c r="B2" t="s">
        <v>2443</v>
      </c>
      <c r="C2">
        <f>COUNTIFS(GameLog!D:D,'BOS F'!A2,GameLog!C:C,"BOS",GameLog!E:E,INDEX(Positions!$A$1:$B$9,MATCH('BOS F'!$B2,Positions!$A$1:$A$9,0),2))</f>
        <v>0</v>
      </c>
      <c r="D2">
        <f>SUMIFS(GameLog!F:F,GameLog!$D:$D,'BOS F'!A2,GameLog!$E:$E,INDEX(Positions!$A$1:$B$9,MATCH('BOS F'!$B2,Positions!$A$1:$A$9,0),2),GameLog!$C:$C,"BOS")</f>
        <v>0</v>
      </c>
      <c r="E2" s="12">
        <f>SUMIFS(GameLog!AM:AM,GameLog!$D:$D,'BOS F'!$A2,GameLog!$E:$E,INDEX(Positions!$A$1:$B$9,MATCH('BOS F'!$B2,Positions!$A$1:$A$9,0),2),GameLog!$C:$C,"BOS")</f>
        <v>0</v>
      </c>
      <c r="F2">
        <f>SUMIFS(GameLog!AN:AN,GameLog!$D:$D,'BOS F'!$A2,GameLog!$E:$E,INDEX(Positions!$A$1:$B$9,MATCH('BOS F'!$B2,Positions!$A$1:$A$9,0),2),GameLog!$C:$C,"BOS")</f>
        <v>0</v>
      </c>
      <c r="G2">
        <f>SUMIFS(GameLog!AO:AO,GameLog!$D:$D,'BOS F'!$A2,GameLog!$E:$E,INDEX(Positions!$A$1:$B$9,MATCH('BOS F'!$B2,Positions!$A$1:$A$9,0),2),GameLog!$C:$C,"BOS")</f>
        <v>0</v>
      </c>
      <c r="H2">
        <f>SUMIFS(GameLog!AP:AP,GameLog!$D:$D,'BOS F'!$A2,GameLog!$E:$E,INDEX(Positions!$A$1:$B$9,MATCH('BOS F'!$B2,Positions!$A$1:$A$9,0),2),GameLog!$C:$C,"BOS")</f>
        <v>0</v>
      </c>
      <c r="I2">
        <f>SUMIFS(GameLog!AQ:AQ,GameLog!$D:$D,'BOS F'!$A2,GameLog!$E:$E,INDEX(Positions!$A$1:$B$9,MATCH('BOS F'!$B2,Positions!$A$1:$A$9,0),2),GameLog!$C:$C,"BOS")</f>
        <v>0</v>
      </c>
      <c r="J2">
        <f>SUMIFS(GameLog!AR:AR,GameLog!$D:$D,'BOS F'!$A2,GameLog!$E:$E,INDEX(Positions!$A$1:$B$9,MATCH('BOS F'!$B2,Positions!$A$1:$A$9,0),2),GameLog!$C:$C,"BOS")</f>
        <v>0</v>
      </c>
      <c r="K2">
        <f>SUMIFS(GameLog!AS:AS,GameLog!$D:$D,'BOS F'!$A2,GameLog!$E:$E,INDEX(Positions!$A$1:$B$9,MATCH('BOS F'!$B2,Positions!$A$1:$A$9,0),2),GameLog!$C:$C,"BOS")</f>
        <v>0</v>
      </c>
      <c r="L2">
        <f>SUMIFS(GameLog!AT:AT,GameLog!$D:$D,'BOS F'!$A2,GameLog!$E:$E,INDEX(Positions!$A$1:$B$9,MATCH('BOS F'!$B2,Positions!$A$1:$A$9,0),2),GameLog!$C:$C,"BOS")</f>
        <v>0</v>
      </c>
      <c r="M2">
        <f>SUMIFS(GameLog!AU:AU,GameLog!$D:$D,'BOS F'!$A2,GameLog!$E:$E,INDEX(Positions!$A$1:$B$9,MATCH('BOS F'!$B2,Positions!$A$1:$A$9,0),2),GameLog!$C:$C,"BOS")</f>
        <v>0</v>
      </c>
      <c r="N2">
        <f>SUMIFS(GameLog!AV:AV,GameLog!$D:$D,'BOS F'!$A2,GameLog!$E:$E,INDEX(Positions!$A$1:$B$9,MATCH('BOS F'!$B2,Positions!$A$1:$A$9,0),2),GameLog!$C:$C,"BOS")</f>
        <v>0</v>
      </c>
      <c r="O2" s="8">
        <f>IFERROR((F2+G2)/(F2+G2+H2),0)</f>
        <v>0</v>
      </c>
      <c r="P2" s="18" t="str">
        <f>IF(B2="C",IFERROR(M2/(L2+M2),0),"")</f>
        <v/>
      </c>
    </row>
    <row r="3" spans="1:16">
      <c r="A3" t="s">
        <v>2729</v>
      </c>
      <c r="B3" t="s">
        <v>2443</v>
      </c>
      <c r="C3">
        <f>COUNTIFS(GameLog!D:D,'BOS F'!A3,GameLog!C:C,"BOS",GameLog!E:E,INDEX(Positions!$A$1:$B$9,MATCH('BOS F'!$B3,Positions!$A$1:$A$9,0),2))</f>
        <v>0</v>
      </c>
      <c r="D3">
        <f>SUMIFS(GameLog!F:F,GameLog!$D:$D,'BOS F'!A3,GameLog!$E:$E,INDEX(Positions!$A$1:$B$9,MATCH('BOS F'!$B3,Positions!$A$1:$A$9,0),2),GameLog!$C:$C,"BOS")</f>
        <v>0</v>
      </c>
      <c r="E3" s="12">
        <f>SUMIFS(GameLog!AM:AM,GameLog!$D:$D,'BOS F'!$A3,GameLog!$E:$E,INDEX(Positions!$A$1:$B$9,MATCH('BOS F'!$B3,Positions!$A$1:$A$9,0),2),GameLog!$C:$C,"BOS")</f>
        <v>0</v>
      </c>
      <c r="F3">
        <f>SUMIFS(GameLog!AN:AN,GameLog!$D:$D,'BOS F'!$A3,GameLog!$E:$E,INDEX(Positions!$A$1:$B$9,MATCH('BOS F'!$B3,Positions!$A$1:$A$9,0),2),GameLog!$C:$C,"BOS")</f>
        <v>0</v>
      </c>
      <c r="G3">
        <f>SUMIFS(GameLog!AO:AO,GameLog!$D:$D,'BOS F'!$A3,GameLog!$E:$E,INDEX(Positions!$A$1:$B$9,MATCH('BOS F'!$B3,Positions!$A$1:$A$9,0),2),GameLog!$C:$C,"BOS")</f>
        <v>0</v>
      </c>
      <c r="H3">
        <f>SUMIFS(GameLog!AP:AP,GameLog!$D:$D,'BOS F'!$A3,GameLog!$E:$E,INDEX(Positions!$A$1:$B$9,MATCH('BOS F'!$B3,Positions!$A$1:$A$9,0),2),GameLog!$C:$C,"BOS")</f>
        <v>0</v>
      </c>
      <c r="I3">
        <f>SUMIFS(GameLog!AQ:AQ,GameLog!$D:$D,'BOS F'!$A3,GameLog!$E:$E,INDEX(Positions!$A$1:$B$9,MATCH('BOS F'!$B3,Positions!$A$1:$A$9,0),2),GameLog!$C:$C,"BOS")</f>
        <v>0</v>
      </c>
      <c r="J3">
        <f>SUMIFS(GameLog!AR:AR,GameLog!$D:$D,'BOS F'!$A3,GameLog!$E:$E,INDEX(Positions!$A$1:$B$9,MATCH('BOS F'!$B3,Positions!$A$1:$A$9,0),2),GameLog!$C:$C,"BOS")</f>
        <v>0</v>
      </c>
      <c r="K3">
        <f>SUMIFS(GameLog!AS:AS,GameLog!$D:$D,'BOS F'!$A3,GameLog!$E:$E,INDEX(Positions!$A$1:$B$9,MATCH('BOS F'!$B3,Positions!$A$1:$A$9,0),2),GameLog!$C:$C,"BOS")</f>
        <v>0</v>
      </c>
      <c r="L3">
        <f>SUMIFS(GameLog!AT:AT,GameLog!$D:$D,'BOS F'!$A3,GameLog!$E:$E,INDEX(Positions!$A$1:$B$9,MATCH('BOS F'!$B3,Positions!$A$1:$A$9,0),2),GameLog!$C:$C,"BOS")</f>
        <v>0</v>
      </c>
      <c r="M3">
        <f>SUMIFS(GameLog!AU:AU,GameLog!$D:$D,'BOS F'!$A3,GameLog!$E:$E,INDEX(Positions!$A$1:$B$9,MATCH('BOS F'!$B3,Positions!$A$1:$A$9,0),2),GameLog!$C:$C,"BOS")</f>
        <v>0</v>
      </c>
      <c r="N3">
        <f>SUMIFS(GameLog!AV:AV,GameLog!$D:$D,'BOS F'!$A3,GameLog!$E:$E,INDEX(Positions!$A$1:$B$9,MATCH('BOS F'!$B3,Positions!$A$1:$A$9,0),2),GameLog!$C:$C,"BOS")</f>
        <v>0</v>
      </c>
      <c r="O3" s="8">
        <f t="shared" ref="O3:O66" si="0">IFERROR((F3+G3)/(F3+G3+H3),0)</f>
        <v>0</v>
      </c>
      <c r="P3" s="18" t="str">
        <f t="shared" ref="P3:P60" si="1">IF(B3="C",IFERROR(M3/(L3+M3),0),"")</f>
        <v/>
      </c>
    </row>
    <row r="4" spans="1:16">
      <c r="A4" t="s">
        <v>2725</v>
      </c>
      <c r="B4" t="s">
        <v>2443</v>
      </c>
      <c r="C4">
        <f>COUNTIFS(GameLog!D:D,'BOS F'!A4,GameLog!C:C,"BOS",GameLog!E:E,INDEX(Positions!$A$1:$B$9,MATCH('BOS F'!$B4,Positions!$A$1:$A$9,0),2))</f>
        <v>0</v>
      </c>
      <c r="D4">
        <f>SUMIFS(GameLog!F:F,GameLog!$D:$D,'BOS F'!A4,GameLog!$E:$E,INDEX(Positions!$A$1:$B$9,MATCH('BOS F'!$B4,Positions!$A$1:$A$9,0),2),GameLog!$C:$C,"BOS")</f>
        <v>0</v>
      </c>
      <c r="E4" s="12">
        <f>SUMIFS(GameLog!AM:AM,GameLog!$D:$D,'BOS F'!$A4,GameLog!$E:$E,INDEX(Positions!$A$1:$B$9,MATCH('BOS F'!$B4,Positions!$A$1:$A$9,0),2),GameLog!$C:$C,"BOS")</f>
        <v>0</v>
      </c>
      <c r="F4">
        <f>SUMIFS(GameLog!AN:AN,GameLog!$D:$D,'BOS F'!$A4,GameLog!$E:$E,INDEX(Positions!$A$1:$B$9,MATCH('BOS F'!$B4,Positions!$A$1:$A$9,0),2),GameLog!$C:$C,"BOS")</f>
        <v>0</v>
      </c>
      <c r="G4">
        <f>SUMIFS(GameLog!AO:AO,GameLog!$D:$D,'BOS F'!$A4,GameLog!$E:$E,INDEX(Positions!$A$1:$B$9,MATCH('BOS F'!$B4,Positions!$A$1:$A$9,0),2),GameLog!$C:$C,"BOS")</f>
        <v>0</v>
      </c>
      <c r="H4">
        <f>SUMIFS(GameLog!AP:AP,GameLog!$D:$D,'BOS F'!$A4,GameLog!$E:$E,INDEX(Positions!$A$1:$B$9,MATCH('BOS F'!$B4,Positions!$A$1:$A$9,0),2),GameLog!$C:$C,"BOS")</f>
        <v>0</v>
      </c>
      <c r="I4">
        <f>SUMIFS(GameLog!AQ:AQ,GameLog!$D:$D,'BOS F'!$A4,GameLog!$E:$E,INDEX(Positions!$A$1:$B$9,MATCH('BOS F'!$B4,Positions!$A$1:$A$9,0),2),GameLog!$C:$C,"BOS")</f>
        <v>0</v>
      </c>
      <c r="J4">
        <f>SUMIFS(GameLog!AR:AR,GameLog!$D:$D,'BOS F'!$A4,GameLog!$E:$E,INDEX(Positions!$A$1:$B$9,MATCH('BOS F'!$B4,Positions!$A$1:$A$9,0),2),GameLog!$C:$C,"BOS")</f>
        <v>0</v>
      </c>
      <c r="K4">
        <f>SUMIFS(GameLog!AS:AS,GameLog!$D:$D,'BOS F'!$A4,GameLog!$E:$E,INDEX(Positions!$A$1:$B$9,MATCH('BOS F'!$B4,Positions!$A$1:$A$9,0),2),GameLog!$C:$C,"BOS")</f>
        <v>0</v>
      </c>
      <c r="L4">
        <f>SUMIFS(GameLog!AT:AT,GameLog!$D:$D,'BOS F'!$A4,GameLog!$E:$E,INDEX(Positions!$A$1:$B$9,MATCH('BOS F'!$B4,Positions!$A$1:$A$9,0),2),GameLog!$C:$C,"BOS")</f>
        <v>0</v>
      </c>
      <c r="M4">
        <f>SUMIFS(GameLog!AU:AU,GameLog!$D:$D,'BOS F'!$A4,GameLog!$E:$E,INDEX(Positions!$A$1:$B$9,MATCH('BOS F'!$B4,Positions!$A$1:$A$9,0),2),GameLog!$C:$C,"BOS")</f>
        <v>0</v>
      </c>
      <c r="N4">
        <f>SUMIFS(GameLog!AV:AV,GameLog!$D:$D,'BOS F'!$A4,GameLog!$E:$E,INDEX(Positions!$A$1:$B$9,MATCH('BOS F'!$B4,Positions!$A$1:$A$9,0),2),GameLog!$C:$C,"BOS")</f>
        <v>0</v>
      </c>
      <c r="O4" s="8">
        <f t="shared" si="0"/>
        <v>0</v>
      </c>
      <c r="P4" s="18" t="str">
        <f t="shared" si="1"/>
        <v/>
      </c>
    </row>
    <row r="5" spans="1:16">
      <c r="A5" t="s">
        <v>2730</v>
      </c>
      <c r="B5" t="s">
        <v>2443</v>
      </c>
      <c r="C5">
        <f>COUNTIFS(GameLog!D:D,'BOS F'!A5,GameLog!C:C,"BOS",GameLog!E:E,INDEX(Positions!$A$1:$B$9,MATCH('BOS F'!$B5,Positions!$A$1:$A$9,0),2))</f>
        <v>1</v>
      </c>
      <c r="D5">
        <f>SUMIFS(GameLog!F:F,GameLog!$D:$D,'BOS F'!A5,GameLog!$E:$E,INDEX(Positions!$A$1:$B$9,MATCH('BOS F'!$B5,Positions!$A$1:$A$9,0),2),GameLog!$C:$C,"BOS")</f>
        <v>0</v>
      </c>
      <c r="E5" s="12">
        <f>SUMIFS(GameLog!AM:AM,GameLog!$D:$D,'BOS F'!$A5,GameLog!$E:$E,INDEX(Positions!$A$1:$B$9,MATCH('BOS F'!$B5,Positions!$A$1:$A$9,0),2),GameLog!$C:$C,"BOS")</f>
        <v>2</v>
      </c>
      <c r="F5">
        <f>SUMIFS(GameLog!AN:AN,GameLog!$D:$D,'BOS F'!$A5,GameLog!$E:$E,INDEX(Positions!$A$1:$B$9,MATCH('BOS F'!$B5,Positions!$A$1:$A$9,0),2),GameLog!$C:$C,"BOS")</f>
        <v>0</v>
      </c>
      <c r="G5">
        <f>SUMIFS(GameLog!AO:AO,GameLog!$D:$D,'BOS F'!$A5,GameLog!$E:$E,INDEX(Positions!$A$1:$B$9,MATCH('BOS F'!$B5,Positions!$A$1:$A$9,0),2),GameLog!$C:$C,"BOS")</f>
        <v>0</v>
      </c>
      <c r="H5">
        <f>SUMIFS(GameLog!AP:AP,GameLog!$D:$D,'BOS F'!$A5,GameLog!$E:$E,INDEX(Positions!$A$1:$B$9,MATCH('BOS F'!$B5,Positions!$A$1:$A$9,0),2),GameLog!$C:$C,"BOS")</f>
        <v>0</v>
      </c>
      <c r="I5">
        <f>SUMIFS(GameLog!AQ:AQ,GameLog!$D:$D,'BOS F'!$A5,GameLog!$E:$E,INDEX(Positions!$A$1:$B$9,MATCH('BOS F'!$B5,Positions!$A$1:$A$9,0),2),GameLog!$C:$C,"BOS")</f>
        <v>0</v>
      </c>
      <c r="J5">
        <f>SUMIFS(GameLog!AR:AR,GameLog!$D:$D,'BOS F'!$A5,GameLog!$E:$E,INDEX(Positions!$A$1:$B$9,MATCH('BOS F'!$B5,Positions!$A$1:$A$9,0),2),GameLog!$C:$C,"BOS")</f>
        <v>0</v>
      </c>
      <c r="K5">
        <f>SUMIFS(GameLog!AS:AS,GameLog!$D:$D,'BOS F'!$A5,GameLog!$E:$E,INDEX(Positions!$A$1:$B$9,MATCH('BOS F'!$B5,Positions!$A$1:$A$9,0),2),GameLog!$C:$C,"BOS")</f>
        <v>0</v>
      </c>
      <c r="L5">
        <f>SUMIFS(GameLog!AT:AT,GameLog!$D:$D,'BOS F'!$A5,GameLog!$E:$E,INDEX(Positions!$A$1:$B$9,MATCH('BOS F'!$B5,Positions!$A$1:$A$9,0),2),GameLog!$C:$C,"BOS")</f>
        <v>0</v>
      </c>
      <c r="M5">
        <f>SUMIFS(GameLog!AU:AU,GameLog!$D:$D,'BOS F'!$A5,GameLog!$E:$E,INDEX(Positions!$A$1:$B$9,MATCH('BOS F'!$B5,Positions!$A$1:$A$9,0),2),GameLog!$C:$C,"BOS")</f>
        <v>0</v>
      </c>
      <c r="N5">
        <f>SUMIFS(GameLog!AV:AV,GameLog!$D:$D,'BOS F'!$A5,GameLog!$E:$E,INDEX(Positions!$A$1:$B$9,MATCH('BOS F'!$B5,Positions!$A$1:$A$9,0),2),GameLog!$C:$C,"BOS")</f>
        <v>0</v>
      </c>
      <c r="O5" s="8">
        <f t="shared" si="0"/>
        <v>0</v>
      </c>
      <c r="P5" s="18" t="str">
        <f t="shared" si="1"/>
        <v/>
      </c>
    </row>
    <row r="6" spans="1:16">
      <c r="A6" t="s">
        <v>2731</v>
      </c>
      <c r="B6" t="s">
        <v>2443</v>
      </c>
      <c r="C6">
        <f>COUNTIFS(GameLog!D:D,'BOS F'!A6,GameLog!C:C,"BOS",GameLog!E:E,INDEX(Positions!$A$1:$B$9,MATCH('BOS F'!$B6,Positions!$A$1:$A$9,0),2))</f>
        <v>2</v>
      </c>
      <c r="D6">
        <f>SUMIFS(GameLog!F:F,GameLog!$D:$D,'BOS F'!A6,GameLog!$E:$E,INDEX(Positions!$A$1:$B$9,MATCH('BOS F'!$B6,Positions!$A$1:$A$9,0),2),GameLog!$C:$C,"BOS")</f>
        <v>0</v>
      </c>
      <c r="E6" s="12">
        <f>SUMIFS(GameLog!AM:AM,GameLog!$D:$D,'BOS F'!$A6,GameLog!$E:$E,INDEX(Positions!$A$1:$B$9,MATCH('BOS F'!$B6,Positions!$A$1:$A$9,0),2),GameLog!$C:$C,"BOS")</f>
        <v>1.3333333333333333</v>
      </c>
      <c r="F6">
        <f>SUMIFS(GameLog!AN:AN,GameLog!$D:$D,'BOS F'!$A6,GameLog!$E:$E,INDEX(Positions!$A$1:$B$9,MATCH('BOS F'!$B6,Positions!$A$1:$A$9,0),2),GameLog!$C:$C,"BOS")</f>
        <v>0</v>
      </c>
      <c r="G6">
        <f>SUMIFS(GameLog!AO:AO,GameLog!$D:$D,'BOS F'!$A6,GameLog!$E:$E,INDEX(Positions!$A$1:$B$9,MATCH('BOS F'!$B6,Positions!$A$1:$A$9,0),2),GameLog!$C:$C,"BOS")</f>
        <v>0</v>
      </c>
      <c r="H6">
        <f>SUMIFS(GameLog!AP:AP,GameLog!$D:$D,'BOS F'!$A6,GameLog!$E:$E,INDEX(Positions!$A$1:$B$9,MATCH('BOS F'!$B6,Positions!$A$1:$A$9,0),2),GameLog!$C:$C,"BOS")</f>
        <v>0</v>
      </c>
      <c r="I6">
        <f>SUMIFS(GameLog!AQ:AQ,GameLog!$D:$D,'BOS F'!$A6,GameLog!$E:$E,INDEX(Positions!$A$1:$B$9,MATCH('BOS F'!$B6,Positions!$A$1:$A$9,0),2),GameLog!$C:$C,"BOS")</f>
        <v>0</v>
      </c>
      <c r="J6">
        <f>SUMIFS(GameLog!AR:AR,GameLog!$D:$D,'BOS F'!$A6,GameLog!$E:$E,INDEX(Positions!$A$1:$B$9,MATCH('BOS F'!$B6,Positions!$A$1:$A$9,0),2),GameLog!$C:$C,"BOS")</f>
        <v>0</v>
      </c>
      <c r="K6">
        <f>SUMIFS(GameLog!AS:AS,GameLog!$D:$D,'BOS F'!$A6,GameLog!$E:$E,INDEX(Positions!$A$1:$B$9,MATCH('BOS F'!$B6,Positions!$A$1:$A$9,0),2),GameLog!$C:$C,"BOS")</f>
        <v>0</v>
      </c>
      <c r="L6">
        <f>SUMIFS(GameLog!AT:AT,GameLog!$D:$D,'BOS F'!$A6,GameLog!$E:$E,INDEX(Positions!$A$1:$B$9,MATCH('BOS F'!$B6,Positions!$A$1:$A$9,0),2),GameLog!$C:$C,"BOS")</f>
        <v>0</v>
      </c>
      <c r="M6">
        <f>SUMIFS(GameLog!AU:AU,GameLog!$D:$D,'BOS F'!$A6,GameLog!$E:$E,INDEX(Positions!$A$1:$B$9,MATCH('BOS F'!$B6,Positions!$A$1:$A$9,0),2),GameLog!$C:$C,"BOS")</f>
        <v>0</v>
      </c>
      <c r="N6">
        <f>SUMIFS(GameLog!AV:AV,GameLog!$D:$D,'BOS F'!$A6,GameLog!$E:$E,INDEX(Positions!$A$1:$B$9,MATCH('BOS F'!$B6,Positions!$A$1:$A$9,0),2),GameLog!$C:$C,"BOS")</f>
        <v>0</v>
      </c>
      <c r="O6" s="8">
        <f t="shared" si="0"/>
        <v>0</v>
      </c>
      <c r="P6" s="18" t="str">
        <f t="shared" si="1"/>
        <v/>
      </c>
    </row>
    <row r="7" spans="1:16">
      <c r="A7" t="s">
        <v>2732</v>
      </c>
      <c r="B7" t="s">
        <v>2443</v>
      </c>
      <c r="C7">
        <f>COUNTIFS(GameLog!D:D,'BOS F'!A7,GameLog!C:C,"BOS",GameLog!E:E,INDEX(Positions!$A$1:$B$9,MATCH('BOS F'!$B7,Positions!$A$1:$A$9,0),2))</f>
        <v>0</v>
      </c>
      <c r="D7">
        <f>SUMIFS(GameLog!F:F,GameLog!$D:$D,'BOS F'!A7,GameLog!$E:$E,INDEX(Positions!$A$1:$B$9,MATCH('BOS F'!$B7,Positions!$A$1:$A$9,0),2),GameLog!$C:$C,"BOS")</f>
        <v>0</v>
      </c>
      <c r="E7" s="12">
        <f>SUMIFS(GameLog!AM:AM,GameLog!$D:$D,'BOS F'!$A7,GameLog!$E:$E,INDEX(Positions!$A$1:$B$9,MATCH('BOS F'!$B7,Positions!$A$1:$A$9,0),2),GameLog!$C:$C,"BOS")</f>
        <v>0</v>
      </c>
      <c r="F7">
        <f>SUMIFS(GameLog!AN:AN,GameLog!$D:$D,'BOS F'!$A7,GameLog!$E:$E,INDEX(Positions!$A$1:$B$9,MATCH('BOS F'!$B7,Positions!$A$1:$A$9,0),2),GameLog!$C:$C,"BOS")</f>
        <v>0</v>
      </c>
      <c r="G7">
        <f>SUMIFS(GameLog!AO:AO,GameLog!$D:$D,'BOS F'!$A7,GameLog!$E:$E,INDEX(Positions!$A$1:$B$9,MATCH('BOS F'!$B7,Positions!$A$1:$A$9,0),2),GameLog!$C:$C,"BOS")</f>
        <v>0</v>
      </c>
      <c r="H7">
        <f>SUMIFS(GameLog!AP:AP,GameLog!$D:$D,'BOS F'!$A7,GameLog!$E:$E,INDEX(Positions!$A$1:$B$9,MATCH('BOS F'!$B7,Positions!$A$1:$A$9,0),2),GameLog!$C:$C,"BOS")</f>
        <v>0</v>
      </c>
      <c r="I7">
        <f>SUMIFS(GameLog!AQ:AQ,GameLog!$D:$D,'BOS F'!$A7,GameLog!$E:$E,INDEX(Positions!$A$1:$B$9,MATCH('BOS F'!$B7,Positions!$A$1:$A$9,0),2),GameLog!$C:$C,"BOS")</f>
        <v>0</v>
      </c>
      <c r="J7">
        <f>SUMIFS(GameLog!AR:AR,GameLog!$D:$D,'BOS F'!$A7,GameLog!$E:$E,INDEX(Positions!$A$1:$B$9,MATCH('BOS F'!$B7,Positions!$A$1:$A$9,0),2),GameLog!$C:$C,"BOS")</f>
        <v>0</v>
      </c>
      <c r="K7">
        <f>SUMIFS(GameLog!AS:AS,GameLog!$D:$D,'BOS F'!$A7,GameLog!$E:$E,INDEX(Positions!$A$1:$B$9,MATCH('BOS F'!$B7,Positions!$A$1:$A$9,0),2),GameLog!$C:$C,"BOS")</f>
        <v>0</v>
      </c>
      <c r="L7">
        <f>SUMIFS(GameLog!AT:AT,GameLog!$D:$D,'BOS F'!$A7,GameLog!$E:$E,INDEX(Positions!$A$1:$B$9,MATCH('BOS F'!$B7,Positions!$A$1:$A$9,0),2),GameLog!$C:$C,"BOS")</f>
        <v>0</v>
      </c>
      <c r="M7">
        <f>SUMIFS(GameLog!AU:AU,GameLog!$D:$D,'BOS F'!$A7,GameLog!$E:$E,INDEX(Positions!$A$1:$B$9,MATCH('BOS F'!$B7,Positions!$A$1:$A$9,0),2),GameLog!$C:$C,"BOS")</f>
        <v>0</v>
      </c>
      <c r="N7">
        <f>SUMIFS(GameLog!AV:AV,GameLog!$D:$D,'BOS F'!$A7,GameLog!$E:$E,INDEX(Positions!$A$1:$B$9,MATCH('BOS F'!$B7,Positions!$A$1:$A$9,0),2),GameLog!$C:$C,"BOS")</f>
        <v>0</v>
      </c>
      <c r="O7" s="8">
        <f t="shared" si="0"/>
        <v>0</v>
      </c>
      <c r="P7" s="18" t="str">
        <f t="shared" si="1"/>
        <v/>
      </c>
    </row>
    <row r="8" spans="1:16">
      <c r="A8" t="s">
        <v>2733</v>
      </c>
      <c r="B8" t="s">
        <v>2443</v>
      </c>
      <c r="C8">
        <f>COUNTIFS(GameLog!D:D,'BOS F'!A8,GameLog!C:C,"BOS",GameLog!E:E,INDEX(Positions!$A$1:$B$9,MATCH('BOS F'!$B8,Positions!$A$1:$A$9,0),2))</f>
        <v>0</v>
      </c>
      <c r="D8">
        <f>SUMIFS(GameLog!F:F,GameLog!$D:$D,'BOS F'!A8,GameLog!$E:$E,INDEX(Positions!$A$1:$B$9,MATCH('BOS F'!$B8,Positions!$A$1:$A$9,0),2),GameLog!$C:$C,"BOS")</f>
        <v>0</v>
      </c>
      <c r="E8" s="12">
        <f>SUMIFS(GameLog!AM:AM,GameLog!$D:$D,'BOS F'!$A8,GameLog!$E:$E,INDEX(Positions!$A$1:$B$9,MATCH('BOS F'!$B8,Positions!$A$1:$A$9,0),2),GameLog!$C:$C,"BOS")</f>
        <v>0</v>
      </c>
      <c r="F8">
        <f>SUMIFS(GameLog!AN:AN,GameLog!$D:$D,'BOS F'!$A8,GameLog!$E:$E,INDEX(Positions!$A$1:$B$9,MATCH('BOS F'!$B8,Positions!$A$1:$A$9,0),2),GameLog!$C:$C,"BOS")</f>
        <v>0</v>
      </c>
      <c r="G8">
        <f>SUMIFS(GameLog!AO:AO,GameLog!$D:$D,'BOS F'!$A8,GameLog!$E:$E,INDEX(Positions!$A$1:$B$9,MATCH('BOS F'!$B8,Positions!$A$1:$A$9,0),2),GameLog!$C:$C,"BOS")</f>
        <v>0</v>
      </c>
      <c r="H8">
        <f>SUMIFS(GameLog!AP:AP,GameLog!$D:$D,'BOS F'!$A8,GameLog!$E:$E,INDEX(Positions!$A$1:$B$9,MATCH('BOS F'!$B8,Positions!$A$1:$A$9,0),2),GameLog!$C:$C,"BOS")</f>
        <v>0</v>
      </c>
      <c r="I8">
        <f>SUMIFS(GameLog!AQ:AQ,GameLog!$D:$D,'BOS F'!$A8,GameLog!$E:$E,INDEX(Positions!$A$1:$B$9,MATCH('BOS F'!$B8,Positions!$A$1:$A$9,0),2),GameLog!$C:$C,"BOS")</f>
        <v>0</v>
      </c>
      <c r="J8">
        <f>SUMIFS(GameLog!AR:AR,GameLog!$D:$D,'BOS F'!$A8,GameLog!$E:$E,INDEX(Positions!$A$1:$B$9,MATCH('BOS F'!$B8,Positions!$A$1:$A$9,0),2),GameLog!$C:$C,"BOS")</f>
        <v>0</v>
      </c>
      <c r="K8">
        <f>SUMIFS(GameLog!AS:AS,GameLog!$D:$D,'BOS F'!$A8,GameLog!$E:$E,INDEX(Positions!$A$1:$B$9,MATCH('BOS F'!$B8,Positions!$A$1:$A$9,0),2),GameLog!$C:$C,"BOS")</f>
        <v>0</v>
      </c>
      <c r="L8">
        <f>SUMIFS(GameLog!AT:AT,GameLog!$D:$D,'BOS F'!$A8,GameLog!$E:$E,INDEX(Positions!$A$1:$B$9,MATCH('BOS F'!$B8,Positions!$A$1:$A$9,0),2),GameLog!$C:$C,"BOS")</f>
        <v>0</v>
      </c>
      <c r="M8">
        <f>SUMIFS(GameLog!AU:AU,GameLog!$D:$D,'BOS F'!$A8,GameLog!$E:$E,INDEX(Positions!$A$1:$B$9,MATCH('BOS F'!$B8,Positions!$A$1:$A$9,0),2),GameLog!$C:$C,"BOS")</f>
        <v>0</v>
      </c>
      <c r="N8">
        <f>SUMIFS(GameLog!AV:AV,GameLog!$D:$D,'BOS F'!$A8,GameLog!$E:$E,INDEX(Positions!$A$1:$B$9,MATCH('BOS F'!$B8,Positions!$A$1:$A$9,0),2),GameLog!$C:$C,"BOS")</f>
        <v>0</v>
      </c>
      <c r="O8" s="8">
        <f t="shared" si="0"/>
        <v>0</v>
      </c>
      <c r="P8" s="18" t="str">
        <f t="shared" si="1"/>
        <v/>
      </c>
    </row>
    <row r="9" spans="1:16">
      <c r="A9" t="s">
        <v>2734</v>
      </c>
      <c r="B9" t="s">
        <v>2443</v>
      </c>
      <c r="C9">
        <f>COUNTIFS(GameLog!D:D,'BOS F'!A9,GameLog!C:C,"BOS",GameLog!E:E,INDEX(Positions!$A$1:$B$9,MATCH('BOS F'!$B9,Positions!$A$1:$A$9,0),2))</f>
        <v>2</v>
      </c>
      <c r="D9">
        <f>SUMIFS(GameLog!F:F,GameLog!$D:$D,'BOS F'!A9,GameLog!$E:$E,INDEX(Positions!$A$1:$B$9,MATCH('BOS F'!$B9,Positions!$A$1:$A$9,0),2),GameLog!$C:$C,"BOS")</f>
        <v>0</v>
      </c>
      <c r="E9" s="12">
        <f>SUMIFS(GameLog!AM:AM,GameLog!$D:$D,'BOS F'!$A9,GameLog!$E:$E,INDEX(Positions!$A$1:$B$9,MATCH('BOS F'!$B9,Positions!$A$1:$A$9,0),2),GameLog!$C:$C,"BOS")</f>
        <v>1.6666666666666665</v>
      </c>
      <c r="F9">
        <f>SUMIFS(GameLog!AN:AN,GameLog!$D:$D,'BOS F'!$A9,GameLog!$E:$E,INDEX(Positions!$A$1:$B$9,MATCH('BOS F'!$B9,Positions!$A$1:$A$9,0),2),GameLog!$C:$C,"BOS")</f>
        <v>0</v>
      </c>
      <c r="G9">
        <f>SUMIFS(GameLog!AO:AO,GameLog!$D:$D,'BOS F'!$A9,GameLog!$E:$E,INDEX(Positions!$A$1:$B$9,MATCH('BOS F'!$B9,Positions!$A$1:$A$9,0),2),GameLog!$C:$C,"BOS")</f>
        <v>0</v>
      </c>
      <c r="H9">
        <f>SUMIFS(GameLog!AP:AP,GameLog!$D:$D,'BOS F'!$A9,GameLog!$E:$E,INDEX(Positions!$A$1:$B$9,MATCH('BOS F'!$B9,Positions!$A$1:$A$9,0),2),GameLog!$C:$C,"BOS")</f>
        <v>0</v>
      </c>
      <c r="I9">
        <f>SUMIFS(GameLog!AQ:AQ,GameLog!$D:$D,'BOS F'!$A9,GameLog!$E:$E,INDEX(Positions!$A$1:$B$9,MATCH('BOS F'!$B9,Positions!$A$1:$A$9,0),2),GameLog!$C:$C,"BOS")</f>
        <v>0</v>
      </c>
      <c r="J9">
        <f>SUMIFS(GameLog!AR:AR,GameLog!$D:$D,'BOS F'!$A9,GameLog!$E:$E,INDEX(Positions!$A$1:$B$9,MATCH('BOS F'!$B9,Positions!$A$1:$A$9,0),2),GameLog!$C:$C,"BOS")</f>
        <v>0</v>
      </c>
      <c r="K9">
        <f>SUMIFS(GameLog!AS:AS,GameLog!$D:$D,'BOS F'!$A9,GameLog!$E:$E,INDEX(Positions!$A$1:$B$9,MATCH('BOS F'!$B9,Positions!$A$1:$A$9,0),2),GameLog!$C:$C,"BOS")</f>
        <v>0</v>
      </c>
      <c r="L9">
        <f>SUMIFS(GameLog!AT:AT,GameLog!$D:$D,'BOS F'!$A9,GameLog!$E:$E,INDEX(Positions!$A$1:$B$9,MATCH('BOS F'!$B9,Positions!$A$1:$A$9,0),2),GameLog!$C:$C,"BOS")</f>
        <v>0</v>
      </c>
      <c r="M9">
        <f>SUMIFS(GameLog!AU:AU,GameLog!$D:$D,'BOS F'!$A9,GameLog!$E:$E,INDEX(Positions!$A$1:$B$9,MATCH('BOS F'!$B9,Positions!$A$1:$A$9,0),2),GameLog!$C:$C,"BOS")</f>
        <v>0</v>
      </c>
      <c r="N9">
        <f>SUMIFS(GameLog!AV:AV,GameLog!$D:$D,'BOS F'!$A9,GameLog!$E:$E,INDEX(Positions!$A$1:$B$9,MATCH('BOS F'!$B9,Positions!$A$1:$A$9,0),2),GameLog!$C:$C,"BOS")</f>
        <v>0</v>
      </c>
      <c r="O9" s="8">
        <f t="shared" si="0"/>
        <v>0</v>
      </c>
      <c r="P9" s="18" t="str">
        <f t="shared" si="1"/>
        <v/>
      </c>
    </row>
    <row r="10" spans="1:16">
      <c r="A10" t="s">
        <v>2735</v>
      </c>
      <c r="B10" t="s">
        <v>2443</v>
      </c>
      <c r="C10">
        <f>COUNTIFS(GameLog!D:D,'BOS F'!A10,GameLog!C:C,"BOS",GameLog!E:E,INDEX(Positions!$A$1:$B$9,MATCH('BOS F'!$B10,Positions!$A$1:$A$9,0),2))</f>
        <v>1</v>
      </c>
      <c r="D10">
        <f>SUMIFS(GameLog!F:F,GameLog!$D:$D,'BOS F'!A10,GameLog!$E:$E,INDEX(Positions!$A$1:$B$9,MATCH('BOS F'!$B10,Positions!$A$1:$A$9,0),2),GameLog!$C:$C,"BOS")</f>
        <v>0</v>
      </c>
      <c r="E10" s="12">
        <f>SUMIFS(GameLog!AM:AM,GameLog!$D:$D,'BOS F'!$A10,GameLog!$E:$E,INDEX(Positions!$A$1:$B$9,MATCH('BOS F'!$B10,Positions!$A$1:$A$9,0),2),GameLog!$C:$C,"BOS")</f>
        <v>2</v>
      </c>
      <c r="F10">
        <f>SUMIFS(GameLog!AN:AN,GameLog!$D:$D,'BOS F'!$A10,GameLog!$E:$E,INDEX(Positions!$A$1:$B$9,MATCH('BOS F'!$B10,Positions!$A$1:$A$9,0),2),GameLog!$C:$C,"BOS")</f>
        <v>0</v>
      </c>
      <c r="G10">
        <f>SUMIFS(GameLog!AO:AO,GameLog!$D:$D,'BOS F'!$A10,GameLog!$E:$E,INDEX(Positions!$A$1:$B$9,MATCH('BOS F'!$B10,Positions!$A$1:$A$9,0),2),GameLog!$C:$C,"BOS")</f>
        <v>0</v>
      </c>
      <c r="H10">
        <f>SUMIFS(GameLog!AP:AP,GameLog!$D:$D,'BOS F'!$A10,GameLog!$E:$E,INDEX(Positions!$A$1:$B$9,MATCH('BOS F'!$B10,Positions!$A$1:$A$9,0),2),GameLog!$C:$C,"BOS")</f>
        <v>0</v>
      </c>
      <c r="I10">
        <f>SUMIFS(GameLog!AQ:AQ,GameLog!$D:$D,'BOS F'!$A10,GameLog!$E:$E,INDEX(Positions!$A$1:$B$9,MATCH('BOS F'!$B10,Positions!$A$1:$A$9,0),2),GameLog!$C:$C,"BOS")</f>
        <v>0</v>
      </c>
      <c r="J10">
        <f>SUMIFS(GameLog!AR:AR,GameLog!$D:$D,'BOS F'!$A10,GameLog!$E:$E,INDEX(Positions!$A$1:$B$9,MATCH('BOS F'!$B10,Positions!$A$1:$A$9,0),2),GameLog!$C:$C,"BOS")</f>
        <v>0</v>
      </c>
      <c r="K10">
        <f>SUMIFS(GameLog!AS:AS,GameLog!$D:$D,'BOS F'!$A10,GameLog!$E:$E,INDEX(Positions!$A$1:$B$9,MATCH('BOS F'!$B10,Positions!$A$1:$A$9,0),2),GameLog!$C:$C,"BOS")</f>
        <v>0</v>
      </c>
      <c r="L10">
        <f>SUMIFS(GameLog!AT:AT,GameLog!$D:$D,'BOS F'!$A10,GameLog!$E:$E,INDEX(Positions!$A$1:$B$9,MATCH('BOS F'!$B10,Positions!$A$1:$A$9,0),2),GameLog!$C:$C,"BOS")</f>
        <v>0</v>
      </c>
      <c r="M10">
        <f>SUMIFS(GameLog!AU:AU,GameLog!$D:$D,'BOS F'!$A10,GameLog!$E:$E,INDEX(Positions!$A$1:$B$9,MATCH('BOS F'!$B10,Positions!$A$1:$A$9,0),2),GameLog!$C:$C,"BOS")</f>
        <v>0</v>
      </c>
      <c r="N10">
        <f>SUMIFS(GameLog!AV:AV,GameLog!$D:$D,'BOS F'!$A10,GameLog!$E:$E,INDEX(Positions!$A$1:$B$9,MATCH('BOS F'!$B10,Positions!$A$1:$A$9,0),2),GameLog!$C:$C,"BOS")</f>
        <v>0</v>
      </c>
      <c r="O10" s="8">
        <f t="shared" si="0"/>
        <v>0</v>
      </c>
      <c r="P10" s="18" t="str">
        <f t="shared" si="1"/>
        <v/>
      </c>
    </row>
    <row r="11" spans="1:16">
      <c r="A11" t="s">
        <v>2736</v>
      </c>
      <c r="B11" t="s">
        <v>2443</v>
      </c>
      <c r="C11">
        <f>COUNTIFS(GameLog!D:D,'BOS F'!A11,GameLog!C:C,"BOS",GameLog!E:E,INDEX(Positions!$A$1:$B$9,MATCH('BOS F'!$B11,Positions!$A$1:$A$9,0),2))</f>
        <v>1</v>
      </c>
      <c r="D11">
        <f>SUMIFS(GameLog!F:F,GameLog!$D:$D,'BOS F'!A11,GameLog!$E:$E,INDEX(Positions!$A$1:$B$9,MATCH('BOS F'!$B11,Positions!$A$1:$A$9,0),2),GameLog!$C:$C,"BOS")</f>
        <v>0</v>
      </c>
      <c r="E11" s="12">
        <f>SUMIFS(GameLog!AM:AM,GameLog!$D:$D,'BOS F'!$A11,GameLog!$E:$E,INDEX(Positions!$A$1:$B$9,MATCH('BOS F'!$B11,Positions!$A$1:$A$9,0),2),GameLog!$C:$C,"BOS")</f>
        <v>0.33333333333333331</v>
      </c>
      <c r="F11">
        <f>SUMIFS(GameLog!AN:AN,GameLog!$D:$D,'BOS F'!$A11,GameLog!$E:$E,INDEX(Positions!$A$1:$B$9,MATCH('BOS F'!$B11,Positions!$A$1:$A$9,0),2),GameLog!$C:$C,"BOS")</f>
        <v>0</v>
      </c>
      <c r="G11">
        <f>SUMIFS(GameLog!AO:AO,GameLog!$D:$D,'BOS F'!$A11,GameLog!$E:$E,INDEX(Positions!$A$1:$B$9,MATCH('BOS F'!$B11,Positions!$A$1:$A$9,0),2),GameLog!$C:$C,"BOS")</f>
        <v>0</v>
      </c>
      <c r="H11">
        <f>SUMIFS(GameLog!AP:AP,GameLog!$D:$D,'BOS F'!$A11,GameLog!$E:$E,INDEX(Positions!$A$1:$B$9,MATCH('BOS F'!$B11,Positions!$A$1:$A$9,0),2),GameLog!$C:$C,"BOS")</f>
        <v>0</v>
      </c>
      <c r="I11">
        <f>SUMIFS(GameLog!AQ:AQ,GameLog!$D:$D,'BOS F'!$A11,GameLog!$E:$E,INDEX(Positions!$A$1:$B$9,MATCH('BOS F'!$B11,Positions!$A$1:$A$9,0),2),GameLog!$C:$C,"BOS")</f>
        <v>0</v>
      </c>
      <c r="J11">
        <f>SUMIFS(GameLog!AR:AR,GameLog!$D:$D,'BOS F'!$A11,GameLog!$E:$E,INDEX(Positions!$A$1:$B$9,MATCH('BOS F'!$B11,Positions!$A$1:$A$9,0),2),GameLog!$C:$C,"BOS")</f>
        <v>0</v>
      </c>
      <c r="K11">
        <f>SUMIFS(GameLog!AS:AS,GameLog!$D:$D,'BOS F'!$A11,GameLog!$E:$E,INDEX(Positions!$A$1:$B$9,MATCH('BOS F'!$B11,Positions!$A$1:$A$9,0),2),GameLog!$C:$C,"BOS")</f>
        <v>0</v>
      </c>
      <c r="L11">
        <f>SUMIFS(GameLog!AT:AT,GameLog!$D:$D,'BOS F'!$A11,GameLog!$E:$E,INDEX(Positions!$A$1:$B$9,MATCH('BOS F'!$B11,Positions!$A$1:$A$9,0),2),GameLog!$C:$C,"BOS")</f>
        <v>0</v>
      </c>
      <c r="M11">
        <f>SUMIFS(GameLog!AU:AU,GameLog!$D:$D,'BOS F'!$A11,GameLog!$E:$E,INDEX(Positions!$A$1:$B$9,MATCH('BOS F'!$B11,Positions!$A$1:$A$9,0),2),GameLog!$C:$C,"BOS")</f>
        <v>0</v>
      </c>
      <c r="N11">
        <f>SUMIFS(GameLog!AV:AV,GameLog!$D:$D,'BOS F'!$A11,GameLog!$E:$E,INDEX(Positions!$A$1:$B$9,MATCH('BOS F'!$B11,Positions!$A$1:$A$9,0),2),GameLog!$C:$C,"BOS")</f>
        <v>0</v>
      </c>
      <c r="O11" s="8">
        <f t="shared" si="0"/>
        <v>0</v>
      </c>
      <c r="P11" s="18" t="str">
        <f t="shared" si="1"/>
        <v/>
      </c>
    </row>
    <row r="12" spans="1:16">
      <c r="A12" t="s">
        <v>2737</v>
      </c>
      <c r="B12" t="s">
        <v>2443</v>
      </c>
      <c r="C12">
        <f>COUNTIFS(GameLog!D:D,'BOS F'!A12,GameLog!C:C,"BOS",GameLog!E:E,INDEX(Positions!$A$1:$B$9,MATCH('BOS F'!$B12,Positions!$A$1:$A$9,0),2))</f>
        <v>0</v>
      </c>
      <c r="D12">
        <f>SUMIFS(GameLog!F:F,GameLog!$D:$D,'BOS F'!A12,GameLog!$E:$E,INDEX(Positions!$A$1:$B$9,MATCH('BOS F'!$B12,Positions!$A$1:$A$9,0),2),GameLog!$C:$C,"BOS")</f>
        <v>0</v>
      </c>
      <c r="E12" s="12">
        <f>SUMIFS(GameLog!AM:AM,GameLog!$D:$D,'BOS F'!$A12,GameLog!$E:$E,INDEX(Positions!$A$1:$B$9,MATCH('BOS F'!$B12,Positions!$A$1:$A$9,0),2),GameLog!$C:$C,"BOS")</f>
        <v>0</v>
      </c>
      <c r="F12">
        <f>SUMIFS(GameLog!AN:AN,GameLog!$D:$D,'BOS F'!$A12,GameLog!$E:$E,INDEX(Positions!$A$1:$B$9,MATCH('BOS F'!$B12,Positions!$A$1:$A$9,0),2),GameLog!$C:$C,"BOS")</f>
        <v>0</v>
      </c>
      <c r="G12">
        <f>SUMIFS(GameLog!AO:AO,GameLog!$D:$D,'BOS F'!$A12,GameLog!$E:$E,INDEX(Positions!$A$1:$B$9,MATCH('BOS F'!$B12,Positions!$A$1:$A$9,0),2),GameLog!$C:$C,"BOS")</f>
        <v>0</v>
      </c>
      <c r="H12">
        <f>SUMIFS(GameLog!AP:AP,GameLog!$D:$D,'BOS F'!$A12,GameLog!$E:$E,INDEX(Positions!$A$1:$B$9,MATCH('BOS F'!$B12,Positions!$A$1:$A$9,0),2),GameLog!$C:$C,"BOS")</f>
        <v>0</v>
      </c>
      <c r="I12">
        <f>SUMIFS(GameLog!AQ:AQ,GameLog!$D:$D,'BOS F'!$A12,GameLog!$E:$E,INDEX(Positions!$A$1:$B$9,MATCH('BOS F'!$B12,Positions!$A$1:$A$9,0),2),GameLog!$C:$C,"BOS")</f>
        <v>0</v>
      </c>
      <c r="J12">
        <f>SUMIFS(GameLog!AR:AR,GameLog!$D:$D,'BOS F'!$A12,GameLog!$E:$E,INDEX(Positions!$A$1:$B$9,MATCH('BOS F'!$B12,Positions!$A$1:$A$9,0),2),GameLog!$C:$C,"BOS")</f>
        <v>0</v>
      </c>
      <c r="K12">
        <f>SUMIFS(GameLog!AS:AS,GameLog!$D:$D,'BOS F'!$A12,GameLog!$E:$E,INDEX(Positions!$A$1:$B$9,MATCH('BOS F'!$B12,Positions!$A$1:$A$9,0),2),GameLog!$C:$C,"BOS")</f>
        <v>0</v>
      </c>
      <c r="L12">
        <f>SUMIFS(GameLog!AT:AT,GameLog!$D:$D,'BOS F'!$A12,GameLog!$E:$E,INDEX(Positions!$A$1:$B$9,MATCH('BOS F'!$B12,Positions!$A$1:$A$9,0),2),GameLog!$C:$C,"BOS")</f>
        <v>0</v>
      </c>
      <c r="M12">
        <f>SUMIFS(GameLog!AU:AU,GameLog!$D:$D,'BOS F'!$A12,GameLog!$E:$E,INDEX(Positions!$A$1:$B$9,MATCH('BOS F'!$B12,Positions!$A$1:$A$9,0),2),GameLog!$C:$C,"BOS")</f>
        <v>0</v>
      </c>
      <c r="N12">
        <f>SUMIFS(GameLog!AV:AV,GameLog!$D:$D,'BOS F'!$A12,GameLog!$E:$E,INDEX(Positions!$A$1:$B$9,MATCH('BOS F'!$B12,Positions!$A$1:$A$9,0),2),GameLog!$C:$C,"BOS")</f>
        <v>0</v>
      </c>
      <c r="O12" s="8">
        <f t="shared" si="0"/>
        <v>0</v>
      </c>
      <c r="P12" s="18" t="str">
        <f t="shared" si="1"/>
        <v/>
      </c>
    </row>
    <row r="13" spans="1:16">
      <c r="A13" t="s">
        <v>2738</v>
      </c>
      <c r="B13" t="s">
        <v>2443</v>
      </c>
      <c r="C13">
        <f>COUNTIFS(GameLog!D:D,'BOS F'!A13,GameLog!C:C,"BOS",GameLog!E:E,INDEX(Positions!$A$1:$B$9,MATCH('BOS F'!$B13,Positions!$A$1:$A$9,0),2))</f>
        <v>2</v>
      </c>
      <c r="D13">
        <f>SUMIFS(GameLog!F:F,GameLog!$D:$D,'BOS F'!A13,GameLog!$E:$E,INDEX(Positions!$A$1:$B$9,MATCH('BOS F'!$B13,Positions!$A$1:$A$9,0),2),GameLog!$C:$C,"BOS")</f>
        <v>0</v>
      </c>
      <c r="E13" s="12">
        <f>SUMIFS(GameLog!AM:AM,GameLog!$D:$D,'BOS F'!$A13,GameLog!$E:$E,INDEX(Positions!$A$1:$B$9,MATCH('BOS F'!$B13,Positions!$A$1:$A$9,0),2),GameLog!$C:$C,"BOS")</f>
        <v>2.6666666666666665</v>
      </c>
      <c r="F13">
        <f>SUMIFS(GameLog!AN:AN,GameLog!$D:$D,'BOS F'!$A13,GameLog!$E:$E,INDEX(Positions!$A$1:$B$9,MATCH('BOS F'!$B13,Positions!$A$1:$A$9,0),2),GameLog!$C:$C,"BOS")</f>
        <v>0</v>
      </c>
      <c r="G13">
        <f>SUMIFS(GameLog!AO:AO,GameLog!$D:$D,'BOS F'!$A13,GameLog!$E:$E,INDEX(Positions!$A$1:$B$9,MATCH('BOS F'!$B13,Positions!$A$1:$A$9,0),2),GameLog!$C:$C,"BOS")</f>
        <v>1</v>
      </c>
      <c r="H13">
        <f>SUMIFS(GameLog!AP:AP,GameLog!$D:$D,'BOS F'!$A13,GameLog!$E:$E,INDEX(Positions!$A$1:$B$9,MATCH('BOS F'!$B13,Positions!$A$1:$A$9,0),2),GameLog!$C:$C,"BOS")</f>
        <v>0</v>
      </c>
      <c r="I13">
        <f>SUMIFS(GameLog!AQ:AQ,GameLog!$D:$D,'BOS F'!$A13,GameLog!$E:$E,INDEX(Positions!$A$1:$B$9,MATCH('BOS F'!$B13,Positions!$A$1:$A$9,0),2),GameLog!$C:$C,"BOS")</f>
        <v>0</v>
      </c>
      <c r="J13">
        <f>SUMIFS(GameLog!AR:AR,GameLog!$D:$D,'BOS F'!$A13,GameLog!$E:$E,INDEX(Positions!$A$1:$B$9,MATCH('BOS F'!$B13,Positions!$A$1:$A$9,0),2),GameLog!$C:$C,"BOS")</f>
        <v>0</v>
      </c>
      <c r="K13">
        <f>SUMIFS(GameLog!AS:AS,GameLog!$D:$D,'BOS F'!$A13,GameLog!$E:$E,INDEX(Positions!$A$1:$B$9,MATCH('BOS F'!$B13,Positions!$A$1:$A$9,0),2),GameLog!$C:$C,"BOS")</f>
        <v>0</v>
      </c>
      <c r="L13">
        <f>SUMIFS(GameLog!AT:AT,GameLog!$D:$D,'BOS F'!$A13,GameLog!$E:$E,INDEX(Positions!$A$1:$B$9,MATCH('BOS F'!$B13,Positions!$A$1:$A$9,0),2),GameLog!$C:$C,"BOS")</f>
        <v>0</v>
      </c>
      <c r="M13">
        <f>SUMIFS(GameLog!AU:AU,GameLog!$D:$D,'BOS F'!$A13,GameLog!$E:$E,INDEX(Positions!$A$1:$B$9,MATCH('BOS F'!$B13,Positions!$A$1:$A$9,0),2),GameLog!$C:$C,"BOS")</f>
        <v>0</v>
      </c>
      <c r="N13">
        <f>SUMIFS(GameLog!AV:AV,GameLog!$D:$D,'BOS F'!$A13,GameLog!$E:$E,INDEX(Positions!$A$1:$B$9,MATCH('BOS F'!$B13,Positions!$A$1:$A$9,0),2),GameLog!$C:$C,"BOS")</f>
        <v>0</v>
      </c>
      <c r="O13" s="8">
        <f t="shared" si="0"/>
        <v>1</v>
      </c>
      <c r="P13" s="18" t="str">
        <f t="shared" si="1"/>
        <v/>
      </c>
    </row>
    <row r="14" spans="1:16">
      <c r="A14" t="s">
        <v>2722</v>
      </c>
      <c r="B14" t="s">
        <v>2443</v>
      </c>
      <c r="C14">
        <f>COUNTIFS(GameLog!D:D,'BOS F'!A14,GameLog!C:C,"BOS",GameLog!E:E,INDEX(Positions!$A$1:$B$9,MATCH('BOS F'!$B14,Positions!$A$1:$A$9,0),2))</f>
        <v>1</v>
      </c>
      <c r="D14">
        <f>SUMIFS(GameLog!F:F,GameLog!$D:$D,'BOS F'!A14,GameLog!$E:$E,INDEX(Positions!$A$1:$B$9,MATCH('BOS F'!$B14,Positions!$A$1:$A$9,0),2),GameLog!$C:$C,"BOS")</f>
        <v>1</v>
      </c>
      <c r="E14" s="12">
        <f>SUMIFS(GameLog!AM:AM,GameLog!$D:$D,'BOS F'!$A14,GameLog!$E:$E,INDEX(Positions!$A$1:$B$9,MATCH('BOS F'!$B14,Positions!$A$1:$A$9,0),2),GameLog!$C:$C,"BOS")</f>
        <v>6.666666666666667</v>
      </c>
      <c r="F14">
        <f>SUMIFS(GameLog!AN:AN,GameLog!$D:$D,'BOS F'!$A14,GameLog!$E:$E,INDEX(Positions!$A$1:$B$9,MATCH('BOS F'!$B14,Positions!$A$1:$A$9,0),2),GameLog!$C:$C,"BOS")</f>
        <v>0</v>
      </c>
      <c r="G14">
        <f>SUMIFS(GameLog!AO:AO,GameLog!$D:$D,'BOS F'!$A14,GameLog!$E:$E,INDEX(Positions!$A$1:$B$9,MATCH('BOS F'!$B14,Positions!$A$1:$A$9,0),2),GameLog!$C:$C,"BOS")</f>
        <v>1</v>
      </c>
      <c r="H14">
        <f>SUMIFS(GameLog!AP:AP,GameLog!$D:$D,'BOS F'!$A14,GameLog!$E:$E,INDEX(Positions!$A$1:$B$9,MATCH('BOS F'!$B14,Positions!$A$1:$A$9,0),2),GameLog!$C:$C,"BOS")</f>
        <v>0</v>
      </c>
      <c r="I14">
        <f>SUMIFS(GameLog!AQ:AQ,GameLog!$D:$D,'BOS F'!$A14,GameLog!$E:$E,INDEX(Positions!$A$1:$B$9,MATCH('BOS F'!$B14,Positions!$A$1:$A$9,0),2),GameLog!$C:$C,"BOS")</f>
        <v>0</v>
      </c>
      <c r="J14">
        <f>SUMIFS(GameLog!AR:AR,GameLog!$D:$D,'BOS F'!$A14,GameLog!$E:$E,INDEX(Positions!$A$1:$B$9,MATCH('BOS F'!$B14,Positions!$A$1:$A$9,0),2),GameLog!$C:$C,"BOS")</f>
        <v>0</v>
      </c>
      <c r="K14">
        <f>SUMIFS(GameLog!AS:AS,GameLog!$D:$D,'BOS F'!$A14,GameLog!$E:$E,INDEX(Positions!$A$1:$B$9,MATCH('BOS F'!$B14,Positions!$A$1:$A$9,0),2),GameLog!$C:$C,"BOS")</f>
        <v>0</v>
      </c>
      <c r="L14">
        <f>SUMIFS(GameLog!AT:AT,GameLog!$D:$D,'BOS F'!$A14,GameLog!$E:$E,INDEX(Positions!$A$1:$B$9,MATCH('BOS F'!$B14,Positions!$A$1:$A$9,0),2),GameLog!$C:$C,"BOS")</f>
        <v>0</v>
      </c>
      <c r="M14">
        <f>SUMIFS(GameLog!AU:AU,GameLog!$D:$D,'BOS F'!$A14,GameLog!$E:$E,INDEX(Positions!$A$1:$B$9,MATCH('BOS F'!$B14,Positions!$A$1:$A$9,0),2),GameLog!$C:$C,"BOS")</f>
        <v>0</v>
      </c>
      <c r="N14">
        <f>SUMIFS(GameLog!AV:AV,GameLog!$D:$D,'BOS F'!$A14,GameLog!$E:$E,INDEX(Positions!$A$1:$B$9,MATCH('BOS F'!$B14,Positions!$A$1:$A$9,0),2),GameLog!$C:$C,"BOS")</f>
        <v>0</v>
      </c>
      <c r="O14" s="8">
        <f t="shared" si="0"/>
        <v>1</v>
      </c>
      <c r="P14" s="18" t="str">
        <f t="shared" si="1"/>
        <v/>
      </c>
    </row>
    <row r="15" spans="1:16">
      <c r="A15" t="s">
        <v>2739</v>
      </c>
      <c r="B15" t="s">
        <v>2443</v>
      </c>
      <c r="C15">
        <f>COUNTIFS(GameLog!D:D,'BOS F'!A15,GameLog!C:C,"BOS",GameLog!E:E,INDEX(Positions!$A$1:$B$9,MATCH('BOS F'!$B15,Positions!$A$1:$A$9,0),2))</f>
        <v>0</v>
      </c>
      <c r="D15">
        <f>SUMIFS(GameLog!F:F,GameLog!$D:$D,'BOS F'!A15,GameLog!$E:$E,INDEX(Positions!$A$1:$B$9,MATCH('BOS F'!$B15,Positions!$A$1:$A$9,0),2),GameLog!$C:$C,"BOS")</f>
        <v>0</v>
      </c>
      <c r="E15" s="12">
        <f>SUMIFS(GameLog!AM:AM,GameLog!$D:$D,'BOS F'!$A15,GameLog!$E:$E,INDEX(Positions!$A$1:$B$9,MATCH('BOS F'!$B15,Positions!$A$1:$A$9,0),2),GameLog!$C:$C,"BOS")</f>
        <v>0</v>
      </c>
      <c r="F15">
        <f>SUMIFS(GameLog!AN:AN,GameLog!$D:$D,'BOS F'!$A15,GameLog!$E:$E,INDEX(Positions!$A$1:$B$9,MATCH('BOS F'!$B15,Positions!$A$1:$A$9,0),2),GameLog!$C:$C,"BOS")</f>
        <v>0</v>
      </c>
      <c r="G15">
        <f>SUMIFS(GameLog!AO:AO,GameLog!$D:$D,'BOS F'!$A15,GameLog!$E:$E,INDEX(Positions!$A$1:$B$9,MATCH('BOS F'!$B15,Positions!$A$1:$A$9,0),2),GameLog!$C:$C,"BOS")</f>
        <v>0</v>
      </c>
      <c r="H15">
        <f>SUMIFS(GameLog!AP:AP,GameLog!$D:$D,'BOS F'!$A15,GameLog!$E:$E,INDEX(Positions!$A$1:$B$9,MATCH('BOS F'!$B15,Positions!$A$1:$A$9,0),2),GameLog!$C:$C,"BOS")</f>
        <v>0</v>
      </c>
      <c r="I15">
        <f>SUMIFS(GameLog!AQ:AQ,GameLog!$D:$D,'BOS F'!$A15,GameLog!$E:$E,INDEX(Positions!$A$1:$B$9,MATCH('BOS F'!$B15,Positions!$A$1:$A$9,0),2),GameLog!$C:$C,"BOS")</f>
        <v>0</v>
      </c>
      <c r="J15">
        <f>SUMIFS(GameLog!AR:AR,GameLog!$D:$D,'BOS F'!$A15,GameLog!$E:$E,INDEX(Positions!$A$1:$B$9,MATCH('BOS F'!$B15,Positions!$A$1:$A$9,0),2),GameLog!$C:$C,"BOS")</f>
        <v>0</v>
      </c>
      <c r="K15">
        <f>SUMIFS(GameLog!AS:AS,GameLog!$D:$D,'BOS F'!$A15,GameLog!$E:$E,INDEX(Positions!$A$1:$B$9,MATCH('BOS F'!$B15,Positions!$A$1:$A$9,0),2),GameLog!$C:$C,"BOS")</f>
        <v>0</v>
      </c>
      <c r="L15">
        <f>SUMIFS(GameLog!AT:AT,GameLog!$D:$D,'BOS F'!$A15,GameLog!$E:$E,INDEX(Positions!$A$1:$B$9,MATCH('BOS F'!$B15,Positions!$A$1:$A$9,0),2),GameLog!$C:$C,"BOS")</f>
        <v>0</v>
      </c>
      <c r="M15">
        <f>SUMIFS(GameLog!AU:AU,GameLog!$D:$D,'BOS F'!$A15,GameLog!$E:$E,INDEX(Positions!$A$1:$B$9,MATCH('BOS F'!$B15,Positions!$A$1:$A$9,0),2),GameLog!$C:$C,"BOS")</f>
        <v>0</v>
      </c>
      <c r="N15">
        <f>SUMIFS(GameLog!AV:AV,GameLog!$D:$D,'BOS F'!$A15,GameLog!$E:$E,INDEX(Positions!$A$1:$B$9,MATCH('BOS F'!$B15,Positions!$A$1:$A$9,0),2),GameLog!$C:$C,"BOS")</f>
        <v>0</v>
      </c>
      <c r="O15" s="8">
        <f t="shared" si="0"/>
        <v>0</v>
      </c>
      <c r="P15" s="18" t="str">
        <f t="shared" si="1"/>
        <v/>
      </c>
    </row>
    <row r="16" spans="1:16">
      <c r="A16" t="s">
        <v>2740</v>
      </c>
      <c r="B16" t="s">
        <v>2443</v>
      </c>
      <c r="C16">
        <f>COUNTIFS(GameLog!D:D,'BOS F'!A16,GameLog!C:C,"BOS",GameLog!E:E,INDEX(Positions!$A$1:$B$9,MATCH('BOS F'!$B16,Positions!$A$1:$A$9,0),2))</f>
        <v>0</v>
      </c>
      <c r="D16">
        <f>SUMIFS(GameLog!F:F,GameLog!$D:$D,'BOS F'!A16,GameLog!$E:$E,INDEX(Positions!$A$1:$B$9,MATCH('BOS F'!$B16,Positions!$A$1:$A$9,0),2),GameLog!$C:$C,"BOS")</f>
        <v>0</v>
      </c>
      <c r="E16" s="12">
        <f>SUMIFS(GameLog!AM:AM,GameLog!$D:$D,'BOS F'!$A16,GameLog!$E:$E,INDEX(Positions!$A$1:$B$9,MATCH('BOS F'!$B16,Positions!$A$1:$A$9,0),2),GameLog!$C:$C,"BOS")</f>
        <v>0</v>
      </c>
      <c r="F16">
        <f>SUMIFS(GameLog!AN:AN,GameLog!$D:$D,'BOS F'!$A16,GameLog!$E:$E,INDEX(Positions!$A$1:$B$9,MATCH('BOS F'!$B16,Positions!$A$1:$A$9,0),2),GameLog!$C:$C,"BOS")</f>
        <v>0</v>
      </c>
      <c r="G16">
        <f>SUMIFS(GameLog!AO:AO,GameLog!$D:$D,'BOS F'!$A16,GameLog!$E:$E,INDEX(Positions!$A$1:$B$9,MATCH('BOS F'!$B16,Positions!$A$1:$A$9,0),2),GameLog!$C:$C,"BOS")</f>
        <v>0</v>
      </c>
      <c r="H16">
        <f>SUMIFS(GameLog!AP:AP,GameLog!$D:$D,'BOS F'!$A16,GameLog!$E:$E,INDEX(Positions!$A$1:$B$9,MATCH('BOS F'!$B16,Positions!$A$1:$A$9,0),2),GameLog!$C:$C,"BOS")</f>
        <v>0</v>
      </c>
      <c r="I16">
        <f>SUMIFS(GameLog!AQ:AQ,GameLog!$D:$D,'BOS F'!$A16,GameLog!$E:$E,INDEX(Positions!$A$1:$B$9,MATCH('BOS F'!$B16,Positions!$A$1:$A$9,0),2),GameLog!$C:$C,"BOS")</f>
        <v>0</v>
      </c>
      <c r="J16">
        <f>SUMIFS(GameLog!AR:AR,GameLog!$D:$D,'BOS F'!$A16,GameLog!$E:$E,INDEX(Positions!$A$1:$B$9,MATCH('BOS F'!$B16,Positions!$A$1:$A$9,0),2),GameLog!$C:$C,"BOS")</f>
        <v>0</v>
      </c>
      <c r="K16">
        <f>SUMIFS(GameLog!AS:AS,GameLog!$D:$D,'BOS F'!$A16,GameLog!$E:$E,INDEX(Positions!$A$1:$B$9,MATCH('BOS F'!$B16,Positions!$A$1:$A$9,0),2),GameLog!$C:$C,"BOS")</f>
        <v>0</v>
      </c>
      <c r="L16">
        <f>SUMIFS(GameLog!AT:AT,GameLog!$D:$D,'BOS F'!$A16,GameLog!$E:$E,INDEX(Positions!$A$1:$B$9,MATCH('BOS F'!$B16,Positions!$A$1:$A$9,0),2),GameLog!$C:$C,"BOS")</f>
        <v>0</v>
      </c>
      <c r="M16">
        <f>SUMIFS(GameLog!AU:AU,GameLog!$D:$D,'BOS F'!$A16,GameLog!$E:$E,INDEX(Positions!$A$1:$B$9,MATCH('BOS F'!$B16,Positions!$A$1:$A$9,0),2),GameLog!$C:$C,"BOS")</f>
        <v>0</v>
      </c>
      <c r="N16">
        <f>SUMIFS(GameLog!AV:AV,GameLog!$D:$D,'BOS F'!$A16,GameLog!$E:$E,INDEX(Positions!$A$1:$B$9,MATCH('BOS F'!$B16,Positions!$A$1:$A$9,0),2),GameLog!$C:$C,"BOS")</f>
        <v>0</v>
      </c>
      <c r="O16" s="8">
        <f t="shared" si="0"/>
        <v>0</v>
      </c>
      <c r="P16" s="18" t="str">
        <f t="shared" si="1"/>
        <v/>
      </c>
    </row>
    <row r="17" spans="1:16">
      <c r="A17" t="s">
        <v>2741</v>
      </c>
      <c r="B17" t="s">
        <v>2443</v>
      </c>
      <c r="C17">
        <f>COUNTIFS(GameLog!D:D,'BOS F'!A17,GameLog!C:C,"BOS",GameLog!E:E,INDEX(Positions!$A$1:$B$9,MATCH('BOS F'!$B17,Positions!$A$1:$A$9,0),2))</f>
        <v>0</v>
      </c>
      <c r="D17">
        <f>SUMIFS(GameLog!F:F,GameLog!$D:$D,'BOS F'!A17,GameLog!$E:$E,INDEX(Positions!$A$1:$B$9,MATCH('BOS F'!$B17,Positions!$A$1:$A$9,0),2),GameLog!$C:$C,"BOS")</f>
        <v>0</v>
      </c>
      <c r="E17" s="12">
        <f>SUMIFS(GameLog!AM:AM,GameLog!$D:$D,'BOS F'!$A17,GameLog!$E:$E,INDEX(Positions!$A$1:$B$9,MATCH('BOS F'!$B17,Positions!$A$1:$A$9,0),2),GameLog!$C:$C,"BOS")</f>
        <v>0</v>
      </c>
      <c r="F17">
        <f>SUMIFS(GameLog!AN:AN,GameLog!$D:$D,'BOS F'!$A17,GameLog!$E:$E,INDEX(Positions!$A$1:$B$9,MATCH('BOS F'!$B17,Positions!$A$1:$A$9,0),2),GameLog!$C:$C,"BOS")</f>
        <v>0</v>
      </c>
      <c r="G17">
        <f>SUMIFS(GameLog!AO:AO,GameLog!$D:$D,'BOS F'!$A17,GameLog!$E:$E,INDEX(Positions!$A$1:$B$9,MATCH('BOS F'!$B17,Positions!$A$1:$A$9,0),2),GameLog!$C:$C,"BOS")</f>
        <v>0</v>
      </c>
      <c r="H17">
        <f>SUMIFS(GameLog!AP:AP,GameLog!$D:$D,'BOS F'!$A17,GameLog!$E:$E,INDEX(Positions!$A$1:$B$9,MATCH('BOS F'!$B17,Positions!$A$1:$A$9,0),2),GameLog!$C:$C,"BOS")</f>
        <v>0</v>
      </c>
      <c r="I17">
        <f>SUMIFS(GameLog!AQ:AQ,GameLog!$D:$D,'BOS F'!$A17,GameLog!$E:$E,INDEX(Positions!$A$1:$B$9,MATCH('BOS F'!$B17,Positions!$A$1:$A$9,0),2),GameLog!$C:$C,"BOS")</f>
        <v>0</v>
      </c>
      <c r="J17">
        <f>SUMIFS(GameLog!AR:AR,GameLog!$D:$D,'BOS F'!$A17,GameLog!$E:$E,INDEX(Positions!$A$1:$B$9,MATCH('BOS F'!$B17,Positions!$A$1:$A$9,0),2),GameLog!$C:$C,"BOS")</f>
        <v>0</v>
      </c>
      <c r="K17">
        <f>SUMIFS(GameLog!AS:AS,GameLog!$D:$D,'BOS F'!$A17,GameLog!$E:$E,INDEX(Positions!$A$1:$B$9,MATCH('BOS F'!$B17,Positions!$A$1:$A$9,0),2),GameLog!$C:$C,"BOS")</f>
        <v>0</v>
      </c>
      <c r="L17">
        <f>SUMIFS(GameLog!AT:AT,GameLog!$D:$D,'BOS F'!$A17,GameLog!$E:$E,INDEX(Positions!$A$1:$B$9,MATCH('BOS F'!$B17,Positions!$A$1:$A$9,0),2),GameLog!$C:$C,"BOS")</f>
        <v>0</v>
      </c>
      <c r="M17">
        <f>SUMIFS(GameLog!AU:AU,GameLog!$D:$D,'BOS F'!$A17,GameLog!$E:$E,INDEX(Positions!$A$1:$B$9,MATCH('BOS F'!$B17,Positions!$A$1:$A$9,0),2),GameLog!$C:$C,"BOS")</f>
        <v>0</v>
      </c>
      <c r="N17">
        <f>SUMIFS(GameLog!AV:AV,GameLog!$D:$D,'BOS F'!$A17,GameLog!$E:$E,INDEX(Positions!$A$1:$B$9,MATCH('BOS F'!$B17,Positions!$A$1:$A$9,0),2),GameLog!$C:$C,"BOS")</f>
        <v>0</v>
      </c>
      <c r="O17" s="8">
        <f t="shared" si="0"/>
        <v>0</v>
      </c>
      <c r="P17" s="18" t="str">
        <f t="shared" si="1"/>
        <v/>
      </c>
    </row>
    <row r="18" spans="1:16">
      <c r="A18" t="s">
        <v>2742</v>
      </c>
      <c r="B18" t="s">
        <v>2443</v>
      </c>
      <c r="C18">
        <f>COUNTIFS(GameLog!D:D,'BOS F'!A18,GameLog!C:C,"BOS",GameLog!E:E,INDEX(Positions!$A$1:$B$9,MATCH('BOS F'!$B18,Positions!$A$1:$A$9,0),2))</f>
        <v>0</v>
      </c>
      <c r="D18">
        <f>SUMIFS(GameLog!F:F,GameLog!$D:$D,'BOS F'!A18,GameLog!$E:$E,INDEX(Positions!$A$1:$B$9,MATCH('BOS F'!$B18,Positions!$A$1:$A$9,0),2),GameLog!$C:$C,"BOS")</f>
        <v>0</v>
      </c>
      <c r="E18" s="12">
        <f>SUMIFS(GameLog!AM:AM,GameLog!$D:$D,'BOS F'!$A18,GameLog!$E:$E,INDEX(Positions!$A$1:$B$9,MATCH('BOS F'!$B18,Positions!$A$1:$A$9,0),2),GameLog!$C:$C,"BOS")</f>
        <v>0</v>
      </c>
      <c r="F18">
        <f>SUMIFS(GameLog!AN:AN,GameLog!$D:$D,'BOS F'!$A18,GameLog!$E:$E,INDEX(Positions!$A$1:$B$9,MATCH('BOS F'!$B18,Positions!$A$1:$A$9,0),2),GameLog!$C:$C,"BOS")</f>
        <v>0</v>
      </c>
      <c r="G18">
        <f>SUMIFS(GameLog!AO:AO,GameLog!$D:$D,'BOS F'!$A18,GameLog!$E:$E,INDEX(Positions!$A$1:$B$9,MATCH('BOS F'!$B18,Positions!$A$1:$A$9,0),2),GameLog!$C:$C,"BOS")</f>
        <v>0</v>
      </c>
      <c r="H18">
        <f>SUMIFS(GameLog!AP:AP,GameLog!$D:$D,'BOS F'!$A18,GameLog!$E:$E,INDEX(Positions!$A$1:$B$9,MATCH('BOS F'!$B18,Positions!$A$1:$A$9,0),2),GameLog!$C:$C,"BOS")</f>
        <v>0</v>
      </c>
      <c r="I18">
        <f>SUMIFS(GameLog!AQ:AQ,GameLog!$D:$D,'BOS F'!$A18,GameLog!$E:$E,INDEX(Positions!$A$1:$B$9,MATCH('BOS F'!$B18,Positions!$A$1:$A$9,0),2),GameLog!$C:$C,"BOS")</f>
        <v>0</v>
      </c>
      <c r="J18">
        <f>SUMIFS(GameLog!AR:AR,GameLog!$D:$D,'BOS F'!$A18,GameLog!$E:$E,INDEX(Positions!$A$1:$B$9,MATCH('BOS F'!$B18,Positions!$A$1:$A$9,0),2),GameLog!$C:$C,"BOS")</f>
        <v>0</v>
      </c>
      <c r="K18">
        <f>SUMIFS(GameLog!AS:AS,GameLog!$D:$D,'BOS F'!$A18,GameLog!$E:$E,INDEX(Positions!$A$1:$B$9,MATCH('BOS F'!$B18,Positions!$A$1:$A$9,0),2),GameLog!$C:$C,"BOS")</f>
        <v>0</v>
      </c>
      <c r="L18">
        <f>SUMIFS(GameLog!AT:AT,GameLog!$D:$D,'BOS F'!$A18,GameLog!$E:$E,INDEX(Positions!$A$1:$B$9,MATCH('BOS F'!$B18,Positions!$A$1:$A$9,0),2),GameLog!$C:$C,"BOS")</f>
        <v>0</v>
      </c>
      <c r="M18">
        <f>SUMIFS(GameLog!AU:AU,GameLog!$D:$D,'BOS F'!$A18,GameLog!$E:$E,INDEX(Positions!$A$1:$B$9,MATCH('BOS F'!$B18,Positions!$A$1:$A$9,0),2),GameLog!$C:$C,"BOS")</f>
        <v>0</v>
      </c>
      <c r="N18">
        <f>SUMIFS(GameLog!AV:AV,GameLog!$D:$D,'BOS F'!$A18,GameLog!$E:$E,INDEX(Positions!$A$1:$B$9,MATCH('BOS F'!$B18,Positions!$A$1:$A$9,0),2),GameLog!$C:$C,"BOS")</f>
        <v>0</v>
      </c>
      <c r="O18" s="8">
        <f t="shared" si="0"/>
        <v>0</v>
      </c>
      <c r="P18" s="18" t="str">
        <f t="shared" si="1"/>
        <v/>
      </c>
    </row>
    <row r="19" spans="1:16">
      <c r="A19" t="s">
        <v>2720</v>
      </c>
      <c r="B19" t="s">
        <v>2443</v>
      </c>
      <c r="C19">
        <f>COUNTIFS(GameLog!D:D,'BOS F'!A19,GameLog!C:C,"BOS",GameLog!E:E,INDEX(Positions!$A$1:$B$9,MATCH('BOS F'!$B19,Positions!$A$1:$A$9,0),2))</f>
        <v>0</v>
      </c>
      <c r="D19">
        <f>SUMIFS(GameLog!F:F,GameLog!$D:$D,'BOS F'!A19,GameLog!$E:$E,INDEX(Positions!$A$1:$B$9,MATCH('BOS F'!$B19,Positions!$A$1:$A$9,0),2),GameLog!$C:$C,"BOS")</f>
        <v>0</v>
      </c>
      <c r="E19" s="12">
        <f>SUMIFS(GameLog!AM:AM,GameLog!$D:$D,'BOS F'!$A19,GameLog!$E:$E,INDEX(Positions!$A$1:$B$9,MATCH('BOS F'!$B19,Positions!$A$1:$A$9,0),2),GameLog!$C:$C,"BOS")</f>
        <v>0</v>
      </c>
      <c r="F19">
        <f>SUMIFS(GameLog!AN:AN,GameLog!$D:$D,'BOS F'!$A19,GameLog!$E:$E,INDEX(Positions!$A$1:$B$9,MATCH('BOS F'!$B19,Positions!$A$1:$A$9,0),2),GameLog!$C:$C,"BOS")</f>
        <v>0</v>
      </c>
      <c r="G19">
        <f>SUMIFS(GameLog!AO:AO,GameLog!$D:$D,'BOS F'!$A19,GameLog!$E:$E,INDEX(Positions!$A$1:$B$9,MATCH('BOS F'!$B19,Positions!$A$1:$A$9,0),2),GameLog!$C:$C,"BOS")</f>
        <v>0</v>
      </c>
      <c r="H19">
        <f>SUMIFS(GameLog!AP:AP,GameLog!$D:$D,'BOS F'!$A19,GameLog!$E:$E,INDEX(Positions!$A$1:$B$9,MATCH('BOS F'!$B19,Positions!$A$1:$A$9,0),2),GameLog!$C:$C,"BOS")</f>
        <v>0</v>
      </c>
      <c r="I19">
        <f>SUMIFS(GameLog!AQ:AQ,GameLog!$D:$D,'BOS F'!$A19,GameLog!$E:$E,INDEX(Positions!$A$1:$B$9,MATCH('BOS F'!$B19,Positions!$A$1:$A$9,0),2),GameLog!$C:$C,"BOS")</f>
        <v>0</v>
      </c>
      <c r="J19">
        <f>SUMIFS(GameLog!AR:AR,GameLog!$D:$D,'BOS F'!$A19,GameLog!$E:$E,INDEX(Positions!$A$1:$B$9,MATCH('BOS F'!$B19,Positions!$A$1:$A$9,0),2),GameLog!$C:$C,"BOS")</f>
        <v>0</v>
      </c>
      <c r="K19">
        <f>SUMIFS(GameLog!AS:AS,GameLog!$D:$D,'BOS F'!$A19,GameLog!$E:$E,INDEX(Positions!$A$1:$B$9,MATCH('BOS F'!$B19,Positions!$A$1:$A$9,0),2),GameLog!$C:$C,"BOS")</f>
        <v>0</v>
      </c>
      <c r="L19">
        <f>SUMIFS(GameLog!AT:AT,GameLog!$D:$D,'BOS F'!$A19,GameLog!$E:$E,INDEX(Positions!$A$1:$B$9,MATCH('BOS F'!$B19,Positions!$A$1:$A$9,0),2),GameLog!$C:$C,"BOS")</f>
        <v>0</v>
      </c>
      <c r="M19">
        <f>SUMIFS(GameLog!AU:AU,GameLog!$D:$D,'BOS F'!$A19,GameLog!$E:$E,INDEX(Positions!$A$1:$B$9,MATCH('BOS F'!$B19,Positions!$A$1:$A$9,0),2),GameLog!$C:$C,"BOS")</f>
        <v>0</v>
      </c>
      <c r="N19">
        <f>SUMIFS(GameLog!AV:AV,GameLog!$D:$D,'BOS F'!$A19,GameLog!$E:$E,INDEX(Positions!$A$1:$B$9,MATCH('BOS F'!$B19,Positions!$A$1:$A$9,0),2),GameLog!$C:$C,"BOS")</f>
        <v>0</v>
      </c>
      <c r="O19" s="8">
        <f t="shared" si="0"/>
        <v>0</v>
      </c>
      <c r="P19" s="18" t="str">
        <f t="shared" si="1"/>
        <v/>
      </c>
    </row>
    <row r="20" spans="1:16">
      <c r="A20" t="s">
        <v>2723</v>
      </c>
      <c r="B20" t="s">
        <v>2443</v>
      </c>
      <c r="C20">
        <f>COUNTIFS(GameLog!D:D,'BOS F'!A20,GameLog!C:C,"BOS",GameLog!E:E,INDEX(Positions!$A$1:$B$9,MATCH('BOS F'!$B20,Positions!$A$1:$A$9,0),2))</f>
        <v>0</v>
      </c>
      <c r="D20">
        <f>SUMIFS(GameLog!F:F,GameLog!$D:$D,'BOS F'!A20,GameLog!$E:$E,INDEX(Positions!$A$1:$B$9,MATCH('BOS F'!$B20,Positions!$A$1:$A$9,0),2),GameLog!$C:$C,"BOS")</f>
        <v>0</v>
      </c>
      <c r="E20" s="12">
        <f>SUMIFS(GameLog!AM:AM,GameLog!$D:$D,'BOS F'!$A20,GameLog!$E:$E,INDEX(Positions!$A$1:$B$9,MATCH('BOS F'!$B20,Positions!$A$1:$A$9,0),2),GameLog!$C:$C,"BOS")</f>
        <v>0</v>
      </c>
      <c r="F20">
        <f>SUMIFS(GameLog!AN:AN,GameLog!$D:$D,'BOS F'!$A20,GameLog!$E:$E,INDEX(Positions!$A$1:$B$9,MATCH('BOS F'!$B20,Positions!$A$1:$A$9,0),2),GameLog!$C:$C,"BOS")</f>
        <v>0</v>
      </c>
      <c r="G20">
        <f>SUMIFS(GameLog!AO:AO,GameLog!$D:$D,'BOS F'!$A20,GameLog!$E:$E,INDEX(Positions!$A$1:$B$9,MATCH('BOS F'!$B20,Positions!$A$1:$A$9,0),2),GameLog!$C:$C,"BOS")</f>
        <v>0</v>
      </c>
      <c r="H20">
        <f>SUMIFS(GameLog!AP:AP,GameLog!$D:$D,'BOS F'!$A20,GameLog!$E:$E,INDEX(Positions!$A$1:$B$9,MATCH('BOS F'!$B20,Positions!$A$1:$A$9,0),2),GameLog!$C:$C,"BOS")</f>
        <v>0</v>
      </c>
      <c r="I20">
        <f>SUMIFS(GameLog!AQ:AQ,GameLog!$D:$D,'BOS F'!$A20,GameLog!$E:$E,INDEX(Positions!$A$1:$B$9,MATCH('BOS F'!$B20,Positions!$A$1:$A$9,0),2),GameLog!$C:$C,"BOS")</f>
        <v>0</v>
      </c>
      <c r="J20">
        <f>SUMIFS(GameLog!AR:AR,GameLog!$D:$D,'BOS F'!$A20,GameLog!$E:$E,INDEX(Positions!$A$1:$B$9,MATCH('BOS F'!$B20,Positions!$A$1:$A$9,0),2),GameLog!$C:$C,"BOS")</f>
        <v>0</v>
      </c>
      <c r="K20">
        <f>SUMIFS(GameLog!AS:AS,GameLog!$D:$D,'BOS F'!$A20,GameLog!$E:$E,INDEX(Positions!$A$1:$B$9,MATCH('BOS F'!$B20,Positions!$A$1:$A$9,0),2),GameLog!$C:$C,"BOS")</f>
        <v>0</v>
      </c>
      <c r="L20">
        <f>SUMIFS(GameLog!AT:AT,GameLog!$D:$D,'BOS F'!$A20,GameLog!$E:$E,INDEX(Positions!$A$1:$B$9,MATCH('BOS F'!$B20,Positions!$A$1:$A$9,0),2),GameLog!$C:$C,"BOS")</f>
        <v>0</v>
      </c>
      <c r="M20">
        <f>SUMIFS(GameLog!AU:AU,GameLog!$D:$D,'BOS F'!$A20,GameLog!$E:$E,INDEX(Positions!$A$1:$B$9,MATCH('BOS F'!$B20,Positions!$A$1:$A$9,0),2),GameLog!$C:$C,"BOS")</f>
        <v>0</v>
      </c>
      <c r="N20">
        <f>SUMIFS(GameLog!AV:AV,GameLog!$D:$D,'BOS F'!$A20,GameLog!$E:$E,INDEX(Positions!$A$1:$B$9,MATCH('BOS F'!$B20,Positions!$A$1:$A$9,0),2),GameLog!$C:$C,"BOS")</f>
        <v>0</v>
      </c>
      <c r="O20" s="8">
        <f t="shared" si="0"/>
        <v>0</v>
      </c>
      <c r="P20" s="18" t="str">
        <f t="shared" si="1"/>
        <v/>
      </c>
    </row>
    <row r="21" spans="1:16">
      <c r="A21" t="s">
        <v>2724</v>
      </c>
      <c r="B21" t="s">
        <v>2443</v>
      </c>
      <c r="C21">
        <f>COUNTIFS(GameLog!D:D,'BOS F'!A21,GameLog!C:C,"BOS",GameLog!E:E,INDEX(Positions!$A$1:$B$9,MATCH('BOS F'!$B21,Positions!$A$1:$A$9,0),2))</f>
        <v>0</v>
      </c>
      <c r="D21">
        <f>SUMIFS(GameLog!F:F,GameLog!$D:$D,'BOS F'!A21,GameLog!$E:$E,INDEX(Positions!$A$1:$B$9,MATCH('BOS F'!$B21,Positions!$A$1:$A$9,0),2),GameLog!$C:$C,"BOS")</f>
        <v>0</v>
      </c>
      <c r="E21" s="12">
        <f>SUMIFS(GameLog!AM:AM,GameLog!$D:$D,'BOS F'!$A21,GameLog!$E:$E,INDEX(Positions!$A$1:$B$9,MATCH('BOS F'!$B21,Positions!$A$1:$A$9,0),2),GameLog!$C:$C,"BOS")</f>
        <v>0</v>
      </c>
      <c r="F21">
        <f>SUMIFS(GameLog!AN:AN,GameLog!$D:$D,'BOS F'!$A21,GameLog!$E:$E,INDEX(Positions!$A$1:$B$9,MATCH('BOS F'!$B21,Positions!$A$1:$A$9,0),2),GameLog!$C:$C,"BOS")</f>
        <v>0</v>
      </c>
      <c r="G21">
        <f>SUMIFS(GameLog!AO:AO,GameLog!$D:$D,'BOS F'!$A21,GameLog!$E:$E,INDEX(Positions!$A$1:$B$9,MATCH('BOS F'!$B21,Positions!$A$1:$A$9,0),2),GameLog!$C:$C,"BOS")</f>
        <v>0</v>
      </c>
      <c r="H21">
        <f>SUMIFS(GameLog!AP:AP,GameLog!$D:$D,'BOS F'!$A21,GameLog!$E:$E,INDEX(Positions!$A$1:$B$9,MATCH('BOS F'!$B21,Positions!$A$1:$A$9,0),2),GameLog!$C:$C,"BOS")</f>
        <v>0</v>
      </c>
      <c r="I21">
        <f>SUMIFS(GameLog!AQ:AQ,GameLog!$D:$D,'BOS F'!$A21,GameLog!$E:$E,INDEX(Positions!$A$1:$B$9,MATCH('BOS F'!$B21,Positions!$A$1:$A$9,0),2),GameLog!$C:$C,"BOS")</f>
        <v>0</v>
      </c>
      <c r="J21">
        <f>SUMIFS(GameLog!AR:AR,GameLog!$D:$D,'BOS F'!$A21,GameLog!$E:$E,INDEX(Positions!$A$1:$B$9,MATCH('BOS F'!$B21,Positions!$A$1:$A$9,0),2),GameLog!$C:$C,"BOS")</f>
        <v>0</v>
      </c>
      <c r="K21">
        <f>SUMIFS(GameLog!AS:AS,GameLog!$D:$D,'BOS F'!$A21,GameLog!$E:$E,INDEX(Positions!$A$1:$B$9,MATCH('BOS F'!$B21,Positions!$A$1:$A$9,0),2),GameLog!$C:$C,"BOS")</f>
        <v>0</v>
      </c>
      <c r="L21">
        <f>SUMIFS(GameLog!AT:AT,GameLog!$D:$D,'BOS F'!$A21,GameLog!$E:$E,INDEX(Positions!$A$1:$B$9,MATCH('BOS F'!$B21,Positions!$A$1:$A$9,0),2),GameLog!$C:$C,"BOS")</f>
        <v>0</v>
      </c>
      <c r="M21">
        <f>SUMIFS(GameLog!AU:AU,GameLog!$D:$D,'BOS F'!$A21,GameLog!$E:$E,INDEX(Positions!$A$1:$B$9,MATCH('BOS F'!$B21,Positions!$A$1:$A$9,0),2),GameLog!$C:$C,"BOS")</f>
        <v>0</v>
      </c>
      <c r="N21">
        <f>SUMIFS(GameLog!AV:AV,GameLog!$D:$D,'BOS F'!$A21,GameLog!$E:$E,INDEX(Positions!$A$1:$B$9,MATCH('BOS F'!$B21,Positions!$A$1:$A$9,0),2),GameLog!$C:$C,"BOS")</f>
        <v>0</v>
      </c>
      <c r="O21" s="8">
        <f t="shared" si="0"/>
        <v>0</v>
      </c>
      <c r="P21" s="18" t="str">
        <f t="shared" si="1"/>
        <v/>
      </c>
    </row>
    <row r="22" spans="1:16">
      <c r="A22" t="s">
        <v>2719</v>
      </c>
      <c r="B22" t="s">
        <v>2443</v>
      </c>
      <c r="C22">
        <f>COUNTIFS(GameLog!D:D,'BOS F'!A22,GameLog!C:C,"BOS",GameLog!E:E,INDEX(Positions!$A$1:$B$9,MATCH('BOS F'!$B22,Positions!$A$1:$A$9,0),2))</f>
        <v>1</v>
      </c>
      <c r="D22">
        <f>SUMIFS(GameLog!F:F,GameLog!$D:$D,'BOS F'!A22,GameLog!$E:$E,INDEX(Positions!$A$1:$B$9,MATCH('BOS F'!$B22,Positions!$A$1:$A$9,0),2),GameLog!$C:$C,"BOS")</f>
        <v>1</v>
      </c>
      <c r="E22" s="12">
        <f>SUMIFS(GameLog!AM:AM,GameLog!$D:$D,'BOS F'!$A22,GameLog!$E:$E,INDEX(Positions!$A$1:$B$9,MATCH('BOS F'!$B22,Positions!$A$1:$A$9,0),2),GameLog!$C:$C,"BOS")</f>
        <v>4.333333333333333</v>
      </c>
      <c r="F22">
        <f>SUMIFS(GameLog!AN:AN,GameLog!$D:$D,'BOS F'!$A22,GameLog!$E:$E,INDEX(Positions!$A$1:$B$9,MATCH('BOS F'!$B22,Positions!$A$1:$A$9,0),2),GameLog!$C:$C,"BOS")</f>
        <v>0</v>
      </c>
      <c r="G22">
        <f>SUMIFS(GameLog!AO:AO,GameLog!$D:$D,'BOS F'!$A22,GameLog!$E:$E,INDEX(Positions!$A$1:$B$9,MATCH('BOS F'!$B22,Positions!$A$1:$A$9,0),2),GameLog!$C:$C,"BOS")</f>
        <v>0</v>
      </c>
      <c r="H22">
        <f>SUMIFS(GameLog!AP:AP,GameLog!$D:$D,'BOS F'!$A22,GameLog!$E:$E,INDEX(Positions!$A$1:$B$9,MATCH('BOS F'!$B22,Positions!$A$1:$A$9,0),2),GameLog!$C:$C,"BOS")</f>
        <v>0</v>
      </c>
      <c r="I22">
        <f>SUMIFS(GameLog!AQ:AQ,GameLog!$D:$D,'BOS F'!$A22,GameLog!$E:$E,INDEX(Positions!$A$1:$B$9,MATCH('BOS F'!$B22,Positions!$A$1:$A$9,0),2),GameLog!$C:$C,"BOS")</f>
        <v>0</v>
      </c>
      <c r="J22">
        <f>SUMIFS(GameLog!AR:AR,GameLog!$D:$D,'BOS F'!$A22,GameLog!$E:$E,INDEX(Positions!$A$1:$B$9,MATCH('BOS F'!$B22,Positions!$A$1:$A$9,0),2),GameLog!$C:$C,"BOS")</f>
        <v>0</v>
      </c>
      <c r="K22">
        <f>SUMIFS(GameLog!AS:AS,GameLog!$D:$D,'BOS F'!$A22,GameLog!$E:$E,INDEX(Positions!$A$1:$B$9,MATCH('BOS F'!$B22,Positions!$A$1:$A$9,0),2),GameLog!$C:$C,"BOS")</f>
        <v>0</v>
      </c>
      <c r="L22">
        <f>SUMIFS(GameLog!AT:AT,GameLog!$D:$D,'BOS F'!$A22,GameLog!$E:$E,INDEX(Positions!$A$1:$B$9,MATCH('BOS F'!$B22,Positions!$A$1:$A$9,0),2),GameLog!$C:$C,"BOS")</f>
        <v>0</v>
      </c>
      <c r="M22">
        <f>SUMIFS(GameLog!AU:AU,GameLog!$D:$D,'BOS F'!$A22,GameLog!$E:$E,INDEX(Positions!$A$1:$B$9,MATCH('BOS F'!$B22,Positions!$A$1:$A$9,0),2),GameLog!$C:$C,"BOS")</f>
        <v>0</v>
      </c>
      <c r="N22">
        <f>SUMIFS(GameLog!AV:AV,GameLog!$D:$D,'BOS F'!$A22,GameLog!$E:$E,INDEX(Positions!$A$1:$B$9,MATCH('BOS F'!$B22,Positions!$A$1:$A$9,0),2),GameLog!$C:$C,"BOS")</f>
        <v>0</v>
      </c>
      <c r="O22" s="8">
        <f t="shared" si="0"/>
        <v>0</v>
      </c>
      <c r="P22" s="18" t="str">
        <f t="shared" si="1"/>
        <v/>
      </c>
    </row>
    <row r="23" spans="1:16">
      <c r="A23" t="s">
        <v>2743</v>
      </c>
      <c r="B23" t="s">
        <v>2443</v>
      </c>
      <c r="C23">
        <f>COUNTIFS(GameLog!D:D,'BOS F'!A23,GameLog!C:C,"BOS",GameLog!E:E,INDEX(Positions!$A$1:$B$9,MATCH('BOS F'!$B23,Positions!$A$1:$A$9,0),2))</f>
        <v>0</v>
      </c>
      <c r="D23">
        <f>SUMIFS(GameLog!F:F,GameLog!$D:$D,'BOS F'!A23,GameLog!$E:$E,INDEX(Positions!$A$1:$B$9,MATCH('BOS F'!$B23,Positions!$A$1:$A$9,0),2),GameLog!$C:$C,"BOS")</f>
        <v>0</v>
      </c>
      <c r="E23" s="12">
        <f>SUMIFS(GameLog!AM:AM,GameLog!$D:$D,'BOS F'!$A23,GameLog!$E:$E,INDEX(Positions!$A$1:$B$9,MATCH('BOS F'!$B23,Positions!$A$1:$A$9,0),2),GameLog!$C:$C,"BOS")</f>
        <v>0</v>
      </c>
      <c r="F23">
        <f>SUMIFS(GameLog!AN:AN,GameLog!$D:$D,'BOS F'!$A23,GameLog!$E:$E,INDEX(Positions!$A$1:$B$9,MATCH('BOS F'!$B23,Positions!$A$1:$A$9,0),2),GameLog!$C:$C,"BOS")</f>
        <v>0</v>
      </c>
      <c r="G23">
        <f>SUMIFS(GameLog!AO:AO,GameLog!$D:$D,'BOS F'!$A23,GameLog!$E:$E,INDEX(Positions!$A$1:$B$9,MATCH('BOS F'!$B23,Positions!$A$1:$A$9,0),2),GameLog!$C:$C,"BOS")</f>
        <v>0</v>
      </c>
      <c r="H23">
        <f>SUMIFS(GameLog!AP:AP,GameLog!$D:$D,'BOS F'!$A23,GameLog!$E:$E,INDEX(Positions!$A$1:$B$9,MATCH('BOS F'!$B23,Positions!$A$1:$A$9,0),2),GameLog!$C:$C,"BOS")</f>
        <v>0</v>
      </c>
      <c r="I23">
        <f>SUMIFS(GameLog!AQ:AQ,GameLog!$D:$D,'BOS F'!$A23,GameLog!$E:$E,INDEX(Positions!$A$1:$B$9,MATCH('BOS F'!$B23,Positions!$A$1:$A$9,0),2),GameLog!$C:$C,"BOS")</f>
        <v>0</v>
      </c>
      <c r="J23">
        <f>SUMIFS(GameLog!AR:AR,GameLog!$D:$D,'BOS F'!$A23,GameLog!$E:$E,INDEX(Positions!$A$1:$B$9,MATCH('BOS F'!$B23,Positions!$A$1:$A$9,0),2),GameLog!$C:$C,"BOS")</f>
        <v>0</v>
      </c>
      <c r="K23">
        <f>SUMIFS(GameLog!AS:AS,GameLog!$D:$D,'BOS F'!$A23,GameLog!$E:$E,INDEX(Positions!$A$1:$B$9,MATCH('BOS F'!$B23,Positions!$A$1:$A$9,0),2),GameLog!$C:$C,"BOS")</f>
        <v>0</v>
      </c>
      <c r="L23">
        <f>SUMIFS(GameLog!AT:AT,GameLog!$D:$D,'BOS F'!$A23,GameLog!$E:$E,INDEX(Positions!$A$1:$B$9,MATCH('BOS F'!$B23,Positions!$A$1:$A$9,0),2),GameLog!$C:$C,"BOS")</f>
        <v>0</v>
      </c>
      <c r="M23">
        <f>SUMIFS(GameLog!AU:AU,GameLog!$D:$D,'BOS F'!$A23,GameLog!$E:$E,INDEX(Positions!$A$1:$B$9,MATCH('BOS F'!$B23,Positions!$A$1:$A$9,0),2),GameLog!$C:$C,"BOS")</f>
        <v>0</v>
      </c>
      <c r="N23">
        <f>SUMIFS(GameLog!AV:AV,GameLog!$D:$D,'BOS F'!$A23,GameLog!$E:$E,INDEX(Positions!$A$1:$B$9,MATCH('BOS F'!$B23,Positions!$A$1:$A$9,0),2),GameLog!$C:$C,"BOS")</f>
        <v>0</v>
      </c>
      <c r="O23" s="8">
        <f t="shared" si="0"/>
        <v>0</v>
      </c>
      <c r="P23" s="18" t="str">
        <f t="shared" si="1"/>
        <v/>
      </c>
    </row>
    <row r="24" spans="1:16">
      <c r="A24" t="s">
        <v>2721</v>
      </c>
      <c r="B24" t="s">
        <v>2443</v>
      </c>
      <c r="C24">
        <f>COUNTIFS(GameLog!D:D,'BOS F'!A24,GameLog!C:C,"BOS",GameLog!E:E,INDEX(Positions!$A$1:$B$9,MATCH('BOS F'!$B24,Positions!$A$1:$A$9,0),2))</f>
        <v>1</v>
      </c>
      <c r="D24">
        <f>SUMIFS(GameLog!F:F,GameLog!$D:$D,'BOS F'!A24,GameLog!$E:$E,INDEX(Positions!$A$1:$B$9,MATCH('BOS F'!$B24,Positions!$A$1:$A$9,0),2),GameLog!$C:$C,"BOS")</f>
        <v>1</v>
      </c>
      <c r="E24" s="12">
        <f>SUMIFS(GameLog!AM:AM,GameLog!$D:$D,'BOS F'!$A24,GameLog!$E:$E,INDEX(Positions!$A$1:$B$9,MATCH('BOS F'!$B24,Positions!$A$1:$A$9,0),2),GameLog!$C:$C,"BOS")</f>
        <v>6</v>
      </c>
      <c r="F24">
        <f>SUMIFS(GameLog!AN:AN,GameLog!$D:$D,'BOS F'!$A24,GameLog!$E:$E,INDEX(Positions!$A$1:$B$9,MATCH('BOS F'!$B24,Positions!$A$1:$A$9,0),2),GameLog!$C:$C,"BOS")</f>
        <v>0</v>
      </c>
      <c r="G24">
        <f>SUMIFS(GameLog!AO:AO,GameLog!$D:$D,'BOS F'!$A24,GameLog!$E:$E,INDEX(Positions!$A$1:$B$9,MATCH('BOS F'!$B24,Positions!$A$1:$A$9,0),2),GameLog!$C:$C,"BOS")</f>
        <v>1</v>
      </c>
      <c r="H24">
        <f>SUMIFS(GameLog!AP:AP,GameLog!$D:$D,'BOS F'!$A24,GameLog!$E:$E,INDEX(Positions!$A$1:$B$9,MATCH('BOS F'!$B24,Positions!$A$1:$A$9,0),2),GameLog!$C:$C,"BOS")</f>
        <v>0</v>
      </c>
      <c r="I24">
        <f>SUMIFS(GameLog!AQ:AQ,GameLog!$D:$D,'BOS F'!$A24,GameLog!$E:$E,INDEX(Positions!$A$1:$B$9,MATCH('BOS F'!$B24,Positions!$A$1:$A$9,0),2),GameLog!$C:$C,"BOS")</f>
        <v>1</v>
      </c>
      <c r="J24">
        <f>SUMIFS(GameLog!AR:AR,GameLog!$D:$D,'BOS F'!$A24,GameLog!$E:$E,INDEX(Positions!$A$1:$B$9,MATCH('BOS F'!$B24,Positions!$A$1:$A$9,0),2),GameLog!$C:$C,"BOS")</f>
        <v>0</v>
      </c>
      <c r="K24">
        <f>SUMIFS(GameLog!AS:AS,GameLog!$D:$D,'BOS F'!$A24,GameLog!$E:$E,INDEX(Positions!$A$1:$B$9,MATCH('BOS F'!$B24,Positions!$A$1:$A$9,0),2),GameLog!$C:$C,"BOS")</f>
        <v>0</v>
      </c>
      <c r="L24">
        <f>SUMIFS(GameLog!AT:AT,GameLog!$D:$D,'BOS F'!$A24,GameLog!$E:$E,INDEX(Positions!$A$1:$B$9,MATCH('BOS F'!$B24,Positions!$A$1:$A$9,0),2),GameLog!$C:$C,"BOS")</f>
        <v>2</v>
      </c>
      <c r="M24">
        <f>SUMIFS(GameLog!AU:AU,GameLog!$D:$D,'BOS F'!$A24,GameLog!$E:$E,INDEX(Positions!$A$1:$B$9,MATCH('BOS F'!$B24,Positions!$A$1:$A$9,0),2),GameLog!$C:$C,"BOS")</f>
        <v>1</v>
      </c>
      <c r="N24">
        <f>SUMIFS(GameLog!AV:AV,GameLog!$D:$D,'BOS F'!$A24,GameLog!$E:$E,INDEX(Positions!$A$1:$B$9,MATCH('BOS F'!$B24,Positions!$A$1:$A$9,0),2),GameLog!$C:$C,"BOS")</f>
        <v>0</v>
      </c>
      <c r="O24" s="8">
        <f t="shared" si="0"/>
        <v>1</v>
      </c>
      <c r="P24" s="18" t="str">
        <f t="shared" si="1"/>
        <v/>
      </c>
    </row>
    <row r="25" spans="1:16">
      <c r="A25" t="s">
        <v>2744</v>
      </c>
      <c r="B25" t="s">
        <v>2443</v>
      </c>
      <c r="C25">
        <f>COUNTIFS(GameLog!D:D,'BOS F'!A25,GameLog!C:C,"BOS",GameLog!E:E,INDEX(Positions!$A$1:$B$9,MATCH('BOS F'!$B25,Positions!$A$1:$A$9,0),2))</f>
        <v>0</v>
      </c>
      <c r="D25">
        <f>SUMIFS(GameLog!F:F,GameLog!$D:$D,'BOS F'!A25,GameLog!$E:$E,INDEX(Positions!$A$1:$B$9,MATCH('BOS F'!$B25,Positions!$A$1:$A$9,0),2),GameLog!$C:$C,"BOS")</f>
        <v>0</v>
      </c>
      <c r="E25" s="12">
        <f>SUMIFS(GameLog!AM:AM,GameLog!$D:$D,'BOS F'!$A25,GameLog!$E:$E,INDEX(Positions!$A$1:$B$9,MATCH('BOS F'!$B25,Positions!$A$1:$A$9,0),2),GameLog!$C:$C,"BOS")</f>
        <v>0</v>
      </c>
      <c r="F25">
        <f>SUMIFS(GameLog!AN:AN,GameLog!$D:$D,'BOS F'!$A25,GameLog!$E:$E,INDEX(Positions!$A$1:$B$9,MATCH('BOS F'!$B25,Positions!$A$1:$A$9,0),2),GameLog!$C:$C,"BOS")</f>
        <v>0</v>
      </c>
      <c r="G25">
        <f>SUMIFS(GameLog!AO:AO,GameLog!$D:$D,'BOS F'!$A25,GameLog!$E:$E,INDEX(Positions!$A$1:$B$9,MATCH('BOS F'!$B25,Positions!$A$1:$A$9,0),2),GameLog!$C:$C,"BOS")</f>
        <v>0</v>
      </c>
      <c r="H25">
        <f>SUMIFS(GameLog!AP:AP,GameLog!$D:$D,'BOS F'!$A25,GameLog!$E:$E,INDEX(Positions!$A$1:$B$9,MATCH('BOS F'!$B25,Positions!$A$1:$A$9,0),2),GameLog!$C:$C,"BOS")</f>
        <v>0</v>
      </c>
      <c r="I25">
        <f>SUMIFS(GameLog!AQ:AQ,GameLog!$D:$D,'BOS F'!$A25,GameLog!$E:$E,INDEX(Positions!$A$1:$B$9,MATCH('BOS F'!$B25,Positions!$A$1:$A$9,0),2),GameLog!$C:$C,"BOS")</f>
        <v>0</v>
      </c>
      <c r="J25">
        <f>SUMIFS(GameLog!AR:AR,GameLog!$D:$D,'BOS F'!$A25,GameLog!$E:$E,INDEX(Positions!$A$1:$B$9,MATCH('BOS F'!$B25,Positions!$A$1:$A$9,0),2),GameLog!$C:$C,"BOS")</f>
        <v>0</v>
      </c>
      <c r="K25">
        <f>SUMIFS(GameLog!AS:AS,GameLog!$D:$D,'BOS F'!$A25,GameLog!$E:$E,INDEX(Positions!$A$1:$B$9,MATCH('BOS F'!$B25,Positions!$A$1:$A$9,0),2),GameLog!$C:$C,"BOS")</f>
        <v>0</v>
      </c>
      <c r="L25">
        <f>SUMIFS(GameLog!AT:AT,GameLog!$D:$D,'BOS F'!$A25,GameLog!$E:$E,INDEX(Positions!$A$1:$B$9,MATCH('BOS F'!$B25,Positions!$A$1:$A$9,0),2),GameLog!$C:$C,"BOS")</f>
        <v>0</v>
      </c>
      <c r="M25">
        <f>SUMIFS(GameLog!AU:AU,GameLog!$D:$D,'BOS F'!$A25,GameLog!$E:$E,INDEX(Positions!$A$1:$B$9,MATCH('BOS F'!$B25,Positions!$A$1:$A$9,0),2),GameLog!$C:$C,"BOS")</f>
        <v>0</v>
      </c>
      <c r="N25">
        <f>SUMIFS(GameLog!AV:AV,GameLog!$D:$D,'BOS F'!$A25,GameLog!$E:$E,INDEX(Positions!$A$1:$B$9,MATCH('BOS F'!$B25,Positions!$A$1:$A$9,0),2),GameLog!$C:$C,"BOS")</f>
        <v>0</v>
      </c>
      <c r="O25" s="8">
        <f t="shared" si="0"/>
        <v>0</v>
      </c>
      <c r="P25" s="18" t="str">
        <f t="shared" si="1"/>
        <v/>
      </c>
    </row>
    <row r="26" spans="1:16">
      <c r="A26" t="s">
        <v>2745</v>
      </c>
      <c r="B26" t="s">
        <v>2443</v>
      </c>
      <c r="C26">
        <f>COUNTIFS(GameLog!D:D,'BOS F'!A26,GameLog!C:C,"BOS",GameLog!E:E,INDEX(Positions!$A$1:$B$9,MATCH('BOS F'!$B26,Positions!$A$1:$A$9,0),2))</f>
        <v>0</v>
      </c>
      <c r="D26">
        <f>SUMIFS(GameLog!F:F,GameLog!$D:$D,'BOS F'!A26,GameLog!$E:$E,INDEX(Positions!$A$1:$B$9,MATCH('BOS F'!$B26,Positions!$A$1:$A$9,0),2),GameLog!$C:$C,"BOS")</f>
        <v>0</v>
      </c>
      <c r="E26" s="12">
        <f>SUMIFS(GameLog!AM:AM,GameLog!$D:$D,'BOS F'!$A26,GameLog!$E:$E,INDEX(Positions!$A$1:$B$9,MATCH('BOS F'!$B26,Positions!$A$1:$A$9,0),2),GameLog!$C:$C,"BOS")</f>
        <v>0</v>
      </c>
      <c r="F26">
        <f>SUMIFS(GameLog!AN:AN,GameLog!$D:$D,'BOS F'!$A26,GameLog!$E:$E,INDEX(Positions!$A$1:$B$9,MATCH('BOS F'!$B26,Positions!$A$1:$A$9,0),2),GameLog!$C:$C,"BOS")</f>
        <v>0</v>
      </c>
      <c r="G26">
        <f>SUMIFS(GameLog!AO:AO,GameLog!$D:$D,'BOS F'!$A26,GameLog!$E:$E,INDEX(Positions!$A$1:$B$9,MATCH('BOS F'!$B26,Positions!$A$1:$A$9,0),2),GameLog!$C:$C,"BOS")</f>
        <v>0</v>
      </c>
      <c r="H26">
        <f>SUMIFS(GameLog!AP:AP,GameLog!$D:$D,'BOS F'!$A26,GameLog!$E:$E,INDEX(Positions!$A$1:$B$9,MATCH('BOS F'!$B26,Positions!$A$1:$A$9,0),2),GameLog!$C:$C,"BOS")</f>
        <v>0</v>
      </c>
      <c r="I26">
        <f>SUMIFS(GameLog!AQ:AQ,GameLog!$D:$D,'BOS F'!$A26,GameLog!$E:$E,INDEX(Positions!$A$1:$B$9,MATCH('BOS F'!$B26,Positions!$A$1:$A$9,0),2),GameLog!$C:$C,"BOS")</f>
        <v>0</v>
      </c>
      <c r="J26">
        <f>SUMIFS(GameLog!AR:AR,GameLog!$D:$D,'BOS F'!$A26,GameLog!$E:$E,INDEX(Positions!$A$1:$B$9,MATCH('BOS F'!$B26,Positions!$A$1:$A$9,0),2),GameLog!$C:$C,"BOS")</f>
        <v>0</v>
      </c>
      <c r="K26">
        <f>SUMIFS(GameLog!AS:AS,GameLog!$D:$D,'BOS F'!$A26,GameLog!$E:$E,INDEX(Positions!$A$1:$B$9,MATCH('BOS F'!$B26,Positions!$A$1:$A$9,0),2),GameLog!$C:$C,"BOS")</f>
        <v>0</v>
      </c>
      <c r="L26">
        <f>SUMIFS(GameLog!AT:AT,GameLog!$D:$D,'BOS F'!$A26,GameLog!$E:$E,INDEX(Positions!$A$1:$B$9,MATCH('BOS F'!$B26,Positions!$A$1:$A$9,0),2),GameLog!$C:$C,"BOS")</f>
        <v>0</v>
      </c>
      <c r="M26">
        <f>SUMIFS(GameLog!AU:AU,GameLog!$D:$D,'BOS F'!$A26,GameLog!$E:$E,INDEX(Positions!$A$1:$B$9,MATCH('BOS F'!$B26,Positions!$A$1:$A$9,0),2),GameLog!$C:$C,"BOS")</f>
        <v>0</v>
      </c>
      <c r="N26">
        <f>SUMIFS(GameLog!AV:AV,GameLog!$D:$D,'BOS F'!$A26,GameLog!$E:$E,INDEX(Positions!$A$1:$B$9,MATCH('BOS F'!$B26,Positions!$A$1:$A$9,0),2),GameLog!$C:$C,"BOS")</f>
        <v>0</v>
      </c>
      <c r="O26" s="8">
        <f t="shared" si="0"/>
        <v>0</v>
      </c>
      <c r="P26" s="18" t="str">
        <f t="shared" si="1"/>
        <v/>
      </c>
    </row>
    <row r="27" spans="1:16">
      <c r="A27" t="s">
        <v>2727</v>
      </c>
      <c r="B27" t="s">
        <v>2429</v>
      </c>
      <c r="C27">
        <f>COUNTIFS(GameLog!D:D,'BOS F'!A27,GameLog!C:C,"BOS",GameLog!E:E,INDEX(Positions!$A$1:$B$9,MATCH('BOS F'!$B27,Positions!$A$1:$A$9,0),2))</f>
        <v>0</v>
      </c>
      <c r="D27">
        <f>SUMIFS(GameLog!F:F,GameLog!$D:$D,'BOS F'!A27,GameLog!$E:$E,INDEX(Positions!$A$1:$B$9,MATCH('BOS F'!$B27,Positions!$A$1:$A$9,0),2),GameLog!$C:$C,"BOS")</f>
        <v>0</v>
      </c>
      <c r="E27" s="12">
        <f>SUMIFS(GameLog!AM:AM,GameLog!$D:$D,'BOS F'!$A27,GameLog!$E:$E,INDEX(Positions!$A$1:$B$9,MATCH('BOS F'!$B27,Positions!$A$1:$A$9,0),2),GameLog!$C:$C,"BOS")</f>
        <v>0</v>
      </c>
      <c r="F27">
        <f>SUMIFS(GameLog!AN:AN,GameLog!$D:$D,'BOS F'!$A27,GameLog!$E:$E,INDEX(Positions!$A$1:$B$9,MATCH('BOS F'!$B27,Positions!$A$1:$A$9,0),2),GameLog!$C:$C,"BOS")</f>
        <v>0</v>
      </c>
      <c r="G27">
        <f>SUMIFS(GameLog!AO:AO,GameLog!$D:$D,'BOS F'!$A27,GameLog!$E:$E,INDEX(Positions!$A$1:$B$9,MATCH('BOS F'!$B27,Positions!$A$1:$A$9,0),2),GameLog!$C:$C,"BOS")</f>
        <v>0</v>
      </c>
      <c r="H27">
        <f>SUMIFS(GameLog!AP:AP,GameLog!$D:$D,'BOS F'!$A27,GameLog!$E:$E,INDEX(Positions!$A$1:$B$9,MATCH('BOS F'!$B27,Positions!$A$1:$A$9,0),2),GameLog!$C:$C,"BOS")</f>
        <v>0</v>
      </c>
      <c r="I27">
        <f>SUMIFS(GameLog!AQ:AQ,GameLog!$D:$D,'BOS F'!$A27,GameLog!$E:$E,INDEX(Positions!$A$1:$B$9,MATCH('BOS F'!$B27,Positions!$A$1:$A$9,0),2),GameLog!$C:$C,"BOS")</f>
        <v>0</v>
      </c>
      <c r="J27">
        <f>SUMIFS(GameLog!AR:AR,GameLog!$D:$D,'BOS F'!$A27,GameLog!$E:$E,INDEX(Positions!$A$1:$B$9,MATCH('BOS F'!$B27,Positions!$A$1:$A$9,0),2),GameLog!$C:$C,"BOS")</f>
        <v>0</v>
      </c>
      <c r="K27">
        <f>SUMIFS(GameLog!AS:AS,GameLog!$D:$D,'BOS F'!$A27,GameLog!$E:$E,INDEX(Positions!$A$1:$B$9,MATCH('BOS F'!$B27,Positions!$A$1:$A$9,0),2),GameLog!$C:$C,"BOS")</f>
        <v>0</v>
      </c>
      <c r="L27">
        <f>SUMIFS(GameLog!AT:AT,GameLog!$D:$D,'BOS F'!$A27,GameLog!$E:$E,INDEX(Positions!$A$1:$B$9,MATCH('BOS F'!$B27,Positions!$A$1:$A$9,0),2),GameLog!$C:$C,"BOS")</f>
        <v>0</v>
      </c>
      <c r="M27">
        <f>SUMIFS(GameLog!AU:AU,GameLog!$D:$D,'BOS F'!$A27,GameLog!$E:$E,INDEX(Positions!$A$1:$B$9,MATCH('BOS F'!$B27,Positions!$A$1:$A$9,0),2),GameLog!$C:$C,"BOS")</f>
        <v>0</v>
      </c>
      <c r="N27">
        <f>SUMIFS(GameLog!AV:AV,GameLog!$D:$D,'BOS F'!$A27,GameLog!$E:$E,INDEX(Positions!$A$1:$B$9,MATCH('BOS F'!$B27,Positions!$A$1:$A$9,0),2),GameLog!$C:$C,"BOS")</f>
        <v>0</v>
      </c>
      <c r="O27" s="8">
        <f t="shared" si="0"/>
        <v>0</v>
      </c>
      <c r="P27" s="18">
        <f t="shared" si="1"/>
        <v>0</v>
      </c>
    </row>
    <row r="28" spans="1:16">
      <c r="A28" t="s">
        <v>2713</v>
      </c>
      <c r="B28" t="s">
        <v>2429</v>
      </c>
      <c r="C28">
        <f>COUNTIFS(GameLog!D:D,'BOS F'!A28,GameLog!C:C,"BOS",GameLog!E:E,INDEX(Positions!$A$1:$B$9,MATCH('BOS F'!$B28,Positions!$A$1:$A$9,0),2))</f>
        <v>1</v>
      </c>
      <c r="D28">
        <f>SUMIFS(GameLog!F:F,GameLog!$D:$D,'BOS F'!A28,GameLog!$E:$E,INDEX(Positions!$A$1:$B$9,MATCH('BOS F'!$B28,Positions!$A$1:$A$9,0),2),GameLog!$C:$C,"BOS")</f>
        <v>1</v>
      </c>
      <c r="E28" s="12">
        <f>SUMIFS(GameLog!AM:AM,GameLog!$D:$D,'BOS F'!$A28,GameLog!$E:$E,INDEX(Positions!$A$1:$B$9,MATCH('BOS F'!$B28,Positions!$A$1:$A$9,0),2),GameLog!$C:$C,"BOS")</f>
        <v>9</v>
      </c>
      <c r="F28">
        <f>SUMIFS(GameLog!AN:AN,GameLog!$D:$D,'BOS F'!$A28,GameLog!$E:$E,INDEX(Positions!$A$1:$B$9,MATCH('BOS F'!$B28,Positions!$A$1:$A$9,0),2),GameLog!$C:$C,"BOS")</f>
        <v>15</v>
      </c>
      <c r="G28">
        <f>SUMIFS(GameLog!AO:AO,GameLog!$D:$D,'BOS F'!$A28,GameLog!$E:$E,INDEX(Positions!$A$1:$B$9,MATCH('BOS F'!$B28,Positions!$A$1:$A$9,0),2),GameLog!$C:$C,"BOS")</f>
        <v>0</v>
      </c>
      <c r="H28">
        <f>SUMIFS(GameLog!AP:AP,GameLog!$D:$D,'BOS F'!$A28,GameLog!$E:$E,INDEX(Positions!$A$1:$B$9,MATCH('BOS F'!$B28,Positions!$A$1:$A$9,0),2),GameLog!$C:$C,"BOS")</f>
        <v>0</v>
      </c>
      <c r="I28">
        <f>SUMIFS(GameLog!AQ:AQ,GameLog!$D:$D,'BOS F'!$A28,GameLog!$E:$E,INDEX(Positions!$A$1:$B$9,MATCH('BOS F'!$B28,Positions!$A$1:$A$9,0),2),GameLog!$C:$C,"BOS")</f>
        <v>0</v>
      </c>
      <c r="J28">
        <f>SUMIFS(GameLog!AR:AR,GameLog!$D:$D,'BOS F'!$A28,GameLog!$E:$E,INDEX(Positions!$A$1:$B$9,MATCH('BOS F'!$B28,Positions!$A$1:$A$9,0),2),GameLog!$C:$C,"BOS")</f>
        <v>0</v>
      </c>
      <c r="K28">
        <f>SUMIFS(GameLog!AS:AS,GameLog!$D:$D,'BOS F'!$A28,GameLog!$E:$E,INDEX(Positions!$A$1:$B$9,MATCH('BOS F'!$B28,Positions!$A$1:$A$9,0),2),GameLog!$C:$C,"BOS")</f>
        <v>1</v>
      </c>
      <c r="L28">
        <f>SUMIFS(GameLog!AT:AT,GameLog!$D:$D,'BOS F'!$A28,GameLog!$E:$E,INDEX(Positions!$A$1:$B$9,MATCH('BOS F'!$B28,Positions!$A$1:$A$9,0),2),GameLog!$C:$C,"BOS")</f>
        <v>0</v>
      </c>
      <c r="M28">
        <f>SUMIFS(GameLog!AU:AU,GameLog!$D:$D,'BOS F'!$A28,GameLog!$E:$E,INDEX(Positions!$A$1:$B$9,MATCH('BOS F'!$B28,Positions!$A$1:$A$9,0),2),GameLog!$C:$C,"BOS")</f>
        <v>0</v>
      </c>
      <c r="N28">
        <f>SUMIFS(GameLog!AV:AV,GameLog!$D:$D,'BOS F'!$A28,GameLog!$E:$E,INDEX(Positions!$A$1:$B$9,MATCH('BOS F'!$B28,Positions!$A$1:$A$9,0),2),GameLog!$C:$C,"BOS")</f>
        <v>0</v>
      </c>
      <c r="O28" s="8">
        <f t="shared" si="0"/>
        <v>1</v>
      </c>
      <c r="P28" s="18">
        <f t="shared" si="1"/>
        <v>0</v>
      </c>
    </row>
    <row r="29" spans="1:16">
      <c r="A29" t="s">
        <v>2718</v>
      </c>
      <c r="B29" t="s">
        <v>2429</v>
      </c>
      <c r="C29">
        <f>COUNTIFS(GameLog!D:D,'BOS F'!A29,GameLog!C:C,"BOS",GameLog!E:E,INDEX(Positions!$A$1:$B$9,MATCH('BOS F'!$B29,Positions!$A$1:$A$9,0),2))</f>
        <v>0</v>
      </c>
      <c r="D29">
        <f>SUMIFS(GameLog!F:F,GameLog!$D:$D,'BOS F'!A29,GameLog!$E:$E,INDEX(Positions!$A$1:$B$9,MATCH('BOS F'!$B29,Positions!$A$1:$A$9,0),2),GameLog!$C:$C,"BOS")</f>
        <v>0</v>
      </c>
      <c r="E29" s="12">
        <f>SUMIFS(GameLog!AM:AM,GameLog!$D:$D,'BOS F'!$A29,GameLog!$E:$E,INDEX(Positions!$A$1:$B$9,MATCH('BOS F'!$B29,Positions!$A$1:$A$9,0),2),GameLog!$C:$C,"BOS")</f>
        <v>0</v>
      </c>
      <c r="F29">
        <f>SUMIFS(GameLog!AN:AN,GameLog!$D:$D,'BOS F'!$A29,GameLog!$E:$E,INDEX(Positions!$A$1:$B$9,MATCH('BOS F'!$B29,Positions!$A$1:$A$9,0),2),GameLog!$C:$C,"BOS")</f>
        <v>0</v>
      </c>
      <c r="G29">
        <f>SUMIFS(GameLog!AO:AO,GameLog!$D:$D,'BOS F'!$A29,GameLog!$E:$E,INDEX(Positions!$A$1:$B$9,MATCH('BOS F'!$B29,Positions!$A$1:$A$9,0),2),GameLog!$C:$C,"BOS")</f>
        <v>0</v>
      </c>
      <c r="H29">
        <f>SUMIFS(GameLog!AP:AP,GameLog!$D:$D,'BOS F'!$A29,GameLog!$E:$E,INDEX(Positions!$A$1:$B$9,MATCH('BOS F'!$B29,Positions!$A$1:$A$9,0),2),GameLog!$C:$C,"BOS")</f>
        <v>0</v>
      </c>
      <c r="I29">
        <f>SUMIFS(GameLog!AQ:AQ,GameLog!$D:$D,'BOS F'!$A29,GameLog!$E:$E,INDEX(Positions!$A$1:$B$9,MATCH('BOS F'!$B29,Positions!$A$1:$A$9,0),2),GameLog!$C:$C,"BOS")</f>
        <v>0</v>
      </c>
      <c r="J29">
        <f>SUMIFS(GameLog!AR:AR,GameLog!$D:$D,'BOS F'!$A29,GameLog!$E:$E,INDEX(Positions!$A$1:$B$9,MATCH('BOS F'!$B29,Positions!$A$1:$A$9,0),2),GameLog!$C:$C,"BOS")</f>
        <v>0</v>
      </c>
      <c r="K29">
        <f>SUMIFS(GameLog!AS:AS,GameLog!$D:$D,'BOS F'!$A29,GameLog!$E:$E,INDEX(Positions!$A$1:$B$9,MATCH('BOS F'!$B29,Positions!$A$1:$A$9,0),2),GameLog!$C:$C,"BOS")</f>
        <v>0</v>
      </c>
      <c r="L29">
        <f>SUMIFS(GameLog!AT:AT,GameLog!$D:$D,'BOS F'!$A29,GameLog!$E:$E,INDEX(Positions!$A$1:$B$9,MATCH('BOS F'!$B29,Positions!$A$1:$A$9,0),2),GameLog!$C:$C,"BOS")</f>
        <v>0</v>
      </c>
      <c r="M29">
        <f>SUMIFS(GameLog!AU:AU,GameLog!$D:$D,'BOS F'!$A29,GameLog!$E:$E,INDEX(Positions!$A$1:$B$9,MATCH('BOS F'!$B29,Positions!$A$1:$A$9,0),2),GameLog!$C:$C,"BOS")</f>
        <v>0</v>
      </c>
      <c r="N29">
        <f>SUMIFS(GameLog!AV:AV,GameLog!$D:$D,'BOS F'!$A29,GameLog!$E:$E,INDEX(Positions!$A$1:$B$9,MATCH('BOS F'!$B29,Positions!$A$1:$A$9,0),2),GameLog!$C:$C,"BOS")</f>
        <v>0</v>
      </c>
      <c r="O29" s="8">
        <f t="shared" si="0"/>
        <v>0</v>
      </c>
      <c r="P29" s="18">
        <f t="shared" si="1"/>
        <v>0</v>
      </c>
    </row>
    <row r="30" spans="1:16">
      <c r="A30" t="s">
        <v>2698</v>
      </c>
      <c r="B30" t="s">
        <v>2429</v>
      </c>
      <c r="C30">
        <f>COUNTIFS(GameLog!D:D,'BOS F'!A30,GameLog!C:C,"BOS",GameLog!E:E,INDEX(Positions!$A$1:$B$9,MATCH('BOS F'!$B30,Positions!$A$1:$A$9,0),2))</f>
        <v>2</v>
      </c>
      <c r="D30">
        <f>SUMIFS(GameLog!F:F,GameLog!$D:$D,'BOS F'!A30,GameLog!$E:$E,INDEX(Positions!$A$1:$B$9,MATCH('BOS F'!$B30,Positions!$A$1:$A$9,0),2),GameLog!$C:$C,"BOS")</f>
        <v>2</v>
      </c>
      <c r="E30" s="12">
        <f>SUMIFS(GameLog!AM:AM,GameLog!$D:$D,'BOS F'!$A30,GameLog!$E:$E,INDEX(Positions!$A$1:$B$9,MATCH('BOS F'!$B30,Positions!$A$1:$A$9,0),2),GameLog!$C:$C,"BOS")</f>
        <v>18</v>
      </c>
      <c r="F30">
        <f>SUMIFS(GameLog!AN:AN,GameLog!$D:$D,'BOS F'!$A30,GameLog!$E:$E,INDEX(Positions!$A$1:$B$9,MATCH('BOS F'!$B30,Positions!$A$1:$A$9,0),2),GameLog!$C:$C,"BOS")</f>
        <v>11</v>
      </c>
      <c r="G30">
        <f>SUMIFS(GameLog!AO:AO,GameLog!$D:$D,'BOS F'!$A30,GameLog!$E:$E,INDEX(Positions!$A$1:$B$9,MATCH('BOS F'!$B30,Positions!$A$1:$A$9,0),2),GameLog!$C:$C,"BOS")</f>
        <v>2</v>
      </c>
      <c r="H30">
        <f>SUMIFS(GameLog!AP:AP,GameLog!$D:$D,'BOS F'!$A30,GameLog!$E:$E,INDEX(Positions!$A$1:$B$9,MATCH('BOS F'!$B30,Positions!$A$1:$A$9,0),2),GameLog!$C:$C,"BOS")</f>
        <v>1</v>
      </c>
      <c r="I30">
        <f>SUMIFS(GameLog!AQ:AQ,GameLog!$D:$D,'BOS F'!$A30,GameLog!$E:$E,INDEX(Positions!$A$1:$B$9,MATCH('BOS F'!$B30,Positions!$A$1:$A$9,0),2),GameLog!$C:$C,"BOS")</f>
        <v>0</v>
      </c>
      <c r="J30">
        <f>SUMIFS(GameLog!AR:AR,GameLog!$D:$D,'BOS F'!$A30,GameLog!$E:$E,INDEX(Positions!$A$1:$B$9,MATCH('BOS F'!$B30,Positions!$A$1:$A$9,0),2),GameLog!$C:$C,"BOS")</f>
        <v>0</v>
      </c>
      <c r="K30">
        <f>SUMIFS(GameLog!AS:AS,GameLog!$D:$D,'BOS F'!$A30,GameLog!$E:$E,INDEX(Positions!$A$1:$B$9,MATCH('BOS F'!$B30,Positions!$A$1:$A$9,0),2),GameLog!$C:$C,"BOS")</f>
        <v>0</v>
      </c>
      <c r="L30">
        <f>SUMIFS(GameLog!AT:AT,GameLog!$D:$D,'BOS F'!$A30,GameLog!$E:$E,INDEX(Positions!$A$1:$B$9,MATCH('BOS F'!$B30,Positions!$A$1:$A$9,0),2),GameLog!$C:$C,"BOS")</f>
        <v>2</v>
      </c>
      <c r="M30">
        <f>SUMIFS(GameLog!AU:AU,GameLog!$D:$D,'BOS F'!$A30,GameLog!$E:$E,INDEX(Positions!$A$1:$B$9,MATCH('BOS F'!$B30,Positions!$A$1:$A$9,0),2),GameLog!$C:$C,"BOS")</f>
        <v>1</v>
      </c>
      <c r="N30">
        <f>SUMIFS(GameLog!AV:AV,GameLog!$D:$D,'BOS F'!$A30,GameLog!$E:$E,INDEX(Positions!$A$1:$B$9,MATCH('BOS F'!$B30,Positions!$A$1:$A$9,0),2),GameLog!$C:$C,"BOS")</f>
        <v>0</v>
      </c>
      <c r="O30" s="8">
        <f t="shared" si="0"/>
        <v>0.9285714285714286</v>
      </c>
      <c r="P30" s="18">
        <f t="shared" si="1"/>
        <v>0.33333333333333331</v>
      </c>
    </row>
    <row r="31" spans="1:16">
      <c r="A31" t="s">
        <v>2715</v>
      </c>
      <c r="B31" t="s">
        <v>2429</v>
      </c>
      <c r="C31">
        <f>COUNTIFS(GameLog!D:D,'BOS F'!A31,GameLog!C:C,"BOS",GameLog!E:E,INDEX(Positions!$A$1:$B$9,MATCH('BOS F'!$B31,Positions!$A$1:$A$9,0),2))</f>
        <v>0</v>
      </c>
      <c r="D31">
        <f>SUMIFS(GameLog!F:F,GameLog!$D:$D,'BOS F'!A31,GameLog!$E:$E,INDEX(Positions!$A$1:$B$9,MATCH('BOS F'!$B31,Positions!$A$1:$A$9,0),2),GameLog!$C:$C,"BOS")</f>
        <v>0</v>
      </c>
      <c r="E31" s="12">
        <f>SUMIFS(GameLog!AM:AM,GameLog!$D:$D,'BOS F'!$A31,GameLog!$E:$E,INDEX(Positions!$A$1:$B$9,MATCH('BOS F'!$B31,Positions!$A$1:$A$9,0),2),GameLog!$C:$C,"BOS")</f>
        <v>0</v>
      </c>
      <c r="F31">
        <f>SUMIFS(GameLog!AN:AN,GameLog!$D:$D,'BOS F'!$A31,GameLog!$E:$E,INDEX(Positions!$A$1:$B$9,MATCH('BOS F'!$B31,Positions!$A$1:$A$9,0),2),GameLog!$C:$C,"BOS")</f>
        <v>0</v>
      </c>
      <c r="G31">
        <f>SUMIFS(GameLog!AO:AO,GameLog!$D:$D,'BOS F'!$A31,GameLog!$E:$E,INDEX(Positions!$A$1:$B$9,MATCH('BOS F'!$B31,Positions!$A$1:$A$9,0),2),GameLog!$C:$C,"BOS")</f>
        <v>0</v>
      </c>
      <c r="H31">
        <f>SUMIFS(GameLog!AP:AP,GameLog!$D:$D,'BOS F'!$A31,GameLog!$E:$E,INDEX(Positions!$A$1:$B$9,MATCH('BOS F'!$B31,Positions!$A$1:$A$9,0),2),GameLog!$C:$C,"BOS")</f>
        <v>0</v>
      </c>
      <c r="I31">
        <f>SUMIFS(GameLog!AQ:AQ,GameLog!$D:$D,'BOS F'!$A31,GameLog!$E:$E,INDEX(Positions!$A$1:$B$9,MATCH('BOS F'!$B31,Positions!$A$1:$A$9,0),2),GameLog!$C:$C,"BOS")</f>
        <v>0</v>
      </c>
      <c r="J31">
        <f>SUMIFS(GameLog!AR:AR,GameLog!$D:$D,'BOS F'!$A31,GameLog!$E:$E,INDEX(Positions!$A$1:$B$9,MATCH('BOS F'!$B31,Positions!$A$1:$A$9,0),2),GameLog!$C:$C,"BOS")</f>
        <v>0</v>
      </c>
      <c r="K31">
        <f>SUMIFS(GameLog!AS:AS,GameLog!$D:$D,'BOS F'!$A31,GameLog!$E:$E,INDEX(Positions!$A$1:$B$9,MATCH('BOS F'!$B31,Positions!$A$1:$A$9,0),2),GameLog!$C:$C,"BOS")</f>
        <v>0</v>
      </c>
      <c r="L31">
        <f>SUMIFS(GameLog!AT:AT,GameLog!$D:$D,'BOS F'!$A31,GameLog!$E:$E,INDEX(Positions!$A$1:$B$9,MATCH('BOS F'!$B31,Positions!$A$1:$A$9,0),2),GameLog!$C:$C,"BOS")</f>
        <v>0</v>
      </c>
      <c r="M31">
        <f>SUMIFS(GameLog!AU:AU,GameLog!$D:$D,'BOS F'!$A31,GameLog!$E:$E,INDEX(Positions!$A$1:$B$9,MATCH('BOS F'!$B31,Positions!$A$1:$A$9,0),2),GameLog!$C:$C,"BOS")</f>
        <v>0</v>
      </c>
      <c r="N31">
        <f>SUMIFS(GameLog!AV:AV,GameLog!$D:$D,'BOS F'!$A31,GameLog!$E:$E,INDEX(Positions!$A$1:$B$9,MATCH('BOS F'!$B31,Positions!$A$1:$A$9,0),2),GameLog!$C:$C,"BOS")</f>
        <v>0</v>
      </c>
      <c r="O31" s="8">
        <f t="shared" si="0"/>
        <v>0</v>
      </c>
      <c r="P31" s="18">
        <f t="shared" si="1"/>
        <v>0</v>
      </c>
    </row>
    <row r="32" spans="1:16">
      <c r="A32" t="s">
        <v>2705</v>
      </c>
      <c r="B32" t="s">
        <v>2430</v>
      </c>
      <c r="C32">
        <f>COUNTIFS(GameLog!D:D,'BOS F'!A32,GameLog!C:C,"BOS",GameLog!E:E,INDEX(Positions!$A$1:$B$9,MATCH('BOS F'!$B32,Positions!$A$1:$A$9,0),2))</f>
        <v>0</v>
      </c>
      <c r="D32">
        <f>SUMIFS(GameLog!F:F,GameLog!$D:$D,'BOS F'!A32,GameLog!$E:$E,INDEX(Positions!$A$1:$B$9,MATCH('BOS F'!$B32,Positions!$A$1:$A$9,0),2),GameLog!$C:$C,"BOS")</f>
        <v>0</v>
      </c>
      <c r="E32" s="12">
        <f>SUMIFS(GameLog!AM:AM,GameLog!$D:$D,'BOS F'!$A32,GameLog!$E:$E,INDEX(Positions!$A$1:$B$9,MATCH('BOS F'!$B32,Positions!$A$1:$A$9,0),2),GameLog!$C:$C,"BOS")</f>
        <v>0</v>
      </c>
      <c r="F32">
        <f>SUMIFS(GameLog!AN:AN,GameLog!$D:$D,'BOS F'!$A32,GameLog!$E:$E,INDEX(Positions!$A$1:$B$9,MATCH('BOS F'!$B32,Positions!$A$1:$A$9,0),2),GameLog!$C:$C,"BOS")</f>
        <v>0</v>
      </c>
      <c r="G32">
        <f>SUMIFS(GameLog!AO:AO,GameLog!$D:$D,'BOS F'!$A32,GameLog!$E:$E,INDEX(Positions!$A$1:$B$9,MATCH('BOS F'!$B32,Positions!$A$1:$A$9,0),2),GameLog!$C:$C,"BOS")</f>
        <v>0</v>
      </c>
      <c r="H32">
        <f>SUMIFS(GameLog!AP:AP,GameLog!$D:$D,'BOS F'!$A32,GameLog!$E:$E,INDEX(Positions!$A$1:$B$9,MATCH('BOS F'!$B32,Positions!$A$1:$A$9,0),2),GameLog!$C:$C,"BOS")</f>
        <v>0</v>
      </c>
      <c r="I32">
        <f>SUMIFS(GameLog!AQ:AQ,GameLog!$D:$D,'BOS F'!$A32,GameLog!$E:$E,INDEX(Positions!$A$1:$B$9,MATCH('BOS F'!$B32,Positions!$A$1:$A$9,0),2),GameLog!$C:$C,"BOS")</f>
        <v>0</v>
      </c>
      <c r="J32">
        <f>SUMIFS(GameLog!AR:AR,GameLog!$D:$D,'BOS F'!$A32,GameLog!$E:$E,INDEX(Positions!$A$1:$B$9,MATCH('BOS F'!$B32,Positions!$A$1:$A$9,0),2),GameLog!$C:$C,"BOS")</f>
        <v>0</v>
      </c>
      <c r="K32">
        <f>SUMIFS(GameLog!AS:AS,GameLog!$D:$D,'BOS F'!$A32,GameLog!$E:$E,INDEX(Positions!$A$1:$B$9,MATCH('BOS F'!$B32,Positions!$A$1:$A$9,0),2),GameLog!$C:$C,"BOS")</f>
        <v>0</v>
      </c>
      <c r="L32">
        <f>SUMIFS(GameLog!AT:AT,GameLog!$D:$D,'BOS F'!$A32,GameLog!$E:$E,INDEX(Positions!$A$1:$B$9,MATCH('BOS F'!$B32,Positions!$A$1:$A$9,0),2),GameLog!$C:$C,"BOS")</f>
        <v>0</v>
      </c>
      <c r="M32">
        <f>SUMIFS(GameLog!AU:AU,GameLog!$D:$D,'BOS F'!$A32,GameLog!$E:$E,INDEX(Positions!$A$1:$B$9,MATCH('BOS F'!$B32,Positions!$A$1:$A$9,0),2),GameLog!$C:$C,"BOS")</f>
        <v>0</v>
      </c>
      <c r="N32">
        <f>SUMIFS(GameLog!AV:AV,GameLog!$D:$D,'BOS F'!$A32,GameLog!$E:$E,INDEX(Positions!$A$1:$B$9,MATCH('BOS F'!$B32,Positions!$A$1:$A$9,0),2),GameLog!$C:$C,"BOS")</f>
        <v>0</v>
      </c>
      <c r="O32" s="8">
        <f t="shared" si="0"/>
        <v>0</v>
      </c>
      <c r="P32" s="18" t="str">
        <f t="shared" si="1"/>
        <v/>
      </c>
    </row>
    <row r="33" spans="1:16">
      <c r="A33" t="s">
        <v>2707</v>
      </c>
      <c r="B33" t="s">
        <v>2430</v>
      </c>
      <c r="C33">
        <f>COUNTIFS(GameLog!D:D,'BOS F'!A33,GameLog!C:C,"BOS",GameLog!E:E,INDEX(Positions!$A$1:$B$9,MATCH('BOS F'!$B33,Positions!$A$1:$A$9,0),2))</f>
        <v>0</v>
      </c>
      <c r="D33">
        <f>SUMIFS(GameLog!F:F,GameLog!$D:$D,'BOS F'!A33,GameLog!$E:$E,INDEX(Positions!$A$1:$B$9,MATCH('BOS F'!$B33,Positions!$A$1:$A$9,0),2),GameLog!$C:$C,"BOS")</f>
        <v>0</v>
      </c>
      <c r="E33" s="12">
        <f>SUMIFS(GameLog!AM:AM,GameLog!$D:$D,'BOS F'!$A33,GameLog!$E:$E,INDEX(Positions!$A$1:$B$9,MATCH('BOS F'!$B33,Positions!$A$1:$A$9,0),2),GameLog!$C:$C,"BOS")</f>
        <v>0</v>
      </c>
      <c r="F33">
        <f>SUMIFS(GameLog!AN:AN,GameLog!$D:$D,'BOS F'!$A33,GameLog!$E:$E,INDEX(Positions!$A$1:$B$9,MATCH('BOS F'!$B33,Positions!$A$1:$A$9,0),2),GameLog!$C:$C,"BOS")</f>
        <v>0</v>
      </c>
      <c r="G33">
        <f>SUMIFS(GameLog!AO:AO,GameLog!$D:$D,'BOS F'!$A33,GameLog!$E:$E,INDEX(Positions!$A$1:$B$9,MATCH('BOS F'!$B33,Positions!$A$1:$A$9,0),2),GameLog!$C:$C,"BOS")</f>
        <v>0</v>
      </c>
      <c r="H33">
        <f>SUMIFS(GameLog!AP:AP,GameLog!$D:$D,'BOS F'!$A33,GameLog!$E:$E,INDEX(Positions!$A$1:$B$9,MATCH('BOS F'!$B33,Positions!$A$1:$A$9,0),2),GameLog!$C:$C,"BOS")</f>
        <v>0</v>
      </c>
      <c r="I33">
        <f>SUMIFS(GameLog!AQ:AQ,GameLog!$D:$D,'BOS F'!$A33,GameLog!$E:$E,INDEX(Positions!$A$1:$B$9,MATCH('BOS F'!$B33,Positions!$A$1:$A$9,0),2),GameLog!$C:$C,"BOS")</f>
        <v>0</v>
      </c>
      <c r="J33">
        <f>SUMIFS(GameLog!AR:AR,GameLog!$D:$D,'BOS F'!$A33,GameLog!$E:$E,INDEX(Positions!$A$1:$B$9,MATCH('BOS F'!$B33,Positions!$A$1:$A$9,0),2),GameLog!$C:$C,"BOS")</f>
        <v>0</v>
      </c>
      <c r="K33">
        <f>SUMIFS(GameLog!AS:AS,GameLog!$D:$D,'BOS F'!$A33,GameLog!$E:$E,INDEX(Positions!$A$1:$B$9,MATCH('BOS F'!$B33,Positions!$A$1:$A$9,0),2),GameLog!$C:$C,"BOS")</f>
        <v>0</v>
      </c>
      <c r="L33">
        <f>SUMIFS(GameLog!AT:AT,GameLog!$D:$D,'BOS F'!$A33,GameLog!$E:$E,INDEX(Positions!$A$1:$B$9,MATCH('BOS F'!$B33,Positions!$A$1:$A$9,0),2),GameLog!$C:$C,"BOS")</f>
        <v>0</v>
      </c>
      <c r="M33">
        <f>SUMIFS(GameLog!AU:AU,GameLog!$D:$D,'BOS F'!$A33,GameLog!$E:$E,INDEX(Positions!$A$1:$B$9,MATCH('BOS F'!$B33,Positions!$A$1:$A$9,0),2),GameLog!$C:$C,"BOS")</f>
        <v>0</v>
      </c>
      <c r="N33">
        <f>SUMIFS(GameLog!AV:AV,GameLog!$D:$D,'BOS F'!$A33,GameLog!$E:$E,INDEX(Positions!$A$1:$B$9,MATCH('BOS F'!$B33,Positions!$A$1:$A$9,0),2),GameLog!$C:$C,"BOS")</f>
        <v>0</v>
      </c>
      <c r="O33" s="8">
        <f t="shared" si="0"/>
        <v>0</v>
      </c>
      <c r="P33" s="18" t="str">
        <f t="shared" si="1"/>
        <v/>
      </c>
    </row>
    <row r="34" spans="1:16">
      <c r="A34" t="s">
        <v>2708</v>
      </c>
      <c r="B34" t="s">
        <v>2430</v>
      </c>
      <c r="C34">
        <f>COUNTIFS(GameLog!D:D,'BOS F'!A34,GameLog!C:C,"BOS",GameLog!E:E,INDEX(Positions!$A$1:$B$9,MATCH('BOS F'!$B34,Positions!$A$1:$A$9,0),2))</f>
        <v>0</v>
      </c>
      <c r="D34">
        <f>SUMIFS(GameLog!F:F,GameLog!$D:$D,'BOS F'!A34,GameLog!$E:$E,INDEX(Positions!$A$1:$B$9,MATCH('BOS F'!$B34,Positions!$A$1:$A$9,0),2),GameLog!$C:$C,"BOS")</f>
        <v>0</v>
      </c>
      <c r="E34" s="12">
        <f>SUMIFS(GameLog!AM:AM,GameLog!$D:$D,'BOS F'!$A34,GameLog!$E:$E,INDEX(Positions!$A$1:$B$9,MATCH('BOS F'!$B34,Positions!$A$1:$A$9,0),2),GameLog!$C:$C,"BOS")</f>
        <v>0</v>
      </c>
      <c r="F34">
        <f>SUMIFS(GameLog!AN:AN,GameLog!$D:$D,'BOS F'!$A34,GameLog!$E:$E,INDEX(Positions!$A$1:$B$9,MATCH('BOS F'!$B34,Positions!$A$1:$A$9,0),2),GameLog!$C:$C,"BOS")</f>
        <v>0</v>
      </c>
      <c r="G34">
        <f>SUMIFS(GameLog!AO:AO,GameLog!$D:$D,'BOS F'!$A34,GameLog!$E:$E,INDEX(Positions!$A$1:$B$9,MATCH('BOS F'!$B34,Positions!$A$1:$A$9,0),2),GameLog!$C:$C,"BOS")</f>
        <v>0</v>
      </c>
      <c r="H34">
        <f>SUMIFS(GameLog!AP:AP,GameLog!$D:$D,'BOS F'!$A34,GameLog!$E:$E,INDEX(Positions!$A$1:$B$9,MATCH('BOS F'!$B34,Positions!$A$1:$A$9,0),2),GameLog!$C:$C,"BOS")</f>
        <v>0</v>
      </c>
      <c r="I34">
        <f>SUMIFS(GameLog!AQ:AQ,GameLog!$D:$D,'BOS F'!$A34,GameLog!$E:$E,INDEX(Positions!$A$1:$B$9,MATCH('BOS F'!$B34,Positions!$A$1:$A$9,0),2),GameLog!$C:$C,"BOS")</f>
        <v>0</v>
      </c>
      <c r="J34">
        <f>SUMIFS(GameLog!AR:AR,GameLog!$D:$D,'BOS F'!$A34,GameLog!$E:$E,INDEX(Positions!$A$1:$B$9,MATCH('BOS F'!$B34,Positions!$A$1:$A$9,0),2),GameLog!$C:$C,"BOS")</f>
        <v>0</v>
      </c>
      <c r="K34">
        <f>SUMIFS(GameLog!AS:AS,GameLog!$D:$D,'BOS F'!$A34,GameLog!$E:$E,INDEX(Positions!$A$1:$B$9,MATCH('BOS F'!$B34,Positions!$A$1:$A$9,0),2),GameLog!$C:$C,"BOS")</f>
        <v>0</v>
      </c>
      <c r="L34">
        <f>SUMIFS(GameLog!AT:AT,GameLog!$D:$D,'BOS F'!$A34,GameLog!$E:$E,INDEX(Positions!$A$1:$B$9,MATCH('BOS F'!$B34,Positions!$A$1:$A$9,0),2),GameLog!$C:$C,"BOS")</f>
        <v>0</v>
      </c>
      <c r="M34">
        <f>SUMIFS(GameLog!AU:AU,GameLog!$D:$D,'BOS F'!$A34,GameLog!$E:$E,INDEX(Positions!$A$1:$B$9,MATCH('BOS F'!$B34,Positions!$A$1:$A$9,0),2),GameLog!$C:$C,"BOS")</f>
        <v>0</v>
      </c>
      <c r="N34">
        <f>SUMIFS(GameLog!AV:AV,GameLog!$D:$D,'BOS F'!$A34,GameLog!$E:$E,INDEX(Positions!$A$1:$B$9,MATCH('BOS F'!$B34,Positions!$A$1:$A$9,0),2),GameLog!$C:$C,"BOS")</f>
        <v>0</v>
      </c>
      <c r="O34" s="8">
        <f t="shared" si="0"/>
        <v>0</v>
      </c>
      <c r="P34" s="18" t="str">
        <f t="shared" si="1"/>
        <v/>
      </c>
    </row>
    <row r="35" spans="1:16">
      <c r="A35" t="s">
        <v>2700</v>
      </c>
      <c r="B35" t="s">
        <v>2430</v>
      </c>
      <c r="C35">
        <f>COUNTIFS(GameLog!D:D,'BOS F'!A35,GameLog!C:C,"BOS",GameLog!E:E,INDEX(Positions!$A$1:$B$9,MATCH('BOS F'!$B35,Positions!$A$1:$A$9,0),2))</f>
        <v>0</v>
      </c>
      <c r="D35">
        <f>SUMIFS(GameLog!F:F,GameLog!$D:$D,'BOS F'!A35,GameLog!$E:$E,INDEX(Positions!$A$1:$B$9,MATCH('BOS F'!$B35,Positions!$A$1:$A$9,0),2),GameLog!$C:$C,"BOS")</f>
        <v>0</v>
      </c>
      <c r="E35" s="12">
        <f>SUMIFS(GameLog!AM:AM,GameLog!$D:$D,'BOS F'!$A35,GameLog!$E:$E,INDEX(Positions!$A$1:$B$9,MATCH('BOS F'!$B35,Positions!$A$1:$A$9,0),2),GameLog!$C:$C,"BOS")</f>
        <v>0</v>
      </c>
      <c r="F35">
        <f>SUMIFS(GameLog!AN:AN,GameLog!$D:$D,'BOS F'!$A35,GameLog!$E:$E,INDEX(Positions!$A$1:$B$9,MATCH('BOS F'!$B35,Positions!$A$1:$A$9,0),2),GameLog!$C:$C,"BOS")</f>
        <v>0</v>
      </c>
      <c r="G35">
        <f>SUMIFS(GameLog!AO:AO,GameLog!$D:$D,'BOS F'!$A35,GameLog!$E:$E,INDEX(Positions!$A$1:$B$9,MATCH('BOS F'!$B35,Positions!$A$1:$A$9,0),2),GameLog!$C:$C,"BOS")</f>
        <v>0</v>
      </c>
      <c r="H35">
        <f>SUMIFS(GameLog!AP:AP,GameLog!$D:$D,'BOS F'!$A35,GameLog!$E:$E,INDEX(Positions!$A$1:$B$9,MATCH('BOS F'!$B35,Positions!$A$1:$A$9,0),2),GameLog!$C:$C,"BOS")</f>
        <v>0</v>
      </c>
      <c r="I35">
        <f>SUMIFS(GameLog!AQ:AQ,GameLog!$D:$D,'BOS F'!$A35,GameLog!$E:$E,INDEX(Positions!$A$1:$B$9,MATCH('BOS F'!$B35,Positions!$A$1:$A$9,0),2),GameLog!$C:$C,"BOS")</f>
        <v>0</v>
      </c>
      <c r="J35">
        <f>SUMIFS(GameLog!AR:AR,GameLog!$D:$D,'BOS F'!$A35,GameLog!$E:$E,INDEX(Positions!$A$1:$B$9,MATCH('BOS F'!$B35,Positions!$A$1:$A$9,0),2),GameLog!$C:$C,"BOS")</f>
        <v>0</v>
      </c>
      <c r="K35">
        <f>SUMIFS(GameLog!AS:AS,GameLog!$D:$D,'BOS F'!$A35,GameLog!$E:$E,INDEX(Positions!$A$1:$B$9,MATCH('BOS F'!$B35,Positions!$A$1:$A$9,0),2),GameLog!$C:$C,"BOS")</f>
        <v>0</v>
      </c>
      <c r="L35">
        <f>SUMIFS(GameLog!AT:AT,GameLog!$D:$D,'BOS F'!$A35,GameLog!$E:$E,INDEX(Positions!$A$1:$B$9,MATCH('BOS F'!$B35,Positions!$A$1:$A$9,0),2),GameLog!$C:$C,"BOS")</f>
        <v>0</v>
      </c>
      <c r="M35">
        <f>SUMIFS(GameLog!AU:AU,GameLog!$D:$D,'BOS F'!$A35,GameLog!$E:$E,INDEX(Positions!$A$1:$B$9,MATCH('BOS F'!$B35,Positions!$A$1:$A$9,0),2),GameLog!$C:$C,"BOS")</f>
        <v>0</v>
      </c>
      <c r="N35">
        <f>SUMIFS(GameLog!AV:AV,GameLog!$D:$D,'BOS F'!$A35,GameLog!$E:$E,INDEX(Positions!$A$1:$B$9,MATCH('BOS F'!$B35,Positions!$A$1:$A$9,0),2),GameLog!$C:$C,"BOS")</f>
        <v>0</v>
      </c>
      <c r="O35" s="8">
        <f t="shared" si="0"/>
        <v>0</v>
      </c>
      <c r="P35" s="18" t="str">
        <f t="shared" si="1"/>
        <v/>
      </c>
    </row>
    <row r="36" spans="1:16">
      <c r="A36" t="s">
        <v>2699</v>
      </c>
      <c r="B36" t="s">
        <v>2430</v>
      </c>
      <c r="C36">
        <f>COUNTIFS(GameLog!D:D,'BOS F'!A36,GameLog!C:C,"BOS",GameLog!E:E,INDEX(Positions!$A$1:$B$9,MATCH('BOS F'!$B36,Positions!$A$1:$A$9,0),2))</f>
        <v>3</v>
      </c>
      <c r="D36">
        <f>SUMIFS(GameLog!F:F,GameLog!$D:$D,'BOS F'!A36,GameLog!$E:$E,INDEX(Positions!$A$1:$B$9,MATCH('BOS F'!$B36,Positions!$A$1:$A$9,0),2),GameLog!$C:$C,"BOS")</f>
        <v>3</v>
      </c>
      <c r="E36" s="12">
        <f>SUMIFS(GameLog!AM:AM,GameLog!$D:$D,'BOS F'!$A36,GameLog!$E:$E,INDEX(Positions!$A$1:$B$9,MATCH('BOS F'!$B36,Positions!$A$1:$A$9,0),2),GameLog!$C:$C,"BOS")</f>
        <v>27</v>
      </c>
      <c r="F36">
        <f>SUMIFS(GameLog!AN:AN,GameLog!$D:$D,'BOS F'!$A36,GameLog!$E:$E,INDEX(Positions!$A$1:$B$9,MATCH('BOS F'!$B36,Positions!$A$1:$A$9,0),2),GameLog!$C:$C,"BOS")</f>
        <v>13</v>
      </c>
      <c r="G36">
        <f>SUMIFS(GameLog!AO:AO,GameLog!$D:$D,'BOS F'!$A36,GameLog!$E:$E,INDEX(Positions!$A$1:$B$9,MATCH('BOS F'!$B36,Positions!$A$1:$A$9,0),2),GameLog!$C:$C,"BOS")</f>
        <v>0</v>
      </c>
      <c r="H36">
        <f>SUMIFS(GameLog!AP:AP,GameLog!$D:$D,'BOS F'!$A36,GameLog!$E:$E,INDEX(Positions!$A$1:$B$9,MATCH('BOS F'!$B36,Positions!$A$1:$A$9,0),2),GameLog!$C:$C,"BOS")</f>
        <v>0</v>
      </c>
      <c r="I36">
        <f>SUMIFS(GameLog!AQ:AQ,GameLog!$D:$D,'BOS F'!$A36,GameLog!$E:$E,INDEX(Positions!$A$1:$B$9,MATCH('BOS F'!$B36,Positions!$A$1:$A$9,0),2),GameLog!$C:$C,"BOS")</f>
        <v>2</v>
      </c>
      <c r="J36">
        <f>SUMIFS(GameLog!AR:AR,GameLog!$D:$D,'BOS F'!$A36,GameLog!$E:$E,INDEX(Positions!$A$1:$B$9,MATCH('BOS F'!$B36,Positions!$A$1:$A$9,0),2),GameLog!$C:$C,"BOS")</f>
        <v>0</v>
      </c>
      <c r="K36">
        <f>SUMIFS(GameLog!AS:AS,GameLog!$D:$D,'BOS F'!$A36,GameLog!$E:$E,INDEX(Positions!$A$1:$B$9,MATCH('BOS F'!$B36,Positions!$A$1:$A$9,0),2),GameLog!$C:$C,"BOS")</f>
        <v>0</v>
      </c>
      <c r="L36">
        <f>SUMIFS(GameLog!AT:AT,GameLog!$D:$D,'BOS F'!$A36,GameLog!$E:$E,INDEX(Positions!$A$1:$B$9,MATCH('BOS F'!$B36,Positions!$A$1:$A$9,0),2),GameLog!$C:$C,"BOS")</f>
        <v>0</v>
      </c>
      <c r="M36">
        <f>SUMIFS(GameLog!AU:AU,GameLog!$D:$D,'BOS F'!$A36,GameLog!$E:$E,INDEX(Positions!$A$1:$B$9,MATCH('BOS F'!$B36,Positions!$A$1:$A$9,0),2),GameLog!$C:$C,"BOS")</f>
        <v>0</v>
      </c>
      <c r="N36">
        <f>SUMIFS(GameLog!AV:AV,GameLog!$D:$D,'BOS F'!$A36,GameLog!$E:$E,INDEX(Positions!$A$1:$B$9,MATCH('BOS F'!$B36,Positions!$A$1:$A$9,0),2),GameLog!$C:$C,"BOS")</f>
        <v>0</v>
      </c>
      <c r="O36" s="8">
        <f t="shared" si="0"/>
        <v>1</v>
      </c>
      <c r="P36" s="18" t="str">
        <f t="shared" si="1"/>
        <v/>
      </c>
    </row>
    <row r="37" spans="1:16">
      <c r="A37" t="s">
        <v>2717</v>
      </c>
      <c r="B37" t="s">
        <v>2411</v>
      </c>
      <c r="C37">
        <f>COUNTIFS(GameLog!D:D,'BOS F'!A37,GameLog!C:C,"BOS",GameLog!E:E,INDEX(Positions!$A$1:$B$9,MATCH('BOS F'!$B37,Positions!$A$1:$A$9,0),2))</f>
        <v>0</v>
      </c>
      <c r="D37">
        <f>SUMIFS(GameLog!F:F,GameLog!$D:$D,'BOS F'!A37,GameLog!$E:$E,INDEX(Positions!$A$1:$B$9,MATCH('BOS F'!$B37,Positions!$A$1:$A$9,0),2),GameLog!$C:$C,"BOS")</f>
        <v>0</v>
      </c>
      <c r="E37" s="12">
        <f>SUMIFS(GameLog!AM:AM,GameLog!$D:$D,'BOS F'!$A37,GameLog!$E:$E,INDEX(Positions!$A$1:$B$9,MATCH('BOS F'!$B37,Positions!$A$1:$A$9,0),2),GameLog!$C:$C,"BOS")</f>
        <v>0</v>
      </c>
      <c r="F37">
        <f>SUMIFS(GameLog!AN:AN,GameLog!$D:$D,'BOS F'!$A37,GameLog!$E:$E,INDEX(Positions!$A$1:$B$9,MATCH('BOS F'!$B37,Positions!$A$1:$A$9,0),2),GameLog!$C:$C,"BOS")</f>
        <v>0</v>
      </c>
      <c r="G37">
        <f>SUMIFS(GameLog!AO:AO,GameLog!$D:$D,'BOS F'!$A37,GameLog!$E:$E,INDEX(Positions!$A$1:$B$9,MATCH('BOS F'!$B37,Positions!$A$1:$A$9,0),2),GameLog!$C:$C,"BOS")</f>
        <v>0</v>
      </c>
      <c r="H37">
        <f>SUMIFS(GameLog!AP:AP,GameLog!$D:$D,'BOS F'!$A37,GameLog!$E:$E,INDEX(Positions!$A$1:$B$9,MATCH('BOS F'!$B37,Positions!$A$1:$A$9,0),2),GameLog!$C:$C,"BOS")</f>
        <v>0</v>
      </c>
      <c r="I37">
        <f>SUMIFS(GameLog!AQ:AQ,GameLog!$D:$D,'BOS F'!$A37,GameLog!$E:$E,INDEX(Positions!$A$1:$B$9,MATCH('BOS F'!$B37,Positions!$A$1:$A$9,0),2),GameLog!$C:$C,"BOS")</f>
        <v>0</v>
      </c>
      <c r="J37">
        <f>SUMIFS(GameLog!AR:AR,GameLog!$D:$D,'BOS F'!$A37,GameLog!$E:$E,INDEX(Positions!$A$1:$B$9,MATCH('BOS F'!$B37,Positions!$A$1:$A$9,0),2),GameLog!$C:$C,"BOS")</f>
        <v>0</v>
      </c>
      <c r="K37">
        <f>SUMIFS(GameLog!AS:AS,GameLog!$D:$D,'BOS F'!$A37,GameLog!$E:$E,INDEX(Positions!$A$1:$B$9,MATCH('BOS F'!$B37,Positions!$A$1:$A$9,0),2),GameLog!$C:$C,"BOS")</f>
        <v>0</v>
      </c>
      <c r="L37">
        <f>SUMIFS(GameLog!AT:AT,GameLog!$D:$D,'BOS F'!$A37,GameLog!$E:$E,INDEX(Positions!$A$1:$B$9,MATCH('BOS F'!$B37,Positions!$A$1:$A$9,0),2),GameLog!$C:$C,"BOS")</f>
        <v>0</v>
      </c>
      <c r="M37">
        <f>SUMIFS(GameLog!AU:AU,GameLog!$D:$D,'BOS F'!$A37,GameLog!$E:$E,INDEX(Positions!$A$1:$B$9,MATCH('BOS F'!$B37,Positions!$A$1:$A$9,0),2),GameLog!$C:$C,"BOS")</f>
        <v>0</v>
      </c>
      <c r="N37">
        <f>SUMIFS(GameLog!AV:AV,GameLog!$D:$D,'BOS F'!$A37,GameLog!$E:$E,INDEX(Positions!$A$1:$B$9,MATCH('BOS F'!$B37,Positions!$A$1:$A$9,0),2),GameLog!$C:$C,"BOS")</f>
        <v>0</v>
      </c>
      <c r="O37" s="8">
        <f t="shared" si="0"/>
        <v>0</v>
      </c>
      <c r="P37" s="18" t="str">
        <f t="shared" si="1"/>
        <v/>
      </c>
    </row>
    <row r="38" spans="1:16">
      <c r="A38" t="s">
        <v>2711</v>
      </c>
      <c r="B38" t="s">
        <v>2411</v>
      </c>
      <c r="C38">
        <f>COUNTIFS(GameLog!D:D,'BOS F'!A38,GameLog!C:C,"BOS",GameLog!E:E,INDEX(Positions!$A$1:$B$9,MATCH('BOS F'!$B38,Positions!$A$1:$A$9,0),2))</f>
        <v>3</v>
      </c>
      <c r="D38">
        <f>SUMIFS(GameLog!F:F,GameLog!$D:$D,'BOS F'!A38,GameLog!$E:$E,INDEX(Positions!$A$1:$B$9,MATCH('BOS F'!$B38,Positions!$A$1:$A$9,0),2),GameLog!$C:$C,"BOS")</f>
        <v>3</v>
      </c>
      <c r="E38" s="12">
        <f>SUMIFS(GameLog!AM:AM,GameLog!$D:$D,'BOS F'!$A38,GameLog!$E:$E,INDEX(Positions!$A$1:$B$9,MATCH('BOS F'!$B38,Positions!$A$1:$A$9,0),2),GameLog!$C:$C,"BOS")</f>
        <v>27</v>
      </c>
      <c r="F38">
        <f>SUMIFS(GameLog!AN:AN,GameLog!$D:$D,'BOS F'!$A38,GameLog!$E:$E,INDEX(Positions!$A$1:$B$9,MATCH('BOS F'!$B38,Positions!$A$1:$A$9,0),2),GameLog!$C:$C,"BOS")</f>
        <v>8</v>
      </c>
      <c r="G38">
        <f>SUMIFS(GameLog!AO:AO,GameLog!$D:$D,'BOS F'!$A38,GameLog!$E:$E,INDEX(Positions!$A$1:$B$9,MATCH('BOS F'!$B38,Positions!$A$1:$A$9,0),2),GameLog!$C:$C,"BOS")</f>
        <v>6</v>
      </c>
      <c r="H38">
        <f>SUMIFS(GameLog!AP:AP,GameLog!$D:$D,'BOS F'!$A38,GameLog!$E:$E,INDEX(Positions!$A$1:$B$9,MATCH('BOS F'!$B38,Positions!$A$1:$A$9,0),2),GameLog!$C:$C,"BOS")</f>
        <v>0</v>
      </c>
      <c r="I38">
        <f>SUMIFS(GameLog!AQ:AQ,GameLog!$D:$D,'BOS F'!$A38,GameLog!$E:$E,INDEX(Positions!$A$1:$B$9,MATCH('BOS F'!$B38,Positions!$A$1:$A$9,0),2),GameLog!$C:$C,"BOS")</f>
        <v>2</v>
      </c>
      <c r="J38">
        <f>SUMIFS(GameLog!AR:AR,GameLog!$D:$D,'BOS F'!$A38,GameLog!$E:$E,INDEX(Positions!$A$1:$B$9,MATCH('BOS F'!$B38,Positions!$A$1:$A$9,0),2),GameLog!$C:$C,"BOS")</f>
        <v>0</v>
      </c>
      <c r="K38">
        <f>SUMIFS(GameLog!AS:AS,GameLog!$D:$D,'BOS F'!$A38,GameLog!$E:$E,INDEX(Positions!$A$1:$B$9,MATCH('BOS F'!$B38,Positions!$A$1:$A$9,0),2),GameLog!$C:$C,"BOS")</f>
        <v>0</v>
      </c>
      <c r="L38">
        <f>SUMIFS(GameLog!AT:AT,GameLog!$D:$D,'BOS F'!$A38,GameLog!$E:$E,INDEX(Positions!$A$1:$B$9,MATCH('BOS F'!$B38,Positions!$A$1:$A$9,0),2),GameLog!$C:$C,"BOS")</f>
        <v>0</v>
      </c>
      <c r="M38">
        <f>SUMIFS(GameLog!AU:AU,GameLog!$D:$D,'BOS F'!$A38,GameLog!$E:$E,INDEX(Positions!$A$1:$B$9,MATCH('BOS F'!$B38,Positions!$A$1:$A$9,0),2),GameLog!$C:$C,"BOS")</f>
        <v>0</v>
      </c>
      <c r="N38">
        <f>SUMIFS(GameLog!AV:AV,GameLog!$D:$D,'BOS F'!$A38,GameLog!$E:$E,INDEX(Positions!$A$1:$B$9,MATCH('BOS F'!$B38,Positions!$A$1:$A$9,0),2),GameLog!$C:$C,"BOS")</f>
        <v>0</v>
      </c>
      <c r="O38" s="8">
        <f t="shared" si="0"/>
        <v>1</v>
      </c>
      <c r="P38" s="18" t="str">
        <f t="shared" si="1"/>
        <v/>
      </c>
    </row>
    <row r="39" spans="1:16">
      <c r="A39" t="s">
        <v>2708</v>
      </c>
      <c r="B39" t="s">
        <v>2411</v>
      </c>
      <c r="C39">
        <f>COUNTIFS(GameLog!D:D,'BOS F'!A39,GameLog!C:C,"BOS",GameLog!E:E,INDEX(Positions!$A$1:$B$9,MATCH('BOS F'!$B39,Positions!$A$1:$A$9,0),2))</f>
        <v>0</v>
      </c>
      <c r="D39">
        <f>SUMIFS(GameLog!F:F,GameLog!$D:$D,'BOS F'!A39,GameLog!$E:$E,INDEX(Positions!$A$1:$B$9,MATCH('BOS F'!$B39,Positions!$A$1:$A$9,0),2),GameLog!$C:$C,"BOS")</f>
        <v>0</v>
      </c>
      <c r="E39" s="12">
        <f>SUMIFS(GameLog!AM:AM,GameLog!$D:$D,'BOS F'!$A39,GameLog!$E:$E,INDEX(Positions!$A$1:$B$9,MATCH('BOS F'!$B39,Positions!$A$1:$A$9,0),2),GameLog!$C:$C,"BOS")</f>
        <v>0</v>
      </c>
      <c r="F39">
        <f>SUMIFS(GameLog!AN:AN,GameLog!$D:$D,'BOS F'!$A39,GameLog!$E:$E,INDEX(Positions!$A$1:$B$9,MATCH('BOS F'!$B39,Positions!$A$1:$A$9,0),2),GameLog!$C:$C,"BOS")</f>
        <v>0</v>
      </c>
      <c r="G39">
        <f>SUMIFS(GameLog!AO:AO,GameLog!$D:$D,'BOS F'!$A39,GameLog!$E:$E,INDEX(Positions!$A$1:$B$9,MATCH('BOS F'!$B39,Positions!$A$1:$A$9,0),2),GameLog!$C:$C,"BOS")</f>
        <v>0</v>
      </c>
      <c r="H39">
        <f>SUMIFS(GameLog!AP:AP,GameLog!$D:$D,'BOS F'!$A39,GameLog!$E:$E,INDEX(Positions!$A$1:$B$9,MATCH('BOS F'!$B39,Positions!$A$1:$A$9,0),2),GameLog!$C:$C,"BOS")</f>
        <v>0</v>
      </c>
      <c r="I39">
        <f>SUMIFS(GameLog!AQ:AQ,GameLog!$D:$D,'BOS F'!$A39,GameLog!$E:$E,INDEX(Positions!$A$1:$B$9,MATCH('BOS F'!$B39,Positions!$A$1:$A$9,0),2),GameLog!$C:$C,"BOS")</f>
        <v>0</v>
      </c>
      <c r="J39">
        <f>SUMIFS(GameLog!AR:AR,GameLog!$D:$D,'BOS F'!$A39,GameLog!$E:$E,INDEX(Positions!$A$1:$B$9,MATCH('BOS F'!$B39,Positions!$A$1:$A$9,0),2),GameLog!$C:$C,"BOS")</f>
        <v>0</v>
      </c>
      <c r="K39">
        <f>SUMIFS(GameLog!AS:AS,GameLog!$D:$D,'BOS F'!$A39,GameLog!$E:$E,INDEX(Positions!$A$1:$B$9,MATCH('BOS F'!$B39,Positions!$A$1:$A$9,0),2),GameLog!$C:$C,"BOS")</f>
        <v>0</v>
      </c>
      <c r="L39">
        <f>SUMIFS(GameLog!AT:AT,GameLog!$D:$D,'BOS F'!$A39,GameLog!$E:$E,INDEX(Positions!$A$1:$B$9,MATCH('BOS F'!$B39,Positions!$A$1:$A$9,0),2),GameLog!$C:$C,"BOS")</f>
        <v>0</v>
      </c>
      <c r="M39">
        <f>SUMIFS(GameLog!AU:AU,GameLog!$D:$D,'BOS F'!$A39,GameLog!$E:$E,INDEX(Positions!$A$1:$B$9,MATCH('BOS F'!$B39,Positions!$A$1:$A$9,0),2),GameLog!$C:$C,"BOS")</f>
        <v>0</v>
      </c>
      <c r="N39">
        <f>SUMIFS(GameLog!AV:AV,GameLog!$D:$D,'BOS F'!$A39,GameLog!$E:$E,INDEX(Positions!$A$1:$B$9,MATCH('BOS F'!$B39,Positions!$A$1:$A$9,0),2),GameLog!$C:$C,"BOS")</f>
        <v>0</v>
      </c>
      <c r="O39" s="8">
        <f t="shared" si="0"/>
        <v>0</v>
      </c>
      <c r="P39" s="18" t="str">
        <f t="shared" si="1"/>
        <v/>
      </c>
    </row>
    <row r="40" spans="1:16">
      <c r="A40" t="s">
        <v>2700</v>
      </c>
      <c r="B40" t="s">
        <v>2411</v>
      </c>
      <c r="C40">
        <f>COUNTIFS(GameLog!D:D,'BOS F'!A40,GameLog!C:C,"BOS",GameLog!E:E,INDEX(Positions!$A$1:$B$9,MATCH('BOS F'!$B40,Positions!$A$1:$A$9,0),2))</f>
        <v>0</v>
      </c>
      <c r="D40">
        <f>SUMIFS(GameLog!F:F,GameLog!$D:$D,'BOS F'!A40,GameLog!$E:$E,INDEX(Positions!$A$1:$B$9,MATCH('BOS F'!$B40,Positions!$A$1:$A$9,0),2),GameLog!$C:$C,"BOS")</f>
        <v>0</v>
      </c>
      <c r="E40" s="12">
        <f>SUMIFS(GameLog!AM:AM,GameLog!$D:$D,'BOS F'!$A40,GameLog!$E:$E,INDEX(Positions!$A$1:$B$9,MATCH('BOS F'!$B40,Positions!$A$1:$A$9,0),2),GameLog!$C:$C,"BOS")</f>
        <v>0</v>
      </c>
      <c r="F40">
        <f>SUMIFS(GameLog!AN:AN,GameLog!$D:$D,'BOS F'!$A40,GameLog!$E:$E,INDEX(Positions!$A$1:$B$9,MATCH('BOS F'!$B40,Positions!$A$1:$A$9,0),2),GameLog!$C:$C,"BOS")</f>
        <v>0</v>
      </c>
      <c r="G40">
        <f>SUMIFS(GameLog!AO:AO,GameLog!$D:$D,'BOS F'!$A40,GameLog!$E:$E,INDEX(Positions!$A$1:$B$9,MATCH('BOS F'!$B40,Positions!$A$1:$A$9,0),2),GameLog!$C:$C,"BOS")</f>
        <v>0</v>
      </c>
      <c r="H40">
        <f>SUMIFS(GameLog!AP:AP,GameLog!$D:$D,'BOS F'!$A40,GameLog!$E:$E,INDEX(Positions!$A$1:$B$9,MATCH('BOS F'!$B40,Positions!$A$1:$A$9,0),2),GameLog!$C:$C,"BOS")</f>
        <v>0</v>
      </c>
      <c r="I40">
        <f>SUMIFS(GameLog!AQ:AQ,GameLog!$D:$D,'BOS F'!$A40,GameLog!$E:$E,INDEX(Positions!$A$1:$B$9,MATCH('BOS F'!$B40,Positions!$A$1:$A$9,0),2),GameLog!$C:$C,"BOS")</f>
        <v>0</v>
      </c>
      <c r="J40">
        <f>SUMIFS(GameLog!AR:AR,GameLog!$D:$D,'BOS F'!$A40,GameLog!$E:$E,INDEX(Positions!$A$1:$B$9,MATCH('BOS F'!$B40,Positions!$A$1:$A$9,0),2),GameLog!$C:$C,"BOS")</f>
        <v>0</v>
      </c>
      <c r="K40">
        <f>SUMIFS(GameLog!AS:AS,GameLog!$D:$D,'BOS F'!$A40,GameLog!$E:$E,INDEX(Positions!$A$1:$B$9,MATCH('BOS F'!$B40,Positions!$A$1:$A$9,0),2),GameLog!$C:$C,"BOS")</f>
        <v>0</v>
      </c>
      <c r="L40">
        <f>SUMIFS(GameLog!AT:AT,GameLog!$D:$D,'BOS F'!$A40,GameLog!$E:$E,INDEX(Positions!$A$1:$B$9,MATCH('BOS F'!$B40,Positions!$A$1:$A$9,0),2),GameLog!$C:$C,"BOS")</f>
        <v>0</v>
      </c>
      <c r="M40">
        <f>SUMIFS(GameLog!AU:AU,GameLog!$D:$D,'BOS F'!$A40,GameLog!$E:$E,INDEX(Positions!$A$1:$B$9,MATCH('BOS F'!$B40,Positions!$A$1:$A$9,0),2),GameLog!$C:$C,"BOS")</f>
        <v>0</v>
      </c>
      <c r="N40">
        <f>SUMIFS(GameLog!AV:AV,GameLog!$D:$D,'BOS F'!$A40,GameLog!$E:$E,INDEX(Positions!$A$1:$B$9,MATCH('BOS F'!$B40,Positions!$A$1:$A$9,0),2),GameLog!$C:$C,"BOS")</f>
        <v>0</v>
      </c>
      <c r="O40" s="8">
        <f t="shared" si="0"/>
        <v>0</v>
      </c>
      <c r="P40" s="18" t="str">
        <f t="shared" si="1"/>
        <v/>
      </c>
    </row>
    <row r="41" spans="1:16">
      <c r="A41" t="s">
        <v>2712</v>
      </c>
      <c r="B41" t="s">
        <v>2411</v>
      </c>
      <c r="C41">
        <f>COUNTIFS(GameLog!D:D,'BOS F'!A41,GameLog!C:C,"BOS",GameLog!E:E,INDEX(Positions!$A$1:$B$9,MATCH('BOS F'!$B41,Positions!$A$1:$A$9,0),2))</f>
        <v>0</v>
      </c>
      <c r="D41">
        <f>SUMIFS(GameLog!F:F,GameLog!$D:$D,'BOS F'!A41,GameLog!$E:$E,INDEX(Positions!$A$1:$B$9,MATCH('BOS F'!$B41,Positions!$A$1:$A$9,0),2),GameLog!$C:$C,"BOS")</f>
        <v>0</v>
      </c>
      <c r="E41" s="12">
        <f>SUMIFS(GameLog!AM:AM,GameLog!$D:$D,'BOS F'!$A41,GameLog!$E:$E,INDEX(Positions!$A$1:$B$9,MATCH('BOS F'!$B41,Positions!$A$1:$A$9,0),2),GameLog!$C:$C,"BOS")</f>
        <v>0</v>
      </c>
      <c r="F41">
        <f>SUMIFS(GameLog!AN:AN,GameLog!$D:$D,'BOS F'!$A41,GameLog!$E:$E,INDEX(Positions!$A$1:$B$9,MATCH('BOS F'!$B41,Positions!$A$1:$A$9,0),2),GameLog!$C:$C,"BOS")</f>
        <v>0</v>
      </c>
      <c r="G41">
        <f>SUMIFS(GameLog!AO:AO,GameLog!$D:$D,'BOS F'!$A41,GameLog!$E:$E,INDEX(Positions!$A$1:$B$9,MATCH('BOS F'!$B41,Positions!$A$1:$A$9,0),2),GameLog!$C:$C,"BOS")</f>
        <v>0</v>
      </c>
      <c r="H41">
        <f>SUMIFS(GameLog!AP:AP,GameLog!$D:$D,'BOS F'!$A41,GameLog!$E:$E,INDEX(Positions!$A$1:$B$9,MATCH('BOS F'!$B41,Positions!$A$1:$A$9,0),2),GameLog!$C:$C,"BOS")</f>
        <v>0</v>
      </c>
      <c r="I41">
        <f>SUMIFS(GameLog!AQ:AQ,GameLog!$D:$D,'BOS F'!$A41,GameLog!$E:$E,INDEX(Positions!$A$1:$B$9,MATCH('BOS F'!$B41,Positions!$A$1:$A$9,0),2),GameLog!$C:$C,"BOS")</f>
        <v>0</v>
      </c>
      <c r="J41">
        <f>SUMIFS(GameLog!AR:AR,GameLog!$D:$D,'BOS F'!$A41,GameLog!$E:$E,INDEX(Positions!$A$1:$B$9,MATCH('BOS F'!$B41,Positions!$A$1:$A$9,0),2),GameLog!$C:$C,"BOS")</f>
        <v>0</v>
      </c>
      <c r="K41">
        <f>SUMIFS(GameLog!AS:AS,GameLog!$D:$D,'BOS F'!$A41,GameLog!$E:$E,INDEX(Positions!$A$1:$B$9,MATCH('BOS F'!$B41,Positions!$A$1:$A$9,0),2),GameLog!$C:$C,"BOS")</f>
        <v>0</v>
      </c>
      <c r="L41">
        <f>SUMIFS(GameLog!AT:AT,GameLog!$D:$D,'BOS F'!$A41,GameLog!$E:$E,INDEX(Positions!$A$1:$B$9,MATCH('BOS F'!$B41,Positions!$A$1:$A$9,0),2),GameLog!$C:$C,"BOS")</f>
        <v>0</v>
      </c>
      <c r="M41">
        <f>SUMIFS(GameLog!AU:AU,GameLog!$D:$D,'BOS F'!$A41,GameLog!$E:$E,INDEX(Positions!$A$1:$B$9,MATCH('BOS F'!$B41,Positions!$A$1:$A$9,0),2),GameLog!$C:$C,"BOS")</f>
        <v>0</v>
      </c>
      <c r="N41">
        <f>SUMIFS(GameLog!AV:AV,GameLog!$D:$D,'BOS F'!$A41,GameLog!$E:$E,INDEX(Positions!$A$1:$B$9,MATCH('BOS F'!$B41,Positions!$A$1:$A$9,0),2),GameLog!$C:$C,"BOS")</f>
        <v>0</v>
      </c>
      <c r="O41" s="8">
        <f t="shared" si="0"/>
        <v>0</v>
      </c>
      <c r="P41" s="18" t="str">
        <f t="shared" si="1"/>
        <v/>
      </c>
    </row>
    <row r="42" spans="1:16">
      <c r="A42" t="s">
        <v>2705</v>
      </c>
      <c r="B42" t="s">
        <v>2412</v>
      </c>
      <c r="C42">
        <f>COUNTIFS(GameLog!D:D,'BOS F'!A42,GameLog!C:C,"BOS",GameLog!E:E,INDEX(Positions!$A$1:$B$9,MATCH('BOS F'!$B42,Positions!$A$1:$A$9,0),2))</f>
        <v>0</v>
      </c>
      <c r="D42">
        <f>SUMIFS(GameLog!F:F,GameLog!$D:$D,'BOS F'!A42,GameLog!$E:$E,INDEX(Positions!$A$1:$B$9,MATCH('BOS F'!$B42,Positions!$A$1:$A$9,0),2),GameLog!$C:$C,"BOS")</f>
        <v>0</v>
      </c>
      <c r="E42" s="12">
        <f>SUMIFS(GameLog!AM:AM,GameLog!$D:$D,'BOS F'!$A42,GameLog!$E:$E,INDEX(Positions!$A$1:$B$9,MATCH('BOS F'!$B42,Positions!$A$1:$A$9,0),2),GameLog!$C:$C,"BOS")</f>
        <v>0</v>
      </c>
      <c r="F42">
        <f>SUMIFS(GameLog!AN:AN,GameLog!$D:$D,'BOS F'!$A42,GameLog!$E:$E,INDEX(Positions!$A$1:$B$9,MATCH('BOS F'!$B42,Positions!$A$1:$A$9,0),2),GameLog!$C:$C,"BOS")</f>
        <v>0</v>
      </c>
      <c r="G42">
        <f>SUMIFS(GameLog!AO:AO,GameLog!$D:$D,'BOS F'!$A42,GameLog!$E:$E,INDEX(Positions!$A$1:$B$9,MATCH('BOS F'!$B42,Positions!$A$1:$A$9,0),2),GameLog!$C:$C,"BOS")</f>
        <v>0</v>
      </c>
      <c r="H42">
        <f>SUMIFS(GameLog!AP:AP,GameLog!$D:$D,'BOS F'!$A42,GameLog!$E:$E,INDEX(Positions!$A$1:$B$9,MATCH('BOS F'!$B42,Positions!$A$1:$A$9,0),2),GameLog!$C:$C,"BOS")</f>
        <v>0</v>
      </c>
      <c r="I42">
        <f>SUMIFS(GameLog!AQ:AQ,GameLog!$D:$D,'BOS F'!$A42,GameLog!$E:$E,INDEX(Positions!$A$1:$B$9,MATCH('BOS F'!$B42,Positions!$A$1:$A$9,0),2),GameLog!$C:$C,"BOS")</f>
        <v>0</v>
      </c>
      <c r="J42">
        <f>SUMIFS(GameLog!AR:AR,GameLog!$D:$D,'BOS F'!$A42,GameLog!$E:$E,INDEX(Positions!$A$1:$B$9,MATCH('BOS F'!$B42,Positions!$A$1:$A$9,0),2),GameLog!$C:$C,"BOS")</f>
        <v>0</v>
      </c>
      <c r="K42">
        <f>SUMIFS(GameLog!AS:AS,GameLog!$D:$D,'BOS F'!$A42,GameLog!$E:$E,INDEX(Positions!$A$1:$B$9,MATCH('BOS F'!$B42,Positions!$A$1:$A$9,0),2),GameLog!$C:$C,"BOS")</f>
        <v>0</v>
      </c>
      <c r="L42">
        <f>SUMIFS(GameLog!AT:AT,GameLog!$D:$D,'BOS F'!$A42,GameLog!$E:$E,INDEX(Positions!$A$1:$B$9,MATCH('BOS F'!$B42,Positions!$A$1:$A$9,0),2),GameLog!$C:$C,"BOS")</f>
        <v>0</v>
      </c>
      <c r="M42">
        <f>SUMIFS(GameLog!AU:AU,GameLog!$D:$D,'BOS F'!$A42,GameLog!$E:$E,INDEX(Positions!$A$1:$B$9,MATCH('BOS F'!$B42,Positions!$A$1:$A$9,0),2),GameLog!$C:$C,"BOS")</f>
        <v>0</v>
      </c>
      <c r="N42">
        <f>SUMIFS(GameLog!AV:AV,GameLog!$D:$D,'BOS F'!$A42,GameLog!$E:$E,INDEX(Positions!$A$1:$B$9,MATCH('BOS F'!$B42,Positions!$A$1:$A$9,0),2),GameLog!$C:$C,"BOS")</f>
        <v>0</v>
      </c>
      <c r="O42" s="8">
        <f t="shared" si="0"/>
        <v>0</v>
      </c>
      <c r="P42" s="18" t="str">
        <f t="shared" si="1"/>
        <v/>
      </c>
    </row>
    <row r="43" spans="1:16">
      <c r="A43" t="s">
        <v>2711</v>
      </c>
      <c r="B43" t="s">
        <v>2412</v>
      </c>
      <c r="C43">
        <f>COUNTIFS(GameLog!D:D,'BOS F'!A43,GameLog!C:C,"BOS",GameLog!E:E,INDEX(Positions!$A$1:$B$9,MATCH('BOS F'!$B43,Positions!$A$1:$A$9,0),2))</f>
        <v>0</v>
      </c>
      <c r="D43">
        <f>SUMIFS(GameLog!F:F,GameLog!$D:$D,'BOS F'!A43,GameLog!$E:$E,INDEX(Positions!$A$1:$B$9,MATCH('BOS F'!$B43,Positions!$A$1:$A$9,0),2),GameLog!$C:$C,"BOS")</f>
        <v>0</v>
      </c>
      <c r="E43" s="12">
        <f>SUMIFS(GameLog!AM:AM,GameLog!$D:$D,'BOS F'!$A43,GameLog!$E:$E,INDEX(Positions!$A$1:$B$9,MATCH('BOS F'!$B43,Positions!$A$1:$A$9,0),2),GameLog!$C:$C,"BOS")</f>
        <v>0</v>
      </c>
      <c r="F43">
        <f>SUMIFS(GameLog!AN:AN,GameLog!$D:$D,'BOS F'!$A43,GameLog!$E:$E,INDEX(Positions!$A$1:$B$9,MATCH('BOS F'!$B43,Positions!$A$1:$A$9,0),2),GameLog!$C:$C,"BOS")</f>
        <v>0</v>
      </c>
      <c r="G43">
        <f>SUMIFS(GameLog!AO:AO,GameLog!$D:$D,'BOS F'!$A43,GameLog!$E:$E,INDEX(Positions!$A$1:$B$9,MATCH('BOS F'!$B43,Positions!$A$1:$A$9,0),2),GameLog!$C:$C,"BOS")</f>
        <v>0</v>
      </c>
      <c r="H43">
        <f>SUMIFS(GameLog!AP:AP,GameLog!$D:$D,'BOS F'!$A43,GameLog!$E:$E,INDEX(Positions!$A$1:$B$9,MATCH('BOS F'!$B43,Positions!$A$1:$A$9,0),2),GameLog!$C:$C,"BOS")</f>
        <v>0</v>
      </c>
      <c r="I43">
        <f>SUMIFS(GameLog!AQ:AQ,GameLog!$D:$D,'BOS F'!$A43,GameLog!$E:$E,INDEX(Positions!$A$1:$B$9,MATCH('BOS F'!$B43,Positions!$A$1:$A$9,0),2),GameLog!$C:$C,"BOS")</f>
        <v>0</v>
      </c>
      <c r="J43">
        <f>SUMIFS(GameLog!AR:AR,GameLog!$D:$D,'BOS F'!$A43,GameLog!$E:$E,INDEX(Positions!$A$1:$B$9,MATCH('BOS F'!$B43,Positions!$A$1:$A$9,0),2),GameLog!$C:$C,"BOS")</f>
        <v>0</v>
      </c>
      <c r="K43">
        <f>SUMIFS(GameLog!AS:AS,GameLog!$D:$D,'BOS F'!$A43,GameLog!$E:$E,INDEX(Positions!$A$1:$B$9,MATCH('BOS F'!$B43,Positions!$A$1:$A$9,0),2),GameLog!$C:$C,"BOS")</f>
        <v>0</v>
      </c>
      <c r="L43">
        <f>SUMIFS(GameLog!AT:AT,GameLog!$D:$D,'BOS F'!$A43,GameLog!$E:$E,INDEX(Positions!$A$1:$B$9,MATCH('BOS F'!$B43,Positions!$A$1:$A$9,0),2),GameLog!$C:$C,"BOS")</f>
        <v>0</v>
      </c>
      <c r="M43">
        <f>SUMIFS(GameLog!AU:AU,GameLog!$D:$D,'BOS F'!$A43,GameLog!$E:$E,INDEX(Positions!$A$1:$B$9,MATCH('BOS F'!$B43,Positions!$A$1:$A$9,0),2),GameLog!$C:$C,"BOS")</f>
        <v>0</v>
      </c>
      <c r="N43">
        <f>SUMIFS(GameLog!AV:AV,GameLog!$D:$D,'BOS F'!$A43,GameLog!$E:$E,INDEX(Positions!$A$1:$B$9,MATCH('BOS F'!$B43,Positions!$A$1:$A$9,0),2),GameLog!$C:$C,"BOS")</f>
        <v>0</v>
      </c>
      <c r="O43" s="8">
        <f t="shared" si="0"/>
        <v>0</v>
      </c>
      <c r="P43" s="18" t="str">
        <f t="shared" si="1"/>
        <v/>
      </c>
    </row>
    <row r="44" spans="1:16">
      <c r="A44" t="s">
        <v>2727</v>
      </c>
      <c r="B44" t="s">
        <v>2412</v>
      </c>
      <c r="C44">
        <f>COUNTIFS(GameLog!D:D,'BOS F'!A44,GameLog!C:C,"BOS",GameLog!E:E,INDEX(Positions!$A$1:$B$9,MATCH('BOS F'!$B44,Positions!$A$1:$A$9,0),2))</f>
        <v>0</v>
      </c>
      <c r="D44">
        <f>SUMIFS(GameLog!F:F,GameLog!$D:$D,'BOS F'!A44,GameLog!$E:$E,INDEX(Positions!$A$1:$B$9,MATCH('BOS F'!$B44,Positions!$A$1:$A$9,0),2),GameLog!$C:$C,"BOS")</f>
        <v>0</v>
      </c>
      <c r="E44" s="12">
        <f>SUMIFS(GameLog!AM:AM,GameLog!$D:$D,'BOS F'!$A44,GameLog!$E:$E,INDEX(Positions!$A$1:$B$9,MATCH('BOS F'!$B44,Positions!$A$1:$A$9,0),2),GameLog!$C:$C,"BOS")</f>
        <v>0</v>
      </c>
      <c r="F44">
        <f>SUMIFS(GameLog!AN:AN,GameLog!$D:$D,'BOS F'!$A44,GameLog!$E:$E,INDEX(Positions!$A$1:$B$9,MATCH('BOS F'!$B44,Positions!$A$1:$A$9,0),2),GameLog!$C:$C,"BOS")</f>
        <v>0</v>
      </c>
      <c r="G44">
        <f>SUMIFS(GameLog!AO:AO,GameLog!$D:$D,'BOS F'!$A44,GameLog!$E:$E,INDEX(Positions!$A$1:$B$9,MATCH('BOS F'!$B44,Positions!$A$1:$A$9,0),2),GameLog!$C:$C,"BOS")</f>
        <v>0</v>
      </c>
      <c r="H44">
        <f>SUMIFS(GameLog!AP:AP,GameLog!$D:$D,'BOS F'!$A44,GameLog!$E:$E,INDEX(Positions!$A$1:$B$9,MATCH('BOS F'!$B44,Positions!$A$1:$A$9,0),2),GameLog!$C:$C,"BOS")</f>
        <v>0</v>
      </c>
      <c r="I44">
        <f>SUMIFS(GameLog!AQ:AQ,GameLog!$D:$D,'BOS F'!$A44,GameLog!$E:$E,INDEX(Positions!$A$1:$B$9,MATCH('BOS F'!$B44,Positions!$A$1:$A$9,0),2),GameLog!$C:$C,"BOS")</f>
        <v>0</v>
      </c>
      <c r="J44">
        <f>SUMIFS(GameLog!AR:AR,GameLog!$D:$D,'BOS F'!$A44,GameLog!$E:$E,INDEX(Positions!$A$1:$B$9,MATCH('BOS F'!$B44,Positions!$A$1:$A$9,0),2),GameLog!$C:$C,"BOS")</f>
        <v>0</v>
      </c>
      <c r="K44">
        <f>SUMIFS(GameLog!AS:AS,GameLog!$D:$D,'BOS F'!$A44,GameLog!$E:$E,INDEX(Positions!$A$1:$B$9,MATCH('BOS F'!$B44,Positions!$A$1:$A$9,0),2),GameLog!$C:$C,"BOS")</f>
        <v>0</v>
      </c>
      <c r="L44">
        <f>SUMIFS(GameLog!AT:AT,GameLog!$D:$D,'BOS F'!$A44,GameLog!$E:$E,INDEX(Positions!$A$1:$B$9,MATCH('BOS F'!$B44,Positions!$A$1:$A$9,0),2),GameLog!$C:$C,"BOS")</f>
        <v>0</v>
      </c>
      <c r="M44">
        <f>SUMIFS(GameLog!AU:AU,GameLog!$D:$D,'BOS F'!$A44,GameLog!$E:$E,INDEX(Positions!$A$1:$B$9,MATCH('BOS F'!$B44,Positions!$A$1:$A$9,0),2),GameLog!$C:$C,"BOS")</f>
        <v>0</v>
      </c>
      <c r="N44">
        <f>SUMIFS(GameLog!AV:AV,GameLog!$D:$D,'BOS F'!$A44,GameLog!$E:$E,INDEX(Positions!$A$1:$B$9,MATCH('BOS F'!$B44,Positions!$A$1:$A$9,0),2),GameLog!$C:$C,"BOS")</f>
        <v>0</v>
      </c>
      <c r="O44" s="8">
        <f t="shared" si="0"/>
        <v>0</v>
      </c>
      <c r="P44" s="18" t="str">
        <f t="shared" si="1"/>
        <v/>
      </c>
    </row>
    <row r="45" spans="1:16">
      <c r="A45" t="s">
        <v>2709</v>
      </c>
      <c r="B45" t="s">
        <v>2412</v>
      </c>
      <c r="C45">
        <f>COUNTIFS(GameLog!D:D,'BOS F'!A45,GameLog!C:C,"BOS",GameLog!E:E,INDEX(Positions!$A$1:$B$9,MATCH('BOS F'!$B45,Positions!$A$1:$A$9,0),2))</f>
        <v>0</v>
      </c>
      <c r="D45">
        <f>SUMIFS(GameLog!F:F,GameLog!$D:$D,'BOS F'!A45,GameLog!$E:$E,INDEX(Positions!$A$1:$B$9,MATCH('BOS F'!$B45,Positions!$A$1:$A$9,0),2),GameLog!$C:$C,"BOS")</f>
        <v>0</v>
      </c>
      <c r="E45" s="12">
        <f>SUMIFS(GameLog!AM:AM,GameLog!$D:$D,'BOS F'!$A45,GameLog!$E:$E,INDEX(Positions!$A$1:$B$9,MATCH('BOS F'!$B45,Positions!$A$1:$A$9,0),2),GameLog!$C:$C,"BOS")</f>
        <v>0</v>
      </c>
      <c r="F45">
        <f>SUMIFS(GameLog!AN:AN,GameLog!$D:$D,'BOS F'!$A45,GameLog!$E:$E,INDEX(Positions!$A$1:$B$9,MATCH('BOS F'!$B45,Positions!$A$1:$A$9,0),2),GameLog!$C:$C,"BOS")</f>
        <v>0</v>
      </c>
      <c r="G45">
        <f>SUMIFS(GameLog!AO:AO,GameLog!$D:$D,'BOS F'!$A45,GameLog!$E:$E,INDEX(Positions!$A$1:$B$9,MATCH('BOS F'!$B45,Positions!$A$1:$A$9,0),2),GameLog!$C:$C,"BOS")</f>
        <v>0</v>
      </c>
      <c r="H45">
        <f>SUMIFS(GameLog!AP:AP,GameLog!$D:$D,'BOS F'!$A45,GameLog!$E:$E,INDEX(Positions!$A$1:$B$9,MATCH('BOS F'!$B45,Positions!$A$1:$A$9,0),2),GameLog!$C:$C,"BOS")</f>
        <v>0</v>
      </c>
      <c r="I45">
        <f>SUMIFS(GameLog!AQ:AQ,GameLog!$D:$D,'BOS F'!$A45,GameLog!$E:$E,INDEX(Positions!$A$1:$B$9,MATCH('BOS F'!$B45,Positions!$A$1:$A$9,0),2),GameLog!$C:$C,"BOS")</f>
        <v>0</v>
      </c>
      <c r="J45">
        <f>SUMIFS(GameLog!AR:AR,GameLog!$D:$D,'BOS F'!$A45,GameLog!$E:$E,INDEX(Positions!$A$1:$B$9,MATCH('BOS F'!$B45,Positions!$A$1:$A$9,0),2),GameLog!$C:$C,"BOS")</f>
        <v>0</v>
      </c>
      <c r="K45">
        <f>SUMIFS(GameLog!AS:AS,GameLog!$D:$D,'BOS F'!$A45,GameLog!$E:$E,INDEX(Positions!$A$1:$B$9,MATCH('BOS F'!$B45,Positions!$A$1:$A$9,0),2),GameLog!$C:$C,"BOS")</f>
        <v>0</v>
      </c>
      <c r="L45">
        <f>SUMIFS(GameLog!AT:AT,GameLog!$D:$D,'BOS F'!$A45,GameLog!$E:$E,INDEX(Positions!$A$1:$B$9,MATCH('BOS F'!$B45,Positions!$A$1:$A$9,0),2),GameLog!$C:$C,"BOS")</f>
        <v>0</v>
      </c>
      <c r="M45">
        <f>SUMIFS(GameLog!AU:AU,GameLog!$D:$D,'BOS F'!$A45,GameLog!$E:$E,INDEX(Positions!$A$1:$B$9,MATCH('BOS F'!$B45,Positions!$A$1:$A$9,0),2),GameLog!$C:$C,"BOS")</f>
        <v>0</v>
      </c>
      <c r="N45">
        <f>SUMIFS(GameLog!AV:AV,GameLog!$D:$D,'BOS F'!$A45,GameLog!$E:$E,INDEX(Positions!$A$1:$B$9,MATCH('BOS F'!$B45,Positions!$A$1:$A$9,0),2),GameLog!$C:$C,"BOS")</f>
        <v>0</v>
      </c>
      <c r="O45" s="8">
        <f t="shared" si="0"/>
        <v>0</v>
      </c>
      <c r="P45" s="18" t="str">
        <f t="shared" si="1"/>
        <v/>
      </c>
    </row>
    <row r="46" spans="1:16">
      <c r="A46" t="s">
        <v>2708</v>
      </c>
      <c r="B46" t="s">
        <v>2412</v>
      </c>
      <c r="C46">
        <f>COUNTIFS(GameLog!D:D,'BOS F'!A46,GameLog!C:C,"BOS",GameLog!E:E,INDEX(Positions!$A$1:$B$9,MATCH('BOS F'!$B46,Positions!$A$1:$A$9,0),2))</f>
        <v>0</v>
      </c>
      <c r="D46">
        <f>SUMIFS(GameLog!F:F,GameLog!$D:$D,'BOS F'!A46,GameLog!$E:$E,INDEX(Positions!$A$1:$B$9,MATCH('BOS F'!$B46,Positions!$A$1:$A$9,0),2),GameLog!$C:$C,"BOS")</f>
        <v>0</v>
      </c>
      <c r="E46" s="12">
        <f>SUMIFS(GameLog!AM:AM,GameLog!$D:$D,'BOS F'!$A46,GameLog!$E:$E,INDEX(Positions!$A$1:$B$9,MATCH('BOS F'!$B46,Positions!$A$1:$A$9,0),2),GameLog!$C:$C,"BOS")</f>
        <v>0</v>
      </c>
      <c r="F46">
        <f>SUMIFS(GameLog!AN:AN,GameLog!$D:$D,'BOS F'!$A46,GameLog!$E:$E,INDEX(Positions!$A$1:$B$9,MATCH('BOS F'!$B46,Positions!$A$1:$A$9,0),2),GameLog!$C:$C,"BOS")</f>
        <v>0</v>
      </c>
      <c r="G46">
        <f>SUMIFS(GameLog!AO:AO,GameLog!$D:$D,'BOS F'!$A46,GameLog!$E:$E,INDEX(Positions!$A$1:$B$9,MATCH('BOS F'!$B46,Positions!$A$1:$A$9,0),2),GameLog!$C:$C,"BOS")</f>
        <v>0</v>
      </c>
      <c r="H46">
        <f>SUMIFS(GameLog!AP:AP,GameLog!$D:$D,'BOS F'!$A46,GameLog!$E:$E,INDEX(Positions!$A$1:$B$9,MATCH('BOS F'!$B46,Positions!$A$1:$A$9,0),2),GameLog!$C:$C,"BOS")</f>
        <v>0</v>
      </c>
      <c r="I46">
        <f>SUMIFS(GameLog!AQ:AQ,GameLog!$D:$D,'BOS F'!$A46,GameLog!$E:$E,INDEX(Positions!$A$1:$B$9,MATCH('BOS F'!$B46,Positions!$A$1:$A$9,0),2),GameLog!$C:$C,"BOS")</f>
        <v>0</v>
      </c>
      <c r="J46">
        <f>SUMIFS(GameLog!AR:AR,GameLog!$D:$D,'BOS F'!$A46,GameLog!$E:$E,INDEX(Positions!$A$1:$B$9,MATCH('BOS F'!$B46,Positions!$A$1:$A$9,0),2),GameLog!$C:$C,"BOS")</f>
        <v>0</v>
      </c>
      <c r="K46">
        <f>SUMIFS(GameLog!AS:AS,GameLog!$D:$D,'BOS F'!$A46,GameLog!$E:$E,INDEX(Positions!$A$1:$B$9,MATCH('BOS F'!$B46,Positions!$A$1:$A$9,0),2),GameLog!$C:$C,"BOS")</f>
        <v>0</v>
      </c>
      <c r="L46">
        <f>SUMIFS(GameLog!AT:AT,GameLog!$D:$D,'BOS F'!$A46,GameLog!$E:$E,INDEX(Positions!$A$1:$B$9,MATCH('BOS F'!$B46,Positions!$A$1:$A$9,0),2),GameLog!$C:$C,"BOS")</f>
        <v>0</v>
      </c>
      <c r="M46">
        <f>SUMIFS(GameLog!AU:AU,GameLog!$D:$D,'BOS F'!$A46,GameLog!$E:$E,INDEX(Positions!$A$1:$B$9,MATCH('BOS F'!$B46,Positions!$A$1:$A$9,0),2),GameLog!$C:$C,"BOS")</f>
        <v>0</v>
      </c>
      <c r="N46">
        <f>SUMIFS(GameLog!AV:AV,GameLog!$D:$D,'BOS F'!$A46,GameLog!$E:$E,INDEX(Positions!$A$1:$B$9,MATCH('BOS F'!$B46,Positions!$A$1:$A$9,0),2),GameLog!$C:$C,"BOS")</f>
        <v>0</v>
      </c>
      <c r="O46" s="8">
        <f t="shared" si="0"/>
        <v>0</v>
      </c>
      <c r="P46" s="18" t="str">
        <f t="shared" si="1"/>
        <v/>
      </c>
    </row>
    <row r="47" spans="1:16">
      <c r="A47" t="s">
        <v>2712</v>
      </c>
      <c r="B47" t="s">
        <v>2412</v>
      </c>
      <c r="C47">
        <f>COUNTIFS(GameLog!D:D,'BOS F'!A47,GameLog!C:C,"BOS",GameLog!E:E,INDEX(Positions!$A$1:$B$9,MATCH('BOS F'!$B47,Positions!$A$1:$A$9,0),2))</f>
        <v>0</v>
      </c>
      <c r="D47">
        <f>SUMIFS(GameLog!F:F,GameLog!$D:$D,'BOS F'!A47,GameLog!$E:$E,INDEX(Positions!$A$1:$B$9,MATCH('BOS F'!$B47,Positions!$A$1:$A$9,0),2),GameLog!$C:$C,"BOS")</f>
        <v>0</v>
      </c>
      <c r="E47" s="12">
        <f>SUMIFS(GameLog!AM:AM,GameLog!$D:$D,'BOS F'!$A47,GameLog!$E:$E,INDEX(Positions!$A$1:$B$9,MATCH('BOS F'!$B47,Positions!$A$1:$A$9,0),2),GameLog!$C:$C,"BOS")</f>
        <v>0</v>
      </c>
      <c r="F47">
        <f>SUMIFS(GameLog!AN:AN,GameLog!$D:$D,'BOS F'!$A47,GameLog!$E:$E,INDEX(Positions!$A$1:$B$9,MATCH('BOS F'!$B47,Positions!$A$1:$A$9,0),2),GameLog!$C:$C,"BOS")</f>
        <v>0</v>
      </c>
      <c r="G47">
        <f>SUMIFS(GameLog!AO:AO,GameLog!$D:$D,'BOS F'!$A47,GameLog!$E:$E,INDEX(Positions!$A$1:$B$9,MATCH('BOS F'!$B47,Positions!$A$1:$A$9,0),2),GameLog!$C:$C,"BOS")</f>
        <v>0</v>
      </c>
      <c r="H47">
        <f>SUMIFS(GameLog!AP:AP,GameLog!$D:$D,'BOS F'!$A47,GameLog!$E:$E,INDEX(Positions!$A$1:$B$9,MATCH('BOS F'!$B47,Positions!$A$1:$A$9,0),2),GameLog!$C:$C,"BOS")</f>
        <v>0</v>
      </c>
      <c r="I47">
        <f>SUMIFS(GameLog!AQ:AQ,GameLog!$D:$D,'BOS F'!$A47,GameLog!$E:$E,INDEX(Positions!$A$1:$B$9,MATCH('BOS F'!$B47,Positions!$A$1:$A$9,0),2),GameLog!$C:$C,"BOS")</f>
        <v>0</v>
      </c>
      <c r="J47">
        <f>SUMIFS(GameLog!AR:AR,GameLog!$D:$D,'BOS F'!$A47,GameLog!$E:$E,INDEX(Positions!$A$1:$B$9,MATCH('BOS F'!$B47,Positions!$A$1:$A$9,0),2),GameLog!$C:$C,"BOS")</f>
        <v>0</v>
      </c>
      <c r="K47">
        <f>SUMIFS(GameLog!AS:AS,GameLog!$D:$D,'BOS F'!$A47,GameLog!$E:$E,INDEX(Positions!$A$1:$B$9,MATCH('BOS F'!$B47,Positions!$A$1:$A$9,0),2),GameLog!$C:$C,"BOS")</f>
        <v>0</v>
      </c>
      <c r="L47">
        <f>SUMIFS(GameLog!AT:AT,GameLog!$D:$D,'BOS F'!$A47,GameLog!$E:$E,INDEX(Positions!$A$1:$B$9,MATCH('BOS F'!$B47,Positions!$A$1:$A$9,0),2),GameLog!$C:$C,"BOS")</f>
        <v>0</v>
      </c>
      <c r="M47">
        <f>SUMIFS(GameLog!AU:AU,GameLog!$D:$D,'BOS F'!$A47,GameLog!$E:$E,INDEX(Positions!$A$1:$B$9,MATCH('BOS F'!$B47,Positions!$A$1:$A$9,0),2),GameLog!$C:$C,"BOS")</f>
        <v>0</v>
      </c>
      <c r="N47">
        <f>SUMIFS(GameLog!AV:AV,GameLog!$D:$D,'BOS F'!$A47,GameLog!$E:$E,INDEX(Positions!$A$1:$B$9,MATCH('BOS F'!$B47,Positions!$A$1:$A$9,0),2),GameLog!$C:$C,"BOS")</f>
        <v>0</v>
      </c>
      <c r="O47" s="8">
        <f t="shared" si="0"/>
        <v>0</v>
      </c>
      <c r="P47" s="18" t="str">
        <f t="shared" si="1"/>
        <v/>
      </c>
    </row>
    <row r="48" spans="1:16">
      <c r="A48" t="s">
        <v>2701</v>
      </c>
      <c r="B48" t="s">
        <v>2412</v>
      </c>
      <c r="C48">
        <f>COUNTIFS(GameLog!D:D,'BOS F'!A48,GameLog!C:C,"BOS",GameLog!E:E,INDEX(Positions!$A$1:$B$9,MATCH('BOS F'!$B48,Positions!$A$1:$A$9,0),2))</f>
        <v>3</v>
      </c>
      <c r="D48">
        <f>SUMIFS(GameLog!F:F,GameLog!$D:$D,'BOS F'!A48,GameLog!$E:$E,INDEX(Positions!$A$1:$B$9,MATCH('BOS F'!$B48,Positions!$A$1:$A$9,0),2),GameLog!$C:$C,"BOS")</f>
        <v>3</v>
      </c>
      <c r="E48" s="12">
        <f>SUMIFS(GameLog!AM:AM,GameLog!$D:$D,'BOS F'!$A48,GameLog!$E:$E,INDEX(Positions!$A$1:$B$9,MATCH('BOS F'!$B48,Positions!$A$1:$A$9,0),2),GameLog!$C:$C,"BOS")</f>
        <v>27</v>
      </c>
      <c r="F48">
        <f>SUMIFS(GameLog!AN:AN,GameLog!$D:$D,'BOS F'!$A48,GameLog!$E:$E,INDEX(Positions!$A$1:$B$9,MATCH('BOS F'!$B48,Positions!$A$1:$A$9,0),2),GameLog!$C:$C,"BOS")</f>
        <v>3</v>
      </c>
      <c r="G48">
        <f>SUMIFS(GameLog!AO:AO,GameLog!$D:$D,'BOS F'!$A48,GameLog!$E:$E,INDEX(Positions!$A$1:$B$9,MATCH('BOS F'!$B48,Positions!$A$1:$A$9,0),2),GameLog!$C:$C,"BOS")</f>
        <v>1</v>
      </c>
      <c r="H48">
        <f>SUMIFS(GameLog!AP:AP,GameLog!$D:$D,'BOS F'!$A48,GameLog!$E:$E,INDEX(Positions!$A$1:$B$9,MATCH('BOS F'!$B48,Positions!$A$1:$A$9,0),2),GameLog!$C:$C,"BOS")</f>
        <v>0</v>
      </c>
      <c r="I48">
        <f>SUMIFS(GameLog!AQ:AQ,GameLog!$D:$D,'BOS F'!$A48,GameLog!$E:$E,INDEX(Positions!$A$1:$B$9,MATCH('BOS F'!$B48,Positions!$A$1:$A$9,0),2),GameLog!$C:$C,"BOS")</f>
        <v>0</v>
      </c>
      <c r="J48">
        <f>SUMIFS(GameLog!AR:AR,GameLog!$D:$D,'BOS F'!$A48,GameLog!$E:$E,INDEX(Positions!$A$1:$B$9,MATCH('BOS F'!$B48,Positions!$A$1:$A$9,0),2),GameLog!$C:$C,"BOS")</f>
        <v>0</v>
      </c>
      <c r="K48">
        <f>SUMIFS(GameLog!AS:AS,GameLog!$D:$D,'BOS F'!$A48,GameLog!$E:$E,INDEX(Positions!$A$1:$B$9,MATCH('BOS F'!$B48,Positions!$A$1:$A$9,0),2),GameLog!$C:$C,"BOS")</f>
        <v>0</v>
      </c>
      <c r="L48">
        <f>SUMIFS(GameLog!AT:AT,GameLog!$D:$D,'BOS F'!$A48,GameLog!$E:$E,INDEX(Positions!$A$1:$B$9,MATCH('BOS F'!$B48,Positions!$A$1:$A$9,0),2),GameLog!$C:$C,"BOS")</f>
        <v>0</v>
      </c>
      <c r="M48">
        <f>SUMIFS(GameLog!AU:AU,GameLog!$D:$D,'BOS F'!$A48,GameLog!$E:$E,INDEX(Positions!$A$1:$B$9,MATCH('BOS F'!$B48,Positions!$A$1:$A$9,0),2),GameLog!$C:$C,"BOS")</f>
        <v>0</v>
      </c>
      <c r="N48">
        <f>SUMIFS(GameLog!AV:AV,GameLog!$D:$D,'BOS F'!$A48,GameLog!$E:$E,INDEX(Positions!$A$1:$B$9,MATCH('BOS F'!$B48,Positions!$A$1:$A$9,0),2),GameLog!$C:$C,"BOS")</f>
        <v>0</v>
      </c>
      <c r="O48" s="8">
        <f t="shared" si="0"/>
        <v>1</v>
      </c>
      <c r="P48" s="18" t="str">
        <f t="shared" si="1"/>
        <v/>
      </c>
    </row>
    <row r="49" spans="1:16">
      <c r="A49" t="s">
        <v>2710</v>
      </c>
      <c r="B49" t="s">
        <v>2412</v>
      </c>
      <c r="C49">
        <f>COUNTIFS(GameLog!D:D,'BOS F'!A49,GameLog!C:C,"BOS",GameLog!E:E,INDEX(Positions!$A$1:$B$9,MATCH('BOS F'!$B49,Positions!$A$1:$A$9,0),2))</f>
        <v>0</v>
      </c>
      <c r="D49">
        <f>SUMIFS(GameLog!F:F,GameLog!$D:$D,'BOS F'!A49,GameLog!$E:$E,INDEX(Positions!$A$1:$B$9,MATCH('BOS F'!$B49,Positions!$A$1:$A$9,0),2),GameLog!$C:$C,"BOS")</f>
        <v>0</v>
      </c>
      <c r="E49" s="12">
        <f>SUMIFS(GameLog!AM:AM,GameLog!$D:$D,'BOS F'!$A49,GameLog!$E:$E,INDEX(Positions!$A$1:$B$9,MATCH('BOS F'!$B49,Positions!$A$1:$A$9,0),2),GameLog!$C:$C,"BOS")</f>
        <v>0</v>
      </c>
      <c r="F49">
        <f>SUMIFS(GameLog!AN:AN,GameLog!$D:$D,'BOS F'!$A49,GameLog!$E:$E,INDEX(Positions!$A$1:$B$9,MATCH('BOS F'!$B49,Positions!$A$1:$A$9,0),2),GameLog!$C:$C,"BOS")</f>
        <v>0</v>
      </c>
      <c r="G49">
        <f>SUMIFS(GameLog!AO:AO,GameLog!$D:$D,'BOS F'!$A49,GameLog!$E:$E,INDEX(Positions!$A$1:$B$9,MATCH('BOS F'!$B49,Positions!$A$1:$A$9,0),2),GameLog!$C:$C,"BOS")</f>
        <v>0</v>
      </c>
      <c r="H49">
        <f>SUMIFS(GameLog!AP:AP,GameLog!$D:$D,'BOS F'!$A49,GameLog!$E:$E,INDEX(Positions!$A$1:$B$9,MATCH('BOS F'!$B49,Positions!$A$1:$A$9,0),2),GameLog!$C:$C,"BOS")</f>
        <v>0</v>
      </c>
      <c r="I49">
        <f>SUMIFS(GameLog!AQ:AQ,GameLog!$D:$D,'BOS F'!$A49,GameLog!$E:$E,INDEX(Positions!$A$1:$B$9,MATCH('BOS F'!$B49,Positions!$A$1:$A$9,0),2),GameLog!$C:$C,"BOS")</f>
        <v>0</v>
      </c>
      <c r="J49">
        <f>SUMIFS(GameLog!AR:AR,GameLog!$D:$D,'BOS F'!$A49,GameLog!$E:$E,INDEX(Positions!$A$1:$B$9,MATCH('BOS F'!$B49,Positions!$A$1:$A$9,0),2),GameLog!$C:$C,"BOS")</f>
        <v>0</v>
      </c>
      <c r="K49">
        <f>SUMIFS(GameLog!AS:AS,GameLog!$D:$D,'BOS F'!$A49,GameLog!$E:$E,INDEX(Positions!$A$1:$B$9,MATCH('BOS F'!$B49,Positions!$A$1:$A$9,0),2),GameLog!$C:$C,"BOS")</f>
        <v>0</v>
      </c>
      <c r="L49">
        <f>SUMIFS(GameLog!AT:AT,GameLog!$D:$D,'BOS F'!$A49,GameLog!$E:$E,INDEX(Positions!$A$1:$B$9,MATCH('BOS F'!$B49,Positions!$A$1:$A$9,0),2),GameLog!$C:$C,"BOS")</f>
        <v>0</v>
      </c>
      <c r="M49">
        <f>SUMIFS(GameLog!AU:AU,GameLog!$D:$D,'BOS F'!$A49,GameLog!$E:$E,INDEX(Positions!$A$1:$B$9,MATCH('BOS F'!$B49,Positions!$A$1:$A$9,0),2),GameLog!$C:$C,"BOS")</f>
        <v>0</v>
      </c>
      <c r="N49">
        <f>SUMIFS(GameLog!AV:AV,GameLog!$D:$D,'BOS F'!$A49,GameLog!$E:$E,INDEX(Positions!$A$1:$B$9,MATCH('BOS F'!$B49,Positions!$A$1:$A$9,0),2),GameLog!$C:$C,"BOS")</f>
        <v>0</v>
      </c>
      <c r="O49" s="8">
        <f t="shared" si="0"/>
        <v>0</v>
      </c>
      <c r="P49" s="18" t="str">
        <f t="shared" si="1"/>
        <v/>
      </c>
    </row>
    <row r="50" spans="1:16">
      <c r="A50" t="s">
        <v>2711</v>
      </c>
      <c r="B50" t="s">
        <v>2432</v>
      </c>
      <c r="C50">
        <f>COUNTIFS(GameLog!D:D,'BOS F'!A50,GameLog!C:C,"BOS",GameLog!E:E,INDEX(Positions!$A$1:$B$9,MATCH('BOS F'!$B50,Positions!$A$1:$A$9,0),2))</f>
        <v>0</v>
      </c>
      <c r="D50">
        <f>SUMIFS(GameLog!F:F,GameLog!$D:$D,'BOS F'!A50,GameLog!$E:$E,INDEX(Positions!$A$1:$B$9,MATCH('BOS F'!$B50,Positions!$A$1:$A$9,0),2),GameLog!$C:$C,"BOS")</f>
        <v>0</v>
      </c>
      <c r="E50" s="12">
        <f>SUMIFS(GameLog!AM:AM,GameLog!$D:$D,'BOS F'!$A50,GameLog!$E:$E,INDEX(Positions!$A$1:$B$9,MATCH('BOS F'!$B50,Positions!$A$1:$A$9,0),2),GameLog!$C:$C,"BOS")</f>
        <v>0</v>
      </c>
      <c r="F50">
        <f>SUMIFS(GameLog!AN:AN,GameLog!$D:$D,'BOS F'!$A50,GameLog!$E:$E,INDEX(Positions!$A$1:$B$9,MATCH('BOS F'!$B50,Positions!$A$1:$A$9,0),2),GameLog!$C:$C,"BOS")</f>
        <v>0</v>
      </c>
      <c r="G50">
        <f>SUMIFS(GameLog!AO:AO,GameLog!$D:$D,'BOS F'!$A50,GameLog!$E:$E,INDEX(Positions!$A$1:$B$9,MATCH('BOS F'!$B50,Positions!$A$1:$A$9,0),2),GameLog!$C:$C,"BOS")</f>
        <v>0</v>
      </c>
      <c r="H50">
        <f>SUMIFS(GameLog!AP:AP,GameLog!$D:$D,'BOS F'!$A50,GameLog!$E:$E,INDEX(Positions!$A$1:$B$9,MATCH('BOS F'!$B50,Positions!$A$1:$A$9,0),2),GameLog!$C:$C,"BOS")</f>
        <v>0</v>
      </c>
      <c r="I50">
        <f>SUMIFS(GameLog!AQ:AQ,GameLog!$D:$D,'BOS F'!$A50,GameLog!$E:$E,INDEX(Positions!$A$1:$B$9,MATCH('BOS F'!$B50,Positions!$A$1:$A$9,0),2),GameLog!$C:$C,"BOS")</f>
        <v>0</v>
      </c>
      <c r="J50">
        <f>SUMIFS(GameLog!AR:AR,GameLog!$D:$D,'BOS F'!$A50,GameLog!$E:$E,INDEX(Positions!$A$1:$B$9,MATCH('BOS F'!$B50,Positions!$A$1:$A$9,0),2),GameLog!$C:$C,"BOS")</f>
        <v>0</v>
      </c>
      <c r="K50">
        <f>SUMIFS(GameLog!AS:AS,GameLog!$D:$D,'BOS F'!$A50,GameLog!$E:$E,INDEX(Positions!$A$1:$B$9,MATCH('BOS F'!$B50,Positions!$A$1:$A$9,0),2),GameLog!$C:$C,"BOS")</f>
        <v>0</v>
      </c>
      <c r="L50">
        <f>SUMIFS(GameLog!AT:AT,GameLog!$D:$D,'BOS F'!$A50,GameLog!$E:$E,INDEX(Positions!$A$1:$B$9,MATCH('BOS F'!$B50,Positions!$A$1:$A$9,0),2),GameLog!$C:$C,"BOS")</f>
        <v>0</v>
      </c>
      <c r="M50">
        <f>SUMIFS(GameLog!AU:AU,GameLog!$D:$D,'BOS F'!$A50,GameLog!$E:$E,INDEX(Positions!$A$1:$B$9,MATCH('BOS F'!$B50,Positions!$A$1:$A$9,0),2),GameLog!$C:$C,"BOS")</f>
        <v>0</v>
      </c>
      <c r="N50">
        <f>SUMIFS(GameLog!AV:AV,GameLog!$D:$D,'BOS F'!$A50,GameLog!$E:$E,INDEX(Positions!$A$1:$B$9,MATCH('BOS F'!$B50,Positions!$A$1:$A$9,0),2),GameLog!$C:$C,"BOS")</f>
        <v>0</v>
      </c>
      <c r="O50" s="8">
        <f t="shared" si="0"/>
        <v>0</v>
      </c>
      <c r="P50" s="18" t="str">
        <f t="shared" si="1"/>
        <v/>
      </c>
    </row>
    <row r="51" spans="1:16">
      <c r="A51" t="s">
        <v>2726</v>
      </c>
      <c r="B51" t="s">
        <v>2432</v>
      </c>
      <c r="C51">
        <f>COUNTIFS(GameLog!D:D,'BOS F'!A51,GameLog!C:C,"BOS",GameLog!E:E,INDEX(Positions!$A$1:$B$9,MATCH('BOS F'!$B51,Positions!$A$1:$A$9,0),2))</f>
        <v>2</v>
      </c>
      <c r="D51">
        <f>SUMIFS(GameLog!F:F,GameLog!$D:$D,'BOS F'!A51,GameLog!$E:$E,INDEX(Positions!$A$1:$B$9,MATCH('BOS F'!$B51,Positions!$A$1:$A$9,0),2),GameLog!$C:$C,"BOS")</f>
        <v>2</v>
      </c>
      <c r="E51" s="12">
        <f>SUMIFS(GameLog!AM:AM,GameLog!$D:$D,'BOS F'!$A51,GameLog!$E:$E,INDEX(Positions!$A$1:$B$9,MATCH('BOS F'!$B51,Positions!$A$1:$A$9,0),2),GameLog!$C:$C,"BOS")</f>
        <v>18</v>
      </c>
      <c r="F51">
        <f>SUMIFS(GameLog!AN:AN,GameLog!$D:$D,'BOS F'!$A51,GameLog!$E:$E,INDEX(Positions!$A$1:$B$9,MATCH('BOS F'!$B51,Positions!$A$1:$A$9,0),2),GameLog!$C:$C,"BOS")</f>
        <v>6</v>
      </c>
      <c r="G51">
        <f>SUMIFS(GameLog!AO:AO,GameLog!$D:$D,'BOS F'!$A51,GameLog!$E:$E,INDEX(Positions!$A$1:$B$9,MATCH('BOS F'!$B51,Positions!$A$1:$A$9,0),2),GameLog!$C:$C,"BOS")</f>
        <v>2</v>
      </c>
      <c r="H51">
        <f>SUMIFS(GameLog!AP:AP,GameLog!$D:$D,'BOS F'!$A51,GameLog!$E:$E,INDEX(Positions!$A$1:$B$9,MATCH('BOS F'!$B51,Positions!$A$1:$A$9,0),2),GameLog!$C:$C,"BOS")</f>
        <v>1</v>
      </c>
      <c r="I51">
        <f>SUMIFS(GameLog!AQ:AQ,GameLog!$D:$D,'BOS F'!$A51,GameLog!$E:$E,INDEX(Positions!$A$1:$B$9,MATCH('BOS F'!$B51,Positions!$A$1:$A$9,0),2),GameLog!$C:$C,"BOS")</f>
        <v>0</v>
      </c>
      <c r="J51">
        <f>SUMIFS(GameLog!AR:AR,GameLog!$D:$D,'BOS F'!$A51,GameLog!$E:$E,INDEX(Positions!$A$1:$B$9,MATCH('BOS F'!$B51,Positions!$A$1:$A$9,0),2),GameLog!$C:$C,"BOS")</f>
        <v>0</v>
      </c>
      <c r="K51">
        <f>SUMIFS(GameLog!AS:AS,GameLog!$D:$D,'BOS F'!$A51,GameLog!$E:$E,INDEX(Positions!$A$1:$B$9,MATCH('BOS F'!$B51,Positions!$A$1:$A$9,0),2),GameLog!$C:$C,"BOS")</f>
        <v>0</v>
      </c>
      <c r="L51">
        <f>SUMIFS(GameLog!AT:AT,GameLog!$D:$D,'BOS F'!$A51,GameLog!$E:$E,INDEX(Positions!$A$1:$B$9,MATCH('BOS F'!$B51,Positions!$A$1:$A$9,0),2),GameLog!$C:$C,"BOS")</f>
        <v>0</v>
      </c>
      <c r="M51">
        <f>SUMIFS(GameLog!AU:AU,GameLog!$D:$D,'BOS F'!$A51,GameLog!$E:$E,INDEX(Positions!$A$1:$B$9,MATCH('BOS F'!$B51,Positions!$A$1:$A$9,0),2),GameLog!$C:$C,"BOS")</f>
        <v>0</v>
      </c>
      <c r="N51">
        <f>SUMIFS(GameLog!AV:AV,GameLog!$D:$D,'BOS F'!$A51,GameLog!$E:$E,INDEX(Positions!$A$1:$B$9,MATCH('BOS F'!$B51,Positions!$A$1:$A$9,0),2),GameLog!$C:$C,"BOS")</f>
        <v>0</v>
      </c>
      <c r="O51" s="8">
        <f t="shared" si="0"/>
        <v>0.88888888888888884</v>
      </c>
      <c r="P51" s="18" t="str">
        <f t="shared" si="1"/>
        <v/>
      </c>
    </row>
    <row r="52" spans="1:16">
      <c r="A52" t="s">
        <v>2708</v>
      </c>
      <c r="B52" t="s">
        <v>2432</v>
      </c>
      <c r="C52">
        <f>COUNTIFS(GameLog!D:D,'BOS F'!A52,GameLog!C:C,"BOS",GameLog!E:E,INDEX(Positions!$A$1:$B$9,MATCH('BOS F'!$B52,Positions!$A$1:$A$9,0),2))</f>
        <v>0</v>
      </c>
      <c r="D52">
        <f>SUMIFS(GameLog!F:F,GameLog!$D:$D,'BOS F'!A52,GameLog!$E:$E,INDEX(Positions!$A$1:$B$9,MATCH('BOS F'!$B52,Positions!$A$1:$A$9,0),2),GameLog!$C:$C,"BOS")</f>
        <v>0</v>
      </c>
      <c r="E52" s="12">
        <f>SUMIFS(GameLog!AM:AM,GameLog!$D:$D,'BOS F'!$A52,GameLog!$E:$E,INDEX(Positions!$A$1:$B$9,MATCH('BOS F'!$B52,Positions!$A$1:$A$9,0),2),GameLog!$C:$C,"BOS")</f>
        <v>0</v>
      </c>
      <c r="F52">
        <f>SUMIFS(GameLog!AN:AN,GameLog!$D:$D,'BOS F'!$A52,GameLog!$E:$E,INDEX(Positions!$A$1:$B$9,MATCH('BOS F'!$B52,Positions!$A$1:$A$9,0),2),GameLog!$C:$C,"BOS")</f>
        <v>0</v>
      </c>
      <c r="G52">
        <f>SUMIFS(GameLog!AO:AO,GameLog!$D:$D,'BOS F'!$A52,GameLog!$E:$E,INDEX(Positions!$A$1:$B$9,MATCH('BOS F'!$B52,Positions!$A$1:$A$9,0),2),GameLog!$C:$C,"BOS")</f>
        <v>0</v>
      </c>
      <c r="H52">
        <f>SUMIFS(GameLog!AP:AP,GameLog!$D:$D,'BOS F'!$A52,GameLog!$E:$E,INDEX(Positions!$A$1:$B$9,MATCH('BOS F'!$B52,Positions!$A$1:$A$9,0),2),GameLog!$C:$C,"BOS")</f>
        <v>0</v>
      </c>
      <c r="I52">
        <f>SUMIFS(GameLog!AQ:AQ,GameLog!$D:$D,'BOS F'!$A52,GameLog!$E:$E,INDEX(Positions!$A$1:$B$9,MATCH('BOS F'!$B52,Positions!$A$1:$A$9,0),2),GameLog!$C:$C,"BOS")</f>
        <v>0</v>
      </c>
      <c r="J52">
        <f>SUMIFS(GameLog!AR:AR,GameLog!$D:$D,'BOS F'!$A52,GameLog!$E:$E,INDEX(Positions!$A$1:$B$9,MATCH('BOS F'!$B52,Positions!$A$1:$A$9,0),2),GameLog!$C:$C,"BOS")</f>
        <v>0</v>
      </c>
      <c r="K52">
        <f>SUMIFS(GameLog!AS:AS,GameLog!$D:$D,'BOS F'!$A52,GameLog!$E:$E,INDEX(Positions!$A$1:$B$9,MATCH('BOS F'!$B52,Positions!$A$1:$A$9,0),2),GameLog!$C:$C,"BOS")</f>
        <v>0</v>
      </c>
      <c r="L52">
        <f>SUMIFS(GameLog!AT:AT,GameLog!$D:$D,'BOS F'!$A52,GameLog!$E:$E,INDEX(Positions!$A$1:$B$9,MATCH('BOS F'!$B52,Positions!$A$1:$A$9,0),2),GameLog!$C:$C,"BOS")</f>
        <v>0</v>
      </c>
      <c r="M52">
        <f>SUMIFS(GameLog!AU:AU,GameLog!$D:$D,'BOS F'!$A52,GameLog!$E:$E,INDEX(Positions!$A$1:$B$9,MATCH('BOS F'!$B52,Positions!$A$1:$A$9,0),2),GameLog!$C:$C,"BOS")</f>
        <v>0</v>
      </c>
      <c r="N52">
        <f>SUMIFS(GameLog!AV:AV,GameLog!$D:$D,'BOS F'!$A52,GameLog!$E:$E,INDEX(Positions!$A$1:$B$9,MATCH('BOS F'!$B52,Positions!$A$1:$A$9,0),2),GameLog!$C:$C,"BOS")</f>
        <v>0</v>
      </c>
      <c r="O52" s="8">
        <f t="shared" si="0"/>
        <v>0</v>
      </c>
      <c r="P52" s="18" t="str">
        <f t="shared" si="1"/>
        <v/>
      </c>
    </row>
    <row r="53" spans="1:16">
      <c r="A53" t="s">
        <v>2712</v>
      </c>
      <c r="B53" t="s">
        <v>2432</v>
      </c>
      <c r="C53">
        <f>COUNTIFS(GameLog!D:D,'BOS F'!A53,GameLog!C:C,"BOS",GameLog!E:E,INDEX(Positions!$A$1:$B$9,MATCH('BOS F'!$B53,Positions!$A$1:$A$9,0),2))</f>
        <v>1</v>
      </c>
      <c r="D53">
        <f>SUMIFS(GameLog!F:F,GameLog!$D:$D,'BOS F'!A53,GameLog!$E:$E,INDEX(Positions!$A$1:$B$9,MATCH('BOS F'!$B53,Positions!$A$1:$A$9,0),2),GameLog!$C:$C,"BOS")</f>
        <v>1</v>
      </c>
      <c r="E53" s="12">
        <f>SUMIFS(GameLog!AM:AM,GameLog!$D:$D,'BOS F'!$A53,GameLog!$E:$E,INDEX(Positions!$A$1:$B$9,MATCH('BOS F'!$B53,Positions!$A$1:$A$9,0),2),GameLog!$C:$C,"BOS")</f>
        <v>9</v>
      </c>
      <c r="F53">
        <f>SUMIFS(GameLog!AN:AN,GameLog!$D:$D,'BOS F'!$A53,GameLog!$E:$E,INDEX(Positions!$A$1:$B$9,MATCH('BOS F'!$B53,Positions!$A$1:$A$9,0),2),GameLog!$C:$C,"BOS")</f>
        <v>5</v>
      </c>
      <c r="G53">
        <f>SUMIFS(GameLog!AO:AO,GameLog!$D:$D,'BOS F'!$A53,GameLog!$E:$E,INDEX(Positions!$A$1:$B$9,MATCH('BOS F'!$B53,Positions!$A$1:$A$9,0),2),GameLog!$C:$C,"BOS")</f>
        <v>0</v>
      </c>
      <c r="H53">
        <f>SUMIFS(GameLog!AP:AP,GameLog!$D:$D,'BOS F'!$A53,GameLog!$E:$E,INDEX(Positions!$A$1:$B$9,MATCH('BOS F'!$B53,Positions!$A$1:$A$9,0),2),GameLog!$C:$C,"BOS")</f>
        <v>1</v>
      </c>
      <c r="I53">
        <f>SUMIFS(GameLog!AQ:AQ,GameLog!$D:$D,'BOS F'!$A53,GameLog!$E:$E,INDEX(Positions!$A$1:$B$9,MATCH('BOS F'!$B53,Positions!$A$1:$A$9,0),2),GameLog!$C:$C,"BOS")</f>
        <v>0</v>
      </c>
      <c r="J53">
        <f>SUMIFS(GameLog!AR:AR,GameLog!$D:$D,'BOS F'!$A53,GameLog!$E:$E,INDEX(Positions!$A$1:$B$9,MATCH('BOS F'!$B53,Positions!$A$1:$A$9,0),2),GameLog!$C:$C,"BOS")</f>
        <v>0</v>
      </c>
      <c r="K53">
        <f>SUMIFS(GameLog!AS:AS,GameLog!$D:$D,'BOS F'!$A53,GameLog!$E:$E,INDEX(Positions!$A$1:$B$9,MATCH('BOS F'!$B53,Positions!$A$1:$A$9,0),2),GameLog!$C:$C,"BOS")</f>
        <v>0</v>
      </c>
      <c r="L53">
        <f>SUMIFS(GameLog!AT:AT,GameLog!$D:$D,'BOS F'!$A53,GameLog!$E:$E,INDEX(Positions!$A$1:$B$9,MATCH('BOS F'!$B53,Positions!$A$1:$A$9,0),2),GameLog!$C:$C,"BOS")</f>
        <v>0</v>
      </c>
      <c r="M53">
        <f>SUMIFS(GameLog!AU:AU,GameLog!$D:$D,'BOS F'!$A53,GameLog!$E:$E,INDEX(Positions!$A$1:$B$9,MATCH('BOS F'!$B53,Positions!$A$1:$A$9,0),2),GameLog!$C:$C,"BOS")</f>
        <v>0</v>
      </c>
      <c r="N53">
        <f>SUMIFS(GameLog!AV:AV,GameLog!$D:$D,'BOS F'!$A53,GameLog!$E:$E,INDEX(Positions!$A$1:$B$9,MATCH('BOS F'!$B53,Positions!$A$1:$A$9,0),2),GameLog!$C:$C,"BOS")</f>
        <v>0</v>
      </c>
      <c r="O53" s="8">
        <f t="shared" si="0"/>
        <v>0.83333333333333337</v>
      </c>
      <c r="P53" s="18" t="str">
        <f t="shared" si="1"/>
        <v/>
      </c>
    </row>
    <row r="54" spans="1:16">
      <c r="A54" t="s">
        <v>2706</v>
      </c>
      <c r="B54" t="s">
        <v>2435</v>
      </c>
      <c r="C54">
        <f>COUNTIFS(GameLog!D:D,'BOS F'!A54,GameLog!C:C,"BOS",GameLog!E:E,INDEX(Positions!$A$1:$B$9,MATCH('BOS F'!$B54,Positions!$A$1:$A$9,0),2))</f>
        <v>0</v>
      </c>
      <c r="D54">
        <f>SUMIFS(GameLog!F:F,GameLog!$D:$D,'BOS F'!A54,GameLog!$E:$E,INDEX(Positions!$A$1:$B$9,MATCH('BOS F'!$B54,Positions!$A$1:$A$9,0),2),GameLog!$C:$C,"BOS")</f>
        <v>0</v>
      </c>
      <c r="E54" s="12">
        <f>SUMIFS(GameLog!AM:AM,GameLog!$D:$D,'BOS F'!$A54,GameLog!$E:$E,INDEX(Positions!$A$1:$B$9,MATCH('BOS F'!$B54,Positions!$A$1:$A$9,0),2),GameLog!$C:$C,"BOS")</f>
        <v>0</v>
      </c>
      <c r="F54">
        <f>SUMIFS(GameLog!AN:AN,GameLog!$D:$D,'BOS F'!$A54,GameLog!$E:$E,INDEX(Positions!$A$1:$B$9,MATCH('BOS F'!$B54,Positions!$A$1:$A$9,0),2),GameLog!$C:$C,"BOS")</f>
        <v>0</v>
      </c>
      <c r="G54">
        <f>SUMIFS(GameLog!AO:AO,GameLog!$D:$D,'BOS F'!$A54,GameLog!$E:$E,INDEX(Positions!$A$1:$B$9,MATCH('BOS F'!$B54,Positions!$A$1:$A$9,0),2),GameLog!$C:$C,"BOS")</f>
        <v>0</v>
      </c>
      <c r="H54">
        <f>SUMIFS(GameLog!AP:AP,GameLog!$D:$D,'BOS F'!$A54,GameLog!$E:$E,INDEX(Positions!$A$1:$B$9,MATCH('BOS F'!$B54,Positions!$A$1:$A$9,0),2),GameLog!$C:$C,"BOS")</f>
        <v>0</v>
      </c>
      <c r="I54">
        <f>SUMIFS(GameLog!AQ:AQ,GameLog!$D:$D,'BOS F'!$A54,GameLog!$E:$E,INDEX(Positions!$A$1:$B$9,MATCH('BOS F'!$B54,Positions!$A$1:$A$9,0),2),GameLog!$C:$C,"BOS")</f>
        <v>0</v>
      </c>
      <c r="J54">
        <f>SUMIFS(GameLog!AR:AR,GameLog!$D:$D,'BOS F'!$A54,GameLog!$E:$E,INDEX(Positions!$A$1:$B$9,MATCH('BOS F'!$B54,Positions!$A$1:$A$9,0),2),GameLog!$C:$C,"BOS")</f>
        <v>0</v>
      </c>
      <c r="K54">
        <f>SUMIFS(GameLog!AS:AS,GameLog!$D:$D,'BOS F'!$A54,GameLog!$E:$E,INDEX(Positions!$A$1:$B$9,MATCH('BOS F'!$B54,Positions!$A$1:$A$9,0),2),GameLog!$C:$C,"BOS")</f>
        <v>0</v>
      </c>
      <c r="L54">
        <f>SUMIFS(GameLog!AT:AT,GameLog!$D:$D,'BOS F'!$A54,GameLog!$E:$E,INDEX(Positions!$A$1:$B$9,MATCH('BOS F'!$B54,Positions!$A$1:$A$9,0),2),GameLog!$C:$C,"BOS")</f>
        <v>0</v>
      </c>
      <c r="M54">
        <f>SUMIFS(GameLog!AU:AU,GameLog!$D:$D,'BOS F'!$A54,GameLog!$E:$E,INDEX(Positions!$A$1:$B$9,MATCH('BOS F'!$B54,Positions!$A$1:$A$9,0),2),GameLog!$C:$C,"BOS")</f>
        <v>0</v>
      </c>
      <c r="N54">
        <f>SUMIFS(GameLog!AV:AV,GameLog!$D:$D,'BOS F'!$A54,GameLog!$E:$E,INDEX(Positions!$A$1:$B$9,MATCH('BOS F'!$B54,Positions!$A$1:$A$9,0),2),GameLog!$C:$C,"BOS")</f>
        <v>0</v>
      </c>
      <c r="O54" s="8">
        <f t="shared" si="0"/>
        <v>0</v>
      </c>
      <c r="P54" s="18" t="str">
        <f t="shared" si="1"/>
        <v/>
      </c>
    </row>
    <row r="55" spans="1:16">
      <c r="A55" t="s">
        <v>2716</v>
      </c>
      <c r="B55" t="s">
        <v>2435</v>
      </c>
      <c r="C55">
        <f>COUNTIFS(GameLog!D:D,'BOS F'!A55,GameLog!C:C,"BOS",GameLog!E:E,INDEX(Positions!$A$1:$B$9,MATCH('BOS F'!$B55,Positions!$A$1:$A$9,0),2))</f>
        <v>0</v>
      </c>
      <c r="D55">
        <f>SUMIFS(GameLog!F:F,GameLog!$D:$D,'BOS F'!A55,GameLog!$E:$E,INDEX(Positions!$A$1:$B$9,MATCH('BOS F'!$B55,Positions!$A$1:$A$9,0),2),GameLog!$C:$C,"BOS")</f>
        <v>0</v>
      </c>
      <c r="E55" s="12">
        <f>SUMIFS(GameLog!AM:AM,GameLog!$D:$D,'BOS F'!$A55,GameLog!$E:$E,INDEX(Positions!$A$1:$B$9,MATCH('BOS F'!$B55,Positions!$A$1:$A$9,0),2),GameLog!$C:$C,"BOS")</f>
        <v>0</v>
      </c>
      <c r="F55">
        <f>SUMIFS(GameLog!AN:AN,GameLog!$D:$D,'BOS F'!$A55,GameLog!$E:$E,INDEX(Positions!$A$1:$B$9,MATCH('BOS F'!$B55,Positions!$A$1:$A$9,0),2),GameLog!$C:$C,"BOS")</f>
        <v>0</v>
      </c>
      <c r="G55">
        <f>SUMIFS(GameLog!AO:AO,GameLog!$D:$D,'BOS F'!$A55,GameLog!$E:$E,INDEX(Positions!$A$1:$B$9,MATCH('BOS F'!$B55,Positions!$A$1:$A$9,0),2),GameLog!$C:$C,"BOS")</f>
        <v>0</v>
      </c>
      <c r="H55">
        <f>SUMIFS(GameLog!AP:AP,GameLog!$D:$D,'BOS F'!$A55,GameLog!$E:$E,INDEX(Positions!$A$1:$B$9,MATCH('BOS F'!$B55,Positions!$A$1:$A$9,0),2),GameLog!$C:$C,"BOS")</f>
        <v>0</v>
      </c>
      <c r="I55">
        <f>SUMIFS(GameLog!AQ:AQ,GameLog!$D:$D,'BOS F'!$A55,GameLog!$E:$E,INDEX(Positions!$A$1:$B$9,MATCH('BOS F'!$B55,Positions!$A$1:$A$9,0),2),GameLog!$C:$C,"BOS")</f>
        <v>0</v>
      </c>
      <c r="J55">
        <f>SUMIFS(GameLog!AR:AR,GameLog!$D:$D,'BOS F'!$A55,GameLog!$E:$E,INDEX(Positions!$A$1:$B$9,MATCH('BOS F'!$B55,Positions!$A$1:$A$9,0),2),GameLog!$C:$C,"BOS")</f>
        <v>0</v>
      </c>
      <c r="K55">
        <f>SUMIFS(GameLog!AS:AS,GameLog!$D:$D,'BOS F'!$A55,GameLog!$E:$E,INDEX(Positions!$A$1:$B$9,MATCH('BOS F'!$B55,Positions!$A$1:$A$9,0),2),GameLog!$C:$C,"BOS")</f>
        <v>0</v>
      </c>
      <c r="L55">
        <f>SUMIFS(GameLog!AT:AT,GameLog!$D:$D,'BOS F'!$A55,GameLog!$E:$E,INDEX(Positions!$A$1:$B$9,MATCH('BOS F'!$B55,Positions!$A$1:$A$9,0),2),GameLog!$C:$C,"BOS")</f>
        <v>0</v>
      </c>
      <c r="M55">
        <f>SUMIFS(GameLog!AU:AU,GameLog!$D:$D,'BOS F'!$A55,GameLog!$E:$E,INDEX(Positions!$A$1:$B$9,MATCH('BOS F'!$B55,Positions!$A$1:$A$9,0),2),GameLog!$C:$C,"BOS")</f>
        <v>0</v>
      </c>
      <c r="N55">
        <f>SUMIFS(GameLog!AV:AV,GameLog!$D:$D,'BOS F'!$A55,GameLog!$E:$E,INDEX(Positions!$A$1:$B$9,MATCH('BOS F'!$B55,Positions!$A$1:$A$9,0),2),GameLog!$C:$C,"BOS")</f>
        <v>0</v>
      </c>
      <c r="O55" s="8">
        <f t="shared" si="0"/>
        <v>0</v>
      </c>
      <c r="P55" s="18" t="str">
        <f t="shared" si="1"/>
        <v/>
      </c>
    </row>
    <row r="56" spans="1:16">
      <c r="A56" t="s">
        <v>2705</v>
      </c>
      <c r="B56" t="s">
        <v>2435</v>
      </c>
      <c r="C56">
        <f>COUNTIFS(GameLog!D:D,'BOS F'!A56,GameLog!C:C,"BOS",GameLog!E:E,INDEX(Positions!$A$1:$B$9,MATCH('BOS F'!$B56,Positions!$A$1:$A$9,0),2))</f>
        <v>0</v>
      </c>
      <c r="D56">
        <f>SUMIFS(GameLog!F:F,GameLog!$D:$D,'BOS F'!A56,GameLog!$E:$E,INDEX(Positions!$A$1:$B$9,MATCH('BOS F'!$B56,Positions!$A$1:$A$9,0),2),GameLog!$C:$C,"BOS")</f>
        <v>0</v>
      </c>
      <c r="E56" s="12">
        <f>SUMIFS(GameLog!AM:AM,GameLog!$D:$D,'BOS F'!$A56,GameLog!$E:$E,INDEX(Positions!$A$1:$B$9,MATCH('BOS F'!$B56,Positions!$A$1:$A$9,0),2),GameLog!$C:$C,"BOS")</f>
        <v>0</v>
      </c>
      <c r="F56">
        <f>SUMIFS(GameLog!AN:AN,GameLog!$D:$D,'BOS F'!$A56,GameLog!$E:$E,INDEX(Positions!$A$1:$B$9,MATCH('BOS F'!$B56,Positions!$A$1:$A$9,0),2),GameLog!$C:$C,"BOS")</f>
        <v>0</v>
      </c>
      <c r="G56">
        <f>SUMIFS(GameLog!AO:AO,GameLog!$D:$D,'BOS F'!$A56,GameLog!$E:$E,INDEX(Positions!$A$1:$B$9,MATCH('BOS F'!$B56,Positions!$A$1:$A$9,0),2),GameLog!$C:$C,"BOS")</f>
        <v>0</v>
      </c>
      <c r="H56">
        <f>SUMIFS(GameLog!AP:AP,GameLog!$D:$D,'BOS F'!$A56,GameLog!$E:$E,INDEX(Positions!$A$1:$B$9,MATCH('BOS F'!$B56,Positions!$A$1:$A$9,0),2),GameLog!$C:$C,"BOS")</f>
        <v>0</v>
      </c>
      <c r="I56">
        <f>SUMIFS(GameLog!AQ:AQ,GameLog!$D:$D,'BOS F'!$A56,GameLog!$E:$E,INDEX(Positions!$A$1:$B$9,MATCH('BOS F'!$B56,Positions!$A$1:$A$9,0),2),GameLog!$C:$C,"BOS")</f>
        <v>0</v>
      </c>
      <c r="J56">
        <f>SUMIFS(GameLog!AR:AR,GameLog!$D:$D,'BOS F'!$A56,GameLog!$E:$E,INDEX(Positions!$A$1:$B$9,MATCH('BOS F'!$B56,Positions!$A$1:$A$9,0),2),GameLog!$C:$C,"BOS")</f>
        <v>0</v>
      </c>
      <c r="K56">
        <f>SUMIFS(GameLog!AS:AS,GameLog!$D:$D,'BOS F'!$A56,GameLog!$E:$E,INDEX(Positions!$A$1:$B$9,MATCH('BOS F'!$B56,Positions!$A$1:$A$9,0),2),GameLog!$C:$C,"BOS")</f>
        <v>0</v>
      </c>
      <c r="L56">
        <f>SUMIFS(GameLog!AT:AT,GameLog!$D:$D,'BOS F'!$A56,GameLog!$E:$E,INDEX(Positions!$A$1:$B$9,MATCH('BOS F'!$B56,Positions!$A$1:$A$9,0),2),GameLog!$C:$C,"BOS")</f>
        <v>0</v>
      </c>
      <c r="M56">
        <f>SUMIFS(GameLog!AU:AU,GameLog!$D:$D,'BOS F'!$A56,GameLog!$E:$E,INDEX(Positions!$A$1:$B$9,MATCH('BOS F'!$B56,Positions!$A$1:$A$9,0),2),GameLog!$C:$C,"BOS")</f>
        <v>0</v>
      </c>
      <c r="N56">
        <f>SUMIFS(GameLog!AV:AV,GameLog!$D:$D,'BOS F'!$A56,GameLog!$E:$E,INDEX(Positions!$A$1:$B$9,MATCH('BOS F'!$B56,Positions!$A$1:$A$9,0),2),GameLog!$C:$C,"BOS")</f>
        <v>0</v>
      </c>
      <c r="O56" s="8">
        <f t="shared" si="0"/>
        <v>0</v>
      </c>
      <c r="P56" s="18" t="str">
        <f t="shared" si="1"/>
        <v/>
      </c>
    </row>
    <row r="57" spans="1:16">
      <c r="A57" t="s">
        <v>2709</v>
      </c>
      <c r="B57" t="s">
        <v>2435</v>
      </c>
      <c r="C57">
        <f>COUNTIFS(GameLog!D:D,'BOS F'!A57,GameLog!C:C,"BOS",GameLog!E:E,INDEX(Positions!$A$1:$B$9,MATCH('BOS F'!$B57,Positions!$A$1:$A$9,0),2))</f>
        <v>0</v>
      </c>
      <c r="D57">
        <f>SUMIFS(GameLog!F:F,GameLog!$D:$D,'BOS F'!A57,GameLog!$E:$E,INDEX(Positions!$A$1:$B$9,MATCH('BOS F'!$B57,Positions!$A$1:$A$9,0),2),GameLog!$C:$C,"BOS")</f>
        <v>0</v>
      </c>
      <c r="E57" s="12">
        <f>SUMIFS(GameLog!AM:AM,GameLog!$D:$D,'BOS F'!$A57,GameLog!$E:$E,INDEX(Positions!$A$1:$B$9,MATCH('BOS F'!$B57,Positions!$A$1:$A$9,0),2),GameLog!$C:$C,"BOS")</f>
        <v>0</v>
      </c>
      <c r="F57">
        <f>SUMIFS(GameLog!AN:AN,GameLog!$D:$D,'BOS F'!$A57,GameLog!$E:$E,INDEX(Positions!$A$1:$B$9,MATCH('BOS F'!$B57,Positions!$A$1:$A$9,0),2),GameLog!$C:$C,"BOS")</f>
        <v>0</v>
      </c>
      <c r="G57">
        <f>SUMIFS(GameLog!AO:AO,GameLog!$D:$D,'BOS F'!$A57,GameLog!$E:$E,INDEX(Positions!$A$1:$B$9,MATCH('BOS F'!$B57,Positions!$A$1:$A$9,0),2),GameLog!$C:$C,"BOS")</f>
        <v>0</v>
      </c>
      <c r="H57">
        <f>SUMIFS(GameLog!AP:AP,GameLog!$D:$D,'BOS F'!$A57,GameLog!$E:$E,INDEX(Positions!$A$1:$B$9,MATCH('BOS F'!$B57,Positions!$A$1:$A$9,0),2),GameLog!$C:$C,"BOS")</f>
        <v>0</v>
      </c>
      <c r="I57">
        <f>SUMIFS(GameLog!AQ:AQ,GameLog!$D:$D,'BOS F'!$A57,GameLog!$E:$E,INDEX(Positions!$A$1:$B$9,MATCH('BOS F'!$B57,Positions!$A$1:$A$9,0),2),GameLog!$C:$C,"BOS")</f>
        <v>0</v>
      </c>
      <c r="J57">
        <f>SUMIFS(GameLog!AR:AR,GameLog!$D:$D,'BOS F'!$A57,GameLog!$E:$E,INDEX(Positions!$A$1:$B$9,MATCH('BOS F'!$B57,Positions!$A$1:$A$9,0),2),GameLog!$C:$C,"BOS")</f>
        <v>0</v>
      </c>
      <c r="K57">
        <f>SUMIFS(GameLog!AS:AS,GameLog!$D:$D,'BOS F'!$A57,GameLog!$E:$E,INDEX(Positions!$A$1:$B$9,MATCH('BOS F'!$B57,Positions!$A$1:$A$9,0),2),GameLog!$C:$C,"BOS")</f>
        <v>0</v>
      </c>
      <c r="L57">
        <f>SUMIFS(GameLog!AT:AT,GameLog!$D:$D,'BOS F'!$A57,GameLog!$E:$E,INDEX(Positions!$A$1:$B$9,MATCH('BOS F'!$B57,Positions!$A$1:$A$9,0),2),GameLog!$C:$C,"BOS")</f>
        <v>0</v>
      </c>
      <c r="M57">
        <f>SUMIFS(GameLog!AU:AU,GameLog!$D:$D,'BOS F'!$A57,GameLog!$E:$E,INDEX(Positions!$A$1:$B$9,MATCH('BOS F'!$B57,Positions!$A$1:$A$9,0),2),GameLog!$C:$C,"BOS")</f>
        <v>0</v>
      </c>
      <c r="N57">
        <f>SUMIFS(GameLog!AV:AV,GameLog!$D:$D,'BOS F'!$A57,GameLog!$E:$E,INDEX(Positions!$A$1:$B$9,MATCH('BOS F'!$B57,Positions!$A$1:$A$9,0),2),GameLog!$C:$C,"BOS")</f>
        <v>0</v>
      </c>
      <c r="O57" s="8">
        <f t="shared" si="0"/>
        <v>0</v>
      </c>
      <c r="P57" s="18" t="str">
        <f t="shared" si="1"/>
        <v/>
      </c>
    </row>
    <row r="58" spans="1:16">
      <c r="A58" t="s">
        <v>2708</v>
      </c>
      <c r="B58" t="s">
        <v>2435</v>
      </c>
      <c r="C58">
        <f>COUNTIFS(GameLog!D:D,'BOS F'!A58,GameLog!C:C,"BOS",GameLog!E:E,INDEX(Positions!$A$1:$B$9,MATCH('BOS F'!$B58,Positions!$A$1:$A$9,0),2))</f>
        <v>0</v>
      </c>
      <c r="D58">
        <f>SUMIFS(GameLog!F:F,GameLog!$D:$D,'BOS F'!A58,GameLog!$E:$E,INDEX(Positions!$A$1:$B$9,MATCH('BOS F'!$B58,Positions!$A$1:$A$9,0),2),GameLog!$C:$C,"BOS")</f>
        <v>0</v>
      </c>
      <c r="E58" s="12">
        <f>SUMIFS(GameLog!AM:AM,GameLog!$D:$D,'BOS F'!$A58,GameLog!$E:$E,INDEX(Positions!$A$1:$B$9,MATCH('BOS F'!$B58,Positions!$A$1:$A$9,0),2),GameLog!$C:$C,"BOS")</f>
        <v>0</v>
      </c>
      <c r="F58">
        <f>SUMIFS(GameLog!AN:AN,GameLog!$D:$D,'BOS F'!$A58,GameLog!$E:$E,INDEX(Positions!$A$1:$B$9,MATCH('BOS F'!$B58,Positions!$A$1:$A$9,0),2),GameLog!$C:$C,"BOS")</f>
        <v>0</v>
      </c>
      <c r="G58">
        <f>SUMIFS(GameLog!AO:AO,GameLog!$D:$D,'BOS F'!$A58,GameLog!$E:$E,INDEX(Positions!$A$1:$B$9,MATCH('BOS F'!$B58,Positions!$A$1:$A$9,0),2),GameLog!$C:$C,"BOS")</f>
        <v>0</v>
      </c>
      <c r="H58">
        <f>SUMIFS(GameLog!AP:AP,GameLog!$D:$D,'BOS F'!$A58,GameLog!$E:$E,INDEX(Positions!$A$1:$B$9,MATCH('BOS F'!$B58,Positions!$A$1:$A$9,0),2),GameLog!$C:$C,"BOS")</f>
        <v>0</v>
      </c>
      <c r="I58">
        <f>SUMIFS(GameLog!AQ:AQ,GameLog!$D:$D,'BOS F'!$A58,GameLog!$E:$E,INDEX(Positions!$A$1:$B$9,MATCH('BOS F'!$B58,Positions!$A$1:$A$9,0),2),GameLog!$C:$C,"BOS")</f>
        <v>0</v>
      </c>
      <c r="J58">
        <f>SUMIFS(GameLog!AR:AR,GameLog!$D:$D,'BOS F'!$A58,GameLog!$E:$E,INDEX(Positions!$A$1:$B$9,MATCH('BOS F'!$B58,Positions!$A$1:$A$9,0),2),GameLog!$C:$C,"BOS")</f>
        <v>0</v>
      </c>
      <c r="K58">
        <f>SUMIFS(GameLog!AS:AS,GameLog!$D:$D,'BOS F'!$A58,GameLog!$E:$E,INDEX(Positions!$A$1:$B$9,MATCH('BOS F'!$B58,Positions!$A$1:$A$9,0),2),GameLog!$C:$C,"BOS")</f>
        <v>0</v>
      </c>
      <c r="L58">
        <f>SUMIFS(GameLog!AT:AT,GameLog!$D:$D,'BOS F'!$A58,GameLog!$E:$E,INDEX(Positions!$A$1:$B$9,MATCH('BOS F'!$B58,Positions!$A$1:$A$9,0),2),GameLog!$C:$C,"BOS")</f>
        <v>0</v>
      </c>
      <c r="M58">
        <f>SUMIFS(GameLog!AU:AU,GameLog!$D:$D,'BOS F'!$A58,GameLog!$E:$E,INDEX(Positions!$A$1:$B$9,MATCH('BOS F'!$B58,Positions!$A$1:$A$9,0),2),GameLog!$C:$C,"BOS")</f>
        <v>0</v>
      </c>
      <c r="N58">
        <f>SUMIFS(GameLog!AV:AV,GameLog!$D:$D,'BOS F'!$A58,GameLog!$E:$E,INDEX(Positions!$A$1:$B$9,MATCH('BOS F'!$B58,Positions!$A$1:$A$9,0),2),GameLog!$C:$C,"BOS")</f>
        <v>0</v>
      </c>
      <c r="O58" s="8">
        <f t="shared" si="0"/>
        <v>0</v>
      </c>
      <c r="P58" s="18" t="str">
        <f t="shared" si="1"/>
        <v/>
      </c>
    </row>
    <row r="59" spans="1:16">
      <c r="A59" t="s">
        <v>2714</v>
      </c>
      <c r="B59" t="s">
        <v>2435</v>
      </c>
      <c r="C59">
        <f>COUNTIFS(GameLog!D:D,'BOS F'!A59,GameLog!C:C,"BOS",GameLog!E:E,INDEX(Positions!$A$1:$B$9,MATCH('BOS F'!$B59,Positions!$A$1:$A$9,0),2))</f>
        <v>0</v>
      </c>
      <c r="D59">
        <f>SUMIFS(GameLog!F:F,GameLog!$D:$D,'BOS F'!A59,GameLog!$E:$E,INDEX(Positions!$A$1:$B$9,MATCH('BOS F'!$B59,Positions!$A$1:$A$9,0),2),GameLog!$C:$C,"BOS")</f>
        <v>0</v>
      </c>
      <c r="E59" s="12">
        <f>SUMIFS(GameLog!AM:AM,GameLog!$D:$D,'BOS F'!$A59,GameLog!$E:$E,INDEX(Positions!$A$1:$B$9,MATCH('BOS F'!$B59,Positions!$A$1:$A$9,0),2),GameLog!$C:$C,"BOS")</f>
        <v>0</v>
      </c>
      <c r="F59">
        <f>SUMIFS(GameLog!AN:AN,GameLog!$D:$D,'BOS F'!$A59,GameLog!$E:$E,INDEX(Positions!$A$1:$B$9,MATCH('BOS F'!$B59,Positions!$A$1:$A$9,0),2),GameLog!$C:$C,"BOS")</f>
        <v>0</v>
      </c>
      <c r="G59">
        <f>SUMIFS(GameLog!AO:AO,GameLog!$D:$D,'BOS F'!$A59,GameLog!$E:$E,INDEX(Positions!$A$1:$B$9,MATCH('BOS F'!$B59,Positions!$A$1:$A$9,0),2),GameLog!$C:$C,"BOS")</f>
        <v>0</v>
      </c>
      <c r="H59">
        <f>SUMIFS(GameLog!AP:AP,GameLog!$D:$D,'BOS F'!$A59,GameLog!$E:$E,INDEX(Positions!$A$1:$B$9,MATCH('BOS F'!$B59,Positions!$A$1:$A$9,0),2),GameLog!$C:$C,"BOS")</f>
        <v>0</v>
      </c>
      <c r="I59">
        <f>SUMIFS(GameLog!AQ:AQ,GameLog!$D:$D,'BOS F'!$A59,GameLog!$E:$E,INDEX(Positions!$A$1:$B$9,MATCH('BOS F'!$B59,Positions!$A$1:$A$9,0),2),GameLog!$C:$C,"BOS")</f>
        <v>0</v>
      </c>
      <c r="J59">
        <f>SUMIFS(GameLog!AR:AR,GameLog!$D:$D,'BOS F'!$A59,GameLog!$E:$E,INDEX(Positions!$A$1:$B$9,MATCH('BOS F'!$B59,Positions!$A$1:$A$9,0),2),GameLog!$C:$C,"BOS")</f>
        <v>0</v>
      </c>
      <c r="K59">
        <f>SUMIFS(GameLog!AS:AS,GameLog!$D:$D,'BOS F'!$A59,GameLog!$E:$E,INDEX(Positions!$A$1:$B$9,MATCH('BOS F'!$B59,Positions!$A$1:$A$9,0),2),GameLog!$C:$C,"BOS")</f>
        <v>0</v>
      </c>
      <c r="L59">
        <f>SUMIFS(GameLog!AT:AT,GameLog!$D:$D,'BOS F'!$A59,GameLog!$E:$E,INDEX(Positions!$A$1:$B$9,MATCH('BOS F'!$B59,Positions!$A$1:$A$9,0),2),GameLog!$C:$C,"BOS")</f>
        <v>0</v>
      </c>
      <c r="M59">
        <f>SUMIFS(GameLog!AU:AU,GameLog!$D:$D,'BOS F'!$A59,GameLog!$E:$E,INDEX(Positions!$A$1:$B$9,MATCH('BOS F'!$B59,Positions!$A$1:$A$9,0),2),GameLog!$C:$C,"BOS")</f>
        <v>0</v>
      </c>
      <c r="N59">
        <f>SUMIFS(GameLog!AV:AV,GameLog!$D:$D,'BOS F'!$A59,GameLog!$E:$E,INDEX(Positions!$A$1:$B$9,MATCH('BOS F'!$B59,Positions!$A$1:$A$9,0),2),GameLog!$C:$C,"BOS")</f>
        <v>0</v>
      </c>
      <c r="O59" s="8">
        <f t="shared" si="0"/>
        <v>0</v>
      </c>
      <c r="P59" s="18" t="str">
        <f t="shared" si="1"/>
        <v/>
      </c>
    </row>
    <row r="60" spans="1:16">
      <c r="A60" t="s">
        <v>2702</v>
      </c>
      <c r="B60" t="s">
        <v>2435</v>
      </c>
      <c r="C60">
        <f>COUNTIFS(GameLog!D:D,'BOS F'!A60,GameLog!C:C,"BOS",GameLog!E:E,INDEX(Positions!$A$1:$B$9,MATCH('BOS F'!$B60,Positions!$A$1:$A$9,0),2))</f>
        <v>3</v>
      </c>
      <c r="D60">
        <f>SUMIFS(GameLog!F:F,GameLog!$D:$D,'BOS F'!A60,GameLog!$E:$E,INDEX(Positions!$A$1:$B$9,MATCH('BOS F'!$B60,Positions!$A$1:$A$9,0),2),GameLog!$C:$C,"BOS")</f>
        <v>3</v>
      </c>
      <c r="E60" s="12">
        <f>SUMIFS(GameLog!AM:AM,GameLog!$D:$D,'BOS F'!$A60,GameLog!$E:$E,INDEX(Positions!$A$1:$B$9,MATCH('BOS F'!$B60,Positions!$A$1:$A$9,0),2),GameLog!$C:$C,"BOS")</f>
        <v>26</v>
      </c>
      <c r="F60">
        <f>SUMIFS(GameLog!AN:AN,GameLog!$D:$D,'BOS F'!$A60,GameLog!$E:$E,INDEX(Positions!$A$1:$B$9,MATCH('BOS F'!$B60,Positions!$A$1:$A$9,0),2),GameLog!$C:$C,"BOS")</f>
        <v>3</v>
      </c>
      <c r="G60">
        <f>SUMIFS(GameLog!AO:AO,GameLog!$D:$D,'BOS F'!$A60,GameLog!$E:$E,INDEX(Positions!$A$1:$B$9,MATCH('BOS F'!$B60,Positions!$A$1:$A$9,0),2),GameLog!$C:$C,"BOS")</f>
        <v>0</v>
      </c>
      <c r="H60">
        <f>SUMIFS(GameLog!AP:AP,GameLog!$D:$D,'BOS F'!$A60,GameLog!$E:$E,INDEX(Positions!$A$1:$B$9,MATCH('BOS F'!$B60,Positions!$A$1:$A$9,0),2),GameLog!$C:$C,"BOS")</f>
        <v>0</v>
      </c>
      <c r="I60">
        <f>SUMIFS(GameLog!AQ:AQ,GameLog!$D:$D,'BOS F'!$A60,GameLog!$E:$E,INDEX(Positions!$A$1:$B$9,MATCH('BOS F'!$B60,Positions!$A$1:$A$9,0),2),GameLog!$C:$C,"BOS")</f>
        <v>0</v>
      </c>
      <c r="J60">
        <f>SUMIFS(GameLog!AR:AR,GameLog!$D:$D,'BOS F'!$A60,GameLog!$E:$E,INDEX(Positions!$A$1:$B$9,MATCH('BOS F'!$B60,Positions!$A$1:$A$9,0),2),GameLog!$C:$C,"BOS")</f>
        <v>0</v>
      </c>
      <c r="K60">
        <f>SUMIFS(GameLog!AS:AS,GameLog!$D:$D,'BOS F'!$A60,GameLog!$E:$E,INDEX(Positions!$A$1:$B$9,MATCH('BOS F'!$B60,Positions!$A$1:$A$9,0),2),GameLog!$C:$C,"BOS")</f>
        <v>0</v>
      </c>
      <c r="L60">
        <f>SUMIFS(GameLog!AT:AT,GameLog!$D:$D,'BOS F'!$A60,GameLog!$E:$E,INDEX(Positions!$A$1:$B$9,MATCH('BOS F'!$B60,Positions!$A$1:$A$9,0),2),GameLog!$C:$C,"BOS")</f>
        <v>0</v>
      </c>
      <c r="M60">
        <f>SUMIFS(GameLog!AU:AU,GameLog!$D:$D,'BOS F'!$A60,GameLog!$E:$E,INDEX(Positions!$A$1:$B$9,MATCH('BOS F'!$B60,Positions!$A$1:$A$9,0),2),GameLog!$C:$C,"BOS")</f>
        <v>0</v>
      </c>
      <c r="N60">
        <f>SUMIFS(GameLog!AV:AV,GameLog!$D:$D,'BOS F'!$A60,GameLog!$E:$E,INDEX(Positions!$A$1:$B$9,MATCH('BOS F'!$B60,Positions!$A$1:$A$9,0),2),GameLog!$C:$C,"BOS")</f>
        <v>0</v>
      </c>
      <c r="O60" s="8">
        <f t="shared" si="0"/>
        <v>1</v>
      </c>
      <c r="P60" s="18" t="str">
        <f t="shared" si="1"/>
        <v/>
      </c>
    </row>
    <row r="61" spans="1:16">
      <c r="A61" t="s">
        <v>2712</v>
      </c>
      <c r="B61" t="s">
        <v>2435</v>
      </c>
      <c r="C61">
        <f>COUNTIFS(GameLog!D:D,'BOS F'!A61,GameLog!C:C,"BOS",GameLog!E:E,INDEX(Positions!$A$1:$B$9,MATCH('BOS F'!$B61,Positions!$A$1:$A$9,0),2))</f>
        <v>0</v>
      </c>
      <c r="D61">
        <f>SUMIFS(GameLog!F:F,GameLog!$D:$D,'BOS F'!A61,GameLog!$E:$E,INDEX(Positions!$A$1:$B$9,MATCH('BOS F'!$B61,Positions!$A$1:$A$9,0),2),GameLog!$C:$C,"BOS")</f>
        <v>0</v>
      </c>
      <c r="E61" s="12">
        <f>SUMIFS(GameLog!AM:AM,GameLog!$D:$D,'BOS F'!$A61,GameLog!$E:$E,INDEX(Positions!$A$1:$B$9,MATCH('BOS F'!$B61,Positions!$A$1:$A$9,0),2),GameLog!$C:$C,"BOS")</f>
        <v>0</v>
      </c>
      <c r="F61">
        <f>SUMIFS(GameLog!AN:AN,GameLog!$D:$D,'BOS F'!$A61,GameLog!$E:$E,INDEX(Positions!$A$1:$B$9,MATCH('BOS F'!$B61,Positions!$A$1:$A$9,0),2),GameLog!$C:$C,"BOS")</f>
        <v>0</v>
      </c>
      <c r="G61">
        <f>SUMIFS(GameLog!AO:AO,GameLog!$D:$D,'BOS F'!$A61,GameLog!$E:$E,INDEX(Positions!$A$1:$B$9,MATCH('BOS F'!$B61,Positions!$A$1:$A$9,0),2),GameLog!$C:$C,"BOS")</f>
        <v>0</v>
      </c>
      <c r="H61">
        <f>SUMIFS(GameLog!AP:AP,GameLog!$D:$D,'BOS F'!$A61,GameLog!$E:$E,INDEX(Positions!$A$1:$B$9,MATCH('BOS F'!$B61,Positions!$A$1:$A$9,0),2),GameLog!$C:$C,"BOS")</f>
        <v>0</v>
      </c>
      <c r="I61">
        <f>SUMIFS(GameLog!AQ:AQ,GameLog!$D:$D,'BOS F'!$A61,GameLog!$E:$E,INDEX(Positions!$A$1:$B$9,MATCH('BOS F'!$B61,Positions!$A$1:$A$9,0),2),GameLog!$C:$C,"BOS")</f>
        <v>0</v>
      </c>
      <c r="J61">
        <f>SUMIFS(GameLog!AR:AR,GameLog!$D:$D,'BOS F'!$A61,GameLog!$E:$E,INDEX(Positions!$A$1:$B$9,MATCH('BOS F'!$B61,Positions!$A$1:$A$9,0),2),GameLog!$C:$C,"BOS")</f>
        <v>0</v>
      </c>
      <c r="K61">
        <f>SUMIFS(GameLog!AS:AS,GameLog!$D:$D,'BOS F'!$A61,GameLog!$E:$E,INDEX(Positions!$A$1:$B$9,MATCH('BOS F'!$B61,Positions!$A$1:$A$9,0),2),GameLog!$C:$C,"BOS")</f>
        <v>0</v>
      </c>
      <c r="L61">
        <f>SUMIFS(GameLog!AT:AT,GameLog!$D:$D,'BOS F'!$A61,GameLog!$E:$E,INDEX(Positions!$A$1:$B$9,MATCH('BOS F'!$B61,Positions!$A$1:$A$9,0),2),GameLog!$C:$C,"BOS")</f>
        <v>0</v>
      </c>
      <c r="M61">
        <f>SUMIFS(GameLog!AU:AU,GameLog!$D:$D,'BOS F'!$A61,GameLog!$E:$E,INDEX(Positions!$A$1:$B$9,MATCH('BOS F'!$B61,Positions!$A$1:$A$9,0),2),GameLog!$C:$C,"BOS")</f>
        <v>0</v>
      </c>
      <c r="N61">
        <f>SUMIFS(GameLog!AV:AV,GameLog!$D:$D,'BOS F'!$A61,GameLog!$E:$E,INDEX(Positions!$A$1:$B$9,MATCH('BOS F'!$B61,Positions!$A$1:$A$9,0),2),GameLog!$C:$C,"BOS")</f>
        <v>0</v>
      </c>
      <c r="O61" s="8">
        <f t="shared" si="0"/>
        <v>0</v>
      </c>
    </row>
    <row r="62" spans="1:16">
      <c r="A62" t="s">
        <v>2706</v>
      </c>
      <c r="B62" t="s">
        <v>2436</v>
      </c>
      <c r="C62">
        <f>COUNTIFS(GameLog!D:D,'BOS F'!A62,GameLog!C:C,"BOS",GameLog!E:E,INDEX(Positions!$A$1:$B$9,MATCH('BOS F'!$B62,Positions!$A$1:$A$9,0),2))</f>
        <v>1</v>
      </c>
      <c r="D62">
        <f>SUMIFS(GameLog!F:F,GameLog!$D:$D,'BOS F'!A62,GameLog!$E:$E,INDEX(Positions!$A$1:$B$9,MATCH('BOS F'!$B62,Positions!$A$1:$A$9,0),2),GameLog!$C:$C,"BOS")</f>
        <v>1</v>
      </c>
      <c r="E62" s="12">
        <f>SUMIFS(GameLog!AM:AM,GameLog!$D:$D,'BOS F'!$A62,GameLog!$E:$E,INDEX(Positions!$A$1:$B$9,MATCH('BOS F'!$B62,Positions!$A$1:$A$9,0),2),GameLog!$C:$C,"BOS")</f>
        <v>8</v>
      </c>
      <c r="F62">
        <f>SUMIFS(GameLog!AN:AN,GameLog!$D:$D,'BOS F'!$A62,GameLog!$E:$E,INDEX(Positions!$A$1:$B$9,MATCH('BOS F'!$B62,Positions!$A$1:$A$9,0),2),GameLog!$C:$C,"BOS")</f>
        <v>0</v>
      </c>
      <c r="G62">
        <f>SUMIFS(GameLog!AO:AO,GameLog!$D:$D,'BOS F'!$A62,GameLog!$E:$E,INDEX(Positions!$A$1:$B$9,MATCH('BOS F'!$B62,Positions!$A$1:$A$9,0),2),GameLog!$C:$C,"BOS")</f>
        <v>0</v>
      </c>
      <c r="H62">
        <f>SUMIFS(GameLog!AP:AP,GameLog!$D:$D,'BOS F'!$A62,GameLog!$E:$E,INDEX(Positions!$A$1:$B$9,MATCH('BOS F'!$B62,Positions!$A$1:$A$9,0),2),GameLog!$C:$C,"BOS")</f>
        <v>0</v>
      </c>
      <c r="I62">
        <f>SUMIFS(GameLog!AQ:AQ,GameLog!$D:$D,'BOS F'!$A62,GameLog!$E:$E,INDEX(Positions!$A$1:$B$9,MATCH('BOS F'!$B62,Positions!$A$1:$A$9,0),2),GameLog!$C:$C,"BOS")</f>
        <v>0</v>
      </c>
      <c r="J62">
        <f>SUMIFS(GameLog!AR:AR,GameLog!$D:$D,'BOS F'!$A62,GameLog!$E:$E,INDEX(Positions!$A$1:$B$9,MATCH('BOS F'!$B62,Positions!$A$1:$A$9,0),2),GameLog!$C:$C,"BOS")</f>
        <v>0</v>
      </c>
      <c r="K62">
        <f>SUMIFS(GameLog!AS:AS,GameLog!$D:$D,'BOS F'!$A62,GameLog!$E:$E,INDEX(Positions!$A$1:$B$9,MATCH('BOS F'!$B62,Positions!$A$1:$A$9,0),2),GameLog!$C:$C,"BOS")</f>
        <v>0</v>
      </c>
      <c r="L62">
        <f>SUMIFS(GameLog!AT:AT,GameLog!$D:$D,'BOS F'!$A62,GameLog!$E:$E,INDEX(Positions!$A$1:$B$9,MATCH('BOS F'!$B62,Positions!$A$1:$A$9,0),2),GameLog!$C:$C,"BOS")</f>
        <v>0</v>
      </c>
      <c r="M62">
        <f>SUMIFS(GameLog!AU:AU,GameLog!$D:$D,'BOS F'!$A62,GameLog!$E:$E,INDEX(Positions!$A$1:$B$9,MATCH('BOS F'!$B62,Positions!$A$1:$A$9,0),2),GameLog!$C:$C,"BOS")</f>
        <v>0</v>
      </c>
      <c r="N62">
        <f>SUMIFS(GameLog!AV:AV,GameLog!$D:$D,'BOS F'!$A62,GameLog!$E:$E,INDEX(Positions!$A$1:$B$9,MATCH('BOS F'!$B62,Positions!$A$1:$A$9,0),2),GameLog!$C:$C,"BOS")</f>
        <v>0</v>
      </c>
      <c r="O62" s="8">
        <f t="shared" si="0"/>
        <v>0</v>
      </c>
    </row>
    <row r="63" spans="1:16">
      <c r="A63" t="s">
        <v>2716</v>
      </c>
      <c r="B63" t="s">
        <v>2436</v>
      </c>
      <c r="C63">
        <f>COUNTIFS(GameLog!D:D,'BOS F'!A63,GameLog!C:C,"BOS",GameLog!E:E,INDEX(Positions!$A$1:$B$9,MATCH('BOS F'!$B63,Positions!$A$1:$A$9,0),2))</f>
        <v>0</v>
      </c>
      <c r="D63">
        <f>SUMIFS(GameLog!F:F,GameLog!$D:$D,'BOS F'!A63,GameLog!$E:$E,INDEX(Positions!$A$1:$B$9,MATCH('BOS F'!$B63,Positions!$A$1:$A$9,0),2),GameLog!$C:$C,"BOS")</f>
        <v>0</v>
      </c>
      <c r="E63" s="12">
        <f>SUMIFS(GameLog!AM:AM,GameLog!$D:$D,'BOS F'!$A63,GameLog!$E:$E,INDEX(Positions!$A$1:$B$9,MATCH('BOS F'!$B63,Positions!$A$1:$A$9,0),2),GameLog!$C:$C,"BOS")</f>
        <v>0</v>
      </c>
      <c r="F63">
        <f>SUMIFS(GameLog!AN:AN,GameLog!$D:$D,'BOS F'!$A63,GameLog!$E:$E,INDEX(Positions!$A$1:$B$9,MATCH('BOS F'!$B63,Positions!$A$1:$A$9,0),2),GameLog!$C:$C,"BOS")</f>
        <v>0</v>
      </c>
      <c r="G63">
        <f>SUMIFS(GameLog!AO:AO,GameLog!$D:$D,'BOS F'!$A63,GameLog!$E:$E,INDEX(Positions!$A$1:$B$9,MATCH('BOS F'!$B63,Positions!$A$1:$A$9,0),2),GameLog!$C:$C,"BOS")</f>
        <v>0</v>
      </c>
      <c r="H63">
        <f>SUMIFS(GameLog!AP:AP,GameLog!$D:$D,'BOS F'!$A63,GameLog!$E:$E,INDEX(Positions!$A$1:$B$9,MATCH('BOS F'!$B63,Positions!$A$1:$A$9,0),2),GameLog!$C:$C,"BOS")</f>
        <v>0</v>
      </c>
      <c r="I63">
        <f>SUMIFS(GameLog!AQ:AQ,GameLog!$D:$D,'BOS F'!$A63,GameLog!$E:$E,INDEX(Positions!$A$1:$B$9,MATCH('BOS F'!$B63,Positions!$A$1:$A$9,0),2),GameLog!$C:$C,"BOS")</f>
        <v>0</v>
      </c>
      <c r="J63">
        <f>SUMIFS(GameLog!AR:AR,GameLog!$D:$D,'BOS F'!$A63,GameLog!$E:$E,INDEX(Positions!$A$1:$B$9,MATCH('BOS F'!$B63,Positions!$A$1:$A$9,0),2),GameLog!$C:$C,"BOS")</f>
        <v>0</v>
      </c>
      <c r="K63">
        <f>SUMIFS(GameLog!AS:AS,GameLog!$D:$D,'BOS F'!$A63,GameLog!$E:$E,INDEX(Positions!$A$1:$B$9,MATCH('BOS F'!$B63,Positions!$A$1:$A$9,0),2),GameLog!$C:$C,"BOS")</f>
        <v>0</v>
      </c>
      <c r="L63">
        <f>SUMIFS(GameLog!AT:AT,GameLog!$D:$D,'BOS F'!$A63,GameLog!$E:$E,INDEX(Positions!$A$1:$B$9,MATCH('BOS F'!$B63,Positions!$A$1:$A$9,0),2),GameLog!$C:$C,"BOS")</f>
        <v>0</v>
      </c>
      <c r="M63">
        <f>SUMIFS(GameLog!AU:AU,GameLog!$D:$D,'BOS F'!$A63,GameLog!$E:$E,INDEX(Positions!$A$1:$B$9,MATCH('BOS F'!$B63,Positions!$A$1:$A$9,0),2),GameLog!$C:$C,"BOS")</f>
        <v>0</v>
      </c>
      <c r="N63">
        <f>SUMIFS(GameLog!AV:AV,GameLog!$D:$D,'BOS F'!$A63,GameLog!$E:$E,INDEX(Positions!$A$1:$B$9,MATCH('BOS F'!$B63,Positions!$A$1:$A$9,0),2),GameLog!$C:$C,"BOS")</f>
        <v>0</v>
      </c>
      <c r="O63" s="8">
        <f t="shared" si="0"/>
        <v>0</v>
      </c>
    </row>
    <row r="64" spans="1:16">
      <c r="A64" t="s">
        <v>2703</v>
      </c>
      <c r="B64" t="s">
        <v>2436</v>
      </c>
      <c r="C64">
        <f>COUNTIFS(GameLog!D:D,'BOS F'!A64,GameLog!C:C,"BOS",GameLog!E:E,INDEX(Positions!$A$1:$B$9,MATCH('BOS F'!$B64,Positions!$A$1:$A$9,0),2))</f>
        <v>2</v>
      </c>
      <c r="D64">
        <f>SUMIFS(GameLog!F:F,GameLog!$D:$D,'BOS F'!A64,GameLog!$E:$E,INDEX(Positions!$A$1:$B$9,MATCH('BOS F'!$B64,Positions!$A$1:$A$9,0),2),GameLog!$C:$C,"BOS")</f>
        <v>2</v>
      </c>
      <c r="E64" s="12">
        <f>SUMIFS(GameLog!AM:AM,GameLog!$D:$D,'BOS F'!$A64,GameLog!$E:$E,INDEX(Positions!$A$1:$B$9,MATCH('BOS F'!$B64,Positions!$A$1:$A$9,0),2),GameLog!$C:$C,"BOS")</f>
        <v>18</v>
      </c>
      <c r="F64">
        <f>SUMIFS(GameLog!AN:AN,GameLog!$D:$D,'BOS F'!$A64,GameLog!$E:$E,INDEX(Positions!$A$1:$B$9,MATCH('BOS F'!$B64,Positions!$A$1:$A$9,0),2),GameLog!$C:$C,"BOS")</f>
        <v>6</v>
      </c>
      <c r="G64">
        <f>SUMIFS(GameLog!AO:AO,GameLog!$D:$D,'BOS F'!$A64,GameLog!$E:$E,INDEX(Positions!$A$1:$B$9,MATCH('BOS F'!$B64,Positions!$A$1:$A$9,0),2),GameLog!$C:$C,"BOS")</f>
        <v>0</v>
      </c>
      <c r="H64">
        <f>SUMIFS(GameLog!AP:AP,GameLog!$D:$D,'BOS F'!$A64,GameLog!$E:$E,INDEX(Positions!$A$1:$B$9,MATCH('BOS F'!$B64,Positions!$A$1:$A$9,0),2),GameLog!$C:$C,"BOS")</f>
        <v>0</v>
      </c>
      <c r="I64">
        <f>SUMIFS(GameLog!AQ:AQ,GameLog!$D:$D,'BOS F'!$A64,GameLog!$E:$E,INDEX(Positions!$A$1:$B$9,MATCH('BOS F'!$B64,Positions!$A$1:$A$9,0),2),GameLog!$C:$C,"BOS")</f>
        <v>0</v>
      </c>
      <c r="J64">
        <f>SUMIFS(GameLog!AR:AR,GameLog!$D:$D,'BOS F'!$A64,GameLog!$E:$E,INDEX(Positions!$A$1:$B$9,MATCH('BOS F'!$B64,Positions!$A$1:$A$9,0),2),GameLog!$C:$C,"BOS")</f>
        <v>0</v>
      </c>
      <c r="K64">
        <f>SUMIFS(GameLog!AS:AS,GameLog!$D:$D,'BOS F'!$A64,GameLog!$E:$E,INDEX(Positions!$A$1:$B$9,MATCH('BOS F'!$B64,Positions!$A$1:$A$9,0),2),GameLog!$C:$C,"BOS")</f>
        <v>0</v>
      </c>
      <c r="L64">
        <f>SUMIFS(GameLog!AT:AT,GameLog!$D:$D,'BOS F'!$A64,GameLog!$E:$E,INDEX(Positions!$A$1:$B$9,MATCH('BOS F'!$B64,Positions!$A$1:$A$9,0),2),GameLog!$C:$C,"BOS")</f>
        <v>0</v>
      </c>
      <c r="M64">
        <f>SUMIFS(GameLog!AU:AU,GameLog!$D:$D,'BOS F'!$A64,GameLog!$E:$E,INDEX(Positions!$A$1:$B$9,MATCH('BOS F'!$B64,Positions!$A$1:$A$9,0),2),GameLog!$C:$C,"BOS")</f>
        <v>0</v>
      </c>
      <c r="N64">
        <f>SUMIFS(GameLog!AV:AV,GameLog!$D:$D,'BOS F'!$A64,GameLog!$E:$E,INDEX(Positions!$A$1:$B$9,MATCH('BOS F'!$B64,Positions!$A$1:$A$9,0),2),GameLog!$C:$C,"BOS")</f>
        <v>0</v>
      </c>
      <c r="O64" s="8">
        <f t="shared" si="0"/>
        <v>1</v>
      </c>
    </row>
    <row r="65" spans="1:15">
      <c r="A65" t="s">
        <v>2712</v>
      </c>
      <c r="B65" t="s">
        <v>2436</v>
      </c>
      <c r="C65">
        <f>COUNTIFS(GameLog!D:D,'BOS F'!A65,GameLog!C:C,"BOS",GameLog!E:E,INDEX(Positions!$A$1:$B$9,MATCH('BOS F'!$B65,Positions!$A$1:$A$9,0),2))</f>
        <v>1</v>
      </c>
      <c r="D65">
        <f>SUMIFS(GameLog!F:F,GameLog!$D:$D,'BOS F'!A65,GameLog!$E:$E,INDEX(Positions!$A$1:$B$9,MATCH('BOS F'!$B65,Positions!$A$1:$A$9,0),2),GameLog!$C:$C,"BOS")</f>
        <v>0</v>
      </c>
      <c r="E65" s="12">
        <f>SUMIFS(GameLog!AM:AM,GameLog!$D:$D,'BOS F'!$A65,GameLog!$E:$E,INDEX(Positions!$A$1:$B$9,MATCH('BOS F'!$B65,Positions!$A$1:$A$9,0),2),GameLog!$C:$C,"BOS")</f>
        <v>1</v>
      </c>
      <c r="F65">
        <f>SUMIFS(GameLog!AN:AN,GameLog!$D:$D,'BOS F'!$A65,GameLog!$E:$E,INDEX(Positions!$A$1:$B$9,MATCH('BOS F'!$B65,Positions!$A$1:$A$9,0),2),GameLog!$C:$C,"BOS")</f>
        <v>0</v>
      </c>
      <c r="G65">
        <f>SUMIFS(GameLog!AO:AO,GameLog!$D:$D,'BOS F'!$A65,GameLog!$E:$E,INDEX(Positions!$A$1:$B$9,MATCH('BOS F'!$B65,Positions!$A$1:$A$9,0),2),GameLog!$C:$C,"BOS")</f>
        <v>0</v>
      </c>
      <c r="H65">
        <f>SUMIFS(GameLog!AP:AP,GameLog!$D:$D,'BOS F'!$A65,GameLog!$E:$E,INDEX(Positions!$A$1:$B$9,MATCH('BOS F'!$B65,Positions!$A$1:$A$9,0),2),GameLog!$C:$C,"BOS")</f>
        <v>0</v>
      </c>
      <c r="I65">
        <f>SUMIFS(GameLog!AQ:AQ,GameLog!$D:$D,'BOS F'!$A65,GameLog!$E:$E,INDEX(Positions!$A$1:$B$9,MATCH('BOS F'!$B65,Positions!$A$1:$A$9,0),2),GameLog!$C:$C,"BOS")</f>
        <v>0</v>
      </c>
      <c r="J65">
        <f>SUMIFS(GameLog!AR:AR,GameLog!$D:$D,'BOS F'!$A65,GameLog!$E:$E,INDEX(Positions!$A$1:$B$9,MATCH('BOS F'!$B65,Positions!$A$1:$A$9,0),2),GameLog!$C:$C,"BOS")</f>
        <v>0</v>
      </c>
      <c r="K65">
        <f>SUMIFS(GameLog!AS:AS,GameLog!$D:$D,'BOS F'!$A65,GameLog!$E:$E,INDEX(Positions!$A$1:$B$9,MATCH('BOS F'!$B65,Positions!$A$1:$A$9,0),2),GameLog!$C:$C,"BOS")</f>
        <v>0</v>
      </c>
      <c r="L65">
        <f>SUMIFS(GameLog!AT:AT,GameLog!$D:$D,'BOS F'!$A65,GameLog!$E:$E,INDEX(Positions!$A$1:$B$9,MATCH('BOS F'!$B65,Positions!$A$1:$A$9,0),2),GameLog!$C:$C,"BOS")</f>
        <v>0</v>
      </c>
      <c r="M65">
        <f>SUMIFS(GameLog!AU:AU,GameLog!$D:$D,'BOS F'!$A65,GameLog!$E:$E,INDEX(Positions!$A$1:$B$9,MATCH('BOS F'!$B65,Positions!$A$1:$A$9,0),2),GameLog!$C:$C,"BOS")</f>
        <v>0</v>
      </c>
      <c r="N65">
        <f>SUMIFS(GameLog!AV:AV,GameLog!$D:$D,'BOS F'!$A65,GameLog!$E:$E,INDEX(Positions!$A$1:$B$9,MATCH('BOS F'!$B65,Positions!$A$1:$A$9,0),2),GameLog!$C:$C,"BOS")</f>
        <v>0</v>
      </c>
      <c r="O65" s="8">
        <f t="shared" si="0"/>
        <v>0</v>
      </c>
    </row>
    <row r="66" spans="1:15">
      <c r="A66" t="s">
        <v>2709</v>
      </c>
      <c r="B66" t="s">
        <v>2437</v>
      </c>
      <c r="C66">
        <f>COUNTIFS(GameLog!D:D,'BOS F'!A66,GameLog!C:C,"BOS",GameLog!E:E,INDEX(Positions!$A$1:$B$9,MATCH('BOS F'!$B66,Positions!$A$1:$A$9,0),2))</f>
        <v>0</v>
      </c>
      <c r="D66">
        <f>SUMIFS(GameLog!F:F,GameLog!$D:$D,'BOS F'!A66,GameLog!$E:$E,INDEX(Positions!$A$1:$B$9,MATCH('BOS F'!$B66,Positions!$A$1:$A$9,0),2),GameLog!$C:$C,"BOS")</f>
        <v>0</v>
      </c>
      <c r="E66" s="12">
        <f>SUMIFS(GameLog!AM:AM,GameLog!$D:$D,'BOS F'!$A66,GameLog!$E:$E,INDEX(Positions!$A$1:$B$9,MATCH('BOS F'!$B66,Positions!$A$1:$A$9,0),2),GameLog!$C:$C,"BOS")</f>
        <v>0</v>
      </c>
      <c r="F66">
        <f>SUMIFS(GameLog!AN:AN,GameLog!$D:$D,'BOS F'!$A66,GameLog!$E:$E,INDEX(Positions!$A$1:$B$9,MATCH('BOS F'!$B66,Positions!$A$1:$A$9,0),2),GameLog!$C:$C,"BOS")</f>
        <v>0</v>
      </c>
      <c r="G66">
        <f>SUMIFS(GameLog!AO:AO,GameLog!$D:$D,'BOS F'!$A66,GameLog!$E:$E,INDEX(Positions!$A$1:$B$9,MATCH('BOS F'!$B66,Positions!$A$1:$A$9,0),2),GameLog!$C:$C,"BOS")</f>
        <v>0</v>
      </c>
      <c r="H66">
        <f>SUMIFS(GameLog!AP:AP,GameLog!$D:$D,'BOS F'!$A66,GameLog!$E:$E,INDEX(Positions!$A$1:$B$9,MATCH('BOS F'!$B66,Positions!$A$1:$A$9,0),2),GameLog!$C:$C,"BOS")</f>
        <v>0</v>
      </c>
      <c r="I66">
        <f>SUMIFS(GameLog!AQ:AQ,GameLog!$D:$D,'BOS F'!$A66,GameLog!$E:$E,INDEX(Positions!$A$1:$B$9,MATCH('BOS F'!$B66,Positions!$A$1:$A$9,0),2),GameLog!$C:$C,"BOS")</f>
        <v>0</v>
      </c>
      <c r="J66">
        <f>SUMIFS(GameLog!AR:AR,GameLog!$D:$D,'BOS F'!$A66,GameLog!$E:$E,INDEX(Positions!$A$1:$B$9,MATCH('BOS F'!$B66,Positions!$A$1:$A$9,0),2),GameLog!$C:$C,"BOS")</f>
        <v>0</v>
      </c>
      <c r="K66">
        <f>SUMIFS(GameLog!AS:AS,GameLog!$D:$D,'BOS F'!$A66,GameLog!$E:$E,INDEX(Positions!$A$1:$B$9,MATCH('BOS F'!$B66,Positions!$A$1:$A$9,0),2),GameLog!$C:$C,"BOS")</f>
        <v>0</v>
      </c>
      <c r="L66">
        <f>SUMIFS(GameLog!AT:AT,GameLog!$D:$D,'BOS F'!$A66,GameLog!$E:$E,INDEX(Positions!$A$1:$B$9,MATCH('BOS F'!$B66,Positions!$A$1:$A$9,0),2),GameLog!$C:$C,"BOS")</f>
        <v>0</v>
      </c>
      <c r="M66">
        <f>SUMIFS(GameLog!AU:AU,GameLog!$D:$D,'BOS F'!$A66,GameLog!$E:$E,INDEX(Positions!$A$1:$B$9,MATCH('BOS F'!$B66,Positions!$A$1:$A$9,0),2),GameLog!$C:$C,"BOS")</f>
        <v>0</v>
      </c>
      <c r="N66">
        <f>SUMIFS(GameLog!AV:AV,GameLog!$D:$D,'BOS F'!$A66,GameLog!$E:$E,INDEX(Positions!$A$1:$B$9,MATCH('BOS F'!$B66,Positions!$A$1:$A$9,0),2),GameLog!$C:$C,"BOS")</f>
        <v>0</v>
      </c>
      <c r="O66" s="8">
        <f t="shared" si="0"/>
        <v>0</v>
      </c>
    </row>
    <row r="67" spans="1:15">
      <c r="A67" t="s">
        <v>2703</v>
      </c>
      <c r="B67" t="s">
        <v>2437</v>
      </c>
      <c r="C67">
        <f>COUNTIFS(GameLog!D:D,'BOS F'!A67,GameLog!C:C,"BOS",GameLog!E:E,INDEX(Positions!$A$1:$B$9,MATCH('BOS F'!$B67,Positions!$A$1:$A$9,0),2))</f>
        <v>1</v>
      </c>
      <c r="D67">
        <f>SUMIFS(GameLog!F:F,GameLog!$D:$D,'BOS F'!A67,GameLog!$E:$E,INDEX(Positions!$A$1:$B$9,MATCH('BOS F'!$B67,Positions!$A$1:$A$9,0),2),GameLog!$C:$C,"BOS")</f>
        <v>1</v>
      </c>
      <c r="E67" s="12">
        <f>SUMIFS(GameLog!AM:AM,GameLog!$D:$D,'BOS F'!$A67,GameLog!$E:$E,INDEX(Positions!$A$1:$B$9,MATCH('BOS F'!$B67,Positions!$A$1:$A$9,0),2),GameLog!$C:$C,"BOS")</f>
        <v>7</v>
      </c>
      <c r="F67">
        <f>SUMIFS(GameLog!AN:AN,GameLog!$D:$D,'BOS F'!$A67,GameLog!$E:$E,INDEX(Positions!$A$1:$B$9,MATCH('BOS F'!$B67,Positions!$A$1:$A$9,0),2),GameLog!$C:$C,"BOS")</f>
        <v>5</v>
      </c>
      <c r="G67">
        <f>SUMIFS(GameLog!AO:AO,GameLog!$D:$D,'BOS F'!$A67,GameLog!$E:$E,INDEX(Positions!$A$1:$B$9,MATCH('BOS F'!$B67,Positions!$A$1:$A$9,0),2),GameLog!$C:$C,"BOS")</f>
        <v>0</v>
      </c>
      <c r="H67">
        <f>SUMIFS(GameLog!AP:AP,GameLog!$D:$D,'BOS F'!$A67,GameLog!$E:$E,INDEX(Positions!$A$1:$B$9,MATCH('BOS F'!$B67,Positions!$A$1:$A$9,0),2),GameLog!$C:$C,"BOS")</f>
        <v>0</v>
      </c>
      <c r="I67">
        <f>SUMIFS(GameLog!AQ:AQ,GameLog!$D:$D,'BOS F'!$A67,GameLog!$E:$E,INDEX(Positions!$A$1:$B$9,MATCH('BOS F'!$B67,Positions!$A$1:$A$9,0),2),GameLog!$C:$C,"BOS")</f>
        <v>0</v>
      </c>
      <c r="J67">
        <f>SUMIFS(GameLog!AR:AR,GameLog!$D:$D,'BOS F'!$A67,GameLog!$E:$E,INDEX(Positions!$A$1:$B$9,MATCH('BOS F'!$B67,Positions!$A$1:$A$9,0),2),GameLog!$C:$C,"BOS")</f>
        <v>0</v>
      </c>
      <c r="K67">
        <f>SUMIFS(GameLog!AS:AS,GameLog!$D:$D,'BOS F'!$A67,GameLog!$E:$E,INDEX(Positions!$A$1:$B$9,MATCH('BOS F'!$B67,Positions!$A$1:$A$9,0),2),GameLog!$C:$C,"BOS")</f>
        <v>0</v>
      </c>
      <c r="L67">
        <f>SUMIFS(GameLog!AT:AT,GameLog!$D:$D,'BOS F'!$A67,GameLog!$E:$E,INDEX(Positions!$A$1:$B$9,MATCH('BOS F'!$B67,Positions!$A$1:$A$9,0),2),GameLog!$C:$C,"BOS")</f>
        <v>0</v>
      </c>
      <c r="M67">
        <f>SUMIFS(GameLog!AU:AU,GameLog!$D:$D,'BOS F'!$A67,GameLog!$E:$E,INDEX(Positions!$A$1:$B$9,MATCH('BOS F'!$B67,Positions!$A$1:$A$9,0),2),GameLog!$C:$C,"BOS")</f>
        <v>0</v>
      </c>
      <c r="N67">
        <f>SUMIFS(GameLog!AV:AV,GameLog!$D:$D,'BOS F'!$A67,GameLog!$E:$E,INDEX(Positions!$A$1:$B$9,MATCH('BOS F'!$B67,Positions!$A$1:$A$9,0),2),GameLog!$C:$C,"BOS")</f>
        <v>0</v>
      </c>
      <c r="O67" s="8">
        <f t="shared" ref="O67:O71" si="2">IFERROR((F67+G67)/(F67+G67+H67),0)</f>
        <v>1</v>
      </c>
    </row>
    <row r="68" spans="1:15">
      <c r="A68" t="s">
        <v>2704</v>
      </c>
      <c r="B68" t="s">
        <v>2437</v>
      </c>
      <c r="C68">
        <f>COUNTIFS(GameLog!D:D,'BOS F'!A68,GameLog!C:C,"BOS",GameLog!E:E,INDEX(Positions!$A$1:$B$9,MATCH('BOS F'!$B68,Positions!$A$1:$A$9,0),2))</f>
        <v>3</v>
      </c>
      <c r="D68">
        <f>SUMIFS(GameLog!F:F,GameLog!$D:$D,'BOS F'!A68,GameLog!$E:$E,INDEX(Positions!$A$1:$B$9,MATCH('BOS F'!$B68,Positions!$A$1:$A$9,0),2),GameLog!$C:$C,"BOS")</f>
        <v>2</v>
      </c>
      <c r="E68" s="12">
        <f>SUMIFS(GameLog!AM:AM,GameLog!$D:$D,'BOS F'!$A68,GameLog!$E:$E,INDEX(Positions!$A$1:$B$9,MATCH('BOS F'!$B68,Positions!$A$1:$A$9,0),2),GameLog!$C:$C,"BOS")</f>
        <v>19</v>
      </c>
      <c r="F68">
        <f>SUMIFS(GameLog!AN:AN,GameLog!$D:$D,'BOS F'!$A68,GameLog!$E:$E,INDEX(Positions!$A$1:$B$9,MATCH('BOS F'!$B68,Positions!$A$1:$A$9,0),2),GameLog!$C:$C,"BOS")</f>
        <v>5</v>
      </c>
      <c r="G68">
        <f>SUMIFS(GameLog!AO:AO,GameLog!$D:$D,'BOS F'!$A68,GameLog!$E:$E,INDEX(Positions!$A$1:$B$9,MATCH('BOS F'!$B68,Positions!$A$1:$A$9,0),2),GameLog!$C:$C,"BOS")</f>
        <v>0</v>
      </c>
      <c r="H68">
        <f>SUMIFS(GameLog!AP:AP,GameLog!$D:$D,'BOS F'!$A68,GameLog!$E:$E,INDEX(Positions!$A$1:$B$9,MATCH('BOS F'!$B68,Positions!$A$1:$A$9,0),2),GameLog!$C:$C,"BOS")</f>
        <v>0</v>
      </c>
      <c r="I68">
        <f>SUMIFS(GameLog!AQ:AQ,GameLog!$D:$D,'BOS F'!$A68,GameLog!$E:$E,INDEX(Positions!$A$1:$B$9,MATCH('BOS F'!$B68,Positions!$A$1:$A$9,0),2),GameLog!$C:$C,"BOS")</f>
        <v>0</v>
      </c>
      <c r="J68">
        <f>SUMIFS(GameLog!AR:AR,GameLog!$D:$D,'BOS F'!$A68,GameLog!$E:$E,INDEX(Positions!$A$1:$B$9,MATCH('BOS F'!$B68,Positions!$A$1:$A$9,0),2),GameLog!$C:$C,"BOS")</f>
        <v>0</v>
      </c>
      <c r="K68">
        <f>SUMIFS(GameLog!AS:AS,GameLog!$D:$D,'BOS F'!$A68,GameLog!$E:$E,INDEX(Positions!$A$1:$B$9,MATCH('BOS F'!$B68,Positions!$A$1:$A$9,0),2),GameLog!$C:$C,"BOS")</f>
        <v>0</v>
      </c>
      <c r="L68">
        <f>SUMIFS(GameLog!AT:AT,GameLog!$D:$D,'BOS F'!$A68,GameLog!$E:$E,INDEX(Positions!$A$1:$B$9,MATCH('BOS F'!$B68,Positions!$A$1:$A$9,0),2),GameLog!$C:$C,"BOS")</f>
        <v>0</v>
      </c>
      <c r="M68">
        <f>SUMIFS(GameLog!AU:AU,GameLog!$D:$D,'BOS F'!$A68,GameLog!$E:$E,INDEX(Positions!$A$1:$B$9,MATCH('BOS F'!$B68,Positions!$A$1:$A$9,0),2),GameLog!$C:$C,"BOS")</f>
        <v>0</v>
      </c>
      <c r="N68">
        <f>SUMIFS(GameLog!AV:AV,GameLog!$D:$D,'BOS F'!$A68,GameLog!$E:$E,INDEX(Positions!$A$1:$B$9,MATCH('BOS F'!$B68,Positions!$A$1:$A$9,0),2),GameLog!$C:$C,"BOS")</f>
        <v>0</v>
      </c>
      <c r="O68" s="8">
        <f t="shared" si="2"/>
        <v>1</v>
      </c>
    </row>
    <row r="69" spans="1:15">
      <c r="A69" t="s">
        <v>2714</v>
      </c>
      <c r="B69" t="s">
        <v>2437</v>
      </c>
      <c r="C69">
        <f>COUNTIFS(GameLog!D:D,'BOS F'!A69,GameLog!C:C,"BOS",GameLog!E:E,INDEX(Positions!$A$1:$B$9,MATCH('BOS F'!$B69,Positions!$A$1:$A$9,0),2))</f>
        <v>0</v>
      </c>
      <c r="D69">
        <f>SUMIFS(GameLog!F:F,GameLog!$D:$D,'BOS F'!A69,GameLog!$E:$E,INDEX(Positions!$A$1:$B$9,MATCH('BOS F'!$B69,Positions!$A$1:$A$9,0),2),GameLog!$C:$C,"BOS")</f>
        <v>0</v>
      </c>
      <c r="E69" s="12">
        <f>SUMIFS(GameLog!AM:AM,GameLog!$D:$D,'BOS F'!$A69,GameLog!$E:$E,INDEX(Positions!$A$1:$B$9,MATCH('BOS F'!$B69,Positions!$A$1:$A$9,0),2),GameLog!$C:$C,"BOS")</f>
        <v>0</v>
      </c>
      <c r="F69">
        <f>SUMIFS(GameLog!AN:AN,GameLog!$D:$D,'BOS F'!$A69,GameLog!$E:$E,INDEX(Positions!$A$1:$B$9,MATCH('BOS F'!$B69,Positions!$A$1:$A$9,0),2),GameLog!$C:$C,"BOS")</f>
        <v>0</v>
      </c>
      <c r="G69">
        <f>SUMIFS(GameLog!AO:AO,GameLog!$D:$D,'BOS F'!$A69,GameLog!$E:$E,INDEX(Positions!$A$1:$B$9,MATCH('BOS F'!$B69,Positions!$A$1:$A$9,0),2),GameLog!$C:$C,"BOS")</f>
        <v>0</v>
      </c>
      <c r="H69">
        <f>SUMIFS(GameLog!AP:AP,GameLog!$D:$D,'BOS F'!$A69,GameLog!$E:$E,INDEX(Positions!$A$1:$B$9,MATCH('BOS F'!$B69,Positions!$A$1:$A$9,0),2),GameLog!$C:$C,"BOS")</f>
        <v>0</v>
      </c>
      <c r="I69">
        <f>SUMIFS(GameLog!AQ:AQ,GameLog!$D:$D,'BOS F'!$A69,GameLog!$E:$E,INDEX(Positions!$A$1:$B$9,MATCH('BOS F'!$B69,Positions!$A$1:$A$9,0),2),GameLog!$C:$C,"BOS")</f>
        <v>0</v>
      </c>
      <c r="J69">
        <f>SUMIFS(GameLog!AR:AR,GameLog!$D:$D,'BOS F'!$A69,GameLog!$E:$E,INDEX(Positions!$A$1:$B$9,MATCH('BOS F'!$B69,Positions!$A$1:$A$9,0),2),GameLog!$C:$C,"BOS")</f>
        <v>0</v>
      </c>
      <c r="K69">
        <f>SUMIFS(GameLog!AS:AS,GameLog!$D:$D,'BOS F'!$A69,GameLog!$E:$E,INDEX(Positions!$A$1:$B$9,MATCH('BOS F'!$B69,Positions!$A$1:$A$9,0),2),GameLog!$C:$C,"BOS")</f>
        <v>0</v>
      </c>
      <c r="L69">
        <f>SUMIFS(GameLog!AT:AT,GameLog!$D:$D,'BOS F'!$A69,GameLog!$E:$E,INDEX(Positions!$A$1:$B$9,MATCH('BOS F'!$B69,Positions!$A$1:$A$9,0),2),GameLog!$C:$C,"BOS")</f>
        <v>0</v>
      </c>
      <c r="M69">
        <f>SUMIFS(GameLog!AU:AU,GameLog!$D:$D,'BOS F'!$A69,GameLog!$E:$E,INDEX(Positions!$A$1:$B$9,MATCH('BOS F'!$B69,Positions!$A$1:$A$9,0),2),GameLog!$C:$C,"BOS")</f>
        <v>0</v>
      </c>
      <c r="N69">
        <f>SUMIFS(GameLog!AV:AV,GameLog!$D:$D,'BOS F'!$A69,GameLog!$E:$E,INDEX(Positions!$A$1:$B$9,MATCH('BOS F'!$B69,Positions!$A$1:$A$9,0),2),GameLog!$C:$C,"BOS")</f>
        <v>0</v>
      </c>
      <c r="O69" s="8">
        <f t="shared" si="2"/>
        <v>0</v>
      </c>
    </row>
    <row r="70" spans="1:15">
      <c r="A70" t="s">
        <v>2702</v>
      </c>
      <c r="B70" t="s">
        <v>2437</v>
      </c>
      <c r="C70">
        <f>COUNTIFS(GameLog!D:D,'BOS F'!A70,GameLog!C:C,"BOS",GameLog!E:E,INDEX(Positions!$A$1:$B$9,MATCH('BOS F'!$B70,Positions!$A$1:$A$9,0),2))</f>
        <v>0</v>
      </c>
      <c r="D70">
        <f>SUMIFS(GameLog!F:F,GameLog!$D:$D,'BOS F'!A70,GameLog!$E:$E,INDEX(Positions!$A$1:$B$9,MATCH('BOS F'!$B70,Positions!$A$1:$A$9,0),2),GameLog!$C:$C,"BOS")</f>
        <v>0</v>
      </c>
      <c r="E70" s="12">
        <f>SUMIFS(GameLog!AM:AM,GameLog!$D:$D,'BOS F'!$A70,GameLog!$E:$E,INDEX(Positions!$A$1:$B$9,MATCH('BOS F'!$B70,Positions!$A$1:$A$9,0),2),GameLog!$C:$C,"BOS")</f>
        <v>0</v>
      </c>
      <c r="F70">
        <f>SUMIFS(GameLog!AN:AN,GameLog!$D:$D,'BOS F'!$A70,GameLog!$E:$E,INDEX(Positions!$A$1:$B$9,MATCH('BOS F'!$B70,Positions!$A$1:$A$9,0),2),GameLog!$C:$C,"BOS")</f>
        <v>0</v>
      </c>
      <c r="G70">
        <f>SUMIFS(GameLog!AO:AO,GameLog!$D:$D,'BOS F'!$A70,GameLog!$E:$E,INDEX(Positions!$A$1:$B$9,MATCH('BOS F'!$B70,Positions!$A$1:$A$9,0),2),GameLog!$C:$C,"BOS")</f>
        <v>0</v>
      </c>
      <c r="H70">
        <f>SUMIFS(GameLog!AP:AP,GameLog!$D:$D,'BOS F'!$A70,GameLog!$E:$E,INDEX(Positions!$A$1:$B$9,MATCH('BOS F'!$B70,Positions!$A$1:$A$9,0),2),GameLog!$C:$C,"BOS")</f>
        <v>0</v>
      </c>
      <c r="I70">
        <f>SUMIFS(GameLog!AQ:AQ,GameLog!$D:$D,'BOS F'!$A70,GameLog!$E:$E,INDEX(Positions!$A$1:$B$9,MATCH('BOS F'!$B70,Positions!$A$1:$A$9,0),2),GameLog!$C:$C,"BOS")</f>
        <v>0</v>
      </c>
      <c r="J70">
        <f>SUMIFS(GameLog!AR:AR,GameLog!$D:$D,'BOS F'!$A70,GameLog!$E:$E,INDEX(Positions!$A$1:$B$9,MATCH('BOS F'!$B70,Positions!$A$1:$A$9,0),2),GameLog!$C:$C,"BOS")</f>
        <v>0</v>
      </c>
      <c r="K70">
        <f>SUMIFS(GameLog!AS:AS,GameLog!$D:$D,'BOS F'!$A70,GameLog!$E:$E,INDEX(Positions!$A$1:$B$9,MATCH('BOS F'!$B70,Positions!$A$1:$A$9,0),2),GameLog!$C:$C,"BOS")</f>
        <v>0</v>
      </c>
      <c r="L70">
        <f>SUMIFS(GameLog!AT:AT,GameLog!$D:$D,'BOS F'!$A70,GameLog!$E:$E,INDEX(Positions!$A$1:$B$9,MATCH('BOS F'!$B70,Positions!$A$1:$A$9,0),2),GameLog!$C:$C,"BOS")</f>
        <v>0</v>
      </c>
      <c r="M70">
        <f>SUMIFS(GameLog!AU:AU,GameLog!$D:$D,'BOS F'!$A70,GameLog!$E:$E,INDEX(Positions!$A$1:$B$9,MATCH('BOS F'!$B70,Positions!$A$1:$A$9,0),2),GameLog!$C:$C,"BOS")</f>
        <v>0</v>
      </c>
      <c r="N70">
        <f>SUMIFS(GameLog!AV:AV,GameLog!$D:$D,'BOS F'!$A70,GameLog!$E:$E,INDEX(Positions!$A$1:$B$9,MATCH('BOS F'!$B70,Positions!$A$1:$A$9,0),2),GameLog!$C:$C,"BOS")</f>
        <v>0</v>
      </c>
      <c r="O70" s="8">
        <f t="shared" si="2"/>
        <v>0</v>
      </c>
    </row>
    <row r="71" spans="1:15">
      <c r="A71" t="s">
        <v>2712</v>
      </c>
      <c r="B71" t="s">
        <v>2437</v>
      </c>
      <c r="C71">
        <f>COUNTIFS(GameLog!D:D,'BOS F'!A71,GameLog!C:C,"BOS",GameLog!E:E,INDEX(Positions!$A$1:$B$9,MATCH('BOS F'!$B71,Positions!$A$1:$A$9,0),2))</f>
        <v>1</v>
      </c>
      <c r="D71">
        <f>SUMIFS(GameLog!F:F,GameLog!$D:$D,'BOS F'!A71,GameLog!$E:$E,INDEX(Positions!$A$1:$B$9,MATCH('BOS F'!$B71,Positions!$A$1:$A$9,0),2),GameLog!$C:$C,"BOS")</f>
        <v>0</v>
      </c>
      <c r="E71" s="12">
        <f>SUMIFS(GameLog!AM:AM,GameLog!$D:$D,'BOS F'!$A71,GameLog!$E:$E,INDEX(Positions!$A$1:$B$9,MATCH('BOS F'!$B71,Positions!$A$1:$A$9,0),2),GameLog!$C:$C,"BOS")</f>
        <v>1</v>
      </c>
      <c r="F71">
        <f>SUMIFS(GameLog!AN:AN,GameLog!$D:$D,'BOS F'!$A71,GameLog!$E:$E,INDEX(Positions!$A$1:$B$9,MATCH('BOS F'!$B71,Positions!$A$1:$A$9,0),2),GameLog!$C:$C,"BOS")</f>
        <v>0</v>
      </c>
      <c r="G71">
        <f>SUMIFS(GameLog!AO:AO,GameLog!$D:$D,'BOS F'!$A71,GameLog!$E:$E,INDEX(Positions!$A$1:$B$9,MATCH('BOS F'!$B71,Positions!$A$1:$A$9,0),2),GameLog!$C:$C,"BOS")</f>
        <v>0</v>
      </c>
      <c r="H71">
        <f>SUMIFS(GameLog!AP:AP,GameLog!$D:$D,'BOS F'!$A71,GameLog!$E:$E,INDEX(Positions!$A$1:$B$9,MATCH('BOS F'!$B71,Positions!$A$1:$A$9,0),2),GameLog!$C:$C,"BOS")</f>
        <v>0</v>
      </c>
      <c r="I71">
        <f>SUMIFS(GameLog!AQ:AQ,GameLog!$D:$D,'BOS F'!$A71,GameLog!$E:$E,INDEX(Positions!$A$1:$B$9,MATCH('BOS F'!$B71,Positions!$A$1:$A$9,0),2),GameLog!$C:$C,"BOS")</f>
        <v>0</v>
      </c>
      <c r="J71">
        <f>SUMIFS(GameLog!AR:AR,GameLog!$D:$D,'BOS F'!$A71,GameLog!$E:$E,INDEX(Positions!$A$1:$B$9,MATCH('BOS F'!$B71,Positions!$A$1:$A$9,0),2),GameLog!$C:$C,"BOS")</f>
        <v>0</v>
      </c>
      <c r="K71">
        <f>SUMIFS(GameLog!AS:AS,GameLog!$D:$D,'BOS F'!$A71,GameLog!$E:$E,INDEX(Positions!$A$1:$B$9,MATCH('BOS F'!$B71,Positions!$A$1:$A$9,0),2),GameLog!$C:$C,"BOS")</f>
        <v>0</v>
      </c>
      <c r="L71">
        <f>SUMIFS(GameLog!AT:AT,GameLog!$D:$D,'BOS F'!$A71,GameLog!$E:$E,INDEX(Positions!$A$1:$B$9,MATCH('BOS F'!$B71,Positions!$A$1:$A$9,0),2),GameLog!$C:$C,"BOS")</f>
        <v>0</v>
      </c>
      <c r="M71">
        <f>SUMIFS(GameLog!AU:AU,GameLog!$D:$D,'BOS F'!$A71,GameLog!$E:$E,INDEX(Positions!$A$1:$B$9,MATCH('BOS F'!$B71,Positions!$A$1:$A$9,0),2),GameLog!$C:$C,"BOS")</f>
        <v>0</v>
      </c>
      <c r="N71">
        <f>SUMIFS(GameLog!AV:AV,GameLog!$D:$D,'BOS F'!$A71,GameLog!$E:$E,INDEX(Positions!$A$1:$B$9,MATCH('BOS F'!$B71,Positions!$A$1:$A$9,0),2),GameLog!$C:$C,"BOS")</f>
        <v>0</v>
      </c>
      <c r="O71" s="8">
        <f t="shared" si="2"/>
        <v>0</v>
      </c>
    </row>
    <row r="72" spans="1:15">
      <c r="O72" s="8"/>
    </row>
    <row r="73" spans="1:15">
      <c r="O73" s="8"/>
    </row>
    <row r="74" spans="1:15">
      <c r="O74" s="8"/>
    </row>
    <row r="75" spans="1:15">
      <c r="O75" s="8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B76C3-2C7B-4AE1-B858-691308746247}">
  <sheetPr codeName="Sheet19"/>
  <dimension ref="A1:AE27"/>
  <sheetViews>
    <sheetView workbookViewId="0">
      <pane ySplit="1" topLeftCell="A2" activePane="bottomLeft" state="frozen"/>
      <selection activeCell="AA1" sqref="AA1"/>
      <selection pane="bottomLeft" activeCell="AA1" sqref="AA1"/>
    </sheetView>
  </sheetViews>
  <sheetFormatPr defaultRowHeight="13.2"/>
  <cols>
    <col min="1" max="1" width="15.5546875" bestFit="1" customWidth="1"/>
    <col min="2" max="3" width="3" bestFit="1" customWidth="1"/>
    <col min="4" max="4" width="6.21875" bestFit="1" customWidth="1"/>
    <col min="5" max="5" width="6" bestFit="1" customWidth="1"/>
    <col min="6" max="6" width="3" bestFit="1" customWidth="1"/>
    <col min="7" max="7" width="3.5546875" bestFit="1" customWidth="1"/>
    <col min="8" max="8" width="3.6640625" bestFit="1" customWidth="1"/>
    <col min="9" max="9" width="4.77734375" bestFit="1" customWidth="1"/>
    <col min="10" max="10" width="3.44140625" bestFit="1" customWidth="1"/>
    <col min="11" max="11" width="6" style="12" bestFit="1" customWidth="1"/>
    <col min="12" max="14" width="4" bestFit="1" customWidth="1"/>
    <col min="15" max="15" width="3.44140625" bestFit="1" customWidth="1"/>
    <col min="16" max="18" width="4" bestFit="1" customWidth="1"/>
    <col min="19" max="19" width="4.6640625" bestFit="1" customWidth="1"/>
    <col min="20" max="20" width="3.44140625" bestFit="1" customWidth="1"/>
    <col min="21" max="21" width="4.109375" bestFit="1" customWidth="1"/>
    <col min="22" max="22" width="6" bestFit="1" customWidth="1"/>
    <col min="23" max="23" width="5" bestFit="1" customWidth="1"/>
    <col min="24" max="25" width="4.44140625" bestFit="1" customWidth="1"/>
    <col min="26" max="26" width="5" bestFit="1" customWidth="1"/>
    <col min="27" max="27" width="6.5546875" bestFit="1" customWidth="1"/>
    <col min="28" max="28" width="4" bestFit="1" customWidth="1"/>
    <col min="29" max="29" width="4.21875" bestFit="1" customWidth="1"/>
  </cols>
  <sheetData>
    <row r="1" spans="1:31">
      <c r="A1" t="s">
        <v>2405</v>
      </c>
      <c r="B1" t="s">
        <v>2365</v>
      </c>
      <c r="C1" t="s">
        <v>2366</v>
      </c>
      <c r="D1" t="s">
        <v>2367</v>
      </c>
      <c r="E1" t="s">
        <v>2482</v>
      </c>
      <c r="F1" t="s">
        <v>2406</v>
      </c>
      <c r="G1" t="s">
        <v>2483</v>
      </c>
      <c r="H1" t="s">
        <v>2484</v>
      </c>
      <c r="I1" t="s">
        <v>2485</v>
      </c>
      <c r="J1" t="s">
        <v>2486</v>
      </c>
      <c r="K1" s="12" t="s">
        <v>2487</v>
      </c>
      <c r="L1" t="s">
        <v>2410</v>
      </c>
      <c r="M1" t="s">
        <v>2409</v>
      </c>
      <c r="N1" t="s">
        <v>2488</v>
      </c>
      <c r="O1" t="s">
        <v>2413</v>
      </c>
      <c r="P1" t="s">
        <v>2417</v>
      </c>
      <c r="Q1" t="s">
        <v>2428</v>
      </c>
      <c r="R1" t="s">
        <v>2418</v>
      </c>
      <c r="S1" t="s">
        <v>2425</v>
      </c>
      <c r="T1" t="s">
        <v>2489</v>
      </c>
      <c r="U1" t="s">
        <v>2490</v>
      </c>
      <c r="V1" t="s">
        <v>2491</v>
      </c>
      <c r="W1" t="s">
        <v>2492</v>
      </c>
      <c r="X1" t="s">
        <v>2493</v>
      </c>
      <c r="Y1" t="s">
        <v>2494</v>
      </c>
      <c r="Z1" t="s">
        <v>2495</v>
      </c>
      <c r="AA1" t="s">
        <v>2496</v>
      </c>
      <c r="AB1" t="s">
        <v>2666</v>
      </c>
      <c r="AC1" t="s">
        <v>2667</v>
      </c>
    </row>
    <row r="2" spans="1:31">
      <c r="A2" s="14" t="s">
        <v>2722</v>
      </c>
      <c r="B2">
        <f>SUMIFS(GameLog!W:W,GameLog!$D:$D,'BOS P'!$A2,GameLog!$C:$C,"BOS")</f>
        <v>1</v>
      </c>
      <c r="C2">
        <f>SUMIFS(GameLog!X:X,GameLog!$D:$D,'BOS P'!$A2,GameLog!$C:$C,"BOS")</f>
        <v>0</v>
      </c>
      <c r="D2" s="8">
        <f>IFERROR(B2/(B2+C2),0)</f>
        <v>1</v>
      </c>
      <c r="E2" s="10">
        <f>IFERROR(N2/K2*9,"---")</f>
        <v>1.3499999999999999</v>
      </c>
      <c r="F2">
        <f>COUNTIFS(GameLog!D:D,'BOS P'!A2,GameLog!C:C,"BOS",GameLog!E:E,1)</f>
        <v>1</v>
      </c>
      <c r="G2">
        <f>SUMIFS(GameLog!F:F,GameLog!$D:$D,'BOS P'!A2,GameLog!$E:$E,1,GameLog!$C:$C,"BOS")</f>
        <v>1</v>
      </c>
      <c r="H2">
        <f>SUMIFS(GameLog!Y:Y,GameLog!$D:$D,'BOS P'!$A2,GameLog!$C:$C,"BOS")</f>
        <v>0</v>
      </c>
      <c r="I2">
        <f>SUMIFS(GameLog!Z:Z,GameLog!$D:$D,'BOS P'!$A2,GameLog!$C:$C,"BOS")</f>
        <v>0</v>
      </c>
      <c r="J2">
        <f>SUMIFS(GameLog!AA:AA,GameLog!$D:$D,'BOS P'!$A2,GameLog!$C:$C,"BOS")</f>
        <v>0</v>
      </c>
      <c r="K2" s="12">
        <f>SUMIFS(GameLog!AB:AB,GameLog!$D:$D,'BOS P'!$A2,GameLog!$C:$C,"BOS")</f>
        <v>6.666666666666667</v>
      </c>
      <c r="L2">
        <f>SUMIFS(GameLog!AC:AC,GameLog!$D:$D,'BOS P'!$A2,GameLog!$C:$C,"BOS")</f>
        <v>5</v>
      </c>
      <c r="M2">
        <f>SUMIFS(GameLog!AD:AD,GameLog!$D:$D,'BOS P'!$A2,GameLog!$C:$C,"BOS")</f>
        <v>1</v>
      </c>
      <c r="N2">
        <f>SUMIFS(GameLog!AE:AE,GameLog!$D:$D,'BOS P'!$A2,GameLog!$C:$C,"BOS")</f>
        <v>1</v>
      </c>
      <c r="O2">
        <f>SUMIFS(GameLog!AF:AF,GameLog!$D:$D,'BOS P'!$A2,GameLog!$C:$C,"BOS")</f>
        <v>1</v>
      </c>
      <c r="P2">
        <f>SUMIFS(GameLog!AG:AG,GameLog!$D:$D,'BOS P'!$A2,GameLog!$C:$C,"BOS")</f>
        <v>1</v>
      </c>
      <c r="Q2">
        <f>SUMIFS(GameLog!AH:AH,GameLog!$D:$D,'BOS P'!$A2,GameLog!$C:$C,"BOS")</f>
        <v>0</v>
      </c>
      <c r="R2">
        <f>SUMIFS(GameLog!AI:AI,GameLog!$D:$D,'BOS P'!$A2,GameLog!$C:$C,"BOS")</f>
        <v>12</v>
      </c>
      <c r="S2">
        <f>SUMIFS(GameLog!AJ:AJ,GameLog!$D:$D,'BOS P'!$A2,GameLog!$C:$C,"BOS")</f>
        <v>0</v>
      </c>
      <c r="T2">
        <f>SUMIFS(GameLog!AK:AK,GameLog!$D:$D,'BOS P'!$A2,GameLog!$C:$C,"BOS")</f>
        <v>0</v>
      </c>
      <c r="U2">
        <f>SUMIFS(GameLog!AL:AL,GameLog!$D:$D,'BOS P'!$A2,GameLog!$C:$C,"BOS")</f>
        <v>0</v>
      </c>
      <c r="V2" s="10">
        <f>IFERROR((L2+P2)/K2,0)</f>
        <v>0.89999999999999991</v>
      </c>
      <c r="W2" s="11">
        <f>IFERROR(L2/$K2*9,0)</f>
        <v>6.75</v>
      </c>
      <c r="X2" s="11">
        <f>IFERROR(O2/$K2*9,0)</f>
        <v>1.3499999999999999</v>
      </c>
      <c r="Y2" s="11">
        <f>IFERROR(P2/$K2*9,0)</f>
        <v>1.3499999999999999</v>
      </c>
      <c r="Z2" s="11">
        <f>IFERROR(R2/$K2*9,0)</f>
        <v>16.2</v>
      </c>
      <c r="AA2" s="11">
        <f>IFERROR(R2/P2,0)</f>
        <v>12</v>
      </c>
    </row>
    <row r="3" spans="1:31">
      <c r="A3" s="14" t="s">
        <v>2720</v>
      </c>
      <c r="B3">
        <f>SUMIFS(GameLog!W:W,GameLog!$D:$D,'BOS P'!$A3,GameLog!$C:$C,"BOS")</f>
        <v>0</v>
      </c>
      <c r="C3">
        <f>SUMIFS(GameLog!X:X,GameLog!$D:$D,'BOS P'!$A3,GameLog!$C:$C,"BOS")</f>
        <v>0</v>
      </c>
      <c r="D3" s="8">
        <f t="shared" ref="D3:D26" si="0">IFERROR(B3/(B3+C3),0)</f>
        <v>0</v>
      </c>
      <c r="E3" s="10" t="str">
        <f t="shared" ref="E3:E26" si="1">IFERROR(N3/K3*9,"---")</f>
        <v>---</v>
      </c>
      <c r="F3">
        <f>COUNTIFS(GameLog!D:D,'BOS P'!A3,GameLog!C:C,"BOS",GameLog!E:E,1)</f>
        <v>0</v>
      </c>
      <c r="G3">
        <f>SUMIFS(GameLog!F:F,GameLog!$D:$D,'BOS P'!A3,GameLog!$E:$E,1,GameLog!$C:$C,"BOS")</f>
        <v>0</v>
      </c>
      <c r="H3">
        <f>SUMIFS(GameLog!Y:Y,GameLog!$D:$D,'BOS P'!$A3,GameLog!$C:$C,"BOS")</f>
        <v>0</v>
      </c>
      <c r="I3">
        <f>SUMIFS(GameLog!Z:Z,GameLog!$D:$D,'BOS P'!$A3,GameLog!$C:$C,"BOS")</f>
        <v>0</v>
      </c>
      <c r="J3">
        <f>SUMIFS(GameLog!AA:AA,GameLog!$D:$D,'BOS P'!$A3,GameLog!$C:$C,"BOS")</f>
        <v>0</v>
      </c>
      <c r="K3" s="12">
        <f>SUMIFS(GameLog!AB:AB,GameLog!$D:$D,'BOS P'!$A3,GameLog!$C:$C,"BOS")</f>
        <v>0</v>
      </c>
      <c r="L3">
        <f>SUMIFS(GameLog!AC:AC,GameLog!$D:$D,'BOS P'!$A3,GameLog!$C:$C,"BOS")</f>
        <v>0</v>
      </c>
      <c r="M3">
        <f>SUMIFS(GameLog!AD:AD,GameLog!$D:$D,'BOS P'!$A3,GameLog!$C:$C,"BOS")</f>
        <v>0</v>
      </c>
      <c r="N3">
        <f>SUMIFS(GameLog!AE:AE,GameLog!$D:$D,'BOS P'!$A3,GameLog!$C:$C,"BOS")</f>
        <v>0</v>
      </c>
      <c r="O3">
        <f>SUMIFS(GameLog!AF:AF,GameLog!$D:$D,'BOS P'!$A3,GameLog!$C:$C,"BOS")</f>
        <v>0</v>
      </c>
      <c r="P3">
        <f>SUMIFS(GameLog!AG:AG,GameLog!$D:$D,'BOS P'!$A3,GameLog!$C:$C,"BOS")</f>
        <v>0</v>
      </c>
      <c r="Q3">
        <f>SUMIFS(GameLog!AH:AH,GameLog!$D:$D,'BOS P'!$A3,GameLog!$C:$C,"BOS")</f>
        <v>0</v>
      </c>
      <c r="R3">
        <f>SUMIFS(GameLog!AI:AI,GameLog!$D:$D,'BOS P'!$A3,GameLog!$C:$C,"BOS")</f>
        <v>0</v>
      </c>
      <c r="S3">
        <f>SUMIFS(GameLog!AJ:AJ,GameLog!$D:$D,'BOS P'!$A3,GameLog!$C:$C,"BOS")</f>
        <v>0</v>
      </c>
      <c r="T3">
        <f>SUMIFS(GameLog!AK:AK,GameLog!$D:$D,'BOS P'!$A3,GameLog!$C:$C,"BOS")</f>
        <v>0</v>
      </c>
      <c r="U3">
        <f>SUMIFS(GameLog!AL:AL,GameLog!$D:$D,'BOS P'!$A3,GameLog!$C:$C,"BOS")</f>
        <v>0</v>
      </c>
      <c r="V3" s="10">
        <f t="shared" ref="V3:V21" si="2">IFERROR((L3+P3)/K3,0)</f>
        <v>0</v>
      </c>
      <c r="W3" s="11">
        <f t="shared" ref="W3:W21" si="3">IFERROR(L3/$K3*9,0)</f>
        <v>0</v>
      </c>
      <c r="X3" s="11">
        <f t="shared" ref="X3:Y19" si="4">IFERROR(O3/$K3*9,0)</f>
        <v>0</v>
      </c>
      <c r="Y3" s="11">
        <f t="shared" si="4"/>
        <v>0</v>
      </c>
      <c r="Z3" s="11">
        <f t="shared" ref="Z3:Z21" si="5">IFERROR(R3/$K3*9,0)</f>
        <v>0</v>
      </c>
      <c r="AA3" s="11">
        <f t="shared" ref="AA3:AA21" si="6">IFERROR(R3/P3,0)</f>
        <v>0</v>
      </c>
      <c r="AE3" s="14"/>
    </row>
    <row r="4" spans="1:31">
      <c r="A4" s="14" t="s">
        <v>2723</v>
      </c>
      <c r="B4">
        <f>SUMIFS(GameLog!W:W,GameLog!$D:$D,'BOS P'!$A4,GameLog!$C:$C,"BOS")</f>
        <v>0</v>
      </c>
      <c r="C4">
        <f>SUMIFS(GameLog!X:X,GameLog!$D:$D,'BOS P'!$A4,GameLog!$C:$C,"BOS")</f>
        <v>0</v>
      </c>
      <c r="D4" s="8">
        <f t="shared" si="0"/>
        <v>0</v>
      </c>
      <c r="E4" s="10" t="str">
        <f t="shared" si="1"/>
        <v>---</v>
      </c>
      <c r="F4">
        <f>COUNTIFS(GameLog!D:D,'BOS P'!A4,GameLog!C:C,"BOS",GameLog!E:E,1)</f>
        <v>0</v>
      </c>
      <c r="G4">
        <f>SUMIFS(GameLog!F:F,GameLog!$D:$D,'BOS P'!A4,GameLog!$E:$E,1,GameLog!$C:$C,"BOS")</f>
        <v>0</v>
      </c>
      <c r="H4">
        <f>SUMIFS(GameLog!Y:Y,GameLog!$D:$D,'BOS P'!$A4,GameLog!$C:$C,"BOS")</f>
        <v>0</v>
      </c>
      <c r="I4">
        <f>SUMIFS(GameLog!Z:Z,GameLog!$D:$D,'BOS P'!$A4,GameLog!$C:$C,"BOS")</f>
        <v>0</v>
      </c>
      <c r="J4">
        <f>SUMIFS(GameLog!AA:AA,GameLog!$D:$D,'BOS P'!$A4,GameLog!$C:$C,"BOS")</f>
        <v>0</v>
      </c>
      <c r="K4" s="12">
        <f>SUMIFS(GameLog!AB:AB,GameLog!$D:$D,'BOS P'!$A4,GameLog!$C:$C,"BOS")</f>
        <v>0</v>
      </c>
      <c r="L4">
        <f>SUMIFS(GameLog!AC:AC,GameLog!$D:$D,'BOS P'!$A4,GameLog!$C:$C,"BOS")</f>
        <v>0</v>
      </c>
      <c r="M4">
        <f>SUMIFS(GameLog!AD:AD,GameLog!$D:$D,'BOS P'!$A4,GameLog!$C:$C,"BOS")</f>
        <v>0</v>
      </c>
      <c r="N4">
        <f>SUMIFS(GameLog!AE:AE,GameLog!$D:$D,'BOS P'!$A4,GameLog!$C:$C,"BOS")</f>
        <v>0</v>
      </c>
      <c r="O4">
        <f>SUMIFS(GameLog!AF:AF,GameLog!$D:$D,'BOS P'!$A4,GameLog!$C:$C,"BOS")</f>
        <v>0</v>
      </c>
      <c r="P4">
        <f>SUMIFS(GameLog!AG:AG,GameLog!$D:$D,'BOS P'!$A4,GameLog!$C:$C,"BOS")</f>
        <v>0</v>
      </c>
      <c r="Q4">
        <f>SUMIFS(GameLog!AH:AH,GameLog!$D:$D,'BOS P'!$A4,GameLog!$C:$C,"BOS")</f>
        <v>0</v>
      </c>
      <c r="R4">
        <f>SUMIFS(GameLog!AI:AI,GameLog!$D:$D,'BOS P'!$A4,GameLog!$C:$C,"BOS")</f>
        <v>0</v>
      </c>
      <c r="S4">
        <f>SUMIFS(GameLog!AJ:AJ,GameLog!$D:$D,'BOS P'!$A4,GameLog!$C:$C,"BOS")</f>
        <v>0</v>
      </c>
      <c r="T4">
        <f>SUMIFS(GameLog!AK:AK,GameLog!$D:$D,'BOS P'!$A4,GameLog!$C:$C,"BOS")</f>
        <v>0</v>
      </c>
      <c r="U4">
        <f>SUMIFS(GameLog!AL:AL,GameLog!$D:$D,'BOS P'!$A4,GameLog!$C:$C,"BOS")</f>
        <v>0</v>
      </c>
      <c r="V4" s="10">
        <f t="shared" si="2"/>
        <v>0</v>
      </c>
      <c r="W4" s="11">
        <f t="shared" si="3"/>
        <v>0</v>
      </c>
      <c r="X4" s="11">
        <f t="shared" si="4"/>
        <v>0</v>
      </c>
      <c r="Y4" s="11">
        <f t="shared" si="4"/>
        <v>0</v>
      </c>
      <c r="Z4" s="11">
        <f t="shared" si="5"/>
        <v>0</v>
      </c>
      <c r="AA4" s="11">
        <f t="shared" si="6"/>
        <v>0</v>
      </c>
      <c r="AE4" s="14"/>
    </row>
    <row r="5" spans="1:31">
      <c r="A5" s="14" t="s">
        <v>2721</v>
      </c>
      <c r="B5">
        <f>SUMIFS(GameLog!W:W,GameLog!$D:$D,'BOS P'!$A5,GameLog!$C:$C,"BOS")</f>
        <v>0</v>
      </c>
      <c r="C5">
        <f>SUMIFS(GameLog!X:X,GameLog!$D:$D,'BOS P'!$A5,GameLog!$C:$C,"BOS")</f>
        <v>0</v>
      </c>
      <c r="D5" s="8">
        <f t="shared" si="0"/>
        <v>0</v>
      </c>
      <c r="E5" s="10">
        <f t="shared" si="1"/>
        <v>1.5</v>
      </c>
      <c r="F5">
        <f>COUNTIFS(GameLog!D:D,'BOS P'!A5,GameLog!C:C,"BOS",GameLog!E:E,1)</f>
        <v>1</v>
      </c>
      <c r="G5">
        <f>SUMIFS(GameLog!F:F,GameLog!$D:$D,'BOS P'!A5,GameLog!$E:$E,1,GameLog!$C:$C,"BOS")</f>
        <v>1</v>
      </c>
      <c r="H5">
        <f>SUMIFS(GameLog!Y:Y,GameLog!$D:$D,'BOS P'!$A5,GameLog!$C:$C,"BOS")</f>
        <v>0</v>
      </c>
      <c r="I5">
        <f>SUMIFS(GameLog!Z:Z,GameLog!$D:$D,'BOS P'!$A5,GameLog!$C:$C,"BOS")</f>
        <v>0</v>
      </c>
      <c r="J5">
        <f>SUMIFS(GameLog!AA:AA,GameLog!$D:$D,'BOS P'!$A5,GameLog!$C:$C,"BOS")</f>
        <v>0</v>
      </c>
      <c r="K5" s="12">
        <f>SUMIFS(GameLog!AB:AB,GameLog!$D:$D,'BOS P'!$A5,GameLog!$C:$C,"BOS")</f>
        <v>6</v>
      </c>
      <c r="L5">
        <f>SUMIFS(GameLog!AC:AC,GameLog!$D:$D,'BOS P'!$A5,GameLog!$C:$C,"BOS")</f>
        <v>4</v>
      </c>
      <c r="M5">
        <f>SUMIFS(GameLog!AD:AD,GameLog!$D:$D,'BOS P'!$A5,GameLog!$C:$C,"BOS")</f>
        <v>2</v>
      </c>
      <c r="N5">
        <f>SUMIFS(GameLog!AE:AE,GameLog!$D:$D,'BOS P'!$A5,GameLog!$C:$C,"BOS")</f>
        <v>1</v>
      </c>
      <c r="O5">
        <f>SUMIFS(GameLog!AF:AF,GameLog!$D:$D,'BOS P'!$A5,GameLog!$C:$C,"BOS")</f>
        <v>0</v>
      </c>
      <c r="P5">
        <f>SUMIFS(GameLog!AG:AG,GameLog!$D:$D,'BOS P'!$A5,GameLog!$C:$C,"BOS")</f>
        <v>5</v>
      </c>
      <c r="Q5">
        <f>SUMIFS(GameLog!AH:AH,GameLog!$D:$D,'BOS P'!$A5,GameLog!$C:$C,"BOS")</f>
        <v>0</v>
      </c>
      <c r="R5">
        <f>SUMIFS(GameLog!AI:AI,GameLog!$D:$D,'BOS P'!$A5,GameLog!$C:$C,"BOS")</f>
        <v>1</v>
      </c>
      <c r="S5">
        <f>SUMIFS(GameLog!AJ:AJ,GameLog!$D:$D,'BOS P'!$A5,GameLog!$C:$C,"BOS")</f>
        <v>0</v>
      </c>
      <c r="T5">
        <f>SUMIFS(GameLog!AK:AK,GameLog!$D:$D,'BOS P'!$A5,GameLog!$C:$C,"BOS")</f>
        <v>0</v>
      </c>
      <c r="U5">
        <f>SUMIFS(GameLog!AL:AL,GameLog!$D:$D,'BOS P'!$A5,GameLog!$C:$C,"BOS")</f>
        <v>0</v>
      </c>
      <c r="V5" s="10">
        <f t="shared" si="2"/>
        <v>1.5</v>
      </c>
      <c r="W5" s="11">
        <f t="shared" si="3"/>
        <v>6</v>
      </c>
      <c r="X5" s="11">
        <f t="shared" si="4"/>
        <v>0</v>
      </c>
      <c r="Y5" s="11">
        <f t="shared" si="4"/>
        <v>7.5</v>
      </c>
      <c r="Z5" s="11">
        <f t="shared" si="5"/>
        <v>1.5</v>
      </c>
      <c r="AA5" s="11">
        <f t="shared" si="6"/>
        <v>0.2</v>
      </c>
      <c r="AE5" s="14"/>
    </row>
    <row r="6" spans="1:31">
      <c r="A6" s="14" t="s">
        <v>2719</v>
      </c>
      <c r="B6">
        <f>SUMIFS(GameLog!W:W,GameLog!$D:$D,'BOS P'!$A6,GameLog!$C:$C,"BOS")</f>
        <v>0</v>
      </c>
      <c r="C6">
        <f>SUMIFS(GameLog!X:X,GameLog!$D:$D,'BOS P'!$A6,GameLog!$C:$C,"BOS")</f>
        <v>0</v>
      </c>
      <c r="D6" s="8">
        <f t="shared" si="0"/>
        <v>0</v>
      </c>
      <c r="E6" s="10">
        <f t="shared" si="1"/>
        <v>6.2307692307692317</v>
      </c>
      <c r="F6">
        <f>COUNTIFS(GameLog!D:D,'BOS P'!A6,GameLog!C:C,"BOS",GameLog!E:E,1)</f>
        <v>1</v>
      </c>
      <c r="G6">
        <f>SUMIFS(GameLog!F:F,GameLog!$D:$D,'BOS P'!A6,GameLog!$E:$E,1,GameLog!$C:$C,"BOS")</f>
        <v>1</v>
      </c>
      <c r="H6">
        <f>SUMIFS(GameLog!Y:Y,GameLog!$D:$D,'BOS P'!$A6,GameLog!$C:$C,"BOS")</f>
        <v>0</v>
      </c>
      <c r="I6">
        <f>SUMIFS(GameLog!Z:Z,GameLog!$D:$D,'BOS P'!$A6,GameLog!$C:$C,"BOS")</f>
        <v>0</v>
      </c>
      <c r="J6">
        <f>SUMIFS(GameLog!AA:AA,GameLog!$D:$D,'BOS P'!$A6,GameLog!$C:$C,"BOS")</f>
        <v>0</v>
      </c>
      <c r="K6" s="12">
        <f>SUMIFS(GameLog!AB:AB,GameLog!$D:$D,'BOS P'!$A6,GameLog!$C:$C,"BOS")</f>
        <v>4.333333333333333</v>
      </c>
      <c r="L6">
        <f>SUMIFS(GameLog!AC:AC,GameLog!$D:$D,'BOS P'!$A6,GameLog!$C:$C,"BOS")</f>
        <v>7</v>
      </c>
      <c r="M6">
        <f>SUMIFS(GameLog!AD:AD,GameLog!$D:$D,'BOS P'!$A6,GameLog!$C:$C,"BOS")</f>
        <v>3</v>
      </c>
      <c r="N6">
        <f>SUMIFS(GameLog!AE:AE,GameLog!$D:$D,'BOS P'!$A6,GameLog!$C:$C,"BOS")</f>
        <v>3</v>
      </c>
      <c r="O6">
        <f>SUMIFS(GameLog!AF:AF,GameLog!$D:$D,'BOS P'!$A6,GameLog!$C:$C,"BOS")</f>
        <v>0</v>
      </c>
      <c r="P6">
        <f>SUMIFS(GameLog!AG:AG,GameLog!$D:$D,'BOS P'!$A6,GameLog!$C:$C,"BOS")</f>
        <v>3</v>
      </c>
      <c r="Q6">
        <f>SUMIFS(GameLog!AH:AH,GameLog!$D:$D,'BOS P'!$A6,GameLog!$C:$C,"BOS")</f>
        <v>0</v>
      </c>
      <c r="R6">
        <f>SUMIFS(GameLog!AI:AI,GameLog!$D:$D,'BOS P'!$A6,GameLog!$C:$C,"BOS")</f>
        <v>3</v>
      </c>
      <c r="S6">
        <f>SUMIFS(GameLog!AJ:AJ,GameLog!$D:$D,'BOS P'!$A6,GameLog!$C:$C,"BOS")</f>
        <v>0</v>
      </c>
      <c r="T6">
        <f>SUMIFS(GameLog!AK:AK,GameLog!$D:$D,'BOS P'!$A6,GameLog!$C:$C,"BOS")</f>
        <v>0</v>
      </c>
      <c r="U6">
        <f>SUMIFS(GameLog!AL:AL,GameLog!$D:$D,'BOS P'!$A6,GameLog!$C:$C,"BOS")</f>
        <v>0</v>
      </c>
      <c r="V6" s="10">
        <f t="shared" si="2"/>
        <v>2.3076923076923079</v>
      </c>
      <c r="W6" s="11">
        <f t="shared" si="3"/>
        <v>14.538461538461538</v>
      </c>
      <c r="X6" s="11">
        <f t="shared" si="4"/>
        <v>0</v>
      </c>
      <c r="Y6" s="11">
        <f t="shared" si="4"/>
        <v>6.2307692307692317</v>
      </c>
      <c r="Z6" s="11">
        <f t="shared" si="5"/>
        <v>6.2307692307692317</v>
      </c>
      <c r="AA6" s="11">
        <f t="shared" si="6"/>
        <v>1</v>
      </c>
      <c r="AE6" s="14"/>
    </row>
    <row r="7" spans="1:31">
      <c r="A7" s="14" t="s">
        <v>2738</v>
      </c>
      <c r="B7">
        <f>SUMIFS(GameLog!W:W,GameLog!$D:$D,'BOS P'!$A7,GameLog!$C:$C,"BOS")</f>
        <v>0</v>
      </c>
      <c r="C7">
        <f>SUMIFS(GameLog!X:X,GameLog!$D:$D,'BOS P'!$A7,GameLog!$C:$C,"BOS")</f>
        <v>0</v>
      </c>
      <c r="D7" s="8">
        <f t="shared" si="0"/>
        <v>0</v>
      </c>
      <c r="E7" s="10">
        <f t="shared" si="1"/>
        <v>0</v>
      </c>
      <c r="F7">
        <f>COUNTIFS(GameLog!D:D,'BOS P'!A7,GameLog!C:C,"BOS",GameLog!E:E,1)</f>
        <v>2</v>
      </c>
      <c r="G7">
        <f>SUMIFS(GameLog!F:F,GameLog!$D:$D,'BOS P'!A7,GameLog!$E:$E,1,GameLog!$C:$C,"BOS")</f>
        <v>0</v>
      </c>
      <c r="H7">
        <f>SUMIFS(GameLog!Y:Y,GameLog!$D:$D,'BOS P'!$A7,GameLog!$C:$C,"BOS")</f>
        <v>0</v>
      </c>
      <c r="I7">
        <f>SUMIFS(GameLog!Z:Z,GameLog!$D:$D,'BOS P'!$A7,GameLog!$C:$C,"BOS")</f>
        <v>0</v>
      </c>
      <c r="J7">
        <f>SUMIFS(GameLog!AA:AA,GameLog!$D:$D,'BOS P'!$A7,GameLog!$C:$C,"BOS")</f>
        <v>0</v>
      </c>
      <c r="K7" s="12">
        <f>SUMIFS(GameLog!AB:AB,GameLog!$D:$D,'BOS P'!$A7,GameLog!$C:$C,"BOS")</f>
        <v>2.6666666666666665</v>
      </c>
      <c r="L7">
        <f>SUMIFS(GameLog!AC:AC,GameLog!$D:$D,'BOS P'!$A7,GameLog!$C:$C,"BOS")</f>
        <v>5</v>
      </c>
      <c r="M7">
        <f>SUMIFS(GameLog!AD:AD,GameLog!$D:$D,'BOS P'!$A7,GameLog!$C:$C,"BOS")</f>
        <v>1</v>
      </c>
      <c r="N7">
        <f>SUMIFS(GameLog!AE:AE,GameLog!$D:$D,'BOS P'!$A7,GameLog!$C:$C,"BOS")</f>
        <v>0</v>
      </c>
      <c r="O7">
        <f>SUMIFS(GameLog!AF:AF,GameLog!$D:$D,'BOS P'!$A7,GameLog!$C:$C,"BOS")</f>
        <v>0</v>
      </c>
      <c r="P7">
        <f>SUMIFS(GameLog!AG:AG,GameLog!$D:$D,'BOS P'!$A7,GameLog!$C:$C,"BOS")</f>
        <v>0</v>
      </c>
      <c r="Q7">
        <f>SUMIFS(GameLog!AH:AH,GameLog!$D:$D,'BOS P'!$A7,GameLog!$C:$C,"BOS")</f>
        <v>0</v>
      </c>
      <c r="R7">
        <f>SUMIFS(GameLog!AI:AI,GameLog!$D:$D,'BOS P'!$A7,GameLog!$C:$C,"BOS")</f>
        <v>3</v>
      </c>
      <c r="S7">
        <f>SUMIFS(GameLog!AJ:AJ,GameLog!$D:$D,'BOS P'!$A7,GameLog!$C:$C,"BOS")</f>
        <v>0</v>
      </c>
      <c r="T7">
        <f>SUMIFS(GameLog!AK:AK,GameLog!$D:$D,'BOS P'!$A7,GameLog!$C:$C,"BOS")</f>
        <v>0</v>
      </c>
      <c r="U7">
        <f>SUMIFS(GameLog!AL:AL,GameLog!$D:$D,'BOS P'!$A7,GameLog!$C:$C,"BOS")</f>
        <v>0</v>
      </c>
      <c r="V7" s="10">
        <f t="shared" si="2"/>
        <v>1.875</v>
      </c>
      <c r="W7" s="11">
        <f t="shared" si="3"/>
        <v>16.875</v>
      </c>
      <c r="X7" s="11">
        <f t="shared" si="4"/>
        <v>0</v>
      </c>
      <c r="Y7" s="11">
        <f t="shared" si="4"/>
        <v>0</v>
      </c>
      <c r="Z7" s="11">
        <f t="shared" si="5"/>
        <v>10.125</v>
      </c>
      <c r="AA7" s="11">
        <f t="shared" si="6"/>
        <v>0</v>
      </c>
      <c r="AE7" s="14"/>
    </row>
    <row r="8" spans="1:31">
      <c r="A8" s="14" t="s">
        <v>2724</v>
      </c>
      <c r="B8">
        <f>SUMIFS(GameLog!W:W,GameLog!$D:$D,'BOS P'!$A8,GameLog!$C:$C,"BOS")</f>
        <v>0</v>
      </c>
      <c r="C8">
        <f>SUMIFS(GameLog!X:X,GameLog!$D:$D,'BOS P'!$A8,GameLog!$C:$C,"BOS")</f>
        <v>0</v>
      </c>
      <c r="D8" s="8">
        <f t="shared" si="0"/>
        <v>0</v>
      </c>
      <c r="E8" s="10" t="str">
        <f t="shared" si="1"/>
        <v>---</v>
      </c>
      <c r="F8">
        <f>COUNTIFS(GameLog!D:D,'BOS P'!A8,GameLog!C:C,"BOS",GameLog!E:E,1)</f>
        <v>0</v>
      </c>
      <c r="G8">
        <f>SUMIFS(GameLog!F:F,GameLog!$D:$D,'BOS P'!A8,GameLog!$E:$E,1,GameLog!$C:$C,"BOS")</f>
        <v>0</v>
      </c>
      <c r="H8">
        <f>SUMIFS(GameLog!Y:Y,GameLog!$D:$D,'BOS P'!$A8,GameLog!$C:$C,"BOS")</f>
        <v>0</v>
      </c>
      <c r="I8">
        <f>SUMIFS(GameLog!Z:Z,GameLog!$D:$D,'BOS P'!$A8,GameLog!$C:$C,"BOS")</f>
        <v>0</v>
      </c>
      <c r="J8">
        <f>SUMIFS(GameLog!AA:AA,GameLog!$D:$D,'BOS P'!$A8,GameLog!$C:$C,"BOS")</f>
        <v>0</v>
      </c>
      <c r="K8" s="12">
        <f>SUMIFS(GameLog!AB:AB,GameLog!$D:$D,'BOS P'!$A8,GameLog!$C:$C,"BOS")</f>
        <v>0</v>
      </c>
      <c r="L8">
        <f>SUMIFS(GameLog!AC:AC,GameLog!$D:$D,'BOS P'!$A8,GameLog!$C:$C,"BOS")</f>
        <v>0</v>
      </c>
      <c r="M8">
        <f>SUMIFS(GameLog!AD:AD,GameLog!$D:$D,'BOS P'!$A8,GameLog!$C:$C,"BOS")</f>
        <v>0</v>
      </c>
      <c r="N8">
        <f>SUMIFS(GameLog!AE:AE,GameLog!$D:$D,'BOS P'!$A8,GameLog!$C:$C,"BOS")</f>
        <v>0</v>
      </c>
      <c r="O8">
        <f>SUMIFS(GameLog!AF:AF,GameLog!$D:$D,'BOS P'!$A8,GameLog!$C:$C,"BOS")</f>
        <v>0</v>
      </c>
      <c r="P8">
        <f>SUMIFS(GameLog!AG:AG,GameLog!$D:$D,'BOS P'!$A8,GameLog!$C:$C,"BOS")</f>
        <v>0</v>
      </c>
      <c r="Q8">
        <f>SUMIFS(GameLog!AH:AH,GameLog!$D:$D,'BOS P'!$A8,GameLog!$C:$C,"BOS")</f>
        <v>0</v>
      </c>
      <c r="R8">
        <f>SUMIFS(GameLog!AI:AI,GameLog!$D:$D,'BOS P'!$A8,GameLog!$C:$C,"BOS")</f>
        <v>0</v>
      </c>
      <c r="S8">
        <f>SUMIFS(GameLog!AJ:AJ,GameLog!$D:$D,'BOS P'!$A8,GameLog!$C:$C,"BOS")</f>
        <v>0</v>
      </c>
      <c r="T8">
        <f>SUMIFS(GameLog!AK:AK,GameLog!$D:$D,'BOS P'!$A8,GameLog!$C:$C,"BOS")</f>
        <v>0</v>
      </c>
      <c r="U8">
        <f>SUMIFS(GameLog!AL:AL,GameLog!$D:$D,'BOS P'!$A8,GameLog!$C:$C,"BOS")</f>
        <v>0</v>
      </c>
      <c r="V8" s="10">
        <f t="shared" si="2"/>
        <v>0</v>
      </c>
      <c r="W8" s="11">
        <f t="shared" si="3"/>
        <v>0</v>
      </c>
      <c r="X8" s="11">
        <f t="shared" si="4"/>
        <v>0</v>
      </c>
      <c r="Y8" s="11">
        <f t="shared" si="4"/>
        <v>0</v>
      </c>
      <c r="Z8" s="11">
        <f t="shared" si="5"/>
        <v>0</v>
      </c>
      <c r="AA8" s="11">
        <f t="shared" si="6"/>
        <v>0</v>
      </c>
      <c r="AE8" s="14"/>
    </row>
    <row r="9" spans="1:31">
      <c r="A9" s="14" t="s">
        <v>2744</v>
      </c>
      <c r="B9">
        <f>SUMIFS(GameLog!W:W,GameLog!$D:$D,'BOS P'!$A9,GameLog!$C:$C,"BOS")</f>
        <v>0</v>
      </c>
      <c r="C9">
        <f>SUMIFS(GameLog!X:X,GameLog!$D:$D,'BOS P'!$A9,GameLog!$C:$C,"BOS")</f>
        <v>0</v>
      </c>
      <c r="D9" s="8">
        <f t="shared" si="0"/>
        <v>0</v>
      </c>
      <c r="E9" s="10" t="str">
        <f t="shared" si="1"/>
        <v>---</v>
      </c>
      <c r="F9">
        <f>COUNTIFS(GameLog!D:D,'BOS P'!A9,GameLog!C:C,"BOS",GameLog!E:E,1)</f>
        <v>0</v>
      </c>
      <c r="G9">
        <f>SUMIFS(GameLog!F:F,GameLog!$D:$D,'BOS P'!A9,GameLog!$E:$E,1,GameLog!$C:$C,"BOS")</f>
        <v>0</v>
      </c>
      <c r="H9">
        <f>SUMIFS(GameLog!Y:Y,GameLog!$D:$D,'BOS P'!$A9,GameLog!$C:$C,"BOS")</f>
        <v>0</v>
      </c>
      <c r="I9">
        <f>SUMIFS(GameLog!Z:Z,GameLog!$D:$D,'BOS P'!$A9,GameLog!$C:$C,"BOS")</f>
        <v>0</v>
      </c>
      <c r="J9">
        <f>SUMIFS(GameLog!AA:AA,GameLog!$D:$D,'BOS P'!$A9,GameLog!$C:$C,"BOS")</f>
        <v>0</v>
      </c>
      <c r="K9" s="12">
        <f>SUMIFS(GameLog!AB:AB,GameLog!$D:$D,'BOS P'!$A9,GameLog!$C:$C,"BOS")</f>
        <v>0</v>
      </c>
      <c r="L9">
        <f>SUMIFS(GameLog!AC:AC,GameLog!$D:$D,'BOS P'!$A9,GameLog!$C:$C,"BOS")</f>
        <v>0</v>
      </c>
      <c r="M9">
        <f>SUMIFS(GameLog!AD:AD,GameLog!$D:$D,'BOS P'!$A9,GameLog!$C:$C,"BOS")</f>
        <v>0</v>
      </c>
      <c r="N9">
        <f>SUMIFS(GameLog!AE:AE,GameLog!$D:$D,'BOS P'!$A9,GameLog!$C:$C,"BOS")</f>
        <v>0</v>
      </c>
      <c r="O9">
        <f>SUMIFS(GameLog!AF:AF,GameLog!$D:$D,'BOS P'!$A9,GameLog!$C:$C,"BOS")</f>
        <v>0</v>
      </c>
      <c r="P9">
        <f>SUMIFS(GameLog!AG:AG,GameLog!$D:$D,'BOS P'!$A9,GameLog!$C:$C,"BOS")</f>
        <v>0</v>
      </c>
      <c r="Q9">
        <f>SUMIFS(GameLog!AH:AH,GameLog!$D:$D,'BOS P'!$A9,GameLog!$C:$C,"BOS")</f>
        <v>0</v>
      </c>
      <c r="R9">
        <f>SUMIFS(GameLog!AI:AI,GameLog!$D:$D,'BOS P'!$A9,GameLog!$C:$C,"BOS")</f>
        <v>0</v>
      </c>
      <c r="S9">
        <f>SUMIFS(GameLog!AJ:AJ,GameLog!$D:$D,'BOS P'!$A9,GameLog!$C:$C,"BOS")</f>
        <v>0</v>
      </c>
      <c r="T9">
        <f>SUMIFS(GameLog!AK:AK,GameLog!$D:$D,'BOS P'!$A9,GameLog!$C:$C,"BOS")</f>
        <v>0</v>
      </c>
      <c r="U9">
        <f>SUMIFS(GameLog!AL:AL,GameLog!$D:$D,'BOS P'!$A9,GameLog!$C:$C,"BOS")</f>
        <v>0</v>
      </c>
      <c r="V9" s="10">
        <f t="shared" si="2"/>
        <v>0</v>
      </c>
      <c r="W9" s="11">
        <f t="shared" si="3"/>
        <v>0</v>
      </c>
      <c r="X9" s="11">
        <f t="shared" si="4"/>
        <v>0</v>
      </c>
      <c r="Y9" s="11">
        <f t="shared" si="4"/>
        <v>0</v>
      </c>
      <c r="Z9" s="11">
        <f t="shared" si="5"/>
        <v>0</v>
      </c>
      <c r="AA9" s="11">
        <f t="shared" si="6"/>
        <v>0</v>
      </c>
      <c r="AE9" s="14"/>
    </row>
    <row r="10" spans="1:31">
      <c r="A10" s="14" t="s">
        <v>2730</v>
      </c>
      <c r="B10">
        <f>SUMIFS(GameLog!W:W,GameLog!$D:$D,'BOS P'!$A10,GameLog!$C:$C,"BOS")</f>
        <v>0</v>
      </c>
      <c r="C10">
        <f>SUMIFS(GameLog!X:X,GameLog!$D:$D,'BOS P'!$A10,GameLog!$C:$C,"BOS")</f>
        <v>0</v>
      </c>
      <c r="D10" s="8">
        <f t="shared" si="0"/>
        <v>0</v>
      </c>
      <c r="E10" s="10">
        <f t="shared" si="1"/>
        <v>0</v>
      </c>
      <c r="F10">
        <f>COUNTIFS(GameLog!D:D,'BOS P'!A10,GameLog!C:C,"BOS",GameLog!E:E,1)</f>
        <v>1</v>
      </c>
      <c r="G10">
        <f>SUMIFS(GameLog!F:F,GameLog!$D:$D,'BOS P'!A10,GameLog!$E:$E,1,GameLog!$C:$C,"BOS")</f>
        <v>0</v>
      </c>
      <c r="H10">
        <f>SUMIFS(GameLog!Y:Y,GameLog!$D:$D,'BOS P'!$A10,GameLog!$C:$C,"BOS")</f>
        <v>0</v>
      </c>
      <c r="I10">
        <f>SUMIFS(GameLog!Z:Z,GameLog!$D:$D,'BOS P'!$A10,GameLog!$C:$C,"BOS")</f>
        <v>0</v>
      </c>
      <c r="J10">
        <f>SUMIFS(GameLog!AA:AA,GameLog!$D:$D,'BOS P'!$A10,GameLog!$C:$C,"BOS")</f>
        <v>0</v>
      </c>
      <c r="K10" s="12">
        <f>SUMIFS(GameLog!AB:AB,GameLog!$D:$D,'BOS P'!$A10,GameLog!$C:$C,"BOS")</f>
        <v>2</v>
      </c>
      <c r="L10">
        <f>SUMIFS(GameLog!AC:AC,GameLog!$D:$D,'BOS P'!$A10,GameLog!$C:$C,"BOS")</f>
        <v>1</v>
      </c>
      <c r="M10">
        <f>SUMIFS(GameLog!AD:AD,GameLog!$D:$D,'BOS P'!$A10,GameLog!$C:$C,"BOS")</f>
        <v>0</v>
      </c>
      <c r="N10">
        <f>SUMIFS(GameLog!AE:AE,GameLog!$D:$D,'BOS P'!$A10,GameLog!$C:$C,"BOS")</f>
        <v>0</v>
      </c>
      <c r="O10">
        <f>SUMIFS(GameLog!AF:AF,GameLog!$D:$D,'BOS P'!$A10,GameLog!$C:$C,"BOS")</f>
        <v>0</v>
      </c>
      <c r="P10">
        <f>SUMIFS(GameLog!AG:AG,GameLog!$D:$D,'BOS P'!$A10,GameLog!$C:$C,"BOS")</f>
        <v>0</v>
      </c>
      <c r="Q10">
        <f>SUMIFS(GameLog!AH:AH,GameLog!$D:$D,'BOS P'!$A10,GameLog!$C:$C,"BOS")</f>
        <v>0</v>
      </c>
      <c r="R10">
        <f>SUMIFS(GameLog!AI:AI,GameLog!$D:$D,'BOS P'!$A10,GameLog!$C:$C,"BOS")</f>
        <v>1</v>
      </c>
      <c r="S10">
        <f>SUMIFS(GameLog!AJ:AJ,GameLog!$D:$D,'BOS P'!$A10,GameLog!$C:$C,"BOS")</f>
        <v>0</v>
      </c>
      <c r="T10">
        <f>SUMIFS(GameLog!AK:AK,GameLog!$D:$D,'BOS P'!$A10,GameLog!$C:$C,"BOS")</f>
        <v>0</v>
      </c>
      <c r="U10">
        <f>SUMIFS(GameLog!AL:AL,GameLog!$D:$D,'BOS P'!$A10,GameLog!$C:$C,"BOS")</f>
        <v>0</v>
      </c>
      <c r="V10" s="10">
        <f t="shared" si="2"/>
        <v>0.5</v>
      </c>
      <c r="W10" s="11">
        <f t="shared" si="3"/>
        <v>4.5</v>
      </c>
      <c r="X10" s="11">
        <f t="shared" si="4"/>
        <v>0</v>
      </c>
      <c r="Y10" s="11">
        <f t="shared" si="4"/>
        <v>0</v>
      </c>
      <c r="Z10" s="11">
        <f t="shared" si="5"/>
        <v>4.5</v>
      </c>
      <c r="AA10" s="11">
        <f t="shared" si="6"/>
        <v>0</v>
      </c>
      <c r="AE10" s="14"/>
    </row>
    <row r="11" spans="1:31">
      <c r="A11" s="14" t="s">
        <v>2736</v>
      </c>
      <c r="B11">
        <f>SUMIFS(GameLog!W:W,GameLog!$D:$D,'BOS P'!$A11,GameLog!$C:$C,"BOS")</f>
        <v>0</v>
      </c>
      <c r="C11">
        <f>SUMIFS(GameLog!X:X,GameLog!$D:$D,'BOS P'!$A11,GameLog!$C:$C,"BOS")</f>
        <v>0</v>
      </c>
      <c r="D11" s="8">
        <f t="shared" si="0"/>
        <v>0</v>
      </c>
      <c r="E11" s="10">
        <f t="shared" si="1"/>
        <v>0</v>
      </c>
      <c r="F11">
        <f>COUNTIFS(GameLog!D:D,'BOS P'!A11,GameLog!C:C,"BOS",GameLog!E:E,1)</f>
        <v>1</v>
      </c>
      <c r="G11">
        <f>SUMIFS(GameLog!F:F,GameLog!$D:$D,'BOS P'!A11,GameLog!$E:$E,1,GameLog!$C:$C,"BOS")</f>
        <v>0</v>
      </c>
      <c r="H11">
        <f>SUMIFS(GameLog!Y:Y,GameLog!$D:$D,'BOS P'!$A11,GameLog!$C:$C,"BOS")</f>
        <v>0</v>
      </c>
      <c r="I11">
        <f>SUMIFS(GameLog!Z:Z,GameLog!$D:$D,'BOS P'!$A11,GameLog!$C:$C,"BOS")</f>
        <v>0</v>
      </c>
      <c r="J11">
        <f>SUMIFS(GameLog!AA:AA,GameLog!$D:$D,'BOS P'!$A11,GameLog!$C:$C,"BOS")</f>
        <v>0</v>
      </c>
      <c r="K11" s="12">
        <f>SUMIFS(GameLog!AB:AB,GameLog!$D:$D,'BOS P'!$A11,GameLog!$C:$C,"BOS")</f>
        <v>0.33333333333333331</v>
      </c>
      <c r="L11">
        <f>SUMIFS(GameLog!AC:AC,GameLog!$D:$D,'BOS P'!$A11,GameLog!$C:$C,"BOS")</f>
        <v>1</v>
      </c>
      <c r="M11">
        <f>SUMIFS(GameLog!AD:AD,GameLog!$D:$D,'BOS P'!$A11,GameLog!$C:$C,"BOS")</f>
        <v>0</v>
      </c>
      <c r="N11">
        <f>SUMIFS(GameLog!AE:AE,GameLog!$D:$D,'BOS P'!$A11,GameLog!$C:$C,"BOS")</f>
        <v>0</v>
      </c>
      <c r="O11">
        <f>SUMIFS(GameLog!AF:AF,GameLog!$D:$D,'BOS P'!$A11,GameLog!$C:$C,"BOS")</f>
        <v>0</v>
      </c>
      <c r="P11">
        <f>SUMIFS(GameLog!AG:AG,GameLog!$D:$D,'BOS P'!$A11,GameLog!$C:$C,"BOS")</f>
        <v>0</v>
      </c>
      <c r="Q11">
        <f>SUMIFS(GameLog!AH:AH,GameLog!$D:$D,'BOS P'!$A11,GameLog!$C:$C,"BOS")</f>
        <v>0</v>
      </c>
      <c r="R11">
        <f>SUMIFS(GameLog!AI:AI,GameLog!$D:$D,'BOS P'!$A11,GameLog!$C:$C,"BOS")</f>
        <v>0</v>
      </c>
      <c r="S11">
        <f>SUMIFS(GameLog!AJ:AJ,GameLog!$D:$D,'BOS P'!$A11,GameLog!$C:$C,"BOS")</f>
        <v>0</v>
      </c>
      <c r="T11">
        <f>SUMIFS(GameLog!AK:AK,GameLog!$D:$D,'BOS P'!$A11,GameLog!$C:$C,"BOS")</f>
        <v>0</v>
      </c>
      <c r="U11">
        <f>SUMIFS(GameLog!AL:AL,GameLog!$D:$D,'BOS P'!$A11,GameLog!$C:$C,"BOS")</f>
        <v>0</v>
      </c>
      <c r="V11" s="10">
        <f t="shared" si="2"/>
        <v>3</v>
      </c>
      <c r="W11" s="11">
        <f t="shared" si="3"/>
        <v>27</v>
      </c>
      <c r="X11" s="11">
        <f t="shared" si="4"/>
        <v>0</v>
      </c>
      <c r="Y11" s="11">
        <f t="shared" si="4"/>
        <v>0</v>
      </c>
      <c r="Z11" s="11">
        <f t="shared" si="5"/>
        <v>0</v>
      </c>
      <c r="AA11" s="11">
        <f t="shared" si="6"/>
        <v>0</v>
      </c>
      <c r="AE11" s="14"/>
    </row>
    <row r="12" spans="1:31">
      <c r="A12" s="14" t="s">
        <v>2733</v>
      </c>
      <c r="B12">
        <f>SUMIFS(GameLog!W:W,GameLog!$D:$D,'BOS P'!$A12,GameLog!$C:$C,"BOS")</f>
        <v>0</v>
      </c>
      <c r="C12">
        <f>SUMIFS(GameLog!X:X,GameLog!$D:$D,'BOS P'!$A12,GameLog!$C:$C,"BOS")</f>
        <v>0</v>
      </c>
      <c r="D12" s="8">
        <f t="shared" si="0"/>
        <v>0</v>
      </c>
      <c r="E12" s="10" t="str">
        <f t="shared" si="1"/>
        <v>---</v>
      </c>
      <c r="F12">
        <f>COUNTIFS(GameLog!D:D,'BOS P'!A12,GameLog!C:C,"BOS",GameLog!E:E,1)</f>
        <v>0</v>
      </c>
      <c r="G12">
        <f>SUMIFS(GameLog!F:F,GameLog!$D:$D,'BOS P'!A12,GameLog!$E:$E,1,GameLog!$C:$C,"BOS")</f>
        <v>0</v>
      </c>
      <c r="H12">
        <f>SUMIFS(GameLog!Y:Y,GameLog!$D:$D,'BOS P'!$A12,GameLog!$C:$C,"BOS")</f>
        <v>0</v>
      </c>
      <c r="I12">
        <f>SUMIFS(GameLog!Z:Z,GameLog!$D:$D,'BOS P'!$A12,GameLog!$C:$C,"BOS")</f>
        <v>0</v>
      </c>
      <c r="J12">
        <f>SUMIFS(GameLog!AA:AA,GameLog!$D:$D,'BOS P'!$A12,GameLog!$C:$C,"BOS")</f>
        <v>0</v>
      </c>
      <c r="K12" s="12">
        <f>SUMIFS(GameLog!AB:AB,GameLog!$D:$D,'BOS P'!$A12,GameLog!$C:$C,"BOS")</f>
        <v>0</v>
      </c>
      <c r="L12">
        <f>SUMIFS(GameLog!AC:AC,GameLog!$D:$D,'BOS P'!$A12,GameLog!$C:$C,"BOS")</f>
        <v>0</v>
      </c>
      <c r="M12">
        <f>SUMIFS(GameLog!AD:AD,GameLog!$D:$D,'BOS P'!$A12,GameLog!$C:$C,"BOS")</f>
        <v>0</v>
      </c>
      <c r="N12">
        <f>SUMIFS(GameLog!AE:AE,GameLog!$D:$D,'BOS P'!$A12,GameLog!$C:$C,"BOS")</f>
        <v>0</v>
      </c>
      <c r="O12">
        <f>SUMIFS(GameLog!AF:AF,GameLog!$D:$D,'BOS P'!$A12,GameLog!$C:$C,"BOS")</f>
        <v>0</v>
      </c>
      <c r="P12">
        <f>SUMIFS(GameLog!AG:AG,GameLog!$D:$D,'BOS P'!$A12,GameLog!$C:$C,"BOS")</f>
        <v>0</v>
      </c>
      <c r="Q12">
        <f>SUMIFS(GameLog!AH:AH,GameLog!$D:$D,'BOS P'!$A12,GameLog!$C:$C,"BOS")</f>
        <v>0</v>
      </c>
      <c r="R12">
        <f>SUMIFS(GameLog!AI:AI,GameLog!$D:$D,'BOS P'!$A12,GameLog!$C:$C,"BOS")</f>
        <v>0</v>
      </c>
      <c r="S12">
        <f>SUMIFS(GameLog!AJ:AJ,GameLog!$D:$D,'BOS P'!$A12,GameLog!$C:$C,"BOS")</f>
        <v>0</v>
      </c>
      <c r="T12">
        <f>SUMIFS(GameLog!AK:AK,GameLog!$D:$D,'BOS P'!$A12,GameLog!$C:$C,"BOS")</f>
        <v>0</v>
      </c>
      <c r="U12">
        <f>SUMIFS(GameLog!AL:AL,GameLog!$D:$D,'BOS P'!$A12,GameLog!$C:$C,"BOS")</f>
        <v>0</v>
      </c>
      <c r="V12" s="10">
        <f t="shared" si="2"/>
        <v>0</v>
      </c>
      <c r="W12" s="11">
        <f t="shared" si="3"/>
        <v>0</v>
      </c>
      <c r="X12" s="11">
        <f t="shared" si="4"/>
        <v>0</v>
      </c>
      <c r="Y12" s="11">
        <f t="shared" si="4"/>
        <v>0</v>
      </c>
      <c r="Z12" s="11">
        <f t="shared" si="5"/>
        <v>0</v>
      </c>
      <c r="AA12" s="11">
        <f t="shared" si="6"/>
        <v>0</v>
      </c>
      <c r="AE12" s="14"/>
    </row>
    <row r="13" spans="1:31">
      <c r="A13" s="14" t="s">
        <v>2725</v>
      </c>
      <c r="B13">
        <f>SUMIFS(GameLog!W:W,GameLog!$D:$D,'BOS P'!$A13,GameLog!$C:$C,"BOS")</f>
        <v>0</v>
      </c>
      <c r="C13">
        <f>SUMIFS(GameLog!X:X,GameLog!$D:$D,'BOS P'!$A13,GameLog!$C:$C,"BOS")</f>
        <v>0</v>
      </c>
      <c r="D13" s="8">
        <f t="shared" si="0"/>
        <v>0</v>
      </c>
      <c r="E13" s="10" t="str">
        <f t="shared" si="1"/>
        <v>---</v>
      </c>
      <c r="F13">
        <f>COUNTIFS(GameLog!D:D,'BOS P'!A13,GameLog!C:C,"BOS",GameLog!E:E,1)</f>
        <v>0</v>
      </c>
      <c r="G13">
        <f>SUMIFS(GameLog!F:F,GameLog!$D:$D,'BOS P'!A13,GameLog!$E:$E,1,GameLog!$C:$C,"BOS")</f>
        <v>0</v>
      </c>
      <c r="H13">
        <f>SUMIFS(GameLog!Y:Y,GameLog!$D:$D,'BOS P'!$A13,GameLog!$C:$C,"BOS")</f>
        <v>0</v>
      </c>
      <c r="I13">
        <f>SUMIFS(GameLog!Z:Z,GameLog!$D:$D,'BOS P'!$A13,GameLog!$C:$C,"BOS")</f>
        <v>0</v>
      </c>
      <c r="J13">
        <f>SUMIFS(GameLog!AA:AA,GameLog!$D:$D,'BOS P'!$A13,GameLog!$C:$C,"BOS")</f>
        <v>0</v>
      </c>
      <c r="K13" s="12">
        <f>SUMIFS(GameLog!AB:AB,GameLog!$D:$D,'BOS P'!$A13,GameLog!$C:$C,"BOS")</f>
        <v>0</v>
      </c>
      <c r="L13">
        <f>SUMIFS(GameLog!AC:AC,GameLog!$D:$D,'BOS P'!$A13,GameLog!$C:$C,"BOS")</f>
        <v>0</v>
      </c>
      <c r="M13">
        <f>SUMIFS(GameLog!AD:AD,GameLog!$D:$D,'BOS P'!$A13,GameLog!$C:$C,"BOS")</f>
        <v>0</v>
      </c>
      <c r="N13">
        <f>SUMIFS(GameLog!AE:AE,GameLog!$D:$D,'BOS P'!$A13,GameLog!$C:$C,"BOS")</f>
        <v>0</v>
      </c>
      <c r="O13">
        <f>SUMIFS(GameLog!AF:AF,GameLog!$D:$D,'BOS P'!$A13,GameLog!$C:$C,"BOS")</f>
        <v>0</v>
      </c>
      <c r="P13">
        <f>SUMIFS(GameLog!AG:AG,GameLog!$D:$D,'BOS P'!$A13,GameLog!$C:$C,"BOS")</f>
        <v>0</v>
      </c>
      <c r="Q13">
        <f>SUMIFS(GameLog!AH:AH,GameLog!$D:$D,'BOS P'!$A13,GameLog!$C:$C,"BOS")</f>
        <v>0</v>
      </c>
      <c r="R13">
        <f>SUMIFS(GameLog!AI:AI,GameLog!$D:$D,'BOS P'!$A13,GameLog!$C:$C,"BOS")</f>
        <v>0</v>
      </c>
      <c r="S13">
        <f>SUMIFS(GameLog!AJ:AJ,GameLog!$D:$D,'BOS P'!$A13,GameLog!$C:$C,"BOS")</f>
        <v>0</v>
      </c>
      <c r="T13">
        <f>SUMIFS(GameLog!AK:AK,GameLog!$D:$D,'BOS P'!$A13,GameLog!$C:$C,"BOS")</f>
        <v>0</v>
      </c>
      <c r="U13">
        <f>SUMIFS(GameLog!AL:AL,GameLog!$D:$D,'BOS P'!$A13,GameLog!$C:$C,"BOS")</f>
        <v>0</v>
      </c>
      <c r="V13" s="10">
        <f t="shared" si="2"/>
        <v>0</v>
      </c>
      <c r="W13" s="11">
        <f t="shared" si="3"/>
        <v>0</v>
      </c>
      <c r="X13" s="11">
        <f t="shared" si="4"/>
        <v>0</v>
      </c>
      <c r="Y13" s="11">
        <f t="shared" si="4"/>
        <v>0</v>
      </c>
      <c r="Z13" s="11">
        <f t="shared" si="5"/>
        <v>0</v>
      </c>
      <c r="AA13" s="11">
        <f t="shared" si="6"/>
        <v>0</v>
      </c>
      <c r="AE13" s="14"/>
    </row>
    <row r="14" spans="1:31">
      <c r="A14" s="14" t="s">
        <v>2732</v>
      </c>
      <c r="B14">
        <f>SUMIFS(GameLog!W:W,GameLog!$D:$D,'BOS P'!$A14,GameLog!$C:$C,"BOS")</f>
        <v>0</v>
      </c>
      <c r="C14">
        <f>SUMIFS(GameLog!X:X,GameLog!$D:$D,'BOS P'!$A14,GameLog!$C:$C,"BOS")</f>
        <v>0</v>
      </c>
      <c r="D14" s="8">
        <f t="shared" si="0"/>
        <v>0</v>
      </c>
      <c r="E14" s="10" t="str">
        <f t="shared" si="1"/>
        <v>---</v>
      </c>
      <c r="F14">
        <f>COUNTIFS(GameLog!D:D,'BOS P'!A14,GameLog!C:C,"BOS",GameLog!E:E,1)</f>
        <v>0</v>
      </c>
      <c r="G14">
        <f>SUMIFS(GameLog!F:F,GameLog!$D:$D,'BOS P'!A14,GameLog!$E:$E,1,GameLog!$C:$C,"BOS")</f>
        <v>0</v>
      </c>
      <c r="H14">
        <f>SUMIFS(GameLog!Y:Y,GameLog!$D:$D,'BOS P'!$A14,GameLog!$C:$C,"BOS")</f>
        <v>0</v>
      </c>
      <c r="I14">
        <f>SUMIFS(GameLog!Z:Z,GameLog!$D:$D,'BOS P'!$A14,GameLog!$C:$C,"BOS")</f>
        <v>0</v>
      </c>
      <c r="J14">
        <f>SUMIFS(GameLog!AA:AA,GameLog!$D:$D,'BOS P'!$A14,GameLog!$C:$C,"BOS")</f>
        <v>0</v>
      </c>
      <c r="K14" s="12">
        <f>SUMIFS(GameLog!AB:AB,GameLog!$D:$D,'BOS P'!$A14,GameLog!$C:$C,"BOS")</f>
        <v>0</v>
      </c>
      <c r="L14">
        <f>SUMIFS(GameLog!AC:AC,GameLog!$D:$D,'BOS P'!$A14,GameLog!$C:$C,"BOS")</f>
        <v>0</v>
      </c>
      <c r="M14">
        <f>SUMIFS(GameLog!AD:AD,GameLog!$D:$D,'BOS P'!$A14,GameLog!$C:$C,"BOS")</f>
        <v>0</v>
      </c>
      <c r="N14">
        <f>SUMIFS(GameLog!AE:AE,GameLog!$D:$D,'BOS P'!$A14,GameLog!$C:$C,"BOS")</f>
        <v>0</v>
      </c>
      <c r="O14">
        <f>SUMIFS(GameLog!AF:AF,GameLog!$D:$D,'BOS P'!$A14,GameLog!$C:$C,"BOS")</f>
        <v>0</v>
      </c>
      <c r="P14">
        <f>SUMIFS(GameLog!AG:AG,GameLog!$D:$D,'BOS P'!$A14,GameLog!$C:$C,"BOS")</f>
        <v>0</v>
      </c>
      <c r="Q14">
        <f>SUMIFS(GameLog!AH:AH,GameLog!$D:$D,'BOS P'!$A14,GameLog!$C:$C,"BOS")</f>
        <v>0</v>
      </c>
      <c r="R14">
        <f>SUMIFS(GameLog!AI:AI,GameLog!$D:$D,'BOS P'!$A14,GameLog!$C:$C,"BOS")</f>
        <v>0</v>
      </c>
      <c r="S14">
        <f>SUMIFS(GameLog!AJ:AJ,GameLog!$D:$D,'BOS P'!$A14,GameLog!$C:$C,"BOS")</f>
        <v>0</v>
      </c>
      <c r="T14">
        <f>SUMIFS(GameLog!AK:AK,GameLog!$D:$D,'BOS P'!$A14,GameLog!$C:$C,"BOS")</f>
        <v>0</v>
      </c>
      <c r="U14">
        <f>SUMIFS(GameLog!AL:AL,GameLog!$D:$D,'BOS P'!$A14,GameLog!$C:$C,"BOS")</f>
        <v>0</v>
      </c>
      <c r="V14" s="10">
        <f t="shared" si="2"/>
        <v>0</v>
      </c>
      <c r="W14" s="11">
        <f t="shared" si="3"/>
        <v>0</v>
      </c>
      <c r="X14" s="11">
        <f t="shared" si="4"/>
        <v>0</v>
      </c>
      <c r="Y14" s="11">
        <f t="shared" si="4"/>
        <v>0</v>
      </c>
      <c r="Z14" s="11">
        <f t="shared" si="5"/>
        <v>0</v>
      </c>
      <c r="AA14" s="11">
        <f t="shared" si="6"/>
        <v>0</v>
      </c>
      <c r="AE14" s="14"/>
    </row>
    <row r="15" spans="1:31">
      <c r="A15" s="14" t="s">
        <v>2740</v>
      </c>
      <c r="B15">
        <f>SUMIFS(GameLog!W:W,GameLog!$D:$D,'BOS P'!$A15,GameLog!$C:$C,"BOS")</f>
        <v>0</v>
      </c>
      <c r="C15">
        <f>SUMIFS(GameLog!X:X,GameLog!$D:$D,'BOS P'!$A15,GameLog!$C:$C,"BOS")</f>
        <v>0</v>
      </c>
      <c r="D15" s="8">
        <f t="shared" si="0"/>
        <v>0</v>
      </c>
      <c r="E15" s="10" t="str">
        <f t="shared" si="1"/>
        <v>---</v>
      </c>
      <c r="F15">
        <f>COUNTIFS(GameLog!D:D,'BOS P'!A15,GameLog!C:C,"BOS",GameLog!E:E,1)</f>
        <v>0</v>
      </c>
      <c r="G15">
        <f>SUMIFS(GameLog!F:F,GameLog!$D:$D,'BOS P'!A15,GameLog!$E:$E,1,GameLog!$C:$C,"BOS")</f>
        <v>0</v>
      </c>
      <c r="H15">
        <f>SUMIFS(GameLog!Y:Y,GameLog!$D:$D,'BOS P'!$A15,GameLog!$C:$C,"BOS")</f>
        <v>0</v>
      </c>
      <c r="I15">
        <f>SUMIFS(GameLog!Z:Z,GameLog!$D:$D,'BOS P'!$A15,GameLog!$C:$C,"BOS")</f>
        <v>0</v>
      </c>
      <c r="J15">
        <f>SUMIFS(GameLog!AA:AA,GameLog!$D:$D,'BOS P'!$A15,GameLog!$C:$C,"BOS")</f>
        <v>0</v>
      </c>
      <c r="K15" s="12">
        <f>SUMIFS(GameLog!AB:AB,GameLog!$D:$D,'BOS P'!$A15,GameLog!$C:$C,"BOS")</f>
        <v>0</v>
      </c>
      <c r="L15">
        <f>SUMIFS(GameLog!AC:AC,GameLog!$D:$D,'BOS P'!$A15,GameLog!$C:$C,"BOS")</f>
        <v>0</v>
      </c>
      <c r="M15">
        <f>SUMIFS(GameLog!AD:AD,GameLog!$D:$D,'BOS P'!$A15,GameLog!$C:$C,"BOS")</f>
        <v>0</v>
      </c>
      <c r="N15">
        <f>SUMIFS(GameLog!AE:AE,GameLog!$D:$D,'BOS P'!$A15,GameLog!$C:$C,"BOS")</f>
        <v>0</v>
      </c>
      <c r="O15">
        <f>SUMIFS(GameLog!AF:AF,GameLog!$D:$D,'BOS P'!$A15,GameLog!$C:$C,"BOS")</f>
        <v>0</v>
      </c>
      <c r="P15">
        <f>SUMIFS(GameLog!AG:AG,GameLog!$D:$D,'BOS P'!$A15,GameLog!$C:$C,"BOS")</f>
        <v>0</v>
      </c>
      <c r="Q15">
        <f>SUMIFS(GameLog!AH:AH,GameLog!$D:$D,'BOS P'!$A15,GameLog!$C:$C,"BOS")</f>
        <v>0</v>
      </c>
      <c r="R15">
        <f>SUMIFS(GameLog!AI:AI,GameLog!$D:$D,'BOS P'!$A15,GameLog!$C:$C,"BOS")</f>
        <v>0</v>
      </c>
      <c r="S15">
        <f>SUMIFS(GameLog!AJ:AJ,GameLog!$D:$D,'BOS P'!$A15,GameLog!$C:$C,"BOS")</f>
        <v>0</v>
      </c>
      <c r="T15">
        <f>SUMIFS(GameLog!AK:AK,GameLog!$D:$D,'BOS P'!$A15,GameLog!$C:$C,"BOS")</f>
        <v>0</v>
      </c>
      <c r="U15">
        <f>SUMIFS(GameLog!AL:AL,GameLog!$D:$D,'BOS P'!$A15,GameLog!$C:$C,"BOS")</f>
        <v>0</v>
      </c>
      <c r="V15" s="10">
        <f t="shared" si="2"/>
        <v>0</v>
      </c>
      <c r="W15" s="11">
        <f t="shared" si="3"/>
        <v>0</v>
      </c>
      <c r="X15" s="11">
        <f t="shared" si="4"/>
        <v>0</v>
      </c>
      <c r="Y15" s="11">
        <f t="shared" si="4"/>
        <v>0</v>
      </c>
      <c r="Z15" s="11">
        <f t="shared" si="5"/>
        <v>0</v>
      </c>
      <c r="AA15" s="11">
        <f t="shared" si="6"/>
        <v>0</v>
      </c>
      <c r="AE15" s="14"/>
    </row>
    <row r="16" spans="1:31">
      <c r="A16" s="14" t="s">
        <v>2731</v>
      </c>
      <c r="B16">
        <f>SUMIFS(GameLog!W:W,GameLog!$D:$D,'BOS P'!$A16,GameLog!$C:$C,"BOS")</f>
        <v>0</v>
      </c>
      <c r="C16">
        <f>SUMIFS(GameLog!X:X,GameLog!$D:$D,'BOS P'!$A16,GameLog!$C:$C,"BOS")</f>
        <v>0</v>
      </c>
      <c r="D16" s="8">
        <f t="shared" si="0"/>
        <v>0</v>
      </c>
      <c r="E16" s="10">
        <f t="shared" si="1"/>
        <v>6.75</v>
      </c>
      <c r="F16">
        <f>COUNTIFS(GameLog!D:D,'BOS P'!A16,GameLog!C:C,"BOS",GameLog!E:E,1)</f>
        <v>2</v>
      </c>
      <c r="G16">
        <f>SUMIFS(GameLog!F:F,GameLog!$D:$D,'BOS P'!A16,GameLog!$E:$E,1,GameLog!$C:$C,"BOS")</f>
        <v>0</v>
      </c>
      <c r="H16">
        <f>SUMIFS(GameLog!Y:Y,GameLog!$D:$D,'BOS P'!$A16,GameLog!$C:$C,"BOS")</f>
        <v>0</v>
      </c>
      <c r="I16">
        <f>SUMIFS(GameLog!Z:Z,GameLog!$D:$D,'BOS P'!$A16,GameLog!$C:$C,"BOS")</f>
        <v>0</v>
      </c>
      <c r="J16">
        <f>SUMIFS(GameLog!AA:AA,GameLog!$D:$D,'BOS P'!$A16,GameLog!$C:$C,"BOS")</f>
        <v>0</v>
      </c>
      <c r="K16" s="12">
        <f>SUMIFS(GameLog!AB:AB,GameLog!$D:$D,'BOS P'!$A16,GameLog!$C:$C,"BOS")</f>
        <v>1.3333333333333333</v>
      </c>
      <c r="L16">
        <f>SUMIFS(GameLog!AC:AC,GameLog!$D:$D,'BOS P'!$A16,GameLog!$C:$C,"BOS")</f>
        <v>2</v>
      </c>
      <c r="M16">
        <f>SUMIFS(GameLog!AD:AD,GameLog!$D:$D,'BOS P'!$A16,GameLog!$C:$C,"BOS")</f>
        <v>1</v>
      </c>
      <c r="N16">
        <f>SUMIFS(GameLog!AE:AE,GameLog!$D:$D,'BOS P'!$A16,GameLog!$C:$C,"BOS")</f>
        <v>1</v>
      </c>
      <c r="O16">
        <f>SUMIFS(GameLog!AF:AF,GameLog!$D:$D,'BOS P'!$A16,GameLog!$C:$C,"BOS")</f>
        <v>0</v>
      </c>
      <c r="P16">
        <f>SUMIFS(GameLog!AG:AG,GameLog!$D:$D,'BOS P'!$A16,GameLog!$C:$C,"BOS")</f>
        <v>2</v>
      </c>
      <c r="Q16">
        <f>SUMIFS(GameLog!AH:AH,GameLog!$D:$D,'BOS P'!$A16,GameLog!$C:$C,"BOS")</f>
        <v>0</v>
      </c>
      <c r="R16">
        <f>SUMIFS(GameLog!AI:AI,GameLog!$D:$D,'BOS P'!$A16,GameLog!$C:$C,"BOS")</f>
        <v>1</v>
      </c>
      <c r="S16">
        <f>SUMIFS(GameLog!AJ:AJ,GameLog!$D:$D,'BOS P'!$A16,GameLog!$C:$C,"BOS")</f>
        <v>0</v>
      </c>
      <c r="T16">
        <f>SUMIFS(GameLog!AK:AK,GameLog!$D:$D,'BOS P'!$A16,GameLog!$C:$C,"BOS")</f>
        <v>0</v>
      </c>
      <c r="U16">
        <f>SUMIFS(GameLog!AL:AL,GameLog!$D:$D,'BOS P'!$A16,GameLog!$C:$C,"BOS")</f>
        <v>0</v>
      </c>
      <c r="V16" s="10">
        <f t="shared" si="2"/>
        <v>3</v>
      </c>
      <c r="W16" s="11">
        <f t="shared" si="3"/>
        <v>13.5</v>
      </c>
      <c r="X16" s="11">
        <f t="shared" si="4"/>
        <v>0</v>
      </c>
      <c r="Y16" s="11">
        <f t="shared" si="4"/>
        <v>13.5</v>
      </c>
      <c r="Z16" s="11">
        <f t="shared" si="5"/>
        <v>6.75</v>
      </c>
      <c r="AA16" s="11">
        <f t="shared" si="6"/>
        <v>0.5</v>
      </c>
      <c r="AE16" s="14"/>
    </row>
    <row r="17" spans="1:31">
      <c r="A17" s="14" t="s">
        <v>2739</v>
      </c>
      <c r="B17">
        <f>SUMIFS(GameLog!W:W,GameLog!$D:$D,'BOS P'!$A17,GameLog!$C:$C,"BOS")</f>
        <v>0</v>
      </c>
      <c r="C17">
        <f>SUMIFS(GameLog!X:X,GameLog!$D:$D,'BOS P'!$A17,GameLog!$C:$C,"BOS")</f>
        <v>0</v>
      </c>
      <c r="D17" s="8">
        <f t="shared" si="0"/>
        <v>0</v>
      </c>
      <c r="E17" s="10" t="str">
        <f t="shared" si="1"/>
        <v>---</v>
      </c>
      <c r="F17">
        <f>COUNTIFS(GameLog!D:D,'BOS P'!A17,GameLog!C:C,"BOS",GameLog!E:E,1)</f>
        <v>0</v>
      </c>
      <c r="G17">
        <f>SUMIFS(GameLog!F:F,GameLog!$D:$D,'BOS P'!A17,GameLog!$E:$E,1,GameLog!$C:$C,"BOS")</f>
        <v>0</v>
      </c>
      <c r="H17">
        <f>SUMIFS(GameLog!Y:Y,GameLog!$D:$D,'BOS P'!$A17,GameLog!$C:$C,"BOS")</f>
        <v>0</v>
      </c>
      <c r="I17">
        <f>SUMIFS(GameLog!Z:Z,GameLog!$D:$D,'BOS P'!$A17,GameLog!$C:$C,"BOS")</f>
        <v>0</v>
      </c>
      <c r="J17">
        <f>SUMIFS(GameLog!AA:AA,GameLog!$D:$D,'BOS P'!$A17,GameLog!$C:$C,"BOS")</f>
        <v>0</v>
      </c>
      <c r="K17" s="12">
        <f>SUMIFS(GameLog!AB:AB,GameLog!$D:$D,'BOS P'!$A17,GameLog!$C:$C,"BOS")</f>
        <v>0</v>
      </c>
      <c r="L17">
        <f>SUMIFS(GameLog!AC:AC,GameLog!$D:$D,'BOS P'!$A17,GameLog!$C:$C,"BOS")</f>
        <v>0</v>
      </c>
      <c r="M17">
        <f>SUMIFS(GameLog!AD:AD,GameLog!$D:$D,'BOS P'!$A17,GameLog!$C:$C,"BOS")</f>
        <v>0</v>
      </c>
      <c r="N17">
        <f>SUMIFS(GameLog!AE:AE,GameLog!$D:$D,'BOS P'!$A17,GameLog!$C:$C,"BOS")</f>
        <v>0</v>
      </c>
      <c r="O17">
        <f>SUMIFS(GameLog!AF:AF,GameLog!$D:$D,'BOS P'!$A17,GameLog!$C:$C,"BOS")</f>
        <v>0</v>
      </c>
      <c r="P17">
        <f>SUMIFS(GameLog!AG:AG,GameLog!$D:$D,'BOS P'!$A17,GameLog!$C:$C,"BOS")</f>
        <v>0</v>
      </c>
      <c r="Q17">
        <f>SUMIFS(GameLog!AH:AH,GameLog!$D:$D,'BOS P'!$A17,GameLog!$C:$C,"BOS")</f>
        <v>0</v>
      </c>
      <c r="R17">
        <f>SUMIFS(GameLog!AI:AI,GameLog!$D:$D,'BOS P'!$A17,GameLog!$C:$C,"BOS")</f>
        <v>0</v>
      </c>
      <c r="S17">
        <f>SUMIFS(GameLog!AJ:AJ,GameLog!$D:$D,'BOS P'!$A17,GameLog!$C:$C,"BOS")</f>
        <v>0</v>
      </c>
      <c r="T17">
        <f>SUMIFS(GameLog!AK:AK,GameLog!$D:$D,'BOS P'!$A17,GameLog!$C:$C,"BOS")</f>
        <v>0</v>
      </c>
      <c r="U17">
        <f>SUMIFS(GameLog!AL:AL,GameLog!$D:$D,'BOS P'!$A17,GameLog!$C:$C,"BOS")</f>
        <v>0</v>
      </c>
      <c r="V17" s="10">
        <f t="shared" si="2"/>
        <v>0</v>
      </c>
      <c r="W17" s="11">
        <f t="shared" si="3"/>
        <v>0</v>
      </c>
      <c r="X17" s="11">
        <f t="shared" si="4"/>
        <v>0</v>
      </c>
      <c r="Y17" s="11">
        <f t="shared" si="4"/>
        <v>0</v>
      </c>
      <c r="Z17" s="11">
        <f t="shared" si="5"/>
        <v>0</v>
      </c>
      <c r="AA17" s="11">
        <f t="shared" si="6"/>
        <v>0</v>
      </c>
      <c r="AE17" s="14"/>
    </row>
    <row r="18" spans="1:31">
      <c r="A18" s="14" t="s">
        <v>2734</v>
      </c>
      <c r="B18">
        <f>SUMIFS(GameLog!W:W,GameLog!$D:$D,'BOS P'!$A18,GameLog!$C:$C,"BOS")</f>
        <v>0</v>
      </c>
      <c r="C18">
        <f>SUMIFS(GameLog!X:X,GameLog!$D:$D,'BOS P'!$A18,GameLog!$C:$C,"BOS")</f>
        <v>1</v>
      </c>
      <c r="D18" s="8">
        <f t="shared" si="0"/>
        <v>0</v>
      </c>
      <c r="E18" s="10">
        <f t="shared" si="1"/>
        <v>5.4</v>
      </c>
      <c r="F18">
        <f>COUNTIFS(GameLog!D:D,'BOS P'!A18,GameLog!C:C,"BOS",GameLog!E:E,1)</f>
        <v>2</v>
      </c>
      <c r="G18">
        <f>SUMIFS(GameLog!F:F,GameLog!$D:$D,'BOS P'!A18,GameLog!$E:$E,1,GameLog!$C:$C,"BOS")</f>
        <v>0</v>
      </c>
      <c r="H18">
        <f>SUMIFS(GameLog!Y:Y,GameLog!$D:$D,'BOS P'!$A18,GameLog!$C:$C,"BOS")</f>
        <v>0</v>
      </c>
      <c r="I18">
        <f>SUMIFS(GameLog!Z:Z,GameLog!$D:$D,'BOS P'!$A18,GameLog!$C:$C,"BOS")</f>
        <v>0</v>
      </c>
      <c r="J18">
        <f>SUMIFS(GameLog!AA:AA,GameLog!$D:$D,'BOS P'!$A18,GameLog!$C:$C,"BOS")</f>
        <v>1</v>
      </c>
      <c r="K18" s="12">
        <f>SUMIFS(GameLog!AB:AB,GameLog!$D:$D,'BOS P'!$A18,GameLog!$C:$C,"BOS")</f>
        <v>1.6666666666666665</v>
      </c>
      <c r="L18">
        <f>SUMIFS(GameLog!AC:AC,GameLog!$D:$D,'BOS P'!$A18,GameLog!$C:$C,"BOS")</f>
        <v>3</v>
      </c>
      <c r="M18">
        <f>SUMIFS(GameLog!AD:AD,GameLog!$D:$D,'BOS P'!$A18,GameLog!$C:$C,"BOS")</f>
        <v>1</v>
      </c>
      <c r="N18">
        <f>SUMIFS(GameLog!AE:AE,GameLog!$D:$D,'BOS P'!$A18,GameLog!$C:$C,"BOS")</f>
        <v>1</v>
      </c>
      <c r="O18">
        <f>SUMIFS(GameLog!AF:AF,GameLog!$D:$D,'BOS P'!$A18,GameLog!$C:$C,"BOS")</f>
        <v>0</v>
      </c>
      <c r="P18">
        <f>SUMIFS(GameLog!AG:AG,GameLog!$D:$D,'BOS P'!$A18,GameLog!$C:$C,"BOS")</f>
        <v>0</v>
      </c>
      <c r="Q18">
        <f>SUMIFS(GameLog!AH:AH,GameLog!$D:$D,'BOS P'!$A18,GameLog!$C:$C,"BOS")</f>
        <v>0</v>
      </c>
      <c r="R18">
        <f>SUMIFS(GameLog!AI:AI,GameLog!$D:$D,'BOS P'!$A18,GameLog!$C:$C,"BOS")</f>
        <v>3</v>
      </c>
      <c r="S18">
        <f>SUMIFS(GameLog!AJ:AJ,GameLog!$D:$D,'BOS P'!$A18,GameLog!$C:$C,"BOS")</f>
        <v>0</v>
      </c>
      <c r="T18">
        <f>SUMIFS(GameLog!AK:AK,GameLog!$D:$D,'BOS P'!$A18,GameLog!$C:$C,"BOS")</f>
        <v>0</v>
      </c>
      <c r="U18">
        <f>SUMIFS(GameLog!AL:AL,GameLog!$D:$D,'BOS P'!$A18,GameLog!$C:$C,"BOS")</f>
        <v>0</v>
      </c>
      <c r="V18" s="10">
        <f t="shared" si="2"/>
        <v>1.8000000000000003</v>
      </c>
      <c r="W18" s="11">
        <f t="shared" si="3"/>
        <v>16.200000000000003</v>
      </c>
      <c r="X18" s="11">
        <f t="shared" si="4"/>
        <v>0</v>
      </c>
      <c r="Y18" s="11">
        <f t="shared" si="4"/>
        <v>0</v>
      </c>
      <c r="Z18" s="11">
        <f t="shared" si="5"/>
        <v>16.200000000000003</v>
      </c>
      <c r="AA18" s="11">
        <f t="shared" si="6"/>
        <v>0</v>
      </c>
      <c r="AE18" s="14"/>
    </row>
    <row r="19" spans="1:31">
      <c r="A19" s="14" t="s">
        <v>2728</v>
      </c>
      <c r="B19">
        <f>SUMIFS(GameLog!W:W,GameLog!$D:$D,'BOS P'!$A19,GameLog!$C:$C,"BOS")</f>
        <v>0</v>
      </c>
      <c r="C19">
        <f>SUMIFS(GameLog!X:X,GameLog!$D:$D,'BOS P'!$A19,GameLog!$C:$C,"BOS")</f>
        <v>0</v>
      </c>
      <c r="D19" s="8">
        <f t="shared" si="0"/>
        <v>0</v>
      </c>
      <c r="E19" s="10" t="str">
        <f t="shared" si="1"/>
        <v>---</v>
      </c>
      <c r="F19">
        <f>COUNTIFS(GameLog!D:D,'BOS P'!A19,GameLog!C:C,"BOS",GameLog!E:E,1)</f>
        <v>0</v>
      </c>
      <c r="G19">
        <f>SUMIFS(GameLog!F:F,GameLog!$D:$D,'BOS P'!A19,GameLog!$E:$E,1,GameLog!$C:$C,"BOS")</f>
        <v>0</v>
      </c>
      <c r="H19">
        <f>SUMIFS(GameLog!Y:Y,GameLog!$D:$D,'BOS P'!$A19,GameLog!$C:$C,"BOS")</f>
        <v>0</v>
      </c>
      <c r="I19">
        <f>SUMIFS(GameLog!Z:Z,GameLog!$D:$D,'BOS P'!$A19,GameLog!$C:$C,"BOS")</f>
        <v>0</v>
      </c>
      <c r="J19">
        <f>SUMIFS(GameLog!AA:AA,GameLog!$D:$D,'BOS P'!$A19,GameLog!$C:$C,"BOS")</f>
        <v>0</v>
      </c>
      <c r="K19" s="12">
        <f>SUMIFS(GameLog!AB:AB,GameLog!$D:$D,'BOS P'!$A19,GameLog!$C:$C,"BOS")</f>
        <v>0</v>
      </c>
      <c r="L19">
        <f>SUMIFS(GameLog!AC:AC,GameLog!$D:$D,'BOS P'!$A19,GameLog!$C:$C,"BOS")</f>
        <v>0</v>
      </c>
      <c r="M19">
        <f>SUMIFS(GameLog!AD:AD,GameLog!$D:$D,'BOS P'!$A19,GameLog!$C:$C,"BOS")</f>
        <v>0</v>
      </c>
      <c r="N19">
        <f>SUMIFS(GameLog!AE:AE,GameLog!$D:$D,'BOS P'!$A19,GameLog!$C:$C,"BOS")</f>
        <v>0</v>
      </c>
      <c r="O19">
        <f>SUMIFS(GameLog!AF:AF,GameLog!$D:$D,'BOS P'!$A19,GameLog!$C:$C,"BOS")</f>
        <v>0</v>
      </c>
      <c r="P19">
        <f>SUMIFS(GameLog!AG:AG,GameLog!$D:$D,'BOS P'!$A19,GameLog!$C:$C,"BOS")</f>
        <v>0</v>
      </c>
      <c r="Q19">
        <f>SUMIFS(GameLog!AH:AH,GameLog!$D:$D,'BOS P'!$A19,GameLog!$C:$C,"BOS")</f>
        <v>0</v>
      </c>
      <c r="R19">
        <f>SUMIFS(GameLog!AI:AI,GameLog!$D:$D,'BOS P'!$A19,GameLog!$C:$C,"BOS")</f>
        <v>0</v>
      </c>
      <c r="S19">
        <f>SUMIFS(GameLog!AJ:AJ,GameLog!$D:$D,'BOS P'!$A19,GameLog!$C:$C,"BOS")</f>
        <v>0</v>
      </c>
      <c r="T19">
        <f>SUMIFS(GameLog!AK:AK,GameLog!$D:$D,'BOS P'!$A19,GameLog!$C:$C,"BOS")</f>
        <v>0</v>
      </c>
      <c r="U19">
        <f>SUMIFS(GameLog!AL:AL,GameLog!$D:$D,'BOS P'!$A19,GameLog!$C:$C,"BOS")</f>
        <v>0</v>
      </c>
      <c r="V19" s="10">
        <f t="shared" si="2"/>
        <v>0</v>
      </c>
      <c r="W19" s="11">
        <f t="shared" si="3"/>
        <v>0</v>
      </c>
      <c r="X19" s="11">
        <f t="shared" si="4"/>
        <v>0</v>
      </c>
      <c r="Y19" s="11">
        <f t="shared" si="4"/>
        <v>0</v>
      </c>
      <c r="Z19" s="11">
        <f t="shared" si="5"/>
        <v>0</v>
      </c>
      <c r="AA19" s="11">
        <f t="shared" si="6"/>
        <v>0</v>
      </c>
      <c r="AE19" s="14"/>
    </row>
    <row r="20" spans="1:31">
      <c r="A20" s="14" t="s">
        <v>2737</v>
      </c>
      <c r="B20">
        <f>SUMIFS(GameLog!W:W,GameLog!$D:$D,'BOS P'!$A20,GameLog!$C:$C,"BOS")</f>
        <v>0</v>
      </c>
      <c r="C20">
        <f>SUMIFS(GameLog!X:X,GameLog!$D:$D,'BOS P'!$A20,GameLog!$C:$C,"BOS")</f>
        <v>0</v>
      </c>
      <c r="D20" s="8">
        <f t="shared" si="0"/>
        <v>0</v>
      </c>
      <c r="E20" s="10" t="str">
        <f t="shared" si="1"/>
        <v>---</v>
      </c>
      <c r="F20">
        <f>COUNTIFS(GameLog!D:D,'BOS P'!A20,GameLog!C:C,"BOS",GameLog!E:E,1)</f>
        <v>0</v>
      </c>
      <c r="G20">
        <f>SUMIFS(GameLog!F:F,GameLog!$D:$D,'BOS P'!A20,GameLog!$E:$E,1,GameLog!$C:$C,"BOS")</f>
        <v>0</v>
      </c>
      <c r="H20">
        <f>SUMIFS(GameLog!Y:Y,GameLog!$D:$D,'BOS P'!$A20,GameLog!$C:$C,"BOS")</f>
        <v>0</v>
      </c>
      <c r="I20">
        <f>SUMIFS(GameLog!Z:Z,GameLog!$D:$D,'BOS P'!$A20,GameLog!$C:$C,"BOS")</f>
        <v>0</v>
      </c>
      <c r="J20">
        <f>SUMIFS(GameLog!AA:AA,GameLog!$D:$D,'BOS P'!$A20,GameLog!$C:$C,"BOS")</f>
        <v>0</v>
      </c>
      <c r="K20" s="12">
        <f>SUMIFS(GameLog!AB:AB,GameLog!$D:$D,'BOS P'!$A20,GameLog!$C:$C,"BOS")</f>
        <v>0</v>
      </c>
      <c r="L20">
        <f>SUMIFS(GameLog!AC:AC,GameLog!$D:$D,'BOS P'!$A20,GameLog!$C:$C,"BOS")</f>
        <v>0</v>
      </c>
      <c r="M20">
        <f>SUMIFS(GameLog!AD:AD,GameLog!$D:$D,'BOS P'!$A20,GameLog!$C:$C,"BOS")</f>
        <v>0</v>
      </c>
      <c r="N20">
        <f>SUMIFS(GameLog!AE:AE,GameLog!$D:$D,'BOS P'!$A20,GameLog!$C:$C,"BOS")</f>
        <v>0</v>
      </c>
      <c r="O20">
        <f>SUMIFS(GameLog!AF:AF,GameLog!$D:$D,'BOS P'!$A20,GameLog!$C:$C,"BOS")</f>
        <v>0</v>
      </c>
      <c r="P20">
        <f>SUMIFS(GameLog!AG:AG,GameLog!$D:$D,'BOS P'!$A20,GameLog!$C:$C,"BOS")</f>
        <v>0</v>
      </c>
      <c r="Q20">
        <f>SUMIFS(GameLog!AH:AH,GameLog!$D:$D,'BOS P'!$A20,GameLog!$C:$C,"BOS")</f>
        <v>0</v>
      </c>
      <c r="R20">
        <f>SUMIFS(GameLog!AI:AI,GameLog!$D:$D,'BOS P'!$A20,GameLog!$C:$C,"BOS")</f>
        <v>0</v>
      </c>
      <c r="S20">
        <f>SUMIFS(GameLog!AJ:AJ,GameLog!$D:$D,'BOS P'!$A20,GameLog!$C:$C,"BOS")</f>
        <v>0</v>
      </c>
      <c r="T20">
        <f>SUMIFS(GameLog!AK:AK,GameLog!$D:$D,'BOS P'!$A20,GameLog!$C:$C,"BOS")</f>
        <v>0</v>
      </c>
      <c r="U20">
        <f>SUMIFS(GameLog!AL:AL,GameLog!$D:$D,'BOS P'!$A20,GameLog!$C:$C,"BOS")</f>
        <v>0</v>
      </c>
      <c r="V20" s="10">
        <f t="shared" si="2"/>
        <v>0</v>
      </c>
      <c r="W20" s="11">
        <f t="shared" si="3"/>
        <v>0</v>
      </c>
      <c r="X20" s="11">
        <f t="shared" ref="X20:Y21" si="7">IFERROR(O20/$K20*9,0)</f>
        <v>0</v>
      </c>
      <c r="Y20" s="11">
        <f t="shared" si="7"/>
        <v>0</v>
      </c>
      <c r="Z20" s="11">
        <f t="shared" si="5"/>
        <v>0</v>
      </c>
      <c r="AA20" s="11">
        <f t="shared" si="6"/>
        <v>0</v>
      </c>
      <c r="AE20" s="14"/>
    </row>
    <row r="21" spans="1:31">
      <c r="A21" s="14" t="s">
        <v>2741</v>
      </c>
      <c r="B21">
        <f>SUMIFS(GameLog!W:W,GameLog!$D:$D,'BOS P'!$A21,GameLog!$C:$C,"BOS")</f>
        <v>0</v>
      </c>
      <c r="C21">
        <f>SUMIFS(GameLog!X:X,GameLog!$D:$D,'BOS P'!$A21,GameLog!$C:$C,"BOS")</f>
        <v>0</v>
      </c>
      <c r="D21" s="8">
        <f t="shared" si="0"/>
        <v>0</v>
      </c>
      <c r="E21" s="10" t="str">
        <f t="shared" si="1"/>
        <v>---</v>
      </c>
      <c r="F21">
        <f>COUNTIFS(GameLog!D:D,'BOS P'!A21,GameLog!C:C,"BOS",GameLog!E:E,1)</f>
        <v>0</v>
      </c>
      <c r="G21">
        <f>SUMIFS(GameLog!F:F,GameLog!$D:$D,'BOS P'!A21,GameLog!$E:$E,1,GameLog!$C:$C,"BOS")</f>
        <v>0</v>
      </c>
      <c r="H21">
        <f>SUMIFS(GameLog!Y:Y,GameLog!$D:$D,'BOS P'!$A21,GameLog!$C:$C,"BOS")</f>
        <v>0</v>
      </c>
      <c r="I21">
        <f>SUMIFS(GameLog!Z:Z,GameLog!$D:$D,'BOS P'!$A21,GameLog!$C:$C,"BOS")</f>
        <v>0</v>
      </c>
      <c r="J21">
        <f>SUMIFS(GameLog!AA:AA,GameLog!$D:$D,'BOS P'!$A21,GameLog!$C:$C,"BOS")</f>
        <v>0</v>
      </c>
      <c r="K21" s="12">
        <f>SUMIFS(GameLog!AB:AB,GameLog!$D:$D,'BOS P'!$A21,GameLog!$C:$C,"BOS")</f>
        <v>0</v>
      </c>
      <c r="L21">
        <f>SUMIFS(GameLog!AC:AC,GameLog!$D:$D,'BOS P'!$A21,GameLog!$C:$C,"BOS")</f>
        <v>0</v>
      </c>
      <c r="M21">
        <f>SUMIFS(GameLog!AD:AD,GameLog!$D:$D,'BOS P'!$A21,GameLog!$C:$C,"BOS")</f>
        <v>0</v>
      </c>
      <c r="N21">
        <f>SUMIFS(GameLog!AE:AE,GameLog!$D:$D,'BOS P'!$A21,GameLog!$C:$C,"BOS")</f>
        <v>0</v>
      </c>
      <c r="O21">
        <f>SUMIFS(GameLog!AF:AF,GameLog!$D:$D,'BOS P'!$A21,GameLog!$C:$C,"BOS")</f>
        <v>0</v>
      </c>
      <c r="P21">
        <f>SUMIFS(GameLog!AG:AG,GameLog!$D:$D,'BOS P'!$A21,GameLog!$C:$C,"BOS")</f>
        <v>0</v>
      </c>
      <c r="Q21">
        <f>SUMIFS(GameLog!AH:AH,GameLog!$D:$D,'BOS P'!$A21,GameLog!$C:$C,"BOS")</f>
        <v>0</v>
      </c>
      <c r="R21">
        <f>SUMIFS(GameLog!AI:AI,GameLog!$D:$D,'BOS P'!$A21,GameLog!$C:$C,"BOS")</f>
        <v>0</v>
      </c>
      <c r="S21">
        <f>SUMIFS(GameLog!AJ:AJ,GameLog!$D:$D,'BOS P'!$A21,GameLog!$C:$C,"BOS")</f>
        <v>0</v>
      </c>
      <c r="T21">
        <f>SUMIFS(GameLog!AK:AK,GameLog!$D:$D,'BOS P'!$A21,GameLog!$C:$C,"BOS")</f>
        <v>0</v>
      </c>
      <c r="U21">
        <f>SUMIFS(GameLog!AL:AL,GameLog!$D:$D,'BOS P'!$A21,GameLog!$C:$C,"BOS")</f>
        <v>0</v>
      </c>
      <c r="V21" s="10">
        <f t="shared" si="2"/>
        <v>0</v>
      </c>
      <c r="W21" s="11">
        <f t="shared" si="3"/>
        <v>0</v>
      </c>
      <c r="X21" s="11">
        <f t="shared" si="7"/>
        <v>0</v>
      </c>
      <c r="Y21" s="11">
        <f t="shared" si="7"/>
        <v>0</v>
      </c>
      <c r="Z21" s="11">
        <f t="shared" si="5"/>
        <v>0</v>
      </c>
      <c r="AA21" s="11">
        <f t="shared" si="6"/>
        <v>0</v>
      </c>
      <c r="AE21" s="14"/>
    </row>
    <row r="22" spans="1:31">
      <c r="A22" s="14" t="s">
        <v>2742</v>
      </c>
      <c r="B22">
        <f>SUMIFS(GameLog!W:W,GameLog!$D:$D,'BOS P'!$A22,GameLog!$C:$C,"BOS")</f>
        <v>0</v>
      </c>
      <c r="C22">
        <f>SUMIFS(GameLog!X:X,GameLog!$D:$D,'BOS P'!$A22,GameLog!$C:$C,"BOS")</f>
        <v>0</v>
      </c>
      <c r="D22" s="8">
        <f t="shared" si="0"/>
        <v>0</v>
      </c>
      <c r="E22" s="10" t="str">
        <f t="shared" si="1"/>
        <v>---</v>
      </c>
      <c r="F22">
        <f>COUNTIFS(GameLog!D:D,'BOS P'!A22,GameLog!C:C,"BOS",GameLog!E:E,1)</f>
        <v>0</v>
      </c>
      <c r="G22">
        <f>SUMIFS(GameLog!F:F,GameLog!$D:$D,'BOS P'!A22,GameLog!$E:$E,1,GameLog!$C:$C,"BOS")</f>
        <v>0</v>
      </c>
      <c r="H22">
        <f>SUMIFS(GameLog!Y:Y,GameLog!$D:$D,'BOS P'!$A22,GameLog!$C:$C,"BOS")</f>
        <v>0</v>
      </c>
      <c r="I22">
        <f>SUMIFS(GameLog!Z:Z,GameLog!$D:$D,'BOS P'!$A22,GameLog!$C:$C,"BOS")</f>
        <v>0</v>
      </c>
      <c r="J22">
        <f>SUMIFS(GameLog!AA:AA,GameLog!$D:$D,'BOS P'!$A22,GameLog!$C:$C,"BOS")</f>
        <v>0</v>
      </c>
      <c r="K22" s="12">
        <f>SUMIFS(GameLog!AB:AB,GameLog!$D:$D,'BOS P'!$A22,GameLog!$C:$C,"BOS")</f>
        <v>0</v>
      </c>
      <c r="L22">
        <f>SUMIFS(GameLog!AC:AC,GameLog!$D:$D,'BOS P'!$A22,GameLog!$C:$C,"BOS")</f>
        <v>0</v>
      </c>
      <c r="M22">
        <f>SUMIFS(GameLog!AD:AD,GameLog!$D:$D,'BOS P'!$A22,GameLog!$C:$C,"BOS")</f>
        <v>0</v>
      </c>
      <c r="N22">
        <f>SUMIFS(GameLog!AE:AE,GameLog!$D:$D,'BOS P'!$A22,GameLog!$C:$C,"BOS")</f>
        <v>0</v>
      </c>
      <c r="O22">
        <f>SUMIFS(GameLog!AF:AF,GameLog!$D:$D,'BOS P'!$A22,GameLog!$C:$C,"BOS")</f>
        <v>0</v>
      </c>
      <c r="P22">
        <f>SUMIFS(GameLog!AG:AG,GameLog!$D:$D,'BOS P'!$A22,GameLog!$C:$C,"BOS")</f>
        <v>0</v>
      </c>
      <c r="Q22">
        <f>SUMIFS(GameLog!AH:AH,GameLog!$D:$D,'BOS P'!$A22,GameLog!$C:$C,"BOS")</f>
        <v>0</v>
      </c>
      <c r="R22">
        <f>SUMIFS(GameLog!AI:AI,GameLog!$D:$D,'BOS P'!$A22,GameLog!$C:$C,"BOS")</f>
        <v>0</v>
      </c>
      <c r="S22">
        <f>SUMIFS(GameLog!AJ:AJ,GameLog!$D:$D,'BOS P'!$A22,GameLog!$C:$C,"BOS")</f>
        <v>0</v>
      </c>
      <c r="T22">
        <f>SUMIFS(GameLog!AK:AK,GameLog!$D:$D,'BOS P'!$A22,GameLog!$C:$C,"BOS")</f>
        <v>0</v>
      </c>
      <c r="U22">
        <f>SUMIFS(GameLog!AL:AL,GameLog!$D:$D,'BOS P'!$A22,GameLog!$C:$C,"BOS")</f>
        <v>0</v>
      </c>
      <c r="V22" s="10">
        <f t="shared" ref="V22:V26" si="8">IFERROR((L22+P22)/K22,0)</f>
        <v>0</v>
      </c>
      <c r="W22" s="11">
        <f t="shared" ref="W22:W26" si="9">IFERROR(L22/$K22*9,0)</f>
        <v>0</v>
      </c>
      <c r="X22" s="11">
        <f t="shared" ref="X22:X26" si="10">IFERROR(O22/$K22*9,0)</f>
        <v>0</v>
      </c>
      <c r="Y22" s="11">
        <f t="shared" ref="Y22:Y26" si="11">IFERROR(P22/$K22*9,0)</f>
        <v>0</v>
      </c>
      <c r="Z22" s="11">
        <f t="shared" ref="Z22:Z26" si="12">IFERROR(R22/$K22*9,0)</f>
        <v>0</v>
      </c>
      <c r="AA22" s="11">
        <f t="shared" ref="AA22:AA26" si="13">IFERROR(R22/P22,0)</f>
        <v>0</v>
      </c>
      <c r="AE22" s="14"/>
    </row>
    <row r="23" spans="1:31">
      <c r="A23" s="14" t="s">
        <v>2735</v>
      </c>
      <c r="B23">
        <f>SUMIFS(GameLog!W:W,GameLog!$D:$D,'BOS P'!$A23,GameLog!$C:$C,"BOS")</f>
        <v>1</v>
      </c>
      <c r="C23">
        <f>SUMIFS(GameLog!X:X,GameLog!$D:$D,'BOS P'!$A23,GameLog!$C:$C,"BOS")</f>
        <v>0</v>
      </c>
      <c r="D23" s="8">
        <f t="shared" si="0"/>
        <v>1</v>
      </c>
      <c r="E23" s="10">
        <f t="shared" si="1"/>
        <v>0</v>
      </c>
      <c r="F23">
        <f>COUNTIFS(GameLog!D:D,'BOS P'!A23,GameLog!C:C,"BOS",GameLog!E:E,1)</f>
        <v>1</v>
      </c>
      <c r="G23">
        <f>SUMIFS(GameLog!F:F,GameLog!$D:$D,'BOS P'!A23,GameLog!$E:$E,1,GameLog!$C:$C,"BOS")</f>
        <v>0</v>
      </c>
      <c r="H23">
        <f>SUMIFS(GameLog!Y:Y,GameLog!$D:$D,'BOS P'!$A23,GameLog!$C:$C,"BOS")</f>
        <v>0</v>
      </c>
      <c r="I23">
        <f>SUMIFS(GameLog!Z:Z,GameLog!$D:$D,'BOS P'!$A23,GameLog!$C:$C,"BOS")</f>
        <v>0</v>
      </c>
      <c r="J23">
        <f>SUMIFS(GameLog!AA:AA,GameLog!$D:$D,'BOS P'!$A23,GameLog!$C:$C,"BOS")</f>
        <v>0</v>
      </c>
      <c r="K23" s="12">
        <f>SUMIFS(GameLog!AB:AB,GameLog!$D:$D,'BOS P'!$A23,GameLog!$C:$C,"BOS")</f>
        <v>2</v>
      </c>
      <c r="L23">
        <f>SUMIFS(GameLog!AC:AC,GameLog!$D:$D,'BOS P'!$A23,GameLog!$C:$C,"BOS")</f>
        <v>2</v>
      </c>
      <c r="M23">
        <f>SUMIFS(GameLog!AD:AD,GameLog!$D:$D,'BOS P'!$A23,GameLog!$C:$C,"BOS")</f>
        <v>0</v>
      </c>
      <c r="N23">
        <f>SUMIFS(GameLog!AE:AE,GameLog!$D:$D,'BOS P'!$A23,GameLog!$C:$C,"BOS")</f>
        <v>0</v>
      </c>
      <c r="O23">
        <f>SUMIFS(GameLog!AF:AF,GameLog!$D:$D,'BOS P'!$A23,GameLog!$C:$C,"BOS")</f>
        <v>0</v>
      </c>
      <c r="P23">
        <f>SUMIFS(GameLog!AG:AG,GameLog!$D:$D,'BOS P'!$A23,GameLog!$C:$C,"BOS")</f>
        <v>1</v>
      </c>
      <c r="Q23">
        <f>SUMIFS(GameLog!AH:AH,GameLog!$D:$D,'BOS P'!$A23,GameLog!$C:$C,"BOS")</f>
        <v>0</v>
      </c>
      <c r="R23">
        <f>SUMIFS(GameLog!AI:AI,GameLog!$D:$D,'BOS P'!$A23,GameLog!$C:$C,"BOS")</f>
        <v>1</v>
      </c>
      <c r="S23">
        <f>SUMIFS(GameLog!AJ:AJ,GameLog!$D:$D,'BOS P'!$A23,GameLog!$C:$C,"BOS")</f>
        <v>0</v>
      </c>
      <c r="T23">
        <f>SUMIFS(GameLog!AK:AK,GameLog!$D:$D,'BOS P'!$A23,GameLog!$C:$C,"BOS")</f>
        <v>0</v>
      </c>
      <c r="U23">
        <f>SUMIFS(GameLog!AL:AL,GameLog!$D:$D,'BOS P'!$A23,GameLog!$C:$C,"BOS")</f>
        <v>0</v>
      </c>
      <c r="V23" s="10">
        <f t="shared" si="8"/>
        <v>1.5</v>
      </c>
      <c r="W23" s="11">
        <f t="shared" si="9"/>
        <v>9</v>
      </c>
      <c r="X23" s="11">
        <f t="shared" si="10"/>
        <v>0</v>
      </c>
      <c r="Y23" s="11">
        <f t="shared" si="11"/>
        <v>4.5</v>
      </c>
      <c r="Z23" s="11">
        <f t="shared" si="12"/>
        <v>4.5</v>
      </c>
      <c r="AA23" s="11">
        <f t="shared" si="13"/>
        <v>1</v>
      </c>
      <c r="AE23" s="14"/>
    </row>
    <row r="24" spans="1:31">
      <c r="A24" s="14" t="s">
        <v>2745</v>
      </c>
      <c r="B24">
        <f>SUMIFS(GameLog!W:W,GameLog!$D:$D,'BOS P'!$A24,GameLog!$C:$C,"BOS")</f>
        <v>0</v>
      </c>
      <c r="C24">
        <f>SUMIFS(GameLog!X:X,GameLog!$D:$D,'BOS P'!$A24,GameLog!$C:$C,"BOS")</f>
        <v>0</v>
      </c>
      <c r="D24" s="8">
        <f t="shared" si="0"/>
        <v>0</v>
      </c>
      <c r="E24" s="10" t="str">
        <f t="shared" si="1"/>
        <v>---</v>
      </c>
      <c r="F24">
        <f>COUNTIFS(GameLog!D:D,'BOS P'!A24,GameLog!C:C,"BOS",GameLog!E:E,1)</f>
        <v>0</v>
      </c>
      <c r="G24">
        <f>SUMIFS(GameLog!F:F,GameLog!$D:$D,'BOS P'!A24,GameLog!$E:$E,1,GameLog!$C:$C,"BOS")</f>
        <v>0</v>
      </c>
      <c r="H24">
        <f>SUMIFS(GameLog!Y:Y,GameLog!$D:$D,'BOS P'!$A24,GameLog!$C:$C,"BOS")</f>
        <v>0</v>
      </c>
      <c r="I24">
        <f>SUMIFS(GameLog!Z:Z,GameLog!$D:$D,'BOS P'!$A24,GameLog!$C:$C,"BOS")</f>
        <v>0</v>
      </c>
      <c r="J24">
        <f>SUMIFS(GameLog!AA:AA,GameLog!$D:$D,'BOS P'!$A24,GameLog!$C:$C,"BOS")</f>
        <v>0</v>
      </c>
      <c r="K24" s="12">
        <f>SUMIFS(GameLog!AB:AB,GameLog!$D:$D,'BOS P'!$A24,GameLog!$C:$C,"BOS")</f>
        <v>0</v>
      </c>
      <c r="L24">
        <f>SUMIFS(GameLog!AC:AC,GameLog!$D:$D,'BOS P'!$A24,GameLog!$C:$C,"BOS")</f>
        <v>0</v>
      </c>
      <c r="M24">
        <f>SUMIFS(GameLog!AD:AD,GameLog!$D:$D,'BOS P'!$A24,GameLog!$C:$C,"BOS")</f>
        <v>0</v>
      </c>
      <c r="N24">
        <f>SUMIFS(GameLog!AE:AE,GameLog!$D:$D,'BOS P'!$A24,GameLog!$C:$C,"BOS")</f>
        <v>0</v>
      </c>
      <c r="O24">
        <f>SUMIFS(GameLog!AF:AF,GameLog!$D:$D,'BOS P'!$A24,GameLog!$C:$C,"BOS")</f>
        <v>0</v>
      </c>
      <c r="P24">
        <f>SUMIFS(GameLog!AG:AG,GameLog!$D:$D,'BOS P'!$A24,GameLog!$C:$C,"BOS")</f>
        <v>0</v>
      </c>
      <c r="Q24">
        <f>SUMIFS(GameLog!AH:AH,GameLog!$D:$D,'BOS P'!$A24,GameLog!$C:$C,"BOS")</f>
        <v>0</v>
      </c>
      <c r="R24">
        <f>SUMIFS(GameLog!AI:AI,GameLog!$D:$D,'BOS P'!$A24,GameLog!$C:$C,"BOS")</f>
        <v>0</v>
      </c>
      <c r="S24">
        <f>SUMIFS(GameLog!AJ:AJ,GameLog!$D:$D,'BOS P'!$A24,GameLog!$C:$C,"BOS")</f>
        <v>0</v>
      </c>
      <c r="T24">
        <f>SUMIFS(GameLog!AK:AK,GameLog!$D:$D,'BOS P'!$A24,GameLog!$C:$C,"BOS")</f>
        <v>0</v>
      </c>
      <c r="U24">
        <f>SUMIFS(GameLog!AL:AL,GameLog!$D:$D,'BOS P'!$A24,GameLog!$C:$C,"BOS")</f>
        <v>0</v>
      </c>
      <c r="V24" s="10">
        <f t="shared" si="8"/>
        <v>0</v>
      </c>
      <c r="W24" s="11">
        <f t="shared" si="9"/>
        <v>0</v>
      </c>
      <c r="X24" s="11">
        <f t="shared" si="10"/>
        <v>0</v>
      </c>
      <c r="Y24" s="11">
        <f t="shared" si="11"/>
        <v>0</v>
      </c>
      <c r="Z24" s="11">
        <f t="shared" si="12"/>
        <v>0</v>
      </c>
      <c r="AA24" s="11">
        <f t="shared" si="13"/>
        <v>0</v>
      </c>
      <c r="AE24" s="14"/>
    </row>
    <row r="25" spans="1:31">
      <c r="A25" s="14" t="s">
        <v>2743</v>
      </c>
      <c r="B25">
        <f>SUMIFS(GameLog!W:W,GameLog!$D:$D,'BOS P'!$A25,GameLog!$C:$C,"BOS")</f>
        <v>0</v>
      </c>
      <c r="C25">
        <f>SUMIFS(GameLog!X:X,GameLog!$D:$D,'BOS P'!$A25,GameLog!$C:$C,"BOS")</f>
        <v>0</v>
      </c>
      <c r="D25" s="8">
        <f t="shared" si="0"/>
        <v>0</v>
      </c>
      <c r="E25" s="10" t="str">
        <f t="shared" si="1"/>
        <v>---</v>
      </c>
      <c r="F25">
        <f>COUNTIFS(GameLog!D:D,'BOS P'!A25,GameLog!C:C,"BOS",GameLog!E:E,1)</f>
        <v>0</v>
      </c>
      <c r="G25">
        <f>SUMIFS(GameLog!F:F,GameLog!$D:$D,'BOS P'!A25,GameLog!$E:$E,1,GameLog!$C:$C,"BOS")</f>
        <v>0</v>
      </c>
      <c r="H25">
        <f>SUMIFS(GameLog!Y:Y,GameLog!$D:$D,'BOS P'!$A25,GameLog!$C:$C,"BOS")</f>
        <v>0</v>
      </c>
      <c r="I25">
        <f>SUMIFS(GameLog!Z:Z,GameLog!$D:$D,'BOS P'!$A25,GameLog!$C:$C,"BOS")</f>
        <v>0</v>
      </c>
      <c r="J25">
        <f>SUMIFS(GameLog!AA:AA,GameLog!$D:$D,'BOS P'!$A25,GameLog!$C:$C,"BOS")</f>
        <v>0</v>
      </c>
      <c r="K25" s="12">
        <f>SUMIFS(GameLog!AB:AB,GameLog!$D:$D,'BOS P'!$A25,GameLog!$C:$C,"BOS")</f>
        <v>0</v>
      </c>
      <c r="L25">
        <f>SUMIFS(GameLog!AC:AC,GameLog!$D:$D,'BOS P'!$A25,GameLog!$C:$C,"BOS")</f>
        <v>0</v>
      </c>
      <c r="M25">
        <f>SUMIFS(GameLog!AD:AD,GameLog!$D:$D,'BOS P'!$A25,GameLog!$C:$C,"BOS")</f>
        <v>0</v>
      </c>
      <c r="N25">
        <f>SUMIFS(GameLog!AE:AE,GameLog!$D:$D,'BOS P'!$A25,GameLog!$C:$C,"BOS")</f>
        <v>0</v>
      </c>
      <c r="O25">
        <f>SUMIFS(GameLog!AF:AF,GameLog!$D:$D,'BOS P'!$A25,GameLog!$C:$C,"BOS")</f>
        <v>0</v>
      </c>
      <c r="P25">
        <f>SUMIFS(GameLog!AG:AG,GameLog!$D:$D,'BOS P'!$A25,GameLog!$C:$C,"BOS")</f>
        <v>0</v>
      </c>
      <c r="Q25">
        <f>SUMIFS(GameLog!AH:AH,GameLog!$D:$D,'BOS P'!$A25,GameLog!$C:$C,"BOS")</f>
        <v>0</v>
      </c>
      <c r="R25">
        <f>SUMIFS(GameLog!AI:AI,GameLog!$D:$D,'BOS P'!$A25,GameLog!$C:$C,"BOS")</f>
        <v>0</v>
      </c>
      <c r="S25">
        <f>SUMIFS(GameLog!AJ:AJ,GameLog!$D:$D,'BOS P'!$A25,GameLog!$C:$C,"BOS")</f>
        <v>0</v>
      </c>
      <c r="T25">
        <f>SUMIFS(GameLog!AK:AK,GameLog!$D:$D,'BOS P'!$A25,GameLog!$C:$C,"BOS")</f>
        <v>0</v>
      </c>
      <c r="U25">
        <f>SUMIFS(GameLog!AL:AL,GameLog!$D:$D,'BOS P'!$A25,GameLog!$C:$C,"BOS")</f>
        <v>0</v>
      </c>
      <c r="V25" s="10">
        <f t="shared" si="8"/>
        <v>0</v>
      </c>
      <c r="W25" s="11">
        <f t="shared" si="9"/>
        <v>0</v>
      </c>
      <c r="X25" s="11">
        <f t="shared" si="10"/>
        <v>0</v>
      </c>
      <c r="Y25" s="11">
        <f t="shared" si="11"/>
        <v>0</v>
      </c>
      <c r="Z25" s="11">
        <f t="shared" si="12"/>
        <v>0</v>
      </c>
      <c r="AA25" s="11">
        <f t="shared" si="13"/>
        <v>0</v>
      </c>
      <c r="AE25" s="14"/>
    </row>
    <row r="26" spans="1:31">
      <c r="A26" s="14" t="s">
        <v>2729</v>
      </c>
      <c r="B26">
        <f>SUMIFS(GameLog!W:W,GameLog!$D:$D,'BOS P'!$A26,GameLog!$C:$C,"BOS")</f>
        <v>0</v>
      </c>
      <c r="C26">
        <f>SUMIFS(GameLog!X:X,GameLog!$D:$D,'BOS P'!$A26,GameLog!$C:$C,"BOS")</f>
        <v>0</v>
      </c>
      <c r="D26" s="8">
        <f t="shared" si="0"/>
        <v>0</v>
      </c>
      <c r="E26" s="10" t="str">
        <f t="shared" si="1"/>
        <v>---</v>
      </c>
      <c r="F26">
        <f>COUNTIFS(GameLog!D:D,'BOS P'!A26,GameLog!C:C,"BOS",GameLog!E:E,1)</f>
        <v>0</v>
      </c>
      <c r="G26">
        <f>SUMIFS(GameLog!F:F,GameLog!$D:$D,'BOS P'!A26,GameLog!$E:$E,1,GameLog!$C:$C,"BOS")</f>
        <v>0</v>
      </c>
      <c r="H26">
        <f>SUMIFS(GameLog!Y:Y,GameLog!$D:$D,'BOS P'!$A26,GameLog!$C:$C,"BOS")</f>
        <v>0</v>
      </c>
      <c r="I26">
        <f>SUMIFS(GameLog!Z:Z,GameLog!$D:$D,'BOS P'!$A26,GameLog!$C:$C,"BOS")</f>
        <v>0</v>
      </c>
      <c r="J26">
        <f>SUMIFS(GameLog!AA:AA,GameLog!$D:$D,'BOS P'!$A26,GameLog!$C:$C,"BOS")</f>
        <v>0</v>
      </c>
      <c r="K26" s="12">
        <f>SUMIFS(GameLog!AB:AB,GameLog!$D:$D,'BOS P'!$A26,GameLog!$C:$C,"BOS")</f>
        <v>0</v>
      </c>
      <c r="L26">
        <f>SUMIFS(GameLog!AC:AC,GameLog!$D:$D,'BOS P'!$A26,GameLog!$C:$C,"BOS")</f>
        <v>0</v>
      </c>
      <c r="M26">
        <f>SUMIFS(GameLog!AD:AD,GameLog!$D:$D,'BOS P'!$A26,GameLog!$C:$C,"BOS")</f>
        <v>0</v>
      </c>
      <c r="N26">
        <f>SUMIFS(GameLog!AE:AE,GameLog!$D:$D,'BOS P'!$A26,GameLog!$C:$C,"BOS")</f>
        <v>0</v>
      </c>
      <c r="O26">
        <f>SUMIFS(GameLog!AF:AF,GameLog!$D:$D,'BOS P'!$A26,GameLog!$C:$C,"BOS")</f>
        <v>0</v>
      </c>
      <c r="P26">
        <f>SUMIFS(GameLog!AG:AG,GameLog!$D:$D,'BOS P'!$A26,GameLog!$C:$C,"BOS")</f>
        <v>0</v>
      </c>
      <c r="Q26">
        <f>SUMIFS(GameLog!AH:AH,GameLog!$D:$D,'BOS P'!$A26,GameLog!$C:$C,"BOS")</f>
        <v>0</v>
      </c>
      <c r="R26">
        <f>SUMIFS(GameLog!AI:AI,GameLog!$D:$D,'BOS P'!$A26,GameLog!$C:$C,"BOS")</f>
        <v>0</v>
      </c>
      <c r="S26">
        <f>SUMIFS(GameLog!AJ:AJ,GameLog!$D:$D,'BOS P'!$A26,GameLog!$C:$C,"BOS")</f>
        <v>0</v>
      </c>
      <c r="T26">
        <f>SUMIFS(GameLog!AK:AK,GameLog!$D:$D,'BOS P'!$A26,GameLog!$C:$C,"BOS")</f>
        <v>0</v>
      </c>
      <c r="U26">
        <f>SUMIFS(GameLog!AL:AL,GameLog!$D:$D,'BOS P'!$A26,GameLog!$C:$C,"BOS")</f>
        <v>0</v>
      </c>
      <c r="V26" s="10">
        <f t="shared" si="8"/>
        <v>0</v>
      </c>
      <c r="W26" s="11">
        <f t="shared" si="9"/>
        <v>0</v>
      </c>
      <c r="X26" s="11">
        <f t="shared" si="10"/>
        <v>0</v>
      </c>
      <c r="Y26" s="11">
        <f t="shared" si="11"/>
        <v>0</v>
      </c>
      <c r="Z26" s="11">
        <f t="shared" si="12"/>
        <v>0</v>
      </c>
      <c r="AA26" s="11">
        <f t="shared" si="13"/>
        <v>0</v>
      </c>
      <c r="AE26" s="14"/>
    </row>
    <row r="27" spans="1:31">
      <c r="AE27" s="14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26C43-DE2D-45B2-B38E-58059DE5CC60}">
  <sheetPr codeName="Sheet29"/>
  <dimension ref="A1:AD89"/>
  <sheetViews>
    <sheetView workbookViewId="0">
      <pane ySplit="1" topLeftCell="A2" activePane="bottomLeft" state="frozen"/>
      <selection activeCell="S15" sqref="S15"/>
      <selection pane="bottomLeft" activeCell="S15" sqref="S15"/>
    </sheetView>
  </sheetViews>
  <sheetFormatPr defaultRowHeight="13.2"/>
  <cols>
    <col min="1" max="1" width="17.44140625" bestFit="1" customWidth="1"/>
    <col min="2" max="2" width="2.33203125" bestFit="1" customWidth="1"/>
    <col min="3" max="3" width="3.44140625" customWidth="1"/>
    <col min="4" max="4" width="3.44140625" bestFit="1" customWidth="1"/>
    <col min="5" max="6" width="2.21875" bestFit="1" customWidth="1"/>
    <col min="7" max="8" width="3.21875" bestFit="1" customWidth="1"/>
    <col min="9" max="9" width="3.44140625" bestFit="1" customWidth="1"/>
    <col min="10" max="10" width="4" bestFit="1" customWidth="1"/>
    <col min="11" max="11" width="3.44140625" bestFit="1" customWidth="1"/>
    <col min="12" max="12" width="3.5546875" bestFit="1" customWidth="1"/>
    <col min="13" max="13" width="3.44140625" bestFit="1" customWidth="1"/>
    <col min="14" max="14" width="3.5546875" bestFit="1" customWidth="1"/>
    <col min="15" max="15" width="5.44140625" bestFit="1" customWidth="1"/>
    <col min="16" max="16" width="4.664062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12.88671875" bestFit="1" customWidth="1"/>
    <col min="21" max="21" width="13.21875" bestFit="1" customWidth="1"/>
    <col min="22" max="22" width="4.5546875" bestFit="1" customWidth="1"/>
    <col min="23" max="25" width="5.5546875" bestFit="1" customWidth="1"/>
    <col min="26" max="26" width="3.21875" bestFit="1" customWidth="1"/>
    <col min="27" max="27" width="4.109375" bestFit="1" customWidth="1"/>
    <col min="28" max="30" width="4.77734375" bestFit="1" customWidth="1"/>
    <col min="31" max="31" width="5.21875" bestFit="1" customWidth="1"/>
    <col min="32" max="32" width="4.88671875" bestFit="1" customWidth="1"/>
    <col min="33" max="33" width="5.21875" bestFit="1" customWidth="1"/>
    <col min="34" max="34" width="5.109375" bestFit="1" customWidth="1"/>
  </cols>
  <sheetData>
    <row r="1" spans="1:30">
      <c r="A1" t="s">
        <v>2405</v>
      </c>
      <c r="B1" t="s">
        <v>2406</v>
      </c>
      <c r="C1" t="s">
        <v>2407</v>
      </c>
      <c r="D1" t="s">
        <v>2408</v>
      </c>
      <c r="E1" t="s">
        <v>2409</v>
      </c>
      <c r="F1" t="s">
        <v>2410</v>
      </c>
      <c r="G1" t="s">
        <v>2411</v>
      </c>
      <c r="H1" t="s">
        <v>2412</v>
      </c>
      <c r="I1" t="s">
        <v>2413</v>
      </c>
      <c r="J1" t="s">
        <v>2414</v>
      </c>
      <c r="K1" t="s">
        <v>2415</v>
      </c>
      <c r="L1" t="s">
        <v>2416</v>
      </c>
      <c r="M1" t="s">
        <v>2417</v>
      </c>
      <c r="N1" t="s">
        <v>2418</v>
      </c>
      <c r="O1" t="s">
        <v>2424</v>
      </c>
      <c r="P1" t="s">
        <v>2425</v>
      </c>
      <c r="Q1" t="s">
        <v>2426</v>
      </c>
      <c r="R1" t="s">
        <v>2427</v>
      </c>
      <c r="S1" t="s">
        <v>2428</v>
      </c>
      <c r="T1" t="s">
        <v>2811</v>
      </c>
      <c r="U1" t="s">
        <v>2812</v>
      </c>
      <c r="V1" t="s">
        <v>2419</v>
      </c>
      <c r="W1" t="s">
        <v>2420</v>
      </c>
      <c r="X1" t="s">
        <v>2421</v>
      </c>
      <c r="Y1" t="s">
        <v>2422</v>
      </c>
      <c r="Z1" t="s">
        <v>2423</v>
      </c>
    </row>
    <row r="2" spans="1:30">
      <c r="A2" t="s">
        <v>2864</v>
      </c>
      <c r="B2" cm="1">
        <f t="array" ref="B2">IF(COUNTIFS(GameLog!D:D,'CHW B'!A2,GameLog!C:C,"CHW")=0,0,COUNTA(_xlfn.UNIQUE(_xlfn._xlws.FILTER(GameLog!A$2:A$1000, (GameLog!C$2:C$1000="CHW") * (GameLog!D$2:D$1000=A2)))))</f>
        <v>3</v>
      </c>
      <c r="C2">
        <f>D2+M2+P2+Q2+R2</f>
        <v>9</v>
      </c>
      <c r="D2">
        <f>SUMIFS(GameLog!G:G,GameLog!$D:$D,'CHW B'!$A2,GameLog!$C:$C,"CHW")</f>
        <v>8</v>
      </c>
      <c r="E2">
        <f>SUMIFS(GameLog!H:H,GameLog!$D:$D,'CHW B'!$A2,GameLog!$C:$C,"CHW")</f>
        <v>2</v>
      </c>
      <c r="F2">
        <f>SUMIFS(GameLog!I:I,GameLog!$D:$D,'CHW B'!$A2,GameLog!$C:$C,"CHW")</f>
        <v>5</v>
      </c>
      <c r="G2">
        <f>SUMIFS(GameLog!J:J,GameLog!$D:$D,'CHW B'!$A2,GameLog!$C:$C,"CHW")</f>
        <v>1</v>
      </c>
      <c r="H2">
        <f>SUMIFS(GameLog!K:K,GameLog!$D:$D,'CHW B'!$A2,GameLog!$C:$C,"CHW")</f>
        <v>0</v>
      </c>
      <c r="I2">
        <f>SUMIFS(GameLog!L:L,GameLog!$D:$D,'CHW B'!$A2,GameLog!$C:$C,"CHW")</f>
        <v>0</v>
      </c>
      <c r="J2">
        <f>SUMIFS(GameLog!M:M,GameLog!$D:$D,'CHW B'!$A2,GameLog!$C:$C,"CHW")</f>
        <v>2</v>
      </c>
      <c r="K2">
        <f>SUMIFS(GameLog!N:N,GameLog!$D:$D,'CHW B'!$A2,GameLog!$C:$C,"CHW")</f>
        <v>0</v>
      </c>
      <c r="L2">
        <f>SUMIFS(GameLog!O:O,GameLog!$D:$D,'CHW B'!$A2,GameLog!$C:$C,"CHW")</f>
        <v>0</v>
      </c>
      <c r="M2">
        <f>SUMIFS(GameLog!P:P,GameLog!$D:$D,'CHW B'!$A2,GameLog!$C:$C,"CHW")</f>
        <v>1</v>
      </c>
      <c r="N2">
        <f>SUMIFS(GameLog!Q:Q,GameLog!$D:$D,'CHW B'!$A2,GameLog!$C:$C,"CHW")</f>
        <v>1</v>
      </c>
      <c r="O2">
        <f>SUMIFS(GameLog!R:R,GameLog!$D:$D,'CHW B'!$A2,GameLog!$C:$C,"CHW")</f>
        <v>1</v>
      </c>
      <c r="P2">
        <f>SUMIFS(GameLog!S:S,GameLog!$D:$D,'CHW B'!$A2,GameLog!$C:$C,"CHW")</f>
        <v>0</v>
      </c>
      <c r="Q2">
        <f>SUMIFS(GameLog!T:T,GameLog!$D:$D,'CHW B'!$A2,GameLog!$C:$C,"CHW")</f>
        <v>0</v>
      </c>
      <c r="R2">
        <f>SUMIFS(GameLog!U:U,GameLog!$D:$D,'CHW B'!$A2,GameLog!$C:$C,"CHW")</f>
        <v>0</v>
      </c>
      <c r="S2">
        <f>SUMIFS(GameLog!V:V,GameLog!$D:$D,'CHW B'!$A2,GameLog!$C:$C,"CHW")</f>
        <v>0</v>
      </c>
      <c r="T2">
        <v>2</v>
      </c>
      <c r="U2">
        <v>2</v>
      </c>
      <c r="V2" s="8">
        <f>IFERROR(F2/D2,0)</f>
        <v>0.625</v>
      </c>
      <c r="W2" s="8">
        <f t="shared" ref="W2:W26" si="0">IFERROR((F2+M2+P2)/(C2-Q2),0)</f>
        <v>0.66666666666666663</v>
      </c>
      <c r="X2" s="8">
        <f t="shared" ref="X2:X26" si="1">IFERROR(Z2/D2,0)</f>
        <v>0.75</v>
      </c>
      <c r="Y2" s="8">
        <f>W2+X2</f>
        <v>1.4166666666666665</v>
      </c>
      <c r="Z2">
        <f>G2+F2+H2*2+I2*3</f>
        <v>6</v>
      </c>
      <c r="AD2" s="14"/>
    </row>
    <row r="3" spans="1:30">
      <c r="A3" t="s">
        <v>2865</v>
      </c>
      <c r="B3" cm="1">
        <f t="array" ref="B3">IF(COUNTIFS(GameLog!D:D,'CHW B'!A3,GameLog!C:C,"CHW")=0,0,COUNTA(_xlfn.UNIQUE(_xlfn._xlws.FILTER(GameLog!A$2:A$1000, (GameLog!C$2:C$1000="CHW") * (GameLog!D$2:D$1000=A3)))))</f>
        <v>3</v>
      </c>
      <c r="C3">
        <f t="shared" ref="C3:C26" si="2">D3+M3+P3+Q3+R3</f>
        <v>11</v>
      </c>
      <c r="D3">
        <f>SUMIFS(GameLog!G:G,GameLog!$D:$D,'CHW B'!$A3,GameLog!$C:$C,"CHW")</f>
        <v>10</v>
      </c>
      <c r="E3">
        <f>SUMIFS(GameLog!H:H,GameLog!$D:$D,'CHW B'!$A3,GameLog!$C:$C,"CHW")</f>
        <v>1</v>
      </c>
      <c r="F3">
        <f>SUMIFS(GameLog!I:I,GameLog!$D:$D,'CHW B'!$A3,GameLog!$C:$C,"CHW")</f>
        <v>0</v>
      </c>
      <c r="G3">
        <f>SUMIFS(GameLog!J:J,GameLog!$D:$D,'CHW B'!$A3,GameLog!$C:$C,"CHW")</f>
        <v>0</v>
      </c>
      <c r="H3">
        <f>SUMIFS(GameLog!K:K,GameLog!$D:$D,'CHW B'!$A3,GameLog!$C:$C,"CHW")</f>
        <v>0</v>
      </c>
      <c r="I3">
        <f>SUMIFS(GameLog!L:L,GameLog!$D:$D,'CHW B'!$A3,GameLog!$C:$C,"CHW")</f>
        <v>0</v>
      </c>
      <c r="J3">
        <f>SUMIFS(GameLog!M:M,GameLog!$D:$D,'CHW B'!$A3,GameLog!$C:$C,"CHW")</f>
        <v>1</v>
      </c>
      <c r="K3">
        <f>SUMIFS(GameLog!N:N,GameLog!$D:$D,'CHW B'!$A3,GameLog!$C:$C,"CHW")</f>
        <v>0</v>
      </c>
      <c r="L3">
        <f>SUMIFS(GameLog!O:O,GameLog!$D:$D,'CHW B'!$A3,GameLog!$C:$C,"CHW")</f>
        <v>0</v>
      </c>
      <c r="M3">
        <f>SUMIFS(GameLog!P:P,GameLog!$D:$D,'CHW B'!$A3,GameLog!$C:$C,"CHW")</f>
        <v>1</v>
      </c>
      <c r="N3">
        <f>SUMIFS(GameLog!Q:Q,GameLog!$D:$D,'CHW B'!$A3,GameLog!$C:$C,"CHW")</f>
        <v>1</v>
      </c>
      <c r="O3">
        <f>SUMIFS(GameLog!R:R,GameLog!$D:$D,'CHW B'!$A3,GameLog!$C:$C,"CHW")</f>
        <v>0</v>
      </c>
      <c r="P3">
        <f>SUMIFS(GameLog!S:S,GameLog!$D:$D,'CHW B'!$A3,GameLog!$C:$C,"CHW")</f>
        <v>0</v>
      </c>
      <c r="Q3">
        <f>SUMIFS(GameLog!T:T,GameLog!$D:$D,'CHW B'!$A3,GameLog!$C:$C,"CHW")</f>
        <v>0</v>
      </c>
      <c r="R3">
        <f>SUMIFS(GameLog!U:U,GameLog!$D:$D,'CHW B'!$A3,GameLog!$C:$C,"CHW")</f>
        <v>0</v>
      </c>
      <c r="S3">
        <f>SUMIFS(GameLog!V:V,GameLog!$D:$D,'CHW B'!$A3,GameLog!$C:$C,"CHW")</f>
        <v>0</v>
      </c>
      <c r="T3">
        <v>0</v>
      </c>
      <c r="U3">
        <v>0</v>
      </c>
      <c r="V3" s="8">
        <f t="shared" ref="V3:V26" si="3">IFERROR(F3/D3,0)</f>
        <v>0</v>
      </c>
      <c r="W3" s="8">
        <f t="shared" si="0"/>
        <v>9.0909090909090912E-2</v>
      </c>
      <c r="X3" s="8">
        <f t="shared" si="1"/>
        <v>0</v>
      </c>
      <c r="Y3" s="8">
        <f t="shared" ref="Y3:Y26" si="4">W3+X3</f>
        <v>9.0909090909090912E-2</v>
      </c>
      <c r="Z3">
        <f t="shared" ref="Z3:Z26" si="5">G3+F3+H3*2+I3*3</f>
        <v>0</v>
      </c>
      <c r="AD3" s="14"/>
    </row>
    <row r="4" spans="1:30">
      <c r="A4" t="s">
        <v>2866</v>
      </c>
      <c r="B4" cm="1">
        <f t="array" ref="B4">IF(COUNTIFS(GameLog!D:D,'CHW B'!A4,GameLog!C:C,"CHW")=0,0,COUNTA(_xlfn.UNIQUE(_xlfn._xlws.FILTER(GameLog!A$2:A$1000, (GameLog!C$2:C$1000="CHW") * (GameLog!D$2:D$1000=A4)))))</f>
        <v>3</v>
      </c>
      <c r="C4">
        <f t="shared" si="2"/>
        <v>15</v>
      </c>
      <c r="D4">
        <f>SUMIFS(GameLog!G:G,GameLog!$D:$D,'CHW B'!$A4,GameLog!$C:$C,"CHW")</f>
        <v>13</v>
      </c>
      <c r="E4">
        <f>SUMIFS(GameLog!H:H,GameLog!$D:$D,'CHW B'!$A4,GameLog!$C:$C,"CHW")</f>
        <v>4</v>
      </c>
      <c r="F4">
        <f>SUMIFS(GameLog!I:I,GameLog!$D:$D,'CHW B'!$A4,GameLog!$C:$C,"CHW")</f>
        <v>3</v>
      </c>
      <c r="G4">
        <f>SUMIFS(GameLog!J:J,GameLog!$D:$D,'CHW B'!$A4,GameLog!$C:$C,"CHW")</f>
        <v>2</v>
      </c>
      <c r="H4">
        <f>SUMIFS(GameLog!K:K,GameLog!$D:$D,'CHW B'!$A4,GameLog!$C:$C,"CHW")</f>
        <v>0</v>
      </c>
      <c r="I4">
        <f>SUMIFS(GameLog!L:L,GameLog!$D:$D,'CHW B'!$A4,GameLog!$C:$C,"CHW")</f>
        <v>0</v>
      </c>
      <c r="J4">
        <f>SUMIFS(GameLog!M:M,GameLog!$D:$D,'CHW B'!$A4,GameLog!$C:$C,"CHW")</f>
        <v>1</v>
      </c>
      <c r="K4">
        <f>SUMIFS(GameLog!N:N,GameLog!$D:$D,'CHW B'!$A4,GameLog!$C:$C,"CHW")</f>
        <v>0</v>
      </c>
      <c r="L4">
        <f>SUMIFS(GameLog!O:O,GameLog!$D:$D,'CHW B'!$A4,GameLog!$C:$C,"CHW")</f>
        <v>0</v>
      </c>
      <c r="M4">
        <f>SUMIFS(GameLog!P:P,GameLog!$D:$D,'CHW B'!$A4,GameLog!$C:$C,"CHW")</f>
        <v>2</v>
      </c>
      <c r="N4">
        <f>SUMIFS(GameLog!Q:Q,GameLog!$D:$D,'CHW B'!$A4,GameLog!$C:$C,"CHW")</f>
        <v>1</v>
      </c>
      <c r="O4">
        <f>SUMIFS(GameLog!R:R,GameLog!$D:$D,'CHW B'!$A4,GameLog!$C:$C,"CHW")</f>
        <v>0</v>
      </c>
      <c r="P4">
        <f>SUMIFS(GameLog!S:S,GameLog!$D:$D,'CHW B'!$A4,GameLog!$C:$C,"CHW")</f>
        <v>0</v>
      </c>
      <c r="Q4">
        <f>SUMIFS(GameLog!T:T,GameLog!$D:$D,'CHW B'!$A4,GameLog!$C:$C,"CHW")</f>
        <v>0</v>
      </c>
      <c r="R4">
        <f>SUMIFS(GameLog!U:U,GameLog!$D:$D,'CHW B'!$A4,GameLog!$C:$C,"CHW")</f>
        <v>0</v>
      </c>
      <c r="S4">
        <f>SUMIFS(GameLog!V:V,GameLog!$D:$D,'CHW B'!$A4,GameLog!$C:$C,"CHW")</f>
        <v>0</v>
      </c>
      <c r="T4">
        <v>0</v>
      </c>
      <c r="U4">
        <v>1</v>
      </c>
      <c r="V4" s="8">
        <f t="shared" si="3"/>
        <v>0.23076923076923078</v>
      </c>
      <c r="W4" s="8">
        <f t="shared" si="0"/>
        <v>0.33333333333333331</v>
      </c>
      <c r="X4" s="8">
        <f t="shared" si="1"/>
        <v>0.38461538461538464</v>
      </c>
      <c r="Y4" s="8">
        <f t="shared" si="4"/>
        <v>0.71794871794871795</v>
      </c>
      <c r="Z4">
        <f t="shared" si="5"/>
        <v>5</v>
      </c>
      <c r="AD4" s="14"/>
    </row>
    <row r="5" spans="1:30">
      <c r="A5" t="s">
        <v>2867</v>
      </c>
      <c r="B5" cm="1">
        <f t="array" ref="B5">IF(COUNTIFS(GameLog!D:D,'CHW B'!A5,GameLog!C:C,"CHW")=0,0,COUNTA(_xlfn.UNIQUE(_xlfn._xlws.FILTER(GameLog!A$2:A$1000, (GameLog!C$2:C$1000="CHW") * (GameLog!D$2:D$1000=A5)))))</f>
        <v>3</v>
      </c>
      <c r="C5">
        <f t="shared" si="2"/>
        <v>12</v>
      </c>
      <c r="D5">
        <f>SUMIFS(GameLog!G:G,GameLog!$D:$D,'CHW B'!$A5,GameLog!$C:$C,"CHW")</f>
        <v>10</v>
      </c>
      <c r="E5">
        <f>SUMIFS(GameLog!H:H,GameLog!$D:$D,'CHW B'!$A5,GameLog!$C:$C,"CHW")</f>
        <v>3</v>
      </c>
      <c r="F5">
        <f>SUMIFS(GameLog!I:I,GameLog!$D:$D,'CHW B'!$A5,GameLog!$C:$C,"CHW")</f>
        <v>4</v>
      </c>
      <c r="G5">
        <f>SUMIFS(GameLog!J:J,GameLog!$D:$D,'CHW B'!$A5,GameLog!$C:$C,"CHW")</f>
        <v>1</v>
      </c>
      <c r="H5">
        <f>SUMIFS(GameLog!K:K,GameLog!$D:$D,'CHW B'!$A5,GameLog!$C:$C,"CHW")</f>
        <v>0</v>
      </c>
      <c r="I5">
        <f>SUMIFS(GameLog!L:L,GameLog!$D:$D,'CHW B'!$A5,GameLog!$C:$C,"CHW")</f>
        <v>2</v>
      </c>
      <c r="J5">
        <f>SUMIFS(GameLog!M:M,GameLog!$D:$D,'CHW B'!$A5,GameLog!$C:$C,"CHW")</f>
        <v>2</v>
      </c>
      <c r="K5">
        <f>SUMIFS(GameLog!N:N,GameLog!$D:$D,'CHW B'!$A5,GameLog!$C:$C,"CHW")</f>
        <v>0</v>
      </c>
      <c r="L5">
        <f>SUMIFS(GameLog!O:O,GameLog!$D:$D,'CHW B'!$A5,GameLog!$C:$C,"CHW")</f>
        <v>0</v>
      </c>
      <c r="M5">
        <f>SUMIFS(GameLog!P:P,GameLog!$D:$D,'CHW B'!$A5,GameLog!$C:$C,"CHW")</f>
        <v>2</v>
      </c>
      <c r="N5">
        <f>SUMIFS(GameLog!Q:Q,GameLog!$D:$D,'CHW B'!$A5,GameLog!$C:$C,"CHW")</f>
        <v>1</v>
      </c>
      <c r="O5">
        <f>SUMIFS(GameLog!R:R,GameLog!$D:$D,'CHW B'!$A5,GameLog!$C:$C,"CHW")</f>
        <v>1</v>
      </c>
      <c r="P5">
        <f>SUMIFS(GameLog!S:S,GameLog!$D:$D,'CHW B'!$A5,GameLog!$C:$C,"CHW")</f>
        <v>0</v>
      </c>
      <c r="Q5">
        <f>SUMIFS(GameLog!T:T,GameLog!$D:$D,'CHW B'!$A5,GameLog!$C:$C,"CHW")</f>
        <v>0</v>
      </c>
      <c r="R5">
        <f>SUMIFS(GameLog!U:U,GameLog!$D:$D,'CHW B'!$A5,GameLog!$C:$C,"CHW")</f>
        <v>0</v>
      </c>
      <c r="S5">
        <f>SUMIFS(GameLog!V:V,GameLog!$D:$D,'CHW B'!$A5,GameLog!$C:$C,"CHW")</f>
        <v>0</v>
      </c>
      <c r="T5">
        <v>3</v>
      </c>
      <c r="U5">
        <v>3</v>
      </c>
      <c r="V5" s="8">
        <f t="shared" si="3"/>
        <v>0.4</v>
      </c>
      <c r="W5" s="8">
        <f t="shared" si="0"/>
        <v>0.5</v>
      </c>
      <c r="X5" s="8">
        <f t="shared" si="1"/>
        <v>1.1000000000000001</v>
      </c>
      <c r="Y5" s="8">
        <f t="shared" si="4"/>
        <v>1.6</v>
      </c>
      <c r="Z5">
        <f t="shared" si="5"/>
        <v>11</v>
      </c>
      <c r="AD5" s="14"/>
    </row>
    <row r="6" spans="1:30">
      <c r="A6" t="s">
        <v>2868</v>
      </c>
      <c r="B6" cm="1">
        <f t="array" ref="B6">IF(COUNTIFS(GameLog!D:D,'CHW B'!A6,GameLog!C:C,"CHW")=0,0,COUNTA(_xlfn.UNIQUE(_xlfn._xlws.FILTER(GameLog!A$2:A$1000, (GameLog!C$2:C$1000="CHW") * (GameLog!D$2:D$1000=A6)))))</f>
        <v>3</v>
      </c>
      <c r="C6">
        <f t="shared" si="2"/>
        <v>14</v>
      </c>
      <c r="D6">
        <f>SUMIFS(GameLog!G:G,GameLog!$D:$D,'CHW B'!$A6,GameLog!$C:$C,"CHW")</f>
        <v>14</v>
      </c>
      <c r="E6">
        <f>SUMIFS(GameLog!H:H,GameLog!$D:$D,'CHW B'!$A6,GameLog!$C:$C,"CHW")</f>
        <v>2</v>
      </c>
      <c r="F6">
        <f>SUMIFS(GameLog!I:I,GameLog!$D:$D,'CHW B'!$A6,GameLog!$C:$C,"CHW")</f>
        <v>5</v>
      </c>
      <c r="G6">
        <f>SUMIFS(GameLog!J:J,GameLog!$D:$D,'CHW B'!$A6,GameLog!$C:$C,"CHW")</f>
        <v>2</v>
      </c>
      <c r="H6">
        <f>SUMIFS(GameLog!K:K,GameLog!$D:$D,'CHW B'!$A6,GameLog!$C:$C,"CHW")</f>
        <v>0</v>
      </c>
      <c r="I6">
        <f>SUMIFS(GameLog!L:L,GameLog!$D:$D,'CHW B'!$A6,GameLog!$C:$C,"CHW")</f>
        <v>0</v>
      </c>
      <c r="J6">
        <f>SUMIFS(GameLog!M:M,GameLog!$D:$D,'CHW B'!$A6,GameLog!$C:$C,"CHW")</f>
        <v>1</v>
      </c>
      <c r="K6">
        <f>SUMIFS(GameLog!N:N,GameLog!$D:$D,'CHW B'!$A6,GameLog!$C:$C,"CHW")</f>
        <v>1</v>
      </c>
      <c r="L6">
        <f>SUMIFS(GameLog!O:O,GameLog!$D:$D,'CHW B'!$A6,GameLog!$C:$C,"CHW")</f>
        <v>1</v>
      </c>
      <c r="M6">
        <f>SUMIFS(GameLog!P:P,GameLog!$D:$D,'CHW B'!$A6,GameLog!$C:$C,"CHW")</f>
        <v>0</v>
      </c>
      <c r="N6">
        <f>SUMIFS(GameLog!Q:Q,GameLog!$D:$D,'CHW B'!$A6,GameLog!$C:$C,"CHW")</f>
        <v>2</v>
      </c>
      <c r="O6">
        <f>SUMIFS(GameLog!R:R,GameLog!$D:$D,'CHW B'!$A6,GameLog!$C:$C,"CHW")</f>
        <v>0</v>
      </c>
      <c r="P6">
        <f>SUMIFS(GameLog!S:S,GameLog!$D:$D,'CHW B'!$A6,GameLog!$C:$C,"CHW")</f>
        <v>0</v>
      </c>
      <c r="Q6">
        <f>SUMIFS(GameLog!T:T,GameLog!$D:$D,'CHW B'!$A6,GameLog!$C:$C,"CHW")</f>
        <v>0</v>
      </c>
      <c r="R6">
        <f>SUMIFS(GameLog!U:U,GameLog!$D:$D,'CHW B'!$A6,GameLog!$C:$C,"CHW")</f>
        <v>0</v>
      </c>
      <c r="S6">
        <f>SUMIFS(GameLog!V:V,GameLog!$D:$D,'CHW B'!$A6,GameLog!$C:$C,"CHW")</f>
        <v>0</v>
      </c>
      <c r="T6">
        <v>3</v>
      </c>
      <c r="U6">
        <v>3</v>
      </c>
      <c r="V6" s="8">
        <f t="shared" si="3"/>
        <v>0.35714285714285715</v>
      </c>
      <c r="W6" s="8">
        <f t="shared" si="0"/>
        <v>0.35714285714285715</v>
      </c>
      <c r="X6" s="8">
        <f t="shared" si="1"/>
        <v>0.5</v>
      </c>
      <c r="Y6" s="8">
        <f t="shared" si="4"/>
        <v>0.85714285714285721</v>
      </c>
      <c r="Z6">
        <f t="shared" si="5"/>
        <v>7</v>
      </c>
      <c r="AD6" s="14"/>
    </row>
    <row r="7" spans="1:30">
      <c r="A7" t="s">
        <v>2869</v>
      </c>
      <c r="B7" cm="1">
        <f t="array" ref="B7">IF(COUNTIFS(GameLog!D:D,'CHW B'!A7,GameLog!C:C,"CHW")=0,0,COUNTA(_xlfn.UNIQUE(_xlfn._xlws.FILTER(GameLog!A$2:A$1000, (GameLog!C$2:C$1000="CHW") * (GameLog!D$2:D$1000=A7)))))</f>
        <v>0</v>
      </c>
      <c r="C7">
        <f t="shared" si="2"/>
        <v>0</v>
      </c>
      <c r="D7">
        <f>SUMIFS(GameLog!G:G,GameLog!$D:$D,'CHW B'!$A7,GameLog!$C:$C,"CHW")</f>
        <v>0</v>
      </c>
      <c r="E7">
        <f>SUMIFS(GameLog!H:H,GameLog!$D:$D,'CHW B'!$A7,GameLog!$C:$C,"CHW")</f>
        <v>0</v>
      </c>
      <c r="F7">
        <f>SUMIFS(GameLog!I:I,GameLog!$D:$D,'CHW B'!$A7,GameLog!$C:$C,"CHW")</f>
        <v>0</v>
      </c>
      <c r="G7">
        <f>SUMIFS(GameLog!J:J,GameLog!$D:$D,'CHW B'!$A7,GameLog!$C:$C,"CHW")</f>
        <v>0</v>
      </c>
      <c r="H7">
        <f>SUMIFS(GameLog!K:K,GameLog!$D:$D,'CHW B'!$A7,GameLog!$C:$C,"CHW")</f>
        <v>0</v>
      </c>
      <c r="I7">
        <f>SUMIFS(GameLog!L:L,GameLog!$D:$D,'CHW B'!$A7,GameLog!$C:$C,"CHW")</f>
        <v>0</v>
      </c>
      <c r="J7">
        <f>SUMIFS(GameLog!M:M,GameLog!$D:$D,'CHW B'!$A7,GameLog!$C:$C,"CHW")</f>
        <v>0</v>
      </c>
      <c r="K7">
        <f>SUMIFS(GameLog!N:N,GameLog!$D:$D,'CHW B'!$A7,GameLog!$C:$C,"CHW")</f>
        <v>0</v>
      </c>
      <c r="L7">
        <f>SUMIFS(GameLog!O:O,GameLog!$D:$D,'CHW B'!$A7,GameLog!$C:$C,"CHW")</f>
        <v>0</v>
      </c>
      <c r="M7">
        <f>SUMIFS(GameLog!P:P,GameLog!$D:$D,'CHW B'!$A7,GameLog!$C:$C,"CHW")</f>
        <v>0</v>
      </c>
      <c r="N7">
        <f>SUMIFS(GameLog!Q:Q,GameLog!$D:$D,'CHW B'!$A7,GameLog!$C:$C,"CHW")</f>
        <v>0</v>
      </c>
      <c r="O7">
        <f>SUMIFS(GameLog!R:R,GameLog!$D:$D,'CHW B'!$A7,GameLog!$C:$C,"CHW")</f>
        <v>0</v>
      </c>
      <c r="P7">
        <f>SUMIFS(GameLog!S:S,GameLog!$D:$D,'CHW B'!$A7,GameLog!$C:$C,"CHW")</f>
        <v>0</v>
      </c>
      <c r="Q7">
        <f>SUMIFS(GameLog!T:T,GameLog!$D:$D,'CHW B'!$A7,GameLog!$C:$C,"CHW")</f>
        <v>0</v>
      </c>
      <c r="R7">
        <f>SUMIFS(GameLog!U:U,GameLog!$D:$D,'CHW B'!$A7,GameLog!$C:$C,"CHW")</f>
        <v>0</v>
      </c>
      <c r="S7">
        <f>SUMIFS(GameLog!V:V,GameLog!$D:$D,'CHW B'!$A7,GameLog!$C:$C,"CHW")</f>
        <v>0</v>
      </c>
      <c r="T7">
        <v>0</v>
      </c>
      <c r="U7">
        <v>0</v>
      </c>
      <c r="V7" s="8">
        <f t="shared" si="3"/>
        <v>0</v>
      </c>
      <c r="W7" s="8">
        <f t="shared" si="0"/>
        <v>0</v>
      </c>
      <c r="X7" s="8">
        <f t="shared" si="1"/>
        <v>0</v>
      </c>
      <c r="Y7" s="8">
        <f t="shared" si="4"/>
        <v>0</v>
      </c>
      <c r="Z7">
        <f t="shared" si="5"/>
        <v>0</v>
      </c>
      <c r="AD7" s="14"/>
    </row>
    <row r="8" spans="1:30">
      <c r="A8" t="s">
        <v>2870</v>
      </c>
      <c r="B8" cm="1">
        <f t="array" ref="B8">IF(COUNTIFS(GameLog!D:D,'CHW B'!A8,GameLog!C:C,"CHW")=0,0,COUNTA(_xlfn.UNIQUE(_xlfn._xlws.FILTER(GameLog!A$2:A$1000, (GameLog!C$2:C$1000="CHW") * (GameLog!D$2:D$1000=A8)))))</f>
        <v>1</v>
      </c>
      <c r="C8">
        <f t="shared" si="2"/>
        <v>0</v>
      </c>
      <c r="D8">
        <f>SUMIFS(GameLog!G:G,GameLog!$D:$D,'CHW B'!$A8,GameLog!$C:$C,"CHW")</f>
        <v>0</v>
      </c>
      <c r="E8">
        <f>SUMIFS(GameLog!H:H,GameLog!$D:$D,'CHW B'!$A8,GameLog!$C:$C,"CHW")</f>
        <v>0</v>
      </c>
      <c r="F8">
        <f>SUMIFS(GameLog!I:I,GameLog!$D:$D,'CHW B'!$A8,GameLog!$C:$C,"CHW")</f>
        <v>0</v>
      </c>
      <c r="G8">
        <f>SUMIFS(GameLog!J:J,GameLog!$D:$D,'CHW B'!$A8,GameLog!$C:$C,"CHW")</f>
        <v>0</v>
      </c>
      <c r="H8">
        <f>SUMIFS(GameLog!K:K,GameLog!$D:$D,'CHW B'!$A8,GameLog!$C:$C,"CHW")</f>
        <v>0</v>
      </c>
      <c r="I8">
        <f>SUMIFS(GameLog!L:L,GameLog!$D:$D,'CHW B'!$A8,GameLog!$C:$C,"CHW")</f>
        <v>0</v>
      </c>
      <c r="J8">
        <f>SUMIFS(GameLog!M:M,GameLog!$D:$D,'CHW B'!$A8,GameLog!$C:$C,"CHW")</f>
        <v>0</v>
      </c>
      <c r="K8">
        <f>SUMIFS(GameLog!N:N,GameLog!$D:$D,'CHW B'!$A8,GameLog!$C:$C,"CHW")</f>
        <v>0</v>
      </c>
      <c r="L8">
        <f>SUMIFS(GameLog!O:O,GameLog!$D:$D,'CHW B'!$A8,GameLog!$C:$C,"CHW")</f>
        <v>0</v>
      </c>
      <c r="M8">
        <f>SUMIFS(GameLog!P:P,GameLog!$D:$D,'CHW B'!$A8,GameLog!$C:$C,"CHW")</f>
        <v>0</v>
      </c>
      <c r="N8">
        <f>SUMIFS(GameLog!Q:Q,GameLog!$D:$D,'CHW B'!$A8,GameLog!$C:$C,"CHW")</f>
        <v>0</v>
      </c>
      <c r="O8">
        <f>SUMIFS(GameLog!R:R,GameLog!$D:$D,'CHW B'!$A8,GameLog!$C:$C,"CHW")</f>
        <v>0</v>
      </c>
      <c r="P8">
        <f>SUMIFS(GameLog!S:S,GameLog!$D:$D,'CHW B'!$A8,GameLog!$C:$C,"CHW")</f>
        <v>0</v>
      </c>
      <c r="Q8">
        <f>SUMIFS(GameLog!T:T,GameLog!$D:$D,'CHW B'!$A8,GameLog!$C:$C,"CHW")</f>
        <v>0</v>
      </c>
      <c r="R8">
        <f>SUMIFS(GameLog!U:U,GameLog!$D:$D,'CHW B'!$A8,GameLog!$C:$C,"CHW")</f>
        <v>0</v>
      </c>
      <c r="S8">
        <f>SUMIFS(GameLog!V:V,GameLog!$D:$D,'CHW B'!$A8,GameLog!$C:$C,"CHW")</f>
        <v>0</v>
      </c>
      <c r="T8">
        <v>0</v>
      </c>
      <c r="U8">
        <v>0</v>
      </c>
      <c r="V8" s="8">
        <f t="shared" si="3"/>
        <v>0</v>
      </c>
      <c r="W8" s="8">
        <f t="shared" si="0"/>
        <v>0</v>
      </c>
      <c r="X8" s="8">
        <f t="shared" si="1"/>
        <v>0</v>
      </c>
      <c r="Y8" s="8">
        <f t="shared" si="4"/>
        <v>0</v>
      </c>
      <c r="Z8">
        <f t="shared" si="5"/>
        <v>0</v>
      </c>
      <c r="AD8" s="14"/>
    </row>
    <row r="9" spans="1:30">
      <c r="A9" t="s">
        <v>2871</v>
      </c>
      <c r="B9" cm="1">
        <f t="array" ref="B9">IF(COUNTIFS(GameLog!D:D,'CHW B'!A9,GameLog!C:C,"CHW")=0,0,COUNTA(_xlfn.UNIQUE(_xlfn._xlws.FILTER(GameLog!A$2:A$1000, (GameLog!C$2:C$1000="CHW") * (GameLog!D$2:D$1000=A9)))))</f>
        <v>3</v>
      </c>
      <c r="C9">
        <f t="shared" si="2"/>
        <v>13</v>
      </c>
      <c r="D9">
        <f>SUMIFS(GameLog!G:G,GameLog!$D:$D,'CHW B'!$A9,GameLog!$C:$C,"CHW")</f>
        <v>12</v>
      </c>
      <c r="E9">
        <f>SUMIFS(GameLog!H:H,GameLog!$D:$D,'CHW B'!$A9,GameLog!$C:$C,"CHW")</f>
        <v>2</v>
      </c>
      <c r="F9">
        <f>SUMIFS(GameLog!I:I,GameLog!$D:$D,'CHW B'!$A9,GameLog!$C:$C,"CHW")</f>
        <v>5</v>
      </c>
      <c r="G9">
        <f>SUMIFS(GameLog!J:J,GameLog!$D:$D,'CHW B'!$A9,GameLog!$C:$C,"CHW")</f>
        <v>0</v>
      </c>
      <c r="H9">
        <f>SUMIFS(GameLog!K:K,GameLog!$D:$D,'CHW B'!$A9,GameLog!$C:$C,"CHW")</f>
        <v>0</v>
      </c>
      <c r="I9">
        <f>SUMIFS(GameLog!L:L,GameLog!$D:$D,'CHW B'!$A9,GameLog!$C:$C,"CHW")</f>
        <v>1</v>
      </c>
      <c r="J9">
        <f>SUMIFS(GameLog!M:M,GameLog!$D:$D,'CHW B'!$A9,GameLog!$C:$C,"CHW")</f>
        <v>5</v>
      </c>
      <c r="K9">
        <f>SUMIFS(GameLog!N:N,GameLog!$D:$D,'CHW B'!$A9,GameLog!$C:$C,"CHW")</f>
        <v>0</v>
      </c>
      <c r="L9">
        <f>SUMIFS(GameLog!O:O,GameLog!$D:$D,'CHW B'!$A9,GameLog!$C:$C,"CHW")</f>
        <v>0</v>
      </c>
      <c r="M9">
        <f>SUMIFS(GameLog!P:P,GameLog!$D:$D,'CHW B'!$A9,GameLog!$C:$C,"CHW")</f>
        <v>0</v>
      </c>
      <c r="N9">
        <f>SUMIFS(GameLog!Q:Q,GameLog!$D:$D,'CHW B'!$A9,GameLog!$C:$C,"CHW")</f>
        <v>1</v>
      </c>
      <c r="O9">
        <f>SUMIFS(GameLog!R:R,GameLog!$D:$D,'CHW B'!$A9,GameLog!$C:$C,"CHW")</f>
        <v>1</v>
      </c>
      <c r="P9">
        <f>SUMIFS(GameLog!S:S,GameLog!$D:$D,'CHW B'!$A9,GameLog!$C:$C,"CHW")</f>
        <v>0</v>
      </c>
      <c r="Q9">
        <f>SUMIFS(GameLog!T:T,GameLog!$D:$D,'CHW B'!$A9,GameLog!$C:$C,"CHW")</f>
        <v>0</v>
      </c>
      <c r="R9">
        <f>SUMIFS(GameLog!U:U,GameLog!$D:$D,'CHW B'!$A9,GameLog!$C:$C,"CHW")</f>
        <v>1</v>
      </c>
      <c r="S9">
        <f>SUMIFS(GameLog!V:V,GameLog!$D:$D,'CHW B'!$A9,GameLog!$C:$C,"CHW")</f>
        <v>0</v>
      </c>
      <c r="T9">
        <v>3</v>
      </c>
      <c r="U9">
        <v>3</v>
      </c>
      <c r="V9" s="8">
        <f t="shared" si="3"/>
        <v>0.41666666666666669</v>
      </c>
      <c r="W9" s="8">
        <f t="shared" si="0"/>
        <v>0.38461538461538464</v>
      </c>
      <c r="X9" s="8">
        <f t="shared" si="1"/>
        <v>0.66666666666666663</v>
      </c>
      <c r="Y9" s="8">
        <f t="shared" si="4"/>
        <v>1.0512820512820513</v>
      </c>
      <c r="Z9">
        <f t="shared" si="5"/>
        <v>8</v>
      </c>
      <c r="AD9" s="14"/>
    </row>
    <row r="10" spans="1:30">
      <c r="A10" t="s">
        <v>2872</v>
      </c>
      <c r="B10" cm="1">
        <f t="array" ref="B10">IF(COUNTIFS(GameLog!D:D,'CHW B'!A10,GameLog!C:C,"CHW")=0,0,COUNTA(_xlfn.UNIQUE(_xlfn._xlws.FILTER(GameLog!A$2:A$1000, (GameLog!C$2:C$1000="CHW") * (GameLog!D$2:D$1000=A10)))))</f>
        <v>3</v>
      </c>
      <c r="C10">
        <f t="shared" si="2"/>
        <v>13</v>
      </c>
      <c r="D10">
        <f>SUMIFS(GameLog!G:G,GameLog!$D:$D,'CHW B'!$A10,GameLog!$C:$C,"CHW")</f>
        <v>9</v>
      </c>
      <c r="E10">
        <f>SUMIFS(GameLog!H:H,GameLog!$D:$D,'CHW B'!$A10,GameLog!$C:$C,"CHW")</f>
        <v>1</v>
      </c>
      <c r="F10">
        <f>SUMIFS(GameLog!I:I,GameLog!$D:$D,'CHW B'!$A10,GameLog!$C:$C,"CHW")</f>
        <v>3</v>
      </c>
      <c r="G10">
        <f>SUMIFS(GameLog!J:J,GameLog!$D:$D,'CHW B'!$A10,GameLog!$C:$C,"CHW")</f>
        <v>3</v>
      </c>
      <c r="H10">
        <f>SUMIFS(GameLog!K:K,GameLog!$D:$D,'CHW B'!$A10,GameLog!$C:$C,"CHW")</f>
        <v>0</v>
      </c>
      <c r="I10">
        <f>SUMIFS(GameLog!L:L,GameLog!$D:$D,'CHW B'!$A10,GameLog!$C:$C,"CHW")</f>
        <v>0</v>
      </c>
      <c r="J10">
        <f>SUMIFS(GameLog!M:M,GameLog!$D:$D,'CHW B'!$A10,GameLog!$C:$C,"CHW")</f>
        <v>4</v>
      </c>
      <c r="K10">
        <f>SUMIFS(GameLog!N:N,GameLog!$D:$D,'CHW B'!$A10,GameLog!$C:$C,"CHW")</f>
        <v>0</v>
      </c>
      <c r="L10">
        <f>SUMIFS(GameLog!O:O,GameLog!$D:$D,'CHW B'!$A10,GameLog!$C:$C,"CHW")</f>
        <v>0</v>
      </c>
      <c r="M10">
        <f>SUMIFS(GameLog!P:P,GameLog!$D:$D,'CHW B'!$A10,GameLog!$C:$C,"CHW")</f>
        <v>2</v>
      </c>
      <c r="N10">
        <f>SUMIFS(GameLog!Q:Q,GameLog!$D:$D,'CHW B'!$A10,GameLog!$C:$C,"CHW")</f>
        <v>2</v>
      </c>
      <c r="O10">
        <f>SUMIFS(GameLog!R:R,GameLog!$D:$D,'CHW B'!$A10,GameLog!$C:$C,"CHW")</f>
        <v>0</v>
      </c>
      <c r="P10">
        <f>SUMIFS(GameLog!S:S,GameLog!$D:$D,'CHW B'!$A10,GameLog!$C:$C,"CHW")</f>
        <v>0</v>
      </c>
      <c r="Q10">
        <f>SUMIFS(GameLog!T:T,GameLog!$D:$D,'CHW B'!$A10,GameLog!$C:$C,"CHW")</f>
        <v>0</v>
      </c>
      <c r="R10">
        <f>SUMIFS(GameLog!U:U,GameLog!$D:$D,'CHW B'!$A10,GameLog!$C:$C,"CHW")</f>
        <v>2</v>
      </c>
      <c r="S10">
        <f>SUMIFS(GameLog!V:V,GameLog!$D:$D,'CHW B'!$A10,GameLog!$C:$C,"CHW")</f>
        <v>0</v>
      </c>
      <c r="T10">
        <v>1</v>
      </c>
      <c r="U10">
        <v>1</v>
      </c>
      <c r="V10" s="8">
        <f t="shared" si="3"/>
        <v>0.33333333333333331</v>
      </c>
      <c r="W10" s="8">
        <f t="shared" si="0"/>
        <v>0.38461538461538464</v>
      </c>
      <c r="X10" s="8">
        <f t="shared" si="1"/>
        <v>0.66666666666666663</v>
      </c>
      <c r="Y10" s="8">
        <f t="shared" si="4"/>
        <v>1.0512820512820513</v>
      </c>
      <c r="Z10">
        <f t="shared" si="5"/>
        <v>6</v>
      </c>
      <c r="AD10" s="14"/>
    </row>
    <row r="11" spans="1:30">
      <c r="A11" t="s">
        <v>2873</v>
      </c>
      <c r="B11" cm="1">
        <f t="array" ref="B11">IF(COUNTIFS(GameLog!D:D,'CHW B'!A11,GameLog!C:C,"CHW")=0,0,COUNTA(_xlfn.UNIQUE(_xlfn._xlws.FILTER(GameLog!A$2:A$1000, (GameLog!C$2:C$1000="CHW") * (GameLog!D$2:D$1000=A11)))))</f>
        <v>2</v>
      </c>
      <c r="C11">
        <f t="shared" si="2"/>
        <v>1</v>
      </c>
      <c r="D11">
        <f>SUMIFS(GameLog!G:G,GameLog!$D:$D,'CHW B'!$A11,GameLog!$C:$C,"CHW")</f>
        <v>1</v>
      </c>
      <c r="E11">
        <f>SUMIFS(GameLog!H:H,GameLog!$D:$D,'CHW B'!$A11,GameLog!$C:$C,"CHW")</f>
        <v>0</v>
      </c>
      <c r="F11">
        <f>SUMIFS(GameLog!I:I,GameLog!$D:$D,'CHW B'!$A11,GameLog!$C:$C,"CHW")</f>
        <v>0</v>
      </c>
      <c r="G11">
        <f>SUMIFS(GameLog!J:J,GameLog!$D:$D,'CHW B'!$A11,GameLog!$C:$C,"CHW")</f>
        <v>0</v>
      </c>
      <c r="H11">
        <f>SUMIFS(GameLog!K:K,GameLog!$D:$D,'CHW B'!$A11,GameLog!$C:$C,"CHW")</f>
        <v>0</v>
      </c>
      <c r="I11">
        <f>SUMIFS(GameLog!L:L,GameLog!$D:$D,'CHW B'!$A11,GameLog!$C:$C,"CHW")</f>
        <v>0</v>
      </c>
      <c r="J11">
        <f>SUMIFS(GameLog!M:M,GameLog!$D:$D,'CHW B'!$A11,GameLog!$C:$C,"CHW")</f>
        <v>0</v>
      </c>
      <c r="K11">
        <f>SUMIFS(GameLog!N:N,GameLog!$D:$D,'CHW B'!$A11,GameLog!$C:$C,"CHW")</f>
        <v>0</v>
      </c>
      <c r="L11">
        <f>SUMIFS(GameLog!O:O,GameLog!$D:$D,'CHW B'!$A11,GameLog!$C:$C,"CHW")</f>
        <v>0</v>
      </c>
      <c r="M11">
        <f>SUMIFS(GameLog!P:P,GameLog!$D:$D,'CHW B'!$A11,GameLog!$C:$C,"CHW")</f>
        <v>0</v>
      </c>
      <c r="N11">
        <f>SUMIFS(GameLog!Q:Q,GameLog!$D:$D,'CHW B'!$A11,GameLog!$C:$C,"CHW")</f>
        <v>0</v>
      </c>
      <c r="O11">
        <f>SUMIFS(GameLog!R:R,GameLog!$D:$D,'CHW B'!$A11,GameLog!$C:$C,"CHW")</f>
        <v>0</v>
      </c>
      <c r="P11">
        <f>SUMIFS(GameLog!S:S,GameLog!$D:$D,'CHW B'!$A11,GameLog!$C:$C,"CHW")</f>
        <v>0</v>
      </c>
      <c r="Q11">
        <f>SUMIFS(GameLog!T:T,GameLog!$D:$D,'CHW B'!$A11,GameLog!$C:$C,"CHW")</f>
        <v>0</v>
      </c>
      <c r="R11">
        <f>SUMIFS(GameLog!U:U,GameLog!$D:$D,'CHW B'!$A11,GameLog!$C:$C,"CHW")</f>
        <v>0</v>
      </c>
      <c r="S11">
        <f>SUMIFS(GameLog!V:V,GameLog!$D:$D,'CHW B'!$A11,GameLog!$C:$C,"CHW")</f>
        <v>0</v>
      </c>
      <c r="T11">
        <v>0</v>
      </c>
      <c r="U11">
        <v>0</v>
      </c>
      <c r="V11" s="8">
        <f t="shared" si="3"/>
        <v>0</v>
      </c>
      <c r="W11" s="8">
        <f t="shared" si="0"/>
        <v>0</v>
      </c>
      <c r="X11" s="8">
        <f t="shared" si="1"/>
        <v>0</v>
      </c>
      <c r="Y11" s="8">
        <f t="shared" si="4"/>
        <v>0</v>
      </c>
      <c r="Z11">
        <f t="shared" si="5"/>
        <v>0</v>
      </c>
      <c r="AD11" s="13"/>
    </row>
    <row r="12" spans="1:30">
      <c r="A12" t="s">
        <v>2874</v>
      </c>
      <c r="B12" cm="1">
        <f t="array" ref="B12">IF(COUNTIFS(GameLog!D:D,'CHW B'!A12,GameLog!C:C,"CHW")=0,0,COUNTA(_xlfn.UNIQUE(_xlfn._xlws.FILTER(GameLog!A$2:A$1000, (GameLog!C$2:C$1000="CHW") * (GameLog!D$2:D$1000=A12)))))</f>
        <v>2</v>
      </c>
      <c r="C12">
        <f t="shared" si="2"/>
        <v>2</v>
      </c>
      <c r="D12">
        <f>SUMIFS(GameLog!G:G,GameLog!$D:$D,'CHW B'!$A12,GameLog!$C:$C,"CHW")</f>
        <v>2</v>
      </c>
      <c r="E12">
        <f>SUMIFS(GameLog!H:H,GameLog!$D:$D,'CHW B'!$A12,GameLog!$C:$C,"CHW")</f>
        <v>0</v>
      </c>
      <c r="F12">
        <f>SUMIFS(GameLog!I:I,GameLog!$D:$D,'CHW B'!$A12,GameLog!$C:$C,"CHW")</f>
        <v>0</v>
      </c>
      <c r="G12">
        <f>SUMIFS(GameLog!J:J,GameLog!$D:$D,'CHW B'!$A12,GameLog!$C:$C,"CHW")</f>
        <v>0</v>
      </c>
      <c r="H12">
        <f>SUMIFS(GameLog!K:K,GameLog!$D:$D,'CHW B'!$A12,GameLog!$C:$C,"CHW")</f>
        <v>0</v>
      </c>
      <c r="I12">
        <f>SUMIFS(GameLog!L:L,GameLog!$D:$D,'CHW B'!$A12,GameLog!$C:$C,"CHW")</f>
        <v>0</v>
      </c>
      <c r="J12">
        <f>SUMIFS(GameLog!M:M,GameLog!$D:$D,'CHW B'!$A12,GameLog!$C:$C,"CHW")</f>
        <v>0</v>
      </c>
      <c r="K12">
        <f>SUMIFS(GameLog!N:N,GameLog!$D:$D,'CHW B'!$A12,GameLog!$C:$C,"CHW")</f>
        <v>0</v>
      </c>
      <c r="L12">
        <f>SUMIFS(GameLog!O:O,GameLog!$D:$D,'CHW B'!$A12,GameLog!$C:$C,"CHW")</f>
        <v>0</v>
      </c>
      <c r="M12">
        <f>SUMIFS(GameLog!P:P,GameLog!$D:$D,'CHW B'!$A12,GameLog!$C:$C,"CHW")</f>
        <v>0</v>
      </c>
      <c r="N12">
        <f>SUMIFS(GameLog!Q:Q,GameLog!$D:$D,'CHW B'!$A12,GameLog!$C:$C,"CHW")</f>
        <v>1</v>
      </c>
      <c r="O12">
        <f>SUMIFS(GameLog!R:R,GameLog!$D:$D,'CHW B'!$A12,GameLog!$C:$C,"CHW")</f>
        <v>0</v>
      </c>
      <c r="P12">
        <f>SUMIFS(GameLog!S:S,GameLog!$D:$D,'CHW B'!$A12,GameLog!$C:$C,"CHW")</f>
        <v>0</v>
      </c>
      <c r="Q12">
        <f>SUMIFS(GameLog!T:T,GameLog!$D:$D,'CHW B'!$A12,GameLog!$C:$C,"CHW")</f>
        <v>0</v>
      </c>
      <c r="R12">
        <f>SUMIFS(GameLog!U:U,GameLog!$D:$D,'CHW B'!$A12,GameLog!$C:$C,"CHW")</f>
        <v>0</v>
      </c>
      <c r="S12">
        <f>SUMIFS(GameLog!V:V,GameLog!$D:$D,'CHW B'!$A12,GameLog!$C:$C,"CHW")</f>
        <v>0</v>
      </c>
      <c r="T12">
        <v>0</v>
      </c>
      <c r="U12">
        <v>0</v>
      </c>
      <c r="V12" s="8">
        <f t="shared" si="3"/>
        <v>0</v>
      </c>
      <c r="W12" s="8">
        <f t="shared" si="0"/>
        <v>0</v>
      </c>
      <c r="X12" s="8">
        <f t="shared" si="1"/>
        <v>0</v>
      </c>
      <c r="Y12" s="8">
        <f t="shared" si="4"/>
        <v>0</v>
      </c>
      <c r="Z12">
        <f t="shared" si="5"/>
        <v>0</v>
      </c>
      <c r="AD12" s="14"/>
    </row>
    <row r="13" spans="1:30">
      <c r="A13" t="s">
        <v>2875</v>
      </c>
      <c r="B13" cm="1">
        <f t="array" ref="B13">IF(COUNTIFS(GameLog!D:D,'CHW B'!A13,GameLog!C:C,"CHW")=0,0,COUNTA(_xlfn.UNIQUE(_xlfn._xlws.FILTER(GameLog!A$2:A$1000, (GameLog!C$2:C$1000="CHW") * (GameLog!D$2:D$1000=A13)))))</f>
        <v>3</v>
      </c>
      <c r="C13">
        <f t="shared" si="2"/>
        <v>12</v>
      </c>
      <c r="D13">
        <f>SUMIFS(GameLog!G:G,GameLog!$D:$D,'CHW B'!$A13,GameLog!$C:$C,"CHW")</f>
        <v>12</v>
      </c>
      <c r="E13">
        <f>SUMIFS(GameLog!H:H,GameLog!$D:$D,'CHW B'!$A13,GameLog!$C:$C,"CHW")</f>
        <v>2</v>
      </c>
      <c r="F13">
        <f>SUMIFS(GameLog!I:I,GameLog!$D:$D,'CHW B'!$A13,GameLog!$C:$C,"CHW")</f>
        <v>4</v>
      </c>
      <c r="G13">
        <f>SUMIFS(GameLog!J:J,GameLog!$D:$D,'CHW B'!$A13,GameLog!$C:$C,"CHW")</f>
        <v>0</v>
      </c>
      <c r="H13">
        <f>SUMIFS(GameLog!K:K,GameLog!$D:$D,'CHW B'!$A13,GameLog!$C:$C,"CHW")</f>
        <v>0</v>
      </c>
      <c r="I13">
        <f>SUMIFS(GameLog!L:L,GameLog!$D:$D,'CHW B'!$A13,GameLog!$C:$C,"CHW")</f>
        <v>0</v>
      </c>
      <c r="J13">
        <f>SUMIFS(GameLog!M:M,GameLog!$D:$D,'CHW B'!$A13,GameLog!$C:$C,"CHW")</f>
        <v>1</v>
      </c>
      <c r="K13">
        <f>SUMIFS(GameLog!N:N,GameLog!$D:$D,'CHW B'!$A13,GameLog!$C:$C,"CHW")</f>
        <v>1</v>
      </c>
      <c r="L13">
        <f>SUMIFS(GameLog!O:O,GameLog!$D:$D,'CHW B'!$A13,GameLog!$C:$C,"CHW")</f>
        <v>0</v>
      </c>
      <c r="M13">
        <f>SUMIFS(GameLog!P:P,GameLog!$D:$D,'CHW B'!$A13,GameLog!$C:$C,"CHW")</f>
        <v>0</v>
      </c>
      <c r="N13">
        <f>SUMIFS(GameLog!Q:Q,GameLog!$D:$D,'CHW B'!$A13,GameLog!$C:$C,"CHW")</f>
        <v>1</v>
      </c>
      <c r="O13">
        <f>SUMIFS(GameLog!R:R,GameLog!$D:$D,'CHW B'!$A13,GameLog!$C:$C,"CHW")</f>
        <v>1</v>
      </c>
      <c r="P13">
        <f>SUMIFS(GameLog!S:S,GameLog!$D:$D,'CHW B'!$A13,GameLog!$C:$C,"CHW")</f>
        <v>0</v>
      </c>
      <c r="Q13">
        <f>SUMIFS(GameLog!T:T,GameLog!$D:$D,'CHW B'!$A13,GameLog!$C:$C,"CHW")</f>
        <v>0</v>
      </c>
      <c r="R13">
        <f>SUMIFS(GameLog!U:U,GameLog!$D:$D,'CHW B'!$A13,GameLog!$C:$C,"CHW")</f>
        <v>0</v>
      </c>
      <c r="S13">
        <f>SUMIFS(GameLog!V:V,GameLog!$D:$D,'CHW B'!$A13,GameLog!$C:$C,"CHW")</f>
        <v>0</v>
      </c>
      <c r="T13">
        <v>1</v>
      </c>
      <c r="U13">
        <v>1</v>
      </c>
      <c r="V13" s="8">
        <f t="shared" si="3"/>
        <v>0.33333333333333331</v>
      </c>
      <c r="W13" s="8">
        <f t="shared" si="0"/>
        <v>0.33333333333333331</v>
      </c>
      <c r="X13" s="8">
        <f t="shared" si="1"/>
        <v>0.33333333333333331</v>
      </c>
      <c r="Y13" s="8">
        <f t="shared" si="4"/>
        <v>0.66666666666666663</v>
      </c>
      <c r="Z13">
        <f t="shared" si="5"/>
        <v>4</v>
      </c>
      <c r="AD13" s="14"/>
    </row>
    <row r="14" spans="1:30">
      <c r="A14" t="s">
        <v>2876</v>
      </c>
      <c r="B14" cm="1">
        <f t="array" ref="B14">IF(COUNTIFS(GameLog!D:D,'CHW B'!A14,GameLog!C:C,"CHW")=0,0,COUNTA(_xlfn.UNIQUE(_xlfn._xlws.FILTER(GameLog!A$2:A$1000, (GameLog!C$2:C$1000="CHW") * (GameLog!D$2:D$1000=A14)))))</f>
        <v>0</v>
      </c>
      <c r="C14">
        <f t="shared" si="2"/>
        <v>0</v>
      </c>
      <c r="D14">
        <f>SUMIFS(GameLog!G:G,GameLog!$D:$D,'CHW B'!$A14,GameLog!$C:$C,"CHW")</f>
        <v>0</v>
      </c>
      <c r="E14">
        <f>SUMIFS(GameLog!H:H,GameLog!$D:$D,'CHW B'!$A14,GameLog!$C:$C,"CHW")</f>
        <v>0</v>
      </c>
      <c r="F14">
        <f>SUMIFS(GameLog!I:I,GameLog!$D:$D,'CHW B'!$A14,GameLog!$C:$C,"CHW")</f>
        <v>0</v>
      </c>
      <c r="G14">
        <f>SUMIFS(GameLog!J:J,GameLog!$D:$D,'CHW B'!$A14,GameLog!$C:$C,"CHW")</f>
        <v>0</v>
      </c>
      <c r="H14">
        <f>SUMIFS(GameLog!K:K,GameLog!$D:$D,'CHW B'!$A14,GameLog!$C:$C,"CHW")</f>
        <v>0</v>
      </c>
      <c r="I14">
        <f>SUMIFS(GameLog!L:L,GameLog!$D:$D,'CHW B'!$A14,GameLog!$C:$C,"CHW")</f>
        <v>0</v>
      </c>
      <c r="J14">
        <f>SUMIFS(GameLog!M:M,GameLog!$D:$D,'CHW B'!$A14,GameLog!$C:$C,"CHW")</f>
        <v>0</v>
      </c>
      <c r="K14">
        <f>SUMIFS(GameLog!N:N,GameLog!$D:$D,'CHW B'!$A14,GameLog!$C:$C,"CHW")</f>
        <v>0</v>
      </c>
      <c r="L14">
        <f>SUMIFS(GameLog!O:O,GameLog!$D:$D,'CHW B'!$A14,GameLog!$C:$C,"CHW")</f>
        <v>0</v>
      </c>
      <c r="M14">
        <f>SUMIFS(GameLog!P:P,GameLog!$D:$D,'CHW B'!$A14,GameLog!$C:$C,"CHW")</f>
        <v>0</v>
      </c>
      <c r="N14">
        <f>SUMIFS(GameLog!Q:Q,GameLog!$D:$D,'CHW B'!$A14,GameLog!$C:$C,"CHW")</f>
        <v>0</v>
      </c>
      <c r="O14">
        <f>SUMIFS(GameLog!R:R,GameLog!$D:$D,'CHW B'!$A14,GameLog!$C:$C,"CHW")</f>
        <v>0</v>
      </c>
      <c r="P14">
        <f>SUMIFS(GameLog!S:S,GameLog!$D:$D,'CHW B'!$A14,GameLog!$C:$C,"CHW")</f>
        <v>0</v>
      </c>
      <c r="Q14">
        <f>SUMIFS(GameLog!T:T,GameLog!$D:$D,'CHW B'!$A14,GameLog!$C:$C,"CHW")</f>
        <v>0</v>
      </c>
      <c r="R14">
        <f>SUMIFS(GameLog!U:U,GameLog!$D:$D,'CHW B'!$A14,GameLog!$C:$C,"CHW")</f>
        <v>0</v>
      </c>
      <c r="S14">
        <f>SUMIFS(GameLog!V:V,GameLog!$D:$D,'CHW B'!$A14,GameLog!$C:$C,"CHW")</f>
        <v>0</v>
      </c>
      <c r="T14">
        <v>0</v>
      </c>
      <c r="U14">
        <v>0</v>
      </c>
      <c r="V14" s="8">
        <f t="shared" si="3"/>
        <v>0</v>
      </c>
      <c r="W14" s="8">
        <f t="shared" si="0"/>
        <v>0</v>
      </c>
      <c r="X14" s="8">
        <f t="shared" si="1"/>
        <v>0</v>
      </c>
      <c r="Y14" s="8">
        <f t="shared" si="4"/>
        <v>0</v>
      </c>
      <c r="Z14">
        <f t="shared" si="5"/>
        <v>0</v>
      </c>
      <c r="AD14" s="14"/>
    </row>
    <row r="15" spans="1:30">
      <c r="A15" t="s">
        <v>2877</v>
      </c>
      <c r="B15" cm="1">
        <f t="array" ref="B15">IF(COUNTIFS(GameLog!D:D,'CHW B'!A15,GameLog!C:C,"CHW")=0,0,COUNTA(_xlfn.UNIQUE(_xlfn._xlws.FILTER(GameLog!A$2:A$1000, (GameLog!C$2:C$1000="CHW") * (GameLog!D$2:D$1000=A15)))))</f>
        <v>2</v>
      </c>
      <c r="C15">
        <f t="shared" si="2"/>
        <v>4</v>
      </c>
      <c r="D15">
        <f>SUMIFS(GameLog!G:G,GameLog!$D:$D,'CHW B'!$A15,GameLog!$C:$C,"CHW")</f>
        <v>4</v>
      </c>
      <c r="E15">
        <f>SUMIFS(GameLog!H:H,GameLog!$D:$D,'CHW B'!$A15,GameLog!$C:$C,"CHW")</f>
        <v>0</v>
      </c>
      <c r="F15">
        <f>SUMIFS(GameLog!I:I,GameLog!$D:$D,'CHW B'!$A15,GameLog!$C:$C,"CHW")</f>
        <v>0</v>
      </c>
      <c r="G15">
        <f>SUMIFS(GameLog!J:J,GameLog!$D:$D,'CHW B'!$A15,GameLog!$C:$C,"CHW")</f>
        <v>0</v>
      </c>
      <c r="H15">
        <f>SUMIFS(GameLog!K:K,GameLog!$D:$D,'CHW B'!$A15,GameLog!$C:$C,"CHW")</f>
        <v>0</v>
      </c>
      <c r="I15">
        <f>SUMIFS(GameLog!L:L,GameLog!$D:$D,'CHW B'!$A15,GameLog!$C:$C,"CHW")</f>
        <v>0</v>
      </c>
      <c r="J15">
        <f>SUMIFS(GameLog!M:M,GameLog!$D:$D,'CHW B'!$A15,GameLog!$C:$C,"CHW")</f>
        <v>0</v>
      </c>
      <c r="K15">
        <f>SUMIFS(GameLog!N:N,GameLog!$D:$D,'CHW B'!$A15,GameLog!$C:$C,"CHW")</f>
        <v>0</v>
      </c>
      <c r="L15">
        <f>SUMIFS(GameLog!O:O,GameLog!$D:$D,'CHW B'!$A15,GameLog!$C:$C,"CHW")</f>
        <v>0</v>
      </c>
      <c r="M15">
        <f>SUMIFS(GameLog!P:P,GameLog!$D:$D,'CHW B'!$A15,GameLog!$C:$C,"CHW")</f>
        <v>0</v>
      </c>
      <c r="N15">
        <f>SUMIFS(GameLog!Q:Q,GameLog!$D:$D,'CHW B'!$A15,GameLog!$C:$C,"CHW")</f>
        <v>0</v>
      </c>
      <c r="O15">
        <f>SUMIFS(GameLog!R:R,GameLog!$D:$D,'CHW B'!$A15,GameLog!$C:$C,"CHW")</f>
        <v>0</v>
      </c>
      <c r="P15">
        <f>SUMIFS(GameLog!S:S,GameLog!$D:$D,'CHW B'!$A15,GameLog!$C:$C,"CHW")</f>
        <v>0</v>
      </c>
      <c r="Q15">
        <f>SUMIFS(GameLog!T:T,GameLog!$D:$D,'CHW B'!$A15,GameLog!$C:$C,"CHW")</f>
        <v>0</v>
      </c>
      <c r="R15">
        <f>SUMIFS(GameLog!U:U,GameLog!$D:$D,'CHW B'!$A15,GameLog!$C:$C,"CHW")</f>
        <v>0</v>
      </c>
      <c r="S15">
        <f>SUMIFS(GameLog!V:V,GameLog!$D:$D,'CHW B'!$A15,GameLog!$C:$C,"CHW")</f>
        <v>0</v>
      </c>
      <c r="T15">
        <v>0</v>
      </c>
      <c r="U15">
        <v>0</v>
      </c>
      <c r="V15" s="8">
        <f t="shared" si="3"/>
        <v>0</v>
      </c>
      <c r="W15" s="8">
        <f t="shared" si="0"/>
        <v>0</v>
      </c>
      <c r="X15" s="8">
        <f t="shared" si="1"/>
        <v>0</v>
      </c>
      <c r="Y15" s="8">
        <f t="shared" si="4"/>
        <v>0</v>
      </c>
      <c r="Z15">
        <f t="shared" si="5"/>
        <v>0</v>
      </c>
      <c r="AD15" s="14"/>
    </row>
    <row r="16" spans="1:30">
      <c r="A16" t="s">
        <v>2878</v>
      </c>
      <c r="B16" cm="1">
        <f t="array" ref="B16">IF(COUNTIFS(GameLog!D:D,'CHW B'!A16,GameLog!C:C,"CHW")=0,0,COUNTA(_xlfn.UNIQUE(_xlfn._xlws.FILTER(GameLog!A$2:A$1000, (GameLog!C$2:C$1000="CHW") * (GameLog!D$2:D$1000=A16)))))</f>
        <v>0</v>
      </c>
      <c r="C16">
        <f t="shared" si="2"/>
        <v>0</v>
      </c>
      <c r="D16">
        <f>SUMIFS(GameLog!G:G,GameLog!$D:$D,'CHW B'!$A16,GameLog!$C:$C,"CHW")</f>
        <v>0</v>
      </c>
      <c r="E16">
        <f>SUMIFS(GameLog!H:H,GameLog!$D:$D,'CHW B'!$A16,GameLog!$C:$C,"CHW")</f>
        <v>0</v>
      </c>
      <c r="F16">
        <f>SUMIFS(GameLog!I:I,GameLog!$D:$D,'CHW B'!$A16,GameLog!$C:$C,"CHW")</f>
        <v>0</v>
      </c>
      <c r="G16">
        <f>SUMIFS(GameLog!J:J,GameLog!$D:$D,'CHW B'!$A16,GameLog!$C:$C,"CHW")</f>
        <v>0</v>
      </c>
      <c r="H16">
        <f>SUMIFS(GameLog!K:K,GameLog!$D:$D,'CHW B'!$A16,GameLog!$C:$C,"CHW")</f>
        <v>0</v>
      </c>
      <c r="I16">
        <f>SUMIFS(GameLog!L:L,GameLog!$D:$D,'CHW B'!$A16,GameLog!$C:$C,"CHW")</f>
        <v>0</v>
      </c>
      <c r="J16">
        <f>SUMIFS(GameLog!M:M,GameLog!$D:$D,'CHW B'!$A16,GameLog!$C:$C,"CHW")</f>
        <v>0</v>
      </c>
      <c r="K16">
        <f>SUMIFS(GameLog!N:N,GameLog!$D:$D,'CHW B'!$A16,GameLog!$C:$C,"CHW")</f>
        <v>0</v>
      </c>
      <c r="L16">
        <f>SUMIFS(GameLog!O:O,GameLog!$D:$D,'CHW B'!$A16,GameLog!$C:$C,"CHW")</f>
        <v>0</v>
      </c>
      <c r="M16">
        <f>SUMIFS(GameLog!P:P,GameLog!$D:$D,'CHW B'!$A16,GameLog!$C:$C,"CHW")</f>
        <v>0</v>
      </c>
      <c r="N16">
        <f>SUMIFS(GameLog!Q:Q,GameLog!$D:$D,'CHW B'!$A16,GameLog!$C:$C,"CHW")</f>
        <v>0</v>
      </c>
      <c r="O16">
        <f>SUMIFS(GameLog!R:R,GameLog!$D:$D,'CHW B'!$A16,GameLog!$C:$C,"CHW")</f>
        <v>0</v>
      </c>
      <c r="P16">
        <f>SUMIFS(GameLog!S:S,GameLog!$D:$D,'CHW B'!$A16,GameLog!$C:$C,"CHW")</f>
        <v>0</v>
      </c>
      <c r="Q16">
        <f>SUMIFS(GameLog!T:T,GameLog!$D:$D,'CHW B'!$A16,GameLog!$C:$C,"CHW")</f>
        <v>0</v>
      </c>
      <c r="R16">
        <f>SUMIFS(GameLog!U:U,GameLog!$D:$D,'CHW B'!$A16,GameLog!$C:$C,"CHW")</f>
        <v>0</v>
      </c>
      <c r="S16">
        <f>SUMIFS(GameLog!V:V,GameLog!$D:$D,'CHW B'!$A16,GameLog!$C:$C,"CHW")</f>
        <v>0</v>
      </c>
      <c r="T16">
        <v>0</v>
      </c>
      <c r="U16">
        <v>0</v>
      </c>
      <c r="V16" s="8">
        <f t="shared" si="3"/>
        <v>0</v>
      </c>
      <c r="W16" s="8">
        <f t="shared" si="0"/>
        <v>0</v>
      </c>
      <c r="X16" s="8">
        <f t="shared" si="1"/>
        <v>0</v>
      </c>
      <c r="Y16" s="8">
        <f t="shared" si="4"/>
        <v>0</v>
      </c>
      <c r="Z16">
        <f t="shared" si="5"/>
        <v>0</v>
      </c>
      <c r="AD16" s="14"/>
    </row>
    <row r="17" spans="1:30">
      <c r="A17" t="s">
        <v>2879</v>
      </c>
      <c r="B17" cm="1">
        <f t="array" ref="B17">IF(COUNTIFS(GameLog!D:D,'CHW B'!A17,GameLog!C:C,"CHW")=0,0,COUNTA(_xlfn.UNIQUE(_xlfn._xlws.FILTER(GameLog!A$2:A$1000, (GameLog!C$2:C$1000="CHW") * (GameLog!D$2:D$1000=A17)))))</f>
        <v>3</v>
      </c>
      <c r="C17">
        <f t="shared" si="2"/>
        <v>10</v>
      </c>
      <c r="D17">
        <f>SUMIFS(GameLog!G:G,GameLog!$D:$D,'CHW B'!$A17,GameLog!$C:$C,"CHW")</f>
        <v>10</v>
      </c>
      <c r="E17">
        <f>SUMIFS(GameLog!H:H,GameLog!$D:$D,'CHW B'!$A17,GameLog!$C:$C,"CHW")</f>
        <v>3</v>
      </c>
      <c r="F17">
        <f>SUMIFS(GameLog!I:I,GameLog!$D:$D,'CHW B'!$A17,GameLog!$C:$C,"CHW")</f>
        <v>4</v>
      </c>
      <c r="G17">
        <f>SUMIFS(GameLog!J:J,GameLog!$D:$D,'CHW B'!$A17,GameLog!$C:$C,"CHW")</f>
        <v>0</v>
      </c>
      <c r="H17">
        <f>SUMIFS(GameLog!K:K,GameLog!$D:$D,'CHW B'!$A17,GameLog!$C:$C,"CHW")</f>
        <v>0</v>
      </c>
      <c r="I17">
        <f>SUMIFS(GameLog!L:L,GameLog!$D:$D,'CHW B'!$A17,GameLog!$C:$C,"CHW")</f>
        <v>2</v>
      </c>
      <c r="J17">
        <f>SUMIFS(GameLog!M:M,GameLog!$D:$D,'CHW B'!$A17,GameLog!$C:$C,"CHW")</f>
        <v>2</v>
      </c>
      <c r="K17">
        <f>SUMIFS(GameLog!N:N,GameLog!$D:$D,'CHW B'!$A17,GameLog!$C:$C,"CHW")</f>
        <v>0</v>
      </c>
      <c r="L17">
        <f>SUMIFS(GameLog!O:O,GameLog!$D:$D,'CHW B'!$A17,GameLog!$C:$C,"CHW")</f>
        <v>0</v>
      </c>
      <c r="M17">
        <f>SUMIFS(GameLog!P:P,GameLog!$D:$D,'CHW B'!$A17,GameLog!$C:$C,"CHW")</f>
        <v>0</v>
      </c>
      <c r="N17">
        <f>SUMIFS(GameLog!Q:Q,GameLog!$D:$D,'CHW B'!$A17,GameLog!$C:$C,"CHW")</f>
        <v>2</v>
      </c>
      <c r="O17">
        <f>SUMIFS(GameLog!R:R,GameLog!$D:$D,'CHW B'!$A17,GameLog!$C:$C,"CHW")</f>
        <v>0</v>
      </c>
      <c r="P17">
        <f>SUMIFS(GameLog!S:S,GameLog!$D:$D,'CHW B'!$A17,GameLog!$C:$C,"CHW")</f>
        <v>0</v>
      </c>
      <c r="Q17">
        <f>SUMIFS(GameLog!T:T,GameLog!$D:$D,'CHW B'!$A17,GameLog!$C:$C,"CHW")</f>
        <v>0</v>
      </c>
      <c r="R17">
        <f>SUMIFS(GameLog!U:U,GameLog!$D:$D,'CHW B'!$A17,GameLog!$C:$C,"CHW")</f>
        <v>0</v>
      </c>
      <c r="S17">
        <f>SUMIFS(GameLog!V:V,GameLog!$D:$D,'CHW B'!$A17,GameLog!$C:$C,"CHW")</f>
        <v>0</v>
      </c>
      <c r="T17">
        <v>2</v>
      </c>
      <c r="U17">
        <v>2</v>
      </c>
      <c r="V17" s="8">
        <f t="shared" si="3"/>
        <v>0.4</v>
      </c>
      <c r="W17" s="8">
        <f t="shared" si="0"/>
        <v>0.4</v>
      </c>
      <c r="X17" s="8">
        <f t="shared" si="1"/>
        <v>1</v>
      </c>
      <c r="Y17" s="8">
        <f t="shared" si="4"/>
        <v>1.4</v>
      </c>
      <c r="Z17">
        <f t="shared" si="5"/>
        <v>10</v>
      </c>
      <c r="AD17" s="14"/>
    </row>
    <row r="18" spans="1:30">
      <c r="A18" t="s">
        <v>2888</v>
      </c>
      <c r="B18" cm="1">
        <f t="array" ref="B18">IF(COUNTIFS(GameLog!D:D,'CHW B'!A18,GameLog!C:C,"CHW")=0,0,COUNTA(_xlfn.UNIQUE(_xlfn._xlws.FILTER(GameLog!A$2:A$1000, (GameLog!C$2:C$1000="CHW") * (GameLog!D$2:D$1000=A18)))))</f>
        <v>2</v>
      </c>
      <c r="C18">
        <f t="shared" si="2"/>
        <v>3</v>
      </c>
      <c r="D18">
        <f>SUMIFS(GameLog!G:G,GameLog!$D:$D,'CHW B'!$A18,GameLog!$C:$C,"CHW")</f>
        <v>3</v>
      </c>
      <c r="E18">
        <f>SUMIFS(GameLog!H:H,GameLog!$D:$D,'CHW B'!$A18,GameLog!$C:$C,"CHW")</f>
        <v>0</v>
      </c>
      <c r="F18">
        <f>SUMIFS(GameLog!I:I,GameLog!$D:$D,'CHW B'!$A18,GameLog!$C:$C,"CHW")</f>
        <v>0</v>
      </c>
      <c r="G18">
        <f>SUMIFS(GameLog!J:J,GameLog!$D:$D,'CHW B'!$A18,GameLog!$C:$C,"CHW")</f>
        <v>0</v>
      </c>
      <c r="H18">
        <f>SUMIFS(GameLog!K:K,GameLog!$D:$D,'CHW B'!$A18,GameLog!$C:$C,"CHW")</f>
        <v>0</v>
      </c>
      <c r="I18">
        <f>SUMIFS(GameLog!L:L,GameLog!$D:$D,'CHW B'!$A18,GameLog!$C:$C,"CHW")</f>
        <v>0</v>
      </c>
      <c r="J18">
        <f>SUMIFS(GameLog!M:M,GameLog!$D:$D,'CHW B'!$A18,GameLog!$C:$C,"CHW")</f>
        <v>0</v>
      </c>
      <c r="K18">
        <f>SUMIFS(GameLog!N:N,GameLog!$D:$D,'CHW B'!$A18,GameLog!$C:$C,"CHW")</f>
        <v>0</v>
      </c>
      <c r="L18">
        <f>SUMIFS(GameLog!O:O,GameLog!$D:$D,'CHW B'!$A18,GameLog!$C:$C,"CHW")</f>
        <v>0</v>
      </c>
      <c r="M18">
        <f>SUMIFS(GameLog!P:P,GameLog!$D:$D,'CHW B'!$A18,GameLog!$C:$C,"CHW")</f>
        <v>0</v>
      </c>
      <c r="N18">
        <f>SUMIFS(GameLog!Q:Q,GameLog!$D:$D,'CHW B'!$A18,GameLog!$C:$C,"CHW")</f>
        <v>0</v>
      </c>
      <c r="O18">
        <f>SUMIFS(GameLog!R:R,GameLog!$D:$D,'CHW B'!$A18,GameLog!$C:$C,"CHW")</f>
        <v>0</v>
      </c>
      <c r="P18">
        <f>SUMIFS(GameLog!S:S,GameLog!$D:$D,'CHW B'!$A18,GameLog!$C:$C,"CHW")</f>
        <v>0</v>
      </c>
      <c r="Q18">
        <f>SUMIFS(GameLog!T:T,GameLog!$D:$D,'CHW B'!$A18,GameLog!$C:$C,"CHW")</f>
        <v>0</v>
      </c>
      <c r="R18">
        <f>SUMIFS(GameLog!U:U,GameLog!$D:$D,'CHW B'!$A18,GameLog!$C:$C,"CHW")</f>
        <v>0</v>
      </c>
      <c r="S18">
        <f>SUMIFS(GameLog!V:V,GameLog!$D:$D,'CHW B'!$A18,GameLog!$C:$C,"CHW")</f>
        <v>0</v>
      </c>
      <c r="T18">
        <v>0</v>
      </c>
      <c r="U18">
        <v>0</v>
      </c>
      <c r="V18" s="8">
        <f t="shared" si="3"/>
        <v>0</v>
      </c>
      <c r="W18" s="8">
        <f t="shared" si="0"/>
        <v>0</v>
      </c>
      <c r="X18" s="8">
        <f t="shared" si="1"/>
        <v>0</v>
      </c>
      <c r="Y18" s="8">
        <f t="shared" si="4"/>
        <v>0</v>
      </c>
      <c r="Z18">
        <f t="shared" si="5"/>
        <v>0</v>
      </c>
      <c r="AD18" s="14"/>
    </row>
    <row r="19" spans="1:30">
      <c r="A19" t="s">
        <v>2880</v>
      </c>
      <c r="B19" cm="1">
        <f t="array" ref="B19">IF(COUNTIFS(GameLog!D:D,'CHW B'!A19,GameLog!C:C,"CHW")=0,0,COUNTA(_xlfn.UNIQUE(_xlfn._xlws.FILTER(GameLog!A$2:A$1000, (GameLog!C$2:C$1000="CHW") * (GameLog!D$2:D$1000=A19)))))</f>
        <v>0</v>
      </c>
      <c r="C19">
        <f t="shared" si="2"/>
        <v>0</v>
      </c>
      <c r="D19">
        <f>SUMIFS(GameLog!G:G,GameLog!$D:$D,'CHW B'!$A19,GameLog!$C:$C,"CHW")</f>
        <v>0</v>
      </c>
      <c r="E19">
        <f>SUMIFS(GameLog!H:H,GameLog!$D:$D,'CHW B'!$A19,GameLog!$C:$C,"CHW")</f>
        <v>0</v>
      </c>
      <c r="F19">
        <f>SUMIFS(GameLog!I:I,GameLog!$D:$D,'CHW B'!$A19,GameLog!$C:$C,"CHW")</f>
        <v>0</v>
      </c>
      <c r="G19">
        <f>SUMIFS(GameLog!J:J,GameLog!$D:$D,'CHW B'!$A19,GameLog!$C:$C,"CHW")</f>
        <v>0</v>
      </c>
      <c r="H19">
        <f>SUMIFS(GameLog!K:K,GameLog!$D:$D,'CHW B'!$A19,GameLog!$C:$C,"CHW")</f>
        <v>0</v>
      </c>
      <c r="I19">
        <f>SUMIFS(GameLog!L:L,GameLog!$D:$D,'CHW B'!$A19,GameLog!$C:$C,"CHW")</f>
        <v>0</v>
      </c>
      <c r="J19">
        <f>SUMIFS(GameLog!M:M,GameLog!$D:$D,'CHW B'!$A19,GameLog!$C:$C,"CHW")</f>
        <v>0</v>
      </c>
      <c r="K19">
        <f>SUMIFS(GameLog!N:N,GameLog!$D:$D,'CHW B'!$A19,GameLog!$C:$C,"CHW")</f>
        <v>0</v>
      </c>
      <c r="L19">
        <f>SUMIFS(GameLog!O:O,GameLog!$D:$D,'CHW B'!$A19,GameLog!$C:$C,"CHW")</f>
        <v>0</v>
      </c>
      <c r="M19">
        <f>SUMIFS(GameLog!P:P,GameLog!$D:$D,'CHW B'!$A19,GameLog!$C:$C,"CHW")</f>
        <v>0</v>
      </c>
      <c r="N19">
        <f>SUMIFS(GameLog!Q:Q,GameLog!$D:$D,'CHW B'!$A19,GameLog!$C:$C,"CHW")</f>
        <v>0</v>
      </c>
      <c r="O19">
        <f>SUMIFS(GameLog!R:R,GameLog!$D:$D,'CHW B'!$A19,GameLog!$C:$C,"CHW")</f>
        <v>0</v>
      </c>
      <c r="P19">
        <f>SUMIFS(GameLog!S:S,GameLog!$D:$D,'CHW B'!$A19,GameLog!$C:$C,"CHW")</f>
        <v>0</v>
      </c>
      <c r="Q19">
        <f>SUMIFS(GameLog!T:T,GameLog!$D:$D,'CHW B'!$A19,GameLog!$C:$C,"CHW")</f>
        <v>0</v>
      </c>
      <c r="R19">
        <f>SUMIFS(GameLog!U:U,GameLog!$D:$D,'CHW B'!$A19,GameLog!$C:$C,"CHW")</f>
        <v>0</v>
      </c>
      <c r="S19">
        <f>SUMIFS(GameLog!V:V,GameLog!$D:$D,'CHW B'!$A19,GameLog!$C:$C,"CHW")</f>
        <v>0</v>
      </c>
      <c r="T19">
        <v>0</v>
      </c>
      <c r="U19">
        <v>0</v>
      </c>
      <c r="V19" s="8">
        <f t="shared" si="3"/>
        <v>0</v>
      </c>
      <c r="W19" s="8">
        <f t="shared" si="0"/>
        <v>0</v>
      </c>
      <c r="X19" s="8">
        <f t="shared" si="1"/>
        <v>0</v>
      </c>
      <c r="Y19" s="8">
        <f t="shared" si="4"/>
        <v>0</v>
      </c>
      <c r="Z19">
        <f t="shared" si="5"/>
        <v>0</v>
      </c>
      <c r="AD19" s="14"/>
    </row>
    <row r="20" spans="1:30">
      <c r="A20" t="s">
        <v>2881</v>
      </c>
      <c r="B20" cm="1">
        <f t="array" ref="B20">IF(COUNTIFS(GameLog!D:D,'CHW B'!A20,GameLog!C:C,"CHW")=0,0,COUNTA(_xlfn.UNIQUE(_xlfn._xlws.FILTER(GameLog!A$2:A$1000, (GameLog!C$2:C$1000="CHW") * (GameLog!D$2:D$1000=A20)))))</f>
        <v>0</v>
      </c>
      <c r="C20">
        <f t="shared" si="2"/>
        <v>0</v>
      </c>
      <c r="D20">
        <f>SUMIFS(GameLog!G:G,GameLog!$D:$D,'CHW B'!$A20,GameLog!$C:$C,"CHW")</f>
        <v>0</v>
      </c>
      <c r="E20">
        <f>SUMIFS(GameLog!H:H,GameLog!$D:$D,'CHW B'!$A20,GameLog!$C:$C,"CHW")</f>
        <v>0</v>
      </c>
      <c r="F20">
        <f>SUMIFS(GameLog!I:I,GameLog!$D:$D,'CHW B'!$A20,GameLog!$C:$C,"CHW")</f>
        <v>0</v>
      </c>
      <c r="G20">
        <f>SUMIFS(GameLog!J:J,GameLog!$D:$D,'CHW B'!$A20,GameLog!$C:$C,"CHW")</f>
        <v>0</v>
      </c>
      <c r="H20">
        <f>SUMIFS(GameLog!K:K,GameLog!$D:$D,'CHW B'!$A20,GameLog!$C:$C,"CHW")</f>
        <v>0</v>
      </c>
      <c r="I20">
        <f>SUMIFS(GameLog!L:L,GameLog!$D:$D,'CHW B'!$A20,GameLog!$C:$C,"CHW")</f>
        <v>0</v>
      </c>
      <c r="J20">
        <f>SUMIFS(GameLog!M:M,GameLog!$D:$D,'CHW B'!$A20,GameLog!$C:$C,"CHW")</f>
        <v>0</v>
      </c>
      <c r="K20">
        <f>SUMIFS(GameLog!N:N,GameLog!$D:$D,'CHW B'!$A20,GameLog!$C:$C,"CHW")</f>
        <v>0</v>
      </c>
      <c r="L20">
        <f>SUMIFS(GameLog!O:O,GameLog!$D:$D,'CHW B'!$A20,GameLog!$C:$C,"CHW")</f>
        <v>0</v>
      </c>
      <c r="M20">
        <f>SUMIFS(GameLog!P:P,GameLog!$D:$D,'CHW B'!$A20,GameLog!$C:$C,"CHW")</f>
        <v>0</v>
      </c>
      <c r="N20">
        <f>SUMIFS(GameLog!Q:Q,GameLog!$D:$D,'CHW B'!$A20,GameLog!$C:$C,"CHW")</f>
        <v>0</v>
      </c>
      <c r="O20">
        <f>SUMIFS(GameLog!R:R,GameLog!$D:$D,'CHW B'!$A20,GameLog!$C:$C,"CHW")</f>
        <v>0</v>
      </c>
      <c r="P20">
        <f>SUMIFS(GameLog!S:S,GameLog!$D:$D,'CHW B'!$A20,GameLog!$C:$C,"CHW")</f>
        <v>0</v>
      </c>
      <c r="Q20">
        <f>SUMIFS(GameLog!T:T,GameLog!$D:$D,'CHW B'!$A20,GameLog!$C:$C,"CHW")</f>
        <v>0</v>
      </c>
      <c r="R20">
        <f>SUMIFS(GameLog!U:U,GameLog!$D:$D,'CHW B'!$A20,GameLog!$C:$C,"CHW")</f>
        <v>0</v>
      </c>
      <c r="S20">
        <f>SUMIFS(GameLog!V:V,GameLog!$D:$D,'CHW B'!$A20,GameLog!$C:$C,"CHW")</f>
        <v>0</v>
      </c>
      <c r="T20">
        <v>0</v>
      </c>
      <c r="U20">
        <v>0</v>
      </c>
      <c r="V20" s="8">
        <f t="shared" si="3"/>
        <v>0</v>
      </c>
      <c r="W20" s="8">
        <f t="shared" si="0"/>
        <v>0</v>
      </c>
      <c r="X20" s="8">
        <f t="shared" si="1"/>
        <v>0</v>
      </c>
      <c r="Y20" s="8">
        <f t="shared" si="4"/>
        <v>0</v>
      </c>
      <c r="Z20">
        <f t="shared" si="5"/>
        <v>0</v>
      </c>
      <c r="AD20" s="14"/>
    </row>
    <row r="21" spans="1:30">
      <c r="A21" t="s">
        <v>2882</v>
      </c>
      <c r="B21" cm="1">
        <f t="array" ref="B21">IF(COUNTIFS(GameLog!D:D,'CHW B'!A21,GameLog!C:C,"CHW")=0,0,COUNTA(_xlfn.UNIQUE(_xlfn._xlws.FILTER(GameLog!A$2:A$1000, (GameLog!C$2:C$1000="CHW") * (GameLog!D$2:D$1000=A21)))))</f>
        <v>0</v>
      </c>
      <c r="C21">
        <f t="shared" si="2"/>
        <v>0</v>
      </c>
      <c r="D21">
        <f>SUMIFS(GameLog!G:G,GameLog!$D:$D,'CHW B'!$A21,GameLog!$C:$C,"CHW")</f>
        <v>0</v>
      </c>
      <c r="E21">
        <f>SUMIFS(GameLog!H:H,GameLog!$D:$D,'CHW B'!$A21,GameLog!$C:$C,"CHW")</f>
        <v>0</v>
      </c>
      <c r="F21">
        <f>SUMIFS(GameLog!I:I,GameLog!$D:$D,'CHW B'!$A21,GameLog!$C:$C,"CHW")</f>
        <v>0</v>
      </c>
      <c r="G21">
        <f>SUMIFS(GameLog!J:J,GameLog!$D:$D,'CHW B'!$A21,GameLog!$C:$C,"CHW")</f>
        <v>0</v>
      </c>
      <c r="H21">
        <f>SUMIFS(GameLog!K:K,GameLog!$D:$D,'CHW B'!$A21,GameLog!$C:$C,"CHW")</f>
        <v>0</v>
      </c>
      <c r="I21">
        <f>SUMIFS(GameLog!L:L,GameLog!$D:$D,'CHW B'!$A21,GameLog!$C:$C,"CHW")</f>
        <v>0</v>
      </c>
      <c r="J21">
        <f>SUMIFS(GameLog!M:M,GameLog!$D:$D,'CHW B'!$A21,GameLog!$C:$C,"CHW")</f>
        <v>0</v>
      </c>
      <c r="K21">
        <f>SUMIFS(GameLog!N:N,GameLog!$D:$D,'CHW B'!$A21,GameLog!$C:$C,"CHW")</f>
        <v>0</v>
      </c>
      <c r="L21">
        <f>SUMIFS(GameLog!O:O,GameLog!$D:$D,'CHW B'!$A21,GameLog!$C:$C,"CHW")</f>
        <v>0</v>
      </c>
      <c r="M21">
        <f>SUMIFS(GameLog!P:P,GameLog!$D:$D,'CHW B'!$A21,GameLog!$C:$C,"CHW")</f>
        <v>0</v>
      </c>
      <c r="N21">
        <f>SUMIFS(GameLog!Q:Q,GameLog!$D:$D,'CHW B'!$A21,GameLog!$C:$C,"CHW")</f>
        <v>0</v>
      </c>
      <c r="O21">
        <f>SUMIFS(GameLog!R:R,GameLog!$D:$D,'CHW B'!$A21,GameLog!$C:$C,"CHW")</f>
        <v>0</v>
      </c>
      <c r="P21">
        <f>SUMIFS(GameLog!S:S,GameLog!$D:$D,'CHW B'!$A21,GameLog!$C:$C,"CHW")</f>
        <v>0</v>
      </c>
      <c r="Q21">
        <f>SUMIFS(GameLog!T:T,GameLog!$D:$D,'CHW B'!$A21,GameLog!$C:$C,"CHW")</f>
        <v>0</v>
      </c>
      <c r="R21">
        <f>SUMIFS(GameLog!U:U,GameLog!$D:$D,'CHW B'!$A21,GameLog!$C:$C,"CHW")</f>
        <v>0</v>
      </c>
      <c r="S21">
        <f>SUMIFS(GameLog!V:V,GameLog!$D:$D,'CHW B'!$A21,GameLog!$C:$C,"CHW")</f>
        <v>0</v>
      </c>
      <c r="T21">
        <v>0</v>
      </c>
      <c r="U21">
        <v>0</v>
      </c>
      <c r="V21" s="8">
        <f t="shared" si="3"/>
        <v>0</v>
      </c>
      <c r="W21" s="8">
        <f t="shared" si="0"/>
        <v>0</v>
      </c>
      <c r="X21" s="8">
        <f t="shared" si="1"/>
        <v>0</v>
      </c>
      <c r="Y21" s="8">
        <f t="shared" si="4"/>
        <v>0</v>
      </c>
      <c r="Z21">
        <f t="shared" si="5"/>
        <v>0</v>
      </c>
      <c r="AD21" s="14"/>
    </row>
    <row r="22" spans="1:30">
      <c r="A22" t="s">
        <v>2883</v>
      </c>
      <c r="B22" cm="1">
        <f t="array" ref="B22">IF(COUNTIFS(GameLog!D:D,'CHW B'!A22,GameLog!C:C,"CHW")=0,0,COUNTA(_xlfn.UNIQUE(_xlfn._xlws.FILTER(GameLog!A$2:A$1000, (GameLog!C$2:C$1000="CHW") * (GameLog!D$2:D$1000=A22)))))</f>
        <v>1</v>
      </c>
      <c r="C22">
        <f t="shared" si="2"/>
        <v>0</v>
      </c>
      <c r="D22">
        <f>SUMIFS(GameLog!G:G,GameLog!$D:$D,'CHW B'!$A22,GameLog!$C:$C,"CHW")</f>
        <v>0</v>
      </c>
      <c r="E22">
        <f>SUMIFS(GameLog!H:H,GameLog!$D:$D,'CHW B'!$A22,GameLog!$C:$C,"CHW")</f>
        <v>0</v>
      </c>
      <c r="F22">
        <f>SUMIFS(GameLog!I:I,GameLog!$D:$D,'CHW B'!$A22,GameLog!$C:$C,"CHW")</f>
        <v>0</v>
      </c>
      <c r="G22">
        <f>SUMIFS(GameLog!J:J,GameLog!$D:$D,'CHW B'!$A22,GameLog!$C:$C,"CHW")</f>
        <v>0</v>
      </c>
      <c r="H22">
        <f>SUMIFS(GameLog!K:K,GameLog!$D:$D,'CHW B'!$A22,GameLog!$C:$C,"CHW")</f>
        <v>0</v>
      </c>
      <c r="I22">
        <f>SUMIFS(GameLog!L:L,GameLog!$D:$D,'CHW B'!$A22,GameLog!$C:$C,"CHW")</f>
        <v>0</v>
      </c>
      <c r="J22">
        <f>SUMIFS(GameLog!M:M,GameLog!$D:$D,'CHW B'!$A22,GameLog!$C:$C,"CHW")</f>
        <v>0</v>
      </c>
      <c r="K22">
        <f>SUMIFS(GameLog!N:N,GameLog!$D:$D,'CHW B'!$A22,GameLog!$C:$C,"CHW")</f>
        <v>0</v>
      </c>
      <c r="L22">
        <f>SUMIFS(GameLog!O:O,GameLog!$D:$D,'CHW B'!$A22,GameLog!$C:$C,"CHW")</f>
        <v>0</v>
      </c>
      <c r="M22">
        <f>SUMIFS(GameLog!P:P,GameLog!$D:$D,'CHW B'!$A22,GameLog!$C:$C,"CHW")</f>
        <v>0</v>
      </c>
      <c r="N22">
        <f>SUMIFS(GameLog!Q:Q,GameLog!$D:$D,'CHW B'!$A22,GameLog!$C:$C,"CHW")</f>
        <v>0</v>
      </c>
      <c r="O22">
        <f>SUMIFS(GameLog!R:R,GameLog!$D:$D,'CHW B'!$A22,GameLog!$C:$C,"CHW")</f>
        <v>0</v>
      </c>
      <c r="P22">
        <f>SUMIFS(GameLog!S:S,GameLog!$D:$D,'CHW B'!$A22,GameLog!$C:$C,"CHW")</f>
        <v>0</v>
      </c>
      <c r="Q22">
        <f>SUMIFS(GameLog!T:T,GameLog!$D:$D,'CHW B'!$A22,GameLog!$C:$C,"CHW")</f>
        <v>0</v>
      </c>
      <c r="R22">
        <f>SUMIFS(GameLog!U:U,GameLog!$D:$D,'CHW B'!$A22,GameLog!$C:$C,"CHW")</f>
        <v>0</v>
      </c>
      <c r="S22">
        <f>SUMIFS(GameLog!V:V,GameLog!$D:$D,'CHW B'!$A22,GameLog!$C:$C,"CHW")</f>
        <v>0</v>
      </c>
      <c r="T22">
        <v>0</v>
      </c>
      <c r="U22">
        <v>0</v>
      </c>
      <c r="V22" s="8">
        <f t="shared" si="3"/>
        <v>0</v>
      </c>
      <c r="W22" s="8">
        <f t="shared" si="0"/>
        <v>0</v>
      </c>
      <c r="X22" s="8">
        <f t="shared" si="1"/>
        <v>0</v>
      </c>
      <c r="Y22" s="8">
        <f t="shared" si="4"/>
        <v>0</v>
      </c>
      <c r="Z22">
        <f t="shared" si="5"/>
        <v>0</v>
      </c>
      <c r="AD22" s="14"/>
    </row>
    <row r="23" spans="1:30">
      <c r="A23" t="s">
        <v>2884</v>
      </c>
      <c r="B23" cm="1">
        <f t="array" ref="B23">IF(COUNTIFS(GameLog!D:D,'CHW B'!A23,GameLog!C:C,"CHW")=0,0,COUNTA(_xlfn.UNIQUE(_xlfn._xlws.FILTER(GameLog!A$2:A$1000, (GameLog!C$2:C$1000="CHW") * (GameLog!D$2:D$1000=A23)))))</f>
        <v>0</v>
      </c>
      <c r="C23">
        <f t="shared" si="2"/>
        <v>0</v>
      </c>
      <c r="D23">
        <f>SUMIFS(GameLog!G:G,GameLog!$D:$D,'CHW B'!$A23,GameLog!$C:$C,"CHW")</f>
        <v>0</v>
      </c>
      <c r="E23">
        <f>SUMIFS(GameLog!H:H,GameLog!$D:$D,'CHW B'!$A23,GameLog!$C:$C,"CHW")</f>
        <v>0</v>
      </c>
      <c r="F23">
        <f>SUMIFS(GameLog!I:I,GameLog!$D:$D,'CHW B'!$A23,GameLog!$C:$C,"CHW")</f>
        <v>0</v>
      </c>
      <c r="G23">
        <f>SUMIFS(GameLog!J:J,GameLog!$D:$D,'CHW B'!$A23,GameLog!$C:$C,"CHW")</f>
        <v>0</v>
      </c>
      <c r="H23">
        <f>SUMIFS(GameLog!K:K,GameLog!$D:$D,'CHW B'!$A23,GameLog!$C:$C,"CHW")</f>
        <v>0</v>
      </c>
      <c r="I23">
        <f>SUMIFS(GameLog!L:L,GameLog!$D:$D,'CHW B'!$A23,GameLog!$C:$C,"CHW")</f>
        <v>0</v>
      </c>
      <c r="J23">
        <f>SUMIFS(GameLog!M:M,GameLog!$D:$D,'CHW B'!$A23,GameLog!$C:$C,"CHW")</f>
        <v>0</v>
      </c>
      <c r="K23">
        <f>SUMIFS(GameLog!N:N,GameLog!$D:$D,'CHW B'!$A23,GameLog!$C:$C,"CHW")</f>
        <v>0</v>
      </c>
      <c r="L23">
        <f>SUMIFS(GameLog!O:O,GameLog!$D:$D,'CHW B'!$A23,GameLog!$C:$C,"CHW")</f>
        <v>0</v>
      </c>
      <c r="M23">
        <f>SUMIFS(GameLog!P:P,GameLog!$D:$D,'CHW B'!$A23,GameLog!$C:$C,"CHW")</f>
        <v>0</v>
      </c>
      <c r="N23">
        <f>SUMIFS(GameLog!Q:Q,GameLog!$D:$D,'CHW B'!$A23,GameLog!$C:$C,"CHW")</f>
        <v>0</v>
      </c>
      <c r="O23">
        <f>SUMIFS(GameLog!R:R,GameLog!$D:$D,'CHW B'!$A23,GameLog!$C:$C,"CHW")</f>
        <v>0</v>
      </c>
      <c r="P23">
        <f>SUMIFS(GameLog!S:S,GameLog!$D:$D,'CHW B'!$A23,GameLog!$C:$C,"CHW")</f>
        <v>0</v>
      </c>
      <c r="Q23">
        <f>SUMIFS(GameLog!T:T,GameLog!$D:$D,'CHW B'!$A23,GameLog!$C:$C,"CHW")</f>
        <v>0</v>
      </c>
      <c r="R23">
        <f>SUMIFS(GameLog!U:U,GameLog!$D:$D,'CHW B'!$A23,GameLog!$C:$C,"CHW")</f>
        <v>0</v>
      </c>
      <c r="S23">
        <f>SUMIFS(GameLog!V:V,GameLog!$D:$D,'CHW B'!$A23,GameLog!$C:$C,"CHW")</f>
        <v>0</v>
      </c>
      <c r="T23">
        <v>0</v>
      </c>
      <c r="U23">
        <v>0</v>
      </c>
      <c r="V23" s="8">
        <f t="shared" si="3"/>
        <v>0</v>
      </c>
      <c r="W23" s="8">
        <f t="shared" si="0"/>
        <v>0</v>
      </c>
      <c r="X23" s="8">
        <f t="shared" si="1"/>
        <v>0</v>
      </c>
      <c r="Y23" s="8">
        <f t="shared" si="4"/>
        <v>0</v>
      </c>
      <c r="Z23">
        <f t="shared" si="5"/>
        <v>0</v>
      </c>
      <c r="AD23" s="14"/>
    </row>
    <row r="24" spans="1:30">
      <c r="A24" t="s">
        <v>2885</v>
      </c>
      <c r="B24" cm="1">
        <f t="array" ref="B24">IF(COUNTIFS(GameLog!D:D,'CHW B'!A24,GameLog!C:C,"CHW")=0,0,COUNTA(_xlfn.UNIQUE(_xlfn._xlws.FILTER(GameLog!A$2:A$1000, (GameLog!C$2:C$1000="CHW") * (GameLog!D$2:D$1000=A24)))))</f>
        <v>1</v>
      </c>
      <c r="C24">
        <f t="shared" si="2"/>
        <v>0</v>
      </c>
      <c r="D24">
        <f>SUMIFS(GameLog!G:G,GameLog!$D:$D,'CHW B'!$A24,GameLog!$C:$C,"CHW")</f>
        <v>0</v>
      </c>
      <c r="E24">
        <f>SUMIFS(GameLog!H:H,GameLog!$D:$D,'CHW B'!$A24,GameLog!$C:$C,"CHW")</f>
        <v>0</v>
      </c>
      <c r="F24">
        <f>SUMIFS(GameLog!I:I,GameLog!$D:$D,'CHW B'!$A24,GameLog!$C:$C,"CHW")</f>
        <v>0</v>
      </c>
      <c r="G24">
        <f>SUMIFS(GameLog!J:J,GameLog!$D:$D,'CHW B'!$A24,GameLog!$C:$C,"CHW")</f>
        <v>0</v>
      </c>
      <c r="H24">
        <f>SUMIFS(GameLog!K:K,GameLog!$D:$D,'CHW B'!$A24,GameLog!$C:$C,"CHW")</f>
        <v>0</v>
      </c>
      <c r="I24">
        <f>SUMIFS(GameLog!L:L,GameLog!$D:$D,'CHW B'!$A24,GameLog!$C:$C,"CHW")</f>
        <v>0</v>
      </c>
      <c r="J24">
        <f>SUMIFS(GameLog!M:M,GameLog!$D:$D,'CHW B'!$A24,GameLog!$C:$C,"CHW")</f>
        <v>0</v>
      </c>
      <c r="K24">
        <f>SUMIFS(GameLog!N:N,GameLog!$D:$D,'CHW B'!$A24,GameLog!$C:$C,"CHW")</f>
        <v>0</v>
      </c>
      <c r="L24">
        <f>SUMIFS(GameLog!O:O,GameLog!$D:$D,'CHW B'!$A24,GameLog!$C:$C,"CHW")</f>
        <v>0</v>
      </c>
      <c r="M24">
        <f>SUMIFS(GameLog!P:P,GameLog!$D:$D,'CHW B'!$A24,GameLog!$C:$C,"CHW")</f>
        <v>0</v>
      </c>
      <c r="N24">
        <f>SUMIFS(GameLog!Q:Q,GameLog!$D:$D,'CHW B'!$A24,GameLog!$C:$C,"CHW")</f>
        <v>0</v>
      </c>
      <c r="O24">
        <f>SUMIFS(GameLog!R:R,GameLog!$D:$D,'CHW B'!$A24,GameLog!$C:$C,"CHW")</f>
        <v>0</v>
      </c>
      <c r="P24">
        <f>SUMIFS(GameLog!S:S,GameLog!$D:$D,'CHW B'!$A24,GameLog!$C:$C,"CHW")</f>
        <v>0</v>
      </c>
      <c r="Q24">
        <f>SUMIFS(GameLog!T:T,GameLog!$D:$D,'CHW B'!$A24,GameLog!$C:$C,"CHW")</f>
        <v>0</v>
      </c>
      <c r="R24">
        <f>SUMIFS(GameLog!U:U,GameLog!$D:$D,'CHW B'!$A24,GameLog!$C:$C,"CHW")</f>
        <v>0</v>
      </c>
      <c r="S24">
        <f>SUMIFS(GameLog!V:V,GameLog!$D:$D,'CHW B'!$A24,GameLog!$C:$C,"CHW")</f>
        <v>0</v>
      </c>
      <c r="T24">
        <v>0</v>
      </c>
      <c r="U24">
        <v>0</v>
      </c>
      <c r="V24" s="8">
        <f t="shared" si="3"/>
        <v>0</v>
      </c>
      <c r="W24" s="8">
        <f t="shared" si="0"/>
        <v>0</v>
      </c>
      <c r="X24" s="8">
        <f t="shared" si="1"/>
        <v>0</v>
      </c>
      <c r="Y24" s="8">
        <f t="shared" si="4"/>
        <v>0</v>
      </c>
      <c r="Z24">
        <f t="shared" si="5"/>
        <v>0</v>
      </c>
      <c r="AD24" s="14"/>
    </row>
    <row r="25" spans="1:30">
      <c r="A25" t="s">
        <v>2886</v>
      </c>
      <c r="B25" cm="1">
        <f t="array" ref="B25">IF(COUNTIFS(GameLog!D:D,'CHW B'!A25,GameLog!C:C,"CHW")=0,0,COUNTA(_xlfn.UNIQUE(_xlfn._xlws.FILTER(GameLog!A$2:A$1000, (GameLog!C$2:C$1000="CHW") * (GameLog!D$2:D$1000=A25)))))</f>
        <v>1</v>
      </c>
      <c r="C25">
        <f t="shared" si="2"/>
        <v>0</v>
      </c>
      <c r="D25">
        <f>SUMIFS(GameLog!G:G,GameLog!$D:$D,'CHW B'!$A25,GameLog!$C:$C,"CHW")</f>
        <v>0</v>
      </c>
      <c r="E25">
        <f>SUMIFS(GameLog!H:H,GameLog!$D:$D,'CHW B'!$A25,GameLog!$C:$C,"CHW")</f>
        <v>0</v>
      </c>
      <c r="F25">
        <f>SUMIFS(GameLog!I:I,GameLog!$D:$D,'CHW B'!$A25,GameLog!$C:$C,"CHW")</f>
        <v>0</v>
      </c>
      <c r="G25">
        <f>SUMIFS(GameLog!J:J,GameLog!$D:$D,'CHW B'!$A25,GameLog!$C:$C,"CHW")</f>
        <v>0</v>
      </c>
      <c r="H25">
        <f>SUMIFS(GameLog!K:K,GameLog!$D:$D,'CHW B'!$A25,GameLog!$C:$C,"CHW")</f>
        <v>0</v>
      </c>
      <c r="I25">
        <f>SUMIFS(GameLog!L:L,GameLog!$D:$D,'CHW B'!$A25,GameLog!$C:$C,"CHW")</f>
        <v>0</v>
      </c>
      <c r="J25">
        <f>SUMIFS(GameLog!M:M,GameLog!$D:$D,'CHW B'!$A25,GameLog!$C:$C,"CHW")</f>
        <v>0</v>
      </c>
      <c r="K25">
        <f>SUMIFS(GameLog!N:N,GameLog!$D:$D,'CHW B'!$A25,GameLog!$C:$C,"CHW")</f>
        <v>0</v>
      </c>
      <c r="L25">
        <f>SUMIFS(GameLog!O:O,GameLog!$D:$D,'CHW B'!$A25,GameLog!$C:$C,"CHW")</f>
        <v>0</v>
      </c>
      <c r="M25">
        <f>SUMIFS(GameLog!P:P,GameLog!$D:$D,'CHW B'!$A25,GameLog!$C:$C,"CHW")</f>
        <v>0</v>
      </c>
      <c r="N25">
        <f>SUMIFS(GameLog!Q:Q,GameLog!$D:$D,'CHW B'!$A25,GameLog!$C:$C,"CHW")</f>
        <v>0</v>
      </c>
      <c r="O25">
        <f>SUMIFS(GameLog!R:R,GameLog!$D:$D,'CHW B'!$A25,GameLog!$C:$C,"CHW")</f>
        <v>0</v>
      </c>
      <c r="P25">
        <f>SUMIFS(GameLog!S:S,GameLog!$D:$D,'CHW B'!$A25,GameLog!$C:$C,"CHW")</f>
        <v>0</v>
      </c>
      <c r="Q25">
        <f>SUMIFS(GameLog!T:T,GameLog!$D:$D,'CHW B'!$A25,GameLog!$C:$C,"CHW")</f>
        <v>0</v>
      </c>
      <c r="R25">
        <f>SUMIFS(GameLog!U:U,GameLog!$D:$D,'CHW B'!$A25,GameLog!$C:$C,"CHW")</f>
        <v>0</v>
      </c>
      <c r="S25">
        <f>SUMIFS(GameLog!V:V,GameLog!$D:$D,'CHW B'!$A25,GameLog!$C:$C,"CHW")</f>
        <v>0</v>
      </c>
      <c r="T25">
        <v>0</v>
      </c>
      <c r="U25">
        <v>0</v>
      </c>
      <c r="V25" s="8">
        <f t="shared" si="3"/>
        <v>0</v>
      </c>
      <c r="W25" s="8">
        <f t="shared" si="0"/>
        <v>0</v>
      </c>
      <c r="X25" s="8">
        <f t="shared" si="1"/>
        <v>0</v>
      </c>
      <c r="Y25" s="8">
        <f t="shared" si="4"/>
        <v>0</v>
      </c>
      <c r="Z25">
        <f t="shared" si="5"/>
        <v>0</v>
      </c>
      <c r="AD25" s="14"/>
    </row>
    <row r="26" spans="1:30">
      <c r="A26" t="s">
        <v>2887</v>
      </c>
      <c r="B26" cm="1">
        <f t="array" ref="B26">IF(COUNTIFS(GameLog!D:D,'CHW B'!A26,GameLog!C:C,"CHW")=0,0,COUNTA(_xlfn.UNIQUE(_xlfn._xlws.FILTER(GameLog!A$2:A$1000, (GameLog!C$2:C$1000="CHW") * (GameLog!D$2:D$1000=A26)))))</f>
        <v>0</v>
      </c>
      <c r="C26">
        <f t="shared" si="2"/>
        <v>0</v>
      </c>
      <c r="D26">
        <f>SUMIFS(GameLog!G:G,GameLog!$D:$D,'CHW B'!$A26,GameLog!$C:$C,"CHW")</f>
        <v>0</v>
      </c>
      <c r="E26">
        <f>SUMIFS(GameLog!H:H,GameLog!$D:$D,'CHW B'!$A26,GameLog!$C:$C,"CHW")</f>
        <v>0</v>
      </c>
      <c r="F26">
        <f>SUMIFS(GameLog!I:I,GameLog!$D:$D,'CHW B'!$A26,GameLog!$C:$C,"CHW")</f>
        <v>0</v>
      </c>
      <c r="G26">
        <f>SUMIFS(GameLog!J:J,GameLog!$D:$D,'CHW B'!$A26,GameLog!$C:$C,"CHW")</f>
        <v>0</v>
      </c>
      <c r="H26">
        <f>SUMIFS(GameLog!K:K,GameLog!$D:$D,'CHW B'!$A26,GameLog!$C:$C,"CHW")</f>
        <v>0</v>
      </c>
      <c r="I26">
        <f>SUMIFS(GameLog!L:L,GameLog!$D:$D,'CHW B'!$A26,GameLog!$C:$C,"CHW")</f>
        <v>0</v>
      </c>
      <c r="J26">
        <f>SUMIFS(GameLog!M:M,GameLog!$D:$D,'CHW B'!$A26,GameLog!$C:$C,"CHW")</f>
        <v>0</v>
      </c>
      <c r="K26">
        <f>SUMIFS(GameLog!N:N,GameLog!$D:$D,'CHW B'!$A26,GameLog!$C:$C,"CHW")</f>
        <v>0</v>
      </c>
      <c r="L26">
        <f>SUMIFS(GameLog!O:O,GameLog!$D:$D,'CHW B'!$A26,GameLog!$C:$C,"CHW")</f>
        <v>0</v>
      </c>
      <c r="M26">
        <f>SUMIFS(GameLog!P:P,GameLog!$D:$D,'CHW B'!$A26,GameLog!$C:$C,"CHW")</f>
        <v>0</v>
      </c>
      <c r="N26">
        <f>SUMIFS(GameLog!Q:Q,GameLog!$D:$D,'CHW B'!$A26,GameLog!$C:$C,"CHW")</f>
        <v>0</v>
      </c>
      <c r="O26">
        <f>SUMIFS(GameLog!R:R,GameLog!$D:$D,'CHW B'!$A26,GameLog!$C:$C,"CHW")</f>
        <v>0</v>
      </c>
      <c r="P26">
        <f>SUMIFS(GameLog!S:S,GameLog!$D:$D,'CHW B'!$A26,GameLog!$C:$C,"CHW")</f>
        <v>0</v>
      </c>
      <c r="Q26">
        <f>SUMIFS(GameLog!T:T,GameLog!$D:$D,'CHW B'!$A26,GameLog!$C:$C,"CHW")</f>
        <v>0</v>
      </c>
      <c r="R26">
        <f>SUMIFS(GameLog!U:U,GameLog!$D:$D,'CHW B'!$A26,GameLog!$C:$C,"CHW")</f>
        <v>0</v>
      </c>
      <c r="S26">
        <f>SUMIFS(GameLog!V:V,GameLog!$D:$D,'CHW B'!$A26,GameLog!$C:$C,"CHW")</f>
        <v>0</v>
      </c>
      <c r="T26">
        <v>0</v>
      </c>
      <c r="U26">
        <v>0</v>
      </c>
      <c r="V26" s="8">
        <f t="shared" si="3"/>
        <v>0</v>
      </c>
      <c r="W26" s="8">
        <f t="shared" si="0"/>
        <v>0</v>
      </c>
      <c r="X26" s="8">
        <f t="shared" si="1"/>
        <v>0</v>
      </c>
      <c r="Y26" s="8">
        <f t="shared" si="4"/>
        <v>0</v>
      </c>
      <c r="Z26">
        <f t="shared" si="5"/>
        <v>0</v>
      </c>
      <c r="AD26" s="14"/>
    </row>
    <row r="27" spans="1:30">
      <c r="V27" s="8"/>
      <c r="W27" s="8"/>
      <c r="X27" s="8"/>
      <c r="Y27" s="8"/>
      <c r="AD27" s="13"/>
    </row>
    <row r="28" spans="1:30">
      <c r="V28" s="8"/>
      <c r="W28" s="8"/>
      <c r="X28" s="8"/>
      <c r="Y28" s="8"/>
      <c r="AD28" s="14"/>
    </row>
    <row r="29" spans="1:30">
      <c r="V29" s="8"/>
      <c r="W29" s="8"/>
      <c r="X29" s="8"/>
      <c r="Y29" s="8"/>
      <c r="AD29" s="14"/>
    </row>
    <row r="30" spans="1:30">
      <c r="V30" s="8"/>
      <c r="W30" s="8"/>
      <c r="X30" s="8"/>
      <c r="Y30" s="8"/>
      <c r="AD30" s="14"/>
    </row>
    <row r="31" spans="1:30">
      <c r="V31" s="8"/>
      <c r="W31" s="8"/>
      <c r="X31" s="8"/>
      <c r="Y31" s="8"/>
      <c r="AD31" s="14"/>
    </row>
    <row r="32" spans="1:30">
      <c r="V32" s="8"/>
      <c r="W32" s="8"/>
      <c r="X32" s="8"/>
      <c r="Y32" s="8"/>
      <c r="AD32" s="14"/>
    </row>
    <row r="33" spans="1:30">
      <c r="V33" s="8"/>
      <c r="W33" s="8"/>
      <c r="X33" s="8"/>
      <c r="Y33" s="8"/>
      <c r="AD33" s="14"/>
    </row>
    <row r="34" spans="1:30">
      <c r="V34" s="8"/>
      <c r="W34" s="8"/>
      <c r="X34" s="8"/>
      <c r="Y34" s="8"/>
      <c r="AD34" s="14"/>
    </row>
    <row r="35" spans="1:30">
      <c r="V35" s="8"/>
      <c r="W35" s="8"/>
      <c r="X35" s="8"/>
      <c r="Y35" s="8"/>
      <c r="AD35" s="14"/>
    </row>
    <row r="36" spans="1:30">
      <c r="V36" s="8"/>
      <c r="W36" s="8"/>
      <c r="X36" s="8"/>
      <c r="Y36" s="8"/>
      <c r="AD36" s="14"/>
    </row>
    <row r="37" spans="1:30">
      <c r="V37" s="8"/>
      <c r="W37" s="8"/>
      <c r="X37" s="8"/>
      <c r="Y37" s="8"/>
      <c r="AD37" s="14"/>
    </row>
    <row r="38" spans="1:30">
      <c r="V38" s="8"/>
      <c r="W38" s="8"/>
      <c r="X38" s="8"/>
      <c r="Y38" s="8"/>
      <c r="AD38" s="14"/>
    </row>
    <row r="39" spans="1:30">
      <c r="V39" s="8"/>
      <c r="W39" s="8"/>
      <c r="X39" s="8"/>
      <c r="Y39" s="8"/>
      <c r="AD39" s="14"/>
    </row>
    <row r="40" spans="1:30">
      <c r="V40" s="8"/>
      <c r="W40" s="8"/>
      <c r="X40" s="8"/>
      <c r="Y40" s="8"/>
      <c r="AD40" s="14"/>
    </row>
    <row r="41" spans="1:30">
      <c r="V41" s="8"/>
      <c r="W41" s="8"/>
      <c r="X41" s="8"/>
      <c r="Y41" s="8"/>
      <c r="AD41" s="14"/>
    </row>
    <row r="42" spans="1:30">
      <c r="V42" s="8"/>
      <c r="W42" s="8"/>
      <c r="X42" s="8"/>
      <c r="Y42" s="8"/>
      <c r="AD42" s="14"/>
    </row>
    <row r="43" spans="1:30">
      <c r="V43" s="8"/>
      <c r="W43" s="8"/>
      <c r="X43" s="8"/>
      <c r="Y43" s="8"/>
      <c r="AD43" s="14"/>
    </row>
    <row r="44" spans="1:30">
      <c r="V44" s="8"/>
      <c r="W44" s="8"/>
      <c r="X44" s="8"/>
      <c r="Y44" s="8"/>
      <c r="AD44" s="14"/>
    </row>
    <row r="45" spans="1:30">
      <c r="V45" s="8"/>
      <c r="W45" s="8"/>
      <c r="X45" s="8"/>
      <c r="Y45" s="8"/>
      <c r="AD45" s="14"/>
    </row>
    <row r="46" spans="1:30">
      <c r="A46" s="9"/>
      <c r="AD46" s="14"/>
    </row>
    <row r="47" spans="1:30">
      <c r="A47" s="9"/>
    </row>
    <row r="48" spans="1:30">
      <c r="A48" s="9"/>
    </row>
    <row r="49" spans="1:1">
      <c r="A49" s="9"/>
    </row>
    <row r="50" spans="1:1">
      <c r="A50" s="9"/>
    </row>
    <row r="51" spans="1:1">
      <c r="A51" s="9"/>
    </row>
    <row r="52" spans="1:1">
      <c r="A52" s="9"/>
    </row>
    <row r="53" spans="1:1">
      <c r="A53" s="9"/>
    </row>
    <row r="54" spans="1:1">
      <c r="A54" s="9"/>
    </row>
    <row r="55" spans="1:1">
      <c r="A55" s="9"/>
    </row>
    <row r="56" spans="1:1">
      <c r="A56" s="9"/>
    </row>
    <row r="57" spans="1:1">
      <c r="A57" s="9"/>
    </row>
    <row r="58" spans="1:1">
      <c r="A58" s="9"/>
    </row>
    <row r="59" spans="1:1">
      <c r="A59" s="9"/>
    </row>
    <row r="60" spans="1:1">
      <c r="A60" s="9"/>
    </row>
    <row r="61" spans="1:1">
      <c r="A61" s="9"/>
    </row>
    <row r="62" spans="1:1">
      <c r="A62" s="9"/>
    </row>
    <row r="63" spans="1:1">
      <c r="A63" s="9"/>
    </row>
    <row r="64" spans="1:1">
      <c r="A64" s="9"/>
    </row>
    <row r="65" spans="1:1">
      <c r="A65" s="9"/>
    </row>
    <row r="66" spans="1:1">
      <c r="A66" s="9"/>
    </row>
    <row r="67" spans="1:1">
      <c r="A67" s="9"/>
    </row>
    <row r="68" spans="1:1">
      <c r="A68" s="9"/>
    </row>
    <row r="69" spans="1:1">
      <c r="A69" s="9"/>
    </row>
    <row r="70" spans="1:1">
      <c r="A70" s="9"/>
    </row>
    <row r="71" spans="1:1">
      <c r="A71" s="9"/>
    </row>
    <row r="72" spans="1:1">
      <c r="A72" s="9"/>
    </row>
    <row r="73" spans="1:1">
      <c r="A73" s="9"/>
    </row>
    <row r="74" spans="1:1">
      <c r="A74" s="9"/>
    </row>
    <row r="75" spans="1:1">
      <c r="A75" s="9"/>
    </row>
    <row r="76" spans="1:1">
      <c r="A76" s="9"/>
    </row>
    <row r="77" spans="1:1">
      <c r="A77" s="9"/>
    </row>
    <row r="78" spans="1:1">
      <c r="A78" s="9"/>
    </row>
    <row r="79" spans="1:1">
      <c r="A79" s="9"/>
    </row>
    <row r="80" spans="1:1">
      <c r="A80" s="9"/>
    </row>
    <row r="81" spans="1:1">
      <c r="A81" s="9"/>
    </row>
    <row r="82" spans="1:1">
      <c r="A82" s="9"/>
    </row>
    <row r="83" spans="1:1">
      <c r="A83" s="9"/>
    </row>
    <row r="84" spans="1:1">
      <c r="A84" s="9"/>
    </row>
    <row r="85" spans="1:1">
      <c r="A85" s="9"/>
    </row>
    <row r="86" spans="1:1">
      <c r="A86" s="9"/>
    </row>
    <row r="87" spans="1:1">
      <c r="A87" s="9"/>
    </row>
    <row r="88" spans="1:1">
      <c r="A88" s="9"/>
    </row>
    <row r="89" spans="1:1">
      <c r="A89" s="9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03293C-95CD-47C4-8D79-689B854FAFCE}">
  <sheetPr codeName="Sheet30"/>
  <dimension ref="A1:W75"/>
  <sheetViews>
    <sheetView workbookViewId="0">
      <pane ySplit="1" topLeftCell="A2" activePane="bottomLeft" state="frozen"/>
      <selection activeCell="S15" sqref="S15"/>
      <selection pane="bottomLeft" activeCell="S15" sqref="S15"/>
    </sheetView>
  </sheetViews>
  <sheetFormatPr defaultRowHeight="13.2"/>
  <cols>
    <col min="1" max="1" width="17.44140625" bestFit="1" customWidth="1"/>
    <col min="2" max="2" width="4.77734375" bestFit="1" customWidth="1"/>
    <col min="3" max="3" width="2.33203125" bestFit="1" customWidth="1"/>
    <col min="4" max="4" width="3.5546875" bestFit="1" customWidth="1"/>
    <col min="5" max="5" width="6.109375" style="12" bestFit="1" customWidth="1"/>
    <col min="6" max="6" width="3.5546875" bestFit="1" customWidth="1"/>
    <col min="7" max="7" width="3" bestFit="1" customWidth="1"/>
    <col min="8" max="8" width="4.6640625" bestFit="1" customWidth="1"/>
    <col min="9" max="9" width="3.5546875" bestFit="1" customWidth="1"/>
    <col min="10" max="10" width="3.21875" bestFit="1" customWidth="1"/>
    <col min="11" max="12" width="3.44140625" bestFit="1" customWidth="1"/>
    <col min="13" max="13" width="3.5546875" bestFit="1" customWidth="1"/>
    <col min="14" max="14" width="4.44140625" bestFit="1" customWidth="1"/>
    <col min="15" max="15" width="5.5546875" bestFit="1" customWidth="1"/>
    <col min="16" max="16" width="5.664062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4.77734375" bestFit="1" customWidth="1"/>
    <col min="21" max="21" width="4.44140625" bestFit="1" customWidth="1"/>
  </cols>
  <sheetData>
    <row r="1" spans="1:23">
      <c r="A1" s="14" t="s">
        <v>2405</v>
      </c>
      <c r="B1" t="s">
        <v>2502</v>
      </c>
      <c r="C1" t="s">
        <v>2406</v>
      </c>
      <c r="D1" t="s">
        <v>2483</v>
      </c>
      <c r="E1" s="12" t="s">
        <v>2503</v>
      </c>
      <c r="F1" t="s">
        <v>2504</v>
      </c>
      <c r="G1" t="s">
        <v>2505</v>
      </c>
      <c r="H1" t="s">
        <v>2506</v>
      </c>
      <c r="I1" t="s">
        <v>2507</v>
      </c>
      <c r="J1" t="s">
        <v>2508</v>
      </c>
      <c r="K1" t="s">
        <v>2509</v>
      </c>
      <c r="L1" t="s">
        <v>2415</v>
      </c>
      <c r="M1" t="s">
        <v>2416</v>
      </c>
      <c r="N1" t="s">
        <v>2510</v>
      </c>
      <c r="O1" t="s">
        <v>2527</v>
      </c>
      <c r="P1" t="s">
        <v>2664</v>
      </c>
    </row>
    <row r="2" spans="1:23">
      <c r="A2" t="s">
        <v>2885</v>
      </c>
      <c r="B2" s="14" t="s">
        <v>2443</v>
      </c>
      <c r="C2">
        <f>COUNTIFS(GameLog!D:D,'CHW F'!A2,GameLog!C:C,"CHW",GameLog!E:E,INDEX(Positions!$A$1:$B$9,MATCH('CHW F'!$B2,Positions!$A$1:$A$9,0),2))</f>
        <v>1</v>
      </c>
      <c r="D2">
        <f>SUMIFS(GameLog!F:F,GameLog!$D:$D,'CHW F'!A2,GameLog!$E:$E,INDEX(Positions!$A$1:$B$9,MATCH('CHW F'!$B2,Positions!$A$1:$A$9,0),2),GameLog!$C:$C,"CHW")</f>
        <v>1</v>
      </c>
      <c r="E2" s="12">
        <f>SUMIFS(GameLog!AM:AM,GameLog!$D:$D,'CHW F'!$A2,GameLog!$E:$E,INDEX(Positions!$A$1:$B$9,MATCH('CHW F'!$B2,Positions!$A$1:$A$9,0),2),GameLog!$C:$C,"CHW")</f>
        <v>6</v>
      </c>
      <c r="F2">
        <f>SUMIFS(GameLog!AN:AN,GameLog!$D:$D,'CHW F'!$A2,GameLog!$E:$E,INDEX(Positions!$A$1:$B$9,MATCH('CHW F'!$B2,Positions!$A$1:$A$9,0),2),GameLog!$C:$C,"CHW")</f>
        <v>0</v>
      </c>
      <c r="G2">
        <f>SUMIFS(GameLog!AO:AO,GameLog!$D:$D,'CHW F'!$A2,GameLog!$E:$E,INDEX(Positions!$A$1:$B$9,MATCH('CHW F'!$B2,Positions!$A$1:$A$9,0),2),GameLog!$C:$C,"CHW")</f>
        <v>0</v>
      </c>
      <c r="H2">
        <f>SUMIFS(GameLog!AP:AP,GameLog!$D:$D,'CHW F'!$A2,GameLog!$E:$E,INDEX(Positions!$A$1:$B$9,MATCH('CHW F'!$B2,Positions!$A$1:$A$9,0),2),GameLog!$C:$C,"CHW")</f>
        <v>0</v>
      </c>
      <c r="I2">
        <f>SUMIFS(GameLog!AQ:AQ,GameLog!$D:$D,'CHW F'!$A2,GameLog!$E:$E,INDEX(Positions!$A$1:$B$9,MATCH('CHW F'!$B2,Positions!$A$1:$A$9,0),2),GameLog!$C:$C,"CHW")</f>
        <v>0</v>
      </c>
      <c r="J2">
        <f>SUMIFS(GameLog!AR:AR,GameLog!$D:$D,'CHW F'!$A2,GameLog!$E:$E,INDEX(Positions!$A$1:$B$9,MATCH('CHW F'!$B2,Positions!$A$1:$A$9,0),2),GameLog!$C:$C,"CHW")</f>
        <v>0</v>
      </c>
      <c r="K2">
        <f>SUMIFS(GameLog!AS:AS,GameLog!$D:$D,'CHW F'!$A2,GameLog!$E:$E,INDEX(Positions!$A$1:$B$9,MATCH('CHW F'!$B2,Positions!$A$1:$A$9,0),2),GameLog!$C:$C,"CHW")</f>
        <v>0</v>
      </c>
      <c r="L2">
        <f>SUMIFS(GameLog!AT:AT,GameLog!$D:$D,'CHW F'!$A2,GameLog!$E:$E,INDEX(Positions!$A$1:$B$9,MATCH('CHW F'!$B2,Positions!$A$1:$A$9,0),2),GameLog!$C:$C,"CHW")</f>
        <v>0</v>
      </c>
      <c r="M2">
        <f>SUMIFS(GameLog!AU:AU,GameLog!$D:$D,'CHW F'!$A2,GameLog!$E:$E,INDEX(Positions!$A$1:$B$9,MATCH('CHW F'!$B2,Positions!$A$1:$A$9,0),2),GameLog!$C:$C,"CHW")</f>
        <v>0</v>
      </c>
      <c r="N2">
        <f>SUMIFS(GameLog!AV:AV,GameLog!$D:$D,'CHW F'!$A2,GameLog!$E:$E,INDEX(Positions!$A$1:$B$9,MATCH('CHW F'!$B2,Positions!$A$1:$A$9,0),2),GameLog!$C:$C,"CHW")</f>
        <v>0</v>
      </c>
      <c r="O2" s="8">
        <f>IFERROR((F2+G2)/(F2+G2+H2),0)</f>
        <v>0</v>
      </c>
      <c r="P2" s="18" t="str">
        <f>IF(B2="C",IFERROR(M2/(L2+M2),0),"")</f>
        <v/>
      </c>
      <c r="V2" s="15"/>
      <c r="W2" s="14"/>
    </row>
    <row r="3" spans="1:23">
      <c r="A3" t="s">
        <v>2889</v>
      </c>
      <c r="B3" s="14" t="s">
        <v>2443</v>
      </c>
      <c r="C3">
        <f>COUNTIFS(GameLog!D:D,'CHW F'!A3,GameLog!C:C,"CHW",GameLog!E:E,INDEX(Positions!$A$1:$B$9,MATCH('CHW F'!$B3,Positions!$A$1:$A$9,0),2))</f>
        <v>0</v>
      </c>
      <c r="D3">
        <f>SUMIFS(GameLog!F:F,GameLog!$D:$D,'CHW F'!A3,GameLog!$E:$E,INDEX(Positions!$A$1:$B$9,MATCH('CHW F'!$B3,Positions!$A$1:$A$9,0),2),GameLog!$C:$C,"CHW")</f>
        <v>0</v>
      </c>
      <c r="E3" s="12">
        <f>SUMIFS(GameLog!AM:AM,GameLog!$D:$D,'CHW F'!$A3,GameLog!$E:$E,INDEX(Positions!$A$1:$B$9,MATCH('CHW F'!$B3,Positions!$A$1:$A$9,0),2),GameLog!$C:$C,"CHW")</f>
        <v>0</v>
      </c>
      <c r="F3">
        <f>SUMIFS(GameLog!AN:AN,GameLog!$D:$D,'CHW F'!$A3,GameLog!$E:$E,INDEX(Positions!$A$1:$B$9,MATCH('CHW F'!$B3,Positions!$A$1:$A$9,0),2),GameLog!$C:$C,"CHW")</f>
        <v>0</v>
      </c>
      <c r="G3">
        <f>SUMIFS(GameLog!AO:AO,GameLog!$D:$D,'CHW F'!$A3,GameLog!$E:$E,INDEX(Positions!$A$1:$B$9,MATCH('CHW F'!$B3,Positions!$A$1:$A$9,0),2),GameLog!$C:$C,"CHW")</f>
        <v>0</v>
      </c>
      <c r="H3">
        <f>SUMIFS(GameLog!AP:AP,GameLog!$D:$D,'CHW F'!$A3,GameLog!$E:$E,INDEX(Positions!$A$1:$B$9,MATCH('CHW F'!$B3,Positions!$A$1:$A$9,0),2),GameLog!$C:$C,"CHW")</f>
        <v>0</v>
      </c>
      <c r="I3">
        <f>SUMIFS(GameLog!AQ:AQ,GameLog!$D:$D,'CHW F'!$A3,GameLog!$E:$E,INDEX(Positions!$A$1:$B$9,MATCH('CHW F'!$B3,Positions!$A$1:$A$9,0),2),GameLog!$C:$C,"CHW")</f>
        <v>0</v>
      </c>
      <c r="J3">
        <f>SUMIFS(GameLog!AR:AR,GameLog!$D:$D,'CHW F'!$A3,GameLog!$E:$E,INDEX(Positions!$A$1:$B$9,MATCH('CHW F'!$B3,Positions!$A$1:$A$9,0),2),GameLog!$C:$C,"CHW")</f>
        <v>0</v>
      </c>
      <c r="K3">
        <f>SUMIFS(GameLog!AS:AS,GameLog!$D:$D,'CHW F'!$A3,GameLog!$E:$E,INDEX(Positions!$A$1:$B$9,MATCH('CHW F'!$B3,Positions!$A$1:$A$9,0),2),GameLog!$C:$C,"CHW")</f>
        <v>0</v>
      </c>
      <c r="L3">
        <f>SUMIFS(GameLog!AT:AT,GameLog!$D:$D,'CHW F'!$A3,GameLog!$E:$E,INDEX(Positions!$A$1:$B$9,MATCH('CHW F'!$B3,Positions!$A$1:$A$9,0),2),GameLog!$C:$C,"CHW")</f>
        <v>0</v>
      </c>
      <c r="M3">
        <f>SUMIFS(GameLog!AU:AU,GameLog!$D:$D,'CHW F'!$A3,GameLog!$E:$E,INDEX(Positions!$A$1:$B$9,MATCH('CHW F'!$B3,Positions!$A$1:$A$9,0),2),GameLog!$C:$C,"CHW")</f>
        <v>0</v>
      </c>
      <c r="N3">
        <f>SUMIFS(GameLog!AV:AV,GameLog!$D:$D,'CHW F'!$A3,GameLog!$E:$E,INDEX(Positions!$A$1:$B$9,MATCH('CHW F'!$B3,Positions!$A$1:$A$9,0),2),GameLog!$C:$C,"CHW")</f>
        <v>0</v>
      </c>
      <c r="O3" s="8">
        <f t="shared" ref="O3:O57" si="0">IFERROR((F3+G3)/(F3+G3+H3),0)</f>
        <v>0</v>
      </c>
      <c r="P3" s="18" t="str">
        <f t="shared" ref="P3:P57" si="1">IF(B3="C",IFERROR(M3/(L3+M3),0),"")</f>
        <v/>
      </c>
      <c r="V3" s="15"/>
      <c r="W3" s="14"/>
    </row>
    <row r="4" spans="1:23">
      <c r="A4" t="s">
        <v>2890</v>
      </c>
      <c r="B4" s="14" t="s">
        <v>2443</v>
      </c>
      <c r="C4">
        <f>COUNTIFS(GameLog!D:D,'CHW F'!A4,GameLog!C:C,"CHW",GameLog!E:E,INDEX(Positions!$A$1:$B$9,MATCH('CHW F'!$B4,Positions!$A$1:$A$9,0),2))</f>
        <v>0</v>
      </c>
      <c r="D4">
        <f>SUMIFS(GameLog!F:F,GameLog!$D:$D,'CHW F'!A4,GameLog!$E:$E,INDEX(Positions!$A$1:$B$9,MATCH('CHW F'!$B4,Positions!$A$1:$A$9,0),2),GameLog!$C:$C,"CHW")</f>
        <v>0</v>
      </c>
      <c r="E4" s="12">
        <f>SUMIFS(GameLog!AM:AM,GameLog!$D:$D,'CHW F'!$A4,GameLog!$E:$E,INDEX(Positions!$A$1:$B$9,MATCH('CHW F'!$B4,Positions!$A$1:$A$9,0),2),GameLog!$C:$C,"CHW")</f>
        <v>0</v>
      </c>
      <c r="F4">
        <f>SUMIFS(GameLog!AN:AN,GameLog!$D:$D,'CHW F'!$A4,GameLog!$E:$E,INDEX(Positions!$A$1:$B$9,MATCH('CHW F'!$B4,Positions!$A$1:$A$9,0),2),GameLog!$C:$C,"CHW")</f>
        <v>0</v>
      </c>
      <c r="G4">
        <f>SUMIFS(GameLog!AO:AO,GameLog!$D:$D,'CHW F'!$A4,GameLog!$E:$E,INDEX(Positions!$A$1:$B$9,MATCH('CHW F'!$B4,Positions!$A$1:$A$9,0),2),GameLog!$C:$C,"CHW")</f>
        <v>0</v>
      </c>
      <c r="H4">
        <f>SUMIFS(GameLog!AP:AP,GameLog!$D:$D,'CHW F'!$A4,GameLog!$E:$E,INDEX(Positions!$A$1:$B$9,MATCH('CHW F'!$B4,Positions!$A$1:$A$9,0),2),GameLog!$C:$C,"CHW")</f>
        <v>0</v>
      </c>
      <c r="I4">
        <f>SUMIFS(GameLog!AQ:AQ,GameLog!$D:$D,'CHW F'!$A4,GameLog!$E:$E,INDEX(Positions!$A$1:$B$9,MATCH('CHW F'!$B4,Positions!$A$1:$A$9,0),2),GameLog!$C:$C,"CHW")</f>
        <v>0</v>
      </c>
      <c r="J4">
        <f>SUMIFS(GameLog!AR:AR,GameLog!$D:$D,'CHW F'!$A4,GameLog!$E:$E,INDEX(Positions!$A$1:$B$9,MATCH('CHW F'!$B4,Positions!$A$1:$A$9,0),2),GameLog!$C:$C,"CHW")</f>
        <v>0</v>
      </c>
      <c r="K4">
        <f>SUMIFS(GameLog!AS:AS,GameLog!$D:$D,'CHW F'!$A4,GameLog!$E:$E,INDEX(Positions!$A$1:$B$9,MATCH('CHW F'!$B4,Positions!$A$1:$A$9,0),2),GameLog!$C:$C,"CHW")</f>
        <v>0</v>
      </c>
      <c r="L4">
        <f>SUMIFS(GameLog!AT:AT,GameLog!$D:$D,'CHW F'!$A4,GameLog!$E:$E,INDEX(Positions!$A$1:$B$9,MATCH('CHW F'!$B4,Positions!$A$1:$A$9,0),2),GameLog!$C:$C,"CHW")</f>
        <v>0</v>
      </c>
      <c r="M4">
        <f>SUMIFS(GameLog!AU:AU,GameLog!$D:$D,'CHW F'!$A4,GameLog!$E:$E,INDEX(Positions!$A$1:$B$9,MATCH('CHW F'!$B4,Positions!$A$1:$A$9,0),2),GameLog!$C:$C,"CHW")</f>
        <v>0</v>
      </c>
      <c r="N4">
        <f>SUMIFS(GameLog!AV:AV,GameLog!$D:$D,'CHW F'!$A4,GameLog!$E:$E,INDEX(Positions!$A$1:$B$9,MATCH('CHW F'!$B4,Positions!$A$1:$A$9,0),2),GameLog!$C:$C,"CHW")</f>
        <v>0</v>
      </c>
      <c r="O4" s="8">
        <f t="shared" si="0"/>
        <v>0</v>
      </c>
      <c r="P4" s="18" t="str">
        <f t="shared" si="1"/>
        <v/>
      </c>
      <c r="V4" s="15"/>
      <c r="W4" s="14"/>
    </row>
    <row r="5" spans="1:23">
      <c r="A5" t="s">
        <v>2887</v>
      </c>
      <c r="B5" s="14" t="s">
        <v>2443</v>
      </c>
      <c r="C5">
        <f>COUNTIFS(GameLog!D:D,'CHW F'!A5,GameLog!C:C,"CHW",GameLog!E:E,INDEX(Positions!$A$1:$B$9,MATCH('CHW F'!$B5,Positions!$A$1:$A$9,0),2))</f>
        <v>0</v>
      </c>
      <c r="D5">
        <f>SUMIFS(GameLog!F:F,GameLog!$D:$D,'CHW F'!A5,GameLog!$E:$E,INDEX(Positions!$A$1:$B$9,MATCH('CHW F'!$B5,Positions!$A$1:$A$9,0),2),GameLog!$C:$C,"CHW")</f>
        <v>0</v>
      </c>
      <c r="E5" s="12">
        <f>SUMIFS(GameLog!AM:AM,GameLog!$D:$D,'CHW F'!$A5,GameLog!$E:$E,INDEX(Positions!$A$1:$B$9,MATCH('CHW F'!$B5,Positions!$A$1:$A$9,0),2),GameLog!$C:$C,"CHW")</f>
        <v>0</v>
      </c>
      <c r="F5">
        <f>SUMIFS(GameLog!AN:AN,GameLog!$D:$D,'CHW F'!$A5,GameLog!$E:$E,INDEX(Positions!$A$1:$B$9,MATCH('CHW F'!$B5,Positions!$A$1:$A$9,0),2),GameLog!$C:$C,"CHW")</f>
        <v>0</v>
      </c>
      <c r="G5">
        <f>SUMIFS(GameLog!AO:AO,GameLog!$D:$D,'CHW F'!$A5,GameLog!$E:$E,INDEX(Positions!$A$1:$B$9,MATCH('CHW F'!$B5,Positions!$A$1:$A$9,0),2),GameLog!$C:$C,"CHW")</f>
        <v>0</v>
      </c>
      <c r="H5">
        <f>SUMIFS(GameLog!AP:AP,GameLog!$D:$D,'CHW F'!$A5,GameLog!$E:$E,INDEX(Positions!$A$1:$B$9,MATCH('CHW F'!$B5,Positions!$A$1:$A$9,0),2),GameLog!$C:$C,"CHW")</f>
        <v>0</v>
      </c>
      <c r="I5">
        <f>SUMIFS(GameLog!AQ:AQ,GameLog!$D:$D,'CHW F'!$A5,GameLog!$E:$E,INDEX(Positions!$A$1:$B$9,MATCH('CHW F'!$B5,Positions!$A$1:$A$9,0),2),GameLog!$C:$C,"CHW")</f>
        <v>0</v>
      </c>
      <c r="J5">
        <f>SUMIFS(GameLog!AR:AR,GameLog!$D:$D,'CHW F'!$A5,GameLog!$E:$E,INDEX(Positions!$A$1:$B$9,MATCH('CHW F'!$B5,Positions!$A$1:$A$9,0),2),GameLog!$C:$C,"CHW")</f>
        <v>0</v>
      </c>
      <c r="K5">
        <f>SUMIFS(GameLog!AS:AS,GameLog!$D:$D,'CHW F'!$A5,GameLog!$E:$E,INDEX(Positions!$A$1:$B$9,MATCH('CHW F'!$B5,Positions!$A$1:$A$9,0),2),GameLog!$C:$C,"CHW")</f>
        <v>0</v>
      </c>
      <c r="L5">
        <f>SUMIFS(GameLog!AT:AT,GameLog!$D:$D,'CHW F'!$A5,GameLog!$E:$E,INDEX(Positions!$A$1:$B$9,MATCH('CHW F'!$B5,Positions!$A$1:$A$9,0),2),GameLog!$C:$C,"CHW")</f>
        <v>0</v>
      </c>
      <c r="M5">
        <f>SUMIFS(GameLog!AU:AU,GameLog!$D:$D,'CHW F'!$A5,GameLog!$E:$E,INDEX(Positions!$A$1:$B$9,MATCH('CHW F'!$B5,Positions!$A$1:$A$9,0),2),GameLog!$C:$C,"CHW")</f>
        <v>0</v>
      </c>
      <c r="N5">
        <f>SUMIFS(GameLog!AV:AV,GameLog!$D:$D,'CHW F'!$A5,GameLog!$E:$E,INDEX(Positions!$A$1:$B$9,MATCH('CHW F'!$B5,Positions!$A$1:$A$9,0),2),GameLog!$C:$C,"CHW")</f>
        <v>0</v>
      </c>
      <c r="O5" s="8">
        <f t="shared" si="0"/>
        <v>0</v>
      </c>
      <c r="P5" s="18" t="str">
        <f t="shared" si="1"/>
        <v/>
      </c>
      <c r="V5" s="15"/>
      <c r="W5" s="14"/>
    </row>
    <row r="6" spans="1:23">
      <c r="A6" t="s">
        <v>2891</v>
      </c>
      <c r="B6" s="14" t="s">
        <v>2443</v>
      </c>
      <c r="C6">
        <f>COUNTIFS(GameLog!D:D,'CHW F'!A6,GameLog!C:C,"CHW",GameLog!E:E,INDEX(Positions!$A$1:$B$9,MATCH('CHW F'!$B6,Positions!$A$1:$A$9,0),2))</f>
        <v>0</v>
      </c>
      <c r="D6">
        <f>SUMIFS(GameLog!F:F,GameLog!$D:$D,'CHW F'!A6,GameLog!$E:$E,INDEX(Positions!$A$1:$B$9,MATCH('CHW F'!$B6,Positions!$A$1:$A$9,0),2),GameLog!$C:$C,"CHW")</f>
        <v>0</v>
      </c>
      <c r="E6" s="12">
        <f>SUMIFS(GameLog!AM:AM,GameLog!$D:$D,'CHW F'!$A6,GameLog!$E:$E,INDEX(Positions!$A$1:$B$9,MATCH('CHW F'!$B6,Positions!$A$1:$A$9,0),2),GameLog!$C:$C,"CHW")</f>
        <v>0</v>
      </c>
      <c r="F6">
        <f>SUMIFS(GameLog!AN:AN,GameLog!$D:$D,'CHW F'!$A6,GameLog!$E:$E,INDEX(Positions!$A$1:$B$9,MATCH('CHW F'!$B6,Positions!$A$1:$A$9,0),2),GameLog!$C:$C,"CHW")</f>
        <v>0</v>
      </c>
      <c r="G6">
        <f>SUMIFS(GameLog!AO:AO,GameLog!$D:$D,'CHW F'!$A6,GameLog!$E:$E,INDEX(Positions!$A$1:$B$9,MATCH('CHW F'!$B6,Positions!$A$1:$A$9,0),2),GameLog!$C:$C,"CHW")</f>
        <v>0</v>
      </c>
      <c r="H6">
        <f>SUMIFS(GameLog!AP:AP,GameLog!$D:$D,'CHW F'!$A6,GameLog!$E:$E,INDEX(Positions!$A$1:$B$9,MATCH('CHW F'!$B6,Positions!$A$1:$A$9,0),2),GameLog!$C:$C,"CHW")</f>
        <v>0</v>
      </c>
      <c r="I6">
        <f>SUMIFS(GameLog!AQ:AQ,GameLog!$D:$D,'CHW F'!$A6,GameLog!$E:$E,INDEX(Positions!$A$1:$B$9,MATCH('CHW F'!$B6,Positions!$A$1:$A$9,0),2),GameLog!$C:$C,"CHW")</f>
        <v>0</v>
      </c>
      <c r="J6">
        <f>SUMIFS(GameLog!AR:AR,GameLog!$D:$D,'CHW F'!$A6,GameLog!$E:$E,INDEX(Positions!$A$1:$B$9,MATCH('CHW F'!$B6,Positions!$A$1:$A$9,0),2),GameLog!$C:$C,"CHW")</f>
        <v>0</v>
      </c>
      <c r="K6">
        <f>SUMIFS(GameLog!AS:AS,GameLog!$D:$D,'CHW F'!$A6,GameLog!$E:$E,INDEX(Positions!$A$1:$B$9,MATCH('CHW F'!$B6,Positions!$A$1:$A$9,0),2),GameLog!$C:$C,"CHW")</f>
        <v>0</v>
      </c>
      <c r="L6">
        <f>SUMIFS(GameLog!AT:AT,GameLog!$D:$D,'CHW F'!$A6,GameLog!$E:$E,INDEX(Positions!$A$1:$B$9,MATCH('CHW F'!$B6,Positions!$A$1:$A$9,0),2),GameLog!$C:$C,"CHW")</f>
        <v>0</v>
      </c>
      <c r="M6">
        <f>SUMIFS(GameLog!AU:AU,GameLog!$D:$D,'CHW F'!$A6,GameLog!$E:$E,INDEX(Positions!$A$1:$B$9,MATCH('CHW F'!$B6,Positions!$A$1:$A$9,0),2),GameLog!$C:$C,"CHW")</f>
        <v>0</v>
      </c>
      <c r="N6">
        <f>SUMIFS(GameLog!AV:AV,GameLog!$D:$D,'CHW F'!$A6,GameLog!$E:$E,INDEX(Positions!$A$1:$B$9,MATCH('CHW F'!$B6,Positions!$A$1:$A$9,0),2),GameLog!$C:$C,"CHW")</f>
        <v>0</v>
      </c>
      <c r="O6" s="8">
        <f t="shared" si="0"/>
        <v>0</v>
      </c>
      <c r="P6" s="18" t="str">
        <f t="shared" si="1"/>
        <v/>
      </c>
      <c r="V6" s="15"/>
      <c r="W6" s="14"/>
    </row>
    <row r="7" spans="1:23">
      <c r="A7" t="s">
        <v>2892</v>
      </c>
      <c r="B7" s="14" t="s">
        <v>2443</v>
      </c>
      <c r="C7">
        <f>COUNTIFS(GameLog!D:D,'CHW F'!A7,GameLog!C:C,"CHW",GameLog!E:E,INDEX(Positions!$A$1:$B$9,MATCH('CHW F'!$B7,Positions!$A$1:$A$9,0),2))</f>
        <v>0</v>
      </c>
      <c r="D7">
        <f>SUMIFS(GameLog!F:F,GameLog!$D:$D,'CHW F'!A7,GameLog!$E:$E,INDEX(Positions!$A$1:$B$9,MATCH('CHW F'!$B7,Positions!$A$1:$A$9,0),2),GameLog!$C:$C,"CHW")</f>
        <v>0</v>
      </c>
      <c r="E7" s="12">
        <f>SUMIFS(GameLog!AM:AM,GameLog!$D:$D,'CHW F'!$A7,GameLog!$E:$E,INDEX(Positions!$A$1:$B$9,MATCH('CHW F'!$B7,Positions!$A$1:$A$9,0),2),GameLog!$C:$C,"CHW")</f>
        <v>0</v>
      </c>
      <c r="F7">
        <f>SUMIFS(GameLog!AN:AN,GameLog!$D:$D,'CHW F'!$A7,GameLog!$E:$E,INDEX(Positions!$A$1:$B$9,MATCH('CHW F'!$B7,Positions!$A$1:$A$9,0),2),GameLog!$C:$C,"CHW")</f>
        <v>0</v>
      </c>
      <c r="G7">
        <f>SUMIFS(GameLog!AO:AO,GameLog!$D:$D,'CHW F'!$A7,GameLog!$E:$E,INDEX(Positions!$A$1:$B$9,MATCH('CHW F'!$B7,Positions!$A$1:$A$9,0),2),GameLog!$C:$C,"CHW")</f>
        <v>0</v>
      </c>
      <c r="H7">
        <f>SUMIFS(GameLog!AP:AP,GameLog!$D:$D,'CHW F'!$A7,GameLog!$E:$E,INDEX(Positions!$A$1:$B$9,MATCH('CHW F'!$B7,Positions!$A$1:$A$9,0),2),GameLog!$C:$C,"CHW")</f>
        <v>0</v>
      </c>
      <c r="I7">
        <f>SUMIFS(GameLog!AQ:AQ,GameLog!$D:$D,'CHW F'!$A7,GameLog!$E:$E,INDEX(Positions!$A$1:$B$9,MATCH('CHW F'!$B7,Positions!$A$1:$A$9,0),2),GameLog!$C:$C,"CHW")</f>
        <v>0</v>
      </c>
      <c r="J7">
        <f>SUMIFS(GameLog!AR:AR,GameLog!$D:$D,'CHW F'!$A7,GameLog!$E:$E,INDEX(Positions!$A$1:$B$9,MATCH('CHW F'!$B7,Positions!$A$1:$A$9,0),2),GameLog!$C:$C,"CHW")</f>
        <v>0</v>
      </c>
      <c r="K7">
        <f>SUMIFS(GameLog!AS:AS,GameLog!$D:$D,'CHW F'!$A7,GameLog!$E:$E,INDEX(Positions!$A$1:$B$9,MATCH('CHW F'!$B7,Positions!$A$1:$A$9,0),2),GameLog!$C:$C,"CHW")</f>
        <v>0</v>
      </c>
      <c r="L7">
        <f>SUMIFS(GameLog!AT:AT,GameLog!$D:$D,'CHW F'!$A7,GameLog!$E:$E,INDEX(Positions!$A$1:$B$9,MATCH('CHW F'!$B7,Positions!$A$1:$A$9,0),2),GameLog!$C:$C,"CHW")</f>
        <v>0</v>
      </c>
      <c r="M7">
        <f>SUMIFS(GameLog!AU:AU,GameLog!$D:$D,'CHW F'!$A7,GameLog!$E:$E,INDEX(Positions!$A$1:$B$9,MATCH('CHW F'!$B7,Positions!$A$1:$A$9,0),2),GameLog!$C:$C,"CHW")</f>
        <v>0</v>
      </c>
      <c r="N7">
        <f>SUMIFS(GameLog!AV:AV,GameLog!$D:$D,'CHW F'!$A7,GameLog!$E:$E,INDEX(Positions!$A$1:$B$9,MATCH('CHW F'!$B7,Positions!$A$1:$A$9,0),2),GameLog!$C:$C,"CHW")</f>
        <v>0</v>
      </c>
      <c r="O7" s="8">
        <f t="shared" si="0"/>
        <v>0</v>
      </c>
      <c r="P7" s="18" t="str">
        <f t="shared" si="1"/>
        <v/>
      </c>
      <c r="V7" s="15"/>
      <c r="W7" s="14"/>
    </row>
    <row r="8" spans="1:23">
      <c r="A8" t="s">
        <v>2886</v>
      </c>
      <c r="B8" s="14" t="s">
        <v>2443</v>
      </c>
      <c r="C8">
        <f>COUNTIFS(GameLog!D:D,'CHW F'!A8,GameLog!C:C,"CHW",GameLog!E:E,INDEX(Positions!$A$1:$B$9,MATCH('CHW F'!$B8,Positions!$A$1:$A$9,0),2))</f>
        <v>1</v>
      </c>
      <c r="D8">
        <f>SUMIFS(GameLog!F:F,GameLog!$D:$D,'CHW F'!A8,GameLog!$E:$E,INDEX(Positions!$A$1:$B$9,MATCH('CHW F'!$B8,Positions!$A$1:$A$9,0),2),GameLog!$C:$C,"CHW")</f>
        <v>0</v>
      </c>
      <c r="E8" s="12">
        <f>SUMIFS(GameLog!AM:AM,GameLog!$D:$D,'CHW F'!$A8,GameLog!$E:$E,INDEX(Positions!$A$1:$B$9,MATCH('CHW F'!$B8,Positions!$A$1:$A$9,0),2),GameLog!$C:$C,"CHW")</f>
        <v>1</v>
      </c>
      <c r="F8">
        <f>SUMIFS(GameLog!AN:AN,GameLog!$D:$D,'CHW F'!$A8,GameLog!$E:$E,INDEX(Positions!$A$1:$B$9,MATCH('CHW F'!$B8,Positions!$A$1:$A$9,0),2),GameLog!$C:$C,"CHW")</f>
        <v>0</v>
      </c>
      <c r="G8">
        <f>SUMIFS(GameLog!AO:AO,GameLog!$D:$D,'CHW F'!$A8,GameLog!$E:$E,INDEX(Positions!$A$1:$B$9,MATCH('CHW F'!$B8,Positions!$A$1:$A$9,0),2),GameLog!$C:$C,"CHW")</f>
        <v>0</v>
      </c>
      <c r="H8">
        <f>SUMIFS(GameLog!AP:AP,GameLog!$D:$D,'CHW F'!$A8,GameLog!$E:$E,INDEX(Positions!$A$1:$B$9,MATCH('CHW F'!$B8,Positions!$A$1:$A$9,0),2),GameLog!$C:$C,"CHW")</f>
        <v>0</v>
      </c>
      <c r="I8">
        <f>SUMIFS(GameLog!AQ:AQ,GameLog!$D:$D,'CHW F'!$A8,GameLog!$E:$E,INDEX(Positions!$A$1:$B$9,MATCH('CHW F'!$B8,Positions!$A$1:$A$9,0),2),GameLog!$C:$C,"CHW")</f>
        <v>0</v>
      </c>
      <c r="J8">
        <f>SUMIFS(GameLog!AR:AR,GameLog!$D:$D,'CHW F'!$A8,GameLog!$E:$E,INDEX(Positions!$A$1:$B$9,MATCH('CHW F'!$B8,Positions!$A$1:$A$9,0),2),GameLog!$C:$C,"CHW")</f>
        <v>0</v>
      </c>
      <c r="K8">
        <f>SUMIFS(GameLog!AS:AS,GameLog!$D:$D,'CHW F'!$A8,GameLog!$E:$E,INDEX(Positions!$A$1:$B$9,MATCH('CHW F'!$B8,Positions!$A$1:$A$9,0),2),GameLog!$C:$C,"CHW")</f>
        <v>0</v>
      </c>
      <c r="L8">
        <f>SUMIFS(GameLog!AT:AT,GameLog!$D:$D,'CHW F'!$A8,GameLog!$E:$E,INDEX(Positions!$A$1:$B$9,MATCH('CHW F'!$B8,Positions!$A$1:$A$9,0),2),GameLog!$C:$C,"CHW")</f>
        <v>0</v>
      </c>
      <c r="M8">
        <f>SUMIFS(GameLog!AU:AU,GameLog!$D:$D,'CHW F'!$A8,GameLog!$E:$E,INDEX(Positions!$A$1:$B$9,MATCH('CHW F'!$B8,Positions!$A$1:$A$9,0),2),GameLog!$C:$C,"CHW")</f>
        <v>0</v>
      </c>
      <c r="N8">
        <f>SUMIFS(GameLog!AV:AV,GameLog!$D:$D,'CHW F'!$A8,GameLog!$E:$E,INDEX(Positions!$A$1:$B$9,MATCH('CHW F'!$B8,Positions!$A$1:$A$9,0),2),GameLog!$C:$C,"CHW")</f>
        <v>0</v>
      </c>
      <c r="O8" s="8">
        <f t="shared" si="0"/>
        <v>0</v>
      </c>
      <c r="P8" s="18" t="str">
        <f t="shared" si="1"/>
        <v/>
      </c>
      <c r="V8" s="15"/>
      <c r="W8" s="14"/>
    </row>
    <row r="9" spans="1:23">
      <c r="A9" t="s">
        <v>2893</v>
      </c>
      <c r="B9" s="14" t="s">
        <v>2443</v>
      </c>
      <c r="C9">
        <f>COUNTIFS(GameLog!D:D,'CHW F'!A9,GameLog!C:C,"CHW",GameLog!E:E,INDEX(Positions!$A$1:$B$9,MATCH('CHW F'!$B9,Positions!$A$1:$A$9,0),2))</f>
        <v>0</v>
      </c>
      <c r="D9">
        <f>SUMIFS(GameLog!F:F,GameLog!$D:$D,'CHW F'!A9,GameLog!$E:$E,INDEX(Positions!$A$1:$B$9,MATCH('CHW F'!$B9,Positions!$A$1:$A$9,0),2),GameLog!$C:$C,"CHW")</f>
        <v>0</v>
      </c>
      <c r="E9" s="12">
        <f>SUMIFS(GameLog!AM:AM,GameLog!$D:$D,'CHW F'!$A9,GameLog!$E:$E,INDEX(Positions!$A$1:$B$9,MATCH('CHW F'!$B9,Positions!$A$1:$A$9,0),2),GameLog!$C:$C,"CHW")</f>
        <v>0</v>
      </c>
      <c r="F9">
        <f>SUMIFS(GameLog!AN:AN,GameLog!$D:$D,'CHW F'!$A9,GameLog!$E:$E,INDEX(Positions!$A$1:$B$9,MATCH('CHW F'!$B9,Positions!$A$1:$A$9,0),2),GameLog!$C:$C,"CHW")</f>
        <v>0</v>
      </c>
      <c r="G9">
        <f>SUMIFS(GameLog!AO:AO,GameLog!$D:$D,'CHW F'!$A9,GameLog!$E:$E,INDEX(Positions!$A$1:$B$9,MATCH('CHW F'!$B9,Positions!$A$1:$A$9,0),2),GameLog!$C:$C,"CHW")</f>
        <v>0</v>
      </c>
      <c r="H9">
        <f>SUMIFS(GameLog!AP:AP,GameLog!$D:$D,'CHW F'!$A9,GameLog!$E:$E,INDEX(Positions!$A$1:$B$9,MATCH('CHW F'!$B9,Positions!$A$1:$A$9,0),2),GameLog!$C:$C,"CHW")</f>
        <v>0</v>
      </c>
      <c r="I9">
        <f>SUMIFS(GameLog!AQ:AQ,GameLog!$D:$D,'CHW F'!$A9,GameLog!$E:$E,INDEX(Positions!$A$1:$B$9,MATCH('CHW F'!$B9,Positions!$A$1:$A$9,0),2),GameLog!$C:$C,"CHW")</f>
        <v>0</v>
      </c>
      <c r="J9">
        <f>SUMIFS(GameLog!AR:AR,GameLog!$D:$D,'CHW F'!$A9,GameLog!$E:$E,INDEX(Positions!$A$1:$B$9,MATCH('CHW F'!$B9,Positions!$A$1:$A$9,0),2),GameLog!$C:$C,"CHW")</f>
        <v>0</v>
      </c>
      <c r="K9">
        <f>SUMIFS(GameLog!AS:AS,GameLog!$D:$D,'CHW F'!$A9,GameLog!$E:$E,INDEX(Positions!$A$1:$B$9,MATCH('CHW F'!$B9,Positions!$A$1:$A$9,0),2),GameLog!$C:$C,"CHW")</f>
        <v>0</v>
      </c>
      <c r="L9">
        <f>SUMIFS(GameLog!AT:AT,GameLog!$D:$D,'CHW F'!$A9,GameLog!$E:$E,INDEX(Positions!$A$1:$B$9,MATCH('CHW F'!$B9,Positions!$A$1:$A$9,0),2),GameLog!$C:$C,"CHW")</f>
        <v>0</v>
      </c>
      <c r="M9">
        <f>SUMIFS(GameLog!AU:AU,GameLog!$D:$D,'CHW F'!$A9,GameLog!$E:$E,INDEX(Positions!$A$1:$B$9,MATCH('CHW F'!$B9,Positions!$A$1:$A$9,0),2),GameLog!$C:$C,"CHW")</f>
        <v>0</v>
      </c>
      <c r="N9">
        <f>SUMIFS(GameLog!AV:AV,GameLog!$D:$D,'CHW F'!$A9,GameLog!$E:$E,INDEX(Positions!$A$1:$B$9,MATCH('CHW F'!$B9,Positions!$A$1:$A$9,0),2),GameLog!$C:$C,"CHW")</f>
        <v>0</v>
      </c>
      <c r="O9" s="8">
        <f t="shared" si="0"/>
        <v>0</v>
      </c>
      <c r="P9" s="18" t="str">
        <f t="shared" si="1"/>
        <v/>
      </c>
      <c r="V9" s="15"/>
      <c r="W9" s="14"/>
    </row>
    <row r="10" spans="1:23">
      <c r="A10" t="s">
        <v>2894</v>
      </c>
      <c r="B10" s="13" t="s">
        <v>2443</v>
      </c>
      <c r="C10">
        <f>COUNTIFS(GameLog!D:D,'CHW F'!A10,GameLog!C:C,"CHW",GameLog!E:E,INDEX(Positions!$A$1:$B$9,MATCH('CHW F'!$B10,Positions!$A$1:$A$9,0),2))</f>
        <v>1</v>
      </c>
      <c r="D10">
        <f>SUMIFS(GameLog!F:F,GameLog!$D:$D,'CHW F'!A10,GameLog!$E:$E,INDEX(Positions!$A$1:$B$9,MATCH('CHW F'!$B10,Positions!$A$1:$A$9,0),2),GameLog!$C:$C,"CHW")</f>
        <v>0</v>
      </c>
      <c r="E10" s="12">
        <f>SUMIFS(GameLog!AM:AM,GameLog!$D:$D,'CHW F'!$A10,GameLog!$E:$E,INDEX(Positions!$A$1:$B$9,MATCH('CHW F'!$B10,Positions!$A$1:$A$9,0),2),GameLog!$C:$C,"CHW")</f>
        <v>2</v>
      </c>
      <c r="F10">
        <f>SUMIFS(GameLog!AN:AN,GameLog!$D:$D,'CHW F'!$A10,GameLog!$E:$E,INDEX(Positions!$A$1:$B$9,MATCH('CHW F'!$B10,Positions!$A$1:$A$9,0),2),GameLog!$C:$C,"CHW")</f>
        <v>1</v>
      </c>
      <c r="G10">
        <f>SUMIFS(GameLog!AO:AO,GameLog!$D:$D,'CHW F'!$A10,GameLog!$E:$E,INDEX(Positions!$A$1:$B$9,MATCH('CHW F'!$B10,Positions!$A$1:$A$9,0),2),GameLog!$C:$C,"CHW")</f>
        <v>1</v>
      </c>
      <c r="H10">
        <f>SUMIFS(GameLog!AP:AP,GameLog!$D:$D,'CHW F'!$A10,GameLog!$E:$E,INDEX(Positions!$A$1:$B$9,MATCH('CHW F'!$B10,Positions!$A$1:$A$9,0),2),GameLog!$C:$C,"CHW")</f>
        <v>0</v>
      </c>
      <c r="I10">
        <f>SUMIFS(GameLog!AQ:AQ,GameLog!$D:$D,'CHW F'!$A10,GameLog!$E:$E,INDEX(Positions!$A$1:$B$9,MATCH('CHW F'!$B10,Positions!$A$1:$A$9,0),2),GameLog!$C:$C,"CHW")</f>
        <v>0</v>
      </c>
      <c r="J10">
        <f>SUMIFS(GameLog!AR:AR,GameLog!$D:$D,'CHW F'!$A10,GameLog!$E:$E,INDEX(Positions!$A$1:$B$9,MATCH('CHW F'!$B10,Positions!$A$1:$A$9,0),2),GameLog!$C:$C,"CHW")</f>
        <v>0</v>
      </c>
      <c r="K10">
        <f>SUMIFS(GameLog!AS:AS,GameLog!$D:$D,'CHW F'!$A10,GameLog!$E:$E,INDEX(Positions!$A$1:$B$9,MATCH('CHW F'!$B10,Positions!$A$1:$A$9,0),2),GameLog!$C:$C,"CHW")</f>
        <v>0</v>
      </c>
      <c r="L10">
        <f>SUMIFS(GameLog!AT:AT,GameLog!$D:$D,'CHW F'!$A10,GameLog!$E:$E,INDEX(Positions!$A$1:$B$9,MATCH('CHW F'!$B10,Positions!$A$1:$A$9,0),2),GameLog!$C:$C,"CHW")</f>
        <v>0</v>
      </c>
      <c r="M10">
        <f>SUMIFS(GameLog!AU:AU,GameLog!$D:$D,'CHW F'!$A10,GameLog!$E:$E,INDEX(Positions!$A$1:$B$9,MATCH('CHW F'!$B10,Positions!$A$1:$A$9,0),2),GameLog!$C:$C,"CHW")</f>
        <v>0</v>
      </c>
      <c r="N10">
        <f>SUMIFS(GameLog!AV:AV,GameLog!$D:$D,'CHW F'!$A10,GameLog!$E:$E,INDEX(Positions!$A$1:$B$9,MATCH('CHW F'!$B10,Positions!$A$1:$A$9,0),2),GameLog!$C:$C,"CHW")</f>
        <v>0</v>
      </c>
      <c r="O10" s="8">
        <f t="shared" si="0"/>
        <v>1</v>
      </c>
      <c r="P10" s="18" t="str">
        <f t="shared" si="1"/>
        <v/>
      </c>
      <c r="V10" s="15"/>
      <c r="W10" s="13"/>
    </row>
    <row r="11" spans="1:23">
      <c r="A11" t="s">
        <v>2895</v>
      </c>
      <c r="B11" s="14" t="s">
        <v>2443</v>
      </c>
      <c r="C11">
        <f>COUNTIFS(GameLog!D:D,'CHW F'!A11,GameLog!C:C,"CHW",GameLog!E:E,INDEX(Positions!$A$1:$B$9,MATCH('CHW F'!$B11,Positions!$A$1:$A$9,0),2))</f>
        <v>2</v>
      </c>
      <c r="D11">
        <f>SUMIFS(GameLog!F:F,GameLog!$D:$D,'CHW F'!A11,GameLog!$E:$E,INDEX(Positions!$A$1:$B$9,MATCH('CHW F'!$B11,Positions!$A$1:$A$9,0),2),GameLog!$C:$C,"CHW")</f>
        <v>0</v>
      </c>
      <c r="E11" s="12">
        <f>SUMIFS(GameLog!AM:AM,GameLog!$D:$D,'CHW F'!$A11,GameLog!$E:$E,INDEX(Positions!$A$1:$B$9,MATCH('CHW F'!$B11,Positions!$A$1:$A$9,0),2),GameLog!$C:$C,"CHW")</f>
        <v>2.6666666666666665</v>
      </c>
      <c r="F11">
        <f>SUMIFS(GameLog!AN:AN,GameLog!$D:$D,'CHW F'!$A11,GameLog!$E:$E,INDEX(Positions!$A$1:$B$9,MATCH('CHW F'!$B11,Positions!$A$1:$A$9,0),2),GameLog!$C:$C,"CHW")</f>
        <v>0</v>
      </c>
      <c r="G11">
        <f>SUMIFS(GameLog!AO:AO,GameLog!$D:$D,'CHW F'!$A11,GameLog!$E:$E,INDEX(Positions!$A$1:$B$9,MATCH('CHW F'!$B11,Positions!$A$1:$A$9,0),2),GameLog!$C:$C,"CHW")</f>
        <v>0</v>
      </c>
      <c r="H11">
        <f>SUMIFS(GameLog!AP:AP,GameLog!$D:$D,'CHW F'!$A11,GameLog!$E:$E,INDEX(Positions!$A$1:$B$9,MATCH('CHW F'!$B11,Positions!$A$1:$A$9,0),2),GameLog!$C:$C,"CHW")</f>
        <v>0</v>
      </c>
      <c r="I11">
        <f>SUMIFS(GameLog!AQ:AQ,GameLog!$D:$D,'CHW F'!$A11,GameLog!$E:$E,INDEX(Positions!$A$1:$B$9,MATCH('CHW F'!$B11,Positions!$A$1:$A$9,0),2),GameLog!$C:$C,"CHW")</f>
        <v>0</v>
      </c>
      <c r="J11">
        <f>SUMIFS(GameLog!AR:AR,GameLog!$D:$D,'CHW F'!$A11,GameLog!$E:$E,INDEX(Positions!$A$1:$B$9,MATCH('CHW F'!$B11,Positions!$A$1:$A$9,0),2),GameLog!$C:$C,"CHW")</f>
        <v>0</v>
      </c>
      <c r="K11">
        <f>SUMIFS(GameLog!AS:AS,GameLog!$D:$D,'CHW F'!$A11,GameLog!$E:$E,INDEX(Positions!$A$1:$B$9,MATCH('CHW F'!$B11,Positions!$A$1:$A$9,0),2),GameLog!$C:$C,"CHW")</f>
        <v>0</v>
      </c>
      <c r="L11">
        <f>SUMIFS(GameLog!AT:AT,GameLog!$D:$D,'CHW F'!$A11,GameLog!$E:$E,INDEX(Positions!$A$1:$B$9,MATCH('CHW F'!$B11,Positions!$A$1:$A$9,0),2),GameLog!$C:$C,"CHW")</f>
        <v>0</v>
      </c>
      <c r="M11">
        <f>SUMIFS(GameLog!AU:AU,GameLog!$D:$D,'CHW F'!$A11,GameLog!$E:$E,INDEX(Positions!$A$1:$B$9,MATCH('CHW F'!$B11,Positions!$A$1:$A$9,0),2),GameLog!$C:$C,"CHW")</f>
        <v>0</v>
      </c>
      <c r="N11">
        <f>SUMIFS(GameLog!AV:AV,GameLog!$D:$D,'CHW F'!$A11,GameLog!$E:$E,INDEX(Positions!$A$1:$B$9,MATCH('CHW F'!$B11,Positions!$A$1:$A$9,0),2),GameLog!$C:$C,"CHW")</f>
        <v>0</v>
      </c>
      <c r="O11" s="8">
        <f t="shared" si="0"/>
        <v>0</v>
      </c>
      <c r="P11" s="18" t="str">
        <f t="shared" si="1"/>
        <v/>
      </c>
      <c r="V11" s="15"/>
      <c r="W11" s="14"/>
    </row>
    <row r="12" spans="1:23">
      <c r="A12" t="s">
        <v>2896</v>
      </c>
      <c r="B12" s="14" t="s">
        <v>2443</v>
      </c>
      <c r="C12">
        <f>COUNTIFS(GameLog!D:D,'CHW F'!A12,GameLog!C:C,"CHW",GameLog!E:E,INDEX(Positions!$A$1:$B$9,MATCH('CHW F'!$B12,Positions!$A$1:$A$9,0),2))</f>
        <v>0</v>
      </c>
      <c r="D12">
        <f>SUMIFS(GameLog!F:F,GameLog!$D:$D,'CHW F'!A12,GameLog!$E:$E,INDEX(Positions!$A$1:$B$9,MATCH('CHW F'!$B12,Positions!$A$1:$A$9,0),2),GameLog!$C:$C,"CHW")</f>
        <v>0</v>
      </c>
      <c r="E12" s="12">
        <f>SUMIFS(GameLog!AM:AM,GameLog!$D:$D,'CHW F'!$A12,GameLog!$E:$E,INDEX(Positions!$A$1:$B$9,MATCH('CHW F'!$B12,Positions!$A$1:$A$9,0),2),GameLog!$C:$C,"CHW")</f>
        <v>0</v>
      </c>
      <c r="F12">
        <f>SUMIFS(GameLog!AN:AN,GameLog!$D:$D,'CHW F'!$A12,GameLog!$E:$E,INDEX(Positions!$A$1:$B$9,MATCH('CHW F'!$B12,Positions!$A$1:$A$9,0),2),GameLog!$C:$C,"CHW")</f>
        <v>0</v>
      </c>
      <c r="G12">
        <f>SUMIFS(GameLog!AO:AO,GameLog!$D:$D,'CHW F'!$A12,GameLog!$E:$E,INDEX(Positions!$A$1:$B$9,MATCH('CHW F'!$B12,Positions!$A$1:$A$9,0),2),GameLog!$C:$C,"CHW")</f>
        <v>0</v>
      </c>
      <c r="H12">
        <f>SUMIFS(GameLog!AP:AP,GameLog!$D:$D,'CHW F'!$A12,GameLog!$E:$E,INDEX(Positions!$A$1:$B$9,MATCH('CHW F'!$B12,Positions!$A$1:$A$9,0),2),GameLog!$C:$C,"CHW")</f>
        <v>0</v>
      </c>
      <c r="I12">
        <f>SUMIFS(GameLog!AQ:AQ,GameLog!$D:$D,'CHW F'!$A12,GameLog!$E:$E,INDEX(Positions!$A$1:$B$9,MATCH('CHW F'!$B12,Positions!$A$1:$A$9,0),2),GameLog!$C:$C,"CHW")</f>
        <v>0</v>
      </c>
      <c r="J12">
        <f>SUMIFS(GameLog!AR:AR,GameLog!$D:$D,'CHW F'!$A12,GameLog!$E:$E,INDEX(Positions!$A$1:$B$9,MATCH('CHW F'!$B12,Positions!$A$1:$A$9,0),2),GameLog!$C:$C,"CHW")</f>
        <v>0</v>
      </c>
      <c r="K12">
        <f>SUMIFS(GameLog!AS:AS,GameLog!$D:$D,'CHW F'!$A12,GameLog!$E:$E,INDEX(Positions!$A$1:$B$9,MATCH('CHW F'!$B12,Positions!$A$1:$A$9,0),2),GameLog!$C:$C,"CHW")</f>
        <v>0</v>
      </c>
      <c r="L12">
        <f>SUMIFS(GameLog!AT:AT,GameLog!$D:$D,'CHW F'!$A12,GameLog!$E:$E,INDEX(Positions!$A$1:$B$9,MATCH('CHW F'!$B12,Positions!$A$1:$A$9,0),2),GameLog!$C:$C,"CHW")</f>
        <v>0</v>
      </c>
      <c r="M12">
        <f>SUMIFS(GameLog!AU:AU,GameLog!$D:$D,'CHW F'!$A12,GameLog!$E:$E,INDEX(Positions!$A$1:$B$9,MATCH('CHW F'!$B12,Positions!$A$1:$A$9,0),2),GameLog!$C:$C,"CHW")</f>
        <v>0</v>
      </c>
      <c r="N12">
        <f>SUMIFS(GameLog!AV:AV,GameLog!$D:$D,'CHW F'!$A12,GameLog!$E:$E,INDEX(Positions!$A$1:$B$9,MATCH('CHW F'!$B12,Positions!$A$1:$A$9,0),2),GameLog!$C:$C,"CHW")</f>
        <v>0</v>
      </c>
      <c r="O12" s="8">
        <f t="shared" si="0"/>
        <v>0</v>
      </c>
      <c r="P12" s="18" t="str">
        <f t="shared" si="1"/>
        <v/>
      </c>
      <c r="V12" s="15"/>
      <c r="W12" s="14"/>
    </row>
    <row r="13" spans="1:23">
      <c r="A13" t="s">
        <v>2884</v>
      </c>
      <c r="B13" s="14" t="s">
        <v>2443</v>
      </c>
      <c r="C13">
        <f>COUNTIFS(GameLog!D:D,'CHW F'!A13,GameLog!C:C,"CHW",GameLog!E:E,INDEX(Positions!$A$1:$B$9,MATCH('CHW F'!$B13,Positions!$A$1:$A$9,0),2))</f>
        <v>0</v>
      </c>
      <c r="D13">
        <f>SUMIFS(GameLog!F:F,GameLog!$D:$D,'CHW F'!A13,GameLog!$E:$E,INDEX(Positions!$A$1:$B$9,MATCH('CHW F'!$B13,Positions!$A$1:$A$9,0),2),GameLog!$C:$C,"CHW")</f>
        <v>0</v>
      </c>
      <c r="E13" s="12">
        <f>SUMIFS(GameLog!AM:AM,GameLog!$D:$D,'CHW F'!$A13,GameLog!$E:$E,INDEX(Positions!$A$1:$B$9,MATCH('CHW F'!$B13,Positions!$A$1:$A$9,0),2),GameLog!$C:$C,"CHW")</f>
        <v>0</v>
      </c>
      <c r="F13">
        <f>SUMIFS(GameLog!AN:AN,GameLog!$D:$D,'CHW F'!$A13,GameLog!$E:$E,INDEX(Positions!$A$1:$B$9,MATCH('CHW F'!$B13,Positions!$A$1:$A$9,0),2),GameLog!$C:$C,"CHW")</f>
        <v>0</v>
      </c>
      <c r="G13">
        <f>SUMIFS(GameLog!AO:AO,GameLog!$D:$D,'CHW F'!$A13,GameLog!$E:$E,INDEX(Positions!$A$1:$B$9,MATCH('CHW F'!$B13,Positions!$A$1:$A$9,0),2),GameLog!$C:$C,"CHW")</f>
        <v>0</v>
      </c>
      <c r="H13">
        <f>SUMIFS(GameLog!AP:AP,GameLog!$D:$D,'CHW F'!$A13,GameLog!$E:$E,INDEX(Positions!$A$1:$B$9,MATCH('CHW F'!$B13,Positions!$A$1:$A$9,0),2),GameLog!$C:$C,"CHW")</f>
        <v>0</v>
      </c>
      <c r="I13">
        <f>SUMIFS(GameLog!AQ:AQ,GameLog!$D:$D,'CHW F'!$A13,GameLog!$E:$E,INDEX(Positions!$A$1:$B$9,MATCH('CHW F'!$B13,Positions!$A$1:$A$9,0),2),GameLog!$C:$C,"CHW")</f>
        <v>0</v>
      </c>
      <c r="J13">
        <f>SUMIFS(GameLog!AR:AR,GameLog!$D:$D,'CHW F'!$A13,GameLog!$E:$E,INDEX(Positions!$A$1:$B$9,MATCH('CHW F'!$B13,Positions!$A$1:$A$9,0),2),GameLog!$C:$C,"CHW")</f>
        <v>0</v>
      </c>
      <c r="K13">
        <f>SUMIFS(GameLog!AS:AS,GameLog!$D:$D,'CHW F'!$A13,GameLog!$E:$E,INDEX(Positions!$A$1:$B$9,MATCH('CHW F'!$B13,Positions!$A$1:$A$9,0),2),GameLog!$C:$C,"CHW")</f>
        <v>0</v>
      </c>
      <c r="L13">
        <f>SUMIFS(GameLog!AT:AT,GameLog!$D:$D,'CHW F'!$A13,GameLog!$E:$E,INDEX(Positions!$A$1:$B$9,MATCH('CHW F'!$B13,Positions!$A$1:$A$9,0),2),GameLog!$C:$C,"CHW")</f>
        <v>0</v>
      </c>
      <c r="M13">
        <f>SUMIFS(GameLog!AU:AU,GameLog!$D:$D,'CHW F'!$A13,GameLog!$E:$E,INDEX(Positions!$A$1:$B$9,MATCH('CHW F'!$B13,Positions!$A$1:$A$9,0),2),GameLog!$C:$C,"CHW")</f>
        <v>0</v>
      </c>
      <c r="N13">
        <f>SUMIFS(GameLog!AV:AV,GameLog!$D:$D,'CHW F'!$A13,GameLog!$E:$E,INDEX(Positions!$A$1:$B$9,MATCH('CHW F'!$B13,Positions!$A$1:$A$9,0),2),GameLog!$C:$C,"CHW")</f>
        <v>0</v>
      </c>
      <c r="O13" s="8">
        <f t="shared" si="0"/>
        <v>0</v>
      </c>
      <c r="P13" s="18" t="str">
        <f t="shared" si="1"/>
        <v/>
      </c>
      <c r="V13" s="15"/>
      <c r="W13" s="14"/>
    </row>
    <row r="14" spans="1:23">
      <c r="A14" t="s">
        <v>2883</v>
      </c>
      <c r="B14" s="14" t="s">
        <v>2443</v>
      </c>
      <c r="C14">
        <f>COUNTIFS(GameLog!D:D,'CHW F'!A14,GameLog!C:C,"CHW",GameLog!E:E,INDEX(Positions!$A$1:$B$9,MATCH('CHW F'!$B14,Positions!$A$1:$A$9,0),2))</f>
        <v>1</v>
      </c>
      <c r="D14">
        <f>SUMIFS(GameLog!F:F,GameLog!$D:$D,'CHW F'!A14,GameLog!$E:$E,INDEX(Positions!$A$1:$B$9,MATCH('CHW F'!$B14,Positions!$A$1:$A$9,0),2),GameLog!$C:$C,"CHW")</f>
        <v>1</v>
      </c>
      <c r="E14" s="12">
        <f>SUMIFS(GameLog!AM:AM,GameLog!$D:$D,'CHW F'!$A14,GameLog!$E:$E,INDEX(Positions!$A$1:$B$9,MATCH('CHW F'!$B14,Positions!$A$1:$A$9,0),2),GameLog!$C:$C,"CHW")</f>
        <v>4</v>
      </c>
      <c r="F14">
        <f>SUMIFS(GameLog!AN:AN,GameLog!$D:$D,'CHW F'!$A14,GameLog!$E:$E,INDEX(Positions!$A$1:$B$9,MATCH('CHW F'!$B14,Positions!$A$1:$A$9,0),2),GameLog!$C:$C,"CHW")</f>
        <v>0</v>
      </c>
      <c r="G14">
        <f>SUMIFS(GameLog!AO:AO,GameLog!$D:$D,'CHW F'!$A14,GameLog!$E:$E,INDEX(Positions!$A$1:$B$9,MATCH('CHW F'!$B14,Positions!$A$1:$A$9,0),2),GameLog!$C:$C,"CHW")</f>
        <v>1</v>
      </c>
      <c r="H14">
        <f>SUMIFS(GameLog!AP:AP,GameLog!$D:$D,'CHW F'!$A14,GameLog!$E:$E,INDEX(Positions!$A$1:$B$9,MATCH('CHW F'!$B14,Positions!$A$1:$A$9,0),2),GameLog!$C:$C,"CHW")</f>
        <v>0</v>
      </c>
      <c r="I14">
        <f>SUMIFS(GameLog!AQ:AQ,GameLog!$D:$D,'CHW F'!$A14,GameLog!$E:$E,INDEX(Positions!$A$1:$B$9,MATCH('CHW F'!$B14,Positions!$A$1:$A$9,0),2),GameLog!$C:$C,"CHW")</f>
        <v>1</v>
      </c>
      <c r="J14">
        <f>SUMIFS(GameLog!AR:AR,GameLog!$D:$D,'CHW F'!$A14,GameLog!$E:$E,INDEX(Positions!$A$1:$B$9,MATCH('CHW F'!$B14,Positions!$A$1:$A$9,0),2),GameLog!$C:$C,"CHW")</f>
        <v>0</v>
      </c>
      <c r="K14">
        <f>SUMIFS(GameLog!AS:AS,GameLog!$D:$D,'CHW F'!$A14,GameLog!$E:$E,INDEX(Positions!$A$1:$B$9,MATCH('CHW F'!$B14,Positions!$A$1:$A$9,0),2),GameLog!$C:$C,"CHW")</f>
        <v>0</v>
      </c>
      <c r="L14">
        <f>SUMIFS(GameLog!AT:AT,GameLog!$D:$D,'CHW F'!$A14,GameLog!$E:$E,INDEX(Positions!$A$1:$B$9,MATCH('CHW F'!$B14,Positions!$A$1:$A$9,0),2),GameLog!$C:$C,"CHW")</f>
        <v>1</v>
      </c>
      <c r="M14">
        <f>SUMIFS(GameLog!AU:AU,GameLog!$D:$D,'CHW F'!$A14,GameLog!$E:$E,INDEX(Positions!$A$1:$B$9,MATCH('CHW F'!$B14,Positions!$A$1:$A$9,0),2),GameLog!$C:$C,"CHW")</f>
        <v>0</v>
      </c>
      <c r="N14">
        <f>SUMIFS(GameLog!AV:AV,GameLog!$D:$D,'CHW F'!$A14,GameLog!$E:$E,INDEX(Positions!$A$1:$B$9,MATCH('CHW F'!$B14,Positions!$A$1:$A$9,0),2),GameLog!$C:$C,"CHW")</f>
        <v>0</v>
      </c>
      <c r="O14" s="8">
        <f t="shared" si="0"/>
        <v>1</v>
      </c>
      <c r="P14" s="18" t="str">
        <f t="shared" si="1"/>
        <v/>
      </c>
      <c r="V14" s="15"/>
      <c r="W14" s="14"/>
    </row>
    <row r="15" spans="1:23">
      <c r="A15" t="s">
        <v>2897</v>
      </c>
      <c r="B15" s="14" t="s">
        <v>2443</v>
      </c>
      <c r="C15">
        <f>COUNTIFS(GameLog!D:D,'CHW F'!A15,GameLog!C:C,"CHW",GameLog!E:E,INDEX(Positions!$A$1:$B$9,MATCH('CHW F'!$B15,Positions!$A$1:$A$9,0),2))</f>
        <v>0</v>
      </c>
      <c r="D15">
        <f>SUMIFS(GameLog!F:F,GameLog!$D:$D,'CHW F'!A15,GameLog!$E:$E,INDEX(Positions!$A$1:$B$9,MATCH('CHW F'!$B15,Positions!$A$1:$A$9,0),2),GameLog!$C:$C,"CHW")</f>
        <v>0</v>
      </c>
      <c r="E15" s="12">
        <f>SUMIFS(GameLog!AM:AM,GameLog!$D:$D,'CHW F'!$A15,GameLog!$E:$E,INDEX(Positions!$A$1:$B$9,MATCH('CHW F'!$B15,Positions!$A$1:$A$9,0),2),GameLog!$C:$C,"CHW")</f>
        <v>0</v>
      </c>
      <c r="F15">
        <f>SUMIFS(GameLog!AN:AN,GameLog!$D:$D,'CHW F'!$A15,GameLog!$E:$E,INDEX(Positions!$A$1:$B$9,MATCH('CHW F'!$B15,Positions!$A$1:$A$9,0),2),GameLog!$C:$C,"CHW")</f>
        <v>0</v>
      </c>
      <c r="G15">
        <f>SUMIFS(GameLog!AO:AO,GameLog!$D:$D,'CHW F'!$A15,GameLog!$E:$E,INDEX(Positions!$A$1:$B$9,MATCH('CHW F'!$B15,Positions!$A$1:$A$9,0),2),GameLog!$C:$C,"CHW")</f>
        <v>0</v>
      </c>
      <c r="H15">
        <f>SUMIFS(GameLog!AP:AP,GameLog!$D:$D,'CHW F'!$A15,GameLog!$E:$E,INDEX(Positions!$A$1:$B$9,MATCH('CHW F'!$B15,Positions!$A$1:$A$9,0),2),GameLog!$C:$C,"CHW")</f>
        <v>0</v>
      </c>
      <c r="I15">
        <f>SUMIFS(GameLog!AQ:AQ,GameLog!$D:$D,'CHW F'!$A15,GameLog!$E:$E,INDEX(Positions!$A$1:$B$9,MATCH('CHW F'!$B15,Positions!$A$1:$A$9,0),2),GameLog!$C:$C,"CHW")</f>
        <v>0</v>
      </c>
      <c r="J15">
        <f>SUMIFS(GameLog!AR:AR,GameLog!$D:$D,'CHW F'!$A15,GameLog!$E:$E,INDEX(Positions!$A$1:$B$9,MATCH('CHW F'!$B15,Positions!$A$1:$A$9,0),2),GameLog!$C:$C,"CHW")</f>
        <v>0</v>
      </c>
      <c r="K15">
        <f>SUMIFS(GameLog!AS:AS,GameLog!$D:$D,'CHW F'!$A15,GameLog!$E:$E,INDEX(Positions!$A$1:$B$9,MATCH('CHW F'!$B15,Positions!$A$1:$A$9,0),2),GameLog!$C:$C,"CHW")</f>
        <v>0</v>
      </c>
      <c r="L15">
        <f>SUMIFS(GameLog!AT:AT,GameLog!$D:$D,'CHW F'!$A15,GameLog!$E:$E,INDEX(Positions!$A$1:$B$9,MATCH('CHW F'!$B15,Positions!$A$1:$A$9,0),2),GameLog!$C:$C,"CHW")</f>
        <v>0</v>
      </c>
      <c r="M15">
        <f>SUMIFS(GameLog!AU:AU,GameLog!$D:$D,'CHW F'!$A15,GameLog!$E:$E,INDEX(Positions!$A$1:$B$9,MATCH('CHW F'!$B15,Positions!$A$1:$A$9,0),2),GameLog!$C:$C,"CHW")</f>
        <v>0</v>
      </c>
      <c r="N15">
        <f>SUMIFS(GameLog!AV:AV,GameLog!$D:$D,'CHW F'!$A15,GameLog!$E:$E,INDEX(Positions!$A$1:$B$9,MATCH('CHW F'!$B15,Positions!$A$1:$A$9,0),2),GameLog!$C:$C,"CHW")</f>
        <v>0</v>
      </c>
      <c r="O15" s="8">
        <f t="shared" si="0"/>
        <v>0</v>
      </c>
      <c r="P15" s="18" t="str">
        <f t="shared" si="1"/>
        <v/>
      </c>
      <c r="V15" s="15"/>
      <c r="W15" s="14"/>
    </row>
    <row r="16" spans="1:23">
      <c r="A16" t="s">
        <v>2898</v>
      </c>
      <c r="B16" s="14" t="s">
        <v>2443</v>
      </c>
      <c r="C16">
        <f>COUNTIFS(GameLog!D:D,'CHW F'!A16,GameLog!C:C,"CHW",GameLog!E:E,INDEX(Positions!$A$1:$B$9,MATCH('CHW F'!$B16,Positions!$A$1:$A$9,0),2))</f>
        <v>0</v>
      </c>
      <c r="D16">
        <f>SUMIFS(GameLog!F:F,GameLog!$D:$D,'CHW F'!A16,GameLog!$E:$E,INDEX(Positions!$A$1:$B$9,MATCH('CHW F'!$B16,Positions!$A$1:$A$9,0),2),GameLog!$C:$C,"CHW")</f>
        <v>0</v>
      </c>
      <c r="E16" s="12">
        <f>SUMIFS(GameLog!AM:AM,GameLog!$D:$D,'CHW F'!$A16,GameLog!$E:$E,INDEX(Positions!$A$1:$B$9,MATCH('CHW F'!$B16,Positions!$A$1:$A$9,0),2),GameLog!$C:$C,"CHW")</f>
        <v>0</v>
      </c>
      <c r="F16">
        <f>SUMIFS(GameLog!AN:AN,GameLog!$D:$D,'CHW F'!$A16,GameLog!$E:$E,INDEX(Positions!$A$1:$B$9,MATCH('CHW F'!$B16,Positions!$A$1:$A$9,0),2),GameLog!$C:$C,"CHW")</f>
        <v>0</v>
      </c>
      <c r="G16">
        <f>SUMIFS(GameLog!AO:AO,GameLog!$D:$D,'CHW F'!$A16,GameLog!$E:$E,INDEX(Positions!$A$1:$B$9,MATCH('CHW F'!$B16,Positions!$A$1:$A$9,0),2),GameLog!$C:$C,"CHW")</f>
        <v>0</v>
      </c>
      <c r="H16">
        <f>SUMIFS(GameLog!AP:AP,GameLog!$D:$D,'CHW F'!$A16,GameLog!$E:$E,INDEX(Positions!$A$1:$B$9,MATCH('CHW F'!$B16,Positions!$A$1:$A$9,0),2),GameLog!$C:$C,"CHW")</f>
        <v>0</v>
      </c>
      <c r="I16">
        <f>SUMIFS(GameLog!AQ:AQ,GameLog!$D:$D,'CHW F'!$A16,GameLog!$E:$E,INDEX(Positions!$A$1:$B$9,MATCH('CHW F'!$B16,Positions!$A$1:$A$9,0),2),GameLog!$C:$C,"CHW")</f>
        <v>0</v>
      </c>
      <c r="J16">
        <f>SUMIFS(GameLog!AR:AR,GameLog!$D:$D,'CHW F'!$A16,GameLog!$E:$E,INDEX(Positions!$A$1:$B$9,MATCH('CHW F'!$B16,Positions!$A$1:$A$9,0),2),GameLog!$C:$C,"CHW")</f>
        <v>0</v>
      </c>
      <c r="K16">
        <f>SUMIFS(GameLog!AS:AS,GameLog!$D:$D,'CHW F'!$A16,GameLog!$E:$E,INDEX(Positions!$A$1:$B$9,MATCH('CHW F'!$B16,Positions!$A$1:$A$9,0),2),GameLog!$C:$C,"CHW")</f>
        <v>0</v>
      </c>
      <c r="L16">
        <f>SUMIFS(GameLog!AT:AT,GameLog!$D:$D,'CHW F'!$A16,GameLog!$E:$E,INDEX(Positions!$A$1:$B$9,MATCH('CHW F'!$B16,Positions!$A$1:$A$9,0),2),GameLog!$C:$C,"CHW")</f>
        <v>0</v>
      </c>
      <c r="M16">
        <f>SUMIFS(GameLog!AU:AU,GameLog!$D:$D,'CHW F'!$A16,GameLog!$E:$E,INDEX(Positions!$A$1:$B$9,MATCH('CHW F'!$B16,Positions!$A$1:$A$9,0),2),GameLog!$C:$C,"CHW")</f>
        <v>0</v>
      </c>
      <c r="N16">
        <f>SUMIFS(GameLog!AV:AV,GameLog!$D:$D,'CHW F'!$A16,GameLog!$E:$E,INDEX(Positions!$A$1:$B$9,MATCH('CHW F'!$B16,Positions!$A$1:$A$9,0),2),GameLog!$C:$C,"CHW")</f>
        <v>0</v>
      </c>
      <c r="O16" s="8">
        <f t="shared" si="0"/>
        <v>0</v>
      </c>
      <c r="P16" s="18" t="str">
        <f t="shared" si="1"/>
        <v/>
      </c>
      <c r="V16" s="15"/>
      <c r="W16" s="14"/>
    </row>
    <row r="17" spans="1:23">
      <c r="A17" t="s">
        <v>2899</v>
      </c>
      <c r="B17" s="14" t="s">
        <v>2443</v>
      </c>
      <c r="C17">
        <f>COUNTIFS(GameLog!D:D,'CHW F'!A17,GameLog!C:C,"CHW",GameLog!E:E,INDEX(Positions!$A$1:$B$9,MATCH('CHW F'!$B17,Positions!$A$1:$A$9,0),2))</f>
        <v>1</v>
      </c>
      <c r="D17">
        <f>SUMIFS(GameLog!F:F,GameLog!$D:$D,'CHW F'!A17,GameLog!$E:$E,INDEX(Positions!$A$1:$B$9,MATCH('CHW F'!$B17,Positions!$A$1:$A$9,0),2),GameLog!$C:$C,"CHW")</f>
        <v>0</v>
      </c>
      <c r="E17" s="12">
        <f>SUMIFS(GameLog!AM:AM,GameLog!$D:$D,'CHW F'!$A17,GameLog!$E:$E,INDEX(Positions!$A$1:$B$9,MATCH('CHW F'!$B17,Positions!$A$1:$A$9,0),2),GameLog!$C:$C,"CHW")</f>
        <v>1</v>
      </c>
      <c r="F17">
        <f>SUMIFS(GameLog!AN:AN,GameLog!$D:$D,'CHW F'!$A17,GameLog!$E:$E,INDEX(Positions!$A$1:$B$9,MATCH('CHW F'!$B17,Positions!$A$1:$A$9,0),2),GameLog!$C:$C,"CHW")</f>
        <v>0</v>
      </c>
      <c r="G17">
        <f>SUMIFS(GameLog!AO:AO,GameLog!$D:$D,'CHW F'!$A17,GameLog!$E:$E,INDEX(Positions!$A$1:$B$9,MATCH('CHW F'!$B17,Positions!$A$1:$A$9,0),2),GameLog!$C:$C,"CHW")</f>
        <v>0</v>
      </c>
      <c r="H17">
        <f>SUMIFS(GameLog!AP:AP,GameLog!$D:$D,'CHW F'!$A17,GameLog!$E:$E,INDEX(Positions!$A$1:$B$9,MATCH('CHW F'!$B17,Positions!$A$1:$A$9,0),2),GameLog!$C:$C,"CHW")</f>
        <v>0</v>
      </c>
      <c r="I17">
        <f>SUMIFS(GameLog!AQ:AQ,GameLog!$D:$D,'CHW F'!$A17,GameLog!$E:$E,INDEX(Positions!$A$1:$B$9,MATCH('CHW F'!$B17,Positions!$A$1:$A$9,0),2),GameLog!$C:$C,"CHW")</f>
        <v>0</v>
      </c>
      <c r="J17">
        <f>SUMIFS(GameLog!AR:AR,GameLog!$D:$D,'CHW F'!$A17,GameLog!$E:$E,INDEX(Positions!$A$1:$B$9,MATCH('CHW F'!$B17,Positions!$A$1:$A$9,0),2),GameLog!$C:$C,"CHW")</f>
        <v>0</v>
      </c>
      <c r="K17">
        <f>SUMIFS(GameLog!AS:AS,GameLog!$D:$D,'CHW F'!$A17,GameLog!$E:$E,INDEX(Positions!$A$1:$B$9,MATCH('CHW F'!$B17,Positions!$A$1:$A$9,0),2),GameLog!$C:$C,"CHW")</f>
        <v>0</v>
      </c>
      <c r="L17">
        <f>SUMIFS(GameLog!AT:AT,GameLog!$D:$D,'CHW F'!$A17,GameLog!$E:$E,INDEX(Positions!$A$1:$B$9,MATCH('CHW F'!$B17,Positions!$A$1:$A$9,0),2),GameLog!$C:$C,"CHW")</f>
        <v>0</v>
      </c>
      <c r="M17">
        <f>SUMIFS(GameLog!AU:AU,GameLog!$D:$D,'CHW F'!$A17,GameLog!$E:$E,INDEX(Positions!$A$1:$B$9,MATCH('CHW F'!$B17,Positions!$A$1:$A$9,0),2),GameLog!$C:$C,"CHW")</f>
        <v>0</v>
      </c>
      <c r="N17">
        <f>SUMIFS(GameLog!AV:AV,GameLog!$D:$D,'CHW F'!$A17,GameLog!$E:$E,INDEX(Positions!$A$1:$B$9,MATCH('CHW F'!$B17,Positions!$A$1:$A$9,0),2),GameLog!$C:$C,"CHW")</f>
        <v>0</v>
      </c>
      <c r="O17" s="8">
        <f t="shared" si="0"/>
        <v>0</v>
      </c>
      <c r="P17" s="18" t="str">
        <f t="shared" si="1"/>
        <v/>
      </c>
      <c r="V17" s="15"/>
      <c r="W17" s="14"/>
    </row>
    <row r="18" spans="1:23">
      <c r="A18" t="s">
        <v>2882</v>
      </c>
      <c r="B18" s="14" t="s">
        <v>2443</v>
      </c>
      <c r="C18">
        <f>COUNTIFS(GameLog!D:D,'CHW F'!A18,GameLog!C:C,"CHW",GameLog!E:E,INDEX(Positions!$A$1:$B$9,MATCH('CHW F'!$B18,Positions!$A$1:$A$9,0),2))</f>
        <v>0</v>
      </c>
      <c r="D18">
        <f>SUMIFS(GameLog!F:F,GameLog!$D:$D,'CHW F'!A18,GameLog!$E:$E,INDEX(Positions!$A$1:$B$9,MATCH('CHW F'!$B18,Positions!$A$1:$A$9,0),2),GameLog!$C:$C,"CHW")</f>
        <v>0</v>
      </c>
      <c r="E18" s="12">
        <f>SUMIFS(GameLog!AM:AM,GameLog!$D:$D,'CHW F'!$A18,GameLog!$E:$E,INDEX(Positions!$A$1:$B$9,MATCH('CHW F'!$B18,Positions!$A$1:$A$9,0),2),GameLog!$C:$C,"CHW")</f>
        <v>0</v>
      </c>
      <c r="F18">
        <f>SUMIFS(GameLog!AN:AN,GameLog!$D:$D,'CHW F'!$A18,GameLog!$E:$E,INDEX(Positions!$A$1:$B$9,MATCH('CHW F'!$B18,Positions!$A$1:$A$9,0),2),GameLog!$C:$C,"CHW")</f>
        <v>0</v>
      </c>
      <c r="G18">
        <f>SUMIFS(GameLog!AO:AO,GameLog!$D:$D,'CHW F'!$A18,GameLog!$E:$E,INDEX(Positions!$A$1:$B$9,MATCH('CHW F'!$B18,Positions!$A$1:$A$9,0),2),GameLog!$C:$C,"CHW")</f>
        <v>0</v>
      </c>
      <c r="H18">
        <f>SUMIFS(GameLog!AP:AP,GameLog!$D:$D,'CHW F'!$A18,GameLog!$E:$E,INDEX(Positions!$A$1:$B$9,MATCH('CHW F'!$B18,Positions!$A$1:$A$9,0),2),GameLog!$C:$C,"CHW")</f>
        <v>0</v>
      </c>
      <c r="I18">
        <f>SUMIFS(GameLog!AQ:AQ,GameLog!$D:$D,'CHW F'!$A18,GameLog!$E:$E,INDEX(Positions!$A$1:$B$9,MATCH('CHW F'!$B18,Positions!$A$1:$A$9,0),2),GameLog!$C:$C,"CHW")</f>
        <v>0</v>
      </c>
      <c r="J18">
        <f>SUMIFS(GameLog!AR:AR,GameLog!$D:$D,'CHW F'!$A18,GameLog!$E:$E,INDEX(Positions!$A$1:$B$9,MATCH('CHW F'!$B18,Positions!$A$1:$A$9,0),2),GameLog!$C:$C,"CHW")</f>
        <v>0</v>
      </c>
      <c r="K18">
        <f>SUMIFS(GameLog!AS:AS,GameLog!$D:$D,'CHW F'!$A18,GameLog!$E:$E,INDEX(Positions!$A$1:$B$9,MATCH('CHW F'!$B18,Positions!$A$1:$A$9,0),2),GameLog!$C:$C,"CHW")</f>
        <v>0</v>
      </c>
      <c r="L18">
        <f>SUMIFS(GameLog!AT:AT,GameLog!$D:$D,'CHW F'!$A18,GameLog!$E:$E,INDEX(Positions!$A$1:$B$9,MATCH('CHW F'!$B18,Positions!$A$1:$A$9,0),2),GameLog!$C:$C,"CHW")</f>
        <v>0</v>
      </c>
      <c r="M18">
        <f>SUMIFS(GameLog!AU:AU,GameLog!$D:$D,'CHW F'!$A18,GameLog!$E:$E,INDEX(Positions!$A$1:$B$9,MATCH('CHW F'!$B18,Positions!$A$1:$A$9,0),2),GameLog!$C:$C,"CHW")</f>
        <v>0</v>
      </c>
      <c r="N18">
        <f>SUMIFS(GameLog!AV:AV,GameLog!$D:$D,'CHW F'!$A18,GameLog!$E:$E,INDEX(Positions!$A$1:$B$9,MATCH('CHW F'!$B18,Positions!$A$1:$A$9,0),2),GameLog!$C:$C,"CHW")</f>
        <v>0</v>
      </c>
      <c r="O18" s="8">
        <f t="shared" si="0"/>
        <v>0</v>
      </c>
      <c r="P18" s="18" t="str">
        <f t="shared" si="1"/>
        <v/>
      </c>
      <c r="V18" s="15"/>
      <c r="W18" s="14"/>
    </row>
    <row r="19" spans="1:23">
      <c r="A19" t="s">
        <v>2900</v>
      </c>
      <c r="B19" s="14" t="s">
        <v>2443</v>
      </c>
      <c r="C19">
        <f>COUNTIFS(GameLog!D:D,'CHW F'!A19,GameLog!C:C,"CHW",GameLog!E:E,INDEX(Positions!$A$1:$B$9,MATCH('CHW F'!$B19,Positions!$A$1:$A$9,0),2))</f>
        <v>1</v>
      </c>
      <c r="D19">
        <f>SUMIFS(GameLog!F:F,GameLog!$D:$D,'CHW F'!A19,GameLog!$E:$E,INDEX(Positions!$A$1:$B$9,MATCH('CHW F'!$B19,Positions!$A$1:$A$9,0),2),GameLog!$C:$C,"CHW")</f>
        <v>1</v>
      </c>
      <c r="E19" s="12">
        <f>SUMIFS(GameLog!AM:AM,GameLog!$D:$D,'CHW F'!$A19,GameLog!$E:$E,INDEX(Positions!$A$1:$B$9,MATCH('CHW F'!$B19,Positions!$A$1:$A$9,0),2),GameLog!$C:$C,"CHW")</f>
        <v>5</v>
      </c>
      <c r="F19">
        <f>SUMIFS(GameLog!AN:AN,GameLog!$D:$D,'CHW F'!$A19,GameLog!$E:$E,INDEX(Positions!$A$1:$B$9,MATCH('CHW F'!$B19,Positions!$A$1:$A$9,0),2),GameLog!$C:$C,"CHW")</f>
        <v>0</v>
      </c>
      <c r="G19">
        <f>SUMIFS(GameLog!AO:AO,GameLog!$D:$D,'CHW F'!$A19,GameLog!$E:$E,INDEX(Positions!$A$1:$B$9,MATCH('CHW F'!$B19,Positions!$A$1:$A$9,0),2),GameLog!$C:$C,"CHW")</f>
        <v>0</v>
      </c>
      <c r="H19">
        <f>SUMIFS(GameLog!AP:AP,GameLog!$D:$D,'CHW F'!$A19,GameLog!$E:$E,INDEX(Positions!$A$1:$B$9,MATCH('CHW F'!$B19,Positions!$A$1:$A$9,0),2),GameLog!$C:$C,"CHW")</f>
        <v>0</v>
      </c>
      <c r="I19">
        <f>SUMIFS(GameLog!AQ:AQ,GameLog!$D:$D,'CHW F'!$A19,GameLog!$E:$E,INDEX(Positions!$A$1:$B$9,MATCH('CHW F'!$B19,Positions!$A$1:$A$9,0),2),GameLog!$C:$C,"CHW")</f>
        <v>0</v>
      </c>
      <c r="J19">
        <f>SUMIFS(GameLog!AR:AR,GameLog!$D:$D,'CHW F'!$A19,GameLog!$E:$E,INDEX(Positions!$A$1:$B$9,MATCH('CHW F'!$B19,Positions!$A$1:$A$9,0),2),GameLog!$C:$C,"CHW")</f>
        <v>0</v>
      </c>
      <c r="K19">
        <f>SUMIFS(GameLog!AS:AS,GameLog!$D:$D,'CHW F'!$A19,GameLog!$E:$E,INDEX(Positions!$A$1:$B$9,MATCH('CHW F'!$B19,Positions!$A$1:$A$9,0),2),GameLog!$C:$C,"CHW")</f>
        <v>0</v>
      </c>
      <c r="L19">
        <f>SUMIFS(GameLog!AT:AT,GameLog!$D:$D,'CHW F'!$A19,GameLog!$E:$E,INDEX(Positions!$A$1:$B$9,MATCH('CHW F'!$B19,Positions!$A$1:$A$9,0),2),GameLog!$C:$C,"CHW")</f>
        <v>0</v>
      </c>
      <c r="M19">
        <f>SUMIFS(GameLog!AU:AU,GameLog!$D:$D,'CHW F'!$A19,GameLog!$E:$E,INDEX(Positions!$A$1:$B$9,MATCH('CHW F'!$B19,Positions!$A$1:$A$9,0),2),GameLog!$C:$C,"CHW")</f>
        <v>0</v>
      </c>
      <c r="N19">
        <f>SUMIFS(GameLog!AV:AV,GameLog!$D:$D,'CHW F'!$A19,GameLog!$E:$E,INDEX(Positions!$A$1:$B$9,MATCH('CHW F'!$B19,Positions!$A$1:$A$9,0),2),GameLog!$C:$C,"CHW")</f>
        <v>0</v>
      </c>
      <c r="O19" s="8">
        <f t="shared" si="0"/>
        <v>0</v>
      </c>
      <c r="P19" s="18" t="str">
        <f t="shared" si="1"/>
        <v/>
      </c>
      <c r="V19" s="15"/>
      <c r="W19" s="14"/>
    </row>
    <row r="20" spans="1:23">
      <c r="A20" t="s">
        <v>2901</v>
      </c>
      <c r="B20" s="14" t="s">
        <v>2443</v>
      </c>
      <c r="C20">
        <f>COUNTIFS(GameLog!D:D,'CHW F'!A20,GameLog!C:C,"CHW",GameLog!E:E,INDEX(Positions!$A$1:$B$9,MATCH('CHW F'!$B20,Positions!$A$1:$A$9,0),2))</f>
        <v>0</v>
      </c>
      <c r="D20">
        <f>SUMIFS(GameLog!F:F,GameLog!$D:$D,'CHW F'!A20,GameLog!$E:$E,INDEX(Positions!$A$1:$B$9,MATCH('CHW F'!$B20,Positions!$A$1:$A$9,0),2),GameLog!$C:$C,"CHW")</f>
        <v>0</v>
      </c>
      <c r="E20" s="12">
        <f>SUMIFS(GameLog!AM:AM,GameLog!$D:$D,'CHW F'!$A20,GameLog!$E:$E,INDEX(Positions!$A$1:$B$9,MATCH('CHW F'!$B20,Positions!$A$1:$A$9,0),2),GameLog!$C:$C,"CHW")</f>
        <v>0</v>
      </c>
      <c r="F20">
        <f>SUMIFS(GameLog!AN:AN,GameLog!$D:$D,'CHW F'!$A20,GameLog!$E:$E,INDEX(Positions!$A$1:$B$9,MATCH('CHW F'!$B20,Positions!$A$1:$A$9,0),2),GameLog!$C:$C,"CHW")</f>
        <v>0</v>
      </c>
      <c r="G20">
        <f>SUMIFS(GameLog!AO:AO,GameLog!$D:$D,'CHW F'!$A20,GameLog!$E:$E,INDEX(Positions!$A$1:$B$9,MATCH('CHW F'!$B20,Positions!$A$1:$A$9,0),2),GameLog!$C:$C,"CHW")</f>
        <v>0</v>
      </c>
      <c r="H20">
        <f>SUMIFS(GameLog!AP:AP,GameLog!$D:$D,'CHW F'!$A20,GameLog!$E:$E,INDEX(Positions!$A$1:$B$9,MATCH('CHW F'!$B20,Positions!$A$1:$A$9,0),2),GameLog!$C:$C,"CHW")</f>
        <v>0</v>
      </c>
      <c r="I20">
        <f>SUMIFS(GameLog!AQ:AQ,GameLog!$D:$D,'CHW F'!$A20,GameLog!$E:$E,INDEX(Positions!$A$1:$B$9,MATCH('CHW F'!$B20,Positions!$A$1:$A$9,0),2),GameLog!$C:$C,"CHW")</f>
        <v>0</v>
      </c>
      <c r="J20">
        <f>SUMIFS(GameLog!AR:AR,GameLog!$D:$D,'CHW F'!$A20,GameLog!$E:$E,INDEX(Positions!$A$1:$B$9,MATCH('CHW F'!$B20,Positions!$A$1:$A$9,0),2),GameLog!$C:$C,"CHW")</f>
        <v>0</v>
      </c>
      <c r="K20">
        <f>SUMIFS(GameLog!AS:AS,GameLog!$D:$D,'CHW F'!$A20,GameLog!$E:$E,INDEX(Positions!$A$1:$B$9,MATCH('CHW F'!$B20,Positions!$A$1:$A$9,0),2),GameLog!$C:$C,"CHW")</f>
        <v>0</v>
      </c>
      <c r="L20">
        <f>SUMIFS(GameLog!AT:AT,GameLog!$D:$D,'CHW F'!$A20,GameLog!$E:$E,INDEX(Positions!$A$1:$B$9,MATCH('CHW F'!$B20,Positions!$A$1:$A$9,0),2),GameLog!$C:$C,"CHW")</f>
        <v>0</v>
      </c>
      <c r="M20">
        <f>SUMIFS(GameLog!AU:AU,GameLog!$D:$D,'CHW F'!$A20,GameLog!$E:$E,INDEX(Positions!$A$1:$B$9,MATCH('CHW F'!$B20,Positions!$A$1:$A$9,0),2),GameLog!$C:$C,"CHW")</f>
        <v>0</v>
      </c>
      <c r="N20">
        <f>SUMIFS(GameLog!AV:AV,GameLog!$D:$D,'CHW F'!$A20,GameLog!$E:$E,INDEX(Positions!$A$1:$B$9,MATCH('CHW F'!$B20,Positions!$A$1:$A$9,0),2),GameLog!$C:$C,"CHW")</f>
        <v>0</v>
      </c>
      <c r="O20" s="8">
        <f t="shared" si="0"/>
        <v>0</v>
      </c>
      <c r="P20" s="18" t="str">
        <f t="shared" si="1"/>
        <v/>
      </c>
      <c r="V20" s="15"/>
      <c r="W20" s="14"/>
    </row>
    <row r="21" spans="1:23">
      <c r="A21" t="s">
        <v>2902</v>
      </c>
      <c r="B21" s="14" t="s">
        <v>2443</v>
      </c>
      <c r="C21">
        <f>COUNTIFS(GameLog!D:D,'CHW F'!A21,GameLog!C:C,"CHW",GameLog!E:E,INDEX(Positions!$A$1:$B$9,MATCH('CHW F'!$B21,Positions!$A$1:$A$9,0),2))</f>
        <v>2</v>
      </c>
      <c r="D21">
        <f>SUMIFS(GameLog!F:F,GameLog!$D:$D,'CHW F'!A21,GameLog!$E:$E,INDEX(Positions!$A$1:$B$9,MATCH('CHW F'!$B21,Positions!$A$1:$A$9,0),2),GameLog!$C:$C,"CHW")</f>
        <v>0</v>
      </c>
      <c r="E21" s="12">
        <f>SUMIFS(GameLog!AM:AM,GameLog!$D:$D,'CHW F'!$A21,GameLog!$E:$E,INDEX(Positions!$A$1:$B$9,MATCH('CHW F'!$B21,Positions!$A$1:$A$9,0),2),GameLog!$C:$C,"CHW")</f>
        <v>3.333333333333333</v>
      </c>
      <c r="F21">
        <f>SUMIFS(GameLog!AN:AN,GameLog!$D:$D,'CHW F'!$A21,GameLog!$E:$E,INDEX(Positions!$A$1:$B$9,MATCH('CHW F'!$B21,Positions!$A$1:$A$9,0),2),GameLog!$C:$C,"CHW")</f>
        <v>0</v>
      </c>
      <c r="G21">
        <f>SUMIFS(GameLog!AO:AO,GameLog!$D:$D,'CHW F'!$A21,GameLog!$E:$E,INDEX(Positions!$A$1:$B$9,MATCH('CHW F'!$B21,Positions!$A$1:$A$9,0),2),GameLog!$C:$C,"CHW")</f>
        <v>0</v>
      </c>
      <c r="H21">
        <f>SUMIFS(GameLog!AP:AP,GameLog!$D:$D,'CHW F'!$A21,GameLog!$E:$E,INDEX(Positions!$A$1:$B$9,MATCH('CHW F'!$B21,Positions!$A$1:$A$9,0),2),GameLog!$C:$C,"CHW")</f>
        <v>0</v>
      </c>
      <c r="I21">
        <f>SUMIFS(GameLog!AQ:AQ,GameLog!$D:$D,'CHW F'!$A21,GameLog!$E:$E,INDEX(Positions!$A$1:$B$9,MATCH('CHW F'!$B21,Positions!$A$1:$A$9,0),2),GameLog!$C:$C,"CHW")</f>
        <v>0</v>
      </c>
      <c r="J21">
        <f>SUMIFS(GameLog!AR:AR,GameLog!$D:$D,'CHW F'!$A21,GameLog!$E:$E,INDEX(Positions!$A$1:$B$9,MATCH('CHW F'!$B21,Positions!$A$1:$A$9,0),2),GameLog!$C:$C,"CHW")</f>
        <v>0</v>
      </c>
      <c r="K21">
        <f>SUMIFS(GameLog!AS:AS,GameLog!$D:$D,'CHW F'!$A21,GameLog!$E:$E,INDEX(Positions!$A$1:$B$9,MATCH('CHW F'!$B21,Positions!$A$1:$A$9,0),2),GameLog!$C:$C,"CHW")</f>
        <v>0</v>
      </c>
      <c r="L21">
        <f>SUMIFS(GameLog!AT:AT,GameLog!$D:$D,'CHW F'!$A21,GameLog!$E:$E,INDEX(Positions!$A$1:$B$9,MATCH('CHW F'!$B21,Positions!$A$1:$A$9,0),2),GameLog!$C:$C,"CHW")</f>
        <v>0</v>
      </c>
      <c r="M21">
        <f>SUMIFS(GameLog!AU:AU,GameLog!$D:$D,'CHW F'!$A21,GameLog!$E:$E,INDEX(Positions!$A$1:$B$9,MATCH('CHW F'!$B21,Positions!$A$1:$A$9,0),2),GameLog!$C:$C,"CHW")</f>
        <v>0</v>
      </c>
      <c r="N21">
        <f>SUMIFS(GameLog!AV:AV,GameLog!$D:$D,'CHW F'!$A21,GameLog!$E:$E,INDEX(Positions!$A$1:$B$9,MATCH('CHW F'!$B21,Positions!$A$1:$A$9,0),2),GameLog!$C:$C,"CHW")</f>
        <v>0</v>
      </c>
      <c r="O21" s="8">
        <f t="shared" si="0"/>
        <v>0</v>
      </c>
      <c r="P21" s="18" t="str">
        <f t="shared" si="1"/>
        <v/>
      </c>
      <c r="V21" s="15"/>
      <c r="W21" s="14"/>
    </row>
    <row r="22" spans="1:23">
      <c r="A22" t="s">
        <v>2903</v>
      </c>
      <c r="B22" s="13" t="s">
        <v>2443</v>
      </c>
      <c r="C22">
        <f>COUNTIFS(GameLog!D:D,'CHW F'!A22,GameLog!C:C,"CHW",GameLog!E:E,INDEX(Positions!$A$1:$B$9,MATCH('CHW F'!$B22,Positions!$A$1:$A$9,0),2))</f>
        <v>0</v>
      </c>
      <c r="D22">
        <f>SUMIFS(GameLog!F:F,GameLog!$D:$D,'CHW F'!A22,GameLog!$E:$E,INDEX(Positions!$A$1:$B$9,MATCH('CHW F'!$B22,Positions!$A$1:$A$9,0),2),GameLog!$C:$C,"CHW")</f>
        <v>0</v>
      </c>
      <c r="E22" s="12">
        <f>SUMIFS(GameLog!AM:AM,GameLog!$D:$D,'CHW F'!$A22,GameLog!$E:$E,INDEX(Positions!$A$1:$B$9,MATCH('CHW F'!$B22,Positions!$A$1:$A$9,0),2),GameLog!$C:$C,"CHW")</f>
        <v>0</v>
      </c>
      <c r="F22">
        <f>SUMIFS(GameLog!AN:AN,GameLog!$D:$D,'CHW F'!$A22,GameLog!$E:$E,INDEX(Positions!$A$1:$B$9,MATCH('CHW F'!$B22,Positions!$A$1:$A$9,0),2),GameLog!$C:$C,"CHW")</f>
        <v>0</v>
      </c>
      <c r="G22">
        <f>SUMIFS(GameLog!AO:AO,GameLog!$D:$D,'CHW F'!$A22,GameLog!$E:$E,INDEX(Positions!$A$1:$B$9,MATCH('CHW F'!$B22,Positions!$A$1:$A$9,0),2),GameLog!$C:$C,"CHW")</f>
        <v>0</v>
      </c>
      <c r="H22">
        <f>SUMIFS(GameLog!AP:AP,GameLog!$D:$D,'CHW F'!$A22,GameLog!$E:$E,INDEX(Positions!$A$1:$B$9,MATCH('CHW F'!$B22,Positions!$A$1:$A$9,0),2),GameLog!$C:$C,"CHW")</f>
        <v>0</v>
      </c>
      <c r="I22">
        <f>SUMIFS(GameLog!AQ:AQ,GameLog!$D:$D,'CHW F'!$A22,GameLog!$E:$E,INDEX(Positions!$A$1:$B$9,MATCH('CHW F'!$B22,Positions!$A$1:$A$9,0),2),GameLog!$C:$C,"CHW")</f>
        <v>0</v>
      </c>
      <c r="J22">
        <f>SUMIFS(GameLog!AR:AR,GameLog!$D:$D,'CHW F'!$A22,GameLog!$E:$E,INDEX(Positions!$A$1:$B$9,MATCH('CHW F'!$B22,Positions!$A$1:$A$9,0),2),GameLog!$C:$C,"CHW")</f>
        <v>0</v>
      </c>
      <c r="K22">
        <f>SUMIFS(GameLog!AS:AS,GameLog!$D:$D,'CHW F'!$A22,GameLog!$E:$E,INDEX(Positions!$A$1:$B$9,MATCH('CHW F'!$B22,Positions!$A$1:$A$9,0),2),GameLog!$C:$C,"CHW")</f>
        <v>0</v>
      </c>
      <c r="L22">
        <f>SUMIFS(GameLog!AT:AT,GameLog!$D:$D,'CHW F'!$A22,GameLog!$E:$E,INDEX(Positions!$A$1:$B$9,MATCH('CHW F'!$B22,Positions!$A$1:$A$9,0),2),GameLog!$C:$C,"CHW")</f>
        <v>0</v>
      </c>
      <c r="M22">
        <f>SUMIFS(GameLog!AU:AU,GameLog!$D:$D,'CHW F'!$A22,GameLog!$E:$E,INDEX(Positions!$A$1:$B$9,MATCH('CHW F'!$B22,Positions!$A$1:$A$9,0),2),GameLog!$C:$C,"CHW")</f>
        <v>0</v>
      </c>
      <c r="N22">
        <f>SUMIFS(GameLog!AV:AV,GameLog!$D:$D,'CHW F'!$A22,GameLog!$E:$E,INDEX(Positions!$A$1:$B$9,MATCH('CHW F'!$B22,Positions!$A$1:$A$9,0),2),GameLog!$C:$C,"CHW")</f>
        <v>0</v>
      </c>
      <c r="O22" s="8">
        <f t="shared" si="0"/>
        <v>0</v>
      </c>
      <c r="P22" s="18" t="str">
        <f t="shared" si="1"/>
        <v/>
      </c>
      <c r="V22" s="15"/>
      <c r="W22" s="13"/>
    </row>
    <row r="23" spans="1:23">
      <c r="A23" t="s">
        <v>2864</v>
      </c>
      <c r="B23" s="14" t="s">
        <v>2429</v>
      </c>
      <c r="C23">
        <f>COUNTIFS(GameLog!D:D,'CHW F'!A23,GameLog!C:C,"CHW",GameLog!E:E,INDEX(Positions!$A$1:$B$9,MATCH('CHW F'!$B23,Positions!$A$1:$A$9,0),2))</f>
        <v>3</v>
      </c>
      <c r="D23">
        <f>SUMIFS(GameLog!F:F,GameLog!$D:$D,'CHW F'!A23,GameLog!$E:$E,INDEX(Positions!$A$1:$B$9,MATCH('CHW F'!$B23,Positions!$A$1:$A$9,0),2),GameLog!$C:$C,"CHW")</f>
        <v>2</v>
      </c>
      <c r="E23" s="12">
        <f>SUMIFS(GameLog!AM:AM,GameLog!$D:$D,'CHW F'!$A23,GameLog!$E:$E,INDEX(Positions!$A$1:$B$9,MATCH('CHW F'!$B23,Positions!$A$1:$A$9,0),2),GameLog!$C:$C,"CHW")</f>
        <v>16</v>
      </c>
      <c r="F23">
        <f>SUMIFS(GameLog!AN:AN,GameLog!$D:$D,'CHW F'!$A23,GameLog!$E:$E,INDEX(Positions!$A$1:$B$9,MATCH('CHW F'!$B23,Positions!$A$1:$A$9,0),2),GameLog!$C:$C,"CHW")</f>
        <v>14</v>
      </c>
      <c r="G23">
        <f>SUMIFS(GameLog!AO:AO,GameLog!$D:$D,'CHW F'!$A23,GameLog!$E:$E,INDEX(Positions!$A$1:$B$9,MATCH('CHW F'!$B23,Positions!$A$1:$A$9,0),2),GameLog!$C:$C,"CHW")</f>
        <v>1</v>
      </c>
      <c r="H23">
        <f>SUMIFS(GameLog!AP:AP,GameLog!$D:$D,'CHW F'!$A23,GameLog!$E:$E,INDEX(Positions!$A$1:$B$9,MATCH('CHW F'!$B23,Positions!$A$1:$A$9,0),2),GameLog!$C:$C,"CHW")</f>
        <v>0</v>
      </c>
      <c r="I23">
        <f>SUMIFS(GameLog!AQ:AQ,GameLog!$D:$D,'CHW F'!$A23,GameLog!$E:$E,INDEX(Positions!$A$1:$B$9,MATCH('CHW F'!$B23,Positions!$A$1:$A$9,0),2),GameLog!$C:$C,"CHW")</f>
        <v>0</v>
      </c>
      <c r="J23">
        <f>SUMIFS(GameLog!AR:AR,GameLog!$D:$D,'CHW F'!$A23,GameLog!$E:$E,INDEX(Positions!$A$1:$B$9,MATCH('CHW F'!$B23,Positions!$A$1:$A$9,0),2),GameLog!$C:$C,"CHW")</f>
        <v>0</v>
      </c>
      <c r="K23">
        <f>SUMIFS(GameLog!AS:AS,GameLog!$D:$D,'CHW F'!$A23,GameLog!$E:$E,INDEX(Positions!$A$1:$B$9,MATCH('CHW F'!$B23,Positions!$A$1:$A$9,0),2),GameLog!$C:$C,"CHW")</f>
        <v>0</v>
      </c>
      <c r="L23">
        <f>SUMIFS(GameLog!AT:AT,GameLog!$D:$D,'CHW F'!$A23,GameLog!$E:$E,INDEX(Positions!$A$1:$B$9,MATCH('CHW F'!$B23,Positions!$A$1:$A$9,0),2),GameLog!$C:$C,"CHW")</f>
        <v>1</v>
      </c>
      <c r="M23">
        <f>SUMIFS(GameLog!AU:AU,GameLog!$D:$D,'CHW F'!$A23,GameLog!$E:$E,INDEX(Positions!$A$1:$B$9,MATCH('CHW F'!$B23,Positions!$A$1:$A$9,0),2),GameLog!$C:$C,"CHW")</f>
        <v>0</v>
      </c>
      <c r="N23">
        <f>SUMIFS(GameLog!AV:AV,GameLog!$D:$D,'CHW F'!$A23,GameLog!$E:$E,INDEX(Positions!$A$1:$B$9,MATCH('CHW F'!$B23,Positions!$A$1:$A$9,0),2),GameLog!$C:$C,"CHW")</f>
        <v>0</v>
      </c>
      <c r="O23" s="8">
        <f t="shared" si="0"/>
        <v>1</v>
      </c>
      <c r="P23" s="18">
        <f t="shared" si="1"/>
        <v>0</v>
      </c>
      <c r="V23" s="15"/>
      <c r="W23" s="14"/>
    </row>
    <row r="24" spans="1:23">
      <c r="A24" t="s">
        <v>2874</v>
      </c>
      <c r="B24" s="14" t="s">
        <v>2429</v>
      </c>
      <c r="C24">
        <f>COUNTIFS(GameLog!D:D,'CHW F'!A24,GameLog!C:C,"CHW",GameLog!E:E,INDEX(Positions!$A$1:$B$9,MATCH('CHW F'!$B24,Positions!$A$1:$A$9,0),2))</f>
        <v>2</v>
      </c>
      <c r="D24">
        <f>SUMIFS(GameLog!F:F,GameLog!$D:$D,'CHW F'!A24,GameLog!$E:$E,INDEX(Positions!$A$1:$B$9,MATCH('CHW F'!$B24,Positions!$A$1:$A$9,0),2),GameLog!$C:$C,"CHW")</f>
        <v>1</v>
      </c>
      <c r="E24" s="12">
        <f>SUMIFS(GameLog!AM:AM,GameLog!$D:$D,'CHW F'!$A24,GameLog!$E:$E,INDEX(Positions!$A$1:$B$9,MATCH('CHW F'!$B24,Positions!$A$1:$A$9,0),2),GameLog!$C:$C,"CHW")</f>
        <v>9</v>
      </c>
      <c r="F24">
        <f>SUMIFS(GameLog!AN:AN,GameLog!$D:$D,'CHW F'!$A24,GameLog!$E:$E,INDEX(Positions!$A$1:$B$9,MATCH('CHW F'!$B24,Positions!$A$1:$A$9,0),2),GameLog!$C:$C,"CHW")</f>
        <v>6</v>
      </c>
      <c r="G24">
        <f>SUMIFS(GameLog!AO:AO,GameLog!$D:$D,'CHW F'!$A24,GameLog!$E:$E,INDEX(Positions!$A$1:$B$9,MATCH('CHW F'!$B24,Positions!$A$1:$A$9,0),2),GameLog!$C:$C,"CHW")</f>
        <v>1</v>
      </c>
      <c r="H24">
        <f>SUMIFS(GameLog!AP:AP,GameLog!$D:$D,'CHW F'!$A24,GameLog!$E:$E,INDEX(Positions!$A$1:$B$9,MATCH('CHW F'!$B24,Positions!$A$1:$A$9,0),2),GameLog!$C:$C,"CHW")</f>
        <v>0</v>
      </c>
      <c r="I24">
        <f>SUMIFS(GameLog!AQ:AQ,GameLog!$D:$D,'CHW F'!$A24,GameLog!$E:$E,INDEX(Positions!$A$1:$B$9,MATCH('CHW F'!$B24,Positions!$A$1:$A$9,0),2),GameLog!$C:$C,"CHW")</f>
        <v>0</v>
      </c>
      <c r="J24">
        <f>SUMIFS(GameLog!AR:AR,GameLog!$D:$D,'CHW F'!$A24,GameLog!$E:$E,INDEX(Positions!$A$1:$B$9,MATCH('CHW F'!$B24,Positions!$A$1:$A$9,0),2),GameLog!$C:$C,"CHW")</f>
        <v>0</v>
      </c>
      <c r="K24">
        <f>SUMIFS(GameLog!AS:AS,GameLog!$D:$D,'CHW F'!$A24,GameLog!$E:$E,INDEX(Positions!$A$1:$B$9,MATCH('CHW F'!$B24,Positions!$A$1:$A$9,0),2),GameLog!$C:$C,"CHW")</f>
        <v>0</v>
      </c>
      <c r="L24">
        <f>SUMIFS(GameLog!AT:AT,GameLog!$D:$D,'CHW F'!$A24,GameLog!$E:$E,INDEX(Positions!$A$1:$B$9,MATCH('CHW F'!$B24,Positions!$A$1:$A$9,0),2),GameLog!$C:$C,"CHW")</f>
        <v>0</v>
      </c>
      <c r="M24">
        <f>SUMIFS(GameLog!AU:AU,GameLog!$D:$D,'CHW F'!$A24,GameLog!$E:$E,INDEX(Positions!$A$1:$B$9,MATCH('CHW F'!$B24,Positions!$A$1:$A$9,0),2),GameLog!$C:$C,"CHW")</f>
        <v>0</v>
      </c>
      <c r="N24">
        <f>SUMIFS(GameLog!AV:AV,GameLog!$D:$D,'CHW F'!$A24,GameLog!$E:$E,INDEX(Positions!$A$1:$B$9,MATCH('CHW F'!$B24,Positions!$A$1:$A$9,0),2),GameLog!$C:$C,"CHW")</f>
        <v>0</v>
      </c>
      <c r="O24" s="8">
        <f t="shared" si="0"/>
        <v>1</v>
      </c>
      <c r="P24" s="18">
        <f t="shared" si="1"/>
        <v>0</v>
      </c>
      <c r="V24" s="15"/>
      <c r="W24" s="14"/>
    </row>
    <row r="25" spans="1:23">
      <c r="A25" t="s">
        <v>2881</v>
      </c>
      <c r="B25" s="14" t="s">
        <v>2429</v>
      </c>
      <c r="C25">
        <f>COUNTIFS(GameLog!D:D,'CHW F'!A25,GameLog!C:C,"CHW",GameLog!E:E,INDEX(Positions!$A$1:$B$9,MATCH('CHW F'!$B25,Positions!$A$1:$A$9,0),2))</f>
        <v>0</v>
      </c>
      <c r="D25">
        <f>SUMIFS(GameLog!F:F,GameLog!$D:$D,'CHW F'!A25,GameLog!$E:$E,INDEX(Positions!$A$1:$B$9,MATCH('CHW F'!$B25,Positions!$A$1:$A$9,0),2),GameLog!$C:$C,"CHW")</f>
        <v>0</v>
      </c>
      <c r="E25" s="12">
        <f>SUMIFS(GameLog!AM:AM,GameLog!$D:$D,'CHW F'!$A25,GameLog!$E:$E,INDEX(Positions!$A$1:$B$9,MATCH('CHW F'!$B25,Positions!$A$1:$A$9,0),2),GameLog!$C:$C,"CHW")</f>
        <v>0</v>
      </c>
      <c r="F25">
        <f>SUMIFS(GameLog!AN:AN,GameLog!$D:$D,'CHW F'!$A25,GameLog!$E:$E,INDEX(Positions!$A$1:$B$9,MATCH('CHW F'!$B25,Positions!$A$1:$A$9,0),2),GameLog!$C:$C,"CHW")</f>
        <v>0</v>
      </c>
      <c r="G25">
        <f>SUMIFS(GameLog!AO:AO,GameLog!$D:$D,'CHW F'!$A25,GameLog!$E:$E,INDEX(Positions!$A$1:$B$9,MATCH('CHW F'!$B25,Positions!$A$1:$A$9,0),2),GameLog!$C:$C,"CHW")</f>
        <v>0</v>
      </c>
      <c r="H25">
        <f>SUMIFS(GameLog!AP:AP,GameLog!$D:$D,'CHW F'!$A25,GameLog!$E:$E,INDEX(Positions!$A$1:$B$9,MATCH('CHW F'!$B25,Positions!$A$1:$A$9,0),2),GameLog!$C:$C,"CHW")</f>
        <v>0</v>
      </c>
      <c r="I25">
        <f>SUMIFS(GameLog!AQ:AQ,GameLog!$D:$D,'CHW F'!$A25,GameLog!$E:$E,INDEX(Positions!$A$1:$B$9,MATCH('CHW F'!$B25,Positions!$A$1:$A$9,0),2),GameLog!$C:$C,"CHW")</f>
        <v>0</v>
      </c>
      <c r="J25">
        <f>SUMIFS(GameLog!AR:AR,GameLog!$D:$D,'CHW F'!$A25,GameLog!$E:$E,INDEX(Positions!$A$1:$B$9,MATCH('CHW F'!$B25,Positions!$A$1:$A$9,0),2),GameLog!$C:$C,"CHW")</f>
        <v>0</v>
      </c>
      <c r="K25">
        <f>SUMIFS(GameLog!AS:AS,GameLog!$D:$D,'CHW F'!$A25,GameLog!$E:$E,INDEX(Positions!$A$1:$B$9,MATCH('CHW F'!$B25,Positions!$A$1:$A$9,0),2),GameLog!$C:$C,"CHW")</f>
        <v>0</v>
      </c>
      <c r="L25">
        <f>SUMIFS(GameLog!AT:AT,GameLog!$D:$D,'CHW F'!$A25,GameLog!$E:$E,INDEX(Positions!$A$1:$B$9,MATCH('CHW F'!$B25,Positions!$A$1:$A$9,0),2),GameLog!$C:$C,"CHW")</f>
        <v>0</v>
      </c>
      <c r="M25">
        <f>SUMIFS(GameLog!AU:AU,GameLog!$D:$D,'CHW F'!$A25,GameLog!$E:$E,INDEX(Positions!$A$1:$B$9,MATCH('CHW F'!$B25,Positions!$A$1:$A$9,0),2),GameLog!$C:$C,"CHW")</f>
        <v>0</v>
      </c>
      <c r="N25">
        <f>SUMIFS(GameLog!AV:AV,GameLog!$D:$D,'CHW F'!$A25,GameLog!$E:$E,INDEX(Positions!$A$1:$B$9,MATCH('CHW F'!$B25,Positions!$A$1:$A$9,0),2),GameLog!$C:$C,"CHW")</f>
        <v>0</v>
      </c>
      <c r="O25" s="8">
        <f t="shared" si="0"/>
        <v>0</v>
      </c>
      <c r="P25" s="18">
        <f t="shared" si="1"/>
        <v>0</v>
      </c>
      <c r="V25" s="15"/>
      <c r="W25" s="14"/>
    </row>
    <row r="26" spans="1:23">
      <c r="A26" t="s">
        <v>2865</v>
      </c>
      <c r="B26" s="14" t="s">
        <v>2430</v>
      </c>
      <c r="C26">
        <f>COUNTIFS(GameLog!D:D,'CHW F'!A26,GameLog!C:C,"CHW",GameLog!E:E,INDEX(Positions!$A$1:$B$9,MATCH('CHW F'!$B26,Positions!$A$1:$A$9,0),2))</f>
        <v>1</v>
      </c>
      <c r="D26">
        <f>SUMIFS(GameLog!F:F,GameLog!$D:$D,'CHW F'!A26,GameLog!$E:$E,INDEX(Positions!$A$1:$B$9,MATCH('CHW F'!$B26,Positions!$A$1:$A$9,0),2),GameLog!$C:$C,"CHW")</f>
        <v>1</v>
      </c>
      <c r="E26" s="12">
        <f>SUMIFS(GameLog!AM:AM,GameLog!$D:$D,'CHW F'!$A26,GameLog!$E:$E,INDEX(Positions!$A$1:$B$9,MATCH('CHW F'!$B26,Positions!$A$1:$A$9,0),2),GameLog!$C:$C,"CHW")</f>
        <v>8</v>
      </c>
      <c r="F26">
        <f>SUMIFS(GameLog!AN:AN,GameLog!$D:$D,'CHW F'!$A26,GameLog!$E:$E,INDEX(Positions!$A$1:$B$9,MATCH('CHW F'!$B26,Positions!$A$1:$A$9,0),2),GameLog!$C:$C,"CHW")</f>
        <v>6</v>
      </c>
      <c r="G26">
        <f>SUMIFS(GameLog!AO:AO,GameLog!$D:$D,'CHW F'!$A26,GameLog!$E:$E,INDEX(Positions!$A$1:$B$9,MATCH('CHW F'!$B26,Positions!$A$1:$A$9,0),2),GameLog!$C:$C,"CHW")</f>
        <v>1</v>
      </c>
      <c r="H26">
        <f>SUMIFS(GameLog!AP:AP,GameLog!$D:$D,'CHW F'!$A26,GameLog!$E:$E,INDEX(Positions!$A$1:$B$9,MATCH('CHW F'!$B26,Positions!$A$1:$A$9,0),2),GameLog!$C:$C,"CHW")</f>
        <v>0</v>
      </c>
      <c r="I26">
        <f>SUMIFS(GameLog!AQ:AQ,GameLog!$D:$D,'CHW F'!$A26,GameLog!$E:$E,INDEX(Positions!$A$1:$B$9,MATCH('CHW F'!$B26,Positions!$A$1:$A$9,0),2),GameLog!$C:$C,"CHW")</f>
        <v>1</v>
      </c>
      <c r="J26">
        <f>SUMIFS(GameLog!AR:AR,GameLog!$D:$D,'CHW F'!$A26,GameLog!$E:$E,INDEX(Positions!$A$1:$B$9,MATCH('CHW F'!$B26,Positions!$A$1:$A$9,0),2),GameLog!$C:$C,"CHW")</f>
        <v>0</v>
      </c>
      <c r="K26">
        <f>SUMIFS(GameLog!AS:AS,GameLog!$D:$D,'CHW F'!$A26,GameLog!$E:$E,INDEX(Positions!$A$1:$B$9,MATCH('CHW F'!$B26,Positions!$A$1:$A$9,0),2),GameLog!$C:$C,"CHW")</f>
        <v>0</v>
      </c>
      <c r="L26">
        <f>SUMIFS(GameLog!AT:AT,GameLog!$D:$D,'CHW F'!$A26,GameLog!$E:$E,INDEX(Positions!$A$1:$B$9,MATCH('CHW F'!$B26,Positions!$A$1:$A$9,0),2),GameLog!$C:$C,"CHW")</f>
        <v>0</v>
      </c>
      <c r="M26">
        <f>SUMIFS(GameLog!AU:AU,GameLog!$D:$D,'CHW F'!$A26,GameLog!$E:$E,INDEX(Positions!$A$1:$B$9,MATCH('CHW F'!$B26,Positions!$A$1:$A$9,0),2),GameLog!$C:$C,"CHW")</f>
        <v>0</v>
      </c>
      <c r="N26">
        <f>SUMIFS(GameLog!AV:AV,GameLog!$D:$D,'CHW F'!$A26,GameLog!$E:$E,INDEX(Positions!$A$1:$B$9,MATCH('CHW F'!$B26,Positions!$A$1:$A$9,0),2),GameLog!$C:$C,"CHW")</f>
        <v>0</v>
      </c>
      <c r="O26" s="8">
        <f t="shared" si="0"/>
        <v>1</v>
      </c>
      <c r="P26" s="18" t="str">
        <f t="shared" si="1"/>
        <v/>
      </c>
      <c r="V26" s="15"/>
      <c r="W26" s="14"/>
    </row>
    <row r="27" spans="1:23">
      <c r="A27" t="s">
        <v>2869</v>
      </c>
      <c r="B27" s="14" t="s">
        <v>2430</v>
      </c>
      <c r="C27">
        <f>COUNTIFS(GameLog!D:D,'CHW F'!A27,GameLog!C:C,"CHW",GameLog!E:E,INDEX(Positions!$A$1:$B$9,MATCH('CHW F'!$B27,Positions!$A$1:$A$9,0),2))</f>
        <v>0</v>
      </c>
      <c r="D27">
        <f>SUMIFS(GameLog!F:F,GameLog!$D:$D,'CHW F'!A27,GameLog!$E:$E,INDEX(Positions!$A$1:$B$9,MATCH('CHW F'!$B27,Positions!$A$1:$A$9,0),2),GameLog!$C:$C,"CHW")</f>
        <v>0</v>
      </c>
      <c r="E27" s="12">
        <f>SUMIFS(GameLog!AM:AM,GameLog!$D:$D,'CHW F'!$A27,GameLog!$E:$E,INDEX(Positions!$A$1:$B$9,MATCH('CHW F'!$B27,Positions!$A$1:$A$9,0),2),GameLog!$C:$C,"CHW")</f>
        <v>0</v>
      </c>
      <c r="F27">
        <f>SUMIFS(GameLog!AN:AN,GameLog!$D:$D,'CHW F'!$A27,GameLog!$E:$E,INDEX(Positions!$A$1:$B$9,MATCH('CHW F'!$B27,Positions!$A$1:$A$9,0),2),GameLog!$C:$C,"CHW")</f>
        <v>0</v>
      </c>
      <c r="G27">
        <f>SUMIFS(GameLog!AO:AO,GameLog!$D:$D,'CHW F'!$A27,GameLog!$E:$E,INDEX(Positions!$A$1:$B$9,MATCH('CHW F'!$B27,Positions!$A$1:$A$9,0),2),GameLog!$C:$C,"CHW")</f>
        <v>0</v>
      </c>
      <c r="H27">
        <f>SUMIFS(GameLog!AP:AP,GameLog!$D:$D,'CHW F'!$A27,GameLog!$E:$E,INDEX(Positions!$A$1:$B$9,MATCH('CHW F'!$B27,Positions!$A$1:$A$9,0),2),GameLog!$C:$C,"CHW")</f>
        <v>0</v>
      </c>
      <c r="I27">
        <f>SUMIFS(GameLog!AQ:AQ,GameLog!$D:$D,'CHW F'!$A27,GameLog!$E:$E,INDEX(Positions!$A$1:$B$9,MATCH('CHW F'!$B27,Positions!$A$1:$A$9,0),2),GameLog!$C:$C,"CHW")</f>
        <v>0</v>
      </c>
      <c r="J27">
        <f>SUMIFS(GameLog!AR:AR,GameLog!$D:$D,'CHW F'!$A27,GameLog!$E:$E,INDEX(Positions!$A$1:$B$9,MATCH('CHW F'!$B27,Positions!$A$1:$A$9,0),2),GameLog!$C:$C,"CHW")</f>
        <v>0</v>
      </c>
      <c r="K27">
        <f>SUMIFS(GameLog!AS:AS,GameLog!$D:$D,'CHW F'!$A27,GameLog!$E:$E,INDEX(Positions!$A$1:$B$9,MATCH('CHW F'!$B27,Positions!$A$1:$A$9,0),2),GameLog!$C:$C,"CHW")</f>
        <v>0</v>
      </c>
      <c r="L27">
        <f>SUMIFS(GameLog!AT:AT,GameLog!$D:$D,'CHW F'!$A27,GameLog!$E:$E,INDEX(Positions!$A$1:$B$9,MATCH('CHW F'!$B27,Positions!$A$1:$A$9,0),2),GameLog!$C:$C,"CHW")</f>
        <v>0</v>
      </c>
      <c r="M27">
        <f>SUMIFS(GameLog!AU:AU,GameLog!$D:$D,'CHW F'!$A27,GameLog!$E:$E,INDEX(Positions!$A$1:$B$9,MATCH('CHW F'!$B27,Positions!$A$1:$A$9,0),2),GameLog!$C:$C,"CHW")</f>
        <v>0</v>
      </c>
      <c r="N27">
        <f>SUMIFS(GameLog!AV:AV,GameLog!$D:$D,'CHW F'!$A27,GameLog!$E:$E,INDEX(Positions!$A$1:$B$9,MATCH('CHW F'!$B27,Positions!$A$1:$A$9,0),2),GameLog!$C:$C,"CHW")</f>
        <v>0</v>
      </c>
      <c r="O27" s="8">
        <f t="shared" si="0"/>
        <v>0</v>
      </c>
      <c r="P27" s="18" t="str">
        <f t="shared" si="1"/>
        <v/>
      </c>
      <c r="V27" s="15"/>
      <c r="W27" s="14"/>
    </row>
    <row r="28" spans="1:23">
      <c r="A28" t="s">
        <v>2877</v>
      </c>
      <c r="B28" s="14" t="s">
        <v>2430</v>
      </c>
      <c r="C28">
        <f>COUNTIFS(GameLog!D:D,'CHW F'!A28,GameLog!C:C,"CHW",GameLog!E:E,INDEX(Positions!$A$1:$B$9,MATCH('CHW F'!$B28,Positions!$A$1:$A$9,0),2))</f>
        <v>2</v>
      </c>
      <c r="D28">
        <f>SUMIFS(GameLog!F:F,GameLog!$D:$D,'CHW F'!A28,GameLog!$E:$E,INDEX(Positions!$A$1:$B$9,MATCH('CHW F'!$B28,Positions!$A$1:$A$9,0),2),GameLog!$C:$C,"CHW")</f>
        <v>1</v>
      </c>
      <c r="E28" s="12">
        <f>SUMIFS(GameLog!AM:AM,GameLog!$D:$D,'CHW F'!$A28,GameLog!$E:$E,INDEX(Positions!$A$1:$B$9,MATCH('CHW F'!$B28,Positions!$A$1:$A$9,0),2),GameLog!$C:$C,"CHW")</f>
        <v>10</v>
      </c>
      <c r="F28">
        <f>SUMIFS(GameLog!AN:AN,GameLog!$D:$D,'CHW F'!$A28,GameLog!$E:$E,INDEX(Positions!$A$1:$B$9,MATCH('CHW F'!$B28,Positions!$A$1:$A$9,0),2),GameLog!$C:$C,"CHW")</f>
        <v>11</v>
      </c>
      <c r="G28">
        <f>SUMIFS(GameLog!AO:AO,GameLog!$D:$D,'CHW F'!$A28,GameLog!$E:$E,INDEX(Positions!$A$1:$B$9,MATCH('CHW F'!$B28,Positions!$A$1:$A$9,0),2),GameLog!$C:$C,"CHW")</f>
        <v>0</v>
      </c>
      <c r="H28">
        <f>SUMIFS(GameLog!AP:AP,GameLog!$D:$D,'CHW F'!$A28,GameLog!$E:$E,INDEX(Positions!$A$1:$B$9,MATCH('CHW F'!$B28,Positions!$A$1:$A$9,0),2),GameLog!$C:$C,"CHW")</f>
        <v>0</v>
      </c>
      <c r="I28">
        <f>SUMIFS(GameLog!AQ:AQ,GameLog!$D:$D,'CHW F'!$A28,GameLog!$E:$E,INDEX(Positions!$A$1:$B$9,MATCH('CHW F'!$B28,Positions!$A$1:$A$9,0),2),GameLog!$C:$C,"CHW")</f>
        <v>2</v>
      </c>
      <c r="J28">
        <f>SUMIFS(GameLog!AR:AR,GameLog!$D:$D,'CHW F'!$A28,GameLog!$E:$E,INDEX(Positions!$A$1:$B$9,MATCH('CHW F'!$B28,Positions!$A$1:$A$9,0),2),GameLog!$C:$C,"CHW")</f>
        <v>0</v>
      </c>
      <c r="K28">
        <f>SUMIFS(GameLog!AS:AS,GameLog!$D:$D,'CHW F'!$A28,GameLog!$E:$E,INDEX(Positions!$A$1:$B$9,MATCH('CHW F'!$B28,Positions!$A$1:$A$9,0),2),GameLog!$C:$C,"CHW")</f>
        <v>0</v>
      </c>
      <c r="L28">
        <f>SUMIFS(GameLog!AT:AT,GameLog!$D:$D,'CHW F'!$A28,GameLog!$E:$E,INDEX(Positions!$A$1:$B$9,MATCH('CHW F'!$B28,Positions!$A$1:$A$9,0),2),GameLog!$C:$C,"CHW")</f>
        <v>0</v>
      </c>
      <c r="M28">
        <f>SUMIFS(GameLog!AU:AU,GameLog!$D:$D,'CHW F'!$A28,GameLog!$E:$E,INDEX(Positions!$A$1:$B$9,MATCH('CHW F'!$B28,Positions!$A$1:$A$9,0),2),GameLog!$C:$C,"CHW")</f>
        <v>0</v>
      </c>
      <c r="N28">
        <f>SUMIFS(GameLog!AV:AV,GameLog!$D:$D,'CHW F'!$A28,GameLog!$E:$E,INDEX(Positions!$A$1:$B$9,MATCH('CHW F'!$B28,Positions!$A$1:$A$9,0),2),GameLog!$C:$C,"CHW")</f>
        <v>0</v>
      </c>
      <c r="O28" s="8">
        <f t="shared" si="0"/>
        <v>1</v>
      </c>
      <c r="P28" s="18" t="str">
        <f t="shared" si="1"/>
        <v/>
      </c>
      <c r="V28" s="15"/>
      <c r="W28" s="14"/>
    </row>
    <row r="29" spans="1:23">
      <c r="A29" t="s">
        <v>2867</v>
      </c>
      <c r="B29" t="s">
        <v>2430</v>
      </c>
      <c r="C29">
        <f>COUNTIFS(GameLog!D:D,'CHW F'!A29,GameLog!C:C,"CHW",GameLog!E:E,INDEX(Positions!$A$1:$B$9,MATCH('CHW F'!$B29,Positions!$A$1:$A$9,0),2))</f>
        <v>0</v>
      </c>
      <c r="D29">
        <f>SUMIFS(GameLog!F:F,GameLog!$D:$D,'CHW F'!A29,GameLog!$E:$E,INDEX(Positions!$A$1:$B$9,MATCH('CHW F'!$B29,Positions!$A$1:$A$9,0),2),GameLog!$C:$C,"CHW")</f>
        <v>0</v>
      </c>
      <c r="E29" s="12">
        <f>SUMIFS(GameLog!AM:AM,GameLog!$D:$D,'CHW F'!$A29,GameLog!$E:$E,INDEX(Positions!$A$1:$B$9,MATCH('CHW F'!$B29,Positions!$A$1:$A$9,0),2),GameLog!$C:$C,"CHW")</f>
        <v>0</v>
      </c>
      <c r="F29">
        <f>SUMIFS(GameLog!AN:AN,GameLog!$D:$D,'CHW F'!$A29,GameLog!$E:$E,INDEX(Positions!$A$1:$B$9,MATCH('CHW F'!$B29,Positions!$A$1:$A$9,0),2),GameLog!$C:$C,"CHW")</f>
        <v>0</v>
      </c>
      <c r="G29">
        <f>SUMIFS(GameLog!AO:AO,GameLog!$D:$D,'CHW F'!$A29,GameLog!$E:$E,INDEX(Positions!$A$1:$B$9,MATCH('CHW F'!$B29,Positions!$A$1:$A$9,0),2),GameLog!$C:$C,"CHW")</f>
        <v>0</v>
      </c>
      <c r="H29">
        <f>SUMIFS(GameLog!AP:AP,GameLog!$D:$D,'CHW F'!$A29,GameLog!$E:$E,INDEX(Positions!$A$1:$B$9,MATCH('CHW F'!$B29,Positions!$A$1:$A$9,0),2),GameLog!$C:$C,"CHW")</f>
        <v>0</v>
      </c>
      <c r="I29">
        <f>SUMIFS(GameLog!AQ:AQ,GameLog!$D:$D,'CHW F'!$A29,GameLog!$E:$E,INDEX(Positions!$A$1:$B$9,MATCH('CHW F'!$B29,Positions!$A$1:$A$9,0),2),GameLog!$C:$C,"CHW")</f>
        <v>0</v>
      </c>
      <c r="J29">
        <f>SUMIFS(GameLog!AR:AR,GameLog!$D:$D,'CHW F'!$A29,GameLog!$E:$E,INDEX(Positions!$A$1:$B$9,MATCH('CHW F'!$B29,Positions!$A$1:$A$9,0),2),GameLog!$C:$C,"CHW")</f>
        <v>0</v>
      </c>
      <c r="K29">
        <f>SUMIFS(GameLog!AS:AS,GameLog!$D:$D,'CHW F'!$A29,GameLog!$E:$E,INDEX(Positions!$A$1:$B$9,MATCH('CHW F'!$B29,Positions!$A$1:$A$9,0),2),GameLog!$C:$C,"CHW")</f>
        <v>0</v>
      </c>
      <c r="L29">
        <f>SUMIFS(GameLog!AT:AT,GameLog!$D:$D,'CHW F'!$A29,GameLog!$E:$E,INDEX(Positions!$A$1:$B$9,MATCH('CHW F'!$B29,Positions!$A$1:$A$9,0),2),GameLog!$C:$C,"CHW")</f>
        <v>0</v>
      </c>
      <c r="M29">
        <f>SUMIFS(GameLog!AU:AU,GameLog!$D:$D,'CHW F'!$A29,GameLog!$E:$E,INDEX(Positions!$A$1:$B$9,MATCH('CHW F'!$B29,Positions!$A$1:$A$9,0),2),GameLog!$C:$C,"CHW")</f>
        <v>0</v>
      </c>
      <c r="N29">
        <f>SUMIFS(GameLog!AV:AV,GameLog!$D:$D,'CHW F'!$A29,GameLog!$E:$E,INDEX(Positions!$A$1:$B$9,MATCH('CHW F'!$B29,Positions!$A$1:$A$9,0),2),GameLog!$C:$C,"CHW")</f>
        <v>0</v>
      </c>
      <c r="O29" s="8">
        <f t="shared" si="0"/>
        <v>0</v>
      </c>
      <c r="P29" s="18" t="str">
        <f t="shared" si="1"/>
        <v/>
      </c>
      <c r="V29" s="15"/>
    </row>
    <row r="30" spans="1:23">
      <c r="A30" t="s">
        <v>2872</v>
      </c>
      <c r="B30" t="s">
        <v>2430</v>
      </c>
      <c r="C30">
        <f>COUNTIFS(GameLog!D:D,'CHW F'!A30,GameLog!C:C,"CHW",GameLog!E:E,INDEX(Positions!$A$1:$B$9,MATCH('CHW F'!$B30,Positions!$A$1:$A$9,0),2))</f>
        <v>1</v>
      </c>
      <c r="D30">
        <f>SUMIFS(GameLog!F:F,GameLog!$D:$D,'CHW F'!A30,GameLog!$E:$E,INDEX(Positions!$A$1:$B$9,MATCH('CHW F'!$B30,Positions!$A$1:$A$9,0),2),GameLog!$C:$C,"CHW")</f>
        <v>1</v>
      </c>
      <c r="E30" s="12">
        <f>SUMIFS(GameLog!AM:AM,GameLog!$D:$D,'CHW F'!$A30,GameLog!$E:$E,INDEX(Positions!$A$1:$B$9,MATCH('CHW F'!$B30,Positions!$A$1:$A$9,0),2),GameLog!$C:$C,"CHW")</f>
        <v>7</v>
      </c>
      <c r="F30">
        <f>SUMIFS(GameLog!AN:AN,GameLog!$D:$D,'CHW F'!$A30,GameLog!$E:$E,INDEX(Positions!$A$1:$B$9,MATCH('CHW F'!$B30,Positions!$A$1:$A$9,0),2),GameLog!$C:$C,"CHW")</f>
        <v>6</v>
      </c>
      <c r="G30">
        <f>SUMIFS(GameLog!AO:AO,GameLog!$D:$D,'CHW F'!$A30,GameLog!$E:$E,INDEX(Positions!$A$1:$B$9,MATCH('CHW F'!$B30,Positions!$A$1:$A$9,0),2),GameLog!$C:$C,"CHW")</f>
        <v>0</v>
      </c>
      <c r="H30">
        <f>SUMIFS(GameLog!AP:AP,GameLog!$D:$D,'CHW F'!$A30,GameLog!$E:$E,INDEX(Positions!$A$1:$B$9,MATCH('CHW F'!$B30,Positions!$A$1:$A$9,0),2),GameLog!$C:$C,"CHW")</f>
        <v>0</v>
      </c>
      <c r="I30">
        <f>SUMIFS(GameLog!AQ:AQ,GameLog!$D:$D,'CHW F'!$A30,GameLog!$E:$E,INDEX(Positions!$A$1:$B$9,MATCH('CHW F'!$B30,Positions!$A$1:$A$9,0),2),GameLog!$C:$C,"CHW")</f>
        <v>0</v>
      </c>
      <c r="J30">
        <f>SUMIFS(GameLog!AR:AR,GameLog!$D:$D,'CHW F'!$A30,GameLog!$E:$E,INDEX(Positions!$A$1:$B$9,MATCH('CHW F'!$B30,Positions!$A$1:$A$9,0),2),GameLog!$C:$C,"CHW")</f>
        <v>0</v>
      </c>
      <c r="K30">
        <f>SUMIFS(GameLog!AS:AS,GameLog!$D:$D,'CHW F'!$A30,GameLog!$E:$E,INDEX(Positions!$A$1:$B$9,MATCH('CHW F'!$B30,Positions!$A$1:$A$9,0),2),GameLog!$C:$C,"CHW")</f>
        <v>0</v>
      </c>
      <c r="L30">
        <f>SUMIFS(GameLog!AT:AT,GameLog!$D:$D,'CHW F'!$A30,GameLog!$E:$E,INDEX(Positions!$A$1:$B$9,MATCH('CHW F'!$B30,Positions!$A$1:$A$9,0),2),GameLog!$C:$C,"CHW")</f>
        <v>0</v>
      </c>
      <c r="M30">
        <f>SUMIFS(GameLog!AU:AU,GameLog!$D:$D,'CHW F'!$A30,GameLog!$E:$E,INDEX(Positions!$A$1:$B$9,MATCH('CHW F'!$B30,Positions!$A$1:$A$9,0),2),GameLog!$C:$C,"CHW")</f>
        <v>0</v>
      </c>
      <c r="N30">
        <f>SUMIFS(GameLog!AV:AV,GameLog!$D:$D,'CHW F'!$A30,GameLog!$E:$E,INDEX(Positions!$A$1:$B$9,MATCH('CHW F'!$B30,Positions!$A$1:$A$9,0),2),GameLog!$C:$C,"CHW")</f>
        <v>0</v>
      </c>
      <c r="O30" s="8">
        <f t="shared" si="0"/>
        <v>1</v>
      </c>
      <c r="P30" s="18" t="str">
        <f t="shared" si="1"/>
        <v/>
      </c>
      <c r="V30" s="15"/>
    </row>
    <row r="31" spans="1:23">
      <c r="A31" t="s">
        <v>2873</v>
      </c>
      <c r="B31" t="s">
        <v>2430</v>
      </c>
      <c r="C31">
        <f>COUNTIFS(GameLog!D:D,'CHW F'!A31,GameLog!C:C,"CHW",GameLog!E:E,INDEX(Positions!$A$1:$B$9,MATCH('CHW F'!$B31,Positions!$A$1:$A$9,0),2))</f>
        <v>0</v>
      </c>
      <c r="D31">
        <f>SUMIFS(GameLog!F:F,GameLog!$D:$D,'CHW F'!A31,GameLog!$E:$E,INDEX(Positions!$A$1:$B$9,MATCH('CHW F'!$B31,Positions!$A$1:$A$9,0),2),GameLog!$C:$C,"CHW")</f>
        <v>0</v>
      </c>
      <c r="E31" s="12">
        <f>SUMIFS(GameLog!AM:AM,GameLog!$D:$D,'CHW F'!$A31,GameLog!$E:$E,INDEX(Positions!$A$1:$B$9,MATCH('CHW F'!$B31,Positions!$A$1:$A$9,0),2),GameLog!$C:$C,"CHW")</f>
        <v>0</v>
      </c>
      <c r="F31">
        <f>SUMIFS(GameLog!AN:AN,GameLog!$D:$D,'CHW F'!$A31,GameLog!$E:$E,INDEX(Positions!$A$1:$B$9,MATCH('CHW F'!$B31,Positions!$A$1:$A$9,0),2),GameLog!$C:$C,"CHW")</f>
        <v>0</v>
      </c>
      <c r="G31">
        <f>SUMIFS(GameLog!AO:AO,GameLog!$D:$D,'CHW F'!$A31,GameLog!$E:$E,INDEX(Positions!$A$1:$B$9,MATCH('CHW F'!$B31,Positions!$A$1:$A$9,0),2),GameLog!$C:$C,"CHW")</f>
        <v>0</v>
      </c>
      <c r="H31">
        <f>SUMIFS(GameLog!AP:AP,GameLog!$D:$D,'CHW F'!$A31,GameLog!$E:$E,INDEX(Positions!$A$1:$B$9,MATCH('CHW F'!$B31,Positions!$A$1:$A$9,0),2),GameLog!$C:$C,"CHW")</f>
        <v>0</v>
      </c>
      <c r="I31">
        <f>SUMIFS(GameLog!AQ:AQ,GameLog!$D:$D,'CHW F'!$A31,GameLog!$E:$E,INDEX(Positions!$A$1:$B$9,MATCH('CHW F'!$B31,Positions!$A$1:$A$9,0),2),GameLog!$C:$C,"CHW")</f>
        <v>0</v>
      </c>
      <c r="J31">
        <f>SUMIFS(GameLog!AR:AR,GameLog!$D:$D,'CHW F'!$A31,GameLog!$E:$E,INDEX(Positions!$A$1:$B$9,MATCH('CHW F'!$B31,Positions!$A$1:$A$9,0),2),GameLog!$C:$C,"CHW")</f>
        <v>0</v>
      </c>
      <c r="K31">
        <f>SUMIFS(GameLog!AS:AS,GameLog!$D:$D,'CHW F'!$A31,GameLog!$E:$E,INDEX(Positions!$A$1:$B$9,MATCH('CHW F'!$B31,Positions!$A$1:$A$9,0),2),GameLog!$C:$C,"CHW")</f>
        <v>0</v>
      </c>
      <c r="L31">
        <f>SUMIFS(GameLog!AT:AT,GameLog!$D:$D,'CHW F'!$A31,GameLog!$E:$E,INDEX(Positions!$A$1:$B$9,MATCH('CHW F'!$B31,Positions!$A$1:$A$9,0),2),GameLog!$C:$C,"CHW")</f>
        <v>0</v>
      </c>
      <c r="M31">
        <f>SUMIFS(GameLog!AU:AU,GameLog!$D:$D,'CHW F'!$A31,GameLog!$E:$E,INDEX(Positions!$A$1:$B$9,MATCH('CHW F'!$B31,Positions!$A$1:$A$9,0),2),GameLog!$C:$C,"CHW")</f>
        <v>0</v>
      </c>
      <c r="N31">
        <f>SUMIFS(GameLog!AV:AV,GameLog!$D:$D,'CHW F'!$A31,GameLog!$E:$E,INDEX(Positions!$A$1:$B$9,MATCH('CHW F'!$B31,Positions!$A$1:$A$9,0),2),GameLog!$C:$C,"CHW")</f>
        <v>0</v>
      </c>
      <c r="O31" s="8">
        <f t="shared" si="0"/>
        <v>0</v>
      </c>
      <c r="P31" s="18" t="str">
        <f t="shared" si="1"/>
        <v/>
      </c>
      <c r="V31" s="15"/>
    </row>
    <row r="32" spans="1:23">
      <c r="A32" t="s">
        <v>2866</v>
      </c>
      <c r="B32" t="s">
        <v>2411</v>
      </c>
      <c r="C32">
        <f>COUNTIFS(GameLog!D:D,'CHW F'!A32,GameLog!C:C,"CHW",GameLog!E:E,INDEX(Positions!$A$1:$B$9,MATCH('CHW F'!$B32,Positions!$A$1:$A$9,0),2))</f>
        <v>3</v>
      </c>
      <c r="D32">
        <f>SUMIFS(GameLog!F:F,GameLog!$D:$D,'CHW F'!A32,GameLog!$E:$E,INDEX(Positions!$A$1:$B$9,MATCH('CHW F'!$B32,Positions!$A$1:$A$9,0),2),GameLog!$C:$C,"CHW")</f>
        <v>3</v>
      </c>
      <c r="E32" s="12">
        <f>SUMIFS(GameLog!AM:AM,GameLog!$D:$D,'CHW F'!$A32,GameLog!$E:$E,INDEX(Positions!$A$1:$B$9,MATCH('CHW F'!$B32,Positions!$A$1:$A$9,0),2),GameLog!$C:$C,"CHW")</f>
        <v>23</v>
      </c>
      <c r="F32">
        <f>SUMIFS(GameLog!AN:AN,GameLog!$D:$D,'CHW F'!$A32,GameLog!$E:$E,INDEX(Positions!$A$1:$B$9,MATCH('CHW F'!$B32,Positions!$A$1:$A$9,0),2),GameLog!$C:$C,"CHW")</f>
        <v>4</v>
      </c>
      <c r="G32">
        <f>SUMIFS(GameLog!AO:AO,GameLog!$D:$D,'CHW F'!$A32,GameLog!$E:$E,INDEX(Positions!$A$1:$B$9,MATCH('CHW F'!$B32,Positions!$A$1:$A$9,0),2),GameLog!$C:$C,"CHW")</f>
        <v>9</v>
      </c>
      <c r="H32">
        <f>SUMIFS(GameLog!AP:AP,GameLog!$D:$D,'CHW F'!$A32,GameLog!$E:$E,INDEX(Positions!$A$1:$B$9,MATCH('CHW F'!$B32,Positions!$A$1:$A$9,0),2),GameLog!$C:$C,"CHW")</f>
        <v>0</v>
      </c>
      <c r="I32">
        <f>SUMIFS(GameLog!AQ:AQ,GameLog!$D:$D,'CHW F'!$A32,GameLog!$E:$E,INDEX(Positions!$A$1:$B$9,MATCH('CHW F'!$B32,Positions!$A$1:$A$9,0),2),GameLog!$C:$C,"CHW")</f>
        <v>2</v>
      </c>
      <c r="J32">
        <f>SUMIFS(GameLog!AR:AR,GameLog!$D:$D,'CHW F'!$A32,GameLog!$E:$E,INDEX(Positions!$A$1:$B$9,MATCH('CHW F'!$B32,Positions!$A$1:$A$9,0),2),GameLog!$C:$C,"CHW")</f>
        <v>0</v>
      </c>
      <c r="K32">
        <f>SUMIFS(GameLog!AS:AS,GameLog!$D:$D,'CHW F'!$A32,GameLog!$E:$E,INDEX(Positions!$A$1:$B$9,MATCH('CHW F'!$B32,Positions!$A$1:$A$9,0),2),GameLog!$C:$C,"CHW")</f>
        <v>0</v>
      </c>
      <c r="L32">
        <f>SUMIFS(GameLog!AT:AT,GameLog!$D:$D,'CHW F'!$A32,GameLog!$E:$E,INDEX(Positions!$A$1:$B$9,MATCH('CHW F'!$B32,Positions!$A$1:$A$9,0),2),GameLog!$C:$C,"CHW")</f>
        <v>0</v>
      </c>
      <c r="M32">
        <f>SUMIFS(GameLog!AU:AU,GameLog!$D:$D,'CHW F'!$A32,GameLog!$E:$E,INDEX(Positions!$A$1:$B$9,MATCH('CHW F'!$B32,Positions!$A$1:$A$9,0),2),GameLog!$C:$C,"CHW")</f>
        <v>0</v>
      </c>
      <c r="N32">
        <f>SUMIFS(GameLog!AV:AV,GameLog!$D:$D,'CHW F'!$A32,GameLog!$E:$E,INDEX(Positions!$A$1:$B$9,MATCH('CHW F'!$B32,Positions!$A$1:$A$9,0),2),GameLog!$C:$C,"CHW")</f>
        <v>0</v>
      </c>
      <c r="O32" s="8">
        <f t="shared" si="0"/>
        <v>1</v>
      </c>
      <c r="P32" s="18" t="str">
        <f t="shared" si="1"/>
        <v/>
      </c>
      <c r="V32" s="15"/>
    </row>
    <row r="33" spans="1:22">
      <c r="A33" t="s">
        <v>2878</v>
      </c>
      <c r="B33" t="s">
        <v>2411</v>
      </c>
      <c r="C33">
        <f>COUNTIFS(GameLog!D:D,'CHW F'!A33,GameLog!C:C,"CHW",GameLog!E:E,INDEX(Positions!$A$1:$B$9,MATCH('CHW F'!$B33,Positions!$A$1:$A$9,0),2))</f>
        <v>0</v>
      </c>
      <c r="D33">
        <f>SUMIFS(GameLog!F:F,GameLog!$D:$D,'CHW F'!A33,GameLog!$E:$E,INDEX(Positions!$A$1:$B$9,MATCH('CHW F'!$B33,Positions!$A$1:$A$9,0),2),GameLog!$C:$C,"CHW")</f>
        <v>0</v>
      </c>
      <c r="E33" s="12">
        <f>SUMIFS(GameLog!AM:AM,GameLog!$D:$D,'CHW F'!$A33,GameLog!$E:$E,INDEX(Positions!$A$1:$B$9,MATCH('CHW F'!$B33,Positions!$A$1:$A$9,0),2),GameLog!$C:$C,"CHW")</f>
        <v>0</v>
      </c>
      <c r="F33">
        <f>SUMIFS(GameLog!AN:AN,GameLog!$D:$D,'CHW F'!$A33,GameLog!$E:$E,INDEX(Positions!$A$1:$B$9,MATCH('CHW F'!$B33,Positions!$A$1:$A$9,0),2),GameLog!$C:$C,"CHW")</f>
        <v>0</v>
      </c>
      <c r="G33">
        <f>SUMIFS(GameLog!AO:AO,GameLog!$D:$D,'CHW F'!$A33,GameLog!$E:$E,INDEX(Positions!$A$1:$B$9,MATCH('CHW F'!$B33,Positions!$A$1:$A$9,0),2),GameLog!$C:$C,"CHW")</f>
        <v>0</v>
      </c>
      <c r="H33">
        <f>SUMIFS(GameLog!AP:AP,GameLog!$D:$D,'CHW F'!$A33,GameLog!$E:$E,INDEX(Positions!$A$1:$B$9,MATCH('CHW F'!$B33,Positions!$A$1:$A$9,0),2),GameLog!$C:$C,"CHW")</f>
        <v>0</v>
      </c>
      <c r="I33">
        <f>SUMIFS(GameLog!AQ:AQ,GameLog!$D:$D,'CHW F'!$A33,GameLog!$E:$E,INDEX(Positions!$A$1:$B$9,MATCH('CHW F'!$B33,Positions!$A$1:$A$9,0),2),GameLog!$C:$C,"CHW")</f>
        <v>0</v>
      </c>
      <c r="J33">
        <f>SUMIFS(GameLog!AR:AR,GameLog!$D:$D,'CHW F'!$A33,GameLog!$E:$E,INDEX(Positions!$A$1:$B$9,MATCH('CHW F'!$B33,Positions!$A$1:$A$9,0),2),GameLog!$C:$C,"CHW")</f>
        <v>0</v>
      </c>
      <c r="K33">
        <f>SUMIFS(GameLog!AS:AS,GameLog!$D:$D,'CHW F'!$A33,GameLog!$E:$E,INDEX(Positions!$A$1:$B$9,MATCH('CHW F'!$B33,Positions!$A$1:$A$9,0),2),GameLog!$C:$C,"CHW")</f>
        <v>0</v>
      </c>
      <c r="L33">
        <f>SUMIFS(GameLog!AT:AT,GameLog!$D:$D,'CHW F'!$A33,GameLog!$E:$E,INDEX(Positions!$A$1:$B$9,MATCH('CHW F'!$B33,Positions!$A$1:$A$9,0),2),GameLog!$C:$C,"CHW")</f>
        <v>0</v>
      </c>
      <c r="M33">
        <f>SUMIFS(GameLog!AU:AU,GameLog!$D:$D,'CHW F'!$A33,GameLog!$E:$E,INDEX(Positions!$A$1:$B$9,MATCH('CHW F'!$B33,Positions!$A$1:$A$9,0),2),GameLog!$C:$C,"CHW")</f>
        <v>0</v>
      </c>
      <c r="N33">
        <f>SUMIFS(GameLog!AV:AV,GameLog!$D:$D,'CHW F'!$A33,GameLog!$E:$E,INDEX(Positions!$A$1:$B$9,MATCH('CHW F'!$B33,Positions!$A$1:$A$9,0),2),GameLog!$C:$C,"CHW")</f>
        <v>0</v>
      </c>
      <c r="O33" s="8">
        <f t="shared" si="0"/>
        <v>0</v>
      </c>
      <c r="P33" s="18" t="str">
        <f t="shared" si="1"/>
        <v/>
      </c>
      <c r="V33" s="15"/>
    </row>
    <row r="34" spans="1:22">
      <c r="A34" t="s">
        <v>2873</v>
      </c>
      <c r="B34" t="s">
        <v>2411</v>
      </c>
      <c r="C34">
        <f>COUNTIFS(GameLog!D:D,'CHW F'!A34,GameLog!C:C,"CHW",GameLog!E:E,INDEX(Positions!$A$1:$B$9,MATCH('CHW F'!$B34,Positions!$A$1:$A$9,0),2))</f>
        <v>1</v>
      </c>
      <c r="D34">
        <f>SUMIFS(GameLog!F:F,GameLog!$D:$D,'CHW F'!A34,GameLog!$E:$E,INDEX(Positions!$A$1:$B$9,MATCH('CHW F'!$B34,Positions!$A$1:$A$9,0),2),GameLog!$C:$C,"CHW")</f>
        <v>0</v>
      </c>
      <c r="E34" s="12">
        <f>SUMIFS(GameLog!AM:AM,GameLog!$D:$D,'CHW F'!$A34,GameLog!$E:$E,INDEX(Positions!$A$1:$B$9,MATCH('CHW F'!$B34,Positions!$A$1:$A$9,0),2),GameLog!$C:$C,"CHW")</f>
        <v>2</v>
      </c>
      <c r="F34">
        <f>SUMIFS(GameLog!AN:AN,GameLog!$D:$D,'CHW F'!$A34,GameLog!$E:$E,INDEX(Positions!$A$1:$B$9,MATCH('CHW F'!$B34,Positions!$A$1:$A$9,0),2),GameLog!$C:$C,"CHW")</f>
        <v>0</v>
      </c>
      <c r="G34">
        <f>SUMIFS(GameLog!AO:AO,GameLog!$D:$D,'CHW F'!$A34,GameLog!$E:$E,INDEX(Positions!$A$1:$B$9,MATCH('CHW F'!$B34,Positions!$A$1:$A$9,0),2),GameLog!$C:$C,"CHW")</f>
        <v>1</v>
      </c>
      <c r="H34">
        <f>SUMIFS(GameLog!AP:AP,GameLog!$D:$D,'CHW F'!$A34,GameLog!$E:$E,INDEX(Positions!$A$1:$B$9,MATCH('CHW F'!$B34,Positions!$A$1:$A$9,0),2),GameLog!$C:$C,"CHW")</f>
        <v>0</v>
      </c>
      <c r="I34">
        <f>SUMIFS(GameLog!AQ:AQ,GameLog!$D:$D,'CHW F'!$A34,GameLog!$E:$E,INDEX(Positions!$A$1:$B$9,MATCH('CHW F'!$B34,Positions!$A$1:$A$9,0),2),GameLog!$C:$C,"CHW")</f>
        <v>0</v>
      </c>
      <c r="J34">
        <f>SUMIFS(GameLog!AR:AR,GameLog!$D:$D,'CHW F'!$A34,GameLog!$E:$E,INDEX(Positions!$A$1:$B$9,MATCH('CHW F'!$B34,Positions!$A$1:$A$9,0),2),GameLog!$C:$C,"CHW")</f>
        <v>0</v>
      </c>
      <c r="K34">
        <f>SUMIFS(GameLog!AS:AS,GameLog!$D:$D,'CHW F'!$A34,GameLog!$E:$E,INDEX(Positions!$A$1:$B$9,MATCH('CHW F'!$B34,Positions!$A$1:$A$9,0),2),GameLog!$C:$C,"CHW")</f>
        <v>0</v>
      </c>
      <c r="L34">
        <f>SUMIFS(GameLog!AT:AT,GameLog!$D:$D,'CHW F'!$A34,GameLog!$E:$E,INDEX(Positions!$A$1:$B$9,MATCH('CHW F'!$B34,Positions!$A$1:$A$9,0),2),GameLog!$C:$C,"CHW")</f>
        <v>0</v>
      </c>
      <c r="M34">
        <f>SUMIFS(GameLog!AU:AU,GameLog!$D:$D,'CHW F'!$A34,GameLog!$E:$E,INDEX(Positions!$A$1:$B$9,MATCH('CHW F'!$B34,Positions!$A$1:$A$9,0),2),GameLog!$C:$C,"CHW")</f>
        <v>0</v>
      </c>
      <c r="N34">
        <f>SUMIFS(GameLog!AV:AV,GameLog!$D:$D,'CHW F'!$A34,GameLog!$E:$E,INDEX(Positions!$A$1:$B$9,MATCH('CHW F'!$B34,Positions!$A$1:$A$9,0),2),GameLog!$C:$C,"CHW")</f>
        <v>0</v>
      </c>
      <c r="O34" s="8">
        <f t="shared" si="0"/>
        <v>1</v>
      </c>
      <c r="P34" s="18" t="str">
        <f t="shared" si="1"/>
        <v/>
      </c>
      <c r="V34" s="15"/>
    </row>
    <row r="35" spans="1:22">
      <c r="A35" t="s">
        <v>2865</v>
      </c>
      <c r="B35" t="s">
        <v>2412</v>
      </c>
      <c r="C35">
        <f>COUNTIFS(GameLog!D:D,'CHW F'!A35,GameLog!C:C,"CHW",GameLog!E:E,INDEX(Positions!$A$1:$B$9,MATCH('CHW F'!$B35,Positions!$A$1:$A$9,0),2))</f>
        <v>0</v>
      </c>
      <c r="D35">
        <f>SUMIFS(GameLog!F:F,GameLog!$D:$D,'CHW F'!A35,GameLog!$E:$E,INDEX(Positions!$A$1:$B$9,MATCH('CHW F'!$B35,Positions!$A$1:$A$9,0),2),GameLog!$C:$C,"CHW")</f>
        <v>0</v>
      </c>
      <c r="E35" s="12">
        <f>SUMIFS(GameLog!AM:AM,GameLog!$D:$D,'CHW F'!$A35,GameLog!$E:$E,INDEX(Positions!$A$1:$B$9,MATCH('CHW F'!$B35,Positions!$A$1:$A$9,0),2),GameLog!$C:$C,"CHW")</f>
        <v>0</v>
      </c>
      <c r="F35">
        <f>SUMIFS(GameLog!AN:AN,GameLog!$D:$D,'CHW F'!$A35,GameLog!$E:$E,INDEX(Positions!$A$1:$B$9,MATCH('CHW F'!$B35,Positions!$A$1:$A$9,0),2),GameLog!$C:$C,"CHW")</f>
        <v>0</v>
      </c>
      <c r="G35">
        <f>SUMIFS(GameLog!AO:AO,GameLog!$D:$D,'CHW F'!$A35,GameLog!$E:$E,INDEX(Positions!$A$1:$B$9,MATCH('CHW F'!$B35,Positions!$A$1:$A$9,0),2),GameLog!$C:$C,"CHW")</f>
        <v>0</v>
      </c>
      <c r="H35">
        <f>SUMIFS(GameLog!AP:AP,GameLog!$D:$D,'CHW F'!$A35,GameLog!$E:$E,INDEX(Positions!$A$1:$B$9,MATCH('CHW F'!$B35,Positions!$A$1:$A$9,0),2),GameLog!$C:$C,"CHW")</f>
        <v>0</v>
      </c>
      <c r="I35">
        <f>SUMIFS(GameLog!AQ:AQ,GameLog!$D:$D,'CHW F'!$A35,GameLog!$E:$E,INDEX(Positions!$A$1:$B$9,MATCH('CHW F'!$B35,Positions!$A$1:$A$9,0),2),GameLog!$C:$C,"CHW")</f>
        <v>0</v>
      </c>
      <c r="J35">
        <f>SUMIFS(GameLog!AR:AR,GameLog!$D:$D,'CHW F'!$A35,GameLog!$E:$E,INDEX(Positions!$A$1:$B$9,MATCH('CHW F'!$B35,Positions!$A$1:$A$9,0),2),GameLog!$C:$C,"CHW")</f>
        <v>0</v>
      </c>
      <c r="K35">
        <f>SUMIFS(GameLog!AS:AS,GameLog!$D:$D,'CHW F'!$A35,GameLog!$E:$E,INDEX(Positions!$A$1:$B$9,MATCH('CHW F'!$B35,Positions!$A$1:$A$9,0),2),GameLog!$C:$C,"CHW")</f>
        <v>0</v>
      </c>
      <c r="L35">
        <f>SUMIFS(GameLog!AT:AT,GameLog!$D:$D,'CHW F'!$A35,GameLog!$E:$E,INDEX(Positions!$A$1:$B$9,MATCH('CHW F'!$B35,Positions!$A$1:$A$9,0),2),GameLog!$C:$C,"CHW")</f>
        <v>0</v>
      </c>
      <c r="M35">
        <f>SUMIFS(GameLog!AU:AU,GameLog!$D:$D,'CHW F'!$A35,GameLog!$E:$E,INDEX(Positions!$A$1:$B$9,MATCH('CHW F'!$B35,Positions!$A$1:$A$9,0),2),GameLog!$C:$C,"CHW")</f>
        <v>0</v>
      </c>
      <c r="N35">
        <f>SUMIFS(GameLog!AV:AV,GameLog!$D:$D,'CHW F'!$A35,GameLog!$E:$E,INDEX(Positions!$A$1:$B$9,MATCH('CHW F'!$B35,Positions!$A$1:$A$9,0),2),GameLog!$C:$C,"CHW")</f>
        <v>0</v>
      </c>
      <c r="O35" s="8">
        <f t="shared" si="0"/>
        <v>0</v>
      </c>
      <c r="P35" s="18" t="str">
        <f t="shared" si="1"/>
        <v/>
      </c>
      <c r="V35" s="15"/>
    </row>
    <row r="36" spans="1:22">
      <c r="A36" t="s">
        <v>2867</v>
      </c>
      <c r="B36" t="s">
        <v>2412</v>
      </c>
      <c r="C36">
        <f>COUNTIFS(GameLog!D:D,'CHW F'!A36,GameLog!C:C,"CHW",GameLog!E:E,INDEX(Positions!$A$1:$B$9,MATCH('CHW F'!$B36,Positions!$A$1:$A$9,0),2))</f>
        <v>3</v>
      </c>
      <c r="D36">
        <f>SUMIFS(GameLog!F:F,GameLog!$D:$D,'CHW F'!A36,GameLog!$E:$E,INDEX(Positions!$A$1:$B$9,MATCH('CHW F'!$B36,Positions!$A$1:$A$9,0),2),GameLog!$C:$C,"CHW")</f>
        <v>3</v>
      </c>
      <c r="E36" s="12">
        <f>SUMIFS(GameLog!AM:AM,GameLog!$D:$D,'CHW F'!$A36,GameLog!$E:$E,INDEX(Positions!$A$1:$B$9,MATCH('CHW F'!$B36,Positions!$A$1:$A$9,0),2),GameLog!$C:$C,"CHW")</f>
        <v>25</v>
      </c>
      <c r="F36">
        <f>SUMIFS(GameLog!AN:AN,GameLog!$D:$D,'CHW F'!$A36,GameLog!$E:$E,INDEX(Positions!$A$1:$B$9,MATCH('CHW F'!$B36,Positions!$A$1:$A$9,0),2),GameLog!$C:$C,"CHW")</f>
        <v>3</v>
      </c>
      <c r="G36">
        <f>SUMIFS(GameLog!AO:AO,GameLog!$D:$D,'CHW F'!$A36,GameLog!$E:$E,INDEX(Positions!$A$1:$B$9,MATCH('CHW F'!$B36,Positions!$A$1:$A$9,0),2),GameLog!$C:$C,"CHW")</f>
        <v>2</v>
      </c>
      <c r="H36">
        <f>SUMIFS(GameLog!AP:AP,GameLog!$D:$D,'CHW F'!$A36,GameLog!$E:$E,INDEX(Positions!$A$1:$B$9,MATCH('CHW F'!$B36,Positions!$A$1:$A$9,0),2),GameLog!$C:$C,"CHW")</f>
        <v>2</v>
      </c>
      <c r="I36">
        <f>SUMIFS(GameLog!AQ:AQ,GameLog!$D:$D,'CHW F'!$A36,GameLog!$E:$E,INDEX(Positions!$A$1:$B$9,MATCH('CHW F'!$B36,Positions!$A$1:$A$9,0),2),GameLog!$C:$C,"CHW")</f>
        <v>0</v>
      </c>
      <c r="J36">
        <f>SUMIFS(GameLog!AR:AR,GameLog!$D:$D,'CHW F'!$A36,GameLog!$E:$E,INDEX(Positions!$A$1:$B$9,MATCH('CHW F'!$B36,Positions!$A$1:$A$9,0),2),GameLog!$C:$C,"CHW")</f>
        <v>0</v>
      </c>
      <c r="K36">
        <f>SUMIFS(GameLog!AS:AS,GameLog!$D:$D,'CHW F'!$A36,GameLog!$E:$E,INDEX(Positions!$A$1:$B$9,MATCH('CHW F'!$B36,Positions!$A$1:$A$9,0),2),GameLog!$C:$C,"CHW")</f>
        <v>0</v>
      </c>
      <c r="L36">
        <f>SUMIFS(GameLog!AT:AT,GameLog!$D:$D,'CHW F'!$A36,GameLog!$E:$E,INDEX(Positions!$A$1:$B$9,MATCH('CHW F'!$B36,Positions!$A$1:$A$9,0),2),GameLog!$C:$C,"CHW")</f>
        <v>0</v>
      </c>
      <c r="M36">
        <f>SUMIFS(GameLog!AU:AU,GameLog!$D:$D,'CHW F'!$A36,GameLog!$E:$E,INDEX(Positions!$A$1:$B$9,MATCH('CHW F'!$B36,Positions!$A$1:$A$9,0),2),GameLog!$C:$C,"CHW")</f>
        <v>0</v>
      </c>
      <c r="N36">
        <f>SUMIFS(GameLog!AV:AV,GameLog!$D:$D,'CHW F'!$A36,GameLog!$E:$E,INDEX(Positions!$A$1:$B$9,MATCH('CHW F'!$B36,Positions!$A$1:$A$9,0),2),GameLog!$C:$C,"CHW")</f>
        <v>0</v>
      </c>
      <c r="O36" s="8">
        <f t="shared" si="0"/>
        <v>0.7142857142857143</v>
      </c>
      <c r="P36" s="18" t="str">
        <f t="shared" si="1"/>
        <v/>
      </c>
      <c r="V36" s="15"/>
    </row>
    <row r="37" spans="1:22">
      <c r="A37" t="s">
        <v>2878</v>
      </c>
      <c r="B37" t="s">
        <v>2412</v>
      </c>
      <c r="C37">
        <f>COUNTIFS(GameLog!D:D,'CHW F'!A37,GameLog!C:C,"CHW",GameLog!E:E,INDEX(Positions!$A$1:$B$9,MATCH('CHW F'!$B37,Positions!$A$1:$A$9,0),2))</f>
        <v>0</v>
      </c>
      <c r="D37">
        <f>SUMIFS(GameLog!F:F,GameLog!$D:$D,'CHW F'!A37,GameLog!$E:$E,INDEX(Positions!$A$1:$B$9,MATCH('CHW F'!$B37,Positions!$A$1:$A$9,0),2),GameLog!$C:$C,"CHW")</f>
        <v>0</v>
      </c>
      <c r="E37" s="12">
        <f>SUMIFS(GameLog!AM:AM,GameLog!$D:$D,'CHW F'!$A37,GameLog!$E:$E,INDEX(Positions!$A$1:$B$9,MATCH('CHW F'!$B37,Positions!$A$1:$A$9,0),2),GameLog!$C:$C,"CHW")</f>
        <v>0</v>
      </c>
      <c r="F37">
        <f>SUMIFS(GameLog!AN:AN,GameLog!$D:$D,'CHW F'!$A37,GameLog!$E:$E,INDEX(Positions!$A$1:$B$9,MATCH('CHW F'!$B37,Positions!$A$1:$A$9,0),2),GameLog!$C:$C,"CHW")</f>
        <v>0</v>
      </c>
      <c r="G37">
        <f>SUMIFS(GameLog!AO:AO,GameLog!$D:$D,'CHW F'!$A37,GameLog!$E:$E,INDEX(Positions!$A$1:$B$9,MATCH('CHW F'!$B37,Positions!$A$1:$A$9,0),2),GameLog!$C:$C,"CHW")</f>
        <v>0</v>
      </c>
      <c r="H37">
        <f>SUMIFS(GameLog!AP:AP,GameLog!$D:$D,'CHW F'!$A37,GameLog!$E:$E,INDEX(Positions!$A$1:$B$9,MATCH('CHW F'!$B37,Positions!$A$1:$A$9,0),2),GameLog!$C:$C,"CHW")</f>
        <v>0</v>
      </c>
      <c r="I37">
        <f>SUMIFS(GameLog!AQ:AQ,GameLog!$D:$D,'CHW F'!$A37,GameLog!$E:$E,INDEX(Positions!$A$1:$B$9,MATCH('CHW F'!$B37,Positions!$A$1:$A$9,0),2),GameLog!$C:$C,"CHW")</f>
        <v>0</v>
      </c>
      <c r="J37">
        <f>SUMIFS(GameLog!AR:AR,GameLog!$D:$D,'CHW F'!$A37,GameLog!$E:$E,INDEX(Positions!$A$1:$B$9,MATCH('CHW F'!$B37,Positions!$A$1:$A$9,0),2),GameLog!$C:$C,"CHW")</f>
        <v>0</v>
      </c>
      <c r="K37">
        <f>SUMIFS(GameLog!AS:AS,GameLog!$D:$D,'CHW F'!$A37,GameLog!$E:$E,INDEX(Positions!$A$1:$B$9,MATCH('CHW F'!$B37,Positions!$A$1:$A$9,0),2),GameLog!$C:$C,"CHW")</f>
        <v>0</v>
      </c>
      <c r="L37">
        <f>SUMIFS(GameLog!AT:AT,GameLog!$D:$D,'CHW F'!$A37,GameLog!$E:$E,INDEX(Positions!$A$1:$B$9,MATCH('CHW F'!$B37,Positions!$A$1:$A$9,0),2),GameLog!$C:$C,"CHW")</f>
        <v>0</v>
      </c>
      <c r="M37">
        <f>SUMIFS(GameLog!AU:AU,GameLog!$D:$D,'CHW F'!$A37,GameLog!$E:$E,INDEX(Positions!$A$1:$B$9,MATCH('CHW F'!$B37,Positions!$A$1:$A$9,0),2),GameLog!$C:$C,"CHW")</f>
        <v>0</v>
      </c>
      <c r="N37">
        <f>SUMIFS(GameLog!AV:AV,GameLog!$D:$D,'CHW F'!$A37,GameLog!$E:$E,INDEX(Positions!$A$1:$B$9,MATCH('CHW F'!$B37,Positions!$A$1:$A$9,0),2),GameLog!$C:$C,"CHW")</f>
        <v>0</v>
      </c>
      <c r="O37" s="8">
        <f t="shared" si="0"/>
        <v>0</v>
      </c>
      <c r="P37" s="18" t="str">
        <f t="shared" si="1"/>
        <v/>
      </c>
      <c r="V37" s="15"/>
    </row>
    <row r="38" spans="1:22">
      <c r="A38" t="s">
        <v>2873</v>
      </c>
      <c r="B38" t="s">
        <v>2412</v>
      </c>
      <c r="C38">
        <f>COUNTIFS(GameLog!D:D,'CHW F'!A38,GameLog!C:C,"CHW",GameLog!E:E,INDEX(Positions!$A$1:$B$9,MATCH('CHW F'!$B38,Positions!$A$1:$A$9,0),2))</f>
        <v>0</v>
      </c>
      <c r="D38">
        <f>SUMIFS(GameLog!F:F,GameLog!$D:$D,'CHW F'!A38,GameLog!$E:$E,INDEX(Positions!$A$1:$B$9,MATCH('CHW F'!$B38,Positions!$A$1:$A$9,0),2),GameLog!$C:$C,"CHW")</f>
        <v>0</v>
      </c>
      <c r="E38" s="12">
        <f>SUMIFS(GameLog!AM:AM,GameLog!$D:$D,'CHW F'!$A38,GameLog!$E:$E,INDEX(Positions!$A$1:$B$9,MATCH('CHW F'!$B38,Positions!$A$1:$A$9,0),2),GameLog!$C:$C,"CHW")</f>
        <v>0</v>
      </c>
      <c r="F38">
        <f>SUMIFS(GameLog!AN:AN,GameLog!$D:$D,'CHW F'!$A38,GameLog!$E:$E,INDEX(Positions!$A$1:$B$9,MATCH('CHW F'!$B38,Positions!$A$1:$A$9,0),2),GameLog!$C:$C,"CHW")</f>
        <v>0</v>
      </c>
      <c r="G38">
        <f>SUMIFS(GameLog!AO:AO,GameLog!$D:$D,'CHW F'!$A38,GameLog!$E:$E,INDEX(Positions!$A$1:$B$9,MATCH('CHW F'!$B38,Positions!$A$1:$A$9,0),2),GameLog!$C:$C,"CHW")</f>
        <v>0</v>
      </c>
      <c r="H38">
        <f>SUMIFS(GameLog!AP:AP,GameLog!$D:$D,'CHW F'!$A38,GameLog!$E:$E,INDEX(Positions!$A$1:$B$9,MATCH('CHW F'!$B38,Positions!$A$1:$A$9,0),2),GameLog!$C:$C,"CHW")</f>
        <v>0</v>
      </c>
      <c r="I38">
        <f>SUMIFS(GameLog!AQ:AQ,GameLog!$D:$D,'CHW F'!$A38,GameLog!$E:$E,INDEX(Positions!$A$1:$B$9,MATCH('CHW F'!$B38,Positions!$A$1:$A$9,0),2),GameLog!$C:$C,"CHW")</f>
        <v>0</v>
      </c>
      <c r="J38">
        <f>SUMIFS(GameLog!AR:AR,GameLog!$D:$D,'CHW F'!$A38,GameLog!$E:$E,INDEX(Positions!$A$1:$B$9,MATCH('CHW F'!$B38,Positions!$A$1:$A$9,0),2),GameLog!$C:$C,"CHW")</f>
        <v>0</v>
      </c>
      <c r="K38">
        <f>SUMIFS(GameLog!AS:AS,GameLog!$D:$D,'CHW F'!$A38,GameLog!$E:$E,INDEX(Positions!$A$1:$B$9,MATCH('CHW F'!$B38,Positions!$A$1:$A$9,0),2),GameLog!$C:$C,"CHW")</f>
        <v>0</v>
      </c>
      <c r="L38">
        <f>SUMIFS(GameLog!AT:AT,GameLog!$D:$D,'CHW F'!$A38,GameLog!$E:$E,INDEX(Positions!$A$1:$B$9,MATCH('CHW F'!$B38,Positions!$A$1:$A$9,0),2),GameLog!$C:$C,"CHW")</f>
        <v>0</v>
      </c>
      <c r="M38">
        <f>SUMIFS(GameLog!AU:AU,GameLog!$D:$D,'CHW F'!$A38,GameLog!$E:$E,INDEX(Positions!$A$1:$B$9,MATCH('CHW F'!$B38,Positions!$A$1:$A$9,0),2),GameLog!$C:$C,"CHW")</f>
        <v>0</v>
      </c>
      <c r="N38">
        <f>SUMIFS(GameLog!AV:AV,GameLog!$D:$D,'CHW F'!$A38,GameLog!$E:$E,INDEX(Positions!$A$1:$B$9,MATCH('CHW F'!$B38,Positions!$A$1:$A$9,0),2),GameLog!$C:$C,"CHW")</f>
        <v>0</v>
      </c>
      <c r="O38" s="8">
        <f t="shared" si="0"/>
        <v>0</v>
      </c>
      <c r="P38" s="18" t="str">
        <f t="shared" si="1"/>
        <v/>
      </c>
      <c r="V38" s="15"/>
    </row>
    <row r="39" spans="1:22">
      <c r="A39" t="s">
        <v>2868</v>
      </c>
      <c r="B39" t="s">
        <v>2432</v>
      </c>
      <c r="C39">
        <f>COUNTIFS(GameLog!D:D,'CHW F'!A39,GameLog!C:C,"CHW",GameLog!E:E,INDEX(Positions!$A$1:$B$9,MATCH('CHW F'!$B39,Positions!$A$1:$A$9,0),2))</f>
        <v>3</v>
      </c>
      <c r="D39">
        <f>SUMIFS(GameLog!F:F,GameLog!$D:$D,'CHW F'!A39,GameLog!$E:$E,INDEX(Positions!$A$1:$B$9,MATCH('CHW F'!$B39,Positions!$A$1:$A$9,0),2),GameLog!$C:$C,"CHW")</f>
        <v>3</v>
      </c>
      <c r="E39" s="12">
        <f>SUMIFS(GameLog!AM:AM,GameLog!$D:$D,'CHW F'!$A39,GameLog!$E:$E,INDEX(Positions!$A$1:$B$9,MATCH('CHW F'!$B39,Positions!$A$1:$A$9,0),2),GameLog!$C:$C,"CHW")</f>
        <v>25</v>
      </c>
      <c r="F39">
        <f>SUMIFS(GameLog!AN:AN,GameLog!$D:$D,'CHW F'!$A39,GameLog!$E:$E,INDEX(Positions!$A$1:$B$9,MATCH('CHW F'!$B39,Positions!$A$1:$A$9,0),2),GameLog!$C:$C,"CHW")</f>
        <v>7</v>
      </c>
      <c r="G39">
        <f>SUMIFS(GameLog!AO:AO,GameLog!$D:$D,'CHW F'!$A39,GameLog!$E:$E,INDEX(Positions!$A$1:$B$9,MATCH('CHW F'!$B39,Positions!$A$1:$A$9,0),2),GameLog!$C:$C,"CHW")</f>
        <v>9</v>
      </c>
      <c r="H39">
        <f>SUMIFS(GameLog!AP:AP,GameLog!$D:$D,'CHW F'!$A39,GameLog!$E:$E,INDEX(Positions!$A$1:$B$9,MATCH('CHW F'!$B39,Positions!$A$1:$A$9,0),2),GameLog!$C:$C,"CHW")</f>
        <v>2</v>
      </c>
      <c r="I39">
        <f>SUMIFS(GameLog!AQ:AQ,GameLog!$D:$D,'CHW F'!$A39,GameLog!$E:$E,INDEX(Positions!$A$1:$B$9,MATCH('CHW F'!$B39,Positions!$A$1:$A$9,0),2),GameLog!$C:$C,"CHW")</f>
        <v>3</v>
      </c>
      <c r="J39">
        <f>SUMIFS(GameLog!AR:AR,GameLog!$D:$D,'CHW F'!$A39,GameLog!$E:$E,INDEX(Positions!$A$1:$B$9,MATCH('CHW F'!$B39,Positions!$A$1:$A$9,0),2),GameLog!$C:$C,"CHW")</f>
        <v>0</v>
      </c>
      <c r="K39">
        <f>SUMIFS(GameLog!AS:AS,GameLog!$D:$D,'CHW F'!$A39,GameLog!$E:$E,INDEX(Positions!$A$1:$B$9,MATCH('CHW F'!$B39,Positions!$A$1:$A$9,0),2),GameLog!$C:$C,"CHW")</f>
        <v>0</v>
      </c>
      <c r="L39">
        <f>SUMIFS(GameLog!AT:AT,GameLog!$D:$D,'CHW F'!$A39,GameLog!$E:$E,INDEX(Positions!$A$1:$B$9,MATCH('CHW F'!$B39,Positions!$A$1:$A$9,0),2),GameLog!$C:$C,"CHW")</f>
        <v>0</v>
      </c>
      <c r="M39">
        <f>SUMIFS(GameLog!AU:AU,GameLog!$D:$D,'CHW F'!$A39,GameLog!$E:$E,INDEX(Positions!$A$1:$B$9,MATCH('CHW F'!$B39,Positions!$A$1:$A$9,0),2),GameLog!$C:$C,"CHW")</f>
        <v>0</v>
      </c>
      <c r="N39">
        <f>SUMIFS(GameLog!AV:AV,GameLog!$D:$D,'CHW F'!$A39,GameLog!$E:$E,INDEX(Positions!$A$1:$B$9,MATCH('CHW F'!$B39,Positions!$A$1:$A$9,0),2),GameLog!$C:$C,"CHW")</f>
        <v>0</v>
      </c>
      <c r="O39" s="8">
        <f t="shared" si="0"/>
        <v>0.88888888888888884</v>
      </c>
      <c r="P39" s="18" t="str">
        <f t="shared" si="1"/>
        <v/>
      </c>
      <c r="V39" s="15"/>
    </row>
    <row r="40" spans="1:22">
      <c r="A40" t="s">
        <v>2880</v>
      </c>
      <c r="B40" t="s">
        <v>2432</v>
      </c>
      <c r="C40">
        <f>COUNTIFS(GameLog!D:D,'CHW F'!A40,GameLog!C:C,"CHW",GameLog!E:E,INDEX(Positions!$A$1:$B$9,MATCH('CHW F'!$B40,Positions!$A$1:$A$9,0),2))</f>
        <v>0</v>
      </c>
      <c r="D40">
        <f>SUMIFS(GameLog!F:F,GameLog!$D:$D,'CHW F'!A40,GameLog!$E:$E,INDEX(Positions!$A$1:$B$9,MATCH('CHW F'!$B40,Positions!$A$1:$A$9,0),2),GameLog!$C:$C,"CHW")</f>
        <v>0</v>
      </c>
      <c r="E40" s="12">
        <f>SUMIFS(GameLog!AM:AM,GameLog!$D:$D,'CHW F'!$A40,GameLog!$E:$E,INDEX(Positions!$A$1:$B$9,MATCH('CHW F'!$B40,Positions!$A$1:$A$9,0),2),GameLog!$C:$C,"CHW")</f>
        <v>0</v>
      </c>
      <c r="F40">
        <f>SUMIFS(GameLog!AN:AN,GameLog!$D:$D,'CHW F'!$A40,GameLog!$E:$E,INDEX(Positions!$A$1:$B$9,MATCH('CHW F'!$B40,Positions!$A$1:$A$9,0),2),GameLog!$C:$C,"CHW")</f>
        <v>0</v>
      </c>
      <c r="G40">
        <f>SUMIFS(GameLog!AO:AO,GameLog!$D:$D,'CHW F'!$A40,GameLog!$E:$E,INDEX(Positions!$A$1:$B$9,MATCH('CHW F'!$B40,Positions!$A$1:$A$9,0),2),GameLog!$C:$C,"CHW")</f>
        <v>0</v>
      </c>
      <c r="H40">
        <f>SUMIFS(GameLog!AP:AP,GameLog!$D:$D,'CHW F'!$A40,GameLog!$E:$E,INDEX(Positions!$A$1:$B$9,MATCH('CHW F'!$B40,Positions!$A$1:$A$9,0),2),GameLog!$C:$C,"CHW")</f>
        <v>0</v>
      </c>
      <c r="I40">
        <f>SUMIFS(GameLog!AQ:AQ,GameLog!$D:$D,'CHW F'!$A40,GameLog!$E:$E,INDEX(Positions!$A$1:$B$9,MATCH('CHW F'!$B40,Positions!$A$1:$A$9,0),2),GameLog!$C:$C,"CHW")</f>
        <v>0</v>
      </c>
      <c r="J40">
        <f>SUMIFS(GameLog!AR:AR,GameLog!$D:$D,'CHW F'!$A40,GameLog!$E:$E,INDEX(Positions!$A$1:$B$9,MATCH('CHW F'!$B40,Positions!$A$1:$A$9,0),2),GameLog!$C:$C,"CHW")</f>
        <v>0</v>
      </c>
      <c r="K40">
        <f>SUMIFS(GameLog!AS:AS,GameLog!$D:$D,'CHW F'!$A40,GameLog!$E:$E,INDEX(Positions!$A$1:$B$9,MATCH('CHW F'!$B40,Positions!$A$1:$A$9,0),2),GameLog!$C:$C,"CHW")</f>
        <v>0</v>
      </c>
      <c r="L40">
        <f>SUMIFS(GameLog!AT:AT,GameLog!$D:$D,'CHW F'!$A40,GameLog!$E:$E,INDEX(Positions!$A$1:$B$9,MATCH('CHW F'!$B40,Positions!$A$1:$A$9,0),2),GameLog!$C:$C,"CHW")</f>
        <v>0</v>
      </c>
      <c r="M40">
        <f>SUMIFS(GameLog!AU:AU,GameLog!$D:$D,'CHW F'!$A40,GameLog!$E:$E,INDEX(Positions!$A$1:$B$9,MATCH('CHW F'!$B40,Positions!$A$1:$A$9,0),2),GameLog!$C:$C,"CHW")</f>
        <v>0</v>
      </c>
      <c r="N40">
        <f>SUMIFS(GameLog!AV:AV,GameLog!$D:$D,'CHW F'!$A40,GameLog!$E:$E,INDEX(Positions!$A$1:$B$9,MATCH('CHW F'!$B40,Positions!$A$1:$A$9,0),2),GameLog!$C:$C,"CHW")</f>
        <v>0</v>
      </c>
      <c r="O40" s="8">
        <f t="shared" si="0"/>
        <v>0</v>
      </c>
      <c r="P40" s="18" t="str">
        <f t="shared" si="1"/>
        <v/>
      </c>
      <c r="V40" s="15"/>
    </row>
    <row r="41" spans="1:22">
      <c r="A41" t="s">
        <v>2878</v>
      </c>
      <c r="B41" t="s">
        <v>2432</v>
      </c>
      <c r="C41">
        <f>COUNTIFS(GameLog!D:D,'CHW F'!A41,GameLog!C:C,"CHW",GameLog!E:E,INDEX(Positions!$A$1:$B$9,MATCH('CHW F'!$B41,Positions!$A$1:$A$9,0),2))</f>
        <v>0</v>
      </c>
      <c r="D41">
        <f>SUMIFS(GameLog!F:F,GameLog!$D:$D,'CHW F'!A41,GameLog!$E:$E,INDEX(Positions!$A$1:$B$9,MATCH('CHW F'!$B41,Positions!$A$1:$A$9,0),2),GameLog!$C:$C,"CHW")</f>
        <v>0</v>
      </c>
      <c r="E41" s="12">
        <f>SUMIFS(GameLog!AM:AM,GameLog!$D:$D,'CHW F'!$A41,GameLog!$E:$E,INDEX(Positions!$A$1:$B$9,MATCH('CHW F'!$B41,Positions!$A$1:$A$9,0),2),GameLog!$C:$C,"CHW")</f>
        <v>0</v>
      </c>
      <c r="F41">
        <f>SUMIFS(GameLog!AN:AN,GameLog!$D:$D,'CHW F'!$A41,GameLog!$E:$E,INDEX(Positions!$A$1:$B$9,MATCH('CHW F'!$B41,Positions!$A$1:$A$9,0),2),GameLog!$C:$C,"CHW")</f>
        <v>0</v>
      </c>
      <c r="G41">
        <f>SUMIFS(GameLog!AO:AO,GameLog!$D:$D,'CHW F'!$A41,GameLog!$E:$E,INDEX(Positions!$A$1:$B$9,MATCH('CHW F'!$B41,Positions!$A$1:$A$9,0),2),GameLog!$C:$C,"CHW")</f>
        <v>0</v>
      </c>
      <c r="H41">
        <f>SUMIFS(GameLog!AP:AP,GameLog!$D:$D,'CHW F'!$A41,GameLog!$E:$E,INDEX(Positions!$A$1:$B$9,MATCH('CHW F'!$B41,Positions!$A$1:$A$9,0),2),GameLog!$C:$C,"CHW")</f>
        <v>0</v>
      </c>
      <c r="I41">
        <f>SUMIFS(GameLog!AQ:AQ,GameLog!$D:$D,'CHW F'!$A41,GameLog!$E:$E,INDEX(Positions!$A$1:$B$9,MATCH('CHW F'!$B41,Positions!$A$1:$A$9,0),2),GameLog!$C:$C,"CHW")</f>
        <v>0</v>
      </c>
      <c r="J41">
        <f>SUMIFS(GameLog!AR:AR,GameLog!$D:$D,'CHW F'!$A41,GameLog!$E:$E,INDEX(Positions!$A$1:$B$9,MATCH('CHW F'!$B41,Positions!$A$1:$A$9,0),2),GameLog!$C:$C,"CHW")</f>
        <v>0</v>
      </c>
      <c r="K41">
        <f>SUMIFS(GameLog!AS:AS,GameLog!$D:$D,'CHW F'!$A41,GameLog!$E:$E,INDEX(Positions!$A$1:$B$9,MATCH('CHW F'!$B41,Positions!$A$1:$A$9,0),2),GameLog!$C:$C,"CHW")</f>
        <v>0</v>
      </c>
      <c r="L41">
        <f>SUMIFS(GameLog!AT:AT,GameLog!$D:$D,'CHW F'!$A41,GameLog!$E:$E,INDEX(Positions!$A$1:$B$9,MATCH('CHW F'!$B41,Positions!$A$1:$A$9,0),2),GameLog!$C:$C,"CHW")</f>
        <v>0</v>
      </c>
      <c r="M41">
        <f>SUMIFS(GameLog!AU:AU,GameLog!$D:$D,'CHW F'!$A41,GameLog!$E:$E,INDEX(Positions!$A$1:$B$9,MATCH('CHW F'!$B41,Positions!$A$1:$A$9,0),2),GameLog!$C:$C,"CHW")</f>
        <v>0</v>
      </c>
      <c r="N41">
        <f>SUMIFS(GameLog!AV:AV,GameLog!$D:$D,'CHW F'!$A41,GameLog!$E:$E,INDEX(Positions!$A$1:$B$9,MATCH('CHW F'!$B41,Positions!$A$1:$A$9,0),2),GameLog!$C:$C,"CHW")</f>
        <v>0</v>
      </c>
      <c r="O41" s="8">
        <f t="shared" si="0"/>
        <v>0</v>
      </c>
      <c r="P41" s="18" t="str">
        <f t="shared" si="1"/>
        <v/>
      </c>
      <c r="V41" s="15"/>
    </row>
    <row r="42" spans="1:22">
      <c r="A42" t="s">
        <v>2873</v>
      </c>
      <c r="B42" t="s">
        <v>2432</v>
      </c>
      <c r="C42">
        <f>COUNTIFS(GameLog!D:D,'CHW F'!A42,GameLog!C:C,"CHW",GameLog!E:E,INDEX(Positions!$A$1:$B$9,MATCH('CHW F'!$B42,Positions!$A$1:$A$9,0),2))</f>
        <v>0</v>
      </c>
      <c r="D42">
        <f>SUMIFS(GameLog!F:F,GameLog!$D:$D,'CHW F'!A42,GameLog!$E:$E,INDEX(Positions!$A$1:$B$9,MATCH('CHW F'!$B42,Positions!$A$1:$A$9,0),2),GameLog!$C:$C,"CHW")</f>
        <v>0</v>
      </c>
      <c r="E42" s="12">
        <f>SUMIFS(GameLog!AM:AM,GameLog!$D:$D,'CHW F'!$A42,GameLog!$E:$E,INDEX(Positions!$A$1:$B$9,MATCH('CHW F'!$B42,Positions!$A$1:$A$9,0),2),GameLog!$C:$C,"CHW")</f>
        <v>0</v>
      </c>
      <c r="F42">
        <f>SUMIFS(GameLog!AN:AN,GameLog!$D:$D,'CHW F'!$A42,GameLog!$E:$E,INDEX(Positions!$A$1:$B$9,MATCH('CHW F'!$B42,Positions!$A$1:$A$9,0),2),GameLog!$C:$C,"CHW")</f>
        <v>0</v>
      </c>
      <c r="G42">
        <f>SUMIFS(GameLog!AO:AO,GameLog!$D:$D,'CHW F'!$A42,GameLog!$E:$E,INDEX(Positions!$A$1:$B$9,MATCH('CHW F'!$B42,Positions!$A$1:$A$9,0),2),GameLog!$C:$C,"CHW")</f>
        <v>0</v>
      </c>
      <c r="H42">
        <f>SUMIFS(GameLog!AP:AP,GameLog!$D:$D,'CHW F'!$A42,GameLog!$E:$E,INDEX(Positions!$A$1:$B$9,MATCH('CHW F'!$B42,Positions!$A$1:$A$9,0),2),GameLog!$C:$C,"CHW")</f>
        <v>0</v>
      </c>
      <c r="I42">
        <f>SUMIFS(GameLog!AQ:AQ,GameLog!$D:$D,'CHW F'!$A42,GameLog!$E:$E,INDEX(Positions!$A$1:$B$9,MATCH('CHW F'!$B42,Positions!$A$1:$A$9,0),2),GameLog!$C:$C,"CHW")</f>
        <v>0</v>
      </c>
      <c r="J42">
        <f>SUMIFS(GameLog!AR:AR,GameLog!$D:$D,'CHW F'!$A42,GameLog!$E:$E,INDEX(Positions!$A$1:$B$9,MATCH('CHW F'!$B42,Positions!$A$1:$A$9,0),2),GameLog!$C:$C,"CHW")</f>
        <v>0</v>
      </c>
      <c r="K42">
        <f>SUMIFS(GameLog!AS:AS,GameLog!$D:$D,'CHW F'!$A42,GameLog!$E:$E,INDEX(Positions!$A$1:$B$9,MATCH('CHW F'!$B42,Positions!$A$1:$A$9,0),2),GameLog!$C:$C,"CHW")</f>
        <v>0</v>
      </c>
      <c r="L42">
        <f>SUMIFS(GameLog!AT:AT,GameLog!$D:$D,'CHW F'!$A42,GameLog!$E:$E,INDEX(Positions!$A$1:$B$9,MATCH('CHW F'!$B42,Positions!$A$1:$A$9,0),2),GameLog!$C:$C,"CHW")</f>
        <v>0</v>
      </c>
      <c r="M42">
        <f>SUMIFS(GameLog!AU:AU,GameLog!$D:$D,'CHW F'!$A42,GameLog!$E:$E,INDEX(Positions!$A$1:$B$9,MATCH('CHW F'!$B42,Positions!$A$1:$A$9,0),2),GameLog!$C:$C,"CHW")</f>
        <v>0</v>
      </c>
      <c r="N42">
        <f>SUMIFS(GameLog!AV:AV,GameLog!$D:$D,'CHW F'!$A42,GameLog!$E:$E,INDEX(Positions!$A$1:$B$9,MATCH('CHW F'!$B42,Positions!$A$1:$A$9,0),2),GameLog!$C:$C,"CHW")</f>
        <v>0</v>
      </c>
      <c r="O42" s="8">
        <f t="shared" si="0"/>
        <v>0</v>
      </c>
      <c r="P42" s="18" t="str">
        <f t="shared" si="1"/>
        <v/>
      </c>
      <c r="V42" s="15"/>
    </row>
    <row r="43" spans="1:22">
      <c r="A43" t="s">
        <v>2879</v>
      </c>
      <c r="B43" t="s">
        <v>2435</v>
      </c>
      <c r="C43">
        <f>COUNTIFS(GameLog!D:D,'CHW F'!A43,GameLog!C:C,"CHW",GameLog!E:E,INDEX(Positions!$A$1:$B$9,MATCH('CHW F'!$B43,Positions!$A$1:$A$9,0),2))</f>
        <v>3</v>
      </c>
      <c r="D43">
        <f>SUMIFS(GameLog!F:F,GameLog!$D:$D,'CHW F'!A43,GameLog!$E:$E,INDEX(Positions!$A$1:$B$9,MATCH('CHW F'!$B43,Positions!$A$1:$A$9,0),2),GameLog!$C:$C,"CHW")</f>
        <v>2</v>
      </c>
      <c r="E43" s="12">
        <f>SUMIFS(GameLog!AM:AM,GameLog!$D:$D,'CHW F'!$A43,GameLog!$E:$E,INDEX(Positions!$A$1:$B$9,MATCH('CHW F'!$B43,Positions!$A$1:$A$9,0),2),GameLog!$C:$C,"CHW")</f>
        <v>16</v>
      </c>
      <c r="F43">
        <f>SUMIFS(GameLog!AN:AN,GameLog!$D:$D,'CHW F'!$A43,GameLog!$E:$E,INDEX(Positions!$A$1:$B$9,MATCH('CHW F'!$B43,Positions!$A$1:$A$9,0),2),GameLog!$C:$C,"CHW")</f>
        <v>3</v>
      </c>
      <c r="G43">
        <f>SUMIFS(GameLog!AO:AO,GameLog!$D:$D,'CHW F'!$A43,GameLog!$E:$E,INDEX(Positions!$A$1:$B$9,MATCH('CHW F'!$B43,Positions!$A$1:$A$9,0),2),GameLog!$C:$C,"CHW")</f>
        <v>0</v>
      </c>
      <c r="H43">
        <f>SUMIFS(GameLog!AP:AP,GameLog!$D:$D,'CHW F'!$A43,GameLog!$E:$E,INDEX(Positions!$A$1:$B$9,MATCH('CHW F'!$B43,Positions!$A$1:$A$9,0),2),GameLog!$C:$C,"CHW")</f>
        <v>0</v>
      </c>
      <c r="I43">
        <f>SUMIFS(GameLog!AQ:AQ,GameLog!$D:$D,'CHW F'!$A43,GameLog!$E:$E,INDEX(Positions!$A$1:$B$9,MATCH('CHW F'!$B43,Positions!$A$1:$A$9,0),2),GameLog!$C:$C,"CHW")</f>
        <v>0</v>
      </c>
      <c r="J43">
        <f>SUMIFS(GameLog!AR:AR,GameLog!$D:$D,'CHW F'!$A43,GameLog!$E:$E,INDEX(Positions!$A$1:$B$9,MATCH('CHW F'!$B43,Positions!$A$1:$A$9,0),2),GameLog!$C:$C,"CHW")</f>
        <v>0</v>
      </c>
      <c r="K43">
        <f>SUMIFS(GameLog!AS:AS,GameLog!$D:$D,'CHW F'!$A43,GameLog!$E:$E,INDEX(Positions!$A$1:$B$9,MATCH('CHW F'!$B43,Positions!$A$1:$A$9,0),2),GameLog!$C:$C,"CHW")</f>
        <v>0</v>
      </c>
      <c r="L43">
        <f>SUMIFS(GameLog!AT:AT,GameLog!$D:$D,'CHW F'!$A43,GameLog!$E:$E,INDEX(Positions!$A$1:$B$9,MATCH('CHW F'!$B43,Positions!$A$1:$A$9,0),2),GameLog!$C:$C,"CHW")</f>
        <v>0</v>
      </c>
      <c r="M43">
        <f>SUMIFS(GameLog!AU:AU,GameLog!$D:$D,'CHW F'!$A43,GameLog!$E:$E,INDEX(Positions!$A$1:$B$9,MATCH('CHW F'!$B43,Positions!$A$1:$A$9,0),2),GameLog!$C:$C,"CHW")</f>
        <v>0</v>
      </c>
      <c r="N43">
        <f>SUMIFS(GameLog!AV:AV,GameLog!$D:$D,'CHW F'!$A43,GameLog!$E:$E,INDEX(Positions!$A$1:$B$9,MATCH('CHW F'!$B43,Positions!$A$1:$A$9,0),2),GameLog!$C:$C,"CHW")</f>
        <v>0</v>
      </c>
      <c r="O43" s="8">
        <f t="shared" si="0"/>
        <v>1</v>
      </c>
      <c r="P43" s="18" t="str">
        <f t="shared" si="1"/>
        <v/>
      </c>
      <c r="V43" s="15"/>
    </row>
    <row r="44" spans="1:22">
      <c r="A44" t="s">
        <v>2875</v>
      </c>
      <c r="B44" t="s">
        <v>2435</v>
      </c>
      <c r="C44">
        <f>COUNTIFS(GameLog!D:D,'CHW F'!A44,GameLog!C:C,"CHW",GameLog!E:E,INDEX(Positions!$A$1:$B$9,MATCH('CHW F'!$B44,Positions!$A$1:$A$9,0),2))</f>
        <v>1</v>
      </c>
      <c r="D44">
        <f>SUMIFS(GameLog!F:F,GameLog!$D:$D,'CHW F'!A44,GameLog!$E:$E,INDEX(Positions!$A$1:$B$9,MATCH('CHW F'!$B44,Positions!$A$1:$A$9,0),2),GameLog!$C:$C,"CHW")</f>
        <v>1</v>
      </c>
      <c r="E44" s="12">
        <f>SUMIFS(GameLog!AM:AM,GameLog!$D:$D,'CHW F'!$A44,GameLog!$E:$E,INDEX(Positions!$A$1:$B$9,MATCH('CHW F'!$B44,Positions!$A$1:$A$9,0),2),GameLog!$C:$C,"CHW")</f>
        <v>7</v>
      </c>
      <c r="F44">
        <f>SUMIFS(GameLog!AN:AN,GameLog!$D:$D,'CHW F'!$A44,GameLog!$E:$E,INDEX(Positions!$A$1:$B$9,MATCH('CHW F'!$B44,Positions!$A$1:$A$9,0),2),GameLog!$C:$C,"CHW")</f>
        <v>2</v>
      </c>
      <c r="G44">
        <f>SUMIFS(GameLog!AO:AO,GameLog!$D:$D,'CHW F'!$A44,GameLog!$E:$E,INDEX(Positions!$A$1:$B$9,MATCH('CHW F'!$B44,Positions!$A$1:$A$9,0),2),GameLog!$C:$C,"CHW")</f>
        <v>0</v>
      </c>
      <c r="H44">
        <f>SUMIFS(GameLog!AP:AP,GameLog!$D:$D,'CHW F'!$A44,GameLog!$E:$E,INDEX(Positions!$A$1:$B$9,MATCH('CHW F'!$B44,Positions!$A$1:$A$9,0),2),GameLog!$C:$C,"CHW")</f>
        <v>0</v>
      </c>
      <c r="I44">
        <f>SUMIFS(GameLog!AQ:AQ,GameLog!$D:$D,'CHW F'!$A44,GameLog!$E:$E,INDEX(Positions!$A$1:$B$9,MATCH('CHW F'!$B44,Positions!$A$1:$A$9,0),2),GameLog!$C:$C,"CHW")</f>
        <v>0</v>
      </c>
      <c r="J44">
        <f>SUMIFS(GameLog!AR:AR,GameLog!$D:$D,'CHW F'!$A44,GameLog!$E:$E,INDEX(Positions!$A$1:$B$9,MATCH('CHW F'!$B44,Positions!$A$1:$A$9,0),2),GameLog!$C:$C,"CHW")</f>
        <v>0</v>
      </c>
      <c r="K44">
        <f>SUMIFS(GameLog!AS:AS,GameLog!$D:$D,'CHW F'!$A44,GameLog!$E:$E,INDEX(Positions!$A$1:$B$9,MATCH('CHW F'!$B44,Positions!$A$1:$A$9,0),2),GameLog!$C:$C,"CHW")</f>
        <v>0</v>
      </c>
      <c r="L44">
        <f>SUMIFS(GameLog!AT:AT,GameLog!$D:$D,'CHW F'!$A44,GameLog!$E:$E,INDEX(Positions!$A$1:$B$9,MATCH('CHW F'!$B44,Positions!$A$1:$A$9,0),2),GameLog!$C:$C,"CHW")</f>
        <v>0</v>
      </c>
      <c r="M44">
        <f>SUMIFS(GameLog!AU:AU,GameLog!$D:$D,'CHW F'!$A44,GameLog!$E:$E,INDEX(Positions!$A$1:$B$9,MATCH('CHW F'!$B44,Positions!$A$1:$A$9,0),2),GameLog!$C:$C,"CHW")</f>
        <v>0</v>
      </c>
      <c r="N44">
        <f>SUMIFS(GameLog!AV:AV,GameLog!$D:$D,'CHW F'!$A44,GameLog!$E:$E,INDEX(Positions!$A$1:$B$9,MATCH('CHW F'!$B44,Positions!$A$1:$A$9,0),2),GameLog!$C:$C,"CHW")</f>
        <v>0</v>
      </c>
      <c r="O44" s="8">
        <f t="shared" si="0"/>
        <v>1</v>
      </c>
      <c r="P44" s="18" t="str">
        <f t="shared" si="1"/>
        <v/>
      </c>
      <c r="V44" s="15"/>
    </row>
    <row r="45" spans="1:22">
      <c r="A45" t="s">
        <v>2869</v>
      </c>
      <c r="B45" t="s">
        <v>2435</v>
      </c>
      <c r="C45">
        <f>COUNTIFS(GameLog!D:D,'CHW F'!A45,GameLog!C:C,"CHW",GameLog!E:E,INDEX(Positions!$A$1:$B$9,MATCH('CHW F'!$B45,Positions!$A$1:$A$9,0),2))</f>
        <v>0</v>
      </c>
      <c r="D45">
        <f>SUMIFS(GameLog!F:F,GameLog!$D:$D,'CHW F'!A45,GameLog!$E:$E,INDEX(Positions!$A$1:$B$9,MATCH('CHW F'!$B45,Positions!$A$1:$A$9,0),2),GameLog!$C:$C,"CHW")</f>
        <v>0</v>
      </c>
      <c r="E45" s="12">
        <f>SUMIFS(GameLog!AM:AM,GameLog!$D:$D,'CHW F'!$A45,GameLog!$E:$E,INDEX(Positions!$A$1:$B$9,MATCH('CHW F'!$B45,Positions!$A$1:$A$9,0),2),GameLog!$C:$C,"CHW")</f>
        <v>0</v>
      </c>
      <c r="F45">
        <f>SUMIFS(GameLog!AN:AN,GameLog!$D:$D,'CHW F'!$A45,GameLog!$E:$E,INDEX(Positions!$A$1:$B$9,MATCH('CHW F'!$B45,Positions!$A$1:$A$9,0),2),GameLog!$C:$C,"CHW")</f>
        <v>0</v>
      </c>
      <c r="G45">
        <f>SUMIFS(GameLog!AO:AO,GameLog!$D:$D,'CHW F'!$A45,GameLog!$E:$E,INDEX(Positions!$A$1:$B$9,MATCH('CHW F'!$B45,Positions!$A$1:$A$9,0),2),GameLog!$C:$C,"CHW")</f>
        <v>0</v>
      </c>
      <c r="H45">
        <f>SUMIFS(GameLog!AP:AP,GameLog!$D:$D,'CHW F'!$A45,GameLog!$E:$E,INDEX(Positions!$A$1:$B$9,MATCH('CHW F'!$B45,Positions!$A$1:$A$9,0),2),GameLog!$C:$C,"CHW")</f>
        <v>0</v>
      </c>
      <c r="I45">
        <f>SUMIFS(GameLog!AQ:AQ,GameLog!$D:$D,'CHW F'!$A45,GameLog!$E:$E,INDEX(Positions!$A$1:$B$9,MATCH('CHW F'!$B45,Positions!$A$1:$A$9,0),2),GameLog!$C:$C,"CHW")</f>
        <v>0</v>
      </c>
      <c r="J45">
        <f>SUMIFS(GameLog!AR:AR,GameLog!$D:$D,'CHW F'!$A45,GameLog!$E:$E,INDEX(Positions!$A$1:$B$9,MATCH('CHW F'!$B45,Positions!$A$1:$A$9,0),2),GameLog!$C:$C,"CHW")</f>
        <v>0</v>
      </c>
      <c r="K45">
        <f>SUMIFS(GameLog!AS:AS,GameLog!$D:$D,'CHW F'!$A45,GameLog!$E:$E,INDEX(Positions!$A$1:$B$9,MATCH('CHW F'!$B45,Positions!$A$1:$A$9,0),2),GameLog!$C:$C,"CHW")</f>
        <v>0</v>
      </c>
      <c r="L45">
        <f>SUMIFS(GameLog!AT:AT,GameLog!$D:$D,'CHW F'!$A45,GameLog!$E:$E,INDEX(Positions!$A$1:$B$9,MATCH('CHW F'!$B45,Positions!$A$1:$A$9,0),2),GameLog!$C:$C,"CHW")</f>
        <v>0</v>
      </c>
      <c r="M45">
        <f>SUMIFS(GameLog!AU:AU,GameLog!$D:$D,'CHW F'!$A45,GameLog!$E:$E,INDEX(Positions!$A$1:$B$9,MATCH('CHW F'!$B45,Positions!$A$1:$A$9,0),2),GameLog!$C:$C,"CHW")</f>
        <v>0</v>
      </c>
      <c r="N45">
        <f>SUMIFS(GameLog!AV:AV,GameLog!$D:$D,'CHW F'!$A45,GameLog!$E:$E,INDEX(Positions!$A$1:$B$9,MATCH('CHW F'!$B45,Positions!$A$1:$A$9,0),2),GameLog!$C:$C,"CHW")</f>
        <v>0</v>
      </c>
      <c r="O45" s="8">
        <f t="shared" si="0"/>
        <v>0</v>
      </c>
      <c r="P45" s="18" t="str">
        <f t="shared" si="1"/>
        <v/>
      </c>
      <c r="V45" s="15"/>
    </row>
    <row r="46" spans="1:22">
      <c r="A46" t="s">
        <v>2877</v>
      </c>
      <c r="B46" t="s">
        <v>2435</v>
      </c>
      <c r="C46">
        <f>COUNTIFS(GameLog!D:D,'CHW F'!A46,GameLog!C:C,"CHW",GameLog!E:E,INDEX(Positions!$A$1:$B$9,MATCH('CHW F'!$B46,Positions!$A$1:$A$9,0),2))</f>
        <v>0</v>
      </c>
      <c r="D46">
        <f>SUMIFS(GameLog!F:F,GameLog!$D:$D,'CHW F'!A46,GameLog!$E:$E,INDEX(Positions!$A$1:$B$9,MATCH('CHW F'!$B46,Positions!$A$1:$A$9,0),2),GameLog!$C:$C,"CHW")</f>
        <v>0</v>
      </c>
      <c r="E46" s="12">
        <f>SUMIFS(GameLog!AM:AM,GameLog!$D:$D,'CHW F'!$A46,GameLog!$E:$E,INDEX(Positions!$A$1:$B$9,MATCH('CHW F'!$B46,Positions!$A$1:$A$9,0),2),GameLog!$C:$C,"CHW")</f>
        <v>0</v>
      </c>
      <c r="F46">
        <f>SUMIFS(GameLog!AN:AN,GameLog!$D:$D,'CHW F'!$A46,GameLog!$E:$E,INDEX(Positions!$A$1:$B$9,MATCH('CHW F'!$B46,Positions!$A$1:$A$9,0),2),GameLog!$C:$C,"CHW")</f>
        <v>0</v>
      </c>
      <c r="G46">
        <f>SUMIFS(GameLog!AO:AO,GameLog!$D:$D,'CHW F'!$A46,GameLog!$E:$E,INDEX(Positions!$A$1:$B$9,MATCH('CHW F'!$B46,Positions!$A$1:$A$9,0),2),GameLog!$C:$C,"CHW")</f>
        <v>0</v>
      </c>
      <c r="H46">
        <f>SUMIFS(GameLog!AP:AP,GameLog!$D:$D,'CHW F'!$A46,GameLog!$E:$E,INDEX(Positions!$A$1:$B$9,MATCH('CHW F'!$B46,Positions!$A$1:$A$9,0),2),GameLog!$C:$C,"CHW")</f>
        <v>0</v>
      </c>
      <c r="I46">
        <f>SUMIFS(GameLog!AQ:AQ,GameLog!$D:$D,'CHW F'!$A46,GameLog!$E:$E,INDEX(Positions!$A$1:$B$9,MATCH('CHW F'!$B46,Positions!$A$1:$A$9,0),2),GameLog!$C:$C,"CHW")</f>
        <v>0</v>
      </c>
      <c r="J46">
        <f>SUMIFS(GameLog!AR:AR,GameLog!$D:$D,'CHW F'!$A46,GameLog!$E:$E,INDEX(Positions!$A$1:$B$9,MATCH('CHW F'!$B46,Positions!$A$1:$A$9,0),2),GameLog!$C:$C,"CHW")</f>
        <v>0</v>
      </c>
      <c r="K46">
        <f>SUMIFS(GameLog!AS:AS,GameLog!$D:$D,'CHW F'!$A46,GameLog!$E:$E,INDEX(Positions!$A$1:$B$9,MATCH('CHW F'!$B46,Positions!$A$1:$A$9,0),2),GameLog!$C:$C,"CHW")</f>
        <v>0</v>
      </c>
      <c r="L46">
        <f>SUMIFS(GameLog!AT:AT,GameLog!$D:$D,'CHW F'!$A46,GameLog!$E:$E,INDEX(Positions!$A$1:$B$9,MATCH('CHW F'!$B46,Positions!$A$1:$A$9,0),2),GameLog!$C:$C,"CHW")</f>
        <v>0</v>
      </c>
      <c r="M46">
        <f>SUMIFS(GameLog!AU:AU,GameLog!$D:$D,'CHW F'!$A46,GameLog!$E:$E,INDEX(Positions!$A$1:$B$9,MATCH('CHW F'!$B46,Positions!$A$1:$A$9,0),2),GameLog!$C:$C,"CHW")</f>
        <v>0</v>
      </c>
      <c r="N46">
        <f>SUMIFS(GameLog!AV:AV,GameLog!$D:$D,'CHW F'!$A46,GameLog!$E:$E,INDEX(Positions!$A$1:$B$9,MATCH('CHW F'!$B46,Positions!$A$1:$A$9,0),2),GameLog!$C:$C,"CHW")</f>
        <v>0</v>
      </c>
      <c r="O46" s="8">
        <f t="shared" si="0"/>
        <v>0</v>
      </c>
      <c r="P46" s="18" t="str">
        <f t="shared" si="1"/>
        <v/>
      </c>
      <c r="V46" s="15"/>
    </row>
    <row r="47" spans="1:22">
      <c r="A47" t="s">
        <v>2876</v>
      </c>
      <c r="B47" t="s">
        <v>2435</v>
      </c>
      <c r="C47">
        <f>COUNTIFS(GameLog!D:D,'CHW F'!A47,GameLog!C:C,"CHW",GameLog!E:E,INDEX(Positions!$A$1:$B$9,MATCH('CHW F'!$B47,Positions!$A$1:$A$9,0),2))</f>
        <v>0</v>
      </c>
      <c r="D47">
        <f>SUMIFS(GameLog!F:F,GameLog!$D:$D,'CHW F'!A47,GameLog!$E:$E,INDEX(Positions!$A$1:$B$9,MATCH('CHW F'!$B47,Positions!$A$1:$A$9,0),2),GameLog!$C:$C,"CHW")</f>
        <v>0</v>
      </c>
      <c r="E47" s="12">
        <f>SUMIFS(GameLog!AM:AM,GameLog!$D:$D,'CHW F'!$A47,GameLog!$E:$E,INDEX(Positions!$A$1:$B$9,MATCH('CHW F'!$B47,Positions!$A$1:$A$9,0),2),GameLog!$C:$C,"CHW")</f>
        <v>0</v>
      </c>
      <c r="F47">
        <f>SUMIFS(GameLog!AN:AN,GameLog!$D:$D,'CHW F'!$A47,GameLog!$E:$E,INDEX(Positions!$A$1:$B$9,MATCH('CHW F'!$B47,Positions!$A$1:$A$9,0),2),GameLog!$C:$C,"CHW")</f>
        <v>0</v>
      </c>
      <c r="G47">
        <f>SUMIFS(GameLog!AO:AO,GameLog!$D:$D,'CHW F'!$A47,GameLog!$E:$E,INDEX(Positions!$A$1:$B$9,MATCH('CHW F'!$B47,Positions!$A$1:$A$9,0),2),GameLog!$C:$C,"CHW")</f>
        <v>0</v>
      </c>
      <c r="H47">
        <f>SUMIFS(GameLog!AP:AP,GameLog!$D:$D,'CHW F'!$A47,GameLog!$E:$E,INDEX(Positions!$A$1:$B$9,MATCH('CHW F'!$B47,Positions!$A$1:$A$9,0),2),GameLog!$C:$C,"CHW")</f>
        <v>0</v>
      </c>
      <c r="I47">
        <f>SUMIFS(GameLog!AQ:AQ,GameLog!$D:$D,'CHW F'!$A47,GameLog!$E:$E,INDEX(Positions!$A$1:$B$9,MATCH('CHW F'!$B47,Positions!$A$1:$A$9,0),2),GameLog!$C:$C,"CHW")</f>
        <v>0</v>
      </c>
      <c r="J47">
        <f>SUMIFS(GameLog!AR:AR,GameLog!$D:$D,'CHW F'!$A47,GameLog!$E:$E,INDEX(Positions!$A$1:$B$9,MATCH('CHW F'!$B47,Positions!$A$1:$A$9,0),2),GameLog!$C:$C,"CHW")</f>
        <v>0</v>
      </c>
      <c r="K47">
        <f>SUMIFS(GameLog!AS:AS,GameLog!$D:$D,'CHW F'!$A47,GameLog!$E:$E,INDEX(Positions!$A$1:$B$9,MATCH('CHW F'!$B47,Positions!$A$1:$A$9,0),2),GameLog!$C:$C,"CHW")</f>
        <v>0</v>
      </c>
      <c r="L47">
        <f>SUMIFS(GameLog!AT:AT,GameLog!$D:$D,'CHW F'!$A47,GameLog!$E:$E,INDEX(Positions!$A$1:$B$9,MATCH('CHW F'!$B47,Positions!$A$1:$A$9,0),2),GameLog!$C:$C,"CHW")</f>
        <v>0</v>
      </c>
      <c r="M47">
        <f>SUMIFS(GameLog!AU:AU,GameLog!$D:$D,'CHW F'!$A47,GameLog!$E:$E,INDEX(Positions!$A$1:$B$9,MATCH('CHW F'!$B47,Positions!$A$1:$A$9,0),2),GameLog!$C:$C,"CHW")</f>
        <v>0</v>
      </c>
      <c r="N47">
        <f>SUMIFS(GameLog!AV:AV,GameLog!$D:$D,'CHW F'!$A47,GameLog!$E:$E,INDEX(Positions!$A$1:$B$9,MATCH('CHW F'!$B47,Positions!$A$1:$A$9,0),2),GameLog!$C:$C,"CHW")</f>
        <v>0</v>
      </c>
      <c r="O47" s="8">
        <f t="shared" si="0"/>
        <v>0</v>
      </c>
      <c r="P47" s="18" t="str">
        <f t="shared" si="1"/>
        <v/>
      </c>
      <c r="V47" s="15"/>
    </row>
    <row r="48" spans="1:22">
      <c r="A48" t="s">
        <v>2870</v>
      </c>
      <c r="B48" t="s">
        <v>2435</v>
      </c>
      <c r="C48">
        <f>COUNTIFS(GameLog!D:D,'CHW F'!A48,GameLog!C:C,"CHW",GameLog!E:E,INDEX(Positions!$A$1:$B$9,MATCH('CHW F'!$B48,Positions!$A$1:$A$9,0),2))</f>
        <v>1</v>
      </c>
      <c r="D48">
        <f>SUMIFS(GameLog!F:F,GameLog!$D:$D,'CHW F'!A48,GameLog!$E:$E,INDEX(Positions!$A$1:$B$9,MATCH('CHW F'!$B48,Positions!$A$1:$A$9,0),2),GameLog!$C:$C,"CHW")</f>
        <v>0</v>
      </c>
      <c r="E48" s="12">
        <f>SUMIFS(GameLog!AM:AM,GameLog!$D:$D,'CHW F'!$A48,GameLog!$E:$E,INDEX(Positions!$A$1:$B$9,MATCH('CHW F'!$B48,Positions!$A$1:$A$9,0),2),GameLog!$C:$C,"CHW")</f>
        <v>2</v>
      </c>
      <c r="F48">
        <f>SUMIFS(GameLog!AN:AN,GameLog!$D:$D,'CHW F'!$A48,GameLog!$E:$E,INDEX(Positions!$A$1:$B$9,MATCH('CHW F'!$B48,Positions!$A$1:$A$9,0),2),GameLog!$C:$C,"CHW")</f>
        <v>1</v>
      </c>
      <c r="G48">
        <f>SUMIFS(GameLog!AO:AO,GameLog!$D:$D,'CHW F'!$A48,GameLog!$E:$E,INDEX(Positions!$A$1:$B$9,MATCH('CHW F'!$B48,Positions!$A$1:$A$9,0),2),GameLog!$C:$C,"CHW")</f>
        <v>0</v>
      </c>
      <c r="H48">
        <f>SUMIFS(GameLog!AP:AP,GameLog!$D:$D,'CHW F'!$A48,GameLog!$E:$E,INDEX(Positions!$A$1:$B$9,MATCH('CHW F'!$B48,Positions!$A$1:$A$9,0),2),GameLog!$C:$C,"CHW")</f>
        <v>0</v>
      </c>
      <c r="I48">
        <f>SUMIFS(GameLog!AQ:AQ,GameLog!$D:$D,'CHW F'!$A48,GameLog!$E:$E,INDEX(Positions!$A$1:$B$9,MATCH('CHW F'!$B48,Positions!$A$1:$A$9,0),2),GameLog!$C:$C,"CHW")</f>
        <v>0</v>
      </c>
      <c r="J48">
        <f>SUMIFS(GameLog!AR:AR,GameLog!$D:$D,'CHW F'!$A48,GameLog!$E:$E,INDEX(Positions!$A$1:$B$9,MATCH('CHW F'!$B48,Positions!$A$1:$A$9,0),2),GameLog!$C:$C,"CHW")</f>
        <v>0</v>
      </c>
      <c r="K48">
        <f>SUMIFS(GameLog!AS:AS,GameLog!$D:$D,'CHW F'!$A48,GameLog!$E:$E,INDEX(Positions!$A$1:$B$9,MATCH('CHW F'!$B48,Positions!$A$1:$A$9,0),2),GameLog!$C:$C,"CHW")</f>
        <v>0</v>
      </c>
      <c r="L48">
        <f>SUMIFS(GameLog!AT:AT,GameLog!$D:$D,'CHW F'!$A48,GameLog!$E:$E,INDEX(Positions!$A$1:$B$9,MATCH('CHW F'!$B48,Positions!$A$1:$A$9,0),2),GameLog!$C:$C,"CHW")</f>
        <v>0</v>
      </c>
      <c r="M48">
        <f>SUMIFS(GameLog!AU:AU,GameLog!$D:$D,'CHW F'!$A48,GameLog!$E:$E,INDEX(Positions!$A$1:$B$9,MATCH('CHW F'!$B48,Positions!$A$1:$A$9,0),2),GameLog!$C:$C,"CHW")</f>
        <v>0</v>
      </c>
      <c r="N48">
        <f>SUMIFS(GameLog!AV:AV,GameLog!$D:$D,'CHW F'!$A48,GameLog!$E:$E,INDEX(Positions!$A$1:$B$9,MATCH('CHW F'!$B48,Positions!$A$1:$A$9,0),2),GameLog!$C:$C,"CHW")</f>
        <v>0</v>
      </c>
      <c r="O48" s="8">
        <f t="shared" si="0"/>
        <v>1</v>
      </c>
      <c r="P48" s="18" t="str">
        <f t="shared" si="1"/>
        <v/>
      </c>
      <c r="V48" s="15"/>
    </row>
    <row r="49" spans="1:22">
      <c r="A49" t="s">
        <v>2888</v>
      </c>
      <c r="B49" t="s">
        <v>2436</v>
      </c>
      <c r="C49">
        <f>COUNTIFS(GameLog!D:D,'CHW F'!A49,GameLog!C:C,"CHW",GameLog!E:E,INDEX(Positions!$A$1:$B$9,MATCH('CHW F'!$B49,Positions!$A$1:$A$9,0),2))</f>
        <v>2</v>
      </c>
      <c r="D49">
        <f>SUMIFS(GameLog!F:F,GameLog!$D:$D,'CHW F'!A49,GameLog!$E:$E,INDEX(Positions!$A$1:$B$9,MATCH('CHW F'!$B49,Positions!$A$1:$A$9,0),2),GameLog!$C:$C,"CHW")</f>
        <v>1</v>
      </c>
      <c r="E49" s="12">
        <f>SUMIFS(GameLog!AM:AM,GameLog!$D:$D,'CHW F'!$A49,GameLog!$E:$E,INDEX(Positions!$A$1:$B$9,MATCH('CHW F'!$B49,Positions!$A$1:$A$9,0),2),GameLog!$C:$C,"CHW")</f>
        <v>9</v>
      </c>
      <c r="F49">
        <f>SUMIFS(GameLog!AN:AN,GameLog!$D:$D,'CHW F'!$A49,GameLog!$E:$E,INDEX(Positions!$A$1:$B$9,MATCH('CHW F'!$B49,Positions!$A$1:$A$9,0),2),GameLog!$C:$C,"CHW")</f>
        <v>1</v>
      </c>
      <c r="G49">
        <f>SUMIFS(GameLog!AO:AO,GameLog!$D:$D,'CHW F'!$A49,GameLog!$E:$E,INDEX(Positions!$A$1:$B$9,MATCH('CHW F'!$B49,Positions!$A$1:$A$9,0),2),GameLog!$C:$C,"CHW")</f>
        <v>1</v>
      </c>
      <c r="H49">
        <f>SUMIFS(GameLog!AP:AP,GameLog!$D:$D,'CHW F'!$A49,GameLog!$E:$E,INDEX(Positions!$A$1:$B$9,MATCH('CHW F'!$B49,Positions!$A$1:$A$9,0),2),GameLog!$C:$C,"CHW")</f>
        <v>0</v>
      </c>
      <c r="I49">
        <f>SUMIFS(GameLog!AQ:AQ,GameLog!$D:$D,'CHW F'!$A49,GameLog!$E:$E,INDEX(Positions!$A$1:$B$9,MATCH('CHW F'!$B49,Positions!$A$1:$A$9,0),2),GameLog!$C:$C,"CHW")</f>
        <v>0</v>
      </c>
      <c r="J49">
        <f>SUMIFS(GameLog!AR:AR,GameLog!$D:$D,'CHW F'!$A49,GameLog!$E:$E,INDEX(Positions!$A$1:$B$9,MATCH('CHW F'!$B49,Positions!$A$1:$A$9,0),2),GameLog!$C:$C,"CHW")</f>
        <v>0</v>
      </c>
      <c r="K49">
        <f>SUMIFS(GameLog!AS:AS,GameLog!$D:$D,'CHW F'!$A49,GameLog!$E:$E,INDEX(Positions!$A$1:$B$9,MATCH('CHW F'!$B49,Positions!$A$1:$A$9,0),2),GameLog!$C:$C,"CHW")</f>
        <v>0</v>
      </c>
      <c r="L49">
        <f>SUMIFS(GameLog!AT:AT,GameLog!$D:$D,'CHW F'!$A49,GameLog!$E:$E,INDEX(Positions!$A$1:$B$9,MATCH('CHW F'!$B49,Positions!$A$1:$A$9,0),2),GameLog!$C:$C,"CHW")</f>
        <v>0</v>
      </c>
      <c r="M49">
        <f>SUMIFS(GameLog!AU:AU,GameLog!$D:$D,'CHW F'!$A49,GameLog!$E:$E,INDEX(Positions!$A$1:$B$9,MATCH('CHW F'!$B49,Positions!$A$1:$A$9,0),2),GameLog!$C:$C,"CHW")</f>
        <v>0</v>
      </c>
      <c r="N49">
        <f>SUMIFS(GameLog!AV:AV,GameLog!$D:$D,'CHW F'!$A49,GameLog!$E:$E,INDEX(Positions!$A$1:$B$9,MATCH('CHW F'!$B49,Positions!$A$1:$A$9,0),2),GameLog!$C:$C,"CHW")</f>
        <v>0</v>
      </c>
      <c r="O49" s="8">
        <f t="shared" si="0"/>
        <v>1</v>
      </c>
      <c r="P49" s="18" t="str">
        <f t="shared" si="1"/>
        <v/>
      </c>
      <c r="V49" s="15"/>
    </row>
    <row r="50" spans="1:22">
      <c r="A50" t="s">
        <v>2875</v>
      </c>
      <c r="B50" t="s">
        <v>2436</v>
      </c>
      <c r="C50">
        <f>COUNTIFS(GameLog!D:D,'CHW F'!A50,GameLog!C:C,"CHW",GameLog!E:E,INDEX(Positions!$A$1:$B$9,MATCH('CHW F'!$B50,Positions!$A$1:$A$9,0),2))</f>
        <v>3</v>
      </c>
      <c r="D50">
        <f>SUMIFS(GameLog!F:F,GameLog!$D:$D,'CHW F'!A50,GameLog!$E:$E,INDEX(Positions!$A$1:$B$9,MATCH('CHW F'!$B50,Positions!$A$1:$A$9,0),2),GameLog!$C:$C,"CHW")</f>
        <v>2</v>
      </c>
      <c r="E50" s="12">
        <f>SUMIFS(GameLog!AM:AM,GameLog!$D:$D,'CHW F'!$A50,GameLog!$E:$E,INDEX(Positions!$A$1:$B$9,MATCH('CHW F'!$B50,Positions!$A$1:$A$9,0),2),GameLog!$C:$C,"CHW")</f>
        <v>16</v>
      </c>
      <c r="F50">
        <f>SUMIFS(GameLog!AN:AN,GameLog!$D:$D,'CHW F'!$A50,GameLog!$E:$E,INDEX(Positions!$A$1:$B$9,MATCH('CHW F'!$B50,Positions!$A$1:$A$9,0),2),GameLog!$C:$C,"CHW")</f>
        <v>8</v>
      </c>
      <c r="G50">
        <f>SUMIFS(GameLog!AO:AO,GameLog!$D:$D,'CHW F'!$A50,GameLog!$E:$E,INDEX(Positions!$A$1:$B$9,MATCH('CHW F'!$B50,Positions!$A$1:$A$9,0),2),GameLog!$C:$C,"CHW")</f>
        <v>0</v>
      </c>
      <c r="H50">
        <f>SUMIFS(GameLog!AP:AP,GameLog!$D:$D,'CHW F'!$A50,GameLog!$E:$E,INDEX(Positions!$A$1:$B$9,MATCH('CHW F'!$B50,Positions!$A$1:$A$9,0),2),GameLog!$C:$C,"CHW")</f>
        <v>0</v>
      </c>
      <c r="I50">
        <f>SUMIFS(GameLog!AQ:AQ,GameLog!$D:$D,'CHW F'!$A50,GameLog!$E:$E,INDEX(Positions!$A$1:$B$9,MATCH('CHW F'!$B50,Positions!$A$1:$A$9,0),2),GameLog!$C:$C,"CHW")</f>
        <v>0</v>
      </c>
      <c r="J50">
        <f>SUMIFS(GameLog!AR:AR,GameLog!$D:$D,'CHW F'!$A50,GameLog!$E:$E,INDEX(Positions!$A$1:$B$9,MATCH('CHW F'!$B50,Positions!$A$1:$A$9,0),2),GameLog!$C:$C,"CHW")</f>
        <v>0</v>
      </c>
      <c r="K50">
        <f>SUMIFS(GameLog!AS:AS,GameLog!$D:$D,'CHW F'!$A50,GameLog!$E:$E,INDEX(Positions!$A$1:$B$9,MATCH('CHW F'!$B50,Positions!$A$1:$A$9,0),2),GameLog!$C:$C,"CHW")</f>
        <v>0</v>
      </c>
      <c r="L50">
        <f>SUMIFS(GameLog!AT:AT,GameLog!$D:$D,'CHW F'!$A50,GameLog!$E:$E,INDEX(Positions!$A$1:$B$9,MATCH('CHW F'!$B50,Positions!$A$1:$A$9,0),2),GameLog!$C:$C,"CHW")</f>
        <v>0</v>
      </c>
      <c r="M50">
        <f>SUMIFS(GameLog!AU:AU,GameLog!$D:$D,'CHW F'!$A50,GameLog!$E:$E,INDEX(Positions!$A$1:$B$9,MATCH('CHW F'!$B50,Positions!$A$1:$A$9,0),2),GameLog!$C:$C,"CHW")</f>
        <v>0</v>
      </c>
      <c r="N50">
        <f>SUMIFS(GameLog!AV:AV,GameLog!$D:$D,'CHW F'!$A50,GameLog!$E:$E,INDEX(Positions!$A$1:$B$9,MATCH('CHW F'!$B50,Positions!$A$1:$A$9,0),2),GameLog!$C:$C,"CHW")</f>
        <v>0</v>
      </c>
      <c r="O50" s="8">
        <f t="shared" si="0"/>
        <v>1</v>
      </c>
      <c r="P50" s="18" t="str">
        <f t="shared" si="1"/>
        <v/>
      </c>
      <c r="V50" s="15"/>
    </row>
    <row r="51" spans="1:22">
      <c r="A51" t="s">
        <v>2876</v>
      </c>
      <c r="B51" t="s">
        <v>2436</v>
      </c>
      <c r="C51">
        <f>COUNTIFS(GameLog!D:D,'CHW F'!A51,GameLog!C:C,"CHW",GameLog!E:E,INDEX(Positions!$A$1:$B$9,MATCH('CHW F'!$B51,Positions!$A$1:$A$9,0),2))</f>
        <v>0</v>
      </c>
      <c r="D51">
        <f>SUMIFS(GameLog!F:F,GameLog!$D:$D,'CHW F'!A51,GameLog!$E:$E,INDEX(Positions!$A$1:$B$9,MATCH('CHW F'!$B51,Positions!$A$1:$A$9,0),2),GameLog!$C:$C,"CHW")</f>
        <v>0</v>
      </c>
      <c r="E51" s="12">
        <f>SUMIFS(GameLog!AM:AM,GameLog!$D:$D,'CHW F'!$A51,GameLog!$E:$E,INDEX(Positions!$A$1:$B$9,MATCH('CHW F'!$B51,Positions!$A$1:$A$9,0),2),GameLog!$C:$C,"CHW")</f>
        <v>0</v>
      </c>
      <c r="F51">
        <f>SUMIFS(GameLog!AN:AN,GameLog!$D:$D,'CHW F'!$A51,GameLog!$E:$E,INDEX(Positions!$A$1:$B$9,MATCH('CHW F'!$B51,Positions!$A$1:$A$9,0),2),GameLog!$C:$C,"CHW")</f>
        <v>0</v>
      </c>
      <c r="G51">
        <f>SUMIFS(GameLog!AO:AO,GameLog!$D:$D,'CHW F'!$A51,GameLog!$E:$E,INDEX(Positions!$A$1:$B$9,MATCH('CHW F'!$B51,Positions!$A$1:$A$9,0),2),GameLog!$C:$C,"CHW")</f>
        <v>0</v>
      </c>
      <c r="H51">
        <f>SUMIFS(GameLog!AP:AP,GameLog!$D:$D,'CHW F'!$A51,GameLog!$E:$E,INDEX(Positions!$A$1:$B$9,MATCH('CHW F'!$B51,Positions!$A$1:$A$9,0),2),GameLog!$C:$C,"CHW")</f>
        <v>0</v>
      </c>
      <c r="I51">
        <f>SUMIFS(GameLog!AQ:AQ,GameLog!$D:$D,'CHW F'!$A51,GameLog!$E:$E,INDEX(Positions!$A$1:$B$9,MATCH('CHW F'!$B51,Positions!$A$1:$A$9,0),2),GameLog!$C:$C,"CHW")</f>
        <v>0</v>
      </c>
      <c r="J51">
        <f>SUMIFS(GameLog!AR:AR,GameLog!$D:$D,'CHW F'!$A51,GameLog!$E:$E,INDEX(Positions!$A$1:$B$9,MATCH('CHW F'!$B51,Positions!$A$1:$A$9,0),2),GameLog!$C:$C,"CHW")</f>
        <v>0</v>
      </c>
      <c r="K51">
        <f>SUMIFS(GameLog!AS:AS,GameLog!$D:$D,'CHW F'!$A51,GameLog!$E:$E,INDEX(Positions!$A$1:$B$9,MATCH('CHW F'!$B51,Positions!$A$1:$A$9,0),2),GameLog!$C:$C,"CHW")</f>
        <v>0</v>
      </c>
      <c r="L51">
        <f>SUMIFS(GameLog!AT:AT,GameLog!$D:$D,'CHW F'!$A51,GameLog!$E:$E,INDEX(Positions!$A$1:$B$9,MATCH('CHW F'!$B51,Positions!$A$1:$A$9,0),2),GameLog!$C:$C,"CHW")</f>
        <v>0</v>
      </c>
      <c r="M51">
        <f>SUMIFS(GameLog!AU:AU,GameLog!$D:$D,'CHW F'!$A51,GameLog!$E:$E,INDEX(Positions!$A$1:$B$9,MATCH('CHW F'!$B51,Positions!$A$1:$A$9,0),2),GameLog!$C:$C,"CHW")</f>
        <v>0</v>
      </c>
      <c r="N51">
        <f>SUMIFS(GameLog!AV:AV,GameLog!$D:$D,'CHW F'!$A51,GameLog!$E:$E,INDEX(Positions!$A$1:$B$9,MATCH('CHW F'!$B51,Positions!$A$1:$A$9,0),2),GameLog!$C:$C,"CHW")</f>
        <v>0</v>
      </c>
      <c r="O51" s="8">
        <f t="shared" si="0"/>
        <v>0</v>
      </c>
      <c r="P51" s="18" t="str">
        <f t="shared" si="1"/>
        <v/>
      </c>
      <c r="V51" s="15"/>
    </row>
    <row r="52" spans="1:22">
      <c r="A52" t="s">
        <v>2870</v>
      </c>
      <c r="B52" t="s">
        <v>2436</v>
      </c>
      <c r="C52">
        <f>COUNTIFS(GameLog!D:D,'CHW F'!A52,GameLog!C:C,"CHW",GameLog!E:E,INDEX(Positions!$A$1:$B$9,MATCH('CHW F'!$B52,Positions!$A$1:$A$9,0),2))</f>
        <v>0</v>
      </c>
      <c r="D52">
        <f>SUMIFS(GameLog!F:F,GameLog!$D:$D,'CHW F'!A52,GameLog!$E:$E,INDEX(Positions!$A$1:$B$9,MATCH('CHW F'!$B52,Positions!$A$1:$A$9,0),2),GameLog!$C:$C,"CHW")</f>
        <v>0</v>
      </c>
      <c r="E52" s="12">
        <f>SUMIFS(GameLog!AM:AM,GameLog!$D:$D,'CHW F'!$A52,GameLog!$E:$E,INDEX(Positions!$A$1:$B$9,MATCH('CHW F'!$B52,Positions!$A$1:$A$9,0),2),GameLog!$C:$C,"CHW")</f>
        <v>0</v>
      </c>
      <c r="F52">
        <f>SUMIFS(GameLog!AN:AN,GameLog!$D:$D,'CHW F'!$A52,GameLog!$E:$E,INDEX(Positions!$A$1:$B$9,MATCH('CHW F'!$B52,Positions!$A$1:$A$9,0),2),GameLog!$C:$C,"CHW")</f>
        <v>0</v>
      </c>
      <c r="G52">
        <f>SUMIFS(GameLog!AO:AO,GameLog!$D:$D,'CHW F'!$A52,GameLog!$E:$E,INDEX(Positions!$A$1:$B$9,MATCH('CHW F'!$B52,Positions!$A$1:$A$9,0),2),GameLog!$C:$C,"CHW")</f>
        <v>0</v>
      </c>
      <c r="H52">
        <f>SUMIFS(GameLog!AP:AP,GameLog!$D:$D,'CHW F'!$A52,GameLog!$E:$E,INDEX(Positions!$A$1:$B$9,MATCH('CHW F'!$B52,Positions!$A$1:$A$9,0),2),GameLog!$C:$C,"CHW")</f>
        <v>0</v>
      </c>
      <c r="I52">
        <f>SUMIFS(GameLog!AQ:AQ,GameLog!$D:$D,'CHW F'!$A52,GameLog!$E:$E,INDEX(Positions!$A$1:$B$9,MATCH('CHW F'!$B52,Positions!$A$1:$A$9,0),2),GameLog!$C:$C,"CHW")</f>
        <v>0</v>
      </c>
      <c r="J52">
        <f>SUMIFS(GameLog!AR:AR,GameLog!$D:$D,'CHW F'!$A52,GameLog!$E:$E,INDEX(Positions!$A$1:$B$9,MATCH('CHW F'!$B52,Positions!$A$1:$A$9,0),2),GameLog!$C:$C,"CHW")</f>
        <v>0</v>
      </c>
      <c r="K52">
        <f>SUMIFS(GameLog!AS:AS,GameLog!$D:$D,'CHW F'!$A52,GameLog!$E:$E,INDEX(Positions!$A$1:$B$9,MATCH('CHW F'!$B52,Positions!$A$1:$A$9,0),2),GameLog!$C:$C,"CHW")</f>
        <v>0</v>
      </c>
      <c r="L52">
        <f>SUMIFS(GameLog!AT:AT,GameLog!$D:$D,'CHW F'!$A52,GameLog!$E:$E,INDEX(Positions!$A$1:$B$9,MATCH('CHW F'!$B52,Positions!$A$1:$A$9,0),2),GameLog!$C:$C,"CHW")</f>
        <v>0</v>
      </c>
      <c r="M52">
        <f>SUMIFS(GameLog!AU:AU,GameLog!$D:$D,'CHW F'!$A52,GameLog!$E:$E,INDEX(Positions!$A$1:$B$9,MATCH('CHW F'!$B52,Positions!$A$1:$A$9,0),2),GameLog!$C:$C,"CHW")</f>
        <v>0</v>
      </c>
      <c r="N52">
        <f>SUMIFS(GameLog!AV:AV,GameLog!$D:$D,'CHW F'!$A52,GameLog!$E:$E,INDEX(Positions!$A$1:$B$9,MATCH('CHW F'!$B52,Positions!$A$1:$A$9,0),2),GameLog!$C:$C,"CHW")</f>
        <v>0</v>
      </c>
      <c r="O52" s="8">
        <f t="shared" si="0"/>
        <v>0</v>
      </c>
      <c r="P52" s="18" t="str">
        <f t="shared" si="1"/>
        <v/>
      </c>
      <c r="V52" s="15"/>
    </row>
    <row r="53" spans="1:22">
      <c r="A53" t="s">
        <v>2875</v>
      </c>
      <c r="B53" t="s">
        <v>2437</v>
      </c>
      <c r="C53">
        <f>COUNTIFS(GameLog!D:D,'CHW F'!A53,GameLog!C:C,"CHW",GameLog!E:E,INDEX(Positions!$A$1:$B$9,MATCH('CHW F'!$B53,Positions!$A$1:$A$9,0),2))</f>
        <v>1</v>
      </c>
      <c r="D53">
        <f>SUMIFS(GameLog!F:F,GameLog!$D:$D,'CHW F'!A53,GameLog!$E:$E,INDEX(Positions!$A$1:$B$9,MATCH('CHW F'!$B53,Positions!$A$1:$A$9,0),2),GameLog!$C:$C,"CHW")</f>
        <v>0</v>
      </c>
      <c r="E53" s="12">
        <f>SUMIFS(GameLog!AM:AM,GameLog!$D:$D,'CHW F'!$A53,GameLog!$E:$E,INDEX(Positions!$A$1:$B$9,MATCH('CHW F'!$B53,Positions!$A$1:$A$9,0),2),GameLog!$C:$C,"CHW")</f>
        <v>2</v>
      </c>
      <c r="F53">
        <f>SUMIFS(GameLog!AN:AN,GameLog!$D:$D,'CHW F'!$A53,GameLog!$E:$E,INDEX(Positions!$A$1:$B$9,MATCH('CHW F'!$B53,Positions!$A$1:$A$9,0),2),GameLog!$C:$C,"CHW")</f>
        <v>0</v>
      </c>
      <c r="G53">
        <f>SUMIFS(GameLog!AO:AO,GameLog!$D:$D,'CHW F'!$A53,GameLog!$E:$E,INDEX(Positions!$A$1:$B$9,MATCH('CHW F'!$B53,Positions!$A$1:$A$9,0),2),GameLog!$C:$C,"CHW")</f>
        <v>0</v>
      </c>
      <c r="H53">
        <f>SUMIFS(GameLog!AP:AP,GameLog!$D:$D,'CHW F'!$A53,GameLog!$E:$E,INDEX(Positions!$A$1:$B$9,MATCH('CHW F'!$B53,Positions!$A$1:$A$9,0),2),GameLog!$C:$C,"CHW")</f>
        <v>0</v>
      </c>
      <c r="I53">
        <f>SUMIFS(GameLog!AQ:AQ,GameLog!$D:$D,'CHW F'!$A53,GameLog!$E:$E,INDEX(Positions!$A$1:$B$9,MATCH('CHW F'!$B53,Positions!$A$1:$A$9,0),2),GameLog!$C:$C,"CHW")</f>
        <v>0</v>
      </c>
      <c r="J53">
        <f>SUMIFS(GameLog!AR:AR,GameLog!$D:$D,'CHW F'!$A53,GameLog!$E:$E,INDEX(Positions!$A$1:$B$9,MATCH('CHW F'!$B53,Positions!$A$1:$A$9,0),2),GameLog!$C:$C,"CHW")</f>
        <v>0</v>
      </c>
      <c r="K53">
        <f>SUMIFS(GameLog!AS:AS,GameLog!$D:$D,'CHW F'!$A53,GameLog!$E:$E,INDEX(Positions!$A$1:$B$9,MATCH('CHW F'!$B53,Positions!$A$1:$A$9,0),2),GameLog!$C:$C,"CHW")</f>
        <v>0</v>
      </c>
      <c r="L53">
        <f>SUMIFS(GameLog!AT:AT,GameLog!$D:$D,'CHW F'!$A53,GameLog!$E:$E,INDEX(Positions!$A$1:$B$9,MATCH('CHW F'!$B53,Positions!$A$1:$A$9,0),2),GameLog!$C:$C,"CHW")</f>
        <v>0</v>
      </c>
      <c r="M53">
        <f>SUMIFS(GameLog!AU:AU,GameLog!$D:$D,'CHW F'!$A53,GameLog!$E:$E,INDEX(Positions!$A$1:$B$9,MATCH('CHW F'!$B53,Positions!$A$1:$A$9,0),2),GameLog!$C:$C,"CHW")</f>
        <v>0</v>
      </c>
      <c r="N53">
        <f>SUMIFS(GameLog!AV:AV,GameLog!$D:$D,'CHW F'!$A53,GameLog!$E:$E,INDEX(Positions!$A$1:$B$9,MATCH('CHW F'!$B53,Positions!$A$1:$A$9,0),2),GameLog!$C:$C,"CHW")</f>
        <v>0</v>
      </c>
      <c r="O53" s="8">
        <f t="shared" si="0"/>
        <v>0</v>
      </c>
      <c r="P53" s="18" t="str">
        <f t="shared" si="1"/>
        <v/>
      </c>
      <c r="V53" s="15"/>
    </row>
    <row r="54" spans="1:22">
      <c r="A54" t="s">
        <v>2877</v>
      </c>
      <c r="B54" t="s">
        <v>2437</v>
      </c>
      <c r="C54">
        <f>COUNTIFS(GameLog!D:D,'CHW F'!A54,GameLog!C:C,"CHW",GameLog!E:E,INDEX(Positions!$A$1:$B$9,MATCH('CHW F'!$B54,Positions!$A$1:$A$9,0),2))</f>
        <v>0</v>
      </c>
      <c r="D54">
        <f>SUMIFS(GameLog!F:F,GameLog!$D:$D,'CHW F'!A54,GameLog!$E:$E,INDEX(Positions!$A$1:$B$9,MATCH('CHW F'!$B54,Positions!$A$1:$A$9,0),2),GameLog!$C:$C,"CHW")</f>
        <v>0</v>
      </c>
      <c r="E54" s="12">
        <f>SUMIFS(GameLog!AM:AM,GameLog!$D:$D,'CHW F'!$A54,GameLog!$E:$E,INDEX(Positions!$A$1:$B$9,MATCH('CHW F'!$B54,Positions!$A$1:$A$9,0),2),GameLog!$C:$C,"CHW")</f>
        <v>0</v>
      </c>
      <c r="F54">
        <f>SUMIFS(GameLog!AN:AN,GameLog!$D:$D,'CHW F'!$A54,GameLog!$E:$E,INDEX(Positions!$A$1:$B$9,MATCH('CHW F'!$B54,Positions!$A$1:$A$9,0),2),GameLog!$C:$C,"CHW")</f>
        <v>0</v>
      </c>
      <c r="G54">
        <f>SUMIFS(GameLog!AO:AO,GameLog!$D:$D,'CHW F'!$A54,GameLog!$E:$E,INDEX(Positions!$A$1:$B$9,MATCH('CHW F'!$B54,Positions!$A$1:$A$9,0),2),GameLog!$C:$C,"CHW")</f>
        <v>0</v>
      </c>
      <c r="H54">
        <f>SUMIFS(GameLog!AP:AP,GameLog!$D:$D,'CHW F'!$A54,GameLog!$E:$E,INDEX(Positions!$A$1:$B$9,MATCH('CHW F'!$B54,Positions!$A$1:$A$9,0),2),GameLog!$C:$C,"CHW")</f>
        <v>0</v>
      </c>
      <c r="I54">
        <f>SUMIFS(GameLog!AQ:AQ,GameLog!$D:$D,'CHW F'!$A54,GameLog!$E:$E,INDEX(Positions!$A$1:$B$9,MATCH('CHW F'!$B54,Positions!$A$1:$A$9,0),2),GameLog!$C:$C,"CHW")</f>
        <v>0</v>
      </c>
      <c r="J54">
        <f>SUMIFS(GameLog!AR:AR,GameLog!$D:$D,'CHW F'!$A54,GameLog!$E:$E,INDEX(Positions!$A$1:$B$9,MATCH('CHW F'!$B54,Positions!$A$1:$A$9,0),2),GameLog!$C:$C,"CHW")</f>
        <v>0</v>
      </c>
      <c r="K54">
        <f>SUMIFS(GameLog!AS:AS,GameLog!$D:$D,'CHW F'!$A54,GameLog!$E:$E,INDEX(Positions!$A$1:$B$9,MATCH('CHW F'!$B54,Positions!$A$1:$A$9,0),2),GameLog!$C:$C,"CHW")</f>
        <v>0</v>
      </c>
      <c r="L54">
        <f>SUMIFS(GameLog!AT:AT,GameLog!$D:$D,'CHW F'!$A54,GameLog!$E:$E,INDEX(Positions!$A$1:$B$9,MATCH('CHW F'!$B54,Positions!$A$1:$A$9,0),2),GameLog!$C:$C,"CHW")</f>
        <v>0</v>
      </c>
      <c r="M54">
        <f>SUMIFS(GameLog!AU:AU,GameLog!$D:$D,'CHW F'!$A54,GameLog!$E:$E,INDEX(Positions!$A$1:$B$9,MATCH('CHW F'!$B54,Positions!$A$1:$A$9,0),2),GameLog!$C:$C,"CHW")</f>
        <v>0</v>
      </c>
      <c r="N54">
        <f>SUMIFS(GameLog!AV:AV,GameLog!$D:$D,'CHW F'!$A54,GameLog!$E:$E,INDEX(Positions!$A$1:$B$9,MATCH('CHW F'!$B54,Positions!$A$1:$A$9,0),2),GameLog!$C:$C,"CHW")</f>
        <v>0</v>
      </c>
      <c r="O54" s="8">
        <f t="shared" si="0"/>
        <v>0</v>
      </c>
      <c r="P54" s="18" t="str">
        <f t="shared" si="1"/>
        <v/>
      </c>
      <c r="V54" s="15"/>
    </row>
    <row r="55" spans="1:22">
      <c r="A55" t="s">
        <v>2871</v>
      </c>
      <c r="B55" t="s">
        <v>2437</v>
      </c>
      <c r="C55">
        <f>COUNTIFS(GameLog!D:D,'CHW F'!A55,GameLog!C:C,"CHW",GameLog!E:E,INDEX(Positions!$A$1:$B$9,MATCH('CHW F'!$B55,Positions!$A$1:$A$9,0),2))</f>
        <v>3</v>
      </c>
      <c r="D55">
        <f>SUMIFS(GameLog!F:F,GameLog!$D:$D,'CHW F'!A55,GameLog!$E:$E,INDEX(Positions!$A$1:$B$9,MATCH('CHW F'!$B55,Positions!$A$1:$A$9,0),2),GameLog!$C:$C,"CHW")</f>
        <v>3</v>
      </c>
      <c r="E55" s="12">
        <f>SUMIFS(GameLog!AM:AM,GameLog!$D:$D,'CHW F'!$A55,GameLog!$E:$E,INDEX(Positions!$A$1:$B$9,MATCH('CHW F'!$B55,Positions!$A$1:$A$9,0),2),GameLog!$C:$C,"CHW")</f>
        <v>23</v>
      </c>
      <c r="F55">
        <f>SUMIFS(GameLog!AN:AN,GameLog!$D:$D,'CHW F'!$A55,GameLog!$E:$E,INDEX(Positions!$A$1:$B$9,MATCH('CHW F'!$B55,Positions!$A$1:$A$9,0),2),GameLog!$C:$C,"CHW")</f>
        <v>2</v>
      </c>
      <c r="G55">
        <f>SUMIFS(GameLog!AO:AO,GameLog!$D:$D,'CHW F'!$A55,GameLog!$E:$E,INDEX(Positions!$A$1:$B$9,MATCH('CHW F'!$B55,Positions!$A$1:$A$9,0),2),GameLog!$C:$C,"CHW")</f>
        <v>0</v>
      </c>
      <c r="H55">
        <f>SUMIFS(GameLog!AP:AP,GameLog!$D:$D,'CHW F'!$A55,GameLog!$E:$E,INDEX(Positions!$A$1:$B$9,MATCH('CHW F'!$B55,Positions!$A$1:$A$9,0),2),GameLog!$C:$C,"CHW")</f>
        <v>0</v>
      </c>
      <c r="I55">
        <f>SUMIFS(GameLog!AQ:AQ,GameLog!$D:$D,'CHW F'!$A55,GameLog!$E:$E,INDEX(Positions!$A$1:$B$9,MATCH('CHW F'!$B55,Positions!$A$1:$A$9,0),2),GameLog!$C:$C,"CHW")</f>
        <v>0</v>
      </c>
      <c r="J55">
        <f>SUMIFS(GameLog!AR:AR,GameLog!$D:$D,'CHW F'!$A55,GameLog!$E:$E,INDEX(Positions!$A$1:$B$9,MATCH('CHW F'!$B55,Positions!$A$1:$A$9,0),2),GameLog!$C:$C,"CHW")</f>
        <v>0</v>
      </c>
      <c r="K55">
        <f>SUMIFS(GameLog!AS:AS,GameLog!$D:$D,'CHW F'!$A55,GameLog!$E:$E,INDEX(Positions!$A$1:$B$9,MATCH('CHW F'!$B55,Positions!$A$1:$A$9,0),2),GameLog!$C:$C,"CHW")</f>
        <v>0</v>
      </c>
      <c r="L55">
        <f>SUMIFS(GameLog!AT:AT,GameLog!$D:$D,'CHW F'!$A55,GameLog!$E:$E,INDEX(Positions!$A$1:$B$9,MATCH('CHW F'!$B55,Positions!$A$1:$A$9,0),2),GameLog!$C:$C,"CHW")</f>
        <v>0</v>
      </c>
      <c r="M55">
        <f>SUMIFS(GameLog!AU:AU,GameLog!$D:$D,'CHW F'!$A55,GameLog!$E:$E,INDEX(Positions!$A$1:$B$9,MATCH('CHW F'!$B55,Positions!$A$1:$A$9,0),2),GameLog!$C:$C,"CHW")</f>
        <v>0</v>
      </c>
      <c r="N55">
        <f>SUMIFS(GameLog!AV:AV,GameLog!$D:$D,'CHW F'!$A55,GameLog!$E:$E,INDEX(Positions!$A$1:$B$9,MATCH('CHW F'!$B55,Positions!$A$1:$A$9,0),2),GameLog!$C:$C,"CHW")</f>
        <v>0</v>
      </c>
      <c r="O55" s="8">
        <f t="shared" si="0"/>
        <v>1</v>
      </c>
      <c r="P55" s="18" t="str">
        <f t="shared" si="1"/>
        <v/>
      </c>
      <c r="V55" s="15"/>
    </row>
    <row r="56" spans="1:22">
      <c r="A56" t="s">
        <v>2876</v>
      </c>
      <c r="B56" t="s">
        <v>2437</v>
      </c>
      <c r="C56">
        <f>COUNTIFS(GameLog!D:D,'CHW F'!A56,GameLog!C:C,"CHW",GameLog!E:E,INDEX(Positions!$A$1:$B$9,MATCH('CHW F'!$B56,Positions!$A$1:$A$9,0),2))</f>
        <v>0</v>
      </c>
      <c r="D56">
        <f>SUMIFS(GameLog!F:F,GameLog!$D:$D,'CHW F'!A56,GameLog!$E:$E,INDEX(Positions!$A$1:$B$9,MATCH('CHW F'!$B56,Positions!$A$1:$A$9,0),2),GameLog!$C:$C,"CHW")</f>
        <v>0</v>
      </c>
      <c r="E56" s="12">
        <f>SUMIFS(GameLog!AM:AM,GameLog!$D:$D,'CHW F'!$A56,GameLog!$E:$E,INDEX(Positions!$A$1:$B$9,MATCH('CHW F'!$B56,Positions!$A$1:$A$9,0),2),GameLog!$C:$C,"CHW")</f>
        <v>0</v>
      </c>
      <c r="F56">
        <f>SUMIFS(GameLog!AN:AN,GameLog!$D:$D,'CHW F'!$A56,GameLog!$E:$E,INDEX(Positions!$A$1:$B$9,MATCH('CHW F'!$B56,Positions!$A$1:$A$9,0),2),GameLog!$C:$C,"CHW")</f>
        <v>0</v>
      </c>
      <c r="G56">
        <f>SUMIFS(GameLog!AO:AO,GameLog!$D:$D,'CHW F'!$A56,GameLog!$E:$E,INDEX(Positions!$A$1:$B$9,MATCH('CHW F'!$B56,Positions!$A$1:$A$9,0),2),GameLog!$C:$C,"CHW")</f>
        <v>0</v>
      </c>
      <c r="H56">
        <f>SUMIFS(GameLog!AP:AP,GameLog!$D:$D,'CHW F'!$A56,GameLog!$E:$E,INDEX(Positions!$A$1:$B$9,MATCH('CHW F'!$B56,Positions!$A$1:$A$9,0),2),GameLog!$C:$C,"CHW")</f>
        <v>0</v>
      </c>
      <c r="I56">
        <f>SUMIFS(GameLog!AQ:AQ,GameLog!$D:$D,'CHW F'!$A56,GameLog!$E:$E,INDEX(Positions!$A$1:$B$9,MATCH('CHW F'!$B56,Positions!$A$1:$A$9,0),2),GameLog!$C:$C,"CHW")</f>
        <v>0</v>
      </c>
      <c r="J56">
        <f>SUMIFS(GameLog!AR:AR,GameLog!$D:$D,'CHW F'!$A56,GameLog!$E:$E,INDEX(Positions!$A$1:$B$9,MATCH('CHW F'!$B56,Positions!$A$1:$A$9,0),2),GameLog!$C:$C,"CHW")</f>
        <v>0</v>
      </c>
      <c r="K56">
        <f>SUMIFS(GameLog!AS:AS,GameLog!$D:$D,'CHW F'!$A56,GameLog!$E:$E,INDEX(Positions!$A$1:$B$9,MATCH('CHW F'!$B56,Positions!$A$1:$A$9,0),2),GameLog!$C:$C,"CHW")</f>
        <v>0</v>
      </c>
      <c r="L56">
        <f>SUMIFS(GameLog!AT:AT,GameLog!$D:$D,'CHW F'!$A56,GameLog!$E:$E,INDEX(Positions!$A$1:$B$9,MATCH('CHW F'!$B56,Positions!$A$1:$A$9,0),2),GameLog!$C:$C,"CHW")</f>
        <v>0</v>
      </c>
      <c r="M56">
        <f>SUMIFS(GameLog!AU:AU,GameLog!$D:$D,'CHW F'!$A56,GameLog!$E:$E,INDEX(Positions!$A$1:$B$9,MATCH('CHW F'!$B56,Positions!$A$1:$A$9,0),2),GameLog!$C:$C,"CHW")</f>
        <v>0</v>
      </c>
      <c r="N56">
        <f>SUMIFS(GameLog!AV:AV,GameLog!$D:$D,'CHW F'!$A56,GameLog!$E:$E,INDEX(Positions!$A$1:$B$9,MATCH('CHW F'!$B56,Positions!$A$1:$A$9,0),2),GameLog!$C:$C,"CHW")</f>
        <v>0</v>
      </c>
      <c r="O56" s="8">
        <f t="shared" si="0"/>
        <v>0</v>
      </c>
      <c r="P56" s="18" t="str">
        <f t="shared" si="1"/>
        <v/>
      </c>
      <c r="V56" s="15"/>
    </row>
    <row r="57" spans="1:22">
      <c r="A57" t="s">
        <v>2870</v>
      </c>
      <c r="B57" t="s">
        <v>2437</v>
      </c>
      <c r="C57">
        <f>COUNTIFS(GameLog!D:D,'CHW F'!A57,GameLog!C:C,"CHW",GameLog!E:E,INDEX(Positions!$A$1:$B$9,MATCH('CHW F'!$B57,Positions!$A$1:$A$9,0),2))</f>
        <v>0</v>
      </c>
      <c r="D57">
        <f>SUMIFS(GameLog!F:F,GameLog!$D:$D,'CHW F'!A57,GameLog!$E:$E,INDEX(Positions!$A$1:$B$9,MATCH('CHW F'!$B57,Positions!$A$1:$A$9,0),2),GameLog!$C:$C,"CHW")</f>
        <v>0</v>
      </c>
      <c r="E57" s="12">
        <f>SUMIFS(GameLog!AM:AM,GameLog!$D:$D,'CHW F'!$A57,GameLog!$E:$E,INDEX(Positions!$A$1:$B$9,MATCH('CHW F'!$B57,Positions!$A$1:$A$9,0),2),GameLog!$C:$C,"CHW")</f>
        <v>0</v>
      </c>
      <c r="F57">
        <f>SUMIFS(GameLog!AN:AN,GameLog!$D:$D,'CHW F'!$A57,GameLog!$E:$E,INDEX(Positions!$A$1:$B$9,MATCH('CHW F'!$B57,Positions!$A$1:$A$9,0),2),GameLog!$C:$C,"CHW")</f>
        <v>0</v>
      </c>
      <c r="G57">
        <f>SUMIFS(GameLog!AO:AO,GameLog!$D:$D,'CHW F'!$A57,GameLog!$E:$E,INDEX(Positions!$A$1:$B$9,MATCH('CHW F'!$B57,Positions!$A$1:$A$9,0),2),GameLog!$C:$C,"CHW")</f>
        <v>0</v>
      </c>
      <c r="H57">
        <f>SUMIFS(GameLog!AP:AP,GameLog!$D:$D,'CHW F'!$A57,GameLog!$E:$E,INDEX(Positions!$A$1:$B$9,MATCH('CHW F'!$B57,Positions!$A$1:$A$9,0),2),GameLog!$C:$C,"CHW")</f>
        <v>0</v>
      </c>
      <c r="I57">
        <f>SUMIFS(GameLog!AQ:AQ,GameLog!$D:$D,'CHW F'!$A57,GameLog!$E:$E,INDEX(Positions!$A$1:$B$9,MATCH('CHW F'!$B57,Positions!$A$1:$A$9,0),2),GameLog!$C:$C,"CHW")</f>
        <v>0</v>
      </c>
      <c r="J57">
        <f>SUMIFS(GameLog!AR:AR,GameLog!$D:$D,'CHW F'!$A57,GameLog!$E:$E,INDEX(Positions!$A$1:$B$9,MATCH('CHW F'!$B57,Positions!$A$1:$A$9,0),2),GameLog!$C:$C,"CHW")</f>
        <v>0</v>
      </c>
      <c r="K57">
        <f>SUMIFS(GameLog!AS:AS,GameLog!$D:$D,'CHW F'!$A57,GameLog!$E:$E,INDEX(Positions!$A$1:$B$9,MATCH('CHW F'!$B57,Positions!$A$1:$A$9,0),2),GameLog!$C:$C,"CHW")</f>
        <v>0</v>
      </c>
      <c r="L57">
        <f>SUMIFS(GameLog!AT:AT,GameLog!$D:$D,'CHW F'!$A57,GameLog!$E:$E,INDEX(Positions!$A$1:$B$9,MATCH('CHW F'!$B57,Positions!$A$1:$A$9,0),2),GameLog!$C:$C,"CHW")</f>
        <v>0</v>
      </c>
      <c r="M57">
        <f>SUMIFS(GameLog!AU:AU,GameLog!$D:$D,'CHW F'!$A57,GameLog!$E:$E,INDEX(Positions!$A$1:$B$9,MATCH('CHW F'!$B57,Positions!$A$1:$A$9,0),2),GameLog!$C:$C,"CHW")</f>
        <v>0</v>
      </c>
      <c r="N57">
        <f>SUMIFS(GameLog!AV:AV,GameLog!$D:$D,'CHW F'!$A57,GameLog!$E:$E,INDEX(Positions!$A$1:$B$9,MATCH('CHW F'!$B57,Positions!$A$1:$A$9,0),2),GameLog!$C:$C,"CHW")</f>
        <v>0</v>
      </c>
      <c r="O57" s="8">
        <f t="shared" si="0"/>
        <v>0</v>
      </c>
      <c r="P57" s="18" t="str">
        <f t="shared" si="1"/>
        <v/>
      </c>
      <c r="V57" s="15"/>
    </row>
    <row r="58" spans="1:22">
      <c r="O58" s="8"/>
      <c r="P58" s="18"/>
    </row>
    <row r="59" spans="1:22">
      <c r="O59" s="8"/>
      <c r="P59" s="18"/>
    </row>
    <row r="60" spans="1:22">
      <c r="O60" s="8"/>
      <c r="P60" s="18"/>
    </row>
    <row r="61" spans="1:22">
      <c r="O61" s="8"/>
    </row>
    <row r="62" spans="1:22">
      <c r="O62" s="8"/>
    </row>
    <row r="63" spans="1:22">
      <c r="O63" s="8"/>
    </row>
    <row r="64" spans="1:22">
      <c r="O64" s="8"/>
    </row>
    <row r="65" spans="15:15">
      <c r="O65" s="8"/>
    </row>
    <row r="66" spans="15:15">
      <c r="O66" s="8"/>
    </row>
    <row r="67" spans="15:15">
      <c r="O67" s="8"/>
    </row>
    <row r="68" spans="15:15">
      <c r="O68" s="8"/>
    </row>
    <row r="69" spans="15:15">
      <c r="O69" s="8"/>
    </row>
    <row r="70" spans="15:15">
      <c r="O70" s="8"/>
    </row>
    <row r="71" spans="15:15">
      <c r="O71" s="8"/>
    </row>
    <row r="72" spans="15:15">
      <c r="O72" s="8"/>
    </row>
    <row r="73" spans="15:15">
      <c r="O73" s="8"/>
    </row>
    <row r="74" spans="15:15">
      <c r="O74" s="8"/>
    </row>
    <row r="75" spans="15:15">
      <c r="O75" s="8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F2527-D40F-4100-A87D-5D9DF94C7EBF}">
  <sheetPr codeName="Sheet31"/>
  <dimension ref="A1:AE27"/>
  <sheetViews>
    <sheetView workbookViewId="0">
      <pane ySplit="1" topLeftCell="A2" activePane="bottomLeft" state="frozen"/>
      <selection activeCell="S15" sqref="S15"/>
      <selection pane="bottomLeft" activeCell="S15" sqref="S15"/>
    </sheetView>
  </sheetViews>
  <sheetFormatPr defaultRowHeight="13.2"/>
  <cols>
    <col min="1" max="1" width="15.5546875" bestFit="1" customWidth="1"/>
    <col min="2" max="3" width="3" bestFit="1" customWidth="1"/>
    <col min="4" max="4" width="6.21875" bestFit="1" customWidth="1"/>
    <col min="5" max="5" width="6" bestFit="1" customWidth="1"/>
    <col min="6" max="6" width="3" bestFit="1" customWidth="1"/>
    <col min="7" max="7" width="3.5546875" bestFit="1" customWidth="1"/>
    <col min="8" max="8" width="3.6640625" bestFit="1" customWidth="1"/>
    <col min="9" max="9" width="4.77734375" bestFit="1" customWidth="1"/>
    <col min="10" max="10" width="3.44140625" bestFit="1" customWidth="1"/>
    <col min="11" max="11" width="6" style="12" bestFit="1" customWidth="1"/>
    <col min="12" max="14" width="4" bestFit="1" customWidth="1"/>
    <col min="15" max="15" width="3.44140625" bestFit="1" customWidth="1"/>
    <col min="16" max="18" width="4" bestFit="1" customWidth="1"/>
    <col min="19" max="19" width="4.6640625" bestFit="1" customWidth="1"/>
    <col min="20" max="20" width="3.44140625" bestFit="1" customWidth="1"/>
    <col min="21" max="21" width="4.109375" bestFit="1" customWidth="1"/>
    <col min="22" max="22" width="6" bestFit="1" customWidth="1"/>
    <col min="23" max="23" width="5" bestFit="1" customWidth="1"/>
    <col min="24" max="25" width="4.44140625" bestFit="1" customWidth="1"/>
    <col min="26" max="26" width="5" bestFit="1" customWidth="1"/>
    <col min="27" max="27" width="6.5546875" bestFit="1" customWidth="1"/>
    <col min="28" max="28" width="4" bestFit="1" customWidth="1"/>
    <col min="29" max="29" width="4.21875" bestFit="1" customWidth="1"/>
  </cols>
  <sheetData>
    <row r="1" spans="1:31">
      <c r="A1" t="s">
        <v>2405</v>
      </c>
      <c r="B1" t="s">
        <v>2365</v>
      </c>
      <c r="C1" t="s">
        <v>2366</v>
      </c>
      <c r="D1" t="s">
        <v>2367</v>
      </c>
      <c r="E1" t="s">
        <v>2482</v>
      </c>
      <c r="F1" t="s">
        <v>2406</v>
      </c>
      <c r="G1" t="s">
        <v>2483</v>
      </c>
      <c r="H1" t="s">
        <v>2484</v>
      </c>
      <c r="I1" t="s">
        <v>2485</v>
      </c>
      <c r="J1" t="s">
        <v>2486</v>
      </c>
      <c r="K1" s="12" t="s">
        <v>2487</v>
      </c>
      <c r="L1" t="s">
        <v>2410</v>
      </c>
      <c r="M1" t="s">
        <v>2409</v>
      </c>
      <c r="N1" t="s">
        <v>2488</v>
      </c>
      <c r="O1" t="s">
        <v>2413</v>
      </c>
      <c r="P1" t="s">
        <v>2417</v>
      </c>
      <c r="Q1" t="s">
        <v>2428</v>
      </c>
      <c r="R1" t="s">
        <v>2418</v>
      </c>
      <c r="S1" t="s">
        <v>2425</v>
      </c>
      <c r="T1" t="s">
        <v>2489</v>
      </c>
      <c r="U1" t="s">
        <v>2490</v>
      </c>
      <c r="V1" t="s">
        <v>2491</v>
      </c>
      <c r="W1" t="s">
        <v>2492</v>
      </c>
      <c r="X1" t="s">
        <v>2493</v>
      </c>
      <c r="Y1" t="s">
        <v>2494</v>
      </c>
      <c r="Z1" t="s">
        <v>2495</v>
      </c>
      <c r="AA1" t="s">
        <v>2496</v>
      </c>
      <c r="AB1" t="s">
        <v>2666</v>
      </c>
      <c r="AC1" t="s">
        <v>2667</v>
      </c>
    </row>
    <row r="2" spans="1:31">
      <c r="A2" t="s">
        <v>2885</v>
      </c>
      <c r="B2">
        <f>SUMIFS(GameLog!W:W,GameLog!$D:$D,'CHW P'!$A2,GameLog!$C:$C,"CHW")</f>
        <v>1</v>
      </c>
      <c r="C2">
        <f>SUMIFS(GameLog!X:X,GameLog!$D:$D,'CHW P'!$A2,GameLog!$C:$C,"CHW")</f>
        <v>0</v>
      </c>
      <c r="D2" s="8">
        <f>IFERROR(B2/(B2+C2),0)</f>
        <v>1</v>
      </c>
      <c r="E2" s="10">
        <f>IFERROR(N2/K2*9,"---")</f>
        <v>3</v>
      </c>
      <c r="F2">
        <f>COUNTIFS(GameLog!D:D,'CHW P'!A2,GameLog!C:C,"CHW",GameLog!E:E,1)</f>
        <v>1</v>
      </c>
      <c r="G2">
        <f>SUMIFS(GameLog!F:F,GameLog!$D:$D,'CHW P'!A2,GameLog!$E:$E,1,GameLog!$C:$C,"CHW")</f>
        <v>1</v>
      </c>
      <c r="H2">
        <f>SUMIFS(GameLog!Y:Y,GameLog!$D:$D,'CHW P'!$A2,GameLog!$C:$C,"CHW")</f>
        <v>0</v>
      </c>
      <c r="I2">
        <f>SUMIFS(GameLog!Z:Z,GameLog!$D:$D,'CHW P'!$A2,GameLog!$C:$C,"CHW")</f>
        <v>0</v>
      </c>
      <c r="J2">
        <f>SUMIFS(GameLog!AA:AA,GameLog!$D:$D,'CHW P'!$A2,GameLog!$C:$C,"CHW")</f>
        <v>0</v>
      </c>
      <c r="K2" s="12">
        <f>SUMIFS(GameLog!AB:AB,GameLog!$D:$D,'CHW P'!$A2,GameLog!$C:$C,"CHW")</f>
        <v>6</v>
      </c>
      <c r="L2">
        <f>SUMIFS(GameLog!AC:AC,GameLog!$D:$D,'CHW P'!$A2,GameLog!$C:$C,"CHW")</f>
        <v>3</v>
      </c>
      <c r="M2">
        <f>SUMIFS(GameLog!AD:AD,GameLog!$D:$D,'CHW P'!$A2,GameLog!$C:$C,"CHW")</f>
        <v>2</v>
      </c>
      <c r="N2">
        <f>SUMIFS(GameLog!AE:AE,GameLog!$D:$D,'CHW P'!$A2,GameLog!$C:$C,"CHW")</f>
        <v>2</v>
      </c>
      <c r="O2">
        <f>SUMIFS(GameLog!AF:AF,GameLog!$D:$D,'CHW P'!$A2,GameLog!$C:$C,"CHW")</f>
        <v>1</v>
      </c>
      <c r="P2">
        <f>SUMIFS(GameLog!AG:AG,GameLog!$D:$D,'CHW P'!$A2,GameLog!$C:$C,"CHW")</f>
        <v>5</v>
      </c>
      <c r="Q2">
        <f>SUMIFS(GameLog!AH:AH,GameLog!$D:$D,'CHW P'!$A2,GameLog!$C:$C,"CHW")</f>
        <v>0</v>
      </c>
      <c r="R2">
        <f>SUMIFS(GameLog!AI:AI,GameLog!$D:$D,'CHW P'!$A2,GameLog!$C:$C,"CHW")</f>
        <v>2</v>
      </c>
      <c r="S2">
        <f>SUMIFS(GameLog!AJ:AJ,GameLog!$D:$D,'CHW P'!$A2,GameLog!$C:$C,"CHW")</f>
        <v>0</v>
      </c>
      <c r="T2">
        <f>SUMIFS(GameLog!AK:AK,GameLog!$D:$D,'CHW P'!$A2,GameLog!$C:$C,"CHW")</f>
        <v>0</v>
      </c>
      <c r="U2">
        <f>SUMIFS(GameLog!AL:AL,GameLog!$D:$D,'CHW P'!$A2,GameLog!$C:$C,"CHW")</f>
        <v>2</v>
      </c>
      <c r="V2" s="10">
        <f>IFERROR((L2+P2)/K2,0)</f>
        <v>1.3333333333333333</v>
      </c>
      <c r="W2" s="11">
        <f>IFERROR(L2/$K2*9,0)</f>
        <v>4.5</v>
      </c>
      <c r="X2" s="11">
        <f>IFERROR(O2/$K2*9,0)</f>
        <v>1.5</v>
      </c>
      <c r="Y2" s="11">
        <f>IFERROR(P2/$K2*9,0)</f>
        <v>7.5</v>
      </c>
      <c r="Z2" s="11">
        <f>IFERROR(R2/$K2*9,0)</f>
        <v>3</v>
      </c>
      <c r="AA2" s="11">
        <f>IFERROR(R2/P2,0)</f>
        <v>0.4</v>
      </c>
    </row>
    <row r="3" spans="1:31">
      <c r="A3" t="s">
        <v>2889</v>
      </c>
      <c r="B3">
        <f>SUMIFS(GameLog!W:W,GameLog!$D:$D,'CHW P'!$A3,GameLog!$C:$C,"CHW")</f>
        <v>0</v>
      </c>
      <c r="C3">
        <f>SUMIFS(GameLog!X:X,GameLog!$D:$D,'CHW P'!$A3,GameLog!$C:$C,"CHW")</f>
        <v>0</v>
      </c>
      <c r="D3" s="8">
        <f t="shared" ref="D3:D22" si="0">IFERROR(B3/(B3+C3),0)</f>
        <v>0</v>
      </c>
      <c r="E3" s="10" t="str">
        <f t="shared" ref="E3:E22" si="1">IFERROR(N3/K3*9,"---")</f>
        <v>---</v>
      </c>
      <c r="F3">
        <f>COUNTIFS(GameLog!D:D,'CHW P'!A3,GameLog!C:C,"CHW",GameLog!E:E,1)</f>
        <v>0</v>
      </c>
      <c r="G3">
        <f>SUMIFS(GameLog!F:F,GameLog!$D:$D,'CHW P'!A3,GameLog!$E:$E,1,GameLog!$C:$C,"CHW")</f>
        <v>0</v>
      </c>
      <c r="H3">
        <f>SUMIFS(GameLog!Y:Y,GameLog!$D:$D,'CHW P'!$A3,GameLog!$C:$C,"CHW")</f>
        <v>0</v>
      </c>
      <c r="I3">
        <f>SUMIFS(GameLog!Z:Z,GameLog!$D:$D,'CHW P'!$A3,GameLog!$C:$C,"CHW")</f>
        <v>0</v>
      </c>
      <c r="J3">
        <f>SUMIFS(GameLog!AA:AA,GameLog!$D:$D,'CHW P'!$A3,GameLog!$C:$C,"CHW")</f>
        <v>0</v>
      </c>
      <c r="K3" s="12">
        <f>SUMIFS(GameLog!AB:AB,GameLog!$D:$D,'CHW P'!$A3,GameLog!$C:$C,"CHW")</f>
        <v>0</v>
      </c>
      <c r="L3">
        <f>SUMIFS(GameLog!AC:AC,GameLog!$D:$D,'CHW P'!$A3,GameLog!$C:$C,"CHW")</f>
        <v>0</v>
      </c>
      <c r="M3">
        <f>SUMIFS(GameLog!AD:AD,GameLog!$D:$D,'CHW P'!$A3,GameLog!$C:$C,"CHW")</f>
        <v>0</v>
      </c>
      <c r="N3">
        <f>SUMIFS(GameLog!AE:AE,GameLog!$D:$D,'CHW P'!$A3,GameLog!$C:$C,"CHW")</f>
        <v>0</v>
      </c>
      <c r="O3">
        <f>SUMIFS(GameLog!AF:AF,GameLog!$D:$D,'CHW P'!$A3,GameLog!$C:$C,"CHW")</f>
        <v>0</v>
      </c>
      <c r="P3">
        <f>SUMIFS(GameLog!AG:AG,GameLog!$D:$D,'CHW P'!$A3,GameLog!$C:$C,"CHW")</f>
        <v>0</v>
      </c>
      <c r="Q3">
        <f>SUMIFS(GameLog!AH:AH,GameLog!$D:$D,'CHW P'!$A3,GameLog!$C:$C,"CHW")</f>
        <v>0</v>
      </c>
      <c r="R3">
        <f>SUMIFS(GameLog!AI:AI,GameLog!$D:$D,'CHW P'!$A3,GameLog!$C:$C,"CHW")</f>
        <v>0</v>
      </c>
      <c r="S3">
        <f>SUMIFS(GameLog!AJ:AJ,GameLog!$D:$D,'CHW P'!$A3,GameLog!$C:$C,"CHW")</f>
        <v>0</v>
      </c>
      <c r="T3">
        <f>SUMIFS(GameLog!AK:AK,GameLog!$D:$D,'CHW P'!$A3,GameLog!$C:$C,"CHW")</f>
        <v>0</v>
      </c>
      <c r="U3">
        <f>SUMIFS(GameLog!AL:AL,GameLog!$D:$D,'CHW P'!$A3,GameLog!$C:$C,"CHW")</f>
        <v>0</v>
      </c>
      <c r="V3" s="10">
        <f t="shared" ref="V3:V22" si="2">IFERROR((L3+P3)/K3,0)</f>
        <v>0</v>
      </c>
      <c r="W3" s="11">
        <f t="shared" ref="W3:W22" si="3">IFERROR(L3/$K3*9,0)</f>
        <v>0</v>
      </c>
      <c r="X3" s="11">
        <f t="shared" ref="X3:Y19" si="4">IFERROR(O3/$K3*9,0)</f>
        <v>0</v>
      </c>
      <c r="Y3" s="11">
        <f t="shared" si="4"/>
        <v>0</v>
      </c>
      <c r="Z3" s="11">
        <f t="shared" ref="Z3:Z22" si="5">IFERROR(R3/$K3*9,0)</f>
        <v>0</v>
      </c>
      <c r="AA3" s="11">
        <f t="shared" ref="AA3:AA22" si="6">IFERROR(R3/P3,0)</f>
        <v>0</v>
      </c>
      <c r="AE3" s="14"/>
    </row>
    <row r="4" spans="1:31">
      <c r="A4" t="s">
        <v>2890</v>
      </c>
      <c r="B4">
        <f>SUMIFS(GameLog!W:W,GameLog!$D:$D,'CHW P'!$A4,GameLog!$C:$C,"CHW")</f>
        <v>0</v>
      </c>
      <c r="C4">
        <f>SUMIFS(GameLog!X:X,GameLog!$D:$D,'CHW P'!$A4,GameLog!$C:$C,"CHW")</f>
        <v>0</v>
      </c>
      <c r="D4" s="8">
        <f t="shared" si="0"/>
        <v>0</v>
      </c>
      <c r="E4" s="10" t="str">
        <f t="shared" si="1"/>
        <v>---</v>
      </c>
      <c r="F4">
        <f>COUNTIFS(GameLog!D:D,'CHW P'!A4,GameLog!C:C,"CHW",GameLog!E:E,1)</f>
        <v>0</v>
      </c>
      <c r="G4">
        <f>SUMIFS(GameLog!F:F,GameLog!$D:$D,'CHW P'!A4,GameLog!$E:$E,1,GameLog!$C:$C,"CHW")</f>
        <v>0</v>
      </c>
      <c r="H4">
        <f>SUMIFS(GameLog!Y:Y,GameLog!$D:$D,'CHW P'!$A4,GameLog!$C:$C,"CHW")</f>
        <v>0</v>
      </c>
      <c r="I4">
        <f>SUMIFS(GameLog!Z:Z,GameLog!$D:$D,'CHW P'!$A4,GameLog!$C:$C,"CHW")</f>
        <v>0</v>
      </c>
      <c r="J4">
        <f>SUMIFS(GameLog!AA:AA,GameLog!$D:$D,'CHW P'!$A4,GameLog!$C:$C,"CHW")</f>
        <v>0</v>
      </c>
      <c r="K4" s="12">
        <f>SUMIFS(GameLog!AB:AB,GameLog!$D:$D,'CHW P'!$A4,GameLog!$C:$C,"CHW")</f>
        <v>0</v>
      </c>
      <c r="L4">
        <f>SUMIFS(GameLog!AC:AC,GameLog!$D:$D,'CHW P'!$A4,GameLog!$C:$C,"CHW")</f>
        <v>0</v>
      </c>
      <c r="M4">
        <f>SUMIFS(GameLog!AD:AD,GameLog!$D:$D,'CHW P'!$A4,GameLog!$C:$C,"CHW")</f>
        <v>0</v>
      </c>
      <c r="N4">
        <f>SUMIFS(GameLog!AE:AE,GameLog!$D:$D,'CHW P'!$A4,GameLog!$C:$C,"CHW")</f>
        <v>0</v>
      </c>
      <c r="O4">
        <f>SUMIFS(GameLog!AF:AF,GameLog!$D:$D,'CHW P'!$A4,GameLog!$C:$C,"CHW")</f>
        <v>0</v>
      </c>
      <c r="P4">
        <f>SUMIFS(GameLog!AG:AG,GameLog!$D:$D,'CHW P'!$A4,GameLog!$C:$C,"CHW")</f>
        <v>0</v>
      </c>
      <c r="Q4">
        <f>SUMIFS(GameLog!AH:AH,GameLog!$D:$D,'CHW P'!$A4,GameLog!$C:$C,"CHW")</f>
        <v>0</v>
      </c>
      <c r="R4">
        <f>SUMIFS(GameLog!AI:AI,GameLog!$D:$D,'CHW P'!$A4,GameLog!$C:$C,"CHW")</f>
        <v>0</v>
      </c>
      <c r="S4">
        <f>SUMIFS(GameLog!AJ:AJ,GameLog!$D:$D,'CHW P'!$A4,GameLog!$C:$C,"CHW")</f>
        <v>0</v>
      </c>
      <c r="T4">
        <f>SUMIFS(GameLog!AK:AK,GameLog!$D:$D,'CHW P'!$A4,GameLog!$C:$C,"CHW")</f>
        <v>0</v>
      </c>
      <c r="U4">
        <f>SUMIFS(GameLog!AL:AL,GameLog!$D:$D,'CHW P'!$A4,GameLog!$C:$C,"CHW")</f>
        <v>0</v>
      </c>
      <c r="V4" s="10">
        <f t="shared" si="2"/>
        <v>0</v>
      </c>
      <c r="W4" s="11">
        <f t="shared" si="3"/>
        <v>0</v>
      </c>
      <c r="X4" s="11">
        <f t="shared" si="4"/>
        <v>0</v>
      </c>
      <c r="Y4" s="11">
        <f t="shared" si="4"/>
        <v>0</v>
      </c>
      <c r="Z4" s="11">
        <f t="shared" si="5"/>
        <v>0</v>
      </c>
      <c r="AA4" s="11">
        <f t="shared" si="6"/>
        <v>0</v>
      </c>
      <c r="AE4" s="14"/>
    </row>
    <row r="5" spans="1:31">
      <c r="A5" t="s">
        <v>2887</v>
      </c>
      <c r="B5">
        <f>SUMIFS(GameLog!W:W,GameLog!$D:$D,'CHW P'!$A5,GameLog!$C:$C,"CHW")</f>
        <v>0</v>
      </c>
      <c r="C5">
        <f>SUMIFS(GameLog!X:X,GameLog!$D:$D,'CHW P'!$A5,GameLog!$C:$C,"CHW")</f>
        <v>0</v>
      </c>
      <c r="D5" s="8">
        <f t="shared" si="0"/>
        <v>0</v>
      </c>
      <c r="E5" s="10" t="str">
        <f t="shared" si="1"/>
        <v>---</v>
      </c>
      <c r="F5">
        <f>COUNTIFS(GameLog!D:D,'CHW P'!A5,GameLog!C:C,"CHW",GameLog!E:E,1)</f>
        <v>0</v>
      </c>
      <c r="G5">
        <f>SUMIFS(GameLog!F:F,GameLog!$D:$D,'CHW P'!A5,GameLog!$E:$E,1,GameLog!$C:$C,"CHW")</f>
        <v>0</v>
      </c>
      <c r="H5">
        <f>SUMIFS(GameLog!Y:Y,GameLog!$D:$D,'CHW P'!$A5,GameLog!$C:$C,"CHW")</f>
        <v>0</v>
      </c>
      <c r="I5">
        <f>SUMIFS(GameLog!Z:Z,GameLog!$D:$D,'CHW P'!$A5,GameLog!$C:$C,"CHW")</f>
        <v>0</v>
      </c>
      <c r="J5">
        <f>SUMIFS(GameLog!AA:AA,GameLog!$D:$D,'CHW P'!$A5,GameLog!$C:$C,"CHW")</f>
        <v>0</v>
      </c>
      <c r="K5" s="12">
        <f>SUMIFS(GameLog!AB:AB,GameLog!$D:$D,'CHW P'!$A5,GameLog!$C:$C,"CHW")</f>
        <v>0</v>
      </c>
      <c r="L5">
        <f>SUMIFS(GameLog!AC:AC,GameLog!$D:$D,'CHW P'!$A5,GameLog!$C:$C,"CHW")</f>
        <v>0</v>
      </c>
      <c r="M5">
        <f>SUMIFS(GameLog!AD:AD,GameLog!$D:$D,'CHW P'!$A5,GameLog!$C:$C,"CHW")</f>
        <v>0</v>
      </c>
      <c r="N5">
        <f>SUMIFS(GameLog!AE:AE,GameLog!$D:$D,'CHW P'!$A5,GameLog!$C:$C,"CHW")</f>
        <v>0</v>
      </c>
      <c r="O5">
        <f>SUMIFS(GameLog!AF:AF,GameLog!$D:$D,'CHW P'!$A5,GameLog!$C:$C,"CHW")</f>
        <v>0</v>
      </c>
      <c r="P5">
        <f>SUMIFS(GameLog!AG:AG,GameLog!$D:$D,'CHW P'!$A5,GameLog!$C:$C,"CHW")</f>
        <v>0</v>
      </c>
      <c r="Q5">
        <f>SUMIFS(GameLog!AH:AH,GameLog!$D:$D,'CHW P'!$A5,GameLog!$C:$C,"CHW")</f>
        <v>0</v>
      </c>
      <c r="R5">
        <f>SUMIFS(GameLog!AI:AI,GameLog!$D:$D,'CHW P'!$A5,GameLog!$C:$C,"CHW")</f>
        <v>0</v>
      </c>
      <c r="S5">
        <f>SUMIFS(GameLog!AJ:AJ,GameLog!$D:$D,'CHW P'!$A5,GameLog!$C:$C,"CHW")</f>
        <v>0</v>
      </c>
      <c r="T5">
        <f>SUMIFS(GameLog!AK:AK,GameLog!$D:$D,'CHW P'!$A5,GameLog!$C:$C,"CHW")</f>
        <v>0</v>
      </c>
      <c r="U5">
        <f>SUMIFS(GameLog!AL:AL,GameLog!$D:$D,'CHW P'!$A5,GameLog!$C:$C,"CHW")</f>
        <v>0</v>
      </c>
      <c r="V5" s="10">
        <f t="shared" si="2"/>
        <v>0</v>
      </c>
      <c r="W5" s="11">
        <f t="shared" si="3"/>
        <v>0</v>
      </c>
      <c r="X5" s="11">
        <f t="shared" si="4"/>
        <v>0</v>
      </c>
      <c r="Y5" s="11">
        <f t="shared" si="4"/>
        <v>0</v>
      </c>
      <c r="Z5" s="11">
        <f t="shared" si="5"/>
        <v>0</v>
      </c>
      <c r="AA5" s="11">
        <f t="shared" si="6"/>
        <v>0</v>
      </c>
      <c r="AE5" s="14"/>
    </row>
    <row r="6" spans="1:31">
      <c r="A6" t="s">
        <v>2891</v>
      </c>
      <c r="B6">
        <f>SUMIFS(GameLog!W:W,GameLog!$D:$D,'CHW P'!$A6,GameLog!$C:$C,"CHW")</f>
        <v>0</v>
      </c>
      <c r="C6">
        <f>SUMIFS(GameLog!X:X,GameLog!$D:$D,'CHW P'!$A6,GameLog!$C:$C,"CHW")</f>
        <v>0</v>
      </c>
      <c r="D6" s="8">
        <f t="shared" si="0"/>
        <v>0</v>
      </c>
      <c r="E6" s="10" t="str">
        <f t="shared" si="1"/>
        <v>---</v>
      </c>
      <c r="F6">
        <f>COUNTIFS(GameLog!D:D,'CHW P'!A6,GameLog!C:C,"CHW",GameLog!E:E,1)</f>
        <v>0</v>
      </c>
      <c r="G6">
        <f>SUMIFS(GameLog!F:F,GameLog!$D:$D,'CHW P'!A6,GameLog!$E:$E,1,GameLog!$C:$C,"CHW")</f>
        <v>0</v>
      </c>
      <c r="H6">
        <f>SUMIFS(GameLog!Y:Y,GameLog!$D:$D,'CHW P'!$A6,GameLog!$C:$C,"CHW")</f>
        <v>0</v>
      </c>
      <c r="I6">
        <f>SUMIFS(GameLog!Z:Z,GameLog!$D:$D,'CHW P'!$A6,GameLog!$C:$C,"CHW")</f>
        <v>0</v>
      </c>
      <c r="J6">
        <f>SUMIFS(GameLog!AA:AA,GameLog!$D:$D,'CHW P'!$A6,GameLog!$C:$C,"CHW")</f>
        <v>0</v>
      </c>
      <c r="K6" s="12">
        <f>SUMIFS(GameLog!AB:AB,GameLog!$D:$D,'CHW P'!$A6,GameLog!$C:$C,"CHW")</f>
        <v>0</v>
      </c>
      <c r="L6">
        <f>SUMIFS(GameLog!AC:AC,GameLog!$D:$D,'CHW P'!$A6,GameLog!$C:$C,"CHW")</f>
        <v>0</v>
      </c>
      <c r="M6">
        <f>SUMIFS(GameLog!AD:AD,GameLog!$D:$D,'CHW P'!$A6,GameLog!$C:$C,"CHW")</f>
        <v>0</v>
      </c>
      <c r="N6">
        <f>SUMIFS(GameLog!AE:AE,GameLog!$D:$D,'CHW P'!$A6,GameLog!$C:$C,"CHW")</f>
        <v>0</v>
      </c>
      <c r="O6">
        <f>SUMIFS(GameLog!AF:AF,GameLog!$D:$D,'CHW P'!$A6,GameLog!$C:$C,"CHW")</f>
        <v>0</v>
      </c>
      <c r="P6">
        <f>SUMIFS(GameLog!AG:AG,GameLog!$D:$D,'CHW P'!$A6,GameLog!$C:$C,"CHW")</f>
        <v>0</v>
      </c>
      <c r="Q6">
        <f>SUMIFS(GameLog!AH:AH,GameLog!$D:$D,'CHW P'!$A6,GameLog!$C:$C,"CHW")</f>
        <v>0</v>
      </c>
      <c r="R6">
        <f>SUMIFS(GameLog!AI:AI,GameLog!$D:$D,'CHW P'!$A6,GameLog!$C:$C,"CHW")</f>
        <v>0</v>
      </c>
      <c r="S6">
        <f>SUMIFS(GameLog!AJ:AJ,GameLog!$D:$D,'CHW P'!$A6,GameLog!$C:$C,"CHW")</f>
        <v>0</v>
      </c>
      <c r="T6">
        <f>SUMIFS(GameLog!AK:AK,GameLog!$D:$D,'CHW P'!$A6,GameLog!$C:$C,"CHW")</f>
        <v>0</v>
      </c>
      <c r="U6">
        <f>SUMIFS(GameLog!AL:AL,GameLog!$D:$D,'CHW P'!$A6,GameLog!$C:$C,"CHW")</f>
        <v>0</v>
      </c>
      <c r="V6" s="10">
        <f t="shared" si="2"/>
        <v>0</v>
      </c>
      <c r="W6" s="11">
        <f t="shared" si="3"/>
        <v>0</v>
      </c>
      <c r="X6" s="11">
        <f t="shared" si="4"/>
        <v>0</v>
      </c>
      <c r="Y6" s="11">
        <f t="shared" si="4"/>
        <v>0</v>
      </c>
      <c r="Z6" s="11">
        <f t="shared" si="5"/>
        <v>0</v>
      </c>
      <c r="AA6" s="11">
        <f t="shared" si="6"/>
        <v>0</v>
      </c>
      <c r="AE6" s="14"/>
    </row>
    <row r="7" spans="1:31">
      <c r="A7" t="s">
        <v>2892</v>
      </c>
      <c r="B7">
        <f>SUMIFS(GameLog!W:W,GameLog!$D:$D,'CHW P'!$A7,GameLog!$C:$C,"CHW")</f>
        <v>0</v>
      </c>
      <c r="C7">
        <f>SUMIFS(GameLog!X:X,GameLog!$D:$D,'CHW P'!$A7,GameLog!$C:$C,"CHW")</f>
        <v>0</v>
      </c>
      <c r="D7" s="8">
        <f t="shared" si="0"/>
        <v>0</v>
      </c>
      <c r="E7" s="10" t="str">
        <f t="shared" si="1"/>
        <v>---</v>
      </c>
      <c r="F7">
        <f>COUNTIFS(GameLog!D:D,'CHW P'!A7,GameLog!C:C,"CHW",GameLog!E:E,1)</f>
        <v>0</v>
      </c>
      <c r="G7">
        <f>SUMIFS(GameLog!F:F,GameLog!$D:$D,'CHW P'!A7,GameLog!$E:$E,1,GameLog!$C:$C,"CHW")</f>
        <v>0</v>
      </c>
      <c r="H7">
        <f>SUMIFS(GameLog!Y:Y,GameLog!$D:$D,'CHW P'!$A7,GameLog!$C:$C,"CHW")</f>
        <v>0</v>
      </c>
      <c r="I7">
        <f>SUMIFS(GameLog!Z:Z,GameLog!$D:$D,'CHW P'!$A7,GameLog!$C:$C,"CHW")</f>
        <v>0</v>
      </c>
      <c r="J7">
        <f>SUMIFS(GameLog!AA:AA,GameLog!$D:$D,'CHW P'!$A7,GameLog!$C:$C,"CHW")</f>
        <v>0</v>
      </c>
      <c r="K7" s="12">
        <f>SUMIFS(GameLog!AB:AB,GameLog!$D:$D,'CHW P'!$A7,GameLog!$C:$C,"CHW")</f>
        <v>0</v>
      </c>
      <c r="L7">
        <f>SUMIFS(GameLog!AC:AC,GameLog!$D:$D,'CHW P'!$A7,GameLog!$C:$C,"CHW")</f>
        <v>0</v>
      </c>
      <c r="M7">
        <f>SUMIFS(GameLog!AD:AD,GameLog!$D:$D,'CHW P'!$A7,GameLog!$C:$C,"CHW")</f>
        <v>0</v>
      </c>
      <c r="N7">
        <f>SUMIFS(GameLog!AE:AE,GameLog!$D:$D,'CHW P'!$A7,GameLog!$C:$C,"CHW")</f>
        <v>0</v>
      </c>
      <c r="O7">
        <f>SUMIFS(GameLog!AF:AF,GameLog!$D:$D,'CHW P'!$A7,GameLog!$C:$C,"CHW")</f>
        <v>0</v>
      </c>
      <c r="P7">
        <f>SUMIFS(GameLog!AG:AG,GameLog!$D:$D,'CHW P'!$A7,GameLog!$C:$C,"CHW")</f>
        <v>0</v>
      </c>
      <c r="Q7">
        <f>SUMIFS(GameLog!AH:AH,GameLog!$D:$D,'CHW P'!$A7,GameLog!$C:$C,"CHW")</f>
        <v>0</v>
      </c>
      <c r="R7">
        <f>SUMIFS(GameLog!AI:AI,GameLog!$D:$D,'CHW P'!$A7,GameLog!$C:$C,"CHW")</f>
        <v>0</v>
      </c>
      <c r="S7">
        <f>SUMIFS(GameLog!AJ:AJ,GameLog!$D:$D,'CHW P'!$A7,GameLog!$C:$C,"CHW")</f>
        <v>0</v>
      </c>
      <c r="T7">
        <f>SUMIFS(GameLog!AK:AK,GameLog!$D:$D,'CHW P'!$A7,GameLog!$C:$C,"CHW")</f>
        <v>0</v>
      </c>
      <c r="U7">
        <f>SUMIFS(GameLog!AL:AL,GameLog!$D:$D,'CHW P'!$A7,GameLog!$C:$C,"CHW")</f>
        <v>0</v>
      </c>
      <c r="V7" s="10">
        <f t="shared" si="2"/>
        <v>0</v>
      </c>
      <c r="W7" s="11">
        <f t="shared" si="3"/>
        <v>0</v>
      </c>
      <c r="X7" s="11">
        <f t="shared" si="4"/>
        <v>0</v>
      </c>
      <c r="Y7" s="11">
        <f t="shared" si="4"/>
        <v>0</v>
      </c>
      <c r="Z7" s="11">
        <f t="shared" si="5"/>
        <v>0</v>
      </c>
      <c r="AA7" s="11">
        <f t="shared" si="6"/>
        <v>0</v>
      </c>
      <c r="AE7" s="14"/>
    </row>
    <row r="8" spans="1:31">
      <c r="A8" t="s">
        <v>2886</v>
      </c>
      <c r="B8">
        <f>SUMIFS(GameLog!W:W,GameLog!$D:$D,'CHW P'!$A8,GameLog!$C:$C,"CHW")</f>
        <v>0</v>
      </c>
      <c r="C8">
        <f>SUMIFS(GameLog!X:X,GameLog!$D:$D,'CHW P'!$A8,GameLog!$C:$C,"CHW")</f>
        <v>0</v>
      </c>
      <c r="D8" s="8">
        <f t="shared" si="0"/>
        <v>0</v>
      </c>
      <c r="E8" s="10">
        <f t="shared" si="1"/>
        <v>9</v>
      </c>
      <c r="F8">
        <f>COUNTIFS(GameLog!D:D,'CHW P'!A8,GameLog!C:C,"CHW",GameLog!E:E,1)</f>
        <v>1</v>
      </c>
      <c r="G8">
        <f>SUMIFS(GameLog!F:F,GameLog!$D:$D,'CHW P'!A8,GameLog!$E:$E,1,GameLog!$C:$C,"CHW")</f>
        <v>0</v>
      </c>
      <c r="H8">
        <f>SUMIFS(GameLog!Y:Y,GameLog!$D:$D,'CHW P'!$A8,GameLog!$C:$C,"CHW")</f>
        <v>0</v>
      </c>
      <c r="I8">
        <f>SUMIFS(GameLog!Z:Z,GameLog!$D:$D,'CHW P'!$A8,GameLog!$C:$C,"CHW")</f>
        <v>0</v>
      </c>
      <c r="J8">
        <f>SUMIFS(GameLog!AA:AA,GameLog!$D:$D,'CHW P'!$A8,GameLog!$C:$C,"CHW")</f>
        <v>0</v>
      </c>
      <c r="K8" s="12">
        <f>SUMIFS(GameLog!AB:AB,GameLog!$D:$D,'CHW P'!$A8,GameLog!$C:$C,"CHW")</f>
        <v>1</v>
      </c>
      <c r="L8">
        <f>SUMIFS(GameLog!AC:AC,GameLog!$D:$D,'CHW P'!$A8,GameLog!$C:$C,"CHW")</f>
        <v>1</v>
      </c>
      <c r="M8">
        <f>SUMIFS(GameLog!AD:AD,GameLog!$D:$D,'CHW P'!$A8,GameLog!$C:$C,"CHW")</f>
        <v>1</v>
      </c>
      <c r="N8">
        <f>SUMIFS(GameLog!AE:AE,GameLog!$D:$D,'CHW P'!$A8,GameLog!$C:$C,"CHW")</f>
        <v>1</v>
      </c>
      <c r="O8">
        <f>SUMIFS(GameLog!AF:AF,GameLog!$D:$D,'CHW P'!$A8,GameLog!$C:$C,"CHW")</f>
        <v>0</v>
      </c>
      <c r="P8">
        <f>SUMIFS(GameLog!AG:AG,GameLog!$D:$D,'CHW P'!$A8,GameLog!$C:$C,"CHW")</f>
        <v>2</v>
      </c>
      <c r="Q8">
        <f>SUMIFS(GameLog!AH:AH,GameLog!$D:$D,'CHW P'!$A8,GameLog!$C:$C,"CHW")</f>
        <v>0</v>
      </c>
      <c r="R8">
        <f>SUMIFS(GameLog!AI:AI,GameLog!$D:$D,'CHW P'!$A8,GameLog!$C:$C,"CHW")</f>
        <v>1</v>
      </c>
      <c r="S8">
        <f>SUMIFS(GameLog!AJ:AJ,GameLog!$D:$D,'CHW P'!$A8,GameLog!$C:$C,"CHW")</f>
        <v>0</v>
      </c>
      <c r="T8">
        <f>SUMIFS(GameLog!AK:AK,GameLog!$D:$D,'CHW P'!$A8,GameLog!$C:$C,"CHW")</f>
        <v>0</v>
      </c>
      <c r="U8">
        <f>SUMIFS(GameLog!AL:AL,GameLog!$D:$D,'CHW P'!$A8,GameLog!$C:$C,"CHW")</f>
        <v>0</v>
      </c>
      <c r="V8" s="10">
        <f t="shared" si="2"/>
        <v>3</v>
      </c>
      <c r="W8" s="11">
        <f t="shared" si="3"/>
        <v>9</v>
      </c>
      <c r="X8" s="11">
        <f t="shared" si="4"/>
        <v>0</v>
      </c>
      <c r="Y8" s="11">
        <f t="shared" si="4"/>
        <v>18</v>
      </c>
      <c r="Z8" s="11">
        <f t="shared" si="5"/>
        <v>9</v>
      </c>
      <c r="AA8" s="11">
        <f t="shared" si="6"/>
        <v>0.5</v>
      </c>
      <c r="AE8" s="14"/>
    </row>
    <row r="9" spans="1:31">
      <c r="A9" t="s">
        <v>2893</v>
      </c>
      <c r="B9">
        <f>SUMIFS(GameLog!W:W,GameLog!$D:$D,'CHW P'!$A9,GameLog!$C:$C,"CHW")</f>
        <v>0</v>
      </c>
      <c r="C9">
        <f>SUMIFS(GameLog!X:X,GameLog!$D:$D,'CHW P'!$A9,GameLog!$C:$C,"CHW")</f>
        <v>0</v>
      </c>
      <c r="D9" s="8">
        <f t="shared" si="0"/>
        <v>0</v>
      </c>
      <c r="E9" s="10" t="str">
        <f t="shared" si="1"/>
        <v>---</v>
      </c>
      <c r="F9">
        <f>COUNTIFS(GameLog!D:D,'CHW P'!A9,GameLog!C:C,"CHW",GameLog!E:E,1)</f>
        <v>0</v>
      </c>
      <c r="G9">
        <f>SUMIFS(GameLog!F:F,GameLog!$D:$D,'CHW P'!A9,GameLog!$E:$E,1,GameLog!$C:$C,"CHW")</f>
        <v>0</v>
      </c>
      <c r="H9">
        <f>SUMIFS(GameLog!Y:Y,GameLog!$D:$D,'CHW P'!$A9,GameLog!$C:$C,"CHW")</f>
        <v>0</v>
      </c>
      <c r="I9">
        <f>SUMIFS(GameLog!Z:Z,GameLog!$D:$D,'CHW P'!$A9,GameLog!$C:$C,"CHW")</f>
        <v>0</v>
      </c>
      <c r="J9">
        <f>SUMIFS(GameLog!AA:AA,GameLog!$D:$D,'CHW P'!$A9,GameLog!$C:$C,"CHW")</f>
        <v>0</v>
      </c>
      <c r="K9" s="12">
        <f>SUMIFS(GameLog!AB:AB,GameLog!$D:$D,'CHW P'!$A9,GameLog!$C:$C,"CHW")</f>
        <v>0</v>
      </c>
      <c r="L9">
        <f>SUMIFS(GameLog!AC:AC,GameLog!$D:$D,'CHW P'!$A9,GameLog!$C:$C,"CHW")</f>
        <v>0</v>
      </c>
      <c r="M9">
        <f>SUMIFS(GameLog!AD:AD,GameLog!$D:$D,'CHW P'!$A9,GameLog!$C:$C,"CHW")</f>
        <v>0</v>
      </c>
      <c r="N9">
        <f>SUMIFS(GameLog!AE:AE,GameLog!$D:$D,'CHW P'!$A9,GameLog!$C:$C,"CHW")</f>
        <v>0</v>
      </c>
      <c r="O9">
        <f>SUMIFS(GameLog!AF:AF,GameLog!$D:$D,'CHW P'!$A9,GameLog!$C:$C,"CHW")</f>
        <v>0</v>
      </c>
      <c r="P9">
        <f>SUMIFS(GameLog!AG:AG,GameLog!$D:$D,'CHW P'!$A9,GameLog!$C:$C,"CHW")</f>
        <v>0</v>
      </c>
      <c r="Q9">
        <f>SUMIFS(GameLog!AH:AH,GameLog!$D:$D,'CHW P'!$A9,GameLog!$C:$C,"CHW")</f>
        <v>0</v>
      </c>
      <c r="R9">
        <f>SUMIFS(GameLog!AI:AI,GameLog!$D:$D,'CHW P'!$A9,GameLog!$C:$C,"CHW")</f>
        <v>0</v>
      </c>
      <c r="S9">
        <f>SUMIFS(GameLog!AJ:AJ,GameLog!$D:$D,'CHW P'!$A9,GameLog!$C:$C,"CHW")</f>
        <v>0</v>
      </c>
      <c r="T9">
        <f>SUMIFS(GameLog!AK:AK,GameLog!$D:$D,'CHW P'!$A9,GameLog!$C:$C,"CHW")</f>
        <v>0</v>
      </c>
      <c r="U9">
        <f>SUMIFS(GameLog!AL:AL,GameLog!$D:$D,'CHW P'!$A9,GameLog!$C:$C,"CHW")</f>
        <v>0</v>
      </c>
      <c r="V9" s="10">
        <f t="shared" si="2"/>
        <v>0</v>
      </c>
      <c r="W9" s="11">
        <f t="shared" si="3"/>
        <v>0</v>
      </c>
      <c r="X9" s="11">
        <f t="shared" si="4"/>
        <v>0</v>
      </c>
      <c r="Y9" s="11">
        <f t="shared" si="4"/>
        <v>0</v>
      </c>
      <c r="Z9" s="11">
        <f t="shared" si="5"/>
        <v>0</v>
      </c>
      <c r="AA9" s="11">
        <f t="shared" si="6"/>
        <v>0</v>
      </c>
      <c r="AE9" s="14"/>
    </row>
    <row r="10" spans="1:31">
      <c r="A10" t="s">
        <v>2894</v>
      </c>
      <c r="B10">
        <f>SUMIFS(GameLog!W:W,GameLog!$D:$D,'CHW P'!$A10,GameLog!$C:$C,"CHW")</f>
        <v>0</v>
      </c>
      <c r="C10">
        <f>SUMIFS(GameLog!X:X,GameLog!$D:$D,'CHW P'!$A10,GameLog!$C:$C,"CHW")</f>
        <v>0</v>
      </c>
      <c r="D10" s="8">
        <f t="shared" si="0"/>
        <v>0</v>
      </c>
      <c r="E10" s="10">
        <f t="shared" si="1"/>
        <v>4.5</v>
      </c>
      <c r="F10">
        <f>COUNTIFS(GameLog!D:D,'CHW P'!A10,GameLog!C:C,"CHW",GameLog!E:E,1)</f>
        <v>1</v>
      </c>
      <c r="G10">
        <f>SUMIFS(GameLog!F:F,GameLog!$D:$D,'CHW P'!A10,GameLog!$E:$E,1,GameLog!$C:$C,"CHW")</f>
        <v>0</v>
      </c>
      <c r="H10">
        <f>SUMIFS(GameLog!Y:Y,GameLog!$D:$D,'CHW P'!$A10,GameLog!$C:$C,"CHW")</f>
        <v>0</v>
      </c>
      <c r="I10">
        <f>SUMIFS(GameLog!Z:Z,GameLog!$D:$D,'CHW P'!$A10,GameLog!$C:$C,"CHW")</f>
        <v>0</v>
      </c>
      <c r="J10">
        <f>SUMIFS(GameLog!AA:AA,GameLog!$D:$D,'CHW P'!$A10,GameLog!$C:$C,"CHW")</f>
        <v>0</v>
      </c>
      <c r="K10" s="12">
        <f>SUMIFS(GameLog!AB:AB,GameLog!$D:$D,'CHW P'!$A10,GameLog!$C:$C,"CHW")</f>
        <v>2</v>
      </c>
      <c r="L10">
        <f>SUMIFS(GameLog!AC:AC,GameLog!$D:$D,'CHW P'!$A10,GameLog!$C:$C,"CHW")</f>
        <v>1</v>
      </c>
      <c r="M10">
        <f>SUMIFS(GameLog!AD:AD,GameLog!$D:$D,'CHW P'!$A10,GameLog!$C:$C,"CHW")</f>
        <v>1</v>
      </c>
      <c r="N10">
        <f>SUMIFS(GameLog!AE:AE,GameLog!$D:$D,'CHW P'!$A10,GameLog!$C:$C,"CHW")</f>
        <v>1</v>
      </c>
      <c r="O10">
        <f>SUMIFS(GameLog!AF:AF,GameLog!$D:$D,'CHW P'!$A10,GameLog!$C:$C,"CHW")</f>
        <v>0</v>
      </c>
      <c r="P10">
        <f>SUMIFS(GameLog!AG:AG,GameLog!$D:$D,'CHW P'!$A10,GameLog!$C:$C,"CHW")</f>
        <v>2</v>
      </c>
      <c r="Q10">
        <f>SUMIFS(GameLog!AH:AH,GameLog!$D:$D,'CHW P'!$A10,GameLog!$C:$C,"CHW")</f>
        <v>0</v>
      </c>
      <c r="R10">
        <f>SUMIFS(GameLog!AI:AI,GameLog!$D:$D,'CHW P'!$A10,GameLog!$C:$C,"CHW")</f>
        <v>2</v>
      </c>
      <c r="S10">
        <f>SUMIFS(GameLog!AJ:AJ,GameLog!$D:$D,'CHW P'!$A10,GameLog!$C:$C,"CHW")</f>
        <v>0</v>
      </c>
      <c r="T10">
        <f>SUMIFS(GameLog!AK:AK,GameLog!$D:$D,'CHW P'!$A10,GameLog!$C:$C,"CHW")</f>
        <v>0</v>
      </c>
      <c r="U10">
        <f>SUMIFS(GameLog!AL:AL,GameLog!$D:$D,'CHW P'!$A10,GameLog!$C:$C,"CHW")</f>
        <v>2</v>
      </c>
      <c r="V10" s="10">
        <f t="shared" si="2"/>
        <v>1.5</v>
      </c>
      <c r="W10" s="11">
        <f t="shared" si="3"/>
        <v>4.5</v>
      </c>
      <c r="X10" s="11">
        <f t="shared" si="4"/>
        <v>0</v>
      </c>
      <c r="Y10" s="11">
        <f t="shared" si="4"/>
        <v>9</v>
      </c>
      <c r="Z10" s="11">
        <f t="shared" si="5"/>
        <v>9</v>
      </c>
      <c r="AA10" s="11">
        <f t="shared" si="6"/>
        <v>1</v>
      </c>
      <c r="AE10" s="14"/>
    </row>
    <row r="11" spans="1:31">
      <c r="A11" t="s">
        <v>2895</v>
      </c>
      <c r="B11">
        <f>SUMIFS(GameLog!W:W,GameLog!$D:$D,'CHW P'!$A11,GameLog!$C:$C,"CHW")</f>
        <v>0</v>
      </c>
      <c r="C11">
        <f>SUMIFS(GameLog!X:X,GameLog!$D:$D,'CHW P'!$A11,GameLog!$C:$C,"CHW")</f>
        <v>0</v>
      </c>
      <c r="D11" s="8">
        <f t="shared" si="0"/>
        <v>0</v>
      </c>
      <c r="E11" s="10">
        <f t="shared" si="1"/>
        <v>3.375</v>
      </c>
      <c r="F11">
        <f>COUNTIFS(GameLog!D:D,'CHW P'!A11,GameLog!C:C,"CHW",GameLog!E:E,1)</f>
        <v>2</v>
      </c>
      <c r="G11">
        <f>SUMIFS(GameLog!F:F,GameLog!$D:$D,'CHW P'!A11,GameLog!$E:$E,1,GameLog!$C:$C,"CHW")</f>
        <v>0</v>
      </c>
      <c r="H11">
        <f>SUMIFS(GameLog!Y:Y,GameLog!$D:$D,'CHW P'!$A11,GameLog!$C:$C,"CHW")</f>
        <v>0</v>
      </c>
      <c r="I11">
        <f>SUMIFS(GameLog!Z:Z,GameLog!$D:$D,'CHW P'!$A11,GameLog!$C:$C,"CHW")</f>
        <v>0</v>
      </c>
      <c r="J11">
        <f>SUMIFS(GameLog!AA:AA,GameLog!$D:$D,'CHW P'!$A11,GameLog!$C:$C,"CHW")</f>
        <v>0</v>
      </c>
      <c r="K11" s="12">
        <f>SUMIFS(GameLog!AB:AB,GameLog!$D:$D,'CHW P'!$A11,GameLog!$C:$C,"CHW")</f>
        <v>2.6666666666666665</v>
      </c>
      <c r="L11">
        <f>SUMIFS(GameLog!AC:AC,GameLog!$D:$D,'CHW P'!$A11,GameLog!$C:$C,"CHW")</f>
        <v>3</v>
      </c>
      <c r="M11">
        <f>SUMIFS(GameLog!AD:AD,GameLog!$D:$D,'CHW P'!$A11,GameLog!$C:$C,"CHW")</f>
        <v>1</v>
      </c>
      <c r="N11">
        <f>SUMIFS(GameLog!AE:AE,GameLog!$D:$D,'CHW P'!$A11,GameLog!$C:$C,"CHW")</f>
        <v>1</v>
      </c>
      <c r="O11">
        <f>SUMIFS(GameLog!AF:AF,GameLog!$D:$D,'CHW P'!$A11,GameLog!$C:$C,"CHW")</f>
        <v>0</v>
      </c>
      <c r="P11">
        <f>SUMIFS(GameLog!AG:AG,GameLog!$D:$D,'CHW P'!$A11,GameLog!$C:$C,"CHW")</f>
        <v>2</v>
      </c>
      <c r="Q11">
        <f>SUMIFS(GameLog!AH:AH,GameLog!$D:$D,'CHW P'!$A11,GameLog!$C:$C,"CHW")</f>
        <v>0</v>
      </c>
      <c r="R11">
        <f>SUMIFS(GameLog!AI:AI,GameLog!$D:$D,'CHW P'!$A11,GameLog!$C:$C,"CHW")</f>
        <v>4</v>
      </c>
      <c r="S11">
        <f>SUMIFS(GameLog!AJ:AJ,GameLog!$D:$D,'CHW P'!$A11,GameLog!$C:$C,"CHW")</f>
        <v>0</v>
      </c>
      <c r="T11">
        <f>SUMIFS(GameLog!AK:AK,GameLog!$D:$D,'CHW P'!$A11,GameLog!$C:$C,"CHW")</f>
        <v>0</v>
      </c>
      <c r="U11">
        <f>SUMIFS(GameLog!AL:AL,GameLog!$D:$D,'CHW P'!$A11,GameLog!$C:$C,"CHW")</f>
        <v>0</v>
      </c>
      <c r="V11" s="10">
        <f t="shared" si="2"/>
        <v>1.875</v>
      </c>
      <c r="W11" s="11">
        <f t="shared" si="3"/>
        <v>10.125</v>
      </c>
      <c r="X11" s="11">
        <f t="shared" si="4"/>
        <v>0</v>
      </c>
      <c r="Y11" s="11">
        <f t="shared" si="4"/>
        <v>6.75</v>
      </c>
      <c r="Z11" s="11">
        <f t="shared" si="5"/>
        <v>13.5</v>
      </c>
      <c r="AA11" s="11">
        <f t="shared" si="6"/>
        <v>2</v>
      </c>
      <c r="AE11" s="14"/>
    </row>
    <row r="12" spans="1:31">
      <c r="A12" t="s">
        <v>2896</v>
      </c>
      <c r="B12">
        <f>SUMIFS(GameLog!W:W,GameLog!$D:$D,'CHW P'!$A12,GameLog!$C:$C,"CHW")</f>
        <v>0</v>
      </c>
      <c r="C12">
        <f>SUMIFS(GameLog!X:X,GameLog!$D:$D,'CHW P'!$A12,GameLog!$C:$C,"CHW")</f>
        <v>0</v>
      </c>
      <c r="D12" s="8">
        <f t="shared" si="0"/>
        <v>0</v>
      </c>
      <c r="E12" s="10" t="str">
        <f t="shared" si="1"/>
        <v>---</v>
      </c>
      <c r="F12">
        <f>COUNTIFS(GameLog!D:D,'CHW P'!A12,GameLog!C:C,"CHW",GameLog!E:E,1)</f>
        <v>0</v>
      </c>
      <c r="G12">
        <f>SUMIFS(GameLog!F:F,GameLog!$D:$D,'CHW P'!A12,GameLog!$E:$E,1,GameLog!$C:$C,"CHW")</f>
        <v>0</v>
      </c>
      <c r="H12">
        <f>SUMIFS(GameLog!Y:Y,GameLog!$D:$D,'CHW P'!$A12,GameLog!$C:$C,"CHW")</f>
        <v>0</v>
      </c>
      <c r="I12">
        <f>SUMIFS(GameLog!Z:Z,GameLog!$D:$D,'CHW P'!$A12,GameLog!$C:$C,"CHW")</f>
        <v>0</v>
      </c>
      <c r="J12">
        <f>SUMIFS(GameLog!AA:AA,GameLog!$D:$D,'CHW P'!$A12,GameLog!$C:$C,"CHW")</f>
        <v>0</v>
      </c>
      <c r="K12" s="12">
        <f>SUMIFS(GameLog!AB:AB,GameLog!$D:$D,'CHW P'!$A12,GameLog!$C:$C,"CHW")</f>
        <v>0</v>
      </c>
      <c r="L12">
        <f>SUMIFS(GameLog!AC:AC,GameLog!$D:$D,'CHW P'!$A12,GameLog!$C:$C,"CHW")</f>
        <v>0</v>
      </c>
      <c r="M12">
        <f>SUMIFS(GameLog!AD:AD,GameLog!$D:$D,'CHW P'!$A12,GameLog!$C:$C,"CHW")</f>
        <v>0</v>
      </c>
      <c r="N12">
        <f>SUMIFS(GameLog!AE:AE,GameLog!$D:$D,'CHW P'!$A12,GameLog!$C:$C,"CHW")</f>
        <v>0</v>
      </c>
      <c r="O12">
        <f>SUMIFS(GameLog!AF:AF,GameLog!$D:$D,'CHW P'!$A12,GameLog!$C:$C,"CHW")</f>
        <v>0</v>
      </c>
      <c r="P12">
        <f>SUMIFS(GameLog!AG:AG,GameLog!$D:$D,'CHW P'!$A12,GameLog!$C:$C,"CHW")</f>
        <v>0</v>
      </c>
      <c r="Q12">
        <f>SUMIFS(GameLog!AH:AH,GameLog!$D:$D,'CHW P'!$A12,GameLog!$C:$C,"CHW")</f>
        <v>0</v>
      </c>
      <c r="R12">
        <f>SUMIFS(GameLog!AI:AI,GameLog!$D:$D,'CHW P'!$A12,GameLog!$C:$C,"CHW")</f>
        <v>0</v>
      </c>
      <c r="S12">
        <f>SUMIFS(GameLog!AJ:AJ,GameLog!$D:$D,'CHW P'!$A12,GameLog!$C:$C,"CHW")</f>
        <v>0</v>
      </c>
      <c r="T12">
        <f>SUMIFS(GameLog!AK:AK,GameLog!$D:$D,'CHW P'!$A12,GameLog!$C:$C,"CHW")</f>
        <v>0</v>
      </c>
      <c r="U12">
        <f>SUMIFS(GameLog!AL:AL,GameLog!$D:$D,'CHW P'!$A12,GameLog!$C:$C,"CHW")</f>
        <v>0</v>
      </c>
      <c r="V12" s="10">
        <f t="shared" si="2"/>
        <v>0</v>
      </c>
      <c r="W12" s="11">
        <f t="shared" si="3"/>
        <v>0</v>
      </c>
      <c r="X12" s="11">
        <f t="shared" si="4"/>
        <v>0</v>
      </c>
      <c r="Y12" s="11">
        <f t="shared" si="4"/>
        <v>0</v>
      </c>
      <c r="Z12" s="11">
        <f t="shared" si="5"/>
        <v>0</v>
      </c>
      <c r="AA12" s="11">
        <f t="shared" si="6"/>
        <v>0</v>
      </c>
      <c r="AE12" s="14"/>
    </row>
    <row r="13" spans="1:31">
      <c r="A13" t="s">
        <v>2884</v>
      </c>
      <c r="B13">
        <f>SUMIFS(GameLog!W:W,GameLog!$D:$D,'CHW P'!$A13,GameLog!$C:$C,"CHW")</f>
        <v>0</v>
      </c>
      <c r="C13">
        <f>SUMIFS(GameLog!X:X,GameLog!$D:$D,'CHW P'!$A13,GameLog!$C:$C,"CHW")</f>
        <v>0</v>
      </c>
      <c r="D13" s="8">
        <f t="shared" si="0"/>
        <v>0</v>
      </c>
      <c r="E13" s="10" t="str">
        <f t="shared" si="1"/>
        <v>---</v>
      </c>
      <c r="F13">
        <f>COUNTIFS(GameLog!D:D,'CHW P'!A13,GameLog!C:C,"CHW",GameLog!E:E,1)</f>
        <v>0</v>
      </c>
      <c r="G13">
        <f>SUMIFS(GameLog!F:F,GameLog!$D:$D,'CHW P'!A13,GameLog!$E:$E,1,GameLog!$C:$C,"CHW")</f>
        <v>0</v>
      </c>
      <c r="H13">
        <f>SUMIFS(GameLog!Y:Y,GameLog!$D:$D,'CHW P'!$A13,GameLog!$C:$C,"CHW")</f>
        <v>0</v>
      </c>
      <c r="I13">
        <f>SUMIFS(GameLog!Z:Z,GameLog!$D:$D,'CHW P'!$A13,GameLog!$C:$C,"CHW")</f>
        <v>0</v>
      </c>
      <c r="J13">
        <f>SUMIFS(GameLog!AA:AA,GameLog!$D:$D,'CHW P'!$A13,GameLog!$C:$C,"CHW")</f>
        <v>0</v>
      </c>
      <c r="K13" s="12">
        <f>SUMIFS(GameLog!AB:AB,GameLog!$D:$D,'CHW P'!$A13,GameLog!$C:$C,"CHW")</f>
        <v>0</v>
      </c>
      <c r="L13">
        <f>SUMIFS(GameLog!AC:AC,GameLog!$D:$D,'CHW P'!$A13,GameLog!$C:$C,"CHW")</f>
        <v>0</v>
      </c>
      <c r="M13">
        <f>SUMIFS(GameLog!AD:AD,GameLog!$D:$D,'CHW P'!$A13,GameLog!$C:$C,"CHW")</f>
        <v>0</v>
      </c>
      <c r="N13">
        <f>SUMIFS(GameLog!AE:AE,GameLog!$D:$D,'CHW P'!$A13,GameLog!$C:$C,"CHW")</f>
        <v>0</v>
      </c>
      <c r="O13">
        <f>SUMIFS(GameLog!AF:AF,GameLog!$D:$D,'CHW P'!$A13,GameLog!$C:$C,"CHW")</f>
        <v>0</v>
      </c>
      <c r="P13">
        <f>SUMIFS(GameLog!AG:AG,GameLog!$D:$D,'CHW P'!$A13,GameLog!$C:$C,"CHW")</f>
        <v>0</v>
      </c>
      <c r="Q13">
        <f>SUMIFS(GameLog!AH:AH,GameLog!$D:$D,'CHW P'!$A13,GameLog!$C:$C,"CHW")</f>
        <v>0</v>
      </c>
      <c r="R13">
        <f>SUMIFS(GameLog!AI:AI,GameLog!$D:$D,'CHW P'!$A13,GameLog!$C:$C,"CHW")</f>
        <v>0</v>
      </c>
      <c r="S13">
        <f>SUMIFS(GameLog!AJ:AJ,GameLog!$D:$D,'CHW P'!$A13,GameLog!$C:$C,"CHW")</f>
        <v>0</v>
      </c>
      <c r="T13">
        <f>SUMIFS(GameLog!AK:AK,GameLog!$D:$D,'CHW P'!$A13,GameLog!$C:$C,"CHW")</f>
        <v>0</v>
      </c>
      <c r="U13">
        <f>SUMIFS(GameLog!AL:AL,GameLog!$D:$D,'CHW P'!$A13,GameLog!$C:$C,"CHW")</f>
        <v>0</v>
      </c>
      <c r="V13" s="10">
        <f t="shared" si="2"/>
        <v>0</v>
      </c>
      <c r="W13" s="11">
        <f t="shared" si="3"/>
        <v>0</v>
      </c>
      <c r="X13" s="11">
        <f t="shared" si="4"/>
        <v>0</v>
      </c>
      <c r="Y13" s="11">
        <f t="shared" si="4"/>
        <v>0</v>
      </c>
      <c r="Z13" s="11">
        <f t="shared" si="5"/>
        <v>0</v>
      </c>
      <c r="AA13" s="11">
        <f t="shared" si="6"/>
        <v>0</v>
      </c>
      <c r="AE13" s="14"/>
    </row>
    <row r="14" spans="1:31">
      <c r="A14" t="s">
        <v>2883</v>
      </c>
      <c r="B14">
        <f>SUMIFS(GameLog!W:W,GameLog!$D:$D,'CHW P'!$A14,GameLog!$C:$C,"CHW")</f>
        <v>0</v>
      </c>
      <c r="C14">
        <f>SUMIFS(GameLog!X:X,GameLog!$D:$D,'CHW P'!$A14,GameLog!$C:$C,"CHW")</f>
        <v>1</v>
      </c>
      <c r="D14" s="8">
        <f t="shared" si="0"/>
        <v>0</v>
      </c>
      <c r="E14" s="10">
        <f t="shared" si="1"/>
        <v>11.25</v>
      </c>
      <c r="F14">
        <f>COUNTIFS(GameLog!D:D,'CHW P'!A14,GameLog!C:C,"CHW",GameLog!E:E,1)</f>
        <v>1</v>
      </c>
      <c r="G14">
        <f>SUMIFS(GameLog!F:F,GameLog!$D:$D,'CHW P'!A14,GameLog!$E:$E,1,GameLog!$C:$C,"CHW")</f>
        <v>1</v>
      </c>
      <c r="H14">
        <f>SUMIFS(GameLog!Y:Y,GameLog!$D:$D,'CHW P'!$A14,GameLog!$C:$C,"CHW")</f>
        <v>0</v>
      </c>
      <c r="I14">
        <f>SUMIFS(GameLog!Z:Z,GameLog!$D:$D,'CHW P'!$A14,GameLog!$C:$C,"CHW")</f>
        <v>0</v>
      </c>
      <c r="J14">
        <f>SUMIFS(GameLog!AA:AA,GameLog!$D:$D,'CHW P'!$A14,GameLog!$C:$C,"CHW")</f>
        <v>0</v>
      </c>
      <c r="K14" s="12">
        <f>SUMIFS(GameLog!AB:AB,GameLog!$D:$D,'CHW P'!$A14,GameLog!$C:$C,"CHW")</f>
        <v>4</v>
      </c>
      <c r="L14">
        <f>SUMIFS(GameLog!AC:AC,GameLog!$D:$D,'CHW P'!$A14,GameLog!$C:$C,"CHW")</f>
        <v>8</v>
      </c>
      <c r="M14">
        <f>SUMIFS(GameLog!AD:AD,GameLog!$D:$D,'CHW P'!$A14,GameLog!$C:$C,"CHW")</f>
        <v>5</v>
      </c>
      <c r="N14">
        <f>SUMIFS(GameLog!AE:AE,GameLog!$D:$D,'CHW P'!$A14,GameLog!$C:$C,"CHW")</f>
        <v>5</v>
      </c>
      <c r="O14">
        <f>SUMIFS(GameLog!AF:AF,GameLog!$D:$D,'CHW P'!$A14,GameLog!$C:$C,"CHW")</f>
        <v>0</v>
      </c>
      <c r="P14">
        <f>SUMIFS(GameLog!AG:AG,GameLog!$D:$D,'CHW P'!$A14,GameLog!$C:$C,"CHW")</f>
        <v>3</v>
      </c>
      <c r="Q14">
        <f>SUMIFS(GameLog!AH:AH,GameLog!$D:$D,'CHW P'!$A14,GameLog!$C:$C,"CHW")</f>
        <v>0</v>
      </c>
      <c r="R14">
        <f>SUMIFS(GameLog!AI:AI,GameLog!$D:$D,'CHW P'!$A14,GameLog!$C:$C,"CHW")</f>
        <v>3</v>
      </c>
      <c r="S14">
        <f>SUMIFS(GameLog!AJ:AJ,GameLog!$D:$D,'CHW P'!$A14,GameLog!$C:$C,"CHW")</f>
        <v>0</v>
      </c>
      <c r="T14">
        <f>SUMIFS(GameLog!AK:AK,GameLog!$D:$D,'CHW P'!$A14,GameLog!$C:$C,"CHW")</f>
        <v>0</v>
      </c>
      <c r="U14">
        <f>SUMIFS(GameLog!AL:AL,GameLog!$D:$D,'CHW P'!$A14,GameLog!$C:$C,"CHW")</f>
        <v>1</v>
      </c>
      <c r="V14" s="10">
        <f t="shared" si="2"/>
        <v>2.75</v>
      </c>
      <c r="W14" s="11">
        <f t="shared" si="3"/>
        <v>18</v>
      </c>
      <c r="X14" s="11">
        <f t="shared" si="4"/>
        <v>0</v>
      </c>
      <c r="Y14" s="11">
        <f t="shared" si="4"/>
        <v>6.75</v>
      </c>
      <c r="Z14" s="11">
        <f t="shared" si="5"/>
        <v>6.75</v>
      </c>
      <c r="AA14" s="11">
        <f t="shared" si="6"/>
        <v>1</v>
      </c>
      <c r="AE14" s="14"/>
    </row>
    <row r="15" spans="1:31">
      <c r="A15" t="s">
        <v>2897</v>
      </c>
      <c r="B15">
        <f>SUMIFS(GameLog!W:W,GameLog!$D:$D,'CHW P'!$A15,GameLog!$C:$C,"CHW")</f>
        <v>0</v>
      </c>
      <c r="C15">
        <f>SUMIFS(GameLog!X:X,GameLog!$D:$D,'CHW P'!$A15,GameLog!$C:$C,"CHW")</f>
        <v>0</v>
      </c>
      <c r="D15" s="8">
        <f t="shared" si="0"/>
        <v>0</v>
      </c>
      <c r="E15" s="10" t="str">
        <f t="shared" si="1"/>
        <v>---</v>
      </c>
      <c r="F15">
        <f>COUNTIFS(GameLog!D:D,'CHW P'!A15,GameLog!C:C,"CHW",GameLog!E:E,1)</f>
        <v>0</v>
      </c>
      <c r="G15">
        <f>SUMIFS(GameLog!F:F,GameLog!$D:$D,'CHW P'!A15,GameLog!$E:$E,1,GameLog!$C:$C,"CHW")</f>
        <v>0</v>
      </c>
      <c r="H15">
        <f>SUMIFS(GameLog!Y:Y,GameLog!$D:$D,'CHW P'!$A15,GameLog!$C:$C,"CHW")</f>
        <v>0</v>
      </c>
      <c r="I15">
        <f>SUMIFS(GameLog!Z:Z,GameLog!$D:$D,'CHW P'!$A15,GameLog!$C:$C,"CHW")</f>
        <v>0</v>
      </c>
      <c r="J15">
        <f>SUMIFS(GameLog!AA:AA,GameLog!$D:$D,'CHW P'!$A15,GameLog!$C:$C,"CHW")</f>
        <v>0</v>
      </c>
      <c r="K15" s="12">
        <f>SUMIFS(GameLog!AB:AB,GameLog!$D:$D,'CHW P'!$A15,GameLog!$C:$C,"CHW")</f>
        <v>0</v>
      </c>
      <c r="L15">
        <f>SUMIFS(GameLog!AC:AC,GameLog!$D:$D,'CHW P'!$A15,GameLog!$C:$C,"CHW")</f>
        <v>0</v>
      </c>
      <c r="M15">
        <f>SUMIFS(GameLog!AD:AD,GameLog!$D:$D,'CHW P'!$A15,GameLog!$C:$C,"CHW")</f>
        <v>0</v>
      </c>
      <c r="N15">
        <f>SUMIFS(GameLog!AE:AE,GameLog!$D:$D,'CHW P'!$A15,GameLog!$C:$C,"CHW")</f>
        <v>0</v>
      </c>
      <c r="O15">
        <f>SUMIFS(GameLog!AF:AF,GameLog!$D:$D,'CHW P'!$A15,GameLog!$C:$C,"CHW")</f>
        <v>0</v>
      </c>
      <c r="P15">
        <f>SUMIFS(GameLog!AG:AG,GameLog!$D:$D,'CHW P'!$A15,GameLog!$C:$C,"CHW")</f>
        <v>0</v>
      </c>
      <c r="Q15">
        <f>SUMIFS(GameLog!AH:AH,GameLog!$D:$D,'CHW P'!$A15,GameLog!$C:$C,"CHW")</f>
        <v>0</v>
      </c>
      <c r="R15">
        <f>SUMIFS(GameLog!AI:AI,GameLog!$D:$D,'CHW P'!$A15,GameLog!$C:$C,"CHW")</f>
        <v>0</v>
      </c>
      <c r="S15">
        <f>SUMIFS(GameLog!AJ:AJ,GameLog!$D:$D,'CHW P'!$A15,GameLog!$C:$C,"CHW")</f>
        <v>0</v>
      </c>
      <c r="T15">
        <f>SUMIFS(GameLog!AK:AK,GameLog!$D:$D,'CHW P'!$A15,GameLog!$C:$C,"CHW")</f>
        <v>0</v>
      </c>
      <c r="U15">
        <f>SUMIFS(GameLog!AL:AL,GameLog!$D:$D,'CHW P'!$A15,GameLog!$C:$C,"CHW")</f>
        <v>0</v>
      </c>
      <c r="V15" s="10">
        <f t="shared" si="2"/>
        <v>0</v>
      </c>
      <c r="W15" s="11">
        <f t="shared" si="3"/>
        <v>0</v>
      </c>
      <c r="X15" s="11">
        <f t="shared" si="4"/>
        <v>0</v>
      </c>
      <c r="Y15" s="11">
        <f t="shared" si="4"/>
        <v>0</v>
      </c>
      <c r="Z15" s="11">
        <f t="shared" si="5"/>
        <v>0</v>
      </c>
      <c r="AA15" s="11">
        <f t="shared" si="6"/>
        <v>0</v>
      </c>
      <c r="AE15" s="14"/>
    </row>
    <row r="16" spans="1:31">
      <c r="A16" t="s">
        <v>2898</v>
      </c>
      <c r="B16">
        <f>SUMIFS(GameLog!W:W,GameLog!$D:$D,'CHW P'!$A16,GameLog!$C:$C,"CHW")</f>
        <v>0</v>
      </c>
      <c r="C16">
        <f>SUMIFS(GameLog!X:X,GameLog!$D:$D,'CHW P'!$A16,GameLog!$C:$C,"CHW")</f>
        <v>0</v>
      </c>
      <c r="D16" s="8">
        <f t="shared" si="0"/>
        <v>0</v>
      </c>
      <c r="E16" s="10" t="str">
        <f t="shared" si="1"/>
        <v>---</v>
      </c>
      <c r="F16">
        <f>COUNTIFS(GameLog!D:D,'CHW P'!A16,GameLog!C:C,"CHW",GameLog!E:E,1)</f>
        <v>0</v>
      </c>
      <c r="G16">
        <f>SUMIFS(GameLog!F:F,GameLog!$D:$D,'CHW P'!A16,GameLog!$E:$E,1,GameLog!$C:$C,"CHW")</f>
        <v>0</v>
      </c>
      <c r="H16">
        <f>SUMIFS(GameLog!Y:Y,GameLog!$D:$D,'CHW P'!$A16,GameLog!$C:$C,"CHW")</f>
        <v>0</v>
      </c>
      <c r="I16">
        <f>SUMIFS(GameLog!Z:Z,GameLog!$D:$D,'CHW P'!$A16,GameLog!$C:$C,"CHW")</f>
        <v>0</v>
      </c>
      <c r="J16">
        <f>SUMIFS(GameLog!AA:AA,GameLog!$D:$D,'CHW P'!$A16,GameLog!$C:$C,"CHW")</f>
        <v>0</v>
      </c>
      <c r="K16" s="12">
        <f>SUMIFS(GameLog!AB:AB,GameLog!$D:$D,'CHW P'!$A16,GameLog!$C:$C,"CHW")</f>
        <v>0</v>
      </c>
      <c r="L16">
        <f>SUMIFS(GameLog!AC:AC,GameLog!$D:$D,'CHW P'!$A16,GameLog!$C:$C,"CHW")</f>
        <v>0</v>
      </c>
      <c r="M16">
        <f>SUMIFS(GameLog!AD:AD,GameLog!$D:$D,'CHW P'!$A16,GameLog!$C:$C,"CHW")</f>
        <v>0</v>
      </c>
      <c r="N16">
        <f>SUMIFS(GameLog!AE:AE,GameLog!$D:$D,'CHW P'!$A16,GameLog!$C:$C,"CHW")</f>
        <v>0</v>
      </c>
      <c r="O16">
        <f>SUMIFS(GameLog!AF:AF,GameLog!$D:$D,'CHW P'!$A16,GameLog!$C:$C,"CHW")</f>
        <v>0</v>
      </c>
      <c r="P16">
        <f>SUMIFS(GameLog!AG:AG,GameLog!$D:$D,'CHW P'!$A16,GameLog!$C:$C,"CHW")</f>
        <v>0</v>
      </c>
      <c r="Q16">
        <f>SUMIFS(GameLog!AH:AH,GameLog!$D:$D,'CHW P'!$A16,GameLog!$C:$C,"CHW")</f>
        <v>0</v>
      </c>
      <c r="R16">
        <f>SUMIFS(GameLog!AI:AI,GameLog!$D:$D,'CHW P'!$A16,GameLog!$C:$C,"CHW")</f>
        <v>0</v>
      </c>
      <c r="S16">
        <f>SUMIFS(GameLog!AJ:AJ,GameLog!$D:$D,'CHW P'!$A16,GameLog!$C:$C,"CHW")</f>
        <v>0</v>
      </c>
      <c r="T16">
        <f>SUMIFS(GameLog!AK:AK,GameLog!$D:$D,'CHW P'!$A16,GameLog!$C:$C,"CHW")</f>
        <v>0</v>
      </c>
      <c r="U16">
        <f>SUMIFS(GameLog!AL:AL,GameLog!$D:$D,'CHW P'!$A16,GameLog!$C:$C,"CHW")</f>
        <v>0</v>
      </c>
      <c r="V16" s="10">
        <f t="shared" si="2"/>
        <v>0</v>
      </c>
      <c r="W16" s="11">
        <f t="shared" si="3"/>
        <v>0</v>
      </c>
      <c r="X16" s="11">
        <f t="shared" si="4"/>
        <v>0</v>
      </c>
      <c r="Y16" s="11">
        <f t="shared" si="4"/>
        <v>0</v>
      </c>
      <c r="Z16" s="11">
        <f t="shared" si="5"/>
        <v>0</v>
      </c>
      <c r="AA16" s="11">
        <f t="shared" si="6"/>
        <v>0</v>
      </c>
      <c r="AE16" s="14"/>
    </row>
    <row r="17" spans="1:31">
      <c r="A17" t="s">
        <v>2899</v>
      </c>
      <c r="B17">
        <f>SUMIFS(GameLog!W:W,GameLog!$D:$D,'CHW P'!$A17,GameLog!$C:$C,"CHW")</f>
        <v>0</v>
      </c>
      <c r="C17">
        <f>SUMIFS(GameLog!X:X,GameLog!$D:$D,'CHW P'!$A17,GameLog!$C:$C,"CHW")</f>
        <v>0</v>
      </c>
      <c r="D17" s="8">
        <f t="shared" si="0"/>
        <v>0</v>
      </c>
      <c r="E17" s="10">
        <f t="shared" si="1"/>
        <v>18</v>
      </c>
      <c r="F17">
        <f>COUNTIFS(GameLog!D:D,'CHW P'!A17,GameLog!C:C,"CHW",GameLog!E:E,1)</f>
        <v>1</v>
      </c>
      <c r="G17">
        <f>SUMIFS(GameLog!F:F,GameLog!$D:$D,'CHW P'!A17,GameLog!$E:$E,1,GameLog!$C:$C,"CHW")</f>
        <v>0</v>
      </c>
      <c r="H17">
        <f>SUMIFS(GameLog!Y:Y,GameLog!$D:$D,'CHW P'!$A17,GameLog!$C:$C,"CHW")</f>
        <v>0</v>
      </c>
      <c r="I17">
        <f>SUMIFS(GameLog!Z:Z,GameLog!$D:$D,'CHW P'!$A17,GameLog!$C:$C,"CHW")</f>
        <v>0</v>
      </c>
      <c r="J17">
        <f>SUMIFS(GameLog!AA:AA,GameLog!$D:$D,'CHW P'!$A17,GameLog!$C:$C,"CHW")</f>
        <v>0</v>
      </c>
      <c r="K17" s="12">
        <f>SUMIFS(GameLog!AB:AB,GameLog!$D:$D,'CHW P'!$A17,GameLog!$C:$C,"CHW")</f>
        <v>1</v>
      </c>
      <c r="L17">
        <f>SUMIFS(GameLog!AC:AC,GameLog!$D:$D,'CHW P'!$A17,GameLog!$C:$C,"CHW")</f>
        <v>2</v>
      </c>
      <c r="M17">
        <f>SUMIFS(GameLog!AD:AD,GameLog!$D:$D,'CHW P'!$A17,GameLog!$C:$C,"CHW")</f>
        <v>2</v>
      </c>
      <c r="N17">
        <f>SUMIFS(GameLog!AE:AE,GameLog!$D:$D,'CHW P'!$A17,GameLog!$C:$C,"CHW")</f>
        <v>2</v>
      </c>
      <c r="O17">
        <f>SUMIFS(GameLog!AF:AF,GameLog!$D:$D,'CHW P'!$A17,GameLog!$C:$C,"CHW")</f>
        <v>0</v>
      </c>
      <c r="P17">
        <f>SUMIFS(GameLog!AG:AG,GameLog!$D:$D,'CHW P'!$A17,GameLog!$C:$C,"CHW")</f>
        <v>1</v>
      </c>
      <c r="Q17">
        <f>SUMIFS(GameLog!AH:AH,GameLog!$D:$D,'CHW P'!$A17,GameLog!$C:$C,"CHW")</f>
        <v>0</v>
      </c>
      <c r="R17">
        <f>SUMIFS(GameLog!AI:AI,GameLog!$D:$D,'CHW P'!$A17,GameLog!$C:$C,"CHW")</f>
        <v>2</v>
      </c>
      <c r="S17">
        <f>SUMIFS(GameLog!AJ:AJ,GameLog!$D:$D,'CHW P'!$A17,GameLog!$C:$C,"CHW")</f>
        <v>0</v>
      </c>
      <c r="T17">
        <f>SUMIFS(GameLog!AK:AK,GameLog!$D:$D,'CHW P'!$A17,GameLog!$C:$C,"CHW")</f>
        <v>0</v>
      </c>
      <c r="U17">
        <f>SUMIFS(GameLog!AL:AL,GameLog!$D:$D,'CHW P'!$A17,GameLog!$C:$C,"CHW")</f>
        <v>0</v>
      </c>
      <c r="V17" s="10">
        <f t="shared" si="2"/>
        <v>3</v>
      </c>
      <c r="W17" s="11">
        <f t="shared" si="3"/>
        <v>18</v>
      </c>
      <c r="X17" s="11">
        <f t="shared" si="4"/>
        <v>0</v>
      </c>
      <c r="Y17" s="11">
        <f t="shared" si="4"/>
        <v>9</v>
      </c>
      <c r="Z17" s="11">
        <f t="shared" si="5"/>
        <v>18</v>
      </c>
      <c r="AA17" s="11">
        <f t="shared" si="6"/>
        <v>2</v>
      </c>
      <c r="AE17" s="14"/>
    </row>
    <row r="18" spans="1:31">
      <c r="A18" t="s">
        <v>2882</v>
      </c>
      <c r="B18">
        <f>SUMIFS(GameLog!W:W,GameLog!$D:$D,'CHW P'!$A18,GameLog!$C:$C,"CHW")</f>
        <v>0</v>
      </c>
      <c r="C18">
        <f>SUMIFS(GameLog!X:X,GameLog!$D:$D,'CHW P'!$A18,GameLog!$C:$C,"CHW")</f>
        <v>0</v>
      </c>
      <c r="D18" s="8">
        <f t="shared" si="0"/>
        <v>0</v>
      </c>
      <c r="E18" s="10" t="str">
        <f t="shared" si="1"/>
        <v>---</v>
      </c>
      <c r="F18">
        <f>COUNTIFS(GameLog!D:D,'CHW P'!A18,GameLog!C:C,"CHW",GameLog!E:E,1)</f>
        <v>0</v>
      </c>
      <c r="G18">
        <f>SUMIFS(GameLog!F:F,GameLog!$D:$D,'CHW P'!A18,GameLog!$E:$E,1,GameLog!$C:$C,"CHW")</f>
        <v>0</v>
      </c>
      <c r="H18">
        <f>SUMIFS(GameLog!Y:Y,GameLog!$D:$D,'CHW P'!$A18,GameLog!$C:$C,"CHW")</f>
        <v>0</v>
      </c>
      <c r="I18">
        <f>SUMIFS(GameLog!Z:Z,GameLog!$D:$D,'CHW P'!$A18,GameLog!$C:$C,"CHW")</f>
        <v>0</v>
      </c>
      <c r="J18">
        <f>SUMIFS(GameLog!AA:AA,GameLog!$D:$D,'CHW P'!$A18,GameLog!$C:$C,"CHW")</f>
        <v>0</v>
      </c>
      <c r="K18" s="12">
        <f>SUMIFS(GameLog!AB:AB,GameLog!$D:$D,'CHW P'!$A18,GameLog!$C:$C,"CHW")</f>
        <v>0</v>
      </c>
      <c r="L18">
        <f>SUMIFS(GameLog!AC:AC,GameLog!$D:$D,'CHW P'!$A18,GameLog!$C:$C,"CHW")</f>
        <v>0</v>
      </c>
      <c r="M18">
        <f>SUMIFS(GameLog!AD:AD,GameLog!$D:$D,'CHW P'!$A18,GameLog!$C:$C,"CHW")</f>
        <v>0</v>
      </c>
      <c r="N18">
        <f>SUMIFS(GameLog!AE:AE,GameLog!$D:$D,'CHW P'!$A18,GameLog!$C:$C,"CHW")</f>
        <v>0</v>
      </c>
      <c r="O18">
        <f>SUMIFS(GameLog!AF:AF,GameLog!$D:$D,'CHW P'!$A18,GameLog!$C:$C,"CHW")</f>
        <v>0</v>
      </c>
      <c r="P18">
        <f>SUMIFS(GameLog!AG:AG,GameLog!$D:$D,'CHW P'!$A18,GameLog!$C:$C,"CHW")</f>
        <v>0</v>
      </c>
      <c r="Q18">
        <f>SUMIFS(GameLog!AH:AH,GameLog!$D:$D,'CHW P'!$A18,GameLog!$C:$C,"CHW")</f>
        <v>0</v>
      </c>
      <c r="R18">
        <f>SUMIFS(GameLog!AI:AI,GameLog!$D:$D,'CHW P'!$A18,GameLog!$C:$C,"CHW")</f>
        <v>0</v>
      </c>
      <c r="S18">
        <f>SUMIFS(GameLog!AJ:AJ,GameLog!$D:$D,'CHW P'!$A18,GameLog!$C:$C,"CHW")</f>
        <v>0</v>
      </c>
      <c r="T18">
        <f>SUMIFS(GameLog!AK:AK,GameLog!$D:$D,'CHW P'!$A18,GameLog!$C:$C,"CHW")</f>
        <v>0</v>
      </c>
      <c r="U18">
        <f>SUMIFS(GameLog!AL:AL,GameLog!$D:$D,'CHW P'!$A18,GameLog!$C:$C,"CHW")</f>
        <v>0</v>
      </c>
      <c r="V18" s="10">
        <f t="shared" si="2"/>
        <v>0</v>
      </c>
      <c r="W18" s="11">
        <f t="shared" si="3"/>
        <v>0</v>
      </c>
      <c r="X18" s="11">
        <f t="shared" si="4"/>
        <v>0</v>
      </c>
      <c r="Y18" s="11">
        <f t="shared" si="4"/>
        <v>0</v>
      </c>
      <c r="Z18" s="11">
        <f t="shared" si="5"/>
        <v>0</v>
      </c>
      <c r="AA18" s="11">
        <f t="shared" si="6"/>
        <v>0</v>
      </c>
      <c r="AE18" s="14"/>
    </row>
    <row r="19" spans="1:31">
      <c r="A19" t="s">
        <v>2900</v>
      </c>
      <c r="B19">
        <f>SUMIFS(GameLog!W:W,GameLog!$D:$D,'CHW P'!$A19,GameLog!$C:$C,"CHW")</f>
        <v>0</v>
      </c>
      <c r="C19">
        <f>SUMIFS(GameLog!X:X,GameLog!$D:$D,'CHW P'!$A19,GameLog!$C:$C,"CHW")</f>
        <v>1</v>
      </c>
      <c r="D19" s="8">
        <f t="shared" si="0"/>
        <v>0</v>
      </c>
      <c r="E19" s="10">
        <f t="shared" si="1"/>
        <v>7.2</v>
      </c>
      <c r="F19">
        <f>COUNTIFS(GameLog!D:D,'CHW P'!A19,GameLog!C:C,"CHW",GameLog!E:E,1)</f>
        <v>1</v>
      </c>
      <c r="G19">
        <f>SUMIFS(GameLog!F:F,GameLog!$D:$D,'CHW P'!A19,GameLog!$E:$E,1,GameLog!$C:$C,"CHW")</f>
        <v>1</v>
      </c>
      <c r="H19">
        <f>SUMIFS(GameLog!Y:Y,GameLog!$D:$D,'CHW P'!$A19,GameLog!$C:$C,"CHW")</f>
        <v>0</v>
      </c>
      <c r="I19">
        <f>SUMIFS(GameLog!Z:Z,GameLog!$D:$D,'CHW P'!$A19,GameLog!$C:$C,"CHW")</f>
        <v>0</v>
      </c>
      <c r="J19">
        <f>SUMIFS(GameLog!AA:AA,GameLog!$D:$D,'CHW P'!$A19,GameLog!$C:$C,"CHW")</f>
        <v>0</v>
      </c>
      <c r="K19" s="12">
        <f>SUMIFS(GameLog!AB:AB,GameLog!$D:$D,'CHW P'!$A19,GameLog!$C:$C,"CHW")</f>
        <v>5</v>
      </c>
      <c r="L19">
        <f>SUMIFS(GameLog!AC:AC,GameLog!$D:$D,'CHW P'!$A19,GameLog!$C:$C,"CHW")</f>
        <v>9</v>
      </c>
      <c r="M19">
        <f>SUMIFS(GameLog!AD:AD,GameLog!$D:$D,'CHW P'!$A19,GameLog!$C:$C,"CHW")</f>
        <v>5</v>
      </c>
      <c r="N19">
        <f>SUMIFS(GameLog!AE:AE,GameLog!$D:$D,'CHW P'!$A19,GameLog!$C:$C,"CHW")</f>
        <v>4</v>
      </c>
      <c r="O19">
        <f>SUMIFS(GameLog!AF:AF,GameLog!$D:$D,'CHW P'!$A19,GameLog!$C:$C,"CHW")</f>
        <v>0</v>
      </c>
      <c r="P19">
        <f>SUMIFS(GameLog!AG:AG,GameLog!$D:$D,'CHW P'!$A19,GameLog!$C:$C,"CHW")</f>
        <v>2</v>
      </c>
      <c r="Q19">
        <f>SUMIFS(GameLog!AH:AH,GameLog!$D:$D,'CHW P'!$A19,GameLog!$C:$C,"CHW")</f>
        <v>0</v>
      </c>
      <c r="R19">
        <f>SUMIFS(GameLog!AI:AI,GameLog!$D:$D,'CHW P'!$A19,GameLog!$C:$C,"CHW")</f>
        <v>1</v>
      </c>
      <c r="S19">
        <f>SUMIFS(GameLog!AJ:AJ,GameLog!$D:$D,'CHW P'!$A19,GameLog!$C:$C,"CHW")</f>
        <v>0</v>
      </c>
      <c r="T19">
        <f>SUMIFS(GameLog!AK:AK,GameLog!$D:$D,'CHW P'!$A19,GameLog!$C:$C,"CHW")</f>
        <v>0</v>
      </c>
      <c r="U19">
        <f>SUMIFS(GameLog!AL:AL,GameLog!$D:$D,'CHW P'!$A19,GameLog!$C:$C,"CHW")</f>
        <v>1</v>
      </c>
      <c r="V19" s="10">
        <f t="shared" si="2"/>
        <v>2.2000000000000002</v>
      </c>
      <c r="W19" s="11">
        <f t="shared" si="3"/>
        <v>16.2</v>
      </c>
      <c r="X19" s="11">
        <f t="shared" si="4"/>
        <v>0</v>
      </c>
      <c r="Y19" s="11">
        <f t="shared" si="4"/>
        <v>3.6</v>
      </c>
      <c r="Z19" s="11">
        <f t="shared" si="5"/>
        <v>1.8</v>
      </c>
      <c r="AA19" s="11">
        <f t="shared" si="6"/>
        <v>0.5</v>
      </c>
      <c r="AE19" s="14"/>
    </row>
    <row r="20" spans="1:31">
      <c r="A20" t="s">
        <v>2901</v>
      </c>
      <c r="B20">
        <f>SUMIFS(GameLog!W:W,GameLog!$D:$D,'CHW P'!$A20,GameLog!$C:$C,"CHW")</f>
        <v>0</v>
      </c>
      <c r="C20">
        <f>SUMIFS(GameLog!X:X,GameLog!$D:$D,'CHW P'!$A20,GameLog!$C:$C,"CHW")</f>
        <v>0</v>
      </c>
      <c r="D20" s="8">
        <f t="shared" si="0"/>
        <v>0</v>
      </c>
      <c r="E20" s="10" t="str">
        <f t="shared" si="1"/>
        <v>---</v>
      </c>
      <c r="F20">
        <f>COUNTIFS(GameLog!D:D,'CHW P'!A20,GameLog!C:C,"CHW",GameLog!E:E,1)</f>
        <v>0</v>
      </c>
      <c r="G20">
        <f>SUMIFS(GameLog!F:F,GameLog!$D:$D,'CHW P'!A20,GameLog!$E:$E,1,GameLog!$C:$C,"CHW")</f>
        <v>0</v>
      </c>
      <c r="H20">
        <f>SUMIFS(GameLog!Y:Y,GameLog!$D:$D,'CHW P'!$A20,GameLog!$C:$C,"CHW")</f>
        <v>0</v>
      </c>
      <c r="I20">
        <f>SUMIFS(GameLog!Z:Z,GameLog!$D:$D,'CHW P'!$A20,GameLog!$C:$C,"CHW")</f>
        <v>0</v>
      </c>
      <c r="J20">
        <f>SUMIFS(GameLog!AA:AA,GameLog!$D:$D,'CHW P'!$A20,GameLog!$C:$C,"CHW")</f>
        <v>0</v>
      </c>
      <c r="K20" s="12">
        <f>SUMIFS(GameLog!AB:AB,GameLog!$D:$D,'CHW P'!$A20,GameLog!$C:$C,"CHW")</f>
        <v>0</v>
      </c>
      <c r="L20">
        <f>SUMIFS(GameLog!AC:AC,GameLog!$D:$D,'CHW P'!$A20,GameLog!$C:$C,"CHW")</f>
        <v>0</v>
      </c>
      <c r="M20">
        <f>SUMIFS(GameLog!AD:AD,GameLog!$D:$D,'CHW P'!$A20,GameLog!$C:$C,"CHW")</f>
        <v>0</v>
      </c>
      <c r="N20">
        <f>SUMIFS(GameLog!AE:AE,GameLog!$D:$D,'CHW P'!$A20,GameLog!$C:$C,"CHW")</f>
        <v>0</v>
      </c>
      <c r="O20">
        <f>SUMIFS(GameLog!AF:AF,GameLog!$D:$D,'CHW P'!$A20,GameLog!$C:$C,"CHW")</f>
        <v>0</v>
      </c>
      <c r="P20">
        <f>SUMIFS(GameLog!AG:AG,GameLog!$D:$D,'CHW P'!$A20,GameLog!$C:$C,"CHW")</f>
        <v>0</v>
      </c>
      <c r="Q20">
        <f>SUMIFS(GameLog!AH:AH,GameLog!$D:$D,'CHW P'!$A20,GameLog!$C:$C,"CHW")</f>
        <v>0</v>
      </c>
      <c r="R20">
        <f>SUMIFS(GameLog!AI:AI,GameLog!$D:$D,'CHW P'!$A20,GameLog!$C:$C,"CHW")</f>
        <v>0</v>
      </c>
      <c r="S20">
        <f>SUMIFS(GameLog!AJ:AJ,GameLog!$D:$D,'CHW P'!$A20,GameLog!$C:$C,"CHW")</f>
        <v>0</v>
      </c>
      <c r="T20">
        <f>SUMIFS(GameLog!AK:AK,GameLog!$D:$D,'CHW P'!$A20,GameLog!$C:$C,"CHW")</f>
        <v>0</v>
      </c>
      <c r="U20">
        <f>SUMIFS(GameLog!AL:AL,GameLog!$D:$D,'CHW P'!$A20,GameLog!$C:$C,"CHW")</f>
        <v>0</v>
      </c>
      <c r="V20" s="10">
        <f t="shared" si="2"/>
        <v>0</v>
      </c>
      <c r="W20" s="11">
        <f t="shared" si="3"/>
        <v>0</v>
      </c>
      <c r="X20" s="11">
        <f t="shared" ref="X20:Y22" si="7">IFERROR(O20/$K20*9,0)</f>
        <v>0</v>
      </c>
      <c r="Y20" s="11">
        <f t="shared" si="7"/>
        <v>0</v>
      </c>
      <c r="Z20" s="11">
        <f t="shared" si="5"/>
        <v>0</v>
      </c>
      <c r="AA20" s="11">
        <f t="shared" si="6"/>
        <v>0</v>
      </c>
      <c r="AE20" s="14"/>
    </row>
    <row r="21" spans="1:31">
      <c r="A21" t="s">
        <v>2902</v>
      </c>
      <c r="B21">
        <f>SUMIFS(GameLog!W:W,GameLog!$D:$D,'CHW P'!$A21,GameLog!$C:$C,"CHW")</f>
        <v>0</v>
      </c>
      <c r="C21">
        <f>SUMIFS(GameLog!X:X,GameLog!$D:$D,'CHW P'!$A21,GameLog!$C:$C,"CHW")</f>
        <v>0</v>
      </c>
      <c r="D21" s="8">
        <f t="shared" si="0"/>
        <v>0</v>
      </c>
      <c r="E21" s="10">
        <f t="shared" si="1"/>
        <v>8.1000000000000014</v>
      </c>
      <c r="F21">
        <f>COUNTIFS(GameLog!D:D,'CHW P'!A21,GameLog!C:C,"CHW",GameLog!E:E,1)</f>
        <v>2</v>
      </c>
      <c r="G21">
        <f>SUMIFS(GameLog!F:F,GameLog!$D:$D,'CHW P'!A21,GameLog!$E:$E,1,GameLog!$C:$C,"CHW")</f>
        <v>0</v>
      </c>
      <c r="H21">
        <f>SUMIFS(GameLog!Y:Y,GameLog!$D:$D,'CHW P'!$A21,GameLog!$C:$C,"CHW")</f>
        <v>0</v>
      </c>
      <c r="I21">
        <f>SUMIFS(GameLog!Z:Z,GameLog!$D:$D,'CHW P'!$A21,GameLog!$C:$C,"CHW")</f>
        <v>0</v>
      </c>
      <c r="J21">
        <f>SUMIFS(GameLog!AA:AA,GameLog!$D:$D,'CHW P'!$A21,GameLog!$C:$C,"CHW")</f>
        <v>0</v>
      </c>
      <c r="K21" s="12">
        <f>SUMIFS(GameLog!AB:AB,GameLog!$D:$D,'CHW P'!$A21,GameLog!$C:$C,"CHW")</f>
        <v>3.333333333333333</v>
      </c>
      <c r="L21">
        <f>SUMIFS(GameLog!AC:AC,GameLog!$D:$D,'CHW P'!$A21,GameLog!$C:$C,"CHW")</f>
        <v>5</v>
      </c>
      <c r="M21">
        <f>SUMIFS(GameLog!AD:AD,GameLog!$D:$D,'CHW P'!$A21,GameLog!$C:$C,"CHW")</f>
        <v>3</v>
      </c>
      <c r="N21">
        <f>SUMIFS(GameLog!AE:AE,GameLog!$D:$D,'CHW P'!$A21,GameLog!$C:$C,"CHW")</f>
        <v>3</v>
      </c>
      <c r="O21">
        <f>SUMIFS(GameLog!AF:AF,GameLog!$D:$D,'CHW P'!$A21,GameLog!$C:$C,"CHW")</f>
        <v>1</v>
      </c>
      <c r="P21">
        <f>SUMIFS(GameLog!AG:AG,GameLog!$D:$D,'CHW P'!$A21,GameLog!$C:$C,"CHW")</f>
        <v>1</v>
      </c>
      <c r="Q21">
        <f>SUMIFS(GameLog!AH:AH,GameLog!$D:$D,'CHW P'!$A21,GameLog!$C:$C,"CHW")</f>
        <v>0</v>
      </c>
      <c r="R21">
        <f>SUMIFS(GameLog!AI:AI,GameLog!$D:$D,'CHW P'!$A21,GameLog!$C:$C,"CHW")</f>
        <v>3</v>
      </c>
      <c r="S21">
        <f>SUMIFS(GameLog!AJ:AJ,GameLog!$D:$D,'CHW P'!$A21,GameLog!$C:$C,"CHW")</f>
        <v>1</v>
      </c>
      <c r="T21">
        <f>SUMIFS(GameLog!AK:AK,GameLog!$D:$D,'CHW P'!$A21,GameLog!$C:$C,"CHW")</f>
        <v>0</v>
      </c>
      <c r="U21">
        <f>SUMIFS(GameLog!AL:AL,GameLog!$D:$D,'CHW P'!$A21,GameLog!$C:$C,"CHW")</f>
        <v>0</v>
      </c>
      <c r="V21" s="10">
        <f t="shared" si="2"/>
        <v>1.8000000000000003</v>
      </c>
      <c r="W21" s="11">
        <f t="shared" si="3"/>
        <v>13.500000000000002</v>
      </c>
      <c r="X21" s="11">
        <f t="shared" si="7"/>
        <v>2.7</v>
      </c>
      <c r="Y21" s="11">
        <f t="shared" si="7"/>
        <v>2.7</v>
      </c>
      <c r="Z21" s="11">
        <f t="shared" si="5"/>
        <v>8.1000000000000014</v>
      </c>
      <c r="AA21" s="11">
        <f t="shared" si="6"/>
        <v>3</v>
      </c>
      <c r="AE21" s="14"/>
    </row>
    <row r="22" spans="1:31">
      <c r="A22" t="s">
        <v>2903</v>
      </c>
      <c r="B22">
        <f>SUMIFS(GameLog!W:W,GameLog!$D:$D,'CHW P'!$A22,GameLog!$C:$C,"CHW")</f>
        <v>0</v>
      </c>
      <c r="C22">
        <f>SUMIFS(GameLog!X:X,GameLog!$D:$D,'CHW P'!$A22,GameLog!$C:$C,"CHW")</f>
        <v>0</v>
      </c>
      <c r="D22" s="8">
        <f t="shared" si="0"/>
        <v>0</v>
      </c>
      <c r="E22" s="10" t="str">
        <f t="shared" si="1"/>
        <v>---</v>
      </c>
      <c r="F22">
        <f>COUNTIFS(GameLog!D:D,'CHW P'!A22,GameLog!C:C,"CHW",GameLog!E:E,1)</f>
        <v>0</v>
      </c>
      <c r="G22">
        <f>SUMIFS(GameLog!F:F,GameLog!$D:$D,'CHW P'!A22,GameLog!$E:$E,1,GameLog!$C:$C,"CHW")</f>
        <v>0</v>
      </c>
      <c r="H22">
        <f>SUMIFS(GameLog!Y:Y,GameLog!$D:$D,'CHW P'!$A22,GameLog!$C:$C,"CHW")</f>
        <v>0</v>
      </c>
      <c r="I22">
        <f>SUMIFS(GameLog!Z:Z,GameLog!$D:$D,'CHW P'!$A22,GameLog!$C:$C,"CHW")</f>
        <v>0</v>
      </c>
      <c r="J22">
        <f>SUMIFS(GameLog!AA:AA,GameLog!$D:$D,'CHW P'!$A22,GameLog!$C:$C,"CHW")</f>
        <v>0</v>
      </c>
      <c r="K22" s="12">
        <f>SUMIFS(GameLog!AB:AB,GameLog!$D:$D,'CHW P'!$A22,GameLog!$C:$C,"CHW")</f>
        <v>0</v>
      </c>
      <c r="L22">
        <f>SUMIFS(GameLog!AC:AC,GameLog!$D:$D,'CHW P'!$A22,GameLog!$C:$C,"CHW")</f>
        <v>0</v>
      </c>
      <c r="M22">
        <f>SUMIFS(GameLog!AD:AD,GameLog!$D:$D,'CHW P'!$A22,GameLog!$C:$C,"CHW")</f>
        <v>0</v>
      </c>
      <c r="N22">
        <f>SUMIFS(GameLog!AE:AE,GameLog!$D:$D,'CHW P'!$A22,GameLog!$C:$C,"CHW")</f>
        <v>0</v>
      </c>
      <c r="O22">
        <f>SUMIFS(GameLog!AF:AF,GameLog!$D:$D,'CHW P'!$A22,GameLog!$C:$C,"CHW")</f>
        <v>0</v>
      </c>
      <c r="P22">
        <f>SUMIFS(GameLog!AG:AG,GameLog!$D:$D,'CHW P'!$A22,GameLog!$C:$C,"CHW")</f>
        <v>0</v>
      </c>
      <c r="Q22">
        <f>SUMIFS(GameLog!AH:AH,GameLog!$D:$D,'CHW P'!$A22,GameLog!$C:$C,"CHW")</f>
        <v>0</v>
      </c>
      <c r="R22">
        <f>SUMIFS(GameLog!AI:AI,GameLog!$D:$D,'CHW P'!$A22,GameLog!$C:$C,"CHW")</f>
        <v>0</v>
      </c>
      <c r="S22">
        <f>SUMIFS(GameLog!AJ:AJ,GameLog!$D:$D,'CHW P'!$A22,GameLog!$C:$C,"CHW")</f>
        <v>0</v>
      </c>
      <c r="T22">
        <f>SUMIFS(GameLog!AK:AK,GameLog!$D:$D,'CHW P'!$A22,GameLog!$C:$C,"CHW")</f>
        <v>0</v>
      </c>
      <c r="U22">
        <f>SUMIFS(GameLog!AL:AL,GameLog!$D:$D,'CHW P'!$A22,GameLog!$C:$C,"CHW")</f>
        <v>0</v>
      </c>
      <c r="V22" s="10">
        <f t="shared" si="2"/>
        <v>0</v>
      </c>
      <c r="W22" s="11">
        <f t="shared" si="3"/>
        <v>0</v>
      </c>
      <c r="X22" s="11">
        <f t="shared" si="7"/>
        <v>0</v>
      </c>
      <c r="Y22" s="11">
        <f t="shared" si="7"/>
        <v>0</v>
      </c>
      <c r="Z22" s="11">
        <f t="shared" si="5"/>
        <v>0</v>
      </c>
      <c r="AA22" s="11">
        <f t="shared" si="6"/>
        <v>0</v>
      </c>
      <c r="AE22" s="14"/>
    </row>
    <row r="23" spans="1:31">
      <c r="A23" s="14"/>
      <c r="D23" s="8"/>
      <c r="E23" s="10"/>
      <c r="V23" s="10"/>
      <c r="W23" s="11"/>
      <c r="X23" s="11"/>
      <c r="Y23" s="11"/>
      <c r="Z23" s="11"/>
      <c r="AA23" s="11"/>
      <c r="AE23" s="14"/>
    </row>
    <row r="24" spans="1:31">
      <c r="A24" s="14"/>
      <c r="D24" s="8"/>
      <c r="E24" s="10"/>
      <c r="V24" s="10"/>
      <c r="W24" s="11"/>
      <c r="X24" s="11"/>
      <c r="Y24" s="11"/>
      <c r="Z24" s="11"/>
      <c r="AA24" s="11"/>
      <c r="AE24" s="14"/>
    </row>
    <row r="25" spans="1:31">
      <c r="A25" s="14"/>
      <c r="D25" s="8"/>
      <c r="E25" s="10"/>
      <c r="V25" s="10"/>
      <c r="W25" s="11"/>
      <c r="X25" s="11"/>
      <c r="Y25" s="11"/>
      <c r="Z25" s="11"/>
      <c r="AA25" s="11"/>
      <c r="AE25" s="14"/>
    </row>
    <row r="26" spans="1:31">
      <c r="A26" s="14"/>
      <c r="D26" s="8"/>
      <c r="E26" s="10"/>
      <c r="V26" s="10"/>
      <c r="W26" s="11"/>
      <c r="X26" s="11"/>
      <c r="Y26" s="11"/>
      <c r="Z26" s="11"/>
      <c r="AA26" s="11"/>
      <c r="AE26" s="14"/>
    </row>
    <row r="27" spans="1:31">
      <c r="AE27" s="14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07C6D-C241-4475-8CCE-E2F2BCEF3298}">
  <sheetPr codeName="Sheet32"/>
  <dimension ref="A1:AF89"/>
  <sheetViews>
    <sheetView workbookViewId="0">
      <pane ySplit="1" topLeftCell="A8" activePane="bottomLeft" state="frozen"/>
      <selection activeCell="B1" sqref="B1:Z1048576"/>
      <selection pane="bottomLeft" activeCell="A2" sqref="A2:A29"/>
    </sheetView>
  </sheetViews>
  <sheetFormatPr defaultRowHeight="13.2"/>
  <cols>
    <col min="1" max="1" width="17.44140625" bestFit="1" customWidth="1"/>
    <col min="2" max="2" width="2.33203125" bestFit="1" customWidth="1"/>
    <col min="3" max="3" width="3.44140625" customWidth="1"/>
    <col min="4" max="4" width="3.44140625" bestFit="1" customWidth="1"/>
    <col min="5" max="6" width="2.21875" bestFit="1" customWidth="1"/>
    <col min="7" max="8" width="3.21875" bestFit="1" customWidth="1"/>
    <col min="9" max="9" width="3.44140625" bestFit="1" customWidth="1"/>
    <col min="10" max="10" width="4" bestFit="1" customWidth="1"/>
    <col min="11" max="11" width="3.44140625" bestFit="1" customWidth="1"/>
    <col min="12" max="12" width="3.5546875" bestFit="1" customWidth="1"/>
    <col min="13" max="13" width="3.44140625" bestFit="1" customWidth="1"/>
    <col min="14" max="14" width="3.5546875" bestFit="1" customWidth="1"/>
    <col min="15" max="15" width="5.44140625" bestFit="1" customWidth="1"/>
    <col min="16" max="16" width="4.664062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12.88671875" bestFit="1" customWidth="1"/>
    <col min="21" max="21" width="13.21875" bestFit="1" customWidth="1"/>
    <col min="22" max="22" width="4.5546875" bestFit="1" customWidth="1"/>
    <col min="23" max="25" width="5.5546875" bestFit="1" customWidth="1"/>
    <col min="26" max="26" width="3.21875" bestFit="1" customWidth="1"/>
    <col min="27" max="27" width="4.109375" bestFit="1" customWidth="1"/>
    <col min="28" max="30" width="4.77734375" bestFit="1" customWidth="1"/>
    <col min="31" max="31" width="5.21875" bestFit="1" customWidth="1"/>
    <col min="32" max="32" width="4.88671875" bestFit="1" customWidth="1"/>
    <col min="33" max="33" width="5.21875" bestFit="1" customWidth="1"/>
    <col min="34" max="34" width="5.109375" bestFit="1" customWidth="1"/>
  </cols>
  <sheetData>
    <row r="1" spans="1:32">
      <c r="A1" t="s">
        <v>2405</v>
      </c>
      <c r="B1" t="s">
        <v>2406</v>
      </c>
      <c r="C1" t="s">
        <v>2407</v>
      </c>
      <c r="D1" t="s">
        <v>2408</v>
      </c>
      <c r="E1" t="s">
        <v>2409</v>
      </c>
      <c r="F1" t="s">
        <v>2410</v>
      </c>
      <c r="G1" t="s">
        <v>2411</v>
      </c>
      <c r="H1" t="s">
        <v>2412</v>
      </c>
      <c r="I1" t="s">
        <v>2413</v>
      </c>
      <c r="J1" t="s">
        <v>2414</v>
      </c>
      <c r="K1" t="s">
        <v>2415</v>
      </c>
      <c r="L1" t="s">
        <v>2416</v>
      </c>
      <c r="M1" t="s">
        <v>2417</v>
      </c>
      <c r="N1" t="s">
        <v>2418</v>
      </c>
      <c r="O1" t="s">
        <v>2424</v>
      </c>
      <c r="P1" t="s">
        <v>2425</v>
      </c>
      <c r="Q1" t="s">
        <v>2426</v>
      </c>
      <c r="R1" t="s">
        <v>2427</v>
      </c>
      <c r="S1" t="s">
        <v>2428</v>
      </c>
      <c r="T1" t="s">
        <v>2811</v>
      </c>
      <c r="U1" t="s">
        <v>2812</v>
      </c>
      <c r="V1" t="s">
        <v>2419</v>
      </c>
      <c r="W1" t="s">
        <v>2420</v>
      </c>
      <c r="X1" t="s">
        <v>2421</v>
      </c>
      <c r="Y1" t="s">
        <v>2422</v>
      </c>
      <c r="Z1" t="s">
        <v>2423</v>
      </c>
    </row>
    <row r="2" spans="1:32">
      <c r="A2" s="14" t="s">
        <v>2941</v>
      </c>
      <c r="B2" cm="1">
        <f t="array" ref="B2">IF(COUNTIFS(GameLog!D:D,'DET B'!A2,GameLog!C:C,"DET")=0,0,COUNTA(_xlfn.UNIQUE(_xlfn._xlws.FILTER(GameLog!A$2:A$1000, (GameLog!C$2:C$1000="DET") * (GameLog!D$2:D$1000=A2)))))</f>
        <v>2</v>
      </c>
      <c r="C2">
        <f>D2+M2+P2+Q2+R2</f>
        <v>7</v>
      </c>
      <c r="D2">
        <f>SUMIFS(GameLog!G:G,GameLog!$D:$D,'DET B'!$A2,GameLog!$C:$C,"DET")</f>
        <v>7</v>
      </c>
      <c r="E2">
        <f>SUMIFS(GameLog!H:H,GameLog!$D:$D,'DET B'!$A2,GameLog!$C:$C,"DET")</f>
        <v>1</v>
      </c>
      <c r="F2">
        <f>SUMIFS(GameLog!I:I,GameLog!$D:$D,'DET B'!$A2,GameLog!$C:$C,"DET")</f>
        <v>1</v>
      </c>
      <c r="G2">
        <f>SUMIFS(GameLog!J:J,GameLog!$D:$D,'DET B'!$A2,GameLog!$C:$C,"DET")</f>
        <v>1</v>
      </c>
      <c r="H2">
        <f>SUMIFS(GameLog!K:K,GameLog!$D:$D,'DET B'!$A2,GameLog!$C:$C,"DET")</f>
        <v>0</v>
      </c>
      <c r="I2">
        <f>SUMIFS(GameLog!L:L,GameLog!$D:$D,'DET B'!$A2,GameLog!$C:$C,"DET")</f>
        <v>0</v>
      </c>
      <c r="J2">
        <f>SUMIFS(GameLog!M:M,GameLog!$D:$D,'DET B'!$A2,GameLog!$C:$C,"DET")</f>
        <v>0</v>
      </c>
      <c r="K2">
        <f>SUMIFS(GameLog!N:N,GameLog!$D:$D,'DET B'!$A2,GameLog!$C:$C,"DET")</f>
        <v>0</v>
      </c>
      <c r="L2">
        <f>SUMIFS(GameLog!O:O,GameLog!$D:$D,'DET B'!$A2,GameLog!$C:$C,"DET")</f>
        <v>0</v>
      </c>
      <c r="M2">
        <f>SUMIFS(GameLog!P:P,GameLog!$D:$D,'DET B'!$A2,GameLog!$C:$C,"DET")</f>
        <v>0</v>
      </c>
      <c r="N2">
        <f>SUMIFS(GameLog!Q:Q,GameLog!$D:$D,'DET B'!$A2,GameLog!$C:$C,"DET")</f>
        <v>2</v>
      </c>
      <c r="O2">
        <f>SUMIFS(GameLog!R:R,GameLog!$D:$D,'DET B'!$A2,GameLog!$C:$C,"DET")</f>
        <v>0</v>
      </c>
      <c r="P2">
        <f>SUMIFS(GameLog!S:S,GameLog!$D:$D,'DET B'!$A2,GameLog!$C:$C,"DET")</f>
        <v>0</v>
      </c>
      <c r="Q2">
        <f>SUMIFS(GameLog!T:T,GameLog!$D:$D,'DET B'!$A2,GameLog!$C:$C,"DET")</f>
        <v>0</v>
      </c>
      <c r="R2">
        <f>SUMIFS(GameLog!U:U,GameLog!$D:$D,'DET B'!$A2,GameLog!$C:$C,"DET")</f>
        <v>0</v>
      </c>
      <c r="S2">
        <f>SUMIFS(GameLog!V:V,GameLog!$D:$D,'DET B'!$A2,GameLog!$C:$C,"DET")</f>
        <v>0</v>
      </c>
      <c r="T2">
        <v>1</v>
      </c>
      <c r="U2">
        <v>1</v>
      </c>
      <c r="V2" s="8">
        <f>IFERROR(F2/D2,0)</f>
        <v>0.14285714285714285</v>
      </c>
      <c r="W2" s="8">
        <f t="shared" ref="W2:W26" si="0">IFERROR((F2+M2+P2)/(C2-Q2),0)</f>
        <v>0.14285714285714285</v>
      </c>
      <c r="X2" s="8">
        <f t="shared" ref="X2:X26" si="1">IFERROR(Z2/D2,0)</f>
        <v>0.2857142857142857</v>
      </c>
      <c r="Y2" s="8">
        <f>W2+X2</f>
        <v>0.42857142857142855</v>
      </c>
      <c r="Z2">
        <f>G2+F2+H2*2+I2*3</f>
        <v>2</v>
      </c>
      <c r="AD2" s="14"/>
      <c r="AF2" s="14"/>
    </row>
    <row r="3" spans="1:32">
      <c r="A3" s="14" t="s">
        <v>2942</v>
      </c>
      <c r="B3" cm="1">
        <f t="array" ref="B3">IF(COUNTIFS(GameLog!D:D,'DET B'!A3,GameLog!C:C,"DET")=0,0,COUNTA(_xlfn.UNIQUE(_xlfn._xlws.FILTER(GameLog!A$2:A$1000, (GameLog!C$2:C$1000="DET") * (GameLog!D$2:D$1000=A3)))))</f>
        <v>3</v>
      </c>
      <c r="C3">
        <f t="shared" ref="C3:C26" si="2">D3+M3+P3+Q3+R3</f>
        <v>14</v>
      </c>
      <c r="D3">
        <f>SUMIFS(GameLog!G:G,GameLog!$D:$D,'DET B'!$A3,GameLog!$C:$C,"DET")</f>
        <v>12</v>
      </c>
      <c r="E3">
        <f>SUMIFS(GameLog!H:H,GameLog!$D:$D,'DET B'!$A3,GameLog!$C:$C,"DET")</f>
        <v>1</v>
      </c>
      <c r="F3">
        <f>SUMIFS(GameLog!I:I,GameLog!$D:$D,'DET B'!$A3,GameLog!$C:$C,"DET")</f>
        <v>2</v>
      </c>
      <c r="G3">
        <f>SUMIFS(GameLog!J:J,GameLog!$D:$D,'DET B'!$A3,GameLog!$C:$C,"DET")</f>
        <v>0</v>
      </c>
      <c r="H3">
        <f>SUMIFS(GameLog!K:K,GameLog!$D:$D,'DET B'!$A3,GameLog!$C:$C,"DET")</f>
        <v>0</v>
      </c>
      <c r="I3">
        <f>SUMIFS(GameLog!L:L,GameLog!$D:$D,'DET B'!$A3,GameLog!$C:$C,"DET")</f>
        <v>1</v>
      </c>
      <c r="J3">
        <f>SUMIFS(GameLog!M:M,GameLog!$D:$D,'DET B'!$A3,GameLog!$C:$C,"DET")</f>
        <v>3</v>
      </c>
      <c r="K3">
        <f>SUMIFS(GameLog!N:N,GameLog!$D:$D,'DET B'!$A3,GameLog!$C:$C,"DET")</f>
        <v>0</v>
      </c>
      <c r="L3">
        <f>SUMIFS(GameLog!O:O,GameLog!$D:$D,'DET B'!$A3,GameLog!$C:$C,"DET")</f>
        <v>0</v>
      </c>
      <c r="M3">
        <f>SUMIFS(GameLog!P:P,GameLog!$D:$D,'DET B'!$A3,GameLog!$C:$C,"DET")</f>
        <v>2</v>
      </c>
      <c r="N3">
        <f>SUMIFS(GameLog!Q:Q,GameLog!$D:$D,'DET B'!$A3,GameLog!$C:$C,"DET")</f>
        <v>2</v>
      </c>
      <c r="O3">
        <f>SUMIFS(GameLog!R:R,GameLog!$D:$D,'DET B'!$A3,GameLog!$C:$C,"DET")</f>
        <v>0</v>
      </c>
      <c r="P3">
        <f>SUMIFS(GameLog!S:S,GameLog!$D:$D,'DET B'!$A3,GameLog!$C:$C,"DET")</f>
        <v>0</v>
      </c>
      <c r="Q3">
        <f>SUMIFS(GameLog!T:T,GameLog!$D:$D,'DET B'!$A3,GameLog!$C:$C,"DET")</f>
        <v>0</v>
      </c>
      <c r="R3">
        <f>SUMIFS(GameLog!U:U,GameLog!$D:$D,'DET B'!$A3,GameLog!$C:$C,"DET")</f>
        <v>0</v>
      </c>
      <c r="S3">
        <f>SUMIFS(GameLog!V:V,GameLog!$D:$D,'DET B'!$A3,GameLog!$C:$C,"DET")</f>
        <v>0</v>
      </c>
      <c r="T3">
        <v>2</v>
      </c>
      <c r="U3">
        <v>2</v>
      </c>
      <c r="V3" s="8">
        <f t="shared" ref="V3:V26" si="3">IFERROR(F3/D3,0)</f>
        <v>0.16666666666666666</v>
      </c>
      <c r="W3" s="8">
        <f t="shared" si="0"/>
        <v>0.2857142857142857</v>
      </c>
      <c r="X3" s="8">
        <f t="shared" si="1"/>
        <v>0.41666666666666669</v>
      </c>
      <c r="Y3" s="8">
        <f t="shared" ref="Y3:Y26" si="4">W3+X3</f>
        <v>0.70238095238095233</v>
      </c>
      <c r="Z3">
        <f t="shared" ref="Z3:Z26" si="5">G3+F3+H3*2+I3*3</f>
        <v>5</v>
      </c>
      <c r="AD3" s="14"/>
      <c r="AF3" s="14"/>
    </row>
    <row r="4" spans="1:32">
      <c r="A4" s="14" t="s">
        <v>2943</v>
      </c>
      <c r="B4" cm="1">
        <f t="array" ref="B4">IF(COUNTIFS(GameLog!D:D,'DET B'!A4,GameLog!C:C,"DET")=0,0,COUNTA(_xlfn.UNIQUE(_xlfn._xlws.FILTER(GameLog!A$2:A$1000, (GameLog!C$2:C$1000="DET") * (GameLog!D$2:D$1000=A4)))))</f>
        <v>3</v>
      </c>
      <c r="C4">
        <f t="shared" si="2"/>
        <v>14</v>
      </c>
      <c r="D4">
        <f>SUMIFS(GameLog!G:G,GameLog!$D:$D,'DET B'!$A4,GameLog!$C:$C,"DET")</f>
        <v>12</v>
      </c>
      <c r="E4">
        <f>SUMIFS(GameLog!H:H,GameLog!$D:$D,'DET B'!$A4,GameLog!$C:$C,"DET")</f>
        <v>1</v>
      </c>
      <c r="F4">
        <f>SUMIFS(GameLog!I:I,GameLog!$D:$D,'DET B'!$A4,GameLog!$C:$C,"DET")</f>
        <v>4</v>
      </c>
      <c r="G4">
        <f>SUMIFS(GameLog!J:J,GameLog!$D:$D,'DET B'!$A4,GameLog!$C:$C,"DET")</f>
        <v>3</v>
      </c>
      <c r="H4">
        <f>SUMIFS(GameLog!K:K,GameLog!$D:$D,'DET B'!$A4,GameLog!$C:$C,"DET")</f>
        <v>1</v>
      </c>
      <c r="I4">
        <f>SUMIFS(GameLog!L:L,GameLog!$D:$D,'DET B'!$A4,GameLog!$C:$C,"DET")</f>
        <v>0</v>
      </c>
      <c r="J4">
        <f>SUMIFS(GameLog!M:M,GameLog!$D:$D,'DET B'!$A4,GameLog!$C:$C,"DET")</f>
        <v>1</v>
      </c>
      <c r="K4">
        <f>SUMIFS(GameLog!N:N,GameLog!$D:$D,'DET B'!$A4,GameLog!$C:$C,"DET")</f>
        <v>0</v>
      </c>
      <c r="L4">
        <f>SUMIFS(GameLog!O:O,GameLog!$D:$D,'DET B'!$A4,GameLog!$C:$C,"DET")</f>
        <v>0</v>
      </c>
      <c r="M4">
        <f>SUMIFS(GameLog!P:P,GameLog!$D:$D,'DET B'!$A4,GameLog!$C:$C,"DET")</f>
        <v>1</v>
      </c>
      <c r="N4">
        <f>SUMIFS(GameLog!Q:Q,GameLog!$D:$D,'DET B'!$A4,GameLog!$C:$C,"DET")</f>
        <v>2</v>
      </c>
      <c r="O4">
        <f>SUMIFS(GameLog!R:R,GameLog!$D:$D,'DET B'!$A4,GameLog!$C:$C,"DET")</f>
        <v>0</v>
      </c>
      <c r="P4">
        <f>SUMIFS(GameLog!S:S,GameLog!$D:$D,'DET B'!$A4,GameLog!$C:$C,"DET")</f>
        <v>1</v>
      </c>
      <c r="Q4">
        <f>SUMIFS(GameLog!T:T,GameLog!$D:$D,'DET B'!$A4,GameLog!$C:$C,"DET")</f>
        <v>0</v>
      </c>
      <c r="R4">
        <f>SUMIFS(GameLog!U:U,GameLog!$D:$D,'DET B'!$A4,GameLog!$C:$C,"DET")</f>
        <v>0</v>
      </c>
      <c r="S4">
        <f>SUMIFS(GameLog!V:V,GameLog!$D:$D,'DET B'!$A4,GameLog!$C:$C,"DET")</f>
        <v>0</v>
      </c>
      <c r="T4">
        <v>3</v>
      </c>
      <c r="U4">
        <v>3</v>
      </c>
      <c r="V4" s="8">
        <f t="shared" si="3"/>
        <v>0.33333333333333331</v>
      </c>
      <c r="W4" s="8">
        <f t="shared" si="0"/>
        <v>0.42857142857142855</v>
      </c>
      <c r="X4" s="8">
        <f t="shared" si="1"/>
        <v>0.75</v>
      </c>
      <c r="Y4" s="8">
        <f t="shared" si="4"/>
        <v>1.1785714285714286</v>
      </c>
      <c r="Z4">
        <f t="shared" si="5"/>
        <v>9</v>
      </c>
      <c r="AD4" s="14"/>
      <c r="AE4" s="14"/>
      <c r="AF4" s="14"/>
    </row>
    <row r="5" spans="1:32">
      <c r="A5" s="14" t="s">
        <v>2944</v>
      </c>
      <c r="B5" cm="1">
        <f t="array" ref="B5">IF(COUNTIFS(GameLog!D:D,'DET B'!A5,GameLog!C:C,"DET")=0,0,COUNTA(_xlfn.UNIQUE(_xlfn._xlws.FILTER(GameLog!A$2:A$1000, (GameLog!C$2:C$1000="DET") * (GameLog!D$2:D$1000=A5)))))</f>
        <v>3</v>
      </c>
      <c r="C5">
        <f t="shared" si="2"/>
        <v>13</v>
      </c>
      <c r="D5">
        <f>SUMIFS(GameLog!G:G,GameLog!$D:$D,'DET B'!$A5,GameLog!$C:$C,"DET")</f>
        <v>12</v>
      </c>
      <c r="E5">
        <f>SUMIFS(GameLog!H:H,GameLog!$D:$D,'DET B'!$A5,GameLog!$C:$C,"DET")</f>
        <v>1</v>
      </c>
      <c r="F5">
        <f>SUMIFS(GameLog!I:I,GameLog!$D:$D,'DET B'!$A5,GameLog!$C:$C,"DET")</f>
        <v>1</v>
      </c>
      <c r="G5">
        <f>SUMIFS(GameLog!J:J,GameLog!$D:$D,'DET B'!$A5,GameLog!$C:$C,"DET")</f>
        <v>0</v>
      </c>
      <c r="H5">
        <f>SUMIFS(GameLog!K:K,GameLog!$D:$D,'DET B'!$A5,GameLog!$C:$C,"DET")</f>
        <v>0</v>
      </c>
      <c r="I5">
        <f>SUMIFS(GameLog!L:L,GameLog!$D:$D,'DET B'!$A5,GameLog!$C:$C,"DET")</f>
        <v>1</v>
      </c>
      <c r="J5">
        <f>SUMIFS(GameLog!M:M,GameLog!$D:$D,'DET B'!$A5,GameLog!$C:$C,"DET")</f>
        <v>2</v>
      </c>
      <c r="K5">
        <f>SUMIFS(GameLog!N:N,GameLog!$D:$D,'DET B'!$A5,GameLog!$C:$C,"DET")</f>
        <v>0</v>
      </c>
      <c r="L5">
        <f>SUMIFS(GameLog!O:O,GameLog!$D:$D,'DET B'!$A5,GameLog!$C:$C,"DET")</f>
        <v>0</v>
      </c>
      <c r="M5">
        <f>SUMIFS(GameLog!P:P,GameLog!$D:$D,'DET B'!$A5,GameLog!$C:$C,"DET")</f>
        <v>1</v>
      </c>
      <c r="N5">
        <f>SUMIFS(GameLog!Q:Q,GameLog!$D:$D,'DET B'!$A5,GameLog!$C:$C,"DET")</f>
        <v>7</v>
      </c>
      <c r="O5">
        <f>SUMIFS(GameLog!R:R,GameLog!$D:$D,'DET B'!$A5,GameLog!$C:$C,"DET")</f>
        <v>0</v>
      </c>
      <c r="P5">
        <f>SUMIFS(GameLog!S:S,GameLog!$D:$D,'DET B'!$A5,GameLog!$C:$C,"DET")</f>
        <v>0</v>
      </c>
      <c r="Q5">
        <f>SUMIFS(GameLog!T:T,GameLog!$D:$D,'DET B'!$A5,GameLog!$C:$C,"DET")</f>
        <v>0</v>
      </c>
      <c r="R5">
        <f>SUMIFS(GameLog!U:U,GameLog!$D:$D,'DET B'!$A5,GameLog!$C:$C,"DET")</f>
        <v>0</v>
      </c>
      <c r="S5">
        <f>SUMIFS(GameLog!V:V,GameLog!$D:$D,'DET B'!$A5,GameLog!$C:$C,"DET")</f>
        <v>0</v>
      </c>
      <c r="T5">
        <v>0</v>
      </c>
      <c r="U5">
        <v>1</v>
      </c>
      <c r="V5" s="8">
        <f t="shared" si="3"/>
        <v>8.3333333333333329E-2</v>
      </c>
      <c r="W5" s="8">
        <f t="shared" si="0"/>
        <v>0.15384615384615385</v>
      </c>
      <c r="X5" s="8">
        <f t="shared" si="1"/>
        <v>0.33333333333333331</v>
      </c>
      <c r="Y5" s="8">
        <f t="shared" si="4"/>
        <v>0.48717948717948717</v>
      </c>
      <c r="Z5">
        <f t="shared" si="5"/>
        <v>4</v>
      </c>
      <c r="AD5" s="14"/>
      <c r="AE5" s="14"/>
      <c r="AF5" s="14"/>
    </row>
    <row r="6" spans="1:32">
      <c r="A6" s="14" t="s">
        <v>2945</v>
      </c>
      <c r="B6" cm="1">
        <f t="array" ref="B6">IF(COUNTIFS(GameLog!D:D,'DET B'!A6,GameLog!C:C,"DET")=0,0,COUNTA(_xlfn.UNIQUE(_xlfn._xlws.FILTER(GameLog!A$2:A$1000, (GameLog!C$2:C$1000="DET") * (GameLog!D$2:D$1000=A6)))))</f>
        <v>3</v>
      </c>
      <c r="C6">
        <f t="shared" si="2"/>
        <v>10</v>
      </c>
      <c r="D6">
        <f>SUMIFS(GameLog!G:G,GameLog!$D:$D,'DET B'!$A6,GameLog!$C:$C,"DET")</f>
        <v>10</v>
      </c>
      <c r="E6">
        <f>SUMIFS(GameLog!H:H,GameLog!$D:$D,'DET B'!$A6,GameLog!$C:$C,"DET")</f>
        <v>0</v>
      </c>
      <c r="F6">
        <f>SUMIFS(GameLog!I:I,GameLog!$D:$D,'DET B'!$A6,GameLog!$C:$C,"DET")</f>
        <v>2</v>
      </c>
      <c r="G6">
        <f>SUMIFS(GameLog!J:J,GameLog!$D:$D,'DET B'!$A6,GameLog!$C:$C,"DET")</f>
        <v>1</v>
      </c>
      <c r="H6">
        <f>SUMIFS(GameLog!K:K,GameLog!$D:$D,'DET B'!$A6,GameLog!$C:$C,"DET")</f>
        <v>0</v>
      </c>
      <c r="I6">
        <f>SUMIFS(GameLog!L:L,GameLog!$D:$D,'DET B'!$A6,GameLog!$C:$C,"DET")</f>
        <v>0</v>
      </c>
      <c r="J6">
        <f>SUMIFS(GameLog!M:M,GameLog!$D:$D,'DET B'!$A6,GameLog!$C:$C,"DET")</f>
        <v>0</v>
      </c>
      <c r="K6">
        <f>SUMIFS(GameLog!N:N,GameLog!$D:$D,'DET B'!$A6,GameLog!$C:$C,"DET")</f>
        <v>0</v>
      </c>
      <c r="L6">
        <f>SUMIFS(GameLog!O:O,GameLog!$D:$D,'DET B'!$A6,GameLog!$C:$C,"DET")</f>
        <v>0</v>
      </c>
      <c r="M6">
        <f>SUMIFS(GameLog!P:P,GameLog!$D:$D,'DET B'!$A6,GameLog!$C:$C,"DET")</f>
        <v>0</v>
      </c>
      <c r="N6">
        <f>SUMIFS(GameLog!Q:Q,GameLog!$D:$D,'DET B'!$A6,GameLog!$C:$C,"DET")</f>
        <v>3</v>
      </c>
      <c r="O6">
        <f>SUMIFS(GameLog!R:R,GameLog!$D:$D,'DET B'!$A6,GameLog!$C:$C,"DET")</f>
        <v>0</v>
      </c>
      <c r="P6">
        <f>SUMIFS(GameLog!S:S,GameLog!$D:$D,'DET B'!$A6,GameLog!$C:$C,"DET")</f>
        <v>0</v>
      </c>
      <c r="Q6">
        <f>SUMIFS(GameLog!T:T,GameLog!$D:$D,'DET B'!$A6,GameLog!$C:$C,"DET")</f>
        <v>0</v>
      </c>
      <c r="R6">
        <f>SUMIFS(GameLog!U:U,GameLog!$D:$D,'DET B'!$A6,GameLog!$C:$C,"DET")</f>
        <v>0</v>
      </c>
      <c r="S6">
        <f>SUMIFS(GameLog!V:V,GameLog!$D:$D,'DET B'!$A6,GameLog!$C:$C,"DET")</f>
        <v>0</v>
      </c>
      <c r="T6">
        <v>2</v>
      </c>
      <c r="U6">
        <v>2</v>
      </c>
      <c r="V6" s="8">
        <f t="shared" si="3"/>
        <v>0.2</v>
      </c>
      <c r="W6" s="8">
        <f t="shared" si="0"/>
        <v>0.2</v>
      </c>
      <c r="X6" s="8">
        <f t="shared" si="1"/>
        <v>0.3</v>
      </c>
      <c r="Y6" s="8">
        <f t="shared" si="4"/>
        <v>0.5</v>
      </c>
      <c r="Z6">
        <f t="shared" si="5"/>
        <v>3</v>
      </c>
      <c r="AD6" s="14"/>
      <c r="AE6" s="14"/>
      <c r="AF6" s="14"/>
    </row>
    <row r="7" spans="1:32">
      <c r="A7" s="14" t="s">
        <v>2946</v>
      </c>
      <c r="B7" cm="1">
        <f t="array" ref="B7">IF(COUNTIFS(GameLog!D:D,'DET B'!A7,GameLog!C:C,"DET")=0,0,COUNTA(_xlfn.UNIQUE(_xlfn._xlws.FILTER(GameLog!A$2:A$1000, (GameLog!C$2:C$1000="DET") * (GameLog!D$2:D$1000=A7)))))</f>
        <v>3</v>
      </c>
      <c r="C7">
        <f t="shared" si="2"/>
        <v>14</v>
      </c>
      <c r="D7">
        <f>SUMIFS(GameLog!G:G,GameLog!$D:$D,'DET B'!$A7,GameLog!$C:$C,"DET")</f>
        <v>13</v>
      </c>
      <c r="E7">
        <f>SUMIFS(GameLog!H:H,GameLog!$D:$D,'DET B'!$A7,GameLog!$C:$C,"DET")</f>
        <v>2</v>
      </c>
      <c r="F7">
        <f>SUMIFS(GameLog!I:I,GameLog!$D:$D,'DET B'!$A7,GameLog!$C:$C,"DET")</f>
        <v>4</v>
      </c>
      <c r="G7">
        <f>SUMIFS(GameLog!J:J,GameLog!$D:$D,'DET B'!$A7,GameLog!$C:$C,"DET")</f>
        <v>1</v>
      </c>
      <c r="H7">
        <f>SUMIFS(GameLog!K:K,GameLog!$D:$D,'DET B'!$A7,GameLog!$C:$C,"DET")</f>
        <v>1</v>
      </c>
      <c r="I7">
        <f>SUMIFS(GameLog!L:L,GameLog!$D:$D,'DET B'!$A7,GameLog!$C:$C,"DET")</f>
        <v>0</v>
      </c>
      <c r="J7">
        <f>SUMIFS(GameLog!M:M,GameLog!$D:$D,'DET B'!$A7,GameLog!$C:$C,"DET")</f>
        <v>1</v>
      </c>
      <c r="K7">
        <f>SUMIFS(GameLog!N:N,GameLog!$D:$D,'DET B'!$A7,GameLog!$C:$C,"DET")</f>
        <v>0</v>
      </c>
      <c r="L7">
        <f>SUMIFS(GameLog!O:O,GameLog!$D:$D,'DET B'!$A7,GameLog!$C:$C,"DET")</f>
        <v>0</v>
      </c>
      <c r="M7">
        <f>SUMIFS(GameLog!P:P,GameLog!$D:$D,'DET B'!$A7,GameLog!$C:$C,"DET")</f>
        <v>1</v>
      </c>
      <c r="N7">
        <f>SUMIFS(GameLog!Q:Q,GameLog!$D:$D,'DET B'!$A7,GameLog!$C:$C,"DET")</f>
        <v>4</v>
      </c>
      <c r="O7">
        <f>SUMIFS(GameLog!R:R,GameLog!$D:$D,'DET B'!$A7,GameLog!$C:$C,"DET")</f>
        <v>0</v>
      </c>
      <c r="P7">
        <f>SUMIFS(GameLog!S:S,GameLog!$D:$D,'DET B'!$A7,GameLog!$C:$C,"DET")</f>
        <v>0</v>
      </c>
      <c r="Q7">
        <f>SUMIFS(GameLog!T:T,GameLog!$D:$D,'DET B'!$A7,GameLog!$C:$C,"DET")</f>
        <v>0</v>
      </c>
      <c r="R7">
        <f>SUMIFS(GameLog!U:U,GameLog!$D:$D,'DET B'!$A7,GameLog!$C:$C,"DET")</f>
        <v>0</v>
      </c>
      <c r="S7">
        <f>SUMIFS(GameLog!V:V,GameLog!$D:$D,'DET B'!$A7,GameLog!$C:$C,"DET")</f>
        <v>0</v>
      </c>
      <c r="T7">
        <v>1</v>
      </c>
      <c r="U7">
        <v>1</v>
      </c>
      <c r="V7" s="8">
        <f t="shared" si="3"/>
        <v>0.30769230769230771</v>
      </c>
      <c r="W7" s="8">
        <f t="shared" si="0"/>
        <v>0.35714285714285715</v>
      </c>
      <c r="X7" s="8">
        <f t="shared" si="1"/>
        <v>0.53846153846153844</v>
      </c>
      <c r="Y7" s="8">
        <f t="shared" si="4"/>
        <v>0.89560439560439553</v>
      </c>
      <c r="Z7">
        <f t="shared" si="5"/>
        <v>7</v>
      </c>
      <c r="AD7" s="14"/>
      <c r="AE7" s="14"/>
      <c r="AF7" s="14"/>
    </row>
    <row r="8" spans="1:32">
      <c r="A8" s="13" t="s">
        <v>2947</v>
      </c>
      <c r="B8" cm="1">
        <f t="array" ref="B8">IF(COUNTIFS(GameLog!D:D,'DET B'!A8,GameLog!C:C,"DET")=0,0,COUNTA(_xlfn.UNIQUE(_xlfn._xlws.FILTER(GameLog!A$2:A$1000, (GameLog!C$2:C$1000="DET") * (GameLog!D$2:D$1000=A8)))))</f>
        <v>1</v>
      </c>
      <c r="C8">
        <f t="shared" si="2"/>
        <v>5</v>
      </c>
      <c r="D8">
        <f>SUMIFS(GameLog!G:G,GameLog!$D:$D,'DET B'!$A8,GameLog!$C:$C,"DET")</f>
        <v>5</v>
      </c>
      <c r="E8">
        <f>SUMIFS(GameLog!H:H,GameLog!$D:$D,'DET B'!$A8,GameLog!$C:$C,"DET")</f>
        <v>1</v>
      </c>
      <c r="F8">
        <f>SUMIFS(GameLog!I:I,GameLog!$D:$D,'DET B'!$A8,GameLog!$C:$C,"DET")</f>
        <v>0</v>
      </c>
      <c r="G8">
        <f>SUMIFS(GameLog!J:J,GameLog!$D:$D,'DET B'!$A8,GameLog!$C:$C,"DET")</f>
        <v>0</v>
      </c>
      <c r="H8">
        <f>SUMIFS(GameLog!K:K,GameLog!$D:$D,'DET B'!$A8,GameLog!$C:$C,"DET")</f>
        <v>0</v>
      </c>
      <c r="I8">
        <f>SUMIFS(GameLog!L:L,GameLog!$D:$D,'DET B'!$A8,GameLog!$C:$C,"DET")</f>
        <v>0</v>
      </c>
      <c r="J8">
        <f>SUMIFS(GameLog!M:M,GameLog!$D:$D,'DET B'!$A8,GameLog!$C:$C,"DET")</f>
        <v>0</v>
      </c>
      <c r="K8">
        <f>SUMIFS(GameLog!N:N,GameLog!$D:$D,'DET B'!$A8,GameLog!$C:$C,"DET")</f>
        <v>0</v>
      </c>
      <c r="L8">
        <f>SUMIFS(GameLog!O:O,GameLog!$D:$D,'DET B'!$A8,GameLog!$C:$C,"DET")</f>
        <v>0</v>
      </c>
      <c r="M8">
        <f>SUMIFS(GameLog!P:P,GameLog!$D:$D,'DET B'!$A8,GameLog!$C:$C,"DET")</f>
        <v>0</v>
      </c>
      <c r="N8">
        <f>SUMIFS(GameLog!Q:Q,GameLog!$D:$D,'DET B'!$A8,GameLog!$C:$C,"DET")</f>
        <v>2</v>
      </c>
      <c r="O8">
        <f>SUMIFS(GameLog!R:R,GameLog!$D:$D,'DET B'!$A8,GameLog!$C:$C,"DET")</f>
        <v>0</v>
      </c>
      <c r="P8">
        <f>SUMIFS(GameLog!S:S,GameLog!$D:$D,'DET B'!$A8,GameLog!$C:$C,"DET")</f>
        <v>0</v>
      </c>
      <c r="Q8">
        <f>SUMIFS(GameLog!T:T,GameLog!$D:$D,'DET B'!$A8,GameLog!$C:$C,"DET")</f>
        <v>0</v>
      </c>
      <c r="R8">
        <f>SUMIFS(GameLog!U:U,GameLog!$D:$D,'DET B'!$A8,GameLog!$C:$C,"DET")</f>
        <v>0</v>
      </c>
      <c r="S8">
        <f>SUMIFS(GameLog!V:V,GameLog!$D:$D,'DET B'!$A8,GameLog!$C:$C,"DET")</f>
        <v>0</v>
      </c>
      <c r="T8">
        <v>0</v>
      </c>
      <c r="U8">
        <v>0</v>
      </c>
      <c r="V8" s="8">
        <f t="shared" si="3"/>
        <v>0</v>
      </c>
      <c r="W8" s="8">
        <f t="shared" si="0"/>
        <v>0</v>
      </c>
      <c r="X8" s="8">
        <f t="shared" si="1"/>
        <v>0</v>
      </c>
      <c r="Y8" s="8">
        <f t="shared" si="4"/>
        <v>0</v>
      </c>
      <c r="Z8">
        <f t="shared" si="5"/>
        <v>0</v>
      </c>
      <c r="AD8" s="14"/>
      <c r="AE8" s="14"/>
      <c r="AF8" s="14"/>
    </row>
    <row r="9" spans="1:32">
      <c r="A9" s="14" t="s">
        <v>2948</v>
      </c>
      <c r="B9" cm="1">
        <f t="array" ref="B9">IF(COUNTIFS(GameLog!D:D,'DET B'!A9,GameLog!C:C,"DET")=0,0,COUNTA(_xlfn.UNIQUE(_xlfn._xlws.FILTER(GameLog!A$2:A$1000, (GameLog!C$2:C$1000="DET") * (GameLog!D$2:D$1000=A9)))))</f>
        <v>3</v>
      </c>
      <c r="C9">
        <f t="shared" si="2"/>
        <v>12</v>
      </c>
      <c r="D9">
        <f>SUMIFS(GameLog!G:G,GameLog!$D:$D,'DET B'!$A9,GameLog!$C:$C,"DET")</f>
        <v>10</v>
      </c>
      <c r="E9">
        <f>SUMIFS(GameLog!H:H,GameLog!$D:$D,'DET B'!$A9,GameLog!$C:$C,"DET")</f>
        <v>2</v>
      </c>
      <c r="F9">
        <f>SUMIFS(GameLog!I:I,GameLog!$D:$D,'DET B'!$A9,GameLog!$C:$C,"DET")</f>
        <v>2</v>
      </c>
      <c r="G9">
        <f>SUMIFS(GameLog!J:J,GameLog!$D:$D,'DET B'!$A9,GameLog!$C:$C,"DET")</f>
        <v>1</v>
      </c>
      <c r="H9">
        <f>SUMIFS(GameLog!K:K,GameLog!$D:$D,'DET B'!$A9,GameLog!$C:$C,"DET")</f>
        <v>0</v>
      </c>
      <c r="I9">
        <f>SUMIFS(GameLog!L:L,GameLog!$D:$D,'DET B'!$A9,GameLog!$C:$C,"DET")</f>
        <v>1</v>
      </c>
      <c r="J9">
        <f>SUMIFS(GameLog!M:M,GameLog!$D:$D,'DET B'!$A9,GameLog!$C:$C,"DET")</f>
        <v>1</v>
      </c>
      <c r="K9">
        <f>SUMIFS(GameLog!N:N,GameLog!$D:$D,'DET B'!$A9,GameLog!$C:$C,"DET")</f>
        <v>0</v>
      </c>
      <c r="L9">
        <f>SUMIFS(GameLog!O:O,GameLog!$D:$D,'DET B'!$A9,GameLog!$C:$C,"DET")</f>
        <v>0</v>
      </c>
      <c r="M9">
        <f>SUMIFS(GameLog!P:P,GameLog!$D:$D,'DET B'!$A9,GameLog!$C:$C,"DET")</f>
        <v>2</v>
      </c>
      <c r="N9">
        <f>SUMIFS(GameLog!Q:Q,GameLog!$D:$D,'DET B'!$A9,GameLog!$C:$C,"DET")</f>
        <v>2</v>
      </c>
      <c r="O9">
        <f>SUMIFS(GameLog!R:R,GameLog!$D:$D,'DET B'!$A9,GameLog!$C:$C,"DET")</f>
        <v>1</v>
      </c>
      <c r="P9">
        <f>SUMIFS(GameLog!S:S,GameLog!$D:$D,'DET B'!$A9,GameLog!$C:$C,"DET")</f>
        <v>0</v>
      </c>
      <c r="Q9">
        <f>SUMIFS(GameLog!T:T,GameLog!$D:$D,'DET B'!$A9,GameLog!$C:$C,"DET")</f>
        <v>0</v>
      </c>
      <c r="R9">
        <f>SUMIFS(GameLog!U:U,GameLog!$D:$D,'DET B'!$A9,GameLog!$C:$C,"DET")</f>
        <v>0</v>
      </c>
      <c r="S9">
        <f>SUMIFS(GameLog!V:V,GameLog!$D:$D,'DET B'!$A9,GameLog!$C:$C,"DET")</f>
        <v>0</v>
      </c>
      <c r="T9">
        <v>1</v>
      </c>
      <c r="U9">
        <v>1</v>
      </c>
      <c r="V9" s="8">
        <f t="shared" si="3"/>
        <v>0.2</v>
      </c>
      <c r="W9" s="8">
        <f t="shared" si="0"/>
        <v>0.33333333333333331</v>
      </c>
      <c r="X9" s="8">
        <f t="shared" si="1"/>
        <v>0.6</v>
      </c>
      <c r="Y9" s="8">
        <f t="shared" si="4"/>
        <v>0.93333333333333335</v>
      </c>
      <c r="Z9">
        <f t="shared" si="5"/>
        <v>6</v>
      </c>
      <c r="AD9" s="14"/>
      <c r="AE9" s="14"/>
      <c r="AF9" s="14"/>
    </row>
    <row r="10" spans="1:32">
      <c r="A10" s="14" t="s">
        <v>2949</v>
      </c>
      <c r="B10" cm="1">
        <f t="array" ref="B10">IF(COUNTIFS(GameLog!D:D,'DET B'!A10,GameLog!C:C,"DET")=0,0,COUNTA(_xlfn.UNIQUE(_xlfn._xlws.FILTER(GameLog!A$2:A$1000, (GameLog!C$2:C$1000="DET") * (GameLog!D$2:D$1000=A10)))))</f>
        <v>0</v>
      </c>
      <c r="C10">
        <f t="shared" si="2"/>
        <v>0</v>
      </c>
      <c r="D10">
        <f>SUMIFS(GameLog!G:G,GameLog!$D:$D,'DET B'!$A10,GameLog!$C:$C,"DET")</f>
        <v>0</v>
      </c>
      <c r="E10">
        <f>SUMIFS(GameLog!H:H,GameLog!$D:$D,'DET B'!$A10,GameLog!$C:$C,"DET")</f>
        <v>0</v>
      </c>
      <c r="F10">
        <f>SUMIFS(GameLog!I:I,GameLog!$D:$D,'DET B'!$A10,GameLog!$C:$C,"DET")</f>
        <v>0</v>
      </c>
      <c r="G10">
        <f>SUMIFS(GameLog!J:J,GameLog!$D:$D,'DET B'!$A10,GameLog!$C:$C,"DET")</f>
        <v>0</v>
      </c>
      <c r="H10">
        <f>SUMIFS(GameLog!K:K,GameLog!$D:$D,'DET B'!$A10,GameLog!$C:$C,"DET")</f>
        <v>0</v>
      </c>
      <c r="I10">
        <f>SUMIFS(GameLog!L:L,GameLog!$D:$D,'DET B'!$A10,GameLog!$C:$C,"DET")</f>
        <v>0</v>
      </c>
      <c r="J10">
        <f>SUMIFS(GameLog!M:M,GameLog!$D:$D,'DET B'!$A10,GameLog!$C:$C,"DET")</f>
        <v>0</v>
      </c>
      <c r="K10">
        <f>SUMIFS(GameLog!N:N,GameLog!$D:$D,'DET B'!$A10,GameLog!$C:$C,"DET")</f>
        <v>0</v>
      </c>
      <c r="L10">
        <f>SUMIFS(GameLog!O:O,GameLog!$D:$D,'DET B'!$A10,GameLog!$C:$C,"DET")</f>
        <v>0</v>
      </c>
      <c r="M10">
        <f>SUMIFS(GameLog!P:P,GameLog!$D:$D,'DET B'!$A10,GameLog!$C:$C,"DET")</f>
        <v>0</v>
      </c>
      <c r="N10">
        <f>SUMIFS(GameLog!Q:Q,GameLog!$D:$D,'DET B'!$A10,GameLog!$C:$C,"DET")</f>
        <v>0</v>
      </c>
      <c r="O10">
        <f>SUMIFS(GameLog!R:R,GameLog!$D:$D,'DET B'!$A10,GameLog!$C:$C,"DET")</f>
        <v>0</v>
      </c>
      <c r="P10">
        <f>SUMIFS(GameLog!S:S,GameLog!$D:$D,'DET B'!$A10,GameLog!$C:$C,"DET")</f>
        <v>0</v>
      </c>
      <c r="Q10">
        <f>SUMIFS(GameLog!T:T,GameLog!$D:$D,'DET B'!$A10,GameLog!$C:$C,"DET")</f>
        <v>0</v>
      </c>
      <c r="R10">
        <f>SUMIFS(GameLog!U:U,GameLog!$D:$D,'DET B'!$A10,GameLog!$C:$C,"DET")</f>
        <v>0</v>
      </c>
      <c r="S10">
        <f>SUMIFS(GameLog!V:V,GameLog!$D:$D,'DET B'!$A10,GameLog!$C:$C,"DET")</f>
        <v>0</v>
      </c>
      <c r="T10">
        <v>0</v>
      </c>
      <c r="U10">
        <v>0</v>
      </c>
      <c r="V10" s="8">
        <f t="shared" si="3"/>
        <v>0</v>
      </c>
      <c r="W10" s="8">
        <f t="shared" si="0"/>
        <v>0</v>
      </c>
      <c r="X10" s="8">
        <f t="shared" si="1"/>
        <v>0</v>
      </c>
      <c r="Y10" s="8">
        <f t="shared" si="4"/>
        <v>0</v>
      </c>
      <c r="Z10">
        <f t="shared" si="5"/>
        <v>0</v>
      </c>
      <c r="AD10" s="13"/>
      <c r="AE10" s="14"/>
      <c r="AF10" s="13"/>
    </row>
    <row r="11" spans="1:32">
      <c r="A11" s="14" t="s">
        <v>2950</v>
      </c>
      <c r="B11" cm="1">
        <f t="array" ref="B11">IF(COUNTIFS(GameLog!D:D,'DET B'!A11,GameLog!C:C,"DET")=0,0,COUNTA(_xlfn.UNIQUE(_xlfn._xlws.FILTER(GameLog!A$2:A$1000, (GameLog!C$2:C$1000="DET") * (GameLog!D$2:D$1000=A11)))))</f>
        <v>1</v>
      </c>
      <c r="C11">
        <f t="shared" si="2"/>
        <v>5</v>
      </c>
      <c r="D11">
        <f>SUMIFS(GameLog!G:G,GameLog!$D:$D,'DET B'!$A11,GameLog!$C:$C,"DET")</f>
        <v>5</v>
      </c>
      <c r="E11">
        <f>SUMIFS(GameLog!H:H,GameLog!$D:$D,'DET B'!$A11,GameLog!$C:$C,"DET")</f>
        <v>1</v>
      </c>
      <c r="F11">
        <f>SUMIFS(GameLog!I:I,GameLog!$D:$D,'DET B'!$A11,GameLog!$C:$C,"DET")</f>
        <v>2</v>
      </c>
      <c r="G11">
        <f>SUMIFS(GameLog!J:J,GameLog!$D:$D,'DET B'!$A11,GameLog!$C:$C,"DET")</f>
        <v>0</v>
      </c>
      <c r="H11">
        <f>SUMIFS(GameLog!K:K,GameLog!$D:$D,'DET B'!$A11,GameLog!$C:$C,"DET")</f>
        <v>0</v>
      </c>
      <c r="I11">
        <f>SUMIFS(GameLog!L:L,GameLog!$D:$D,'DET B'!$A11,GameLog!$C:$C,"DET")</f>
        <v>1</v>
      </c>
      <c r="J11">
        <f>SUMIFS(GameLog!M:M,GameLog!$D:$D,'DET B'!$A11,GameLog!$C:$C,"DET")</f>
        <v>1</v>
      </c>
      <c r="K11">
        <f>SUMIFS(GameLog!N:N,GameLog!$D:$D,'DET B'!$A11,GameLog!$C:$C,"DET")</f>
        <v>0</v>
      </c>
      <c r="L11">
        <f>SUMIFS(GameLog!O:O,GameLog!$D:$D,'DET B'!$A11,GameLog!$C:$C,"DET")</f>
        <v>0</v>
      </c>
      <c r="M11">
        <f>SUMIFS(GameLog!P:P,GameLog!$D:$D,'DET B'!$A11,GameLog!$C:$C,"DET")</f>
        <v>0</v>
      </c>
      <c r="N11">
        <f>SUMIFS(GameLog!Q:Q,GameLog!$D:$D,'DET B'!$A11,GameLog!$C:$C,"DET")</f>
        <v>1</v>
      </c>
      <c r="O11">
        <f>SUMIFS(GameLog!R:R,GameLog!$D:$D,'DET B'!$A11,GameLog!$C:$C,"DET")</f>
        <v>0</v>
      </c>
      <c r="P11">
        <f>SUMIFS(GameLog!S:S,GameLog!$D:$D,'DET B'!$A11,GameLog!$C:$C,"DET")</f>
        <v>0</v>
      </c>
      <c r="Q11">
        <f>SUMIFS(GameLog!T:T,GameLog!$D:$D,'DET B'!$A11,GameLog!$C:$C,"DET")</f>
        <v>0</v>
      </c>
      <c r="R11">
        <f>SUMIFS(GameLog!U:U,GameLog!$D:$D,'DET B'!$A11,GameLog!$C:$C,"DET")</f>
        <v>0</v>
      </c>
      <c r="S11">
        <f>SUMIFS(GameLog!V:V,GameLog!$D:$D,'DET B'!$A11,GameLog!$C:$C,"DET")</f>
        <v>0</v>
      </c>
      <c r="T11">
        <v>1</v>
      </c>
      <c r="U11">
        <v>1</v>
      </c>
      <c r="V11" s="8">
        <f t="shared" si="3"/>
        <v>0.4</v>
      </c>
      <c r="W11" s="8">
        <f t="shared" si="0"/>
        <v>0.4</v>
      </c>
      <c r="X11" s="8">
        <f t="shared" si="1"/>
        <v>1</v>
      </c>
      <c r="Y11" s="8">
        <f t="shared" si="4"/>
        <v>1.4</v>
      </c>
      <c r="Z11">
        <f t="shared" si="5"/>
        <v>5</v>
      </c>
      <c r="AD11" s="14"/>
      <c r="AE11" s="14"/>
      <c r="AF11" s="14"/>
    </row>
    <row r="12" spans="1:32">
      <c r="A12" s="14" t="s">
        <v>2965</v>
      </c>
      <c r="B12" cm="1">
        <f t="array" ref="B12">IF(COUNTIFS(GameLog!D:D,'DET B'!A12,GameLog!C:C,"DET")=0,0,COUNTA(_xlfn.UNIQUE(_xlfn._xlws.FILTER(GameLog!A$2:A$1000, (GameLog!C$2:C$1000="DET") * (GameLog!D$2:D$1000=A12)))))</f>
        <v>0</v>
      </c>
      <c r="C12">
        <f t="shared" si="2"/>
        <v>0</v>
      </c>
      <c r="D12">
        <f>SUMIFS(GameLog!G:G,GameLog!$D:$D,'DET B'!$A12,GameLog!$C:$C,"DET")</f>
        <v>0</v>
      </c>
      <c r="E12">
        <f>SUMIFS(GameLog!H:H,GameLog!$D:$D,'DET B'!$A12,GameLog!$C:$C,"DET")</f>
        <v>0</v>
      </c>
      <c r="F12">
        <f>SUMIFS(GameLog!I:I,GameLog!$D:$D,'DET B'!$A12,GameLog!$C:$C,"DET")</f>
        <v>0</v>
      </c>
      <c r="G12">
        <f>SUMIFS(GameLog!J:J,GameLog!$D:$D,'DET B'!$A12,GameLog!$C:$C,"DET")</f>
        <v>0</v>
      </c>
      <c r="H12">
        <f>SUMIFS(GameLog!K:K,GameLog!$D:$D,'DET B'!$A12,GameLog!$C:$C,"DET")</f>
        <v>0</v>
      </c>
      <c r="I12">
        <f>SUMIFS(GameLog!L:L,GameLog!$D:$D,'DET B'!$A12,GameLog!$C:$C,"DET")</f>
        <v>0</v>
      </c>
      <c r="J12">
        <f>SUMIFS(GameLog!M:M,GameLog!$D:$D,'DET B'!$A12,GameLog!$C:$C,"DET")</f>
        <v>0</v>
      </c>
      <c r="K12">
        <f>SUMIFS(GameLog!N:N,GameLog!$D:$D,'DET B'!$A12,GameLog!$C:$C,"DET")</f>
        <v>0</v>
      </c>
      <c r="L12">
        <f>SUMIFS(GameLog!O:O,GameLog!$D:$D,'DET B'!$A12,GameLog!$C:$C,"DET")</f>
        <v>0</v>
      </c>
      <c r="M12">
        <f>SUMIFS(GameLog!P:P,GameLog!$D:$D,'DET B'!$A12,GameLog!$C:$C,"DET")</f>
        <v>0</v>
      </c>
      <c r="N12">
        <f>SUMIFS(GameLog!Q:Q,GameLog!$D:$D,'DET B'!$A12,GameLog!$C:$C,"DET")</f>
        <v>0</v>
      </c>
      <c r="O12">
        <f>SUMIFS(GameLog!R:R,GameLog!$D:$D,'DET B'!$A12,GameLog!$C:$C,"DET")</f>
        <v>0</v>
      </c>
      <c r="P12">
        <f>SUMIFS(GameLog!S:S,GameLog!$D:$D,'DET B'!$A12,GameLog!$C:$C,"DET")</f>
        <v>0</v>
      </c>
      <c r="Q12">
        <f>SUMIFS(GameLog!T:T,GameLog!$D:$D,'DET B'!$A12,GameLog!$C:$C,"DET")</f>
        <v>0</v>
      </c>
      <c r="R12">
        <f>SUMIFS(GameLog!U:U,GameLog!$D:$D,'DET B'!$A12,GameLog!$C:$C,"DET")</f>
        <v>0</v>
      </c>
      <c r="S12">
        <f>SUMIFS(GameLog!V:V,GameLog!$D:$D,'DET B'!$A12,GameLog!$C:$C,"DET")</f>
        <v>0</v>
      </c>
      <c r="T12">
        <v>0</v>
      </c>
      <c r="U12">
        <v>0</v>
      </c>
      <c r="V12" s="8">
        <f t="shared" si="3"/>
        <v>0</v>
      </c>
      <c r="W12" s="8">
        <f t="shared" si="0"/>
        <v>0</v>
      </c>
      <c r="X12" s="8">
        <f t="shared" si="1"/>
        <v>0</v>
      </c>
      <c r="Y12" s="8">
        <f t="shared" si="4"/>
        <v>0</v>
      </c>
      <c r="Z12">
        <f t="shared" si="5"/>
        <v>0</v>
      </c>
      <c r="AD12" s="14"/>
      <c r="AE12" s="13"/>
      <c r="AF12" s="14"/>
    </row>
    <row r="13" spans="1:32">
      <c r="A13" s="14" t="s">
        <v>2951</v>
      </c>
      <c r="B13" cm="1">
        <f t="array" ref="B13">IF(COUNTIFS(GameLog!D:D,'DET B'!A13,GameLog!C:C,"DET")=0,0,COUNTA(_xlfn.UNIQUE(_xlfn._xlws.FILTER(GameLog!A$2:A$1000, (GameLog!C$2:C$1000="DET") * (GameLog!D$2:D$1000=A13)))))</f>
        <v>3</v>
      </c>
      <c r="C13">
        <f t="shared" si="2"/>
        <v>10</v>
      </c>
      <c r="D13">
        <f>SUMIFS(GameLog!G:G,GameLog!$D:$D,'DET B'!$A13,GameLog!$C:$C,"DET")</f>
        <v>10</v>
      </c>
      <c r="E13">
        <f>SUMIFS(GameLog!H:H,GameLog!$D:$D,'DET B'!$A13,GameLog!$C:$C,"DET")</f>
        <v>1</v>
      </c>
      <c r="F13">
        <f>SUMIFS(GameLog!I:I,GameLog!$D:$D,'DET B'!$A13,GameLog!$C:$C,"DET")</f>
        <v>2</v>
      </c>
      <c r="G13">
        <f>SUMIFS(GameLog!J:J,GameLog!$D:$D,'DET B'!$A13,GameLog!$C:$C,"DET")</f>
        <v>0</v>
      </c>
      <c r="H13">
        <f>SUMIFS(GameLog!K:K,GameLog!$D:$D,'DET B'!$A13,GameLog!$C:$C,"DET")</f>
        <v>0</v>
      </c>
      <c r="I13">
        <f>SUMIFS(GameLog!L:L,GameLog!$D:$D,'DET B'!$A13,GameLog!$C:$C,"DET")</f>
        <v>1</v>
      </c>
      <c r="J13">
        <f>SUMIFS(GameLog!M:M,GameLog!$D:$D,'DET B'!$A13,GameLog!$C:$C,"DET")</f>
        <v>2</v>
      </c>
      <c r="K13">
        <f>SUMIFS(GameLog!N:N,GameLog!$D:$D,'DET B'!$A13,GameLog!$C:$C,"DET")</f>
        <v>0</v>
      </c>
      <c r="L13">
        <f>SUMIFS(GameLog!O:O,GameLog!$D:$D,'DET B'!$A13,GameLog!$C:$C,"DET")</f>
        <v>0</v>
      </c>
      <c r="M13">
        <f>SUMIFS(GameLog!P:P,GameLog!$D:$D,'DET B'!$A13,GameLog!$C:$C,"DET")</f>
        <v>0</v>
      </c>
      <c r="N13">
        <f>SUMIFS(GameLog!Q:Q,GameLog!$D:$D,'DET B'!$A13,GameLog!$C:$C,"DET")</f>
        <v>0</v>
      </c>
      <c r="O13">
        <f>SUMIFS(GameLog!R:R,GameLog!$D:$D,'DET B'!$A13,GameLog!$C:$C,"DET")</f>
        <v>1</v>
      </c>
      <c r="P13">
        <f>SUMIFS(GameLog!S:S,GameLog!$D:$D,'DET B'!$A13,GameLog!$C:$C,"DET")</f>
        <v>0</v>
      </c>
      <c r="Q13">
        <f>SUMIFS(GameLog!T:T,GameLog!$D:$D,'DET B'!$A13,GameLog!$C:$C,"DET")</f>
        <v>0</v>
      </c>
      <c r="R13">
        <f>SUMIFS(GameLog!U:U,GameLog!$D:$D,'DET B'!$A13,GameLog!$C:$C,"DET")</f>
        <v>0</v>
      </c>
      <c r="S13">
        <f>SUMIFS(GameLog!V:V,GameLog!$D:$D,'DET B'!$A13,GameLog!$C:$C,"DET")</f>
        <v>0</v>
      </c>
      <c r="T13">
        <v>1</v>
      </c>
      <c r="U13">
        <v>1</v>
      </c>
      <c r="V13" s="8">
        <f t="shared" si="3"/>
        <v>0.2</v>
      </c>
      <c r="W13" s="8">
        <f t="shared" si="0"/>
        <v>0.2</v>
      </c>
      <c r="X13" s="8">
        <f t="shared" si="1"/>
        <v>0.5</v>
      </c>
      <c r="Y13" s="8">
        <f t="shared" si="4"/>
        <v>0.7</v>
      </c>
      <c r="Z13">
        <f t="shared" si="5"/>
        <v>5</v>
      </c>
      <c r="AD13" s="14"/>
      <c r="AE13" s="14"/>
      <c r="AF13" s="14"/>
    </row>
    <row r="14" spans="1:32">
      <c r="A14" s="14" t="s">
        <v>2952</v>
      </c>
      <c r="B14" cm="1">
        <f t="array" ref="B14">IF(COUNTIFS(GameLog!D:D,'DET B'!A14,GameLog!C:C,"DET")=0,0,COUNTA(_xlfn.UNIQUE(_xlfn._xlws.FILTER(GameLog!A$2:A$1000, (GameLog!C$2:C$1000="DET") * (GameLog!D$2:D$1000=A14)))))</f>
        <v>1</v>
      </c>
      <c r="C14">
        <f t="shared" si="2"/>
        <v>4</v>
      </c>
      <c r="D14">
        <f>SUMIFS(GameLog!G:G,GameLog!$D:$D,'DET B'!$A14,GameLog!$C:$C,"DET")</f>
        <v>4</v>
      </c>
      <c r="E14">
        <f>SUMIFS(GameLog!H:H,GameLog!$D:$D,'DET B'!$A14,GameLog!$C:$C,"DET")</f>
        <v>1</v>
      </c>
      <c r="F14">
        <f>SUMIFS(GameLog!I:I,GameLog!$D:$D,'DET B'!$A14,GameLog!$C:$C,"DET")</f>
        <v>1</v>
      </c>
      <c r="G14">
        <f>SUMIFS(GameLog!J:J,GameLog!$D:$D,'DET B'!$A14,GameLog!$C:$C,"DET")</f>
        <v>0</v>
      </c>
      <c r="H14">
        <f>SUMIFS(GameLog!K:K,GameLog!$D:$D,'DET B'!$A14,GameLog!$C:$C,"DET")</f>
        <v>0</v>
      </c>
      <c r="I14">
        <f>SUMIFS(GameLog!L:L,GameLog!$D:$D,'DET B'!$A14,GameLog!$C:$C,"DET")</f>
        <v>1</v>
      </c>
      <c r="J14">
        <f>SUMIFS(GameLog!M:M,GameLog!$D:$D,'DET B'!$A14,GameLog!$C:$C,"DET")</f>
        <v>1</v>
      </c>
      <c r="K14">
        <f>SUMIFS(GameLog!N:N,GameLog!$D:$D,'DET B'!$A14,GameLog!$C:$C,"DET")</f>
        <v>0</v>
      </c>
      <c r="L14">
        <f>SUMIFS(GameLog!O:O,GameLog!$D:$D,'DET B'!$A14,GameLog!$C:$C,"DET")</f>
        <v>0</v>
      </c>
      <c r="M14">
        <f>SUMIFS(GameLog!P:P,GameLog!$D:$D,'DET B'!$A14,GameLog!$C:$C,"DET")</f>
        <v>0</v>
      </c>
      <c r="N14">
        <f>SUMIFS(GameLog!Q:Q,GameLog!$D:$D,'DET B'!$A14,GameLog!$C:$C,"DET")</f>
        <v>1</v>
      </c>
      <c r="O14">
        <f>SUMIFS(GameLog!R:R,GameLog!$D:$D,'DET B'!$A14,GameLog!$C:$C,"DET")</f>
        <v>0</v>
      </c>
      <c r="P14">
        <f>SUMIFS(GameLog!S:S,GameLog!$D:$D,'DET B'!$A14,GameLog!$C:$C,"DET")</f>
        <v>0</v>
      </c>
      <c r="Q14">
        <f>SUMIFS(GameLog!T:T,GameLog!$D:$D,'DET B'!$A14,GameLog!$C:$C,"DET")</f>
        <v>0</v>
      </c>
      <c r="R14">
        <f>SUMIFS(GameLog!U:U,GameLog!$D:$D,'DET B'!$A14,GameLog!$C:$C,"DET")</f>
        <v>0</v>
      </c>
      <c r="S14">
        <f>SUMIFS(GameLog!V:V,GameLog!$D:$D,'DET B'!$A14,GameLog!$C:$C,"DET")</f>
        <v>0</v>
      </c>
      <c r="T14">
        <v>1</v>
      </c>
      <c r="U14">
        <v>1</v>
      </c>
      <c r="V14" s="8">
        <f t="shared" si="3"/>
        <v>0.25</v>
      </c>
      <c r="W14" s="8">
        <f t="shared" si="0"/>
        <v>0.25</v>
      </c>
      <c r="X14" s="8">
        <f t="shared" si="1"/>
        <v>1</v>
      </c>
      <c r="Y14" s="8">
        <f t="shared" si="4"/>
        <v>1.25</v>
      </c>
      <c r="Z14">
        <f t="shared" si="5"/>
        <v>4</v>
      </c>
      <c r="AD14" s="14"/>
      <c r="AE14" s="14"/>
      <c r="AF14" s="14"/>
    </row>
    <row r="15" spans="1:32">
      <c r="A15" s="14" t="s">
        <v>2953</v>
      </c>
      <c r="B15" cm="1">
        <f t="array" ref="B15">IF(COUNTIFS(GameLog!D:D,'DET B'!A15,GameLog!C:C,"DET")=0,0,COUNTA(_xlfn.UNIQUE(_xlfn._xlws.FILTER(GameLog!A$2:A$1000, (GameLog!C$2:C$1000="DET") * (GameLog!D$2:D$1000=A15)))))</f>
        <v>0</v>
      </c>
      <c r="C15">
        <f t="shared" si="2"/>
        <v>0</v>
      </c>
      <c r="D15">
        <f>SUMIFS(GameLog!G:G,GameLog!$D:$D,'DET B'!$A15,GameLog!$C:$C,"DET")</f>
        <v>0</v>
      </c>
      <c r="E15">
        <f>SUMIFS(GameLog!H:H,GameLog!$D:$D,'DET B'!$A15,GameLog!$C:$C,"DET")</f>
        <v>0</v>
      </c>
      <c r="F15">
        <f>SUMIFS(GameLog!I:I,GameLog!$D:$D,'DET B'!$A15,GameLog!$C:$C,"DET")</f>
        <v>0</v>
      </c>
      <c r="G15">
        <f>SUMIFS(GameLog!J:J,GameLog!$D:$D,'DET B'!$A15,GameLog!$C:$C,"DET")</f>
        <v>0</v>
      </c>
      <c r="H15">
        <f>SUMIFS(GameLog!K:K,GameLog!$D:$D,'DET B'!$A15,GameLog!$C:$C,"DET")</f>
        <v>0</v>
      </c>
      <c r="I15">
        <f>SUMIFS(GameLog!L:L,GameLog!$D:$D,'DET B'!$A15,GameLog!$C:$C,"DET")</f>
        <v>0</v>
      </c>
      <c r="J15">
        <f>SUMIFS(GameLog!M:M,GameLog!$D:$D,'DET B'!$A15,GameLog!$C:$C,"DET")</f>
        <v>0</v>
      </c>
      <c r="K15">
        <f>SUMIFS(GameLog!N:N,GameLog!$D:$D,'DET B'!$A15,GameLog!$C:$C,"DET")</f>
        <v>0</v>
      </c>
      <c r="L15">
        <f>SUMIFS(GameLog!O:O,GameLog!$D:$D,'DET B'!$A15,GameLog!$C:$C,"DET")</f>
        <v>0</v>
      </c>
      <c r="M15">
        <f>SUMIFS(GameLog!P:P,GameLog!$D:$D,'DET B'!$A15,GameLog!$C:$C,"DET")</f>
        <v>0</v>
      </c>
      <c r="N15">
        <f>SUMIFS(GameLog!Q:Q,GameLog!$D:$D,'DET B'!$A15,GameLog!$C:$C,"DET")</f>
        <v>0</v>
      </c>
      <c r="O15">
        <f>SUMIFS(GameLog!R:R,GameLog!$D:$D,'DET B'!$A15,GameLog!$C:$C,"DET")</f>
        <v>0</v>
      </c>
      <c r="P15">
        <f>SUMIFS(GameLog!S:S,GameLog!$D:$D,'DET B'!$A15,GameLog!$C:$C,"DET")</f>
        <v>0</v>
      </c>
      <c r="Q15">
        <f>SUMIFS(GameLog!T:T,GameLog!$D:$D,'DET B'!$A15,GameLog!$C:$C,"DET")</f>
        <v>0</v>
      </c>
      <c r="R15">
        <f>SUMIFS(GameLog!U:U,GameLog!$D:$D,'DET B'!$A15,GameLog!$C:$C,"DET")</f>
        <v>0</v>
      </c>
      <c r="S15">
        <f>SUMIFS(GameLog!V:V,GameLog!$D:$D,'DET B'!$A15,GameLog!$C:$C,"DET")</f>
        <v>0</v>
      </c>
      <c r="T15">
        <v>0</v>
      </c>
      <c r="U15">
        <v>0</v>
      </c>
      <c r="V15" s="8">
        <f t="shared" si="3"/>
        <v>0</v>
      </c>
      <c r="W15" s="8">
        <f t="shared" si="0"/>
        <v>0</v>
      </c>
      <c r="X15" s="8">
        <f t="shared" si="1"/>
        <v>0</v>
      </c>
      <c r="Y15" s="8">
        <f t="shared" si="4"/>
        <v>0</v>
      </c>
      <c r="Z15">
        <f t="shared" si="5"/>
        <v>0</v>
      </c>
      <c r="AD15" s="14"/>
      <c r="AE15" s="14"/>
      <c r="AF15" s="14"/>
    </row>
    <row r="16" spans="1:32">
      <c r="A16" s="14" t="s">
        <v>2820</v>
      </c>
      <c r="B16" cm="1">
        <f t="array" ref="B16">IF(COUNTIFS(GameLog!D:D,'DET B'!A16,GameLog!C:C,"DET")=0,0,COUNTA(_xlfn.UNIQUE(_xlfn._xlws.FILTER(GameLog!A$2:A$1000, (GameLog!C$2:C$1000="DET") * (GameLog!D$2:D$1000=A16)))))</f>
        <v>2</v>
      </c>
      <c r="C16">
        <f t="shared" si="2"/>
        <v>7</v>
      </c>
      <c r="D16">
        <f>SUMIFS(GameLog!G:G,GameLog!$D:$D,'DET B'!$A16,GameLog!$C:$C,"DET")</f>
        <v>7</v>
      </c>
      <c r="E16">
        <f>SUMIFS(GameLog!H:H,GameLog!$D:$D,'DET B'!$A16,GameLog!$C:$C,"DET")</f>
        <v>2</v>
      </c>
      <c r="F16">
        <f>SUMIFS(GameLog!I:I,GameLog!$D:$D,'DET B'!$A16,GameLog!$C:$C,"DET")</f>
        <v>2</v>
      </c>
      <c r="G16">
        <f>SUMIFS(GameLog!J:J,GameLog!$D:$D,'DET B'!$A16,GameLog!$C:$C,"DET")</f>
        <v>1</v>
      </c>
      <c r="H16">
        <f>SUMIFS(GameLog!K:K,GameLog!$D:$D,'DET B'!$A16,GameLog!$C:$C,"DET")</f>
        <v>0</v>
      </c>
      <c r="I16">
        <f>SUMIFS(GameLog!L:L,GameLog!$D:$D,'DET B'!$A16,GameLog!$C:$C,"DET")</f>
        <v>0</v>
      </c>
      <c r="J16">
        <f>SUMIFS(GameLog!M:M,GameLog!$D:$D,'DET B'!$A16,GameLog!$C:$C,"DET")</f>
        <v>0</v>
      </c>
      <c r="K16">
        <f>SUMIFS(GameLog!N:N,GameLog!$D:$D,'DET B'!$A16,GameLog!$C:$C,"DET")</f>
        <v>0</v>
      </c>
      <c r="L16">
        <f>SUMIFS(GameLog!O:O,GameLog!$D:$D,'DET B'!$A16,GameLog!$C:$C,"DET")</f>
        <v>0</v>
      </c>
      <c r="M16">
        <f>SUMIFS(GameLog!P:P,GameLog!$D:$D,'DET B'!$A16,GameLog!$C:$C,"DET")</f>
        <v>0</v>
      </c>
      <c r="N16">
        <f>SUMIFS(GameLog!Q:Q,GameLog!$D:$D,'DET B'!$A16,GameLog!$C:$C,"DET")</f>
        <v>1</v>
      </c>
      <c r="O16">
        <f>SUMIFS(GameLog!R:R,GameLog!$D:$D,'DET B'!$A16,GameLog!$C:$C,"DET")</f>
        <v>0</v>
      </c>
      <c r="P16">
        <f>SUMIFS(GameLog!S:S,GameLog!$D:$D,'DET B'!$A16,GameLog!$C:$C,"DET")</f>
        <v>0</v>
      </c>
      <c r="Q16">
        <f>SUMIFS(GameLog!T:T,GameLog!$D:$D,'DET B'!$A16,GameLog!$C:$C,"DET")</f>
        <v>0</v>
      </c>
      <c r="R16">
        <f>SUMIFS(GameLog!U:U,GameLog!$D:$D,'DET B'!$A16,GameLog!$C:$C,"DET")</f>
        <v>0</v>
      </c>
      <c r="S16">
        <f>SUMIFS(GameLog!V:V,GameLog!$D:$D,'DET B'!$A16,GameLog!$C:$C,"DET")</f>
        <v>0</v>
      </c>
      <c r="T16">
        <v>2</v>
      </c>
      <c r="U16">
        <v>2</v>
      </c>
      <c r="V16" s="8">
        <f t="shared" si="3"/>
        <v>0.2857142857142857</v>
      </c>
      <c r="W16" s="8">
        <f t="shared" si="0"/>
        <v>0.2857142857142857</v>
      </c>
      <c r="X16" s="8">
        <f t="shared" si="1"/>
        <v>0.42857142857142855</v>
      </c>
      <c r="Y16" s="8">
        <f t="shared" si="4"/>
        <v>0.71428571428571419</v>
      </c>
      <c r="Z16">
        <f t="shared" si="5"/>
        <v>3</v>
      </c>
      <c r="AD16" s="14"/>
      <c r="AE16" s="14"/>
      <c r="AF16" s="14"/>
    </row>
    <row r="17" spans="1:32">
      <c r="A17" s="14" t="s">
        <v>2954</v>
      </c>
      <c r="B17" cm="1">
        <f t="array" ref="B17">IF(COUNTIFS(GameLog!D:D,'DET B'!A17,GameLog!C:C,"DET")=0,0,COUNTA(_xlfn.UNIQUE(_xlfn._xlws.FILTER(GameLog!A$2:A$1000, (GameLog!C$2:C$1000="DET") * (GameLog!D$2:D$1000=A17)))))</f>
        <v>0</v>
      </c>
      <c r="C17">
        <f t="shared" si="2"/>
        <v>0</v>
      </c>
      <c r="D17">
        <f>SUMIFS(GameLog!G:G,GameLog!$D:$D,'DET B'!$A17,GameLog!$C:$C,"DET")</f>
        <v>0</v>
      </c>
      <c r="E17">
        <f>SUMIFS(GameLog!H:H,GameLog!$D:$D,'DET B'!$A17,GameLog!$C:$C,"DET")</f>
        <v>0</v>
      </c>
      <c r="F17">
        <f>SUMIFS(GameLog!I:I,GameLog!$D:$D,'DET B'!$A17,GameLog!$C:$C,"DET")</f>
        <v>0</v>
      </c>
      <c r="G17">
        <f>SUMIFS(GameLog!J:J,GameLog!$D:$D,'DET B'!$A17,GameLog!$C:$C,"DET")</f>
        <v>0</v>
      </c>
      <c r="H17">
        <f>SUMIFS(GameLog!K:K,GameLog!$D:$D,'DET B'!$A17,GameLog!$C:$C,"DET")</f>
        <v>0</v>
      </c>
      <c r="I17">
        <f>SUMIFS(GameLog!L:L,GameLog!$D:$D,'DET B'!$A17,GameLog!$C:$C,"DET")</f>
        <v>0</v>
      </c>
      <c r="J17">
        <f>SUMIFS(GameLog!M:M,GameLog!$D:$D,'DET B'!$A17,GameLog!$C:$C,"DET")</f>
        <v>0</v>
      </c>
      <c r="K17">
        <f>SUMIFS(GameLog!N:N,GameLog!$D:$D,'DET B'!$A17,GameLog!$C:$C,"DET")</f>
        <v>0</v>
      </c>
      <c r="L17">
        <f>SUMIFS(GameLog!O:O,GameLog!$D:$D,'DET B'!$A17,GameLog!$C:$C,"DET")</f>
        <v>0</v>
      </c>
      <c r="M17">
        <f>SUMIFS(GameLog!P:P,GameLog!$D:$D,'DET B'!$A17,GameLog!$C:$C,"DET")</f>
        <v>0</v>
      </c>
      <c r="N17">
        <f>SUMIFS(GameLog!Q:Q,GameLog!$D:$D,'DET B'!$A17,GameLog!$C:$C,"DET")</f>
        <v>0</v>
      </c>
      <c r="O17">
        <f>SUMIFS(GameLog!R:R,GameLog!$D:$D,'DET B'!$A17,GameLog!$C:$C,"DET")</f>
        <v>0</v>
      </c>
      <c r="P17">
        <f>SUMIFS(GameLog!S:S,GameLog!$D:$D,'DET B'!$A17,GameLog!$C:$C,"DET")</f>
        <v>0</v>
      </c>
      <c r="Q17">
        <f>SUMIFS(GameLog!T:T,GameLog!$D:$D,'DET B'!$A17,GameLog!$C:$C,"DET")</f>
        <v>0</v>
      </c>
      <c r="R17">
        <f>SUMIFS(GameLog!U:U,GameLog!$D:$D,'DET B'!$A17,GameLog!$C:$C,"DET")</f>
        <v>0</v>
      </c>
      <c r="S17">
        <f>SUMIFS(GameLog!V:V,GameLog!$D:$D,'DET B'!$A17,GameLog!$C:$C,"DET")</f>
        <v>0</v>
      </c>
      <c r="T17">
        <v>0</v>
      </c>
      <c r="U17">
        <v>0</v>
      </c>
      <c r="V17" s="8">
        <f t="shared" si="3"/>
        <v>0</v>
      </c>
      <c r="W17" s="8">
        <f t="shared" si="0"/>
        <v>0</v>
      </c>
      <c r="X17" s="8">
        <f t="shared" si="1"/>
        <v>0</v>
      </c>
      <c r="Y17" s="8">
        <f t="shared" si="4"/>
        <v>0</v>
      </c>
      <c r="Z17">
        <f t="shared" si="5"/>
        <v>0</v>
      </c>
      <c r="AD17" s="14"/>
      <c r="AE17" s="14"/>
      <c r="AF17" s="14"/>
    </row>
    <row r="18" spans="1:32">
      <c r="A18" s="13" t="s">
        <v>2955</v>
      </c>
      <c r="B18" cm="1">
        <f t="array" ref="B18">IF(COUNTIFS(GameLog!D:D,'DET B'!A18,GameLog!C:C,"DET")=0,0,COUNTA(_xlfn.UNIQUE(_xlfn._xlws.FILTER(GameLog!A$2:A$1000, (GameLog!C$2:C$1000="DET") * (GameLog!D$2:D$1000=A18)))))</f>
        <v>0</v>
      </c>
      <c r="C18">
        <f t="shared" si="2"/>
        <v>0</v>
      </c>
      <c r="D18">
        <f>SUMIFS(GameLog!G:G,GameLog!$D:$D,'DET B'!$A18,GameLog!$C:$C,"DET")</f>
        <v>0</v>
      </c>
      <c r="E18">
        <f>SUMIFS(GameLog!H:H,GameLog!$D:$D,'DET B'!$A18,GameLog!$C:$C,"DET")</f>
        <v>0</v>
      </c>
      <c r="F18">
        <f>SUMIFS(GameLog!I:I,GameLog!$D:$D,'DET B'!$A18,GameLog!$C:$C,"DET")</f>
        <v>0</v>
      </c>
      <c r="G18">
        <f>SUMIFS(GameLog!J:J,GameLog!$D:$D,'DET B'!$A18,GameLog!$C:$C,"DET")</f>
        <v>0</v>
      </c>
      <c r="H18">
        <f>SUMIFS(GameLog!K:K,GameLog!$D:$D,'DET B'!$A18,GameLog!$C:$C,"DET")</f>
        <v>0</v>
      </c>
      <c r="I18">
        <f>SUMIFS(GameLog!L:L,GameLog!$D:$D,'DET B'!$A18,GameLog!$C:$C,"DET")</f>
        <v>0</v>
      </c>
      <c r="J18">
        <f>SUMIFS(GameLog!M:M,GameLog!$D:$D,'DET B'!$A18,GameLog!$C:$C,"DET")</f>
        <v>0</v>
      </c>
      <c r="K18">
        <f>SUMIFS(GameLog!N:N,GameLog!$D:$D,'DET B'!$A18,GameLog!$C:$C,"DET")</f>
        <v>0</v>
      </c>
      <c r="L18">
        <f>SUMIFS(GameLog!O:O,GameLog!$D:$D,'DET B'!$A18,GameLog!$C:$C,"DET")</f>
        <v>0</v>
      </c>
      <c r="M18">
        <f>SUMIFS(GameLog!P:P,GameLog!$D:$D,'DET B'!$A18,GameLog!$C:$C,"DET")</f>
        <v>0</v>
      </c>
      <c r="N18">
        <f>SUMIFS(GameLog!Q:Q,GameLog!$D:$D,'DET B'!$A18,GameLog!$C:$C,"DET")</f>
        <v>0</v>
      </c>
      <c r="O18">
        <f>SUMIFS(GameLog!R:R,GameLog!$D:$D,'DET B'!$A18,GameLog!$C:$C,"DET")</f>
        <v>0</v>
      </c>
      <c r="P18">
        <f>SUMIFS(GameLog!S:S,GameLog!$D:$D,'DET B'!$A18,GameLog!$C:$C,"DET")</f>
        <v>0</v>
      </c>
      <c r="Q18">
        <f>SUMIFS(GameLog!T:T,GameLog!$D:$D,'DET B'!$A18,GameLog!$C:$C,"DET")</f>
        <v>0</v>
      </c>
      <c r="R18">
        <f>SUMIFS(GameLog!U:U,GameLog!$D:$D,'DET B'!$A18,GameLog!$C:$C,"DET")</f>
        <v>0</v>
      </c>
      <c r="S18">
        <f>SUMIFS(GameLog!V:V,GameLog!$D:$D,'DET B'!$A18,GameLog!$C:$C,"DET")</f>
        <v>0</v>
      </c>
      <c r="T18">
        <v>0</v>
      </c>
      <c r="U18">
        <v>0</v>
      </c>
      <c r="V18" s="8">
        <f t="shared" si="3"/>
        <v>0</v>
      </c>
      <c r="W18" s="8">
        <f t="shared" si="0"/>
        <v>0</v>
      </c>
      <c r="X18" s="8">
        <f t="shared" si="1"/>
        <v>0</v>
      </c>
      <c r="Y18" s="8">
        <f t="shared" si="4"/>
        <v>0</v>
      </c>
      <c r="Z18">
        <f t="shared" si="5"/>
        <v>0</v>
      </c>
      <c r="AD18" s="14"/>
      <c r="AE18" s="14"/>
      <c r="AF18" s="14"/>
    </row>
    <row r="19" spans="1:32">
      <c r="A19" s="14" t="s">
        <v>2956</v>
      </c>
      <c r="B19" cm="1">
        <f t="array" ref="B19">IF(COUNTIFS(GameLog!D:D,'DET B'!A19,GameLog!C:C,"DET")=0,0,COUNTA(_xlfn.UNIQUE(_xlfn._xlws.FILTER(GameLog!A$2:A$1000, (GameLog!C$2:C$1000="DET") * (GameLog!D$2:D$1000=A19)))))</f>
        <v>0</v>
      </c>
      <c r="C19">
        <f t="shared" si="2"/>
        <v>0</v>
      </c>
      <c r="D19">
        <f>SUMIFS(GameLog!G:G,GameLog!$D:$D,'DET B'!$A19,GameLog!$C:$C,"DET")</f>
        <v>0</v>
      </c>
      <c r="E19">
        <f>SUMIFS(GameLog!H:H,GameLog!$D:$D,'DET B'!$A19,GameLog!$C:$C,"DET")</f>
        <v>0</v>
      </c>
      <c r="F19">
        <f>SUMIFS(GameLog!I:I,GameLog!$D:$D,'DET B'!$A19,GameLog!$C:$C,"DET")</f>
        <v>0</v>
      </c>
      <c r="G19">
        <f>SUMIFS(GameLog!J:J,GameLog!$D:$D,'DET B'!$A19,GameLog!$C:$C,"DET")</f>
        <v>0</v>
      </c>
      <c r="H19">
        <f>SUMIFS(GameLog!K:K,GameLog!$D:$D,'DET B'!$A19,GameLog!$C:$C,"DET")</f>
        <v>0</v>
      </c>
      <c r="I19">
        <f>SUMIFS(GameLog!L:L,GameLog!$D:$D,'DET B'!$A19,GameLog!$C:$C,"DET")</f>
        <v>0</v>
      </c>
      <c r="J19">
        <f>SUMIFS(GameLog!M:M,GameLog!$D:$D,'DET B'!$A19,GameLog!$C:$C,"DET")</f>
        <v>0</v>
      </c>
      <c r="K19">
        <f>SUMIFS(GameLog!N:N,GameLog!$D:$D,'DET B'!$A19,GameLog!$C:$C,"DET")</f>
        <v>0</v>
      </c>
      <c r="L19">
        <f>SUMIFS(GameLog!O:O,GameLog!$D:$D,'DET B'!$A19,GameLog!$C:$C,"DET")</f>
        <v>0</v>
      </c>
      <c r="M19">
        <f>SUMIFS(GameLog!P:P,GameLog!$D:$D,'DET B'!$A19,GameLog!$C:$C,"DET")</f>
        <v>0</v>
      </c>
      <c r="N19">
        <f>SUMIFS(GameLog!Q:Q,GameLog!$D:$D,'DET B'!$A19,GameLog!$C:$C,"DET")</f>
        <v>0</v>
      </c>
      <c r="O19">
        <f>SUMIFS(GameLog!R:R,GameLog!$D:$D,'DET B'!$A19,GameLog!$C:$C,"DET")</f>
        <v>0</v>
      </c>
      <c r="P19">
        <f>SUMIFS(GameLog!S:S,GameLog!$D:$D,'DET B'!$A19,GameLog!$C:$C,"DET")</f>
        <v>0</v>
      </c>
      <c r="Q19">
        <f>SUMIFS(GameLog!T:T,GameLog!$D:$D,'DET B'!$A19,GameLog!$C:$C,"DET")</f>
        <v>0</v>
      </c>
      <c r="R19">
        <f>SUMIFS(GameLog!U:U,GameLog!$D:$D,'DET B'!$A19,GameLog!$C:$C,"DET")</f>
        <v>0</v>
      </c>
      <c r="S19">
        <f>SUMIFS(GameLog!V:V,GameLog!$D:$D,'DET B'!$A19,GameLog!$C:$C,"DET")</f>
        <v>0</v>
      </c>
      <c r="T19">
        <v>0</v>
      </c>
      <c r="U19">
        <v>0</v>
      </c>
      <c r="V19" s="8">
        <f t="shared" si="3"/>
        <v>0</v>
      </c>
      <c r="W19" s="8">
        <f t="shared" si="0"/>
        <v>0</v>
      </c>
      <c r="X19" s="8">
        <f t="shared" si="1"/>
        <v>0</v>
      </c>
      <c r="Y19" s="8">
        <f t="shared" si="4"/>
        <v>0</v>
      </c>
      <c r="Z19">
        <f t="shared" si="5"/>
        <v>0</v>
      </c>
      <c r="AD19" s="14"/>
      <c r="AE19" s="14"/>
      <c r="AF19" s="14"/>
    </row>
    <row r="20" spans="1:32">
      <c r="A20" s="14" t="s">
        <v>2957</v>
      </c>
      <c r="B20" cm="1">
        <f t="array" ref="B20">IF(COUNTIFS(GameLog!D:D,'DET B'!A20,GameLog!C:C,"DET")=0,0,COUNTA(_xlfn.UNIQUE(_xlfn._xlws.FILTER(GameLog!A$2:A$1000, (GameLog!C$2:C$1000="DET") * (GameLog!D$2:D$1000=A20)))))</f>
        <v>1</v>
      </c>
      <c r="C20">
        <f t="shared" si="2"/>
        <v>0</v>
      </c>
      <c r="D20">
        <f>SUMIFS(GameLog!G:G,GameLog!$D:$D,'DET B'!$A20,GameLog!$C:$C,"DET")</f>
        <v>0</v>
      </c>
      <c r="E20">
        <f>SUMIFS(GameLog!H:H,GameLog!$D:$D,'DET B'!$A20,GameLog!$C:$C,"DET")</f>
        <v>0</v>
      </c>
      <c r="F20">
        <f>SUMIFS(GameLog!I:I,GameLog!$D:$D,'DET B'!$A20,GameLog!$C:$C,"DET")</f>
        <v>0</v>
      </c>
      <c r="G20">
        <f>SUMIFS(GameLog!J:J,GameLog!$D:$D,'DET B'!$A20,GameLog!$C:$C,"DET")</f>
        <v>0</v>
      </c>
      <c r="H20">
        <f>SUMIFS(GameLog!K:K,GameLog!$D:$D,'DET B'!$A20,GameLog!$C:$C,"DET")</f>
        <v>0</v>
      </c>
      <c r="I20">
        <f>SUMIFS(GameLog!L:L,GameLog!$D:$D,'DET B'!$A20,GameLog!$C:$C,"DET")</f>
        <v>0</v>
      </c>
      <c r="J20">
        <f>SUMIFS(GameLog!M:M,GameLog!$D:$D,'DET B'!$A20,GameLog!$C:$C,"DET")</f>
        <v>0</v>
      </c>
      <c r="K20">
        <f>SUMIFS(GameLog!N:N,GameLog!$D:$D,'DET B'!$A20,GameLog!$C:$C,"DET")</f>
        <v>0</v>
      </c>
      <c r="L20">
        <f>SUMIFS(GameLog!O:O,GameLog!$D:$D,'DET B'!$A20,GameLog!$C:$C,"DET")</f>
        <v>0</v>
      </c>
      <c r="M20">
        <f>SUMIFS(GameLog!P:P,GameLog!$D:$D,'DET B'!$A20,GameLog!$C:$C,"DET")</f>
        <v>0</v>
      </c>
      <c r="N20">
        <f>SUMIFS(GameLog!Q:Q,GameLog!$D:$D,'DET B'!$A20,GameLog!$C:$C,"DET")</f>
        <v>0</v>
      </c>
      <c r="O20">
        <f>SUMIFS(GameLog!R:R,GameLog!$D:$D,'DET B'!$A20,GameLog!$C:$C,"DET")</f>
        <v>0</v>
      </c>
      <c r="P20">
        <f>SUMIFS(GameLog!S:S,GameLog!$D:$D,'DET B'!$A20,GameLog!$C:$C,"DET")</f>
        <v>0</v>
      </c>
      <c r="Q20">
        <f>SUMIFS(GameLog!T:T,GameLog!$D:$D,'DET B'!$A20,GameLog!$C:$C,"DET")</f>
        <v>0</v>
      </c>
      <c r="R20">
        <f>SUMIFS(GameLog!U:U,GameLog!$D:$D,'DET B'!$A20,GameLog!$C:$C,"DET")</f>
        <v>0</v>
      </c>
      <c r="S20">
        <f>SUMIFS(GameLog!V:V,GameLog!$D:$D,'DET B'!$A20,GameLog!$C:$C,"DET")</f>
        <v>0</v>
      </c>
      <c r="T20">
        <v>0</v>
      </c>
      <c r="U20">
        <v>0</v>
      </c>
      <c r="V20" s="8">
        <f t="shared" si="3"/>
        <v>0</v>
      </c>
      <c r="W20" s="8">
        <f t="shared" si="0"/>
        <v>0</v>
      </c>
      <c r="X20" s="8">
        <f t="shared" si="1"/>
        <v>0</v>
      </c>
      <c r="Y20" s="8">
        <f t="shared" si="4"/>
        <v>0</v>
      </c>
      <c r="Z20">
        <f t="shared" si="5"/>
        <v>0</v>
      </c>
      <c r="AD20" s="14"/>
      <c r="AE20" s="14"/>
      <c r="AF20" s="13"/>
    </row>
    <row r="21" spans="1:32">
      <c r="A21" s="14" t="s">
        <v>2958</v>
      </c>
      <c r="B21" cm="1">
        <f t="array" ref="B21">IF(COUNTIFS(GameLog!D:D,'DET B'!A21,GameLog!C:C,"DET")=0,0,COUNTA(_xlfn.UNIQUE(_xlfn._xlws.FILTER(GameLog!A$2:A$1000, (GameLog!C$2:C$1000="DET") * (GameLog!D$2:D$1000=A21)))))</f>
        <v>0</v>
      </c>
      <c r="C21">
        <f t="shared" si="2"/>
        <v>0</v>
      </c>
      <c r="D21">
        <f>SUMIFS(GameLog!G:G,GameLog!$D:$D,'DET B'!$A21,GameLog!$C:$C,"DET")</f>
        <v>0</v>
      </c>
      <c r="E21">
        <f>SUMIFS(GameLog!H:H,GameLog!$D:$D,'DET B'!$A21,GameLog!$C:$C,"DET")</f>
        <v>0</v>
      </c>
      <c r="F21">
        <f>SUMIFS(GameLog!I:I,GameLog!$D:$D,'DET B'!$A21,GameLog!$C:$C,"DET")</f>
        <v>0</v>
      </c>
      <c r="G21">
        <f>SUMIFS(GameLog!J:J,GameLog!$D:$D,'DET B'!$A21,GameLog!$C:$C,"DET")</f>
        <v>0</v>
      </c>
      <c r="H21">
        <f>SUMIFS(GameLog!K:K,GameLog!$D:$D,'DET B'!$A21,GameLog!$C:$C,"DET")</f>
        <v>0</v>
      </c>
      <c r="I21">
        <f>SUMIFS(GameLog!L:L,GameLog!$D:$D,'DET B'!$A21,GameLog!$C:$C,"DET")</f>
        <v>0</v>
      </c>
      <c r="J21">
        <f>SUMIFS(GameLog!M:M,GameLog!$D:$D,'DET B'!$A21,GameLog!$C:$C,"DET")</f>
        <v>0</v>
      </c>
      <c r="K21">
        <f>SUMIFS(GameLog!N:N,GameLog!$D:$D,'DET B'!$A21,GameLog!$C:$C,"DET")</f>
        <v>0</v>
      </c>
      <c r="L21">
        <f>SUMIFS(GameLog!O:O,GameLog!$D:$D,'DET B'!$A21,GameLog!$C:$C,"DET")</f>
        <v>0</v>
      </c>
      <c r="M21">
        <f>SUMIFS(GameLog!P:P,GameLog!$D:$D,'DET B'!$A21,GameLog!$C:$C,"DET")</f>
        <v>0</v>
      </c>
      <c r="N21">
        <f>SUMIFS(GameLog!Q:Q,GameLog!$D:$D,'DET B'!$A21,GameLog!$C:$C,"DET")</f>
        <v>0</v>
      </c>
      <c r="O21">
        <f>SUMIFS(GameLog!R:R,GameLog!$D:$D,'DET B'!$A21,GameLog!$C:$C,"DET")</f>
        <v>0</v>
      </c>
      <c r="P21">
        <f>SUMIFS(GameLog!S:S,GameLog!$D:$D,'DET B'!$A21,GameLog!$C:$C,"DET")</f>
        <v>0</v>
      </c>
      <c r="Q21">
        <f>SUMIFS(GameLog!T:T,GameLog!$D:$D,'DET B'!$A21,GameLog!$C:$C,"DET")</f>
        <v>0</v>
      </c>
      <c r="R21">
        <f>SUMIFS(GameLog!U:U,GameLog!$D:$D,'DET B'!$A21,GameLog!$C:$C,"DET")</f>
        <v>0</v>
      </c>
      <c r="S21">
        <f>SUMIFS(GameLog!V:V,GameLog!$D:$D,'DET B'!$A21,GameLog!$C:$C,"DET")</f>
        <v>0</v>
      </c>
      <c r="T21">
        <v>0</v>
      </c>
      <c r="U21">
        <v>0</v>
      </c>
      <c r="V21" s="8">
        <f t="shared" si="3"/>
        <v>0</v>
      </c>
      <c r="W21" s="8">
        <f t="shared" si="0"/>
        <v>0</v>
      </c>
      <c r="X21" s="8">
        <f t="shared" si="1"/>
        <v>0</v>
      </c>
      <c r="Y21" s="8">
        <f t="shared" si="4"/>
        <v>0</v>
      </c>
      <c r="Z21">
        <f t="shared" si="5"/>
        <v>0</v>
      </c>
      <c r="AD21" s="14"/>
      <c r="AE21" s="14"/>
      <c r="AF21" s="14"/>
    </row>
    <row r="22" spans="1:32">
      <c r="A22" s="14" t="s">
        <v>2959</v>
      </c>
      <c r="B22" cm="1">
        <f t="array" ref="B22">IF(COUNTIFS(GameLog!D:D,'DET B'!A22,GameLog!C:C,"DET")=0,0,COUNTA(_xlfn.UNIQUE(_xlfn._xlws.FILTER(GameLog!A$2:A$1000, (GameLog!C$2:C$1000="DET") * (GameLog!D$2:D$1000=A22)))))</f>
        <v>1</v>
      </c>
      <c r="C22">
        <f t="shared" si="2"/>
        <v>0</v>
      </c>
      <c r="D22">
        <f>SUMIFS(GameLog!G:G,GameLog!$D:$D,'DET B'!$A22,GameLog!$C:$C,"DET")</f>
        <v>0</v>
      </c>
      <c r="E22">
        <f>SUMIFS(GameLog!H:H,GameLog!$D:$D,'DET B'!$A22,GameLog!$C:$C,"DET")</f>
        <v>0</v>
      </c>
      <c r="F22">
        <f>SUMIFS(GameLog!I:I,GameLog!$D:$D,'DET B'!$A22,GameLog!$C:$C,"DET")</f>
        <v>0</v>
      </c>
      <c r="G22">
        <f>SUMIFS(GameLog!J:J,GameLog!$D:$D,'DET B'!$A22,GameLog!$C:$C,"DET")</f>
        <v>0</v>
      </c>
      <c r="H22">
        <f>SUMIFS(GameLog!K:K,GameLog!$D:$D,'DET B'!$A22,GameLog!$C:$C,"DET")</f>
        <v>0</v>
      </c>
      <c r="I22">
        <f>SUMIFS(GameLog!L:L,GameLog!$D:$D,'DET B'!$A22,GameLog!$C:$C,"DET")</f>
        <v>0</v>
      </c>
      <c r="J22">
        <f>SUMIFS(GameLog!M:M,GameLog!$D:$D,'DET B'!$A22,GameLog!$C:$C,"DET")</f>
        <v>0</v>
      </c>
      <c r="K22">
        <f>SUMIFS(GameLog!N:N,GameLog!$D:$D,'DET B'!$A22,GameLog!$C:$C,"DET")</f>
        <v>0</v>
      </c>
      <c r="L22">
        <f>SUMIFS(GameLog!O:O,GameLog!$D:$D,'DET B'!$A22,GameLog!$C:$C,"DET")</f>
        <v>0</v>
      </c>
      <c r="M22">
        <f>SUMIFS(GameLog!P:P,GameLog!$D:$D,'DET B'!$A22,GameLog!$C:$C,"DET")</f>
        <v>0</v>
      </c>
      <c r="N22">
        <f>SUMIFS(GameLog!Q:Q,GameLog!$D:$D,'DET B'!$A22,GameLog!$C:$C,"DET")</f>
        <v>0</v>
      </c>
      <c r="O22">
        <f>SUMIFS(GameLog!R:R,GameLog!$D:$D,'DET B'!$A22,GameLog!$C:$C,"DET")</f>
        <v>0</v>
      </c>
      <c r="P22">
        <f>SUMIFS(GameLog!S:S,GameLog!$D:$D,'DET B'!$A22,GameLog!$C:$C,"DET")</f>
        <v>0</v>
      </c>
      <c r="Q22">
        <f>SUMIFS(GameLog!T:T,GameLog!$D:$D,'DET B'!$A22,GameLog!$C:$C,"DET")</f>
        <v>0</v>
      </c>
      <c r="R22">
        <f>SUMIFS(GameLog!U:U,GameLog!$D:$D,'DET B'!$A22,GameLog!$C:$C,"DET")</f>
        <v>0</v>
      </c>
      <c r="S22">
        <f>SUMIFS(GameLog!V:V,GameLog!$D:$D,'DET B'!$A22,GameLog!$C:$C,"DET")</f>
        <v>0</v>
      </c>
      <c r="T22">
        <v>0</v>
      </c>
      <c r="U22">
        <v>0</v>
      </c>
      <c r="V22" s="8">
        <f t="shared" si="3"/>
        <v>0</v>
      </c>
      <c r="W22" s="8">
        <f t="shared" si="0"/>
        <v>0</v>
      </c>
      <c r="X22" s="8">
        <f t="shared" si="1"/>
        <v>0</v>
      </c>
      <c r="Y22" s="8">
        <f t="shared" si="4"/>
        <v>0</v>
      </c>
      <c r="Z22">
        <f t="shared" si="5"/>
        <v>0</v>
      </c>
      <c r="AD22" s="14"/>
      <c r="AE22" s="14"/>
      <c r="AF22" s="14"/>
    </row>
    <row r="23" spans="1:32">
      <c r="A23" s="14" t="s">
        <v>2615</v>
      </c>
      <c r="B23" cm="1">
        <f t="array" ref="B23">IF(COUNTIFS(GameLog!D:D,'DET B'!A23,GameLog!C:C,"DET")=0,0,COUNTA(_xlfn.UNIQUE(_xlfn._xlws.FILTER(GameLog!A$2:A$1000, (GameLog!C$2:C$1000="DET") * (GameLog!D$2:D$1000=A23)))))</f>
        <v>0</v>
      </c>
      <c r="C23">
        <f t="shared" si="2"/>
        <v>0</v>
      </c>
      <c r="D23">
        <f>SUMIFS(GameLog!G:G,GameLog!$D:$D,'DET B'!$A23,GameLog!$C:$C,"DET")</f>
        <v>0</v>
      </c>
      <c r="E23">
        <f>SUMIFS(GameLog!H:H,GameLog!$D:$D,'DET B'!$A23,GameLog!$C:$C,"DET")</f>
        <v>0</v>
      </c>
      <c r="F23">
        <f>SUMIFS(GameLog!I:I,GameLog!$D:$D,'DET B'!$A23,GameLog!$C:$C,"DET")</f>
        <v>0</v>
      </c>
      <c r="G23">
        <f>SUMIFS(GameLog!J:J,GameLog!$D:$D,'DET B'!$A23,GameLog!$C:$C,"DET")</f>
        <v>0</v>
      </c>
      <c r="H23">
        <f>SUMIFS(GameLog!K:K,GameLog!$D:$D,'DET B'!$A23,GameLog!$C:$C,"DET")</f>
        <v>0</v>
      </c>
      <c r="I23">
        <f>SUMIFS(GameLog!L:L,GameLog!$D:$D,'DET B'!$A23,GameLog!$C:$C,"DET")</f>
        <v>0</v>
      </c>
      <c r="J23">
        <f>SUMIFS(GameLog!M:M,GameLog!$D:$D,'DET B'!$A23,GameLog!$C:$C,"DET")</f>
        <v>0</v>
      </c>
      <c r="K23">
        <f>SUMIFS(GameLog!N:N,GameLog!$D:$D,'DET B'!$A23,GameLog!$C:$C,"DET")</f>
        <v>0</v>
      </c>
      <c r="L23">
        <f>SUMIFS(GameLog!O:O,GameLog!$D:$D,'DET B'!$A23,GameLog!$C:$C,"DET")</f>
        <v>0</v>
      </c>
      <c r="M23">
        <f>SUMIFS(GameLog!P:P,GameLog!$D:$D,'DET B'!$A23,GameLog!$C:$C,"DET")</f>
        <v>0</v>
      </c>
      <c r="N23">
        <f>SUMIFS(GameLog!Q:Q,GameLog!$D:$D,'DET B'!$A23,GameLog!$C:$C,"DET")</f>
        <v>0</v>
      </c>
      <c r="O23">
        <f>SUMIFS(GameLog!R:R,GameLog!$D:$D,'DET B'!$A23,GameLog!$C:$C,"DET")</f>
        <v>0</v>
      </c>
      <c r="P23">
        <f>SUMIFS(GameLog!S:S,GameLog!$D:$D,'DET B'!$A23,GameLog!$C:$C,"DET")</f>
        <v>0</v>
      </c>
      <c r="Q23">
        <f>SUMIFS(GameLog!T:T,GameLog!$D:$D,'DET B'!$A23,GameLog!$C:$C,"DET")</f>
        <v>0</v>
      </c>
      <c r="R23">
        <f>SUMIFS(GameLog!U:U,GameLog!$D:$D,'DET B'!$A23,GameLog!$C:$C,"DET")</f>
        <v>0</v>
      </c>
      <c r="S23">
        <f>SUMIFS(GameLog!V:V,GameLog!$D:$D,'DET B'!$A23,GameLog!$C:$C,"DET")</f>
        <v>0</v>
      </c>
      <c r="T23">
        <v>0</v>
      </c>
      <c r="U23">
        <v>0</v>
      </c>
      <c r="V23" s="8">
        <f t="shared" si="3"/>
        <v>0</v>
      </c>
      <c r="W23" s="8">
        <f t="shared" si="0"/>
        <v>0</v>
      </c>
      <c r="X23" s="8">
        <f t="shared" si="1"/>
        <v>0</v>
      </c>
      <c r="Y23" s="8">
        <f t="shared" si="4"/>
        <v>0</v>
      </c>
      <c r="Z23">
        <f t="shared" si="5"/>
        <v>0</v>
      </c>
      <c r="AD23" s="14"/>
      <c r="AE23" s="14"/>
      <c r="AF23" s="14"/>
    </row>
    <row r="24" spans="1:32">
      <c r="A24" s="14" t="s">
        <v>2960</v>
      </c>
      <c r="B24" cm="1">
        <f t="array" ref="B24">IF(COUNTIFS(GameLog!D:D,'DET B'!A24,GameLog!C:C,"DET")=0,0,COUNTA(_xlfn.UNIQUE(_xlfn._xlws.FILTER(GameLog!A$2:A$1000, (GameLog!C$2:C$1000="DET") * (GameLog!D$2:D$1000=A24)))))</f>
        <v>0</v>
      </c>
      <c r="C24">
        <f t="shared" si="2"/>
        <v>0</v>
      </c>
      <c r="D24">
        <f>SUMIFS(GameLog!G:G,GameLog!$D:$D,'DET B'!$A24,GameLog!$C:$C,"DET")</f>
        <v>0</v>
      </c>
      <c r="E24">
        <f>SUMIFS(GameLog!H:H,GameLog!$D:$D,'DET B'!$A24,GameLog!$C:$C,"DET")</f>
        <v>0</v>
      </c>
      <c r="F24">
        <f>SUMIFS(GameLog!I:I,GameLog!$D:$D,'DET B'!$A24,GameLog!$C:$C,"DET")</f>
        <v>0</v>
      </c>
      <c r="G24">
        <f>SUMIFS(GameLog!J:J,GameLog!$D:$D,'DET B'!$A24,GameLog!$C:$C,"DET")</f>
        <v>0</v>
      </c>
      <c r="H24">
        <f>SUMIFS(GameLog!K:K,GameLog!$D:$D,'DET B'!$A24,GameLog!$C:$C,"DET")</f>
        <v>0</v>
      </c>
      <c r="I24">
        <f>SUMIFS(GameLog!L:L,GameLog!$D:$D,'DET B'!$A24,GameLog!$C:$C,"DET")</f>
        <v>0</v>
      </c>
      <c r="J24">
        <f>SUMIFS(GameLog!M:M,GameLog!$D:$D,'DET B'!$A24,GameLog!$C:$C,"DET")</f>
        <v>0</v>
      </c>
      <c r="K24">
        <f>SUMIFS(GameLog!N:N,GameLog!$D:$D,'DET B'!$A24,GameLog!$C:$C,"DET")</f>
        <v>0</v>
      </c>
      <c r="L24">
        <f>SUMIFS(GameLog!O:O,GameLog!$D:$D,'DET B'!$A24,GameLog!$C:$C,"DET")</f>
        <v>0</v>
      </c>
      <c r="M24">
        <f>SUMIFS(GameLog!P:P,GameLog!$D:$D,'DET B'!$A24,GameLog!$C:$C,"DET")</f>
        <v>0</v>
      </c>
      <c r="N24">
        <f>SUMIFS(GameLog!Q:Q,GameLog!$D:$D,'DET B'!$A24,GameLog!$C:$C,"DET")</f>
        <v>0</v>
      </c>
      <c r="O24">
        <f>SUMIFS(GameLog!R:R,GameLog!$D:$D,'DET B'!$A24,GameLog!$C:$C,"DET")</f>
        <v>0</v>
      </c>
      <c r="P24">
        <f>SUMIFS(GameLog!S:S,GameLog!$D:$D,'DET B'!$A24,GameLog!$C:$C,"DET")</f>
        <v>0</v>
      </c>
      <c r="Q24">
        <f>SUMIFS(GameLog!T:T,GameLog!$D:$D,'DET B'!$A24,GameLog!$C:$C,"DET")</f>
        <v>0</v>
      </c>
      <c r="R24">
        <f>SUMIFS(GameLog!U:U,GameLog!$D:$D,'DET B'!$A24,GameLog!$C:$C,"DET")</f>
        <v>0</v>
      </c>
      <c r="S24">
        <f>SUMIFS(GameLog!V:V,GameLog!$D:$D,'DET B'!$A24,GameLog!$C:$C,"DET")</f>
        <v>0</v>
      </c>
      <c r="T24">
        <v>0</v>
      </c>
      <c r="U24">
        <v>0</v>
      </c>
      <c r="V24" s="8">
        <f t="shared" si="3"/>
        <v>0</v>
      </c>
      <c r="W24" s="8">
        <f t="shared" si="0"/>
        <v>0</v>
      </c>
      <c r="X24" s="8">
        <f t="shared" si="1"/>
        <v>0</v>
      </c>
      <c r="Y24" s="8">
        <f t="shared" si="4"/>
        <v>0</v>
      </c>
      <c r="Z24">
        <f t="shared" si="5"/>
        <v>0</v>
      </c>
      <c r="AD24" s="14"/>
      <c r="AE24" s="14"/>
      <c r="AF24" s="14"/>
    </row>
    <row r="25" spans="1:32">
      <c r="A25" s="14" t="s">
        <v>2961</v>
      </c>
      <c r="B25" cm="1">
        <f t="array" ref="B25">IF(COUNTIFS(GameLog!D:D,'DET B'!A25,GameLog!C:C,"DET")=0,0,COUNTA(_xlfn.UNIQUE(_xlfn._xlws.FILTER(GameLog!A$2:A$1000, (GameLog!C$2:C$1000="DET") * (GameLog!D$2:D$1000=A25)))))</f>
        <v>0</v>
      </c>
      <c r="C25">
        <f t="shared" si="2"/>
        <v>0</v>
      </c>
      <c r="D25">
        <f>SUMIFS(GameLog!G:G,GameLog!$D:$D,'DET B'!$A25,GameLog!$C:$C,"DET")</f>
        <v>0</v>
      </c>
      <c r="E25">
        <f>SUMIFS(GameLog!H:H,GameLog!$D:$D,'DET B'!$A25,GameLog!$C:$C,"DET")</f>
        <v>0</v>
      </c>
      <c r="F25">
        <f>SUMIFS(GameLog!I:I,GameLog!$D:$D,'DET B'!$A25,GameLog!$C:$C,"DET")</f>
        <v>0</v>
      </c>
      <c r="G25">
        <f>SUMIFS(GameLog!J:J,GameLog!$D:$D,'DET B'!$A25,GameLog!$C:$C,"DET")</f>
        <v>0</v>
      </c>
      <c r="H25">
        <f>SUMIFS(GameLog!K:K,GameLog!$D:$D,'DET B'!$A25,GameLog!$C:$C,"DET")</f>
        <v>0</v>
      </c>
      <c r="I25">
        <f>SUMIFS(GameLog!L:L,GameLog!$D:$D,'DET B'!$A25,GameLog!$C:$C,"DET")</f>
        <v>0</v>
      </c>
      <c r="J25">
        <f>SUMIFS(GameLog!M:M,GameLog!$D:$D,'DET B'!$A25,GameLog!$C:$C,"DET")</f>
        <v>0</v>
      </c>
      <c r="K25">
        <f>SUMIFS(GameLog!N:N,GameLog!$D:$D,'DET B'!$A25,GameLog!$C:$C,"DET")</f>
        <v>0</v>
      </c>
      <c r="L25">
        <f>SUMIFS(GameLog!O:O,GameLog!$D:$D,'DET B'!$A25,GameLog!$C:$C,"DET")</f>
        <v>0</v>
      </c>
      <c r="M25">
        <f>SUMIFS(GameLog!P:P,GameLog!$D:$D,'DET B'!$A25,GameLog!$C:$C,"DET")</f>
        <v>0</v>
      </c>
      <c r="N25">
        <f>SUMIFS(GameLog!Q:Q,GameLog!$D:$D,'DET B'!$A25,GameLog!$C:$C,"DET")</f>
        <v>0</v>
      </c>
      <c r="O25">
        <f>SUMIFS(GameLog!R:R,GameLog!$D:$D,'DET B'!$A25,GameLog!$C:$C,"DET")</f>
        <v>0</v>
      </c>
      <c r="P25">
        <f>SUMIFS(GameLog!S:S,GameLog!$D:$D,'DET B'!$A25,GameLog!$C:$C,"DET")</f>
        <v>0</v>
      </c>
      <c r="Q25">
        <f>SUMIFS(GameLog!T:T,GameLog!$D:$D,'DET B'!$A25,GameLog!$C:$C,"DET")</f>
        <v>0</v>
      </c>
      <c r="R25">
        <f>SUMIFS(GameLog!U:U,GameLog!$D:$D,'DET B'!$A25,GameLog!$C:$C,"DET")</f>
        <v>0</v>
      </c>
      <c r="S25">
        <f>SUMIFS(GameLog!V:V,GameLog!$D:$D,'DET B'!$A25,GameLog!$C:$C,"DET")</f>
        <v>0</v>
      </c>
      <c r="T25">
        <v>0</v>
      </c>
      <c r="U25">
        <v>0</v>
      </c>
      <c r="V25" s="8">
        <f t="shared" si="3"/>
        <v>0</v>
      </c>
      <c r="W25" s="8">
        <f t="shared" si="0"/>
        <v>0</v>
      </c>
      <c r="X25" s="8">
        <f t="shared" si="1"/>
        <v>0</v>
      </c>
      <c r="Y25" s="8">
        <f t="shared" si="4"/>
        <v>0</v>
      </c>
      <c r="Z25">
        <f t="shared" si="5"/>
        <v>0</v>
      </c>
      <c r="AD25" s="14"/>
      <c r="AE25" s="13"/>
      <c r="AF25" s="14"/>
    </row>
    <row r="26" spans="1:32">
      <c r="A26" s="14" t="s">
        <v>2962</v>
      </c>
      <c r="B26" cm="1">
        <f t="array" ref="B26">IF(COUNTIFS(GameLog!D:D,'DET B'!A26,GameLog!C:C,"DET")=0,0,COUNTA(_xlfn.UNIQUE(_xlfn._xlws.FILTER(GameLog!A$2:A$1000, (GameLog!C$2:C$1000="DET") * (GameLog!D$2:D$1000=A26)))))</f>
        <v>1</v>
      </c>
      <c r="C26">
        <f t="shared" si="2"/>
        <v>0</v>
      </c>
      <c r="D26">
        <f>SUMIFS(GameLog!G:G,GameLog!$D:$D,'DET B'!$A26,GameLog!$C:$C,"DET")</f>
        <v>0</v>
      </c>
      <c r="E26">
        <f>SUMIFS(GameLog!H:H,GameLog!$D:$D,'DET B'!$A26,GameLog!$C:$C,"DET")</f>
        <v>0</v>
      </c>
      <c r="F26">
        <f>SUMIFS(GameLog!I:I,GameLog!$D:$D,'DET B'!$A26,GameLog!$C:$C,"DET")</f>
        <v>0</v>
      </c>
      <c r="G26">
        <f>SUMIFS(GameLog!J:J,GameLog!$D:$D,'DET B'!$A26,GameLog!$C:$C,"DET")</f>
        <v>0</v>
      </c>
      <c r="H26">
        <f>SUMIFS(GameLog!K:K,GameLog!$D:$D,'DET B'!$A26,GameLog!$C:$C,"DET")</f>
        <v>0</v>
      </c>
      <c r="I26">
        <f>SUMIFS(GameLog!L:L,GameLog!$D:$D,'DET B'!$A26,GameLog!$C:$C,"DET")</f>
        <v>0</v>
      </c>
      <c r="J26">
        <f>SUMIFS(GameLog!M:M,GameLog!$D:$D,'DET B'!$A26,GameLog!$C:$C,"DET")</f>
        <v>0</v>
      </c>
      <c r="K26">
        <f>SUMIFS(GameLog!N:N,GameLog!$D:$D,'DET B'!$A26,GameLog!$C:$C,"DET")</f>
        <v>0</v>
      </c>
      <c r="L26">
        <f>SUMIFS(GameLog!O:O,GameLog!$D:$D,'DET B'!$A26,GameLog!$C:$C,"DET")</f>
        <v>0</v>
      </c>
      <c r="M26">
        <f>SUMIFS(GameLog!P:P,GameLog!$D:$D,'DET B'!$A26,GameLog!$C:$C,"DET")</f>
        <v>0</v>
      </c>
      <c r="N26">
        <f>SUMIFS(GameLog!Q:Q,GameLog!$D:$D,'DET B'!$A26,GameLog!$C:$C,"DET")</f>
        <v>0</v>
      </c>
      <c r="O26">
        <f>SUMIFS(GameLog!R:R,GameLog!$D:$D,'DET B'!$A26,GameLog!$C:$C,"DET")</f>
        <v>0</v>
      </c>
      <c r="P26">
        <f>SUMIFS(GameLog!S:S,GameLog!$D:$D,'DET B'!$A26,GameLog!$C:$C,"DET")</f>
        <v>0</v>
      </c>
      <c r="Q26">
        <f>SUMIFS(GameLog!T:T,GameLog!$D:$D,'DET B'!$A26,GameLog!$C:$C,"DET")</f>
        <v>0</v>
      </c>
      <c r="R26">
        <f>SUMIFS(GameLog!U:U,GameLog!$D:$D,'DET B'!$A26,GameLog!$C:$C,"DET")</f>
        <v>0</v>
      </c>
      <c r="S26">
        <f>SUMIFS(GameLog!V:V,GameLog!$D:$D,'DET B'!$A26,GameLog!$C:$C,"DET")</f>
        <v>0</v>
      </c>
      <c r="T26">
        <v>0</v>
      </c>
      <c r="U26">
        <v>0</v>
      </c>
      <c r="V26" s="8">
        <f t="shared" si="3"/>
        <v>0</v>
      </c>
      <c r="W26" s="8">
        <f t="shared" si="0"/>
        <v>0</v>
      </c>
      <c r="X26" s="8">
        <f t="shared" si="1"/>
        <v>0</v>
      </c>
      <c r="Y26" s="8">
        <f t="shared" si="4"/>
        <v>0</v>
      </c>
      <c r="Z26">
        <f t="shared" si="5"/>
        <v>0</v>
      </c>
      <c r="AD26" s="13"/>
      <c r="AE26" s="14"/>
      <c r="AF26" s="14"/>
    </row>
    <row r="27" spans="1:32">
      <c r="A27" s="14" t="s">
        <v>2963</v>
      </c>
      <c r="B27" cm="1">
        <f t="array" ref="B27">IF(COUNTIFS(GameLog!D:D,'DET B'!A27,GameLog!C:C,"DET")=0,0,COUNTA(_xlfn.UNIQUE(_xlfn._xlws.FILTER(GameLog!A$2:A$1000, (GameLog!C$2:C$1000="DET") * (GameLog!D$2:D$1000=A27)))))</f>
        <v>1</v>
      </c>
      <c r="C27">
        <f t="shared" ref="C27:C29" si="6">D27+M27+P27+Q27+R27</f>
        <v>0</v>
      </c>
      <c r="D27">
        <f>SUMIFS(GameLog!G:G,GameLog!$D:$D,'DET B'!$A27,GameLog!$C:$C,"DET")</f>
        <v>0</v>
      </c>
      <c r="E27">
        <f>SUMIFS(GameLog!H:H,GameLog!$D:$D,'DET B'!$A27,GameLog!$C:$C,"DET")</f>
        <v>0</v>
      </c>
      <c r="F27">
        <f>SUMIFS(GameLog!I:I,GameLog!$D:$D,'DET B'!$A27,GameLog!$C:$C,"DET")</f>
        <v>0</v>
      </c>
      <c r="G27">
        <f>SUMIFS(GameLog!J:J,GameLog!$D:$D,'DET B'!$A27,GameLog!$C:$C,"DET")</f>
        <v>0</v>
      </c>
      <c r="H27">
        <f>SUMIFS(GameLog!K:K,GameLog!$D:$D,'DET B'!$A27,GameLog!$C:$C,"DET")</f>
        <v>0</v>
      </c>
      <c r="I27">
        <f>SUMIFS(GameLog!L:L,GameLog!$D:$D,'DET B'!$A27,GameLog!$C:$C,"DET")</f>
        <v>0</v>
      </c>
      <c r="J27">
        <f>SUMIFS(GameLog!M:M,GameLog!$D:$D,'DET B'!$A27,GameLog!$C:$C,"DET")</f>
        <v>0</v>
      </c>
      <c r="K27">
        <f>SUMIFS(GameLog!N:N,GameLog!$D:$D,'DET B'!$A27,GameLog!$C:$C,"DET")</f>
        <v>0</v>
      </c>
      <c r="L27">
        <f>SUMIFS(GameLog!O:O,GameLog!$D:$D,'DET B'!$A27,GameLog!$C:$C,"DET")</f>
        <v>0</v>
      </c>
      <c r="M27">
        <f>SUMIFS(GameLog!P:P,GameLog!$D:$D,'DET B'!$A27,GameLog!$C:$C,"DET")</f>
        <v>0</v>
      </c>
      <c r="N27">
        <f>SUMIFS(GameLog!Q:Q,GameLog!$D:$D,'DET B'!$A27,GameLog!$C:$C,"DET")</f>
        <v>0</v>
      </c>
      <c r="O27">
        <f>SUMIFS(GameLog!R:R,GameLog!$D:$D,'DET B'!$A27,GameLog!$C:$C,"DET")</f>
        <v>0</v>
      </c>
      <c r="P27">
        <f>SUMIFS(GameLog!S:S,GameLog!$D:$D,'DET B'!$A27,GameLog!$C:$C,"DET")</f>
        <v>0</v>
      </c>
      <c r="Q27">
        <f>SUMIFS(GameLog!T:T,GameLog!$D:$D,'DET B'!$A27,GameLog!$C:$C,"DET")</f>
        <v>0</v>
      </c>
      <c r="R27">
        <f>SUMIFS(GameLog!U:U,GameLog!$D:$D,'DET B'!$A27,GameLog!$C:$C,"DET")</f>
        <v>0</v>
      </c>
      <c r="S27">
        <f>SUMIFS(GameLog!V:V,GameLog!$D:$D,'DET B'!$A27,GameLog!$C:$C,"DET")</f>
        <v>0</v>
      </c>
      <c r="T27">
        <v>0</v>
      </c>
      <c r="U27">
        <v>0</v>
      </c>
      <c r="V27" s="8">
        <f t="shared" ref="V27:V29" si="7">IFERROR(F27/D27,0)</f>
        <v>0</v>
      </c>
      <c r="W27" s="8">
        <f t="shared" ref="W27:W29" si="8">IFERROR((F27+M27+P27)/(C27-Q27),0)</f>
        <v>0</v>
      </c>
      <c r="X27" s="8">
        <f t="shared" ref="X27:X29" si="9">IFERROR(Z27/D27,0)</f>
        <v>0</v>
      </c>
      <c r="Y27" s="8">
        <f t="shared" ref="Y27:Y29" si="10">W27+X27</f>
        <v>0</v>
      </c>
      <c r="Z27">
        <f t="shared" ref="Z27:Z29" si="11">G27+F27+H27*2+I27*3</f>
        <v>0</v>
      </c>
      <c r="AD27" s="14"/>
      <c r="AE27" s="14"/>
      <c r="AF27" s="14"/>
    </row>
    <row r="28" spans="1:32">
      <c r="A28" s="14" t="s">
        <v>2964</v>
      </c>
      <c r="B28" cm="1">
        <f t="array" ref="B28">IF(COUNTIFS(GameLog!D:D,'DET B'!A28,GameLog!C:C,"DET")=0,0,COUNTA(_xlfn.UNIQUE(_xlfn._xlws.FILTER(GameLog!A$2:A$1000, (GameLog!C$2:C$1000="DET") * (GameLog!D$2:D$1000=A28)))))</f>
        <v>2</v>
      </c>
      <c r="C28">
        <f t="shared" si="6"/>
        <v>0</v>
      </c>
      <c r="D28">
        <f>SUMIFS(GameLog!G:G,GameLog!$D:$D,'DET B'!$A28,GameLog!$C:$C,"DET")</f>
        <v>0</v>
      </c>
      <c r="E28">
        <f>SUMIFS(GameLog!H:H,GameLog!$D:$D,'DET B'!$A28,GameLog!$C:$C,"DET")</f>
        <v>0</v>
      </c>
      <c r="F28">
        <f>SUMIFS(GameLog!I:I,GameLog!$D:$D,'DET B'!$A28,GameLog!$C:$C,"DET")</f>
        <v>0</v>
      </c>
      <c r="G28">
        <f>SUMIFS(GameLog!J:J,GameLog!$D:$D,'DET B'!$A28,GameLog!$C:$C,"DET")</f>
        <v>0</v>
      </c>
      <c r="H28">
        <f>SUMIFS(GameLog!K:K,GameLog!$D:$D,'DET B'!$A28,GameLog!$C:$C,"DET")</f>
        <v>0</v>
      </c>
      <c r="I28">
        <f>SUMIFS(GameLog!L:L,GameLog!$D:$D,'DET B'!$A28,GameLog!$C:$C,"DET")</f>
        <v>0</v>
      </c>
      <c r="J28">
        <f>SUMIFS(GameLog!M:M,GameLog!$D:$D,'DET B'!$A28,GameLog!$C:$C,"DET")</f>
        <v>0</v>
      </c>
      <c r="K28">
        <f>SUMIFS(GameLog!N:N,GameLog!$D:$D,'DET B'!$A28,GameLog!$C:$C,"DET")</f>
        <v>0</v>
      </c>
      <c r="L28">
        <f>SUMIFS(GameLog!O:O,GameLog!$D:$D,'DET B'!$A28,GameLog!$C:$C,"DET")</f>
        <v>0</v>
      </c>
      <c r="M28">
        <f>SUMIFS(GameLog!P:P,GameLog!$D:$D,'DET B'!$A28,GameLog!$C:$C,"DET")</f>
        <v>0</v>
      </c>
      <c r="N28">
        <f>SUMIFS(GameLog!Q:Q,GameLog!$D:$D,'DET B'!$A28,GameLog!$C:$C,"DET")</f>
        <v>0</v>
      </c>
      <c r="O28">
        <f>SUMIFS(GameLog!R:R,GameLog!$D:$D,'DET B'!$A28,GameLog!$C:$C,"DET")</f>
        <v>0</v>
      </c>
      <c r="P28">
        <f>SUMIFS(GameLog!S:S,GameLog!$D:$D,'DET B'!$A28,GameLog!$C:$C,"DET")</f>
        <v>0</v>
      </c>
      <c r="Q28">
        <f>SUMIFS(GameLog!T:T,GameLog!$D:$D,'DET B'!$A28,GameLog!$C:$C,"DET")</f>
        <v>0</v>
      </c>
      <c r="R28">
        <f>SUMIFS(GameLog!U:U,GameLog!$D:$D,'DET B'!$A28,GameLog!$C:$C,"DET")</f>
        <v>0</v>
      </c>
      <c r="S28">
        <f>SUMIFS(GameLog!V:V,GameLog!$D:$D,'DET B'!$A28,GameLog!$C:$C,"DET")</f>
        <v>0</v>
      </c>
      <c r="T28">
        <v>0</v>
      </c>
      <c r="U28">
        <v>0</v>
      </c>
      <c r="V28" s="8">
        <f t="shared" si="7"/>
        <v>0</v>
      </c>
      <c r="W28" s="8">
        <f t="shared" si="8"/>
        <v>0</v>
      </c>
      <c r="X28" s="8">
        <f t="shared" si="9"/>
        <v>0</v>
      </c>
      <c r="Y28" s="8">
        <f t="shared" si="10"/>
        <v>0</v>
      </c>
      <c r="Z28">
        <f t="shared" si="11"/>
        <v>0</v>
      </c>
      <c r="AD28" s="14"/>
      <c r="AE28" s="14"/>
      <c r="AF28" s="14"/>
    </row>
    <row r="29" spans="1:32">
      <c r="A29" s="14" t="s">
        <v>2732</v>
      </c>
      <c r="B29" cm="1">
        <f t="array" ref="B29">IF(COUNTIFS(GameLog!D:D,'DET B'!A29,GameLog!C:C,"DET")=0,0,COUNTA(_xlfn.UNIQUE(_xlfn._xlws.FILTER(GameLog!A$2:A$1000, (GameLog!C$2:C$1000="DET") * (GameLog!D$2:D$1000=A29)))))</f>
        <v>0</v>
      </c>
      <c r="C29">
        <f t="shared" si="6"/>
        <v>0</v>
      </c>
      <c r="D29">
        <f>SUMIFS(GameLog!G:G,GameLog!$D:$D,'DET B'!$A29,GameLog!$C:$C,"DET")</f>
        <v>0</v>
      </c>
      <c r="E29">
        <f>SUMIFS(GameLog!H:H,GameLog!$D:$D,'DET B'!$A29,GameLog!$C:$C,"DET")</f>
        <v>0</v>
      </c>
      <c r="F29">
        <f>SUMIFS(GameLog!I:I,GameLog!$D:$D,'DET B'!$A29,GameLog!$C:$C,"DET")</f>
        <v>0</v>
      </c>
      <c r="G29">
        <f>SUMIFS(GameLog!J:J,GameLog!$D:$D,'DET B'!$A29,GameLog!$C:$C,"DET")</f>
        <v>0</v>
      </c>
      <c r="H29">
        <f>SUMIFS(GameLog!K:K,GameLog!$D:$D,'DET B'!$A29,GameLog!$C:$C,"DET")</f>
        <v>0</v>
      </c>
      <c r="I29">
        <f>SUMIFS(GameLog!L:L,GameLog!$D:$D,'DET B'!$A29,GameLog!$C:$C,"DET")</f>
        <v>0</v>
      </c>
      <c r="J29">
        <f>SUMIFS(GameLog!M:M,GameLog!$D:$D,'DET B'!$A29,GameLog!$C:$C,"DET")</f>
        <v>0</v>
      </c>
      <c r="K29">
        <f>SUMIFS(GameLog!N:N,GameLog!$D:$D,'DET B'!$A29,GameLog!$C:$C,"DET")</f>
        <v>0</v>
      </c>
      <c r="L29">
        <f>SUMIFS(GameLog!O:O,GameLog!$D:$D,'DET B'!$A29,GameLog!$C:$C,"DET")</f>
        <v>0</v>
      </c>
      <c r="M29">
        <f>SUMIFS(GameLog!P:P,GameLog!$D:$D,'DET B'!$A29,GameLog!$C:$C,"DET")</f>
        <v>0</v>
      </c>
      <c r="N29">
        <f>SUMIFS(GameLog!Q:Q,GameLog!$D:$D,'DET B'!$A29,GameLog!$C:$C,"DET")</f>
        <v>0</v>
      </c>
      <c r="O29">
        <f>SUMIFS(GameLog!R:R,GameLog!$D:$D,'DET B'!$A29,GameLog!$C:$C,"DET")</f>
        <v>0</v>
      </c>
      <c r="P29">
        <f>SUMIFS(GameLog!S:S,GameLog!$D:$D,'DET B'!$A29,GameLog!$C:$C,"DET")</f>
        <v>0</v>
      </c>
      <c r="Q29">
        <f>SUMIFS(GameLog!T:T,GameLog!$D:$D,'DET B'!$A29,GameLog!$C:$C,"DET")</f>
        <v>0</v>
      </c>
      <c r="R29">
        <f>SUMIFS(GameLog!U:U,GameLog!$D:$D,'DET B'!$A29,GameLog!$C:$C,"DET")</f>
        <v>0</v>
      </c>
      <c r="S29">
        <f>SUMIFS(GameLog!V:V,GameLog!$D:$D,'DET B'!$A29,GameLog!$C:$C,"DET")</f>
        <v>0</v>
      </c>
      <c r="T29">
        <v>0</v>
      </c>
      <c r="U29">
        <v>0</v>
      </c>
      <c r="V29" s="8">
        <f t="shared" si="7"/>
        <v>0</v>
      </c>
      <c r="W29" s="8">
        <f t="shared" si="8"/>
        <v>0</v>
      </c>
      <c r="X29" s="8">
        <f t="shared" si="9"/>
        <v>0</v>
      </c>
      <c r="Y29" s="8">
        <f t="shared" si="10"/>
        <v>0</v>
      </c>
      <c r="Z29">
        <f t="shared" si="11"/>
        <v>0</v>
      </c>
      <c r="AD29" s="14"/>
      <c r="AE29" s="14"/>
      <c r="AF29" s="14"/>
    </row>
    <row r="30" spans="1:32">
      <c r="V30" s="8"/>
      <c r="W30" s="8"/>
      <c r="X30" s="8"/>
      <c r="Y30" s="8"/>
      <c r="AD30" s="14"/>
      <c r="AE30" s="14"/>
      <c r="AF30" s="14"/>
    </row>
    <row r="31" spans="1:32">
      <c r="V31" s="8"/>
      <c r="W31" s="8"/>
      <c r="X31" s="8"/>
      <c r="Y31" s="8"/>
      <c r="AD31" s="14"/>
      <c r="AE31" s="14"/>
      <c r="AF31" s="14"/>
    </row>
    <row r="32" spans="1:32">
      <c r="V32" s="8"/>
      <c r="W32" s="8"/>
      <c r="X32" s="8"/>
      <c r="Y32" s="8"/>
      <c r="AD32" s="14"/>
      <c r="AE32" s="14"/>
    </row>
    <row r="33" spans="1:31">
      <c r="V33" s="8"/>
      <c r="W33" s="8"/>
      <c r="X33" s="8"/>
      <c r="Y33" s="8"/>
      <c r="AD33" s="14"/>
      <c r="AE33" s="14"/>
    </row>
    <row r="34" spans="1:31">
      <c r="V34" s="8"/>
      <c r="W34" s="8"/>
      <c r="X34" s="8"/>
      <c r="Y34" s="8"/>
      <c r="AD34" s="14"/>
    </row>
    <row r="35" spans="1:31">
      <c r="V35" s="8"/>
      <c r="W35" s="8"/>
      <c r="X35" s="8"/>
      <c r="Y35" s="8"/>
      <c r="AD35" s="14"/>
    </row>
    <row r="36" spans="1:31">
      <c r="V36" s="8"/>
      <c r="W36" s="8"/>
      <c r="X36" s="8"/>
      <c r="Y36" s="8"/>
      <c r="AD36" s="14"/>
    </row>
    <row r="37" spans="1:31">
      <c r="V37" s="8"/>
      <c r="W37" s="8"/>
      <c r="X37" s="8"/>
      <c r="Y37" s="8"/>
      <c r="AD37" s="14"/>
    </row>
    <row r="38" spans="1:31">
      <c r="V38" s="8"/>
      <c r="W38" s="8"/>
      <c r="X38" s="8"/>
      <c r="Y38" s="8"/>
      <c r="AD38" s="14"/>
    </row>
    <row r="39" spans="1:31">
      <c r="V39" s="8"/>
      <c r="W39" s="8"/>
      <c r="X39" s="8"/>
      <c r="Y39" s="8"/>
      <c r="AD39" s="14"/>
    </row>
    <row r="40" spans="1:31">
      <c r="V40" s="8"/>
      <c r="W40" s="8"/>
      <c r="X40" s="8"/>
      <c r="Y40" s="8"/>
      <c r="AD40" s="14"/>
    </row>
    <row r="41" spans="1:31">
      <c r="V41" s="8"/>
      <c r="W41" s="8"/>
      <c r="X41" s="8"/>
      <c r="Y41" s="8"/>
      <c r="AD41" s="14"/>
    </row>
    <row r="42" spans="1:31">
      <c r="V42" s="8"/>
      <c r="W42" s="8"/>
      <c r="X42" s="8"/>
      <c r="Y42" s="8"/>
      <c r="AD42" s="14"/>
    </row>
    <row r="43" spans="1:31">
      <c r="V43" s="8"/>
      <c r="W43" s="8"/>
      <c r="X43" s="8"/>
      <c r="Y43" s="8"/>
      <c r="AD43" s="14"/>
    </row>
    <row r="44" spans="1:31">
      <c r="V44" s="8"/>
      <c r="W44" s="8"/>
      <c r="X44" s="8"/>
      <c r="Y44" s="8"/>
      <c r="AD44" s="14"/>
    </row>
    <row r="45" spans="1:31">
      <c r="V45" s="8"/>
      <c r="W45" s="8"/>
      <c r="X45" s="8"/>
      <c r="Y45" s="8"/>
      <c r="AD45" s="14"/>
    </row>
    <row r="46" spans="1:31">
      <c r="A46" s="9"/>
      <c r="AD46" s="14"/>
    </row>
    <row r="47" spans="1:31">
      <c r="A47" s="9"/>
    </row>
    <row r="48" spans="1:31">
      <c r="A48" s="9"/>
    </row>
    <row r="49" spans="1:1">
      <c r="A49" s="9"/>
    </row>
    <row r="50" spans="1:1">
      <c r="A50" s="9"/>
    </row>
    <row r="51" spans="1:1">
      <c r="A51" s="9"/>
    </row>
    <row r="52" spans="1:1">
      <c r="A52" s="9"/>
    </row>
    <row r="53" spans="1:1">
      <c r="A53" s="9"/>
    </row>
    <row r="54" spans="1:1">
      <c r="A54" s="9"/>
    </row>
    <row r="55" spans="1:1">
      <c r="A55" s="9"/>
    </row>
    <row r="56" spans="1:1">
      <c r="A56" s="9"/>
    </row>
    <row r="57" spans="1:1">
      <c r="A57" s="9"/>
    </row>
    <row r="58" spans="1:1">
      <c r="A58" s="9"/>
    </row>
    <row r="59" spans="1:1">
      <c r="A59" s="9"/>
    </row>
    <row r="60" spans="1:1">
      <c r="A60" s="9"/>
    </row>
    <row r="61" spans="1:1">
      <c r="A61" s="9"/>
    </row>
    <row r="62" spans="1:1">
      <c r="A62" s="9"/>
    </row>
    <row r="63" spans="1:1">
      <c r="A63" s="9"/>
    </row>
    <row r="64" spans="1:1">
      <c r="A64" s="9"/>
    </row>
    <row r="65" spans="1:1">
      <c r="A65" s="9"/>
    </row>
    <row r="66" spans="1:1">
      <c r="A66" s="9"/>
    </row>
    <row r="67" spans="1:1">
      <c r="A67" s="9"/>
    </row>
    <row r="68" spans="1:1">
      <c r="A68" s="9"/>
    </row>
    <row r="69" spans="1:1">
      <c r="A69" s="9"/>
    </row>
    <row r="70" spans="1:1">
      <c r="A70" s="9"/>
    </row>
    <row r="71" spans="1:1">
      <c r="A71" s="9"/>
    </row>
    <row r="72" spans="1:1">
      <c r="A72" s="9"/>
    </row>
    <row r="73" spans="1:1">
      <c r="A73" s="9"/>
    </row>
    <row r="74" spans="1:1">
      <c r="A74" s="9"/>
    </row>
    <row r="75" spans="1:1">
      <c r="A75" s="9"/>
    </row>
    <row r="76" spans="1:1">
      <c r="A76" s="9"/>
    </row>
    <row r="77" spans="1:1">
      <c r="A77" s="9"/>
    </row>
    <row r="78" spans="1:1">
      <c r="A78" s="9"/>
    </row>
    <row r="79" spans="1:1">
      <c r="A79" s="9"/>
    </row>
    <row r="80" spans="1:1">
      <c r="A80" s="9"/>
    </row>
    <row r="81" spans="1:1">
      <c r="A81" s="9"/>
    </row>
    <row r="82" spans="1:1">
      <c r="A82" s="9"/>
    </row>
    <row r="83" spans="1:1">
      <c r="A83" s="9"/>
    </row>
    <row r="84" spans="1:1">
      <c r="A84" s="9"/>
    </row>
    <row r="85" spans="1:1">
      <c r="A85" s="9"/>
    </row>
    <row r="86" spans="1:1">
      <c r="A86" s="9"/>
    </row>
    <row r="87" spans="1:1">
      <c r="A87" s="9"/>
    </row>
    <row r="88" spans="1:1">
      <c r="A88" s="9"/>
    </row>
    <row r="89" spans="1:1">
      <c r="A89" s="9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63475-BEF1-4DD6-80F7-428AF4DA1C6E}">
  <sheetPr codeName="Sheet33"/>
  <dimension ref="A1:P87"/>
  <sheetViews>
    <sheetView zoomScaleNormal="100" workbookViewId="0">
      <pane ySplit="1" topLeftCell="A2" activePane="bottomLeft" state="frozen"/>
      <selection activeCell="B1" sqref="B1:Z1048576"/>
      <selection pane="bottomLeft" activeCell="A2" sqref="A2"/>
    </sheetView>
  </sheetViews>
  <sheetFormatPr defaultRowHeight="13.2"/>
  <cols>
    <col min="1" max="1" width="17.44140625" bestFit="1" customWidth="1"/>
    <col min="2" max="2" width="4.77734375" bestFit="1" customWidth="1"/>
    <col min="3" max="3" width="2.33203125" bestFit="1" customWidth="1"/>
    <col min="4" max="4" width="3.5546875" bestFit="1" customWidth="1"/>
    <col min="5" max="5" width="6.109375" style="12" bestFit="1" customWidth="1"/>
    <col min="6" max="6" width="3.5546875" bestFit="1" customWidth="1"/>
    <col min="7" max="7" width="3" bestFit="1" customWidth="1"/>
    <col min="8" max="8" width="4.6640625" bestFit="1" customWidth="1"/>
    <col min="9" max="9" width="3.5546875" bestFit="1" customWidth="1"/>
    <col min="10" max="10" width="3.21875" bestFit="1" customWidth="1"/>
    <col min="11" max="12" width="3.44140625" bestFit="1" customWidth="1"/>
    <col min="13" max="13" width="3.5546875" bestFit="1" customWidth="1"/>
    <col min="14" max="14" width="4.44140625" bestFit="1" customWidth="1"/>
    <col min="15" max="15" width="5.5546875" bestFit="1" customWidth="1"/>
    <col min="16" max="16" width="5.664062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4.77734375" bestFit="1" customWidth="1"/>
    <col min="21" max="21" width="4.44140625" bestFit="1" customWidth="1"/>
  </cols>
  <sheetData>
    <row r="1" spans="1:16">
      <c r="A1" s="14" t="s">
        <v>2405</v>
      </c>
      <c r="B1" s="14" t="s">
        <v>2502</v>
      </c>
      <c r="C1" t="s">
        <v>2406</v>
      </c>
      <c r="D1" t="s">
        <v>2483</v>
      </c>
      <c r="E1" s="12" t="s">
        <v>2503</v>
      </c>
      <c r="F1" t="s">
        <v>2504</v>
      </c>
      <c r="G1" t="s">
        <v>2505</v>
      </c>
      <c r="H1" t="s">
        <v>2506</v>
      </c>
      <c r="I1" t="s">
        <v>2507</v>
      </c>
      <c r="J1" t="s">
        <v>2508</v>
      </c>
      <c r="K1" t="s">
        <v>2509</v>
      </c>
      <c r="L1" t="s">
        <v>2415</v>
      </c>
      <c r="M1" t="s">
        <v>2416</v>
      </c>
      <c r="N1" t="s">
        <v>2510</v>
      </c>
      <c r="O1" t="s">
        <v>2527</v>
      </c>
      <c r="P1" t="s">
        <v>2664</v>
      </c>
    </row>
    <row r="2" spans="1:16">
      <c r="A2" t="s">
        <v>2966</v>
      </c>
      <c r="B2" t="s">
        <v>2443</v>
      </c>
      <c r="C2">
        <f>COUNTIFS(GameLog!D:D,'DET F'!A2,GameLog!C:C,"DET",GameLog!E:E,INDEX(Positions!$A$1:$B$9,MATCH('DET F'!$B2,Positions!$A$1:$A$9,0),2))</f>
        <v>1</v>
      </c>
      <c r="D2">
        <f>SUMIFS(GameLog!F:F,GameLog!$D:$D,'DET F'!A2,GameLog!$E:$E,INDEX(Positions!$A$1:$B$9,MATCH('DET F'!$B2,Positions!$A$1:$A$9,0),2),GameLog!$C:$C,"DET")</f>
        <v>0</v>
      </c>
      <c r="E2" s="12">
        <f>SUMIFS(GameLog!AM:AM,GameLog!$D:$D,'DET F'!$A2,GameLog!$E:$E,INDEX(Positions!$A$1:$B$9,MATCH('DET F'!$B2,Positions!$A$1:$A$9,0),2),GameLog!$C:$C,"DET")</f>
        <v>1.3333333333333333</v>
      </c>
      <c r="F2">
        <f>SUMIFS(GameLog!AN:AN,GameLog!$D:$D,'DET F'!$A2,GameLog!$E:$E,INDEX(Positions!$A$1:$B$9,MATCH('DET F'!$B2,Positions!$A$1:$A$9,0),2),GameLog!$C:$C,"DET")</f>
        <v>0</v>
      </c>
      <c r="G2">
        <f>SUMIFS(GameLog!AO:AO,GameLog!$D:$D,'DET F'!$A2,GameLog!$E:$E,INDEX(Positions!$A$1:$B$9,MATCH('DET F'!$B2,Positions!$A$1:$A$9,0),2),GameLog!$C:$C,"DET")</f>
        <v>0</v>
      </c>
      <c r="H2">
        <f>SUMIFS(GameLog!AP:AP,GameLog!$D:$D,'DET F'!$A2,GameLog!$E:$E,INDEX(Positions!$A$1:$B$9,MATCH('DET F'!$B2,Positions!$A$1:$A$9,0),2),GameLog!$C:$C,"DET")</f>
        <v>0</v>
      </c>
      <c r="I2">
        <f>SUMIFS(GameLog!AQ:AQ,GameLog!$D:$D,'DET F'!$A2,GameLog!$E:$E,INDEX(Positions!$A$1:$B$9,MATCH('DET F'!$B2,Positions!$A$1:$A$9,0),2),GameLog!$C:$C,"DET")</f>
        <v>0</v>
      </c>
      <c r="J2">
        <f>SUMIFS(GameLog!AR:AR,GameLog!$D:$D,'DET F'!$A2,GameLog!$E:$E,INDEX(Positions!$A$1:$B$9,MATCH('DET F'!$B2,Positions!$A$1:$A$9,0),2),GameLog!$C:$C,"DET")</f>
        <v>0</v>
      </c>
      <c r="K2">
        <f>SUMIFS(GameLog!AS:AS,GameLog!$D:$D,'DET F'!$A2,GameLog!$E:$E,INDEX(Positions!$A$1:$B$9,MATCH('DET F'!$B2,Positions!$A$1:$A$9,0),2),GameLog!$C:$C,"DET")</f>
        <v>0</v>
      </c>
      <c r="L2">
        <f>SUMIFS(GameLog!AT:AT,GameLog!$D:$D,'DET F'!$A2,GameLog!$E:$E,INDEX(Positions!$A$1:$B$9,MATCH('DET F'!$B2,Positions!$A$1:$A$9,0),2),GameLog!$C:$C,"DET")</f>
        <v>0</v>
      </c>
      <c r="M2">
        <f>SUMIFS(GameLog!AU:AU,GameLog!$D:$D,'DET F'!$A2,GameLog!$E:$E,INDEX(Positions!$A$1:$B$9,MATCH('DET F'!$B2,Positions!$A$1:$A$9,0),2),GameLog!$C:$C,"DET")</f>
        <v>0</v>
      </c>
      <c r="N2">
        <f>SUMIFS(GameLog!AV:AV,GameLog!$D:$D,'DET F'!$A2,GameLog!$E:$E,INDEX(Positions!$A$1:$B$9,MATCH('DET F'!$B2,Positions!$A$1:$A$9,0),2),GameLog!$C:$C,"DET")</f>
        <v>0</v>
      </c>
      <c r="O2" s="8">
        <f>IFERROR((F2+G2)/(F2+G2+H2),0)</f>
        <v>0</v>
      </c>
      <c r="P2" s="18" t="str">
        <f>IF(B2="C",IFERROR(M2/(L2+M2),0),"")</f>
        <v/>
      </c>
    </row>
    <row r="3" spans="1:16">
      <c r="A3" t="s">
        <v>2963</v>
      </c>
      <c r="B3" t="s">
        <v>2443</v>
      </c>
      <c r="C3">
        <f>COUNTIFS(GameLog!D:D,'DET F'!A3,GameLog!C:C,"DET",GameLog!E:E,INDEX(Positions!$A$1:$B$9,MATCH('DET F'!$B3,Positions!$A$1:$A$9,0),2))</f>
        <v>1</v>
      </c>
      <c r="D3">
        <f>SUMIFS(GameLog!F:F,GameLog!$D:$D,'DET F'!A3,GameLog!$E:$E,INDEX(Positions!$A$1:$B$9,MATCH('DET F'!$B3,Positions!$A$1:$A$9,0),2),GameLog!$C:$C,"DET")</f>
        <v>1</v>
      </c>
      <c r="E3" s="12">
        <f>SUMIFS(GameLog!AM:AM,GameLog!$D:$D,'DET F'!$A3,GameLog!$E:$E,INDEX(Positions!$A$1:$B$9,MATCH('DET F'!$B3,Positions!$A$1:$A$9,0),2),GameLog!$C:$C,"DET")</f>
        <v>2</v>
      </c>
      <c r="F3">
        <f>SUMIFS(GameLog!AN:AN,GameLog!$D:$D,'DET F'!$A3,GameLog!$E:$E,INDEX(Positions!$A$1:$B$9,MATCH('DET F'!$B3,Positions!$A$1:$A$9,0),2),GameLog!$C:$C,"DET")</f>
        <v>0</v>
      </c>
      <c r="G3">
        <f>SUMIFS(GameLog!AO:AO,GameLog!$D:$D,'DET F'!$A3,GameLog!$E:$E,INDEX(Positions!$A$1:$B$9,MATCH('DET F'!$B3,Positions!$A$1:$A$9,0),2),GameLog!$C:$C,"DET")</f>
        <v>1</v>
      </c>
      <c r="H3">
        <f>SUMIFS(GameLog!AP:AP,GameLog!$D:$D,'DET F'!$A3,GameLog!$E:$E,INDEX(Positions!$A$1:$B$9,MATCH('DET F'!$B3,Positions!$A$1:$A$9,0),2),GameLog!$C:$C,"DET")</f>
        <v>0</v>
      </c>
      <c r="I3">
        <f>SUMIFS(GameLog!AQ:AQ,GameLog!$D:$D,'DET F'!$A3,GameLog!$E:$E,INDEX(Positions!$A$1:$B$9,MATCH('DET F'!$B3,Positions!$A$1:$A$9,0),2),GameLog!$C:$C,"DET")</f>
        <v>0</v>
      </c>
      <c r="J3">
        <f>SUMIFS(GameLog!AR:AR,GameLog!$D:$D,'DET F'!$A3,GameLog!$E:$E,INDEX(Positions!$A$1:$B$9,MATCH('DET F'!$B3,Positions!$A$1:$A$9,0),2),GameLog!$C:$C,"DET")</f>
        <v>0</v>
      </c>
      <c r="K3">
        <f>SUMIFS(GameLog!AS:AS,GameLog!$D:$D,'DET F'!$A3,GameLog!$E:$E,INDEX(Positions!$A$1:$B$9,MATCH('DET F'!$B3,Positions!$A$1:$A$9,0),2),GameLog!$C:$C,"DET")</f>
        <v>0</v>
      </c>
      <c r="L3">
        <f>SUMIFS(GameLog!AT:AT,GameLog!$D:$D,'DET F'!$A3,GameLog!$E:$E,INDEX(Positions!$A$1:$B$9,MATCH('DET F'!$B3,Positions!$A$1:$A$9,0),2),GameLog!$C:$C,"DET")</f>
        <v>0</v>
      </c>
      <c r="M3">
        <f>SUMIFS(GameLog!AU:AU,GameLog!$D:$D,'DET F'!$A3,GameLog!$E:$E,INDEX(Positions!$A$1:$B$9,MATCH('DET F'!$B3,Positions!$A$1:$A$9,0),2),GameLog!$C:$C,"DET")</f>
        <v>0</v>
      </c>
      <c r="N3">
        <f>SUMIFS(GameLog!AV:AV,GameLog!$D:$D,'DET F'!$A3,GameLog!$E:$E,INDEX(Positions!$A$1:$B$9,MATCH('DET F'!$B3,Positions!$A$1:$A$9,0),2),GameLog!$C:$C,"DET")</f>
        <v>0</v>
      </c>
      <c r="O3" s="8">
        <f t="shared" ref="O3:O52" si="0">IFERROR((F3+G3)/(F3+G3+H3),0)</f>
        <v>1</v>
      </c>
      <c r="P3" s="18" t="str">
        <f t="shared" ref="P3:P52" si="1">IF(B3="C",IFERROR(M3/(L3+M3),0),"")</f>
        <v/>
      </c>
    </row>
    <row r="4" spans="1:16">
      <c r="A4" t="s">
        <v>2961</v>
      </c>
      <c r="B4" t="s">
        <v>2443</v>
      </c>
      <c r="C4">
        <f>COUNTIFS(GameLog!D:D,'DET F'!A4,GameLog!C:C,"DET",GameLog!E:E,INDEX(Positions!$A$1:$B$9,MATCH('DET F'!$B4,Positions!$A$1:$A$9,0),2))</f>
        <v>0</v>
      </c>
      <c r="D4">
        <f>SUMIFS(GameLog!F:F,GameLog!$D:$D,'DET F'!A4,GameLog!$E:$E,INDEX(Positions!$A$1:$B$9,MATCH('DET F'!$B4,Positions!$A$1:$A$9,0),2),GameLog!$C:$C,"DET")</f>
        <v>0</v>
      </c>
      <c r="E4" s="12">
        <f>SUMIFS(GameLog!AM:AM,GameLog!$D:$D,'DET F'!$A4,GameLog!$E:$E,INDEX(Positions!$A$1:$B$9,MATCH('DET F'!$B4,Positions!$A$1:$A$9,0),2),GameLog!$C:$C,"DET")</f>
        <v>0</v>
      </c>
      <c r="F4">
        <f>SUMIFS(GameLog!AN:AN,GameLog!$D:$D,'DET F'!$A4,GameLog!$E:$E,INDEX(Positions!$A$1:$B$9,MATCH('DET F'!$B4,Positions!$A$1:$A$9,0),2),GameLog!$C:$C,"DET")</f>
        <v>0</v>
      </c>
      <c r="G4">
        <f>SUMIFS(GameLog!AO:AO,GameLog!$D:$D,'DET F'!$A4,GameLog!$E:$E,INDEX(Positions!$A$1:$B$9,MATCH('DET F'!$B4,Positions!$A$1:$A$9,0),2),GameLog!$C:$C,"DET")</f>
        <v>0</v>
      </c>
      <c r="H4">
        <f>SUMIFS(GameLog!AP:AP,GameLog!$D:$D,'DET F'!$A4,GameLog!$E:$E,INDEX(Positions!$A$1:$B$9,MATCH('DET F'!$B4,Positions!$A$1:$A$9,0),2),GameLog!$C:$C,"DET")</f>
        <v>0</v>
      </c>
      <c r="I4">
        <f>SUMIFS(GameLog!AQ:AQ,GameLog!$D:$D,'DET F'!$A4,GameLog!$E:$E,INDEX(Positions!$A$1:$B$9,MATCH('DET F'!$B4,Positions!$A$1:$A$9,0),2),GameLog!$C:$C,"DET")</f>
        <v>0</v>
      </c>
      <c r="J4">
        <f>SUMIFS(GameLog!AR:AR,GameLog!$D:$D,'DET F'!$A4,GameLog!$E:$E,INDEX(Positions!$A$1:$B$9,MATCH('DET F'!$B4,Positions!$A$1:$A$9,0),2),GameLog!$C:$C,"DET")</f>
        <v>0</v>
      </c>
      <c r="K4">
        <f>SUMIFS(GameLog!AS:AS,GameLog!$D:$D,'DET F'!$A4,GameLog!$E:$E,INDEX(Positions!$A$1:$B$9,MATCH('DET F'!$B4,Positions!$A$1:$A$9,0),2),GameLog!$C:$C,"DET")</f>
        <v>0</v>
      </c>
      <c r="L4">
        <f>SUMIFS(GameLog!AT:AT,GameLog!$D:$D,'DET F'!$A4,GameLog!$E:$E,INDEX(Positions!$A$1:$B$9,MATCH('DET F'!$B4,Positions!$A$1:$A$9,0),2),GameLog!$C:$C,"DET")</f>
        <v>0</v>
      </c>
      <c r="M4">
        <f>SUMIFS(GameLog!AU:AU,GameLog!$D:$D,'DET F'!$A4,GameLog!$E:$E,INDEX(Positions!$A$1:$B$9,MATCH('DET F'!$B4,Positions!$A$1:$A$9,0),2),GameLog!$C:$C,"DET")</f>
        <v>0</v>
      </c>
      <c r="N4">
        <f>SUMIFS(GameLog!AV:AV,GameLog!$D:$D,'DET F'!$A4,GameLog!$E:$E,INDEX(Positions!$A$1:$B$9,MATCH('DET F'!$B4,Positions!$A$1:$A$9,0),2),GameLog!$C:$C,"DET")</f>
        <v>0</v>
      </c>
      <c r="O4" s="8">
        <f t="shared" si="0"/>
        <v>0</v>
      </c>
      <c r="P4" s="18" t="str">
        <f t="shared" si="1"/>
        <v/>
      </c>
    </row>
    <row r="5" spans="1:16">
      <c r="A5" t="s">
        <v>2967</v>
      </c>
      <c r="B5" t="s">
        <v>2443</v>
      </c>
      <c r="C5">
        <f>COUNTIFS(GameLog!D:D,'DET F'!A5,GameLog!C:C,"DET",GameLog!E:E,INDEX(Positions!$A$1:$B$9,MATCH('DET F'!$B5,Positions!$A$1:$A$9,0),2))</f>
        <v>1</v>
      </c>
      <c r="D5">
        <f>SUMIFS(GameLog!F:F,GameLog!$D:$D,'DET F'!A5,GameLog!$E:$E,INDEX(Positions!$A$1:$B$9,MATCH('DET F'!$B5,Positions!$A$1:$A$9,0),2),GameLog!$C:$C,"DET")</f>
        <v>0</v>
      </c>
      <c r="E5" s="12">
        <f>SUMIFS(GameLog!AM:AM,GameLog!$D:$D,'DET F'!$A5,GameLog!$E:$E,INDEX(Positions!$A$1:$B$9,MATCH('DET F'!$B5,Positions!$A$1:$A$9,0),2),GameLog!$C:$C,"DET")</f>
        <v>1</v>
      </c>
      <c r="F5">
        <f>SUMIFS(GameLog!AN:AN,GameLog!$D:$D,'DET F'!$A5,GameLog!$E:$E,INDEX(Positions!$A$1:$B$9,MATCH('DET F'!$B5,Positions!$A$1:$A$9,0),2),GameLog!$C:$C,"DET")</f>
        <v>0</v>
      </c>
      <c r="G5">
        <f>SUMIFS(GameLog!AO:AO,GameLog!$D:$D,'DET F'!$A5,GameLog!$E:$E,INDEX(Positions!$A$1:$B$9,MATCH('DET F'!$B5,Positions!$A$1:$A$9,0),2),GameLog!$C:$C,"DET")</f>
        <v>0</v>
      </c>
      <c r="H5">
        <f>SUMIFS(GameLog!AP:AP,GameLog!$D:$D,'DET F'!$A5,GameLog!$E:$E,INDEX(Positions!$A$1:$B$9,MATCH('DET F'!$B5,Positions!$A$1:$A$9,0),2),GameLog!$C:$C,"DET")</f>
        <v>0</v>
      </c>
      <c r="I5">
        <f>SUMIFS(GameLog!AQ:AQ,GameLog!$D:$D,'DET F'!$A5,GameLog!$E:$E,INDEX(Positions!$A$1:$B$9,MATCH('DET F'!$B5,Positions!$A$1:$A$9,0),2),GameLog!$C:$C,"DET")</f>
        <v>0</v>
      </c>
      <c r="J5">
        <f>SUMIFS(GameLog!AR:AR,GameLog!$D:$D,'DET F'!$A5,GameLog!$E:$E,INDEX(Positions!$A$1:$B$9,MATCH('DET F'!$B5,Positions!$A$1:$A$9,0),2),GameLog!$C:$C,"DET")</f>
        <v>0</v>
      </c>
      <c r="K5">
        <f>SUMIFS(GameLog!AS:AS,GameLog!$D:$D,'DET F'!$A5,GameLog!$E:$E,INDEX(Positions!$A$1:$B$9,MATCH('DET F'!$B5,Positions!$A$1:$A$9,0),2),GameLog!$C:$C,"DET")</f>
        <v>0</v>
      </c>
      <c r="L5">
        <f>SUMIFS(GameLog!AT:AT,GameLog!$D:$D,'DET F'!$A5,GameLog!$E:$E,INDEX(Positions!$A$1:$B$9,MATCH('DET F'!$B5,Positions!$A$1:$A$9,0),2),GameLog!$C:$C,"DET")</f>
        <v>0</v>
      </c>
      <c r="M5">
        <f>SUMIFS(GameLog!AU:AU,GameLog!$D:$D,'DET F'!$A5,GameLog!$E:$E,INDEX(Positions!$A$1:$B$9,MATCH('DET F'!$B5,Positions!$A$1:$A$9,0),2),GameLog!$C:$C,"DET")</f>
        <v>0</v>
      </c>
      <c r="N5">
        <f>SUMIFS(GameLog!AV:AV,GameLog!$D:$D,'DET F'!$A5,GameLog!$E:$E,INDEX(Positions!$A$1:$B$9,MATCH('DET F'!$B5,Positions!$A$1:$A$9,0),2),GameLog!$C:$C,"DET")</f>
        <v>0</v>
      </c>
      <c r="O5" s="8">
        <f t="shared" si="0"/>
        <v>0</v>
      </c>
      <c r="P5" s="18" t="str">
        <f t="shared" si="1"/>
        <v/>
      </c>
    </row>
    <row r="6" spans="1:16">
      <c r="A6" t="s">
        <v>2968</v>
      </c>
      <c r="B6" t="s">
        <v>2443</v>
      </c>
      <c r="C6">
        <f>COUNTIFS(GameLog!D:D,'DET F'!A6,GameLog!C:C,"DET",GameLog!E:E,INDEX(Positions!$A$1:$B$9,MATCH('DET F'!$B6,Positions!$A$1:$A$9,0),2))</f>
        <v>0</v>
      </c>
      <c r="D6">
        <f>SUMIFS(GameLog!F:F,GameLog!$D:$D,'DET F'!A6,GameLog!$E:$E,INDEX(Positions!$A$1:$B$9,MATCH('DET F'!$B6,Positions!$A$1:$A$9,0),2),GameLog!$C:$C,"DET")</f>
        <v>0</v>
      </c>
      <c r="E6" s="12">
        <f>SUMIFS(GameLog!AM:AM,GameLog!$D:$D,'DET F'!$A6,GameLog!$E:$E,INDEX(Positions!$A$1:$B$9,MATCH('DET F'!$B6,Positions!$A$1:$A$9,0),2),GameLog!$C:$C,"DET")</f>
        <v>0</v>
      </c>
      <c r="F6">
        <f>SUMIFS(GameLog!AN:AN,GameLog!$D:$D,'DET F'!$A6,GameLog!$E:$E,INDEX(Positions!$A$1:$B$9,MATCH('DET F'!$B6,Positions!$A$1:$A$9,0),2),GameLog!$C:$C,"DET")</f>
        <v>0</v>
      </c>
      <c r="G6">
        <f>SUMIFS(GameLog!AO:AO,GameLog!$D:$D,'DET F'!$A6,GameLog!$E:$E,INDEX(Positions!$A$1:$B$9,MATCH('DET F'!$B6,Positions!$A$1:$A$9,0),2),GameLog!$C:$C,"DET")</f>
        <v>0</v>
      </c>
      <c r="H6">
        <f>SUMIFS(GameLog!AP:AP,GameLog!$D:$D,'DET F'!$A6,GameLog!$E:$E,INDEX(Positions!$A$1:$B$9,MATCH('DET F'!$B6,Positions!$A$1:$A$9,0),2),GameLog!$C:$C,"DET")</f>
        <v>0</v>
      </c>
      <c r="I6">
        <f>SUMIFS(GameLog!AQ:AQ,GameLog!$D:$D,'DET F'!$A6,GameLog!$E:$E,INDEX(Positions!$A$1:$B$9,MATCH('DET F'!$B6,Positions!$A$1:$A$9,0),2),GameLog!$C:$C,"DET")</f>
        <v>0</v>
      </c>
      <c r="J6">
        <f>SUMIFS(GameLog!AR:AR,GameLog!$D:$D,'DET F'!$A6,GameLog!$E:$E,INDEX(Positions!$A$1:$B$9,MATCH('DET F'!$B6,Positions!$A$1:$A$9,0),2),GameLog!$C:$C,"DET")</f>
        <v>0</v>
      </c>
      <c r="K6">
        <f>SUMIFS(GameLog!AS:AS,GameLog!$D:$D,'DET F'!$A6,GameLog!$E:$E,INDEX(Positions!$A$1:$B$9,MATCH('DET F'!$B6,Positions!$A$1:$A$9,0),2),GameLog!$C:$C,"DET")</f>
        <v>0</v>
      </c>
      <c r="L6">
        <f>SUMIFS(GameLog!AT:AT,GameLog!$D:$D,'DET F'!$A6,GameLog!$E:$E,INDEX(Positions!$A$1:$B$9,MATCH('DET F'!$B6,Positions!$A$1:$A$9,0),2),GameLog!$C:$C,"DET")</f>
        <v>0</v>
      </c>
      <c r="M6">
        <f>SUMIFS(GameLog!AU:AU,GameLog!$D:$D,'DET F'!$A6,GameLog!$E:$E,INDEX(Positions!$A$1:$B$9,MATCH('DET F'!$B6,Positions!$A$1:$A$9,0),2),GameLog!$C:$C,"DET")</f>
        <v>0</v>
      </c>
      <c r="N6">
        <f>SUMIFS(GameLog!AV:AV,GameLog!$D:$D,'DET F'!$A6,GameLog!$E:$E,INDEX(Positions!$A$1:$B$9,MATCH('DET F'!$B6,Positions!$A$1:$A$9,0),2),GameLog!$C:$C,"DET")</f>
        <v>0</v>
      </c>
      <c r="O6" s="8">
        <f t="shared" si="0"/>
        <v>0</v>
      </c>
      <c r="P6" s="18" t="str">
        <f t="shared" si="1"/>
        <v/>
      </c>
    </row>
    <row r="7" spans="1:16">
      <c r="A7" t="s">
        <v>2977</v>
      </c>
      <c r="B7" t="s">
        <v>2443</v>
      </c>
      <c r="C7">
        <f>COUNTIFS(GameLog!D:D,'DET F'!A7,GameLog!C:C,"DET",GameLog!E:E,INDEX(Positions!$A$1:$B$9,MATCH('DET F'!$B7,Positions!$A$1:$A$9,0),2))</f>
        <v>0</v>
      </c>
      <c r="D7">
        <f>SUMIFS(GameLog!F:F,GameLog!$D:$D,'DET F'!A7,GameLog!$E:$E,INDEX(Positions!$A$1:$B$9,MATCH('DET F'!$B7,Positions!$A$1:$A$9,0),2),GameLog!$C:$C,"DET")</f>
        <v>0</v>
      </c>
      <c r="E7" s="12">
        <f>SUMIFS(GameLog!AM:AM,GameLog!$D:$D,'DET F'!$A7,GameLog!$E:$E,INDEX(Positions!$A$1:$B$9,MATCH('DET F'!$B7,Positions!$A$1:$A$9,0),2),GameLog!$C:$C,"DET")</f>
        <v>0</v>
      </c>
      <c r="F7">
        <f>SUMIFS(GameLog!AN:AN,GameLog!$D:$D,'DET F'!$A7,GameLog!$E:$E,INDEX(Positions!$A$1:$B$9,MATCH('DET F'!$B7,Positions!$A$1:$A$9,0),2),GameLog!$C:$C,"DET")</f>
        <v>0</v>
      </c>
      <c r="G7">
        <f>SUMIFS(GameLog!AO:AO,GameLog!$D:$D,'DET F'!$A7,GameLog!$E:$E,INDEX(Positions!$A$1:$B$9,MATCH('DET F'!$B7,Positions!$A$1:$A$9,0),2),GameLog!$C:$C,"DET")</f>
        <v>0</v>
      </c>
      <c r="H7">
        <f>SUMIFS(GameLog!AP:AP,GameLog!$D:$D,'DET F'!$A7,GameLog!$E:$E,INDEX(Positions!$A$1:$B$9,MATCH('DET F'!$B7,Positions!$A$1:$A$9,0),2),GameLog!$C:$C,"DET")</f>
        <v>0</v>
      </c>
      <c r="I7">
        <f>SUMIFS(GameLog!AQ:AQ,GameLog!$D:$D,'DET F'!$A7,GameLog!$E:$E,INDEX(Positions!$A$1:$B$9,MATCH('DET F'!$B7,Positions!$A$1:$A$9,0),2),GameLog!$C:$C,"DET")</f>
        <v>0</v>
      </c>
      <c r="J7">
        <f>SUMIFS(GameLog!AR:AR,GameLog!$D:$D,'DET F'!$A7,GameLog!$E:$E,INDEX(Positions!$A$1:$B$9,MATCH('DET F'!$B7,Positions!$A$1:$A$9,0),2),GameLog!$C:$C,"DET")</f>
        <v>0</v>
      </c>
      <c r="K7">
        <f>SUMIFS(GameLog!AS:AS,GameLog!$D:$D,'DET F'!$A7,GameLog!$E:$E,INDEX(Positions!$A$1:$B$9,MATCH('DET F'!$B7,Positions!$A$1:$A$9,0),2),GameLog!$C:$C,"DET")</f>
        <v>0</v>
      </c>
      <c r="L7">
        <f>SUMIFS(GameLog!AT:AT,GameLog!$D:$D,'DET F'!$A7,GameLog!$E:$E,INDEX(Positions!$A$1:$B$9,MATCH('DET F'!$B7,Positions!$A$1:$A$9,0),2),GameLog!$C:$C,"DET")</f>
        <v>0</v>
      </c>
      <c r="M7">
        <f>SUMIFS(GameLog!AU:AU,GameLog!$D:$D,'DET F'!$A7,GameLog!$E:$E,INDEX(Positions!$A$1:$B$9,MATCH('DET F'!$B7,Positions!$A$1:$A$9,0),2),GameLog!$C:$C,"DET")</f>
        <v>0</v>
      </c>
      <c r="N7">
        <f>SUMIFS(GameLog!AV:AV,GameLog!$D:$D,'DET F'!$A7,GameLog!$E:$E,INDEX(Positions!$A$1:$B$9,MATCH('DET F'!$B7,Positions!$A$1:$A$9,0),2),GameLog!$C:$C,"DET")</f>
        <v>0</v>
      </c>
      <c r="O7" s="8">
        <f t="shared" si="0"/>
        <v>0</v>
      </c>
      <c r="P7" s="18" t="str">
        <f t="shared" si="1"/>
        <v/>
      </c>
    </row>
    <row r="8" spans="1:16">
      <c r="A8" t="s">
        <v>2969</v>
      </c>
      <c r="B8" t="s">
        <v>2443</v>
      </c>
      <c r="C8">
        <f>COUNTIFS(GameLog!D:D,'DET F'!A8,GameLog!C:C,"DET",GameLog!E:E,INDEX(Positions!$A$1:$B$9,MATCH('DET F'!$B8,Positions!$A$1:$A$9,0),2))</f>
        <v>0</v>
      </c>
      <c r="D8">
        <f>SUMIFS(GameLog!F:F,GameLog!$D:$D,'DET F'!A8,GameLog!$E:$E,INDEX(Positions!$A$1:$B$9,MATCH('DET F'!$B8,Positions!$A$1:$A$9,0),2),GameLog!$C:$C,"DET")</f>
        <v>0</v>
      </c>
      <c r="E8" s="12">
        <f>SUMIFS(GameLog!AM:AM,GameLog!$D:$D,'DET F'!$A8,GameLog!$E:$E,INDEX(Positions!$A$1:$B$9,MATCH('DET F'!$B8,Positions!$A$1:$A$9,0),2),GameLog!$C:$C,"DET")</f>
        <v>0</v>
      </c>
      <c r="F8">
        <f>SUMIFS(GameLog!AN:AN,GameLog!$D:$D,'DET F'!$A8,GameLog!$E:$E,INDEX(Positions!$A$1:$B$9,MATCH('DET F'!$B8,Positions!$A$1:$A$9,0),2),GameLog!$C:$C,"DET")</f>
        <v>0</v>
      </c>
      <c r="G8">
        <f>SUMIFS(GameLog!AO:AO,GameLog!$D:$D,'DET F'!$A8,GameLog!$E:$E,INDEX(Positions!$A$1:$B$9,MATCH('DET F'!$B8,Positions!$A$1:$A$9,0),2),GameLog!$C:$C,"DET")</f>
        <v>0</v>
      </c>
      <c r="H8">
        <f>SUMIFS(GameLog!AP:AP,GameLog!$D:$D,'DET F'!$A8,GameLog!$E:$E,INDEX(Positions!$A$1:$B$9,MATCH('DET F'!$B8,Positions!$A$1:$A$9,0),2),GameLog!$C:$C,"DET")</f>
        <v>0</v>
      </c>
      <c r="I8">
        <f>SUMIFS(GameLog!AQ:AQ,GameLog!$D:$D,'DET F'!$A8,GameLog!$E:$E,INDEX(Positions!$A$1:$B$9,MATCH('DET F'!$B8,Positions!$A$1:$A$9,0),2),GameLog!$C:$C,"DET")</f>
        <v>0</v>
      </c>
      <c r="J8">
        <f>SUMIFS(GameLog!AR:AR,GameLog!$D:$D,'DET F'!$A8,GameLog!$E:$E,INDEX(Positions!$A$1:$B$9,MATCH('DET F'!$B8,Positions!$A$1:$A$9,0),2),GameLog!$C:$C,"DET")</f>
        <v>0</v>
      </c>
      <c r="K8">
        <f>SUMIFS(GameLog!AS:AS,GameLog!$D:$D,'DET F'!$A8,GameLog!$E:$E,INDEX(Positions!$A$1:$B$9,MATCH('DET F'!$B8,Positions!$A$1:$A$9,0),2),GameLog!$C:$C,"DET")</f>
        <v>0</v>
      </c>
      <c r="L8">
        <f>SUMIFS(GameLog!AT:AT,GameLog!$D:$D,'DET F'!$A8,GameLog!$E:$E,INDEX(Positions!$A$1:$B$9,MATCH('DET F'!$B8,Positions!$A$1:$A$9,0),2),GameLog!$C:$C,"DET")</f>
        <v>0</v>
      </c>
      <c r="M8">
        <f>SUMIFS(GameLog!AU:AU,GameLog!$D:$D,'DET F'!$A8,GameLog!$E:$E,INDEX(Positions!$A$1:$B$9,MATCH('DET F'!$B8,Positions!$A$1:$A$9,0),2),GameLog!$C:$C,"DET")</f>
        <v>0</v>
      </c>
      <c r="N8">
        <f>SUMIFS(GameLog!AV:AV,GameLog!$D:$D,'DET F'!$A8,GameLog!$E:$E,INDEX(Positions!$A$1:$B$9,MATCH('DET F'!$B8,Positions!$A$1:$A$9,0),2),GameLog!$C:$C,"DET")</f>
        <v>0</v>
      </c>
      <c r="O8" s="8">
        <f t="shared" si="0"/>
        <v>0</v>
      </c>
      <c r="P8" s="18" t="str">
        <f t="shared" si="1"/>
        <v/>
      </c>
    </row>
    <row r="9" spans="1:16">
      <c r="A9" t="s">
        <v>2732</v>
      </c>
      <c r="B9" t="s">
        <v>2443</v>
      </c>
      <c r="C9">
        <f>COUNTIFS(GameLog!D:D,'DET F'!A9,GameLog!C:C,"DET",GameLog!E:E,INDEX(Positions!$A$1:$B$9,MATCH('DET F'!$B9,Positions!$A$1:$A$9,0),2))</f>
        <v>0</v>
      </c>
      <c r="D9">
        <f>SUMIFS(GameLog!F:F,GameLog!$D:$D,'DET F'!A9,GameLog!$E:$E,INDEX(Positions!$A$1:$B$9,MATCH('DET F'!$B9,Positions!$A$1:$A$9,0),2),GameLog!$C:$C,"DET")</f>
        <v>0</v>
      </c>
      <c r="E9" s="12">
        <f>SUMIFS(GameLog!AM:AM,GameLog!$D:$D,'DET F'!$A9,GameLog!$E:$E,INDEX(Positions!$A$1:$B$9,MATCH('DET F'!$B9,Positions!$A$1:$A$9,0),2),GameLog!$C:$C,"DET")</f>
        <v>0</v>
      </c>
      <c r="F9">
        <f>SUMIFS(GameLog!AN:AN,GameLog!$D:$D,'DET F'!$A9,GameLog!$E:$E,INDEX(Positions!$A$1:$B$9,MATCH('DET F'!$B9,Positions!$A$1:$A$9,0),2),GameLog!$C:$C,"DET")</f>
        <v>0</v>
      </c>
      <c r="G9">
        <f>SUMIFS(GameLog!AO:AO,GameLog!$D:$D,'DET F'!$A9,GameLog!$E:$E,INDEX(Positions!$A$1:$B$9,MATCH('DET F'!$B9,Positions!$A$1:$A$9,0),2),GameLog!$C:$C,"DET")</f>
        <v>0</v>
      </c>
      <c r="H9">
        <f>SUMIFS(GameLog!AP:AP,GameLog!$D:$D,'DET F'!$A9,GameLog!$E:$E,INDEX(Positions!$A$1:$B$9,MATCH('DET F'!$B9,Positions!$A$1:$A$9,0),2),GameLog!$C:$C,"DET")</f>
        <v>0</v>
      </c>
      <c r="I9">
        <f>SUMIFS(GameLog!AQ:AQ,GameLog!$D:$D,'DET F'!$A9,GameLog!$E:$E,INDEX(Positions!$A$1:$B$9,MATCH('DET F'!$B9,Positions!$A$1:$A$9,0),2),GameLog!$C:$C,"DET")</f>
        <v>0</v>
      </c>
      <c r="J9">
        <f>SUMIFS(GameLog!AR:AR,GameLog!$D:$D,'DET F'!$A9,GameLog!$E:$E,INDEX(Positions!$A$1:$B$9,MATCH('DET F'!$B9,Positions!$A$1:$A$9,0),2),GameLog!$C:$C,"DET")</f>
        <v>0</v>
      </c>
      <c r="K9">
        <f>SUMIFS(GameLog!AS:AS,GameLog!$D:$D,'DET F'!$A9,GameLog!$E:$E,INDEX(Positions!$A$1:$B$9,MATCH('DET F'!$B9,Positions!$A$1:$A$9,0),2),GameLog!$C:$C,"DET")</f>
        <v>0</v>
      </c>
      <c r="L9">
        <f>SUMIFS(GameLog!AT:AT,GameLog!$D:$D,'DET F'!$A9,GameLog!$E:$E,INDEX(Positions!$A$1:$B$9,MATCH('DET F'!$B9,Positions!$A$1:$A$9,0),2),GameLog!$C:$C,"DET")</f>
        <v>0</v>
      </c>
      <c r="M9">
        <f>SUMIFS(GameLog!AU:AU,GameLog!$D:$D,'DET F'!$A9,GameLog!$E:$E,INDEX(Positions!$A$1:$B$9,MATCH('DET F'!$B9,Positions!$A$1:$A$9,0),2),GameLog!$C:$C,"DET")</f>
        <v>0</v>
      </c>
      <c r="N9">
        <f>SUMIFS(GameLog!AV:AV,GameLog!$D:$D,'DET F'!$A9,GameLog!$E:$E,INDEX(Positions!$A$1:$B$9,MATCH('DET F'!$B9,Positions!$A$1:$A$9,0),2),GameLog!$C:$C,"DET")</f>
        <v>0</v>
      </c>
      <c r="O9" s="8">
        <f t="shared" si="0"/>
        <v>0</v>
      </c>
      <c r="P9" s="18" t="str">
        <f t="shared" si="1"/>
        <v/>
      </c>
    </row>
    <row r="10" spans="1:16">
      <c r="A10" t="s">
        <v>2970</v>
      </c>
      <c r="B10" t="s">
        <v>2443</v>
      </c>
      <c r="C10">
        <f>COUNTIFS(GameLog!D:D,'DET F'!A10,GameLog!C:C,"DET",GameLog!E:E,INDEX(Positions!$A$1:$B$9,MATCH('DET F'!$B10,Positions!$A$1:$A$9,0),2))</f>
        <v>0</v>
      </c>
      <c r="D10">
        <f>SUMIFS(GameLog!F:F,GameLog!$D:$D,'DET F'!A10,GameLog!$E:$E,INDEX(Positions!$A$1:$B$9,MATCH('DET F'!$B10,Positions!$A$1:$A$9,0),2),GameLog!$C:$C,"DET")</f>
        <v>0</v>
      </c>
      <c r="E10" s="12">
        <f>SUMIFS(GameLog!AM:AM,GameLog!$D:$D,'DET F'!$A10,GameLog!$E:$E,INDEX(Positions!$A$1:$B$9,MATCH('DET F'!$B10,Positions!$A$1:$A$9,0),2),GameLog!$C:$C,"DET")</f>
        <v>0</v>
      </c>
      <c r="F10">
        <f>SUMIFS(GameLog!AN:AN,GameLog!$D:$D,'DET F'!$A10,GameLog!$E:$E,INDEX(Positions!$A$1:$B$9,MATCH('DET F'!$B10,Positions!$A$1:$A$9,0),2),GameLog!$C:$C,"DET")</f>
        <v>0</v>
      </c>
      <c r="G10">
        <f>SUMIFS(GameLog!AO:AO,GameLog!$D:$D,'DET F'!$A10,GameLog!$E:$E,INDEX(Positions!$A$1:$B$9,MATCH('DET F'!$B10,Positions!$A$1:$A$9,0),2),GameLog!$C:$C,"DET")</f>
        <v>0</v>
      </c>
      <c r="H10">
        <f>SUMIFS(GameLog!AP:AP,GameLog!$D:$D,'DET F'!$A10,GameLog!$E:$E,INDEX(Positions!$A$1:$B$9,MATCH('DET F'!$B10,Positions!$A$1:$A$9,0),2),GameLog!$C:$C,"DET")</f>
        <v>0</v>
      </c>
      <c r="I10">
        <f>SUMIFS(GameLog!AQ:AQ,GameLog!$D:$D,'DET F'!$A10,GameLog!$E:$E,INDEX(Positions!$A$1:$B$9,MATCH('DET F'!$B10,Positions!$A$1:$A$9,0),2),GameLog!$C:$C,"DET")</f>
        <v>0</v>
      </c>
      <c r="J10">
        <f>SUMIFS(GameLog!AR:AR,GameLog!$D:$D,'DET F'!$A10,GameLog!$E:$E,INDEX(Positions!$A$1:$B$9,MATCH('DET F'!$B10,Positions!$A$1:$A$9,0),2),GameLog!$C:$C,"DET")</f>
        <v>0</v>
      </c>
      <c r="K10">
        <f>SUMIFS(GameLog!AS:AS,GameLog!$D:$D,'DET F'!$A10,GameLog!$E:$E,INDEX(Positions!$A$1:$B$9,MATCH('DET F'!$B10,Positions!$A$1:$A$9,0),2),GameLog!$C:$C,"DET")</f>
        <v>0</v>
      </c>
      <c r="L10">
        <f>SUMIFS(GameLog!AT:AT,GameLog!$D:$D,'DET F'!$A10,GameLog!$E:$E,INDEX(Positions!$A$1:$B$9,MATCH('DET F'!$B10,Positions!$A$1:$A$9,0),2),GameLog!$C:$C,"DET")</f>
        <v>0</v>
      </c>
      <c r="M10">
        <f>SUMIFS(GameLog!AU:AU,GameLog!$D:$D,'DET F'!$A10,GameLog!$E:$E,INDEX(Positions!$A$1:$B$9,MATCH('DET F'!$B10,Positions!$A$1:$A$9,0),2),GameLog!$C:$C,"DET")</f>
        <v>0</v>
      </c>
      <c r="N10">
        <f>SUMIFS(GameLog!AV:AV,GameLog!$D:$D,'DET F'!$A10,GameLog!$E:$E,INDEX(Positions!$A$1:$B$9,MATCH('DET F'!$B10,Positions!$A$1:$A$9,0),2),GameLog!$C:$C,"DET")</f>
        <v>0</v>
      </c>
      <c r="O10" s="8">
        <f t="shared" si="0"/>
        <v>0</v>
      </c>
      <c r="P10" s="18" t="str">
        <f t="shared" si="1"/>
        <v/>
      </c>
    </row>
    <row r="11" spans="1:16">
      <c r="A11" t="s">
        <v>2971</v>
      </c>
      <c r="B11" t="s">
        <v>2443</v>
      </c>
      <c r="C11">
        <f>COUNTIFS(GameLog!D:D,'DET F'!A11,GameLog!C:C,"DET",GameLog!E:E,INDEX(Positions!$A$1:$B$9,MATCH('DET F'!$B11,Positions!$A$1:$A$9,0),2))</f>
        <v>0</v>
      </c>
      <c r="D11">
        <f>SUMIFS(GameLog!F:F,GameLog!$D:$D,'DET F'!A11,GameLog!$E:$E,INDEX(Positions!$A$1:$B$9,MATCH('DET F'!$B11,Positions!$A$1:$A$9,0),2),GameLog!$C:$C,"DET")</f>
        <v>0</v>
      </c>
      <c r="E11" s="12">
        <f>SUMIFS(GameLog!AM:AM,GameLog!$D:$D,'DET F'!$A11,GameLog!$E:$E,INDEX(Positions!$A$1:$B$9,MATCH('DET F'!$B11,Positions!$A$1:$A$9,0),2),GameLog!$C:$C,"DET")</f>
        <v>0</v>
      </c>
      <c r="F11">
        <f>SUMIFS(GameLog!AN:AN,GameLog!$D:$D,'DET F'!$A11,GameLog!$E:$E,INDEX(Positions!$A$1:$B$9,MATCH('DET F'!$B11,Positions!$A$1:$A$9,0),2),GameLog!$C:$C,"DET")</f>
        <v>0</v>
      </c>
      <c r="G11">
        <f>SUMIFS(GameLog!AO:AO,GameLog!$D:$D,'DET F'!$A11,GameLog!$E:$E,INDEX(Positions!$A$1:$B$9,MATCH('DET F'!$B11,Positions!$A$1:$A$9,0),2),GameLog!$C:$C,"DET")</f>
        <v>0</v>
      </c>
      <c r="H11">
        <f>SUMIFS(GameLog!AP:AP,GameLog!$D:$D,'DET F'!$A11,GameLog!$E:$E,INDEX(Positions!$A$1:$B$9,MATCH('DET F'!$B11,Positions!$A$1:$A$9,0),2),GameLog!$C:$C,"DET")</f>
        <v>0</v>
      </c>
      <c r="I11">
        <f>SUMIFS(GameLog!AQ:AQ,GameLog!$D:$D,'DET F'!$A11,GameLog!$E:$E,INDEX(Positions!$A$1:$B$9,MATCH('DET F'!$B11,Positions!$A$1:$A$9,0),2),GameLog!$C:$C,"DET")</f>
        <v>0</v>
      </c>
      <c r="J11">
        <f>SUMIFS(GameLog!AR:AR,GameLog!$D:$D,'DET F'!$A11,GameLog!$E:$E,INDEX(Positions!$A$1:$B$9,MATCH('DET F'!$B11,Positions!$A$1:$A$9,0),2),GameLog!$C:$C,"DET")</f>
        <v>0</v>
      </c>
      <c r="K11">
        <f>SUMIFS(GameLog!AS:AS,GameLog!$D:$D,'DET F'!$A11,GameLog!$E:$E,INDEX(Positions!$A$1:$B$9,MATCH('DET F'!$B11,Positions!$A$1:$A$9,0),2),GameLog!$C:$C,"DET")</f>
        <v>0</v>
      </c>
      <c r="L11">
        <f>SUMIFS(GameLog!AT:AT,GameLog!$D:$D,'DET F'!$A11,GameLog!$E:$E,INDEX(Positions!$A$1:$B$9,MATCH('DET F'!$B11,Positions!$A$1:$A$9,0),2),GameLog!$C:$C,"DET")</f>
        <v>0</v>
      </c>
      <c r="M11">
        <f>SUMIFS(GameLog!AU:AU,GameLog!$D:$D,'DET F'!$A11,GameLog!$E:$E,INDEX(Positions!$A$1:$B$9,MATCH('DET F'!$B11,Positions!$A$1:$A$9,0),2),GameLog!$C:$C,"DET")</f>
        <v>0</v>
      </c>
      <c r="N11">
        <f>SUMIFS(GameLog!AV:AV,GameLog!$D:$D,'DET F'!$A11,GameLog!$E:$E,INDEX(Positions!$A$1:$B$9,MATCH('DET F'!$B11,Positions!$A$1:$A$9,0),2),GameLog!$C:$C,"DET")</f>
        <v>0</v>
      </c>
      <c r="O11" s="8">
        <f t="shared" si="0"/>
        <v>0</v>
      </c>
      <c r="P11" s="18" t="str">
        <f t="shared" si="1"/>
        <v/>
      </c>
    </row>
    <row r="12" spans="1:16">
      <c r="A12" t="s">
        <v>2972</v>
      </c>
      <c r="B12" t="s">
        <v>2443</v>
      </c>
      <c r="C12">
        <f>COUNTIFS(GameLog!D:D,'DET F'!A12,GameLog!C:C,"DET",GameLog!E:E,INDEX(Positions!$A$1:$B$9,MATCH('DET F'!$B12,Positions!$A$1:$A$9,0),2))</f>
        <v>1</v>
      </c>
      <c r="D12">
        <f>SUMIFS(GameLog!F:F,GameLog!$D:$D,'DET F'!A12,GameLog!$E:$E,INDEX(Positions!$A$1:$B$9,MATCH('DET F'!$B12,Positions!$A$1:$A$9,0),2),GameLog!$C:$C,"DET")</f>
        <v>0</v>
      </c>
      <c r="E12" s="12">
        <f>SUMIFS(GameLog!AM:AM,GameLog!$D:$D,'DET F'!$A12,GameLog!$E:$E,INDEX(Positions!$A$1:$B$9,MATCH('DET F'!$B12,Positions!$A$1:$A$9,0),2),GameLog!$C:$C,"DET")</f>
        <v>1</v>
      </c>
      <c r="F12">
        <f>SUMIFS(GameLog!AN:AN,GameLog!$D:$D,'DET F'!$A12,GameLog!$E:$E,INDEX(Positions!$A$1:$B$9,MATCH('DET F'!$B12,Positions!$A$1:$A$9,0),2),GameLog!$C:$C,"DET")</f>
        <v>0</v>
      </c>
      <c r="G12">
        <f>SUMIFS(GameLog!AO:AO,GameLog!$D:$D,'DET F'!$A12,GameLog!$E:$E,INDEX(Positions!$A$1:$B$9,MATCH('DET F'!$B12,Positions!$A$1:$A$9,0),2),GameLog!$C:$C,"DET")</f>
        <v>0</v>
      </c>
      <c r="H12">
        <f>SUMIFS(GameLog!AP:AP,GameLog!$D:$D,'DET F'!$A12,GameLog!$E:$E,INDEX(Positions!$A$1:$B$9,MATCH('DET F'!$B12,Positions!$A$1:$A$9,0),2),GameLog!$C:$C,"DET")</f>
        <v>0</v>
      </c>
      <c r="I12">
        <f>SUMIFS(GameLog!AQ:AQ,GameLog!$D:$D,'DET F'!$A12,GameLog!$E:$E,INDEX(Positions!$A$1:$B$9,MATCH('DET F'!$B12,Positions!$A$1:$A$9,0),2),GameLog!$C:$C,"DET")</f>
        <v>0</v>
      </c>
      <c r="J12">
        <f>SUMIFS(GameLog!AR:AR,GameLog!$D:$D,'DET F'!$A12,GameLog!$E:$E,INDEX(Positions!$A$1:$B$9,MATCH('DET F'!$B12,Positions!$A$1:$A$9,0),2),GameLog!$C:$C,"DET")</f>
        <v>0</v>
      </c>
      <c r="K12">
        <f>SUMIFS(GameLog!AS:AS,GameLog!$D:$D,'DET F'!$A12,GameLog!$E:$E,INDEX(Positions!$A$1:$B$9,MATCH('DET F'!$B12,Positions!$A$1:$A$9,0),2),GameLog!$C:$C,"DET")</f>
        <v>0</v>
      </c>
      <c r="L12">
        <f>SUMIFS(GameLog!AT:AT,GameLog!$D:$D,'DET F'!$A12,GameLog!$E:$E,INDEX(Positions!$A$1:$B$9,MATCH('DET F'!$B12,Positions!$A$1:$A$9,0),2),GameLog!$C:$C,"DET")</f>
        <v>0</v>
      </c>
      <c r="M12">
        <f>SUMIFS(GameLog!AU:AU,GameLog!$D:$D,'DET F'!$A12,GameLog!$E:$E,INDEX(Positions!$A$1:$B$9,MATCH('DET F'!$B12,Positions!$A$1:$A$9,0),2),GameLog!$C:$C,"DET")</f>
        <v>0</v>
      </c>
      <c r="N12">
        <f>SUMIFS(GameLog!AV:AV,GameLog!$D:$D,'DET F'!$A12,GameLog!$E:$E,INDEX(Positions!$A$1:$B$9,MATCH('DET F'!$B12,Positions!$A$1:$A$9,0),2),GameLog!$C:$C,"DET")</f>
        <v>0</v>
      </c>
      <c r="O12" s="8">
        <f t="shared" si="0"/>
        <v>0</v>
      </c>
      <c r="P12" s="18" t="str">
        <f t="shared" si="1"/>
        <v/>
      </c>
    </row>
    <row r="13" spans="1:16">
      <c r="A13" t="s">
        <v>2973</v>
      </c>
      <c r="B13" t="s">
        <v>2443</v>
      </c>
      <c r="C13">
        <f>COUNTIFS(GameLog!D:D,'DET F'!A13,GameLog!C:C,"DET",GameLog!E:E,INDEX(Positions!$A$1:$B$9,MATCH('DET F'!$B13,Positions!$A$1:$A$9,0),2))</f>
        <v>2</v>
      </c>
      <c r="D13">
        <f>SUMIFS(GameLog!F:F,GameLog!$D:$D,'DET F'!A13,GameLog!$E:$E,INDEX(Positions!$A$1:$B$9,MATCH('DET F'!$B13,Positions!$A$1:$A$9,0),2),GameLog!$C:$C,"DET")</f>
        <v>0</v>
      </c>
      <c r="E13" s="12">
        <f>SUMIFS(GameLog!AM:AM,GameLog!$D:$D,'DET F'!$A13,GameLog!$E:$E,INDEX(Positions!$A$1:$B$9,MATCH('DET F'!$B13,Positions!$A$1:$A$9,0),2),GameLog!$C:$C,"DET")</f>
        <v>4</v>
      </c>
      <c r="F13">
        <f>SUMIFS(GameLog!AN:AN,GameLog!$D:$D,'DET F'!$A13,GameLog!$E:$E,INDEX(Positions!$A$1:$B$9,MATCH('DET F'!$B13,Positions!$A$1:$A$9,0),2),GameLog!$C:$C,"DET")</f>
        <v>0</v>
      </c>
      <c r="G13">
        <f>SUMIFS(GameLog!AO:AO,GameLog!$D:$D,'DET F'!$A13,GameLog!$E:$E,INDEX(Positions!$A$1:$B$9,MATCH('DET F'!$B13,Positions!$A$1:$A$9,0),2),GameLog!$C:$C,"DET")</f>
        <v>0</v>
      </c>
      <c r="H13">
        <f>SUMIFS(GameLog!AP:AP,GameLog!$D:$D,'DET F'!$A13,GameLog!$E:$E,INDEX(Positions!$A$1:$B$9,MATCH('DET F'!$B13,Positions!$A$1:$A$9,0),2),GameLog!$C:$C,"DET")</f>
        <v>0</v>
      </c>
      <c r="I13">
        <f>SUMIFS(GameLog!AQ:AQ,GameLog!$D:$D,'DET F'!$A13,GameLog!$E:$E,INDEX(Positions!$A$1:$B$9,MATCH('DET F'!$B13,Positions!$A$1:$A$9,0),2),GameLog!$C:$C,"DET")</f>
        <v>0</v>
      </c>
      <c r="J13">
        <f>SUMIFS(GameLog!AR:AR,GameLog!$D:$D,'DET F'!$A13,GameLog!$E:$E,INDEX(Positions!$A$1:$B$9,MATCH('DET F'!$B13,Positions!$A$1:$A$9,0),2),GameLog!$C:$C,"DET")</f>
        <v>0</v>
      </c>
      <c r="K13">
        <f>SUMIFS(GameLog!AS:AS,GameLog!$D:$D,'DET F'!$A13,GameLog!$E:$E,INDEX(Positions!$A$1:$B$9,MATCH('DET F'!$B13,Positions!$A$1:$A$9,0),2),GameLog!$C:$C,"DET")</f>
        <v>0</v>
      </c>
      <c r="L13">
        <f>SUMIFS(GameLog!AT:AT,GameLog!$D:$D,'DET F'!$A13,GameLog!$E:$E,INDEX(Positions!$A$1:$B$9,MATCH('DET F'!$B13,Positions!$A$1:$A$9,0),2),GameLog!$C:$C,"DET")</f>
        <v>0</v>
      </c>
      <c r="M13">
        <f>SUMIFS(GameLog!AU:AU,GameLog!$D:$D,'DET F'!$A13,GameLog!$E:$E,INDEX(Positions!$A$1:$B$9,MATCH('DET F'!$B13,Positions!$A$1:$A$9,0),2),GameLog!$C:$C,"DET")</f>
        <v>1</v>
      </c>
      <c r="N13">
        <f>SUMIFS(GameLog!AV:AV,GameLog!$D:$D,'DET F'!$A13,GameLog!$E:$E,INDEX(Positions!$A$1:$B$9,MATCH('DET F'!$B13,Positions!$A$1:$A$9,0),2),GameLog!$C:$C,"DET")</f>
        <v>0</v>
      </c>
      <c r="O13" s="8">
        <f t="shared" si="0"/>
        <v>0</v>
      </c>
      <c r="P13" s="18" t="str">
        <f t="shared" si="1"/>
        <v/>
      </c>
    </row>
    <row r="14" spans="1:16">
      <c r="A14" t="s">
        <v>2974</v>
      </c>
      <c r="B14" t="s">
        <v>2443</v>
      </c>
      <c r="C14">
        <f>COUNTIFS(GameLog!D:D,'DET F'!A14,GameLog!C:C,"DET",GameLog!E:E,INDEX(Positions!$A$1:$B$9,MATCH('DET F'!$B14,Positions!$A$1:$A$9,0),2))</f>
        <v>1</v>
      </c>
      <c r="D14">
        <f>SUMIFS(GameLog!F:F,GameLog!$D:$D,'DET F'!A14,GameLog!$E:$E,INDEX(Positions!$A$1:$B$9,MATCH('DET F'!$B14,Positions!$A$1:$A$9,0),2),GameLog!$C:$C,"DET")</f>
        <v>0</v>
      </c>
      <c r="E14" s="12">
        <f>SUMIFS(GameLog!AM:AM,GameLog!$D:$D,'DET F'!$A14,GameLog!$E:$E,INDEX(Positions!$A$1:$B$9,MATCH('DET F'!$B14,Positions!$A$1:$A$9,0),2),GameLog!$C:$C,"DET")</f>
        <v>2.6666666666666665</v>
      </c>
      <c r="F14">
        <f>SUMIFS(GameLog!AN:AN,GameLog!$D:$D,'DET F'!$A14,GameLog!$E:$E,INDEX(Positions!$A$1:$B$9,MATCH('DET F'!$B14,Positions!$A$1:$A$9,0),2),GameLog!$C:$C,"DET")</f>
        <v>0</v>
      </c>
      <c r="G14">
        <f>SUMIFS(GameLog!AO:AO,GameLog!$D:$D,'DET F'!$A14,GameLog!$E:$E,INDEX(Positions!$A$1:$B$9,MATCH('DET F'!$B14,Positions!$A$1:$A$9,0),2),GameLog!$C:$C,"DET")</f>
        <v>0</v>
      </c>
      <c r="H14">
        <f>SUMIFS(GameLog!AP:AP,GameLog!$D:$D,'DET F'!$A14,GameLog!$E:$E,INDEX(Positions!$A$1:$B$9,MATCH('DET F'!$B14,Positions!$A$1:$A$9,0),2),GameLog!$C:$C,"DET")</f>
        <v>0</v>
      </c>
      <c r="I14">
        <f>SUMIFS(GameLog!AQ:AQ,GameLog!$D:$D,'DET F'!$A14,GameLog!$E:$E,INDEX(Positions!$A$1:$B$9,MATCH('DET F'!$B14,Positions!$A$1:$A$9,0),2),GameLog!$C:$C,"DET")</f>
        <v>0</v>
      </c>
      <c r="J14">
        <f>SUMIFS(GameLog!AR:AR,GameLog!$D:$D,'DET F'!$A14,GameLog!$E:$E,INDEX(Positions!$A$1:$B$9,MATCH('DET F'!$B14,Positions!$A$1:$A$9,0),2),GameLog!$C:$C,"DET")</f>
        <v>0</v>
      </c>
      <c r="K14">
        <f>SUMIFS(GameLog!AS:AS,GameLog!$D:$D,'DET F'!$A14,GameLog!$E:$E,INDEX(Positions!$A$1:$B$9,MATCH('DET F'!$B14,Positions!$A$1:$A$9,0),2),GameLog!$C:$C,"DET")</f>
        <v>0</v>
      </c>
      <c r="L14">
        <f>SUMIFS(GameLog!AT:AT,GameLog!$D:$D,'DET F'!$A14,GameLog!$E:$E,INDEX(Positions!$A$1:$B$9,MATCH('DET F'!$B14,Positions!$A$1:$A$9,0),2),GameLog!$C:$C,"DET")</f>
        <v>0</v>
      </c>
      <c r="M14">
        <f>SUMIFS(GameLog!AU:AU,GameLog!$D:$D,'DET F'!$A14,GameLog!$E:$E,INDEX(Positions!$A$1:$B$9,MATCH('DET F'!$B14,Positions!$A$1:$A$9,0),2),GameLog!$C:$C,"DET")</f>
        <v>0</v>
      </c>
      <c r="N14">
        <f>SUMIFS(GameLog!AV:AV,GameLog!$D:$D,'DET F'!$A14,GameLog!$E:$E,INDEX(Positions!$A$1:$B$9,MATCH('DET F'!$B14,Positions!$A$1:$A$9,0),2),GameLog!$C:$C,"DET")</f>
        <v>0</v>
      </c>
      <c r="O14" s="8">
        <f t="shared" si="0"/>
        <v>0</v>
      </c>
      <c r="P14" s="18" t="str">
        <f t="shared" si="1"/>
        <v/>
      </c>
    </row>
    <row r="15" spans="1:16">
      <c r="A15" t="s">
        <v>2615</v>
      </c>
      <c r="B15" t="s">
        <v>2443</v>
      </c>
      <c r="C15">
        <f>COUNTIFS(GameLog!D:D,'DET F'!A15,GameLog!C:C,"DET",GameLog!E:E,INDEX(Positions!$A$1:$B$9,MATCH('DET F'!$B15,Positions!$A$1:$A$9,0),2))</f>
        <v>0</v>
      </c>
      <c r="D15">
        <f>SUMIFS(GameLog!F:F,GameLog!$D:$D,'DET F'!A15,GameLog!$E:$E,INDEX(Positions!$A$1:$B$9,MATCH('DET F'!$B15,Positions!$A$1:$A$9,0),2),GameLog!$C:$C,"DET")</f>
        <v>0</v>
      </c>
      <c r="E15" s="12">
        <f>SUMIFS(GameLog!AM:AM,GameLog!$D:$D,'DET F'!$A15,GameLog!$E:$E,INDEX(Positions!$A$1:$B$9,MATCH('DET F'!$B15,Positions!$A$1:$A$9,0),2),GameLog!$C:$C,"DET")</f>
        <v>0</v>
      </c>
      <c r="F15">
        <f>SUMIFS(GameLog!AN:AN,GameLog!$D:$D,'DET F'!$A15,GameLog!$E:$E,INDEX(Positions!$A$1:$B$9,MATCH('DET F'!$B15,Positions!$A$1:$A$9,0),2),GameLog!$C:$C,"DET")</f>
        <v>0</v>
      </c>
      <c r="G15">
        <f>SUMIFS(GameLog!AO:AO,GameLog!$D:$D,'DET F'!$A15,GameLog!$E:$E,INDEX(Positions!$A$1:$B$9,MATCH('DET F'!$B15,Positions!$A$1:$A$9,0),2),GameLog!$C:$C,"DET")</f>
        <v>0</v>
      </c>
      <c r="H15">
        <f>SUMIFS(GameLog!AP:AP,GameLog!$D:$D,'DET F'!$A15,GameLog!$E:$E,INDEX(Positions!$A$1:$B$9,MATCH('DET F'!$B15,Positions!$A$1:$A$9,0),2),GameLog!$C:$C,"DET")</f>
        <v>0</v>
      </c>
      <c r="I15">
        <f>SUMIFS(GameLog!AQ:AQ,GameLog!$D:$D,'DET F'!$A15,GameLog!$E:$E,INDEX(Positions!$A$1:$B$9,MATCH('DET F'!$B15,Positions!$A$1:$A$9,0),2),GameLog!$C:$C,"DET")</f>
        <v>0</v>
      </c>
      <c r="J15">
        <f>SUMIFS(GameLog!AR:AR,GameLog!$D:$D,'DET F'!$A15,GameLog!$E:$E,INDEX(Positions!$A$1:$B$9,MATCH('DET F'!$B15,Positions!$A$1:$A$9,0),2),GameLog!$C:$C,"DET")</f>
        <v>0</v>
      </c>
      <c r="K15">
        <f>SUMIFS(GameLog!AS:AS,GameLog!$D:$D,'DET F'!$A15,GameLog!$E:$E,INDEX(Positions!$A$1:$B$9,MATCH('DET F'!$B15,Positions!$A$1:$A$9,0),2),GameLog!$C:$C,"DET")</f>
        <v>0</v>
      </c>
      <c r="L15">
        <f>SUMIFS(GameLog!AT:AT,GameLog!$D:$D,'DET F'!$A15,GameLog!$E:$E,INDEX(Positions!$A$1:$B$9,MATCH('DET F'!$B15,Positions!$A$1:$A$9,0),2),GameLog!$C:$C,"DET")</f>
        <v>0</v>
      </c>
      <c r="M15">
        <f>SUMIFS(GameLog!AU:AU,GameLog!$D:$D,'DET F'!$A15,GameLog!$E:$E,INDEX(Positions!$A$1:$B$9,MATCH('DET F'!$B15,Positions!$A$1:$A$9,0),2),GameLog!$C:$C,"DET")</f>
        <v>0</v>
      </c>
      <c r="N15">
        <f>SUMIFS(GameLog!AV:AV,GameLog!$D:$D,'DET F'!$A15,GameLog!$E:$E,INDEX(Positions!$A$1:$B$9,MATCH('DET F'!$B15,Positions!$A$1:$A$9,0),2),GameLog!$C:$C,"DET")</f>
        <v>0</v>
      </c>
      <c r="O15" s="8">
        <f t="shared" si="0"/>
        <v>0</v>
      </c>
      <c r="P15" s="18" t="str">
        <f t="shared" si="1"/>
        <v/>
      </c>
    </row>
    <row r="16" spans="1:16">
      <c r="A16" t="s">
        <v>2962</v>
      </c>
      <c r="B16" t="s">
        <v>2443</v>
      </c>
      <c r="C16">
        <f>COUNTIFS(GameLog!D:D,'DET F'!A16,GameLog!C:C,"DET",GameLog!E:E,INDEX(Positions!$A$1:$B$9,MATCH('DET F'!$B16,Positions!$A$1:$A$9,0),2))</f>
        <v>1</v>
      </c>
      <c r="D16">
        <f>SUMIFS(GameLog!F:F,GameLog!$D:$D,'DET F'!A16,GameLog!$E:$E,INDEX(Positions!$A$1:$B$9,MATCH('DET F'!$B16,Positions!$A$1:$A$9,0),2),GameLog!$C:$C,"DET")</f>
        <v>1</v>
      </c>
      <c r="E16" s="12">
        <f>SUMIFS(GameLog!AM:AM,GameLog!$D:$D,'DET F'!$A16,GameLog!$E:$E,INDEX(Positions!$A$1:$B$9,MATCH('DET F'!$B16,Positions!$A$1:$A$9,0),2),GameLog!$C:$C,"DET")</f>
        <v>5</v>
      </c>
      <c r="F16">
        <f>SUMIFS(GameLog!AN:AN,GameLog!$D:$D,'DET F'!$A16,GameLog!$E:$E,INDEX(Positions!$A$1:$B$9,MATCH('DET F'!$B16,Positions!$A$1:$A$9,0),2),GameLog!$C:$C,"DET")</f>
        <v>0</v>
      </c>
      <c r="G16">
        <f>SUMIFS(GameLog!AO:AO,GameLog!$D:$D,'DET F'!$A16,GameLog!$E:$E,INDEX(Positions!$A$1:$B$9,MATCH('DET F'!$B16,Positions!$A$1:$A$9,0),2),GameLog!$C:$C,"DET")</f>
        <v>0</v>
      </c>
      <c r="H16">
        <f>SUMIFS(GameLog!AP:AP,GameLog!$D:$D,'DET F'!$A16,GameLog!$E:$E,INDEX(Positions!$A$1:$B$9,MATCH('DET F'!$B16,Positions!$A$1:$A$9,0),2),GameLog!$C:$C,"DET")</f>
        <v>0</v>
      </c>
      <c r="I16">
        <f>SUMIFS(GameLog!AQ:AQ,GameLog!$D:$D,'DET F'!$A16,GameLog!$E:$E,INDEX(Positions!$A$1:$B$9,MATCH('DET F'!$B16,Positions!$A$1:$A$9,0),2),GameLog!$C:$C,"DET")</f>
        <v>0</v>
      </c>
      <c r="J16">
        <f>SUMIFS(GameLog!AR:AR,GameLog!$D:$D,'DET F'!$A16,GameLog!$E:$E,INDEX(Positions!$A$1:$B$9,MATCH('DET F'!$B16,Positions!$A$1:$A$9,0),2),GameLog!$C:$C,"DET")</f>
        <v>0</v>
      </c>
      <c r="K16">
        <f>SUMIFS(GameLog!AS:AS,GameLog!$D:$D,'DET F'!$A16,GameLog!$E:$E,INDEX(Positions!$A$1:$B$9,MATCH('DET F'!$B16,Positions!$A$1:$A$9,0),2),GameLog!$C:$C,"DET")</f>
        <v>0</v>
      </c>
      <c r="L16">
        <f>SUMIFS(GameLog!AT:AT,GameLog!$D:$D,'DET F'!$A16,GameLog!$E:$E,INDEX(Positions!$A$1:$B$9,MATCH('DET F'!$B16,Positions!$A$1:$A$9,0),2),GameLog!$C:$C,"DET")</f>
        <v>1</v>
      </c>
      <c r="M16">
        <f>SUMIFS(GameLog!AU:AU,GameLog!$D:$D,'DET F'!$A16,GameLog!$E:$E,INDEX(Positions!$A$1:$B$9,MATCH('DET F'!$B16,Positions!$A$1:$A$9,0),2),GameLog!$C:$C,"DET")</f>
        <v>0</v>
      </c>
      <c r="N16">
        <f>SUMIFS(GameLog!AV:AV,GameLog!$D:$D,'DET F'!$A16,GameLog!$E:$E,INDEX(Positions!$A$1:$B$9,MATCH('DET F'!$B16,Positions!$A$1:$A$9,0),2),GameLog!$C:$C,"DET")</f>
        <v>0</v>
      </c>
      <c r="O16" s="8">
        <f t="shared" si="0"/>
        <v>0</v>
      </c>
      <c r="P16" s="18" t="str">
        <f t="shared" si="1"/>
        <v/>
      </c>
    </row>
    <row r="17" spans="1:16">
      <c r="A17" t="s">
        <v>2964</v>
      </c>
      <c r="B17" t="s">
        <v>2443</v>
      </c>
      <c r="C17">
        <f>COUNTIFS(GameLog!D:D,'DET F'!A17,GameLog!C:C,"DET",GameLog!E:E,INDEX(Positions!$A$1:$B$9,MATCH('DET F'!$B17,Positions!$A$1:$A$9,0),2))</f>
        <v>2</v>
      </c>
      <c r="D17">
        <f>SUMIFS(GameLog!F:F,GameLog!$D:$D,'DET F'!A17,GameLog!$E:$E,INDEX(Positions!$A$1:$B$9,MATCH('DET F'!$B17,Positions!$A$1:$A$9,0),2),GameLog!$C:$C,"DET")</f>
        <v>0</v>
      </c>
      <c r="E17" s="12">
        <f>SUMIFS(GameLog!AM:AM,GameLog!$D:$D,'DET F'!$A17,GameLog!$E:$E,INDEX(Positions!$A$1:$B$9,MATCH('DET F'!$B17,Positions!$A$1:$A$9,0),2),GameLog!$C:$C,"DET")</f>
        <v>3</v>
      </c>
      <c r="F17">
        <f>SUMIFS(GameLog!AN:AN,GameLog!$D:$D,'DET F'!$A17,GameLog!$E:$E,INDEX(Positions!$A$1:$B$9,MATCH('DET F'!$B17,Positions!$A$1:$A$9,0),2),GameLog!$C:$C,"DET")</f>
        <v>0</v>
      </c>
      <c r="G17">
        <f>SUMIFS(GameLog!AO:AO,GameLog!$D:$D,'DET F'!$A17,GameLog!$E:$E,INDEX(Positions!$A$1:$B$9,MATCH('DET F'!$B17,Positions!$A$1:$A$9,0),2),GameLog!$C:$C,"DET")</f>
        <v>0</v>
      </c>
      <c r="H17">
        <f>SUMIFS(GameLog!AP:AP,GameLog!$D:$D,'DET F'!$A17,GameLog!$E:$E,INDEX(Positions!$A$1:$B$9,MATCH('DET F'!$B17,Positions!$A$1:$A$9,0),2),GameLog!$C:$C,"DET")</f>
        <v>0</v>
      </c>
      <c r="I17">
        <f>SUMIFS(GameLog!AQ:AQ,GameLog!$D:$D,'DET F'!$A17,GameLog!$E:$E,INDEX(Positions!$A$1:$B$9,MATCH('DET F'!$B17,Positions!$A$1:$A$9,0),2),GameLog!$C:$C,"DET")</f>
        <v>0</v>
      </c>
      <c r="J17">
        <f>SUMIFS(GameLog!AR:AR,GameLog!$D:$D,'DET F'!$A17,GameLog!$E:$E,INDEX(Positions!$A$1:$B$9,MATCH('DET F'!$B17,Positions!$A$1:$A$9,0),2),GameLog!$C:$C,"DET")</f>
        <v>0</v>
      </c>
      <c r="K17">
        <f>SUMIFS(GameLog!AS:AS,GameLog!$D:$D,'DET F'!$A17,GameLog!$E:$E,INDEX(Positions!$A$1:$B$9,MATCH('DET F'!$B17,Positions!$A$1:$A$9,0),2),GameLog!$C:$C,"DET")</f>
        <v>0</v>
      </c>
      <c r="L17">
        <f>SUMIFS(GameLog!AT:AT,GameLog!$D:$D,'DET F'!$A17,GameLog!$E:$E,INDEX(Positions!$A$1:$B$9,MATCH('DET F'!$B17,Positions!$A$1:$A$9,0),2),GameLog!$C:$C,"DET")</f>
        <v>0</v>
      </c>
      <c r="M17">
        <f>SUMIFS(GameLog!AU:AU,GameLog!$D:$D,'DET F'!$A17,GameLog!$E:$E,INDEX(Positions!$A$1:$B$9,MATCH('DET F'!$B17,Positions!$A$1:$A$9,0),2),GameLog!$C:$C,"DET")</f>
        <v>0</v>
      </c>
      <c r="N17">
        <f>SUMIFS(GameLog!AV:AV,GameLog!$D:$D,'DET F'!$A17,GameLog!$E:$E,INDEX(Positions!$A$1:$B$9,MATCH('DET F'!$B17,Positions!$A$1:$A$9,0),2),GameLog!$C:$C,"DET")</f>
        <v>0</v>
      </c>
      <c r="O17" s="8">
        <f t="shared" si="0"/>
        <v>0</v>
      </c>
      <c r="P17" s="18" t="str">
        <f t="shared" si="1"/>
        <v/>
      </c>
    </row>
    <row r="18" spans="1:16">
      <c r="A18" t="s">
        <v>2975</v>
      </c>
      <c r="B18" t="s">
        <v>2443</v>
      </c>
      <c r="C18">
        <f>COUNTIFS(GameLog!D:D,'DET F'!A18,GameLog!C:C,"DET",GameLog!E:E,INDEX(Positions!$A$1:$B$9,MATCH('DET F'!$B18,Positions!$A$1:$A$9,0),2))</f>
        <v>0</v>
      </c>
      <c r="D18">
        <f>SUMIFS(GameLog!F:F,GameLog!$D:$D,'DET F'!A18,GameLog!$E:$E,INDEX(Positions!$A$1:$B$9,MATCH('DET F'!$B18,Positions!$A$1:$A$9,0),2),GameLog!$C:$C,"DET")</f>
        <v>0</v>
      </c>
      <c r="E18" s="12">
        <f>SUMIFS(GameLog!AM:AM,GameLog!$D:$D,'DET F'!$A18,GameLog!$E:$E,INDEX(Positions!$A$1:$B$9,MATCH('DET F'!$B18,Positions!$A$1:$A$9,0),2),GameLog!$C:$C,"DET")</f>
        <v>0</v>
      </c>
      <c r="F18">
        <f>SUMIFS(GameLog!AN:AN,GameLog!$D:$D,'DET F'!$A18,GameLog!$E:$E,INDEX(Positions!$A$1:$B$9,MATCH('DET F'!$B18,Positions!$A$1:$A$9,0),2),GameLog!$C:$C,"DET")</f>
        <v>0</v>
      </c>
      <c r="G18">
        <f>SUMIFS(GameLog!AO:AO,GameLog!$D:$D,'DET F'!$A18,GameLog!$E:$E,INDEX(Positions!$A$1:$B$9,MATCH('DET F'!$B18,Positions!$A$1:$A$9,0),2),GameLog!$C:$C,"DET")</f>
        <v>0</v>
      </c>
      <c r="H18">
        <f>SUMIFS(GameLog!AP:AP,GameLog!$D:$D,'DET F'!$A18,GameLog!$E:$E,INDEX(Positions!$A$1:$B$9,MATCH('DET F'!$B18,Positions!$A$1:$A$9,0),2),GameLog!$C:$C,"DET")</f>
        <v>0</v>
      </c>
      <c r="I18">
        <f>SUMIFS(GameLog!AQ:AQ,GameLog!$D:$D,'DET F'!$A18,GameLog!$E:$E,INDEX(Positions!$A$1:$B$9,MATCH('DET F'!$B18,Positions!$A$1:$A$9,0),2),GameLog!$C:$C,"DET")</f>
        <v>0</v>
      </c>
      <c r="J18">
        <f>SUMIFS(GameLog!AR:AR,GameLog!$D:$D,'DET F'!$A18,GameLog!$E:$E,INDEX(Positions!$A$1:$B$9,MATCH('DET F'!$B18,Positions!$A$1:$A$9,0),2),GameLog!$C:$C,"DET")</f>
        <v>0</v>
      </c>
      <c r="K18">
        <f>SUMIFS(GameLog!AS:AS,GameLog!$D:$D,'DET F'!$A18,GameLog!$E:$E,INDEX(Positions!$A$1:$B$9,MATCH('DET F'!$B18,Positions!$A$1:$A$9,0),2),GameLog!$C:$C,"DET")</f>
        <v>0</v>
      </c>
      <c r="L18">
        <f>SUMIFS(GameLog!AT:AT,GameLog!$D:$D,'DET F'!$A18,GameLog!$E:$E,INDEX(Positions!$A$1:$B$9,MATCH('DET F'!$B18,Positions!$A$1:$A$9,0),2),GameLog!$C:$C,"DET")</f>
        <v>0</v>
      </c>
      <c r="M18">
        <f>SUMIFS(GameLog!AU:AU,GameLog!$D:$D,'DET F'!$A18,GameLog!$E:$E,INDEX(Positions!$A$1:$B$9,MATCH('DET F'!$B18,Positions!$A$1:$A$9,0),2),GameLog!$C:$C,"DET")</f>
        <v>0</v>
      </c>
      <c r="N18">
        <f>SUMIFS(GameLog!AV:AV,GameLog!$D:$D,'DET F'!$A18,GameLog!$E:$E,INDEX(Positions!$A$1:$B$9,MATCH('DET F'!$B18,Positions!$A$1:$A$9,0),2),GameLog!$C:$C,"DET")</f>
        <v>0</v>
      </c>
      <c r="O18" s="8">
        <f t="shared" si="0"/>
        <v>0</v>
      </c>
      <c r="P18" s="18" t="str">
        <f t="shared" si="1"/>
        <v/>
      </c>
    </row>
    <row r="19" spans="1:16">
      <c r="A19" t="s">
        <v>2619</v>
      </c>
      <c r="B19" t="s">
        <v>2443</v>
      </c>
      <c r="C19">
        <f>COUNTIFS(GameLog!D:D,'DET F'!A19,GameLog!C:C,"DET",GameLog!E:E,INDEX(Positions!$A$1:$B$9,MATCH('DET F'!$B19,Positions!$A$1:$A$9,0),2))</f>
        <v>0</v>
      </c>
      <c r="D19">
        <f>SUMIFS(GameLog!F:F,GameLog!$D:$D,'DET F'!A19,GameLog!$E:$E,INDEX(Positions!$A$1:$B$9,MATCH('DET F'!$B19,Positions!$A$1:$A$9,0),2),GameLog!$C:$C,"DET")</f>
        <v>0</v>
      </c>
      <c r="E19" s="12">
        <f>SUMIFS(GameLog!AM:AM,GameLog!$D:$D,'DET F'!$A19,GameLog!$E:$E,INDEX(Positions!$A$1:$B$9,MATCH('DET F'!$B19,Positions!$A$1:$A$9,0),2),GameLog!$C:$C,"DET")</f>
        <v>0</v>
      </c>
      <c r="F19">
        <f>SUMIFS(GameLog!AN:AN,GameLog!$D:$D,'DET F'!$A19,GameLog!$E:$E,INDEX(Positions!$A$1:$B$9,MATCH('DET F'!$B19,Positions!$A$1:$A$9,0),2),GameLog!$C:$C,"DET")</f>
        <v>0</v>
      </c>
      <c r="G19">
        <f>SUMIFS(GameLog!AO:AO,GameLog!$D:$D,'DET F'!$A19,GameLog!$E:$E,INDEX(Positions!$A$1:$B$9,MATCH('DET F'!$B19,Positions!$A$1:$A$9,0),2),GameLog!$C:$C,"DET")</f>
        <v>0</v>
      </c>
      <c r="H19">
        <f>SUMIFS(GameLog!AP:AP,GameLog!$D:$D,'DET F'!$A19,GameLog!$E:$E,INDEX(Positions!$A$1:$B$9,MATCH('DET F'!$B19,Positions!$A$1:$A$9,0),2),GameLog!$C:$C,"DET")</f>
        <v>0</v>
      </c>
      <c r="I19">
        <f>SUMIFS(GameLog!AQ:AQ,GameLog!$D:$D,'DET F'!$A19,GameLog!$E:$E,INDEX(Positions!$A$1:$B$9,MATCH('DET F'!$B19,Positions!$A$1:$A$9,0),2),GameLog!$C:$C,"DET")</f>
        <v>0</v>
      </c>
      <c r="J19">
        <f>SUMIFS(GameLog!AR:AR,GameLog!$D:$D,'DET F'!$A19,GameLog!$E:$E,INDEX(Positions!$A$1:$B$9,MATCH('DET F'!$B19,Positions!$A$1:$A$9,0),2),GameLog!$C:$C,"DET")</f>
        <v>0</v>
      </c>
      <c r="K19">
        <f>SUMIFS(GameLog!AS:AS,GameLog!$D:$D,'DET F'!$A19,GameLog!$E:$E,INDEX(Positions!$A$1:$B$9,MATCH('DET F'!$B19,Positions!$A$1:$A$9,0),2),GameLog!$C:$C,"DET")</f>
        <v>0</v>
      </c>
      <c r="L19">
        <f>SUMIFS(GameLog!AT:AT,GameLog!$D:$D,'DET F'!$A19,GameLog!$E:$E,INDEX(Positions!$A$1:$B$9,MATCH('DET F'!$B19,Positions!$A$1:$A$9,0),2),GameLog!$C:$C,"DET")</f>
        <v>0</v>
      </c>
      <c r="M19">
        <f>SUMIFS(GameLog!AU:AU,GameLog!$D:$D,'DET F'!$A19,GameLog!$E:$E,INDEX(Positions!$A$1:$B$9,MATCH('DET F'!$B19,Positions!$A$1:$A$9,0),2),GameLog!$C:$C,"DET")</f>
        <v>0</v>
      </c>
      <c r="N19">
        <f>SUMIFS(GameLog!AV:AV,GameLog!$D:$D,'DET F'!$A19,GameLog!$E:$E,INDEX(Positions!$A$1:$B$9,MATCH('DET F'!$B19,Positions!$A$1:$A$9,0),2),GameLog!$C:$C,"DET")</f>
        <v>0</v>
      </c>
      <c r="O19" s="8">
        <f t="shared" si="0"/>
        <v>0</v>
      </c>
      <c r="P19" s="18" t="str">
        <f t="shared" si="1"/>
        <v/>
      </c>
    </row>
    <row r="20" spans="1:16">
      <c r="A20" t="s">
        <v>2976</v>
      </c>
      <c r="B20" t="s">
        <v>2443</v>
      </c>
      <c r="C20">
        <f>COUNTIFS(GameLog!D:D,'DET F'!A20,GameLog!C:C,"DET",GameLog!E:E,INDEX(Positions!$A$1:$B$9,MATCH('DET F'!$B20,Positions!$A$1:$A$9,0),2))</f>
        <v>2</v>
      </c>
      <c r="D20">
        <f>SUMIFS(GameLog!F:F,GameLog!$D:$D,'DET F'!A20,GameLog!$E:$E,INDEX(Positions!$A$1:$B$9,MATCH('DET F'!$B20,Positions!$A$1:$A$9,0),2),GameLog!$C:$C,"DET")</f>
        <v>0</v>
      </c>
      <c r="E20" s="12">
        <f>SUMIFS(GameLog!AM:AM,GameLog!$D:$D,'DET F'!$A20,GameLog!$E:$E,INDEX(Positions!$A$1:$B$9,MATCH('DET F'!$B20,Positions!$A$1:$A$9,0),2),GameLog!$C:$C,"DET")</f>
        <v>1.6666666666666665</v>
      </c>
      <c r="F20">
        <f>SUMIFS(GameLog!AN:AN,GameLog!$D:$D,'DET F'!$A20,GameLog!$E:$E,INDEX(Positions!$A$1:$B$9,MATCH('DET F'!$B20,Positions!$A$1:$A$9,0),2),GameLog!$C:$C,"DET")</f>
        <v>1</v>
      </c>
      <c r="G20">
        <f>SUMIFS(GameLog!AO:AO,GameLog!$D:$D,'DET F'!$A20,GameLog!$E:$E,INDEX(Positions!$A$1:$B$9,MATCH('DET F'!$B20,Positions!$A$1:$A$9,0),2),GameLog!$C:$C,"DET")</f>
        <v>0</v>
      </c>
      <c r="H20">
        <f>SUMIFS(GameLog!AP:AP,GameLog!$D:$D,'DET F'!$A20,GameLog!$E:$E,INDEX(Positions!$A$1:$B$9,MATCH('DET F'!$B20,Positions!$A$1:$A$9,0),2),GameLog!$C:$C,"DET")</f>
        <v>0</v>
      </c>
      <c r="I20">
        <f>SUMIFS(GameLog!AQ:AQ,GameLog!$D:$D,'DET F'!$A20,GameLog!$E:$E,INDEX(Positions!$A$1:$B$9,MATCH('DET F'!$B20,Positions!$A$1:$A$9,0),2),GameLog!$C:$C,"DET")</f>
        <v>0</v>
      </c>
      <c r="J20">
        <f>SUMIFS(GameLog!AR:AR,GameLog!$D:$D,'DET F'!$A20,GameLog!$E:$E,INDEX(Positions!$A$1:$B$9,MATCH('DET F'!$B20,Positions!$A$1:$A$9,0),2),GameLog!$C:$C,"DET")</f>
        <v>0</v>
      </c>
      <c r="K20">
        <f>SUMIFS(GameLog!AS:AS,GameLog!$D:$D,'DET F'!$A20,GameLog!$E:$E,INDEX(Positions!$A$1:$B$9,MATCH('DET F'!$B20,Positions!$A$1:$A$9,0),2),GameLog!$C:$C,"DET")</f>
        <v>0</v>
      </c>
      <c r="L20">
        <f>SUMIFS(GameLog!AT:AT,GameLog!$D:$D,'DET F'!$A20,GameLog!$E:$E,INDEX(Positions!$A$1:$B$9,MATCH('DET F'!$B20,Positions!$A$1:$A$9,0),2),GameLog!$C:$C,"DET")</f>
        <v>0</v>
      </c>
      <c r="M20">
        <f>SUMIFS(GameLog!AU:AU,GameLog!$D:$D,'DET F'!$A20,GameLog!$E:$E,INDEX(Positions!$A$1:$B$9,MATCH('DET F'!$B20,Positions!$A$1:$A$9,0),2),GameLog!$C:$C,"DET")</f>
        <v>0</v>
      </c>
      <c r="N20">
        <f>SUMIFS(GameLog!AV:AV,GameLog!$D:$D,'DET F'!$A20,GameLog!$E:$E,INDEX(Positions!$A$1:$B$9,MATCH('DET F'!$B20,Positions!$A$1:$A$9,0),2),GameLog!$C:$C,"DET")</f>
        <v>0</v>
      </c>
      <c r="O20" s="8">
        <f t="shared" si="0"/>
        <v>1</v>
      </c>
      <c r="P20" s="18" t="str">
        <f t="shared" si="1"/>
        <v/>
      </c>
    </row>
    <row r="21" spans="1:16">
      <c r="A21" t="s">
        <v>2959</v>
      </c>
      <c r="B21" t="s">
        <v>2443</v>
      </c>
      <c r="C21">
        <f>COUNTIFS(GameLog!D:D,'DET F'!A21,GameLog!C:C,"DET",GameLog!E:E,INDEX(Positions!$A$1:$B$9,MATCH('DET F'!$B21,Positions!$A$1:$A$9,0),2))</f>
        <v>1</v>
      </c>
      <c r="D21">
        <f>SUMIFS(GameLog!F:F,GameLog!$D:$D,'DET F'!A21,GameLog!$E:$E,INDEX(Positions!$A$1:$B$9,MATCH('DET F'!$B21,Positions!$A$1:$A$9,0),2),GameLog!$C:$C,"DET")</f>
        <v>1</v>
      </c>
      <c r="E21" s="12">
        <f>SUMIFS(GameLog!AM:AM,GameLog!$D:$D,'DET F'!$A21,GameLog!$E:$E,INDEX(Positions!$A$1:$B$9,MATCH('DET F'!$B21,Positions!$A$1:$A$9,0),2),GameLog!$C:$C,"DET")</f>
        <v>2.3333333333333335</v>
      </c>
      <c r="F21">
        <f>SUMIFS(GameLog!AN:AN,GameLog!$D:$D,'DET F'!$A21,GameLog!$E:$E,INDEX(Positions!$A$1:$B$9,MATCH('DET F'!$B21,Positions!$A$1:$A$9,0),2),GameLog!$C:$C,"DET")</f>
        <v>0</v>
      </c>
      <c r="G21">
        <f>SUMIFS(GameLog!AO:AO,GameLog!$D:$D,'DET F'!$A21,GameLog!$E:$E,INDEX(Positions!$A$1:$B$9,MATCH('DET F'!$B21,Positions!$A$1:$A$9,0),2),GameLog!$C:$C,"DET")</f>
        <v>1</v>
      </c>
      <c r="H21">
        <f>SUMIFS(GameLog!AP:AP,GameLog!$D:$D,'DET F'!$A21,GameLog!$E:$E,INDEX(Positions!$A$1:$B$9,MATCH('DET F'!$B21,Positions!$A$1:$A$9,0),2),GameLog!$C:$C,"DET")</f>
        <v>0</v>
      </c>
      <c r="I21">
        <f>SUMIFS(GameLog!AQ:AQ,GameLog!$D:$D,'DET F'!$A21,GameLog!$E:$E,INDEX(Positions!$A$1:$B$9,MATCH('DET F'!$B21,Positions!$A$1:$A$9,0),2),GameLog!$C:$C,"DET")</f>
        <v>0</v>
      </c>
      <c r="J21">
        <f>SUMIFS(GameLog!AR:AR,GameLog!$D:$D,'DET F'!$A21,GameLog!$E:$E,INDEX(Positions!$A$1:$B$9,MATCH('DET F'!$B21,Positions!$A$1:$A$9,0),2),GameLog!$C:$C,"DET")</f>
        <v>0</v>
      </c>
      <c r="K21">
        <f>SUMIFS(GameLog!AS:AS,GameLog!$D:$D,'DET F'!$A21,GameLog!$E:$E,INDEX(Positions!$A$1:$B$9,MATCH('DET F'!$B21,Positions!$A$1:$A$9,0),2),GameLog!$C:$C,"DET")</f>
        <v>0</v>
      </c>
      <c r="L21">
        <f>SUMIFS(GameLog!AT:AT,GameLog!$D:$D,'DET F'!$A21,GameLog!$E:$E,INDEX(Positions!$A$1:$B$9,MATCH('DET F'!$B21,Positions!$A$1:$A$9,0),2),GameLog!$C:$C,"DET")</f>
        <v>0</v>
      </c>
      <c r="M21">
        <f>SUMIFS(GameLog!AU:AU,GameLog!$D:$D,'DET F'!$A21,GameLog!$E:$E,INDEX(Positions!$A$1:$B$9,MATCH('DET F'!$B21,Positions!$A$1:$A$9,0),2),GameLog!$C:$C,"DET")</f>
        <v>0</v>
      </c>
      <c r="N21">
        <f>SUMIFS(GameLog!AV:AV,GameLog!$D:$D,'DET F'!$A21,GameLog!$E:$E,INDEX(Positions!$A$1:$B$9,MATCH('DET F'!$B21,Positions!$A$1:$A$9,0),2),GameLog!$C:$C,"DET")</f>
        <v>0</v>
      </c>
      <c r="O21" s="8">
        <f t="shared" si="0"/>
        <v>1</v>
      </c>
      <c r="P21" s="18" t="str">
        <f t="shared" si="1"/>
        <v/>
      </c>
    </row>
    <row r="22" spans="1:16">
      <c r="A22" t="s">
        <v>2960</v>
      </c>
      <c r="B22" t="s">
        <v>2443</v>
      </c>
      <c r="C22">
        <f>COUNTIFS(GameLog!D:D,'DET F'!A22,GameLog!C:C,"DET",GameLog!E:E,INDEX(Positions!$A$1:$B$9,MATCH('DET F'!$B22,Positions!$A$1:$A$9,0),2))</f>
        <v>0</v>
      </c>
      <c r="D22">
        <f>SUMIFS(GameLog!F:F,GameLog!$D:$D,'DET F'!A22,GameLog!$E:$E,INDEX(Positions!$A$1:$B$9,MATCH('DET F'!$B22,Positions!$A$1:$A$9,0),2),GameLog!$C:$C,"DET")</f>
        <v>0</v>
      </c>
      <c r="E22" s="12">
        <f>SUMIFS(GameLog!AM:AM,GameLog!$D:$D,'DET F'!$A22,GameLog!$E:$E,INDEX(Positions!$A$1:$B$9,MATCH('DET F'!$B22,Positions!$A$1:$A$9,0),2),GameLog!$C:$C,"DET")</f>
        <v>0</v>
      </c>
      <c r="F22">
        <f>SUMIFS(GameLog!AN:AN,GameLog!$D:$D,'DET F'!$A22,GameLog!$E:$E,INDEX(Positions!$A$1:$B$9,MATCH('DET F'!$B22,Positions!$A$1:$A$9,0),2),GameLog!$C:$C,"DET")</f>
        <v>0</v>
      </c>
      <c r="G22">
        <f>SUMIFS(GameLog!AO:AO,GameLog!$D:$D,'DET F'!$A22,GameLog!$E:$E,INDEX(Positions!$A$1:$B$9,MATCH('DET F'!$B22,Positions!$A$1:$A$9,0),2),GameLog!$C:$C,"DET")</f>
        <v>0</v>
      </c>
      <c r="H22">
        <f>SUMIFS(GameLog!AP:AP,GameLog!$D:$D,'DET F'!$A22,GameLog!$E:$E,INDEX(Positions!$A$1:$B$9,MATCH('DET F'!$B22,Positions!$A$1:$A$9,0),2),GameLog!$C:$C,"DET")</f>
        <v>0</v>
      </c>
      <c r="I22">
        <f>SUMIFS(GameLog!AQ:AQ,GameLog!$D:$D,'DET F'!$A22,GameLog!$E:$E,INDEX(Positions!$A$1:$B$9,MATCH('DET F'!$B22,Positions!$A$1:$A$9,0),2),GameLog!$C:$C,"DET")</f>
        <v>0</v>
      </c>
      <c r="J22">
        <f>SUMIFS(GameLog!AR:AR,GameLog!$D:$D,'DET F'!$A22,GameLog!$E:$E,INDEX(Positions!$A$1:$B$9,MATCH('DET F'!$B22,Positions!$A$1:$A$9,0),2),GameLog!$C:$C,"DET")</f>
        <v>0</v>
      </c>
      <c r="K22">
        <f>SUMIFS(GameLog!AS:AS,GameLog!$D:$D,'DET F'!$A22,GameLog!$E:$E,INDEX(Positions!$A$1:$B$9,MATCH('DET F'!$B22,Positions!$A$1:$A$9,0),2),GameLog!$C:$C,"DET")</f>
        <v>0</v>
      </c>
      <c r="L22">
        <f>SUMIFS(GameLog!AT:AT,GameLog!$D:$D,'DET F'!$A22,GameLog!$E:$E,INDEX(Positions!$A$1:$B$9,MATCH('DET F'!$B22,Positions!$A$1:$A$9,0),2),GameLog!$C:$C,"DET")</f>
        <v>0</v>
      </c>
      <c r="M22">
        <f>SUMIFS(GameLog!AU:AU,GameLog!$D:$D,'DET F'!$A22,GameLog!$E:$E,INDEX(Positions!$A$1:$B$9,MATCH('DET F'!$B22,Positions!$A$1:$A$9,0),2),GameLog!$C:$C,"DET")</f>
        <v>0</v>
      </c>
      <c r="N22">
        <f>SUMIFS(GameLog!AV:AV,GameLog!$D:$D,'DET F'!$A22,GameLog!$E:$E,INDEX(Positions!$A$1:$B$9,MATCH('DET F'!$B22,Positions!$A$1:$A$9,0),2),GameLog!$C:$C,"DET")</f>
        <v>0</v>
      </c>
      <c r="O22" s="8">
        <f t="shared" si="0"/>
        <v>0</v>
      </c>
      <c r="P22" s="18" t="str">
        <f t="shared" si="1"/>
        <v/>
      </c>
    </row>
    <row r="23" spans="1:16">
      <c r="A23" t="s">
        <v>2941</v>
      </c>
      <c r="B23" t="s">
        <v>2429</v>
      </c>
      <c r="C23">
        <f>COUNTIFS(GameLog!D:D,'DET F'!A23,GameLog!C:C,"DET",GameLog!E:E,INDEX(Positions!$A$1:$B$9,MATCH('DET F'!$B23,Positions!$A$1:$A$9,0),2))</f>
        <v>2</v>
      </c>
      <c r="D23">
        <f>SUMIFS(GameLog!F:F,GameLog!$D:$D,'DET F'!A23,GameLog!$E:$E,INDEX(Positions!$A$1:$B$9,MATCH('DET F'!$B23,Positions!$A$1:$A$9,0),2),GameLog!$C:$C,"DET")</f>
        <v>2</v>
      </c>
      <c r="E23" s="12">
        <f>SUMIFS(GameLog!AM:AM,GameLog!$D:$D,'DET F'!$A23,GameLog!$E:$E,INDEX(Positions!$A$1:$B$9,MATCH('DET F'!$B23,Positions!$A$1:$A$9,0),2),GameLog!$C:$C,"DET")</f>
        <v>16</v>
      </c>
      <c r="F23">
        <f>SUMIFS(GameLog!AN:AN,GameLog!$D:$D,'DET F'!$A23,GameLog!$E:$E,INDEX(Positions!$A$1:$B$9,MATCH('DET F'!$B23,Positions!$A$1:$A$9,0),2),GameLog!$C:$C,"DET")</f>
        <v>14</v>
      </c>
      <c r="G23">
        <f>SUMIFS(GameLog!AO:AO,GameLog!$D:$D,'DET F'!$A23,GameLog!$E:$E,INDEX(Positions!$A$1:$B$9,MATCH('DET F'!$B23,Positions!$A$1:$A$9,0),2),GameLog!$C:$C,"DET")</f>
        <v>2</v>
      </c>
      <c r="H23">
        <f>SUMIFS(GameLog!AP:AP,GameLog!$D:$D,'DET F'!$A23,GameLog!$E:$E,INDEX(Positions!$A$1:$B$9,MATCH('DET F'!$B23,Positions!$A$1:$A$9,0),2),GameLog!$C:$C,"DET")</f>
        <v>0</v>
      </c>
      <c r="I23">
        <f>SUMIFS(GameLog!AQ:AQ,GameLog!$D:$D,'DET F'!$A23,GameLog!$E:$E,INDEX(Positions!$A$1:$B$9,MATCH('DET F'!$B23,Positions!$A$1:$A$9,0),2),GameLog!$C:$C,"DET")</f>
        <v>0</v>
      </c>
      <c r="J23">
        <f>SUMIFS(GameLog!AR:AR,GameLog!$D:$D,'DET F'!$A23,GameLog!$E:$E,INDEX(Positions!$A$1:$B$9,MATCH('DET F'!$B23,Positions!$A$1:$A$9,0),2),GameLog!$C:$C,"DET")</f>
        <v>0</v>
      </c>
      <c r="K23">
        <f>SUMIFS(GameLog!AS:AS,GameLog!$D:$D,'DET F'!$A23,GameLog!$E:$E,INDEX(Positions!$A$1:$B$9,MATCH('DET F'!$B23,Positions!$A$1:$A$9,0),2),GameLog!$C:$C,"DET")</f>
        <v>0</v>
      </c>
      <c r="L23">
        <f>SUMIFS(GameLog!AT:AT,GameLog!$D:$D,'DET F'!$A23,GameLog!$E:$E,INDEX(Positions!$A$1:$B$9,MATCH('DET F'!$B23,Positions!$A$1:$A$9,0),2),GameLog!$C:$C,"DET")</f>
        <v>1</v>
      </c>
      <c r="M23">
        <f>SUMIFS(GameLog!AU:AU,GameLog!$D:$D,'DET F'!$A23,GameLog!$E:$E,INDEX(Positions!$A$1:$B$9,MATCH('DET F'!$B23,Positions!$A$1:$A$9,0),2),GameLog!$C:$C,"DET")</f>
        <v>1</v>
      </c>
      <c r="N23">
        <f>SUMIFS(GameLog!AV:AV,GameLog!$D:$D,'DET F'!$A23,GameLog!$E:$E,INDEX(Positions!$A$1:$B$9,MATCH('DET F'!$B23,Positions!$A$1:$A$9,0),2),GameLog!$C:$C,"DET")</f>
        <v>0</v>
      </c>
      <c r="O23" s="8">
        <f t="shared" si="0"/>
        <v>1</v>
      </c>
      <c r="P23" s="18">
        <f t="shared" si="1"/>
        <v>0.5</v>
      </c>
    </row>
    <row r="24" spans="1:16">
      <c r="A24" t="s">
        <v>2956</v>
      </c>
      <c r="B24" t="s">
        <v>2429</v>
      </c>
      <c r="C24">
        <f>COUNTIFS(GameLog!D:D,'DET F'!A24,GameLog!C:C,"DET",GameLog!E:E,INDEX(Positions!$A$1:$B$9,MATCH('DET F'!$B24,Positions!$A$1:$A$9,0),2))</f>
        <v>0</v>
      </c>
      <c r="D24">
        <f>SUMIFS(GameLog!F:F,GameLog!$D:$D,'DET F'!A24,GameLog!$E:$E,INDEX(Positions!$A$1:$B$9,MATCH('DET F'!$B24,Positions!$A$1:$A$9,0),2),GameLog!$C:$C,"DET")</f>
        <v>0</v>
      </c>
      <c r="E24" s="12">
        <f>SUMIFS(GameLog!AM:AM,GameLog!$D:$D,'DET F'!$A24,GameLog!$E:$E,INDEX(Positions!$A$1:$B$9,MATCH('DET F'!$B24,Positions!$A$1:$A$9,0),2),GameLog!$C:$C,"DET")</f>
        <v>0</v>
      </c>
      <c r="F24">
        <f>SUMIFS(GameLog!AN:AN,GameLog!$D:$D,'DET F'!$A24,GameLog!$E:$E,INDEX(Positions!$A$1:$B$9,MATCH('DET F'!$B24,Positions!$A$1:$A$9,0),2),GameLog!$C:$C,"DET")</f>
        <v>0</v>
      </c>
      <c r="G24">
        <f>SUMIFS(GameLog!AO:AO,GameLog!$D:$D,'DET F'!$A24,GameLog!$E:$E,INDEX(Positions!$A$1:$B$9,MATCH('DET F'!$B24,Positions!$A$1:$A$9,0),2),GameLog!$C:$C,"DET")</f>
        <v>0</v>
      </c>
      <c r="H24">
        <f>SUMIFS(GameLog!AP:AP,GameLog!$D:$D,'DET F'!$A24,GameLog!$E:$E,INDEX(Positions!$A$1:$B$9,MATCH('DET F'!$B24,Positions!$A$1:$A$9,0),2),GameLog!$C:$C,"DET")</f>
        <v>0</v>
      </c>
      <c r="I24">
        <f>SUMIFS(GameLog!AQ:AQ,GameLog!$D:$D,'DET F'!$A24,GameLog!$E:$E,INDEX(Positions!$A$1:$B$9,MATCH('DET F'!$B24,Positions!$A$1:$A$9,0),2),GameLog!$C:$C,"DET")</f>
        <v>0</v>
      </c>
      <c r="J24">
        <f>SUMIFS(GameLog!AR:AR,GameLog!$D:$D,'DET F'!$A24,GameLog!$E:$E,INDEX(Positions!$A$1:$B$9,MATCH('DET F'!$B24,Positions!$A$1:$A$9,0),2),GameLog!$C:$C,"DET")</f>
        <v>0</v>
      </c>
      <c r="K24">
        <f>SUMIFS(GameLog!AS:AS,GameLog!$D:$D,'DET F'!$A24,GameLog!$E:$E,INDEX(Positions!$A$1:$B$9,MATCH('DET F'!$B24,Positions!$A$1:$A$9,0),2),GameLog!$C:$C,"DET")</f>
        <v>0</v>
      </c>
      <c r="L24">
        <f>SUMIFS(GameLog!AT:AT,GameLog!$D:$D,'DET F'!$A24,GameLog!$E:$E,INDEX(Positions!$A$1:$B$9,MATCH('DET F'!$B24,Positions!$A$1:$A$9,0),2),GameLog!$C:$C,"DET")</f>
        <v>0</v>
      </c>
      <c r="M24">
        <f>SUMIFS(GameLog!AU:AU,GameLog!$D:$D,'DET F'!$A24,GameLog!$E:$E,INDEX(Positions!$A$1:$B$9,MATCH('DET F'!$B24,Positions!$A$1:$A$9,0),2),GameLog!$C:$C,"DET")</f>
        <v>0</v>
      </c>
      <c r="N24">
        <f>SUMIFS(GameLog!AV:AV,GameLog!$D:$D,'DET F'!$A24,GameLog!$E:$E,INDEX(Positions!$A$1:$B$9,MATCH('DET F'!$B24,Positions!$A$1:$A$9,0),2),GameLog!$C:$C,"DET")</f>
        <v>0</v>
      </c>
      <c r="O24" s="8">
        <f t="shared" si="0"/>
        <v>0</v>
      </c>
      <c r="P24" s="18">
        <f t="shared" si="1"/>
        <v>0</v>
      </c>
    </row>
    <row r="25" spans="1:16">
      <c r="A25" t="s">
        <v>2952</v>
      </c>
      <c r="B25" t="s">
        <v>2429</v>
      </c>
      <c r="C25">
        <f>COUNTIFS(GameLog!D:D,'DET F'!A25,GameLog!C:C,"DET",GameLog!E:E,INDEX(Positions!$A$1:$B$9,MATCH('DET F'!$B25,Positions!$A$1:$A$9,0),2))</f>
        <v>1</v>
      </c>
      <c r="D25">
        <f>SUMIFS(GameLog!F:F,GameLog!$D:$D,'DET F'!A25,GameLog!$E:$E,INDEX(Positions!$A$1:$B$9,MATCH('DET F'!$B25,Positions!$A$1:$A$9,0),2),GameLog!$C:$C,"DET")</f>
        <v>1</v>
      </c>
      <c r="E25" s="12">
        <f>SUMIFS(GameLog!AM:AM,GameLog!$D:$D,'DET F'!$A25,GameLog!$E:$E,INDEX(Positions!$A$1:$B$9,MATCH('DET F'!$B25,Positions!$A$1:$A$9,0),2),GameLog!$C:$C,"DET")</f>
        <v>8</v>
      </c>
      <c r="F25">
        <f>SUMIFS(GameLog!AN:AN,GameLog!$D:$D,'DET F'!$A25,GameLog!$E:$E,INDEX(Positions!$A$1:$B$9,MATCH('DET F'!$B25,Positions!$A$1:$A$9,0),2),GameLog!$C:$C,"DET")</f>
        <v>3</v>
      </c>
      <c r="G25">
        <f>SUMIFS(GameLog!AO:AO,GameLog!$D:$D,'DET F'!$A25,GameLog!$E:$E,INDEX(Positions!$A$1:$B$9,MATCH('DET F'!$B25,Positions!$A$1:$A$9,0),2),GameLog!$C:$C,"DET")</f>
        <v>0</v>
      </c>
      <c r="H25">
        <f>SUMIFS(GameLog!AP:AP,GameLog!$D:$D,'DET F'!$A25,GameLog!$E:$E,INDEX(Positions!$A$1:$B$9,MATCH('DET F'!$B25,Positions!$A$1:$A$9,0),2),GameLog!$C:$C,"DET")</f>
        <v>0</v>
      </c>
      <c r="I25">
        <f>SUMIFS(GameLog!AQ:AQ,GameLog!$D:$D,'DET F'!$A25,GameLog!$E:$E,INDEX(Positions!$A$1:$B$9,MATCH('DET F'!$B25,Positions!$A$1:$A$9,0),2),GameLog!$C:$C,"DET")</f>
        <v>0</v>
      </c>
      <c r="J25">
        <f>SUMIFS(GameLog!AR:AR,GameLog!$D:$D,'DET F'!$A25,GameLog!$E:$E,INDEX(Positions!$A$1:$B$9,MATCH('DET F'!$B25,Positions!$A$1:$A$9,0),2),GameLog!$C:$C,"DET")</f>
        <v>0</v>
      </c>
      <c r="K25">
        <f>SUMIFS(GameLog!AS:AS,GameLog!$D:$D,'DET F'!$A25,GameLog!$E:$E,INDEX(Positions!$A$1:$B$9,MATCH('DET F'!$B25,Positions!$A$1:$A$9,0),2),GameLog!$C:$C,"DET")</f>
        <v>0</v>
      </c>
      <c r="L25">
        <f>SUMIFS(GameLog!AT:AT,GameLog!$D:$D,'DET F'!$A25,GameLog!$E:$E,INDEX(Positions!$A$1:$B$9,MATCH('DET F'!$B25,Positions!$A$1:$A$9,0),2),GameLog!$C:$C,"DET")</f>
        <v>0</v>
      </c>
      <c r="M25">
        <f>SUMIFS(GameLog!AU:AU,GameLog!$D:$D,'DET F'!$A25,GameLog!$E:$E,INDEX(Positions!$A$1:$B$9,MATCH('DET F'!$B25,Positions!$A$1:$A$9,0),2),GameLog!$C:$C,"DET")</f>
        <v>0</v>
      </c>
      <c r="N25">
        <f>SUMIFS(GameLog!AV:AV,GameLog!$D:$D,'DET F'!$A25,GameLog!$E:$E,INDEX(Positions!$A$1:$B$9,MATCH('DET F'!$B25,Positions!$A$1:$A$9,0),2),GameLog!$C:$C,"DET")</f>
        <v>0</v>
      </c>
      <c r="O25" s="8">
        <f t="shared" si="0"/>
        <v>1</v>
      </c>
      <c r="P25" s="18">
        <f t="shared" si="1"/>
        <v>0</v>
      </c>
    </row>
    <row r="26" spans="1:16">
      <c r="A26" t="s">
        <v>2965</v>
      </c>
      <c r="B26" t="s">
        <v>2430</v>
      </c>
      <c r="C26">
        <f>COUNTIFS(GameLog!D:D,'DET F'!A26,GameLog!C:C,"DET",GameLog!E:E,INDEX(Positions!$A$1:$B$9,MATCH('DET F'!$B26,Positions!$A$1:$A$9,0),2))</f>
        <v>0</v>
      </c>
      <c r="D26">
        <f>SUMIFS(GameLog!F:F,GameLog!$D:$D,'DET F'!A26,GameLog!$E:$E,INDEX(Positions!$A$1:$B$9,MATCH('DET F'!$B26,Positions!$A$1:$A$9,0),2),GameLog!$C:$C,"DET")</f>
        <v>0</v>
      </c>
      <c r="E26" s="12">
        <f>SUMIFS(GameLog!AM:AM,GameLog!$D:$D,'DET F'!$A26,GameLog!$E:$E,INDEX(Positions!$A$1:$B$9,MATCH('DET F'!$B26,Positions!$A$1:$A$9,0),2),GameLog!$C:$C,"DET")</f>
        <v>0</v>
      </c>
      <c r="F26">
        <f>SUMIFS(GameLog!AN:AN,GameLog!$D:$D,'DET F'!$A26,GameLog!$E:$E,INDEX(Positions!$A$1:$B$9,MATCH('DET F'!$B26,Positions!$A$1:$A$9,0),2),GameLog!$C:$C,"DET")</f>
        <v>0</v>
      </c>
      <c r="G26">
        <f>SUMIFS(GameLog!AO:AO,GameLog!$D:$D,'DET F'!$A26,GameLog!$E:$E,INDEX(Positions!$A$1:$B$9,MATCH('DET F'!$B26,Positions!$A$1:$A$9,0),2),GameLog!$C:$C,"DET")</f>
        <v>0</v>
      </c>
      <c r="H26">
        <f>SUMIFS(GameLog!AP:AP,GameLog!$D:$D,'DET F'!$A26,GameLog!$E:$E,INDEX(Positions!$A$1:$B$9,MATCH('DET F'!$B26,Positions!$A$1:$A$9,0),2),GameLog!$C:$C,"DET")</f>
        <v>0</v>
      </c>
      <c r="I26">
        <f>SUMIFS(GameLog!AQ:AQ,GameLog!$D:$D,'DET F'!$A26,GameLog!$E:$E,INDEX(Positions!$A$1:$B$9,MATCH('DET F'!$B26,Positions!$A$1:$A$9,0),2),GameLog!$C:$C,"DET")</f>
        <v>0</v>
      </c>
      <c r="J26">
        <f>SUMIFS(GameLog!AR:AR,GameLog!$D:$D,'DET F'!$A26,GameLog!$E:$E,INDEX(Positions!$A$1:$B$9,MATCH('DET F'!$B26,Positions!$A$1:$A$9,0),2),GameLog!$C:$C,"DET")</f>
        <v>0</v>
      </c>
      <c r="K26">
        <f>SUMIFS(GameLog!AS:AS,GameLog!$D:$D,'DET F'!$A26,GameLog!$E:$E,INDEX(Positions!$A$1:$B$9,MATCH('DET F'!$B26,Positions!$A$1:$A$9,0),2),GameLog!$C:$C,"DET")</f>
        <v>0</v>
      </c>
      <c r="L26">
        <f>SUMIFS(GameLog!AT:AT,GameLog!$D:$D,'DET F'!$A26,GameLog!$E:$E,INDEX(Positions!$A$1:$B$9,MATCH('DET F'!$B26,Positions!$A$1:$A$9,0),2),GameLog!$C:$C,"DET")</f>
        <v>0</v>
      </c>
      <c r="M26">
        <f>SUMIFS(GameLog!AU:AU,GameLog!$D:$D,'DET F'!$A26,GameLog!$E:$E,INDEX(Positions!$A$1:$B$9,MATCH('DET F'!$B26,Positions!$A$1:$A$9,0),2),GameLog!$C:$C,"DET")</f>
        <v>0</v>
      </c>
      <c r="N26">
        <f>SUMIFS(GameLog!AV:AV,GameLog!$D:$D,'DET F'!$A26,GameLog!$E:$E,INDEX(Positions!$A$1:$B$9,MATCH('DET F'!$B26,Positions!$A$1:$A$9,0),2),GameLog!$C:$C,"DET")</f>
        <v>0</v>
      </c>
      <c r="O26" s="8">
        <f t="shared" si="0"/>
        <v>0</v>
      </c>
      <c r="P26" s="18" t="str">
        <f t="shared" si="1"/>
        <v/>
      </c>
    </row>
    <row r="27" spans="1:16">
      <c r="A27" t="s">
        <v>2942</v>
      </c>
      <c r="B27" t="s">
        <v>2430</v>
      </c>
      <c r="C27">
        <f>COUNTIFS(GameLog!D:D,'DET F'!A27,GameLog!C:C,"DET",GameLog!E:E,INDEX(Positions!$A$1:$B$9,MATCH('DET F'!$B27,Positions!$A$1:$A$9,0),2))</f>
        <v>3</v>
      </c>
      <c r="D27">
        <f>SUMIFS(GameLog!F:F,GameLog!$D:$D,'DET F'!A27,GameLog!$E:$E,INDEX(Positions!$A$1:$B$9,MATCH('DET F'!$B27,Positions!$A$1:$A$9,0),2),GameLog!$C:$C,"DET")</f>
        <v>3</v>
      </c>
      <c r="E27" s="12">
        <f>SUMIFS(GameLog!AM:AM,GameLog!$D:$D,'DET F'!$A27,GameLog!$E:$E,INDEX(Positions!$A$1:$B$9,MATCH('DET F'!$B27,Positions!$A$1:$A$9,0),2),GameLog!$C:$C,"DET")</f>
        <v>24</v>
      </c>
      <c r="F27">
        <f>SUMIFS(GameLog!AN:AN,GameLog!$D:$D,'DET F'!$A27,GameLog!$E:$E,INDEX(Positions!$A$1:$B$9,MATCH('DET F'!$B27,Positions!$A$1:$A$9,0),2),GameLog!$C:$C,"DET")</f>
        <v>29</v>
      </c>
      <c r="G27">
        <f>SUMIFS(GameLog!AO:AO,GameLog!$D:$D,'DET F'!$A27,GameLog!$E:$E,INDEX(Positions!$A$1:$B$9,MATCH('DET F'!$B27,Positions!$A$1:$A$9,0),2),GameLog!$C:$C,"DET")</f>
        <v>2</v>
      </c>
      <c r="H27">
        <f>SUMIFS(GameLog!AP:AP,GameLog!$D:$D,'DET F'!$A27,GameLog!$E:$E,INDEX(Positions!$A$1:$B$9,MATCH('DET F'!$B27,Positions!$A$1:$A$9,0),2),GameLog!$C:$C,"DET")</f>
        <v>0</v>
      </c>
      <c r="I27">
        <f>SUMIFS(GameLog!AQ:AQ,GameLog!$D:$D,'DET F'!$A27,GameLog!$E:$E,INDEX(Positions!$A$1:$B$9,MATCH('DET F'!$B27,Positions!$A$1:$A$9,0),2),GameLog!$C:$C,"DET")</f>
        <v>2</v>
      </c>
      <c r="J27">
        <f>SUMIFS(GameLog!AR:AR,GameLog!$D:$D,'DET F'!$A27,GameLog!$E:$E,INDEX(Positions!$A$1:$B$9,MATCH('DET F'!$B27,Positions!$A$1:$A$9,0),2),GameLog!$C:$C,"DET")</f>
        <v>0</v>
      </c>
      <c r="K27">
        <f>SUMIFS(GameLog!AS:AS,GameLog!$D:$D,'DET F'!$A27,GameLog!$E:$E,INDEX(Positions!$A$1:$B$9,MATCH('DET F'!$B27,Positions!$A$1:$A$9,0),2),GameLog!$C:$C,"DET")</f>
        <v>0</v>
      </c>
      <c r="L27">
        <f>SUMIFS(GameLog!AT:AT,GameLog!$D:$D,'DET F'!$A27,GameLog!$E:$E,INDEX(Positions!$A$1:$B$9,MATCH('DET F'!$B27,Positions!$A$1:$A$9,0),2),GameLog!$C:$C,"DET")</f>
        <v>0</v>
      </c>
      <c r="M27">
        <f>SUMIFS(GameLog!AU:AU,GameLog!$D:$D,'DET F'!$A27,GameLog!$E:$E,INDEX(Positions!$A$1:$B$9,MATCH('DET F'!$B27,Positions!$A$1:$A$9,0),2),GameLog!$C:$C,"DET")</f>
        <v>0</v>
      </c>
      <c r="N27">
        <f>SUMIFS(GameLog!AV:AV,GameLog!$D:$D,'DET F'!$A27,GameLog!$E:$E,INDEX(Positions!$A$1:$B$9,MATCH('DET F'!$B27,Positions!$A$1:$A$9,0),2),GameLog!$C:$C,"DET")</f>
        <v>0</v>
      </c>
      <c r="O27" s="8">
        <f t="shared" si="0"/>
        <v>1</v>
      </c>
      <c r="P27" s="18" t="str">
        <f t="shared" si="1"/>
        <v/>
      </c>
    </row>
    <row r="28" spans="1:16">
      <c r="A28" t="s">
        <v>2951</v>
      </c>
      <c r="B28" t="s">
        <v>2430</v>
      </c>
      <c r="C28">
        <f>COUNTIFS(GameLog!D:D,'DET F'!A28,GameLog!C:C,"DET",GameLog!E:E,INDEX(Positions!$A$1:$B$9,MATCH('DET F'!$B28,Positions!$A$1:$A$9,0),2))</f>
        <v>0</v>
      </c>
      <c r="D28">
        <f>SUMIFS(GameLog!F:F,GameLog!$D:$D,'DET F'!A28,GameLog!$E:$E,INDEX(Positions!$A$1:$B$9,MATCH('DET F'!$B28,Positions!$A$1:$A$9,0),2),GameLog!$C:$C,"DET")</f>
        <v>0</v>
      </c>
      <c r="E28" s="12">
        <f>SUMIFS(GameLog!AM:AM,GameLog!$D:$D,'DET F'!$A28,GameLog!$E:$E,INDEX(Positions!$A$1:$B$9,MATCH('DET F'!$B28,Positions!$A$1:$A$9,0),2),GameLog!$C:$C,"DET")</f>
        <v>0</v>
      </c>
      <c r="F28">
        <f>SUMIFS(GameLog!AN:AN,GameLog!$D:$D,'DET F'!$A28,GameLog!$E:$E,INDEX(Positions!$A$1:$B$9,MATCH('DET F'!$B28,Positions!$A$1:$A$9,0),2),GameLog!$C:$C,"DET")</f>
        <v>0</v>
      </c>
      <c r="G28">
        <f>SUMIFS(GameLog!AO:AO,GameLog!$D:$D,'DET F'!$A28,GameLog!$E:$E,INDEX(Positions!$A$1:$B$9,MATCH('DET F'!$B28,Positions!$A$1:$A$9,0),2),GameLog!$C:$C,"DET")</f>
        <v>0</v>
      </c>
      <c r="H28">
        <f>SUMIFS(GameLog!AP:AP,GameLog!$D:$D,'DET F'!$A28,GameLog!$E:$E,INDEX(Positions!$A$1:$B$9,MATCH('DET F'!$B28,Positions!$A$1:$A$9,0),2),GameLog!$C:$C,"DET")</f>
        <v>0</v>
      </c>
      <c r="I28">
        <f>SUMIFS(GameLog!AQ:AQ,GameLog!$D:$D,'DET F'!$A28,GameLog!$E:$E,INDEX(Positions!$A$1:$B$9,MATCH('DET F'!$B28,Positions!$A$1:$A$9,0),2),GameLog!$C:$C,"DET")</f>
        <v>0</v>
      </c>
      <c r="J28">
        <f>SUMIFS(GameLog!AR:AR,GameLog!$D:$D,'DET F'!$A28,GameLog!$E:$E,INDEX(Positions!$A$1:$B$9,MATCH('DET F'!$B28,Positions!$A$1:$A$9,0),2),GameLog!$C:$C,"DET")</f>
        <v>0</v>
      </c>
      <c r="K28">
        <f>SUMIFS(GameLog!AS:AS,GameLog!$D:$D,'DET F'!$A28,GameLog!$E:$E,INDEX(Positions!$A$1:$B$9,MATCH('DET F'!$B28,Positions!$A$1:$A$9,0),2),GameLog!$C:$C,"DET")</f>
        <v>0</v>
      </c>
      <c r="L28">
        <f>SUMIFS(GameLog!AT:AT,GameLog!$D:$D,'DET F'!$A28,GameLog!$E:$E,INDEX(Positions!$A$1:$B$9,MATCH('DET F'!$B28,Positions!$A$1:$A$9,0),2),GameLog!$C:$C,"DET")</f>
        <v>0</v>
      </c>
      <c r="M28">
        <f>SUMIFS(GameLog!AU:AU,GameLog!$D:$D,'DET F'!$A28,GameLog!$E:$E,INDEX(Positions!$A$1:$B$9,MATCH('DET F'!$B28,Positions!$A$1:$A$9,0),2),GameLog!$C:$C,"DET")</f>
        <v>0</v>
      </c>
      <c r="N28">
        <f>SUMIFS(GameLog!AV:AV,GameLog!$D:$D,'DET F'!$A28,GameLog!$E:$E,INDEX(Positions!$A$1:$B$9,MATCH('DET F'!$B28,Positions!$A$1:$A$9,0),2),GameLog!$C:$C,"DET")</f>
        <v>0</v>
      </c>
      <c r="O28" s="8">
        <f t="shared" si="0"/>
        <v>0</v>
      </c>
      <c r="P28" s="18" t="str">
        <f t="shared" si="1"/>
        <v/>
      </c>
    </row>
    <row r="29" spans="1:16">
      <c r="A29" t="s">
        <v>2955</v>
      </c>
      <c r="B29" t="s">
        <v>2430</v>
      </c>
      <c r="C29">
        <f>COUNTIFS(GameLog!D:D,'DET F'!A29,GameLog!C:C,"DET",GameLog!E:E,INDEX(Positions!$A$1:$B$9,MATCH('DET F'!$B29,Positions!$A$1:$A$9,0),2))</f>
        <v>0</v>
      </c>
      <c r="D29">
        <f>SUMIFS(GameLog!F:F,GameLog!$D:$D,'DET F'!A29,GameLog!$E:$E,INDEX(Positions!$A$1:$B$9,MATCH('DET F'!$B29,Positions!$A$1:$A$9,0),2),GameLog!$C:$C,"DET")</f>
        <v>0</v>
      </c>
      <c r="E29" s="12">
        <f>SUMIFS(GameLog!AM:AM,GameLog!$D:$D,'DET F'!$A29,GameLog!$E:$E,INDEX(Positions!$A$1:$B$9,MATCH('DET F'!$B29,Positions!$A$1:$A$9,0),2),GameLog!$C:$C,"DET")</f>
        <v>0</v>
      </c>
      <c r="F29">
        <f>SUMIFS(GameLog!AN:AN,GameLog!$D:$D,'DET F'!$A29,GameLog!$E:$E,INDEX(Positions!$A$1:$B$9,MATCH('DET F'!$B29,Positions!$A$1:$A$9,0),2),GameLog!$C:$C,"DET")</f>
        <v>0</v>
      </c>
      <c r="G29">
        <f>SUMIFS(GameLog!AO:AO,GameLog!$D:$D,'DET F'!$A29,GameLog!$E:$E,INDEX(Positions!$A$1:$B$9,MATCH('DET F'!$B29,Positions!$A$1:$A$9,0),2),GameLog!$C:$C,"DET")</f>
        <v>0</v>
      </c>
      <c r="H29">
        <f>SUMIFS(GameLog!AP:AP,GameLog!$D:$D,'DET F'!$A29,GameLog!$E:$E,INDEX(Positions!$A$1:$B$9,MATCH('DET F'!$B29,Positions!$A$1:$A$9,0),2),GameLog!$C:$C,"DET")</f>
        <v>0</v>
      </c>
      <c r="I29">
        <f>SUMIFS(GameLog!AQ:AQ,GameLog!$D:$D,'DET F'!$A29,GameLog!$E:$E,INDEX(Positions!$A$1:$B$9,MATCH('DET F'!$B29,Positions!$A$1:$A$9,0),2),GameLog!$C:$C,"DET")</f>
        <v>0</v>
      </c>
      <c r="J29">
        <f>SUMIFS(GameLog!AR:AR,GameLog!$D:$D,'DET F'!$A29,GameLog!$E:$E,INDEX(Positions!$A$1:$B$9,MATCH('DET F'!$B29,Positions!$A$1:$A$9,0),2),GameLog!$C:$C,"DET")</f>
        <v>0</v>
      </c>
      <c r="K29">
        <f>SUMIFS(GameLog!AS:AS,GameLog!$D:$D,'DET F'!$A29,GameLog!$E:$E,INDEX(Positions!$A$1:$B$9,MATCH('DET F'!$B29,Positions!$A$1:$A$9,0),2),GameLog!$C:$C,"DET")</f>
        <v>0</v>
      </c>
      <c r="L29">
        <f>SUMIFS(GameLog!AT:AT,GameLog!$D:$D,'DET F'!$A29,GameLog!$E:$E,INDEX(Positions!$A$1:$B$9,MATCH('DET F'!$B29,Positions!$A$1:$A$9,0),2),GameLog!$C:$C,"DET")</f>
        <v>0</v>
      </c>
      <c r="M29">
        <f>SUMIFS(GameLog!AU:AU,GameLog!$D:$D,'DET F'!$A29,GameLog!$E:$E,INDEX(Positions!$A$1:$B$9,MATCH('DET F'!$B29,Positions!$A$1:$A$9,0),2),GameLog!$C:$C,"DET")</f>
        <v>0</v>
      </c>
      <c r="N29">
        <f>SUMIFS(GameLog!AV:AV,GameLog!$D:$D,'DET F'!$A29,GameLog!$E:$E,INDEX(Positions!$A$1:$B$9,MATCH('DET F'!$B29,Positions!$A$1:$A$9,0),2),GameLog!$C:$C,"DET")</f>
        <v>0</v>
      </c>
      <c r="O29" s="8">
        <f t="shared" si="0"/>
        <v>0</v>
      </c>
      <c r="P29" s="18" t="str">
        <f t="shared" si="1"/>
        <v/>
      </c>
    </row>
    <row r="30" spans="1:16">
      <c r="A30" t="s">
        <v>2965</v>
      </c>
      <c r="B30" t="s">
        <v>2411</v>
      </c>
      <c r="C30">
        <f>COUNTIFS(GameLog!D:D,'DET F'!A30,GameLog!C:C,"DET",GameLog!E:E,INDEX(Positions!$A$1:$B$9,MATCH('DET F'!$B30,Positions!$A$1:$A$9,0),2))</f>
        <v>0</v>
      </c>
      <c r="D30">
        <f>SUMIFS(GameLog!F:F,GameLog!$D:$D,'DET F'!A30,GameLog!$E:$E,INDEX(Positions!$A$1:$B$9,MATCH('DET F'!$B30,Positions!$A$1:$A$9,0),2),GameLog!$C:$C,"DET")</f>
        <v>0</v>
      </c>
      <c r="E30" s="12">
        <f>SUMIFS(GameLog!AM:AM,GameLog!$D:$D,'DET F'!$A30,GameLog!$E:$E,INDEX(Positions!$A$1:$B$9,MATCH('DET F'!$B30,Positions!$A$1:$A$9,0),2),GameLog!$C:$C,"DET")</f>
        <v>0</v>
      </c>
      <c r="F30">
        <f>SUMIFS(GameLog!AN:AN,GameLog!$D:$D,'DET F'!$A30,GameLog!$E:$E,INDEX(Positions!$A$1:$B$9,MATCH('DET F'!$B30,Positions!$A$1:$A$9,0),2),GameLog!$C:$C,"DET")</f>
        <v>0</v>
      </c>
      <c r="G30">
        <f>SUMIFS(GameLog!AO:AO,GameLog!$D:$D,'DET F'!$A30,GameLog!$E:$E,INDEX(Positions!$A$1:$B$9,MATCH('DET F'!$B30,Positions!$A$1:$A$9,0),2),GameLog!$C:$C,"DET")</f>
        <v>0</v>
      </c>
      <c r="H30">
        <f>SUMIFS(GameLog!AP:AP,GameLog!$D:$D,'DET F'!$A30,GameLog!$E:$E,INDEX(Positions!$A$1:$B$9,MATCH('DET F'!$B30,Positions!$A$1:$A$9,0),2),GameLog!$C:$C,"DET")</f>
        <v>0</v>
      </c>
      <c r="I30">
        <f>SUMIFS(GameLog!AQ:AQ,GameLog!$D:$D,'DET F'!$A30,GameLog!$E:$E,INDEX(Positions!$A$1:$B$9,MATCH('DET F'!$B30,Positions!$A$1:$A$9,0),2),GameLog!$C:$C,"DET")</f>
        <v>0</v>
      </c>
      <c r="J30">
        <f>SUMIFS(GameLog!AR:AR,GameLog!$D:$D,'DET F'!$A30,GameLog!$E:$E,INDEX(Positions!$A$1:$B$9,MATCH('DET F'!$B30,Positions!$A$1:$A$9,0),2),GameLog!$C:$C,"DET")</f>
        <v>0</v>
      </c>
      <c r="K30">
        <f>SUMIFS(GameLog!AS:AS,GameLog!$D:$D,'DET F'!$A30,GameLog!$E:$E,INDEX(Positions!$A$1:$B$9,MATCH('DET F'!$B30,Positions!$A$1:$A$9,0),2),GameLog!$C:$C,"DET")</f>
        <v>0</v>
      </c>
      <c r="L30">
        <f>SUMIFS(GameLog!AT:AT,GameLog!$D:$D,'DET F'!$A30,GameLog!$E:$E,INDEX(Positions!$A$1:$B$9,MATCH('DET F'!$B30,Positions!$A$1:$A$9,0),2),GameLog!$C:$C,"DET")</f>
        <v>0</v>
      </c>
      <c r="M30">
        <f>SUMIFS(GameLog!AU:AU,GameLog!$D:$D,'DET F'!$A30,GameLog!$E:$E,INDEX(Positions!$A$1:$B$9,MATCH('DET F'!$B30,Positions!$A$1:$A$9,0),2),GameLog!$C:$C,"DET")</f>
        <v>0</v>
      </c>
      <c r="N30">
        <f>SUMIFS(GameLog!AV:AV,GameLog!$D:$D,'DET F'!$A30,GameLog!$E:$E,INDEX(Positions!$A$1:$B$9,MATCH('DET F'!$B30,Positions!$A$1:$A$9,0),2),GameLog!$C:$C,"DET")</f>
        <v>0</v>
      </c>
      <c r="O30" s="8">
        <f t="shared" si="0"/>
        <v>0</v>
      </c>
      <c r="P30" s="18" t="str">
        <f t="shared" si="1"/>
        <v/>
      </c>
    </row>
    <row r="31" spans="1:16">
      <c r="A31" t="s">
        <v>2943</v>
      </c>
      <c r="B31" t="s">
        <v>2411</v>
      </c>
      <c r="C31">
        <f>COUNTIFS(GameLog!D:D,'DET F'!A31,GameLog!C:C,"DET",GameLog!E:E,INDEX(Positions!$A$1:$B$9,MATCH('DET F'!$B31,Positions!$A$1:$A$9,0),2))</f>
        <v>3</v>
      </c>
      <c r="D31">
        <f>SUMIFS(GameLog!F:F,GameLog!$D:$D,'DET F'!A31,GameLog!$E:$E,INDEX(Positions!$A$1:$B$9,MATCH('DET F'!$B31,Positions!$A$1:$A$9,0),2),GameLog!$C:$C,"DET")</f>
        <v>3</v>
      </c>
      <c r="E31" s="12">
        <f>SUMIFS(GameLog!AM:AM,GameLog!$D:$D,'DET F'!$A31,GameLog!$E:$E,INDEX(Positions!$A$1:$B$9,MATCH('DET F'!$B31,Positions!$A$1:$A$9,0),2),GameLog!$C:$C,"DET")</f>
        <v>24</v>
      </c>
      <c r="F31">
        <f>SUMIFS(GameLog!AN:AN,GameLog!$D:$D,'DET F'!$A31,GameLog!$E:$E,INDEX(Positions!$A$1:$B$9,MATCH('DET F'!$B31,Positions!$A$1:$A$9,0),2),GameLog!$C:$C,"DET")</f>
        <v>6</v>
      </c>
      <c r="G31">
        <f>SUMIFS(GameLog!AO:AO,GameLog!$D:$D,'DET F'!$A31,GameLog!$E:$E,INDEX(Positions!$A$1:$B$9,MATCH('DET F'!$B31,Positions!$A$1:$A$9,0),2),GameLog!$C:$C,"DET")</f>
        <v>10</v>
      </c>
      <c r="H31">
        <f>SUMIFS(GameLog!AP:AP,GameLog!$D:$D,'DET F'!$A31,GameLog!$E:$E,INDEX(Positions!$A$1:$B$9,MATCH('DET F'!$B31,Positions!$A$1:$A$9,0),2),GameLog!$C:$C,"DET")</f>
        <v>0</v>
      </c>
      <c r="I31">
        <f>SUMIFS(GameLog!AQ:AQ,GameLog!$D:$D,'DET F'!$A31,GameLog!$E:$E,INDEX(Positions!$A$1:$B$9,MATCH('DET F'!$B31,Positions!$A$1:$A$9,0),2),GameLog!$C:$C,"DET")</f>
        <v>2</v>
      </c>
      <c r="J31">
        <f>SUMIFS(GameLog!AR:AR,GameLog!$D:$D,'DET F'!$A31,GameLog!$E:$E,INDEX(Positions!$A$1:$B$9,MATCH('DET F'!$B31,Positions!$A$1:$A$9,0),2),GameLog!$C:$C,"DET")</f>
        <v>0</v>
      </c>
      <c r="K31">
        <f>SUMIFS(GameLog!AS:AS,GameLog!$D:$D,'DET F'!$A31,GameLog!$E:$E,INDEX(Positions!$A$1:$B$9,MATCH('DET F'!$B31,Positions!$A$1:$A$9,0),2),GameLog!$C:$C,"DET")</f>
        <v>0</v>
      </c>
      <c r="L31">
        <f>SUMIFS(GameLog!AT:AT,GameLog!$D:$D,'DET F'!$A31,GameLog!$E:$E,INDEX(Positions!$A$1:$B$9,MATCH('DET F'!$B31,Positions!$A$1:$A$9,0),2),GameLog!$C:$C,"DET")</f>
        <v>0</v>
      </c>
      <c r="M31">
        <f>SUMIFS(GameLog!AU:AU,GameLog!$D:$D,'DET F'!$A31,GameLog!$E:$E,INDEX(Positions!$A$1:$B$9,MATCH('DET F'!$B31,Positions!$A$1:$A$9,0),2),GameLog!$C:$C,"DET")</f>
        <v>0</v>
      </c>
      <c r="N31">
        <f>SUMIFS(GameLog!AV:AV,GameLog!$D:$D,'DET F'!$A31,GameLog!$E:$E,INDEX(Positions!$A$1:$B$9,MATCH('DET F'!$B31,Positions!$A$1:$A$9,0),2),GameLog!$C:$C,"DET")</f>
        <v>0</v>
      </c>
      <c r="O31" s="8">
        <f t="shared" si="0"/>
        <v>1</v>
      </c>
      <c r="P31" s="18" t="str">
        <f t="shared" si="1"/>
        <v/>
      </c>
    </row>
    <row r="32" spans="1:16">
      <c r="A32" t="s">
        <v>2957</v>
      </c>
      <c r="B32" t="s">
        <v>2411</v>
      </c>
      <c r="C32">
        <f>COUNTIFS(GameLog!D:D,'DET F'!A32,GameLog!C:C,"DET",GameLog!E:E,INDEX(Positions!$A$1:$B$9,MATCH('DET F'!$B32,Positions!$A$1:$A$9,0),2))</f>
        <v>0</v>
      </c>
      <c r="D32">
        <f>SUMIFS(GameLog!F:F,GameLog!$D:$D,'DET F'!A32,GameLog!$E:$E,INDEX(Positions!$A$1:$B$9,MATCH('DET F'!$B32,Positions!$A$1:$A$9,0),2),GameLog!$C:$C,"DET")</f>
        <v>0</v>
      </c>
      <c r="E32" s="12">
        <f>SUMIFS(GameLog!AM:AM,GameLog!$D:$D,'DET F'!$A32,GameLog!$E:$E,INDEX(Positions!$A$1:$B$9,MATCH('DET F'!$B32,Positions!$A$1:$A$9,0),2),GameLog!$C:$C,"DET")</f>
        <v>0</v>
      </c>
      <c r="F32">
        <f>SUMIFS(GameLog!AN:AN,GameLog!$D:$D,'DET F'!$A32,GameLog!$E:$E,INDEX(Positions!$A$1:$B$9,MATCH('DET F'!$B32,Positions!$A$1:$A$9,0),2),GameLog!$C:$C,"DET")</f>
        <v>0</v>
      </c>
      <c r="G32">
        <f>SUMIFS(GameLog!AO:AO,GameLog!$D:$D,'DET F'!$A32,GameLog!$E:$E,INDEX(Positions!$A$1:$B$9,MATCH('DET F'!$B32,Positions!$A$1:$A$9,0),2),GameLog!$C:$C,"DET")</f>
        <v>0</v>
      </c>
      <c r="H32">
        <f>SUMIFS(GameLog!AP:AP,GameLog!$D:$D,'DET F'!$A32,GameLog!$E:$E,INDEX(Positions!$A$1:$B$9,MATCH('DET F'!$B32,Positions!$A$1:$A$9,0),2),GameLog!$C:$C,"DET")</f>
        <v>0</v>
      </c>
      <c r="I32">
        <f>SUMIFS(GameLog!AQ:AQ,GameLog!$D:$D,'DET F'!$A32,GameLog!$E:$E,INDEX(Positions!$A$1:$B$9,MATCH('DET F'!$B32,Positions!$A$1:$A$9,0),2),GameLog!$C:$C,"DET")</f>
        <v>0</v>
      </c>
      <c r="J32">
        <f>SUMIFS(GameLog!AR:AR,GameLog!$D:$D,'DET F'!$A32,GameLog!$E:$E,INDEX(Positions!$A$1:$B$9,MATCH('DET F'!$B32,Positions!$A$1:$A$9,0),2),GameLog!$C:$C,"DET")</f>
        <v>0</v>
      </c>
      <c r="K32">
        <f>SUMIFS(GameLog!AS:AS,GameLog!$D:$D,'DET F'!$A32,GameLog!$E:$E,INDEX(Positions!$A$1:$B$9,MATCH('DET F'!$B32,Positions!$A$1:$A$9,0),2),GameLog!$C:$C,"DET")</f>
        <v>0</v>
      </c>
      <c r="L32">
        <f>SUMIFS(GameLog!AT:AT,GameLog!$D:$D,'DET F'!$A32,GameLog!$E:$E,INDEX(Positions!$A$1:$B$9,MATCH('DET F'!$B32,Positions!$A$1:$A$9,0),2),GameLog!$C:$C,"DET")</f>
        <v>0</v>
      </c>
      <c r="M32">
        <f>SUMIFS(GameLog!AU:AU,GameLog!$D:$D,'DET F'!$A32,GameLog!$E:$E,INDEX(Positions!$A$1:$B$9,MATCH('DET F'!$B32,Positions!$A$1:$A$9,0),2),GameLog!$C:$C,"DET")</f>
        <v>0</v>
      </c>
      <c r="N32">
        <f>SUMIFS(GameLog!AV:AV,GameLog!$D:$D,'DET F'!$A32,GameLog!$E:$E,INDEX(Positions!$A$1:$B$9,MATCH('DET F'!$B32,Positions!$A$1:$A$9,0),2),GameLog!$C:$C,"DET")</f>
        <v>0</v>
      </c>
      <c r="O32" s="8">
        <f t="shared" si="0"/>
        <v>0</v>
      </c>
      <c r="P32" s="18" t="str">
        <f t="shared" si="1"/>
        <v/>
      </c>
    </row>
    <row r="33" spans="1:16">
      <c r="A33" t="s">
        <v>2951</v>
      </c>
      <c r="B33" t="s">
        <v>2411</v>
      </c>
      <c r="C33">
        <f>COUNTIFS(GameLog!D:D,'DET F'!A33,GameLog!C:C,"DET",GameLog!E:E,INDEX(Positions!$A$1:$B$9,MATCH('DET F'!$B33,Positions!$A$1:$A$9,0),2))</f>
        <v>0</v>
      </c>
      <c r="D33">
        <f>SUMIFS(GameLog!F:F,GameLog!$D:$D,'DET F'!A33,GameLog!$E:$E,INDEX(Positions!$A$1:$B$9,MATCH('DET F'!$B33,Positions!$A$1:$A$9,0),2),GameLog!$C:$C,"DET")</f>
        <v>0</v>
      </c>
      <c r="E33" s="12">
        <f>SUMIFS(GameLog!AM:AM,GameLog!$D:$D,'DET F'!$A33,GameLog!$E:$E,INDEX(Positions!$A$1:$B$9,MATCH('DET F'!$B33,Positions!$A$1:$A$9,0),2),GameLog!$C:$C,"DET")</f>
        <v>0</v>
      </c>
      <c r="F33">
        <f>SUMIFS(GameLog!AN:AN,GameLog!$D:$D,'DET F'!$A33,GameLog!$E:$E,INDEX(Positions!$A$1:$B$9,MATCH('DET F'!$B33,Positions!$A$1:$A$9,0),2),GameLog!$C:$C,"DET")</f>
        <v>0</v>
      </c>
      <c r="G33">
        <f>SUMIFS(GameLog!AO:AO,GameLog!$D:$D,'DET F'!$A33,GameLog!$E:$E,INDEX(Positions!$A$1:$B$9,MATCH('DET F'!$B33,Positions!$A$1:$A$9,0),2),GameLog!$C:$C,"DET")</f>
        <v>0</v>
      </c>
      <c r="H33">
        <f>SUMIFS(GameLog!AP:AP,GameLog!$D:$D,'DET F'!$A33,GameLog!$E:$E,INDEX(Positions!$A$1:$B$9,MATCH('DET F'!$B33,Positions!$A$1:$A$9,0),2),GameLog!$C:$C,"DET")</f>
        <v>0</v>
      </c>
      <c r="I33">
        <f>SUMIFS(GameLog!AQ:AQ,GameLog!$D:$D,'DET F'!$A33,GameLog!$E:$E,INDEX(Positions!$A$1:$B$9,MATCH('DET F'!$B33,Positions!$A$1:$A$9,0),2),GameLog!$C:$C,"DET")</f>
        <v>0</v>
      </c>
      <c r="J33">
        <f>SUMIFS(GameLog!AR:AR,GameLog!$D:$D,'DET F'!$A33,GameLog!$E:$E,INDEX(Positions!$A$1:$B$9,MATCH('DET F'!$B33,Positions!$A$1:$A$9,0),2),GameLog!$C:$C,"DET")</f>
        <v>0</v>
      </c>
      <c r="K33">
        <f>SUMIFS(GameLog!AS:AS,GameLog!$D:$D,'DET F'!$A33,GameLog!$E:$E,INDEX(Positions!$A$1:$B$9,MATCH('DET F'!$B33,Positions!$A$1:$A$9,0),2),GameLog!$C:$C,"DET")</f>
        <v>0</v>
      </c>
      <c r="L33">
        <f>SUMIFS(GameLog!AT:AT,GameLog!$D:$D,'DET F'!$A33,GameLog!$E:$E,INDEX(Positions!$A$1:$B$9,MATCH('DET F'!$B33,Positions!$A$1:$A$9,0),2),GameLog!$C:$C,"DET")</f>
        <v>0</v>
      </c>
      <c r="M33">
        <f>SUMIFS(GameLog!AU:AU,GameLog!$D:$D,'DET F'!$A33,GameLog!$E:$E,INDEX(Positions!$A$1:$B$9,MATCH('DET F'!$B33,Positions!$A$1:$A$9,0),2),GameLog!$C:$C,"DET")</f>
        <v>0</v>
      </c>
      <c r="N33">
        <f>SUMIFS(GameLog!AV:AV,GameLog!$D:$D,'DET F'!$A33,GameLog!$E:$E,INDEX(Positions!$A$1:$B$9,MATCH('DET F'!$B33,Positions!$A$1:$A$9,0),2),GameLog!$C:$C,"DET")</f>
        <v>0</v>
      </c>
      <c r="O33" s="8">
        <f t="shared" si="0"/>
        <v>0</v>
      </c>
      <c r="P33" s="18" t="str">
        <f t="shared" si="1"/>
        <v/>
      </c>
    </row>
    <row r="34" spans="1:16">
      <c r="A34" t="s">
        <v>2958</v>
      </c>
      <c r="B34" t="s">
        <v>2411</v>
      </c>
      <c r="C34">
        <f>COUNTIFS(GameLog!D:D,'DET F'!A34,GameLog!C:C,"DET",GameLog!E:E,INDEX(Positions!$A$1:$B$9,MATCH('DET F'!$B34,Positions!$A$1:$A$9,0),2))</f>
        <v>0</v>
      </c>
      <c r="D34">
        <f>SUMIFS(GameLog!F:F,GameLog!$D:$D,'DET F'!A34,GameLog!$E:$E,INDEX(Positions!$A$1:$B$9,MATCH('DET F'!$B34,Positions!$A$1:$A$9,0),2),GameLog!$C:$C,"DET")</f>
        <v>0</v>
      </c>
      <c r="E34" s="12">
        <f>SUMIFS(GameLog!AM:AM,GameLog!$D:$D,'DET F'!$A34,GameLog!$E:$E,INDEX(Positions!$A$1:$B$9,MATCH('DET F'!$B34,Positions!$A$1:$A$9,0),2),GameLog!$C:$C,"DET")</f>
        <v>0</v>
      </c>
      <c r="F34">
        <f>SUMIFS(GameLog!AN:AN,GameLog!$D:$D,'DET F'!$A34,GameLog!$E:$E,INDEX(Positions!$A$1:$B$9,MATCH('DET F'!$B34,Positions!$A$1:$A$9,0),2),GameLog!$C:$C,"DET")</f>
        <v>0</v>
      </c>
      <c r="G34">
        <f>SUMIFS(GameLog!AO:AO,GameLog!$D:$D,'DET F'!$A34,GameLog!$E:$E,INDEX(Positions!$A$1:$B$9,MATCH('DET F'!$B34,Positions!$A$1:$A$9,0),2),GameLog!$C:$C,"DET")</f>
        <v>0</v>
      </c>
      <c r="H34">
        <f>SUMIFS(GameLog!AP:AP,GameLog!$D:$D,'DET F'!$A34,GameLog!$E:$E,INDEX(Positions!$A$1:$B$9,MATCH('DET F'!$B34,Positions!$A$1:$A$9,0),2),GameLog!$C:$C,"DET")</f>
        <v>0</v>
      </c>
      <c r="I34">
        <f>SUMIFS(GameLog!AQ:AQ,GameLog!$D:$D,'DET F'!$A34,GameLog!$E:$E,INDEX(Positions!$A$1:$B$9,MATCH('DET F'!$B34,Positions!$A$1:$A$9,0),2),GameLog!$C:$C,"DET")</f>
        <v>0</v>
      </c>
      <c r="J34">
        <f>SUMIFS(GameLog!AR:AR,GameLog!$D:$D,'DET F'!$A34,GameLog!$E:$E,INDEX(Positions!$A$1:$B$9,MATCH('DET F'!$B34,Positions!$A$1:$A$9,0),2),GameLog!$C:$C,"DET")</f>
        <v>0</v>
      </c>
      <c r="K34">
        <f>SUMIFS(GameLog!AS:AS,GameLog!$D:$D,'DET F'!$A34,GameLog!$E:$E,INDEX(Positions!$A$1:$B$9,MATCH('DET F'!$B34,Positions!$A$1:$A$9,0),2),GameLog!$C:$C,"DET")</f>
        <v>0</v>
      </c>
      <c r="L34">
        <f>SUMIFS(GameLog!AT:AT,GameLog!$D:$D,'DET F'!$A34,GameLog!$E:$E,INDEX(Positions!$A$1:$B$9,MATCH('DET F'!$B34,Positions!$A$1:$A$9,0),2),GameLog!$C:$C,"DET")</f>
        <v>0</v>
      </c>
      <c r="M34">
        <f>SUMIFS(GameLog!AU:AU,GameLog!$D:$D,'DET F'!$A34,GameLog!$E:$E,INDEX(Positions!$A$1:$B$9,MATCH('DET F'!$B34,Positions!$A$1:$A$9,0),2),GameLog!$C:$C,"DET")</f>
        <v>0</v>
      </c>
      <c r="N34">
        <f>SUMIFS(GameLog!AV:AV,GameLog!$D:$D,'DET F'!$A34,GameLog!$E:$E,INDEX(Positions!$A$1:$B$9,MATCH('DET F'!$B34,Positions!$A$1:$A$9,0),2),GameLog!$C:$C,"DET")</f>
        <v>0</v>
      </c>
      <c r="O34" s="8">
        <f t="shared" si="0"/>
        <v>0</v>
      </c>
      <c r="P34" s="18" t="str">
        <f t="shared" si="1"/>
        <v/>
      </c>
    </row>
    <row r="35" spans="1:16">
      <c r="A35" t="s">
        <v>2955</v>
      </c>
      <c r="B35" t="s">
        <v>2411</v>
      </c>
      <c r="C35">
        <f>COUNTIFS(GameLog!D:D,'DET F'!A35,GameLog!C:C,"DET",GameLog!E:E,INDEX(Positions!$A$1:$B$9,MATCH('DET F'!$B35,Positions!$A$1:$A$9,0),2))</f>
        <v>0</v>
      </c>
      <c r="D35">
        <f>SUMIFS(GameLog!F:F,GameLog!$D:$D,'DET F'!A35,GameLog!$E:$E,INDEX(Positions!$A$1:$B$9,MATCH('DET F'!$B35,Positions!$A$1:$A$9,0),2),GameLog!$C:$C,"DET")</f>
        <v>0</v>
      </c>
      <c r="E35" s="12">
        <f>SUMIFS(GameLog!AM:AM,GameLog!$D:$D,'DET F'!$A35,GameLog!$E:$E,INDEX(Positions!$A$1:$B$9,MATCH('DET F'!$B35,Positions!$A$1:$A$9,0),2),GameLog!$C:$C,"DET")</f>
        <v>0</v>
      </c>
      <c r="F35">
        <f>SUMIFS(GameLog!AN:AN,GameLog!$D:$D,'DET F'!$A35,GameLog!$E:$E,INDEX(Positions!$A$1:$B$9,MATCH('DET F'!$B35,Positions!$A$1:$A$9,0),2),GameLog!$C:$C,"DET")</f>
        <v>0</v>
      </c>
      <c r="G35">
        <f>SUMIFS(GameLog!AO:AO,GameLog!$D:$D,'DET F'!$A35,GameLog!$E:$E,INDEX(Positions!$A$1:$B$9,MATCH('DET F'!$B35,Positions!$A$1:$A$9,0),2),GameLog!$C:$C,"DET")</f>
        <v>0</v>
      </c>
      <c r="H35">
        <f>SUMIFS(GameLog!AP:AP,GameLog!$D:$D,'DET F'!$A35,GameLog!$E:$E,INDEX(Positions!$A$1:$B$9,MATCH('DET F'!$B35,Positions!$A$1:$A$9,0),2),GameLog!$C:$C,"DET")</f>
        <v>0</v>
      </c>
      <c r="I35">
        <f>SUMIFS(GameLog!AQ:AQ,GameLog!$D:$D,'DET F'!$A35,GameLog!$E:$E,INDEX(Positions!$A$1:$B$9,MATCH('DET F'!$B35,Positions!$A$1:$A$9,0),2),GameLog!$C:$C,"DET")</f>
        <v>0</v>
      </c>
      <c r="J35">
        <f>SUMIFS(GameLog!AR:AR,GameLog!$D:$D,'DET F'!$A35,GameLog!$E:$E,INDEX(Positions!$A$1:$B$9,MATCH('DET F'!$B35,Positions!$A$1:$A$9,0),2),GameLog!$C:$C,"DET")</f>
        <v>0</v>
      </c>
      <c r="K35">
        <f>SUMIFS(GameLog!AS:AS,GameLog!$D:$D,'DET F'!$A35,GameLog!$E:$E,INDEX(Positions!$A$1:$B$9,MATCH('DET F'!$B35,Positions!$A$1:$A$9,0),2),GameLog!$C:$C,"DET")</f>
        <v>0</v>
      </c>
      <c r="L35">
        <f>SUMIFS(GameLog!AT:AT,GameLog!$D:$D,'DET F'!$A35,GameLog!$E:$E,INDEX(Positions!$A$1:$B$9,MATCH('DET F'!$B35,Positions!$A$1:$A$9,0),2),GameLog!$C:$C,"DET")</f>
        <v>0</v>
      </c>
      <c r="M35">
        <f>SUMIFS(GameLog!AU:AU,GameLog!$D:$D,'DET F'!$A35,GameLog!$E:$E,INDEX(Positions!$A$1:$B$9,MATCH('DET F'!$B35,Positions!$A$1:$A$9,0),2),GameLog!$C:$C,"DET")</f>
        <v>0</v>
      </c>
      <c r="N35">
        <f>SUMIFS(GameLog!AV:AV,GameLog!$D:$D,'DET F'!$A35,GameLog!$E:$E,INDEX(Positions!$A$1:$B$9,MATCH('DET F'!$B35,Positions!$A$1:$A$9,0),2),GameLog!$C:$C,"DET")</f>
        <v>0</v>
      </c>
      <c r="O35" s="8">
        <f t="shared" si="0"/>
        <v>0</v>
      </c>
      <c r="P35" s="18" t="str">
        <f t="shared" si="1"/>
        <v/>
      </c>
    </row>
    <row r="36" spans="1:16">
      <c r="A36" t="s">
        <v>2954</v>
      </c>
      <c r="B36" t="s">
        <v>2412</v>
      </c>
      <c r="C36">
        <f>COUNTIFS(GameLog!D:D,'DET F'!A36,GameLog!C:C,"DET",GameLog!E:E,INDEX(Positions!$A$1:$B$9,MATCH('DET F'!$B36,Positions!$A$1:$A$9,0),2))</f>
        <v>0</v>
      </c>
      <c r="D36">
        <f>SUMIFS(GameLog!F:F,GameLog!$D:$D,'DET F'!A36,GameLog!$E:$E,INDEX(Positions!$A$1:$B$9,MATCH('DET F'!$B36,Positions!$A$1:$A$9,0),2),GameLog!$C:$C,"DET")</f>
        <v>0</v>
      </c>
      <c r="E36" s="12">
        <f>SUMIFS(GameLog!AM:AM,GameLog!$D:$D,'DET F'!$A36,GameLog!$E:$E,INDEX(Positions!$A$1:$B$9,MATCH('DET F'!$B36,Positions!$A$1:$A$9,0),2),GameLog!$C:$C,"DET")</f>
        <v>0</v>
      </c>
      <c r="F36">
        <f>SUMIFS(GameLog!AN:AN,GameLog!$D:$D,'DET F'!$A36,GameLog!$E:$E,INDEX(Positions!$A$1:$B$9,MATCH('DET F'!$B36,Positions!$A$1:$A$9,0),2),GameLog!$C:$C,"DET")</f>
        <v>0</v>
      </c>
      <c r="G36">
        <f>SUMIFS(GameLog!AO:AO,GameLog!$D:$D,'DET F'!$A36,GameLog!$E:$E,INDEX(Positions!$A$1:$B$9,MATCH('DET F'!$B36,Positions!$A$1:$A$9,0),2),GameLog!$C:$C,"DET")</f>
        <v>0</v>
      </c>
      <c r="H36">
        <f>SUMIFS(GameLog!AP:AP,GameLog!$D:$D,'DET F'!$A36,GameLog!$E:$E,INDEX(Positions!$A$1:$B$9,MATCH('DET F'!$B36,Positions!$A$1:$A$9,0),2),GameLog!$C:$C,"DET")</f>
        <v>0</v>
      </c>
      <c r="I36">
        <f>SUMIFS(GameLog!AQ:AQ,GameLog!$D:$D,'DET F'!$A36,GameLog!$E:$E,INDEX(Positions!$A$1:$B$9,MATCH('DET F'!$B36,Positions!$A$1:$A$9,0),2),GameLog!$C:$C,"DET")</f>
        <v>0</v>
      </c>
      <c r="J36">
        <f>SUMIFS(GameLog!AR:AR,GameLog!$D:$D,'DET F'!$A36,GameLog!$E:$E,INDEX(Positions!$A$1:$B$9,MATCH('DET F'!$B36,Positions!$A$1:$A$9,0),2),GameLog!$C:$C,"DET")</f>
        <v>0</v>
      </c>
      <c r="K36">
        <f>SUMIFS(GameLog!AS:AS,GameLog!$D:$D,'DET F'!$A36,GameLog!$E:$E,INDEX(Positions!$A$1:$B$9,MATCH('DET F'!$B36,Positions!$A$1:$A$9,0),2),GameLog!$C:$C,"DET")</f>
        <v>0</v>
      </c>
      <c r="L36">
        <f>SUMIFS(GameLog!AT:AT,GameLog!$D:$D,'DET F'!$A36,GameLog!$E:$E,INDEX(Positions!$A$1:$B$9,MATCH('DET F'!$B36,Positions!$A$1:$A$9,0),2),GameLog!$C:$C,"DET")</f>
        <v>0</v>
      </c>
      <c r="M36">
        <f>SUMIFS(GameLog!AU:AU,GameLog!$D:$D,'DET F'!$A36,GameLog!$E:$E,INDEX(Positions!$A$1:$B$9,MATCH('DET F'!$B36,Positions!$A$1:$A$9,0),2),GameLog!$C:$C,"DET")</f>
        <v>0</v>
      </c>
      <c r="N36">
        <f>SUMIFS(GameLog!AV:AV,GameLog!$D:$D,'DET F'!$A36,GameLog!$E:$E,INDEX(Positions!$A$1:$B$9,MATCH('DET F'!$B36,Positions!$A$1:$A$9,0),2),GameLog!$C:$C,"DET")</f>
        <v>0</v>
      </c>
      <c r="O36" s="8">
        <f t="shared" si="0"/>
        <v>0</v>
      </c>
      <c r="P36" s="18" t="str">
        <f t="shared" si="1"/>
        <v/>
      </c>
    </row>
    <row r="37" spans="1:16">
      <c r="A37" t="s">
        <v>2965</v>
      </c>
      <c r="B37" t="s">
        <v>2412</v>
      </c>
      <c r="C37">
        <f>COUNTIFS(GameLog!D:D,'DET F'!A37,GameLog!C:C,"DET",GameLog!E:E,INDEX(Positions!$A$1:$B$9,MATCH('DET F'!$B37,Positions!$A$1:$A$9,0),2))</f>
        <v>0</v>
      </c>
      <c r="D37">
        <f>SUMIFS(GameLog!F:F,GameLog!$D:$D,'DET F'!A37,GameLog!$E:$E,INDEX(Positions!$A$1:$B$9,MATCH('DET F'!$B37,Positions!$A$1:$A$9,0),2),GameLog!$C:$C,"DET")</f>
        <v>0</v>
      </c>
      <c r="E37" s="12">
        <f>SUMIFS(GameLog!AM:AM,GameLog!$D:$D,'DET F'!$A37,GameLog!$E:$E,INDEX(Positions!$A$1:$B$9,MATCH('DET F'!$B37,Positions!$A$1:$A$9,0),2),GameLog!$C:$C,"DET")</f>
        <v>0</v>
      </c>
      <c r="F37">
        <f>SUMIFS(GameLog!AN:AN,GameLog!$D:$D,'DET F'!$A37,GameLog!$E:$E,INDEX(Positions!$A$1:$B$9,MATCH('DET F'!$B37,Positions!$A$1:$A$9,0),2),GameLog!$C:$C,"DET")</f>
        <v>0</v>
      </c>
      <c r="G37">
        <f>SUMIFS(GameLog!AO:AO,GameLog!$D:$D,'DET F'!$A37,GameLog!$E:$E,INDEX(Positions!$A$1:$B$9,MATCH('DET F'!$B37,Positions!$A$1:$A$9,0),2),GameLog!$C:$C,"DET")</f>
        <v>0</v>
      </c>
      <c r="H37">
        <f>SUMIFS(GameLog!AP:AP,GameLog!$D:$D,'DET F'!$A37,GameLog!$E:$E,INDEX(Positions!$A$1:$B$9,MATCH('DET F'!$B37,Positions!$A$1:$A$9,0),2),GameLog!$C:$C,"DET")</f>
        <v>0</v>
      </c>
      <c r="I37">
        <f>SUMIFS(GameLog!AQ:AQ,GameLog!$D:$D,'DET F'!$A37,GameLog!$E:$E,INDEX(Positions!$A$1:$B$9,MATCH('DET F'!$B37,Positions!$A$1:$A$9,0),2),GameLog!$C:$C,"DET")</f>
        <v>0</v>
      </c>
      <c r="J37">
        <f>SUMIFS(GameLog!AR:AR,GameLog!$D:$D,'DET F'!$A37,GameLog!$E:$E,INDEX(Positions!$A$1:$B$9,MATCH('DET F'!$B37,Positions!$A$1:$A$9,0),2),GameLog!$C:$C,"DET")</f>
        <v>0</v>
      </c>
      <c r="K37">
        <f>SUMIFS(GameLog!AS:AS,GameLog!$D:$D,'DET F'!$A37,GameLog!$E:$E,INDEX(Positions!$A$1:$B$9,MATCH('DET F'!$B37,Positions!$A$1:$A$9,0),2),GameLog!$C:$C,"DET")</f>
        <v>0</v>
      </c>
      <c r="L37">
        <f>SUMIFS(GameLog!AT:AT,GameLog!$D:$D,'DET F'!$A37,GameLog!$E:$E,INDEX(Positions!$A$1:$B$9,MATCH('DET F'!$B37,Positions!$A$1:$A$9,0),2),GameLog!$C:$C,"DET")</f>
        <v>0</v>
      </c>
      <c r="M37">
        <f>SUMIFS(GameLog!AU:AU,GameLog!$D:$D,'DET F'!$A37,GameLog!$E:$E,INDEX(Positions!$A$1:$B$9,MATCH('DET F'!$B37,Positions!$A$1:$A$9,0),2),GameLog!$C:$C,"DET")</f>
        <v>0</v>
      </c>
      <c r="N37">
        <f>SUMIFS(GameLog!AV:AV,GameLog!$D:$D,'DET F'!$A37,GameLog!$E:$E,INDEX(Positions!$A$1:$B$9,MATCH('DET F'!$B37,Positions!$A$1:$A$9,0),2),GameLog!$C:$C,"DET")</f>
        <v>0</v>
      </c>
      <c r="O37" s="8">
        <f t="shared" si="0"/>
        <v>0</v>
      </c>
      <c r="P37" s="18" t="str">
        <f t="shared" si="1"/>
        <v/>
      </c>
    </row>
    <row r="38" spans="1:16">
      <c r="A38" t="s">
        <v>2944</v>
      </c>
      <c r="B38" t="s">
        <v>2412</v>
      </c>
      <c r="C38">
        <f>COUNTIFS(GameLog!D:D,'DET F'!A38,GameLog!C:C,"DET",GameLog!E:E,INDEX(Positions!$A$1:$B$9,MATCH('DET F'!$B38,Positions!$A$1:$A$9,0),2))</f>
        <v>3</v>
      </c>
      <c r="D38">
        <f>SUMIFS(GameLog!F:F,GameLog!$D:$D,'DET F'!A38,GameLog!$E:$E,INDEX(Positions!$A$1:$B$9,MATCH('DET F'!$B38,Positions!$A$1:$A$9,0),2),GameLog!$C:$C,"DET")</f>
        <v>3</v>
      </c>
      <c r="E38" s="12">
        <f>SUMIFS(GameLog!AM:AM,GameLog!$D:$D,'DET F'!$A38,GameLog!$E:$E,INDEX(Positions!$A$1:$B$9,MATCH('DET F'!$B38,Positions!$A$1:$A$9,0),2),GameLog!$C:$C,"DET")</f>
        <v>24</v>
      </c>
      <c r="F38">
        <f>SUMIFS(GameLog!AN:AN,GameLog!$D:$D,'DET F'!$A38,GameLog!$E:$E,INDEX(Positions!$A$1:$B$9,MATCH('DET F'!$B38,Positions!$A$1:$A$9,0),2),GameLog!$C:$C,"DET")</f>
        <v>0</v>
      </c>
      <c r="G38">
        <f>SUMIFS(GameLog!AO:AO,GameLog!$D:$D,'DET F'!$A38,GameLog!$E:$E,INDEX(Positions!$A$1:$B$9,MATCH('DET F'!$B38,Positions!$A$1:$A$9,0),2),GameLog!$C:$C,"DET")</f>
        <v>7</v>
      </c>
      <c r="H38">
        <f>SUMIFS(GameLog!AP:AP,GameLog!$D:$D,'DET F'!$A38,GameLog!$E:$E,INDEX(Positions!$A$1:$B$9,MATCH('DET F'!$B38,Positions!$A$1:$A$9,0),2),GameLog!$C:$C,"DET")</f>
        <v>2</v>
      </c>
      <c r="I38">
        <f>SUMIFS(GameLog!AQ:AQ,GameLog!$D:$D,'DET F'!$A38,GameLog!$E:$E,INDEX(Positions!$A$1:$B$9,MATCH('DET F'!$B38,Positions!$A$1:$A$9,0),2),GameLog!$C:$C,"DET")</f>
        <v>1</v>
      </c>
      <c r="J38">
        <f>SUMIFS(GameLog!AR:AR,GameLog!$D:$D,'DET F'!$A38,GameLog!$E:$E,INDEX(Positions!$A$1:$B$9,MATCH('DET F'!$B38,Positions!$A$1:$A$9,0),2),GameLog!$C:$C,"DET")</f>
        <v>0</v>
      </c>
      <c r="K38">
        <f>SUMIFS(GameLog!AS:AS,GameLog!$D:$D,'DET F'!$A38,GameLog!$E:$E,INDEX(Positions!$A$1:$B$9,MATCH('DET F'!$B38,Positions!$A$1:$A$9,0),2),GameLog!$C:$C,"DET")</f>
        <v>0</v>
      </c>
      <c r="L38">
        <f>SUMIFS(GameLog!AT:AT,GameLog!$D:$D,'DET F'!$A38,GameLog!$E:$E,INDEX(Positions!$A$1:$B$9,MATCH('DET F'!$B38,Positions!$A$1:$A$9,0),2),GameLog!$C:$C,"DET")</f>
        <v>0</v>
      </c>
      <c r="M38">
        <f>SUMIFS(GameLog!AU:AU,GameLog!$D:$D,'DET F'!$A38,GameLog!$E:$E,INDEX(Positions!$A$1:$B$9,MATCH('DET F'!$B38,Positions!$A$1:$A$9,0),2),GameLog!$C:$C,"DET")</f>
        <v>0</v>
      </c>
      <c r="N38">
        <f>SUMIFS(GameLog!AV:AV,GameLog!$D:$D,'DET F'!$A38,GameLog!$E:$E,INDEX(Positions!$A$1:$B$9,MATCH('DET F'!$B38,Positions!$A$1:$A$9,0),2),GameLog!$C:$C,"DET")</f>
        <v>0</v>
      </c>
      <c r="O38" s="8">
        <f t="shared" si="0"/>
        <v>0.77777777777777779</v>
      </c>
      <c r="P38" s="18" t="str">
        <f t="shared" si="1"/>
        <v/>
      </c>
    </row>
    <row r="39" spans="1:16">
      <c r="A39" t="s">
        <v>2955</v>
      </c>
      <c r="B39" t="s">
        <v>2412</v>
      </c>
      <c r="C39">
        <f>COUNTIFS(GameLog!D:D,'DET F'!A39,GameLog!C:C,"DET",GameLog!E:E,INDEX(Positions!$A$1:$B$9,MATCH('DET F'!$B39,Positions!$A$1:$A$9,0),2))</f>
        <v>0</v>
      </c>
      <c r="D39">
        <f>SUMIFS(GameLog!F:F,GameLog!$D:$D,'DET F'!A39,GameLog!$E:$E,INDEX(Positions!$A$1:$B$9,MATCH('DET F'!$B39,Positions!$A$1:$A$9,0),2),GameLog!$C:$C,"DET")</f>
        <v>0</v>
      </c>
      <c r="E39" s="12">
        <f>SUMIFS(GameLog!AM:AM,GameLog!$D:$D,'DET F'!$A39,GameLog!$E:$E,INDEX(Positions!$A$1:$B$9,MATCH('DET F'!$B39,Positions!$A$1:$A$9,0),2),GameLog!$C:$C,"DET")</f>
        <v>0</v>
      </c>
      <c r="F39">
        <f>SUMIFS(GameLog!AN:AN,GameLog!$D:$D,'DET F'!$A39,GameLog!$E:$E,INDEX(Positions!$A$1:$B$9,MATCH('DET F'!$B39,Positions!$A$1:$A$9,0),2),GameLog!$C:$C,"DET")</f>
        <v>0</v>
      </c>
      <c r="G39">
        <f>SUMIFS(GameLog!AO:AO,GameLog!$D:$D,'DET F'!$A39,GameLog!$E:$E,INDEX(Positions!$A$1:$B$9,MATCH('DET F'!$B39,Positions!$A$1:$A$9,0),2),GameLog!$C:$C,"DET")</f>
        <v>0</v>
      </c>
      <c r="H39">
        <f>SUMIFS(GameLog!AP:AP,GameLog!$D:$D,'DET F'!$A39,GameLog!$E:$E,INDEX(Positions!$A$1:$B$9,MATCH('DET F'!$B39,Positions!$A$1:$A$9,0),2),GameLog!$C:$C,"DET")</f>
        <v>0</v>
      </c>
      <c r="I39">
        <f>SUMIFS(GameLog!AQ:AQ,GameLog!$D:$D,'DET F'!$A39,GameLog!$E:$E,INDEX(Positions!$A$1:$B$9,MATCH('DET F'!$B39,Positions!$A$1:$A$9,0),2),GameLog!$C:$C,"DET")</f>
        <v>0</v>
      </c>
      <c r="J39">
        <f>SUMIFS(GameLog!AR:AR,GameLog!$D:$D,'DET F'!$A39,GameLog!$E:$E,INDEX(Positions!$A$1:$B$9,MATCH('DET F'!$B39,Positions!$A$1:$A$9,0),2),GameLog!$C:$C,"DET")</f>
        <v>0</v>
      </c>
      <c r="K39">
        <f>SUMIFS(GameLog!AS:AS,GameLog!$D:$D,'DET F'!$A39,GameLog!$E:$E,INDEX(Positions!$A$1:$B$9,MATCH('DET F'!$B39,Positions!$A$1:$A$9,0),2),GameLog!$C:$C,"DET")</f>
        <v>0</v>
      </c>
      <c r="L39">
        <f>SUMIFS(GameLog!AT:AT,GameLog!$D:$D,'DET F'!$A39,GameLog!$E:$E,INDEX(Positions!$A$1:$B$9,MATCH('DET F'!$B39,Positions!$A$1:$A$9,0),2),GameLog!$C:$C,"DET")</f>
        <v>0</v>
      </c>
      <c r="M39">
        <f>SUMIFS(GameLog!AU:AU,GameLog!$D:$D,'DET F'!$A39,GameLog!$E:$E,INDEX(Positions!$A$1:$B$9,MATCH('DET F'!$B39,Positions!$A$1:$A$9,0),2),GameLog!$C:$C,"DET")</f>
        <v>0</v>
      </c>
      <c r="N39">
        <f>SUMIFS(GameLog!AV:AV,GameLog!$D:$D,'DET F'!$A39,GameLog!$E:$E,INDEX(Positions!$A$1:$B$9,MATCH('DET F'!$B39,Positions!$A$1:$A$9,0),2),GameLog!$C:$C,"DET")</f>
        <v>0</v>
      </c>
      <c r="O39" s="8">
        <f t="shared" si="0"/>
        <v>0</v>
      </c>
      <c r="P39" s="18" t="str">
        <f t="shared" si="1"/>
        <v/>
      </c>
    </row>
    <row r="40" spans="1:16">
      <c r="A40" t="s">
        <v>2945</v>
      </c>
      <c r="B40" t="s">
        <v>2432</v>
      </c>
      <c r="C40">
        <f>COUNTIFS(GameLog!D:D,'DET F'!A40,GameLog!C:C,"DET",GameLog!E:E,INDEX(Positions!$A$1:$B$9,MATCH('DET F'!$B40,Positions!$A$1:$A$9,0),2))</f>
        <v>3</v>
      </c>
      <c r="D40">
        <f>SUMIFS(GameLog!F:F,GameLog!$D:$D,'DET F'!A40,GameLog!$E:$E,INDEX(Positions!$A$1:$B$9,MATCH('DET F'!$B40,Positions!$A$1:$A$9,0),2),GameLog!$C:$C,"DET")</f>
        <v>3</v>
      </c>
      <c r="E40" s="12">
        <f>SUMIFS(GameLog!AM:AM,GameLog!$D:$D,'DET F'!$A40,GameLog!$E:$E,INDEX(Positions!$A$1:$B$9,MATCH('DET F'!$B40,Positions!$A$1:$A$9,0),2),GameLog!$C:$C,"DET")</f>
        <v>24</v>
      </c>
      <c r="F40">
        <f>SUMIFS(GameLog!AN:AN,GameLog!$D:$D,'DET F'!$A40,GameLog!$E:$E,INDEX(Positions!$A$1:$B$9,MATCH('DET F'!$B40,Positions!$A$1:$A$9,0),2),GameLog!$C:$C,"DET")</f>
        <v>2</v>
      </c>
      <c r="G40">
        <f>SUMIFS(GameLog!AO:AO,GameLog!$D:$D,'DET F'!$A40,GameLog!$E:$E,INDEX(Positions!$A$1:$B$9,MATCH('DET F'!$B40,Positions!$A$1:$A$9,0),2),GameLog!$C:$C,"DET")</f>
        <v>11</v>
      </c>
      <c r="H40">
        <f>SUMIFS(GameLog!AP:AP,GameLog!$D:$D,'DET F'!$A40,GameLog!$E:$E,INDEX(Positions!$A$1:$B$9,MATCH('DET F'!$B40,Positions!$A$1:$A$9,0),2),GameLog!$C:$C,"DET")</f>
        <v>0</v>
      </c>
      <c r="I40">
        <f>SUMIFS(GameLog!AQ:AQ,GameLog!$D:$D,'DET F'!$A40,GameLog!$E:$E,INDEX(Positions!$A$1:$B$9,MATCH('DET F'!$B40,Positions!$A$1:$A$9,0),2),GameLog!$C:$C,"DET")</f>
        <v>1</v>
      </c>
      <c r="J40">
        <f>SUMIFS(GameLog!AR:AR,GameLog!$D:$D,'DET F'!$A40,GameLog!$E:$E,INDEX(Positions!$A$1:$B$9,MATCH('DET F'!$B40,Positions!$A$1:$A$9,0),2),GameLog!$C:$C,"DET")</f>
        <v>0</v>
      </c>
      <c r="K40">
        <f>SUMIFS(GameLog!AS:AS,GameLog!$D:$D,'DET F'!$A40,GameLog!$E:$E,INDEX(Positions!$A$1:$B$9,MATCH('DET F'!$B40,Positions!$A$1:$A$9,0),2),GameLog!$C:$C,"DET")</f>
        <v>0</v>
      </c>
      <c r="L40">
        <f>SUMIFS(GameLog!AT:AT,GameLog!$D:$D,'DET F'!$A40,GameLog!$E:$E,INDEX(Positions!$A$1:$B$9,MATCH('DET F'!$B40,Positions!$A$1:$A$9,0),2),GameLog!$C:$C,"DET")</f>
        <v>0</v>
      </c>
      <c r="M40">
        <f>SUMIFS(GameLog!AU:AU,GameLog!$D:$D,'DET F'!$A40,GameLog!$E:$E,INDEX(Positions!$A$1:$B$9,MATCH('DET F'!$B40,Positions!$A$1:$A$9,0),2),GameLog!$C:$C,"DET")</f>
        <v>0</v>
      </c>
      <c r="N40">
        <f>SUMIFS(GameLog!AV:AV,GameLog!$D:$D,'DET F'!$A40,GameLog!$E:$E,INDEX(Positions!$A$1:$B$9,MATCH('DET F'!$B40,Positions!$A$1:$A$9,0),2),GameLog!$C:$C,"DET")</f>
        <v>0</v>
      </c>
      <c r="O40" s="8">
        <f t="shared" si="0"/>
        <v>1</v>
      </c>
      <c r="P40" s="18" t="str">
        <f t="shared" si="1"/>
        <v/>
      </c>
    </row>
    <row r="41" spans="1:16">
      <c r="A41" t="s">
        <v>2943</v>
      </c>
      <c r="B41" t="s">
        <v>2432</v>
      </c>
      <c r="C41">
        <f>COUNTIFS(GameLog!D:D,'DET F'!A41,GameLog!C:C,"DET",GameLog!E:E,INDEX(Positions!$A$1:$B$9,MATCH('DET F'!$B41,Positions!$A$1:$A$9,0),2))</f>
        <v>0</v>
      </c>
      <c r="D41">
        <f>SUMIFS(GameLog!F:F,GameLog!$D:$D,'DET F'!A41,GameLog!$E:$E,INDEX(Positions!$A$1:$B$9,MATCH('DET F'!$B41,Positions!$A$1:$A$9,0),2),GameLog!$C:$C,"DET")</f>
        <v>0</v>
      </c>
      <c r="E41" s="12">
        <f>SUMIFS(GameLog!AM:AM,GameLog!$D:$D,'DET F'!$A41,GameLog!$E:$E,INDEX(Positions!$A$1:$B$9,MATCH('DET F'!$B41,Positions!$A$1:$A$9,0),2),GameLog!$C:$C,"DET")</f>
        <v>0</v>
      </c>
      <c r="F41">
        <f>SUMIFS(GameLog!AN:AN,GameLog!$D:$D,'DET F'!$A41,GameLog!$E:$E,INDEX(Positions!$A$1:$B$9,MATCH('DET F'!$B41,Positions!$A$1:$A$9,0),2),GameLog!$C:$C,"DET")</f>
        <v>0</v>
      </c>
      <c r="G41">
        <f>SUMIFS(GameLog!AO:AO,GameLog!$D:$D,'DET F'!$A41,GameLog!$E:$E,INDEX(Positions!$A$1:$B$9,MATCH('DET F'!$B41,Positions!$A$1:$A$9,0),2),GameLog!$C:$C,"DET")</f>
        <v>0</v>
      </c>
      <c r="H41">
        <f>SUMIFS(GameLog!AP:AP,GameLog!$D:$D,'DET F'!$A41,GameLog!$E:$E,INDEX(Positions!$A$1:$B$9,MATCH('DET F'!$B41,Positions!$A$1:$A$9,0),2),GameLog!$C:$C,"DET")</f>
        <v>0</v>
      </c>
      <c r="I41">
        <f>SUMIFS(GameLog!AQ:AQ,GameLog!$D:$D,'DET F'!$A41,GameLog!$E:$E,INDEX(Positions!$A$1:$B$9,MATCH('DET F'!$B41,Positions!$A$1:$A$9,0),2),GameLog!$C:$C,"DET")</f>
        <v>0</v>
      </c>
      <c r="J41">
        <f>SUMIFS(GameLog!AR:AR,GameLog!$D:$D,'DET F'!$A41,GameLog!$E:$E,INDEX(Positions!$A$1:$B$9,MATCH('DET F'!$B41,Positions!$A$1:$A$9,0),2),GameLog!$C:$C,"DET")</f>
        <v>0</v>
      </c>
      <c r="K41">
        <f>SUMIFS(GameLog!AS:AS,GameLog!$D:$D,'DET F'!$A41,GameLog!$E:$E,INDEX(Positions!$A$1:$B$9,MATCH('DET F'!$B41,Positions!$A$1:$A$9,0),2),GameLog!$C:$C,"DET")</f>
        <v>0</v>
      </c>
      <c r="L41">
        <f>SUMIFS(GameLog!AT:AT,GameLog!$D:$D,'DET F'!$A41,GameLog!$E:$E,INDEX(Positions!$A$1:$B$9,MATCH('DET F'!$B41,Positions!$A$1:$A$9,0),2),GameLog!$C:$C,"DET")</f>
        <v>0</v>
      </c>
      <c r="M41">
        <f>SUMIFS(GameLog!AU:AU,GameLog!$D:$D,'DET F'!$A41,GameLog!$E:$E,INDEX(Positions!$A$1:$B$9,MATCH('DET F'!$B41,Positions!$A$1:$A$9,0),2),GameLog!$C:$C,"DET")</f>
        <v>0</v>
      </c>
      <c r="N41">
        <f>SUMIFS(GameLog!AV:AV,GameLog!$D:$D,'DET F'!$A41,GameLog!$E:$E,INDEX(Positions!$A$1:$B$9,MATCH('DET F'!$B41,Positions!$A$1:$A$9,0),2),GameLog!$C:$C,"DET")</f>
        <v>0</v>
      </c>
      <c r="O41" s="8">
        <f t="shared" si="0"/>
        <v>0</v>
      </c>
      <c r="P41" s="18" t="str">
        <f t="shared" si="1"/>
        <v/>
      </c>
    </row>
    <row r="42" spans="1:16">
      <c r="A42" t="s">
        <v>2957</v>
      </c>
      <c r="B42" t="s">
        <v>2432</v>
      </c>
      <c r="C42">
        <f>COUNTIFS(GameLog!D:D,'DET F'!A42,GameLog!C:C,"DET",GameLog!E:E,INDEX(Positions!$A$1:$B$9,MATCH('DET F'!$B42,Positions!$A$1:$A$9,0),2))</f>
        <v>1</v>
      </c>
      <c r="D42">
        <f>SUMIFS(GameLog!F:F,GameLog!$D:$D,'DET F'!A42,GameLog!$E:$E,INDEX(Positions!$A$1:$B$9,MATCH('DET F'!$B42,Positions!$A$1:$A$9,0),2),GameLog!$C:$C,"DET")</f>
        <v>0</v>
      </c>
      <c r="E42" s="12">
        <f>SUMIFS(GameLog!AM:AM,GameLog!$D:$D,'DET F'!$A42,GameLog!$E:$E,INDEX(Positions!$A$1:$B$9,MATCH('DET F'!$B42,Positions!$A$1:$A$9,0),2),GameLog!$C:$C,"DET")</f>
        <v>8</v>
      </c>
      <c r="F42">
        <f>SUMIFS(GameLog!AN:AN,GameLog!$D:$D,'DET F'!$A42,GameLog!$E:$E,INDEX(Positions!$A$1:$B$9,MATCH('DET F'!$B42,Positions!$A$1:$A$9,0),2),GameLog!$C:$C,"DET")</f>
        <v>0</v>
      </c>
      <c r="G42">
        <f>SUMIFS(GameLog!AO:AO,GameLog!$D:$D,'DET F'!$A42,GameLog!$E:$E,INDEX(Positions!$A$1:$B$9,MATCH('DET F'!$B42,Positions!$A$1:$A$9,0),2),GameLog!$C:$C,"DET")</f>
        <v>0</v>
      </c>
      <c r="H42">
        <f>SUMIFS(GameLog!AP:AP,GameLog!$D:$D,'DET F'!$A42,GameLog!$E:$E,INDEX(Positions!$A$1:$B$9,MATCH('DET F'!$B42,Positions!$A$1:$A$9,0),2),GameLog!$C:$C,"DET")</f>
        <v>0</v>
      </c>
      <c r="I42">
        <f>SUMIFS(GameLog!AQ:AQ,GameLog!$D:$D,'DET F'!$A42,GameLog!$E:$E,INDEX(Positions!$A$1:$B$9,MATCH('DET F'!$B42,Positions!$A$1:$A$9,0),2),GameLog!$C:$C,"DET")</f>
        <v>0</v>
      </c>
      <c r="J42">
        <f>SUMIFS(GameLog!AR:AR,GameLog!$D:$D,'DET F'!$A42,GameLog!$E:$E,INDEX(Positions!$A$1:$B$9,MATCH('DET F'!$B42,Positions!$A$1:$A$9,0),2),GameLog!$C:$C,"DET")</f>
        <v>0</v>
      </c>
      <c r="K42">
        <f>SUMIFS(GameLog!AS:AS,GameLog!$D:$D,'DET F'!$A42,GameLog!$E:$E,INDEX(Positions!$A$1:$B$9,MATCH('DET F'!$B42,Positions!$A$1:$A$9,0),2),GameLog!$C:$C,"DET")</f>
        <v>0</v>
      </c>
      <c r="L42">
        <f>SUMIFS(GameLog!AT:AT,GameLog!$D:$D,'DET F'!$A42,GameLog!$E:$E,INDEX(Positions!$A$1:$B$9,MATCH('DET F'!$B42,Positions!$A$1:$A$9,0),2),GameLog!$C:$C,"DET")</f>
        <v>0</v>
      </c>
      <c r="M42">
        <f>SUMIFS(GameLog!AU:AU,GameLog!$D:$D,'DET F'!$A42,GameLog!$E:$E,INDEX(Positions!$A$1:$B$9,MATCH('DET F'!$B42,Positions!$A$1:$A$9,0),2),GameLog!$C:$C,"DET")</f>
        <v>0</v>
      </c>
      <c r="N42">
        <f>SUMIFS(GameLog!AV:AV,GameLog!$D:$D,'DET F'!$A42,GameLog!$E:$E,INDEX(Positions!$A$1:$B$9,MATCH('DET F'!$B42,Positions!$A$1:$A$9,0),2),GameLog!$C:$C,"DET")</f>
        <v>0</v>
      </c>
      <c r="O42" s="8">
        <f t="shared" si="0"/>
        <v>0</v>
      </c>
      <c r="P42" s="18" t="str">
        <f t="shared" si="1"/>
        <v/>
      </c>
    </row>
    <row r="43" spans="1:16">
      <c r="A43" t="s">
        <v>2955</v>
      </c>
      <c r="B43" t="s">
        <v>2432</v>
      </c>
      <c r="C43">
        <f>COUNTIFS(GameLog!D:D,'DET F'!A43,GameLog!C:C,"DET",GameLog!E:E,INDEX(Positions!$A$1:$B$9,MATCH('DET F'!$B43,Positions!$A$1:$A$9,0),2))</f>
        <v>0</v>
      </c>
      <c r="D43">
        <f>SUMIFS(GameLog!F:F,GameLog!$D:$D,'DET F'!A43,GameLog!$E:$E,INDEX(Positions!$A$1:$B$9,MATCH('DET F'!$B43,Positions!$A$1:$A$9,0),2),GameLog!$C:$C,"DET")</f>
        <v>0</v>
      </c>
      <c r="E43" s="12">
        <f>SUMIFS(GameLog!AM:AM,GameLog!$D:$D,'DET F'!$A43,GameLog!$E:$E,INDEX(Positions!$A$1:$B$9,MATCH('DET F'!$B43,Positions!$A$1:$A$9,0),2),GameLog!$C:$C,"DET")</f>
        <v>0</v>
      </c>
      <c r="F43">
        <f>SUMIFS(GameLog!AN:AN,GameLog!$D:$D,'DET F'!$A43,GameLog!$E:$E,INDEX(Positions!$A$1:$B$9,MATCH('DET F'!$B43,Positions!$A$1:$A$9,0),2),GameLog!$C:$C,"DET")</f>
        <v>0</v>
      </c>
      <c r="G43">
        <f>SUMIFS(GameLog!AO:AO,GameLog!$D:$D,'DET F'!$A43,GameLog!$E:$E,INDEX(Positions!$A$1:$B$9,MATCH('DET F'!$B43,Positions!$A$1:$A$9,0),2),GameLog!$C:$C,"DET")</f>
        <v>0</v>
      </c>
      <c r="H43">
        <f>SUMIFS(GameLog!AP:AP,GameLog!$D:$D,'DET F'!$A43,GameLog!$E:$E,INDEX(Positions!$A$1:$B$9,MATCH('DET F'!$B43,Positions!$A$1:$A$9,0),2),GameLog!$C:$C,"DET")</f>
        <v>0</v>
      </c>
      <c r="I43">
        <f>SUMIFS(GameLog!AQ:AQ,GameLog!$D:$D,'DET F'!$A43,GameLog!$E:$E,INDEX(Positions!$A$1:$B$9,MATCH('DET F'!$B43,Positions!$A$1:$A$9,0),2),GameLog!$C:$C,"DET")</f>
        <v>0</v>
      </c>
      <c r="J43">
        <f>SUMIFS(GameLog!AR:AR,GameLog!$D:$D,'DET F'!$A43,GameLog!$E:$E,INDEX(Positions!$A$1:$B$9,MATCH('DET F'!$B43,Positions!$A$1:$A$9,0),2),GameLog!$C:$C,"DET")</f>
        <v>0</v>
      </c>
      <c r="K43">
        <f>SUMIFS(GameLog!AS:AS,GameLog!$D:$D,'DET F'!$A43,GameLog!$E:$E,INDEX(Positions!$A$1:$B$9,MATCH('DET F'!$B43,Positions!$A$1:$A$9,0),2),GameLog!$C:$C,"DET")</f>
        <v>0</v>
      </c>
      <c r="L43">
        <f>SUMIFS(GameLog!AT:AT,GameLog!$D:$D,'DET F'!$A43,GameLog!$E:$E,INDEX(Positions!$A$1:$B$9,MATCH('DET F'!$B43,Positions!$A$1:$A$9,0),2),GameLog!$C:$C,"DET")</f>
        <v>0</v>
      </c>
      <c r="M43">
        <f>SUMIFS(GameLog!AU:AU,GameLog!$D:$D,'DET F'!$A43,GameLog!$E:$E,INDEX(Positions!$A$1:$B$9,MATCH('DET F'!$B43,Positions!$A$1:$A$9,0),2),GameLog!$C:$C,"DET")</f>
        <v>0</v>
      </c>
      <c r="N43">
        <f>SUMIFS(GameLog!AV:AV,GameLog!$D:$D,'DET F'!$A43,GameLog!$E:$E,INDEX(Positions!$A$1:$B$9,MATCH('DET F'!$B43,Positions!$A$1:$A$9,0),2),GameLog!$C:$C,"DET")</f>
        <v>0</v>
      </c>
      <c r="O43" s="8">
        <f t="shared" si="0"/>
        <v>0</v>
      </c>
      <c r="P43" s="18" t="str">
        <f t="shared" si="1"/>
        <v/>
      </c>
    </row>
    <row r="44" spans="1:16">
      <c r="A44" t="s">
        <v>2946</v>
      </c>
      <c r="B44" t="s">
        <v>2435</v>
      </c>
      <c r="C44">
        <f>COUNTIFS(GameLog!D:D,'DET F'!A44,GameLog!C:C,"DET",GameLog!E:E,INDEX(Positions!$A$1:$B$9,MATCH('DET F'!$B44,Positions!$A$1:$A$9,0),2))</f>
        <v>3</v>
      </c>
      <c r="D44">
        <f>SUMIFS(GameLog!F:F,GameLog!$D:$D,'DET F'!A44,GameLog!$E:$E,INDEX(Positions!$A$1:$B$9,MATCH('DET F'!$B44,Positions!$A$1:$A$9,0),2),GameLog!$C:$C,"DET")</f>
        <v>3</v>
      </c>
      <c r="E44" s="12">
        <f>SUMIFS(GameLog!AM:AM,GameLog!$D:$D,'DET F'!$A44,GameLog!$E:$E,INDEX(Positions!$A$1:$B$9,MATCH('DET F'!$B44,Positions!$A$1:$A$9,0),2),GameLog!$C:$C,"DET")</f>
        <v>24</v>
      </c>
      <c r="F44">
        <f>SUMIFS(GameLog!AN:AN,GameLog!$D:$D,'DET F'!$A44,GameLog!$E:$E,INDEX(Positions!$A$1:$B$9,MATCH('DET F'!$B44,Positions!$A$1:$A$9,0),2),GameLog!$C:$C,"DET")</f>
        <v>5</v>
      </c>
      <c r="G44">
        <f>SUMIFS(GameLog!AO:AO,GameLog!$D:$D,'DET F'!$A44,GameLog!$E:$E,INDEX(Positions!$A$1:$B$9,MATCH('DET F'!$B44,Positions!$A$1:$A$9,0),2),GameLog!$C:$C,"DET")</f>
        <v>0</v>
      </c>
      <c r="H44">
        <f>SUMIFS(GameLog!AP:AP,GameLog!$D:$D,'DET F'!$A44,GameLog!$E:$E,INDEX(Positions!$A$1:$B$9,MATCH('DET F'!$B44,Positions!$A$1:$A$9,0),2),GameLog!$C:$C,"DET")</f>
        <v>1</v>
      </c>
      <c r="I44">
        <f>SUMIFS(GameLog!AQ:AQ,GameLog!$D:$D,'DET F'!$A44,GameLog!$E:$E,INDEX(Positions!$A$1:$B$9,MATCH('DET F'!$B44,Positions!$A$1:$A$9,0),2),GameLog!$C:$C,"DET")</f>
        <v>0</v>
      </c>
      <c r="J44">
        <f>SUMIFS(GameLog!AR:AR,GameLog!$D:$D,'DET F'!$A44,GameLog!$E:$E,INDEX(Positions!$A$1:$B$9,MATCH('DET F'!$B44,Positions!$A$1:$A$9,0),2),GameLog!$C:$C,"DET")</f>
        <v>0</v>
      </c>
      <c r="K44">
        <f>SUMIFS(GameLog!AS:AS,GameLog!$D:$D,'DET F'!$A44,GameLog!$E:$E,INDEX(Positions!$A$1:$B$9,MATCH('DET F'!$B44,Positions!$A$1:$A$9,0),2),GameLog!$C:$C,"DET")</f>
        <v>0</v>
      </c>
      <c r="L44">
        <f>SUMIFS(GameLog!AT:AT,GameLog!$D:$D,'DET F'!$A44,GameLog!$E:$E,INDEX(Positions!$A$1:$B$9,MATCH('DET F'!$B44,Positions!$A$1:$A$9,0),2),GameLog!$C:$C,"DET")</f>
        <v>0</v>
      </c>
      <c r="M44">
        <f>SUMIFS(GameLog!AU:AU,GameLog!$D:$D,'DET F'!$A44,GameLog!$E:$E,INDEX(Positions!$A$1:$B$9,MATCH('DET F'!$B44,Positions!$A$1:$A$9,0),2),GameLog!$C:$C,"DET")</f>
        <v>0</v>
      </c>
      <c r="N44">
        <f>SUMIFS(GameLog!AV:AV,GameLog!$D:$D,'DET F'!$A44,GameLog!$E:$E,INDEX(Positions!$A$1:$B$9,MATCH('DET F'!$B44,Positions!$A$1:$A$9,0),2),GameLog!$C:$C,"DET")</f>
        <v>0</v>
      </c>
      <c r="O44" s="8">
        <f t="shared" si="0"/>
        <v>0.83333333333333337</v>
      </c>
      <c r="P44" s="18" t="str">
        <f t="shared" si="1"/>
        <v/>
      </c>
    </row>
    <row r="45" spans="1:16">
      <c r="A45" t="s">
        <v>2950</v>
      </c>
      <c r="B45" t="s">
        <v>2435</v>
      </c>
      <c r="C45">
        <f>COUNTIFS(GameLog!D:D,'DET F'!A45,GameLog!C:C,"DET",GameLog!E:E,INDEX(Positions!$A$1:$B$9,MATCH('DET F'!$B45,Positions!$A$1:$A$9,0),2))</f>
        <v>0</v>
      </c>
      <c r="D45">
        <f>SUMIFS(GameLog!F:F,GameLog!$D:$D,'DET F'!A45,GameLog!$E:$E,INDEX(Positions!$A$1:$B$9,MATCH('DET F'!$B45,Positions!$A$1:$A$9,0),2),GameLog!$C:$C,"DET")</f>
        <v>0</v>
      </c>
      <c r="E45" s="12">
        <f>SUMIFS(GameLog!AM:AM,GameLog!$D:$D,'DET F'!$A45,GameLog!$E:$E,INDEX(Positions!$A$1:$B$9,MATCH('DET F'!$B45,Positions!$A$1:$A$9,0),2),GameLog!$C:$C,"DET")</f>
        <v>0</v>
      </c>
      <c r="F45">
        <f>SUMIFS(GameLog!AN:AN,GameLog!$D:$D,'DET F'!$A45,GameLog!$E:$E,INDEX(Positions!$A$1:$B$9,MATCH('DET F'!$B45,Positions!$A$1:$A$9,0),2),GameLog!$C:$C,"DET")</f>
        <v>0</v>
      </c>
      <c r="G45">
        <f>SUMIFS(GameLog!AO:AO,GameLog!$D:$D,'DET F'!$A45,GameLog!$E:$E,INDEX(Positions!$A$1:$B$9,MATCH('DET F'!$B45,Positions!$A$1:$A$9,0),2),GameLog!$C:$C,"DET")</f>
        <v>0</v>
      </c>
      <c r="H45">
        <f>SUMIFS(GameLog!AP:AP,GameLog!$D:$D,'DET F'!$A45,GameLog!$E:$E,INDEX(Positions!$A$1:$B$9,MATCH('DET F'!$B45,Positions!$A$1:$A$9,0),2),GameLog!$C:$C,"DET")</f>
        <v>0</v>
      </c>
      <c r="I45">
        <f>SUMIFS(GameLog!AQ:AQ,GameLog!$D:$D,'DET F'!$A45,GameLog!$E:$E,INDEX(Positions!$A$1:$B$9,MATCH('DET F'!$B45,Positions!$A$1:$A$9,0),2),GameLog!$C:$C,"DET")</f>
        <v>0</v>
      </c>
      <c r="J45">
        <f>SUMIFS(GameLog!AR:AR,GameLog!$D:$D,'DET F'!$A45,GameLog!$E:$E,INDEX(Positions!$A$1:$B$9,MATCH('DET F'!$B45,Positions!$A$1:$A$9,0),2),GameLog!$C:$C,"DET")</f>
        <v>0</v>
      </c>
      <c r="K45">
        <f>SUMIFS(GameLog!AS:AS,GameLog!$D:$D,'DET F'!$A45,GameLog!$E:$E,INDEX(Positions!$A$1:$B$9,MATCH('DET F'!$B45,Positions!$A$1:$A$9,0),2),GameLog!$C:$C,"DET")</f>
        <v>0</v>
      </c>
      <c r="L45">
        <f>SUMIFS(GameLog!AT:AT,GameLog!$D:$D,'DET F'!$A45,GameLog!$E:$E,INDEX(Positions!$A$1:$B$9,MATCH('DET F'!$B45,Positions!$A$1:$A$9,0),2),GameLog!$C:$C,"DET")</f>
        <v>0</v>
      </c>
      <c r="M45">
        <f>SUMIFS(GameLog!AU:AU,GameLog!$D:$D,'DET F'!$A45,GameLog!$E:$E,INDEX(Positions!$A$1:$B$9,MATCH('DET F'!$B45,Positions!$A$1:$A$9,0),2),GameLog!$C:$C,"DET")</f>
        <v>0</v>
      </c>
      <c r="N45">
        <f>SUMIFS(GameLog!AV:AV,GameLog!$D:$D,'DET F'!$A45,GameLog!$E:$E,INDEX(Positions!$A$1:$B$9,MATCH('DET F'!$B45,Positions!$A$1:$A$9,0),2),GameLog!$C:$C,"DET")</f>
        <v>0</v>
      </c>
      <c r="O45" s="8">
        <f t="shared" si="0"/>
        <v>0</v>
      </c>
      <c r="P45" s="18" t="str">
        <f t="shared" si="1"/>
        <v/>
      </c>
    </row>
    <row r="46" spans="1:16">
      <c r="A46" t="s">
        <v>2951</v>
      </c>
      <c r="B46" t="s">
        <v>2435</v>
      </c>
      <c r="C46">
        <f>COUNTIFS(GameLog!D:D,'DET F'!A46,GameLog!C:C,"DET",GameLog!E:E,INDEX(Positions!$A$1:$B$9,MATCH('DET F'!$B46,Positions!$A$1:$A$9,0),2))</f>
        <v>0</v>
      </c>
      <c r="D46">
        <f>SUMIFS(GameLog!F:F,GameLog!$D:$D,'DET F'!A46,GameLog!$E:$E,INDEX(Positions!$A$1:$B$9,MATCH('DET F'!$B46,Positions!$A$1:$A$9,0),2),GameLog!$C:$C,"DET")</f>
        <v>0</v>
      </c>
      <c r="E46" s="12">
        <f>SUMIFS(GameLog!AM:AM,GameLog!$D:$D,'DET F'!$A46,GameLog!$E:$E,INDEX(Positions!$A$1:$B$9,MATCH('DET F'!$B46,Positions!$A$1:$A$9,0),2),GameLog!$C:$C,"DET")</f>
        <v>0</v>
      </c>
      <c r="F46">
        <f>SUMIFS(GameLog!AN:AN,GameLog!$D:$D,'DET F'!$A46,GameLog!$E:$E,INDEX(Positions!$A$1:$B$9,MATCH('DET F'!$B46,Positions!$A$1:$A$9,0),2),GameLog!$C:$C,"DET")</f>
        <v>0</v>
      </c>
      <c r="G46">
        <f>SUMIFS(GameLog!AO:AO,GameLog!$D:$D,'DET F'!$A46,GameLog!$E:$E,INDEX(Positions!$A$1:$B$9,MATCH('DET F'!$B46,Positions!$A$1:$A$9,0),2),GameLog!$C:$C,"DET")</f>
        <v>0</v>
      </c>
      <c r="H46">
        <f>SUMIFS(GameLog!AP:AP,GameLog!$D:$D,'DET F'!$A46,GameLog!$E:$E,INDEX(Positions!$A$1:$B$9,MATCH('DET F'!$B46,Positions!$A$1:$A$9,0),2),GameLog!$C:$C,"DET")</f>
        <v>0</v>
      </c>
      <c r="I46">
        <f>SUMIFS(GameLog!AQ:AQ,GameLog!$D:$D,'DET F'!$A46,GameLog!$E:$E,INDEX(Positions!$A$1:$B$9,MATCH('DET F'!$B46,Positions!$A$1:$A$9,0),2),GameLog!$C:$C,"DET")</f>
        <v>0</v>
      </c>
      <c r="J46">
        <f>SUMIFS(GameLog!AR:AR,GameLog!$D:$D,'DET F'!$A46,GameLog!$E:$E,INDEX(Positions!$A$1:$B$9,MATCH('DET F'!$B46,Positions!$A$1:$A$9,0),2),GameLog!$C:$C,"DET")</f>
        <v>0</v>
      </c>
      <c r="K46">
        <f>SUMIFS(GameLog!AS:AS,GameLog!$D:$D,'DET F'!$A46,GameLog!$E:$E,INDEX(Positions!$A$1:$B$9,MATCH('DET F'!$B46,Positions!$A$1:$A$9,0),2),GameLog!$C:$C,"DET")</f>
        <v>0</v>
      </c>
      <c r="L46">
        <f>SUMIFS(GameLog!AT:AT,GameLog!$D:$D,'DET F'!$A46,GameLog!$E:$E,INDEX(Positions!$A$1:$B$9,MATCH('DET F'!$B46,Positions!$A$1:$A$9,0),2),GameLog!$C:$C,"DET")</f>
        <v>0</v>
      </c>
      <c r="M46">
        <f>SUMIFS(GameLog!AU:AU,GameLog!$D:$D,'DET F'!$A46,GameLog!$E:$E,INDEX(Positions!$A$1:$B$9,MATCH('DET F'!$B46,Positions!$A$1:$A$9,0),2),GameLog!$C:$C,"DET")</f>
        <v>0</v>
      </c>
      <c r="N46">
        <f>SUMIFS(GameLog!AV:AV,GameLog!$D:$D,'DET F'!$A46,GameLog!$E:$E,INDEX(Positions!$A$1:$B$9,MATCH('DET F'!$B46,Positions!$A$1:$A$9,0),2),GameLog!$C:$C,"DET")</f>
        <v>0</v>
      </c>
      <c r="O46" s="8">
        <f t="shared" si="0"/>
        <v>0</v>
      </c>
      <c r="P46" s="18" t="str">
        <f t="shared" si="1"/>
        <v/>
      </c>
    </row>
    <row r="47" spans="1:16">
      <c r="A47" t="s">
        <v>2949</v>
      </c>
      <c r="B47" t="s">
        <v>2435</v>
      </c>
      <c r="C47">
        <f>COUNTIFS(GameLog!D:D,'DET F'!A47,GameLog!C:C,"DET",GameLog!E:E,INDEX(Positions!$A$1:$B$9,MATCH('DET F'!$B47,Positions!$A$1:$A$9,0),2))</f>
        <v>0</v>
      </c>
      <c r="D47">
        <f>SUMIFS(GameLog!F:F,GameLog!$D:$D,'DET F'!A47,GameLog!$E:$E,INDEX(Positions!$A$1:$B$9,MATCH('DET F'!$B47,Positions!$A$1:$A$9,0),2),GameLog!$C:$C,"DET")</f>
        <v>0</v>
      </c>
      <c r="E47" s="12">
        <f>SUMIFS(GameLog!AM:AM,GameLog!$D:$D,'DET F'!$A47,GameLog!$E:$E,INDEX(Positions!$A$1:$B$9,MATCH('DET F'!$B47,Positions!$A$1:$A$9,0),2),GameLog!$C:$C,"DET")</f>
        <v>0</v>
      </c>
      <c r="F47">
        <f>SUMIFS(GameLog!AN:AN,GameLog!$D:$D,'DET F'!$A47,GameLog!$E:$E,INDEX(Positions!$A$1:$B$9,MATCH('DET F'!$B47,Positions!$A$1:$A$9,0),2),GameLog!$C:$C,"DET")</f>
        <v>0</v>
      </c>
      <c r="G47">
        <f>SUMIFS(GameLog!AO:AO,GameLog!$D:$D,'DET F'!$A47,GameLog!$E:$E,INDEX(Positions!$A$1:$B$9,MATCH('DET F'!$B47,Positions!$A$1:$A$9,0),2),GameLog!$C:$C,"DET")</f>
        <v>0</v>
      </c>
      <c r="H47">
        <f>SUMIFS(GameLog!AP:AP,GameLog!$D:$D,'DET F'!$A47,GameLog!$E:$E,INDEX(Positions!$A$1:$B$9,MATCH('DET F'!$B47,Positions!$A$1:$A$9,0),2),GameLog!$C:$C,"DET")</f>
        <v>0</v>
      </c>
      <c r="I47">
        <f>SUMIFS(GameLog!AQ:AQ,GameLog!$D:$D,'DET F'!$A47,GameLog!$E:$E,INDEX(Positions!$A$1:$B$9,MATCH('DET F'!$B47,Positions!$A$1:$A$9,0),2),GameLog!$C:$C,"DET")</f>
        <v>0</v>
      </c>
      <c r="J47">
        <f>SUMIFS(GameLog!AR:AR,GameLog!$D:$D,'DET F'!$A47,GameLog!$E:$E,INDEX(Positions!$A$1:$B$9,MATCH('DET F'!$B47,Positions!$A$1:$A$9,0),2),GameLog!$C:$C,"DET")</f>
        <v>0</v>
      </c>
      <c r="K47">
        <f>SUMIFS(GameLog!AS:AS,GameLog!$D:$D,'DET F'!$A47,GameLog!$E:$E,INDEX(Positions!$A$1:$B$9,MATCH('DET F'!$B47,Positions!$A$1:$A$9,0),2),GameLog!$C:$C,"DET")</f>
        <v>0</v>
      </c>
      <c r="L47">
        <f>SUMIFS(GameLog!AT:AT,GameLog!$D:$D,'DET F'!$A47,GameLog!$E:$E,INDEX(Positions!$A$1:$B$9,MATCH('DET F'!$B47,Positions!$A$1:$A$9,0),2),GameLog!$C:$C,"DET")</f>
        <v>0</v>
      </c>
      <c r="M47">
        <f>SUMIFS(GameLog!AU:AU,GameLog!$D:$D,'DET F'!$A47,GameLog!$E:$E,INDEX(Positions!$A$1:$B$9,MATCH('DET F'!$B47,Positions!$A$1:$A$9,0),2),GameLog!$C:$C,"DET")</f>
        <v>0</v>
      </c>
      <c r="N47">
        <f>SUMIFS(GameLog!AV:AV,GameLog!$D:$D,'DET F'!$A47,GameLog!$E:$E,INDEX(Positions!$A$1:$B$9,MATCH('DET F'!$B47,Positions!$A$1:$A$9,0),2),GameLog!$C:$C,"DET")</f>
        <v>0</v>
      </c>
      <c r="O47" s="8">
        <f t="shared" si="0"/>
        <v>0</v>
      </c>
      <c r="P47" s="18" t="str">
        <f t="shared" si="1"/>
        <v/>
      </c>
    </row>
    <row r="48" spans="1:16">
      <c r="A48" t="s">
        <v>2953</v>
      </c>
      <c r="B48" t="s">
        <v>2436</v>
      </c>
      <c r="C48">
        <f>COUNTIFS(GameLog!D:D,'DET F'!A48,GameLog!C:C,"DET",GameLog!E:E,INDEX(Positions!$A$1:$B$9,MATCH('DET F'!$B48,Positions!$A$1:$A$9,0),2))</f>
        <v>0</v>
      </c>
      <c r="D48">
        <f>SUMIFS(GameLog!F:F,GameLog!$D:$D,'DET F'!A48,GameLog!$E:$E,INDEX(Positions!$A$1:$B$9,MATCH('DET F'!$B48,Positions!$A$1:$A$9,0),2),GameLog!$C:$C,"DET")</f>
        <v>0</v>
      </c>
      <c r="E48" s="12">
        <f>SUMIFS(GameLog!AM:AM,GameLog!$D:$D,'DET F'!$A48,GameLog!$E:$E,INDEX(Positions!$A$1:$B$9,MATCH('DET F'!$B48,Positions!$A$1:$A$9,0),2),GameLog!$C:$C,"DET")</f>
        <v>0</v>
      </c>
      <c r="F48">
        <f>SUMIFS(GameLog!AN:AN,GameLog!$D:$D,'DET F'!$A48,GameLog!$E:$E,INDEX(Positions!$A$1:$B$9,MATCH('DET F'!$B48,Positions!$A$1:$A$9,0),2),GameLog!$C:$C,"DET")</f>
        <v>0</v>
      </c>
      <c r="G48">
        <f>SUMIFS(GameLog!AO:AO,GameLog!$D:$D,'DET F'!$A48,GameLog!$E:$E,INDEX(Positions!$A$1:$B$9,MATCH('DET F'!$B48,Positions!$A$1:$A$9,0),2),GameLog!$C:$C,"DET")</f>
        <v>0</v>
      </c>
      <c r="H48">
        <f>SUMIFS(GameLog!AP:AP,GameLog!$D:$D,'DET F'!$A48,GameLog!$E:$E,INDEX(Positions!$A$1:$B$9,MATCH('DET F'!$B48,Positions!$A$1:$A$9,0),2),GameLog!$C:$C,"DET")</f>
        <v>0</v>
      </c>
      <c r="I48">
        <f>SUMIFS(GameLog!AQ:AQ,GameLog!$D:$D,'DET F'!$A48,GameLog!$E:$E,INDEX(Positions!$A$1:$B$9,MATCH('DET F'!$B48,Positions!$A$1:$A$9,0),2),GameLog!$C:$C,"DET")</f>
        <v>0</v>
      </c>
      <c r="J48">
        <f>SUMIFS(GameLog!AR:AR,GameLog!$D:$D,'DET F'!$A48,GameLog!$E:$E,INDEX(Positions!$A$1:$B$9,MATCH('DET F'!$B48,Positions!$A$1:$A$9,0),2),GameLog!$C:$C,"DET")</f>
        <v>0</v>
      </c>
      <c r="K48">
        <f>SUMIFS(GameLog!AS:AS,GameLog!$D:$D,'DET F'!$A48,GameLog!$E:$E,INDEX(Positions!$A$1:$B$9,MATCH('DET F'!$B48,Positions!$A$1:$A$9,0),2),GameLog!$C:$C,"DET")</f>
        <v>0</v>
      </c>
      <c r="L48">
        <f>SUMIFS(GameLog!AT:AT,GameLog!$D:$D,'DET F'!$A48,GameLog!$E:$E,INDEX(Positions!$A$1:$B$9,MATCH('DET F'!$B48,Positions!$A$1:$A$9,0),2),GameLog!$C:$C,"DET")</f>
        <v>0</v>
      </c>
      <c r="M48">
        <f>SUMIFS(GameLog!AU:AU,GameLog!$D:$D,'DET F'!$A48,GameLog!$E:$E,INDEX(Positions!$A$1:$B$9,MATCH('DET F'!$B48,Positions!$A$1:$A$9,0),2),GameLog!$C:$C,"DET")</f>
        <v>0</v>
      </c>
      <c r="N48">
        <f>SUMIFS(GameLog!AV:AV,GameLog!$D:$D,'DET F'!$A48,GameLog!$E:$E,INDEX(Positions!$A$1:$B$9,MATCH('DET F'!$B48,Positions!$A$1:$A$9,0),2),GameLog!$C:$C,"DET")</f>
        <v>0</v>
      </c>
      <c r="O48" s="8">
        <f t="shared" si="0"/>
        <v>0</v>
      </c>
      <c r="P48" s="18" t="str">
        <f t="shared" si="1"/>
        <v/>
      </c>
    </row>
    <row r="49" spans="1:16">
      <c r="A49" t="s">
        <v>2946</v>
      </c>
      <c r="B49" t="s">
        <v>2436</v>
      </c>
      <c r="C49">
        <f>COUNTIFS(GameLog!D:D,'DET F'!A49,GameLog!C:C,"DET",GameLog!E:E,INDEX(Positions!$A$1:$B$9,MATCH('DET F'!$B49,Positions!$A$1:$A$9,0),2))</f>
        <v>0</v>
      </c>
      <c r="D49">
        <f>SUMIFS(GameLog!F:F,GameLog!$D:$D,'DET F'!A49,GameLog!$E:$E,INDEX(Positions!$A$1:$B$9,MATCH('DET F'!$B49,Positions!$A$1:$A$9,0),2),GameLog!$C:$C,"DET")</f>
        <v>0</v>
      </c>
      <c r="E49" s="12">
        <f>SUMIFS(GameLog!AM:AM,GameLog!$D:$D,'DET F'!$A49,GameLog!$E:$E,INDEX(Positions!$A$1:$B$9,MATCH('DET F'!$B49,Positions!$A$1:$A$9,0),2),GameLog!$C:$C,"DET")</f>
        <v>0</v>
      </c>
      <c r="F49">
        <f>SUMIFS(GameLog!AN:AN,GameLog!$D:$D,'DET F'!$A49,GameLog!$E:$E,INDEX(Positions!$A$1:$B$9,MATCH('DET F'!$B49,Positions!$A$1:$A$9,0),2),GameLog!$C:$C,"DET")</f>
        <v>0</v>
      </c>
      <c r="G49">
        <f>SUMIFS(GameLog!AO:AO,GameLog!$D:$D,'DET F'!$A49,GameLog!$E:$E,INDEX(Positions!$A$1:$B$9,MATCH('DET F'!$B49,Positions!$A$1:$A$9,0),2),GameLog!$C:$C,"DET")</f>
        <v>0</v>
      </c>
      <c r="H49">
        <f>SUMIFS(GameLog!AP:AP,GameLog!$D:$D,'DET F'!$A49,GameLog!$E:$E,INDEX(Positions!$A$1:$B$9,MATCH('DET F'!$B49,Positions!$A$1:$A$9,0),2),GameLog!$C:$C,"DET")</f>
        <v>0</v>
      </c>
      <c r="I49">
        <f>SUMIFS(GameLog!AQ:AQ,GameLog!$D:$D,'DET F'!$A49,GameLog!$E:$E,INDEX(Positions!$A$1:$B$9,MATCH('DET F'!$B49,Positions!$A$1:$A$9,0),2),GameLog!$C:$C,"DET")</f>
        <v>0</v>
      </c>
      <c r="J49">
        <f>SUMIFS(GameLog!AR:AR,GameLog!$D:$D,'DET F'!$A49,GameLog!$E:$E,INDEX(Positions!$A$1:$B$9,MATCH('DET F'!$B49,Positions!$A$1:$A$9,0),2),GameLog!$C:$C,"DET")</f>
        <v>0</v>
      </c>
      <c r="K49">
        <f>SUMIFS(GameLog!AS:AS,GameLog!$D:$D,'DET F'!$A49,GameLog!$E:$E,INDEX(Positions!$A$1:$B$9,MATCH('DET F'!$B49,Positions!$A$1:$A$9,0),2),GameLog!$C:$C,"DET")</f>
        <v>0</v>
      </c>
      <c r="L49">
        <f>SUMIFS(GameLog!AT:AT,GameLog!$D:$D,'DET F'!$A49,GameLog!$E:$E,INDEX(Positions!$A$1:$B$9,MATCH('DET F'!$B49,Positions!$A$1:$A$9,0),2),GameLog!$C:$C,"DET")</f>
        <v>0</v>
      </c>
      <c r="M49">
        <f>SUMIFS(GameLog!AU:AU,GameLog!$D:$D,'DET F'!$A49,GameLog!$E:$E,INDEX(Positions!$A$1:$B$9,MATCH('DET F'!$B49,Positions!$A$1:$A$9,0),2),GameLog!$C:$C,"DET")</f>
        <v>0</v>
      </c>
      <c r="N49">
        <f>SUMIFS(GameLog!AV:AV,GameLog!$D:$D,'DET F'!$A49,GameLog!$E:$E,INDEX(Positions!$A$1:$B$9,MATCH('DET F'!$B49,Positions!$A$1:$A$9,0),2),GameLog!$C:$C,"DET")</f>
        <v>0</v>
      </c>
      <c r="O49" s="8">
        <f t="shared" si="0"/>
        <v>0</v>
      </c>
      <c r="P49" s="18" t="str">
        <f t="shared" si="1"/>
        <v/>
      </c>
    </row>
    <row r="50" spans="1:16">
      <c r="A50" t="s">
        <v>2820</v>
      </c>
      <c r="B50" t="s">
        <v>2436</v>
      </c>
      <c r="C50">
        <f>COUNTIFS(GameLog!D:D,'DET F'!A50,GameLog!C:C,"DET",GameLog!E:E,INDEX(Positions!$A$1:$B$9,MATCH('DET F'!$B50,Positions!$A$1:$A$9,0),2))</f>
        <v>2</v>
      </c>
      <c r="D50">
        <f>SUMIFS(GameLog!F:F,GameLog!$D:$D,'DET F'!A50,GameLog!$E:$E,INDEX(Positions!$A$1:$B$9,MATCH('DET F'!$B50,Positions!$A$1:$A$9,0),2),GameLog!$C:$C,"DET")</f>
        <v>2</v>
      </c>
      <c r="E50" s="12">
        <f>SUMIFS(GameLog!AM:AM,GameLog!$D:$D,'DET F'!$A50,GameLog!$E:$E,INDEX(Positions!$A$1:$B$9,MATCH('DET F'!$B50,Positions!$A$1:$A$9,0),2),GameLog!$C:$C,"DET")</f>
        <v>16</v>
      </c>
      <c r="F50">
        <f>SUMIFS(GameLog!AN:AN,GameLog!$D:$D,'DET F'!$A50,GameLog!$E:$E,INDEX(Positions!$A$1:$B$9,MATCH('DET F'!$B50,Positions!$A$1:$A$9,0),2),GameLog!$C:$C,"DET")</f>
        <v>4</v>
      </c>
      <c r="G50">
        <f>SUMIFS(GameLog!AO:AO,GameLog!$D:$D,'DET F'!$A50,GameLog!$E:$E,INDEX(Positions!$A$1:$B$9,MATCH('DET F'!$B50,Positions!$A$1:$A$9,0),2),GameLog!$C:$C,"DET")</f>
        <v>0</v>
      </c>
      <c r="H50">
        <f>SUMIFS(GameLog!AP:AP,GameLog!$D:$D,'DET F'!$A50,GameLog!$E:$E,INDEX(Positions!$A$1:$B$9,MATCH('DET F'!$B50,Positions!$A$1:$A$9,0),2),GameLog!$C:$C,"DET")</f>
        <v>0</v>
      </c>
      <c r="I50">
        <f>SUMIFS(GameLog!AQ:AQ,GameLog!$D:$D,'DET F'!$A50,GameLog!$E:$E,INDEX(Positions!$A$1:$B$9,MATCH('DET F'!$B50,Positions!$A$1:$A$9,0),2),GameLog!$C:$C,"DET")</f>
        <v>0</v>
      </c>
      <c r="J50">
        <f>SUMIFS(GameLog!AR:AR,GameLog!$D:$D,'DET F'!$A50,GameLog!$E:$E,INDEX(Positions!$A$1:$B$9,MATCH('DET F'!$B50,Positions!$A$1:$A$9,0),2),GameLog!$C:$C,"DET")</f>
        <v>0</v>
      </c>
      <c r="K50">
        <f>SUMIFS(GameLog!AS:AS,GameLog!$D:$D,'DET F'!$A50,GameLog!$E:$E,INDEX(Positions!$A$1:$B$9,MATCH('DET F'!$B50,Positions!$A$1:$A$9,0),2),GameLog!$C:$C,"DET")</f>
        <v>0</v>
      </c>
      <c r="L50">
        <f>SUMIFS(GameLog!AT:AT,GameLog!$D:$D,'DET F'!$A50,GameLog!$E:$E,INDEX(Positions!$A$1:$B$9,MATCH('DET F'!$B50,Positions!$A$1:$A$9,0),2),GameLog!$C:$C,"DET")</f>
        <v>0</v>
      </c>
      <c r="M50">
        <f>SUMIFS(GameLog!AU:AU,GameLog!$D:$D,'DET F'!$A50,GameLog!$E:$E,INDEX(Positions!$A$1:$B$9,MATCH('DET F'!$B50,Positions!$A$1:$A$9,0),2),GameLog!$C:$C,"DET")</f>
        <v>0</v>
      </c>
      <c r="N50">
        <f>SUMIFS(GameLog!AV:AV,GameLog!$D:$D,'DET F'!$A50,GameLog!$E:$E,INDEX(Positions!$A$1:$B$9,MATCH('DET F'!$B50,Positions!$A$1:$A$9,0),2),GameLog!$C:$C,"DET")</f>
        <v>0</v>
      </c>
      <c r="O50" s="8">
        <f t="shared" si="0"/>
        <v>1</v>
      </c>
      <c r="P50" s="18" t="str">
        <f t="shared" si="1"/>
        <v/>
      </c>
    </row>
    <row r="51" spans="1:16">
      <c r="A51" t="s">
        <v>2947</v>
      </c>
      <c r="B51" t="s">
        <v>2436</v>
      </c>
      <c r="C51">
        <f>COUNTIFS(GameLog!D:D,'DET F'!A51,GameLog!C:C,"DET",GameLog!E:E,INDEX(Positions!$A$1:$B$9,MATCH('DET F'!$B51,Positions!$A$1:$A$9,0),2))</f>
        <v>1</v>
      </c>
      <c r="D51">
        <f>SUMIFS(GameLog!F:F,GameLog!$D:$D,'DET F'!A51,GameLog!$E:$E,INDEX(Positions!$A$1:$B$9,MATCH('DET F'!$B51,Positions!$A$1:$A$9,0),2),GameLog!$C:$C,"DET")</f>
        <v>1</v>
      </c>
      <c r="E51" s="12">
        <f>SUMIFS(GameLog!AM:AM,GameLog!$D:$D,'DET F'!$A51,GameLog!$E:$E,INDEX(Positions!$A$1:$B$9,MATCH('DET F'!$B51,Positions!$A$1:$A$9,0),2),GameLog!$C:$C,"DET")</f>
        <v>8</v>
      </c>
      <c r="F51">
        <f>SUMIFS(GameLog!AN:AN,GameLog!$D:$D,'DET F'!$A51,GameLog!$E:$E,INDEX(Positions!$A$1:$B$9,MATCH('DET F'!$B51,Positions!$A$1:$A$9,0),2),GameLog!$C:$C,"DET")</f>
        <v>1</v>
      </c>
      <c r="G51">
        <f>SUMIFS(GameLog!AO:AO,GameLog!$D:$D,'DET F'!$A51,GameLog!$E:$E,INDEX(Positions!$A$1:$B$9,MATCH('DET F'!$B51,Positions!$A$1:$A$9,0),2),GameLog!$C:$C,"DET")</f>
        <v>1</v>
      </c>
      <c r="H51">
        <f>SUMIFS(GameLog!AP:AP,GameLog!$D:$D,'DET F'!$A51,GameLog!$E:$E,INDEX(Positions!$A$1:$B$9,MATCH('DET F'!$B51,Positions!$A$1:$A$9,0),2),GameLog!$C:$C,"DET")</f>
        <v>0</v>
      </c>
      <c r="I51">
        <f>SUMIFS(GameLog!AQ:AQ,GameLog!$D:$D,'DET F'!$A51,GameLog!$E:$E,INDEX(Positions!$A$1:$B$9,MATCH('DET F'!$B51,Positions!$A$1:$A$9,0),2),GameLog!$C:$C,"DET")</f>
        <v>0</v>
      </c>
      <c r="J51">
        <f>SUMIFS(GameLog!AR:AR,GameLog!$D:$D,'DET F'!$A51,GameLog!$E:$E,INDEX(Positions!$A$1:$B$9,MATCH('DET F'!$B51,Positions!$A$1:$A$9,0),2),GameLog!$C:$C,"DET")</f>
        <v>0</v>
      </c>
      <c r="K51">
        <f>SUMIFS(GameLog!AS:AS,GameLog!$D:$D,'DET F'!$A51,GameLog!$E:$E,INDEX(Positions!$A$1:$B$9,MATCH('DET F'!$B51,Positions!$A$1:$A$9,0),2),GameLog!$C:$C,"DET")</f>
        <v>0</v>
      </c>
      <c r="L51">
        <f>SUMIFS(GameLog!AT:AT,GameLog!$D:$D,'DET F'!$A51,GameLog!$E:$E,INDEX(Positions!$A$1:$B$9,MATCH('DET F'!$B51,Positions!$A$1:$A$9,0),2),GameLog!$C:$C,"DET")</f>
        <v>0</v>
      </c>
      <c r="M51">
        <f>SUMIFS(GameLog!AU:AU,GameLog!$D:$D,'DET F'!$A51,GameLog!$E:$E,INDEX(Positions!$A$1:$B$9,MATCH('DET F'!$B51,Positions!$A$1:$A$9,0),2),GameLog!$C:$C,"DET")</f>
        <v>0</v>
      </c>
      <c r="N51">
        <f>SUMIFS(GameLog!AV:AV,GameLog!$D:$D,'DET F'!$A51,GameLog!$E:$E,INDEX(Positions!$A$1:$B$9,MATCH('DET F'!$B51,Positions!$A$1:$A$9,0),2),GameLog!$C:$C,"DET")</f>
        <v>0</v>
      </c>
      <c r="O51" s="8">
        <f t="shared" si="0"/>
        <v>1</v>
      </c>
      <c r="P51" s="18" t="str">
        <f t="shared" si="1"/>
        <v/>
      </c>
    </row>
    <row r="52" spans="1:16">
      <c r="A52" t="s">
        <v>2954</v>
      </c>
      <c r="B52" t="s">
        <v>2437</v>
      </c>
      <c r="C52">
        <f>COUNTIFS(GameLog!D:D,'DET F'!A52,GameLog!C:C,"DET",GameLog!E:E,INDEX(Positions!$A$1:$B$9,MATCH('DET F'!$B52,Positions!$A$1:$A$9,0),2))</f>
        <v>0</v>
      </c>
      <c r="D52">
        <f>SUMIFS(GameLog!F:F,GameLog!$D:$D,'DET F'!A52,GameLog!$E:$E,INDEX(Positions!$A$1:$B$9,MATCH('DET F'!$B52,Positions!$A$1:$A$9,0),2),GameLog!$C:$C,"DET")</f>
        <v>0</v>
      </c>
      <c r="E52" s="12">
        <f>SUMIFS(GameLog!AM:AM,GameLog!$D:$D,'DET F'!$A52,GameLog!$E:$E,INDEX(Positions!$A$1:$B$9,MATCH('DET F'!$B52,Positions!$A$1:$A$9,0),2),GameLog!$C:$C,"DET")</f>
        <v>0</v>
      </c>
      <c r="F52">
        <f>SUMIFS(GameLog!AN:AN,GameLog!$D:$D,'DET F'!$A52,GameLog!$E:$E,INDEX(Positions!$A$1:$B$9,MATCH('DET F'!$B52,Positions!$A$1:$A$9,0),2),GameLog!$C:$C,"DET")</f>
        <v>0</v>
      </c>
      <c r="G52">
        <f>SUMIFS(GameLog!AO:AO,GameLog!$D:$D,'DET F'!$A52,GameLog!$E:$E,INDEX(Positions!$A$1:$B$9,MATCH('DET F'!$B52,Positions!$A$1:$A$9,0),2),GameLog!$C:$C,"DET")</f>
        <v>0</v>
      </c>
      <c r="H52">
        <f>SUMIFS(GameLog!AP:AP,GameLog!$D:$D,'DET F'!$A52,GameLog!$E:$E,INDEX(Positions!$A$1:$B$9,MATCH('DET F'!$B52,Positions!$A$1:$A$9,0),2),GameLog!$C:$C,"DET")</f>
        <v>0</v>
      </c>
      <c r="I52">
        <f>SUMIFS(GameLog!AQ:AQ,GameLog!$D:$D,'DET F'!$A52,GameLog!$E:$E,INDEX(Positions!$A$1:$B$9,MATCH('DET F'!$B52,Positions!$A$1:$A$9,0),2),GameLog!$C:$C,"DET")</f>
        <v>0</v>
      </c>
      <c r="J52">
        <f>SUMIFS(GameLog!AR:AR,GameLog!$D:$D,'DET F'!$A52,GameLog!$E:$E,INDEX(Positions!$A$1:$B$9,MATCH('DET F'!$B52,Positions!$A$1:$A$9,0),2),GameLog!$C:$C,"DET")</f>
        <v>0</v>
      </c>
      <c r="K52">
        <f>SUMIFS(GameLog!AS:AS,GameLog!$D:$D,'DET F'!$A52,GameLog!$E:$E,INDEX(Positions!$A$1:$B$9,MATCH('DET F'!$B52,Positions!$A$1:$A$9,0),2),GameLog!$C:$C,"DET")</f>
        <v>0</v>
      </c>
      <c r="L52">
        <f>SUMIFS(GameLog!AT:AT,GameLog!$D:$D,'DET F'!$A52,GameLog!$E:$E,INDEX(Positions!$A$1:$B$9,MATCH('DET F'!$B52,Positions!$A$1:$A$9,0),2),GameLog!$C:$C,"DET")</f>
        <v>0</v>
      </c>
      <c r="M52">
        <f>SUMIFS(GameLog!AU:AU,GameLog!$D:$D,'DET F'!$A52,GameLog!$E:$E,INDEX(Positions!$A$1:$B$9,MATCH('DET F'!$B52,Positions!$A$1:$A$9,0),2),GameLog!$C:$C,"DET")</f>
        <v>0</v>
      </c>
      <c r="N52">
        <f>SUMIFS(GameLog!AV:AV,GameLog!$D:$D,'DET F'!$A52,GameLog!$E:$E,INDEX(Positions!$A$1:$B$9,MATCH('DET F'!$B52,Positions!$A$1:$A$9,0),2),GameLog!$C:$C,"DET")</f>
        <v>0</v>
      </c>
      <c r="O52" s="8">
        <f t="shared" si="0"/>
        <v>0</v>
      </c>
      <c r="P52" s="18" t="str">
        <f t="shared" si="1"/>
        <v/>
      </c>
    </row>
    <row r="53" spans="1:16">
      <c r="A53" t="s">
        <v>2946</v>
      </c>
      <c r="B53" t="s">
        <v>2437</v>
      </c>
      <c r="C53">
        <f>COUNTIFS(GameLog!D:D,'DET F'!A53,GameLog!C:C,"DET",GameLog!E:E,INDEX(Positions!$A$1:$B$9,MATCH('DET F'!$B53,Positions!$A$1:$A$9,0),2))</f>
        <v>0</v>
      </c>
      <c r="D53">
        <f>SUMIFS(GameLog!F:F,GameLog!$D:$D,'DET F'!A53,GameLog!$E:$E,INDEX(Positions!$A$1:$B$9,MATCH('DET F'!$B53,Positions!$A$1:$A$9,0),2),GameLog!$C:$C,"DET")</f>
        <v>0</v>
      </c>
      <c r="E53" s="12">
        <f>SUMIFS(GameLog!AM:AM,GameLog!$D:$D,'DET F'!$A53,GameLog!$E:$E,INDEX(Positions!$A$1:$B$9,MATCH('DET F'!$B53,Positions!$A$1:$A$9,0),2),GameLog!$C:$C,"DET")</f>
        <v>0</v>
      </c>
      <c r="F53">
        <f>SUMIFS(GameLog!AN:AN,GameLog!$D:$D,'DET F'!$A53,GameLog!$E:$E,INDEX(Positions!$A$1:$B$9,MATCH('DET F'!$B53,Positions!$A$1:$A$9,0),2),GameLog!$C:$C,"DET")</f>
        <v>0</v>
      </c>
      <c r="G53">
        <f>SUMIFS(GameLog!AO:AO,GameLog!$D:$D,'DET F'!$A53,GameLog!$E:$E,INDEX(Positions!$A$1:$B$9,MATCH('DET F'!$B53,Positions!$A$1:$A$9,0),2),GameLog!$C:$C,"DET")</f>
        <v>0</v>
      </c>
      <c r="H53">
        <f>SUMIFS(GameLog!AP:AP,GameLog!$D:$D,'DET F'!$A53,GameLog!$E:$E,INDEX(Positions!$A$1:$B$9,MATCH('DET F'!$B53,Positions!$A$1:$A$9,0),2),GameLog!$C:$C,"DET")</f>
        <v>0</v>
      </c>
      <c r="I53">
        <f>SUMIFS(GameLog!AQ:AQ,GameLog!$D:$D,'DET F'!$A53,GameLog!$E:$E,INDEX(Positions!$A$1:$B$9,MATCH('DET F'!$B53,Positions!$A$1:$A$9,0),2),GameLog!$C:$C,"DET")</f>
        <v>0</v>
      </c>
      <c r="J53">
        <f>SUMIFS(GameLog!AR:AR,GameLog!$D:$D,'DET F'!$A53,GameLog!$E:$E,INDEX(Positions!$A$1:$B$9,MATCH('DET F'!$B53,Positions!$A$1:$A$9,0),2),GameLog!$C:$C,"DET")</f>
        <v>0</v>
      </c>
      <c r="K53">
        <f>SUMIFS(GameLog!AS:AS,GameLog!$D:$D,'DET F'!$A53,GameLog!$E:$E,INDEX(Positions!$A$1:$B$9,MATCH('DET F'!$B53,Positions!$A$1:$A$9,0),2),GameLog!$C:$C,"DET")</f>
        <v>0</v>
      </c>
      <c r="L53">
        <f>SUMIFS(GameLog!AT:AT,GameLog!$D:$D,'DET F'!$A53,GameLog!$E:$E,INDEX(Positions!$A$1:$B$9,MATCH('DET F'!$B53,Positions!$A$1:$A$9,0),2),GameLog!$C:$C,"DET")</f>
        <v>0</v>
      </c>
      <c r="M53">
        <f>SUMIFS(GameLog!AU:AU,GameLog!$D:$D,'DET F'!$A53,GameLog!$E:$E,INDEX(Positions!$A$1:$B$9,MATCH('DET F'!$B53,Positions!$A$1:$A$9,0),2),GameLog!$C:$C,"DET")</f>
        <v>0</v>
      </c>
      <c r="N53">
        <f>SUMIFS(GameLog!AV:AV,GameLog!$D:$D,'DET F'!$A53,GameLog!$E:$E,INDEX(Positions!$A$1:$B$9,MATCH('DET F'!$B53,Positions!$A$1:$A$9,0),2),GameLog!$C:$C,"DET")</f>
        <v>0</v>
      </c>
      <c r="O53" s="8">
        <f t="shared" ref="O53:O57" si="2">IFERROR((F53+G53)/(F53+G53+H53),0)</f>
        <v>0</v>
      </c>
      <c r="P53" s="18" t="str">
        <f t="shared" ref="P53:P57" si="3">IF(B53="C",IFERROR(M53/(L53+M53),0),"")</f>
        <v/>
      </c>
    </row>
    <row r="54" spans="1:16">
      <c r="A54" t="s">
        <v>2950</v>
      </c>
      <c r="B54" t="s">
        <v>2437</v>
      </c>
      <c r="C54">
        <f>COUNTIFS(GameLog!D:D,'DET F'!A54,GameLog!C:C,"DET",GameLog!E:E,INDEX(Positions!$A$1:$B$9,MATCH('DET F'!$B54,Positions!$A$1:$A$9,0),2))</f>
        <v>1</v>
      </c>
      <c r="D54">
        <f>SUMIFS(GameLog!F:F,GameLog!$D:$D,'DET F'!A54,GameLog!$E:$E,INDEX(Positions!$A$1:$B$9,MATCH('DET F'!$B54,Positions!$A$1:$A$9,0),2),GameLog!$C:$C,"DET")</f>
        <v>1</v>
      </c>
      <c r="E54" s="12">
        <f>SUMIFS(GameLog!AM:AM,GameLog!$D:$D,'DET F'!$A54,GameLog!$E:$E,INDEX(Positions!$A$1:$B$9,MATCH('DET F'!$B54,Positions!$A$1:$A$9,0),2),GameLog!$C:$C,"DET")</f>
        <v>8</v>
      </c>
      <c r="F54">
        <f>SUMIFS(GameLog!AN:AN,GameLog!$D:$D,'DET F'!$A54,GameLog!$E:$E,INDEX(Positions!$A$1:$B$9,MATCH('DET F'!$B54,Positions!$A$1:$A$9,0),2),GameLog!$C:$C,"DET")</f>
        <v>4</v>
      </c>
      <c r="G54">
        <f>SUMIFS(GameLog!AO:AO,GameLog!$D:$D,'DET F'!$A54,GameLog!$E:$E,INDEX(Positions!$A$1:$B$9,MATCH('DET F'!$B54,Positions!$A$1:$A$9,0),2),GameLog!$C:$C,"DET")</f>
        <v>0</v>
      </c>
      <c r="H54">
        <f>SUMIFS(GameLog!AP:AP,GameLog!$D:$D,'DET F'!$A54,GameLog!$E:$E,INDEX(Positions!$A$1:$B$9,MATCH('DET F'!$B54,Positions!$A$1:$A$9,0),2),GameLog!$C:$C,"DET")</f>
        <v>0</v>
      </c>
      <c r="I54">
        <f>SUMIFS(GameLog!AQ:AQ,GameLog!$D:$D,'DET F'!$A54,GameLog!$E:$E,INDEX(Positions!$A$1:$B$9,MATCH('DET F'!$B54,Positions!$A$1:$A$9,0),2),GameLog!$C:$C,"DET")</f>
        <v>0</v>
      </c>
      <c r="J54">
        <f>SUMIFS(GameLog!AR:AR,GameLog!$D:$D,'DET F'!$A54,GameLog!$E:$E,INDEX(Positions!$A$1:$B$9,MATCH('DET F'!$B54,Positions!$A$1:$A$9,0),2),GameLog!$C:$C,"DET")</f>
        <v>0</v>
      </c>
      <c r="K54">
        <f>SUMIFS(GameLog!AS:AS,GameLog!$D:$D,'DET F'!$A54,GameLog!$E:$E,INDEX(Positions!$A$1:$B$9,MATCH('DET F'!$B54,Positions!$A$1:$A$9,0),2),GameLog!$C:$C,"DET")</f>
        <v>0</v>
      </c>
      <c r="L54">
        <f>SUMIFS(GameLog!AT:AT,GameLog!$D:$D,'DET F'!$A54,GameLog!$E:$E,INDEX(Positions!$A$1:$B$9,MATCH('DET F'!$B54,Positions!$A$1:$A$9,0),2),GameLog!$C:$C,"DET")</f>
        <v>0</v>
      </c>
      <c r="M54">
        <f>SUMIFS(GameLog!AU:AU,GameLog!$D:$D,'DET F'!$A54,GameLog!$E:$E,INDEX(Positions!$A$1:$B$9,MATCH('DET F'!$B54,Positions!$A$1:$A$9,0),2),GameLog!$C:$C,"DET")</f>
        <v>0</v>
      </c>
      <c r="N54">
        <f>SUMIFS(GameLog!AV:AV,GameLog!$D:$D,'DET F'!$A54,GameLog!$E:$E,INDEX(Positions!$A$1:$B$9,MATCH('DET F'!$B54,Positions!$A$1:$A$9,0),2),GameLog!$C:$C,"DET")</f>
        <v>0</v>
      </c>
      <c r="O54" s="8">
        <f t="shared" si="2"/>
        <v>1</v>
      </c>
      <c r="P54" s="18" t="str">
        <f t="shared" si="3"/>
        <v/>
      </c>
    </row>
    <row r="55" spans="1:16">
      <c r="A55" t="s">
        <v>2948</v>
      </c>
      <c r="B55" t="s">
        <v>2437</v>
      </c>
      <c r="C55">
        <f>COUNTIFS(GameLog!D:D,'DET F'!A55,GameLog!C:C,"DET",GameLog!E:E,INDEX(Positions!$A$1:$B$9,MATCH('DET F'!$B55,Positions!$A$1:$A$9,0),2))</f>
        <v>2</v>
      </c>
      <c r="D55">
        <f>SUMIFS(GameLog!F:F,GameLog!$D:$D,'DET F'!A55,GameLog!$E:$E,INDEX(Positions!$A$1:$B$9,MATCH('DET F'!$B55,Positions!$A$1:$A$9,0),2),GameLog!$C:$C,"DET")</f>
        <v>2</v>
      </c>
      <c r="E55" s="12">
        <f>SUMIFS(GameLog!AM:AM,GameLog!$D:$D,'DET F'!$A55,GameLog!$E:$E,INDEX(Positions!$A$1:$B$9,MATCH('DET F'!$B55,Positions!$A$1:$A$9,0),2),GameLog!$C:$C,"DET")</f>
        <v>16</v>
      </c>
      <c r="F55">
        <f>SUMIFS(GameLog!AN:AN,GameLog!$D:$D,'DET F'!$A55,GameLog!$E:$E,INDEX(Positions!$A$1:$B$9,MATCH('DET F'!$B55,Positions!$A$1:$A$9,0),2),GameLog!$C:$C,"DET")</f>
        <v>3</v>
      </c>
      <c r="G55">
        <f>SUMIFS(GameLog!AO:AO,GameLog!$D:$D,'DET F'!$A55,GameLog!$E:$E,INDEX(Positions!$A$1:$B$9,MATCH('DET F'!$B55,Positions!$A$1:$A$9,0),2),GameLog!$C:$C,"DET")</f>
        <v>0</v>
      </c>
      <c r="H55">
        <f>SUMIFS(GameLog!AP:AP,GameLog!$D:$D,'DET F'!$A55,GameLog!$E:$E,INDEX(Positions!$A$1:$B$9,MATCH('DET F'!$B55,Positions!$A$1:$A$9,0),2),GameLog!$C:$C,"DET")</f>
        <v>0</v>
      </c>
      <c r="I55">
        <f>SUMIFS(GameLog!AQ:AQ,GameLog!$D:$D,'DET F'!$A55,GameLog!$E:$E,INDEX(Positions!$A$1:$B$9,MATCH('DET F'!$B55,Positions!$A$1:$A$9,0),2),GameLog!$C:$C,"DET")</f>
        <v>0</v>
      </c>
      <c r="J55">
        <f>SUMIFS(GameLog!AR:AR,GameLog!$D:$D,'DET F'!$A55,GameLog!$E:$E,INDEX(Positions!$A$1:$B$9,MATCH('DET F'!$B55,Positions!$A$1:$A$9,0),2),GameLog!$C:$C,"DET")</f>
        <v>0</v>
      </c>
      <c r="K55">
        <f>SUMIFS(GameLog!AS:AS,GameLog!$D:$D,'DET F'!$A55,GameLog!$E:$E,INDEX(Positions!$A$1:$B$9,MATCH('DET F'!$B55,Positions!$A$1:$A$9,0),2),GameLog!$C:$C,"DET")</f>
        <v>0</v>
      </c>
      <c r="L55">
        <f>SUMIFS(GameLog!AT:AT,GameLog!$D:$D,'DET F'!$A55,GameLog!$E:$E,INDEX(Positions!$A$1:$B$9,MATCH('DET F'!$B55,Positions!$A$1:$A$9,0),2),GameLog!$C:$C,"DET")</f>
        <v>0</v>
      </c>
      <c r="M55">
        <f>SUMIFS(GameLog!AU:AU,GameLog!$D:$D,'DET F'!$A55,GameLog!$E:$E,INDEX(Positions!$A$1:$B$9,MATCH('DET F'!$B55,Positions!$A$1:$A$9,0),2),GameLog!$C:$C,"DET")</f>
        <v>0</v>
      </c>
      <c r="N55">
        <f>SUMIFS(GameLog!AV:AV,GameLog!$D:$D,'DET F'!$A55,GameLog!$E:$E,INDEX(Positions!$A$1:$B$9,MATCH('DET F'!$B55,Positions!$A$1:$A$9,0),2),GameLog!$C:$C,"DET")</f>
        <v>0</v>
      </c>
      <c r="O55" s="8">
        <f t="shared" si="2"/>
        <v>1</v>
      </c>
      <c r="P55" s="18" t="str">
        <f t="shared" si="3"/>
        <v/>
      </c>
    </row>
    <row r="56" spans="1:16">
      <c r="A56" t="s">
        <v>2947</v>
      </c>
      <c r="B56" t="s">
        <v>2437</v>
      </c>
      <c r="C56">
        <f>COUNTIFS(GameLog!D:D,'DET F'!A56,GameLog!C:C,"DET",GameLog!E:E,INDEX(Positions!$A$1:$B$9,MATCH('DET F'!$B56,Positions!$A$1:$A$9,0),2))</f>
        <v>0</v>
      </c>
      <c r="D56">
        <f>SUMIFS(GameLog!F:F,GameLog!$D:$D,'DET F'!A56,GameLog!$E:$E,INDEX(Positions!$A$1:$B$9,MATCH('DET F'!$B56,Positions!$A$1:$A$9,0),2),GameLog!$C:$C,"DET")</f>
        <v>0</v>
      </c>
      <c r="E56" s="12">
        <f>SUMIFS(GameLog!AM:AM,GameLog!$D:$D,'DET F'!$A56,GameLog!$E:$E,INDEX(Positions!$A$1:$B$9,MATCH('DET F'!$B56,Positions!$A$1:$A$9,0),2),GameLog!$C:$C,"DET")</f>
        <v>0</v>
      </c>
      <c r="F56">
        <f>SUMIFS(GameLog!AN:AN,GameLog!$D:$D,'DET F'!$A56,GameLog!$E:$E,INDEX(Positions!$A$1:$B$9,MATCH('DET F'!$B56,Positions!$A$1:$A$9,0),2),GameLog!$C:$C,"DET")</f>
        <v>0</v>
      </c>
      <c r="G56">
        <f>SUMIFS(GameLog!AO:AO,GameLog!$D:$D,'DET F'!$A56,GameLog!$E:$E,INDEX(Positions!$A$1:$B$9,MATCH('DET F'!$B56,Positions!$A$1:$A$9,0),2),GameLog!$C:$C,"DET")</f>
        <v>0</v>
      </c>
      <c r="H56">
        <f>SUMIFS(GameLog!AP:AP,GameLog!$D:$D,'DET F'!$A56,GameLog!$E:$E,INDEX(Positions!$A$1:$B$9,MATCH('DET F'!$B56,Positions!$A$1:$A$9,0),2),GameLog!$C:$C,"DET")</f>
        <v>0</v>
      </c>
      <c r="I56">
        <f>SUMIFS(GameLog!AQ:AQ,GameLog!$D:$D,'DET F'!$A56,GameLog!$E:$E,INDEX(Positions!$A$1:$B$9,MATCH('DET F'!$B56,Positions!$A$1:$A$9,0),2),GameLog!$C:$C,"DET")</f>
        <v>0</v>
      </c>
      <c r="J56">
        <f>SUMIFS(GameLog!AR:AR,GameLog!$D:$D,'DET F'!$A56,GameLog!$E:$E,INDEX(Positions!$A$1:$B$9,MATCH('DET F'!$B56,Positions!$A$1:$A$9,0),2),GameLog!$C:$C,"DET")</f>
        <v>0</v>
      </c>
      <c r="K56">
        <f>SUMIFS(GameLog!AS:AS,GameLog!$D:$D,'DET F'!$A56,GameLog!$E:$E,INDEX(Positions!$A$1:$B$9,MATCH('DET F'!$B56,Positions!$A$1:$A$9,0),2),GameLog!$C:$C,"DET")</f>
        <v>0</v>
      </c>
      <c r="L56">
        <f>SUMIFS(GameLog!AT:AT,GameLog!$D:$D,'DET F'!$A56,GameLog!$E:$E,INDEX(Positions!$A$1:$B$9,MATCH('DET F'!$B56,Positions!$A$1:$A$9,0),2),GameLog!$C:$C,"DET")</f>
        <v>0</v>
      </c>
      <c r="M56">
        <f>SUMIFS(GameLog!AU:AU,GameLog!$D:$D,'DET F'!$A56,GameLog!$E:$E,INDEX(Positions!$A$1:$B$9,MATCH('DET F'!$B56,Positions!$A$1:$A$9,0),2),GameLog!$C:$C,"DET")</f>
        <v>0</v>
      </c>
      <c r="N56">
        <f>SUMIFS(GameLog!AV:AV,GameLog!$D:$D,'DET F'!$A56,GameLog!$E:$E,INDEX(Positions!$A$1:$B$9,MATCH('DET F'!$B56,Positions!$A$1:$A$9,0),2),GameLog!$C:$C,"DET")</f>
        <v>0</v>
      </c>
      <c r="O56" s="8">
        <f t="shared" si="2"/>
        <v>0</v>
      </c>
      <c r="P56" s="18" t="str">
        <f t="shared" si="3"/>
        <v/>
      </c>
    </row>
    <row r="57" spans="1:16">
      <c r="A57" t="s">
        <v>2949</v>
      </c>
      <c r="B57" t="s">
        <v>2437</v>
      </c>
      <c r="C57">
        <f>COUNTIFS(GameLog!D:D,'DET F'!A57,GameLog!C:C,"DET",GameLog!E:E,INDEX(Positions!$A$1:$B$9,MATCH('DET F'!$B57,Positions!$A$1:$A$9,0),2))</f>
        <v>0</v>
      </c>
      <c r="D57">
        <f>SUMIFS(GameLog!F:F,GameLog!$D:$D,'DET F'!A57,GameLog!$E:$E,INDEX(Positions!$A$1:$B$9,MATCH('DET F'!$B57,Positions!$A$1:$A$9,0),2),GameLog!$C:$C,"DET")</f>
        <v>0</v>
      </c>
      <c r="E57" s="12">
        <f>SUMIFS(GameLog!AM:AM,GameLog!$D:$D,'DET F'!$A57,GameLog!$E:$E,INDEX(Positions!$A$1:$B$9,MATCH('DET F'!$B57,Positions!$A$1:$A$9,0),2),GameLog!$C:$C,"DET")</f>
        <v>0</v>
      </c>
      <c r="F57">
        <f>SUMIFS(GameLog!AN:AN,GameLog!$D:$D,'DET F'!$A57,GameLog!$E:$E,INDEX(Positions!$A$1:$B$9,MATCH('DET F'!$B57,Positions!$A$1:$A$9,0),2),GameLog!$C:$C,"DET")</f>
        <v>0</v>
      </c>
      <c r="G57">
        <f>SUMIFS(GameLog!AO:AO,GameLog!$D:$D,'DET F'!$A57,GameLog!$E:$E,INDEX(Positions!$A$1:$B$9,MATCH('DET F'!$B57,Positions!$A$1:$A$9,0),2),GameLog!$C:$C,"DET")</f>
        <v>0</v>
      </c>
      <c r="H57">
        <f>SUMIFS(GameLog!AP:AP,GameLog!$D:$D,'DET F'!$A57,GameLog!$E:$E,INDEX(Positions!$A$1:$B$9,MATCH('DET F'!$B57,Positions!$A$1:$A$9,0),2),GameLog!$C:$C,"DET")</f>
        <v>0</v>
      </c>
      <c r="I57">
        <f>SUMIFS(GameLog!AQ:AQ,GameLog!$D:$D,'DET F'!$A57,GameLog!$E:$E,INDEX(Positions!$A$1:$B$9,MATCH('DET F'!$B57,Positions!$A$1:$A$9,0),2),GameLog!$C:$C,"DET")</f>
        <v>0</v>
      </c>
      <c r="J57">
        <f>SUMIFS(GameLog!AR:AR,GameLog!$D:$D,'DET F'!$A57,GameLog!$E:$E,INDEX(Positions!$A$1:$B$9,MATCH('DET F'!$B57,Positions!$A$1:$A$9,0),2),GameLog!$C:$C,"DET")</f>
        <v>0</v>
      </c>
      <c r="K57">
        <f>SUMIFS(GameLog!AS:AS,GameLog!$D:$D,'DET F'!$A57,GameLog!$E:$E,INDEX(Positions!$A$1:$B$9,MATCH('DET F'!$B57,Positions!$A$1:$A$9,0),2),GameLog!$C:$C,"DET")</f>
        <v>0</v>
      </c>
      <c r="L57">
        <f>SUMIFS(GameLog!AT:AT,GameLog!$D:$D,'DET F'!$A57,GameLog!$E:$E,INDEX(Positions!$A$1:$B$9,MATCH('DET F'!$B57,Positions!$A$1:$A$9,0),2),GameLog!$C:$C,"DET")</f>
        <v>0</v>
      </c>
      <c r="M57">
        <f>SUMIFS(GameLog!AU:AU,GameLog!$D:$D,'DET F'!$A57,GameLog!$E:$E,INDEX(Positions!$A$1:$B$9,MATCH('DET F'!$B57,Positions!$A$1:$A$9,0),2),GameLog!$C:$C,"DET")</f>
        <v>0</v>
      </c>
      <c r="N57">
        <f>SUMIFS(GameLog!AV:AV,GameLog!$D:$D,'DET F'!$A57,GameLog!$E:$E,INDEX(Positions!$A$1:$B$9,MATCH('DET F'!$B57,Positions!$A$1:$A$9,0),2),GameLog!$C:$C,"DET")</f>
        <v>0</v>
      </c>
      <c r="O57" s="8">
        <f t="shared" si="2"/>
        <v>0</v>
      </c>
      <c r="P57" s="18" t="str">
        <f t="shared" si="3"/>
        <v/>
      </c>
    </row>
    <row r="58" spans="1:16">
      <c r="O58" s="8"/>
      <c r="P58" s="18"/>
    </row>
    <row r="59" spans="1:16">
      <c r="O59" s="8"/>
      <c r="P59" s="18"/>
    </row>
    <row r="60" spans="1:16">
      <c r="O60" s="8"/>
      <c r="P60" s="18"/>
    </row>
    <row r="61" spans="1:16">
      <c r="O61" s="8"/>
    </row>
    <row r="62" spans="1:16">
      <c r="O62" s="8"/>
    </row>
    <row r="63" spans="1:16">
      <c r="O63" s="8"/>
    </row>
    <row r="64" spans="1:16">
      <c r="O64" s="8"/>
    </row>
    <row r="65" spans="15:15">
      <c r="O65" s="8"/>
    </row>
    <row r="66" spans="15:15">
      <c r="O66" s="8"/>
    </row>
    <row r="67" spans="15:15">
      <c r="O67" s="8"/>
    </row>
    <row r="68" spans="15:15">
      <c r="O68" s="8"/>
    </row>
    <row r="69" spans="15:15">
      <c r="O69" s="8"/>
    </row>
    <row r="70" spans="15:15">
      <c r="O70" s="8"/>
    </row>
    <row r="71" spans="15:15">
      <c r="O71" s="8"/>
    </row>
    <row r="72" spans="15:15">
      <c r="O72" s="8"/>
    </row>
    <row r="73" spans="15:15">
      <c r="O73" s="8"/>
    </row>
    <row r="74" spans="15:15">
      <c r="O74" s="8"/>
    </row>
    <row r="75" spans="15:15">
      <c r="O75" s="8"/>
    </row>
    <row r="76" spans="15:15">
      <c r="O76" s="8"/>
    </row>
    <row r="77" spans="15:15">
      <c r="O77" s="8"/>
    </row>
    <row r="78" spans="15:15">
      <c r="O78" s="8"/>
    </row>
    <row r="79" spans="15:15">
      <c r="O79" s="8"/>
    </row>
    <row r="80" spans="15:15">
      <c r="O80" s="8"/>
    </row>
    <row r="81" spans="15:15">
      <c r="O81" s="8"/>
    </row>
    <row r="82" spans="15:15">
      <c r="O82" s="8"/>
    </row>
    <row r="83" spans="15:15">
      <c r="O83" s="8"/>
    </row>
    <row r="84" spans="15:15">
      <c r="O84" s="8"/>
    </row>
    <row r="85" spans="15:15">
      <c r="O85" s="8"/>
    </row>
    <row r="86" spans="15:15">
      <c r="O86" s="8"/>
    </row>
    <row r="87" spans="15:15">
      <c r="O87" s="8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ABE45E-CCA0-4FB1-B503-2853F407A710}">
  <sheetPr codeName="Sheet34"/>
  <dimension ref="A1:AF31"/>
  <sheetViews>
    <sheetView workbookViewId="0">
      <pane ySplit="1" topLeftCell="A2" activePane="bottomLeft" state="frozen"/>
      <selection activeCell="B1" sqref="B1:Z1048576"/>
      <selection pane="bottomLeft" activeCell="A2" sqref="A2:A22"/>
    </sheetView>
  </sheetViews>
  <sheetFormatPr defaultRowHeight="13.2"/>
  <cols>
    <col min="1" max="1" width="16.77734375" bestFit="1" customWidth="1"/>
    <col min="2" max="3" width="3" bestFit="1" customWidth="1"/>
    <col min="4" max="4" width="6.21875" bestFit="1" customWidth="1"/>
    <col min="5" max="5" width="6" bestFit="1" customWidth="1"/>
    <col min="6" max="6" width="3" bestFit="1" customWidth="1"/>
    <col min="7" max="7" width="3.5546875" bestFit="1" customWidth="1"/>
    <col min="8" max="8" width="3.6640625" bestFit="1" customWidth="1"/>
    <col min="9" max="9" width="4.77734375" bestFit="1" customWidth="1"/>
    <col min="10" max="10" width="3.44140625" bestFit="1" customWidth="1"/>
    <col min="11" max="11" width="6" style="12" bestFit="1" customWidth="1"/>
    <col min="12" max="14" width="4" bestFit="1" customWidth="1"/>
    <col min="15" max="15" width="3.44140625" bestFit="1" customWidth="1"/>
    <col min="16" max="18" width="4" bestFit="1" customWidth="1"/>
    <col min="19" max="19" width="4.6640625" bestFit="1" customWidth="1"/>
    <col min="20" max="20" width="3.44140625" bestFit="1" customWidth="1"/>
    <col min="21" max="21" width="4.109375" bestFit="1" customWidth="1"/>
    <col min="22" max="22" width="6" bestFit="1" customWidth="1"/>
    <col min="23" max="23" width="5" bestFit="1" customWidth="1"/>
    <col min="24" max="25" width="4.44140625" bestFit="1" customWidth="1"/>
    <col min="26" max="26" width="5" bestFit="1" customWidth="1"/>
    <col min="27" max="27" width="6.5546875" bestFit="1" customWidth="1"/>
    <col min="28" max="28" width="4" bestFit="1" customWidth="1"/>
    <col min="29" max="29" width="4.21875" bestFit="1" customWidth="1"/>
  </cols>
  <sheetData>
    <row r="1" spans="1:32">
      <c r="A1" t="s">
        <v>2405</v>
      </c>
      <c r="B1" t="s">
        <v>2365</v>
      </c>
      <c r="C1" t="s">
        <v>2366</v>
      </c>
      <c r="D1" t="s">
        <v>2367</v>
      </c>
      <c r="E1" t="s">
        <v>2482</v>
      </c>
      <c r="F1" t="s">
        <v>2406</v>
      </c>
      <c r="G1" t="s">
        <v>2483</v>
      </c>
      <c r="H1" t="s">
        <v>2484</v>
      </c>
      <c r="I1" t="s">
        <v>2485</v>
      </c>
      <c r="J1" t="s">
        <v>2486</v>
      </c>
      <c r="K1" s="12" t="s">
        <v>2487</v>
      </c>
      <c r="L1" t="s">
        <v>2410</v>
      </c>
      <c r="M1" t="s">
        <v>2409</v>
      </c>
      <c r="N1" t="s">
        <v>2488</v>
      </c>
      <c r="O1" t="s">
        <v>2413</v>
      </c>
      <c r="P1" t="s">
        <v>2417</v>
      </c>
      <c r="Q1" t="s">
        <v>2428</v>
      </c>
      <c r="R1" t="s">
        <v>2418</v>
      </c>
      <c r="S1" t="s">
        <v>2425</v>
      </c>
      <c r="T1" t="s">
        <v>2489</v>
      </c>
      <c r="U1" t="s">
        <v>2490</v>
      </c>
      <c r="V1" t="s">
        <v>2491</v>
      </c>
      <c r="W1" t="s">
        <v>2492</v>
      </c>
      <c r="X1" t="s">
        <v>2493</v>
      </c>
      <c r="Y1" t="s">
        <v>2494</v>
      </c>
      <c r="Z1" t="s">
        <v>2495</v>
      </c>
      <c r="AA1" t="s">
        <v>2496</v>
      </c>
      <c r="AB1" t="s">
        <v>2666</v>
      </c>
      <c r="AC1" t="s">
        <v>2667</v>
      </c>
    </row>
    <row r="2" spans="1:32">
      <c r="A2" s="14" t="s">
        <v>2962</v>
      </c>
      <c r="B2">
        <f>SUMIFS(GameLog!W:W,GameLog!$D:$D,'DET P'!$A2,GameLog!$C:$C,"DET")</f>
        <v>0</v>
      </c>
      <c r="C2">
        <f>SUMIFS(GameLog!X:X,GameLog!$D:$D,'DET P'!$A2,GameLog!$C:$C,"DET")</f>
        <v>1</v>
      </c>
      <c r="D2" s="8">
        <f>IFERROR(B2/(B2+C2),0)</f>
        <v>0</v>
      </c>
      <c r="E2" s="10">
        <f>IFERROR(N2/K2*9,"---")</f>
        <v>7.2</v>
      </c>
      <c r="F2">
        <f>COUNTIFS(GameLog!D:D,'DET P'!A2,GameLog!C:C,"DET",GameLog!E:E,1)</f>
        <v>1</v>
      </c>
      <c r="G2">
        <f>SUMIFS(GameLog!F:F,GameLog!$D:$D,'DET P'!A2,GameLog!$E:$E,1,GameLog!$C:$C,"DET")</f>
        <v>1</v>
      </c>
      <c r="H2">
        <f>SUMIFS(GameLog!Y:Y,GameLog!$D:$D,'DET P'!$A2,GameLog!$C:$C,"DET")</f>
        <v>0</v>
      </c>
      <c r="I2">
        <f>SUMIFS(GameLog!Z:Z,GameLog!$D:$D,'DET P'!$A2,GameLog!$C:$C,"DET")</f>
        <v>0</v>
      </c>
      <c r="J2">
        <f>SUMIFS(GameLog!AA:AA,GameLog!$D:$D,'DET P'!$A2,GameLog!$C:$C,"DET")</f>
        <v>0</v>
      </c>
      <c r="K2" s="12">
        <f>SUMIFS(GameLog!AB:AB,GameLog!$D:$D,'DET P'!$A2,GameLog!$C:$C,"DET")</f>
        <v>5</v>
      </c>
      <c r="L2">
        <f>SUMIFS(GameLog!AC:AC,GameLog!$D:$D,'DET P'!$A2,GameLog!$C:$C,"DET")</f>
        <v>10</v>
      </c>
      <c r="M2">
        <f>SUMIFS(GameLog!AD:AD,GameLog!$D:$D,'DET P'!$A2,GameLog!$C:$C,"DET")</f>
        <v>5</v>
      </c>
      <c r="N2">
        <f>SUMIFS(GameLog!AE:AE,GameLog!$D:$D,'DET P'!$A2,GameLog!$C:$C,"DET")</f>
        <v>4</v>
      </c>
      <c r="O2">
        <f>SUMIFS(GameLog!AF:AF,GameLog!$D:$D,'DET P'!$A2,GameLog!$C:$C,"DET")</f>
        <v>1</v>
      </c>
      <c r="P2">
        <f>SUMIFS(GameLog!AG:AG,GameLog!$D:$D,'DET P'!$A2,GameLog!$C:$C,"DET")</f>
        <v>0</v>
      </c>
      <c r="Q2">
        <f>SUMIFS(GameLog!AH:AH,GameLog!$D:$D,'DET P'!$A2,GameLog!$C:$C,"DET")</f>
        <v>0</v>
      </c>
      <c r="R2">
        <f>SUMIFS(GameLog!AI:AI,GameLog!$D:$D,'DET P'!$A2,GameLog!$C:$C,"DET")</f>
        <v>7</v>
      </c>
      <c r="S2">
        <f>SUMIFS(GameLog!AJ:AJ,GameLog!$D:$D,'DET P'!$A2,GameLog!$C:$C,"DET")</f>
        <v>1</v>
      </c>
      <c r="T2">
        <f>SUMIFS(GameLog!AK:AK,GameLog!$D:$D,'DET P'!$A2,GameLog!$C:$C,"DET")</f>
        <v>0</v>
      </c>
      <c r="U2">
        <f>SUMIFS(GameLog!AL:AL,GameLog!$D:$D,'DET P'!$A2,GameLog!$C:$C,"DET")</f>
        <v>1</v>
      </c>
      <c r="V2" s="10">
        <f>IFERROR((L2+P2)/K2,0)</f>
        <v>2</v>
      </c>
      <c r="W2" s="11">
        <f>IFERROR(L2/$K2*9,0)</f>
        <v>18</v>
      </c>
      <c r="X2" s="11">
        <f>IFERROR(O2/$K2*9,0)</f>
        <v>1.8</v>
      </c>
      <c r="Y2" s="11">
        <f>IFERROR(P2/$K2*9,0)</f>
        <v>0</v>
      </c>
      <c r="Z2" s="11">
        <f>IFERROR(R2/$K2*9,0)</f>
        <v>12.6</v>
      </c>
      <c r="AA2" s="11">
        <f>IFERROR(R2/P2,0)</f>
        <v>0</v>
      </c>
      <c r="AF2" s="14"/>
    </row>
    <row r="3" spans="1:32">
      <c r="A3" s="14" t="s">
        <v>2615</v>
      </c>
      <c r="B3">
        <f>SUMIFS(GameLog!W:W,GameLog!$D:$D,'DET P'!$A3,GameLog!$C:$C,"DET")</f>
        <v>0</v>
      </c>
      <c r="C3">
        <f>SUMIFS(GameLog!X:X,GameLog!$D:$D,'DET P'!$A3,GameLog!$C:$C,"DET")</f>
        <v>0</v>
      </c>
      <c r="D3" s="8">
        <f t="shared" ref="D3:D21" si="0">IFERROR(B3/(B3+C3),0)</f>
        <v>0</v>
      </c>
      <c r="E3" s="10" t="str">
        <f t="shared" ref="E3:E21" si="1">IFERROR(N3/K3*9,"---")</f>
        <v>---</v>
      </c>
      <c r="F3">
        <f>COUNTIFS(GameLog!D:D,'DET P'!A3,GameLog!C:C,"DET",GameLog!E:E,1)</f>
        <v>0</v>
      </c>
      <c r="G3">
        <f>SUMIFS(GameLog!F:F,GameLog!$D:$D,'DET P'!A3,GameLog!$E:$E,1,GameLog!$C:$C,"DET")</f>
        <v>0</v>
      </c>
      <c r="H3">
        <f>SUMIFS(GameLog!Y:Y,GameLog!$D:$D,'DET P'!$A3,GameLog!$C:$C,"DET")</f>
        <v>0</v>
      </c>
      <c r="I3">
        <f>SUMIFS(GameLog!Z:Z,GameLog!$D:$D,'DET P'!$A3,GameLog!$C:$C,"DET")</f>
        <v>0</v>
      </c>
      <c r="J3">
        <f>SUMIFS(GameLog!AA:AA,GameLog!$D:$D,'DET P'!$A3,GameLog!$C:$C,"DET")</f>
        <v>0</v>
      </c>
      <c r="K3" s="12">
        <f>SUMIFS(GameLog!AB:AB,GameLog!$D:$D,'DET P'!$A3,GameLog!$C:$C,"DET")</f>
        <v>0</v>
      </c>
      <c r="L3">
        <f>SUMIFS(GameLog!AC:AC,GameLog!$D:$D,'DET P'!$A3,GameLog!$C:$C,"DET")</f>
        <v>0</v>
      </c>
      <c r="M3">
        <f>SUMIFS(GameLog!AD:AD,GameLog!$D:$D,'DET P'!$A3,GameLog!$C:$C,"DET")</f>
        <v>0</v>
      </c>
      <c r="N3">
        <f>SUMIFS(GameLog!AE:AE,GameLog!$D:$D,'DET P'!$A3,GameLog!$C:$C,"DET")</f>
        <v>0</v>
      </c>
      <c r="O3">
        <f>SUMIFS(GameLog!AF:AF,GameLog!$D:$D,'DET P'!$A3,GameLog!$C:$C,"DET")</f>
        <v>0</v>
      </c>
      <c r="P3">
        <f>SUMIFS(GameLog!AG:AG,GameLog!$D:$D,'DET P'!$A3,GameLog!$C:$C,"DET")</f>
        <v>0</v>
      </c>
      <c r="Q3">
        <f>SUMIFS(GameLog!AH:AH,GameLog!$D:$D,'DET P'!$A3,GameLog!$C:$C,"DET")</f>
        <v>0</v>
      </c>
      <c r="R3">
        <f>SUMIFS(GameLog!AI:AI,GameLog!$D:$D,'DET P'!$A3,GameLog!$C:$C,"DET")</f>
        <v>0</v>
      </c>
      <c r="S3">
        <f>SUMIFS(GameLog!AJ:AJ,GameLog!$D:$D,'DET P'!$A3,GameLog!$C:$C,"DET")</f>
        <v>0</v>
      </c>
      <c r="T3">
        <f>SUMIFS(GameLog!AK:AK,GameLog!$D:$D,'DET P'!$A3,GameLog!$C:$C,"DET")</f>
        <v>0</v>
      </c>
      <c r="U3">
        <f>SUMIFS(GameLog!AL:AL,GameLog!$D:$D,'DET P'!$A3,GameLog!$C:$C,"DET")</f>
        <v>0</v>
      </c>
      <c r="V3" s="10">
        <f t="shared" ref="V3:V21" si="2">IFERROR((L3+P3)/K3,0)</f>
        <v>0</v>
      </c>
      <c r="W3" s="11">
        <f t="shared" ref="W3:W21" si="3">IFERROR(L3/$K3*9,0)</f>
        <v>0</v>
      </c>
      <c r="X3" s="11">
        <f t="shared" ref="X3:Y19" si="4">IFERROR(O3/$K3*9,0)</f>
        <v>0</v>
      </c>
      <c r="Y3" s="11">
        <f t="shared" si="4"/>
        <v>0</v>
      </c>
      <c r="Z3" s="11">
        <f t="shared" ref="Z3:Z21" si="5">IFERROR(R3/$K3*9,0)</f>
        <v>0</v>
      </c>
      <c r="AA3" s="11">
        <f t="shared" ref="AA3:AA21" si="6">IFERROR(R3/P3,0)</f>
        <v>0</v>
      </c>
      <c r="AE3" s="14"/>
      <c r="AF3" s="14"/>
    </row>
    <row r="4" spans="1:32">
      <c r="A4" s="14" t="s">
        <v>2960</v>
      </c>
      <c r="B4">
        <f>SUMIFS(GameLog!W:W,GameLog!$D:$D,'DET P'!$A4,GameLog!$C:$C,"DET")</f>
        <v>0</v>
      </c>
      <c r="C4">
        <f>SUMIFS(GameLog!X:X,GameLog!$D:$D,'DET P'!$A4,GameLog!$C:$C,"DET")</f>
        <v>0</v>
      </c>
      <c r="D4" s="8">
        <f t="shared" si="0"/>
        <v>0</v>
      </c>
      <c r="E4" s="10" t="str">
        <f t="shared" si="1"/>
        <v>---</v>
      </c>
      <c r="F4">
        <f>COUNTIFS(GameLog!D:D,'DET P'!A4,GameLog!C:C,"DET",GameLog!E:E,1)</f>
        <v>0</v>
      </c>
      <c r="G4">
        <f>SUMIFS(GameLog!F:F,GameLog!$D:$D,'DET P'!A4,GameLog!$E:$E,1,GameLog!$C:$C,"DET")</f>
        <v>0</v>
      </c>
      <c r="H4">
        <f>SUMIFS(GameLog!Y:Y,GameLog!$D:$D,'DET P'!$A4,GameLog!$C:$C,"DET")</f>
        <v>0</v>
      </c>
      <c r="I4">
        <f>SUMIFS(GameLog!Z:Z,GameLog!$D:$D,'DET P'!$A4,GameLog!$C:$C,"DET")</f>
        <v>0</v>
      </c>
      <c r="J4">
        <f>SUMIFS(GameLog!AA:AA,GameLog!$D:$D,'DET P'!$A4,GameLog!$C:$C,"DET")</f>
        <v>0</v>
      </c>
      <c r="K4" s="12">
        <f>SUMIFS(GameLog!AB:AB,GameLog!$D:$D,'DET P'!$A4,GameLog!$C:$C,"DET")</f>
        <v>0</v>
      </c>
      <c r="L4">
        <f>SUMIFS(GameLog!AC:AC,GameLog!$D:$D,'DET P'!$A4,GameLog!$C:$C,"DET")</f>
        <v>0</v>
      </c>
      <c r="M4">
        <f>SUMIFS(GameLog!AD:AD,GameLog!$D:$D,'DET P'!$A4,GameLog!$C:$C,"DET")</f>
        <v>0</v>
      </c>
      <c r="N4">
        <f>SUMIFS(GameLog!AE:AE,GameLog!$D:$D,'DET P'!$A4,GameLog!$C:$C,"DET")</f>
        <v>0</v>
      </c>
      <c r="O4">
        <f>SUMIFS(GameLog!AF:AF,GameLog!$D:$D,'DET P'!$A4,GameLog!$C:$C,"DET")</f>
        <v>0</v>
      </c>
      <c r="P4">
        <f>SUMIFS(GameLog!AG:AG,GameLog!$D:$D,'DET P'!$A4,GameLog!$C:$C,"DET")</f>
        <v>0</v>
      </c>
      <c r="Q4">
        <f>SUMIFS(GameLog!AH:AH,GameLog!$D:$D,'DET P'!$A4,GameLog!$C:$C,"DET")</f>
        <v>0</v>
      </c>
      <c r="R4">
        <f>SUMIFS(GameLog!AI:AI,GameLog!$D:$D,'DET P'!$A4,GameLog!$C:$C,"DET")</f>
        <v>0</v>
      </c>
      <c r="S4">
        <f>SUMIFS(GameLog!AJ:AJ,GameLog!$D:$D,'DET P'!$A4,GameLog!$C:$C,"DET")</f>
        <v>0</v>
      </c>
      <c r="T4">
        <f>SUMIFS(GameLog!AK:AK,GameLog!$D:$D,'DET P'!$A4,GameLog!$C:$C,"DET")</f>
        <v>0</v>
      </c>
      <c r="U4">
        <f>SUMIFS(GameLog!AL:AL,GameLog!$D:$D,'DET P'!$A4,GameLog!$C:$C,"DET")</f>
        <v>0</v>
      </c>
      <c r="V4" s="10">
        <f t="shared" si="2"/>
        <v>0</v>
      </c>
      <c r="W4" s="11">
        <f t="shared" si="3"/>
        <v>0</v>
      </c>
      <c r="X4" s="11">
        <f t="shared" si="4"/>
        <v>0</v>
      </c>
      <c r="Y4" s="11">
        <f t="shared" si="4"/>
        <v>0</v>
      </c>
      <c r="Z4" s="11">
        <f t="shared" si="5"/>
        <v>0</v>
      </c>
      <c r="AA4" s="11">
        <f t="shared" si="6"/>
        <v>0</v>
      </c>
      <c r="AE4" s="14"/>
      <c r="AF4" s="14"/>
    </row>
    <row r="5" spans="1:32">
      <c r="A5" s="14" t="s">
        <v>2959</v>
      </c>
      <c r="B5">
        <f>SUMIFS(GameLog!W:W,GameLog!$D:$D,'DET P'!$A5,GameLog!$C:$C,"DET")</f>
        <v>0</v>
      </c>
      <c r="C5">
        <f>SUMIFS(GameLog!X:X,GameLog!$D:$D,'DET P'!$A5,GameLog!$C:$C,"DET")</f>
        <v>1</v>
      </c>
      <c r="D5" s="8">
        <f t="shared" si="0"/>
        <v>0</v>
      </c>
      <c r="E5" s="10">
        <f t="shared" si="1"/>
        <v>34.714285714285708</v>
      </c>
      <c r="F5">
        <f>COUNTIFS(GameLog!D:D,'DET P'!A5,GameLog!C:C,"DET",GameLog!E:E,1)</f>
        <v>1</v>
      </c>
      <c r="G5">
        <f>SUMIFS(GameLog!F:F,GameLog!$D:$D,'DET P'!A5,GameLog!$E:$E,1,GameLog!$C:$C,"DET")</f>
        <v>1</v>
      </c>
      <c r="H5">
        <f>SUMIFS(GameLog!Y:Y,GameLog!$D:$D,'DET P'!$A5,GameLog!$C:$C,"DET")</f>
        <v>0</v>
      </c>
      <c r="I5">
        <f>SUMIFS(GameLog!Z:Z,GameLog!$D:$D,'DET P'!$A5,GameLog!$C:$C,"DET")</f>
        <v>0</v>
      </c>
      <c r="J5">
        <f>SUMIFS(GameLog!AA:AA,GameLog!$D:$D,'DET P'!$A5,GameLog!$C:$C,"DET")</f>
        <v>0</v>
      </c>
      <c r="K5" s="12">
        <f>SUMIFS(GameLog!AB:AB,GameLog!$D:$D,'DET P'!$A5,GameLog!$C:$C,"DET")</f>
        <v>2.3333333333333335</v>
      </c>
      <c r="L5">
        <f>SUMIFS(GameLog!AC:AC,GameLog!$D:$D,'DET P'!$A5,GameLog!$C:$C,"DET")</f>
        <v>8</v>
      </c>
      <c r="M5">
        <f>SUMIFS(GameLog!AD:AD,GameLog!$D:$D,'DET P'!$A5,GameLog!$C:$C,"DET")</f>
        <v>9</v>
      </c>
      <c r="N5">
        <f>SUMIFS(GameLog!AE:AE,GameLog!$D:$D,'DET P'!$A5,GameLog!$C:$C,"DET")</f>
        <v>9</v>
      </c>
      <c r="O5">
        <f>SUMIFS(GameLog!AF:AF,GameLog!$D:$D,'DET P'!$A5,GameLog!$C:$C,"DET")</f>
        <v>2</v>
      </c>
      <c r="P5">
        <f>SUMIFS(GameLog!AG:AG,GameLog!$D:$D,'DET P'!$A5,GameLog!$C:$C,"DET")</f>
        <v>2</v>
      </c>
      <c r="Q5">
        <f>SUMIFS(GameLog!AH:AH,GameLog!$D:$D,'DET P'!$A5,GameLog!$C:$C,"DET")</f>
        <v>0</v>
      </c>
      <c r="R5">
        <f>SUMIFS(GameLog!AI:AI,GameLog!$D:$D,'DET P'!$A5,GameLog!$C:$C,"DET")</f>
        <v>1</v>
      </c>
      <c r="S5">
        <f>SUMIFS(GameLog!AJ:AJ,GameLog!$D:$D,'DET P'!$A5,GameLog!$C:$C,"DET")</f>
        <v>0</v>
      </c>
      <c r="T5">
        <f>SUMIFS(GameLog!AK:AK,GameLog!$D:$D,'DET P'!$A5,GameLog!$C:$C,"DET")</f>
        <v>0</v>
      </c>
      <c r="U5">
        <f>SUMIFS(GameLog!AL:AL,GameLog!$D:$D,'DET P'!$A5,GameLog!$C:$C,"DET")</f>
        <v>0</v>
      </c>
      <c r="V5" s="10">
        <f t="shared" si="2"/>
        <v>4.2857142857142856</v>
      </c>
      <c r="W5" s="11">
        <f t="shared" si="3"/>
        <v>30.857142857142854</v>
      </c>
      <c r="X5" s="11">
        <f t="shared" si="4"/>
        <v>7.7142857142857135</v>
      </c>
      <c r="Y5" s="11">
        <f t="shared" si="4"/>
        <v>7.7142857142857135</v>
      </c>
      <c r="Z5" s="11">
        <f t="shared" si="5"/>
        <v>3.8571428571428568</v>
      </c>
      <c r="AA5" s="11">
        <f t="shared" si="6"/>
        <v>0.5</v>
      </c>
      <c r="AE5" s="14"/>
      <c r="AF5" s="14"/>
    </row>
    <row r="6" spans="1:32">
      <c r="A6" s="14" t="s">
        <v>2963</v>
      </c>
      <c r="B6">
        <f>SUMIFS(GameLog!W:W,GameLog!$D:$D,'DET P'!$A6,GameLog!$C:$C,"DET")</f>
        <v>0</v>
      </c>
      <c r="C6">
        <f>SUMIFS(GameLog!X:X,GameLog!$D:$D,'DET P'!$A6,GameLog!$C:$C,"DET")</f>
        <v>1</v>
      </c>
      <c r="D6" s="8">
        <f t="shared" si="0"/>
        <v>0</v>
      </c>
      <c r="E6" s="10">
        <f t="shared" si="1"/>
        <v>36</v>
      </c>
      <c r="F6">
        <f>COUNTIFS(GameLog!D:D,'DET P'!A6,GameLog!C:C,"DET",GameLog!E:E,1)</f>
        <v>1</v>
      </c>
      <c r="G6">
        <f>SUMIFS(GameLog!F:F,GameLog!$D:$D,'DET P'!A6,GameLog!$E:$E,1,GameLog!$C:$C,"DET")</f>
        <v>1</v>
      </c>
      <c r="H6">
        <f>SUMIFS(GameLog!Y:Y,GameLog!$D:$D,'DET P'!$A6,GameLog!$C:$C,"DET")</f>
        <v>0</v>
      </c>
      <c r="I6">
        <f>SUMIFS(GameLog!Z:Z,GameLog!$D:$D,'DET P'!$A6,GameLog!$C:$C,"DET")</f>
        <v>0</v>
      </c>
      <c r="J6">
        <f>SUMIFS(GameLog!AA:AA,GameLog!$D:$D,'DET P'!$A6,GameLog!$C:$C,"DET")</f>
        <v>0</v>
      </c>
      <c r="K6" s="12">
        <f>SUMIFS(GameLog!AB:AB,GameLog!$D:$D,'DET P'!$A6,GameLog!$C:$C,"DET")</f>
        <v>2</v>
      </c>
      <c r="L6">
        <f>SUMIFS(GameLog!AC:AC,GameLog!$D:$D,'DET P'!$A6,GameLog!$C:$C,"DET")</f>
        <v>9</v>
      </c>
      <c r="M6">
        <f>SUMIFS(GameLog!AD:AD,GameLog!$D:$D,'DET P'!$A6,GameLog!$C:$C,"DET")</f>
        <v>8</v>
      </c>
      <c r="N6">
        <f>SUMIFS(GameLog!AE:AE,GameLog!$D:$D,'DET P'!$A6,GameLog!$C:$C,"DET")</f>
        <v>8</v>
      </c>
      <c r="O6">
        <f>SUMIFS(GameLog!AF:AF,GameLog!$D:$D,'DET P'!$A6,GameLog!$C:$C,"DET")</f>
        <v>1</v>
      </c>
      <c r="P6">
        <f>SUMIFS(GameLog!AG:AG,GameLog!$D:$D,'DET P'!$A6,GameLog!$C:$C,"DET")</f>
        <v>1</v>
      </c>
      <c r="Q6">
        <f>SUMIFS(GameLog!AH:AH,GameLog!$D:$D,'DET P'!$A6,GameLog!$C:$C,"DET")</f>
        <v>0</v>
      </c>
      <c r="R6">
        <f>SUMIFS(GameLog!AI:AI,GameLog!$D:$D,'DET P'!$A6,GameLog!$C:$C,"DET")</f>
        <v>1</v>
      </c>
      <c r="S6">
        <f>SUMIFS(GameLog!AJ:AJ,GameLog!$D:$D,'DET P'!$A6,GameLog!$C:$C,"DET")</f>
        <v>0</v>
      </c>
      <c r="T6">
        <f>SUMIFS(GameLog!AK:AK,GameLog!$D:$D,'DET P'!$A6,GameLog!$C:$C,"DET")</f>
        <v>0</v>
      </c>
      <c r="U6">
        <f>SUMIFS(GameLog!AL:AL,GameLog!$D:$D,'DET P'!$A6,GameLog!$C:$C,"DET")</f>
        <v>1</v>
      </c>
      <c r="V6" s="10">
        <f t="shared" si="2"/>
        <v>5</v>
      </c>
      <c r="W6" s="11">
        <f t="shared" si="3"/>
        <v>40.5</v>
      </c>
      <c r="X6" s="11">
        <f t="shared" si="4"/>
        <v>4.5</v>
      </c>
      <c r="Y6" s="11">
        <f t="shared" si="4"/>
        <v>4.5</v>
      </c>
      <c r="Z6" s="11">
        <f t="shared" si="5"/>
        <v>4.5</v>
      </c>
      <c r="AA6" s="11">
        <f t="shared" si="6"/>
        <v>1</v>
      </c>
      <c r="AE6" s="14"/>
      <c r="AF6" s="14"/>
    </row>
    <row r="7" spans="1:32">
      <c r="A7" s="14" t="s">
        <v>2967</v>
      </c>
      <c r="B7">
        <f>SUMIFS(GameLog!W:W,GameLog!$D:$D,'DET P'!$A7,GameLog!$C:$C,"DET")</f>
        <v>0</v>
      </c>
      <c r="C7">
        <f>SUMIFS(GameLog!X:X,GameLog!$D:$D,'DET P'!$A7,GameLog!$C:$C,"DET")</f>
        <v>0</v>
      </c>
      <c r="D7" s="8">
        <f t="shared" si="0"/>
        <v>0</v>
      </c>
      <c r="E7" s="10">
        <f t="shared" si="1"/>
        <v>0</v>
      </c>
      <c r="F7">
        <f>COUNTIFS(GameLog!D:D,'DET P'!A7,GameLog!C:C,"DET",GameLog!E:E,1)</f>
        <v>1</v>
      </c>
      <c r="G7">
        <f>SUMIFS(GameLog!F:F,GameLog!$D:$D,'DET P'!A7,GameLog!$E:$E,1,GameLog!$C:$C,"DET")</f>
        <v>0</v>
      </c>
      <c r="H7">
        <f>SUMIFS(GameLog!Y:Y,GameLog!$D:$D,'DET P'!$A7,GameLog!$C:$C,"DET")</f>
        <v>0</v>
      </c>
      <c r="I7">
        <f>SUMIFS(GameLog!Z:Z,GameLog!$D:$D,'DET P'!$A7,GameLog!$C:$C,"DET")</f>
        <v>0</v>
      </c>
      <c r="J7">
        <f>SUMIFS(GameLog!AA:AA,GameLog!$D:$D,'DET P'!$A7,GameLog!$C:$C,"DET")</f>
        <v>0</v>
      </c>
      <c r="K7" s="12">
        <f>SUMIFS(GameLog!AB:AB,GameLog!$D:$D,'DET P'!$A7,GameLog!$C:$C,"DET")</f>
        <v>1</v>
      </c>
      <c r="L7">
        <f>SUMIFS(GameLog!AC:AC,GameLog!$D:$D,'DET P'!$A7,GameLog!$C:$C,"DET")</f>
        <v>0</v>
      </c>
      <c r="M7">
        <f>SUMIFS(GameLog!AD:AD,GameLog!$D:$D,'DET P'!$A7,GameLog!$C:$C,"DET")</f>
        <v>0</v>
      </c>
      <c r="N7">
        <f>SUMIFS(GameLog!AE:AE,GameLog!$D:$D,'DET P'!$A7,GameLog!$C:$C,"DET")</f>
        <v>0</v>
      </c>
      <c r="O7">
        <f>SUMIFS(GameLog!AF:AF,GameLog!$D:$D,'DET P'!$A7,GameLog!$C:$C,"DET")</f>
        <v>0</v>
      </c>
      <c r="P7">
        <f>SUMIFS(GameLog!AG:AG,GameLog!$D:$D,'DET P'!$A7,GameLog!$C:$C,"DET")</f>
        <v>0</v>
      </c>
      <c r="Q7">
        <f>SUMIFS(GameLog!AH:AH,GameLog!$D:$D,'DET P'!$A7,GameLog!$C:$C,"DET")</f>
        <v>0</v>
      </c>
      <c r="R7">
        <f>SUMIFS(GameLog!AI:AI,GameLog!$D:$D,'DET P'!$A7,GameLog!$C:$C,"DET")</f>
        <v>0</v>
      </c>
      <c r="S7">
        <f>SUMIFS(GameLog!AJ:AJ,GameLog!$D:$D,'DET P'!$A7,GameLog!$C:$C,"DET")</f>
        <v>0</v>
      </c>
      <c r="T7">
        <f>SUMIFS(GameLog!AK:AK,GameLog!$D:$D,'DET P'!$A7,GameLog!$C:$C,"DET")</f>
        <v>0</v>
      </c>
      <c r="U7">
        <f>SUMIFS(GameLog!AL:AL,GameLog!$D:$D,'DET P'!$A7,GameLog!$C:$C,"DET")</f>
        <v>0</v>
      </c>
      <c r="V7" s="10">
        <f t="shared" si="2"/>
        <v>0</v>
      </c>
      <c r="W7" s="11">
        <f t="shared" si="3"/>
        <v>0</v>
      </c>
      <c r="X7" s="11">
        <f t="shared" si="4"/>
        <v>0</v>
      </c>
      <c r="Y7" s="11">
        <f t="shared" si="4"/>
        <v>0</v>
      </c>
      <c r="Z7" s="11">
        <f t="shared" si="5"/>
        <v>0</v>
      </c>
      <c r="AA7" s="11">
        <f t="shared" si="6"/>
        <v>0</v>
      </c>
      <c r="AE7" s="14"/>
      <c r="AF7" s="14"/>
    </row>
    <row r="8" spans="1:32">
      <c r="A8" s="14" t="s">
        <v>2964</v>
      </c>
      <c r="B8">
        <f>SUMIFS(GameLog!W:W,GameLog!$D:$D,'DET P'!$A8,GameLog!$C:$C,"DET")</f>
        <v>0</v>
      </c>
      <c r="C8">
        <f>SUMIFS(GameLog!X:X,GameLog!$D:$D,'DET P'!$A8,GameLog!$C:$C,"DET")</f>
        <v>0</v>
      </c>
      <c r="D8" s="8">
        <f t="shared" si="0"/>
        <v>0</v>
      </c>
      <c r="E8" s="10">
        <f t="shared" si="1"/>
        <v>12</v>
      </c>
      <c r="F8">
        <f>COUNTIFS(GameLog!D:D,'DET P'!A8,GameLog!C:C,"DET",GameLog!E:E,1)</f>
        <v>2</v>
      </c>
      <c r="G8">
        <f>SUMIFS(GameLog!F:F,GameLog!$D:$D,'DET P'!A8,GameLog!$E:$E,1,GameLog!$C:$C,"DET")</f>
        <v>0</v>
      </c>
      <c r="H8">
        <f>SUMIFS(GameLog!Y:Y,GameLog!$D:$D,'DET P'!$A8,GameLog!$C:$C,"DET")</f>
        <v>0</v>
      </c>
      <c r="I8">
        <f>SUMIFS(GameLog!Z:Z,GameLog!$D:$D,'DET P'!$A8,GameLog!$C:$C,"DET")</f>
        <v>0</v>
      </c>
      <c r="J8">
        <f>SUMIFS(GameLog!AA:AA,GameLog!$D:$D,'DET P'!$A8,GameLog!$C:$C,"DET")</f>
        <v>0</v>
      </c>
      <c r="K8" s="12">
        <f>SUMIFS(GameLog!AB:AB,GameLog!$D:$D,'DET P'!$A8,GameLog!$C:$C,"DET")</f>
        <v>3</v>
      </c>
      <c r="L8">
        <f>SUMIFS(GameLog!AC:AC,GameLog!$D:$D,'DET P'!$A8,GameLog!$C:$C,"DET")</f>
        <v>6</v>
      </c>
      <c r="M8">
        <f>SUMIFS(GameLog!AD:AD,GameLog!$D:$D,'DET P'!$A8,GameLog!$C:$C,"DET")</f>
        <v>4</v>
      </c>
      <c r="N8">
        <f>SUMIFS(GameLog!AE:AE,GameLog!$D:$D,'DET P'!$A8,GameLog!$C:$C,"DET")</f>
        <v>4</v>
      </c>
      <c r="O8">
        <f>SUMIFS(GameLog!AF:AF,GameLog!$D:$D,'DET P'!$A8,GameLog!$C:$C,"DET")</f>
        <v>0</v>
      </c>
      <c r="P8">
        <f>SUMIFS(GameLog!AG:AG,GameLog!$D:$D,'DET P'!$A8,GameLog!$C:$C,"DET")</f>
        <v>0</v>
      </c>
      <c r="Q8">
        <f>SUMIFS(GameLog!AH:AH,GameLog!$D:$D,'DET P'!$A8,GameLog!$C:$C,"DET")</f>
        <v>0</v>
      </c>
      <c r="R8">
        <f>SUMIFS(GameLog!AI:AI,GameLog!$D:$D,'DET P'!$A8,GameLog!$C:$C,"DET")</f>
        <v>0</v>
      </c>
      <c r="S8">
        <f>SUMIFS(GameLog!AJ:AJ,GameLog!$D:$D,'DET P'!$A8,GameLog!$C:$C,"DET")</f>
        <v>0</v>
      </c>
      <c r="T8">
        <f>SUMIFS(GameLog!AK:AK,GameLog!$D:$D,'DET P'!$A8,GameLog!$C:$C,"DET")</f>
        <v>0</v>
      </c>
      <c r="U8">
        <f>SUMIFS(GameLog!AL:AL,GameLog!$D:$D,'DET P'!$A8,GameLog!$C:$C,"DET")</f>
        <v>0</v>
      </c>
      <c r="V8" s="10">
        <f t="shared" si="2"/>
        <v>2</v>
      </c>
      <c r="W8" s="11">
        <f t="shared" si="3"/>
        <v>18</v>
      </c>
      <c r="X8" s="11">
        <f t="shared" si="4"/>
        <v>0</v>
      </c>
      <c r="Y8" s="11">
        <f t="shared" si="4"/>
        <v>0</v>
      </c>
      <c r="Z8" s="11">
        <f t="shared" si="5"/>
        <v>0</v>
      </c>
      <c r="AA8" s="11">
        <f t="shared" si="6"/>
        <v>0</v>
      </c>
      <c r="AE8" s="14"/>
      <c r="AF8" s="14"/>
    </row>
    <row r="9" spans="1:32">
      <c r="A9" s="14" t="s">
        <v>2961</v>
      </c>
      <c r="B9">
        <f>SUMIFS(GameLog!W:W,GameLog!$D:$D,'DET P'!$A9,GameLog!$C:$C,"DET")</f>
        <v>0</v>
      </c>
      <c r="C9">
        <f>SUMIFS(GameLog!X:X,GameLog!$D:$D,'DET P'!$A9,GameLog!$C:$C,"DET")</f>
        <v>0</v>
      </c>
      <c r="D9" s="8">
        <f t="shared" si="0"/>
        <v>0</v>
      </c>
      <c r="E9" s="10" t="str">
        <f t="shared" si="1"/>
        <v>---</v>
      </c>
      <c r="F9">
        <f>COUNTIFS(GameLog!D:D,'DET P'!A9,GameLog!C:C,"DET",GameLog!E:E,1)</f>
        <v>0</v>
      </c>
      <c r="G9">
        <f>SUMIFS(GameLog!F:F,GameLog!$D:$D,'DET P'!A9,GameLog!$E:$E,1,GameLog!$C:$C,"DET")</f>
        <v>0</v>
      </c>
      <c r="H9">
        <f>SUMIFS(GameLog!Y:Y,GameLog!$D:$D,'DET P'!$A9,GameLog!$C:$C,"DET")</f>
        <v>0</v>
      </c>
      <c r="I9">
        <f>SUMIFS(GameLog!Z:Z,GameLog!$D:$D,'DET P'!$A9,GameLog!$C:$C,"DET")</f>
        <v>0</v>
      </c>
      <c r="J9">
        <f>SUMIFS(GameLog!AA:AA,GameLog!$D:$D,'DET P'!$A9,GameLog!$C:$C,"DET")</f>
        <v>0</v>
      </c>
      <c r="K9" s="12">
        <f>SUMIFS(GameLog!AB:AB,GameLog!$D:$D,'DET P'!$A9,GameLog!$C:$C,"DET")</f>
        <v>0</v>
      </c>
      <c r="L9">
        <f>SUMIFS(GameLog!AC:AC,GameLog!$D:$D,'DET P'!$A9,GameLog!$C:$C,"DET")</f>
        <v>0</v>
      </c>
      <c r="M9">
        <f>SUMIFS(GameLog!AD:AD,GameLog!$D:$D,'DET P'!$A9,GameLog!$C:$C,"DET")</f>
        <v>0</v>
      </c>
      <c r="N9">
        <f>SUMIFS(GameLog!AE:AE,GameLog!$D:$D,'DET P'!$A9,GameLog!$C:$C,"DET")</f>
        <v>0</v>
      </c>
      <c r="O9">
        <f>SUMIFS(GameLog!AF:AF,GameLog!$D:$D,'DET P'!$A9,GameLog!$C:$C,"DET")</f>
        <v>0</v>
      </c>
      <c r="P9">
        <f>SUMIFS(GameLog!AG:AG,GameLog!$D:$D,'DET P'!$A9,GameLog!$C:$C,"DET")</f>
        <v>0</v>
      </c>
      <c r="Q9">
        <f>SUMIFS(GameLog!AH:AH,GameLog!$D:$D,'DET P'!$A9,GameLog!$C:$C,"DET")</f>
        <v>0</v>
      </c>
      <c r="R9">
        <f>SUMIFS(GameLog!AI:AI,GameLog!$D:$D,'DET P'!$A9,GameLog!$C:$C,"DET")</f>
        <v>0</v>
      </c>
      <c r="S9">
        <f>SUMIFS(GameLog!AJ:AJ,GameLog!$D:$D,'DET P'!$A9,GameLog!$C:$C,"DET")</f>
        <v>0</v>
      </c>
      <c r="T9">
        <f>SUMIFS(GameLog!AK:AK,GameLog!$D:$D,'DET P'!$A9,GameLog!$C:$C,"DET")</f>
        <v>0</v>
      </c>
      <c r="U9">
        <f>SUMIFS(GameLog!AL:AL,GameLog!$D:$D,'DET P'!$A9,GameLog!$C:$C,"DET")</f>
        <v>0</v>
      </c>
      <c r="V9" s="10">
        <f t="shared" si="2"/>
        <v>0</v>
      </c>
      <c r="W9" s="11">
        <f t="shared" si="3"/>
        <v>0</v>
      </c>
      <c r="X9" s="11">
        <f t="shared" si="4"/>
        <v>0</v>
      </c>
      <c r="Y9" s="11">
        <f t="shared" si="4"/>
        <v>0</v>
      </c>
      <c r="Z9" s="11">
        <f t="shared" si="5"/>
        <v>0</v>
      </c>
      <c r="AA9" s="11">
        <f t="shared" si="6"/>
        <v>0</v>
      </c>
      <c r="AE9" s="14"/>
      <c r="AF9" s="14"/>
    </row>
    <row r="10" spans="1:32">
      <c r="A10" s="14" t="s">
        <v>2969</v>
      </c>
      <c r="B10">
        <f>SUMIFS(GameLog!W:W,GameLog!$D:$D,'DET P'!$A10,GameLog!$C:$C,"DET")</f>
        <v>0</v>
      </c>
      <c r="C10">
        <f>SUMIFS(GameLog!X:X,GameLog!$D:$D,'DET P'!$A10,GameLog!$C:$C,"DET")</f>
        <v>0</v>
      </c>
      <c r="D10" s="8">
        <f t="shared" si="0"/>
        <v>0</v>
      </c>
      <c r="E10" s="10" t="str">
        <f t="shared" si="1"/>
        <v>---</v>
      </c>
      <c r="F10">
        <f>COUNTIFS(GameLog!D:D,'DET P'!A10,GameLog!C:C,"DET",GameLog!E:E,1)</f>
        <v>0</v>
      </c>
      <c r="G10">
        <f>SUMIFS(GameLog!F:F,GameLog!$D:$D,'DET P'!A10,GameLog!$E:$E,1,GameLog!$C:$C,"DET")</f>
        <v>0</v>
      </c>
      <c r="H10">
        <f>SUMIFS(GameLog!Y:Y,GameLog!$D:$D,'DET P'!$A10,GameLog!$C:$C,"DET")</f>
        <v>0</v>
      </c>
      <c r="I10">
        <f>SUMIFS(GameLog!Z:Z,GameLog!$D:$D,'DET P'!$A10,GameLog!$C:$C,"DET")</f>
        <v>0</v>
      </c>
      <c r="J10">
        <f>SUMIFS(GameLog!AA:AA,GameLog!$D:$D,'DET P'!$A10,GameLog!$C:$C,"DET")</f>
        <v>0</v>
      </c>
      <c r="K10" s="12">
        <f>SUMIFS(GameLog!AB:AB,GameLog!$D:$D,'DET P'!$A10,GameLog!$C:$C,"DET")</f>
        <v>0</v>
      </c>
      <c r="L10">
        <f>SUMIFS(GameLog!AC:AC,GameLog!$D:$D,'DET P'!$A10,GameLog!$C:$C,"DET")</f>
        <v>0</v>
      </c>
      <c r="M10">
        <f>SUMIFS(GameLog!AD:AD,GameLog!$D:$D,'DET P'!$A10,GameLog!$C:$C,"DET")</f>
        <v>0</v>
      </c>
      <c r="N10">
        <f>SUMIFS(GameLog!AE:AE,GameLog!$D:$D,'DET P'!$A10,GameLog!$C:$C,"DET")</f>
        <v>0</v>
      </c>
      <c r="O10">
        <f>SUMIFS(GameLog!AF:AF,GameLog!$D:$D,'DET P'!$A10,GameLog!$C:$C,"DET")</f>
        <v>0</v>
      </c>
      <c r="P10">
        <f>SUMIFS(GameLog!AG:AG,GameLog!$D:$D,'DET P'!$A10,GameLog!$C:$C,"DET")</f>
        <v>0</v>
      </c>
      <c r="Q10">
        <f>SUMIFS(GameLog!AH:AH,GameLog!$D:$D,'DET P'!$A10,GameLog!$C:$C,"DET")</f>
        <v>0</v>
      </c>
      <c r="R10">
        <f>SUMIFS(GameLog!AI:AI,GameLog!$D:$D,'DET P'!$A10,GameLog!$C:$C,"DET")</f>
        <v>0</v>
      </c>
      <c r="S10">
        <f>SUMIFS(GameLog!AJ:AJ,GameLog!$D:$D,'DET P'!$A10,GameLog!$C:$C,"DET")</f>
        <v>0</v>
      </c>
      <c r="T10">
        <f>SUMIFS(GameLog!AK:AK,GameLog!$D:$D,'DET P'!$A10,GameLog!$C:$C,"DET")</f>
        <v>0</v>
      </c>
      <c r="U10">
        <f>SUMIFS(GameLog!AL:AL,GameLog!$D:$D,'DET P'!$A10,GameLog!$C:$C,"DET")</f>
        <v>0</v>
      </c>
      <c r="V10" s="10">
        <f t="shared" si="2"/>
        <v>0</v>
      </c>
      <c r="W10" s="11">
        <f t="shared" si="3"/>
        <v>0</v>
      </c>
      <c r="X10" s="11">
        <f t="shared" si="4"/>
        <v>0</v>
      </c>
      <c r="Y10" s="11">
        <f t="shared" si="4"/>
        <v>0</v>
      </c>
      <c r="Z10" s="11">
        <f t="shared" si="5"/>
        <v>0</v>
      </c>
      <c r="AA10" s="11">
        <f t="shared" si="6"/>
        <v>0</v>
      </c>
      <c r="AE10" s="14"/>
      <c r="AF10" s="14"/>
    </row>
    <row r="11" spans="1:32">
      <c r="A11" s="14" t="s">
        <v>2972</v>
      </c>
      <c r="B11">
        <f>SUMIFS(GameLog!W:W,GameLog!$D:$D,'DET P'!$A11,GameLog!$C:$C,"DET")</f>
        <v>0</v>
      </c>
      <c r="C11">
        <f>SUMIFS(GameLog!X:X,GameLog!$D:$D,'DET P'!$A11,GameLog!$C:$C,"DET")</f>
        <v>0</v>
      </c>
      <c r="D11" s="8">
        <f t="shared" si="0"/>
        <v>0</v>
      </c>
      <c r="E11" s="10">
        <f t="shared" si="1"/>
        <v>0</v>
      </c>
      <c r="F11">
        <f>COUNTIFS(GameLog!D:D,'DET P'!A11,GameLog!C:C,"DET",GameLog!E:E,1)</f>
        <v>1</v>
      </c>
      <c r="G11">
        <f>SUMIFS(GameLog!F:F,GameLog!$D:$D,'DET P'!A11,GameLog!$E:$E,1,GameLog!$C:$C,"DET")</f>
        <v>0</v>
      </c>
      <c r="H11">
        <f>SUMIFS(GameLog!Y:Y,GameLog!$D:$D,'DET P'!$A11,GameLog!$C:$C,"DET")</f>
        <v>0</v>
      </c>
      <c r="I11">
        <f>SUMIFS(GameLog!Z:Z,GameLog!$D:$D,'DET P'!$A11,GameLog!$C:$C,"DET")</f>
        <v>0</v>
      </c>
      <c r="J11">
        <f>SUMIFS(GameLog!AA:AA,GameLog!$D:$D,'DET P'!$A11,GameLog!$C:$C,"DET")</f>
        <v>0</v>
      </c>
      <c r="K11" s="12">
        <f>SUMIFS(GameLog!AB:AB,GameLog!$D:$D,'DET P'!$A11,GameLog!$C:$C,"DET")</f>
        <v>1</v>
      </c>
      <c r="L11">
        <f>SUMIFS(GameLog!AC:AC,GameLog!$D:$D,'DET P'!$A11,GameLog!$C:$C,"DET")</f>
        <v>0</v>
      </c>
      <c r="M11">
        <f>SUMIFS(GameLog!AD:AD,GameLog!$D:$D,'DET P'!$A11,GameLog!$C:$C,"DET")</f>
        <v>0</v>
      </c>
      <c r="N11">
        <f>SUMIFS(GameLog!AE:AE,GameLog!$D:$D,'DET P'!$A11,GameLog!$C:$C,"DET")</f>
        <v>0</v>
      </c>
      <c r="O11">
        <f>SUMIFS(GameLog!AF:AF,GameLog!$D:$D,'DET P'!$A11,GameLog!$C:$C,"DET")</f>
        <v>0</v>
      </c>
      <c r="P11">
        <f>SUMIFS(GameLog!AG:AG,GameLog!$D:$D,'DET P'!$A11,GameLog!$C:$C,"DET")</f>
        <v>0</v>
      </c>
      <c r="Q11">
        <f>SUMIFS(GameLog!AH:AH,GameLog!$D:$D,'DET P'!$A11,GameLog!$C:$C,"DET")</f>
        <v>0</v>
      </c>
      <c r="R11">
        <f>SUMIFS(GameLog!AI:AI,GameLog!$D:$D,'DET P'!$A11,GameLog!$C:$C,"DET")</f>
        <v>1</v>
      </c>
      <c r="S11">
        <f>SUMIFS(GameLog!AJ:AJ,GameLog!$D:$D,'DET P'!$A11,GameLog!$C:$C,"DET")</f>
        <v>0</v>
      </c>
      <c r="T11">
        <f>SUMIFS(GameLog!AK:AK,GameLog!$D:$D,'DET P'!$A11,GameLog!$C:$C,"DET")</f>
        <v>0</v>
      </c>
      <c r="U11">
        <f>SUMIFS(GameLog!AL:AL,GameLog!$D:$D,'DET P'!$A11,GameLog!$C:$C,"DET")</f>
        <v>0</v>
      </c>
      <c r="V11" s="10">
        <f t="shared" si="2"/>
        <v>0</v>
      </c>
      <c r="W11" s="11">
        <f t="shared" si="3"/>
        <v>0</v>
      </c>
      <c r="X11" s="11">
        <f t="shared" si="4"/>
        <v>0</v>
      </c>
      <c r="Y11" s="11">
        <f t="shared" si="4"/>
        <v>0</v>
      </c>
      <c r="Z11" s="11">
        <f t="shared" si="5"/>
        <v>9</v>
      </c>
      <c r="AA11" s="11">
        <f t="shared" si="6"/>
        <v>0</v>
      </c>
      <c r="AE11" s="14"/>
      <c r="AF11" s="14"/>
    </row>
    <row r="12" spans="1:32">
      <c r="A12" s="14" t="s">
        <v>2973</v>
      </c>
      <c r="B12">
        <f>SUMIFS(GameLog!W:W,GameLog!$D:$D,'DET P'!$A12,GameLog!$C:$C,"DET")</f>
        <v>0</v>
      </c>
      <c r="C12">
        <f>SUMIFS(GameLog!X:X,GameLog!$D:$D,'DET P'!$A12,GameLog!$C:$C,"DET")</f>
        <v>0</v>
      </c>
      <c r="D12" s="8">
        <f t="shared" si="0"/>
        <v>0</v>
      </c>
      <c r="E12" s="10">
        <f t="shared" si="1"/>
        <v>13.5</v>
      </c>
      <c r="F12">
        <f>COUNTIFS(GameLog!D:D,'DET P'!A12,GameLog!C:C,"DET",GameLog!E:E,1)</f>
        <v>2</v>
      </c>
      <c r="G12">
        <f>SUMIFS(GameLog!F:F,GameLog!$D:$D,'DET P'!A12,GameLog!$E:$E,1,GameLog!$C:$C,"DET")</f>
        <v>0</v>
      </c>
      <c r="H12">
        <f>SUMIFS(GameLog!Y:Y,GameLog!$D:$D,'DET P'!$A12,GameLog!$C:$C,"DET")</f>
        <v>0</v>
      </c>
      <c r="I12">
        <f>SUMIFS(GameLog!Z:Z,GameLog!$D:$D,'DET P'!$A12,GameLog!$C:$C,"DET")</f>
        <v>0</v>
      </c>
      <c r="J12">
        <f>SUMIFS(GameLog!AA:AA,GameLog!$D:$D,'DET P'!$A12,GameLog!$C:$C,"DET")</f>
        <v>0</v>
      </c>
      <c r="K12" s="12">
        <f>SUMIFS(GameLog!AB:AB,GameLog!$D:$D,'DET P'!$A12,GameLog!$C:$C,"DET")</f>
        <v>4</v>
      </c>
      <c r="L12">
        <f>SUMIFS(GameLog!AC:AC,GameLog!$D:$D,'DET P'!$A12,GameLog!$C:$C,"DET")</f>
        <v>8</v>
      </c>
      <c r="M12">
        <f>SUMIFS(GameLog!AD:AD,GameLog!$D:$D,'DET P'!$A12,GameLog!$C:$C,"DET")</f>
        <v>6</v>
      </c>
      <c r="N12">
        <f>SUMIFS(GameLog!AE:AE,GameLog!$D:$D,'DET P'!$A12,GameLog!$C:$C,"DET")</f>
        <v>6</v>
      </c>
      <c r="O12">
        <f>SUMIFS(GameLog!AF:AF,GameLog!$D:$D,'DET P'!$A12,GameLog!$C:$C,"DET")</f>
        <v>1</v>
      </c>
      <c r="P12">
        <f>SUMIFS(GameLog!AG:AG,GameLog!$D:$D,'DET P'!$A12,GameLog!$C:$C,"DET")</f>
        <v>2</v>
      </c>
      <c r="Q12">
        <f>SUMIFS(GameLog!AH:AH,GameLog!$D:$D,'DET P'!$A12,GameLog!$C:$C,"DET")</f>
        <v>0</v>
      </c>
      <c r="R12">
        <f>SUMIFS(GameLog!AI:AI,GameLog!$D:$D,'DET P'!$A12,GameLog!$C:$C,"DET")</f>
        <v>3</v>
      </c>
      <c r="S12">
        <f>SUMIFS(GameLog!AJ:AJ,GameLog!$D:$D,'DET P'!$A12,GameLog!$C:$C,"DET")</f>
        <v>0</v>
      </c>
      <c r="T12">
        <f>SUMIFS(GameLog!AK:AK,GameLog!$D:$D,'DET P'!$A12,GameLog!$C:$C,"DET")</f>
        <v>0</v>
      </c>
      <c r="U12">
        <f>SUMIFS(GameLog!AL:AL,GameLog!$D:$D,'DET P'!$A12,GameLog!$C:$C,"DET")</f>
        <v>0</v>
      </c>
      <c r="V12" s="10">
        <f t="shared" si="2"/>
        <v>2.5</v>
      </c>
      <c r="W12" s="11">
        <f t="shared" si="3"/>
        <v>18</v>
      </c>
      <c r="X12" s="11">
        <f t="shared" si="4"/>
        <v>2.25</v>
      </c>
      <c r="Y12" s="11">
        <f t="shared" si="4"/>
        <v>4.5</v>
      </c>
      <c r="Z12" s="11">
        <f t="shared" si="5"/>
        <v>6.75</v>
      </c>
      <c r="AA12" s="11">
        <f t="shared" si="6"/>
        <v>1.5</v>
      </c>
      <c r="AE12" s="14"/>
      <c r="AF12" s="14"/>
    </row>
    <row r="13" spans="1:32">
      <c r="A13" s="14" t="s">
        <v>2732</v>
      </c>
      <c r="B13">
        <f>SUMIFS(GameLog!W:W,GameLog!$D:$D,'DET P'!$A13,GameLog!$C:$C,"DET")</f>
        <v>0</v>
      </c>
      <c r="C13">
        <f>SUMIFS(GameLog!X:X,GameLog!$D:$D,'DET P'!$A13,GameLog!$C:$C,"DET")</f>
        <v>0</v>
      </c>
      <c r="D13" s="8">
        <f t="shared" si="0"/>
        <v>0</v>
      </c>
      <c r="E13" s="10" t="str">
        <f t="shared" si="1"/>
        <v>---</v>
      </c>
      <c r="F13">
        <f>COUNTIFS(GameLog!D:D,'DET P'!A13,GameLog!C:C,"DET",GameLog!E:E,1)</f>
        <v>0</v>
      </c>
      <c r="G13">
        <f>SUMIFS(GameLog!F:F,GameLog!$D:$D,'DET P'!A13,GameLog!$E:$E,1,GameLog!$C:$C,"DET")</f>
        <v>0</v>
      </c>
      <c r="H13">
        <f>SUMIFS(GameLog!Y:Y,GameLog!$D:$D,'DET P'!$A13,GameLog!$C:$C,"DET")</f>
        <v>0</v>
      </c>
      <c r="I13">
        <f>SUMIFS(GameLog!Z:Z,GameLog!$D:$D,'DET P'!$A13,GameLog!$C:$C,"DET")</f>
        <v>0</v>
      </c>
      <c r="J13">
        <f>SUMIFS(GameLog!AA:AA,GameLog!$D:$D,'DET P'!$A13,GameLog!$C:$C,"DET")</f>
        <v>0</v>
      </c>
      <c r="K13" s="12">
        <f>SUMIFS(GameLog!AB:AB,GameLog!$D:$D,'DET P'!$A13,GameLog!$C:$C,"DET")</f>
        <v>0</v>
      </c>
      <c r="L13">
        <f>SUMIFS(GameLog!AC:AC,GameLog!$D:$D,'DET P'!$A13,GameLog!$C:$C,"DET")</f>
        <v>0</v>
      </c>
      <c r="M13">
        <f>SUMIFS(GameLog!AD:AD,GameLog!$D:$D,'DET P'!$A13,GameLog!$C:$C,"DET")</f>
        <v>0</v>
      </c>
      <c r="N13">
        <f>SUMIFS(GameLog!AE:AE,GameLog!$D:$D,'DET P'!$A13,GameLog!$C:$C,"DET")</f>
        <v>0</v>
      </c>
      <c r="O13">
        <f>SUMIFS(GameLog!AF:AF,GameLog!$D:$D,'DET P'!$A13,GameLog!$C:$C,"DET")</f>
        <v>0</v>
      </c>
      <c r="P13">
        <f>SUMIFS(GameLog!AG:AG,GameLog!$D:$D,'DET P'!$A13,GameLog!$C:$C,"DET")</f>
        <v>0</v>
      </c>
      <c r="Q13">
        <f>SUMIFS(GameLog!AH:AH,GameLog!$D:$D,'DET P'!$A13,GameLog!$C:$C,"DET")</f>
        <v>0</v>
      </c>
      <c r="R13">
        <f>SUMIFS(GameLog!AI:AI,GameLog!$D:$D,'DET P'!$A13,GameLog!$C:$C,"DET")</f>
        <v>0</v>
      </c>
      <c r="S13">
        <f>SUMIFS(GameLog!AJ:AJ,GameLog!$D:$D,'DET P'!$A13,GameLog!$C:$C,"DET")</f>
        <v>0</v>
      </c>
      <c r="T13">
        <f>SUMIFS(GameLog!AK:AK,GameLog!$D:$D,'DET P'!$A13,GameLog!$C:$C,"DET")</f>
        <v>0</v>
      </c>
      <c r="U13">
        <f>SUMIFS(GameLog!AL:AL,GameLog!$D:$D,'DET P'!$A13,GameLog!$C:$C,"DET")</f>
        <v>0</v>
      </c>
      <c r="V13" s="10">
        <f t="shared" si="2"/>
        <v>0</v>
      </c>
      <c r="W13" s="11">
        <f t="shared" si="3"/>
        <v>0</v>
      </c>
      <c r="X13" s="11">
        <f t="shared" si="4"/>
        <v>0</v>
      </c>
      <c r="Y13" s="11">
        <f t="shared" si="4"/>
        <v>0</v>
      </c>
      <c r="Z13" s="11">
        <f t="shared" si="5"/>
        <v>0</v>
      </c>
      <c r="AA13" s="11">
        <f t="shared" si="6"/>
        <v>0</v>
      </c>
      <c r="AE13" s="14"/>
      <c r="AF13" s="14"/>
    </row>
    <row r="14" spans="1:32">
      <c r="A14" s="14" t="s">
        <v>2966</v>
      </c>
      <c r="B14">
        <f>SUMIFS(GameLog!W:W,GameLog!$D:$D,'DET P'!$A14,GameLog!$C:$C,"DET")</f>
        <v>0</v>
      </c>
      <c r="C14">
        <f>SUMIFS(GameLog!X:X,GameLog!$D:$D,'DET P'!$A14,GameLog!$C:$C,"DET")</f>
        <v>0</v>
      </c>
      <c r="D14" s="8">
        <f t="shared" si="0"/>
        <v>0</v>
      </c>
      <c r="E14" s="10">
        <f t="shared" si="1"/>
        <v>0</v>
      </c>
      <c r="F14">
        <f>COUNTIFS(GameLog!D:D,'DET P'!A14,GameLog!C:C,"DET",GameLog!E:E,1)</f>
        <v>1</v>
      </c>
      <c r="G14">
        <f>SUMIFS(GameLog!F:F,GameLog!$D:$D,'DET P'!A14,GameLog!$E:$E,1,GameLog!$C:$C,"DET")</f>
        <v>0</v>
      </c>
      <c r="H14">
        <f>SUMIFS(GameLog!Y:Y,GameLog!$D:$D,'DET P'!$A14,GameLog!$C:$C,"DET")</f>
        <v>0</v>
      </c>
      <c r="I14">
        <f>SUMIFS(GameLog!Z:Z,GameLog!$D:$D,'DET P'!$A14,GameLog!$C:$C,"DET")</f>
        <v>0</v>
      </c>
      <c r="J14">
        <f>SUMIFS(GameLog!AA:AA,GameLog!$D:$D,'DET P'!$A14,GameLog!$C:$C,"DET")</f>
        <v>0</v>
      </c>
      <c r="K14" s="12">
        <f>SUMIFS(GameLog!AB:AB,GameLog!$D:$D,'DET P'!$A14,GameLog!$C:$C,"DET")</f>
        <v>1.3333333333333333</v>
      </c>
      <c r="L14">
        <f>SUMIFS(GameLog!AC:AC,GameLog!$D:$D,'DET P'!$A14,GameLog!$C:$C,"DET")</f>
        <v>0</v>
      </c>
      <c r="M14">
        <f>SUMIFS(GameLog!AD:AD,GameLog!$D:$D,'DET P'!$A14,GameLog!$C:$C,"DET")</f>
        <v>0</v>
      </c>
      <c r="N14">
        <f>SUMIFS(GameLog!AE:AE,GameLog!$D:$D,'DET P'!$A14,GameLog!$C:$C,"DET")</f>
        <v>0</v>
      </c>
      <c r="O14">
        <f>SUMIFS(GameLog!AF:AF,GameLog!$D:$D,'DET P'!$A14,GameLog!$C:$C,"DET")</f>
        <v>0</v>
      </c>
      <c r="P14">
        <f>SUMIFS(GameLog!AG:AG,GameLog!$D:$D,'DET P'!$A14,GameLog!$C:$C,"DET")</f>
        <v>0</v>
      </c>
      <c r="Q14">
        <f>SUMIFS(GameLog!AH:AH,GameLog!$D:$D,'DET P'!$A14,GameLog!$C:$C,"DET")</f>
        <v>0</v>
      </c>
      <c r="R14">
        <f>SUMIFS(GameLog!AI:AI,GameLog!$D:$D,'DET P'!$A14,GameLog!$C:$C,"DET")</f>
        <v>1</v>
      </c>
      <c r="S14">
        <f>SUMIFS(GameLog!AJ:AJ,GameLog!$D:$D,'DET P'!$A14,GameLog!$C:$C,"DET")</f>
        <v>0</v>
      </c>
      <c r="T14">
        <f>SUMIFS(GameLog!AK:AK,GameLog!$D:$D,'DET P'!$A14,GameLog!$C:$C,"DET")</f>
        <v>0</v>
      </c>
      <c r="U14">
        <f>SUMIFS(GameLog!AL:AL,GameLog!$D:$D,'DET P'!$A14,GameLog!$C:$C,"DET")</f>
        <v>0</v>
      </c>
      <c r="V14" s="10">
        <f t="shared" si="2"/>
        <v>0</v>
      </c>
      <c r="W14" s="11">
        <f t="shared" si="3"/>
        <v>0</v>
      </c>
      <c r="X14" s="11">
        <f t="shared" si="4"/>
        <v>0</v>
      </c>
      <c r="Y14" s="11">
        <f t="shared" si="4"/>
        <v>0</v>
      </c>
      <c r="Z14" s="11">
        <f t="shared" si="5"/>
        <v>6.75</v>
      </c>
      <c r="AA14" s="11">
        <f t="shared" si="6"/>
        <v>0</v>
      </c>
      <c r="AE14" s="14"/>
      <c r="AF14" s="14"/>
    </row>
    <row r="15" spans="1:32">
      <c r="A15" s="14" t="s">
        <v>2977</v>
      </c>
      <c r="B15">
        <f>SUMIFS(GameLog!W:W,GameLog!$D:$D,'DET P'!$A15,GameLog!$C:$C,"DET")</f>
        <v>0</v>
      </c>
      <c r="C15">
        <f>SUMIFS(GameLog!X:X,GameLog!$D:$D,'DET P'!$A15,GameLog!$C:$C,"DET")</f>
        <v>0</v>
      </c>
      <c r="D15" s="8">
        <f t="shared" si="0"/>
        <v>0</v>
      </c>
      <c r="E15" s="10" t="str">
        <f t="shared" si="1"/>
        <v>---</v>
      </c>
      <c r="F15">
        <f>COUNTIFS(GameLog!D:D,'DET P'!A15,GameLog!C:C,"DET",GameLog!E:E,1)</f>
        <v>0</v>
      </c>
      <c r="G15">
        <f>SUMIFS(GameLog!F:F,GameLog!$D:$D,'DET P'!A15,GameLog!$E:$E,1,GameLog!$C:$C,"DET")</f>
        <v>0</v>
      </c>
      <c r="H15">
        <f>SUMIFS(GameLog!Y:Y,GameLog!$D:$D,'DET P'!$A15,GameLog!$C:$C,"DET")</f>
        <v>0</v>
      </c>
      <c r="I15">
        <f>SUMIFS(GameLog!Z:Z,GameLog!$D:$D,'DET P'!$A15,GameLog!$C:$C,"DET")</f>
        <v>0</v>
      </c>
      <c r="J15">
        <f>SUMIFS(GameLog!AA:AA,GameLog!$D:$D,'DET P'!$A15,GameLog!$C:$C,"DET")</f>
        <v>0</v>
      </c>
      <c r="K15" s="12">
        <f>SUMIFS(GameLog!AB:AB,GameLog!$D:$D,'DET P'!$A15,GameLog!$C:$C,"DET")</f>
        <v>0</v>
      </c>
      <c r="L15">
        <f>SUMIFS(GameLog!AC:AC,GameLog!$D:$D,'DET P'!$A15,GameLog!$C:$C,"DET")</f>
        <v>0</v>
      </c>
      <c r="M15">
        <f>SUMIFS(GameLog!AD:AD,GameLog!$D:$D,'DET P'!$A15,GameLog!$C:$C,"DET")</f>
        <v>0</v>
      </c>
      <c r="N15">
        <f>SUMIFS(GameLog!AE:AE,GameLog!$D:$D,'DET P'!$A15,GameLog!$C:$C,"DET")</f>
        <v>0</v>
      </c>
      <c r="O15">
        <f>SUMIFS(GameLog!AF:AF,GameLog!$D:$D,'DET P'!$A15,GameLog!$C:$C,"DET")</f>
        <v>0</v>
      </c>
      <c r="P15">
        <f>SUMIFS(GameLog!AG:AG,GameLog!$D:$D,'DET P'!$A15,GameLog!$C:$C,"DET")</f>
        <v>0</v>
      </c>
      <c r="Q15">
        <f>SUMIFS(GameLog!AH:AH,GameLog!$D:$D,'DET P'!$A15,GameLog!$C:$C,"DET")</f>
        <v>0</v>
      </c>
      <c r="R15">
        <f>SUMIFS(GameLog!AI:AI,GameLog!$D:$D,'DET P'!$A15,GameLog!$C:$C,"DET")</f>
        <v>0</v>
      </c>
      <c r="S15">
        <f>SUMIFS(GameLog!AJ:AJ,GameLog!$D:$D,'DET P'!$A15,GameLog!$C:$C,"DET")</f>
        <v>0</v>
      </c>
      <c r="T15">
        <f>SUMIFS(GameLog!AK:AK,GameLog!$D:$D,'DET P'!$A15,GameLog!$C:$C,"DET")</f>
        <v>0</v>
      </c>
      <c r="U15">
        <f>SUMIFS(GameLog!AL:AL,GameLog!$D:$D,'DET P'!$A15,GameLog!$C:$C,"DET")</f>
        <v>0</v>
      </c>
      <c r="V15" s="10">
        <f t="shared" si="2"/>
        <v>0</v>
      </c>
      <c r="W15" s="11">
        <f t="shared" si="3"/>
        <v>0</v>
      </c>
      <c r="X15" s="11">
        <f t="shared" si="4"/>
        <v>0</v>
      </c>
      <c r="Y15" s="11">
        <f t="shared" si="4"/>
        <v>0</v>
      </c>
      <c r="Z15" s="11">
        <f t="shared" si="5"/>
        <v>0</v>
      </c>
      <c r="AA15" s="11">
        <f t="shared" si="6"/>
        <v>0</v>
      </c>
      <c r="AE15" s="14"/>
      <c r="AF15" s="14"/>
    </row>
    <row r="16" spans="1:32">
      <c r="A16" s="14" t="s">
        <v>2968</v>
      </c>
      <c r="B16">
        <f>SUMIFS(GameLog!W:W,GameLog!$D:$D,'DET P'!$A16,GameLog!$C:$C,"DET")</f>
        <v>0</v>
      </c>
      <c r="C16">
        <f>SUMIFS(GameLog!X:X,GameLog!$D:$D,'DET P'!$A16,GameLog!$C:$C,"DET")</f>
        <v>0</v>
      </c>
      <c r="D16" s="8">
        <f t="shared" si="0"/>
        <v>0</v>
      </c>
      <c r="E16" s="10" t="str">
        <f t="shared" si="1"/>
        <v>---</v>
      </c>
      <c r="F16">
        <f>COUNTIFS(GameLog!D:D,'DET P'!A16,GameLog!C:C,"DET",GameLog!E:E,1)</f>
        <v>0</v>
      </c>
      <c r="G16">
        <f>SUMIFS(GameLog!F:F,GameLog!$D:$D,'DET P'!A16,GameLog!$E:$E,1,GameLog!$C:$C,"DET")</f>
        <v>0</v>
      </c>
      <c r="H16">
        <f>SUMIFS(GameLog!Y:Y,GameLog!$D:$D,'DET P'!$A16,GameLog!$C:$C,"DET")</f>
        <v>0</v>
      </c>
      <c r="I16">
        <f>SUMIFS(GameLog!Z:Z,GameLog!$D:$D,'DET P'!$A16,GameLog!$C:$C,"DET")</f>
        <v>0</v>
      </c>
      <c r="J16">
        <f>SUMIFS(GameLog!AA:AA,GameLog!$D:$D,'DET P'!$A16,GameLog!$C:$C,"DET")</f>
        <v>0</v>
      </c>
      <c r="K16" s="12">
        <f>SUMIFS(GameLog!AB:AB,GameLog!$D:$D,'DET P'!$A16,GameLog!$C:$C,"DET")</f>
        <v>0</v>
      </c>
      <c r="L16">
        <f>SUMIFS(GameLog!AC:AC,GameLog!$D:$D,'DET P'!$A16,GameLog!$C:$C,"DET")</f>
        <v>0</v>
      </c>
      <c r="M16">
        <f>SUMIFS(GameLog!AD:AD,GameLog!$D:$D,'DET P'!$A16,GameLog!$C:$C,"DET")</f>
        <v>0</v>
      </c>
      <c r="N16">
        <f>SUMIFS(GameLog!AE:AE,GameLog!$D:$D,'DET P'!$A16,GameLog!$C:$C,"DET")</f>
        <v>0</v>
      </c>
      <c r="O16">
        <f>SUMIFS(GameLog!AF:AF,GameLog!$D:$D,'DET P'!$A16,GameLog!$C:$C,"DET")</f>
        <v>0</v>
      </c>
      <c r="P16">
        <f>SUMIFS(GameLog!AG:AG,GameLog!$D:$D,'DET P'!$A16,GameLog!$C:$C,"DET")</f>
        <v>0</v>
      </c>
      <c r="Q16">
        <f>SUMIFS(GameLog!AH:AH,GameLog!$D:$D,'DET P'!$A16,GameLog!$C:$C,"DET")</f>
        <v>0</v>
      </c>
      <c r="R16">
        <f>SUMIFS(GameLog!AI:AI,GameLog!$D:$D,'DET P'!$A16,GameLog!$C:$C,"DET")</f>
        <v>0</v>
      </c>
      <c r="S16">
        <f>SUMIFS(GameLog!AJ:AJ,GameLog!$D:$D,'DET P'!$A16,GameLog!$C:$C,"DET")</f>
        <v>0</v>
      </c>
      <c r="T16">
        <f>SUMIFS(GameLog!AK:AK,GameLog!$D:$D,'DET P'!$A16,GameLog!$C:$C,"DET")</f>
        <v>0</v>
      </c>
      <c r="U16">
        <f>SUMIFS(GameLog!AL:AL,GameLog!$D:$D,'DET P'!$A16,GameLog!$C:$C,"DET")</f>
        <v>0</v>
      </c>
      <c r="V16" s="10">
        <f t="shared" si="2"/>
        <v>0</v>
      </c>
      <c r="W16" s="11">
        <f t="shared" si="3"/>
        <v>0</v>
      </c>
      <c r="X16" s="11">
        <f t="shared" si="4"/>
        <v>0</v>
      </c>
      <c r="Y16" s="11">
        <f t="shared" si="4"/>
        <v>0</v>
      </c>
      <c r="Z16" s="11">
        <f t="shared" si="5"/>
        <v>0</v>
      </c>
      <c r="AA16" s="11">
        <f t="shared" si="6"/>
        <v>0</v>
      </c>
      <c r="AE16" s="14"/>
      <c r="AF16" s="14"/>
    </row>
    <row r="17" spans="1:32">
      <c r="A17" s="14" t="s">
        <v>2976</v>
      </c>
      <c r="B17">
        <f>SUMIFS(GameLog!W:W,GameLog!$D:$D,'DET P'!$A17,GameLog!$C:$C,"DET")</f>
        <v>0</v>
      </c>
      <c r="C17">
        <f>SUMIFS(GameLog!X:X,GameLog!$D:$D,'DET P'!$A17,GameLog!$C:$C,"DET")</f>
        <v>0</v>
      </c>
      <c r="D17" s="8">
        <f t="shared" si="0"/>
        <v>0</v>
      </c>
      <c r="E17" s="10">
        <f t="shared" si="1"/>
        <v>0</v>
      </c>
      <c r="F17">
        <f>COUNTIFS(GameLog!D:D,'DET P'!A17,GameLog!C:C,"DET",GameLog!E:E,1)</f>
        <v>2</v>
      </c>
      <c r="G17">
        <f>SUMIFS(GameLog!F:F,GameLog!$D:$D,'DET P'!A17,GameLog!$E:$E,1,GameLog!$C:$C,"DET")</f>
        <v>0</v>
      </c>
      <c r="H17">
        <f>SUMIFS(GameLog!Y:Y,GameLog!$D:$D,'DET P'!$A17,GameLog!$C:$C,"DET")</f>
        <v>0</v>
      </c>
      <c r="I17">
        <f>SUMIFS(GameLog!Z:Z,GameLog!$D:$D,'DET P'!$A17,GameLog!$C:$C,"DET")</f>
        <v>0</v>
      </c>
      <c r="J17">
        <f>SUMIFS(GameLog!AA:AA,GameLog!$D:$D,'DET P'!$A17,GameLog!$C:$C,"DET")</f>
        <v>0</v>
      </c>
      <c r="K17" s="12">
        <f>SUMIFS(GameLog!AB:AB,GameLog!$D:$D,'DET P'!$A17,GameLog!$C:$C,"DET")</f>
        <v>1.6666666666666665</v>
      </c>
      <c r="L17">
        <f>SUMIFS(GameLog!AC:AC,GameLog!$D:$D,'DET P'!$A17,GameLog!$C:$C,"DET")</f>
        <v>1</v>
      </c>
      <c r="M17">
        <f>SUMIFS(GameLog!AD:AD,GameLog!$D:$D,'DET P'!$A17,GameLog!$C:$C,"DET")</f>
        <v>0</v>
      </c>
      <c r="N17">
        <f>SUMIFS(GameLog!AE:AE,GameLog!$D:$D,'DET P'!$A17,GameLog!$C:$C,"DET")</f>
        <v>0</v>
      </c>
      <c r="O17">
        <f>SUMIFS(GameLog!AF:AF,GameLog!$D:$D,'DET P'!$A17,GameLog!$C:$C,"DET")</f>
        <v>0</v>
      </c>
      <c r="P17">
        <f>SUMIFS(GameLog!AG:AG,GameLog!$D:$D,'DET P'!$A17,GameLog!$C:$C,"DET")</f>
        <v>0</v>
      </c>
      <c r="Q17">
        <f>SUMIFS(GameLog!AH:AH,GameLog!$D:$D,'DET P'!$A17,GameLog!$C:$C,"DET")</f>
        <v>0</v>
      </c>
      <c r="R17">
        <f>SUMIFS(GameLog!AI:AI,GameLog!$D:$D,'DET P'!$A17,GameLog!$C:$C,"DET")</f>
        <v>0</v>
      </c>
      <c r="S17">
        <f>SUMIFS(GameLog!AJ:AJ,GameLog!$D:$D,'DET P'!$A17,GameLog!$C:$C,"DET")</f>
        <v>0</v>
      </c>
      <c r="T17">
        <f>SUMIFS(GameLog!AK:AK,GameLog!$D:$D,'DET P'!$A17,GameLog!$C:$C,"DET")</f>
        <v>0</v>
      </c>
      <c r="U17">
        <f>SUMIFS(GameLog!AL:AL,GameLog!$D:$D,'DET P'!$A17,GameLog!$C:$C,"DET")</f>
        <v>0</v>
      </c>
      <c r="V17" s="10">
        <f t="shared" si="2"/>
        <v>0.60000000000000009</v>
      </c>
      <c r="W17" s="11">
        <f t="shared" si="3"/>
        <v>5.4</v>
      </c>
      <c r="X17" s="11">
        <f t="shared" si="4"/>
        <v>0</v>
      </c>
      <c r="Y17" s="11">
        <f t="shared" si="4"/>
        <v>0</v>
      </c>
      <c r="Z17" s="11">
        <f t="shared" si="5"/>
        <v>0</v>
      </c>
      <c r="AA17" s="11">
        <f t="shared" si="6"/>
        <v>0</v>
      </c>
      <c r="AE17" s="14"/>
      <c r="AF17" s="14"/>
    </row>
    <row r="18" spans="1:32">
      <c r="A18" s="14" t="s">
        <v>2971</v>
      </c>
      <c r="B18">
        <f>SUMIFS(GameLog!W:W,GameLog!$D:$D,'DET P'!$A18,GameLog!$C:$C,"DET")</f>
        <v>0</v>
      </c>
      <c r="C18">
        <f>SUMIFS(GameLog!X:X,GameLog!$D:$D,'DET P'!$A18,GameLog!$C:$C,"DET")</f>
        <v>0</v>
      </c>
      <c r="D18" s="8">
        <f t="shared" si="0"/>
        <v>0</v>
      </c>
      <c r="E18" s="10" t="str">
        <f t="shared" si="1"/>
        <v>---</v>
      </c>
      <c r="F18">
        <f>COUNTIFS(GameLog!D:D,'DET P'!A18,GameLog!C:C,"DET",GameLog!E:E,1)</f>
        <v>0</v>
      </c>
      <c r="G18">
        <f>SUMIFS(GameLog!F:F,GameLog!$D:$D,'DET P'!A18,GameLog!$E:$E,1,GameLog!$C:$C,"DET")</f>
        <v>0</v>
      </c>
      <c r="H18">
        <f>SUMIFS(GameLog!Y:Y,GameLog!$D:$D,'DET P'!$A18,GameLog!$C:$C,"DET")</f>
        <v>0</v>
      </c>
      <c r="I18">
        <f>SUMIFS(GameLog!Z:Z,GameLog!$D:$D,'DET P'!$A18,GameLog!$C:$C,"DET")</f>
        <v>0</v>
      </c>
      <c r="J18">
        <f>SUMIFS(GameLog!AA:AA,GameLog!$D:$D,'DET P'!$A18,GameLog!$C:$C,"DET")</f>
        <v>0</v>
      </c>
      <c r="K18" s="12">
        <f>SUMIFS(GameLog!AB:AB,GameLog!$D:$D,'DET P'!$A18,GameLog!$C:$C,"DET")</f>
        <v>0</v>
      </c>
      <c r="L18">
        <f>SUMIFS(GameLog!AC:AC,GameLog!$D:$D,'DET P'!$A18,GameLog!$C:$C,"DET")</f>
        <v>0</v>
      </c>
      <c r="M18">
        <f>SUMIFS(GameLog!AD:AD,GameLog!$D:$D,'DET P'!$A18,GameLog!$C:$C,"DET")</f>
        <v>0</v>
      </c>
      <c r="N18">
        <f>SUMIFS(GameLog!AE:AE,GameLog!$D:$D,'DET P'!$A18,GameLog!$C:$C,"DET")</f>
        <v>0</v>
      </c>
      <c r="O18">
        <f>SUMIFS(GameLog!AF:AF,GameLog!$D:$D,'DET P'!$A18,GameLog!$C:$C,"DET")</f>
        <v>0</v>
      </c>
      <c r="P18">
        <f>SUMIFS(GameLog!AG:AG,GameLog!$D:$D,'DET P'!$A18,GameLog!$C:$C,"DET")</f>
        <v>0</v>
      </c>
      <c r="Q18">
        <f>SUMIFS(GameLog!AH:AH,GameLog!$D:$D,'DET P'!$A18,GameLog!$C:$C,"DET")</f>
        <v>0</v>
      </c>
      <c r="R18">
        <f>SUMIFS(GameLog!AI:AI,GameLog!$D:$D,'DET P'!$A18,GameLog!$C:$C,"DET")</f>
        <v>0</v>
      </c>
      <c r="S18">
        <f>SUMIFS(GameLog!AJ:AJ,GameLog!$D:$D,'DET P'!$A18,GameLog!$C:$C,"DET")</f>
        <v>0</v>
      </c>
      <c r="T18">
        <f>SUMIFS(GameLog!AK:AK,GameLog!$D:$D,'DET P'!$A18,GameLog!$C:$C,"DET")</f>
        <v>0</v>
      </c>
      <c r="U18">
        <f>SUMIFS(GameLog!AL:AL,GameLog!$D:$D,'DET P'!$A18,GameLog!$C:$C,"DET")</f>
        <v>0</v>
      </c>
      <c r="V18" s="10">
        <f t="shared" si="2"/>
        <v>0</v>
      </c>
      <c r="W18" s="11">
        <f t="shared" si="3"/>
        <v>0</v>
      </c>
      <c r="X18" s="11">
        <f t="shared" si="4"/>
        <v>0</v>
      </c>
      <c r="Y18" s="11">
        <f t="shared" si="4"/>
        <v>0</v>
      </c>
      <c r="Z18" s="11">
        <f t="shared" si="5"/>
        <v>0</v>
      </c>
      <c r="AA18" s="11">
        <f t="shared" si="6"/>
        <v>0</v>
      </c>
      <c r="AE18" s="14"/>
      <c r="AF18" s="14"/>
    </row>
    <row r="19" spans="1:32">
      <c r="A19" s="14" t="s">
        <v>2619</v>
      </c>
      <c r="B19">
        <f>SUMIFS(GameLog!W:W,GameLog!$D:$D,'DET P'!$A19,GameLog!$C:$C,"DET")</f>
        <v>0</v>
      </c>
      <c r="C19">
        <f>SUMIFS(GameLog!X:X,GameLog!$D:$D,'DET P'!$A19,GameLog!$C:$C,"DET")</f>
        <v>0</v>
      </c>
      <c r="D19" s="8">
        <f t="shared" si="0"/>
        <v>0</v>
      </c>
      <c r="E19" s="10" t="str">
        <f t="shared" si="1"/>
        <v>---</v>
      </c>
      <c r="F19">
        <f>COUNTIFS(GameLog!D:D,'DET P'!A19,GameLog!C:C,"DET",GameLog!E:E,1)</f>
        <v>0</v>
      </c>
      <c r="G19">
        <f>SUMIFS(GameLog!F:F,GameLog!$D:$D,'DET P'!A19,GameLog!$E:$E,1,GameLog!$C:$C,"DET")</f>
        <v>0</v>
      </c>
      <c r="H19">
        <f>SUMIFS(GameLog!Y:Y,GameLog!$D:$D,'DET P'!$A19,GameLog!$C:$C,"DET")</f>
        <v>0</v>
      </c>
      <c r="I19">
        <f>SUMIFS(GameLog!Z:Z,GameLog!$D:$D,'DET P'!$A19,GameLog!$C:$C,"DET")</f>
        <v>0</v>
      </c>
      <c r="J19">
        <f>SUMIFS(GameLog!AA:AA,GameLog!$D:$D,'DET P'!$A19,GameLog!$C:$C,"DET")</f>
        <v>0</v>
      </c>
      <c r="K19" s="12">
        <f>SUMIFS(GameLog!AB:AB,GameLog!$D:$D,'DET P'!$A19,GameLog!$C:$C,"DET")</f>
        <v>0</v>
      </c>
      <c r="L19">
        <f>SUMIFS(GameLog!AC:AC,GameLog!$D:$D,'DET P'!$A19,GameLog!$C:$C,"DET")</f>
        <v>0</v>
      </c>
      <c r="M19">
        <f>SUMIFS(GameLog!AD:AD,GameLog!$D:$D,'DET P'!$A19,GameLog!$C:$C,"DET")</f>
        <v>0</v>
      </c>
      <c r="N19">
        <f>SUMIFS(GameLog!AE:AE,GameLog!$D:$D,'DET P'!$A19,GameLog!$C:$C,"DET")</f>
        <v>0</v>
      </c>
      <c r="O19">
        <f>SUMIFS(GameLog!AF:AF,GameLog!$D:$D,'DET P'!$A19,GameLog!$C:$C,"DET")</f>
        <v>0</v>
      </c>
      <c r="P19">
        <f>SUMIFS(GameLog!AG:AG,GameLog!$D:$D,'DET P'!$A19,GameLog!$C:$C,"DET")</f>
        <v>0</v>
      </c>
      <c r="Q19">
        <f>SUMIFS(GameLog!AH:AH,GameLog!$D:$D,'DET P'!$A19,GameLog!$C:$C,"DET")</f>
        <v>0</v>
      </c>
      <c r="R19">
        <f>SUMIFS(GameLog!AI:AI,GameLog!$D:$D,'DET P'!$A19,GameLog!$C:$C,"DET")</f>
        <v>0</v>
      </c>
      <c r="S19">
        <f>SUMIFS(GameLog!AJ:AJ,GameLog!$D:$D,'DET P'!$A19,GameLog!$C:$C,"DET")</f>
        <v>0</v>
      </c>
      <c r="T19">
        <f>SUMIFS(GameLog!AK:AK,GameLog!$D:$D,'DET P'!$A19,GameLog!$C:$C,"DET")</f>
        <v>0</v>
      </c>
      <c r="U19">
        <f>SUMIFS(GameLog!AL:AL,GameLog!$D:$D,'DET P'!$A19,GameLog!$C:$C,"DET")</f>
        <v>0</v>
      </c>
      <c r="V19" s="10">
        <f t="shared" si="2"/>
        <v>0</v>
      </c>
      <c r="W19" s="11">
        <f t="shared" si="3"/>
        <v>0</v>
      </c>
      <c r="X19" s="11">
        <f t="shared" si="4"/>
        <v>0</v>
      </c>
      <c r="Y19" s="11">
        <f t="shared" si="4"/>
        <v>0</v>
      </c>
      <c r="Z19" s="11">
        <f t="shared" si="5"/>
        <v>0</v>
      </c>
      <c r="AA19" s="11">
        <f t="shared" si="6"/>
        <v>0</v>
      </c>
      <c r="AE19" s="14"/>
      <c r="AF19" s="14"/>
    </row>
    <row r="20" spans="1:32">
      <c r="A20" s="14" t="s">
        <v>2970</v>
      </c>
      <c r="B20">
        <f>SUMIFS(GameLog!W:W,GameLog!$D:$D,'DET P'!$A20,GameLog!$C:$C,"DET")</f>
        <v>0</v>
      </c>
      <c r="C20">
        <f>SUMIFS(GameLog!X:X,GameLog!$D:$D,'DET P'!$A20,GameLog!$C:$C,"DET")</f>
        <v>0</v>
      </c>
      <c r="D20" s="8">
        <f t="shared" si="0"/>
        <v>0</v>
      </c>
      <c r="E20" s="10" t="str">
        <f t="shared" si="1"/>
        <v>---</v>
      </c>
      <c r="F20">
        <f>COUNTIFS(GameLog!D:D,'DET P'!A20,GameLog!C:C,"DET",GameLog!E:E,1)</f>
        <v>0</v>
      </c>
      <c r="G20">
        <f>SUMIFS(GameLog!F:F,GameLog!$D:$D,'DET P'!A20,GameLog!$E:$E,1,GameLog!$C:$C,"DET")</f>
        <v>0</v>
      </c>
      <c r="H20">
        <f>SUMIFS(GameLog!Y:Y,GameLog!$D:$D,'DET P'!$A20,GameLog!$C:$C,"DET")</f>
        <v>0</v>
      </c>
      <c r="I20">
        <f>SUMIFS(GameLog!Z:Z,GameLog!$D:$D,'DET P'!$A20,GameLog!$C:$C,"DET")</f>
        <v>0</v>
      </c>
      <c r="J20">
        <f>SUMIFS(GameLog!AA:AA,GameLog!$D:$D,'DET P'!$A20,GameLog!$C:$C,"DET")</f>
        <v>0</v>
      </c>
      <c r="K20" s="12">
        <f>SUMIFS(GameLog!AB:AB,GameLog!$D:$D,'DET P'!$A20,GameLog!$C:$C,"DET")</f>
        <v>0</v>
      </c>
      <c r="L20">
        <f>SUMIFS(GameLog!AC:AC,GameLog!$D:$D,'DET P'!$A20,GameLog!$C:$C,"DET")</f>
        <v>0</v>
      </c>
      <c r="M20">
        <f>SUMIFS(GameLog!AD:AD,GameLog!$D:$D,'DET P'!$A20,GameLog!$C:$C,"DET")</f>
        <v>0</v>
      </c>
      <c r="N20">
        <f>SUMIFS(GameLog!AE:AE,GameLog!$D:$D,'DET P'!$A20,GameLog!$C:$C,"DET")</f>
        <v>0</v>
      </c>
      <c r="O20">
        <f>SUMIFS(GameLog!AF:AF,GameLog!$D:$D,'DET P'!$A20,GameLog!$C:$C,"DET")</f>
        <v>0</v>
      </c>
      <c r="P20">
        <f>SUMIFS(GameLog!AG:AG,GameLog!$D:$D,'DET P'!$A20,GameLog!$C:$C,"DET")</f>
        <v>0</v>
      </c>
      <c r="Q20">
        <f>SUMIFS(GameLog!AH:AH,GameLog!$D:$D,'DET P'!$A20,GameLog!$C:$C,"DET")</f>
        <v>0</v>
      </c>
      <c r="R20">
        <f>SUMIFS(GameLog!AI:AI,GameLog!$D:$D,'DET P'!$A20,GameLog!$C:$C,"DET")</f>
        <v>0</v>
      </c>
      <c r="S20">
        <f>SUMIFS(GameLog!AJ:AJ,GameLog!$D:$D,'DET P'!$A20,GameLog!$C:$C,"DET")</f>
        <v>0</v>
      </c>
      <c r="T20">
        <f>SUMIFS(GameLog!AK:AK,GameLog!$D:$D,'DET P'!$A20,GameLog!$C:$C,"DET")</f>
        <v>0</v>
      </c>
      <c r="U20">
        <f>SUMIFS(GameLog!AL:AL,GameLog!$D:$D,'DET P'!$A20,GameLog!$C:$C,"DET")</f>
        <v>0</v>
      </c>
      <c r="V20" s="10">
        <f t="shared" si="2"/>
        <v>0</v>
      </c>
      <c r="W20" s="11">
        <f t="shared" si="3"/>
        <v>0</v>
      </c>
      <c r="X20" s="11">
        <f t="shared" ref="X20:Y21" si="7">IFERROR(O20/$K20*9,0)</f>
        <v>0</v>
      </c>
      <c r="Y20" s="11">
        <f t="shared" si="7"/>
        <v>0</v>
      </c>
      <c r="Z20" s="11">
        <f t="shared" si="5"/>
        <v>0</v>
      </c>
      <c r="AA20" s="11">
        <f t="shared" si="6"/>
        <v>0</v>
      </c>
      <c r="AE20" s="14"/>
      <c r="AF20" s="14"/>
    </row>
    <row r="21" spans="1:32">
      <c r="A21" s="14" t="s">
        <v>2974</v>
      </c>
      <c r="B21">
        <f>SUMIFS(GameLog!W:W,GameLog!$D:$D,'DET P'!$A21,GameLog!$C:$C,"DET")</f>
        <v>0</v>
      </c>
      <c r="C21">
        <f>SUMIFS(GameLog!X:X,GameLog!$D:$D,'DET P'!$A21,GameLog!$C:$C,"DET")</f>
        <v>0</v>
      </c>
      <c r="D21" s="8">
        <f t="shared" si="0"/>
        <v>0</v>
      </c>
      <c r="E21" s="10">
        <f t="shared" si="1"/>
        <v>6.75</v>
      </c>
      <c r="F21">
        <f>COUNTIFS(GameLog!D:D,'DET P'!A21,GameLog!C:C,"DET",GameLog!E:E,1)</f>
        <v>1</v>
      </c>
      <c r="G21">
        <f>SUMIFS(GameLog!F:F,GameLog!$D:$D,'DET P'!A21,GameLog!$E:$E,1,GameLog!$C:$C,"DET")</f>
        <v>0</v>
      </c>
      <c r="H21">
        <f>SUMIFS(GameLog!Y:Y,GameLog!$D:$D,'DET P'!$A21,GameLog!$C:$C,"DET")</f>
        <v>0</v>
      </c>
      <c r="I21">
        <f>SUMIFS(GameLog!Z:Z,GameLog!$D:$D,'DET P'!$A21,GameLog!$C:$C,"DET")</f>
        <v>0</v>
      </c>
      <c r="J21">
        <f>SUMIFS(GameLog!AA:AA,GameLog!$D:$D,'DET P'!$A21,GameLog!$C:$C,"DET")</f>
        <v>0</v>
      </c>
      <c r="K21" s="12">
        <f>SUMIFS(GameLog!AB:AB,GameLog!$D:$D,'DET P'!$A21,GameLog!$C:$C,"DET")</f>
        <v>2.6666666666666665</v>
      </c>
      <c r="L21">
        <f>SUMIFS(GameLog!AC:AC,GameLog!$D:$D,'DET P'!$A21,GameLog!$C:$C,"DET")</f>
        <v>4</v>
      </c>
      <c r="M21">
        <f>SUMIFS(GameLog!AD:AD,GameLog!$D:$D,'DET P'!$A21,GameLog!$C:$C,"DET")</f>
        <v>2</v>
      </c>
      <c r="N21">
        <f>SUMIFS(GameLog!AE:AE,GameLog!$D:$D,'DET P'!$A21,GameLog!$C:$C,"DET")</f>
        <v>2</v>
      </c>
      <c r="O21">
        <f>SUMIFS(GameLog!AF:AF,GameLog!$D:$D,'DET P'!$A21,GameLog!$C:$C,"DET")</f>
        <v>2</v>
      </c>
      <c r="P21">
        <f>SUMIFS(GameLog!AG:AG,GameLog!$D:$D,'DET P'!$A21,GameLog!$C:$C,"DET")</f>
        <v>1</v>
      </c>
      <c r="Q21">
        <f>SUMIFS(GameLog!AH:AH,GameLog!$D:$D,'DET P'!$A21,GameLog!$C:$C,"DET")</f>
        <v>0</v>
      </c>
      <c r="R21">
        <f>SUMIFS(GameLog!AI:AI,GameLog!$D:$D,'DET P'!$A21,GameLog!$C:$C,"DET")</f>
        <v>0</v>
      </c>
      <c r="S21">
        <f>SUMIFS(GameLog!AJ:AJ,GameLog!$D:$D,'DET P'!$A21,GameLog!$C:$C,"DET")</f>
        <v>0</v>
      </c>
      <c r="T21">
        <f>SUMIFS(GameLog!AK:AK,GameLog!$D:$D,'DET P'!$A21,GameLog!$C:$C,"DET")</f>
        <v>0</v>
      </c>
      <c r="U21">
        <f>SUMIFS(GameLog!AL:AL,GameLog!$D:$D,'DET P'!$A21,GameLog!$C:$C,"DET")</f>
        <v>0</v>
      </c>
      <c r="V21" s="10">
        <f t="shared" si="2"/>
        <v>1.875</v>
      </c>
      <c r="W21" s="11">
        <f t="shared" si="3"/>
        <v>13.5</v>
      </c>
      <c r="X21" s="11">
        <f t="shared" si="7"/>
        <v>6.75</v>
      </c>
      <c r="Y21" s="11">
        <f t="shared" si="7"/>
        <v>3.375</v>
      </c>
      <c r="Z21" s="11">
        <f t="shared" si="5"/>
        <v>0</v>
      </c>
      <c r="AA21" s="11">
        <f t="shared" si="6"/>
        <v>0</v>
      </c>
      <c r="AE21" s="14"/>
      <c r="AF21" s="14"/>
    </row>
    <row r="22" spans="1:32">
      <c r="A22" s="14" t="s">
        <v>2975</v>
      </c>
      <c r="B22">
        <f>SUMIFS(GameLog!W:W,GameLog!$D:$D,'DET P'!$A22,GameLog!$C:$C,"DET")</f>
        <v>0</v>
      </c>
      <c r="C22">
        <f>SUMIFS(GameLog!X:X,GameLog!$D:$D,'DET P'!$A22,GameLog!$C:$C,"DET")</f>
        <v>0</v>
      </c>
      <c r="D22" s="8">
        <f t="shared" ref="D22" si="8">IFERROR(B22/(B22+C22),0)</f>
        <v>0</v>
      </c>
      <c r="E22" s="10" t="str">
        <f t="shared" ref="E22" si="9">IFERROR(N22/K22*9,"---")</f>
        <v>---</v>
      </c>
      <c r="F22">
        <f>COUNTIFS(GameLog!D:D,'DET P'!A22,GameLog!C:C,"DET",GameLog!E:E,1)</f>
        <v>0</v>
      </c>
      <c r="G22">
        <f>SUMIFS(GameLog!F:F,GameLog!$D:$D,'DET P'!A22,GameLog!$E:$E,1,GameLog!$C:$C,"DET")</f>
        <v>0</v>
      </c>
      <c r="H22">
        <f>SUMIFS(GameLog!Y:Y,GameLog!$D:$D,'DET P'!$A22,GameLog!$C:$C,"DET")</f>
        <v>0</v>
      </c>
      <c r="I22">
        <f>SUMIFS(GameLog!Z:Z,GameLog!$D:$D,'DET P'!$A22,GameLog!$C:$C,"DET")</f>
        <v>0</v>
      </c>
      <c r="J22">
        <f>SUMIFS(GameLog!AA:AA,GameLog!$D:$D,'DET P'!$A22,GameLog!$C:$C,"DET")</f>
        <v>0</v>
      </c>
      <c r="K22" s="12">
        <f>SUMIFS(GameLog!AB:AB,GameLog!$D:$D,'DET P'!$A22,GameLog!$C:$C,"DET")</f>
        <v>0</v>
      </c>
      <c r="L22">
        <f>SUMIFS(GameLog!AC:AC,GameLog!$D:$D,'DET P'!$A22,GameLog!$C:$C,"DET")</f>
        <v>0</v>
      </c>
      <c r="M22">
        <f>SUMIFS(GameLog!AD:AD,GameLog!$D:$D,'DET P'!$A22,GameLog!$C:$C,"DET")</f>
        <v>0</v>
      </c>
      <c r="N22">
        <f>SUMIFS(GameLog!AE:AE,GameLog!$D:$D,'DET P'!$A22,GameLog!$C:$C,"DET")</f>
        <v>0</v>
      </c>
      <c r="O22">
        <f>SUMIFS(GameLog!AF:AF,GameLog!$D:$D,'DET P'!$A22,GameLog!$C:$C,"DET")</f>
        <v>0</v>
      </c>
      <c r="P22">
        <f>SUMIFS(GameLog!AG:AG,GameLog!$D:$D,'DET P'!$A22,GameLog!$C:$C,"DET")</f>
        <v>0</v>
      </c>
      <c r="Q22">
        <f>SUMIFS(GameLog!AH:AH,GameLog!$D:$D,'DET P'!$A22,GameLog!$C:$C,"DET")</f>
        <v>0</v>
      </c>
      <c r="R22">
        <f>SUMIFS(GameLog!AI:AI,GameLog!$D:$D,'DET P'!$A22,GameLog!$C:$C,"DET")</f>
        <v>0</v>
      </c>
      <c r="S22">
        <f>SUMIFS(GameLog!AJ:AJ,GameLog!$D:$D,'DET P'!$A22,GameLog!$C:$C,"DET")</f>
        <v>0</v>
      </c>
      <c r="T22">
        <f>SUMIFS(GameLog!AK:AK,GameLog!$D:$D,'DET P'!$A22,GameLog!$C:$C,"DET")</f>
        <v>0</v>
      </c>
      <c r="U22">
        <f>SUMIFS(GameLog!AL:AL,GameLog!$D:$D,'DET P'!$A22,GameLog!$C:$C,"DET")</f>
        <v>0</v>
      </c>
      <c r="V22" s="10">
        <f t="shared" ref="V22" si="10">IFERROR((L22+P22)/K22,0)</f>
        <v>0</v>
      </c>
      <c r="W22" s="11">
        <f t="shared" ref="W22" si="11">IFERROR(L22/$K22*9,0)</f>
        <v>0</v>
      </c>
      <c r="X22" s="11">
        <f t="shared" ref="X22" si="12">IFERROR(O22/$K22*9,0)</f>
        <v>0</v>
      </c>
      <c r="Y22" s="11">
        <f t="shared" ref="Y22" si="13">IFERROR(P22/$K22*9,0)</f>
        <v>0</v>
      </c>
      <c r="Z22" s="11">
        <f t="shared" ref="Z22" si="14">IFERROR(R22/$K22*9,0)</f>
        <v>0</v>
      </c>
      <c r="AA22" s="11">
        <f t="shared" ref="AA22" si="15">IFERROR(R22/P22,0)</f>
        <v>0</v>
      </c>
      <c r="AE22" s="14"/>
      <c r="AF22" s="14"/>
    </row>
    <row r="23" spans="1:32">
      <c r="A23" s="14"/>
      <c r="D23" s="8"/>
      <c r="E23" s="10"/>
      <c r="V23" s="10"/>
      <c r="W23" s="11"/>
      <c r="X23" s="11"/>
      <c r="Y23" s="11"/>
      <c r="Z23" s="11"/>
      <c r="AA23" s="11"/>
      <c r="AE23" s="14"/>
      <c r="AF23" s="14"/>
    </row>
    <row r="24" spans="1:32">
      <c r="A24" s="14"/>
      <c r="D24" s="8"/>
      <c r="E24" s="10"/>
      <c r="V24" s="10"/>
      <c r="W24" s="11"/>
      <c r="X24" s="11"/>
      <c r="Y24" s="11"/>
      <c r="Z24" s="11"/>
      <c r="AA24" s="11"/>
      <c r="AE24" s="14"/>
      <c r="AF24" s="14"/>
    </row>
    <row r="25" spans="1:32">
      <c r="A25" s="14"/>
      <c r="D25" s="8"/>
      <c r="E25" s="10"/>
      <c r="V25" s="10"/>
      <c r="W25" s="11"/>
      <c r="X25" s="11"/>
      <c r="Y25" s="11"/>
      <c r="Z25" s="11"/>
      <c r="AA25" s="11"/>
      <c r="AE25" s="14"/>
      <c r="AF25" s="14"/>
    </row>
    <row r="26" spans="1:32">
      <c r="A26" s="14"/>
      <c r="D26" s="8"/>
      <c r="E26" s="10"/>
      <c r="V26" s="10"/>
      <c r="W26" s="11"/>
      <c r="X26" s="11"/>
      <c r="Y26" s="11"/>
      <c r="Z26" s="11"/>
      <c r="AA26" s="11"/>
      <c r="AE26" s="14"/>
      <c r="AF26" s="14"/>
    </row>
    <row r="27" spans="1:32">
      <c r="A27" s="14"/>
      <c r="D27" s="8"/>
      <c r="E27" s="10"/>
      <c r="V27" s="10"/>
      <c r="W27" s="11"/>
      <c r="X27" s="11"/>
      <c r="Y27" s="11"/>
      <c r="Z27" s="11"/>
      <c r="AA27" s="11"/>
      <c r="AE27" s="14"/>
      <c r="AF27" s="14"/>
    </row>
    <row r="28" spans="1:32">
      <c r="A28" s="14"/>
      <c r="D28" s="8"/>
      <c r="E28" s="10"/>
      <c r="V28" s="10"/>
      <c r="W28" s="11"/>
      <c r="X28" s="11"/>
      <c r="Y28" s="11"/>
      <c r="Z28" s="11"/>
      <c r="AA28" s="11"/>
      <c r="AE28" s="14"/>
      <c r="AF28" s="14"/>
    </row>
    <row r="29" spans="1:32">
      <c r="A29" s="14"/>
      <c r="D29" s="8"/>
      <c r="E29" s="10"/>
      <c r="V29" s="10"/>
      <c r="W29" s="11"/>
      <c r="X29" s="11"/>
      <c r="Y29" s="11"/>
      <c r="Z29" s="11"/>
      <c r="AA29" s="11"/>
      <c r="AE29" s="14"/>
      <c r="AF29" s="14"/>
    </row>
    <row r="30" spans="1:32">
      <c r="A30" s="14"/>
      <c r="D30" s="8"/>
      <c r="E30" s="10"/>
      <c r="V30" s="10"/>
      <c r="W30" s="11"/>
      <c r="X30" s="11"/>
      <c r="Y30" s="11"/>
      <c r="Z30" s="11"/>
      <c r="AA30" s="11"/>
      <c r="AE30" s="14"/>
      <c r="AF30" s="14"/>
    </row>
    <row r="31" spans="1:32">
      <c r="AE31" s="14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CFB0F-5AB6-4FA4-BC6D-A5E6F2E24EDC}">
  <sheetPr codeName="Sheet20"/>
  <dimension ref="A1:AD89"/>
  <sheetViews>
    <sheetView workbookViewId="0">
      <pane ySplit="1" topLeftCell="A2" activePane="bottomLeft" state="frozen"/>
      <selection activeCell="T6" sqref="T6"/>
      <selection pane="bottomLeft" activeCell="T6" sqref="T6"/>
    </sheetView>
  </sheetViews>
  <sheetFormatPr defaultRowHeight="13.2"/>
  <cols>
    <col min="1" max="1" width="17.44140625" bestFit="1" customWidth="1"/>
    <col min="2" max="2" width="2.33203125" bestFit="1" customWidth="1"/>
    <col min="3" max="3" width="3.44140625" customWidth="1"/>
    <col min="4" max="4" width="3.44140625" bestFit="1" customWidth="1"/>
    <col min="5" max="6" width="2.21875" bestFit="1" customWidth="1"/>
    <col min="7" max="8" width="3.21875" bestFit="1" customWidth="1"/>
    <col min="9" max="9" width="3.44140625" bestFit="1" customWidth="1"/>
    <col min="10" max="10" width="4" bestFit="1" customWidth="1"/>
    <col min="11" max="11" width="3.44140625" bestFit="1" customWidth="1"/>
    <col min="12" max="12" width="3.5546875" bestFit="1" customWidth="1"/>
    <col min="13" max="13" width="3.44140625" bestFit="1" customWidth="1"/>
    <col min="14" max="14" width="3.5546875" bestFit="1" customWidth="1"/>
    <col min="15" max="15" width="5.44140625" bestFit="1" customWidth="1"/>
    <col min="16" max="16" width="4.664062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12.88671875" bestFit="1" customWidth="1"/>
    <col min="21" max="21" width="13.21875" bestFit="1" customWidth="1"/>
    <col min="22" max="22" width="4.5546875" bestFit="1" customWidth="1"/>
    <col min="23" max="25" width="5.5546875" bestFit="1" customWidth="1"/>
    <col min="26" max="26" width="3.21875" bestFit="1" customWidth="1"/>
    <col min="27" max="27" width="4.109375" bestFit="1" customWidth="1"/>
    <col min="28" max="30" width="4.77734375" bestFit="1" customWidth="1"/>
    <col min="31" max="31" width="5.21875" bestFit="1" customWidth="1"/>
    <col min="32" max="32" width="4.88671875" bestFit="1" customWidth="1"/>
    <col min="33" max="33" width="5.21875" bestFit="1" customWidth="1"/>
    <col min="34" max="34" width="5.109375" bestFit="1" customWidth="1"/>
  </cols>
  <sheetData>
    <row r="1" spans="1:30">
      <c r="A1" t="s">
        <v>2405</v>
      </c>
      <c r="B1" t="s">
        <v>2406</v>
      </c>
      <c r="C1" t="s">
        <v>2407</v>
      </c>
      <c r="D1" t="s">
        <v>2408</v>
      </c>
      <c r="E1" t="s">
        <v>2409</v>
      </c>
      <c r="F1" t="s">
        <v>2410</v>
      </c>
      <c r="G1" t="s">
        <v>2411</v>
      </c>
      <c r="H1" t="s">
        <v>2412</v>
      </c>
      <c r="I1" t="s">
        <v>2413</v>
      </c>
      <c r="J1" t="s">
        <v>2414</v>
      </c>
      <c r="K1" t="s">
        <v>2415</v>
      </c>
      <c r="L1" t="s">
        <v>2416</v>
      </c>
      <c r="M1" t="s">
        <v>2417</v>
      </c>
      <c r="N1" t="s">
        <v>2418</v>
      </c>
      <c r="O1" t="s">
        <v>2424</v>
      </c>
      <c r="P1" t="s">
        <v>2425</v>
      </c>
      <c r="Q1" t="s">
        <v>2426</v>
      </c>
      <c r="R1" t="s">
        <v>2427</v>
      </c>
      <c r="S1" t="s">
        <v>2428</v>
      </c>
      <c r="T1" t="s">
        <v>2811</v>
      </c>
      <c r="U1" t="s">
        <v>2812</v>
      </c>
      <c r="V1" t="s">
        <v>2419</v>
      </c>
      <c r="W1" t="s">
        <v>2420</v>
      </c>
      <c r="X1" t="s">
        <v>2421</v>
      </c>
      <c r="Y1" t="s">
        <v>2422</v>
      </c>
      <c r="Z1" t="s">
        <v>2423</v>
      </c>
    </row>
    <row r="2" spans="1:30">
      <c r="A2" t="s">
        <v>2746</v>
      </c>
      <c r="B2" cm="1">
        <f t="array" ref="B2">IF(COUNTIFS(GameLog!D:D,'KC B'!A2,GameLog!C:C,"KC")=0,0,COUNTA(_xlfn.UNIQUE(_xlfn._xlws.FILTER(GameLog!A$2:A$1000, (GameLog!C$2:C$1000="KC") * (GameLog!D$2:D$1000=A2)))))</f>
        <v>2</v>
      </c>
      <c r="C2">
        <f>D2+M2+P2+Q2+R2</f>
        <v>8</v>
      </c>
      <c r="D2">
        <f>SUMIFS(GameLog!G:G,GameLog!$D:$D,'KC B'!$A2,GameLog!$C:$C,"KC")</f>
        <v>6</v>
      </c>
      <c r="E2">
        <f>SUMIFS(GameLog!H:H,GameLog!$D:$D,'KC B'!$A2,GameLog!$C:$C,"KC")</f>
        <v>0</v>
      </c>
      <c r="F2">
        <f>SUMIFS(GameLog!I:I,GameLog!$D:$D,'KC B'!$A2,GameLog!$C:$C,"KC")</f>
        <v>0</v>
      </c>
      <c r="G2">
        <f>SUMIFS(GameLog!J:J,GameLog!$D:$D,'KC B'!$A2,GameLog!$C:$C,"KC")</f>
        <v>0</v>
      </c>
      <c r="H2">
        <f>SUMIFS(GameLog!K:K,GameLog!$D:$D,'KC B'!$A2,GameLog!$C:$C,"KC")</f>
        <v>0</v>
      </c>
      <c r="I2">
        <f>SUMIFS(GameLog!L:L,GameLog!$D:$D,'KC B'!$A2,GameLog!$C:$C,"KC")</f>
        <v>0</v>
      </c>
      <c r="J2">
        <f>SUMIFS(GameLog!M:M,GameLog!$D:$D,'KC B'!$A2,GameLog!$C:$C,"KC")</f>
        <v>0</v>
      </c>
      <c r="K2">
        <f>SUMIFS(GameLog!N:N,GameLog!$D:$D,'KC B'!$A2,GameLog!$C:$C,"KC")</f>
        <v>0</v>
      </c>
      <c r="L2">
        <f>SUMIFS(GameLog!O:O,GameLog!$D:$D,'KC B'!$A2,GameLog!$C:$C,"KC")</f>
        <v>0</v>
      </c>
      <c r="M2">
        <f>SUMIFS(GameLog!P:P,GameLog!$D:$D,'KC B'!$A2,GameLog!$C:$C,"KC")</f>
        <v>2</v>
      </c>
      <c r="N2">
        <f>SUMIFS(GameLog!Q:Q,GameLog!$D:$D,'KC B'!$A2,GameLog!$C:$C,"KC")</f>
        <v>1</v>
      </c>
      <c r="O2">
        <f>SUMIFS(GameLog!R:R,GameLog!$D:$D,'KC B'!$A2,GameLog!$C:$C,"KC")</f>
        <v>0</v>
      </c>
      <c r="P2">
        <f>SUMIFS(GameLog!S:S,GameLog!$D:$D,'KC B'!$A2,GameLog!$C:$C,"KC")</f>
        <v>0</v>
      </c>
      <c r="Q2">
        <f>SUMIFS(GameLog!T:T,GameLog!$D:$D,'KC B'!$A2,GameLog!$C:$C,"KC")</f>
        <v>0</v>
      </c>
      <c r="R2">
        <f>SUMIFS(GameLog!U:U,GameLog!$D:$D,'KC B'!$A2,GameLog!$C:$C,"KC")</f>
        <v>0</v>
      </c>
      <c r="S2">
        <f>SUMIFS(GameLog!V:V,GameLog!$D:$D,'KC B'!$A2,GameLog!$C:$C,"KC")</f>
        <v>0</v>
      </c>
      <c r="T2">
        <v>0</v>
      </c>
      <c r="U2">
        <v>0</v>
      </c>
      <c r="V2" s="8">
        <f>IFERROR(F2/D2,0)</f>
        <v>0</v>
      </c>
      <c r="W2" s="8">
        <f t="shared" ref="W2:W31" si="0">IFERROR((F2+M2+P2)/(C2-Q2),0)</f>
        <v>0.25</v>
      </c>
      <c r="X2" s="8">
        <f t="shared" ref="X2:X31" si="1">IFERROR(Z2/D2,0)</f>
        <v>0</v>
      </c>
      <c r="Y2" s="8">
        <f>W2+X2</f>
        <v>0.25</v>
      </c>
      <c r="Z2">
        <f>G2+F2+H2*2+I2*3</f>
        <v>0</v>
      </c>
      <c r="AD2" s="14"/>
    </row>
    <row r="3" spans="1:30">
      <c r="A3" t="s">
        <v>2747</v>
      </c>
      <c r="B3" cm="1">
        <f t="array" ref="B3">IF(COUNTIFS(GameLog!D:D,'KC B'!A3,GameLog!C:C,"KC")=0,0,COUNTA(_xlfn.UNIQUE(_xlfn._xlws.FILTER(GameLog!A$2:A$1000, (GameLog!C$2:C$1000="KC") * (GameLog!D$2:D$1000=A3)))))</f>
        <v>1</v>
      </c>
      <c r="C3">
        <f t="shared" ref="C3:C31" si="2">D3+M3+P3+Q3+R3</f>
        <v>4</v>
      </c>
      <c r="D3">
        <f>SUMIFS(GameLog!G:G,GameLog!$D:$D,'KC B'!$A3,GameLog!$C:$C,"KC")</f>
        <v>4</v>
      </c>
      <c r="E3">
        <f>SUMIFS(GameLog!H:H,GameLog!$D:$D,'KC B'!$A3,GameLog!$C:$C,"KC")</f>
        <v>0</v>
      </c>
      <c r="F3">
        <f>SUMIFS(GameLog!I:I,GameLog!$D:$D,'KC B'!$A3,GameLog!$C:$C,"KC")</f>
        <v>1</v>
      </c>
      <c r="G3">
        <f>SUMIFS(GameLog!J:J,GameLog!$D:$D,'KC B'!$A3,GameLog!$C:$C,"KC")</f>
        <v>1</v>
      </c>
      <c r="H3">
        <f>SUMIFS(GameLog!K:K,GameLog!$D:$D,'KC B'!$A3,GameLog!$C:$C,"KC")</f>
        <v>0</v>
      </c>
      <c r="I3">
        <f>SUMIFS(GameLog!L:L,GameLog!$D:$D,'KC B'!$A3,GameLog!$C:$C,"KC")</f>
        <v>0</v>
      </c>
      <c r="J3">
        <f>SUMIFS(GameLog!M:M,GameLog!$D:$D,'KC B'!$A3,GameLog!$C:$C,"KC")</f>
        <v>1</v>
      </c>
      <c r="K3">
        <f>SUMIFS(GameLog!N:N,GameLog!$D:$D,'KC B'!$A3,GameLog!$C:$C,"KC")</f>
        <v>0</v>
      </c>
      <c r="L3">
        <f>SUMIFS(GameLog!O:O,GameLog!$D:$D,'KC B'!$A3,GameLog!$C:$C,"KC")</f>
        <v>0</v>
      </c>
      <c r="M3">
        <f>SUMIFS(GameLog!P:P,GameLog!$D:$D,'KC B'!$A3,GameLog!$C:$C,"KC")</f>
        <v>0</v>
      </c>
      <c r="N3">
        <f>SUMIFS(GameLog!Q:Q,GameLog!$D:$D,'KC B'!$A3,GameLog!$C:$C,"KC")</f>
        <v>0</v>
      </c>
      <c r="O3">
        <f>SUMIFS(GameLog!R:R,GameLog!$D:$D,'KC B'!$A3,GameLog!$C:$C,"KC")</f>
        <v>1</v>
      </c>
      <c r="P3">
        <f>SUMIFS(GameLog!S:S,GameLog!$D:$D,'KC B'!$A3,GameLog!$C:$C,"KC")</f>
        <v>0</v>
      </c>
      <c r="Q3">
        <f>SUMIFS(GameLog!T:T,GameLog!$D:$D,'KC B'!$A3,GameLog!$C:$C,"KC")</f>
        <v>0</v>
      </c>
      <c r="R3">
        <f>SUMIFS(GameLog!U:U,GameLog!$D:$D,'KC B'!$A3,GameLog!$C:$C,"KC")</f>
        <v>0</v>
      </c>
      <c r="S3">
        <f>SUMIFS(GameLog!V:V,GameLog!$D:$D,'KC B'!$A3,GameLog!$C:$C,"KC")</f>
        <v>0</v>
      </c>
      <c r="T3">
        <v>1</v>
      </c>
      <c r="U3">
        <v>1</v>
      </c>
      <c r="V3" s="8">
        <f t="shared" ref="V3:V31" si="3">IFERROR(F3/D3,0)</f>
        <v>0.25</v>
      </c>
      <c r="W3" s="8">
        <f t="shared" si="0"/>
        <v>0.25</v>
      </c>
      <c r="X3" s="8">
        <f t="shared" si="1"/>
        <v>0.5</v>
      </c>
      <c r="Y3" s="8">
        <f t="shared" ref="Y3:Y31" si="4">W3+X3</f>
        <v>0.75</v>
      </c>
      <c r="Z3">
        <f t="shared" ref="Z3:Z31" si="5">G3+F3+H3*2+I3*3</f>
        <v>2</v>
      </c>
      <c r="AD3" s="14"/>
    </row>
    <row r="4" spans="1:30">
      <c r="A4" t="s">
        <v>2748</v>
      </c>
      <c r="B4" cm="1">
        <f t="array" ref="B4">IF(COUNTIFS(GameLog!D:D,'KC B'!A4,GameLog!C:C,"KC")=0,0,COUNTA(_xlfn.UNIQUE(_xlfn._xlws.FILTER(GameLog!A$2:A$1000, (GameLog!C$2:C$1000="KC") * (GameLog!D$2:D$1000=A4)))))</f>
        <v>3</v>
      </c>
      <c r="C4">
        <f t="shared" si="2"/>
        <v>13</v>
      </c>
      <c r="D4">
        <f>SUMIFS(GameLog!G:G,GameLog!$D:$D,'KC B'!$A4,GameLog!$C:$C,"KC")</f>
        <v>11</v>
      </c>
      <c r="E4">
        <f>SUMIFS(GameLog!H:H,GameLog!$D:$D,'KC B'!$A4,GameLog!$C:$C,"KC")</f>
        <v>0</v>
      </c>
      <c r="F4">
        <f>SUMIFS(GameLog!I:I,GameLog!$D:$D,'KC B'!$A4,GameLog!$C:$C,"KC")</f>
        <v>2</v>
      </c>
      <c r="G4">
        <f>SUMIFS(GameLog!J:J,GameLog!$D:$D,'KC B'!$A4,GameLog!$C:$C,"KC")</f>
        <v>0</v>
      </c>
      <c r="H4">
        <f>SUMIFS(GameLog!K:K,GameLog!$D:$D,'KC B'!$A4,GameLog!$C:$C,"KC")</f>
        <v>0</v>
      </c>
      <c r="I4">
        <f>SUMIFS(GameLog!L:L,GameLog!$D:$D,'KC B'!$A4,GameLog!$C:$C,"KC")</f>
        <v>0</v>
      </c>
      <c r="J4">
        <f>SUMIFS(GameLog!M:M,GameLog!$D:$D,'KC B'!$A4,GameLog!$C:$C,"KC")</f>
        <v>1</v>
      </c>
      <c r="K4">
        <f>SUMIFS(GameLog!N:N,GameLog!$D:$D,'KC B'!$A4,GameLog!$C:$C,"KC")</f>
        <v>0</v>
      </c>
      <c r="L4">
        <f>SUMIFS(GameLog!O:O,GameLog!$D:$D,'KC B'!$A4,GameLog!$C:$C,"KC")</f>
        <v>0</v>
      </c>
      <c r="M4">
        <f>SUMIFS(GameLog!P:P,GameLog!$D:$D,'KC B'!$A4,GameLog!$C:$C,"KC")</f>
        <v>1</v>
      </c>
      <c r="N4">
        <f>SUMIFS(GameLog!Q:Q,GameLog!$D:$D,'KC B'!$A4,GameLog!$C:$C,"KC")</f>
        <v>4</v>
      </c>
      <c r="O4">
        <f>SUMIFS(GameLog!R:R,GameLog!$D:$D,'KC B'!$A4,GameLog!$C:$C,"KC")</f>
        <v>0</v>
      </c>
      <c r="P4">
        <f>SUMIFS(GameLog!S:S,GameLog!$D:$D,'KC B'!$A4,GameLog!$C:$C,"KC")</f>
        <v>0</v>
      </c>
      <c r="Q4">
        <f>SUMIFS(GameLog!T:T,GameLog!$D:$D,'KC B'!$A4,GameLog!$C:$C,"KC")</f>
        <v>0</v>
      </c>
      <c r="R4">
        <f>SUMIFS(GameLog!U:U,GameLog!$D:$D,'KC B'!$A4,GameLog!$C:$C,"KC")</f>
        <v>1</v>
      </c>
      <c r="S4">
        <f>SUMIFS(GameLog!V:V,GameLog!$D:$D,'KC B'!$A4,GameLog!$C:$C,"KC")</f>
        <v>0</v>
      </c>
      <c r="T4">
        <v>0</v>
      </c>
      <c r="U4">
        <v>1</v>
      </c>
      <c r="V4" s="8">
        <f t="shared" si="3"/>
        <v>0.18181818181818182</v>
      </c>
      <c r="W4" s="8">
        <f t="shared" si="0"/>
        <v>0.23076923076923078</v>
      </c>
      <c r="X4" s="8">
        <f t="shared" si="1"/>
        <v>0.18181818181818182</v>
      </c>
      <c r="Y4" s="8">
        <f t="shared" si="4"/>
        <v>0.41258741258741261</v>
      </c>
      <c r="Z4">
        <f t="shared" si="5"/>
        <v>2</v>
      </c>
      <c r="AD4" s="14"/>
    </row>
    <row r="5" spans="1:30">
      <c r="A5" t="s">
        <v>2749</v>
      </c>
      <c r="B5" cm="1">
        <f t="array" ref="B5">IF(COUNTIFS(GameLog!D:D,'KC B'!A5,GameLog!C:C,"KC")=0,0,COUNTA(_xlfn.UNIQUE(_xlfn._xlws.FILTER(GameLog!A$2:A$1000, (GameLog!C$2:C$1000="KC") * (GameLog!D$2:D$1000=A5)))))</f>
        <v>3</v>
      </c>
      <c r="C5">
        <f t="shared" si="2"/>
        <v>14</v>
      </c>
      <c r="D5">
        <f>SUMIFS(GameLog!G:G,GameLog!$D:$D,'KC B'!$A5,GameLog!$C:$C,"KC")</f>
        <v>13</v>
      </c>
      <c r="E5">
        <f>SUMIFS(GameLog!H:H,GameLog!$D:$D,'KC B'!$A5,GameLog!$C:$C,"KC")</f>
        <v>2</v>
      </c>
      <c r="F5">
        <f>SUMIFS(GameLog!I:I,GameLog!$D:$D,'KC B'!$A5,GameLog!$C:$C,"KC")</f>
        <v>6</v>
      </c>
      <c r="G5">
        <f>SUMIFS(GameLog!J:J,GameLog!$D:$D,'KC B'!$A5,GameLog!$C:$C,"KC")</f>
        <v>1</v>
      </c>
      <c r="H5">
        <f>SUMIFS(GameLog!K:K,GameLog!$D:$D,'KC B'!$A5,GameLog!$C:$C,"KC")</f>
        <v>0</v>
      </c>
      <c r="I5">
        <f>SUMIFS(GameLog!L:L,GameLog!$D:$D,'KC B'!$A5,GameLog!$C:$C,"KC")</f>
        <v>1</v>
      </c>
      <c r="J5">
        <f>SUMIFS(GameLog!M:M,GameLog!$D:$D,'KC B'!$A5,GameLog!$C:$C,"KC")</f>
        <v>3</v>
      </c>
      <c r="K5">
        <f>SUMIFS(GameLog!N:N,GameLog!$D:$D,'KC B'!$A5,GameLog!$C:$C,"KC")</f>
        <v>0</v>
      </c>
      <c r="L5">
        <f>SUMIFS(GameLog!O:O,GameLog!$D:$D,'KC B'!$A5,GameLog!$C:$C,"KC")</f>
        <v>0</v>
      </c>
      <c r="M5">
        <f>SUMIFS(GameLog!P:P,GameLog!$D:$D,'KC B'!$A5,GameLog!$C:$C,"KC")</f>
        <v>1</v>
      </c>
      <c r="N5">
        <f>SUMIFS(GameLog!Q:Q,GameLog!$D:$D,'KC B'!$A5,GameLog!$C:$C,"KC")</f>
        <v>2</v>
      </c>
      <c r="O5">
        <f>SUMIFS(GameLog!R:R,GameLog!$D:$D,'KC B'!$A5,GameLog!$C:$C,"KC")</f>
        <v>0</v>
      </c>
      <c r="P5">
        <f>SUMIFS(GameLog!S:S,GameLog!$D:$D,'KC B'!$A5,GameLog!$C:$C,"KC")</f>
        <v>0</v>
      </c>
      <c r="Q5">
        <f>SUMIFS(GameLog!T:T,GameLog!$D:$D,'KC B'!$A5,GameLog!$C:$C,"KC")</f>
        <v>0</v>
      </c>
      <c r="R5">
        <f>SUMIFS(GameLog!U:U,GameLog!$D:$D,'KC B'!$A5,GameLog!$C:$C,"KC")</f>
        <v>0</v>
      </c>
      <c r="S5">
        <f>SUMIFS(GameLog!V:V,GameLog!$D:$D,'KC B'!$A5,GameLog!$C:$C,"KC")</f>
        <v>0</v>
      </c>
      <c r="T5">
        <v>3</v>
      </c>
      <c r="U5">
        <v>3</v>
      </c>
      <c r="V5" s="8">
        <f t="shared" si="3"/>
        <v>0.46153846153846156</v>
      </c>
      <c r="W5" s="8">
        <f t="shared" si="0"/>
        <v>0.5</v>
      </c>
      <c r="X5" s="8">
        <f t="shared" si="1"/>
        <v>0.76923076923076927</v>
      </c>
      <c r="Y5" s="8">
        <f t="shared" si="4"/>
        <v>1.2692307692307692</v>
      </c>
      <c r="Z5">
        <f t="shared" si="5"/>
        <v>10</v>
      </c>
      <c r="AD5" s="14"/>
    </row>
    <row r="6" spans="1:30">
      <c r="A6" t="s">
        <v>2750</v>
      </c>
      <c r="B6" cm="1">
        <f t="array" ref="B6">IF(COUNTIFS(GameLog!D:D,'KC B'!A6,GameLog!C:C,"KC")=0,0,COUNTA(_xlfn.UNIQUE(_xlfn._xlws.FILTER(GameLog!A$2:A$1000, (GameLog!C$2:C$1000="KC") * (GameLog!D$2:D$1000=A6)))))</f>
        <v>3</v>
      </c>
      <c r="C6">
        <f t="shared" si="2"/>
        <v>13</v>
      </c>
      <c r="D6">
        <f>SUMIFS(GameLog!G:G,GameLog!$D:$D,'KC B'!$A6,GameLog!$C:$C,"KC")</f>
        <v>13</v>
      </c>
      <c r="E6">
        <f>SUMIFS(GameLog!H:H,GameLog!$D:$D,'KC B'!$A6,GameLog!$C:$C,"KC")</f>
        <v>2</v>
      </c>
      <c r="F6">
        <f>SUMIFS(GameLog!I:I,GameLog!$D:$D,'KC B'!$A6,GameLog!$C:$C,"KC")</f>
        <v>4</v>
      </c>
      <c r="G6">
        <f>SUMIFS(GameLog!J:J,GameLog!$D:$D,'KC B'!$A6,GameLog!$C:$C,"KC")</f>
        <v>1</v>
      </c>
      <c r="H6">
        <f>SUMIFS(GameLog!K:K,GameLog!$D:$D,'KC B'!$A6,GameLog!$C:$C,"KC")</f>
        <v>1</v>
      </c>
      <c r="I6">
        <f>SUMIFS(GameLog!L:L,GameLog!$D:$D,'KC B'!$A6,GameLog!$C:$C,"KC")</f>
        <v>0</v>
      </c>
      <c r="J6">
        <f>SUMIFS(GameLog!M:M,GameLog!$D:$D,'KC B'!$A6,GameLog!$C:$C,"KC")</f>
        <v>0</v>
      </c>
      <c r="K6">
        <f>SUMIFS(GameLog!N:N,GameLog!$D:$D,'KC B'!$A6,GameLog!$C:$C,"KC")</f>
        <v>0</v>
      </c>
      <c r="L6">
        <f>SUMIFS(GameLog!O:O,GameLog!$D:$D,'KC B'!$A6,GameLog!$C:$C,"KC")</f>
        <v>1</v>
      </c>
      <c r="M6">
        <f>SUMIFS(GameLog!P:P,GameLog!$D:$D,'KC B'!$A6,GameLog!$C:$C,"KC")</f>
        <v>0</v>
      </c>
      <c r="N6">
        <f>SUMIFS(GameLog!Q:Q,GameLog!$D:$D,'KC B'!$A6,GameLog!$C:$C,"KC")</f>
        <v>3</v>
      </c>
      <c r="O6">
        <f>SUMIFS(GameLog!R:R,GameLog!$D:$D,'KC B'!$A6,GameLog!$C:$C,"KC")</f>
        <v>0</v>
      </c>
      <c r="P6">
        <f>SUMIFS(GameLog!S:S,GameLog!$D:$D,'KC B'!$A6,GameLog!$C:$C,"KC")</f>
        <v>0</v>
      </c>
      <c r="Q6">
        <f>SUMIFS(GameLog!T:T,GameLog!$D:$D,'KC B'!$A6,GameLog!$C:$C,"KC")</f>
        <v>0</v>
      </c>
      <c r="R6">
        <f>SUMIFS(GameLog!U:U,GameLog!$D:$D,'KC B'!$A6,GameLog!$C:$C,"KC")</f>
        <v>0</v>
      </c>
      <c r="S6">
        <f>SUMIFS(GameLog!V:V,GameLog!$D:$D,'KC B'!$A6,GameLog!$C:$C,"KC")</f>
        <v>0</v>
      </c>
      <c r="T6">
        <v>3</v>
      </c>
      <c r="U6">
        <v>3</v>
      </c>
      <c r="V6" s="8">
        <f t="shared" si="3"/>
        <v>0.30769230769230771</v>
      </c>
      <c r="W6" s="8">
        <f t="shared" si="0"/>
        <v>0.30769230769230771</v>
      </c>
      <c r="X6" s="8">
        <f t="shared" si="1"/>
        <v>0.53846153846153844</v>
      </c>
      <c r="Y6" s="8">
        <f t="shared" si="4"/>
        <v>0.84615384615384615</v>
      </c>
      <c r="Z6">
        <f t="shared" si="5"/>
        <v>7</v>
      </c>
      <c r="AD6" s="14"/>
    </row>
    <row r="7" spans="1:30">
      <c r="A7" t="s">
        <v>2751</v>
      </c>
      <c r="B7" cm="1">
        <f t="array" ref="B7">IF(COUNTIFS(GameLog!D:D,'KC B'!A7,GameLog!C:C,"KC")=0,0,COUNTA(_xlfn.UNIQUE(_xlfn._xlws.FILTER(GameLog!A$2:A$1000, (GameLog!C$2:C$1000="KC") * (GameLog!D$2:D$1000=A7)))))</f>
        <v>3</v>
      </c>
      <c r="C7">
        <f t="shared" si="2"/>
        <v>14</v>
      </c>
      <c r="D7">
        <f>SUMIFS(GameLog!G:G,GameLog!$D:$D,'KC B'!$A7,GameLog!$C:$C,"KC")</f>
        <v>13</v>
      </c>
      <c r="E7">
        <f>SUMIFS(GameLog!H:H,GameLog!$D:$D,'KC B'!$A7,GameLog!$C:$C,"KC")</f>
        <v>0</v>
      </c>
      <c r="F7">
        <f>SUMIFS(GameLog!I:I,GameLog!$D:$D,'KC B'!$A7,GameLog!$C:$C,"KC")</f>
        <v>5</v>
      </c>
      <c r="G7">
        <f>SUMIFS(GameLog!J:J,GameLog!$D:$D,'KC B'!$A7,GameLog!$C:$C,"KC")</f>
        <v>1</v>
      </c>
      <c r="H7">
        <f>SUMIFS(GameLog!K:K,GameLog!$D:$D,'KC B'!$A7,GameLog!$C:$C,"KC")</f>
        <v>0</v>
      </c>
      <c r="I7">
        <f>SUMIFS(GameLog!L:L,GameLog!$D:$D,'KC B'!$A7,GameLog!$C:$C,"KC")</f>
        <v>0</v>
      </c>
      <c r="J7">
        <f>SUMIFS(GameLog!M:M,GameLog!$D:$D,'KC B'!$A7,GameLog!$C:$C,"KC")</f>
        <v>2</v>
      </c>
      <c r="K7">
        <f>SUMIFS(GameLog!N:N,GameLog!$D:$D,'KC B'!$A7,GameLog!$C:$C,"KC")</f>
        <v>0</v>
      </c>
      <c r="L7">
        <f>SUMIFS(GameLog!O:O,GameLog!$D:$D,'KC B'!$A7,GameLog!$C:$C,"KC")</f>
        <v>0</v>
      </c>
      <c r="M7">
        <f>SUMIFS(GameLog!P:P,GameLog!$D:$D,'KC B'!$A7,GameLog!$C:$C,"KC")</f>
        <v>1</v>
      </c>
      <c r="N7">
        <f>SUMIFS(GameLog!Q:Q,GameLog!$D:$D,'KC B'!$A7,GameLog!$C:$C,"KC")</f>
        <v>2</v>
      </c>
      <c r="O7">
        <f>SUMIFS(GameLog!R:R,GameLog!$D:$D,'KC B'!$A7,GameLog!$C:$C,"KC")</f>
        <v>0</v>
      </c>
      <c r="P7">
        <f>SUMIFS(GameLog!S:S,GameLog!$D:$D,'KC B'!$A7,GameLog!$C:$C,"KC")</f>
        <v>0</v>
      </c>
      <c r="Q7">
        <f>SUMIFS(GameLog!T:T,GameLog!$D:$D,'KC B'!$A7,GameLog!$C:$C,"KC")</f>
        <v>0</v>
      </c>
      <c r="R7">
        <f>SUMIFS(GameLog!U:U,GameLog!$D:$D,'KC B'!$A7,GameLog!$C:$C,"KC")</f>
        <v>0</v>
      </c>
      <c r="S7">
        <f>SUMIFS(GameLog!V:V,GameLog!$D:$D,'KC B'!$A7,GameLog!$C:$C,"KC")</f>
        <v>0</v>
      </c>
      <c r="T7">
        <v>3</v>
      </c>
      <c r="U7">
        <v>3</v>
      </c>
      <c r="V7" s="8">
        <f t="shared" si="3"/>
        <v>0.38461538461538464</v>
      </c>
      <c r="W7" s="8">
        <f t="shared" si="0"/>
        <v>0.42857142857142855</v>
      </c>
      <c r="X7" s="8">
        <f t="shared" si="1"/>
        <v>0.46153846153846156</v>
      </c>
      <c r="Y7" s="8">
        <f t="shared" si="4"/>
        <v>0.89010989010989006</v>
      </c>
      <c r="Z7">
        <f t="shared" si="5"/>
        <v>6</v>
      </c>
      <c r="AD7" s="14"/>
    </row>
    <row r="8" spans="1:30">
      <c r="A8" t="s">
        <v>2752</v>
      </c>
      <c r="B8" cm="1">
        <f t="array" ref="B8">IF(COUNTIFS(GameLog!D:D,'KC B'!A8,GameLog!C:C,"KC")=0,0,COUNTA(_xlfn.UNIQUE(_xlfn._xlws.FILTER(GameLog!A$2:A$1000, (GameLog!C$2:C$1000="KC") * (GameLog!D$2:D$1000=A8)))))</f>
        <v>3</v>
      </c>
      <c r="C8">
        <f t="shared" si="2"/>
        <v>15</v>
      </c>
      <c r="D8">
        <f>SUMIFS(GameLog!G:G,GameLog!$D:$D,'KC B'!$A8,GameLog!$C:$C,"KC")</f>
        <v>14</v>
      </c>
      <c r="E8">
        <f>SUMIFS(GameLog!H:H,GameLog!$D:$D,'KC B'!$A8,GameLog!$C:$C,"KC")</f>
        <v>4</v>
      </c>
      <c r="F8">
        <f>SUMIFS(GameLog!I:I,GameLog!$D:$D,'KC B'!$A8,GameLog!$C:$C,"KC")</f>
        <v>5</v>
      </c>
      <c r="G8">
        <f>SUMIFS(GameLog!J:J,GameLog!$D:$D,'KC B'!$A8,GameLog!$C:$C,"KC")</f>
        <v>2</v>
      </c>
      <c r="H8">
        <f>SUMIFS(GameLog!K:K,GameLog!$D:$D,'KC B'!$A8,GameLog!$C:$C,"KC")</f>
        <v>0</v>
      </c>
      <c r="I8">
        <f>SUMIFS(GameLog!L:L,GameLog!$D:$D,'KC B'!$A8,GameLog!$C:$C,"KC")</f>
        <v>0</v>
      </c>
      <c r="J8">
        <f>SUMIFS(GameLog!M:M,GameLog!$D:$D,'KC B'!$A8,GameLog!$C:$C,"KC")</f>
        <v>1</v>
      </c>
      <c r="K8">
        <f>SUMIFS(GameLog!N:N,GameLog!$D:$D,'KC B'!$A8,GameLog!$C:$C,"KC")</f>
        <v>2</v>
      </c>
      <c r="L8">
        <f>SUMIFS(GameLog!O:O,GameLog!$D:$D,'KC B'!$A8,GameLog!$C:$C,"KC")</f>
        <v>0</v>
      </c>
      <c r="M8">
        <f>SUMIFS(GameLog!P:P,GameLog!$D:$D,'KC B'!$A8,GameLog!$C:$C,"KC")</f>
        <v>1</v>
      </c>
      <c r="N8">
        <f>SUMIFS(GameLog!Q:Q,GameLog!$D:$D,'KC B'!$A8,GameLog!$C:$C,"KC")</f>
        <v>2</v>
      </c>
      <c r="O8">
        <f>SUMIFS(GameLog!R:R,GameLog!$D:$D,'KC B'!$A8,GameLog!$C:$C,"KC")</f>
        <v>0</v>
      </c>
      <c r="P8">
        <f>SUMIFS(GameLog!S:S,GameLog!$D:$D,'KC B'!$A8,GameLog!$C:$C,"KC")</f>
        <v>0</v>
      </c>
      <c r="Q8">
        <f>SUMIFS(GameLog!T:T,GameLog!$D:$D,'KC B'!$A8,GameLog!$C:$C,"KC")</f>
        <v>0</v>
      </c>
      <c r="R8">
        <f>SUMIFS(GameLog!U:U,GameLog!$D:$D,'KC B'!$A8,GameLog!$C:$C,"KC")</f>
        <v>0</v>
      </c>
      <c r="S8">
        <f>SUMIFS(GameLog!V:V,GameLog!$D:$D,'KC B'!$A8,GameLog!$C:$C,"KC")</f>
        <v>0</v>
      </c>
      <c r="T8">
        <v>0</v>
      </c>
      <c r="U8">
        <v>2</v>
      </c>
      <c r="V8" s="8">
        <f t="shared" si="3"/>
        <v>0.35714285714285715</v>
      </c>
      <c r="W8" s="8">
        <f t="shared" si="0"/>
        <v>0.4</v>
      </c>
      <c r="X8" s="8">
        <f t="shared" si="1"/>
        <v>0.5</v>
      </c>
      <c r="Y8" s="8">
        <f t="shared" si="4"/>
        <v>0.9</v>
      </c>
      <c r="Z8">
        <f t="shared" si="5"/>
        <v>7</v>
      </c>
      <c r="AD8" s="14"/>
    </row>
    <row r="9" spans="1:30">
      <c r="A9" t="s">
        <v>2753</v>
      </c>
      <c r="B9" cm="1">
        <f t="array" ref="B9">IF(COUNTIFS(GameLog!D:D,'KC B'!A9,GameLog!C:C,"KC")=0,0,COUNTA(_xlfn.UNIQUE(_xlfn._xlws.FILTER(GameLog!A$2:A$1000, (GameLog!C$2:C$1000="KC") * (GameLog!D$2:D$1000=A9)))))</f>
        <v>3</v>
      </c>
      <c r="C9">
        <f t="shared" si="2"/>
        <v>13</v>
      </c>
      <c r="D9">
        <f>SUMIFS(GameLog!G:G,GameLog!$D:$D,'KC B'!$A9,GameLog!$C:$C,"KC")</f>
        <v>12</v>
      </c>
      <c r="E9">
        <f>SUMIFS(GameLog!H:H,GameLog!$D:$D,'KC B'!$A9,GameLog!$C:$C,"KC")</f>
        <v>1</v>
      </c>
      <c r="F9">
        <f>SUMIFS(GameLog!I:I,GameLog!$D:$D,'KC B'!$A9,GameLog!$C:$C,"KC")</f>
        <v>4</v>
      </c>
      <c r="G9">
        <f>SUMIFS(GameLog!J:J,GameLog!$D:$D,'KC B'!$A9,GameLog!$C:$C,"KC")</f>
        <v>1</v>
      </c>
      <c r="H9">
        <f>SUMIFS(GameLog!K:K,GameLog!$D:$D,'KC B'!$A9,GameLog!$C:$C,"KC")</f>
        <v>0</v>
      </c>
      <c r="I9">
        <f>SUMIFS(GameLog!L:L,GameLog!$D:$D,'KC B'!$A9,GameLog!$C:$C,"KC")</f>
        <v>1</v>
      </c>
      <c r="J9">
        <f>SUMIFS(GameLog!M:M,GameLog!$D:$D,'KC B'!$A9,GameLog!$C:$C,"KC")</f>
        <v>1</v>
      </c>
      <c r="K9">
        <f>SUMIFS(GameLog!N:N,GameLog!$D:$D,'KC B'!$A9,GameLog!$C:$C,"KC")</f>
        <v>0</v>
      </c>
      <c r="L9">
        <f>SUMIFS(GameLog!O:O,GameLog!$D:$D,'KC B'!$A9,GameLog!$C:$C,"KC")</f>
        <v>0</v>
      </c>
      <c r="M9">
        <f>SUMIFS(GameLog!P:P,GameLog!$D:$D,'KC B'!$A9,GameLog!$C:$C,"KC")</f>
        <v>1</v>
      </c>
      <c r="N9">
        <f>SUMIFS(GameLog!Q:Q,GameLog!$D:$D,'KC B'!$A9,GameLog!$C:$C,"KC")</f>
        <v>4</v>
      </c>
      <c r="O9">
        <f>SUMIFS(GameLog!R:R,GameLog!$D:$D,'KC B'!$A9,GameLog!$C:$C,"KC")</f>
        <v>0</v>
      </c>
      <c r="P9">
        <f>SUMIFS(GameLog!S:S,GameLog!$D:$D,'KC B'!$A9,GameLog!$C:$C,"KC")</f>
        <v>0</v>
      </c>
      <c r="Q9">
        <f>SUMIFS(GameLog!T:T,GameLog!$D:$D,'KC B'!$A9,GameLog!$C:$C,"KC")</f>
        <v>0</v>
      </c>
      <c r="R9">
        <f>SUMIFS(GameLog!U:U,GameLog!$D:$D,'KC B'!$A9,GameLog!$C:$C,"KC")</f>
        <v>0</v>
      </c>
      <c r="S9">
        <f>SUMIFS(GameLog!V:V,GameLog!$D:$D,'KC B'!$A9,GameLog!$C:$C,"KC")</f>
        <v>0</v>
      </c>
      <c r="T9">
        <v>3</v>
      </c>
      <c r="U9">
        <v>3</v>
      </c>
      <c r="V9" s="8">
        <f t="shared" si="3"/>
        <v>0.33333333333333331</v>
      </c>
      <c r="W9" s="8">
        <f t="shared" si="0"/>
        <v>0.38461538461538464</v>
      </c>
      <c r="X9" s="8">
        <f t="shared" si="1"/>
        <v>0.66666666666666663</v>
      </c>
      <c r="Y9" s="8">
        <f t="shared" si="4"/>
        <v>1.0512820512820513</v>
      </c>
      <c r="Z9">
        <f t="shared" si="5"/>
        <v>8</v>
      </c>
      <c r="AD9" s="14"/>
    </row>
    <row r="10" spans="1:30">
      <c r="A10" t="s">
        <v>2754</v>
      </c>
      <c r="B10" cm="1">
        <f t="array" ref="B10">IF(COUNTIFS(GameLog!D:D,'KC B'!A10,GameLog!C:C,"KC")=0,0,COUNTA(_xlfn.UNIQUE(_xlfn._xlws.FILTER(GameLog!A$2:A$1000, (GameLog!C$2:C$1000="KC") * (GameLog!D$2:D$1000=A10)))))</f>
        <v>0</v>
      </c>
      <c r="C10">
        <f t="shared" si="2"/>
        <v>0</v>
      </c>
      <c r="D10">
        <f>SUMIFS(GameLog!G:G,GameLog!$D:$D,'KC B'!$A10,GameLog!$C:$C,"KC")</f>
        <v>0</v>
      </c>
      <c r="E10">
        <f>SUMIFS(GameLog!H:H,GameLog!$D:$D,'KC B'!$A10,GameLog!$C:$C,"KC")</f>
        <v>0</v>
      </c>
      <c r="F10">
        <f>SUMIFS(GameLog!I:I,GameLog!$D:$D,'KC B'!$A10,GameLog!$C:$C,"KC")</f>
        <v>0</v>
      </c>
      <c r="G10">
        <f>SUMIFS(GameLog!J:J,GameLog!$D:$D,'KC B'!$A10,GameLog!$C:$C,"KC")</f>
        <v>0</v>
      </c>
      <c r="H10">
        <f>SUMIFS(GameLog!K:K,GameLog!$D:$D,'KC B'!$A10,GameLog!$C:$C,"KC")</f>
        <v>0</v>
      </c>
      <c r="I10">
        <f>SUMIFS(GameLog!L:L,GameLog!$D:$D,'KC B'!$A10,GameLog!$C:$C,"KC")</f>
        <v>0</v>
      </c>
      <c r="J10">
        <f>SUMIFS(GameLog!M:M,GameLog!$D:$D,'KC B'!$A10,GameLog!$C:$C,"KC")</f>
        <v>0</v>
      </c>
      <c r="K10">
        <f>SUMIFS(GameLog!N:N,GameLog!$D:$D,'KC B'!$A10,GameLog!$C:$C,"KC")</f>
        <v>0</v>
      </c>
      <c r="L10">
        <f>SUMIFS(GameLog!O:O,GameLog!$D:$D,'KC B'!$A10,GameLog!$C:$C,"KC")</f>
        <v>0</v>
      </c>
      <c r="M10">
        <f>SUMIFS(GameLog!P:P,GameLog!$D:$D,'KC B'!$A10,GameLog!$C:$C,"KC")</f>
        <v>0</v>
      </c>
      <c r="N10">
        <f>SUMIFS(GameLog!Q:Q,GameLog!$D:$D,'KC B'!$A10,GameLog!$C:$C,"KC")</f>
        <v>0</v>
      </c>
      <c r="O10">
        <f>SUMIFS(GameLog!R:R,GameLog!$D:$D,'KC B'!$A10,GameLog!$C:$C,"KC")</f>
        <v>0</v>
      </c>
      <c r="P10">
        <f>SUMIFS(GameLog!S:S,GameLog!$D:$D,'KC B'!$A10,GameLog!$C:$C,"KC")</f>
        <v>0</v>
      </c>
      <c r="Q10">
        <f>SUMIFS(GameLog!T:T,GameLog!$D:$D,'KC B'!$A10,GameLog!$C:$C,"KC")</f>
        <v>0</v>
      </c>
      <c r="R10">
        <f>SUMIFS(GameLog!U:U,GameLog!$D:$D,'KC B'!$A10,GameLog!$C:$C,"KC")</f>
        <v>0</v>
      </c>
      <c r="S10">
        <f>SUMIFS(GameLog!V:V,GameLog!$D:$D,'KC B'!$A10,GameLog!$C:$C,"KC")</f>
        <v>0</v>
      </c>
      <c r="T10">
        <v>0</v>
      </c>
      <c r="U10">
        <v>0</v>
      </c>
      <c r="V10" s="8">
        <f t="shared" si="3"/>
        <v>0</v>
      </c>
      <c r="W10" s="8">
        <f t="shared" si="0"/>
        <v>0</v>
      </c>
      <c r="X10" s="8">
        <f t="shared" si="1"/>
        <v>0</v>
      </c>
      <c r="Y10" s="8">
        <f t="shared" si="4"/>
        <v>0</v>
      </c>
      <c r="Z10">
        <f t="shared" si="5"/>
        <v>0</v>
      </c>
      <c r="AD10" s="13"/>
    </row>
    <row r="11" spans="1:30">
      <c r="A11" t="s">
        <v>2755</v>
      </c>
      <c r="B11" cm="1">
        <f t="array" ref="B11">IF(COUNTIFS(GameLog!D:D,'KC B'!A11,GameLog!C:C,"KC")=0,0,COUNTA(_xlfn.UNIQUE(_xlfn._xlws.FILTER(GameLog!A$2:A$1000, (GameLog!C$2:C$1000="KC") * (GameLog!D$2:D$1000=A11)))))</f>
        <v>1</v>
      </c>
      <c r="C11">
        <f t="shared" si="2"/>
        <v>4</v>
      </c>
      <c r="D11">
        <f>SUMIFS(GameLog!G:G,GameLog!$D:$D,'KC B'!$A11,GameLog!$C:$C,"KC")</f>
        <v>3</v>
      </c>
      <c r="E11">
        <f>SUMIFS(GameLog!H:H,GameLog!$D:$D,'KC B'!$A11,GameLog!$C:$C,"KC")</f>
        <v>0</v>
      </c>
      <c r="F11">
        <f>SUMIFS(GameLog!I:I,GameLog!$D:$D,'KC B'!$A11,GameLog!$C:$C,"KC")</f>
        <v>1</v>
      </c>
      <c r="G11">
        <f>SUMIFS(GameLog!J:J,GameLog!$D:$D,'KC B'!$A11,GameLog!$C:$C,"KC")</f>
        <v>0</v>
      </c>
      <c r="H11">
        <f>SUMIFS(GameLog!K:K,GameLog!$D:$D,'KC B'!$A11,GameLog!$C:$C,"KC")</f>
        <v>0</v>
      </c>
      <c r="I11">
        <f>SUMIFS(GameLog!L:L,GameLog!$D:$D,'KC B'!$A11,GameLog!$C:$C,"KC")</f>
        <v>0</v>
      </c>
      <c r="J11">
        <f>SUMIFS(GameLog!M:M,GameLog!$D:$D,'KC B'!$A11,GameLog!$C:$C,"KC")</f>
        <v>0</v>
      </c>
      <c r="K11">
        <f>SUMIFS(GameLog!N:N,GameLog!$D:$D,'KC B'!$A11,GameLog!$C:$C,"KC")</f>
        <v>0</v>
      </c>
      <c r="L11">
        <f>SUMIFS(GameLog!O:O,GameLog!$D:$D,'KC B'!$A11,GameLog!$C:$C,"KC")</f>
        <v>0</v>
      </c>
      <c r="M11">
        <f>SUMIFS(GameLog!P:P,GameLog!$D:$D,'KC B'!$A11,GameLog!$C:$C,"KC")</f>
        <v>1</v>
      </c>
      <c r="N11">
        <f>SUMIFS(GameLog!Q:Q,GameLog!$D:$D,'KC B'!$A11,GameLog!$C:$C,"KC")</f>
        <v>0</v>
      </c>
      <c r="O11">
        <f>SUMIFS(GameLog!R:R,GameLog!$D:$D,'KC B'!$A11,GameLog!$C:$C,"KC")</f>
        <v>0</v>
      </c>
      <c r="P11">
        <f>SUMIFS(GameLog!S:S,GameLog!$D:$D,'KC B'!$A11,GameLog!$C:$C,"KC")</f>
        <v>0</v>
      </c>
      <c r="Q11">
        <f>SUMIFS(GameLog!T:T,GameLog!$D:$D,'KC B'!$A11,GameLog!$C:$C,"KC")</f>
        <v>0</v>
      </c>
      <c r="R11">
        <f>SUMIFS(GameLog!U:U,GameLog!$D:$D,'KC B'!$A11,GameLog!$C:$C,"KC")</f>
        <v>0</v>
      </c>
      <c r="S11">
        <f>SUMIFS(GameLog!V:V,GameLog!$D:$D,'KC B'!$A11,GameLog!$C:$C,"KC")</f>
        <v>0</v>
      </c>
      <c r="T11">
        <v>1</v>
      </c>
      <c r="U11">
        <v>1</v>
      </c>
      <c r="V11" s="8">
        <f t="shared" si="3"/>
        <v>0.33333333333333331</v>
      </c>
      <c r="W11" s="8">
        <f t="shared" si="0"/>
        <v>0.5</v>
      </c>
      <c r="X11" s="8">
        <f t="shared" si="1"/>
        <v>0.33333333333333331</v>
      </c>
      <c r="Y11" s="8">
        <f t="shared" si="4"/>
        <v>0.83333333333333326</v>
      </c>
      <c r="Z11">
        <f t="shared" si="5"/>
        <v>1</v>
      </c>
      <c r="AD11" s="14"/>
    </row>
    <row r="12" spans="1:30">
      <c r="A12" t="s">
        <v>2756</v>
      </c>
      <c r="B12" cm="1">
        <f t="array" ref="B12">IF(COUNTIFS(GameLog!D:D,'KC B'!A12,GameLog!C:C,"KC")=0,0,COUNTA(_xlfn.UNIQUE(_xlfn._xlws.FILTER(GameLog!A$2:A$1000, (GameLog!C$2:C$1000="KC") * (GameLog!D$2:D$1000=A12)))))</f>
        <v>2</v>
      </c>
      <c r="C12">
        <f t="shared" si="2"/>
        <v>2</v>
      </c>
      <c r="D12">
        <f>SUMIFS(GameLog!G:G,GameLog!$D:$D,'KC B'!$A12,GameLog!$C:$C,"KC")</f>
        <v>2</v>
      </c>
      <c r="E12">
        <f>SUMIFS(GameLog!H:H,GameLog!$D:$D,'KC B'!$A12,GameLog!$C:$C,"KC")</f>
        <v>0</v>
      </c>
      <c r="F12">
        <f>SUMIFS(GameLog!I:I,GameLog!$D:$D,'KC B'!$A12,GameLog!$C:$C,"KC")</f>
        <v>1</v>
      </c>
      <c r="G12">
        <f>SUMIFS(GameLog!J:J,GameLog!$D:$D,'KC B'!$A12,GameLog!$C:$C,"KC")</f>
        <v>0</v>
      </c>
      <c r="H12">
        <f>SUMIFS(GameLog!K:K,GameLog!$D:$D,'KC B'!$A12,GameLog!$C:$C,"KC")</f>
        <v>0</v>
      </c>
      <c r="I12">
        <f>SUMIFS(GameLog!L:L,GameLog!$D:$D,'KC B'!$A12,GameLog!$C:$C,"KC")</f>
        <v>0</v>
      </c>
      <c r="J12">
        <f>SUMIFS(GameLog!M:M,GameLog!$D:$D,'KC B'!$A12,GameLog!$C:$C,"KC")</f>
        <v>0</v>
      </c>
      <c r="K12">
        <f>SUMIFS(GameLog!N:N,GameLog!$D:$D,'KC B'!$A12,GameLog!$C:$C,"KC")</f>
        <v>0</v>
      </c>
      <c r="L12">
        <f>SUMIFS(GameLog!O:O,GameLog!$D:$D,'KC B'!$A12,GameLog!$C:$C,"KC")</f>
        <v>0</v>
      </c>
      <c r="M12">
        <f>SUMIFS(GameLog!P:P,GameLog!$D:$D,'KC B'!$A12,GameLog!$C:$C,"KC")</f>
        <v>0</v>
      </c>
      <c r="N12">
        <f>SUMIFS(GameLog!Q:Q,GameLog!$D:$D,'KC B'!$A12,GameLog!$C:$C,"KC")</f>
        <v>1</v>
      </c>
      <c r="O12">
        <f>SUMIFS(GameLog!R:R,GameLog!$D:$D,'KC B'!$A12,GameLog!$C:$C,"KC")</f>
        <v>0</v>
      </c>
      <c r="P12">
        <f>SUMIFS(GameLog!S:S,GameLog!$D:$D,'KC B'!$A12,GameLog!$C:$C,"KC")</f>
        <v>0</v>
      </c>
      <c r="Q12">
        <f>SUMIFS(GameLog!T:T,GameLog!$D:$D,'KC B'!$A12,GameLog!$C:$C,"KC")</f>
        <v>0</v>
      </c>
      <c r="R12">
        <f>SUMIFS(GameLog!U:U,GameLog!$D:$D,'KC B'!$A12,GameLog!$C:$C,"KC")</f>
        <v>0</v>
      </c>
      <c r="S12">
        <f>SUMIFS(GameLog!V:V,GameLog!$D:$D,'KC B'!$A12,GameLog!$C:$C,"KC")</f>
        <v>0</v>
      </c>
      <c r="T12">
        <v>1</v>
      </c>
      <c r="U12">
        <v>1</v>
      </c>
      <c r="V12" s="8">
        <f t="shared" si="3"/>
        <v>0.5</v>
      </c>
      <c r="W12" s="8">
        <f t="shared" si="0"/>
        <v>0.5</v>
      </c>
      <c r="X12" s="8">
        <f t="shared" si="1"/>
        <v>0.5</v>
      </c>
      <c r="Y12" s="8">
        <f t="shared" si="4"/>
        <v>1</v>
      </c>
      <c r="Z12">
        <f t="shared" si="5"/>
        <v>1</v>
      </c>
      <c r="AD12" s="14"/>
    </row>
    <row r="13" spans="1:30">
      <c r="A13" t="s">
        <v>2757</v>
      </c>
      <c r="B13" cm="1">
        <f t="array" ref="B13">IF(COUNTIFS(GameLog!D:D,'KC B'!A13,GameLog!C:C,"KC")=0,0,COUNTA(_xlfn.UNIQUE(_xlfn._xlws.FILTER(GameLog!A$2:A$1000, (GameLog!C$2:C$1000="KC") * (GameLog!D$2:D$1000=A13)))))</f>
        <v>2</v>
      </c>
      <c r="C13">
        <f t="shared" si="2"/>
        <v>7</v>
      </c>
      <c r="D13">
        <f>SUMIFS(GameLog!G:G,GameLog!$D:$D,'KC B'!$A13,GameLog!$C:$C,"KC")</f>
        <v>6</v>
      </c>
      <c r="E13">
        <f>SUMIFS(GameLog!H:H,GameLog!$D:$D,'KC B'!$A13,GameLog!$C:$C,"KC")</f>
        <v>0</v>
      </c>
      <c r="F13">
        <f>SUMIFS(GameLog!I:I,GameLog!$D:$D,'KC B'!$A13,GameLog!$C:$C,"KC")</f>
        <v>0</v>
      </c>
      <c r="G13">
        <f>SUMIFS(GameLog!J:J,GameLog!$D:$D,'KC B'!$A13,GameLog!$C:$C,"KC")</f>
        <v>0</v>
      </c>
      <c r="H13">
        <f>SUMIFS(GameLog!K:K,GameLog!$D:$D,'KC B'!$A13,GameLog!$C:$C,"KC")</f>
        <v>0</v>
      </c>
      <c r="I13">
        <f>SUMIFS(GameLog!L:L,GameLog!$D:$D,'KC B'!$A13,GameLog!$C:$C,"KC")</f>
        <v>0</v>
      </c>
      <c r="J13">
        <f>SUMIFS(GameLog!M:M,GameLog!$D:$D,'KC B'!$A13,GameLog!$C:$C,"KC")</f>
        <v>0</v>
      </c>
      <c r="K13">
        <f>SUMIFS(GameLog!N:N,GameLog!$D:$D,'KC B'!$A13,GameLog!$C:$C,"KC")</f>
        <v>0</v>
      </c>
      <c r="L13">
        <f>SUMIFS(GameLog!O:O,GameLog!$D:$D,'KC B'!$A13,GameLog!$C:$C,"KC")</f>
        <v>0</v>
      </c>
      <c r="M13">
        <f>SUMIFS(GameLog!P:P,GameLog!$D:$D,'KC B'!$A13,GameLog!$C:$C,"KC")</f>
        <v>1</v>
      </c>
      <c r="N13">
        <f>SUMIFS(GameLog!Q:Q,GameLog!$D:$D,'KC B'!$A13,GameLog!$C:$C,"KC")</f>
        <v>2</v>
      </c>
      <c r="O13">
        <f>SUMIFS(GameLog!R:R,GameLog!$D:$D,'KC B'!$A13,GameLog!$C:$C,"KC")</f>
        <v>0</v>
      </c>
      <c r="P13">
        <f>SUMIFS(GameLog!S:S,GameLog!$D:$D,'KC B'!$A13,GameLog!$C:$C,"KC")</f>
        <v>0</v>
      </c>
      <c r="Q13">
        <f>SUMIFS(GameLog!T:T,GameLog!$D:$D,'KC B'!$A13,GameLog!$C:$C,"KC")</f>
        <v>0</v>
      </c>
      <c r="R13">
        <f>SUMIFS(GameLog!U:U,GameLog!$D:$D,'KC B'!$A13,GameLog!$C:$C,"KC")</f>
        <v>0</v>
      </c>
      <c r="S13">
        <f>SUMIFS(GameLog!V:V,GameLog!$D:$D,'KC B'!$A13,GameLog!$C:$C,"KC")</f>
        <v>0</v>
      </c>
      <c r="T13">
        <v>0</v>
      </c>
      <c r="U13">
        <v>0</v>
      </c>
      <c r="V13" s="8">
        <f t="shared" si="3"/>
        <v>0</v>
      </c>
      <c r="W13" s="8">
        <f t="shared" si="0"/>
        <v>0.14285714285714285</v>
      </c>
      <c r="X13" s="8">
        <f t="shared" si="1"/>
        <v>0</v>
      </c>
      <c r="Y13" s="8">
        <f t="shared" si="4"/>
        <v>0.14285714285714285</v>
      </c>
      <c r="Z13">
        <f t="shared" si="5"/>
        <v>0</v>
      </c>
      <c r="AD13" s="14"/>
    </row>
    <row r="14" spans="1:30">
      <c r="A14" t="s">
        <v>2758</v>
      </c>
      <c r="B14" cm="1">
        <f t="array" ref="B14">IF(COUNTIFS(GameLog!D:D,'KC B'!A14,GameLog!C:C,"KC")=0,0,COUNTA(_xlfn.UNIQUE(_xlfn._xlws.FILTER(GameLog!A$2:A$1000, (GameLog!C$2:C$1000="KC") * (GameLog!D$2:D$1000=A14)))))</f>
        <v>0</v>
      </c>
      <c r="C14">
        <f t="shared" si="2"/>
        <v>0</v>
      </c>
      <c r="D14">
        <f>SUMIFS(GameLog!G:G,GameLog!$D:$D,'KC B'!$A14,GameLog!$C:$C,"KC")</f>
        <v>0</v>
      </c>
      <c r="E14">
        <f>SUMIFS(GameLog!H:H,GameLog!$D:$D,'KC B'!$A14,GameLog!$C:$C,"KC")</f>
        <v>0</v>
      </c>
      <c r="F14">
        <f>SUMIFS(GameLog!I:I,GameLog!$D:$D,'KC B'!$A14,GameLog!$C:$C,"KC")</f>
        <v>0</v>
      </c>
      <c r="G14">
        <f>SUMIFS(GameLog!J:J,GameLog!$D:$D,'KC B'!$A14,GameLog!$C:$C,"KC")</f>
        <v>0</v>
      </c>
      <c r="H14">
        <f>SUMIFS(GameLog!K:K,GameLog!$D:$D,'KC B'!$A14,GameLog!$C:$C,"KC")</f>
        <v>0</v>
      </c>
      <c r="I14">
        <f>SUMIFS(GameLog!L:L,GameLog!$D:$D,'KC B'!$A14,GameLog!$C:$C,"KC")</f>
        <v>0</v>
      </c>
      <c r="J14">
        <f>SUMIFS(GameLog!M:M,GameLog!$D:$D,'KC B'!$A14,GameLog!$C:$C,"KC")</f>
        <v>0</v>
      </c>
      <c r="K14">
        <f>SUMIFS(GameLog!N:N,GameLog!$D:$D,'KC B'!$A14,GameLog!$C:$C,"KC")</f>
        <v>0</v>
      </c>
      <c r="L14">
        <f>SUMIFS(GameLog!O:O,GameLog!$D:$D,'KC B'!$A14,GameLog!$C:$C,"KC")</f>
        <v>0</v>
      </c>
      <c r="M14">
        <f>SUMIFS(GameLog!P:P,GameLog!$D:$D,'KC B'!$A14,GameLog!$C:$C,"KC")</f>
        <v>0</v>
      </c>
      <c r="N14">
        <f>SUMIFS(GameLog!Q:Q,GameLog!$D:$D,'KC B'!$A14,GameLog!$C:$C,"KC")</f>
        <v>0</v>
      </c>
      <c r="O14">
        <f>SUMIFS(GameLog!R:R,GameLog!$D:$D,'KC B'!$A14,GameLog!$C:$C,"KC")</f>
        <v>0</v>
      </c>
      <c r="P14">
        <f>SUMIFS(GameLog!S:S,GameLog!$D:$D,'KC B'!$A14,GameLog!$C:$C,"KC")</f>
        <v>0</v>
      </c>
      <c r="Q14">
        <f>SUMIFS(GameLog!T:T,GameLog!$D:$D,'KC B'!$A14,GameLog!$C:$C,"KC")</f>
        <v>0</v>
      </c>
      <c r="R14">
        <f>SUMIFS(GameLog!U:U,GameLog!$D:$D,'KC B'!$A14,GameLog!$C:$C,"KC")</f>
        <v>0</v>
      </c>
      <c r="S14">
        <f>SUMIFS(GameLog!V:V,GameLog!$D:$D,'KC B'!$A14,GameLog!$C:$C,"KC")</f>
        <v>0</v>
      </c>
      <c r="T14">
        <v>0</v>
      </c>
      <c r="U14">
        <v>0</v>
      </c>
      <c r="V14" s="8">
        <f t="shared" si="3"/>
        <v>0</v>
      </c>
      <c r="W14" s="8">
        <f t="shared" si="0"/>
        <v>0</v>
      </c>
      <c r="X14" s="8">
        <f t="shared" si="1"/>
        <v>0</v>
      </c>
      <c r="Y14" s="8">
        <f t="shared" si="4"/>
        <v>0</v>
      </c>
      <c r="Z14">
        <f t="shared" si="5"/>
        <v>0</v>
      </c>
      <c r="AD14" s="14"/>
    </row>
    <row r="15" spans="1:30">
      <c r="A15" t="s">
        <v>2759</v>
      </c>
      <c r="B15" cm="1">
        <f t="array" ref="B15">IF(COUNTIFS(GameLog!D:D,'KC B'!A15,GameLog!C:C,"KC")=0,0,COUNTA(_xlfn.UNIQUE(_xlfn._xlws.FILTER(GameLog!A$2:A$1000, (GameLog!C$2:C$1000="KC") * (GameLog!D$2:D$1000=A15)))))</f>
        <v>0</v>
      </c>
      <c r="C15">
        <f t="shared" si="2"/>
        <v>0</v>
      </c>
      <c r="D15">
        <f>SUMIFS(GameLog!G:G,GameLog!$D:$D,'KC B'!$A15,GameLog!$C:$C,"KC")</f>
        <v>0</v>
      </c>
      <c r="E15">
        <f>SUMIFS(GameLog!H:H,GameLog!$D:$D,'KC B'!$A15,GameLog!$C:$C,"KC")</f>
        <v>0</v>
      </c>
      <c r="F15">
        <f>SUMIFS(GameLog!I:I,GameLog!$D:$D,'KC B'!$A15,GameLog!$C:$C,"KC")</f>
        <v>0</v>
      </c>
      <c r="G15">
        <f>SUMIFS(GameLog!J:J,GameLog!$D:$D,'KC B'!$A15,GameLog!$C:$C,"KC")</f>
        <v>0</v>
      </c>
      <c r="H15">
        <f>SUMIFS(GameLog!K:K,GameLog!$D:$D,'KC B'!$A15,GameLog!$C:$C,"KC")</f>
        <v>0</v>
      </c>
      <c r="I15">
        <f>SUMIFS(GameLog!L:L,GameLog!$D:$D,'KC B'!$A15,GameLog!$C:$C,"KC")</f>
        <v>0</v>
      </c>
      <c r="J15">
        <f>SUMIFS(GameLog!M:M,GameLog!$D:$D,'KC B'!$A15,GameLog!$C:$C,"KC")</f>
        <v>0</v>
      </c>
      <c r="K15">
        <f>SUMIFS(GameLog!N:N,GameLog!$D:$D,'KC B'!$A15,GameLog!$C:$C,"KC")</f>
        <v>0</v>
      </c>
      <c r="L15">
        <f>SUMIFS(GameLog!O:O,GameLog!$D:$D,'KC B'!$A15,GameLog!$C:$C,"KC")</f>
        <v>0</v>
      </c>
      <c r="M15">
        <f>SUMIFS(GameLog!P:P,GameLog!$D:$D,'KC B'!$A15,GameLog!$C:$C,"KC")</f>
        <v>0</v>
      </c>
      <c r="N15">
        <f>SUMIFS(GameLog!Q:Q,GameLog!$D:$D,'KC B'!$A15,GameLog!$C:$C,"KC")</f>
        <v>0</v>
      </c>
      <c r="O15">
        <f>SUMIFS(GameLog!R:R,GameLog!$D:$D,'KC B'!$A15,GameLog!$C:$C,"KC")</f>
        <v>0</v>
      </c>
      <c r="P15">
        <f>SUMIFS(GameLog!S:S,GameLog!$D:$D,'KC B'!$A15,GameLog!$C:$C,"KC")</f>
        <v>0</v>
      </c>
      <c r="Q15">
        <f>SUMIFS(GameLog!T:T,GameLog!$D:$D,'KC B'!$A15,GameLog!$C:$C,"KC")</f>
        <v>0</v>
      </c>
      <c r="R15">
        <f>SUMIFS(GameLog!U:U,GameLog!$D:$D,'KC B'!$A15,GameLog!$C:$C,"KC")</f>
        <v>0</v>
      </c>
      <c r="S15">
        <f>SUMIFS(GameLog!V:V,GameLog!$D:$D,'KC B'!$A15,GameLog!$C:$C,"KC")</f>
        <v>0</v>
      </c>
      <c r="T15">
        <v>0</v>
      </c>
      <c r="U15">
        <v>0</v>
      </c>
      <c r="V15" s="8">
        <f t="shared" si="3"/>
        <v>0</v>
      </c>
      <c r="W15" s="8">
        <f t="shared" si="0"/>
        <v>0</v>
      </c>
      <c r="X15" s="8">
        <f t="shared" si="1"/>
        <v>0</v>
      </c>
      <c r="Y15" s="8">
        <f t="shared" si="4"/>
        <v>0</v>
      </c>
      <c r="Z15">
        <f t="shared" si="5"/>
        <v>0</v>
      </c>
      <c r="AD15" s="14"/>
    </row>
    <row r="16" spans="1:30">
      <c r="A16" t="s">
        <v>2760</v>
      </c>
      <c r="B16" cm="1">
        <f t="array" ref="B16">IF(COUNTIFS(GameLog!D:D,'KC B'!A16,GameLog!C:C,"KC")=0,0,COUNTA(_xlfn.UNIQUE(_xlfn._xlws.FILTER(GameLog!A$2:A$1000, (GameLog!C$2:C$1000="KC") * (GameLog!D$2:D$1000=A16)))))</f>
        <v>1</v>
      </c>
      <c r="C16">
        <f t="shared" si="2"/>
        <v>1</v>
      </c>
      <c r="D16">
        <f>SUMIFS(GameLog!G:G,GameLog!$D:$D,'KC B'!$A16,GameLog!$C:$C,"KC")</f>
        <v>1</v>
      </c>
      <c r="E16">
        <f>SUMIFS(GameLog!H:H,GameLog!$D:$D,'KC B'!$A16,GameLog!$C:$C,"KC")</f>
        <v>0</v>
      </c>
      <c r="F16">
        <f>SUMIFS(GameLog!I:I,GameLog!$D:$D,'KC B'!$A16,GameLog!$C:$C,"KC")</f>
        <v>0</v>
      </c>
      <c r="G16">
        <f>SUMIFS(GameLog!J:J,GameLog!$D:$D,'KC B'!$A16,GameLog!$C:$C,"KC")</f>
        <v>0</v>
      </c>
      <c r="H16">
        <f>SUMIFS(GameLog!K:K,GameLog!$D:$D,'KC B'!$A16,GameLog!$C:$C,"KC")</f>
        <v>0</v>
      </c>
      <c r="I16">
        <f>SUMIFS(GameLog!L:L,GameLog!$D:$D,'KC B'!$A16,GameLog!$C:$C,"KC")</f>
        <v>0</v>
      </c>
      <c r="J16">
        <f>SUMIFS(GameLog!M:M,GameLog!$D:$D,'KC B'!$A16,GameLog!$C:$C,"KC")</f>
        <v>0</v>
      </c>
      <c r="K16">
        <f>SUMIFS(GameLog!N:N,GameLog!$D:$D,'KC B'!$A16,GameLog!$C:$C,"KC")</f>
        <v>0</v>
      </c>
      <c r="L16">
        <f>SUMIFS(GameLog!O:O,GameLog!$D:$D,'KC B'!$A16,GameLog!$C:$C,"KC")</f>
        <v>0</v>
      </c>
      <c r="M16">
        <f>SUMIFS(GameLog!P:P,GameLog!$D:$D,'KC B'!$A16,GameLog!$C:$C,"KC")</f>
        <v>0</v>
      </c>
      <c r="N16">
        <f>SUMIFS(GameLog!Q:Q,GameLog!$D:$D,'KC B'!$A16,GameLog!$C:$C,"KC")</f>
        <v>0</v>
      </c>
      <c r="O16">
        <f>SUMIFS(GameLog!R:R,GameLog!$D:$D,'KC B'!$A16,GameLog!$C:$C,"KC")</f>
        <v>0</v>
      </c>
      <c r="P16">
        <f>SUMIFS(GameLog!S:S,GameLog!$D:$D,'KC B'!$A16,GameLog!$C:$C,"KC")</f>
        <v>0</v>
      </c>
      <c r="Q16">
        <f>SUMIFS(GameLog!T:T,GameLog!$D:$D,'KC B'!$A16,GameLog!$C:$C,"KC")</f>
        <v>0</v>
      </c>
      <c r="R16">
        <f>SUMIFS(GameLog!U:U,GameLog!$D:$D,'KC B'!$A16,GameLog!$C:$C,"KC")</f>
        <v>0</v>
      </c>
      <c r="S16">
        <f>SUMIFS(GameLog!V:V,GameLog!$D:$D,'KC B'!$A16,GameLog!$C:$C,"KC")</f>
        <v>0</v>
      </c>
      <c r="T16">
        <v>0</v>
      </c>
      <c r="U16">
        <v>0</v>
      </c>
      <c r="V16" s="8">
        <f t="shared" si="3"/>
        <v>0</v>
      </c>
      <c r="W16" s="8">
        <f t="shared" si="0"/>
        <v>0</v>
      </c>
      <c r="X16" s="8">
        <f t="shared" si="1"/>
        <v>0</v>
      </c>
      <c r="Y16" s="8">
        <f t="shared" si="4"/>
        <v>0</v>
      </c>
      <c r="Z16">
        <f t="shared" si="5"/>
        <v>0</v>
      </c>
      <c r="AD16" s="14"/>
    </row>
    <row r="17" spans="1:30">
      <c r="A17" t="s">
        <v>2761</v>
      </c>
      <c r="B17" cm="1">
        <f t="array" ref="B17">IF(COUNTIFS(GameLog!D:D,'KC B'!A17,GameLog!C:C,"KC")=0,0,COUNTA(_xlfn.UNIQUE(_xlfn._xlws.FILTER(GameLog!A$2:A$1000, (GameLog!C$2:C$1000="KC") * (GameLog!D$2:D$1000=A17)))))</f>
        <v>3</v>
      </c>
      <c r="C17">
        <f t="shared" si="2"/>
        <v>14</v>
      </c>
      <c r="D17">
        <f>SUMIFS(GameLog!G:G,GameLog!$D:$D,'KC B'!$A17,GameLog!$C:$C,"KC")</f>
        <v>11</v>
      </c>
      <c r="E17">
        <f>SUMIFS(GameLog!H:H,GameLog!$D:$D,'KC B'!$A17,GameLog!$C:$C,"KC")</f>
        <v>0</v>
      </c>
      <c r="F17">
        <f>SUMIFS(GameLog!I:I,GameLog!$D:$D,'KC B'!$A17,GameLog!$C:$C,"KC")</f>
        <v>1</v>
      </c>
      <c r="G17">
        <f>SUMIFS(GameLog!J:J,GameLog!$D:$D,'KC B'!$A17,GameLog!$C:$C,"KC")</f>
        <v>0</v>
      </c>
      <c r="H17">
        <f>SUMIFS(GameLog!K:K,GameLog!$D:$D,'KC B'!$A17,GameLog!$C:$C,"KC")</f>
        <v>0</v>
      </c>
      <c r="I17">
        <f>SUMIFS(GameLog!L:L,GameLog!$D:$D,'KC B'!$A17,GameLog!$C:$C,"KC")</f>
        <v>0</v>
      </c>
      <c r="J17">
        <f>SUMIFS(GameLog!M:M,GameLog!$D:$D,'KC B'!$A17,GameLog!$C:$C,"KC")</f>
        <v>0</v>
      </c>
      <c r="K17">
        <f>SUMIFS(GameLog!N:N,GameLog!$D:$D,'KC B'!$A17,GameLog!$C:$C,"KC")</f>
        <v>0</v>
      </c>
      <c r="L17">
        <f>SUMIFS(GameLog!O:O,GameLog!$D:$D,'KC B'!$A17,GameLog!$C:$C,"KC")</f>
        <v>0</v>
      </c>
      <c r="M17">
        <f>SUMIFS(GameLog!P:P,GameLog!$D:$D,'KC B'!$A17,GameLog!$C:$C,"KC")</f>
        <v>3</v>
      </c>
      <c r="N17">
        <f>SUMIFS(GameLog!Q:Q,GameLog!$D:$D,'KC B'!$A17,GameLog!$C:$C,"KC")</f>
        <v>4</v>
      </c>
      <c r="O17">
        <f>SUMIFS(GameLog!R:R,GameLog!$D:$D,'KC B'!$A17,GameLog!$C:$C,"KC")</f>
        <v>0</v>
      </c>
      <c r="P17">
        <f>SUMIFS(GameLog!S:S,GameLog!$D:$D,'KC B'!$A17,GameLog!$C:$C,"KC")</f>
        <v>0</v>
      </c>
      <c r="Q17">
        <f>SUMIFS(GameLog!T:T,GameLog!$D:$D,'KC B'!$A17,GameLog!$C:$C,"KC")</f>
        <v>0</v>
      </c>
      <c r="R17">
        <f>SUMIFS(GameLog!U:U,GameLog!$D:$D,'KC B'!$A17,GameLog!$C:$C,"KC")</f>
        <v>0</v>
      </c>
      <c r="S17">
        <f>SUMIFS(GameLog!V:V,GameLog!$D:$D,'KC B'!$A17,GameLog!$C:$C,"KC")</f>
        <v>0</v>
      </c>
      <c r="T17">
        <v>0</v>
      </c>
      <c r="U17">
        <v>1</v>
      </c>
      <c r="V17" s="8">
        <f t="shared" si="3"/>
        <v>9.0909090909090912E-2</v>
      </c>
      <c r="W17" s="8">
        <f t="shared" si="0"/>
        <v>0.2857142857142857</v>
      </c>
      <c r="X17" s="8">
        <f t="shared" si="1"/>
        <v>9.0909090909090912E-2</v>
      </c>
      <c r="Y17" s="8">
        <f t="shared" si="4"/>
        <v>0.37662337662337664</v>
      </c>
      <c r="Z17">
        <f t="shared" si="5"/>
        <v>1</v>
      </c>
      <c r="AD17" s="14"/>
    </row>
    <row r="18" spans="1:30">
      <c r="A18" t="s">
        <v>2762</v>
      </c>
      <c r="B18" cm="1">
        <f t="array" ref="B18">IF(COUNTIFS(GameLog!D:D,'KC B'!A18,GameLog!C:C,"KC")=0,0,COUNTA(_xlfn.UNIQUE(_xlfn._xlws.FILTER(GameLog!A$2:A$1000, (GameLog!C$2:C$1000="KC") * (GameLog!D$2:D$1000=A18)))))</f>
        <v>0</v>
      </c>
      <c r="C18">
        <f t="shared" si="2"/>
        <v>0</v>
      </c>
      <c r="D18">
        <f>SUMIFS(GameLog!G:G,GameLog!$D:$D,'KC B'!$A18,GameLog!$C:$C,"KC")</f>
        <v>0</v>
      </c>
      <c r="E18">
        <f>SUMIFS(GameLog!H:H,GameLog!$D:$D,'KC B'!$A18,GameLog!$C:$C,"KC")</f>
        <v>0</v>
      </c>
      <c r="F18">
        <f>SUMIFS(GameLog!I:I,GameLog!$D:$D,'KC B'!$A18,GameLog!$C:$C,"KC")</f>
        <v>0</v>
      </c>
      <c r="G18">
        <f>SUMIFS(GameLog!J:J,GameLog!$D:$D,'KC B'!$A18,GameLog!$C:$C,"KC")</f>
        <v>0</v>
      </c>
      <c r="H18">
        <f>SUMIFS(GameLog!K:K,GameLog!$D:$D,'KC B'!$A18,GameLog!$C:$C,"KC")</f>
        <v>0</v>
      </c>
      <c r="I18">
        <f>SUMIFS(GameLog!L:L,GameLog!$D:$D,'KC B'!$A18,GameLog!$C:$C,"KC")</f>
        <v>0</v>
      </c>
      <c r="J18">
        <f>SUMIFS(GameLog!M:M,GameLog!$D:$D,'KC B'!$A18,GameLog!$C:$C,"KC")</f>
        <v>0</v>
      </c>
      <c r="K18">
        <f>SUMIFS(GameLog!N:N,GameLog!$D:$D,'KC B'!$A18,GameLog!$C:$C,"KC")</f>
        <v>0</v>
      </c>
      <c r="L18">
        <f>SUMIFS(GameLog!O:O,GameLog!$D:$D,'KC B'!$A18,GameLog!$C:$C,"KC")</f>
        <v>0</v>
      </c>
      <c r="M18">
        <f>SUMIFS(GameLog!P:P,GameLog!$D:$D,'KC B'!$A18,GameLog!$C:$C,"KC")</f>
        <v>0</v>
      </c>
      <c r="N18">
        <f>SUMIFS(GameLog!Q:Q,GameLog!$D:$D,'KC B'!$A18,GameLog!$C:$C,"KC")</f>
        <v>0</v>
      </c>
      <c r="O18">
        <f>SUMIFS(GameLog!R:R,GameLog!$D:$D,'KC B'!$A18,GameLog!$C:$C,"KC")</f>
        <v>0</v>
      </c>
      <c r="P18">
        <f>SUMIFS(GameLog!S:S,GameLog!$D:$D,'KC B'!$A18,GameLog!$C:$C,"KC")</f>
        <v>0</v>
      </c>
      <c r="Q18">
        <f>SUMIFS(GameLog!T:T,GameLog!$D:$D,'KC B'!$A18,GameLog!$C:$C,"KC")</f>
        <v>0</v>
      </c>
      <c r="R18">
        <f>SUMIFS(GameLog!U:U,GameLog!$D:$D,'KC B'!$A18,GameLog!$C:$C,"KC")</f>
        <v>0</v>
      </c>
      <c r="S18">
        <f>SUMIFS(GameLog!V:V,GameLog!$D:$D,'KC B'!$A18,GameLog!$C:$C,"KC")</f>
        <v>0</v>
      </c>
      <c r="T18">
        <v>0</v>
      </c>
      <c r="U18">
        <v>0</v>
      </c>
      <c r="V18" s="8">
        <f t="shared" si="3"/>
        <v>0</v>
      </c>
      <c r="W18" s="8">
        <f t="shared" si="0"/>
        <v>0</v>
      </c>
      <c r="X18" s="8">
        <f t="shared" si="1"/>
        <v>0</v>
      </c>
      <c r="Y18" s="8">
        <f t="shared" si="4"/>
        <v>0</v>
      </c>
      <c r="Z18">
        <f t="shared" si="5"/>
        <v>0</v>
      </c>
      <c r="AD18" s="14"/>
    </row>
    <row r="19" spans="1:30">
      <c r="A19" t="s">
        <v>2763</v>
      </c>
      <c r="B19" cm="1">
        <f t="array" ref="B19">IF(COUNTIFS(GameLog!D:D,'KC B'!A19,GameLog!C:C,"KC")=0,0,COUNTA(_xlfn.UNIQUE(_xlfn._xlws.FILTER(GameLog!A$2:A$1000, (GameLog!C$2:C$1000="KC") * (GameLog!D$2:D$1000=A19)))))</f>
        <v>0</v>
      </c>
      <c r="C19">
        <f t="shared" si="2"/>
        <v>0</v>
      </c>
      <c r="D19">
        <f>SUMIFS(GameLog!G:G,GameLog!$D:$D,'KC B'!$A19,GameLog!$C:$C,"KC")</f>
        <v>0</v>
      </c>
      <c r="E19">
        <f>SUMIFS(GameLog!H:H,GameLog!$D:$D,'KC B'!$A19,GameLog!$C:$C,"KC")</f>
        <v>0</v>
      </c>
      <c r="F19">
        <f>SUMIFS(GameLog!I:I,GameLog!$D:$D,'KC B'!$A19,GameLog!$C:$C,"KC")</f>
        <v>0</v>
      </c>
      <c r="G19">
        <f>SUMIFS(GameLog!J:J,GameLog!$D:$D,'KC B'!$A19,GameLog!$C:$C,"KC")</f>
        <v>0</v>
      </c>
      <c r="H19">
        <f>SUMIFS(GameLog!K:K,GameLog!$D:$D,'KC B'!$A19,GameLog!$C:$C,"KC")</f>
        <v>0</v>
      </c>
      <c r="I19">
        <f>SUMIFS(GameLog!L:L,GameLog!$D:$D,'KC B'!$A19,GameLog!$C:$C,"KC")</f>
        <v>0</v>
      </c>
      <c r="J19">
        <f>SUMIFS(GameLog!M:M,GameLog!$D:$D,'KC B'!$A19,GameLog!$C:$C,"KC")</f>
        <v>0</v>
      </c>
      <c r="K19">
        <f>SUMIFS(GameLog!N:N,GameLog!$D:$D,'KC B'!$A19,GameLog!$C:$C,"KC")</f>
        <v>0</v>
      </c>
      <c r="L19">
        <f>SUMIFS(GameLog!O:O,GameLog!$D:$D,'KC B'!$A19,GameLog!$C:$C,"KC")</f>
        <v>0</v>
      </c>
      <c r="M19">
        <f>SUMIFS(GameLog!P:P,GameLog!$D:$D,'KC B'!$A19,GameLog!$C:$C,"KC")</f>
        <v>0</v>
      </c>
      <c r="N19">
        <f>SUMIFS(GameLog!Q:Q,GameLog!$D:$D,'KC B'!$A19,GameLog!$C:$C,"KC")</f>
        <v>0</v>
      </c>
      <c r="O19">
        <f>SUMIFS(GameLog!R:R,GameLog!$D:$D,'KC B'!$A19,GameLog!$C:$C,"KC")</f>
        <v>0</v>
      </c>
      <c r="P19">
        <f>SUMIFS(GameLog!S:S,GameLog!$D:$D,'KC B'!$A19,GameLog!$C:$C,"KC")</f>
        <v>0</v>
      </c>
      <c r="Q19">
        <f>SUMIFS(GameLog!T:T,GameLog!$D:$D,'KC B'!$A19,GameLog!$C:$C,"KC")</f>
        <v>0</v>
      </c>
      <c r="R19">
        <f>SUMIFS(GameLog!U:U,GameLog!$D:$D,'KC B'!$A19,GameLog!$C:$C,"KC")</f>
        <v>0</v>
      </c>
      <c r="S19">
        <f>SUMIFS(GameLog!V:V,GameLog!$D:$D,'KC B'!$A19,GameLog!$C:$C,"KC")</f>
        <v>0</v>
      </c>
      <c r="T19">
        <v>0</v>
      </c>
      <c r="U19">
        <v>0</v>
      </c>
      <c r="V19" s="8">
        <f t="shared" si="3"/>
        <v>0</v>
      </c>
      <c r="W19" s="8">
        <f t="shared" si="0"/>
        <v>0</v>
      </c>
      <c r="X19" s="8">
        <f t="shared" si="1"/>
        <v>0</v>
      </c>
      <c r="Y19" s="8">
        <f t="shared" si="4"/>
        <v>0</v>
      </c>
      <c r="Z19">
        <f t="shared" si="5"/>
        <v>0</v>
      </c>
      <c r="AD19" s="14"/>
    </row>
    <row r="20" spans="1:30">
      <c r="A20" t="s">
        <v>2764</v>
      </c>
      <c r="B20" cm="1">
        <f t="array" ref="B20">IF(COUNTIFS(GameLog!D:D,'KC B'!A20,GameLog!C:C,"KC")=0,0,COUNTA(_xlfn.UNIQUE(_xlfn._xlws.FILTER(GameLog!A$2:A$1000, (GameLog!C$2:C$1000="KC") * (GameLog!D$2:D$1000=A20)))))</f>
        <v>0</v>
      </c>
      <c r="C20">
        <f t="shared" si="2"/>
        <v>0</v>
      </c>
      <c r="D20">
        <f>SUMIFS(GameLog!G:G,GameLog!$D:$D,'KC B'!$A20,GameLog!$C:$C,"KC")</f>
        <v>0</v>
      </c>
      <c r="E20">
        <f>SUMIFS(GameLog!H:H,GameLog!$D:$D,'KC B'!$A20,GameLog!$C:$C,"KC")</f>
        <v>0</v>
      </c>
      <c r="F20">
        <f>SUMIFS(GameLog!I:I,GameLog!$D:$D,'KC B'!$A20,GameLog!$C:$C,"KC")</f>
        <v>0</v>
      </c>
      <c r="G20">
        <f>SUMIFS(GameLog!J:J,GameLog!$D:$D,'KC B'!$A20,GameLog!$C:$C,"KC")</f>
        <v>0</v>
      </c>
      <c r="H20">
        <f>SUMIFS(GameLog!K:K,GameLog!$D:$D,'KC B'!$A20,GameLog!$C:$C,"KC")</f>
        <v>0</v>
      </c>
      <c r="I20">
        <f>SUMIFS(GameLog!L:L,GameLog!$D:$D,'KC B'!$A20,GameLog!$C:$C,"KC")</f>
        <v>0</v>
      </c>
      <c r="J20">
        <f>SUMIFS(GameLog!M:M,GameLog!$D:$D,'KC B'!$A20,GameLog!$C:$C,"KC")</f>
        <v>0</v>
      </c>
      <c r="K20">
        <f>SUMIFS(GameLog!N:N,GameLog!$D:$D,'KC B'!$A20,GameLog!$C:$C,"KC")</f>
        <v>0</v>
      </c>
      <c r="L20">
        <f>SUMIFS(GameLog!O:O,GameLog!$D:$D,'KC B'!$A20,GameLog!$C:$C,"KC")</f>
        <v>0</v>
      </c>
      <c r="M20">
        <f>SUMIFS(GameLog!P:P,GameLog!$D:$D,'KC B'!$A20,GameLog!$C:$C,"KC")</f>
        <v>0</v>
      </c>
      <c r="N20">
        <f>SUMIFS(GameLog!Q:Q,GameLog!$D:$D,'KC B'!$A20,GameLog!$C:$C,"KC")</f>
        <v>0</v>
      </c>
      <c r="O20">
        <f>SUMIFS(GameLog!R:R,GameLog!$D:$D,'KC B'!$A20,GameLog!$C:$C,"KC")</f>
        <v>0</v>
      </c>
      <c r="P20">
        <f>SUMIFS(GameLog!S:S,GameLog!$D:$D,'KC B'!$A20,GameLog!$C:$C,"KC")</f>
        <v>0</v>
      </c>
      <c r="Q20">
        <f>SUMIFS(GameLog!T:T,GameLog!$D:$D,'KC B'!$A20,GameLog!$C:$C,"KC")</f>
        <v>0</v>
      </c>
      <c r="R20">
        <f>SUMIFS(GameLog!U:U,GameLog!$D:$D,'KC B'!$A20,GameLog!$C:$C,"KC")</f>
        <v>0</v>
      </c>
      <c r="S20">
        <f>SUMIFS(GameLog!V:V,GameLog!$D:$D,'KC B'!$A20,GameLog!$C:$C,"KC")</f>
        <v>0</v>
      </c>
      <c r="T20">
        <v>0</v>
      </c>
      <c r="U20">
        <v>0</v>
      </c>
      <c r="V20" s="8">
        <f t="shared" si="3"/>
        <v>0</v>
      </c>
      <c r="W20" s="8">
        <f t="shared" si="0"/>
        <v>0</v>
      </c>
      <c r="X20" s="8">
        <f t="shared" si="1"/>
        <v>0</v>
      </c>
      <c r="Y20" s="8">
        <f t="shared" si="4"/>
        <v>0</v>
      </c>
      <c r="Z20">
        <f t="shared" si="5"/>
        <v>0</v>
      </c>
      <c r="AD20" s="14"/>
    </row>
    <row r="21" spans="1:30">
      <c r="A21" t="s">
        <v>2765</v>
      </c>
      <c r="B21" cm="1">
        <f t="array" ref="B21">IF(COUNTIFS(GameLog!D:D,'KC B'!A21,GameLog!C:C,"KC")=0,0,COUNTA(_xlfn.UNIQUE(_xlfn._xlws.FILTER(GameLog!A$2:A$1000, (GameLog!C$2:C$1000="KC") * (GameLog!D$2:D$1000=A21)))))</f>
        <v>0</v>
      </c>
      <c r="C21">
        <f t="shared" si="2"/>
        <v>0</v>
      </c>
      <c r="D21">
        <f>SUMIFS(GameLog!G:G,GameLog!$D:$D,'KC B'!$A21,GameLog!$C:$C,"KC")</f>
        <v>0</v>
      </c>
      <c r="E21">
        <f>SUMIFS(GameLog!H:H,GameLog!$D:$D,'KC B'!$A21,GameLog!$C:$C,"KC")</f>
        <v>0</v>
      </c>
      <c r="F21">
        <f>SUMIFS(GameLog!I:I,GameLog!$D:$D,'KC B'!$A21,GameLog!$C:$C,"KC")</f>
        <v>0</v>
      </c>
      <c r="G21">
        <f>SUMIFS(GameLog!J:J,GameLog!$D:$D,'KC B'!$A21,GameLog!$C:$C,"KC")</f>
        <v>0</v>
      </c>
      <c r="H21">
        <f>SUMIFS(GameLog!K:K,GameLog!$D:$D,'KC B'!$A21,GameLog!$C:$C,"KC")</f>
        <v>0</v>
      </c>
      <c r="I21">
        <f>SUMIFS(GameLog!L:L,GameLog!$D:$D,'KC B'!$A21,GameLog!$C:$C,"KC")</f>
        <v>0</v>
      </c>
      <c r="J21">
        <f>SUMIFS(GameLog!M:M,GameLog!$D:$D,'KC B'!$A21,GameLog!$C:$C,"KC")</f>
        <v>0</v>
      </c>
      <c r="K21">
        <f>SUMIFS(GameLog!N:N,GameLog!$D:$D,'KC B'!$A21,GameLog!$C:$C,"KC")</f>
        <v>0</v>
      </c>
      <c r="L21">
        <f>SUMIFS(GameLog!O:O,GameLog!$D:$D,'KC B'!$A21,GameLog!$C:$C,"KC")</f>
        <v>0</v>
      </c>
      <c r="M21">
        <f>SUMIFS(GameLog!P:P,GameLog!$D:$D,'KC B'!$A21,GameLog!$C:$C,"KC")</f>
        <v>0</v>
      </c>
      <c r="N21">
        <f>SUMIFS(GameLog!Q:Q,GameLog!$D:$D,'KC B'!$A21,GameLog!$C:$C,"KC")</f>
        <v>0</v>
      </c>
      <c r="O21">
        <f>SUMIFS(GameLog!R:R,GameLog!$D:$D,'KC B'!$A21,GameLog!$C:$C,"KC")</f>
        <v>0</v>
      </c>
      <c r="P21">
        <f>SUMIFS(GameLog!S:S,GameLog!$D:$D,'KC B'!$A21,GameLog!$C:$C,"KC")</f>
        <v>0</v>
      </c>
      <c r="Q21">
        <f>SUMIFS(GameLog!T:T,GameLog!$D:$D,'KC B'!$A21,GameLog!$C:$C,"KC")</f>
        <v>0</v>
      </c>
      <c r="R21">
        <f>SUMIFS(GameLog!U:U,GameLog!$D:$D,'KC B'!$A21,GameLog!$C:$C,"KC")</f>
        <v>0</v>
      </c>
      <c r="S21">
        <f>SUMIFS(GameLog!V:V,GameLog!$D:$D,'KC B'!$A21,GameLog!$C:$C,"KC")</f>
        <v>0</v>
      </c>
      <c r="T21">
        <v>0</v>
      </c>
      <c r="U21">
        <v>0</v>
      </c>
      <c r="V21" s="8">
        <f t="shared" si="3"/>
        <v>0</v>
      </c>
      <c r="W21" s="8">
        <f t="shared" si="0"/>
        <v>0</v>
      </c>
      <c r="X21" s="8">
        <f t="shared" si="1"/>
        <v>0</v>
      </c>
      <c r="Y21" s="8">
        <f t="shared" si="4"/>
        <v>0</v>
      </c>
      <c r="Z21">
        <f t="shared" si="5"/>
        <v>0</v>
      </c>
      <c r="AD21" s="14"/>
    </row>
    <row r="22" spans="1:30">
      <c r="A22" t="s">
        <v>2766</v>
      </c>
      <c r="B22" cm="1">
        <f t="array" ref="B22">IF(COUNTIFS(GameLog!D:D,'KC B'!A22,GameLog!C:C,"KC")=0,0,COUNTA(_xlfn.UNIQUE(_xlfn._xlws.FILTER(GameLog!A$2:A$1000, (GameLog!C$2:C$1000="KC") * (GameLog!D$2:D$1000=A22)))))</f>
        <v>0</v>
      </c>
      <c r="C22">
        <f t="shared" si="2"/>
        <v>0</v>
      </c>
      <c r="D22">
        <f>SUMIFS(GameLog!G:G,GameLog!$D:$D,'KC B'!$A22,GameLog!$C:$C,"KC")</f>
        <v>0</v>
      </c>
      <c r="E22">
        <f>SUMIFS(GameLog!H:H,GameLog!$D:$D,'KC B'!$A22,GameLog!$C:$C,"KC")</f>
        <v>0</v>
      </c>
      <c r="F22">
        <f>SUMIFS(GameLog!I:I,GameLog!$D:$D,'KC B'!$A22,GameLog!$C:$C,"KC")</f>
        <v>0</v>
      </c>
      <c r="G22">
        <f>SUMIFS(GameLog!J:J,GameLog!$D:$D,'KC B'!$A22,GameLog!$C:$C,"KC")</f>
        <v>0</v>
      </c>
      <c r="H22">
        <f>SUMIFS(GameLog!K:K,GameLog!$D:$D,'KC B'!$A22,GameLog!$C:$C,"KC")</f>
        <v>0</v>
      </c>
      <c r="I22">
        <f>SUMIFS(GameLog!L:L,GameLog!$D:$D,'KC B'!$A22,GameLog!$C:$C,"KC")</f>
        <v>0</v>
      </c>
      <c r="J22">
        <f>SUMIFS(GameLog!M:M,GameLog!$D:$D,'KC B'!$A22,GameLog!$C:$C,"KC")</f>
        <v>0</v>
      </c>
      <c r="K22">
        <f>SUMIFS(GameLog!N:N,GameLog!$D:$D,'KC B'!$A22,GameLog!$C:$C,"KC")</f>
        <v>0</v>
      </c>
      <c r="L22">
        <f>SUMIFS(GameLog!O:O,GameLog!$D:$D,'KC B'!$A22,GameLog!$C:$C,"KC")</f>
        <v>0</v>
      </c>
      <c r="M22">
        <f>SUMIFS(GameLog!P:P,GameLog!$D:$D,'KC B'!$A22,GameLog!$C:$C,"KC")</f>
        <v>0</v>
      </c>
      <c r="N22">
        <f>SUMIFS(GameLog!Q:Q,GameLog!$D:$D,'KC B'!$A22,GameLog!$C:$C,"KC")</f>
        <v>0</v>
      </c>
      <c r="O22">
        <f>SUMIFS(GameLog!R:R,GameLog!$D:$D,'KC B'!$A22,GameLog!$C:$C,"KC")</f>
        <v>0</v>
      </c>
      <c r="P22">
        <f>SUMIFS(GameLog!S:S,GameLog!$D:$D,'KC B'!$A22,GameLog!$C:$C,"KC")</f>
        <v>0</v>
      </c>
      <c r="Q22">
        <f>SUMIFS(GameLog!T:T,GameLog!$D:$D,'KC B'!$A22,GameLog!$C:$C,"KC")</f>
        <v>0</v>
      </c>
      <c r="R22">
        <f>SUMIFS(GameLog!U:U,GameLog!$D:$D,'KC B'!$A22,GameLog!$C:$C,"KC")</f>
        <v>0</v>
      </c>
      <c r="S22">
        <f>SUMIFS(GameLog!V:V,GameLog!$D:$D,'KC B'!$A22,GameLog!$C:$C,"KC")</f>
        <v>0</v>
      </c>
      <c r="T22">
        <v>0</v>
      </c>
      <c r="U22">
        <v>0</v>
      </c>
      <c r="V22" s="8">
        <f t="shared" si="3"/>
        <v>0</v>
      </c>
      <c r="W22" s="8">
        <f t="shared" si="0"/>
        <v>0</v>
      </c>
      <c r="X22" s="8">
        <f t="shared" si="1"/>
        <v>0</v>
      </c>
      <c r="Y22" s="8">
        <f t="shared" si="4"/>
        <v>0</v>
      </c>
      <c r="Z22">
        <f t="shared" si="5"/>
        <v>0</v>
      </c>
      <c r="AD22" s="14"/>
    </row>
    <row r="23" spans="1:30">
      <c r="A23" t="s">
        <v>2767</v>
      </c>
      <c r="B23" cm="1">
        <f t="array" ref="B23">IF(COUNTIFS(GameLog!D:D,'KC B'!A23,GameLog!C:C,"KC")=0,0,COUNTA(_xlfn.UNIQUE(_xlfn._xlws.FILTER(GameLog!A$2:A$1000, (GameLog!C$2:C$1000="KC") * (GameLog!D$2:D$1000=A23)))))</f>
        <v>0</v>
      </c>
      <c r="C23">
        <f t="shared" si="2"/>
        <v>0</v>
      </c>
      <c r="D23">
        <f>SUMIFS(GameLog!G:G,GameLog!$D:$D,'KC B'!$A23,GameLog!$C:$C,"KC")</f>
        <v>0</v>
      </c>
      <c r="E23">
        <f>SUMIFS(GameLog!H:H,GameLog!$D:$D,'KC B'!$A23,GameLog!$C:$C,"KC")</f>
        <v>0</v>
      </c>
      <c r="F23">
        <f>SUMIFS(GameLog!I:I,GameLog!$D:$D,'KC B'!$A23,GameLog!$C:$C,"KC")</f>
        <v>0</v>
      </c>
      <c r="G23">
        <f>SUMIFS(GameLog!J:J,GameLog!$D:$D,'KC B'!$A23,GameLog!$C:$C,"KC")</f>
        <v>0</v>
      </c>
      <c r="H23">
        <f>SUMIFS(GameLog!K:K,GameLog!$D:$D,'KC B'!$A23,GameLog!$C:$C,"KC")</f>
        <v>0</v>
      </c>
      <c r="I23">
        <f>SUMIFS(GameLog!L:L,GameLog!$D:$D,'KC B'!$A23,GameLog!$C:$C,"KC")</f>
        <v>0</v>
      </c>
      <c r="J23">
        <f>SUMIFS(GameLog!M:M,GameLog!$D:$D,'KC B'!$A23,GameLog!$C:$C,"KC")</f>
        <v>0</v>
      </c>
      <c r="K23">
        <f>SUMIFS(GameLog!N:N,GameLog!$D:$D,'KC B'!$A23,GameLog!$C:$C,"KC")</f>
        <v>0</v>
      </c>
      <c r="L23">
        <f>SUMIFS(GameLog!O:O,GameLog!$D:$D,'KC B'!$A23,GameLog!$C:$C,"KC")</f>
        <v>0</v>
      </c>
      <c r="M23">
        <f>SUMIFS(GameLog!P:P,GameLog!$D:$D,'KC B'!$A23,GameLog!$C:$C,"KC")</f>
        <v>0</v>
      </c>
      <c r="N23">
        <f>SUMIFS(GameLog!Q:Q,GameLog!$D:$D,'KC B'!$A23,GameLog!$C:$C,"KC")</f>
        <v>0</v>
      </c>
      <c r="O23">
        <f>SUMIFS(GameLog!R:R,GameLog!$D:$D,'KC B'!$A23,GameLog!$C:$C,"KC")</f>
        <v>0</v>
      </c>
      <c r="P23">
        <f>SUMIFS(GameLog!S:S,GameLog!$D:$D,'KC B'!$A23,GameLog!$C:$C,"KC")</f>
        <v>0</v>
      </c>
      <c r="Q23">
        <f>SUMIFS(GameLog!T:T,GameLog!$D:$D,'KC B'!$A23,GameLog!$C:$C,"KC")</f>
        <v>0</v>
      </c>
      <c r="R23">
        <f>SUMIFS(GameLog!U:U,GameLog!$D:$D,'KC B'!$A23,GameLog!$C:$C,"KC")</f>
        <v>0</v>
      </c>
      <c r="S23">
        <f>SUMIFS(GameLog!V:V,GameLog!$D:$D,'KC B'!$A23,GameLog!$C:$C,"KC")</f>
        <v>0</v>
      </c>
      <c r="T23">
        <v>0</v>
      </c>
      <c r="U23">
        <v>0</v>
      </c>
      <c r="V23" s="8">
        <f t="shared" si="3"/>
        <v>0</v>
      </c>
      <c r="W23" s="8">
        <f t="shared" si="0"/>
        <v>0</v>
      </c>
      <c r="X23" s="8">
        <f t="shared" si="1"/>
        <v>0</v>
      </c>
      <c r="Y23" s="8">
        <f t="shared" si="4"/>
        <v>0</v>
      </c>
      <c r="Z23">
        <f t="shared" si="5"/>
        <v>0</v>
      </c>
      <c r="AD23" s="14"/>
    </row>
    <row r="24" spans="1:30">
      <c r="A24" t="s">
        <v>2768</v>
      </c>
      <c r="B24" cm="1">
        <f t="array" ref="B24">IF(COUNTIFS(GameLog!D:D,'KC B'!A24,GameLog!C:C,"KC")=0,0,COUNTA(_xlfn.UNIQUE(_xlfn._xlws.FILTER(GameLog!A$2:A$1000, (GameLog!C$2:C$1000="KC") * (GameLog!D$2:D$1000=A24)))))</f>
        <v>0</v>
      </c>
      <c r="C24">
        <f t="shared" si="2"/>
        <v>0</v>
      </c>
      <c r="D24">
        <f>SUMIFS(GameLog!G:G,GameLog!$D:$D,'KC B'!$A24,GameLog!$C:$C,"KC")</f>
        <v>0</v>
      </c>
      <c r="E24">
        <f>SUMIFS(GameLog!H:H,GameLog!$D:$D,'KC B'!$A24,GameLog!$C:$C,"KC")</f>
        <v>0</v>
      </c>
      <c r="F24">
        <f>SUMIFS(GameLog!I:I,GameLog!$D:$D,'KC B'!$A24,GameLog!$C:$C,"KC")</f>
        <v>0</v>
      </c>
      <c r="G24">
        <f>SUMIFS(GameLog!J:J,GameLog!$D:$D,'KC B'!$A24,GameLog!$C:$C,"KC")</f>
        <v>0</v>
      </c>
      <c r="H24">
        <f>SUMIFS(GameLog!K:K,GameLog!$D:$D,'KC B'!$A24,GameLog!$C:$C,"KC")</f>
        <v>0</v>
      </c>
      <c r="I24">
        <f>SUMIFS(GameLog!L:L,GameLog!$D:$D,'KC B'!$A24,GameLog!$C:$C,"KC")</f>
        <v>0</v>
      </c>
      <c r="J24">
        <f>SUMIFS(GameLog!M:M,GameLog!$D:$D,'KC B'!$A24,GameLog!$C:$C,"KC")</f>
        <v>0</v>
      </c>
      <c r="K24">
        <f>SUMIFS(GameLog!N:N,GameLog!$D:$D,'KC B'!$A24,GameLog!$C:$C,"KC")</f>
        <v>0</v>
      </c>
      <c r="L24">
        <f>SUMIFS(GameLog!O:O,GameLog!$D:$D,'KC B'!$A24,GameLog!$C:$C,"KC")</f>
        <v>0</v>
      </c>
      <c r="M24">
        <f>SUMIFS(GameLog!P:P,GameLog!$D:$D,'KC B'!$A24,GameLog!$C:$C,"KC")</f>
        <v>0</v>
      </c>
      <c r="N24">
        <f>SUMIFS(GameLog!Q:Q,GameLog!$D:$D,'KC B'!$A24,GameLog!$C:$C,"KC")</f>
        <v>0</v>
      </c>
      <c r="O24">
        <f>SUMIFS(GameLog!R:R,GameLog!$D:$D,'KC B'!$A24,GameLog!$C:$C,"KC")</f>
        <v>0</v>
      </c>
      <c r="P24">
        <f>SUMIFS(GameLog!S:S,GameLog!$D:$D,'KC B'!$A24,GameLog!$C:$C,"KC")</f>
        <v>0</v>
      </c>
      <c r="Q24">
        <f>SUMIFS(GameLog!T:T,GameLog!$D:$D,'KC B'!$A24,GameLog!$C:$C,"KC")</f>
        <v>0</v>
      </c>
      <c r="R24">
        <f>SUMIFS(GameLog!U:U,GameLog!$D:$D,'KC B'!$A24,GameLog!$C:$C,"KC")</f>
        <v>0</v>
      </c>
      <c r="S24">
        <f>SUMIFS(GameLog!V:V,GameLog!$D:$D,'KC B'!$A24,GameLog!$C:$C,"KC")</f>
        <v>0</v>
      </c>
      <c r="T24">
        <v>0</v>
      </c>
      <c r="U24">
        <v>0</v>
      </c>
      <c r="V24" s="8">
        <f t="shared" si="3"/>
        <v>0</v>
      </c>
      <c r="W24" s="8">
        <f t="shared" si="0"/>
        <v>0</v>
      </c>
      <c r="X24" s="8">
        <f t="shared" si="1"/>
        <v>0</v>
      </c>
      <c r="Y24" s="8">
        <f t="shared" si="4"/>
        <v>0</v>
      </c>
      <c r="Z24">
        <f t="shared" si="5"/>
        <v>0</v>
      </c>
      <c r="AD24" s="14"/>
    </row>
    <row r="25" spans="1:30">
      <c r="A25" t="s">
        <v>2769</v>
      </c>
      <c r="B25" cm="1">
        <f t="array" ref="B25">IF(COUNTIFS(GameLog!D:D,'KC B'!A25,GameLog!C:C,"KC")=0,0,COUNTA(_xlfn.UNIQUE(_xlfn._xlws.FILTER(GameLog!A$2:A$1000, (GameLog!C$2:C$1000="KC") * (GameLog!D$2:D$1000=A25)))))</f>
        <v>1</v>
      </c>
      <c r="C25">
        <f t="shared" si="2"/>
        <v>0</v>
      </c>
      <c r="D25">
        <f>SUMIFS(GameLog!G:G,GameLog!$D:$D,'KC B'!$A25,GameLog!$C:$C,"KC")</f>
        <v>0</v>
      </c>
      <c r="E25">
        <f>SUMIFS(GameLog!H:H,GameLog!$D:$D,'KC B'!$A25,GameLog!$C:$C,"KC")</f>
        <v>0</v>
      </c>
      <c r="F25">
        <f>SUMIFS(GameLog!I:I,GameLog!$D:$D,'KC B'!$A25,GameLog!$C:$C,"KC")</f>
        <v>0</v>
      </c>
      <c r="G25">
        <f>SUMIFS(GameLog!J:J,GameLog!$D:$D,'KC B'!$A25,GameLog!$C:$C,"KC")</f>
        <v>0</v>
      </c>
      <c r="H25">
        <f>SUMIFS(GameLog!K:K,GameLog!$D:$D,'KC B'!$A25,GameLog!$C:$C,"KC")</f>
        <v>0</v>
      </c>
      <c r="I25">
        <f>SUMIFS(GameLog!L:L,GameLog!$D:$D,'KC B'!$A25,GameLog!$C:$C,"KC")</f>
        <v>0</v>
      </c>
      <c r="J25">
        <f>SUMIFS(GameLog!M:M,GameLog!$D:$D,'KC B'!$A25,GameLog!$C:$C,"KC")</f>
        <v>0</v>
      </c>
      <c r="K25">
        <f>SUMIFS(GameLog!N:N,GameLog!$D:$D,'KC B'!$A25,GameLog!$C:$C,"KC")</f>
        <v>0</v>
      </c>
      <c r="L25">
        <f>SUMIFS(GameLog!O:O,GameLog!$D:$D,'KC B'!$A25,GameLog!$C:$C,"KC")</f>
        <v>0</v>
      </c>
      <c r="M25">
        <f>SUMIFS(GameLog!P:P,GameLog!$D:$D,'KC B'!$A25,GameLog!$C:$C,"KC")</f>
        <v>0</v>
      </c>
      <c r="N25">
        <f>SUMIFS(GameLog!Q:Q,GameLog!$D:$D,'KC B'!$A25,GameLog!$C:$C,"KC")</f>
        <v>0</v>
      </c>
      <c r="O25">
        <f>SUMIFS(GameLog!R:R,GameLog!$D:$D,'KC B'!$A25,GameLog!$C:$C,"KC")</f>
        <v>0</v>
      </c>
      <c r="P25">
        <f>SUMIFS(GameLog!S:S,GameLog!$D:$D,'KC B'!$A25,GameLog!$C:$C,"KC")</f>
        <v>0</v>
      </c>
      <c r="Q25">
        <f>SUMIFS(GameLog!T:T,GameLog!$D:$D,'KC B'!$A25,GameLog!$C:$C,"KC")</f>
        <v>0</v>
      </c>
      <c r="R25">
        <f>SUMIFS(GameLog!U:U,GameLog!$D:$D,'KC B'!$A25,GameLog!$C:$C,"KC")</f>
        <v>0</v>
      </c>
      <c r="S25">
        <f>SUMIFS(GameLog!V:V,GameLog!$D:$D,'KC B'!$A25,GameLog!$C:$C,"KC")</f>
        <v>0</v>
      </c>
      <c r="T25">
        <v>0</v>
      </c>
      <c r="U25">
        <v>0</v>
      </c>
      <c r="V25" s="8">
        <f t="shared" si="3"/>
        <v>0</v>
      </c>
      <c r="W25" s="8">
        <f t="shared" si="0"/>
        <v>0</v>
      </c>
      <c r="X25" s="8">
        <f t="shared" si="1"/>
        <v>0</v>
      </c>
      <c r="Y25" s="8">
        <f t="shared" si="4"/>
        <v>0</v>
      </c>
      <c r="Z25">
        <f t="shared" si="5"/>
        <v>0</v>
      </c>
      <c r="AD25" s="14"/>
    </row>
    <row r="26" spans="1:30">
      <c r="A26" t="s">
        <v>2770</v>
      </c>
      <c r="B26" cm="1">
        <f t="array" ref="B26">IF(COUNTIFS(GameLog!D:D,'KC B'!A26,GameLog!C:C,"KC")=0,0,COUNTA(_xlfn.UNIQUE(_xlfn._xlws.FILTER(GameLog!A$2:A$1000, (GameLog!C$2:C$1000="KC") * (GameLog!D$2:D$1000=A26)))))</f>
        <v>1</v>
      </c>
      <c r="C26">
        <f t="shared" si="2"/>
        <v>0</v>
      </c>
      <c r="D26">
        <f>SUMIFS(GameLog!G:G,GameLog!$D:$D,'KC B'!$A26,GameLog!$C:$C,"KC")</f>
        <v>0</v>
      </c>
      <c r="E26">
        <f>SUMIFS(GameLog!H:H,GameLog!$D:$D,'KC B'!$A26,GameLog!$C:$C,"KC")</f>
        <v>0</v>
      </c>
      <c r="F26">
        <f>SUMIFS(GameLog!I:I,GameLog!$D:$D,'KC B'!$A26,GameLog!$C:$C,"KC")</f>
        <v>0</v>
      </c>
      <c r="G26">
        <f>SUMIFS(GameLog!J:J,GameLog!$D:$D,'KC B'!$A26,GameLog!$C:$C,"KC")</f>
        <v>0</v>
      </c>
      <c r="H26">
        <f>SUMIFS(GameLog!K:K,GameLog!$D:$D,'KC B'!$A26,GameLog!$C:$C,"KC")</f>
        <v>0</v>
      </c>
      <c r="I26">
        <f>SUMIFS(GameLog!L:L,GameLog!$D:$D,'KC B'!$A26,GameLog!$C:$C,"KC")</f>
        <v>0</v>
      </c>
      <c r="J26">
        <f>SUMIFS(GameLog!M:M,GameLog!$D:$D,'KC B'!$A26,GameLog!$C:$C,"KC")</f>
        <v>0</v>
      </c>
      <c r="K26">
        <f>SUMIFS(GameLog!N:N,GameLog!$D:$D,'KC B'!$A26,GameLog!$C:$C,"KC")</f>
        <v>0</v>
      </c>
      <c r="L26">
        <f>SUMIFS(GameLog!O:O,GameLog!$D:$D,'KC B'!$A26,GameLog!$C:$C,"KC")</f>
        <v>0</v>
      </c>
      <c r="M26">
        <f>SUMIFS(GameLog!P:P,GameLog!$D:$D,'KC B'!$A26,GameLog!$C:$C,"KC")</f>
        <v>0</v>
      </c>
      <c r="N26">
        <f>SUMIFS(GameLog!Q:Q,GameLog!$D:$D,'KC B'!$A26,GameLog!$C:$C,"KC")</f>
        <v>0</v>
      </c>
      <c r="O26">
        <f>SUMIFS(GameLog!R:R,GameLog!$D:$D,'KC B'!$A26,GameLog!$C:$C,"KC")</f>
        <v>0</v>
      </c>
      <c r="P26">
        <f>SUMIFS(GameLog!S:S,GameLog!$D:$D,'KC B'!$A26,GameLog!$C:$C,"KC")</f>
        <v>0</v>
      </c>
      <c r="Q26">
        <f>SUMIFS(GameLog!T:T,GameLog!$D:$D,'KC B'!$A26,GameLog!$C:$C,"KC")</f>
        <v>0</v>
      </c>
      <c r="R26">
        <f>SUMIFS(GameLog!U:U,GameLog!$D:$D,'KC B'!$A26,GameLog!$C:$C,"KC")</f>
        <v>0</v>
      </c>
      <c r="S26">
        <f>SUMIFS(GameLog!V:V,GameLog!$D:$D,'KC B'!$A26,GameLog!$C:$C,"KC")</f>
        <v>0</v>
      </c>
      <c r="T26">
        <v>0</v>
      </c>
      <c r="U26">
        <v>0</v>
      </c>
      <c r="V26" s="8">
        <f t="shared" si="3"/>
        <v>0</v>
      </c>
      <c r="W26" s="8">
        <f t="shared" si="0"/>
        <v>0</v>
      </c>
      <c r="X26" s="8">
        <f t="shared" si="1"/>
        <v>0</v>
      </c>
      <c r="Y26" s="8">
        <f t="shared" si="4"/>
        <v>0</v>
      </c>
      <c r="Z26">
        <f t="shared" si="5"/>
        <v>0</v>
      </c>
      <c r="AD26" s="13"/>
    </row>
    <row r="27" spans="1:30">
      <c r="A27" t="s">
        <v>2771</v>
      </c>
      <c r="B27" cm="1">
        <f t="array" ref="B27">IF(COUNTIFS(GameLog!D:D,'KC B'!A27,GameLog!C:C,"KC")=0,0,COUNTA(_xlfn.UNIQUE(_xlfn._xlws.FILTER(GameLog!A$2:A$1000, (GameLog!C$2:C$1000="KC") * (GameLog!D$2:D$1000=A27)))))</f>
        <v>1</v>
      </c>
      <c r="C27">
        <f t="shared" si="2"/>
        <v>0</v>
      </c>
      <c r="D27">
        <f>SUMIFS(GameLog!G:G,GameLog!$D:$D,'KC B'!$A27,GameLog!$C:$C,"KC")</f>
        <v>0</v>
      </c>
      <c r="E27">
        <f>SUMIFS(GameLog!H:H,GameLog!$D:$D,'KC B'!$A27,GameLog!$C:$C,"KC")</f>
        <v>0</v>
      </c>
      <c r="F27">
        <f>SUMIFS(GameLog!I:I,GameLog!$D:$D,'KC B'!$A27,GameLog!$C:$C,"KC")</f>
        <v>0</v>
      </c>
      <c r="G27">
        <f>SUMIFS(GameLog!J:J,GameLog!$D:$D,'KC B'!$A27,GameLog!$C:$C,"KC")</f>
        <v>0</v>
      </c>
      <c r="H27">
        <f>SUMIFS(GameLog!K:K,GameLog!$D:$D,'KC B'!$A27,GameLog!$C:$C,"KC")</f>
        <v>0</v>
      </c>
      <c r="I27">
        <f>SUMIFS(GameLog!L:L,GameLog!$D:$D,'KC B'!$A27,GameLog!$C:$C,"KC")</f>
        <v>0</v>
      </c>
      <c r="J27">
        <f>SUMIFS(GameLog!M:M,GameLog!$D:$D,'KC B'!$A27,GameLog!$C:$C,"KC")</f>
        <v>0</v>
      </c>
      <c r="K27">
        <f>SUMIFS(GameLog!N:N,GameLog!$D:$D,'KC B'!$A27,GameLog!$C:$C,"KC")</f>
        <v>0</v>
      </c>
      <c r="L27">
        <f>SUMIFS(GameLog!O:O,GameLog!$D:$D,'KC B'!$A27,GameLog!$C:$C,"KC")</f>
        <v>0</v>
      </c>
      <c r="M27">
        <f>SUMIFS(GameLog!P:P,GameLog!$D:$D,'KC B'!$A27,GameLog!$C:$C,"KC")</f>
        <v>0</v>
      </c>
      <c r="N27">
        <f>SUMIFS(GameLog!Q:Q,GameLog!$D:$D,'KC B'!$A27,GameLog!$C:$C,"KC")</f>
        <v>0</v>
      </c>
      <c r="O27">
        <f>SUMIFS(GameLog!R:R,GameLog!$D:$D,'KC B'!$A27,GameLog!$C:$C,"KC")</f>
        <v>0</v>
      </c>
      <c r="P27">
        <f>SUMIFS(GameLog!S:S,GameLog!$D:$D,'KC B'!$A27,GameLog!$C:$C,"KC")</f>
        <v>0</v>
      </c>
      <c r="Q27">
        <f>SUMIFS(GameLog!T:T,GameLog!$D:$D,'KC B'!$A27,GameLog!$C:$C,"KC")</f>
        <v>0</v>
      </c>
      <c r="R27">
        <f>SUMIFS(GameLog!U:U,GameLog!$D:$D,'KC B'!$A27,GameLog!$C:$C,"KC")</f>
        <v>0</v>
      </c>
      <c r="S27">
        <f>SUMIFS(GameLog!V:V,GameLog!$D:$D,'KC B'!$A27,GameLog!$C:$C,"KC")</f>
        <v>0</v>
      </c>
      <c r="T27">
        <v>0</v>
      </c>
      <c r="U27">
        <v>0</v>
      </c>
      <c r="V27" s="8">
        <f t="shared" si="3"/>
        <v>0</v>
      </c>
      <c r="W27" s="8">
        <f t="shared" si="0"/>
        <v>0</v>
      </c>
      <c r="X27" s="8">
        <f t="shared" si="1"/>
        <v>0</v>
      </c>
      <c r="Y27" s="8">
        <f t="shared" si="4"/>
        <v>0</v>
      </c>
      <c r="Z27">
        <f t="shared" si="5"/>
        <v>0</v>
      </c>
      <c r="AD27" s="14"/>
    </row>
    <row r="28" spans="1:30">
      <c r="A28" t="s">
        <v>2772</v>
      </c>
      <c r="B28" cm="1">
        <f t="array" ref="B28">IF(COUNTIFS(GameLog!D:D,'KC B'!A28,GameLog!C:C,"KC")=0,0,COUNTA(_xlfn.UNIQUE(_xlfn._xlws.FILTER(GameLog!A$2:A$1000, (GameLog!C$2:C$1000="KC") * (GameLog!D$2:D$1000=A28)))))</f>
        <v>0</v>
      </c>
      <c r="C28">
        <f t="shared" si="2"/>
        <v>0</v>
      </c>
      <c r="D28">
        <f>SUMIFS(GameLog!G:G,GameLog!$D:$D,'KC B'!$A28,GameLog!$C:$C,"KC")</f>
        <v>0</v>
      </c>
      <c r="E28">
        <f>SUMIFS(GameLog!H:H,GameLog!$D:$D,'KC B'!$A28,GameLog!$C:$C,"KC")</f>
        <v>0</v>
      </c>
      <c r="F28">
        <f>SUMIFS(GameLog!I:I,GameLog!$D:$D,'KC B'!$A28,GameLog!$C:$C,"KC")</f>
        <v>0</v>
      </c>
      <c r="G28">
        <f>SUMIFS(GameLog!J:J,GameLog!$D:$D,'KC B'!$A28,GameLog!$C:$C,"KC")</f>
        <v>0</v>
      </c>
      <c r="H28">
        <f>SUMIFS(GameLog!K:K,GameLog!$D:$D,'KC B'!$A28,GameLog!$C:$C,"KC")</f>
        <v>0</v>
      </c>
      <c r="I28">
        <f>SUMIFS(GameLog!L:L,GameLog!$D:$D,'KC B'!$A28,GameLog!$C:$C,"KC")</f>
        <v>0</v>
      </c>
      <c r="J28">
        <f>SUMIFS(GameLog!M:M,GameLog!$D:$D,'KC B'!$A28,GameLog!$C:$C,"KC")</f>
        <v>0</v>
      </c>
      <c r="K28">
        <f>SUMIFS(GameLog!N:N,GameLog!$D:$D,'KC B'!$A28,GameLog!$C:$C,"KC")</f>
        <v>0</v>
      </c>
      <c r="L28">
        <f>SUMIFS(GameLog!O:O,GameLog!$D:$D,'KC B'!$A28,GameLog!$C:$C,"KC")</f>
        <v>0</v>
      </c>
      <c r="M28">
        <f>SUMIFS(GameLog!P:P,GameLog!$D:$D,'KC B'!$A28,GameLog!$C:$C,"KC")</f>
        <v>0</v>
      </c>
      <c r="N28">
        <f>SUMIFS(GameLog!Q:Q,GameLog!$D:$D,'KC B'!$A28,GameLog!$C:$C,"KC")</f>
        <v>0</v>
      </c>
      <c r="O28">
        <f>SUMIFS(GameLog!R:R,GameLog!$D:$D,'KC B'!$A28,GameLog!$C:$C,"KC")</f>
        <v>0</v>
      </c>
      <c r="P28">
        <f>SUMIFS(GameLog!S:S,GameLog!$D:$D,'KC B'!$A28,GameLog!$C:$C,"KC")</f>
        <v>0</v>
      </c>
      <c r="Q28">
        <f>SUMIFS(GameLog!T:T,GameLog!$D:$D,'KC B'!$A28,GameLog!$C:$C,"KC")</f>
        <v>0</v>
      </c>
      <c r="R28">
        <f>SUMIFS(GameLog!U:U,GameLog!$D:$D,'KC B'!$A28,GameLog!$C:$C,"KC")</f>
        <v>0</v>
      </c>
      <c r="S28">
        <f>SUMIFS(GameLog!V:V,GameLog!$D:$D,'KC B'!$A28,GameLog!$C:$C,"KC")</f>
        <v>0</v>
      </c>
      <c r="T28">
        <v>0</v>
      </c>
      <c r="U28">
        <v>0</v>
      </c>
      <c r="V28" s="8">
        <f t="shared" si="3"/>
        <v>0</v>
      </c>
      <c r="W28" s="8">
        <f t="shared" si="0"/>
        <v>0</v>
      </c>
      <c r="X28" s="8">
        <f t="shared" si="1"/>
        <v>0</v>
      </c>
      <c r="Y28" s="8">
        <f t="shared" si="4"/>
        <v>0</v>
      </c>
      <c r="Z28">
        <f t="shared" si="5"/>
        <v>0</v>
      </c>
      <c r="AD28" s="14"/>
    </row>
    <row r="29" spans="1:30">
      <c r="A29" t="s">
        <v>2773</v>
      </c>
      <c r="B29" cm="1">
        <f t="array" ref="B29">IF(COUNTIFS(GameLog!D:D,'KC B'!A29,GameLog!C:C,"KC")=0,0,COUNTA(_xlfn.UNIQUE(_xlfn._xlws.FILTER(GameLog!A$2:A$1000, (GameLog!C$2:C$1000="KC") * (GameLog!D$2:D$1000=A29)))))</f>
        <v>1</v>
      </c>
      <c r="C29">
        <f t="shared" si="2"/>
        <v>0</v>
      </c>
      <c r="D29">
        <f>SUMIFS(GameLog!G:G,GameLog!$D:$D,'KC B'!$A29,GameLog!$C:$C,"KC")</f>
        <v>0</v>
      </c>
      <c r="E29">
        <f>SUMIFS(GameLog!H:H,GameLog!$D:$D,'KC B'!$A29,GameLog!$C:$C,"KC")</f>
        <v>0</v>
      </c>
      <c r="F29">
        <f>SUMIFS(GameLog!I:I,GameLog!$D:$D,'KC B'!$A29,GameLog!$C:$C,"KC")</f>
        <v>0</v>
      </c>
      <c r="G29">
        <f>SUMIFS(GameLog!J:J,GameLog!$D:$D,'KC B'!$A29,GameLog!$C:$C,"KC")</f>
        <v>0</v>
      </c>
      <c r="H29">
        <f>SUMIFS(GameLog!K:K,GameLog!$D:$D,'KC B'!$A29,GameLog!$C:$C,"KC")</f>
        <v>0</v>
      </c>
      <c r="I29">
        <f>SUMIFS(GameLog!L:L,GameLog!$D:$D,'KC B'!$A29,GameLog!$C:$C,"KC")</f>
        <v>0</v>
      </c>
      <c r="J29">
        <f>SUMIFS(GameLog!M:M,GameLog!$D:$D,'KC B'!$A29,GameLog!$C:$C,"KC")</f>
        <v>0</v>
      </c>
      <c r="K29">
        <f>SUMIFS(GameLog!N:N,GameLog!$D:$D,'KC B'!$A29,GameLog!$C:$C,"KC")</f>
        <v>0</v>
      </c>
      <c r="L29">
        <f>SUMIFS(GameLog!O:O,GameLog!$D:$D,'KC B'!$A29,GameLog!$C:$C,"KC")</f>
        <v>0</v>
      </c>
      <c r="M29">
        <f>SUMIFS(GameLog!P:P,GameLog!$D:$D,'KC B'!$A29,GameLog!$C:$C,"KC")</f>
        <v>0</v>
      </c>
      <c r="N29">
        <f>SUMIFS(GameLog!Q:Q,GameLog!$D:$D,'KC B'!$A29,GameLog!$C:$C,"KC")</f>
        <v>0</v>
      </c>
      <c r="O29">
        <f>SUMIFS(GameLog!R:R,GameLog!$D:$D,'KC B'!$A29,GameLog!$C:$C,"KC")</f>
        <v>0</v>
      </c>
      <c r="P29">
        <f>SUMIFS(GameLog!S:S,GameLog!$D:$D,'KC B'!$A29,GameLog!$C:$C,"KC")</f>
        <v>0</v>
      </c>
      <c r="Q29">
        <f>SUMIFS(GameLog!T:T,GameLog!$D:$D,'KC B'!$A29,GameLog!$C:$C,"KC")</f>
        <v>0</v>
      </c>
      <c r="R29">
        <f>SUMIFS(GameLog!U:U,GameLog!$D:$D,'KC B'!$A29,GameLog!$C:$C,"KC")</f>
        <v>0</v>
      </c>
      <c r="S29">
        <f>SUMIFS(GameLog!V:V,GameLog!$D:$D,'KC B'!$A29,GameLog!$C:$C,"KC")</f>
        <v>0</v>
      </c>
      <c r="T29">
        <v>0</v>
      </c>
      <c r="U29">
        <v>0</v>
      </c>
      <c r="V29" s="8">
        <f t="shared" si="3"/>
        <v>0</v>
      </c>
      <c r="W29" s="8">
        <f t="shared" si="0"/>
        <v>0</v>
      </c>
      <c r="X29" s="8">
        <f t="shared" si="1"/>
        <v>0</v>
      </c>
      <c r="Y29" s="8">
        <f t="shared" si="4"/>
        <v>0</v>
      </c>
      <c r="Z29">
        <f t="shared" si="5"/>
        <v>0</v>
      </c>
      <c r="AD29" s="14"/>
    </row>
    <row r="30" spans="1:30">
      <c r="A30" t="s">
        <v>2774</v>
      </c>
      <c r="B30" cm="1">
        <f t="array" ref="B30">IF(COUNTIFS(GameLog!D:D,'KC B'!A30,GameLog!C:C,"KC")=0,0,COUNTA(_xlfn.UNIQUE(_xlfn._xlws.FILTER(GameLog!A$2:A$1000, (GameLog!C$2:C$1000="KC") * (GameLog!D$2:D$1000=A30)))))</f>
        <v>0</v>
      </c>
      <c r="C30">
        <f t="shared" si="2"/>
        <v>0</v>
      </c>
      <c r="D30">
        <f>SUMIFS(GameLog!G:G,GameLog!$D:$D,'KC B'!$A30,GameLog!$C:$C,"KC")</f>
        <v>0</v>
      </c>
      <c r="E30">
        <f>SUMIFS(GameLog!H:H,GameLog!$D:$D,'KC B'!$A30,GameLog!$C:$C,"KC")</f>
        <v>0</v>
      </c>
      <c r="F30">
        <f>SUMIFS(GameLog!I:I,GameLog!$D:$D,'KC B'!$A30,GameLog!$C:$C,"KC")</f>
        <v>0</v>
      </c>
      <c r="G30">
        <f>SUMIFS(GameLog!J:J,GameLog!$D:$D,'KC B'!$A30,GameLog!$C:$C,"KC")</f>
        <v>0</v>
      </c>
      <c r="H30">
        <f>SUMIFS(GameLog!K:K,GameLog!$D:$D,'KC B'!$A30,GameLog!$C:$C,"KC")</f>
        <v>0</v>
      </c>
      <c r="I30">
        <f>SUMIFS(GameLog!L:L,GameLog!$D:$D,'KC B'!$A30,GameLog!$C:$C,"KC")</f>
        <v>0</v>
      </c>
      <c r="J30">
        <f>SUMIFS(GameLog!M:M,GameLog!$D:$D,'KC B'!$A30,GameLog!$C:$C,"KC")</f>
        <v>0</v>
      </c>
      <c r="K30">
        <f>SUMIFS(GameLog!N:N,GameLog!$D:$D,'KC B'!$A30,GameLog!$C:$C,"KC")</f>
        <v>0</v>
      </c>
      <c r="L30">
        <f>SUMIFS(GameLog!O:O,GameLog!$D:$D,'KC B'!$A30,GameLog!$C:$C,"KC")</f>
        <v>0</v>
      </c>
      <c r="M30">
        <f>SUMIFS(GameLog!P:P,GameLog!$D:$D,'KC B'!$A30,GameLog!$C:$C,"KC")</f>
        <v>0</v>
      </c>
      <c r="N30">
        <f>SUMIFS(GameLog!Q:Q,GameLog!$D:$D,'KC B'!$A30,GameLog!$C:$C,"KC")</f>
        <v>0</v>
      </c>
      <c r="O30">
        <f>SUMIFS(GameLog!R:R,GameLog!$D:$D,'KC B'!$A30,GameLog!$C:$C,"KC")</f>
        <v>0</v>
      </c>
      <c r="P30">
        <f>SUMIFS(GameLog!S:S,GameLog!$D:$D,'KC B'!$A30,GameLog!$C:$C,"KC")</f>
        <v>0</v>
      </c>
      <c r="Q30">
        <f>SUMIFS(GameLog!T:T,GameLog!$D:$D,'KC B'!$A30,GameLog!$C:$C,"KC")</f>
        <v>0</v>
      </c>
      <c r="R30">
        <f>SUMIFS(GameLog!U:U,GameLog!$D:$D,'KC B'!$A30,GameLog!$C:$C,"KC")</f>
        <v>0</v>
      </c>
      <c r="S30">
        <f>SUMIFS(GameLog!V:V,GameLog!$D:$D,'KC B'!$A30,GameLog!$C:$C,"KC")</f>
        <v>0</v>
      </c>
      <c r="T30">
        <v>0</v>
      </c>
      <c r="U30">
        <v>0</v>
      </c>
      <c r="V30" s="8">
        <f t="shared" si="3"/>
        <v>0</v>
      </c>
      <c r="W30" s="8">
        <f t="shared" si="0"/>
        <v>0</v>
      </c>
      <c r="X30" s="8">
        <f t="shared" si="1"/>
        <v>0</v>
      </c>
      <c r="Y30" s="8">
        <f t="shared" si="4"/>
        <v>0</v>
      </c>
      <c r="Z30">
        <f t="shared" si="5"/>
        <v>0</v>
      </c>
      <c r="AD30" s="14"/>
    </row>
    <row r="31" spans="1:30">
      <c r="A31" t="s">
        <v>2775</v>
      </c>
      <c r="B31" cm="1">
        <f t="array" ref="B31">IF(COUNTIFS(GameLog!D:D,'KC B'!A31,GameLog!C:C,"KC")=0,0,COUNTA(_xlfn.UNIQUE(_xlfn._xlws.FILTER(GameLog!A$2:A$1000, (GameLog!C$2:C$1000="KC") * (GameLog!D$2:D$1000=A31)))))</f>
        <v>0</v>
      </c>
      <c r="C31">
        <f t="shared" si="2"/>
        <v>0</v>
      </c>
      <c r="D31">
        <f>SUMIFS(GameLog!G:G,GameLog!$D:$D,'KC B'!$A31,GameLog!$C:$C,"KC")</f>
        <v>0</v>
      </c>
      <c r="E31">
        <f>SUMIFS(GameLog!H:H,GameLog!$D:$D,'KC B'!$A31,GameLog!$C:$C,"KC")</f>
        <v>0</v>
      </c>
      <c r="F31">
        <f>SUMIFS(GameLog!I:I,GameLog!$D:$D,'KC B'!$A31,GameLog!$C:$C,"KC")</f>
        <v>0</v>
      </c>
      <c r="G31">
        <f>SUMIFS(GameLog!J:J,GameLog!$D:$D,'KC B'!$A31,GameLog!$C:$C,"KC")</f>
        <v>0</v>
      </c>
      <c r="H31">
        <f>SUMIFS(GameLog!K:K,GameLog!$D:$D,'KC B'!$A31,GameLog!$C:$C,"KC")</f>
        <v>0</v>
      </c>
      <c r="I31">
        <f>SUMIFS(GameLog!L:L,GameLog!$D:$D,'KC B'!$A31,GameLog!$C:$C,"KC")</f>
        <v>0</v>
      </c>
      <c r="J31">
        <f>SUMIFS(GameLog!M:M,GameLog!$D:$D,'KC B'!$A31,GameLog!$C:$C,"KC")</f>
        <v>0</v>
      </c>
      <c r="K31">
        <f>SUMIFS(GameLog!N:N,GameLog!$D:$D,'KC B'!$A31,GameLog!$C:$C,"KC")</f>
        <v>0</v>
      </c>
      <c r="L31">
        <f>SUMIFS(GameLog!O:O,GameLog!$D:$D,'KC B'!$A31,GameLog!$C:$C,"KC")</f>
        <v>0</v>
      </c>
      <c r="M31">
        <f>SUMIFS(GameLog!P:P,GameLog!$D:$D,'KC B'!$A31,GameLog!$C:$C,"KC")</f>
        <v>0</v>
      </c>
      <c r="N31">
        <f>SUMIFS(GameLog!Q:Q,GameLog!$D:$D,'KC B'!$A31,GameLog!$C:$C,"KC")</f>
        <v>0</v>
      </c>
      <c r="O31">
        <f>SUMIFS(GameLog!R:R,GameLog!$D:$D,'KC B'!$A31,GameLog!$C:$C,"KC")</f>
        <v>0</v>
      </c>
      <c r="P31">
        <f>SUMIFS(GameLog!S:S,GameLog!$D:$D,'KC B'!$A31,GameLog!$C:$C,"KC")</f>
        <v>0</v>
      </c>
      <c r="Q31">
        <f>SUMIFS(GameLog!T:T,GameLog!$D:$D,'KC B'!$A31,GameLog!$C:$C,"KC")</f>
        <v>0</v>
      </c>
      <c r="R31">
        <f>SUMIFS(GameLog!U:U,GameLog!$D:$D,'KC B'!$A31,GameLog!$C:$C,"KC")</f>
        <v>0</v>
      </c>
      <c r="S31">
        <f>SUMIFS(GameLog!V:V,GameLog!$D:$D,'KC B'!$A31,GameLog!$C:$C,"KC")</f>
        <v>0</v>
      </c>
      <c r="T31">
        <v>0</v>
      </c>
      <c r="U31">
        <v>0</v>
      </c>
      <c r="V31" s="8">
        <f t="shared" si="3"/>
        <v>0</v>
      </c>
      <c r="W31" s="8">
        <f t="shared" si="0"/>
        <v>0</v>
      </c>
      <c r="X31" s="8">
        <f t="shared" si="1"/>
        <v>0</v>
      </c>
      <c r="Y31" s="8">
        <f t="shared" si="4"/>
        <v>0</v>
      </c>
      <c r="Z31">
        <f t="shared" si="5"/>
        <v>0</v>
      </c>
      <c r="AD31" s="14"/>
    </row>
    <row r="32" spans="1:30">
      <c r="V32" s="8"/>
      <c r="W32" s="8"/>
      <c r="X32" s="8"/>
      <c r="Y32" s="8"/>
      <c r="AD32" s="14"/>
    </row>
    <row r="33" spans="1:30">
      <c r="V33" s="8"/>
      <c r="W33" s="8"/>
      <c r="X33" s="8"/>
      <c r="Y33" s="8"/>
      <c r="AD33" s="14"/>
    </row>
    <row r="34" spans="1:30">
      <c r="V34" s="8"/>
      <c r="W34" s="8"/>
      <c r="X34" s="8"/>
      <c r="Y34" s="8"/>
      <c r="AD34" s="14"/>
    </row>
    <row r="35" spans="1:30">
      <c r="V35" s="8"/>
      <c r="W35" s="8"/>
      <c r="X35" s="8"/>
      <c r="Y35" s="8"/>
      <c r="AD35" s="14"/>
    </row>
    <row r="36" spans="1:30">
      <c r="V36" s="8"/>
      <c r="W36" s="8"/>
      <c r="X36" s="8"/>
      <c r="Y36" s="8"/>
      <c r="AD36" s="14"/>
    </row>
    <row r="37" spans="1:30">
      <c r="V37" s="8"/>
      <c r="W37" s="8"/>
      <c r="X37" s="8"/>
      <c r="Y37" s="8"/>
      <c r="AD37" s="14"/>
    </row>
    <row r="38" spans="1:30">
      <c r="V38" s="8"/>
      <c r="W38" s="8"/>
      <c r="X38" s="8"/>
      <c r="Y38" s="8"/>
      <c r="AD38" s="14"/>
    </row>
    <row r="39" spans="1:30">
      <c r="V39" s="8"/>
      <c r="W39" s="8"/>
      <c r="X39" s="8"/>
      <c r="Y39" s="8"/>
      <c r="AD39" s="14"/>
    </row>
    <row r="40" spans="1:30">
      <c r="V40" s="8"/>
      <c r="W40" s="8"/>
      <c r="X40" s="8"/>
      <c r="Y40" s="8"/>
      <c r="AD40" s="14"/>
    </row>
    <row r="41" spans="1:30">
      <c r="V41" s="8"/>
      <c r="W41" s="8"/>
      <c r="X41" s="8"/>
      <c r="Y41" s="8"/>
      <c r="AD41" s="14"/>
    </row>
    <row r="42" spans="1:30">
      <c r="V42" s="8"/>
      <c r="W42" s="8"/>
      <c r="X42" s="8"/>
      <c r="Y42" s="8"/>
      <c r="AD42" s="14"/>
    </row>
    <row r="43" spans="1:30">
      <c r="V43" s="8"/>
      <c r="W43" s="8"/>
      <c r="X43" s="8"/>
      <c r="Y43" s="8"/>
      <c r="AD43" s="14"/>
    </row>
    <row r="44" spans="1:30">
      <c r="V44" s="8"/>
      <c r="W44" s="8"/>
      <c r="X44" s="8"/>
      <c r="Y44" s="8"/>
      <c r="AD44" s="14"/>
    </row>
    <row r="45" spans="1:30">
      <c r="V45" s="8"/>
      <c r="W45" s="8"/>
      <c r="X45" s="8"/>
      <c r="Y45" s="8"/>
      <c r="AD45" s="14"/>
    </row>
    <row r="46" spans="1:30">
      <c r="A46" s="9"/>
      <c r="AD46" s="14"/>
    </row>
    <row r="47" spans="1:30">
      <c r="A47" s="9"/>
    </row>
    <row r="48" spans="1:30">
      <c r="A48" s="9"/>
    </row>
    <row r="49" spans="1:1">
      <c r="A49" s="9"/>
    </row>
    <row r="50" spans="1:1">
      <c r="A50" s="9"/>
    </row>
    <row r="51" spans="1:1">
      <c r="A51" s="9"/>
    </row>
    <row r="52" spans="1:1">
      <c r="A52" s="9"/>
    </row>
    <row r="53" spans="1:1">
      <c r="A53" s="9"/>
    </row>
    <row r="54" spans="1:1">
      <c r="A54" s="9"/>
    </row>
    <row r="55" spans="1:1">
      <c r="A55" s="9"/>
    </row>
    <row r="56" spans="1:1">
      <c r="A56" s="9"/>
    </row>
    <row r="57" spans="1:1">
      <c r="A57" s="9"/>
    </row>
    <row r="58" spans="1:1">
      <c r="A58" s="9"/>
    </row>
    <row r="59" spans="1:1">
      <c r="A59" s="9"/>
    </row>
    <row r="60" spans="1:1">
      <c r="A60" s="9"/>
    </row>
    <row r="61" spans="1:1">
      <c r="A61" s="9"/>
    </row>
    <row r="62" spans="1:1">
      <c r="A62" s="9"/>
    </row>
    <row r="63" spans="1:1">
      <c r="A63" s="9"/>
    </row>
    <row r="64" spans="1:1">
      <c r="A64" s="9"/>
    </row>
    <row r="65" spans="1:1">
      <c r="A65" s="9"/>
    </row>
    <row r="66" spans="1:1">
      <c r="A66" s="9"/>
    </row>
    <row r="67" spans="1:1">
      <c r="A67" s="9"/>
    </row>
    <row r="68" spans="1:1">
      <c r="A68" s="9"/>
    </row>
    <row r="69" spans="1:1">
      <c r="A69" s="9"/>
    </row>
    <row r="70" spans="1:1">
      <c r="A70" s="9"/>
    </row>
    <row r="71" spans="1:1">
      <c r="A71" s="9"/>
    </row>
    <row r="72" spans="1:1">
      <c r="A72" s="9"/>
    </row>
    <row r="73" spans="1:1">
      <c r="A73" s="9"/>
    </row>
    <row r="74" spans="1:1">
      <c r="A74" s="9"/>
    </row>
    <row r="75" spans="1:1">
      <c r="A75" s="9"/>
    </row>
    <row r="76" spans="1:1">
      <c r="A76" s="9"/>
    </row>
    <row r="77" spans="1:1">
      <c r="A77" s="9"/>
    </row>
    <row r="78" spans="1:1">
      <c r="A78" s="9"/>
    </row>
    <row r="79" spans="1:1">
      <c r="A79" s="9"/>
    </row>
    <row r="80" spans="1:1">
      <c r="A80" s="9"/>
    </row>
    <row r="81" spans="1:1">
      <c r="A81" s="9"/>
    </row>
    <row r="82" spans="1:1">
      <c r="A82" s="9"/>
    </row>
    <row r="83" spans="1:1">
      <c r="A83" s="9"/>
    </row>
    <row r="84" spans="1:1">
      <c r="A84" s="9"/>
    </row>
    <row r="85" spans="1:1">
      <c r="A85" s="9"/>
    </row>
    <row r="86" spans="1:1">
      <c r="A86" s="9"/>
    </row>
    <row r="87" spans="1:1">
      <c r="A87" s="9"/>
    </row>
    <row r="88" spans="1:1">
      <c r="A88" s="9"/>
    </row>
    <row r="89" spans="1:1">
      <c r="A89" s="9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02C38-2268-4340-8EC1-0A4168153AAD}">
  <sheetPr codeName="Sheet21"/>
  <dimension ref="A1:W75"/>
  <sheetViews>
    <sheetView workbookViewId="0">
      <pane ySplit="1" topLeftCell="A2" activePane="bottomLeft" state="frozen"/>
      <selection activeCell="T6" sqref="T6"/>
      <selection pane="bottomLeft" activeCell="T6" sqref="T6"/>
    </sheetView>
  </sheetViews>
  <sheetFormatPr defaultRowHeight="13.2"/>
  <cols>
    <col min="1" max="1" width="17.44140625" bestFit="1" customWidth="1"/>
    <col min="2" max="2" width="4.77734375" bestFit="1" customWidth="1"/>
    <col min="3" max="3" width="2.33203125" bestFit="1" customWidth="1"/>
    <col min="4" max="4" width="3.5546875" bestFit="1" customWidth="1"/>
    <col min="5" max="5" width="6.109375" style="12" bestFit="1" customWidth="1"/>
    <col min="6" max="6" width="3.5546875" bestFit="1" customWidth="1"/>
    <col min="7" max="7" width="3" bestFit="1" customWidth="1"/>
    <col min="8" max="8" width="4.6640625" bestFit="1" customWidth="1"/>
    <col min="9" max="9" width="3.5546875" bestFit="1" customWidth="1"/>
    <col min="10" max="10" width="3.21875" bestFit="1" customWidth="1"/>
    <col min="11" max="12" width="3.44140625" bestFit="1" customWidth="1"/>
    <col min="13" max="13" width="3.5546875" bestFit="1" customWidth="1"/>
    <col min="14" max="14" width="4.44140625" bestFit="1" customWidth="1"/>
    <col min="15" max="15" width="5.5546875" bestFit="1" customWidth="1"/>
    <col min="16" max="16" width="5.664062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4.77734375" bestFit="1" customWidth="1"/>
    <col min="21" max="21" width="4.44140625" bestFit="1" customWidth="1"/>
  </cols>
  <sheetData>
    <row r="1" spans="1:23">
      <c r="A1" s="14" t="s">
        <v>2405</v>
      </c>
      <c r="B1" t="s">
        <v>2502</v>
      </c>
      <c r="C1" t="s">
        <v>2406</v>
      </c>
      <c r="D1" t="s">
        <v>2483</v>
      </c>
      <c r="E1" s="12" t="s">
        <v>2503</v>
      </c>
      <c r="F1" t="s">
        <v>2504</v>
      </c>
      <c r="G1" t="s">
        <v>2505</v>
      </c>
      <c r="H1" t="s">
        <v>2506</v>
      </c>
      <c r="I1" t="s">
        <v>2507</v>
      </c>
      <c r="J1" t="s">
        <v>2508</v>
      </c>
      <c r="K1" t="s">
        <v>2509</v>
      </c>
      <c r="L1" t="s">
        <v>2415</v>
      </c>
      <c r="M1" t="s">
        <v>2416</v>
      </c>
      <c r="N1" t="s">
        <v>2510</v>
      </c>
      <c r="O1" t="s">
        <v>2527</v>
      </c>
      <c r="P1" t="s">
        <v>2664</v>
      </c>
    </row>
    <row r="2" spans="1:23">
      <c r="A2" t="s">
        <v>2773</v>
      </c>
      <c r="B2" t="s">
        <v>2443</v>
      </c>
      <c r="C2">
        <f>COUNTIFS(GameLog!D:D,'KC F'!A2,GameLog!C:C,"KC",GameLog!E:E,INDEX(Positions!$A$1:$B$9,MATCH('KC F'!$B2,Positions!$A$1:$A$9,0),2))</f>
        <v>1</v>
      </c>
      <c r="D2">
        <f>SUMIFS(GameLog!F:F,GameLog!$D:$D,'KC F'!A2,GameLog!$E:$E,INDEX(Positions!$A$1:$B$9,MATCH('KC F'!$B2,Positions!$A$1:$A$9,0),2),GameLog!$C:$C,"KC")</f>
        <v>1</v>
      </c>
      <c r="E2" s="12">
        <f>SUMIFS(GameLog!AM:AM,GameLog!$D:$D,'KC F'!$A2,GameLog!$E:$E,INDEX(Positions!$A$1:$B$9,MATCH('KC F'!$B2,Positions!$A$1:$A$9,0),2),GameLog!$C:$C,"KC")</f>
        <v>5</v>
      </c>
      <c r="F2">
        <f>SUMIFS(GameLog!AN:AN,GameLog!$D:$D,'KC F'!$A2,GameLog!$E:$E,INDEX(Positions!$A$1:$B$9,MATCH('KC F'!$B2,Positions!$A$1:$A$9,0),2),GameLog!$C:$C,"KC")</f>
        <v>0</v>
      </c>
      <c r="G2">
        <f>SUMIFS(GameLog!AO:AO,GameLog!$D:$D,'KC F'!$A2,GameLog!$E:$E,INDEX(Positions!$A$1:$B$9,MATCH('KC F'!$B2,Positions!$A$1:$A$9,0),2),GameLog!$C:$C,"KC")</f>
        <v>3</v>
      </c>
      <c r="H2">
        <f>SUMIFS(GameLog!AP:AP,GameLog!$D:$D,'KC F'!$A2,GameLog!$E:$E,INDEX(Positions!$A$1:$B$9,MATCH('KC F'!$B2,Positions!$A$1:$A$9,0),2),GameLog!$C:$C,"KC")</f>
        <v>0</v>
      </c>
      <c r="I2">
        <f>SUMIFS(GameLog!AQ:AQ,GameLog!$D:$D,'KC F'!$A2,GameLog!$E:$E,INDEX(Positions!$A$1:$B$9,MATCH('KC F'!$B2,Positions!$A$1:$A$9,0),2),GameLog!$C:$C,"KC")</f>
        <v>0</v>
      </c>
      <c r="J2">
        <f>SUMIFS(GameLog!AR:AR,GameLog!$D:$D,'KC F'!$A2,GameLog!$E:$E,INDEX(Positions!$A$1:$B$9,MATCH('KC F'!$B2,Positions!$A$1:$A$9,0),2),GameLog!$C:$C,"KC")</f>
        <v>0</v>
      </c>
      <c r="K2">
        <f>SUMIFS(GameLog!AS:AS,GameLog!$D:$D,'KC F'!$A2,GameLog!$E:$E,INDEX(Positions!$A$1:$B$9,MATCH('KC F'!$B2,Positions!$A$1:$A$9,0),2),GameLog!$C:$C,"KC")</f>
        <v>0</v>
      </c>
      <c r="L2">
        <f>SUMIFS(GameLog!AT:AT,GameLog!$D:$D,'KC F'!$A2,GameLog!$E:$E,INDEX(Positions!$A$1:$B$9,MATCH('KC F'!$B2,Positions!$A$1:$A$9,0),2),GameLog!$C:$C,"KC")</f>
        <v>1</v>
      </c>
      <c r="M2">
        <f>SUMIFS(GameLog!AU:AU,GameLog!$D:$D,'KC F'!$A2,GameLog!$E:$E,INDEX(Positions!$A$1:$B$9,MATCH('KC F'!$B2,Positions!$A$1:$A$9,0),2),GameLog!$C:$C,"KC")</f>
        <v>0</v>
      </c>
      <c r="N2">
        <f>SUMIFS(GameLog!AV:AV,GameLog!$D:$D,'KC F'!$A2,GameLog!$E:$E,INDEX(Positions!$A$1:$B$9,MATCH('KC F'!$B2,Positions!$A$1:$A$9,0),2),GameLog!$C:$C,"KC")</f>
        <v>2</v>
      </c>
      <c r="O2" s="8">
        <f>IFERROR((F2+G2)/(F2+G2+H2),0)</f>
        <v>1</v>
      </c>
      <c r="P2" s="18" t="str">
        <f>IF(B2="C",IFERROR(M2/(L2+M2),0),"")</f>
        <v/>
      </c>
      <c r="W2" s="15"/>
    </row>
    <row r="3" spans="1:23">
      <c r="A3" t="s">
        <v>2776</v>
      </c>
      <c r="B3" t="s">
        <v>2443</v>
      </c>
      <c r="C3">
        <f>COUNTIFS(GameLog!D:D,'KC F'!A3,GameLog!C:C,"KC",GameLog!E:E,INDEX(Positions!$A$1:$B$9,MATCH('KC F'!$B3,Positions!$A$1:$A$9,0),2))</f>
        <v>0</v>
      </c>
      <c r="D3">
        <f>SUMIFS(GameLog!F:F,GameLog!$D:$D,'KC F'!A3,GameLog!$E:$E,INDEX(Positions!$A$1:$B$9,MATCH('KC F'!$B3,Positions!$A$1:$A$9,0),2),GameLog!$C:$C,"KC")</f>
        <v>0</v>
      </c>
      <c r="E3" s="12">
        <f>SUMIFS(GameLog!AM:AM,GameLog!$D:$D,'KC F'!$A3,GameLog!$E:$E,INDEX(Positions!$A$1:$B$9,MATCH('KC F'!$B3,Positions!$A$1:$A$9,0),2),GameLog!$C:$C,"KC")</f>
        <v>0</v>
      </c>
      <c r="F3">
        <f>SUMIFS(GameLog!AN:AN,GameLog!$D:$D,'KC F'!$A3,GameLog!$E:$E,INDEX(Positions!$A$1:$B$9,MATCH('KC F'!$B3,Positions!$A$1:$A$9,0),2),GameLog!$C:$C,"KC")</f>
        <v>0</v>
      </c>
      <c r="G3">
        <f>SUMIFS(GameLog!AO:AO,GameLog!$D:$D,'KC F'!$A3,GameLog!$E:$E,INDEX(Positions!$A$1:$B$9,MATCH('KC F'!$B3,Positions!$A$1:$A$9,0),2),GameLog!$C:$C,"KC")</f>
        <v>0</v>
      </c>
      <c r="H3">
        <f>SUMIFS(GameLog!AP:AP,GameLog!$D:$D,'KC F'!$A3,GameLog!$E:$E,INDEX(Positions!$A$1:$B$9,MATCH('KC F'!$B3,Positions!$A$1:$A$9,0),2),GameLog!$C:$C,"KC")</f>
        <v>0</v>
      </c>
      <c r="I3">
        <f>SUMIFS(GameLog!AQ:AQ,GameLog!$D:$D,'KC F'!$A3,GameLog!$E:$E,INDEX(Positions!$A$1:$B$9,MATCH('KC F'!$B3,Positions!$A$1:$A$9,0),2),GameLog!$C:$C,"KC")</f>
        <v>0</v>
      </c>
      <c r="J3">
        <f>SUMIFS(GameLog!AR:AR,GameLog!$D:$D,'KC F'!$A3,GameLog!$E:$E,INDEX(Positions!$A$1:$B$9,MATCH('KC F'!$B3,Positions!$A$1:$A$9,0),2),GameLog!$C:$C,"KC")</f>
        <v>0</v>
      </c>
      <c r="K3">
        <f>SUMIFS(GameLog!AS:AS,GameLog!$D:$D,'KC F'!$A3,GameLog!$E:$E,INDEX(Positions!$A$1:$B$9,MATCH('KC F'!$B3,Positions!$A$1:$A$9,0),2),GameLog!$C:$C,"KC")</f>
        <v>0</v>
      </c>
      <c r="L3">
        <f>SUMIFS(GameLog!AT:AT,GameLog!$D:$D,'KC F'!$A3,GameLog!$E:$E,INDEX(Positions!$A$1:$B$9,MATCH('KC F'!$B3,Positions!$A$1:$A$9,0),2),GameLog!$C:$C,"KC")</f>
        <v>0</v>
      </c>
      <c r="M3">
        <f>SUMIFS(GameLog!AU:AU,GameLog!$D:$D,'KC F'!$A3,GameLog!$E:$E,INDEX(Positions!$A$1:$B$9,MATCH('KC F'!$B3,Positions!$A$1:$A$9,0),2),GameLog!$C:$C,"KC")</f>
        <v>0</v>
      </c>
      <c r="N3">
        <f>SUMIFS(GameLog!AV:AV,GameLog!$D:$D,'KC F'!$A3,GameLog!$E:$E,INDEX(Positions!$A$1:$B$9,MATCH('KC F'!$B3,Positions!$A$1:$A$9,0),2),GameLog!$C:$C,"KC")</f>
        <v>0</v>
      </c>
      <c r="O3" s="8">
        <f t="shared" ref="O3:O66" si="0">IFERROR((F3+G3)/(F3+G3+H3),0)</f>
        <v>0</v>
      </c>
      <c r="P3" s="18" t="str">
        <f t="shared" ref="P3:P60" si="1">IF(B3="C",IFERROR(M3/(L3+M3),0),"")</f>
        <v/>
      </c>
      <c r="W3" s="15"/>
    </row>
    <row r="4" spans="1:23">
      <c r="A4" t="s">
        <v>2774</v>
      </c>
      <c r="B4" t="s">
        <v>2443</v>
      </c>
      <c r="C4">
        <f>COUNTIFS(GameLog!D:D,'KC F'!A4,GameLog!C:C,"KC",GameLog!E:E,INDEX(Positions!$A$1:$B$9,MATCH('KC F'!$B4,Positions!$A$1:$A$9,0),2))</f>
        <v>0</v>
      </c>
      <c r="D4">
        <f>SUMIFS(GameLog!F:F,GameLog!$D:$D,'KC F'!A4,GameLog!$E:$E,INDEX(Positions!$A$1:$B$9,MATCH('KC F'!$B4,Positions!$A$1:$A$9,0),2),GameLog!$C:$C,"KC")</f>
        <v>0</v>
      </c>
      <c r="E4" s="12">
        <f>SUMIFS(GameLog!AM:AM,GameLog!$D:$D,'KC F'!$A4,GameLog!$E:$E,INDEX(Positions!$A$1:$B$9,MATCH('KC F'!$B4,Positions!$A$1:$A$9,0),2),GameLog!$C:$C,"KC")</f>
        <v>0</v>
      </c>
      <c r="F4">
        <f>SUMIFS(GameLog!AN:AN,GameLog!$D:$D,'KC F'!$A4,GameLog!$E:$E,INDEX(Positions!$A$1:$B$9,MATCH('KC F'!$B4,Positions!$A$1:$A$9,0),2),GameLog!$C:$C,"KC")</f>
        <v>0</v>
      </c>
      <c r="G4">
        <f>SUMIFS(GameLog!AO:AO,GameLog!$D:$D,'KC F'!$A4,GameLog!$E:$E,INDEX(Positions!$A$1:$B$9,MATCH('KC F'!$B4,Positions!$A$1:$A$9,0),2),GameLog!$C:$C,"KC")</f>
        <v>0</v>
      </c>
      <c r="H4">
        <f>SUMIFS(GameLog!AP:AP,GameLog!$D:$D,'KC F'!$A4,GameLog!$E:$E,INDEX(Positions!$A$1:$B$9,MATCH('KC F'!$B4,Positions!$A$1:$A$9,0),2),GameLog!$C:$C,"KC")</f>
        <v>0</v>
      </c>
      <c r="I4">
        <f>SUMIFS(GameLog!AQ:AQ,GameLog!$D:$D,'KC F'!$A4,GameLog!$E:$E,INDEX(Positions!$A$1:$B$9,MATCH('KC F'!$B4,Positions!$A$1:$A$9,0),2),GameLog!$C:$C,"KC")</f>
        <v>0</v>
      </c>
      <c r="J4">
        <f>SUMIFS(GameLog!AR:AR,GameLog!$D:$D,'KC F'!$A4,GameLog!$E:$E,INDEX(Positions!$A$1:$B$9,MATCH('KC F'!$B4,Positions!$A$1:$A$9,0),2),GameLog!$C:$C,"KC")</f>
        <v>0</v>
      </c>
      <c r="K4">
        <f>SUMIFS(GameLog!AS:AS,GameLog!$D:$D,'KC F'!$A4,GameLog!$E:$E,INDEX(Positions!$A$1:$B$9,MATCH('KC F'!$B4,Positions!$A$1:$A$9,0),2),GameLog!$C:$C,"KC")</f>
        <v>0</v>
      </c>
      <c r="L4">
        <f>SUMIFS(GameLog!AT:AT,GameLog!$D:$D,'KC F'!$A4,GameLog!$E:$E,INDEX(Positions!$A$1:$B$9,MATCH('KC F'!$B4,Positions!$A$1:$A$9,0),2),GameLog!$C:$C,"KC")</f>
        <v>0</v>
      </c>
      <c r="M4">
        <f>SUMIFS(GameLog!AU:AU,GameLog!$D:$D,'KC F'!$A4,GameLog!$E:$E,INDEX(Positions!$A$1:$B$9,MATCH('KC F'!$B4,Positions!$A$1:$A$9,0),2),GameLog!$C:$C,"KC")</f>
        <v>0</v>
      </c>
      <c r="N4">
        <f>SUMIFS(GameLog!AV:AV,GameLog!$D:$D,'KC F'!$A4,GameLog!$E:$E,INDEX(Positions!$A$1:$B$9,MATCH('KC F'!$B4,Positions!$A$1:$A$9,0),2),GameLog!$C:$C,"KC")</f>
        <v>0</v>
      </c>
      <c r="O4" s="8">
        <f t="shared" si="0"/>
        <v>0</v>
      </c>
      <c r="P4" s="18" t="str">
        <f t="shared" si="1"/>
        <v/>
      </c>
      <c r="W4" s="15"/>
    </row>
    <row r="5" spans="1:23">
      <c r="A5" t="s">
        <v>2777</v>
      </c>
      <c r="B5" t="s">
        <v>2443</v>
      </c>
      <c r="C5">
        <f>COUNTIFS(GameLog!D:D,'KC F'!A5,GameLog!C:C,"KC",GameLog!E:E,INDEX(Positions!$A$1:$B$9,MATCH('KC F'!$B5,Positions!$A$1:$A$9,0),2))</f>
        <v>0</v>
      </c>
      <c r="D5">
        <f>SUMIFS(GameLog!F:F,GameLog!$D:$D,'KC F'!A5,GameLog!$E:$E,INDEX(Positions!$A$1:$B$9,MATCH('KC F'!$B5,Positions!$A$1:$A$9,0),2),GameLog!$C:$C,"KC")</f>
        <v>0</v>
      </c>
      <c r="E5" s="12">
        <f>SUMIFS(GameLog!AM:AM,GameLog!$D:$D,'KC F'!$A5,GameLog!$E:$E,INDEX(Positions!$A$1:$B$9,MATCH('KC F'!$B5,Positions!$A$1:$A$9,0),2),GameLog!$C:$C,"KC")</f>
        <v>0</v>
      </c>
      <c r="F5">
        <f>SUMIFS(GameLog!AN:AN,GameLog!$D:$D,'KC F'!$A5,GameLog!$E:$E,INDEX(Positions!$A$1:$B$9,MATCH('KC F'!$B5,Positions!$A$1:$A$9,0),2),GameLog!$C:$C,"KC")</f>
        <v>0</v>
      </c>
      <c r="G5">
        <f>SUMIFS(GameLog!AO:AO,GameLog!$D:$D,'KC F'!$A5,GameLog!$E:$E,INDEX(Positions!$A$1:$B$9,MATCH('KC F'!$B5,Positions!$A$1:$A$9,0),2),GameLog!$C:$C,"KC")</f>
        <v>0</v>
      </c>
      <c r="H5">
        <f>SUMIFS(GameLog!AP:AP,GameLog!$D:$D,'KC F'!$A5,GameLog!$E:$E,INDEX(Positions!$A$1:$B$9,MATCH('KC F'!$B5,Positions!$A$1:$A$9,0),2),GameLog!$C:$C,"KC")</f>
        <v>0</v>
      </c>
      <c r="I5">
        <f>SUMIFS(GameLog!AQ:AQ,GameLog!$D:$D,'KC F'!$A5,GameLog!$E:$E,INDEX(Positions!$A$1:$B$9,MATCH('KC F'!$B5,Positions!$A$1:$A$9,0),2),GameLog!$C:$C,"KC")</f>
        <v>0</v>
      </c>
      <c r="J5">
        <f>SUMIFS(GameLog!AR:AR,GameLog!$D:$D,'KC F'!$A5,GameLog!$E:$E,INDEX(Positions!$A$1:$B$9,MATCH('KC F'!$B5,Positions!$A$1:$A$9,0),2),GameLog!$C:$C,"KC")</f>
        <v>0</v>
      </c>
      <c r="K5">
        <f>SUMIFS(GameLog!AS:AS,GameLog!$D:$D,'KC F'!$A5,GameLog!$E:$E,INDEX(Positions!$A$1:$B$9,MATCH('KC F'!$B5,Positions!$A$1:$A$9,0),2),GameLog!$C:$C,"KC")</f>
        <v>0</v>
      </c>
      <c r="L5">
        <f>SUMIFS(GameLog!AT:AT,GameLog!$D:$D,'KC F'!$A5,GameLog!$E:$E,INDEX(Positions!$A$1:$B$9,MATCH('KC F'!$B5,Positions!$A$1:$A$9,0),2),GameLog!$C:$C,"KC")</f>
        <v>0</v>
      </c>
      <c r="M5">
        <f>SUMIFS(GameLog!AU:AU,GameLog!$D:$D,'KC F'!$A5,GameLog!$E:$E,INDEX(Positions!$A$1:$B$9,MATCH('KC F'!$B5,Positions!$A$1:$A$9,0),2),GameLog!$C:$C,"KC")</f>
        <v>0</v>
      </c>
      <c r="N5">
        <f>SUMIFS(GameLog!AV:AV,GameLog!$D:$D,'KC F'!$A5,GameLog!$E:$E,INDEX(Positions!$A$1:$B$9,MATCH('KC F'!$B5,Positions!$A$1:$A$9,0),2),GameLog!$C:$C,"KC")</f>
        <v>0</v>
      </c>
      <c r="O5" s="8">
        <f t="shared" si="0"/>
        <v>0</v>
      </c>
      <c r="P5" s="18" t="str">
        <f t="shared" si="1"/>
        <v/>
      </c>
      <c r="W5" s="15"/>
    </row>
    <row r="6" spans="1:23">
      <c r="A6" t="s">
        <v>2778</v>
      </c>
      <c r="B6" t="s">
        <v>2443</v>
      </c>
      <c r="C6">
        <f>COUNTIFS(GameLog!D:D,'KC F'!A6,GameLog!C:C,"KC",GameLog!E:E,INDEX(Positions!$A$1:$B$9,MATCH('KC F'!$B6,Positions!$A$1:$A$9,0),2))</f>
        <v>0</v>
      </c>
      <c r="D6">
        <f>SUMIFS(GameLog!F:F,GameLog!$D:$D,'KC F'!A6,GameLog!$E:$E,INDEX(Positions!$A$1:$B$9,MATCH('KC F'!$B6,Positions!$A$1:$A$9,0),2),GameLog!$C:$C,"KC")</f>
        <v>0</v>
      </c>
      <c r="E6" s="12">
        <f>SUMIFS(GameLog!AM:AM,GameLog!$D:$D,'KC F'!$A6,GameLog!$E:$E,INDEX(Positions!$A$1:$B$9,MATCH('KC F'!$B6,Positions!$A$1:$A$9,0),2),GameLog!$C:$C,"KC")</f>
        <v>0</v>
      </c>
      <c r="F6">
        <f>SUMIFS(GameLog!AN:AN,GameLog!$D:$D,'KC F'!$A6,GameLog!$E:$E,INDEX(Positions!$A$1:$B$9,MATCH('KC F'!$B6,Positions!$A$1:$A$9,0),2),GameLog!$C:$C,"KC")</f>
        <v>0</v>
      </c>
      <c r="G6">
        <f>SUMIFS(GameLog!AO:AO,GameLog!$D:$D,'KC F'!$A6,GameLog!$E:$E,INDEX(Positions!$A$1:$B$9,MATCH('KC F'!$B6,Positions!$A$1:$A$9,0),2),GameLog!$C:$C,"KC")</f>
        <v>0</v>
      </c>
      <c r="H6">
        <f>SUMIFS(GameLog!AP:AP,GameLog!$D:$D,'KC F'!$A6,GameLog!$E:$E,INDEX(Positions!$A$1:$B$9,MATCH('KC F'!$B6,Positions!$A$1:$A$9,0),2),GameLog!$C:$C,"KC")</f>
        <v>0</v>
      </c>
      <c r="I6">
        <f>SUMIFS(GameLog!AQ:AQ,GameLog!$D:$D,'KC F'!$A6,GameLog!$E:$E,INDEX(Positions!$A$1:$B$9,MATCH('KC F'!$B6,Positions!$A$1:$A$9,0),2),GameLog!$C:$C,"KC")</f>
        <v>0</v>
      </c>
      <c r="J6">
        <f>SUMIFS(GameLog!AR:AR,GameLog!$D:$D,'KC F'!$A6,GameLog!$E:$E,INDEX(Positions!$A$1:$B$9,MATCH('KC F'!$B6,Positions!$A$1:$A$9,0),2),GameLog!$C:$C,"KC")</f>
        <v>0</v>
      </c>
      <c r="K6">
        <f>SUMIFS(GameLog!AS:AS,GameLog!$D:$D,'KC F'!$A6,GameLog!$E:$E,INDEX(Positions!$A$1:$B$9,MATCH('KC F'!$B6,Positions!$A$1:$A$9,0),2),GameLog!$C:$C,"KC")</f>
        <v>0</v>
      </c>
      <c r="L6">
        <f>SUMIFS(GameLog!AT:AT,GameLog!$D:$D,'KC F'!$A6,GameLog!$E:$E,INDEX(Positions!$A$1:$B$9,MATCH('KC F'!$B6,Positions!$A$1:$A$9,0),2),GameLog!$C:$C,"KC")</f>
        <v>0</v>
      </c>
      <c r="M6">
        <f>SUMIFS(GameLog!AU:AU,GameLog!$D:$D,'KC F'!$A6,GameLog!$E:$E,INDEX(Positions!$A$1:$B$9,MATCH('KC F'!$B6,Positions!$A$1:$A$9,0),2),GameLog!$C:$C,"KC")</f>
        <v>0</v>
      </c>
      <c r="N6">
        <f>SUMIFS(GameLog!AV:AV,GameLog!$D:$D,'KC F'!$A6,GameLog!$E:$E,INDEX(Positions!$A$1:$B$9,MATCH('KC F'!$B6,Positions!$A$1:$A$9,0),2),GameLog!$C:$C,"KC")</f>
        <v>0</v>
      </c>
      <c r="O6" s="8">
        <f t="shared" si="0"/>
        <v>0</v>
      </c>
      <c r="P6" s="18" t="str">
        <f t="shared" si="1"/>
        <v/>
      </c>
      <c r="W6" s="15"/>
    </row>
    <row r="7" spans="1:23">
      <c r="A7" t="s">
        <v>2779</v>
      </c>
      <c r="B7" t="s">
        <v>2443</v>
      </c>
      <c r="C7">
        <f>COUNTIFS(GameLog!D:D,'KC F'!A7,GameLog!C:C,"KC",GameLog!E:E,INDEX(Positions!$A$1:$B$9,MATCH('KC F'!$B7,Positions!$A$1:$A$9,0),2))</f>
        <v>0</v>
      </c>
      <c r="D7">
        <f>SUMIFS(GameLog!F:F,GameLog!$D:$D,'KC F'!A7,GameLog!$E:$E,INDEX(Positions!$A$1:$B$9,MATCH('KC F'!$B7,Positions!$A$1:$A$9,0),2),GameLog!$C:$C,"KC")</f>
        <v>0</v>
      </c>
      <c r="E7" s="12">
        <f>SUMIFS(GameLog!AM:AM,GameLog!$D:$D,'KC F'!$A7,GameLog!$E:$E,INDEX(Positions!$A$1:$B$9,MATCH('KC F'!$B7,Positions!$A$1:$A$9,0),2),GameLog!$C:$C,"KC")</f>
        <v>0</v>
      </c>
      <c r="F7">
        <f>SUMIFS(GameLog!AN:AN,GameLog!$D:$D,'KC F'!$A7,GameLog!$E:$E,INDEX(Positions!$A$1:$B$9,MATCH('KC F'!$B7,Positions!$A$1:$A$9,0),2),GameLog!$C:$C,"KC")</f>
        <v>0</v>
      </c>
      <c r="G7">
        <f>SUMIFS(GameLog!AO:AO,GameLog!$D:$D,'KC F'!$A7,GameLog!$E:$E,INDEX(Positions!$A$1:$B$9,MATCH('KC F'!$B7,Positions!$A$1:$A$9,0),2),GameLog!$C:$C,"KC")</f>
        <v>0</v>
      </c>
      <c r="H7">
        <f>SUMIFS(GameLog!AP:AP,GameLog!$D:$D,'KC F'!$A7,GameLog!$E:$E,INDEX(Positions!$A$1:$B$9,MATCH('KC F'!$B7,Positions!$A$1:$A$9,0),2),GameLog!$C:$C,"KC")</f>
        <v>0</v>
      </c>
      <c r="I7">
        <f>SUMIFS(GameLog!AQ:AQ,GameLog!$D:$D,'KC F'!$A7,GameLog!$E:$E,INDEX(Positions!$A$1:$B$9,MATCH('KC F'!$B7,Positions!$A$1:$A$9,0),2),GameLog!$C:$C,"KC")</f>
        <v>0</v>
      </c>
      <c r="J7">
        <f>SUMIFS(GameLog!AR:AR,GameLog!$D:$D,'KC F'!$A7,GameLog!$E:$E,INDEX(Positions!$A$1:$B$9,MATCH('KC F'!$B7,Positions!$A$1:$A$9,0),2),GameLog!$C:$C,"KC")</f>
        <v>0</v>
      </c>
      <c r="K7">
        <f>SUMIFS(GameLog!AS:AS,GameLog!$D:$D,'KC F'!$A7,GameLog!$E:$E,INDEX(Positions!$A$1:$B$9,MATCH('KC F'!$B7,Positions!$A$1:$A$9,0),2),GameLog!$C:$C,"KC")</f>
        <v>0</v>
      </c>
      <c r="L7">
        <f>SUMIFS(GameLog!AT:AT,GameLog!$D:$D,'KC F'!$A7,GameLog!$E:$E,INDEX(Positions!$A$1:$B$9,MATCH('KC F'!$B7,Positions!$A$1:$A$9,0),2),GameLog!$C:$C,"KC")</f>
        <v>0</v>
      </c>
      <c r="M7">
        <f>SUMIFS(GameLog!AU:AU,GameLog!$D:$D,'KC F'!$A7,GameLog!$E:$E,INDEX(Positions!$A$1:$B$9,MATCH('KC F'!$B7,Positions!$A$1:$A$9,0),2),GameLog!$C:$C,"KC")</f>
        <v>0</v>
      </c>
      <c r="N7">
        <f>SUMIFS(GameLog!AV:AV,GameLog!$D:$D,'KC F'!$A7,GameLog!$E:$E,INDEX(Positions!$A$1:$B$9,MATCH('KC F'!$B7,Positions!$A$1:$A$9,0),2),GameLog!$C:$C,"KC")</f>
        <v>0</v>
      </c>
      <c r="O7" s="8">
        <f t="shared" si="0"/>
        <v>0</v>
      </c>
      <c r="P7" s="18" t="str">
        <f t="shared" si="1"/>
        <v/>
      </c>
      <c r="W7" s="15"/>
    </row>
    <row r="8" spans="1:23">
      <c r="A8" t="s">
        <v>2775</v>
      </c>
      <c r="B8" t="s">
        <v>2443</v>
      </c>
      <c r="C8">
        <f>COUNTIFS(GameLog!D:D,'KC F'!A8,GameLog!C:C,"KC",GameLog!E:E,INDEX(Positions!$A$1:$B$9,MATCH('KC F'!$B8,Positions!$A$1:$A$9,0),2))</f>
        <v>0</v>
      </c>
      <c r="D8">
        <f>SUMIFS(GameLog!F:F,GameLog!$D:$D,'KC F'!A8,GameLog!$E:$E,INDEX(Positions!$A$1:$B$9,MATCH('KC F'!$B8,Positions!$A$1:$A$9,0),2),GameLog!$C:$C,"KC")</f>
        <v>0</v>
      </c>
      <c r="E8" s="12">
        <f>SUMIFS(GameLog!AM:AM,GameLog!$D:$D,'KC F'!$A8,GameLog!$E:$E,INDEX(Positions!$A$1:$B$9,MATCH('KC F'!$B8,Positions!$A$1:$A$9,0),2),GameLog!$C:$C,"KC")</f>
        <v>0</v>
      </c>
      <c r="F8">
        <f>SUMIFS(GameLog!AN:AN,GameLog!$D:$D,'KC F'!$A8,GameLog!$E:$E,INDEX(Positions!$A$1:$B$9,MATCH('KC F'!$B8,Positions!$A$1:$A$9,0),2),GameLog!$C:$C,"KC")</f>
        <v>0</v>
      </c>
      <c r="G8">
        <f>SUMIFS(GameLog!AO:AO,GameLog!$D:$D,'KC F'!$A8,GameLog!$E:$E,INDEX(Positions!$A$1:$B$9,MATCH('KC F'!$B8,Positions!$A$1:$A$9,0),2),GameLog!$C:$C,"KC")</f>
        <v>0</v>
      </c>
      <c r="H8">
        <f>SUMIFS(GameLog!AP:AP,GameLog!$D:$D,'KC F'!$A8,GameLog!$E:$E,INDEX(Positions!$A$1:$B$9,MATCH('KC F'!$B8,Positions!$A$1:$A$9,0),2),GameLog!$C:$C,"KC")</f>
        <v>0</v>
      </c>
      <c r="I8">
        <f>SUMIFS(GameLog!AQ:AQ,GameLog!$D:$D,'KC F'!$A8,GameLog!$E:$E,INDEX(Positions!$A$1:$B$9,MATCH('KC F'!$B8,Positions!$A$1:$A$9,0),2),GameLog!$C:$C,"KC")</f>
        <v>0</v>
      </c>
      <c r="J8">
        <f>SUMIFS(GameLog!AR:AR,GameLog!$D:$D,'KC F'!$A8,GameLog!$E:$E,INDEX(Positions!$A$1:$B$9,MATCH('KC F'!$B8,Positions!$A$1:$A$9,0),2),GameLog!$C:$C,"KC")</f>
        <v>0</v>
      </c>
      <c r="K8">
        <f>SUMIFS(GameLog!AS:AS,GameLog!$D:$D,'KC F'!$A8,GameLog!$E:$E,INDEX(Positions!$A$1:$B$9,MATCH('KC F'!$B8,Positions!$A$1:$A$9,0),2),GameLog!$C:$C,"KC")</f>
        <v>0</v>
      </c>
      <c r="L8">
        <f>SUMIFS(GameLog!AT:AT,GameLog!$D:$D,'KC F'!$A8,GameLog!$E:$E,INDEX(Positions!$A$1:$B$9,MATCH('KC F'!$B8,Positions!$A$1:$A$9,0),2),GameLog!$C:$C,"KC")</f>
        <v>0</v>
      </c>
      <c r="M8">
        <f>SUMIFS(GameLog!AU:AU,GameLog!$D:$D,'KC F'!$A8,GameLog!$E:$E,INDEX(Positions!$A$1:$B$9,MATCH('KC F'!$B8,Positions!$A$1:$A$9,0),2),GameLog!$C:$C,"KC")</f>
        <v>0</v>
      </c>
      <c r="N8">
        <f>SUMIFS(GameLog!AV:AV,GameLog!$D:$D,'KC F'!$A8,GameLog!$E:$E,INDEX(Positions!$A$1:$B$9,MATCH('KC F'!$B8,Positions!$A$1:$A$9,0),2),GameLog!$C:$C,"KC")</f>
        <v>0</v>
      </c>
      <c r="O8" s="8">
        <f t="shared" si="0"/>
        <v>0</v>
      </c>
      <c r="P8" s="18" t="str">
        <f t="shared" si="1"/>
        <v/>
      </c>
      <c r="W8" s="15"/>
    </row>
    <row r="9" spans="1:23">
      <c r="A9" t="s">
        <v>2780</v>
      </c>
      <c r="B9" t="s">
        <v>2443</v>
      </c>
      <c r="C9">
        <f>COUNTIFS(GameLog!D:D,'KC F'!A9,GameLog!C:C,"KC",GameLog!E:E,INDEX(Positions!$A$1:$B$9,MATCH('KC F'!$B9,Positions!$A$1:$A$9,0),2))</f>
        <v>2</v>
      </c>
      <c r="D9">
        <f>SUMIFS(GameLog!F:F,GameLog!$D:$D,'KC F'!A9,GameLog!$E:$E,INDEX(Positions!$A$1:$B$9,MATCH('KC F'!$B9,Positions!$A$1:$A$9,0),2),GameLog!$C:$C,"KC")</f>
        <v>0</v>
      </c>
      <c r="E9" s="12">
        <f>SUMIFS(GameLog!AM:AM,GameLog!$D:$D,'KC F'!$A9,GameLog!$E:$E,INDEX(Positions!$A$1:$B$9,MATCH('KC F'!$B9,Positions!$A$1:$A$9,0),2),GameLog!$C:$C,"KC")</f>
        <v>1.6666666666666665</v>
      </c>
      <c r="F9">
        <f>SUMIFS(GameLog!AN:AN,GameLog!$D:$D,'KC F'!$A9,GameLog!$E:$E,INDEX(Positions!$A$1:$B$9,MATCH('KC F'!$B9,Positions!$A$1:$A$9,0),2),GameLog!$C:$C,"KC")</f>
        <v>0</v>
      </c>
      <c r="G9">
        <f>SUMIFS(GameLog!AO:AO,GameLog!$D:$D,'KC F'!$A9,GameLog!$E:$E,INDEX(Positions!$A$1:$B$9,MATCH('KC F'!$B9,Positions!$A$1:$A$9,0),2),GameLog!$C:$C,"KC")</f>
        <v>1</v>
      </c>
      <c r="H9">
        <f>SUMIFS(GameLog!AP:AP,GameLog!$D:$D,'KC F'!$A9,GameLog!$E:$E,INDEX(Positions!$A$1:$B$9,MATCH('KC F'!$B9,Positions!$A$1:$A$9,0),2),GameLog!$C:$C,"KC")</f>
        <v>0</v>
      </c>
      <c r="I9">
        <f>SUMIFS(GameLog!AQ:AQ,GameLog!$D:$D,'KC F'!$A9,GameLog!$E:$E,INDEX(Positions!$A$1:$B$9,MATCH('KC F'!$B9,Positions!$A$1:$A$9,0),2),GameLog!$C:$C,"KC")</f>
        <v>0</v>
      </c>
      <c r="J9">
        <f>SUMIFS(GameLog!AR:AR,GameLog!$D:$D,'KC F'!$A9,GameLog!$E:$E,INDEX(Positions!$A$1:$B$9,MATCH('KC F'!$B9,Positions!$A$1:$A$9,0),2),GameLog!$C:$C,"KC")</f>
        <v>0</v>
      </c>
      <c r="K9">
        <f>SUMIFS(GameLog!AS:AS,GameLog!$D:$D,'KC F'!$A9,GameLog!$E:$E,INDEX(Positions!$A$1:$B$9,MATCH('KC F'!$B9,Positions!$A$1:$A$9,0),2),GameLog!$C:$C,"KC")</f>
        <v>0</v>
      </c>
      <c r="L9">
        <f>SUMIFS(GameLog!AT:AT,GameLog!$D:$D,'KC F'!$A9,GameLog!$E:$E,INDEX(Positions!$A$1:$B$9,MATCH('KC F'!$B9,Positions!$A$1:$A$9,0),2),GameLog!$C:$C,"KC")</f>
        <v>0</v>
      </c>
      <c r="M9">
        <f>SUMIFS(GameLog!AU:AU,GameLog!$D:$D,'KC F'!$A9,GameLog!$E:$E,INDEX(Positions!$A$1:$B$9,MATCH('KC F'!$B9,Positions!$A$1:$A$9,0),2),GameLog!$C:$C,"KC")</f>
        <v>0</v>
      </c>
      <c r="N9">
        <f>SUMIFS(GameLog!AV:AV,GameLog!$D:$D,'KC F'!$A9,GameLog!$E:$E,INDEX(Positions!$A$1:$B$9,MATCH('KC F'!$B9,Positions!$A$1:$A$9,0),2),GameLog!$C:$C,"KC")</f>
        <v>0</v>
      </c>
      <c r="O9" s="8">
        <f t="shared" si="0"/>
        <v>1</v>
      </c>
      <c r="P9" s="18" t="str">
        <f t="shared" si="1"/>
        <v/>
      </c>
      <c r="W9" s="15"/>
    </row>
    <row r="10" spans="1:23">
      <c r="A10" t="s">
        <v>2781</v>
      </c>
      <c r="B10" t="s">
        <v>2443</v>
      </c>
      <c r="C10">
        <f>COUNTIFS(GameLog!D:D,'KC F'!A10,GameLog!C:C,"KC",GameLog!E:E,INDEX(Positions!$A$1:$B$9,MATCH('KC F'!$B10,Positions!$A$1:$A$9,0),2))</f>
        <v>0</v>
      </c>
      <c r="D10">
        <f>SUMIFS(GameLog!F:F,GameLog!$D:$D,'KC F'!A10,GameLog!$E:$E,INDEX(Positions!$A$1:$B$9,MATCH('KC F'!$B10,Positions!$A$1:$A$9,0),2),GameLog!$C:$C,"KC")</f>
        <v>0</v>
      </c>
      <c r="E10" s="12">
        <f>SUMIFS(GameLog!AM:AM,GameLog!$D:$D,'KC F'!$A10,GameLog!$E:$E,INDEX(Positions!$A$1:$B$9,MATCH('KC F'!$B10,Positions!$A$1:$A$9,0),2),GameLog!$C:$C,"KC")</f>
        <v>0</v>
      </c>
      <c r="F10">
        <f>SUMIFS(GameLog!AN:AN,GameLog!$D:$D,'KC F'!$A10,GameLog!$E:$E,INDEX(Positions!$A$1:$B$9,MATCH('KC F'!$B10,Positions!$A$1:$A$9,0),2),GameLog!$C:$C,"KC")</f>
        <v>0</v>
      </c>
      <c r="G10">
        <f>SUMIFS(GameLog!AO:AO,GameLog!$D:$D,'KC F'!$A10,GameLog!$E:$E,INDEX(Positions!$A$1:$B$9,MATCH('KC F'!$B10,Positions!$A$1:$A$9,0),2),GameLog!$C:$C,"KC")</f>
        <v>0</v>
      </c>
      <c r="H10">
        <f>SUMIFS(GameLog!AP:AP,GameLog!$D:$D,'KC F'!$A10,GameLog!$E:$E,INDEX(Positions!$A$1:$B$9,MATCH('KC F'!$B10,Positions!$A$1:$A$9,0),2),GameLog!$C:$C,"KC")</f>
        <v>0</v>
      </c>
      <c r="I10">
        <f>SUMIFS(GameLog!AQ:AQ,GameLog!$D:$D,'KC F'!$A10,GameLog!$E:$E,INDEX(Positions!$A$1:$B$9,MATCH('KC F'!$B10,Positions!$A$1:$A$9,0),2),GameLog!$C:$C,"KC")</f>
        <v>0</v>
      </c>
      <c r="J10">
        <f>SUMIFS(GameLog!AR:AR,GameLog!$D:$D,'KC F'!$A10,GameLog!$E:$E,INDEX(Positions!$A$1:$B$9,MATCH('KC F'!$B10,Positions!$A$1:$A$9,0),2),GameLog!$C:$C,"KC")</f>
        <v>0</v>
      </c>
      <c r="K10">
        <f>SUMIFS(GameLog!AS:AS,GameLog!$D:$D,'KC F'!$A10,GameLog!$E:$E,INDEX(Positions!$A$1:$B$9,MATCH('KC F'!$B10,Positions!$A$1:$A$9,0),2),GameLog!$C:$C,"KC")</f>
        <v>0</v>
      </c>
      <c r="L10">
        <f>SUMIFS(GameLog!AT:AT,GameLog!$D:$D,'KC F'!$A10,GameLog!$E:$E,INDEX(Positions!$A$1:$B$9,MATCH('KC F'!$B10,Positions!$A$1:$A$9,0),2),GameLog!$C:$C,"KC")</f>
        <v>0</v>
      </c>
      <c r="M10">
        <f>SUMIFS(GameLog!AU:AU,GameLog!$D:$D,'KC F'!$A10,GameLog!$E:$E,INDEX(Positions!$A$1:$B$9,MATCH('KC F'!$B10,Positions!$A$1:$A$9,0),2),GameLog!$C:$C,"KC")</f>
        <v>0</v>
      </c>
      <c r="N10">
        <f>SUMIFS(GameLog!AV:AV,GameLog!$D:$D,'KC F'!$A10,GameLog!$E:$E,INDEX(Positions!$A$1:$B$9,MATCH('KC F'!$B10,Positions!$A$1:$A$9,0),2),GameLog!$C:$C,"KC")</f>
        <v>0</v>
      </c>
      <c r="O10" s="8">
        <f t="shared" si="0"/>
        <v>0</v>
      </c>
      <c r="P10" s="18" t="str">
        <f t="shared" si="1"/>
        <v/>
      </c>
      <c r="W10" s="15"/>
    </row>
    <row r="11" spans="1:23">
      <c r="A11" t="s">
        <v>2782</v>
      </c>
      <c r="B11" t="s">
        <v>2443</v>
      </c>
      <c r="C11">
        <f>COUNTIFS(GameLog!D:D,'KC F'!A11,GameLog!C:C,"KC",GameLog!E:E,INDEX(Positions!$A$1:$B$9,MATCH('KC F'!$B11,Positions!$A$1:$A$9,0),2))</f>
        <v>0</v>
      </c>
      <c r="D11">
        <f>SUMIFS(GameLog!F:F,GameLog!$D:$D,'KC F'!A11,GameLog!$E:$E,INDEX(Positions!$A$1:$B$9,MATCH('KC F'!$B11,Positions!$A$1:$A$9,0),2),GameLog!$C:$C,"KC")</f>
        <v>0</v>
      </c>
      <c r="E11" s="12">
        <f>SUMIFS(GameLog!AM:AM,GameLog!$D:$D,'KC F'!$A11,GameLog!$E:$E,INDEX(Positions!$A$1:$B$9,MATCH('KC F'!$B11,Positions!$A$1:$A$9,0),2),GameLog!$C:$C,"KC")</f>
        <v>0</v>
      </c>
      <c r="F11">
        <f>SUMIFS(GameLog!AN:AN,GameLog!$D:$D,'KC F'!$A11,GameLog!$E:$E,INDEX(Positions!$A$1:$B$9,MATCH('KC F'!$B11,Positions!$A$1:$A$9,0),2),GameLog!$C:$C,"KC")</f>
        <v>0</v>
      </c>
      <c r="G11">
        <f>SUMIFS(GameLog!AO:AO,GameLog!$D:$D,'KC F'!$A11,GameLog!$E:$E,INDEX(Positions!$A$1:$B$9,MATCH('KC F'!$B11,Positions!$A$1:$A$9,0),2),GameLog!$C:$C,"KC")</f>
        <v>0</v>
      </c>
      <c r="H11">
        <f>SUMIFS(GameLog!AP:AP,GameLog!$D:$D,'KC F'!$A11,GameLog!$E:$E,INDEX(Positions!$A$1:$B$9,MATCH('KC F'!$B11,Positions!$A$1:$A$9,0),2),GameLog!$C:$C,"KC")</f>
        <v>0</v>
      </c>
      <c r="I11">
        <f>SUMIFS(GameLog!AQ:AQ,GameLog!$D:$D,'KC F'!$A11,GameLog!$E:$E,INDEX(Positions!$A$1:$B$9,MATCH('KC F'!$B11,Positions!$A$1:$A$9,0),2),GameLog!$C:$C,"KC")</f>
        <v>0</v>
      </c>
      <c r="J11">
        <f>SUMIFS(GameLog!AR:AR,GameLog!$D:$D,'KC F'!$A11,GameLog!$E:$E,INDEX(Positions!$A$1:$B$9,MATCH('KC F'!$B11,Positions!$A$1:$A$9,0),2),GameLog!$C:$C,"KC")</f>
        <v>0</v>
      </c>
      <c r="K11">
        <f>SUMIFS(GameLog!AS:AS,GameLog!$D:$D,'KC F'!$A11,GameLog!$E:$E,INDEX(Positions!$A$1:$B$9,MATCH('KC F'!$B11,Positions!$A$1:$A$9,0),2),GameLog!$C:$C,"KC")</f>
        <v>0</v>
      </c>
      <c r="L11">
        <f>SUMIFS(GameLog!AT:AT,GameLog!$D:$D,'KC F'!$A11,GameLog!$E:$E,INDEX(Positions!$A$1:$B$9,MATCH('KC F'!$B11,Positions!$A$1:$A$9,0),2),GameLog!$C:$C,"KC")</f>
        <v>0</v>
      </c>
      <c r="M11">
        <f>SUMIFS(GameLog!AU:AU,GameLog!$D:$D,'KC F'!$A11,GameLog!$E:$E,INDEX(Positions!$A$1:$B$9,MATCH('KC F'!$B11,Positions!$A$1:$A$9,0),2),GameLog!$C:$C,"KC")</f>
        <v>0</v>
      </c>
      <c r="N11">
        <f>SUMIFS(GameLog!AV:AV,GameLog!$D:$D,'KC F'!$A11,GameLog!$E:$E,INDEX(Positions!$A$1:$B$9,MATCH('KC F'!$B11,Positions!$A$1:$A$9,0),2),GameLog!$C:$C,"KC")</f>
        <v>0</v>
      </c>
      <c r="O11" s="8">
        <f t="shared" si="0"/>
        <v>0</v>
      </c>
      <c r="P11" s="18" t="str">
        <f t="shared" si="1"/>
        <v/>
      </c>
      <c r="W11" s="15"/>
    </row>
    <row r="12" spans="1:23">
      <c r="A12" t="s">
        <v>2783</v>
      </c>
      <c r="B12" t="s">
        <v>2443</v>
      </c>
      <c r="C12">
        <f>COUNTIFS(GameLog!D:D,'KC F'!A12,GameLog!C:C,"KC",GameLog!E:E,INDEX(Positions!$A$1:$B$9,MATCH('KC F'!$B12,Positions!$A$1:$A$9,0),2))</f>
        <v>0</v>
      </c>
      <c r="D12">
        <f>SUMIFS(GameLog!F:F,GameLog!$D:$D,'KC F'!A12,GameLog!$E:$E,INDEX(Positions!$A$1:$B$9,MATCH('KC F'!$B12,Positions!$A$1:$A$9,0),2),GameLog!$C:$C,"KC")</f>
        <v>0</v>
      </c>
      <c r="E12" s="12">
        <f>SUMIFS(GameLog!AM:AM,GameLog!$D:$D,'KC F'!$A12,GameLog!$E:$E,INDEX(Positions!$A$1:$B$9,MATCH('KC F'!$B12,Positions!$A$1:$A$9,0),2),GameLog!$C:$C,"KC")</f>
        <v>0</v>
      </c>
      <c r="F12">
        <f>SUMIFS(GameLog!AN:AN,GameLog!$D:$D,'KC F'!$A12,GameLog!$E:$E,INDEX(Positions!$A$1:$B$9,MATCH('KC F'!$B12,Positions!$A$1:$A$9,0),2),GameLog!$C:$C,"KC")</f>
        <v>0</v>
      </c>
      <c r="G12">
        <f>SUMIFS(GameLog!AO:AO,GameLog!$D:$D,'KC F'!$A12,GameLog!$E:$E,INDEX(Positions!$A$1:$B$9,MATCH('KC F'!$B12,Positions!$A$1:$A$9,0),2),GameLog!$C:$C,"KC")</f>
        <v>0</v>
      </c>
      <c r="H12">
        <f>SUMIFS(GameLog!AP:AP,GameLog!$D:$D,'KC F'!$A12,GameLog!$E:$E,INDEX(Positions!$A$1:$B$9,MATCH('KC F'!$B12,Positions!$A$1:$A$9,0),2),GameLog!$C:$C,"KC")</f>
        <v>0</v>
      </c>
      <c r="I12">
        <f>SUMIFS(GameLog!AQ:AQ,GameLog!$D:$D,'KC F'!$A12,GameLog!$E:$E,INDEX(Positions!$A$1:$B$9,MATCH('KC F'!$B12,Positions!$A$1:$A$9,0),2),GameLog!$C:$C,"KC")</f>
        <v>0</v>
      </c>
      <c r="J12">
        <f>SUMIFS(GameLog!AR:AR,GameLog!$D:$D,'KC F'!$A12,GameLog!$E:$E,INDEX(Positions!$A$1:$B$9,MATCH('KC F'!$B12,Positions!$A$1:$A$9,0),2),GameLog!$C:$C,"KC")</f>
        <v>0</v>
      </c>
      <c r="K12">
        <f>SUMIFS(GameLog!AS:AS,GameLog!$D:$D,'KC F'!$A12,GameLog!$E:$E,INDEX(Positions!$A$1:$B$9,MATCH('KC F'!$B12,Positions!$A$1:$A$9,0),2),GameLog!$C:$C,"KC")</f>
        <v>0</v>
      </c>
      <c r="L12">
        <f>SUMIFS(GameLog!AT:AT,GameLog!$D:$D,'KC F'!$A12,GameLog!$E:$E,INDEX(Positions!$A$1:$B$9,MATCH('KC F'!$B12,Positions!$A$1:$A$9,0),2),GameLog!$C:$C,"KC")</f>
        <v>0</v>
      </c>
      <c r="M12">
        <f>SUMIFS(GameLog!AU:AU,GameLog!$D:$D,'KC F'!$A12,GameLog!$E:$E,INDEX(Positions!$A$1:$B$9,MATCH('KC F'!$B12,Positions!$A$1:$A$9,0),2),GameLog!$C:$C,"KC")</f>
        <v>0</v>
      </c>
      <c r="N12">
        <f>SUMIFS(GameLog!AV:AV,GameLog!$D:$D,'KC F'!$A12,GameLog!$E:$E,INDEX(Positions!$A$1:$B$9,MATCH('KC F'!$B12,Positions!$A$1:$A$9,0),2),GameLog!$C:$C,"KC")</f>
        <v>0</v>
      </c>
      <c r="O12" s="8">
        <f t="shared" si="0"/>
        <v>0</v>
      </c>
      <c r="P12" s="18" t="str">
        <f t="shared" si="1"/>
        <v/>
      </c>
      <c r="W12" s="15"/>
    </row>
    <row r="13" spans="1:23">
      <c r="A13" t="s">
        <v>2784</v>
      </c>
      <c r="B13" t="s">
        <v>2443</v>
      </c>
      <c r="C13">
        <f>COUNTIFS(GameLog!D:D,'KC F'!A13,GameLog!C:C,"KC",GameLog!E:E,INDEX(Positions!$A$1:$B$9,MATCH('KC F'!$B13,Positions!$A$1:$A$9,0),2))</f>
        <v>0</v>
      </c>
      <c r="D13">
        <f>SUMIFS(GameLog!F:F,GameLog!$D:$D,'KC F'!A13,GameLog!$E:$E,INDEX(Positions!$A$1:$B$9,MATCH('KC F'!$B13,Positions!$A$1:$A$9,0),2),GameLog!$C:$C,"KC")</f>
        <v>0</v>
      </c>
      <c r="E13" s="12">
        <f>SUMIFS(GameLog!AM:AM,GameLog!$D:$D,'KC F'!$A13,GameLog!$E:$E,INDEX(Positions!$A$1:$B$9,MATCH('KC F'!$B13,Positions!$A$1:$A$9,0),2),GameLog!$C:$C,"KC")</f>
        <v>0</v>
      </c>
      <c r="F13">
        <f>SUMIFS(GameLog!AN:AN,GameLog!$D:$D,'KC F'!$A13,GameLog!$E:$E,INDEX(Positions!$A$1:$B$9,MATCH('KC F'!$B13,Positions!$A$1:$A$9,0),2),GameLog!$C:$C,"KC")</f>
        <v>0</v>
      </c>
      <c r="G13">
        <f>SUMIFS(GameLog!AO:AO,GameLog!$D:$D,'KC F'!$A13,GameLog!$E:$E,INDEX(Positions!$A$1:$B$9,MATCH('KC F'!$B13,Positions!$A$1:$A$9,0),2),GameLog!$C:$C,"KC")</f>
        <v>0</v>
      </c>
      <c r="H13">
        <f>SUMIFS(GameLog!AP:AP,GameLog!$D:$D,'KC F'!$A13,GameLog!$E:$E,INDEX(Positions!$A$1:$B$9,MATCH('KC F'!$B13,Positions!$A$1:$A$9,0),2),GameLog!$C:$C,"KC")</f>
        <v>0</v>
      </c>
      <c r="I13">
        <f>SUMIFS(GameLog!AQ:AQ,GameLog!$D:$D,'KC F'!$A13,GameLog!$E:$E,INDEX(Positions!$A$1:$B$9,MATCH('KC F'!$B13,Positions!$A$1:$A$9,0),2),GameLog!$C:$C,"KC")</f>
        <v>0</v>
      </c>
      <c r="J13">
        <f>SUMIFS(GameLog!AR:AR,GameLog!$D:$D,'KC F'!$A13,GameLog!$E:$E,INDEX(Positions!$A$1:$B$9,MATCH('KC F'!$B13,Positions!$A$1:$A$9,0),2),GameLog!$C:$C,"KC")</f>
        <v>0</v>
      </c>
      <c r="K13">
        <f>SUMIFS(GameLog!AS:AS,GameLog!$D:$D,'KC F'!$A13,GameLog!$E:$E,INDEX(Positions!$A$1:$B$9,MATCH('KC F'!$B13,Positions!$A$1:$A$9,0),2),GameLog!$C:$C,"KC")</f>
        <v>0</v>
      </c>
      <c r="L13">
        <f>SUMIFS(GameLog!AT:AT,GameLog!$D:$D,'KC F'!$A13,GameLog!$E:$E,INDEX(Positions!$A$1:$B$9,MATCH('KC F'!$B13,Positions!$A$1:$A$9,0),2),GameLog!$C:$C,"KC")</f>
        <v>0</v>
      </c>
      <c r="M13">
        <f>SUMIFS(GameLog!AU:AU,GameLog!$D:$D,'KC F'!$A13,GameLog!$E:$E,INDEX(Positions!$A$1:$B$9,MATCH('KC F'!$B13,Positions!$A$1:$A$9,0),2),GameLog!$C:$C,"KC")</f>
        <v>0</v>
      </c>
      <c r="N13">
        <f>SUMIFS(GameLog!AV:AV,GameLog!$D:$D,'KC F'!$A13,GameLog!$E:$E,INDEX(Positions!$A$1:$B$9,MATCH('KC F'!$B13,Positions!$A$1:$A$9,0),2),GameLog!$C:$C,"KC")</f>
        <v>0</v>
      </c>
      <c r="O13" s="8">
        <f t="shared" si="0"/>
        <v>0</v>
      </c>
      <c r="P13" s="18" t="str">
        <f t="shared" si="1"/>
        <v/>
      </c>
      <c r="W13" s="15"/>
    </row>
    <row r="14" spans="1:23">
      <c r="A14" t="s">
        <v>2785</v>
      </c>
      <c r="B14" t="s">
        <v>2443</v>
      </c>
      <c r="C14">
        <f>COUNTIFS(GameLog!D:D,'KC F'!A14,GameLog!C:C,"KC",GameLog!E:E,INDEX(Positions!$A$1:$B$9,MATCH('KC F'!$B14,Positions!$A$1:$A$9,0),2))</f>
        <v>0</v>
      </c>
      <c r="D14">
        <f>SUMIFS(GameLog!F:F,GameLog!$D:$D,'KC F'!A14,GameLog!$E:$E,INDEX(Positions!$A$1:$B$9,MATCH('KC F'!$B14,Positions!$A$1:$A$9,0),2),GameLog!$C:$C,"KC")</f>
        <v>0</v>
      </c>
      <c r="E14" s="12">
        <f>SUMIFS(GameLog!AM:AM,GameLog!$D:$D,'KC F'!$A14,GameLog!$E:$E,INDEX(Positions!$A$1:$B$9,MATCH('KC F'!$B14,Positions!$A$1:$A$9,0),2),GameLog!$C:$C,"KC")</f>
        <v>0</v>
      </c>
      <c r="F14">
        <f>SUMIFS(GameLog!AN:AN,GameLog!$D:$D,'KC F'!$A14,GameLog!$E:$E,INDEX(Positions!$A$1:$B$9,MATCH('KC F'!$B14,Positions!$A$1:$A$9,0),2),GameLog!$C:$C,"KC")</f>
        <v>0</v>
      </c>
      <c r="G14">
        <f>SUMIFS(GameLog!AO:AO,GameLog!$D:$D,'KC F'!$A14,GameLog!$E:$E,INDEX(Positions!$A$1:$B$9,MATCH('KC F'!$B14,Positions!$A$1:$A$9,0),2),GameLog!$C:$C,"KC")</f>
        <v>0</v>
      </c>
      <c r="H14">
        <f>SUMIFS(GameLog!AP:AP,GameLog!$D:$D,'KC F'!$A14,GameLog!$E:$E,INDEX(Positions!$A$1:$B$9,MATCH('KC F'!$B14,Positions!$A$1:$A$9,0),2),GameLog!$C:$C,"KC")</f>
        <v>0</v>
      </c>
      <c r="I14">
        <f>SUMIFS(GameLog!AQ:AQ,GameLog!$D:$D,'KC F'!$A14,GameLog!$E:$E,INDEX(Positions!$A$1:$B$9,MATCH('KC F'!$B14,Positions!$A$1:$A$9,0),2),GameLog!$C:$C,"KC")</f>
        <v>0</v>
      </c>
      <c r="J14">
        <f>SUMIFS(GameLog!AR:AR,GameLog!$D:$D,'KC F'!$A14,GameLog!$E:$E,INDEX(Positions!$A$1:$B$9,MATCH('KC F'!$B14,Positions!$A$1:$A$9,0),2),GameLog!$C:$C,"KC")</f>
        <v>0</v>
      </c>
      <c r="K14">
        <f>SUMIFS(GameLog!AS:AS,GameLog!$D:$D,'KC F'!$A14,GameLog!$E:$E,INDEX(Positions!$A$1:$B$9,MATCH('KC F'!$B14,Positions!$A$1:$A$9,0),2),GameLog!$C:$C,"KC")</f>
        <v>0</v>
      </c>
      <c r="L14">
        <f>SUMIFS(GameLog!AT:AT,GameLog!$D:$D,'KC F'!$A14,GameLog!$E:$E,INDEX(Positions!$A$1:$B$9,MATCH('KC F'!$B14,Positions!$A$1:$A$9,0),2),GameLog!$C:$C,"KC")</f>
        <v>0</v>
      </c>
      <c r="M14">
        <f>SUMIFS(GameLog!AU:AU,GameLog!$D:$D,'KC F'!$A14,GameLog!$E:$E,INDEX(Positions!$A$1:$B$9,MATCH('KC F'!$B14,Positions!$A$1:$A$9,0),2),GameLog!$C:$C,"KC")</f>
        <v>0</v>
      </c>
      <c r="N14">
        <f>SUMIFS(GameLog!AV:AV,GameLog!$D:$D,'KC F'!$A14,GameLog!$E:$E,INDEX(Positions!$A$1:$B$9,MATCH('KC F'!$B14,Positions!$A$1:$A$9,0),2),GameLog!$C:$C,"KC")</f>
        <v>0</v>
      </c>
      <c r="O14" s="8">
        <f t="shared" si="0"/>
        <v>0</v>
      </c>
      <c r="P14" s="18" t="str">
        <f t="shared" si="1"/>
        <v/>
      </c>
      <c r="W14" s="15"/>
    </row>
    <row r="15" spans="1:23">
      <c r="A15" t="s">
        <v>2786</v>
      </c>
      <c r="B15" t="s">
        <v>2443</v>
      </c>
      <c r="C15">
        <f>COUNTIFS(GameLog!D:D,'KC F'!A15,GameLog!C:C,"KC",GameLog!E:E,INDEX(Positions!$A$1:$B$9,MATCH('KC F'!$B15,Positions!$A$1:$A$9,0),2))</f>
        <v>0</v>
      </c>
      <c r="D15">
        <f>SUMIFS(GameLog!F:F,GameLog!$D:$D,'KC F'!A15,GameLog!$E:$E,INDEX(Positions!$A$1:$B$9,MATCH('KC F'!$B15,Positions!$A$1:$A$9,0),2),GameLog!$C:$C,"KC")</f>
        <v>0</v>
      </c>
      <c r="E15" s="12">
        <f>SUMIFS(GameLog!AM:AM,GameLog!$D:$D,'KC F'!$A15,GameLog!$E:$E,INDEX(Positions!$A$1:$B$9,MATCH('KC F'!$B15,Positions!$A$1:$A$9,0),2),GameLog!$C:$C,"KC")</f>
        <v>0</v>
      </c>
      <c r="F15">
        <f>SUMIFS(GameLog!AN:AN,GameLog!$D:$D,'KC F'!$A15,GameLog!$E:$E,INDEX(Positions!$A$1:$B$9,MATCH('KC F'!$B15,Positions!$A$1:$A$9,0),2),GameLog!$C:$C,"KC")</f>
        <v>0</v>
      </c>
      <c r="G15">
        <f>SUMIFS(GameLog!AO:AO,GameLog!$D:$D,'KC F'!$A15,GameLog!$E:$E,INDEX(Positions!$A$1:$B$9,MATCH('KC F'!$B15,Positions!$A$1:$A$9,0),2),GameLog!$C:$C,"KC")</f>
        <v>0</v>
      </c>
      <c r="H15">
        <f>SUMIFS(GameLog!AP:AP,GameLog!$D:$D,'KC F'!$A15,GameLog!$E:$E,INDEX(Positions!$A$1:$B$9,MATCH('KC F'!$B15,Positions!$A$1:$A$9,0),2),GameLog!$C:$C,"KC")</f>
        <v>0</v>
      </c>
      <c r="I15">
        <f>SUMIFS(GameLog!AQ:AQ,GameLog!$D:$D,'KC F'!$A15,GameLog!$E:$E,INDEX(Positions!$A$1:$B$9,MATCH('KC F'!$B15,Positions!$A$1:$A$9,0),2),GameLog!$C:$C,"KC")</f>
        <v>0</v>
      </c>
      <c r="J15">
        <f>SUMIFS(GameLog!AR:AR,GameLog!$D:$D,'KC F'!$A15,GameLog!$E:$E,INDEX(Positions!$A$1:$B$9,MATCH('KC F'!$B15,Positions!$A$1:$A$9,0),2),GameLog!$C:$C,"KC")</f>
        <v>0</v>
      </c>
      <c r="K15">
        <f>SUMIFS(GameLog!AS:AS,GameLog!$D:$D,'KC F'!$A15,GameLog!$E:$E,INDEX(Positions!$A$1:$B$9,MATCH('KC F'!$B15,Positions!$A$1:$A$9,0),2),GameLog!$C:$C,"KC")</f>
        <v>0</v>
      </c>
      <c r="L15">
        <f>SUMIFS(GameLog!AT:AT,GameLog!$D:$D,'KC F'!$A15,GameLog!$E:$E,INDEX(Positions!$A$1:$B$9,MATCH('KC F'!$B15,Positions!$A$1:$A$9,0),2),GameLog!$C:$C,"KC")</f>
        <v>0</v>
      </c>
      <c r="M15">
        <f>SUMIFS(GameLog!AU:AU,GameLog!$D:$D,'KC F'!$A15,GameLog!$E:$E,INDEX(Positions!$A$1:$B$9,MATCH('KC F'!$B15,Positions!$A$1:$A$9,0),2),GameLog!$C:$C,"KC")</f>
        <v>0</v>
      </c>
      <c r="N15">
        <f>SUMIFS(GameLog!AV:AV,GameLog!$D:$D,'KC F'!$A15,GameLog!$E:$E,INDEX(Positions!$A$1:$B$9,MATCH('KC F'!$B15,Positions!$A$1:$A$9,0),2),GameLog!$C:$C,"KC")</f>
        <v>0</v>
      </c>
      <c r="O15" s="8">
        <f t="shared" si="0"/>
        <v>0</v>
      </c>
      <c r="P15" s="18" t="str">
        <f t="shared" si="1"/>
        <v/>
      </c>
      <c r="W15" s="15"/>
    </row>
    <row r="16" spans="1:23">
      <c r="A16" t="s">
        <v>2772</v>
      </c>
      <c r="B16" t="s">
        <v>2443</v>
      </c>
      <c r="C16">
        <f>COUNTIFS(GameLog!D:D,'KC F'!A16,GameLog!C:C,"KC",GameLog!E:E,INDEX(Positions!$A$1:$B$9,MATCH('KC F'!$B16,Positions!$A$1:$A$9,0),2))</f>
        <v>0</v>
      </c>
      <c r="D16">
        <f>SUMIFS(GameLog!F:F,GameLog!$D:$D,'KC F'!A16,GameLog!$E:$E,INDEX(Positions!$A$1:$B$9,MATCH('KC F'!$B16,Positions!$A$1:$A$9,0),2),GameLog!$C:$C,"KC")</f>
        <v>0</v>
      </c>
      <c r="E16" s="12">
        <f>SUMIFS(GameLog!AM:AM,GameLog!$D:$D,'KC F'!$A16,GameLog!$E:$E,INDEX(Positions!$A$1:$B$9,MATCH('KC F'!$B16,Positions!$A$1:$A$9,0),2),GameLog!$C:$C,"KC")</f>
        <v>0</v>
      </c>
      <c r="F16">
        <f>SUMIFS(GameLog!AN:AN,GameLog!$D:$D,'KC F'!$A16,GameLog!$E:$E,INDEX(Positions!$A$1:$B$9,MATCH('KC F'!$B16,Positions!$A$1:$A$9,0),2),GameLog!$C:$C,"KC")</f>
        <v>0</v>
      </c>
      <c r="G16">
        <f>SUMIFS(GameLog!AO:AO,GameLog!$D:$D,'KC F'!$A16,GameLog!$E:$E,INDEX(Positions!$A$1:$B$9,MATCH('KC F'!$B16,Positions!$A$1:$A$9,0),2),GameLog!$C:$C,"KC")</f>
        <v>0</v>
      </c>
      <c r="H16">
        <f>SUMIFS(GameLog!AP:AP,GameLog!$D:$D,'KC F'!$A16,GameLog!$E:$E,INDEX(Positions!$A$1:$B$9,MATCH('KC F'!$B16,Positions!$A$1:$A$9,0),2),GameLog!$C:$C,"KC")</f>
        <v>0</v>
      </c>
      <c r="I16">
        <f>SUMIFS(GameLog!AQ:AQ,GameLog!$D:$D,'KC F'!$A16,GameLog!$E:$E,INDEX(Positions!$A$1:$B$9,MATCH('KC F'!$B16,Positions!$A$1:$A$9,0),2),GameLog!$C:$C,"KC")</f>
        <v>0</v>
      </c>
      <c r="J16">
        <f>SUMIFS(GameLog!AR:AR,GameLog!$D:$D,'KC F'!$A16,GameLog!$E:$E,INDEX(Positions!$A$1:$B$9,MATCH('KC F'!$B16,Positions!$A$1:$A$9,0),2),GameLog!$C:$C,"KC")</f>
        <v>0</v>
      </c>
      <c r="K16">
        <f>SUMIFS(GameLog!AS:AS,GameLog!$D:$D,'KC F'!$A16,GameLog!$E:$E,INDEX(Positions!$A$1:$B$9,MATCH('KC F'!$B16,Positions!$A$1:$A$9,0),2),GameLog!$C:$C,"KC")</f>
        <v>0</v>
      </c>
      <c r="L16">
        <f>SUMIFS(GameLog!AT:AT,GameLog!$D:$D,'KC F'!$A16,GameLog!$E:$E,INDEX(Positions!$A$1:$B$9,MATCH('KC F'!$B16,Positions!$A$1:$A$9,0),2),GameLog!$C:$C,"KC")</f>
        <v>0</v>
      </c>
      <c r="M16">
        <f>SUMIFS(GameLog!AU:AU,GameLog!$D:$D,'KC F'!$A16,GameLog!$E:$E,INDEX(Positions!$A$1:$B$9,MATCH('KC F'!$B16,Positions!$A$1:$A$9,0),2),GameLog!$C:$C,"KC")</f>
        <v>0</v>
      </c>
      <c r="N16">
        <f>SUMIFS(GameLog!AV:AV,GameLog!$D:$D,'KC F'!$A16,GameLog!$E:$E,INDEX(Positions!$A$1:$B$9,MATCH('KC F'!$B16,Positions!$A$1:$A$9,0),2),GameLog!$C:$C,"KC")</f>
        <v>0</v>
      </c>
      <c r="O16" s="8">
        <f t="shared" si="0"/>
        <v>0</v>
      </c>
      <c r="P16" s="18" t="str">
        <f t="shared" si="1"/>
        <v/>
      </c>
      <c r="W16" s="15"/>
    </row>
    <row r="17" spans="1:23">
      <c r="A17" t="s">
        <v>2787</v>
      </c>
      <c r="B17" t="s">
        <v>2443</v>
      </c>
      <c r="C17">
        <f>COUNTIFS(GameLog!D:D,'KC F'!A17,GameLog!C:C,"KC",GameLog!E:E,INDEX(Positions!$A$1:$B$9,MATCH('KC F'!$B17,Positions!$A$1:$A$9,0),2))</f>
        <v>0</v>
      </c>
      <c r="D17">
        <f>SUMIFS(GameLog!F:F,GameLog!$D:$D,'KC F'!A17,GameLog!$E:$E,INDEX(Positions!$A$1:$B$9,MATCH('KC F'!$B17,Positions!$A$1:$A$9,0),2),GameLog!$C:$C,"KC")</f>
        <v>0</v>
      </c>
      <c r="E17" s="12">
        <f>SUMIFS(GameLog!AM:AM,GameLog!$D:$D,'KC F'!$A17,GameLog!$E:$E,INDEX(Positions!$A$1:$B$9,MATCH('KC F'!$B17,Positions!$A$1:$A$9,0),2),GameLog!$C:$C,"KC")</f>
        <v>0</v>
      </c>
      <c r="F17">
        <f>SUMIFS(GameLog!AN:AN,GameLog!$D:$D,'KC F'!$A17,GameLog!$E:$E,INDEX(Positions!$A$1:$B$9,MATCH('KC F'!$B17,Positions!$A$1:$A$9,0),2),GameLog!$C:$C,"KC")</f>
        <v>0</v>
      </c>
      <c r="G17">
        <f>SUMIFS(GameLog!AO:AO,GameLog!$D:$D,'KC F'!$A17,GameLog!$E:$E,INDEX(Positions!$A$1:$B$9,MATCH('KC F'!$B17,Positions!$A$1:$A$9,0),2),GameLog!$C:$C,"KC")</f>
        <v>0</v>
      </c>
      <c r="H17">
        <f>SUMIFS(GameLog!AP:AP,GameLog!$D:$D,'KC F'!$A17,GameLog!$E:$E,INDEX(Positions!$A$1:$B$9,MATCH('KC F'!$B17,Positions!$A$1:$A$9,0),2),GameLog!$C:$C,"KC")</f>
        <v>0</v>
      </c>
      <c r="I17">
        <f>SUMIFS(GameLog!AQ:AQ,GameLog!$D:$D,'KC F'!$A17,GameLog!$E:$E,INDEX(Positions!$A$1:$B$9,MATCH('KC F'!$B17,Positions!$A$1:$A$9,0),2),GameLog!$C:$C,"KC")</f>
        <v>0</v>
      </c>
      <c r="J17">
        <f>SUMIFS(GameLog!AR:AR,GameLog!$D:$D,'KC F'!$A17,GameLog!$E:$E,INDEX(Positions!$A$1:$B$9,MATCH('KC F'!$B17,Positions!$A$1:$A$9,0),2),GameLog!$C:$C,"KC")</f>
        <v>0</v>
      </c>
      <c r="K17">
        <f>SUMIFS(GameLog!AS:AS,GameLog!$D:$D,'KC F'!$A17,GameLog!$E:$E,INDEX(Positions!$A$1:$B$9,MATCH('KC F'!$B17,Positions!$A$1:$A$9,0),2),GameLog!$C:$C,"KC")</f>
        <v>0</v>
      </c>
      <c r="L17">
        <f>SUMIFS(GameLog!AT:AT,GameLog!$D:$D,'KC F'!$A17,GameLog!$E:$E,INDEX(Positions!$A$1:$B$9,MATCH('KC F'!$B17,Positions!$A$1:$A$9,0),2),GameLog!$C:$C,"KC")</f>
        <v>0</v>
      </c>
      <c r="M17">
        <f>SUMIFS(GameLog!AU:AU,GameLog!$D:$D,'KC F'!$A17,GameLog!$E:$E,INDEX(Positions!$A$1:$B$9,MATCH('KC F'!$B17,Positions!$A$1:$A$9,0),2),GameLog!$C:$C,"KC")</f>
        <v>0</v>
      </c>
      <c r="N17">
        <f>SUMIFS(GameLog!AV:AV,GameLog!$D:$D,'KC F'!$A17,GameLog!$E:$E,INDEX(Positions!$A$1:$B$9,MATCH('KC F'!$B17,Positions!$A$1:$A$9,0),2),GameLog!$C:$C,"KC")</f>
        <v>0</v>
      </c>
      <c r="O17" s="8">
        <f t="shared" si="0"/>
        <v>0</v>
      </c>
      <c r="P17" s="18" t="str">
        <f t="shared" si="1"/>
        <v/>
      </c>
      <c r="W17" s="15"/>
    </row>
    <row r="18" spans="1:23">
      <c r="A18" t="s">
        <v>2770</v>
      </c>
      <c r="B18" t="s">
        <v>2443</v>
      </c>
      <c r="C18">
        <f>COUNTIFS(GameLog!D:D,'KC F'!A18,GameLog!C:C,"KC",GameLog!E:E,INDEX(Positions!$A$1:$B$9,MATCH('KC F'!$B18,Positions!$A$1:$A$9,0),2))</f>
        <v>1</v>
      </c>
      <c r="D18">
        <f>SUMIFS(GameLog!F:F,GameLog!$D:$D,'KC F'!A18,GameLog!$E:$E,INDEX(Positions!$A$1:$B$9,MATCH('KC F'!$B18,Positions!$A$1:$A$9,0),2),GameLog!$C:$C,"KC")</f>
        <v>1</v>
      </c>
      <c r="E18" s="12">
        <f>SUMIFS(GameLog!AM:AM,GameLog!$D:$D,'KC F'!$A18,GameLog!$E:$E,INDEX(Positions!$A$1:$B$9,MATCH('KC F'!$B18,Positions!$A$1:$A$9,0),2),GameLog!$C:$C,"KC")</f>
        <v>6</v>
      </c>
      <c r="F18">
        <f>SUMIFS(GameLog!AN:AN,GameLog!$D:$D,'KC F'!$A18,GameLog!$E:$E,INDEX(Positions!$A$1:$B$9,MATCH('KC F'!$B18,Positions!$A$1:$A$9,0),2),GameLog!$C:$C,"KC")</f>
        <v>0</v>
      </c>
      <c r="G18">
        <f>SUMIFS(GameLog!AO:AO,GameLog!$D:$D,'KC F'!$A18,GameLog!$E:$E,INDEX(Positions!$A$1:$B$9,MATCH('KC F'!$B18,Positions!$A$1:$A$9,0),2),GameLog!$C:$C,"KC")</f>
        <v>1</v>
      </c>
      <c r="H18">
        <f>SUMIFS(GameLog!AP:AP,GameLog!$D:$D,'KC F'!$A18,GameLog!$E:$E,INDEX(Positions!$A$1:$B$9,MATCH('KC F'!$B18,Positions!$A$1:$A$9,0),2),GameLog!$C:$C,"KC")</f>
        <v>0</v>
      </c>
      <c r="I18">
        <f>SUMIFS(GameLog!AQ:AQ,GameLog!$D:$D,'KC F'!$A18,GameLog!$E:$E,INDEX(Positions!$A$1:$B$9,MATCH('KC F'!$B18,Positions!$A$1:$A$9,0),2),GameLog!$C:$C,"KC")</f>
        <v>0</v>
      </c>
      <c r="J18">
        <f>SUMIFS(GameLog!AR:AR,GameLog!$D:$D,'KC F'!$A18,GameLog!$E:$E,INDEX(Positions!$A$1:$B$9,MATCH('KC F'!$B18,Positions!$A$1:$A$9,0),2),GameLog!$C:$C,"KC")</f>
        <v>0</v>
      </c>
      <c r="K18">
        <f>SUMIFS(GameLog!AS:AS,GameLog!$D:$D,'KC F'!$A18,GameLog!$E:$E,INDEX(Positions!$A$1:$B$9,MATCH('KC F'!$B18,Positions!$A$1:$A$9,0),2),GameLog!$C:$C,"KC")</f>
        <v>0</v>
      </c>
      <c r="L18">
        <f>SUMIFS(GameLog!AT:AT,GameLog!$D:$D,'KC F'!$A18,GameLog!$E:$E,INDEX(Positions!$A$1:$B$9,MATCH('KC F'!$B18,Positions!$A$1:$A$9,0),2),GameLog!$C:$C,"KC")</f>
        <v>0</v>
      </c>
      <c r="M18">
        <f>SUMIFS(GameLog!AU:AU,GameLog!$D:$D,'KC F'!$A18,GameLog!$E:$E,INDEX(Positions!$A$1:$B$9,MATCH('KC F'!$B18,Positions!$A$1:$A$9,0),2),GameLog!$C:$C,"KC")</f>
        <v>0</v>
      </c>
      <c r="N18">
        <f>SUMIFS(GameLog!AV:AV,GameLog!$D:$D,'KC F'!$A18,GameLog!$E:$E,INDEX(Positions!$A$1:$B$9,MATCH('KC F'!$B18,Positions!$A$1:$A$9,0),2),GameLog!$C:$C,"KC")</f>
        <v>0</v>
      </c>
      <c r="O18" s="8">
        <f t="shared" si="0"/>
        <v>1</v>
      </c>
      <c r="P18" s="18" t="str">
        <f t="shared" si="1"/>
        <v/>
      </c>
      <c r="W18" s="15"/>
    </row>
    <row r="19" spans="1:23">
      <c r="A19" t="s">
        <v>2788</v>
      </c>
      <c r="B19" t="s">
        <v>2443</v>
      </c>
      <c r="C19">
        <f>COUNTIFS(GameLog!D:D,'KC F'!A19,GameLog!C:C,"KC",GameLog!E:E,INDEX(Positions!$A$1:$B$9,MATCH('KC F'!$B19,Positions!$A$1:$A$9,0),2))</f>
        <v>0</v>
      </c>
      <c r="D19">
        <f>SUMIFS(GameLog!F:F,GameLog!$D:$D,'KC F'!A19,GameLog!$E:$E,INDEX(Positions!$A$1:$B$9,MATCH('KC F'!$B19,Positions!$A$1:$A$9,0),2),GameLog!$C:$C,"KC")</f>
        <v>0</v>
      </c>
      <c r="E19" s="12">
        <f>SUMIFS(GameLog!AM:AM,GameLog!$D:$D,'KC F'!$A19,GameLog!$E:$E,INDEX(Positions!$A$1:$B$9,MATCH('KC F'!$B19,Positions!$A$1:$A$9,0),2),GameLog!$C:$C,"KC")</f>
        <v>0</v>
      </c>
      <c r="F19">
        <f>SUMIFS(GameLog!AN:AN,GameLog!$D:$D,'KC F'!$A19,GameLog!$E:$E,INDEX(Positions!$A$1:$B$9,MATCH('KC F'!$B19,Positions!$A$1:$A$9,0),2),GameLog!$C:$C,"KC")</f>
        <v>0</v>
      </c>
      <c r="G19">
        <f>SUMIFS(GameLog!AO:AO,GameLog!$D:$D,'KC F'!$A19,GameLog!$E:$E,INDEX(Positions!$A$1:$B$9,MATCH('KC F'!$B19,Positions!$A$1:$A$9,0),2),GameLog!$C:$C,"KC")</f>
        <v>0</v>
      </c>
      <c r="H19">
        <f>SUMIFS(GameLog!AP:AP,GameLog!$D:$D,'KC F'!$A19,GameLog!$E:$E,INDEX(Positions!$A$1:$B$9,MATCH('KC F'!$B19,Positions!$A$1:$A$9,0),2),GameLog!$C:$C,"KC")</f>
        <v>0</v>
      </c>
      <c r="I19">
        <f>SUMIFS(GameLog!AQ:AQ,GameLog!$D:$D,'KC F'!$A19,GameLog!$E:$E,INDEX(Positions!$A$1:$B$9,MATCH('KC F'!$B19,Positions!$A$1:$A$9,0),2),GameLog!$C:$C,"KC")</f>
        <v>0</v>
      </c>
      <c r="J19">
        <f>SUMIFS(GameLog!AR:AR,GameLog!$D:$D,'KC F'!$A19,GameLog!$E:$E,INDEX(Positions!$A$1:$B$9,MATCH('KC F'!$B19,Positions!$A$1:$A$9,0),2),GameLog!$C:$C,"KC")</f>
        <v>0</v>
      </c>
      <c r="K19">
        <f>SUMIFS(GameLog!AS:AS,GameLog!$D:$D,'KC F'!$A19,GameLog!$E:$E,INDEX(Positions!$A$1:$B$9,MATCH('KC F'!$B19,Positions!$A$1:$A$9,0),2),GameLog!$C:$C,"KC")</f>
        <v>0</v>
      </c>
      <c r="L19">
        <f>SUMIFS(GameLog!AT:AT,GameLog!$D:$D,'KC F'!$A19,GameLog!$E:$E,INDEX(Positions!$A$1:$B$9,MATCH('KC F'!$B19,Positions!$A$1:$A$9,0),2),GameLog!$C:$C,"KC")</f>
        <v>0</v>
      </c>
      <c r="M19">
        <f>SUMIFS(GameLog!AU:AU,GameLog!$D:$D,'KC F'!$A19,GameLog!$E:$E,INDEX(Positions!$A$1:$B$9,MATCH('KC F'!$B19,Positions!$A$1:$A$9,0),2),GameLog!$C:$C,"KC")</f>
        <v>0</v>
      </c>
      <c r="N19">
        <f>SUMIFS(GameLog!AV:AV,GameLog!$D:$D,'KC F'!$A19,GameLog!$E:$E,INDEX(Positions!$A$1:$B$9,MATCH('KC F'!$B19,Positions!$A$1:$A$9,0),2),GameLog!$C:$C,"KC")</f>
        <v>0</v>
      </c>
      <c r="O19" s="8">
        <f t="shared" si="0"/>
        <v>0</v>
      </c>
      <c r="P19" s="18" t="str">
        <f t="shared" si="1"/>
        <v/>
      </c>
      <c r="W19" s="15"/>
    </row>
    <row r="20" spans="1:23">
      <c r="A20" t="s">
        <v>2789</v>
      </c>
      <c r="B20" t="s">
        <v>2443</v>
      </c>
      <c r="C20">
        <f>COUNTIFS(GameLog!D:D,'KC F'!A20,GameLog!C:C,"KC",GameLog!E:E,INDEX(Positions!$A$1:$B$9,MATCH('KC F'!$B20,Positions!$A$1:$A$9,0),2))</f>
        <v>1</v>
      </c>
      <c r="D20">
        <f>SUMIFS(GameLog!F:F,GameLog!$D:$D,'KC F'!A20,GameLog!$E:$E,INDEX(Positions!$A$1:$B$9,MATCH('KC F'!$B20,Positions!$A$1:$A$9,0),2),GameLog!$C:$C,"KC")</f>
        <v>0</v>
      </c>
      <c r="E20" s="12">
        <f>SUMIFS(GameLog!AM:AM,GameLog!$D:$D,'KC F'!$A20,GameLog!$E:$E,INDEX(Positions!$A$1:$B$9,MATCH('KC F'!$B20,Positions!$A$1:$A$9,0),2),GameLog!$C:$C,"KC")</f>
        <v>1</v>
      </c>
      <c r="F20">
        <f>SUMIFS(GameLog!AN:AN,GameLog!$D:$D,'KC F'!$A20,GameLog!$E:$E,INDEX(Positions!$A$1:$B$9,MATCH('KC F'!$B20,Positions!$A$1:$A$9,0),2),GameLog!$C:$C,"KC")</f>
        <v>0</v>
      </c>
      <c r="G20">
        <f>SUMIFS(GameLog!AO:AO,GameLog!$D:$D,'KC F'!$A20,GameLog!$E:$E,INDEX(Positions!$A$1:$B$9,MATCH('KC F'!$B20,Positions!$A$1:$A$9,0),2),GameLog!$C:$C,"KC")</f>
        <v>0</v>
      </c>
      <c r="H20">
        <f>SUMIFS(GameLog!AP:AP,GameLog!$D:$D,'KC F'!$A20,GameLog!$E:$E,INDEX(Positions!$A$1:$B$9,MATCH('KC F'!$B20,Positions!$A$1:$A$9,0),2),GameLog!$C:$C,"KC")</f>
        <v>0</v>
      </c>
      <c r="I20">
        <f>SUMIFS(GameLog!AQ:AQ,GameLog!$D:$D,'KC F'!$A20,GameLog!$E:$E,INDEX(Positions!$A$1:$B$9,MATCH('KC F'!$B20,Positions!$A$1:$A$9,0),2),GameLog!$C:$C,"KC")</f>
        <v>0</v>
      </c>
      <c r="J20">
        <f>SUMIFS(GameLog!AR:AR,GameLog!$D:$D,'KC F'!$A20,GameLog!$E:$E,INDEX(Positions!$A$1:$B$9,MATCH('KC F'!$B20,Positions!$A$1:$A$9,0),2),GameLog!$C:$C,"KC")</f>
        <v>0</v>
      </c>
      <c r="K20">
        <f>SUMIFS(GameLog!AS:AS,GameLog!$D:$D,'KC F'!$A20,GameLog!$E:$E,INDEX(Positions!$A$1:$B$9,MATCH('KC F'!$B20,Positions!$A$1:$A$9,0),2),GameLog!$C:$C,"KC")</f>
        <v>0</v>
      </c>
      <c r="L20">
        <f>SUMIFS(GameLog!AT:AT,GameLog!$D:$D,'KC F'!$A20,GameLog!$E:$E,INDEX(Positions!$A$1:$B$9,MATCH('KC F'!$B20,Positions!$A$1:$A$9,0),2),GameLog!$C:$C,"KC")</f>
        <v>0</v>
      </c>
      <c r="M20">
        <f>SUMIFS(GameLog!AU:AU,GameLog!$D:$D,'KC F'!$A20,GameLog!$E:$E,INDEX(Positions!$A$1:$B$9,MATCH('KC F'!$B20,Positions!$A$1:$A$9,0),2),GameLog!$C:$C,"KC")</f>
        <v>0</v>
      </c>
      <c r="N20">
        <f>SUMIFS(GameLog!AV:AV,GameLog!$D:$D,'KC F'!$A20,GameLog!$E:$E,INDEX(Positions!$A$1:$B$9,MATCH('KC F'!$B20,Positions!$A$1:$A$9,0),2),GameLog!$C:$C,"KC")</f>
        <v>0</v>
      </c>
      <c r="O20" s="8">
        <f t="shared" si="0"/>
        <v>0</v>
      </c>
      <c r="P20" s="18" t="str">
        <f t="shared" si="1"/>
        <v/>
      </c>
      <c r="W20" s="15"/>
    </row>
    <row r="21" spans="1:23">
      <c r="A21" t="s">
        <v>2790</v>
      </c>
      <c r="B21" t="s">
        <v>2443</v>
      </c>
      <c r="C21">
        <f>COUNTIFS(GameLog!D:D,'KC F'!A21,GameLog!C:C,"KC",GameLog!E:E,INDEX(Positions!$A$1:$B$9,MATCH('KC F'!$B21,Positions!$A$1:$A$9,0),2))</f>
        <v>2</v>
      </c>
      <c r="D21">
        <f>SUMIFS(GameLog!F:F,GameLog!$D:$D,'KC F'!A21,GameLog!$E:$E,INDEX(Positions!$A$1:$B$9,MATCH('KC F'!$B21,Positions!$A$1:$A$9,0),2),GameLog!$C:$C,"KC")</f>
        <v>0</v>
      </c>
      <c r="E21" s="12">
        <f>SUMIFS(GameLog!AM:AM,GameLog!$D:$D,'KC F'!$A21,GameLog!$E:$E,INDEX(Positions!$A$1:$B$9,MATCH('KC F'!$B21,Positions!$A$1:$A$9,0),2),GameLog!$C:$C,"KC")</f>
        <v>1.6666666666666665</v>
      </c>
      <c r="F21">
        <f>SUMIFS(GameLog!AN:AN,GameLog!$D:$D,'KC F'!$A21,GameLog!$E:$E,INDEX(Positions!$A$1:$B$9,MATCH('KC F'!$B21,Positions!$A$1:$A$9,0),2),GameLog!$C:$C,"KC")</f>
        <v>0</v>
      </c>
      <c r="G21">
        <f>SUMIFS(GameLog!AO:AO,GameLog!$D:$D,'KC F'!$A21,GameLog!$E:$E,INDEX(Positions!$A$1:$B$9,MATCH('KC F'!$B21,Positions!$A$1:$A$9,0),2),GameLog!$C:$C,"KC")</f>
        <v>0</v>
      </c>
      <c r="H21">
        <f>SUMIFS(GameLog!AP:AP,GameLog!$D:$D,'KC F'!$A21,GameLog!$E:$E,INDEX(Positions!$A$1:$B$9,MATCH('KC F'!$B21,Positions!$A$1:$A$9,0),2),GameLog!$C:$C,"KC")</f>
        <v>1</v>
      </c>
      <c r="I21">
        <f>SUMIFS(GameLog!AQ:AQ,GameLog!$D:$D,'KC F'!$A21,GameLog!$E:$E,INDEX(Positions!$A$1:$B$9,MATCH('KC F'!$B21,Positions!$A$1:$A$9,0),2),GameLog!$C:$C,"KC")</f>
        <v>0</v>
      </c>
      <c r="J21">
        <f>SUMIFS(GameLog!AR:AR,GameLog!$D:$D,'KC F'!$A21,GameLog!$E:$E,INDEX(Positions!$A$1:$B$9,MATCH('KC F'!$B21,Positions!$A$1:$A$9,0),2),GameLog!$C:$C,"KC")</f>
        <v>0</v>
      </c>
      <c r="K21">
        <f>SUMIFS(GameLog!AS:AS,GameLog!$D:$D,'KC F'!$A21,GameLog!$E:$E,INDEX(Positions!$A$1:$B$9,MATCH('KC F'!$B21,Positions!$A$1:$A$9,0),2),GameLog!$C:$C,"KC")</f>
        <v>0</v>
      </c>
      <c r="L21">
        <f>SUMIFS(GameLog!AT:AT,GameLog!$D:$D,'KC F'!$A21,GameLog!$E:$E,INDEX(Positions!$A$1:$B$9,MATCH('KC F'!$B21,Positions!$A$1:$A$9,0),2),GameLog!$C:$C,"KC")</f>
        <v>0</v>
      </c>
      <c r="M21">
        <f>SUMIFS(GameLog!AU:AU,GameLog!$D:$D,'KC F'!$A21,GameLog!$E:$E,INDEX(Positions!$A$1:$B$9,MATCH('KC F'!$B21,Positions!$A$1:$A$9,0),2),GameLog!$C:$C,"KC")</f>
        <v>0</v>
      </c>
      <c r="N21">
        <f>SUMIFS(GameLog!AV:AV,GameLog!$D:$D,'KC F'!$A21,GameLog!$E:$E,INDEX(Positions!$A$1:$B$9,MATCH('KC F'!$B21,Positions!$A$1:$A$9,0),2),GameLog!$C:$C,"KC")</f>
        <v>0</v>
      </c>
      <c r="O21" s="8">
        <f t="shared" si="0"/>
        <v>0</v>
      </c>
      <c r="P21" s="18" t="str">
        <f t="shared" si="1"/>
        <v/>
      </c>
      <c r="W21" s="15"/>
    </row>
    <row r="22" spans="1:23">
      <c r="A22" t="s">
        <v>2791</v>
      </c>
      <c r="B22" t="s">
        <v>2443</v>
      </c>
      <c r="C22">
        <f>COUNTIFS(GameLog!D:D,'KC F'!A22,GameLog!C:C,"KC",GameLog!E:E,INDEX(Positions!$A$1:$B$9,MATCH('KC F'!$B22,Positions!$A$1:$A$9,0),2))</f>
        <v>0</v>
      </c>
      <c r="D22">
        <f>SUMIFS(GameLog!F:F,GameLog!$D:$D,'KC F'!A22,GameLog!$E:$E,INDEX(Positions!$A$1:$B$9,MATCH('KC F'!$B22,Positions!$A$1:$A$9,0),2),GameLog!$C:$C,"KC")</f>
        <v>0</v>
      </c>
      <c r="E22" s="12">
        <f>SUMIFS(GameLog!AM:AM,GameLog!$D:$D,'KC F'!$A22,GameLog!$E:$E,INDEX(Positions!$A$1:$B$9,MATCH('KC F'!$B22,Positions!$A$1:$A$9,0),2),GameLog!$C:$C,"KC")</f>
        <v>0</v>
      </c>
      <c r="F22">
        <f>SUMIFS(GameLog!AN:AN,GameLog!$D:$D,'KC F'!$A22,GameLog!$E:$E,INDEX(Positions!$A$1:$B$9,MATCH('KC F'!$B22,Positions!$A$1:$A$9,0),2),GameLog!$C:$C,"KC")</f>
        <v>0</v>
      </c>
      <c r="G22">
        <f>SUMIFS(GameLog!AO:AO,GameLog!$D:$D,'KC F'!$A22,GameLog!$E:$E,INDEX(Positions!$A$1:$B$9,MATCH('KC F'!$B22,Positions!$A$1:$A$9,0),2),GameLog!$C:$C,"KC")</f>
        <v>0</v>
      </c>
      <c r="H22">
        <f>SUMIFS(GameLog!AP:AP,GameLog!$D:$D,'KC F'!$A22,GameLog!$E:$E,INDEX(Positions!$A$1:$B$9,MATCH('KC F'!$B22,Positions!$A$1:$A$9,0),2),GameLog!$C:$C,"KC")</f>
        <v>0</v>
      </c>
      <c r="I22">
        <f>SUMIFS(GameLog!AQ:AQ,GameLog!$D:$D,'KC F'!$A22,GameLog!$E:$E,INDEX(Positions!$A$1:$B$9,MATCH('KC F'!$B22,Positions!$A$1:$A$9,0),2),GameLog!$C:$C,"KC")</f>
        <v>0</v>
      </c>
      <c r="J22">
        <f>SUMIFS(GameLog!AR:AR,GameLog!$D:$D,'KC F'!$A22,GameLog!$E:$E,INDEX(Positions!$A$1:$B$9,MATCH('KC F'!$B22,Positions!$A$1:$A$9,0),2),GameLog!$C:$C,"KC")</f>
        <v>0</v>
      </c>
      <c r="K22">
        <f>SUMIFS(GameLog!AS:AS,GameLog!$D:$D,'KC F'!$A22,GameLog!$E:$E,INDEX(Positions!$A$1:$B$9,MATCH('KC F'!$B22,Positions!$A$1:$A$9,0),2),GameLog!$C:$C,"KC")</f>
        <v>0</v>
      </c>
      <c r="L22">
        <f>SUMIFS(GameLog!AT:AT,GameLog!$D:$D,'KC F'!$A22,GameLog!$E:$E,INDEX(Positions!$A$1:$B$9,MATCH('KC F'!$B22,Positions!$A$1:$A$9,0),2),GameLog!$C:$C,"KC")</f>
        <v>0</v>
      </c>
      <c r="M22">
        <f>SUMIFS(GameLog!AU:AU,GameLog!$D:$D,'KC F'!$A22,GameLog!$E:$E,INDEX(Positions!$A$1:$B$9,MATCH('KC F'!$B22,Positions!$A$1:$A$9,0),2),GameLog!$C:$C,"KC")</f>
        <v>0</v>
      </c>
      <c r="N22">
        <f>SUMIFS(GameLog!AV:AV,GameLog!$D:$D,'KC F'!$A22,GameLog!$E:$E,INDEX(Positions!$A$1:$B$9,MATCH('KC F'!$B22,Positions!$A$1:$A$9,0),2),GameLog!$C:$C,"KC")</f>
        <v>0</v>
      </c>
      <c r="O22" s="8">
        <f t="shared" si="0"/>
        <v>0</v>
      </c>
      <c r="P22" s="18" t="str">
        <f t="shared" si="1"/>
        <v/>
      </c>
      <c r="W22" s="15"/>
    </row>
    <row r="23" spans="1:23">
      <c r="A23" t="s">
        <v>2769</v>
      </c>
      <c r="B23" t="s">
        <v>2443</v>
      </c>
      <c r="C23">
        <f>COUNTIFS(GameLog!D:D,'KC F'!A23,GameLog!C:C,"KC",GameLog!E:E,INDEX(Positions!$A$1:$B$9,MATCH('KC F'!$B23,Positions!$A$1:$A$9,0),2))</f>
        <v>1</v>
      </c>
      <c r="D23">
        <f>SUMIFS(GameLog!F:F,GameLog!$D:$D,'KC F'!A23,GameLog!$E:$E,INDEX(Positions!$A$1:$B$9,MATCH('KC F'!$B23,Positions!$A$1:$A$9,0),2),GameLog!$C:$C,"KC")</f>
        <v>1</v>
      </c>
      <c r="E23" s="12">
        <f>SUMIFS(GameLog!AM:AM,GameLog!$D:$D,'KC F'!$A23,GameLog!$E:$E,INDEX(Positions!$A$1:$B$9,MATCH('KC F'!$B23,Positions!$A$1:$A$9,0),2),GameLog!$C:$C,"KC")</f>
        <v>6.333333333333333</v>
      </c>
      <c r="F23">
        <f>SUMIFS(GameLog!AN:AN,GameLog!$D:$D,'KC F'!$A23,GameLog!$E:$E,INDEX(Positions!$A$1:$B$9,MATCH('KC F'!$B23,Positions!$A$1:$A$9,0),2),GameLog!$C:$C,"KC")</f>
        <v>0</v>
      </c>
      <c r="G23">
        <f>SUMIFS(GameLog!AO:AO,GameLog!$D:$D,'KC F'!$A23,GameLog!$E:$E,INDEX(Positions!$A$1:$B$9,MATCH('KC F'!$B23,Positions!$A$1:$A$9,0),2),GameLog!$C:$C,"KC")</f>
        <v>0</v>
      </c>
      <c r="H23">
        <f>SUMIFS(GameLog!AP:AP,GameLog!$D:$D,'KC F'!$A23,GameLog!$E:$E,INDEX(Positions!$A$1:$B$9,MATCH('KC F'!$B23,Positions!$A$1:$A$9,0),2),GameLog!$C:$C,"KC")</f>
        <v>0</v>
      </c>
      <c r="I23">
        <f>SUMIFS(GameLog!AQ:AQ,GameLog!$D:$D,'KC F'!$A23,GameLog!$E:$E,INDEX(Positions!$A$1:$B$9,MATCH('KC F'!$B23,Positions!$A$1:$A$9,0),2),GameLog!$C:$C,"KC")</f>
        <v>0</v>
      </c>
      <c r="J23">
        <f>SUMIFS(GameLog!AR:AR,GameLog!$D:$D,'KC F'!$A23,GameLog!$E:$E,INDEX(Positions!$A$1:$B$9,MATCH('KC F'!$B23,Positions!$A$1:$A$9,0),2),GameLog!$C:$C,"KC")</f>
        <v>0</v>
      </c>
      <c r="K23">
        <f>SUMIFS(GameLog!AS:AS,GameLog!$D:$D,'KC F'!$A23,GameLog!$E:$E,INDEX(Positions!$A$1:$B$9,MATCH('KC F'!$B23,Positions!$A$1:$A$9,0),2),GameLog!$C:$C,"KC")</f>
        <v>0</v>
      </c>
      <c r="L23">
        <f>SUMIFS(GameLog!AT:AT,GameLog!$D:$D,'KC F'!$A23,GameLog!$E:$E,INDEX(Positions!$A$1:$B$9,MATCH('KC F'!$B23,Positions!$A$1:$A$9,0),2),GameLog!$C:$C,"KC")</f>
        <v>0</v>
      </c>
      <c r="M23">
        <f>SUMIFS(GameLog!AU:AU,GameLog!$D:$D,'KC F'!$A23,GameLog!$E:$E,INDEX(Positions!$A$1:$B$9,MATCH('KC F'!$B23,Positions!$A$1:$A$9,0),2),GameLog!$C:$C,"KC")</f>
        <v>0</v>
      </c>
      <c r="N23">
        <f>SUMIFS(GameLog!AV:AV,GameLog!$D:$D,'KC F'!$A23,GameLog!$E:$E,INDEX(Positions!$A$1:$B$9,MATCH('KC F'!$B23,Positions!$A$1:$A$9,0),2),GameLog!$C:$C,"KC")</f>
        <v>0</v>
      </c>
      <c r="O23" s="8">
        <f t="shared" si="0"/>
        <v>0</v>
      </c>
      <c r="P23" s="18" t="str">
        <f t="shared" si="1"/>
        <v/>
      </c>
      <c r="W23" s="15"/>
    </row>
    <row r="24" spans="1:23">
      <c r="A24" t="s">
        <v>2792</v>
      </c>
      <c r="B24" t="s">
        <v>2443</v>
      </c>
      <c r="C24">
        <f>COUNTIFS(GameLog!D:D,'KC F'!A24,GameLog!C:C,"KC",GameLog!E:E,INDEX(Positions!$A$1:$B$9,MATCH('KC F'!$B24,Positions!$A$1:$A$9,0),2))</f>
        <v>0</v>
      </c>
      <c r="D24">
        <f>SUMIFS(GameLog!F:F,GameLog!$D:$D,'KC F'!A24,GameLog!$E:$E,INDEX(Positions!$A$1:$B$9,MATCH('KC F'!$B24,Positions!$A$1:$A$9,0),2),GameLog!$C:$C,"KC")</f>
        <v>0</v>
      </c>
      <c r="E24" s="12">
        <f>SUMIFS(GameLog!AM:AM,GameLog!$D:$D,'KC F'!$A24,GameLog!$E:$E,INDEX(Positions!$A$1:$B$9,MATCH('KC F'!$B24,Positions!$A$1:$A$9,0),2),GameLog!$C:$C,"KC")</f>
        <v>0</v>
      </c>
      <c r="F24">
        <f>SUMIFS(GameLog!AN:AN,GameLog!$D:$D,'KC F'!$A24,GameLog!$E:$E,INDEX(Positions!$A$1:$B$9,MATCH('KC F'!$B24,Positions!$A$1:$A$9,0),2),GameLog!$C:$C,"KC")</f>
        <v>0</v>
      </c>
      <c r="G24">
        <f>SUMIFS(GameLog!AO:AO,GameLog!$D:$D,'KC F'!$A24,GameLog!$E:$E,INDEX(Positions!$A$1:$B$9,MATCH('KC F'!$B24,Positions!$A$1:$A$9,0),2),GameLog!$C:$C,"KC")</f>
        <v>0</v>
      </c>
      <c r="H24">
        <f>SUMIFS(GameLog!AP:AP,GameLog!$D:$D,'KC F'!$A24,GameLog!$E:$E,INDEX(Positions!$A$1:$B$9,MATCH('KC F'!$B24,Positions!$A$1:$A$9,0),2),GameLog!$C:$C,"KC")</f>
        <v>0</v>
      </c>
      <c r="I24">
        <f>SUMIFS(GameLog!AQ:AQ,GameLog!$D:$D,'KC F'!$A24,GameLog!$E:$E,INDEX(Positions!$A$1:$B$9,MATCH('KC F'!$B24,Positions!$A$1:$A$9,0),2),GameLog!$C:$C,"KC")</f>
        <v>0</v>
      </c>
      <c r="J24">
        <f>SUMIFS(GameLog!AR:AR,GameLog!$D:$D,'KC F'!$A24,GameLog!$E:$E,INDEX(Positions!$A$1:$B$9,MATCH('KC F'!$B24,Positions!$A$1:$A$9,0),2),GameLog!$C:$C,"KC")</f>
        <v>0</v>
      </c>
      <c r="K24">
        <f>SUMIFS(GameLog!AS:AS,GameLog!$D:$D,'KC F'!$A24,GameLog!$E:$E,INDEX(Positions!$A$1:$B$9,MATCH('KC F'!$B24,Positions!$A$1:$A$9,0),2),GameLog!$C:$C,"KC")</f>
        <v>0</v>
      </c>
      <c r="L24">
        <f>SUMIFS(GameLog!AT:AT,GameLog!$D:$D,'KC F'!$A24,GameLog!$E:$E,INDEX(Positions!$A$1:$B$9,MATCH('KC F'!$B24,Positions!$A$1:$A$9,0),2),GameLog!$C:$C,"KC")</f>
        <v>0</v>
      </c>
      <c r="M24">
        <f>SUMIFS(GameLog!AU:AU,GameLog!$D:$D,'KC F'!$A24,GameLog!$E:$E,INDEX(Positions!$A$1:$B$9,MATCH('KC F'!$B24,Positions!$A$1:$A$9,0),2),GameLog!$C:$C,"KC")</f>
        <v>0</v>
      </c>
      <c r="N24">
        <f>SUMIFS(GameLog!AV:AV,GameLog!$D:$D,'KC F'!$A24,GameLog!$E:$E,INDEX(Positions!$A$1:$B$9,MATCH('KC F'!$B24,Positions!$A$1:$A$9,0),2),GameLog!$C:$C,"KC")</f>
        <v>0</v>
      </c>
      <c r="O24" s="8">
        <f t="shared" si="0"/>
        <v>0</v>
      </c>
      <c r="P24" s="18" t="str">
        <f t="shared" si="1"/>
        <v/>
      </c>
      <c r="W24" s="15"/>
    </row>
    <row r="25" spans="1:23">
      <c r="A25" t="s">
        <v>2793</v>
      </c>
      <c r="B25" t="s">
        <v>2443</v>
      </c>
      <c r="C25">
        <f>COUNTIFS(GameLog!D:D,'KC F'!A25,GameLog!C:C,"KC",GameLog!E:E,INDEX(Positions!$A$1:$B$9,MATCH('KC F'!$B25,Positions!$A$1:$A$9,0),2))</f>
        <v>0</v>
      </c>
      <c r="D25">
        <f>SUMIFS(GameLog!F:F,GameLog!$D:$D,'KC F'!A25,GameLog!$E:$E,INDEX(Positions!$A$1:$B$9,MATCH('KC F'!$B25,Positions!$A$1:$A$9,0),2),GameLog!$C:$C,"KC")</f>
        <v>0</v>
      </c>
      <c r="E25" s="12">
        <f>SUMIFS(GameLog!AM:AM,GameLog!$D:$D,'KC F'!$A25,GameLog!$E:$E,INDEX(Positions!$A$1:$B$9,MATCH('KC F'!$B25,Positions!$A$1:$A$9,0),2),GameLog!$C:$C,"KC")</f>
        <v>0</v>
      </c>
      <c r="F25">
        <f>SUMIFS(GameLog!AN:AN,GameLog!$D:$D,'KC F'!$A25,GameLog!$E:$E,INDEX(Positions!$A$1:$B$9,MATCH('KC F'!$B25,Positions!$A$1:$A$9,0),2),GameLog!$C:$C,"KC")</f>
        <v>0</v>
      </c>
      <c r="G25">
        <f>SUMIFS(GameLog!AO:AO,GameLog!$D:$D,'KC F'!$A25,GameLog!$E:$E,INDEX(Positions!$A$1:$B$9,MATCH('KC F'!$B25,Positions!$A$1:$A$9,0),2),GameLog!$C:$C,"KC")</f>
        <v>0</v>
      </c>
      <c r="H25">
        <f>SUMIFS(GameLog!AP:AP,GameLog!$D:$D,'KC F'!$A25,GameLog!$E:$E,INDEX(Positions!$A$1:$B$9,MATCH('KC F'!$B25,Positions!$A$1:$A$9,0),2),GameLog!$C:$C,"KC")</f>
        <v>0</v>
      </c>
      <c r="I25">
        <f>SUMIFS(GameLog!AQ:AQ,GameLog!$D:$D,'KC F'!$A25,GameLog!$E:$E,INDEX(Positions!$A$1:$B$9,MATCH('KC F'!$B25,Positions!$A$1:$A$9,0),2),GameLog!$C:$C,"KC")</f>
        <v>0</v>
      </c>
      <c r="J25">
        <f>SUMIFS(GameLog!AR:AR,GameLog!$D:$D,'KC F'!$A25,GameLog!$E:$E,INDEX(Positions!$A$1:$B$9,MATCH('KC F'!$B25,Positions!$A$1:$A$9,0),2),GameLog!$C:$C,"KC")</f>
        <v>0</v>
      </c>
      <c r="K25">
        <f>SUMIFS(GameLog!AS:AS,GameLog!$D:$D,'KC F'!$A25,GameLog!$E:$E,INDEX(Positions!$A$1:$B$9,MATCH('KC F'!$B25,Positions!$A$1:$A$9,0),2),GameLog!$C:$C,"KC")</f>
        <v>0</v>
      </c>
      <c r="L25">
        <f>SUMIFS(GameLog!AT:AT,GameLog!$D:$D,'KC F'!$A25,GameLog!$E:$E,INDEX(Positions!$A$1:$B$9,MATCH('KC F'!$B25,Positions!$A$1:$A$9,0),2),GameLog!$C:$C,"KC")</f>
        <v>0</v>
      </c>
      <c r="M25">
        <f>SUMIFS(GameLog!AU:AU,GameLog!$D:$D,'KC F'!$A25,GameLog!$E:$E,INDEX(Positions!$A$1:$B$9,MATCH('KC F'!$B25,Positions!$A$1:$A$9,0),2),GameLog!$C:$C,"KC")</f>
        <v>0</v>
      </c>
      <c r="N25">
        <f>SUMIFS(GameLog!AV:AV,GameLog!$D:$D,'KC F'!$A25,GameLog!$E:$E,INDEX(Positions!$A$1:$B$9,MATCH('KC F'!$B25,Positions!$A$1:$A$9,0),2),GameLog!$C:$C,"KC")</f>
        <v>0</v>
      </c>
      <c r="O25" s="8">
        <f t="shared" si="0"/>
        <v>0</v>
      </c>
      <c r="P25" s="18" t="str">
        <f t="shared" si="1"/>
        <v/>
      </c>
      <c r="W25" s="15"/>
    </row>
    <row r="26" spans="1:23">
      <c r="A26" t="s">
        <v>2794</v>
      </c>
      <c r="B26" t="s">
        <v>2443</v>
      </c>
      <c r="C26">
        <f>COUNTIFS(GameLog!D:D,'KC F'!A26,GameLog!C:C,"KC",GameLog!E:E,INDEX(Positions!$A$1:$B$9,MATCH('KC F'!$B26,Positions!$A$1:$A$9,0),2))</f>
        <v>2</v>
      </c>
      <c r="D26">
        <f>SUMIFS(GameLog!F:F,GameLog!$D:$D,'KC F'!A26,GameLog!$E:$E,INDEX(Positions!$A$1:$B$9,MATCH('KC F'!$B26,Positions!$A$1:$A$9,0),2),GameLog!$C:$C,"KC")</f>
        <v>0</v>
      </c>
      <c r="E26" s="12">
        <f>SUMIFS(GameLog!AM:AM,GameLog!$D:$D,'KC F'!$A26,GameLog!$E:$E,INDEX(Positions!$A$1:$B$9,MATCH('KC F'!$B26,Positions!$A$1:$A$9,0),2),GameLog!$C:$C,"KC")</f>
        <v>2.6666666666666665</v>
      </c>
      <c r="F26">
        <f>SUMIFS(GameLog!AN:AN,GameLog!$D:$D,'KC F'!$A26,GameLog!$E:$E,INDEX(Positions!$A$1:$B$9,MATCH('KC F'!$B26,Positions!$A$1:$A$9,0),2),GameLog!$C:$C,"KC")</f>
        <v>0</v>
      </c>
      <c r="G26">
        <f>SUMIFS(GameLog!AO:AO,GameLog!$D:$D,'KC F'!$A26,GameLog!$E:$E,INDEX(Positions!$A$1:$B$9,MATCH('KC F'!$B26,Positions!$A$1:$A$9,0),2),GameLog!$C:$C,"KC")</f>
        <v>1</v>
      </c>
      <c r="H26">
        <f>SUMIFS(GameLog!AP:AP,GameLog!$D:$D,'KC F'!$A26,GameLog!$E:$E,INDEX(Positions!$A$1:$B$9,MATCH('KC F'!$B26,Positions!$A$1:$A$9,0),2),GameLog!$C:$C,"KC")</f>
        <v>0</v>
      </c>
      <c r="I26">
        <f>SUMIFS(GameLog!AQ:AQ,GameLog!$D:$D,'KC F'!$A26,GameLog!$E:$E,INDEX(Positions!$A$1:$B$9,MATCH('KC F'!$B26,Positions!$A$1:$A$9,0),2),GameLog!$C:$C,"KC")</f>
        <v>0</v>
      </c>
      <c r="J26">
        <f>SUMIFS(GameLog!AR:AR,GameLog!$D:$D,'KC F'!$A26,GameLog!$E:$E,INDEX(Positions!$A$1:$B$9,MATCH('KC F'!$B26,Positions!$A$1:$A$9,0),2),GameLog!$C:$C,"KC")</f>
        <v>0</v>
      </c>
      <c r="K26">
        <f>SUMIFS(GameLog!AS:AS,GameLog!$D:$D,'KC F'!$A26,GameLog!$E:$E,INDEX(Positions!$A$1:$B$9,MATCH('KC F'!$B26,Positions!$A$1:$A$9,0),2),GameLog!$C:$C,"KC")</f>
        <v>0</v>
      </c>
      <c r="L26">
        <f>SUMIFS(GameLog!AT:AT,GameLog!$D:$D,'KC F'!$A26,GameLog!$E:$E,INDEX(Positions!$A$1:$B$9,MATCH('KC F'!$B26,Positions!$A$1:$A$9,0),2),GameLog!$C:$C,"KC")</f>
        <v>1</v>
      </c>
      <c r="M26">
        <f>SUMIFS(GameLog!AU:AU,GameLog!$D:$D,'KC F'!$A26,GameLog!$E:$E,INDEX(Positions!$A$1:$B$9,MATCH('KC F'!$B26,Positions!$A$1:$A$9,0),2),GameLog!$C:$C,"KC")</f>
        <v>0</v>
      </c>
      <c r="N26">
        <f>SUMIFS(GameLog!AV:AV,GameLog!$D:$D,'KC F'!$A26,GameLog!$E:$E,INDEX(Positions!$A$1:$B$9,MATCH('KC F'!$B26,Positions!$A$1:$A$9,0),2),GameLog!$C:$C,"KC")</f>
        <v>0</v>
      </c>
      <c r="O26" s="8">
        <f t="shared" si="0"/>
        <v>1</v>
      </c>
      <c r="P26" s="18" t="str">
        <f t="shared" si="1"/>
        <v/>
      </c>
      <c r="W26" s="15"/>
    </row>
    <row r="27" spans="1:23">
      <c r="A27" t="s">
        <v>2452</v>
      </c>
      <c r="B27" t="s">
        <v>2443</v>
      </c>
      <c r="C27">
        <f>COUNTIFS(GameLog!D:D,'KC F'!A27,GameLog!C:C,"KC",GameLog!E:E,INDEX(Positions!$A$1:$B$9,MATCH('KC F'!$B27,Positions!$A$1:$A$9,0),2))</f>
        <v>2</v>
      </c>
      <c r="D27">
        <f>SUMIFS(GameLog!F:F,GameLog!$D:$D,'KC F'!A27,GameLog!$E:$E,INDEX(Positions!$A$1:$B$9,MATCH('KC F'!$B27,Positions!$A$1:$A$9,0),2),GameLog!$C:$C,"KC")</f>
        <v>0</v>
      </c>
      <c r="E27" s="12">
        <f>SUMIFS(GameLog!AM:AM,GameLog!$D:$D,'KC F'!$A27,GameLog!$E:$E,INDEX(Positions!$A$1:$B$9,MATCH('KC F'!$B27,Positions!$A$1:$A$9,0),2),GameLog!$C:$C,"KC")</f>
        <v>1.6666666666666665</v>
      </c>
      <c r="F27">
        <f>SUMIFS(GameLog!AN:AN,GameLog!$D:$D,'KC F'!$A27,GameLog!$E:$E,INDEX(Positions!$A$1:$B$9,MATCH('KC F'!$B27,Positions!$A$1:$A$9,0),2),GameLog!$C:$C,"KC")</f>
        <v>0</v>
      </c>
      <c r="G27">
        <f>SUMIFS(GameLog!AO:AO,GameLog!$D:$D,'KC F'!$A27,GameLog!$E:$E,INDEX(Positions!$A$1:$B$9,MATCH('KC F'!$B27,Positions!$A$1:$A$9,0),2),GameLog!$C:$C,"KC")</f>
        <v>0</v>
      </c>
      <c r="H27">
        <f>SUMIFS(GameLog!AP:AP,GameLog!$D:$D,'KC F'!$A27,GameLog!$E:$E,INDEX(Positions!$A$1:$B$9,MATCH('KC F'!$B27,Positions!$A$1:$A$9,0),2),GameLog!$C:$C,"KC")</f>
        <v>0</v>
      </c>
      <c r="I27">
        <f>SUMIFS(GameLog!AQ:AQ,GameLog!$D:$D,'KC F'!$A27,GameLog!$E:$E,INDEX(Positions!$A$1:$B$9,MATCH('KC F'!$B27,Positions!$A$1:$A$9,0),2),GameLog!$C:$C,"KC")</f>
        <v>0</v>
      </c>
      <c r="J27">
        <f>SUMIFS(GameLog!AR:AR,GameLog!$D:$D,'KC F'!$A27,GameLog!$E:$E,INDEX(Positions!$A$1:$B$9,MATCH('KC F'!$B27,Positions!$A$1:$A$9,0),2),GameLog!$C:$C,"KC")</f>
        <v>0</v>
      </c>
      <c r="K27">
        <f>SUMIFS(GameLog!AS:AS,GameLog!$D:$D,'KC F'!$A27,GameLog!$E:$E,INDEX(Positions!$A$1:$B$9,MATCH('KC F'!$B27,Positions!$A$1:$A$9,0),2),GameLog!$C:$C,"KC")</f>
        <v>0</v>
      </c>
      <c r="L27">
        <f>SUMIFS(GameLog!AT:AT,GameLog!$D:$D,'KC F'!$A27,GameLog!$E:$E,INDEX(Positions!$A$1:$B$9,MATCH('KC F'!$B27,Positions!$A$1:$A$9,0),2),GameLog!$C:$C,"KC")</f>
        <v>0</v>
      </c>
      <c r="M27">
        <f>SUMIFS(GameLog!AU:AU,GameLog!$D:$D,'KC F'!$A27,GameLog!$E:$E,INDEX(Positions!$A$1:$B$9,MATCH('KC F'!$B27,Positions!$A$1:$A$9,0),2),GameLog!$C:$C,"KC")</f>
        <v>0</v>
      </c>
      <c r="N27">
        <f>SUMIFS(GameLog!AV:AV,GameLog!$D:$D,'KC F'!$A27,GameLog!$E:$E,INDEX(Positions!$A$1:$B$9,MATCH('KC F'!$B27,Positions!$A$1:$A$9,0),2),GameLog!$C:$C,"KC")</f>
        <v>0</v>
      </c>
      <c r="O27" s="8">
        <f t="shared" si="0"/>
        <v>0</v>
      </c>
      <c r="P27" s="18" t="str">
        <f t="shared" si="1"/>
        <v/>
      </c>
      <c r="W27" s="15"/>
    </row>
    <row r="28" spans="1:23">
      <c r="A28" t="s">
        <v>2771</v>
      </c>
      <c r="B28" t="s">
        <v>2443</v>
      </c>
      <c r="C28">
        <f>COUNTIFS(GameLog!D:D,'KC F'!A28,GameLog!C:C,"KC",GameLog!E:E,INDEX(Positions!$A$1:$B$9,MATCH('KC F'!$B28,Positions!$A$1:$A$9,0),2))</f>
        <v>1</v>
      </c>
      <c r="D28">
        <f>SUMIFS(GameLog!F:F,GameLog!$D:$D,'KC F'!A28,GameLog!$E:$E,INDEX(Positions!$A$1:$B$9,MATCH('KC F'!$B28,Positions!$A$1:$A$9,0),2),GameLog!$C:$C,"KC")</f>
        <v>0</v>
      </c>
      <c r="E28" s="12">
        <f>SUMIFS(GameLog!AM:AM,GameLog!$D:$D,'KC F'!$A28,GameLog!$E:$E,INDEX(Positions!$A$1:$B$9,MATCH('KC F'!$B28,Positions!$A$1:$A$9,0),2),GameLog!$C:$C,"KC")</f>
        <v>2</v>
      </c>
      <c r="F28">
        <f>SUMIFS(GameLog!AN:AN,GameLog!$D:$D,'KC F'!$A28,GameLog!$E:$E,INDEX(Positions!$A$1:$B$9,MATCH('KC F'!$B28,Positions!$A$1:$A$9,0),2),GameLog!$C:$C,"KC")</f>
        <v>0</v>
      </c>
      <c r="G28">
        <f>SUMIFS(GameLog!AO:AO,GameLog!$D:$D,'KC F'!$A28,GameLog!$E:$E,INDEX(Positions!$A$1:$B$9,MATCH('KC F'!$B28,Positions!$A$1:$A$9,0),2),GameLog!$C:$C,"KC")</f>
        <v>0</v>
      </c>
      <c r="H28">
        <f>SUMIFS(GameLog!AP:AP,GameLog!$D:$D,'KC F'!$A28,GameLog!$E:$E,INDEX(Positions!$A$1:$B$9,MATCH('KC F'!$B28,Positions!$A$1:$A$9,0),2),GameLog!$C:$C,"KC")</f>
        <v>0</v>
      </c>
      <c r="I28">
        <f>SUMIFS(GameLog!AQ:AQ,GameLog!$D:$D,'KC F'!$A28,GameLog!$E:$E,INDEX(Positions!$A$1:$B$9,MATCH('KC F'!$B28,Positions!$A$1:$A$9,0),2),GameLog!$C:$C,"KC")</f>
        <v>0</v>
      </c>
      <c r="J28">
        <f>SUMIFS(GameLog!AR:AR,GameLog!$D:$D,'KC F'!$A28,GameLog!$E:$E,INDEX(Positions!$A$1:$B$9,MATCH('KC F'!$B28,Positions!$A$1:$A$9,0),2),GameLog!$C:$C,"KC")</f>
        <v>0</v>
      </c>
      <c r="K28">
        <f>SUMIFS(GameLog!AS:AS,GameLog!$D:$D,'KC F'!$A28,GameLog!$E:$E,INDEX(Positions!$A$1:$B$9,MATCH('KC F'!$B28,Positions!$A$1:$A$9,0),2),GameLog!$C:$C,"KC")</f>
        <v>0</v>
      </c>
      <c r="L28">
        <f>SUMIFS(GameLog!AT:AT,GameLog!$D:$D,'KC F'!$A28,GameLog!$E:$E,INDEX(Positions!$A$1:$B$9,MATCH('KC F'!$B28,Positions!$A$1:$A$9,0),2),GameLog!$C:$C,"KC")</f>
        <v>0</v>
      </c>
      <c r="M28">
        <f>SUMIFS(GameLog!AU:AU,GameLog!$D:$D,'KC F'!$A28,GameLog!$E:$E,INDEX(Positions!$A$1:$B$9,MATCH('KC F'!$B28,Positions!$A$1:$A$9,0),2),GameLog!$C:$C,"KC")</f>
        <v>0</v>
      </c>
      <c r="N28">
        <f>SUMIFS(GameLog!AV:AV,GameLog!$D:$D,'KC F'!$A28,GameLog!$E:$E,INDEX(Positions!$A$1:$B$9,MATCH('KC F'!$B28,Positions!$A$1:$A$9,0),2),GameLog!$C:$C,"KC")</f>
        <v>0</v>
      </c>
      <c r="O28" s="8">
        <f t="shared" si="0"/>
        <v>0</v>
      </c>
      <c r="P28" s="18" t="str">
        <f t="shared" si="1"/>
        <v/>
      </c>
      <c r="W28" s="15"/>
    </row>
    <row r="29" spans="1:23">
      <c r="A29" t="s">
        <v>2763</v>
      </c>
      <c r="B29" t="s">
        <v>2429</v>
      </c>
      <c r="C29">
        <f>COUNTIFS(GameLog!D:D,'KC F'!A29,GameLog!C:C,"KC",GameLog!E:E,INDEX(Positions!$A$1:$B$9,MATCH('KC F'!$B29,Positions!$A$1:$A$9,0),2))</f>
        <v>0</v>
      </c>
      <c r="D29">
        <f>SUMIFS(GameLog!F:F,GameLog!$D:$D,'KC F'!A29,GameLog!$E:$E,INDEX(Positions!$A$1:$B$9,MATCH('KC F'!$B29,Positions!$A$1:$A$9,0),2),GameLog!$C:$C,"KC")</f>
        <v>0</v>
      </c>
      <c r="E29" s="12">
        <f>SUMIFS(GameLog!AM:AM,GameLog!$D:$D,'KC F'!$A29,GameLog!$E:$E,INDEX(Positions!$A$1:$B$9,MATCH('KC F'!$B29,Positions!$A$1:$A$9,0),2),GameLog!$C:$C,"KC")</f>
        <v>0</v>
      </c>
      <c r="F29">
        <f>SUMIFS(GameLog!AN:AN,GameLog!$D:$D,'KC F'!$A29,GameLog!$E:$E,INDEX(Positions!$A$1:$B$9,MATCH('KC F'!$B29,Positions!$A$1:$A$9,0),2),GameLog!$C:$C,"KC")</f>
        <v>0</v>
      </c>
      <c r="G29">
        <f>SUMIFS(GameLog!AO:AO,GameLog!$D:$D,'KC F'!$A29,GameLog!$E:$E,INDEX(Positions!$A$1:$B$9,MATCH('KC F'!$B29,Positions!$A$1:$A$9,0),2),GameLog!$C:$C,"KC")</f>
        <v>0</v>
      </c>
      <c r="H29">
        <f>SUMIFS(GameLog!AP:AP,GameLog!$D:$D,'KC F'!$A29,GameLog!$E:$E,INDEX(Positions!$A$1:$B$9,MATCH('KC F'!$B29,Positions!$A$1:$A$9,0),2),GameLog!$C:$C,"KC")</f>
        <v>0</v>
      </c>
      <c r="I29">
        <f>SUMIFS(GameLog!AQ:AQ,GameLog!$D:$D,'KC F'!$A29,GameLog!$E:$E,INDEX(Positions!$A$1:$B$9,MATCH('KC F'!$B29,Positions!$A$1:$A$9,0),2),GameLog!$C:$C,"KC")</f>
        <v>0</v>
      </c>
      <c r="J29">
        <f>SUMIFS(GameLog!AR:AR,GameLog!$D:$D,'KC F'!$A29,GameLog!$E:$E,INDEX(Positions!$A$1:$B$9,MATCH('KC F'!$B29,Positions!$A$1:$A$9,0),2),GameLog!$C:$C,"KC")</f>
        <v>0</v>
      </c>
      <c r="K29">
        <f>SUMIFS(GameLog!AS:AS,GameLog!$D:$D,'KC F'!$A29,GameLog!$E:$E,INDEX(Positions!$A$1:$B$9,MATCH('KC F'!$B29,Positions!$A$1:$A$9,0),2),GameLog!$C:$C,"KC")</f>
        <v>0</v>
      </c>
      <c r="L29">
        <f>SUMIFS(GameLog!AT:AT,GameLog!$D:$D,'KC F'!$A29,GameLog!$E:$E,INDEX(Positions!$A$1:$B$9,MATCH('KC F'!$B29,Positions!$A$1:$A$9,0),2),GameLog!$C:$C,"KC")</f>
        <v>0</v>
      </c>
      <c r="M29">
        <f>SUMIFS(GameLog!AU:AU,GameLog!$D:$D,'KC F'!$A29,GameLog!$E:$E,INDEX(Positions!$A$1:$B$9,MATCH('KC F'!$B29,Positions!$A$1:$A$9,0),2),GameLog!$C:$C,"KC")</f>
        <v>0</v>
      </c>
      <c r="N29">
        <f>SUMIFS(GameLog!AV:AV,GameLog!$D:$D,'KC F'!$A29,GameLog!$E:$E,INDEX(Positions!$A$1:$B$9,MATCH('KC F'!$B29,Positions!$A$1:$A$9,0),2),GameLog!$C:$C,"KC")</f>
        <v>0</v>
      </c>
      <c r="O29" s="8">
        <f t="shared" si="0"/>
        <v>0</v>
      </c>
      <c r="P29" s="18">
        <f t="shared" si="1"/>
        <v>0</v>
      </c>
      <c r="W29" s="15"/>
    </row>
    <row r="30" spans="1:23">
      <c r="A30" t="s">
        <v>2746</v>
      </c>
      <c r="B30" t="s">
        <v>2429</v>
      </c>
      <c r="C30">
        <f>COUNTIFS(GameLog!D:D,'KC F'!A30,GameLog!C:C,"KC",GameLog!E:E,INDEX(Positions!$A$1:$B$9,MATCH('KC F'!$B30,Positions!$A$1:$A$9,0),2))</f>
        <v>2</v>
      </c>
      <c r="D30">
        <f>SUMIFS(GameLog!F:F,GameLog!$D:$D,'KC F'!A30,GameLog!$E:$E,INDEX(Positions!$A$1:$B$9,MATCH('KC F'!$B30,Positions!$A$1:$A$9,0),2),GameLog!$C:$C,"KC")</f>
        <v>2</v>
      </c>
      <c r="E30" s="12">
        <f>SUMIFS(GameLog!AM:AM,GameLog!$D:$D,'KC F'!$A30,GameLog!$E:$E,INDEX(Positions!$A$1:$B$9,MATCH('KC F'!$B30,Positions!$A$1:$A$9,0),2),GameLog!$C:$C,"KC")</f>
        <v>19</v>
      </c>
      <c r="F30">
        <f>SUMIFS(GameLog!AN:AN,GameLog!$D:$D,'KC F'!$A30,GameLog!$E:$E,INDEX(Positions!$A$1:$B$9,MATCH('KC F'!$B30,Positions!$A$1:$A$9,0),2),GameLog!$C:$C,"KC")</f>
        <v>8</v>
      </c>
      <c r="G30">
        <f>SUMIFS(GameLog!AO:AO,GameLog!$D:$D,'KC F'!$A30,GameLog!$E:$E,INDEX(Positions!$A$1:$B$9,MATCH('KC F'!$B30,Positions!$A$1:$A$9,0),2),GameLog!$C:$C,"KC")</f>
        <v>0</v>
      </c>
      <c r="H30">
        <f>SUMIFS(GameLog!AP:AP,GameLog!$D:$D,'KC F'!$A30,GameLog!$E:$E,INDEX(Positions!$A$1:$B$9,MATCH('KC F'!$B30,Positions!$A$1:$A$9,0),2),GameLog!$C:$C,"KC")</f>
        <v>0</v>
      </c>
      <c r="I30">
        <f>SUMIFS(GameLog!AQ:AQ,GameLog!$D:$D,'KC F'!$A30,GameLog!$E:$E,INDEX(Positions!$A$1:$B$9,MATCH('KC F'!$B30,Positions!$A$1:$A$9,0),2),GameLog!$C:$C,"KC")</f>
        <v>0</v>
      </c>
      <c r="J30">
        <f>SUMIFS(GameLog!AR:AR,GameLog!$D:$D,'KC F'!$A30,GameLog!$E:$E,INDEX(Positions!$A$1:$B$9,MATCH('KC F'!$B30,Positions!$A$1:$A$9,0),2),GameLog!$C:$C,"KC")</f>
        <v>0</v>
      </c>
      <c r="K30">
        <f>SUMIFS(GameLog!AS:AS,GameLog!$D:$D,'KC F'!$A30,GameLog!$E:$E,INDEX(Positions!$A$1:$B$9,MATCH('KC F'!$B30,Positions!$A$1:$A$9,0),2),GameLog!$C:$C,"KC")</f>
        <v>0</v>
      </c>
      <c r="L30">
        <f>SUMIFS(GameLog!AT:AT,GameLog!$D:$D,'KC F'!$A30,GameLog!$E:$E,INDEX(Positions!$A$1:$B$9,MATCH('KC F'!$B30,Positions!$A$1:$A$9,0),2),GameLog!$C:$C,"KC")</f>
        <v>1</v>
      </c>
      <c r="M30">
        <f>SUMIFS(GameLog!AU:AU,GameLog!$D:$D,'KC F'!$A30,GameLog!$E:$E,INDEX(Positions!$A$1:$B$9,MATCH('KC F'!$B30,Positions!$A$1:$A$9,0),2),GameLog!$C:$C,"KC")</f>
        <v>0</v>
      </c>
      <c r="N30">
        <f>SUMIFS(GameLog!AV:AV,GameLog!$D:$D,'KC F'!$A30,GameLog!$E:$E,INDEX(Positions!$A$1:$B$9,MATCH('KC F'!$B30,Positions!$A$1:$A$9,0),2),GameLog!$C:$C,"KC")</f>
        <v>0</v>
      </c>
      <c r="O30" s="8">
        <f t="shared" si="0"/>
        <v>1</v>
      </c>
      <c r="P30" s="18">
        <f t="shared" si="1"/>
        <v>0</v>
      </c>
      <c r="W30" s="15"/>
    </row>
    <row r="31" spans="1:23">
      <c r="A31" t="s">
        <v>2755</v>
      </c>
      <c r="B31" t="s">
        <v>2429</v>
      </c>
      <c r="C31">
        <f>COUNTIFS(GameLog!D:D,'KC F'!A31,GameLog!C:C,"KC",GameLog!E:E,INDEX(Positions!$A$1:$B$9,MATCH('KC F'!$B31,Positions!$A$1:$A$9,0),2))</f>
        <v>1</v>
      </c>
      <c r="D31">
        <f>SUMIFS(GameLog!F:F,GameLog!$D:$D,'KC F'!A31,GameLog!$E:$E,INDEX(Positions!$A$1:$B$9,MATCH('KC F'!$B31,Positions!$A$1:$A$9,0),2),GameLog!$C:$C,"KC")</f>
        <v>1</v>
      </c>
      <c r="E31" s="12">
        <f>SUMIFS(GameLog!AM:AM,GameLog!$D:$D,'KC F'!$A31,GameLog!$E:$E,INDEX(Positions!$A$1:$B$9,MATCH('KC F'!$B31,Positions!$A$1:$A$9,0),2),GameLog!$C:$C,"KC")</f>
        <v>9</v>
      </c>
      <c r="F31">
        <f>SUMIFS(GameLog!AN:AN,GameLog!$D:$D,'KC F'!$A31,GameLog!$E:$E,INDEX(Positions!$A$1:$B$9,MATCH('KC F'!$B31,Positions!$A$1:$A$9,0),2),GameLog!$C:$C,"KC")</f>
        <v>2</v>
      </c>
      <c r="G31">
        <f>SUMIFS(GameLog!AO:AO,GameLog!$D:$D,'KC F'!$A31,GameLog!$E:$E,INDEX(Positions!$A$1:$B$9,MATCH('KC F'!$B31,Positions!$A$1:$A$9,0),2),GameLog!$C:$C,"KC")</f>
        <v>1</v>
      </c>
      <c r="H31">
        <f>SUMIFS(GameLog!AP:AP,GameLog!$D:$D,'KC F'!$A31,GameLog!$E:$E,INDEX(Positions!$A$1:$B$9,MATCH('KC F'!$B31,Positions!$A$1:$A$9,0),2),GameLog!$C:$C,"KC")</f>
        <v>0</v>
      </c>
      <c r="I31">
        <f>SUMIFS(GameLog!AQ:AQ,GameLog!$D:$D,'KC F'!$A31,GameLog!$E:$E,INDEX(Positions!$A$1:$B$9,MATCH('KC F'!$B31,Positions!$A$1:$A$9,0),2),GameLog!$C:$C,"KC")</f>
        <v>0</v>
      </c>
      <c r="J31">
        <f>SUMIFS(GameLog!AR:AR,GameLog!$D:$D,'KC F'!$A31,GameLog!$E:$E,INDEX(Positions!$A$1:$B$9,MATCH('KC F'!$B31,Positions!$A$1:$A$9,0),2),GameLog!$C:$C,"KC")</f>
        <v>0</v>
      </c>
      <c r="K31">
        <f>SUMIFS(GameLog!AS:AS,GameLog!$D:$D,'KC F'!$A31,GameLog!$E:$E,INDEX(Positions!$A$1:$B$9,MATCH('KC F'!$B31,Positions!$A$1:$A$9,0),2),GameLog!$C:$C,"KC")</f>
        <v>0</v>
      </c>
      <c r="L31">
        <f>SUMIFS(GameLog!AT:AT,GameLog!$D:$D,'KC F'!$A31,GameLog!$E:$E,INDEX(Positions!$A$1:$B$9,MATCH('KC F'!$B31,Positions!$A$1:$A$9,0),2),GameLog!$C:$C,"KC")</f>
        <v>1</v>
      </c>
      <c r="M31">
        <f>SUMIFS(GameLog!AU:AU,GameLog!$D:$D,'KC F'!$A31,GameLog!$E:$E,INDEX(Positions!$A$1:$B$9,MATCH('KC F'!$B31,Positions!$A$1:$A$9,0),2),GameLog!$C:$C,"KC")</f>
        <v>0</v>
      </c>
      <c r="N31">
        <f>SUMIFS(GameLog!AV:AV,GameLog!$D:$D,'KC F'!$A31,GameLog!$E:$E,INDEX(Positions!$A$1:$B$9,MATCH('KC F'!$B31,Positions!$A$1:$A$9,0),2),GameLog!$C:$C,"KC")</f>
        <v>0</v>
      </c>
      <c r="O31" s="8">
        <f t="shared" si="0"/>
        <v>1</v>
      </c>
      <c r="P31" s="18">
        <f t="shared" si="1"/>
        <v>0</v>
      </c>
      <c r="W31" s="15"/>
    </row>
    <row r="32" spans="1:23">
      <c r="A32" t="s">
        <v>2747</v>
      </c>
      <c r="B32" t="s">
        <v>2429</v>
      </c>
      <c r="C32">
        <f>COUNTIFS(GameLog!D:D,'KC F'!A32,GameLog!C:C,"KC",GameLog!E:E,INDEX(Positions!$A$1:$B$9,MATCH('KC F'!$B32,Positions!$A$1:$A$9,0),2))</f>
        <v>0</v>
      </c>
      <c r="D32">
        <f>SUMIFS(GameLog!F:F,GameLog!$D:$D,'KC F'!A32,GameLog!$E:$E,INDEX(Positions!$A$1:$B$9,MATCH('KC F'!$B32,Positions!$A$1:$A$9,0),2),GameLog!$C:$C,"KC")</f>
        <v>0</v>
      </c>
      <c r="E32" s="12">
        <f>SUMIFS(GameLog!AM:AM,GameLog!$D:$D,'KC F'!$A32,GameLog!$E:$E,INDEX(Positions!$A$1:$B$9,MATCH('KC F'!$B32,Positions!$A$1:$A$9,0),2),GameLog!$C:$C,"KC")</f>
        <v>0</v>
      </c>
      <c r="F32">
        <f>SUMIFS(GameLog!AN:AN,GameLog!$D:$D,'KC F'!$A32,GameLog!$E:$E,INDEX(Positions!$A$1:$B$9,MATCH('KC F'!$B32,Positions!$A$1:$A$9,0),2),GameLog!$C:$C,"KC")</f>
        <v>0</v>
      </c>
      <c r="G32">
        <f>SUMIFS(GameLog!AO:AO,GameLog!$D:$D,'KC F'!$A32,GameLog!$E:$E,INDEX(Positions!$A$1:$B$9,MATCH('KC F'!$B32,Positions!$A$1:$A$9,0),2),GameLog!$C:$C,"KC")</f>
        <v>0</v>
      </c>
      <c r="H32">
        <f>SUMIFS(GameLog!AP:AP,GameLog!$D:$D,'KC F'!$A32,GameLog!$E:$E,INDEX(Positions!$A$1:$B$9,MATCH('KC F'!$B32,Positions!$A$1:$A$9,0),2),GameLog!$C:$C,"KC")</f>
        <v>0</v>
      </c>
      <c r="I32">
        <f>SUMIFS(GameLog!AQ:AQ,GameLog!$D:$D,'KC F'!$A32,GameLog!$E:$E,INDEX(Positions!$A$1:$B$9,MATCH('KC F'!$B32,Positions!$A$1:$A$9,0),2),GameLog!$C:$C,"KC")</f>
        <v>0</v>
      </c>
      <c r="J32">
        <f>SUMIFS(GameLog!AR:AR,GameLog!$D:$D,'KC F'!$A32,GameLog!$E:$E,INDEX(Positions!$A$1:$B$9,MATCH('KC F'!$B32,Positions!$A$1:$A$9,0),2),GameLog!$C:$C,"KC")</f>
        <v>0</v>
      </c>
      <c r="K32">
        <f>SUMIFS(GameLog!AS:AS,GameLog!$D:$D,'KC F'!$A32,GameLog!$E:$E,INDEX(Positions!$A$1:$B$9,MATCH('KC F'!$B32,Positions!$A$1:$A$9,0),2),GameLog!$C:$C,"KC")</f>
        <v>0</v>
      </c>
      <c r="L32">
        <f>SUMIFS(GameLog!AT:AT,GameLog!$D:$D,'KC F'!$A32,GameLog!$E:$E,INDEX(Positions!$A$1:$B$9,MATCH('KC F'!$B32,Positions!$A$1:$A$9,0),2),GameLog!$C:$C,"KC")</f>
        <v>0</v>
      </c>
      <c r="M32">
        <f>SUMIFS(GameLog!AU:AU,GameLog!$D:$D,'KC F'!$A32,GameLog!$E:$E,INDEX(Positions!$A$1:$B$9,MATCH('KC F'!$B32,Positions!$A$1:$A$9,0),2),GameLog!$C:$C,"KC")</f>
        <v>0</v>
      </c>
      <c r="N32">
        <f>SUMIFS(GameLog!AV:AV,GameLog!$D:$D,'KC F'!$A32,GameLog!$E:$E,INDEX(Positions!$A$1:$B$9,MATCH('KC F'!$B32,Positions!$A$1:$A$9,0),2),GameLog!$C:$C,"KC")</f>
        <v>0</v>
      </c>
      <c r="O32" s="8">
        <f t="shared" si="0"/>
        <v>0</v>
      </c>
      <c r="P32" s="18">
        <f t="shared" si="1"/>
        <v>0</v>
      </c>
      <c r="W32" s="15"/>
    </row>
    <row r="33" spans="1:23">
      <c r="A33" t="s">
        <v>2754</v>
      </c>
      <c r="B33" t="s">
        <v>2430</v>
      </c>
      <c r="C33">
        <f>COUNTIFS(GameLog!D:D,'KC F'!A33,GameLog!C:C,"KC",GameLog!E:E,INDEX(Positions!$A$1:$B$9,MATCH('KC F'!$B33,Positions!$A$1:$A$9,0),2))</f>
        <v>0</v>
      </c>
      <c r="D33">
        <f>SUMIFS(GameLog!F:F,GameLog!$D:$D,'KC F'!A33,GameLog!$E:$E,INDEX(Positions!$A$1:$B$9,MATCH('KC F'!$B33,Positions!$A$1:$A$9,0),2),GameLog!$C:$C,"KC")</f>
        <v>0</v>
      </c>
      <c r="E33" s="12">
        <f>SUMIFS(GameLog!AM:AM,GameLog!$D:$D,'KC F'!$A33,GameLog!$E:$E,INDEX(Positions!$A$1:$B$9,MATCH('KC F'!$B33,Positions!$A$1:$A$9,0),2),GameLog!$C:$C,"KC")</f>
        <v>0</v>
      </c>
      <c r="F33">
        <f>SUMIFS(GameLog!AN:AN,GameLog!$D:$D,'KC F'!$A33,GameLog!$E:$E,INDEX(Positions!$A$1:$B$9,MATCH('KC F'!$B33,Positions!$A$1:$A$9,0),2),GameLog!$C:$C,"KC")</f>
        <v>0</v>
      </c>
      <c r="G33">
        <f>SUMIFS(GameLog!AO:AO,GameLog!$D:$D,'KC F'!$A33,GameLog!$E:$E,INDEX(Positions!$A$1:$B$9,MATCH('KC F'!$B33,Positions!$A$1:$A$9,0),2),GameLog!$C:$C,"KC")</f>
        <v>0</v>
      </c>
      <c r="H33">
        <f>SUMIFS(GameLog!AP:AP,GameLog!$D:$D,'KC F'!$A33,GameLog!$E:$E,INDEX(Positions!$A$1:$B$9,MATCH('KC F'!$B33,Positions!$A$1:$A$9,0),2),GameLog!$C:$C,"KC")</f>
        <v>0</v>
      </c>
      <c r="I33">
        <f>SUMIFS(GameLog!AQ:AQ,GameLog!$D:$D,'KC F'!$A33,GameLog!$E:$E,INDEX(Positions!$A$1:$B$9,MATCH('KC F'!$B33,Positions!$A$1:$A$9,0),2),GameLog!$C:$C,"KC")</f>
        <v>0</v>
      </c>
      <c r="J33">
        <f>SUMIFS(GameLog!AR:AR,GameLog!$D:$D,'KC F'!$A33,GameLog!$E:$E,INDEX(Positions!$A$1:$B$9,MATCH('KC F'!$B33,Positions!$A$1:$A$9,0),2),GameLog!$C:$C,"KC")</f>
        <v>0</v>
      </c>
      <c r="K33">
        <f>SUMIFS(GameLog!AS:AS,GameLog!$D:$D,'KC F'!$A33,GameLog!$E:$E,INDEX(Positions!$A$1:$B$9,MATCH('KC F'!$B33,Positions!$A$1:$A$9,0),2),GameLog!$C:$C,"KC")</f>
        <v>0</v>
      </c>
      <c r="L33">
        <f>SUMIFS(GameLog!AT:AT,GameLog!$D:$D,'KC F'!$A33,GameLog!$E:$E,INDEX(Positions!$A$1:$B$9,MATCH('KC F'!$B33,Positions!$A$1:$A$9,0),2),GameLog!$C:$C,"KC")</f>
        <v>0</v>
      </c>
      <c r="M33">
        <f>SUMIFS(GameLog!AU:AU,GameLog!$D:$D,'KC F'!$A33,GameLog!$E:$E,INDEX(Positions!$A$1:$B$9,MATCH('KC F'!$B33,Positions!$A$1:$A$9,0),2),GameLog!$C:$C,"KC")</f>
        <v>0</v>
      </c>
      <c r="N33">
        <f>SUMIFS(GameLog!AV:AV,GameLog!$D:$D,'KC F'!$A33,GameLog!$E:$E,INDEX(Positions!$A$1:$B$9,MATCH('KC F'!$B33,Positions!$A$1:$A$9,0),2),GameLog!$C:$C,"KC")</f>
        <v>0</v>
      </c>
      <c r="O33" s="8">
        <f t="shared" si="0"/>
        <v>0</v>
      </c>
      <c r="P33" s="18" t="str">
        <f t="shared" si="1"/>
        <v/>
      </c>
      <c r="W33" s="15"/>
    </row>
    <row r="34" spans="1:23">
      <c r="A34" t="s">
        <v>2759</v>
      </c>
      <c r="B34" t="s">
        <v>2430</v>
      </c>
      <c r="C34">
        <f>COUNTIFS(GameLog!D:D,'KC F'!A34,GameLog!C:C,"KC",GameLog!E:E,INDEX(Positions!$A$1:$B$9,MATCH('KC F'!$B34,Positions!$A$1:$A$9,0),2))</f>
        <v>0</v>
      </c>
      <c r="D34">
        <f>SUMIFS(GameLog!F:F,GameLog!$D:$D,'KC F'!A34,GameLog!$E:$E,INDEX(Positions!$A$1:$B$9,MATCH('KC F'!$B34,Positions!$A$1:$A$9,0),2),GameLog!$C:$C,"KC")</f>
        <v>0</v>
      </c>
      <c r="E34" s="12">
        <f>SUMIFS(GameLog!AM:AM,GameLog!$D:$D,'KC F'!$A34,GameLog!$E:$E,INDEX(Positions!$A$1:$B$9,MATCH('KC F'!$B34,Positions!$A$1:$A$9,0),2),GameLog!$C:$C,"KC")</f>
        <v>0</v>
      </c>
      <c r="F34">
        <f>SUMIFS(GameLog!AN:AN,GameLog!$D:$D,'KC F'!$A34,GameLog!$E:$E,INDEX(Positions!$A$1:$B$9,MATCH('KC F'!$B34,Positions!$A$1:$A$9,0),2),GameLog!$C:$C,"KC")</f>
        <v>0</v>
      </c>
      <c r="G34">
        <f>SUMIFS(GameLog!AO:AO,GameLog!$D:$D,'KC F'!$A34,GameLog!$E:$E,INDEX(Positions!$A$1:$B$9,MATCH('KC F'!$B34,Positions!$A$1:$A$9,0),2),GameLog!$C:$C,"KC")</f>
        <v>0</v>
      </c>
      <c r="H34">
        <f>SUMIFS(GameLog!AP:AP,GameLog!$D:$D,'KC F'!$A34,GameLog!$E:$E,INDEX(Positions!$A$1:$B$9,MATCH('KC F'!$B34,Positions!$A$1:$A$9,0),2),GameLog!$C:$C,"KC")</f>
        <v>0</v>
      </c>
      <c r="I34">
        <f>SUMIFS(GameLog!AQ:AQ,GameLog!$D:$D,'KC F'!$A34,GameLog!$E:$E,INDEX(Positions!$A$1:$B$9,MATCH('KC F'!$B34,Positions!$A$1:$A$9,0),2),GameLog!$C:$C,"KC")</f>
        <v>0</v>
      </c>
      <c r="J34">
        <f>SUMIFS(GameLog!AR:AR,GameLog!$D:$D,'KC F'!$A34,GameLog!$E:$E,INDEX(Positions!$A$1:$B$9,MATCH('KC F'!$B34,Positions!$A$1:$A$9,0),2),GameLog!$C:$C,"KC")</f>
        <v>0</v>
      </c>
      <c r="K34">
        <f>SUMIFS(GameLog!AS:AS,GameLog!$D:$D,'KC F'!$A34,GameLog!$E:$E,INDEX(Positions!$A$1:$B$9,MATCH('KC F'!$B34,Positions!$A$1:$A$9,0),2),GameLog!$C:$C,"KC")</f>
        <v>0</v>
      </c>
      <c r="L34">
        <f>SUMIFS(GameLog!AT:AT,GameLog!$D:$D,'KC F'!$A34,GameLog!$E:$E,INDEX(Positions!$A$1:$B$9,MATCH('KC F'!$B34,Positions!$A$1:$A$9,0),2),GameLog!$C:$C,"KC")</f>
        <v>0</v>
      </c>
      <c r="M34">
        <f>SUMIFS(GameLog!AU:AU,GameLog!$D:$D,'KC F'!$A34,GameLog!$E:$E,INDEX(Positions!$A$1:$B$9,MATCH('KC F'!$B34,Positions!$A$1:$A$9,0),2),GameLog!$C:$C,"KC")</f>
        <v>0</v>
      </c>
      <c r="N34">
        <f>SUMIFS(GameLog!AV:AV,GameLog!$D:$D,'KC F'!$A34,GameLog!$E:$E,INDEX(Positions!$A$1:$B$9,MATCH('KC F'!$B34,Positions!$A$1:$A$9,0),2),GameLog!$C:$C,"KC")</f>
        <v>0</v>
      </c>
      <c r="O34" s="8">
        <f t="shared" si="0"/>
        <v>0</v>
      </c>
      <c r="P34" s="18" t="str">
        <f t="shared" si="1"/>
        <v/>
      </c>
      <c r="W34" s="15"/>
    </row>
    <row r="35" spans="1:23">
      <c r="A35" t="s">
        <v>2761</v>
      </c>
      <c r="B35" t="s">
        <v>2430</v>
      </c>
      <c r="C35">
        <f>COUNTIFS(GameLog!D:D,'KC F'!A35,GameLog!C:C,"KC",GameLog!E:E,INDEX(Positions!$A$1:$B$9,MATCH('KC F'!$B35,Positions!$A$1:$A$9,0),2))</f>
        <v>3</v>
      </c>
      <c r="D35">
        <f>SUMIFS(GameLog!F:F,GameLog!$D:$D,'KC F'!A35,GameLog!$E:$E,INDEX(Positions!$A$1:$B$9,MATCH('KC F'!$B35,Positions!$A$1:$A$9,0),2),GameLog!$C:$C,"KC")</f>
        <v>3</v>
      </c>
      <c r="E35" s="12">
        <f>SUMIFS(GameLog!AM:AM,GameLog!$D:$D,'KC F'!$A35,GameLog!$E:$E,INDEX(Positions!$A$1:$B$9,MATCH('KC F'!$B35,Positions!$A$1:$A$9,0),2),GameLog!$C:$C,"KC")</f>
        <v>28</v>
      </c>
      <c r="F35">
        <f>SUMIFS(GameLog!AN:AN,GameLog!$D:$D,'KC F'!$A35,GameLog!$E:$E,INDEX(Positions!$A$1:$B$9,MATCH('KC F'!$B35,Positions!$A$1:$A$9,0),2),GameLog!$C:$C,"KC")</f>
        <v>37</v>
      </c>
      <c r="G35">
        <f>SUMIFS(GameLog!AO:AO,GameLog!$D:$D,'KC F'!$A35,GameLog!$E:$E,INDEX(Positions!$A$1:$B$9,MATCH('KC F'!$B35,Positions!$A$1:$A$9,0),2),GameLog!$C:$C,"KC")</f>
        <v>2</v>
      </c>
      <c r="H35">
        <f>SUMIFS(GameLog!AP:AP,GameLog!$D:$D,'KC F'!$A35,GameLog!$E:$E,INDEX(Positions!$A$1:$B$9,MATCH('KC F'!$B35,Positions!$A$1:$A$9,0),2),GameLog!$C:$C,"KC")</f>
        <v>0</v>
      </c>
      <c r="I35">
        <f>SUMIFS(GameLog!AQ:AQ,GameLog!$D:$D,'KC F'!$A35,GameLog!$E:$E,INDEX(Positions!$A$1:$B$9,MATCH('KC F'!$B35,Positions!$A$1:$A$9,0),2),GameLog!$C:$C,"KC")</f>
        <v>6</v>
      </c>
      <c r="J35">
        <f>SUMIFS(GameLog!AR:AR,GameLog!$D:$D,'KC F'!$A35,GameLog!$E:$E,INDEX(Positions!$A$1:$B$9,MATCH('KC F'!$B35,Positions!$A$1:$A$9,0),2),GameLog!$C:$C,"KC")</f>
        <v>0</v>
      </c>
      <c r="K35">
        <f>SUMIFS(GameLog!AS:AS,GameLog!$D:$D,'KC F'!$A35,GameLog!$E:$E,INDEX(Positions!$A$1:$B$9,MATCH('KC F'!$B35,Positions!$A$1:$A$9,0),2),GameLog!$C:$C,"KC")</f>
        <v>0</v>
      </c>
      <c r="L35">
        <f>SUMIFS(GameLog!AT:AT,GameLog!$D:$D,'KC F'!$A35,GameLog!$E:$E,INDEX(Positions!$A$1:$B$9,MATCH('KC F'!$B35,Positions!$A$1:$A$9,0),2),GameLog!$C:$C,"KC")</f>
        <v>0</v>
      </c>
      <c r="M35">
        <f>SUMIFS(GameLog!AU:AU,GameLog!$D:$D,'KC F'!$A35,GameLog!$E:$E,INDEX(Positions!$A$1:$B$9,MATCH('KC F'!$B35,Positions!$A$1:$A$9,0),2),GameLog!$C:$C,"KC")</f>
        <v>0</v>
      </c>
      <c r="N35">
        <f>SUMIFS(GameLog!AV:AV,GameLog!$D:$D,'KC F'!$A35,GameLog!$E:$E,INDEX(Positions!$A$1:$B$9,MATCH('KC F'!$B35,Positions!$A$1:$A$9,0),2),GameLog!$C:$C,"KC")</f>
        <v>0</v>
      </c>
      <c r="O35" s="8">
        <f t="shared" si="0"/>
        <v>1</v>
      </c>
      <c r="P35" s="18" t="str">
        <f t="shared" si="1"/>
        <v/>
      </c>
      <c r="W35" s="15"/>
    </row>
    <row r="36" spans="1:23">
      <c r="A36" t="s">
        <v>2760</v>
      </c>
      <c r="B36" t="s">
        <v>2430</v>
      </c>
      <c r="C36">
        <f>COUNTIFS(GameLog!D:D,'KC F'!A36,GameLog!C:C,"KC",GameLog!E:E,INDEX(Positions!$A$1:$B$9,MATCH('KC F'!$B36,Positions!$A$1:$A$9,0),2))</f>
        <v>0</v>
      </c>
      <c r="D36">
        <f>SUMIFS(GameLog!F:F,GameLog!$D:$D,'KC F'!A36,GameLog!$E:$E,INDEX(Positions!$A$1:$B$9,MATCH('KC F'!$B36,Positions!$A$1:$A$9,0),2),GameLog!$C:$C,"KC")</f>
        <v>0</v>
      </c>
      <c r="E36" s="12">
        <f>SUMIFS(GameLog!AM:AM,GameLog!$D:$D,'KC F'!$A36,GameLog!$E:$E,INDEX(Positions!$A$1:$B$9,MATCH('KC F'!$B36,Positions!$A$1:$A$9,0),2),GameLog!$C:$C,"KC")</f>
        <v>0</v>
      </c>
      <c r="F36">
        <f>SUMIFS(GameLog!AN:AN,GameLog!$D:$D,'KC F'!$A36,GameLog!$E:$E,INDEX(Positions!$A$1:$B$9,MATCH('KC F'!$B36,Positions!$A$1:$A$9,0),2),GameLog!$C:$C,"KC")</f>
        <v>0</v>
      </c>
      <c r="G36">
        <f>SUMIFS(GameLog!AO:AO,GameLog!$D:$D,'KC F'!$A36,GameLog!$E:$E,INDEX(Positions!$A$1:$B$9,MATCH('KC F'!$B36,Positions!$A$1:$A$9,0),2),GameLog!$C:$C,"KC")</f>
        <v>0</v>
      </c>
      <c r="H36">
        <f>SUMIFS(GameLog!AP:AP,GameLog!$D:$D,'KC F'!$A36,GameLog!$E:$E,INDEX(Positions!$A$1:$B$9,MATCH('KC F'!$B36,Positions!$A$1:$A$9,0),2),GameLog!$C:$C,"KC")</f>
        <v>0</v>
      </c>
      <c r="I36">
        <f>SUMIFS(GameLog!AQ:AQ,GameLog!$D:$D,'KC F'!$A36,GameLog!$E:$E,INDEX(Positions!$A$1:$B$9,MATCH('KC F'!$B36,Positions!$A$1:$A$9,0),2),GameLog!$C:$C,"KC")</f>
        <v>0</v>
      </c>
      <c r="J36">
        <f>SUMIFS(GameLog!AR:AR,GameLog!$D:$D,'KC F'!$A36,GameLog!$E:$E,INDEX(Positions!$A$1:$B$9,MATCH('KC F'!$B36,Positions!$A$1:$A$9,0),2),GameLog!$C:$C,"KC")</f>
        <v>0</v>
      </c>
      <c r="K36">
        <f>SUMIFS(GameLog!AS:AS,GameLog!$D:$D,'KC F'!$A36,GameLog!$E:$E,INDEX(Positions!$A$1:$B$9,MATCH('KC F'!$B36,Positions!$A$1:$A$9,0),2),GameLog!$C:$C,"KC")</f>
        <v>0</v>
      </c>
      <c r="L36">
        <f>SUMIFS(GameLog!AT:AT,GameLog!$D:$D,'KC F'!$A36,GameLog!$E:$E,INDEX(Positions!$A$1:$B$9,MATCH('KC F'!$B36,Positions!$A$1:$A$9,0),2),GameLog!$C:$C,"KC")</f>
        <v>0</v>
      </c>
      <c r="M36">
        <f>SUMIFS(GameLog!AU:AU,GameLog!$D:$D,'KC F'!$A36,GameLog!$E:$E,INDEX(Positions!$A$1:$B$9,MATCH('KC F'!$B36,Positions!$A$1:$A$9,0),2),GameLog!$C:$C,"KC")</f>
        <v>0</v>
      </c>
      <c r="N36">
        <f>SUMIFS(GameLog!AV:AV,GameLog!$D:$D,'KC F'!$A36,GameLog!$E:$E,INDEX(Positions!$A$1:$B$9,MATCH('KC F'!$B36,Positions!$A$1:$A$9,0),2),GameLog!$C:$C,"KC")</f>
        <v>0</v>
      </c>
      <c r="O36" s="8">
        <f t="shared" si="0"/>
        <v>0</v>
      </c>
      <c r="P36" s="18" t="str">
        <f t="shared" si="1"/>
        <v/>
      </c>
      <c r="W36" s="15"/>
    </row>
    <row r="37" spans="1:23">
      <c r="A37" t="s">
        <v>2762</v>
      </c>
      <c r="B37" t="s">
        <v>2430</v>
      </c>
      <c r="C37">
        <f>COUNTIFS(GameLog!D:D,'KC F'!A37,GameLog!C:C,"KC",GameLog!E:E,INDEX(Positions!$A$1:$B$9,MATCH('KC F'!$B37,Positions!$A$1:$A$9,0),2))</f>
        <v>0</v>
      </c>
      <c r="D37">
        <f>SUMIFS(GameLog!F:F,GameLog!$D:$D,'KC F'!A37,GameLog!$E:$E,INDEX(Positions!$A$1:$B$9,MATCH('KC F'!$B37,Positions!$A$1:$A$9,0),2),GameLog!$C:$C,"KC")</f>
        <v>0</v>
      </c>
      <c r="E37" s="12">
        <f>SUMIFS(GameLog!AM:AM,GameLog!$D:$D,'KC F'!$A37,GameLog!$E:$E,INDEX(Positions!$A$1:$B$9,MATCH('KC F'!$B37,Positions!$A$1:$A$9,0),2),GameLog!$C:$C,"KC")</f>
        <v>0</v>
      </c>
      <c r="F37">
        <f>SUMIFS(GameLog!AN:AN,GameLog!$D:$D,'KC F'!$A37,GameLog!$E:$E,INDEX(Positions!$A$1:$B$9,MATCH('KC F'!$B37,Positions!$A$1:$A$9,0),2),GameLog!$C:$C,"KC")</f>
        <v>0</v>
      </c>
      <c r="G37">
        <f>SUMIFS(GameLog!AO:AO,GameLog!$D:$D,'KC F'!$A37,GameLog!$E:$E,INDEX(Positions!$A$1:$B$9,MATCH('KC F'!$B37,Positions!$A$1:$A$9,0),2),GameLog!$C:$C,"KC")</f>
        <v>0</v>
      </c>
      <c r="H37">
        <f>SUMIFS(GameLog!AP:AP,GameLog!$D:$D,'KC F'!$A37,GameLog!$E:$E,INDEX(Positions!$A$1:$B$9,MATCH('KC F'!$B37,Positions!$A$1:$A$9,0),2),GameLog!$C:$C,"KC")</f>
        <v>0</v>
      </c>
      <c r="I37">
        <f>SUMIFS(GameLog!AQ:AQ,GameLog!$D:$D,'KC F'!$A37,GameLog!$E:$E,INDEX(Positions!$A$1:$B$9,MATCH('KC F'!$B37,Positions!$A$1:$A$9,0),2),GameLog!$C:$C,"KC")</f>
        <v>0</v>
      </c>
      <c r="J37">
        <f>SUMIFS(GameLog!AR:AR,GameLog!$D:$D,'KC F'!$A37,GameLog!$E:$E,INDEX(Positions!$A$1:$B$9,MATCH('KC F'!$B37,Positions!$A$1:$A$9,0),2),GameLog!$C:$C,"KC")</f>
        <v>0</v>
      </c>
      <c r="K37">
        <f>SUMIFS(GameLog!AS:AS,GameLog!$D:$D,'KC F'!$A37,GameLog!$E:$E,INDEX(Positions!$A$1:$B$9,MATCH('KC F'!$B37,Positions!$A$1:$A$9,0),2),GameLog!$C:$C,"KC")</f>
        <v>0</v>
      </c>
      <c r="L37">
        <f>SUMIFS(GameLog!AT:AT,GameLog!$D:$D,'KC F'!$A37,GameLog!$E:$E,INDEX(Positions!$A$1:$B$9,MATCH('KC F'!$B37,Positions!$A$1:$A$9,0),2),GameLog!$C:$C,"KC")</f>
        <v>0</v>
      </c>
      <c r="M37">
        <f>SUMIFS(GameLog!AU:AU,GameLog!$D:$D,'KC F'!$A37,GameLog!$E:$E,INDEX(Positions!$A$1:$B$9,MATCH('KC F'!$B37,Positions!$A$1:$A$9,0),2),GameLog!$C:$C,"KC")</f>
        <v>0</v>
      </c>
      <c r="N37">
        <f>SUMIFS(GameLog!AV:AV,GameLog!$D:$D,'KC F'!$A37,GameLog!$E:$E,INDEX(Positions!$A$1:$B$9,MATCH('KC F'!$B37,Positions!$A$1:$A$9,0),2),GameLog!$C:$C,"KC")</f>
        <v>0</v>
      </c>
      <c r="O37" s="8">
        <f t="shared" si="0"/>
        <v>0</v>
      </c>
      <c r="P37" s="18" t="str">
        <f t="shared" si="1"/>
        <v/>
      </c>
      <c r="W37" s="15"/>
    </row>
    <row r="38" spans="1:23">
      <c r="A38" t="s">
        <v>2757</v>
      </c>
      <c r="B38" t="s">
        <v>2430</v>
      </c>
      <c r="C38">
        <f>COUNTIFS(GameLog!D:D,'KC F'!A38,GameLog!C:C,"KC",GameLog!E:E,INDEX(Positions!$A$1:$B$9,MATCH('KC F'!$B38,Positions!$A$1:$A$9,0),2))</f>
        <v>0</v>
      </c>
      <c r="D38">
        <f>SUMIFS(GameLog!F:F,GameLog!$D:$D,'KC F'!A38,GameLog!$E:$E,INDEX(Positions!$A$1:$B$9,MATCH('KC F'!$B38,Positions!$A$1:$A$9,0),2),GameLog!$C:$C,"KC")</f>
        <v>0</v>
      </c>
      <c r="E38" s="12">
        <f>SUMIFS(GameLog!AM:AM,GameLog!$D:$D,'KC F'!$A38,GameLog!$E:$E,INDEX(Positions!$A$1:$B$9,MATCH('KC F'!$B38,Positions!$A$1:$A$9,0),2),GameLog!$C:$C,"KC")</f>
        <v>0</v>
      </c>
      <c r="F38">
        <f>SUMIFS(GameLog!AN:AN,GameLog!$D:$D,'KC F'!$A38,GameLog!$E:$E,INDEX(Positions!$A$1:$B$9,MATCH('KC F'!$B38,Positions!$A$1:$A$9,0),2),GameLog!$C:$C,"KC")</f>
        <v>0</v>
      </c>
      <c r="G38">
        <f>SUMIFS(GameLog!AO:AO,GameLog!$D:$D,'KC F'!$A38,GameLog!$E:$E,INDEX(Positions!$A$1:$B$9,MATCH('KC F'!$B38,Positions!$A$1:$A$9,0),2),GameLog!$C:$C,"KC")</f>
        <v>0</v>
      </c>
      <c r="H38">
        <f>SUMIFS(GameLog!AP:AP,GameLog!$D:$D,'KC F'!$A38,GameLog!$E:$E,INDEX(Positions!$A$1:$B$9,MATCH('KC F'!$B38,Positions!$A$1:$A$9,0),2),GameLog!$C:$C,"KC")</f>
        <v>0</v>
      </c>
      <c r="I38">
        <f>SUMIFS(GameLog!AQ:AQ,GameLog!$D:$D,'KC F'!$A38,GameLog!$E:$E,INDEX(Positions!$A$1:$B$9,MATCH('KC F'!$B38,Positions!$A$1:$A$9,0),2),GameLog!$C:$C,"KC")</f>
        <v>0</v>
      </c>
      <c r="J38">
        <f>SUMIFS(GameLog!AR:AR,GameLog!$D:$D,'KC F'!$A38,GameLog!$E:$E,INDEX(Positions!$A$1:$B$9,MATCH('KC F'!$B38,Positions!$A$1:$A$9,0),2),GameLog!$C:$C,"KC")</f>
        <v>0</v>
      </c>
      <c r="K38">
        <f>SUMIFS(GameLog!AS:AS,GameLog!$D:$D,'KC F'!$A38,GameLog!$E:$E,INDEX(Positions!$A$1:$B$9,MATCH('KC F'!$B38,Positions!$A$1:$A$9,0),2),GameLog!$C:$C,"KC")</f>
        <v>0</v>
      </c>
      <c r="L38">
        <f>SUMIFS(GameLog!AT:AT,GameLog!$D:$D,'KC F'!$A38,GameLog!$E:$E,INDEX(Positions!$A$1:$B$9,MATCH('KC F'!$B38,Positions!$A$1:$A$9,0),2),GameLog!$C:$C,"KC")</f>
        <v>0</v>
      </c>
      <c r="M38">
        <f>SUMIFS(GameLog!AU:AU,GameLog!$D:$D,'KC F'!$A38,GameLog!$E:$E,INDEX(Positions!$A$1:$B$9,MATCH('KC F'!$B38,Positions!$A$1:$A$9,0),2),GameLog!$C:$C,"KC")</f>
        <v>0</v>
      </c>
      <c r="N38">
        <f>SUMIFS(GameLog!AV:AV,GameLog!$D:$D,'KC F'!$A38,GameLog!$E:$E,INDEX(Positions!$A$1:$B$9,MATCH('KC F'!$B38,Positions!$A$1:$A$9,0),2),GameLog!$C:$C,"KC")</f>
        <v>0</v>
      </c>
      <c r="O38" s="8">
        <f t="shared" si="0"/>
        <v>0</v>
      </c>
      <c r="P38" s="18" t="str">
        <f t="shared" si="1"/>
        <v/>
      </c>
      <c r="W38" s="15"/>
    </row>
    <row r="39" spans="1:23">
      <c r="A39" t="s">
        <v>2747</v>
      </c>
      <c r="B39" t="s">
        <v>2430</v>
      </c>
      <c r="C39">
        <f>COUNTIFS(GameLog!D:D,'KC F'!A39,GameLog!C:C,"KC",GameLog!E:E,INDEX(Positions!$A$1:$B$9,MATCH('KC F'!$B39,Positions!$A$1:$A$9,0),2))</f>
        <v>0</v>
      </c>
      <c r="D39">
        <f>SUMIFS(GameLog!F:F,GameLog!$D:$D,'KC F'!A39,GameLog!$E:$E,INDEX(Positions!$A$1:$B$9,MATCH('KC F'!$B39,Positions!$A$1:$A$9,0),2),GameLog!$C:$C,"KC")</f>
        <v>0</v>
      </c>
      <c r="E39" s="12">
        <f>SUMIFS(GameLog!AM:AM,GameLog!$D:$D,'KC F'!$A39,GameLog!$E:$E,INDEX(Positions!$A$1:$B$9,MATCH('KC F'!$B39,Positions!$A$1:$A$9,0),2),GameLog!$C:$C,"KC")</f>
        <v>0</v>
      </c>
      <c r="F39">
        <f>SUMIFS(GameLog!AN:AN,GameLog!$D:$D,'KC F'!$A39,GameLog!$E:$E,INDEX(Positions!$A$1:$B$9,MATCH('KC F'!$B39,Positions!$A$1:$A$9,0),2),GameLog!$C:$C,"KC")</f>
        <v>0</v>
      </c>
      <c r="G39">
        <f>SUMIFS(GameLog!AO:AO,GameLog!$D:$D,'KC F'!$A39,GameLog!$E:$E,INDEX(Positions!$A$1:$B$9,MATCH('KC F'!$B39,Positions!$A$1:$A$9,0),2),GameLog!$C:$C,"KC")</f>
        <v>0</v>
      </c>
      <c r="H39">
        <f>SUMIFS(GameLog!AP:AP,GameLog!$D:$D,'KC F'!$A39,GameLog!$E:$E,INDEX(Positions!$A$1:$B$9,MATCH('KC F'!$B39,Positions!$A$1:$A$9,0),2),GameLog!$C:$C,"KC")</f>
        <v>0</v>
      </c>
      <c r="I39">
        <f>SUMIFS(GameLog!AQ:AQ,GameLog!$D:$D,'KC F'!$A39,GameLog!$E:$E,INDEX(Positions!$A$1:$B$9,MATCH('KC F'!$B39,Positions!$A$1:$A$9,0),2),GameLog!$C:$C,"KC")</f>
        <v>0</v>
      </c>
      <c r="J39">
        <f>SUMIFS(GameLog!AR:AR,GameLog!$D:$D,'KC F'!$A39,GameLog!$E:$E,INDEX(Positions!$A$1:$B$9,MATCH('KC F'!$B39,Positions!$A$1:$A$9,0),2),GameLog!$C:$C,"KC")</f>
        <v>0</v>
      </c>
      <c r="K39">
        <f>SUMIFS(GameLog!AS:AS,GameLog!$D:$D,'KC F'!$A39,GameLog!$E:$E,INDEX(Positions!$A$1:$B$9,MATCH('KC F'!$B39,Positions!$A$1:$A$9,0),2),GameLog!$C:$C,"KC")</f>
        <v>0</v>
      </c>
      <c r="L39">
        <f>SUMIFS(GameLog!AT:AT,GameLog!$D:$D,'KC F'!$A39,GameLog!$E:$E,INDEX(Positions!$A$1:$B$9,MATCH('KC F'!$B39,Positions!$A$1:$A$9,0),2),GameLog!$C:$C,"KC")</f>
        <v>0</v>
      </c>
      <c r="M39">
        <f>SUMIFS(GameLog!AU:AU,GameLog!$D:$D,'KC F'!$A39,GameLog!$E:$E,INDEX(Positions!$A$1:$B$9,MATCH('KC F'!$B39,Positions!$A$1:$A$9,0),2),GameLog!$C:$C,"KC")</f>
        <v>0</v>
      </c>
      <c r="N39">
        <f>SUMIFS(GameLog!AV:AV,GameLog!$D:$D,'KC F'!$A39,GameLog!$E:$E,INDEX(Positions!$A$1:$B$9,MATCH('KC F'!$B39,Positions!$A$1:$A$9,0),2),GameLog!$C:$C,"KC")</f>
        <v>0</v>
      </c>
      <c r="O39" s="8">
        <f t="shared" si="0"/>
        <v>0</v>
      </c>
      <c r="P39" s="18" t="str">
        <f t="shared" si="1"/>
        <v/>
      </c>
      <c r="W39" s="15"/>
    </row>
    <row r="40" spans="1:23">
      <c r="A40" t="s">
        <v>2765</v>
      </c>
      <c r="B40" t="s">
        <v>2430</v>
      </c>
      <c r="C40">
        <f>COUNTIFS(GameLog!D:D,'KC F'!A40,GameLog!C:C,"KC",GameLog!E:E,INDEX(Positions!$A$1:$B$9,MATCH('KC F'!$B40,Positions!$A$1:$A$9,0),2))</f>
        <v>0</v>
      </c>
      <c r="D40">
        <f>SUMIFS(GameLog!F:F,GameLog!$D:$D,'KC F'!A40,GameLog!$E:$E,INDEX(Positions!$A$1:$B$9,MATCH('KC F'!$B40,Positions!$A$1:$A$9,0),2),GameLog!$C:$C,"KC")</f>
        <v>0</v>
      </c>
      <c r="E40" s="12">
        <f>SUMIFS(GameLog!AM:AM,GameLog!$D:$D,'KC F'!$A40,GameLog!$E:$E,INDEX(Positions!$A$1:$B$9,MATCH('KC F'!$B40,Positions!$A$1:$A$9,0),2),GameLog!$C:$C,"KC")</f>
        <v>0</v>
      </c>
      <c r="F40">
        <f>SUMIFS(GameLog!AN:AN,GameLog!$D:$D,'KC F'!$A40,GameLog!$E:$E,INDEX(Positions!$A$1:$B$9,MATCH('KC F'!$B40,Positions!$A$1:$A$9,0),2),GameLog!$C:$C,"KC")</f>
        <v>0</v>
      </c>
      <c r="G40">
        <f>SUMIFS(GameLog!AO:AO,GameLog!$D:$D,'KC F'!$A40,GameLog!$E:$E,INDEX(Positions!$A$1:$B$9,MATCH('KC F'!$B40,Positions!$A$1:$A$9,0),2),GameLog!$C:$C,"KC")</f>
        <v>0</v>
      </c>
      <c r="H40">
        <f>SUMIFS(GameLog!AP:AP,GameLog!$D:$D,'KC F'!$A40,GameLog!$E:$E,INDEX(Positions!$A$1:$B$9,MATCH('KC F'!$B40,Positions!$A$1:$A$9,0),2),GameLog!$C:$C,"KC")</f>
        <v>0</v>
      </c>
      <c r="I40">
        <f>SUMIFS(GameLog!AQ:AQ,GameLog!$D:$D,'KC F'!$A40,GameLog!$E:$E,INDEX(Positions!$A$1:$B$9,MATCH('KC F'!$B40,Positions!$A$1:$A$9,0),2),GameLog!$C:$C,"KC")</f>
        <v>0</v>
      </c>
      <c r="J40">
        <f>SUMIFS(GameLog!AR:AR,GameLog!$D:$D,'KC F'!$A40,GameLog!$E:$E,INDEX(Positions!$A$1:$B$9,MATCH('KC F'!$B40,Positions!$A$1:$A$9,0),2),GameLog!$C:$C,"KC")</f>
        <v>0</v>
      </c>
      <c r="K40">
        <f>SUMIFS(GameLog!AS:AS,GameLog!$D:$D,'KC F'!$A40,GameLog!$E:$E,INDEX(Positions!$A$1:$B$9,MATCH('KC F'!$B40,Positions!$A$1:$A$9,0),2),GameLog!$C:$C,"KC")</f>
        <v>0</v>
      </c>
      <c r="L40">
        <f>SUMIFS(GameLog!AT:AT,GameLog!$D:$D,'KC F'!$A40,GameLog!$E:$E,INDEX(Positions!$A$1:$B$9,MATCH('KC F'!$B40,Positions!$A$1:$A$9,0),2),GameLog!$C:$C,"KC")</f>
        <v>0</v>
      </c>
      <c r="M40">
        <f>SUMIFS(GameLog!AU:AU,GameLog!$D:$D,'KC F'!$A40,GameLog!$E:$E,INDEX(Positions!$A$1:$B$9,MATCH('KC F'!$B40,Positions!$A$1:$A$9,0),2),GameLog!$C:$C,"KC")</f>
        <v>0</v>
      </c>
      <c r="N40">
        <f>SUMIFS(GameLog!AV:AV,GameLog!$D:$D,'KC F'!$A40,GameLog!$E:$E,INDEX(Positions!$A$1:$B$9,MATCH('KC F'!$B40,Positions!$A$1:$A$9,0),2),GameLog!$C:$C,"KC")</f>
        <v>0</v>
      </c>
      <c r="O40" s="8">
        <f t="shared" si="0"/>
        <v>0</v>
      </c>
      <c r="P40" s="18" t="str">
        <f t="shared" si="1"/>
        <v/>
      </c>
      <c r="W40" s="15"/>
    </row>
    <row r="41" spans="1:23">
      <c r="A41" t="s">
        <v>2748</v>
      </c>
      <c r="B41" t="s">
        <v>2411</v>
      </c>
      <c r="C41">
        <f>COUNTIFS(GameLog!D:D,'KC F'!A41,GameLog!C:C,"KC",GameLog!E:E,INDEX(Positions!$A$1:$B$9,MATCH('KC F'!$B41,Positions!$A$1:$A$9,0),2))</f>
        <v>3</v>
      </c>
      <c r="D41">
        <f>SUMIFS(GameLog!F:F,GameLog!$D:$D,'KC F'!A41,GameLog!$E:$E,INDEX(Positions!$A$1:$B$9,MATCH('KC F'!$B41,Positions!$A$1:$A$9,0),2),GameLog!$C:$C,"KC")</f>
        <v>3</v>
      </c>
      <c r="E41" s="12">
        <f>SUMIFS(GameLog!AM:AM,GameLog!$D:$D,'KC F'!$A41,GameLog!$E:$E,INDEX(Positions!$A$1:$B$9,MATCH('KC F'!$B41,Positions!$A$1:$A$9,0),2),GameLog!$C:$C,"KC")</f>
        <v>28</v>
      </c>
      <c r="F41">
        <f>SUMIFS(GameLog!AN:AN,GameLog!$D:$D,'KC F'!$A41,GameLog!$E:$E,INDEX(Positions!$A$1:$B$9,MATCH('KC F'!$B41,Positions!$A$1:$A$9,0),2),GameLog!$C:$C,"KC")</f>
        <v>10</v>
      </c>
      <c r="G41">
        <f>SUMIFS(GameLog!AO:AO,GameLog!$D:$D,'KC F'!$A41,GameLog!$E:$E,INDEX(Positions!$A$1:$B$9,MATCH('KC F'!$B41,Positions!$A$1:$A$9,0),2),GameLog!$C:$C,"KC")</f>
        <v>13</v>
      </c>
      <c r="H41">
        <f>SUMIFS(GameLog!AP:AP,GameLog!$D:$D,'KC F'!$A41,GameLog!$E:$E,INDEX(Positions!$A$1:$B$9,MATCH('KC F'!$B41,Positions!$A$1:$A$9,0),2),GameLog!$C:$C,"KC")</f>
        <v>0</v>
      </c>
      <c r="I41">
        <f>SUMIFS(GameLog!AQ:AQ,GameLog!$D:$D,'KC F'!$A41,GameLog!$E:$E,INDEX(Positions!$A$1:$B$9,MATCH('KC F'!$B41,Positions!$A$1:$A$9,0),2),GameLog!$C:$C,"KC")</f>
        <v>5</v>
      </c>
      <c r="J41">
        <f>SUMIFS(GameLog!AR:AR,GameLog!$D:$D,'KC F'!$A41,GameLog!$E:$E,INDEX(Positions!$A$1:$B$9,MATCH('KC F'!$B41,Positions!$A$1:$A$9,0),2),GameLog!$C:$C,"KC")</f>
        <v>0</v>
      </c>
      <c r="K41">
        <f>SUMIFS(GameLog!AS:AS,GameLog!$D:$D,'KC F'!$A41,GameLog!$E:$E,INDEX(Positions!$A$1:$B$9,MATCH('KC F'!$B41,Positions!$A$1:$A$9,0),2),GameLog!$C:$C,"KC")</f>
        <v>0</v>
      </c>
      <c r="L41">
        <f>SUMIFS(GameLog!AT:AT,GameLog!$D:$D,'KC F'!$A41,GameLog!$E:$E,INDEX(Positions!$A$1:$B$9,MATCH('KC F'!$B41,Positions!$A$1:$A$9,0),2),GameLog!$C:$C,"KC")</f>
        <v>0</v>
      </c>
      <c r="M41">
        <f>SUMIFS(GameLog!AU:AU,GameLog!$D:$D,'KC F'!$A41,GameLog!$E:$E,INDEX(Positions!$A$1:$B$9,MATCH('KC F'!$B41,Positions!$A$1:$A$9,0),2),GameLog!$C:$C,"KC")</f>
        <v>0</v>
      </c>
      <c r="N41">
        <f>SUMIFS(GameLog!AV:AV,GameLog!$D:$D,'KC F'!$A41,GameLog!$E:$E,INDEX(Positions!$A$1:$B$9,MATCH('KC F'!$B41,Positions!$A$1:$A$9,0),2),GameLog!$C:$C,"KC")</f>
        <v>0</v>
      </c>
      <c r="O41" s="8">
        <f t="shared" si="0"/>
        <v>1</v>
      </c>
      <c r="P41" s="18" t="str">
        <f t="shared" si="1"/>
        <v/>
      </c>
      <c r="W41" s="15"/>
    </row>
    <row r="42" spans="1:23">
      <c r="A42" t="s">
        <v>2759</v>
      </c>
      <c r="B42" t="s">
        <v>2411</v>
      </c>
      <c r="C42">
        <f>COUNTIFS(GameLog!D:D,'KC F'!A42,GameLog!C:C,"KC",GameLog!E:E,INDEX(Positions!$A$1:$B$9,MATCH('KC F'!$B42,Positions!$A$1:$A$9,0),2))</f>
        <v>0</v>
      </c>
      <c r="D42">
        <f>SUMIFS(GameLog!F:F,GameLog!$D:$D,'KC F'!A42,GameLog!$E:$E,INDEX(Positions!$A$1:$B$9,MATCH('KC F'!$B42,Positions!$A$1:$A$9,0),2),GameLog!$C:$C,"KC")</f>
        <v>0</v>
      </c>
      <c r="E42" s="12">
        <f>SUMIFS(GameLog!AM:AM,GameLog!$D:$D,'KC F'!$A42,GameLog!$E:$E,INDEX(Positions!$A$1:$B$9,MATCH('KC F'!$B42,Positions!$A$1:$A$9,0),2),GameLog!$C:$C,"KC")</f>
        <v>0</v>
      </c>
      <c r="F42">
        <f>SUMIFS(GameLog!AN:AN,GameLog!$D:$D,'KC F'!$A42,GameLog!$E:$E,INDEX(Positions!$A$1:$B$9,MATCH('KC F'!$B42,Positions!$A$1:$A$9,0),2),GameLog!$C:$C,"KC")</f>
        <v>0</v>
      </c>
      <c r="G42">
        <f>SUMIFS(GameLog!AO:AO,GameLog!$D:$D,'KC F'!$A42,GameLog!$E:$E,INDEX(Positions!$A$1:$B$9,MATCH('KC F'!$B42,Positions!$A$1:$A$9,0),2),GameLog!$C:$C,"KC")</f>
        <v>0</v>
      </c>
      <c r="H42">
        <f>SUMIFS(GameLog!AP:AP,GameLog!$D:$D,'KC F'!$A42,GameLog!$E:$E,INDEX(Positions!$A$1:$B$9,MATCH('KC F'!$B42,Positions!$A$1:$A$9,0),2),GameLog!$C:$C,"KC")</f>
        <v>0</v>
      </c>
      <c r="I42">
        <f>SUMIFS(GameLog!AQ:AQ,GameLog!$D:$D,'KC F'!$A42,GameLog!$E:$E,INDEX(Positions!$A$1:$B$9,MATCH('KC F'!$B42,Positions!$A$1:$A$9,0),2),GameLog!$C:$C,"KC")</f>
        <v>0</v>
      </c>
      <c r="J42">
        <f>SUMIFS(GameLog!AR:AR,GameLog!$D:$D,'KC F'!$A42,GameLog!$E:$E,INDEX(Positions!$A$1:$B$9,MATCH('KC F'!$B42,Positions!$A$1:$A$9,0),2),GameLog!$C:$C,"KC")</f>
        <v>0</v>
      </c>
      <c r="K42">
        <f>SUMIFS(GameLog!AS:AS,GameLog!$D:$D,'KC F'!$A42,GameLog!$E:$E,INDEX(Positions!$A$1:$B$9,MATCH('KC F'!$B42,Positions!$A$1:$A$9,0),2),GameLog!$C:$C,"KC")</f>
        <v>0</v>
      </c>
      <c r="L42">
        <f>SUMIFS(GameLog!AT:AT,GameLog!$D:$D,'KC F'!$A42,GameLog!$E:$E,INDEX(Positions!$A$1:$B$9,MATCH('KC F'!$B42,Positions!$A$1:$A$9,0),2),GameLog!$C:$C,"KC")</f>
        <v>0</v>
      </c>
      <c r="M42">
        <f>SUMIFS(GameLog!AU:AU,GameLog!$D:$D,'KC F'!$A42,GameLog!$E:$E,INDEX(Positions!$A$1:$B$9,MATCH('KC F'!$B42,Positions!$A$1:$A$9,0),2),GameLog!$C:$C,"KC")</f>
        <v>0</v>
      </c>
      <c r="N42">
        <f>SUMIFS(GameLog!AV:AV,GameLog!$D:$D,'KC F'!$A42,GameLog!$E:$E,INDEX(Positions!$A$1:$B$9,MATCH('KC F'!$B42,Positions!$A$1:$A$9,0),2),GameLog!$C:$C,"KC")</f>
        <v>0</v>
      </c>
      <c r="O42" s="8">
        <f t="shared" si="0"/>
        <v>0</v>
      </c>
      <c r="P42" s="18" t="str">
        <f t="shared" si="1"/>
        <v/>
      </c>
      <c r="W42" s="15"/>
    </row>
    <row r="43" spans="1:23">
      <c r="A43" t="s">
        <v>2758</v>
      </c>
      <c r="B43" t="s">
        <v>2411</v>
      </c>
      <c r="C43">
        <f>COUNTIFS(GameLog!D:D,'KC F'!A43,GameLog!C:C,"KC",GameLog!E:E,INDEX(Positions!$A$1:$B$9,MATCH('KC F'!$B43,Positions!$A$1:$A$9,0),2))</f>
        <v>0</v>
      </c>
      <c r="D43">
        <f>SUMIFS(GameLog!F:F,GameLog!$D:$D,'KC F'!A43,GameLog!$E:$E,INDEX(Positions!$A$1:$B$9,MATCH('KC F'!$B43,Positions!$A$1:$A$9,0),2),GameLog!$C:$C,"KC")</f>
        <v>0</v>
      </c>
      <c r="E43" s="12">
        <f>SUMIFS(GameLog!AM:AM,GameLog!$D:$D,'KC F'!$A43,GameLog!$E:$E,INDEX(Positions!$A$1:$B$9,MATCH('KC F'!$B43,Positions!$A$1:$A$9,0),2),GameLog!$C:$C,"KC")</f>
        <v>0</v>
      </c>
      <c r="F43">
        <f>SUMIFS(GameLog!AN:AN,GameLog!$D:$D,'KC F'!$A43,GameLog!$E:$E,INDEX(Positions!$A$1:$B$9,MATCH('KC F'!$B43,Positions!$A$1:$A$9,0),2),GameLog!$C:$C,"KC")</f>
        <v>0</v>
      </c>
      <c r="G43">
        <f>SUMIFS(GameLog!AO:AO,GameLog!$D:$D,'KC F'!$A43,GameLog!$E:$E,INDEX(Positions!$A$1:$B$9,MATCH('KC F'!$B43,Positions!$A$1:$A$9,0),2),GameLog!$C:$C,"KC")</f>
        <v>0</v>
      </c>
      <c r="H43">
        <f>SUMIFS(GameLog!AP:AP,GameLog!$D:$D,'KC F'!$A43,GameLog!$E:$E,INDEX(Positions!$A$1:$B$9,MATCH('KC F'!$B43,Positions!$A$1:$A$9,0),2),GameLog!$C:$C,"KC")</f>
        <v>0</v>
      </c>
      <c r="I43">
        <f>SUMIFS(GameLog!AQ:AQ,GameLog!$D:$D,'KC F'!$A43,GameLog!$E:$E,INDEX(Positions!$A$1:$B$9,MATCH('KC F'!$B43,Positions!$A$1:$A$9,0),2),GameLog!$C:$C,"KC")</f>
        <v>0</v>
      </c>
      <c r="J43">
        <f>SUMIFS(GameLog!AR:AR,GameLog!$D:$D,'KC F'!$A43,GameLog!$E:$E,INDEX(Positions!$A$1:$B$9,MATCH('KC F'!$B43,Positions!$A$1:$A$9,0),2),GameLog!$C:$C,"KC")</f>
        <v>0</v>
      </c>
      <c r="K43">
        <f>SUMIFS(GameLog!AS:AS,GameLog!$D:$D,'KC F'!$A43,GameLog!$E:$E,INDEX(Positions!$A$1:$B$9,MATCH('KC F'!$B43,Positions!$A$1:$A$9,0),2),GameLog!$C:$C,"KC")</f>
        <v>0</v>
      </c>
      <c r="L43">
        <f>SUMIFS(GameLog!AT:AT,GameLog!$D:$D,'KC F'!$A43,GameLog!$E:$E,INDEX(Positions!$A$1:$B$9,MATCH('KC F'!$B43,Positions!$A$1:$A$9,0),2),GameLog!$C:$C,"KC")</f>
        <v>0</v>
      </c>
      <c r="M43">
        <f>SUMIFS(GameLog!AU:AU,GameLog!$D:$D,'KC F'!$A43,GameLog!$E:$E,INDEX(Positions!$A$1:$B$9,MATCH('KC F'!$B43,Positions!$A$1:$A$9,0),2),GameLog!$C:$C,"KC")</f>
        <v>0</v>
      </c>
      <c r="N43">
        <f>SUMIFS(GameLog!AV:AV,GameLog!$D:$D,'KC F'!$A43,GameLog!$E:$E,INDEX(Positions!$A$1:$B$9,MATCH('KC F'!$B43,Positions!$A$1:$A$9,0),2),GameLog!$C:$C,"KC")</f>
        <v>0</v>
      </c>
      <c r="O43" s="8">
        <f t="shared" si="0"/>
        <v>0</v>
      </c>
      <c r="P43" s="18" t="str">
        <f t="shared" si="1"/>
        <v/>
      </c>
      <c r="W43" s="15"/>
    </row>
    <row r="44" spans="1:23">
      <c r="A44" t="s">
        <v>2760</v>
      </c>
      <c r="B44" t="s">
        <v>2411</v>
      </c>
      <c r="C44">
        <f>COUNTIFS(GameLog!D:D,'KC F'!A44,GameLog!C:C,"KC",GameLog!E:E,INDEX(Positions!$A$1:$B$9,MATCH('KC F'!$B44,Positions!$A$1:$A$9,0),2))</f>
        <v>0</v>
      </c>
      <c r="D44">
        <f>SUMIFS(GameLog!F:F,GameLog!$D:$D,'KC F'!A44,GameLog!$E:$E,INDEX(Positions!$A$1:$B$9,MATCH('KC F'!$B44,Positions!$A$1:$A$9,0),2),GameLog!$C:$C,"KC")</f>
        <v>0</v>
      </c>
      <c r="E44" s="12">
        <f>SUMIFS(GameLog!AM:AM,GameLog!$D:$D,'KC F'!$A44,GameLog!$E:$E,INDEX(Positions!$A$1:$B$9,MATCH('KC F'!$B44,Positions!$A$1:$A$9,0),2),GameLog!$C:$C,"KC")</f>
        <v>0</v>
      </c>
      <c r="F44">
        <f>SUMIFS(GameLog!AN:AN,GameLog!$D:$D,'KC F'!$A44,GameLog!$E:$E,INDEX(Positions!$A$1:$B$9,MATCH('KC F'!$B44,Positions!$A$1:$A$9,0),2),GameLog!$C:$C,"KC")</f>
        <v>0</v>
      </c>
      <c r="G44">
        <f>SUMIFS(GameLog!AO:AO,GameLog!$D:$D,'KC F'!$A44,GameLog!$E:$E,INDEX(Positions!$A$1:$B$9,MATCH('KC F'!$B44,Positions!$A$1:$A$9,0),2),GameLog!$C:$C,"KC")</f>
        <v>0</v>
      </c>
      <c r="H44">
        <f>SUMIFS(GameLog!AP:AP,GameLog!$D:$D,'KC F'!$A44,GameLog!$E:$E,INDEX(Positions!$A$1:$B$9,MATCH('KC F'!$B44,Positions!$A$1:$A$9,0),2),GameLog!$C:$C,"KC")</f>
        <v>0</v>
      </c>
      <c r="I44">
        <f>SUMIFS(GameLog!AQ:AQ,GameLog!$D:$D,'KC F'!$A44,GameLog!$E:$E,INDEX(Positions!$A$1:$B$9,MATCH('KC F'!$B44,Positions!$A$1:$A$9,0),2),GameLog!$C:$C,"KC")</f>
        <v>0</v>
      </c>
      <c r="J44">
        <f>SUMIFS(GameLog!AR:AR,GameLog!$D:$D,'KC F'!$A44,GameLog!$E:$E,INDEX(Positions!$A$1:$B$9,MATCH('KC F'!$B44,Positions!$A$1:$A$9,0),2),GameLog!$C:$C,"KC")</f>
        <v>0</v>
      </c>
      <c r="K44">
        <f>SUMIFS(GameLog!AS:AS,GameLog!$D:$D,'KC F'!$A44,GameLog!$E:$E,INDEX(Positions!$A$1:$B$9,MATCH('KC F'!$B44,Positions!$A$1:$A$9,0),2),GameLog!$C:$C,"KC")</f>
        <v>0</v>
      </c>
      <c r="L44">
        <f>SUMIFS(GameLog!AT:AT,GameLog!$D:$D,'KC F'!$A44,GameLog!$E:$E,INDEX(Positions!$A$1:$B$9,MATCH('KC F'!$B44,Positions!$A$1:$A$9,0),2),GameLog!$C:$C,"KC")</f>
        <v>0</v>
      </c>
      <c r="M44">
        <f>SUMIFS(GameLog!AU:AU,GameLog!$D:$D,'KC F'!$A44,GameLog!$E:$E,INDEX(Positions!$A$1:$B$9,MATCH('KC F'!$B44,Positions!$A$1:$A$9,0),2),GameLog!$C:$C,"KC")</f>
        <v>0</v>
      </c>
      <c r="N44">
        <f>SUMIFS(GameLog!AV:AV,GameLog!$D:$D,'KC F'!$A44,GameLog!$E:$E,INDEX(Positions!$A$1:$B$9,MATCH('KC F'!$B44,Positions!$A$1:$A$9,0),2),GameLog!$C:$C,"KC")</f>
        <v>0</v>
      </c>
      <c r="O44" s="8">
        <f t="shared" si="0"/>
        <v>0</v>
      </c>
      <c r="P44" s="18" t="str">
        <f t="shared" si="1"/>
        <v/>
      </c>
      <c r="W44" s="15"/>
    </row>
    <row r="45" spans="1:23">
      <c r="A45" t="s">
        <v>2767</v>
      </c>
      <c r="B45" t="s">
        <v>2411</v>
      </c>
      <c r="C45">
        <f>COUNTIFS(GameLog!D:D,'KC F'!A45,GameLog!C:C,"KC",GameLog!E:E,INDEX(Positions!$A$1:$B$9,MATCH('KC F'!$B45,Positions!$A$1:$A$9,0),2))</f>
        <v>0</v>
      </c>
      <c r="D45">
        <f>SUMIFS(GameLog!F:F,GameLog!$D:$D,'KC F'!A45,GameLog!$E:$E,INDEX(Positions!$A$1:$B$9,MATCH('KC F'!$B45,Positions!$A$1:$A$9,0),2),GameLog!$C:$C,"KC")</f>
        <v>0</v>
      </c>
      <c r="E45" s="12">
        <f>SUMIFS(GameLog!AM:AM,GameLog!$D:$D,'KC F'!$A45,GameLog!$E:$E,INDEX(Positions!$A$1:$B$9,MATCH('KC F'!$B45,Positions!$A$1:$A$9,0),2),GameLog!$C:$C,"KC")</f>
        <v>0</v>
      </c>
      <c r="F45">
        <f>SUMIFS(GameLog!AN:AN,GameLog!$D:$D,'KC F'!$A45,GameLog!$E:$E,INDEX(Positions!$A$1:$B$9,MATCH('KC F'!$B45,Positions!$A$1:$A$9,0),2),GameLog!$C:$C,"KC")</f>
        <v>0</v>
      </c>
      <c r="G45">
        <f>SUMIFS(GameLog!AO:AO,GameLog!$D:$D,'KC F'!$A45,GameLog!$E:$E,INDEX(Positions!$A$1:$B$9,MATCH('KC F'!$B45,Positions!$A$1:$A$9,0),2),GameLog!$C:$C,"KC")</f>
        <v>0</v>
      </c>
      <c r="H45">
        <f>SUMIFS(GameLog!AP:AP,GameLog!$D:$D,'KC F'!$A45,GameLog!$E:$E,INDEX(Positions!$A$1:$B$9,MATCH('KC F'!$B45,Positions!$A$1:$A$9,0),2),GameLog!$C:$C,"KC")</f>
        <v>0</v>
      </c>
      <c r="I45">
        <f>SUMIFS(GameLog!AQ:AQ,GameLog!$D:$D,'KC F'!$A45,GameLog!$E:$E,INDEX(Positions!$A$1:$B$9,MATCH('KC F'!$B45,Positions!$A$1:$A$9,0),2),GameLog!$C:$C,"KC")</f>
        <v>0</v>
      </c>
      <c r="J45">
        <f>SUMIFS(GameLog!AR:AR,GameLog!$D:$D,'KC F'!$A45,GameLog!$E:$E,INDEX(Positions!$A$1:$B$9,MATCH('KC F'!$B45,Positions!$A$1:$A$9,0),2),GameLog!$C:$C,"KC")</f>
        <v>0</v>
      </c>
      <c r="K45">
        <f>SUMIFS(GameLog!AS:AS,GameLog!$D:$D,'KC F'!$A45,GameLog!$E:$E,INDEX(Positions!$A$1:$B$9,MATCH('KC F'!$B45,Positions!$A$1:$A$9,0),2),GameLog!$C:$C,"KC")</f>
        <v>0</v>
      </c>
      <c r="L45">
        <f>SUMIFS(GameLog!AT:AT,GameLog!$D:$D,'KC F'!$A45,GameLog!$E:$E,INDEX(Positions!$A$1:$B$9,MATCH('KC F'!$B45,Positions!$A$1:$A$9,0),2),GameLog!$C:$C,"KC")</f>
        <v>0</v>
      </c>
      <c r="M45">
        <f>SUMIFS(GameLog!AU:AU,GameLog!$D:$D,'KC F'!$A45,GameLog!$E:$E,INDEX(Positions!$A$1:$B$9,MATCH('KC F'!$B45,Positions!$A$1:$A$9,0),2),GameLog!$C:$C,"KC")</f>
        <v>0</v>
      </c>
      <c r="N45">
        <f>SUMIFS(GameLog!AV:AV,GameLog!$D:$D,'KC F'!$A45,GameLog!$E:$E,INDEX(Positions!$A$1:$B$9,MATCH('KC F'!$B45,Positions!$A$1:$A$9,0),2),GameLog!$C:$C,"KC")</f>
        <v>0</v>
      </c>
      <c r="O45" s="8">
        <f t="shared" si="0"/>
        <v>0</v>
      </c>
      <c r="P45" s="18" t="str">
        <f t="shared" si="1"/>
        <v/>
      </c>
      <c r="W45" s="15"/>
    </row>
    <row r="46" spans="1:23">
      <c r="A46" t="s">
        <v>2768</v>
      </c>
      <c r="B46" t="s">
        <v>2411</v>
      </c>
      <c r="C46">
        <f>COUNTIFS(GameLog!D:D,'KC F'!A46,GameLog!C:C,"KC",GameLog!E:E,INDEX(Positions!$A$1:$B$9,MATCH('KC F'!$B46,Positions!$A$1:$A$9,0),2))</f>
        <v>0</v>
      </c>
      <c r="D46">
        <f>SUMIFS(GameLog!F:F,GameLog!$D:$D,'KC F'!A46,GameLog!$E:$E,INDEX(Positions!$A$1:$B$9,MATCH('KC F'!$B46,Positions!$A$1:$A$9,0),2),GameLog!$C:$C,"KC")</f>
        <v>0</v>
      </c>
      <c r="E46" s="12">
        <f>SUMIFS(GameLog!AM:AM,GameLog!$D:$D,'KC F'!$A46,GameLog!$E:$E,INDEX(Positions!$A$1:$B$9,MATCH('KC F'!$B46,Positions!$A$1:$A$9,0),2),GameLog!$C:$C,"KC")</f>
        <v>0</v>
      </c>
      <c r="F46">
        <f>SUMIFS(GameLog!AN:AN,GameLog!$D:$D,'KC F'!$A46,GameLog!$E:$E,INDEX(Positions!$A$1:$B$9,MATCH('KC F'!$B46,Positions!$A$1:$A$9,0),2),GameLog!$C:$C,"KC")</f>
        <v>0</v>
      </c>
      <c r="G46">
        <f>SUMIFS(GameLog!AO:AO,GameLog!$D:$D,'KC F'!$A46,GameLog!$E:$E,INDEX(Positions!$A$1:$B$9,MATCH('KC F'!$B46,Positions!$A$1:$A$9,0),2),GameLog!$C:$C,"KC")</f>
        <v>0</v>
      </c>
      <c r="H46">
        <f>SUMIFS(GameLog!AP:AP,GameLog!$D:$D,'KC F'!$A46,GameLog!$E:$E,INDEX(Positions!$A$1:$B$9,MATCH('KC F'!$B46,Positions!$A$1:$A$9,0),2),GameLog!$C:$C,"KC")</f>
        <v>0</v>
      </c>
      <c r="I46">
        <f>SUMIFS(GameLog!AQ:AQ,GameLog!$D:$D,'KC F'!$A46,GameLog!$E:$E,INDEX(Positions!$A$1:$B$9,MATCH('KC F'!$B46,Positions!$A$1:$A$9,0),2),GameLog!$C:$C,"KC")</f>
        <v>0</v>
      </c>
      <c r="J46">
        <f>SUMIFS(GameLog!AR:AR,GameLog!$D:$D,'KC F'!$A46,GameLog!$E:$E,INDEX(Positions!$A$1:$B$9,MATCH('KC F'!$B46,Positions!$A$1:$A$9,0),2),GameLog!$C:$C,"KC")</f>
        <v>0</v>
      </c>
      <c r="K46">
        <f>SUMIFS(GameLog!AS:AS,GameLog!$D:$D,'KC F'!$A46,GameLog!$E:$E,INDEX(Positions!$A$1:$B$9,MATCH('KC F'!$B46,Positions!$A$1:$A$9,0),2),GameLog!$C:$C,"KC")</f>
        <v>0</v>
      </c>
      <c r="L46">
        <f>SUMIFS(GameLog!AT:AT,GameLog!$D:$D,'KC F'!$A46,GameLog!$E:$E,INDEX(Positions!$A$1:$B$9,MATCH('KC F'!$B46,Positions!$A$1:$A$9,0),2),GameLog!$C:$C,"KC")</f>
        <v>0</v>
      </c>
      <c r="M46">
        <f>SUMIFS(GameLog!AU:AU,GameLog!$D:$D,'KC F'!$A46,GameLog!$E:$E,INDEX(Positions!$A$1:$B$9,MATCH('KC F'!$B46,Positions!$A$1:$A$9,0),2),GameLog!$C:$C,"KC")</f>
        <v>0</v>
      </c>
      <c r="N46">
        <f>SUMIFS(GameLog!AV:AV,GameLog!$D:$D,'KC F'!$A46,GameLog!$E:$E,INDEX(Positions!$A$1:$B$9,MATCH('KC F'!$B46,Positions!$A$1:$A$9,0),2),GameLog!$C:$C,"KC")</f>
        <v>0</v>
      </c>
      <c r="O46" s="8">
        <f t="shared" si="0"/>
        <v>0</v>
      </c>
      <c r="P46" s="18" t="str">
        <f t="shared" si="1"/>
        <v/>
      </c>
      <c r="W46" s="15"/>
    </row>
    <row r="47" spans="1:23">
      <c r="A47" t="s">
        <v>2762</v>
      </c>
      <c r="B47" t="s">
        <v>2411</v>
      </c>
      <c r="C47">
        <f>COUNTIFS(GameLog!D:D,'KC F'!A47,GameLog!C:C,"KC",GameLog!E:E,INDEX(Positions!$A$1:$B$9,MATCH('KC F'!$B47,Positions!$A$1:$A$9,0),2))</f>
        <v>0</v>
      </c>
      <c r="D47">
        <f>SUMIFS(GameLog!F:F,GameLog!$D:$D,'KC F'!A47,GameLog!$E:$E,INDEX(Positions!$A$1:$B$9,MATCH('KC F'!$B47,Positions!$A$1:$A$9,0),2),GameLog!$C:$C,"KC")</f>
        <v>0</v>
      </c>
      <c r="E47" s="12">
        <f>SUMIFS(GameLog!AM:AM,GameLog!$D:$D,'KC F'!$A47,GameLog!$E:$E,INDEX(Positions!$A$1:$B$9,MATCH('KC F'!$B47,Positions!$A$1:$A$9,0),2),GameLog!$C:$C,"KC")</f>
        <v>0</v>
      </c>
      <c r="F47">
        <f>SUMIFS(GameLog!AN:AN,GameLog!$D:$D,'KC F'!$A47,GameLog!$E:$E,INDEX(Positions!$A$1:$B$9,MATCH('KC F'!$B47,Positions!$A$1:$A$9,0),2),GameLog!$C:$C,"KC")</f>
        <v>0</v>
      </c>
      <c r="G47">
        <f>SUMIFS(GameLog!AO:AO,GameLog!$D:$D,'KC F'!$A47,GameLog!$E:$E,INDEX(Positions!$A$1:$B$9,MATCH('KC F'!$B47,Positions!$A$1:$A$9,0),2),GameLog!$C:$C,"KC")</f>
        <v>0</v>
      </c>
      <c r="H47">
        <f>SUMIFS(GameLog!AP:AP,GameLog!$D:$D,'KC F'!$A47,GameLog!$E:$E,INDEX(Positions!$A$1:$B$9,MATCH('KC F'!$B47,Positions!$A$1:$A$9,0),2),GameLog!$C:$C,"KC")</f>
        <v>0</v>
      </c>
      <c r="I47">
        <f>SUMIFS(GameLog!AQ:AQ,GameLog!$D:$D,'KC F'!$A47,GameLog!$E:$E,INDEX(Positions!$A$1:$B$9,MATCH('KC F'!$B47,Positions!$A$1:$A$9,0),2),GameLog!$C:$C,"KC")</f>
        <v>0</v>
      </c>
      <c r="J47">
        <f>SUMIFS(GameLog!AR:AR,GameLog!$D:$D,'KC F'!$A47,GameLog!$E:$E,INDEX(Positions!$A$1:$B$9,MATCH('KC F'!$B47,Positions!$A$1:$A$9,0),2),GameLog!$C:$C,"KC")</f>
        <v>0</v>
      </c>
      <c r="K47">
        <f>SUMIFS(GameLog!AS:AS,GameLog!$D:$D,'KC F'!$A47,GameLog!$E:$E,INDEX(Positions!$A$1:$B$9,MATCH('KC F'!$B47,Positions!$A$1:$A$9,0),2),GameLog!$C:$C,"KC")</f>
        <v>0</v>
      </c>
      <c r="L47">
        <f>SUMIFS(GameLog!AT:AT,GameLog!$D:$D,'KC F'!$A47,GameLog!$E:$E,INDEX(Positions!$A$1:$B$9,MATCH('KC F'!$B47,Positions!$A$1:$A$9,0),2),GameLog!$C:$C,"KC")</f>
        <v>0</v>
      </c>
      <c r="M47">
        <f>SUMIFS(GameLog!AU:AU,GameLog!$D:$D,'KC F'!$A47,GameLog!$E:$E,INDEX(Positions!$A$1:$B$9,MATCH('KC F'!$B47,Positions!$A$1:$A$9,0),2),GameLog!$C:$C,"KC")</f>
        <v>0</v>
      </c>
      <c r="N47">
        <f>SUMIFS(GameLog!AV:AV,GameLog!$D:$D,'KC F'!$A47,GameLog!$E:$E,INDEX(Positions!$A$1:$B$9,MATCH('KC F'!$B47,Positions!$A$1:$A$9,0),2),GameLog!$C:$C,"KC")</f>
        <v>0</v>
      </c>
      <c r="O47" s="8">
        <f t="shared" si="0"/>
        <v>0</v>
      </c>
      <c r="P47" s="18" t="str">
        <f t="shared" si="1"/>
        <v/>
      </c>
      <c r="W47" s="15"/>
    </row>
    <row r="48" spans="1:23">
      <c r="A48" t="s">
        <v>2759</v>
      </c>
      <c r="B48" t="s">
        <v>2412</v>
      </c>
      <c r="C48">
        <f>COUNTIFS(GameLog!D:D,'KC F'!A48,GameLog!C:C,"KC",GameLog!E:E,INDEX(Positions!$A$1:$B$9,MATCH('KC F'!$B48,Positions!$A$1:$A$9,0),2))</f>
        <v>0</v>
      </c>
      <c r="D48">
        <f>SUMIFS(GameLog!F:F,GameLog!$D:$D,'KC F'!A48,GameLog!$E:$E,INDEX(Positions!$A$1:$B$9,MATCH('KC F'!$B48,Positions!$A$1:$A$9,0),2),GameLog!$C:$C,"KC")</f>
        <v>0</v>
      </c>
      <c r="E48" s="12">
        <f>SUMIFS(GameLog!AM:AM,GameLog!$D:$D,'KC F'!$A48,GameLog!$E:$E,INDEX(Positions!$A$1:$B$9,MATCH('KC F'!$B48,Positions!$A$1:$A$9,0),2),GameLog!$C:$C,"KC")</f>
        <v>0</v>
      </c>
      <c r="F48">
        <f>SUMIFS(GameLog!AN:AN,GameLog!$D:$D,'KC F'!$A48,GameLog!$E:$E,INDEX(Positions!$A$1:$B$9,MATCH('KC F'!$B48,Positions!$A$1:$A$9,0),2),GameLog!$C:$C,"KC")</f>
        <v>0</v>
      </c>
      <c r="G48">
        <f>SUMIFS(GameLog!AO:AO,GameLog!$D:$D,'KC F'!$A48,GameLog!$E:$E,INDEX(Positions!$A$1:$B$9,MATCH('KC F'!$B48,Positions!$A$1:$A$9,0),2),GameLog!$C:$C,"KC")</f>
        <v>0</v>
      </c>
      <c r="H48">
        <f>SUMIFS(GameLog!AP:AP,GameLog!$D:$D,'KC F'!$A48,GameLog!$E:$E,INDEX(Positions!$A$1:$B$9,MATCH('KC F'!$B48,Positions!$A$1:$A$9,0),2),GameLog!$C:$C,"KC")</f>
        <v>0</v>
      </c>
      <c r="I48">
        <f>SUMIFS(GameLog!AQ:AQ,GameLog!$D:$D,'KC F'!$A48,GameLog!$E:$E,INDEX(Positions!$A$1:$B$9,MATCH('KC F'!$B48,Positions!$A$1:$A$9,0),2),GameLog!$C:$C,"KC")</f>
        <v>0</v>
      </c>
      <c r="J48">
        <f>SUMIFS(GameLog!AR:AR,GameLog!$D:$D,'KC F'!$A48,GameLog!$E:$E,INDEX(Positions!$A$1:$B$9,MATCH('KC F'!$B48,Positions!$A$1:$A$9,0),2),GameLog!$C:$C,"KC")</f>
        <v>0</v>
      </c>
      <c r="K48">
        <f>SUMIFS(GameLog!AS:AS,GameLog!$D:$D,'KC F'!$A48,GameLog!$E:$E,INDEX(Positions!$A$1:$B$9,MATCH('KC F'!$B48,Positions!$A$1:$A$9,0),2),GameLog!$C:$C,"KC")</f>
        <v>0</v>
      </c>
      <c r="L48">
        <f>SUMIFS(GameLog!AT:AT,GameLog!$D:$D,'KC F'!$A48,GameLog!$E:$E,INDEX(Positions!$A$1:$B$9,MATCH('KC F'!$B48,Positions!$A$1:$A$9,0),2),GameLog!$C:$C,"KC")</f>
        <v>0</v>
      </c>
      <c r="M48">
        <f>SUMIFS(GameLog!AU:AU,GameLog!$D:$D,'KC F'!$A48,GameLog!$E:$E,INDEX(Positions!$A$1:$B$9,MATCH('KC F'!$B48,Positions!$A$1:$A$9,0),2),GameLog!$C:$C,"KC")</f>
        <v>0</v>
      </c>
      <c r="N48">
        <f>SUMIFS(GameLog!AV:AV,GameLog!$D:$D,'KC F'!$A48,GameLog!$E:$E,INDEX(Positions!$A$1:$B$9,MATCH('KC F'!$B48,Positions!$A$1:$A$9,0),2),GameLog!$C:$C,"KC")</f>
        <v>0</v>
      </c>
      <c r="O48" s="8">
        <f t="shared" si="0"/>
        <v>0</v>
      </c>
      <c r="P48" s="18" t="str">
        <f t="shared" si="1"/>
        <v/>
      </c>
      <c r="W48" s="15"/>
    </row>
    <row r="49" spans="1:23">
      <c r="A49" t="s">
        <v>2758</v>
      </c>
      <c r="B49" t="s">
        <v>2412</v>
      </c>
      <c r="C49">
        <f>COUNTIFS(GameLog!D:D,'KC F'!A49,GameLog!C:C,"KC",GameLog!E:E,INDEX(Positions!$A$1:$B$9,MATCH('KC F'!$B49,Positions!$A$1:$A$9,0),2))</f>
        <v>0</v>
      </c>
      <c r="D49">
        <f>SUMIFS(GameLog!F:F,GameLog!$D:$D,'KC F'!A49,GameLog!$E:$E,INDEX(Positions!$A$1:$B$9,MATCH('KC F'!$B49,Positions!$A$1:$A$9,0),2),GameLog!$C:$C,"KC")</f>
        <v>0</v>
      </c>
      <c r="E49" s="12">
        <f>SUMIFS(GameLog!AM:AM,GameLog!$D:$D,'KC F'!$A49,GameLog!$E:$E,INDEX(Positions!$A$1:$B$9,MATCH('KC F'!$B49,Positions!$A$1:$A$9,0),2),GameLog!$C:$C,"KC")</f>
        <v>0</v>
      </c>
      <c r="F49">
        <f>SUMIFS(GameLog!AN:AN,GameLog!$D:$D,'KC F'!$A49,GameLog!$E:$E,INDEX(Positions!$A$1:$B$9,MATCH('KC F'!$B49,Positions!$A$1:$A$9,0),2),GameLog!$C:$C,"KC")</f>
        <v>0</v>
      </c>
      <c r="G49">
        <f>SUMIFS(GameLog!AO:AO,GameLog!$D:$D,'KC F'!$A49,GameLog!$E:$E,INDEX(Positions!$A$1:$B$9,MATCH('KC F'!$B49,Positions!$A$1:$A$9,0),2),GameLog!$C:$C,"KC")</f>
        <v>0</v>
      </c>
      <c r="H49">
        <f>SUMIFS(GameLog!AP:AP,GameLog!$D:$D,'KC F'!$A49,GameLog!$E:$E,INDEX(Positions!$A$1:$B$9,MATCH('KC F'!$B49,Positions!$A$1:$A$9,0),2),GameLog!$C:$C,"KC")</f>
        <v>0</v>
      </c>
      <c r="I49">
        <f>SUMIFS(GameLog!AQ:AQ,GameLog!$D:$D,'KC F'!$A49,GameLog!$E:$E,INDEX(Positions!$A$1:$B$9,MATCH('KC F'!$B49,Positions!$A$1:$A$9,0),2),GameLog!$C:$C,"KC")</f>
        <v>0</v>
      </c>
      <c r="J49">
        <f>SUMIFS(GameLog!AR:AR,GameLog!$D:$D,'KC F'!$A49,GameLog!$E:$E,INDEX(Positions!$A$1:$B$9,MATCH('KC F'!$B49,Positions!$A$1:$A$9,0),2),GameLog!$C:$C,"KC")</f>
        <v>0</v>
      </c>
      <c r="K49">
        <f>SUMIFS(GameLog!AS:AS,GameLog!$D:$D,'KC F'!$A49,GameLog!$E:$E,INDEX(Positions!$A$1:$B$9,MATCH('KC F'!$B49,Positions!$A$1:$A$9,0),2),GameLog!$C:$C,"KC")</f>
        <v>0</v>
      </c>
      <c r="L49">
        <f>SUMIFS(GameLog!AT:AT,GameLog!$D:$D,'KC F'!$A49,GameLog!$E:$E,INDEX(Positions!$A$1:$B$9,MATCH('KC F'!$B49,Positions!$A$1:$A$9,0),2),GameLog!$C:$C,"KC")</f>
        <v>0</v>
      </c>
      <c r="M49">
        <f>SUMIFS(GameLog!AU:AU,GameLog!$D:$D,'KC F'!$A49,GameLog!$E:$E,INDEX(Positions!$A$1:$B$9,MATCH('KC F'!$B49,Positions!$A$1:$A$9,0),2),GameLog!$C:$C,"KC")</f>
        <v>0</v>
      </c>
      <c r="N49">
        <f>SUMIFS(GameLog!AV:AV,GameLog!$D:$D,'KC F'!$A49,GameLog!$E:$E,INDEX(Positions!$A$1:$B$9,MATCH('KC F'!$B49,Positions!$A$1:$A$9,0),2),GameLog!$C:$C,"KC")</f>
        <v>0</v>
      </c>
      <c r="O49" s="8">
        <f t="shared" si="0"/>
        <v>0</v>
      </c>
      <c r="P49" s="18" t="str">
        <f t="shared" si="1"/>
        <v/>
      </c>
      <c r="W49" s="15"/>
    </row>
    <row r="50" spans="1:23">
      <c r="A50" t="s">
        <v>2760</v>
      </c>
      <c r="B50" t="s">
        <v>2412</v>
      </c>
      <c r="C50">
        <f>COUNTIFS(GameLog!D:D,'KC F'!A50,GameLog!C:C,"KC",GameLog!E:E,INDEX(Positions!$A$1:$B$9,MATCH('KC F'!$B50,Positions!$A$1:$A$9,0),2))</f>
        <v>0</v>
      </c>
      <c r="D50">
        <f>SUMIFS(GameLog!F:F,GameLog!$D:$D,'KC F'!A50,GameLog!$E:$E,INDEX(Positions!$A$1:$B$9,MATCH('KC F'!$B50,Positions!$A$1:$A$9,0),2),GameLog!$C:$C,"KC")</f>
        <v>0</v>
      </c>
      <c r="E50" s="12">
        <f>SUMIFS(GameLog!AM:AM,GameLog!$D:$D,'KC F'!$A50,GameLog!$E:$E,INDEX(Positions!$A$1:$B$9,MATCH('KC F'!$B50,Positions!$A$1:$A$9,0),2),GameLog!$C:$C,"KC")</f>
        <v>0</v>
      </c>
      <c r="F50">
        <f>SUMIFS(GameLog!AN:AN,GameLog!$D:$D,'KC F'!$A50,GameLog!$E:$E,INDEX(Positions!$A$1:$B$9,MATCH('KC F'!$B50,Positions!$A$1:$A$9,0),2),GameLog!$C:$C,"KC")</f>
        <v>0</v>
      </c>
      <c r="G50">
        <f>SUMIFS(GameLog!AO:AO,GameLog!$D:$D,'KC F'!$A50,GameLog!$E:$E,INDEX(Positions!$A$1:$B$9,MATCH('KC F'!$B50,Positions!$A$1:$A$9,0),2),GameLog!$C:$C,"KC")</f>
        <v>0</v>
      </c>
      <c r="H50">
        <f>SUMIFS(GameLog!AP:AP,GameLog!$D:$D,'KC F'!$A50,GameLog!$E:$E,INDEX(Positions!$A$1:$B$9,MATCH('KC F'!$B50,Positions!$A$1:$A$9,0),2),GameLog!$C:$C,"KC")</f>
        <v>0</v>
      </c>
      <c r="I50">
        <f>SUMIFS(GameLog!AQ:AQ,GameLog!$D:$D,'KC F'!$A50,GameLog!$E:$E,INDEX(Positions!$A$1:$B$9,MATCH('KC F'!$B50,Positions!$A$1:$A$9,0),2),GameLog!$C:$C,"KC")</f>
        <v>0</v>
      </c>
      <c r="J50">
        <f>SUMIFS(GameLog!AR:AR,GameLog!$D:$D,'KC F'!$A50,GameLog!$E:$E,INDEX(Positions!$A$1:$B$9,MATCH('KC F'!$B50,Positions!$A$1:$A$9,0),2),GameLog!$C:$C,"KC")</f>
        <v>0</v>
      </c>
      <c r="K50">
        <f>SUMIFS(GameLog!AS:AS,GameLog!$D:$D,'KC F'!$A50,GameLog!$E:$E,INDEX(Positions!$A$1:$B$9,MATCH('KC F'!$B50,Positions!$A$1:$A$9,0),2),GameLog!$C:$C,"KC")</f>
        <v>0</v>
      </c>
      <c r="L50">
        <f>SUMIFS(GameLog!AT:AT,GameLog!$D:$D,'KC F'!$A50,GameLog!$E:$E,INDEX(Positions!$A$1:$B$9,MATCH('KC F'!$B50,Positions!$A$1:$A$9,0),2),GameLog!$C:$C,"KC")</f>
        <v>0</v>
      </c>
      <c r="M50">
        <f>SUMIFS(GameLog!AU:AU,GameLog!$D:$D,'KC F'!$A50,GameLog!$E:$E,INDEX(Positions!$A$1:$B$9,MATCH('KC F'!$B50,Positions!$A$1:$A$9,0),2),GameLog!$C:$C,"KC")</f>
        <v>0</v>
      </c>
      <c r="N50">
        <f>SUMIFS(GameLog!AV:AV,GameLog!$D:$D,'KC F'!$A50,GameLog!$E:$E,INDEX(Positions!$A$1:$B$9,MATCH('KC F'!$B50,Positions!$A$1:$A$9,0),2),GameLog!$C:$C,"KC")</f>
        <v>0</v>
      </c>
      <c r="O50" s="8">
        <f t="shared" si="0"/>
        <v>0</v>
      </c>
      <c r="P50" s="18" t="str">
        <f t="shared" si="1"/>
        <v/>
      </c>
      <c r="W50" s="15"/>
    </row>
    <row r="51" spans="1:23">
      <c r="A51" t="s">
        <v>2749</v>
      </c>
      <c r="B51" t="s">
        <v>2412</v>
      </c>
      <c r="C51">
        <f>COUNTIFS(GameLog!D:D,'KC F'!A51,GameLog!C:C,"KC",GameLog!E:E,INDEX(Positions!$A$1:$B$9,MATCH('KC F'!$B51,Positions!$A$1:$A$9,0),2))</f>
        <v>3</v>
      </c>
      <c r="D51">
        <f>SUMIFS(GameLog!F:F,GameLog!$D:$D,'KC F'!A51,GameLog!$E:$E,INDEX(Positions!$A$1:$B$9,MATCH('KC F'!$B51,Positions!$A$1:$A$9,0),2),GameLog!$C:$C,"KC")</f>
        <v>3</v>
      </c>
      <c r="E51" s="12">
        <f>SUMIFS(GameLog!AM:AM,GameLog!$D:$D,'KC F'!$A51,GameLog!$E:$E,INDEX(Positions!$A$1:$B$9,MATCH('KC F'!$B51,Positions!$A$1:$A$9,0),2),GameLog!$C:$C,"KC")</f>
        <v>28</v>
      </c>
      <c r="F51">
        <f>SUMIFS(GameLog!AN:AN,GameLog!$D:$D,'KC F'!$A51,GameLog!$E:$E,INDEX(Positions!$A$1:$B$9,MATCH('KC F'!$B51,Positions!$A$1:$A$9,0),2),GameLog!$C:$C,"KC")</f>
        <v>2</v>
      </c>
      <c r="G51">
        <f>SUMIFS(GameLog!AO:AO,GameLog!$D:$D,'KC F'!$A51,GameLog!$E:$E,INDEX(Positions!$A$1:$B$9,MATCH('KC F'!$B51,Positions!$A$1:$A$9,0),2),GameLog!$C:$C,"KC")</f>
        <v>4</v>
      </c>
      <c r="H51">
        <f>SUMIFS(GameLog!AP:AP,GameLog!$D:$D,'KC F'!$A51,GameLog!$E:$E,INDEX(Positions!$A$1:$B$9,MATCH('KC F'!$B51,Positions!$A$1:$A$9,0),2),GameLog!$C:$C,"KC")</f>
        <v>0</v>
      </c>
      <c r="I51">
        <f>SUMIFS(GameLog!AQ:AQ,GameLog!$D:$D,'KC F'!$A51,GameLog!$E:$E,INDEX(Positions!$A$1:$B$9,MATCH('KC F'!$B51,Positions!$A$1:$A$9,0),2),GameLog!$C:$C,"KC")</f>
        <v>1</v>
      </c>
      <c r="J51">
        <f>SUMIFS(GameLog!AR:AR,GameLog!$D:$D,'KC F'!$A51,GameLog!$E:$E,INDEX(Positions!$A$1:$B$9,MATCH('KC F'!$B51,Positions!$A$1:$A$9,0),2),GameLog!$C:$C,"KC")</f>
        <v>0</v>
      </c>
      <c r="K51">
        <f>SUMIFS(GameLog!AS:AS,GameLog!$D:$D,'KC F'!$A51,GameLog!$E:$E,INDEX(Positions!$A$1:$B$9,MATCH('KC F'!$B51,Positions!$A$1:$A$9,0),2),GameLog!$C:$C,"KC")</f>
        <v>0</v>
      </c>
      <c r="L51">
        <f>SUMIFS(GameLog!AT:AT,GameLog!$D:$D,'KC F'!$A51,GameLog!$E:$E,INDEX(Positions!$A$1:$B$9,MATCH('KC F'!$B51,Positions!$A$1:$A$9,0),2),GameLog!$C:$C,"KC")</f>
        <v>0</v>
      </c>
      <c r="M51">
        <f>SUMIFS(GameLog!AU:AU,GameLog!$D:$D,'KC F'!$A51,GameLog!$E:$E,INDEX(Positions!$A$1:$B$9,MATCH('KC F'!$B51,Positions!$A$1:$A$9,0),2),GameLog!$C:$C,"KC")</f>
        <v>0</v>
      </c>
      <c r="N51">
        <f>SUMIFS(GameLog!AV:AV,GameLog!$D:$D,'KC F'!$A51,GameLog!$E:$E,INDEX(Positions!$A$1:$B$9,MATCH('KC F'!$B51,Positions!$A$1:$A$9,0),2),GameLog!$C:$C,"KC")</f>
        <v>0</v>
      </c>
      <c r="O51" s="8">
        <f t="shared" si="0"/>
        <v>1</v>
      </c>
      <c r="P51" s="18" t="str">
        <f t="shared" si="1"/>
        <v/>
      </c>
      <c r="W51" s="15"/>
    </row>
    <row r="52" spans="1:23">
      <c r="A52" t="s">
        <v>2762</v>
      </c>
      <c r="B52" t="s">
        <v>2412</v>
      </c>
      <c r="C52">
        <f>COUNTIFS(GameLog!D:D,'KC F'!A52,GameLog!C:C,"KC",GameLog!E:E,INDEX(Positions!$A$1:$B$9,MATCH('KC F'!$B52,Positions!$A$1:$A$9,0),2))</f>
        <v>0</v>
      </c>
      <c r="D52">
        <f>SUMIFS(GameLog!F:F,GameLog!$D:$D,'KC F'!A52,GameLog!$E:$E,INDEX(Positions!$A$1:$B$9,MATCH('KC F'!$B52,Positions!$A$1:$A$9,0),2),GameLog!$C:$C,"KC")</f>
        <v>0</v>
      </c>
      <c r="E52" s="12">
        <f>SUMIFS(GameLog!AM:AM,GameLog!$D:$D,'KC F'!$A52,GameLog!$E:$E,INDEX(Positions!$A$1:$B$9,MATCH('KC F'!$B52,Positions!$A$1:$A$9,0),2),GameLog!$C:$C,"KC")</f>
        <v>0</v>
      </c>
      <c r="F52">
        <f>SUMIFS(GameLog!AN:AN,GameLog!$D:$D,'KC F'!$A52,GameLog!$E:$E,INDEX(Positions!$A$1:$B$9,MATCH('KC F'!$B52,Positions!$A$1:$A$9,0),2),GameLog!$C:$C,"KC")</f>
        <v>0</v>
      </c>
      <c r="G52">
        <f>SUMIFS(GameLog!AO:AO,GameLog!$D:$D,'KC F'!$A52,GameLog!$E:$E,INDEX(Positions!$A$1:$B$9,MATCH('KC F'!$B52,Positions!$A$1:$A$9,0),2),GameLog!$C:$C,"KC")</f>
        <v>0</v>
      </c>
      <c r="H52">
        <f>SUMIFS(GameLog!AP:AP,GameLog!$D:$D,'KC F'!$A52,GameLog!$E:$E,INDEX(Positions!$A$1:$B$9,MATCH('KC F'!$B52,Positions!$A$1:$A$9,0),2),GameLog!$C:$C,"KC")</f>
        <v>0</v>
      </c>
      <c r="I52">
        <f>SUMIFS(GameLog!AQ:AQ,GameLog!$D:$D,'KC F'!$A52,GameLog!$E:$E,INDEX(Positions!$A$1:$B$9,MATCH('KC F'!$B52,Positions!$A$1:$A$9,0),2),GameLog!$C:$C,"KC")</f>
        <v>0</v>
      </c>
      <c r="J52">
        <f>SUMIFS(GameLog!AR:AR,GameLog!$D:$D,'KC F'!$A52,GameLog!$E:$E,INDEX(Positions!$A$1:$B$9,MATCH('KC F'!$B52,Positions!$A$1:$A$9,0),2),GameLog!$C:$C,"KC")</f>
        <v>0</v>
      </c>
      <c r="K52">
        <f>SUMIFS(GameLog!AS:AS,GameLog!$D:$D,'KC F'!$A52,GameLog!$E:$E,INDEX(Positions!$A$1:$B$9,MATCH('KC F'!$B52,Positions!$A$1:$A$9,0),2),GameLog!$C:$C,"KC")</f>
        <v>0</v>
      </c>
      <c r="L52">
        <f>SUMIFS(GameLog!AT:AT,GameLog!$D:$D,'KC F'!$A52,GameLog!$E:$E,INDEX(Positions!$A$1:$B$9,MATCH('KC F'!$B52,Positions!$A$1:$A$9,0),2),GameLog!$C:$C,"KC")</f>
        <v>0</v>
      </c>
      <c r="M52">
        <f>SUMIFS(GameLog!AU:AU,GameLog!$D:$D,'KC F'!$A52,GameLog!$E:$E,INDEX(Positions!$A$1:$B$9,MATCH('KC F'!$B52,Positions!$A$1:$A$9,0),2),GameLog!$C:$C,"KC")</f>
        <v>0</v>
      </c>
      <c r="N52">
        <f>SUMIFS(GameLog!AV:AV,GameLog!$D:$D,'KC F'!$A52,GameLog!$E:$E,INDEX(Positions!$A$1:$B$9,MATCH('KC F'!$B52,Positions!$A$1:$A$9,0),2),GameLog!$C:$C,"KC")</f>
        <v>0</v>
      </c>
      <c r="O52" s="8">
        <f t="shared" si="0"/>
        <v>0</v>
      </c>
      <c r="P52" s="18" t="str">
        <f t="shared" si="1"/>
        <v/>
      </c>
      <c r="W52" s="15"/>
    </row>
    <row r="53" spans="1:23">
      <c r="A53" t="s">
        <v>2759</v>
      </c>
      <c r="B53" t="s">
        <v>2432</v>
      </c>
      <c r="C53">
        <f>COUNTIFS(GameLog!D:D,'KC F'!A53,GameLog!C:C,"KC",GameLog!E:E,INDEX(Positions!$A$1:$B$9,MATCH('KC F'!$B53,Positions!$A$1:$A$9,0),2))</f>
        <v>0</v>
      </c>
      <c r="D53">
        <f>SUMIFS(GameLog!F:F,GameLog!$D:$D,'KC F'!A53,GameLog!$E:$E,INDEX(Positions!$A$1:$B$9,MATCH('KC F'!$B53,Positions!$A$1:$A$9,0),2),GameLog!$C:$C,"KC")</f>
        <v>0</v>
      </c>
      <c r="E53" s="12">
        <f>SUMIFS(GameLog!AM:AM,GameLog!$D:$D,'KC F'!$A53,GameLog!$E:$E,INDEX(Positions!$A$1:$B$9,MATCH('KC F'!$B53,Positions!$A$1:$A$9,0),2),GameLog!$C:$C,"KC")</f>
        <v>0</v>
      </c>
      <c r="F53">
        <f>SUMIFS(GameLog!AN:AN,GameLog!$D:$D,'KC F'!$A53,GameLog!$E:$E,INDEX(Positions!$A$1:$B$9,MATCH('KC F'!$B53,Positions!$A$1:$A$9,0),2),GameLog!$C:$C,"KC")</f>
        <v>0</v>
      </c>
      <c r="G53">
        <f>SUMIFS(GameLog!AO:AO,GameLog!$D:$D,'KC F'!$A53,GameLog!$E:$E,INDEX(Positions!$A$1:$B$9,MATCH('KC F'!$B53,Positions!$A$1:$A$9,0),2),GameLog!$C:$C,"KC")</f>
        <v>0</v>
      </c>
      <c r="H53">
        <f>SUMIFS(GameLog!AP:AP,GameLog!$D:$D,'KC F'!$A53,GameLog!$E:$E,INDEX(Positions!$A$1:$B$9,MATCH('KC F'!$B53,Positions!$A$1:$A$9,0),2),GameLog!$C:$C,"KC")</f>
        <v>0</v>
      </c>
      <c r="I53">
        <f>SUMIFS(GameLog!AQ:AQ,GameLog!$D:$D,'KC F'!$A53,GameLog!$E:$E,INDEX(Positions!$A$1:$B$9,MATCH('KC F'!$B53,Positions!$A$1:$A$9,0),2),GameLog!$C:$C,"KC")</f>
        <v>0</v>
      </c>
      <c r="J53">
        <f>SUMIFS(GameLog!AR:AR,GameLog!$D:$D,'KC F'!$A53,GameLog!$E:$E,INDEX(Positions!$A$1:$B$9,MATCH('KC F'!$B53,Positions!$A$1:$A$9,0),2),GameLog!$C:$C,"KC")</f>
        <v>0</v>
      </c>
      <c r="K53">
        <f>SUMIFS(GameLog!AS:AS,GameLog!$D:$D,'KC F'!$A53,GameLog!$E:$E,INDEX(Positions!$A$1:$B$9,MATCH('KC F'!$B53,Positions!$A$1:$A$9,0),2),GameLog!$C:$C,"KC")</f>
        <v>0</v>
      </c>
      <c r="L53">
        <f>SUMIFS(GameLog!AT:AT,GameLog!$D:$D,'KC F'!$A53,GameLog!$E:$E,INDEX(Positions!$A$1:$B$9,MATCH('KC F'!$B53,Positions!$A$1:$A$9,0),2),GameLog!$C:$C,"KC")</f>
        <v>0</v>
      </c>
      <c r="M53">
        <f>SUMIFS(GameLog!AU:AU,GameLog!$D:$D,'KC F'!$A53,GameLog!$E:$E,INDEX(Positions!$A$1:$B$9,MATCH('KC F'!$B53,Positions!$A$1:$A$9,0),2),GameLog!$C:$C,"KC")</f>
        <v>0</v>
      </c>
      <c r="N53">
        <f>SUMIFS(GameLog!AV:AV,GameLog!$D:$D,'KC F'!$A53,GameLog!$E:$E,INDEX(Positions!$A$1:$B$9,MATCH('KC F'!$B53,Positions!$A$1:$A$9,0),2),GameLog!$C:$C,"KC")</f>
        <v>0</v>
      </c>
      <c r="O53" s="8">
        <f t="shared" si="0"/>
        <v>0</v>
      </c>
      <c r="P53" s="18" t="str">
        <f t="shared" si="1"/>
        <v/>
      </c>
      <c r="W53" s="15"/>
    </row>
    <row r="54" spans="1:23">
      <c r="A54" t="s">
        <v>2758</v>
      </c>
      <c r="B54" t="s">
        <v>2432</v>
      </c>
      <c r="C54">
        <f>COUNTIFS(GameLog!D:D,'KC F'!A54,GameLog!C:C,"KC",GameLog!E:E,INDEX(Positions!$A$1:$B$9,MATCH('KC F'!$B54,Positions!$A$1:$A$9,0),2))</f>
        <v>0</v>
      </c>
      <c r="D54">
        <f>SUMIFS(GameLog!F:F,GameLog!$D:$D,'KC F'!A54,GameLog!$E:$E,INDEX(Positions!$A$1:$B$9,MATCH('KC F'!$B54,Positions!$A$1:$A$9,0),2),GameLog!$C:$C,"KC")</f>
        <v>0</v>
      </c>
      <c r="E54" s="12">
        <f>SUMIFS(GameLog!AM:AM,GameLog!$D:$D,'KC F'!$A54,GameLog!$E:$E,INDEX(Positions!$A$1:$B$9,MATCH('KC F'!$B54,Positions!$A$1:$A$9,0),2),GameLog!$C:$C,"KC")</f>
        <v>0</v>
      </c>
      <c r="F54">
        <f>SUMIFS(GameLog!AN:AN,GameLog!$D:$D,'KC F'!$A54,GameLog!$E:$E,INDEX(Positions!$A$1:$B$9,MATCH('KC F'!$B54,Positions!$A$1:$A$9,0),2),GameLog!$C:$C,"KC")</f>
        <v>0</v>
      </c>
      <c r="G54">
        <f>SUMIFS(GameLog!AO:AO,GameLog!$D:$D,'KC F'!$A54,GameLog!$E:$E,INDEX(Positions!$A$1:$B$9,MATCH('KC F'!$B54,Positions!$A$1:$A$9,0),2),GameLog!$C:$C,"KC")</f>
        <v>0</v>
      </c>
      <c r="H54">
        <f>SUMIFS(GameLog!AP:AP,GameLog!$D:$D,'KC F'!$A54,GameLog!$E:$E,INDEX(Positions!$A$1:$B$9,MATCH('KC F'!$B54,Positions!$A$1:$A$9,0),2),GameLog!$C:$C,"KC")</f>
        <v>0</v>
      </c>
      <c r="I54">
        <f>SUMIFS(GameLog!AQ:AQ,GameLog!$D:$D,'KC F'!$A54,GameLog!$E:$E,INDEX(Positions!$A$1:$B$9,MATCH('KC F'!$B54,Positions!$A$1:$A$9,0),2),GameLog!$C:$C,"KC")</f>
        <v>0</v>
      </c>
      <c r="J54">
        <f>SUMIFS(GameLog!AR:AR,GameLog!$D:$D,'KC F'!$A54,GameLog!$E:$E,INDEX(Positions!$A$1:$B$9,MATCH('KC F'!$B54,Positions!$A$1:$A$9,0),2),GameLog!$C:$C,"KC")</f>
        <v>0</v>
      </c>
      <c r="K54">
        <f>SUMIFS(GameLog!AS:AS,GameLog!$D:$D,'KC F'!$A54,GameLog!$E:$E,INDEX(Positions!$A$1:$B$9,MATCH('KC F'!$B54,Positions!$A$1:$A$9,0),2),GameLog!$C:$C,"KC")</f>
        <v>0</v>
      </c>
      <c r="L54">
        <f>SUMIFS(GameLog!AT:AT,GameLog!$D:$D,'KC F'!$A54,GameLog!$E:$E,INDEX(Positions!$A$1:$B$9,MATCH('KC F'!$B54,Positions!$A$1:$A$9,0),2),GameLog!$C:$C,"KC")</f>
        <v>0</v>
      </c>
      <c r="M54">
        <f>SUMIFS(GameLog!AU:AU,GameLog!$D:$D,'KC F'!$A54,GameLog!$E:$E,INDEX(Positions!$A$1:$B$9,MATCH('KC F'!$B54,Positions!$A$1:$A$9,0),2),GameLog!$C:$C,"KC")</f>
        <v>0</v>
      </c>
      <c r="N54">
        <f>SUMIFS(GameLog!AV:AV,GameLog!$D:$D,'KC F'!$A54,GameLog!$E:$E,INDEX(Positions!$A$1:$B$9,MATCH('KC F'!$B54,Positions!$A$1:$A$9,0),2),GameLog!$C:$C,"KC")</f>
        <v>0</v>
      </c>
      <c r="O54" s="8">
        <f t="shared" si="0"/>
        <v>0</v>
      </c>
      <c r="P54" s="18" t="str">
        <f t="shared" si="1"/>
        <v/>
      </c>
      <c r="W54" s="15"/>
    </row>
    <row r="55" spans="1:23">
      <c r="A55" t="s">
        <v>2760</v>
      </c>
      <c r="B55" t="s">
        <v>2432</v>
      </c>
      <c r="C55">
        <f>COUNTIFS(GameLog!D:D,'KC F'!A55,GameLog!C:C,"KC",GameLog!E:E,INDEX(Positions!$A$1:$B$9,MATCH('KC F'!$B55,Positions!$A$1:$A$9,0),2))</f>
        <v>0</v>
      </c>
      <c r="D55">
        <f>SUMIFS(GameLog!F:F,GameLog!$D:$D,'KC F'!A55,GameLog!$E:$E,INDEX(Positions!$A$1:$B$9,MATCH('KC F'!$B55,Positions!$A$1:$A$9,0),2),GameLog!$C:$C,"KC")</f>
        <v>0</v>
      </c>
      <c r="E55" s="12">
        <f>SUMIFS(GameLog!AM:AM,GameLog!$D:$D,'KC F'!$A55,GameLog!$E:$E,INDEX(Positions!$A$1:$B$9,MATCH('KC F'!$B55,Positions!$A$1:$A$9,0),2),GameLog!$C:$C,"KC")</f>
        <v>0</v>
      </c>
      <c r="F55">
        <f>SUMIFS(GameLog!AN:AN,GameLog!$D:$D,'KC F'!$A55,GameLog!$E:$E,INDEX(Positions!$A$1:$B$9,MATCH('KC F'!$B55,Positions!$A$1:$A$9,0),2),GameLog!$C:$C,"KC")</f>
        <v>0</v>
      </c>
      <c r="G55">
        <f>SUMIFS(GameLog!AO:AO,GameLog!$D:$D,'KC F'!$A55,GameLog!$E:$E,INDEX(Positions!$A$1:$B$9,MATCH('KC F'!$B55,Positions!$A$1:$A$9,0),2),GameLog!$C:$C,"KC")</f>
        <v>0</v>
      </c>
      <c r="H55">
        <f>SUMIFS(GameLog!AP:AP,GameLog!$D:$D,'KC F'!$A55,GameLog!$E:$E,INDEX(Positions!$A$1:$B$9,MATCH('KC F'!$B55,Positions!$A$1:$A$9,0),2),GameLog!$C:$C,"KC")</f>
        <v>0</v>
      </c>
      <c r="I55">
        <f>SUMIFS(GameLog!AQ:AQ,GameLog!$D:$D,'KC F'!$A55,GameLog!$E:$E,INDEX(Positions!$A$1:$B$9,MATCH('KC F'!$B55,Positions!$A$1:$A$9,0),2),GameLog!$C:$C,"KC")</f>
        <v>0</v>
      </c>
      <c r="J55">
        <f>SUMIFS(GameLog!AR:AR,GameLog!$D:$D,'KC F'!$A55,GameLog!$E:$E,INDEX(Positions!$A$1:$B$9,MATCH('KC F'!$B55,Positions!$A$1:$A$9,0),2),GameLog!$C:$C,"KC")</f>
        <v>0</v>
      </c>
      <c r="K55">
        <f>SUMIFS(GameLog!AS:AS,GameLog!$D:$D,'KC F'!$A55,GameLog!$E:$E,INDEX(Positions!$A$1:$B$9,MATCH('KC F'!$B55,Positions!$A$1:$A$9,0),2),GameLog!$C:$C,"KC")</f>
        <v>0</v>
      </c>
      <c r="L55">
        <f>SUMIFS(GameLog!AT:AT,GameLog!$D:$D,'KC F'!$A55,GameLog!$E:$E,INDEX(Positions!$A$1:$B$9,MATCH('KC F'!$B55,Positions!$A$1:$A$9,0),2),GameLog!$C:$C,"KC")</f>
        <v>0</v>
      </c>
      <c r="M55">
        <f>SUMIFS(GameLog!AU:AU,GameLog!$D:$D,'KC F'!$A55,GameLog!$E:$E,INDEX(Positions!$A$1:$B$9,MATCH('KC F'!$B55,Positions!$A$1:$A$9,0),2),GameLog!$C:$C,"KC")</f>
        <v>0</v>
      </c>
      <c r="N55">
        <f>SUMIFS(GameLog!AV:AV,GameLog!$D:$D,'KC F'!$A55,GameLog!$E:$E,INDEX(Positions!$A$1:$B$9,MATCH('KC F'!$B55,Positions!$A$1:$A$9,0),2),GameLog!$C:$C,"KC")</f>
        <v>0</v>
      </c>
      <c r="O55" s="8">
        <f t="shared" si="0"/>
        <v>0</v>
      </c>
      <c r="P55" s="18" t="str">
        <f t="shared" si="1"/>
        <v/>
      </c>
      <c r="W55" s="15"/>
    </row>
    <row r="56" spans="1:23">
      <c r="A56" t="s">
        <v>2767</v>
      </c>
      <c r="B56" t="s">
        <v>2432</v>
      </c>
      <c r="C56">
        <f>COUNTIFS(GameLog!D:D,'KC F'!A56,GameLog!C:C,"KC",GameLog!E:E,INDEX(Positions!$A$1:$B$9,MATCH('KC F'!$B56,Positions!$A$1:$A$9,0),2))</f>
        <v>0</v>
      </c>
      <c r="D56">
        <f>SUMIFS(GameLog!F:F,GameLog!$D:$D,'KC F'!A56,GameLog!$E:$E,INDEX(Positions!$A$1:$B$9,MATCH('KC F'!$B56,Positions!$A$1:$A$9,0),2),GameLog!$C:$C,"KC")</f>
        <v>0</v>
      </c>
      <c r="E56" s="12">
        <f>SUMIFS(GameLog!AM:AM,GameLog!$D:$D,'KC F'!$A56,GameLog!$E:$E,INDEX(Positions!$A$1:$B$9,MATCH('KC F'!$B56,Positions!$A$1:$A$9,0),2),GameLog!$C:$C,"KC")</f>
        <v>0</v>
      </c>
      <c r="F56">
        <f>SUMIFS(GameLog!AN:AN,GameLog!$D:$D,'KC F'!$A56,GameLog!$E:$E,INDEX(Positions!$A$1:$B$9,MATCH('KC F'!$B56,Positions!$A$1:$A$9,0),2),GameLog!$C:$C,"KC")</f>
        <v>0</v>
      </c>
      <c r="G56">
        <f>SUMIFS(GameLog!AO:AO,GameLog!$D:$D,'KC F'!$A56,GameLog!$E:$E,INDEX(Positions!$A$1:$B$9,MATCH('KC F'!$B56,Positions!$A$1:$A$9,0),2),GameLog!$C:$C,"KC")</f>
        <v>0</v>
      </c>
      <c r="H56">
        <f>SUMIFS(GameLog!AP:AP,GameLog!$D:$D,'KC F'!$A56,GameLog!$E:$E,INDEX(Positions!$A$1:$B$9,MATCH('KC F'!$B56,Positions!$A$1:$A$9,0),2),GameLog!$C:$C,"KC")</f>
        <v>0</v>
      </c>
      <c r="I56">
        <f>SUMIFS(GameLog!AQ:AQ,GameLog!$D:$D,'KC F'!$A56,GameLog!$E:$E,INDEX(Positions!$A$1:$B$9,MATCH('KC F'!$B56,Positions!$A$1:$A$9,0),2),GameLog!$C:$C,"KC")</f>
        <v>0</v>
      </c>
      <c r="J56">
        <f>SUMIFS(GameLog!AR:AR,GameLog!$D:$D,'KC F'!$A56,GameLog!$E:$E,INDEX(Positions!$A$1:$B$9,MATCH('KC F'!$B56,Positions!$A$1:$A$9,0),2),GameLog!$C:$C,"KC")</f>
        <v>0</v>
      </c>
      <c r="K56">
        <f>SUMIFS(GameLog!AS:AS,GameLog!$D:$D,'KC F'!$A56,GameLog!$E:$E,INDEX(Positions!$A$1:$B$9,MATCH('KC F'!$B56,Positions!$A$1:$A$9,0),2),GameLog!$C:$C,"KC")</f>
        <v>0</v>
      </c>
      <c r="L56">
        <f>SUMIFS(GameLog!AT:AT,GameLog!$D:$D,'KC F'!$A56,GameLog!$E:$E,INDEX(Positions!$A$1:$B$9,MATCH('KC F'!$B56,Positions!$A$1:$A$9,0),2),GameLog!$C:$C,"KC")</f>
        <v>0</v>
      </c>
      <c r="M56">
        <f>SUMIFS(GameLog!AU:AU,GameLog!$D:$D,'KC F'!$A56,GameLog!$E:$E,INDEX(Positions!$A$1:$B$9,MATCH('KC F'!$B56,Positions!$A$1:$A$9,0),2),GameLog!$C:$C,"KC")</f>
        <v>0</v>
      </c>
      <c r="N56">
        <f>SUMIFS(GameLog!AV:AV,GameLog!$D:$D,'KC F'!$A56,GameLog!$E:$E,INDEX(Positions!$A$1:$B$9,MATCH('KC F'!$B56,Positions!$A$1:$A$9,0),2),GameLog!$C:$C,"KC")</f>
        <v>0</v>
      </c>
      <c r="O56" s="8">
        <f t="shared" si="0"/>
        <v>0</v>
      </c>
      <c r="P56" s="18" t="str">
        <f t="shared" si="1"/>
        <v/>
      </c>
      <c r="W56" s="15"/>
    </row>
    <row r="57" spans="1:23">
      <c r="A57" t="s">
        <v>2768</v>
      </c>
      <c r="B57" t="s">
        <v>2432</v>
      </c>
      <c r="C57">
        <f>COUNTIFS(GameLog!D:D,'KC F'!A57,GameLog!C:C,"KC",GameLog!E:E,INDEX(Positions!$A$1:$B$9,MATCH('KC F'!$B57,Positions!$A$1:$A$9,0),2))</f>
        <v>0</v>
      </c>
      <c r="D57">
        <f>SUMIFS(GameLog!F:F,GameLog!$D:$D,'KC F'!A57,GameLog!$E:$E,INDEX(Positions!$A$1:$B$9,MATCH('KC F'!$B57,Positions!$A$1:$A$9,0),2),GameLog!$C:$C,"KC")</f>
        <v>0</v>
      </c>
      <c r="E57" s="12">
        <f>SUMIFS(GameLog!AM:AM,GameLog!$D:$D,'KC F'!$A57,GameLog!$E:$E,INDEX(Positions!$A$1:$B$9,MATCH('KC F'!$B57,Positions!$A$1:$A$9,0),2),GameLog!$C:$C,"KC")</f>
        <v>0</v>
      </c>
      <c r="F57">
        <f>SUMIFS(GameLog!AN:AN,GameLog!$D:$D,'KC F'!$A57,GameLog!$E:$E,INDEX(Positions!$A$1:$B$9,MATCH('KC F'!$B57,Positions!$A$1:$A$9,0),2),GameLog!$C:$C,"KC")</f>
        <v>0</v>
      </c>
      <c r="G57">
        <f>SUMIFS(GameLog!AO:AO,GameLog!$D:$D,'KC F'!$A57,GameLog!$E:$E,INDEX(Positions!$A$1:$B$9,MATCH('KC F'!$B57,Positions!$A$1:$A$9,0),2),GameLog!$C:$C,"KC")</f>
        <v>0</v>
      </c>
      <c r="H57">
        <f>SUMIFS(GameLog!AP:AP,GameLog!$D:$D,'KC F'!$A57,GameLog!$E:$E,INDEX(Positions!$A$1:$B$9,MATCH('KC F'!$B57,Positions!$A$1:$A$9,0),2),GameLog!$C:$C,"KC")</f>
        <v>0</v>
      </c>
      <c r="I57">
        <f>SUMIFS(GameLog!AQ:AQ,GameLog!$D:$D,'KC F'!$A57,GameLog!$E:$E,INDEX(Positions!$A$1:$B$9,MATCH('KC F'!$B57,Positions!$A$1:$A$9,0),2),GameLog!$C:$C,"KC")</f>
        <v>0</v>
      </c>
      <c r="J57">
        <f>SUMIFS(GameLog!AR:AR,GameLog!$D:$D,'KC F'!$A57,GameLog!$E:$E,INDEX(Positions!$A$1:$B$9,MATCH('KC F'!$B57,Positions!$A$1:$A$9,0),2),GameLog!$C:$C,"KC")</f>
        <v>0</v>
      </c>
      <c r="K57">
        <f>SUMIFS(GameLog!AS:AS,GameLog!$D:$D,'KC F'!$A57,GameLog!$E:$E,INDEX(Positions!$A$1:$B$9,MATCH('KC F'!$B57,Positions!$A$1:$A$9,0),2),GameLog!$C:$C,"KC")</f>
        <v>0</v>
      </c>
      <c r="L57">
        <f>SUMIFS(GameLog!AT:AT,GameLog!$D:$D,'KC F'!$A57,GameLog!$E:$E,INDEX(Positions!$A$1:$B$9,MATCH('KC F'!$B57,Positions!$A$1:$A$9,0),2),GameLog!$C:$C,"KC")</f>
        <v>0</v>
      </c>
      <c r="M57">
        <f>SUMIFS(GameLog!AU:AU,GameLog!$D:$D,'KC F'!$A57,GameLog!$E:$E,INDEX(Positions!$A$1:$B$9,MATCH('KC F'!$B57,Positions!$A$1:$A$9,0),2),GameLog!$C:$C,"KC")</f>
        <v>0</v>
      </c>
      <c r="N57">
        <f>SUMIFS(GameLog!AV:AV,GameLog!$D:$D,'KC F'!$A57,GameLog!$E:$E,INDEX(Positions!$A$1:$B$9,MATCH('KC F'!$B57,Positions!$A$1:$A$9,0),2),GameLog!$C:$C,"KC")</f>
        <v>0</v>
      </c>
      <c r="O57" s="8">
        <f t="shared" si="0"/>
        <v>0</v>
      </c>
      <c r="P57" s="18" t="str">
        <f t="shared" si="1"/>
        <v/>
      </c>
      <c r="W57" s="15"/>
    </row>
    <row r="58" spans="1:23">
      <c r="A58" t="s">
        <v>2750</v>
      </c>
      <c r="B58" t="s">
        <v>2432</v>
      </c>
      <c r="C58">
        <f>COUNTIFS(GameLog!D:D,'KC F'!A58,GameLog!C:C,"KC",GameLog!E:E,INDEX(Positions!$A$1:$B$9,MATCH('KC F'!$B58,Positions!$A$1:$A$9,0),2))</f>
        <v>3</v>
      </c>
      <c r="D58">
        <f>SUMIFS(GameLog!F:F,GameLog!$D:$D,'KC F'!A58,GameLog!$E:$E,INDEX(Positions!$A$1:$B$9,MATCH('KC F'!$B58,Positions!$A$1:$A$9,0),2),GameLog!$C:$C,"KC")</f>
        <v>3</v>
      </c>
      <c r="E58" s="12">
        <f>SUMIFS(GameLog!AM:AM,GameLog!$D:$D,'KC F'!$A58,GameLog!$E:$E,INDEX(Positions!$A$1:$B$9,MATCH('KC F'!$B58,Positions!$A$1:$A$9,0),2),GameLog!$C:$C,"KC")</f>
        <v>28</v>
      </c>
      <c r="F58">
        <f>SUMIFS(GameLog!AN:AN,GameLog!$D:$D,'KC F'!$A58,GameLog!$E:$E,INDEX(Positions!$A$1:$B$9,MATCH('KC F'!$B58,Positions!$A$1:$A$9,0),2),GameLog!$C:$C,"KC")</f>
        <v>8</v>
      </c>
      <c r="G58">
        <f>SUMIFS(GameLog!AO:AO,GameLog!$D:$D,'KC F'!$A58,GameLog!$E:$E,INDEX(Positions!$A$1:$B$9,MATCH('KC F'!$B58,Positions!$A$1:$A$9,0),2),GameLog!$C:$C,"KC")</f>
        <v>16</v>
      </c>
      <c r="H58">
        <f>SUMIFS(GameLog!AP:AP,GameLog!$D:$D,'KC F'!$A58,GameLog!$E:$E,INDEX(Positions!$A$1:$B$9,MATCH('KC F'!$B58,Positions!$A$1:$A$9,0),2),GameLog!$C:$C,"KC")</f>
        <v>0</v>
      </c>
      <c r="I58">
        <f>SUMIFS(GameLog!AQ:AQ,GameLog!$D:$D,'KC F'!$A58,GameLog!$E:$E,INDEX(Positions!$A$1:$B$9,MATCH('KC F'!$B58,Positions!$A$1:$A$9,0),2),GameLog!$C:$C,"KC")</f>
        <v>5</v>
      </c>
      <c r="J58">
        <f>SUMIFS(GameLog!AR:AR,GameLog!$D:$D,'KC F'!$A58,GameLog!$E:$E,INDEX(Positions!$A$1:$B$9,MATCH('KC F'!$B58,Positions!$A$1:$A$9,0),2),GameLog!$C:$C,"KC")</f>
        <v>0</v>
      </c>
      <c r="K58">
        <f>SUMIFS(GameLog!AS:AS,GameLog!$D:$D,'KC F'!$A58,GameLog!$E:$E,INDEX(Positions!$A$1:$B$9,MATCH('KC F'!$B58,Positions!$A$1:$A$9,0),2),GameLog!$C:$C,"KC")</f>
        <v>0</v>
      </c>
      <c r="L58">
        <f>SUMIFS(GameLog!AT:AT,GameLog!$D:$D,'KC F'!$A58,GameLog!$E:$E,INDEX(Positions!$A$1:$B$9,MATCH('KC F'!$B58,Positions!$A$1:$A$9,0),2),GameLog!$C:$C,"KC")</f>
        <v>0</v>
      </c>
      <c r="M58">
        <f>SUMIFS(GameLog!AU:AU,GameLog!$D:$D,'KC F'!$A58,GameLog!$E:$E,INDEX(Positions!$A$1:$B$9,MATCH('KC F'!$B58,Positions!$A$1:$A$9,0),2),GameLog!$C:$C,"KC")</f>
        <v>0</v>
      </c>
      <c r="N58">
        <f>SUMIFS(GameLog!AV:AV,GameLog!$D:$D,'KC F'!$A58,GameLog!$E:$E,INDEX(Positions!$A$1:$B$9,MATCH('KC F'!$B58,Positions!$A$1:$A$9,0),2),GameLog!$C:$C,"KC")</f>
        <v>0</v>
      </c>
      <c r="O58" s="8">
        <f t="shared" si="0"/>
        <v>1</v>
      </c>
      <c r="P58" s="18" t="str">
        <f t="shared" si="1"/>
        <v/>
      </c>
      <c r="W58" s="15"/>
    </row>
    <row r="59" spans="1:23">
      <c r="A59" t="s">
        <v>2762</v>
      </c>
      <c r="B59" t="s">
        <v>2432</v>
      </c>
      <c r="C59">
        <f>COUNTIFS(GameLog!D:D,'KC F'!A59,GameLog!C:C,"KC",GameLog!E:E,INDEX(Positions!$A$1:$B$9,MATCH('KC F'!$B59,Positions!$A$1:$A$9,0),2))</f>
        <v>0</v>
      </c>
      <c r="D59">
        <f>SUMIFS(GameLog!F:F,GameLog!$D:$D,'KC F'!A59,GameLog!$E:$E,INDEX(Positions!$A$1:$B$9,MATCH('KC F'!$B59,Positions!$A$1:$A$9,0),2),GameLog!$C:$C,"KC")</f>
        <v>0</v>
      </c>
      <c r="E59" s="12">
        <f>SUMIFS(GameLog!AM:AM,GameLog!$D:$D,'KC F'!$A59,GameLog!$E:$E,INDEX(Positions!$A$1:$B$9,MATCH('KC F'!$B59,Positions!$A$1:$A$9,0),2),GameLog!$C:$C,"KC")</f>
        <v>0</v>
      </c>
      <c r="F59">
        <f>SUMIFS(GameLog!AN:AN,GameLog!$D:$D,'KC F'!$A59,GameLog!$E:$E,INDEX(Positions!$A$1:$B$9,MATCH('KC F'!$B59,Positions!$A$1:$A$9,0),2),GameLog!$C:$C,"KC")</f>
        <v>0</v>
      </c>
      <c r="G59">
        <f>SUMIFS(GameLog!AO:AO,GameLog!$D:$D,'KC F'!$A59,GameLog!$E:$E,INDEX(Positions!$A$1:$B$9,MATCH('KC F'!$B59,Positions!$A$1:$A$9,0),2),GameLog!$C:$C,"KC")</f>
        <v>0</v>
      </c>
      <c r="H59">
        <f>SUMIFS(GameLog!AP:AP,GameLog!$D:$D,'KC F'!$A59,GameLog!$E:$E,INDEX(Positions!$A$1:$B$9,MATCH('KC F'!$B59,Positions!$A$1:$A$9,0),2),GameLog!$C:$C,"KC")</f>
        <v>0</v>
      </c>
      <c r="I59">
        <f>SUMIFS(GameLog!AQ:AQ,GameLog!$D:$D,'KC F'!$A59,GameLog!$E:$E,INDEX(Positions!$A$1:$B$9,MATCH('KC F'!$B59,Positions!$A$1:$A$9,0),2),GameLog!$C:$C,"KC")</f>
        <v>0</v>
      </c>
      <c r="J59">
        <f>SUMIFS(GameLog!AR:AR,GameLog!$D:$D,'KC F'!$A59,GameLog!$E:$E,INDEX(Positions!$A$1:$B$9,MATCH('KC F'!$B59,Positions!$A$1:$A$9,0),2),GameLog!$C:$C,"KC")</f>
        <v>0</v>
      </c>
      <c r="K59">
        <f>SUMIFS(GameLog!AS:AS,GameLog!$D:$D,'KC F'!$A59,GameLog!$E:$E,INDEX(Positions!$A$1:$B$9,MATCH('KC F'!$B59,Positions!$A$1:$A$9,0),2),GameLog!$C:$C,"KC")</f>
        <v>0</v>
      </c>
      <c r="L59">
        <f>SUMIFS(GameLog!AT:AT,GameLog!$D:$D,'KC F'!$A59,GameLog!$E:$E,INDEX(Positions!$A$1:$B$9,MATCH('KC F'!$B59,Positions!$A$1:$A$9,0),2),GameLog!$C:$C,"KC")</f>
        <v>0</v>
      </c>
      <c r="M59">
        <f>SUMIFS(GameLog!AU:AU,GameLog!$D:$D,'KC F'!$A59,GameLog!$E:$E,INDEX(Positions!$A$1:$B$9,MATCH('KC F'!$B59,Positions!$A$1:$A$9,0),2),GameLog!$C:$C,"KC")</f>
        <v>0</v>
      </c>
      <c r="N59">
        <f>SUMIFS(GameLog!AV:AV,GameLog!$D:$D,'KC F'!$A59,GameLog!$E:$E,INDEX(Positions!$A$1:$B$9,MATCH('KC F'!$B59,Positions!$A$1:$A$9,0),2),GameLog!$C:$C,"KC")</f>
        <v>0</v>
      </c>
      <c r="O59" s="8">
        <f t="shared" si="0"/>
        <v>0</v>
      </c>
      <c r="P59" s="18" t="str">
        <f t="shared" si="1"/>
        <v/>
      </c>
      <c r="W59" s="15"/>
    </row>
    <row r="60" spans="1:23">
      <c r="A60" t="s">
        <v>2766</v>
      </c>
      <c r="B60" t="s">
        <v>2435</v>
      </c>
      <c r="C60">
        <f>COUNTIFS(GameLog!D:D,'KC F'!A60,GameLog!C:C,"KC",GameLog!E:E,INDEX(Positions!$A$1:$B$9,MATCH('KC F'!$B60,Positions!$A$1:$A$9,0),2))</f>
        <v>0</v>
      </c>
      <c r="D60">
        <f>SUMIFS(GameLog!F:F,GameLog!$D:$D,'KC F'!A60,GameLog!$E:$E,INDEX(Positions!$A$1:$B$9,MATCH('KC F'!$B60,Positions!$A$1:$A$9,0),2),GameLog!$C:$C,"KC")</f>
        <v>0</v>
      </c>
      <c r="E60" s="12">
        <f>SUMIFS(GameLog!AM:AM,GameLog!$D:$D,'KC F'!$A60,GameLog!$E:$E,INDEX(Positions!$A$1:$B$9,MATCH('KC F'!$B60,Positions!$A$1:$A$9,0),2),GameLog!$C:$C,"KC")</f>
        <v>0</v>
      </c>
      <c r="F60">
        <f>SUMIFS(GameLog!AN:AN,GameLog!$D:$D,'KC F'!$A60,GameLog!$E:$E,INDEX(Positions!$A$1:$B$9,MATCH('KC F'!$B60,Positions!$A$1:$A$9,0),2),GameLog!$C:$C,"KC")</f>
        <v>0</v>
      </c>
      <c r="G60">
        <f>SUMIFS(GameLog!AO:AO,GameLog!$D:$D,'KC F'!$A60,GameLog!$E:$E,INDEX(Positions!$A$1:$B$9,MATCH('KC F'!$B60,Positions!$A$1:$A$9,0),2),GameLog!$C:$C,"KC")</f>
        <v>0</v>
      </c>
      <c r="H60">
        <f>SUMIFS(GameLog!AP:AP,GameLog!$D:$D,'KC F'!$A60,GameLog!$E:$E,INDEX(Positions!$A$1:$B$9,MATCH('KC F'!$B60,Positions!$A$1:$A$9,0),2),GameLog!$C:$C,"KC")</f>
        <v>0</v>
      </c>
      <c r="I60">
        <f>SUMIFS(GameLog!AQ:AQ,GameLog!$D:$D,'KC F'!$A60,GameLog!$E:$E,INDEX(Positions!$A$1:$B$9,MATCH('KC F'!$B60,Positions!$A$1:$A$9,0),2),GameLog!$C:$C,"KC")</f>
        <v>0</v>
      </c>
      <c r="J60">
        <f>SUMIFS(GameLog!AR:AR,GameLog!$D:$D,'KC F'!$A60,GameLog!$E:$E,INDEX(Positions!$A$1:$B$9,MATCH('KC F'!$B60,Positions!$A$1:$A$9,0),2),GameLog!$C:$C,"KC")</f>
        <v>0</v>
      </c>
      <c r="K60">
        <f>SUMIFS(GameLog!AS:AS,GameLog!$D:$D,'KC F'!$A60,GameLog!$E:$E,INDEX(Positions!$A$1:$B$9,MATCH('KC F'!$B60,Positions!$A$1:$A$9,0),2),GameLog!$C:$C,"KC")</f>
        <v>0</v>
      </c>
      <c r="L60">
        <f>SUMIFS(GameLog!AT:AT,GameLog!$D:$D,'KC F'!$A60,GameLog!$E:$E,INDEX(Positions!$A$1:$B$9,MATCH('KC F'!$B60,Positions!$A$1:$A$9,0),2),GameLog!$C:$C,"KC")</f>
        <v>0</v>
      </c>
      <c r="M60">
        <f>SUMIFS(GameLog!AU:AU,GameLog!$D:$D,'KC F'!$A60,GameLog!$E:$E,INDEX(Positions!$A$1:$B$9,MATCH('KC F'!$B60,Positions!$A$1:$A$9,0),2),GameLog!$C:$C,"KC")</f>
        <v>0</v>
      </c>
      <c r="N60">
        <f>SUMIFS(GameLog!AV:AV,GameLog!$D:$D,'KC F'!$A60,GameLog!$E:$E,INDEX(Positions!$A$1:$B$9,MATCH('KC F'!$B60,Positions!$A$1:$A$9,0),2),GameLog!$C:$C,"KC")</f>
        <v>0</v>
      </c>
      <c r="O60" s="8">
        <f t="shared" si="0"/>
        <v>0</v>
      </c>
      <c r="P60" s="18" t="str">
        <f t="shared" si="1"/>
        <v/>
      </c>
      <c r="W60" s="15"/>
    </row>
    <row r="61" spans="1:23">
      <c r="A61" t="s">
        <v>2751</v>
      </c>
      <c r="B61" t="s">
        <v>2435</v>
      </c>
      <c r="C61">
        <f>COUNTIFS(GameLog!D:D,'KC F'!A61,GameLog!C:C,"KC",GameLog!E:E,INDEX(Positions!$A$1:$B$9,MATCH('KC F'!$B61,Positions!$A$1:$A$9,0),2))</f>
        <v>3</v>
      </c>
      <c r="D61">
        <f>SUMIFS(GameLog!F:F,GameLog!$D:$D,'KC F'!A61,GameLog!$E:$E,INDEX(Positions!$A$1:$B$9,MATCH('KC F'!$B61,Positions!$A$1:$A$9,0),2),GameLog!$C:$C,"KC")</f>
        <v>3</v>
      </c>
      <c r="E61" s="12">
        <f>SUMIFS(GameLog!AM:AM,GameLog!$D:$D,'KC F'!$A61,GameLog!$E:$E,INDEX(Positions!$A$1:$B$9,MATCH('KC F'!$B61,Positions!$A$1:$A$9,0),2),GameLog!$C:$C,"KC")</f>
        <v>28</v>
      </c>
      <c r="F61">
        <f>SUMIFS(GameLog!AN:AN,GameLog!$D:$D,'KC F'!$A61,GameLog!$E:$E,INDEX(Positions!$A$1:$B$9,MATCH('KC F'!$B61,Positions!$A$1:$A$9,0),2),GameLog!$C:$C,"KC")</f>
        <v>6</v>
      </c>
      <c r="G61">
        <f>SUMIFS(GameLog!AO:AO,GameLog!$D:$D,'KC F'!$A61,GameLog!$E:$E,INDEX(Positions!$A$1:$B$9,MATCH('KC F'!$B61,Positions!$A$1:$A$9,0),2),GameLog!$C:$C,"KC")</f>
        <v>0</v>
      </c>
      <c r="H61">
        <f>SUMIFS(GameLog!AP:AP,GameLog!$D:$D,'KC F'!$A61,GameLog!$E:$E,INDEX(Positions!$A$1:$B$9,MATCH('KC F'!$B61,Positions!$A$1:$A$9,0),2),GameLog!$C:$C,"KC")</f>
        <v>0</v>
      </c>
      <c r="I61">
        <f>SUMIFS(GameLog!AQ:AQ,GameLog!$D:$D,'KC F'!$A61,GameLog!$E:$E,INDEX(Positions!$A$1:$B$9,MATCH('KC F'!$B61,Positions!$A$1:$A$9,0),2),GameLog!$C:$C,"KC")</f>
        <v>0</v>
      </c>
      <c r="J61">
        <f>SUMIFS(GameLog!AR:AR,GameLog!$D:$D,'KC F'!$A61,GameLog!$E:$E,INDEX(Positions!$A$1:$B$9,MATCH('KC F'!$B61,Positions!$A$1:$A$9,0),2),GameLog!$C:$C,"KC")</f>
        <v>0</v>
      </c>
      <c r="K61">
        <f>SUMIFS(GameLog!AS:AS,GameLog!$D:$D,'KC F'!$A61,GameLog!$E:$E,INDEX(Positions!$A$1:$B$9,MATCH('KC F'!$B61,Positions!$A$1:$A$9,0),2),GameLog!$C:$C,"KC")</f>
        <v>0</v>
      </c>
      <c r="L61">
        <f>SUMIFS(GameLog!AT:AT,GameLog!$D:$D,'KC F'!$A61,GameLog!$E:$E,INDEX(Positions!$A$1:$B$9,MATCH('KC F'!$B61,Positions!$A$1:$A$9,0),2),GameLog!$C:$C,"KC")</f>
        <v>0</v>
      </c>
      <c r="M61">
        <f>SUMIFS(GameLog!AU:AU,GameLog!$D:$D,'KC F'!$A61,GameLog!$E:$E,INDEX(Positions!$A$1:$B$9,MATCH('KC F'!$B61,Positions!$A$1:$A$9,0),2),GameLog!$C:$C,"KC")</f>
        <v>0</v>
      </c>
      <c r="N61">
        <f>SUMIFS(GameLog!AV:AV,GameLog!$D:$D,'KC F'!$A61,GameLog!$E:$E,INDEX(Positions!$A$1:$B$9,MATCH('KC F'!$B61,Positions!$A$1:$A$9,0),2),GameLog!$C:$C,"KC")</f>
        <v>0</v>
      </c>
      <c r="O61" s="8">
        <f t="shared" si="0"/>
        <v>1</v>
      </c>
      <c r="W61" s="15"/>
    </row>
    <row r="62" spans="1:23">
      <c r="A62" t="s">
        <v>2754</v>
      </c>
      <c r="B62" t="s">
        <v>2435</v>
      </c>
      <c r="C62">
        <f>COUNTIFS(GameLog!D:D,'KC F'!A62,GameLog!C:C,"KC",GameLog!E:E,INDEX(Positions!$A$1:$B$9,MATCH('KC F'!$B62,Positions!$A$1:$A$9,0),2))</f>
        <v>0</v>
      </c>
      <c r="D62">
        <f>SUMIFS(GameLog!F:F,GameLog!$D:$D,'KC F'!A62,GameLog!$E:$E,INDEX(Positions!$A$1:$B$9,MATCH('KC F'!$B62,Positions!$A$1:$A$9,0),2),GameLog!$C:$C,"KC")</f>
        <v>0</v>
      </c>
      <c r="E62" s="12">
        <f>SUMIFS(GameLog!AM:AM,GameLog!$D:$D,'KC F'!$A62,GameLog!$E:$E,INDEX(Positions!$A$1:$B$9,MATCH('KC F'!$B62,Positions!$A$1:$A$9,0),2),GameLog!$C:$C,"KC")</f>
        <v>0</v>
      </c>
      <c r="F62">
        <f>SUMIFS(GameLog!AN:AN,GameLog!$D:$D,'KC F'!$A62,GameLog!$E:$E,INDEX(Positions!$A$1:$B$9,MATCH('KC F'!$B62,Positions!$A$1:$A$9,0),2),GameLog!$C:$C,"KC")</f>
        <v>0</v>
      </c>
      <c r="G62">
        <f>SUMIFS(GameLog!AO:AO,GameLog!$D:$D,'KC F'!$A62,GameLog!$E:$E,INDEX(Positions!$A$1:$B$9,MATCH('KC F'!$B62,Positions!$A$1:$A$9,0),2),GameLog!$C:$C,"KC")</f>
        <v>0</v>
      </c>
      <c r="H62">
        <f>SUMIFS(GameLog!AP:AP,GameLog!$D:$D,'KC F'!$A62,GameLog!$E:$E,INDEX(Positions!$A$1:$B$9,MATCH('KC F'!$B62,Positions!$A$1:$A$9,0),2),GameLog!$C:$C,"KC")</f>
        <v>0</v>
      </c>
      <c r="I62">
        <f>SUMIFS(GameLog!AQ:AQ,GameLog!$D:$D,'KC F'!$A62,GameLog!$E:$E,INDEX(Positions!$A$1:$B$9,MATCH('KC F'!$B62,Positions!$A$1:$A$9,0),2),GameLog!$C:$C,"KC")</f>
        <v>0</v>
      </c>
      <c r="J62">
        <f>SUMIFS(GameLog!AR:AR,GameLog!$D:$D,'KC F'!$A62,GameLog!$E:$E,INDEX(Positions!$A$1:$B$9,MATCH('KC F'!$B62,Positions!$A$1:$A$9,0),2),GameLog!$C:$C,"KC")</f>
        <v>0</v>
      </c>
      <c r="K62">
        <f>SUMIFS(GameLog!AS:AS,GameLog!$D:$D,'KC F'!$A62,GameLog!$E:$E,INDEX(Positions!$A$1:$B$9,MATCH('KC F'!$B62,Positions!$A$1:$A$9,0),2),GameLog!$C:$C,"KC")</f>
        <v>0</v>
      </c>
      <c r="L62">
        <f>SUMIFS(GameLog!AT:AT,GameLog!$D:$D,'KC F'!$A62,GameLog!$E:$E,INDEX(Positions!$A$1:$B$9,MATCH('KC F'!$B62,Positions!$A$1:$A$9,0),2),GameLog!$C:$C,"KC")</f>
        <v>0</v>
      </c>
      <c r="M62">
        <f>SUMIFS(GameLog!AU:AU,GameLog!$D:$D,'KC F'!$A62,GameLog!$E:$E,INDEX(Positions!$A$1:$B$9,MATCH('KC F'!$B62,Positions!$A$1:$A$9,0),2),GameLog!$C:$C,"KC")</f>
        <v>0</v>
      </c>
      <c r="N62">
        <f>SUMIFS(GameLog!AV:AV,GameLog!$D:$D,'KC F'!$A62,GameLog!$E:$E,INDEX(Positions!$A$1:$B$9,MATCH('KC F'!$B62,Positions!$A$1:$A$9,0),2),GameLog!$C:$C,"KC")</f>
        <v>0</v>
      </c>
      <c r="O62" s="8">
        <f t="shared" si="0"/>
        <v>0</v>
      </c>
      <c r="W62" s="15"/>
    </row>
    <row r="63" spans="1:23">
      <c r="A63" t="s">
        <v>2756</v>
      </c>
      <c r="B63" t="s">
        <v>2435</v>
      </c>
      <c r="C63">
        <f>COUNTIFS(GameLog!D:D,'KC F'!A63,GameLog!C:C,"KC",GameLog!E:E,INDEX(Positions!$A$1:$B$9,MATCH('KC F'!$B63,Positions!$A$1:$A$9,0),2))</f>
        <v>0</v>
      </c>
      <c r="D63">
        <f>SUMIFS(GameLog!F:F,GameLog!$D:$D,'KC F'!A63,GameLog!$E:$E,INDEX(Positions!$A$1:$B$9,MATCH('KC F'!$B63,Positions!$A$1:$A$9,0),2),GameLog!$C:$C,"KC")</f>
        <v>0</v>
      </c>
      <c r="E63" s="12">
        <f>SUMIFS(GameLog!AM:AM,GameLog!$D:$D,'KC F'!$A63,GameLog!$E:$E,INDEX(Positions!$A$1:$B$9,MATCH('KC F'!$B63,Positions!$A$1:$A$9,0),2),GameLog!$C:$C,"KC")</f>
        <v>0</v>
      </c>
      <c r="F63">
        <f>SUMIFS(GameLog!AN:AN,GameLog!$D:$D,'KC F'!$A63,GameLog!$E:$E,INDEX(Positions!$A$1:$B$9,MATCH('KC F'!$B63,Positions!$A$1:$A$9,0),2),GameLog!$C:$C,"KC")</f>
        <v>0</v>
      </c>
      <c r="G63">
        <f>SUMIFS(GameLog!AO:AO,GameLog!$D:$D,'KC F'!$A63,GameLog!$E:$E,INDEX(Positions!$A$1:$B$9,MATCH('KC F'!$B63,Positions!$A$1:$A$9,0),2),GameLog!$C:$C,"KC")</f>
        <v>0</v>
      </c>
      <c r="H63">
        <f>SUMIFS(GameLog!AP:AP,GameLog!$D:$D,'KC F'!$A63,GameLog!$E:$E,INDEX(Positions!$A$1:$B$9,MATCH('KC F'!$B63,Positions!$A$1:$A$9,0),2),GameLog!$C:$C,"KC")</f>
        <v>0</v>
      </c>
      <c r="I63">
        <f>SUMIFS(GameLog!AQ:AQ,GameLog!$D:$D,'KC F'!$A63,GameLog!$E:$E,INDEX(Positions!$A$1:$B$9,MATCH('KC F'!$B63,Positions!$A$1:$A$9,0),2),GameLog!$C:$C,"KC")</f>
        <v>0</v>
      </c>
      <c r="J63">
        <f>SUMIFS(GameLog!AR:AR,GameLog!$D:$D,'KC F'!$A63,GameLog!$E:$E,INDEX(Positions!$A$1:$B$9,MATCH('KC F'!$B63,Positions!$A$1:$A$9,0),2),GameLog!$C:$C,"KC")</f>
        <v>0</v>
      </c>
      <c r="K63">
        <f>SUMIFS(GameLog!AS:AS,GameLog!$D:$D,'KC F'!$A63,GameLog!$E:$E,INDEX(Positions!$A$1:$B$9,MATCH('KC F'!$B63,Positions!$A$1:$A$9,0),2),GameLog!$C:$C,"KC")</f>
        <v>0</v>
      </c>
      <c r="L63">
        <f>SUMIFS(GameLog!AT:AT,GameLog!$D:$D,'KC F'!$A63,GameLog!$E:$E,INDEX(Positions!$A$1:$B$9,MATCH('KC F'!$B63,Positions!$A$1:$A$9,0),2),GameLog!$C:$C,"KC")</f>
        <v>0</v>
      </c>
      <c r="M63">
        <f>SUMIFS(GameLog!AU:AU,GameLog!$D:$D,'KC F'!$A63,GameLog!$E:$E,INDEX(Positions!$A$1:$B$9,MATCH('KC F'!$B63,Positions!$A$1:$A$9,0),2),GameLog!$C:$C,"KC")</f>
        <v>0</v>
      </c>
      <c r="N63">
        <f>SUMIFS(GameLog!AV:AV,GameLog!$D:$D,'KC F'!$A63,GameLog!$E:$E,INDEX(Positions!$A$1:$B$9,MATCH('KC F'!$B63,Positions!$A$1:$A$9,0),2),GameLog!$C:$C,"KC")</f>
        <v>0</v>
      </c>
      <c r="O63" s="8">
        <f t="shared" si="0"/>
        <v>0</v>
      </c>
      <c r="W63" s="15"/>
    </row>
    <row r="64" spans="1:23">
      <c r="A64" t="s">
        <v>2764</v>
      </c>
      <c r="B64" t="s">
        <v>2435</v>
      </c>
      <c r="C64">
        <f>COUNTIFS(GameLog!D:D,'KC F'!A64,GameLog!C:C,"KC",GameLog!E:E,INDEX(Positions!$A$1:$B$9,MATCH('KC F'!$B64,Positions!$A$1:$A$9,0),2))</f>
        <v>0</v>
      </c>
      <c r="D64">
        <f>SUMIFS(GameLog!F:F,GameLog!$D:$D,'KC F'!A64,GameLog!$E:$E,INDEX(Positions!$A$1:$B$9,MATCH('KC F'!$B64,Positions!$A$1:$A$9,0),2),GameLog!$C:$C,"KC")</f>
        <v>0</v>
      </c>
      <c r="E64" s="12">
        <f>SUMIFS(GameLog!AM:AM,GameLog!$D:$D,'KC F'!$A64,GameLog!$E:$E,INDEX(Positions!$A$1:$B$9,MATCH('KC F'!$B64,Positions!$A$1:$A$9,0),2),GameLog!$C:$C,"KC")</f>
        <v>0</v>
      </c>
      <c r="F64">
        <f>SUMIFS(GameLog!AN:AN,GameLog!$D:$D,'KC F'!$A64,GameLog!$E:$E,INDEX(Positions!$A$1:$B$9,MATCH('KC F'!$B64,Positions!$A$1:$A$9,0),2),GameLog!$C:$C,"KC")</f>
        <v>0</v>
      </c>
      <c r="G64">
        <f>SUMIFS(GameLog!AO:AO,GameLog!$D:$D,'KC F'!$A64,GameLog!$E:$E,INDEX(Positions!$A$1:$B$9,MATCH('KC F'!$B64,Positions!$A$1:$A$9,0),2),GameLog!$C:$C,"KC")</f>
        <v>0</v>
      </c>
      <c r="H64">
        <f>SUMIFS(GameLog!AP:AP,GameLog!$D:$D,'KC F'!$A64,GameLog!$E:$E,INDEX(Positions!$A$1:$B$9,MATCH('KC F'!$B64,Positions!$A$1:$A$9,0),2),GameLog!$C:$C,"KC")</f>
        <v>0</v>
      </c>
      <c r="I64">
        <f>SUMIFS(GameLog!AQ:AQ,GameLog!$D:$D,'KC F'!$A64,GameLog!$E:$E,INDEX(Positions!$A$1:$B$9,MATCH('KC F'!$B64,Positions!$A$1:$A$9,0),2),GameLog!$C:$C,"KC")</f>
        <v>0</v>
      </c>
      <c r="J64">
        <f>SUMIFS(GameLog!AR:AR,GameLog!$D:$D,'KC F'!$A64,GameLog!$E:$E,INDEX(Positions!$A$1:$B$9,MATCH('KC F'!$B64,Positions!$A$1:$A$9,0),2),GameLog!$C:$C,"KC")</f>
        <v>0</v>
      </c>
      <c r="K64">
        <f>SUMIFS(GameLog!AS:AS,GameLog!$D:$D,'KC F'!$A64,GameLog!$E:$E,INDEX(Positions!$A$1:$B$9,MATCH('KC F'!$B64,Positions!$A$1:$A$9,0),2),GameLog!$C:$C,"KC")</f>
        <v>0</v>
      </c>
      <c r="L64">
        <f>SUMIFS(GameLog!AT:AT,GameLog!$D:$D,'KC F'!$A64,GameLog!$E:$E,INDEX(Positions!$A$1:$B$9,MATCH('KC F'!$B64,Positions!$A$1:$A$9,0),2),GameLog!$C:$C,"KC")</f>
        <v>0</v>
      </c>
      <c r="M64">
        <f>SUMIFS(GameLog!AU:AU,GameLog!$D:$D,'KC F'!$A64,GameLog!$E:$E,INDEX(Positions!$A$1:$B$9,MATCH('KC F'!$B64,Positions!$A$1:$A$9,0),2),GameLog!$C:$C,"KC")</f>
        <v>0</v>
      </c>
      <c r="N64">
        <f>SUMIFS(GameLog!AV:AV,GameLog!$D:$D,'KC F'!$A64,GameLog!$E:$E,INDEX(Positions!$A$1:$B$9,MATCH('KC F'!$B64,Positions!$A$1:$A$9,0),2),GameLog!$C:$C,"KC")</f>
        <v>0</v>
      </c>
      <c r="O64" s="8">
        <f t="shared" si="0"/>
        <v>0</v>
      </c>
      <c r="W64" s="15"/>
    </row>
    <row r="65" spans="1:23">
      <c r="A65" t="s">
        <v>2752</v>
      </c>
      <c r="B65" t="s">
        <v>2436</v>
      </c>
      <c r="C65">
        <f>COUNTIFS(GameLog!D:D,'KC F'!A65,GameLog!C:C,"KC",GameLog!E:E,INDEX(Positions!$A$1:$B$9,MATCH('KC F'!$B65,Positions!$A$1:$A$9,0),2))</f>
        <v>3</v>
      </c>
      <c r="D65">
        <f>SUMIFS(GameLog!F:F,GameLog!$D:$D,'KC F'!A65,GameLog!$E:$E,INDEX(Positions!$A$1:$B$9,MATCH('KC F'!$B65,Positions!$A$1:$A$9,0),2),GameLog!$C:$C,"KC")</f>
        <v>3</v>
      </c>
      <c r="E65" s="12">
        <f>SUMIFS(GameLog!AM:AM,GameLog!$D:$D,'KC F'!$A65,GameLog!$E:$E,INDEX(Positions!$A$1:$B$9,MATCH('KC F'!$B65,Positions!$A$1:$A$9,0),2),GameLog!$C:$C,"KC")</f>
        <v>28</v>
      </c>
      <c r="F65">
        <f>SUMIFS(GameLog!AN:AN,GameLog!$D:$D,'KC F'!$A65,GameLog!$E:$E,INDEX(Positions!$A$1:$B$9,MATCH('KC F'!$B65,Positions!$A$1:$A$9,0),2),GameLog!$C:$C,"KC")</f>
        <v>7</v>
      </c>
      <c r="G65">
        <f>SUMIFS(GameLog!AO:AO,GameLog!$D:$D,'KC F'!$A65,GameLog!$E:$E,INDEX(Positions!$A$1:$B$9,MATCH('KC F'!$B65,Positions!$A$1:$A$9,0),2),GameLog!$C:$C,"KC")</f>
        <v>0</v>
      </c>
      <c r="H65">
        <f>SUMIFS(GameLog!AP:AP,GameLog!$D:$D,'KC F'!$A65,GameLog!$E:$E,INDEX(Positions!$A$1:$B$9,MATCH('KC F'!$B65,Positions!$A$1:$A$9,0),2),GameLog!$C:$C,"KC")</f>
        <v>0</v>
      </c>
      <c r="I65">
        <f>SUMIFS(GameLog!AQ:AQ,GameLog!$D:$D,'KC F'!$A65,GameLog!$E:$E,INDEX(Positions!$A$1:$B$9,MATCH('KC F'!$B65,Positions!$A$1:$A$9,0),2),GameLog!$C:$C,"KC")</f>
        <v>0</v>
      </c>
      <c r="J65">
        <f>SUMIFS(GameLog!AR:AR,GameLog!$D:$D,'KC F'!$A65,GameLog!$E:$E,INDEX(Positions!$A$1:$B$9,MATCH('KC F'!$B65,Positions!$A$1:$A$9,0),2),GameLog!$C:$C,"KC")</f>
        <v>0</v>
      </c>
      <c r="K65">
        <f>SUMIFS(GameLog!AS:AS,GameLog!$D:$D,'KC F'!$A65,GameLog!$E:$E,INDEX(Positions!$A$1:$B$9,MATCH('KC F'!$B65,Positions!$A$1:$A$9,0),2),GameLog!$C:$C,"KC")</f>
        <v>0</v>
      </c>
      <c r="L65">
        <f>SUMIFS(GameLog!AT:AT,GameLog!$D:$D,'KC F'!$A65,GameLog!$E:$E,INDEX(Positions!$A$1:$B$9,MATCH('KC F'!$B65,Positions!$A$1:$A$9,0),2),GameLog!$C:$C,"KC")</f>
        <v>0</v>
      </c>
      <c r="M65">
        <f>SUMIFS(GameLog!AU:AU,GameLog!$D:$D,'KC F'!$A65,GameLog!$E:$E,INDEX(Positions!$A$1:$B$9,MATCH('KC F'!$B65,Positions!$A$1:$A$9,0),2),GameLog!$C:$C,"KC")</f>
        <v>0</v>
      </c>
      <c r="N65">
        <f>SUMIFS(GameLog!AV:AV,GameLog!$D:$D,'KC F'!$A65,GameLog!$E:$E,INDEX(Positions!$A$1:$B$9,MATCH('KC F'!$B65,Positions!$A$1:$A$9,0),2),GameLog!$C:$C,"KC")</f>
        <v>0</v>
      </c>
      <c r="O65" s="8">
        <f t="shared" si="0"/>
        <v>1</v>
      </c>
      <c r="W65" s="15"/>
    </row>
    <row r="66" spans="1:23">
      <c r="A66" t="s">
        <v>2751</v>
      </c>
      <c r="B66" t="s">
        <v>2436</v>
      </c>
      <c r="C66">
        <f>COUNTIFS(GameLog!D:D,'KC F'!A66,GameLog!C:C,"KC",GameLog!E:E,INDEX(Positions!$A$1:$B$9,MATCH('KC F'!$B66,Positions!$A$1:$A$9,0),2))</f>
        <v>0</v>
      </c>
      <c r="D66">
        <f>SUMIFS(GameLog!F:F,GameLog!$D:$D,'KC F'!A66,GameLog!$E:$E,INDEX(Positions!$A$1:$B$9,MATCH('KC F'!$B66,Positions!$A$1:$A$9,0),2),GameLog!$C:$C,"KC")</f>
        <v>0</v>
      </c>
      <c r="E66" s="12">
        <f>SUMIFS(GameLog!AM:AM,GameLog!$D:$D,'KC F'!$A66,GameLog!$E:$E,INDEX(Positions!$A$1:$B$9,MATCH('KC F'!$B66,Positions!$A$1:$A$9,0),2),GameLog!$C:$C,"KC")</f>
        <v>0</v>
      </c>
      <c r="F66">
        <f>SUMIFS(GameLog!AN:AN,GameLog!$D:$D,'KC F'!$A66,GameLog!$E:$E,INDEX(Positions!$A$1:$B$9,MATCH('KC F'!$B66,Positions!$A$1:$A$9,0),2),GameLog!$C:$C,"KC")</f>
        <v>0</v>
      </c>
      <c r="G66">
        <f>SUMIFS(GameLog!AO:AO,GameLog!$D:$D,'KC F'!$A66,GameLog!$E:$E,INDEX(Positions!$A$1:$B$9,MATCH('KC F'!$B66,Positions!$A$1:$A$9,0),2),GameLog!$C:$C,"KC")</f>
        <v>0</v>
      </c>
      <c r="H66">
        <f>SUMIFS(GameLog!AP:AP,GameLog!$D:$D,'KC F'!$A66,GameLog!$E:$E,INDEX(Positions!$A$1:$B$9,MATCH('KC F'!$B66,Positions!$A$1:$A$9,0),2),GameLog!$C:$C,"KC")</f>
        <v>0</v>
      </c>
      <c r="I66">
        <f>SUMIFS(GameLog!AQ:AQ,GameLog!$D:$D,'KC F'!$A66,GameLog!$E:$E,INDEX(Positions!$A$1:$B$9,MATCH('KC F'!$B66,Positions!$A$1:$A$9,0),2),GameLog!$C:$C,"KC")</f>
        <v>0</v>
      </c>
      <c r="J66">
        <f>SUMIFS(GameLog!AR:AR,GameLog!$D:$D,'KC F'!$A66,GameLog!$E:$E,INDEX(Positions!$A$1:$B$9,MATCH('KC F'!$B66,Positions!$A$1:$A$9,0),2),GameLog!$C:$C,"KC")</f>
        <v>0</v>
      </c>
      <c r="K66">
        <f>SUMIFS(GameLog!AS:AS,GameLog!$D:$D,'KC F'!$A66,GameLog!$E:$E,INDEX(Positions!$A$1:$B$9,MATCH('KC F'!$B66,Positions!$A$1:$A$9,0),2),GameLog!$C:$C,"KC")</f>
        <v>0</v>
      </c>
      <c r="L66">
        <f>SUMIFS(GameLog!AT:AT,GameLog!$D:$D,'KC F'!$A66,GameLog!$E:$E,INDEX(Positions!$A$1:$B$9,MATCH('KC F'!$B66,Positions!$A$1:$A$9,0),2),GameLog!$C:$C,"KC")</f>
        <v>0</v>
      </c>
      <c r="M66">
        <f>SUMIFS(GameLog!AU:AU,GameLog!$D:$D,'KC F'!$A66,GameLog!$E:$E,INDEX(Positions!$A$1:$B$9,MATCH('KC F'!$B66,Positions!$A$1:$A$9,0),2),GameLog!$C:$C,"KC")</f>
        <v>0</v>
      </c>
      <c r="N66">
        <f>SUMIFS(GameLog!AV:AV,GameLog!$D:$D,'KC F'!$A66,GameLog!$E:$E,INDEX(Positions!$A$1:$B$9,MATCH('KC F'!$B66,Positions!$A$1:$A$9,0),2),GameLog!$C:$C,"KC")</f>
        <v>0</v>
      </c>
      <c r="O66" s="8">
        <f t="shared" si="0"/>
        <v>0</v>
      </c>
      <c r="W66" s="15"/>
    </row>
    <row r="67" spans="1:23">
      <c r="A67" t="s">
        <v>2759</v>
      </c>
      <c r="B67" t="s">
        <v>2436</v>
      </c>
      <c r="C67">
        <f>COUNTIFS(GameLog!D:D,'KC F'!A67,GameLog!C:C,"KC",GameLog!E:E,INDEX(Positions!$A$1:$B$9,MATCH('KC F'!$B67,Positions!$A$1:$A$9,0),2))</f>
        <v>0</v>
      </c>
      <c r="D67">
        <f>SUMIFS(GameLog!F:F,GameLog!$D:$D,'KC F'!A67,GameLog!$E:$E,INDEX(Positions!$A$1:$B$9,MATCH('KC F'!$B67,Positions!$A$1:$A$9,0),2),GameLog!$C:$C,"KC")</f>
        <v>0</v>
      </c>
      <c r="E67" s="12">
        <f>SUMIFS(GameLog!AM:AM,GameLog!$D:$D,'KC F'!$A67,GameLog!$E:$E,INDEX(Positions!$A$1:$B$9,MATCH('KC F'!$B67,Positions!$A$1:$A$9,0),2),GameLog!$C:$C,"KC")</f>
        <v>0</v>
      </c>
      <c r="F67">
        <f>SUMIFS(GameLog!AN:AN,GameLog!$D:$D,'KC F'!$A67,GameLog!$E:$E,INDEX(Positions!$A$1:$B$9,MATCH('KC F'!$B67,Positions!$A$1:$A$9,0),2),GameLog!$C:$C,"KC")</f>
        <v>0</v>
      </c>
      <c r="G67">
        <f>SUMIFS(GameLog!AO:AO,GameLog!$D:$D,'KC F'!$A67,GameLog!$E:$E,INDEX(Positions!$A$1:$B$9,MATCH('KC F'!$B67,Positions!$A$1:$A$9,0),2),GameLog!$C:$C,"KC")</f>
        <v>0</v>
      </c>
      <c r="H67">
        <f>SUMIFS(GameLog!AP:AP,GameLog!$D:$D,'KC F'!$A67,GameLog!$E:$E,INDEX(Positions!$A$1:$B$9,MATCH('KC F'!$B67,Positions!$A$1:$A$9,0),2),GameLog!$C:$C,"KC")</f>
        <v>0</v>
      </c>
      <c r="I67">
        <f>SUMIFS(GameLog!AQ:AQ,GameLog!$D:$D,'KC F'!$A67,GameLog!$E:$E,INDEX(Positions!$A$1:$B$9,MATCH('KC F'!$B67,Positions!$A$1:$A$9,0),2),GameLog!$C:$C,"KC")</f>
        <v>0</v>
      </c>
      <c r="J67">
        <f>SUMIFS(GameLog!AR:AR,GameLog!$D:$D,'KC F'!$A67,GameLog!$E:$E,INDEX(Positions!$A$1:$B$9,MATCH('KC F'!$B67,Positions!$A$1:$A$9,0),2),GameLog!$C:$C,"KC")</f>
        <v>0</v>
      </c>
      <c r="K67">
        <f>SUMIFS(GameLog!AS:AS,GameLog!$D:$D,'KC F'!$A67,GameLog!$E:$E,INDEX(Positions!$A$1:$B$9,MATCH('KC F'!$B67,Positions!$A$1:$A$9,0),2),GameLog!$C:$C,"KC")</f>
        <v>0</v>
      </c>
      <c r="L67">
        <f>SUMIFS(GameLog!AT:AT,GameLog!$D:$D,'KC F'!$A67,GameLog!$E:$E,INDEX(Positions!$A$1:$B$9,MATCH('KC F'!$B67,Positions!$A$1:$A$9,0),2),GameLog!$C:$C,"KC")</f>
        <v>0</v>
      </c>
      <c r="M67">
        <f>SUMIFS(GameLog!AU:AU,GameLog!$D:$D,'KC F'!$A67,GameLog!$E:$E,INDEX(Positions!$A$1:$B$9,MATCH('KC F'!$B67,Positions!$A$1:$A$9,0),2),GameLog!$C:$C,"KC")</f>
        <v>0</v>
      </c>
      <c r="N67">
        <f>SUMIFS(GameLog!AV:AV,GameLog!$D:$D,'KC F'!$A67,GameLog!$E:$E,INDEX(Positions!$A$1:$B$9,MATCH('KC F'!$B67,Positions!$A$1:$A$9,0),2),GameLog!$C:$C,"KC")</f>
        <v>0</v>
      </c>
      <c r="O67" s="8">
        <f t="shared" ref="O67:O73" si="2">IFERROR((F67+G67)/(F67+G67+H67),0)</f>
        <v>0</v>
      </c>
      <c r="W67" s="15"/>
    </row>
    <row r="68" spans="1:23">
      <c r="A68" t="s">
        <v>2756</v>
      </c>
      <c r="B68" t="s">
        <v>2436</v>
      </c>
      <c r="C68">
        <f>COUNTIFS(GameLog!D:D,'KC F'!A68,GameLog!C:C,"KC",GameLog!E:E,INDEX(Positions!$A$1:$B$9,MATCH('KC F'!$B68,Positions!$A$1:$A$9,0),2))</f>
        <v>0</v>
      </c>
      <c r="D68">
        <f>SUMIFS(GameLog!F:F,GameLog!$D:$D,'KC F'!A68,GameLog!$E:$E,INDEX(Positions!$A$1:$B$9,MATCH('KC F'!$B68,Positions!$A$1:$A$9,0),2),GameLog!$C:$C,"KC")</f>
        <v>0</v>
      </c>
      <c r="E68" s="12">
        <f>SUMIFS(GameLog!AM:AM,GameLog!$D:$D,'KC F'!$A68,GameLog!$E:$E,INDEX(Positions!$A$1:$B$9,MATCH('KC F'!$B68,Positions!$A$1:$A$9,0),2),GameLog!$C:$C,"KC")</f>
        <v>0</v>
      </c>
      <c r="F68">
        <f>SUMIFS(GameLog!AN:AN,GameLog!$D:$D,'KC F'!$A68,GameLog!$E:$E,INDEX(Positions!$A$1:$B$9,MATCH('KC F'!$B68,Positions!$A$1:$A$9,0),2),GameLog!$C:$C,"KC")</f>
        <v>0</v>
      </c>
      <c r="G68">
        <f>SUMIFS(GameLog!AO:AO,GameLog!$D:$D,'KC F'!$A68,GameLog!$E:$E,INDEX(Positions!$A$1:$B$9,MATCH('KC F'!$B68,Positions!$A$1:$A$9,0),2),GameLog!$C:$C,"KC")</f>
        <v>0</v>
      </c>
      <c r="H68">
        <f>SUMIFS(GameLog!AP:AP,GameLog!$D:$D,'KC F'!$A68,GameLog!$E:$E,INDEX(Positions!$A$1:$B$9,MATCH('KC F'!$B68,Positions!$A$1:$A$9,0),2),GameLog!$C:$C,"KC")</f>
        <v>0</v>
      </c>
      <c r="I68">
        <f>SUMIFS(GameLog!AQ:AQ,GameLog!$D:$D,'KC F'!$A68,GameLog!$E:$E,INDEX(Positions!$A$1:$B$9,MATCH('KC F'!$B68,Positions!$A$1:$A$9,0),2),GameLog!$C:$C,"KC")</f>
        <v>0</v>
      </c>
      <c r="J68">
        <f>SUMIFS(GameLog!AR:AR,GameLog!$D:$D,'KC F'!$A68,GameLog!$E:$E,INDEX(Positions!$A$1:$B$9,MATCH('KC F'!$B68,Positions!$A$1:$A$9,0),2),GameLog!$C:$C,"KC")</f>
        <v>0</v>
      </c>
      <c r="K68">
        <f>SUMIFS(GameLog!AS:AS,GameLog!$D:$D,'KC F'!$A68,GameLog!$E:$E,INDEX(Positions!$A$1:$B$9,MATCH('KC F'!$B68,Positions!$A$1:$A$9,0),2),GameLog!$C:$C,"KC")</f>
        <v>0</v>
      </c>
      <c r="L68">
        <f>SUMIFS(GameLog!AT:AT,GameLog!$D:$D,'KC F'!$A68,GameLog!$E:$E,INDEX(Positions!$A$1:$B$9,MATCH('KC F'!$B68,Positions!$A$1:$A$9,0),2),GameLog!$C:$C,"KC")</f>
        <v>0</v>
      </c>
      <c r="M68">
        <f>SUMIFS(GameLog!AU:AU,GameLog!$D:$D,'KC F'!$A68,GameLog!$E:$E,INDEX(Positions!$A$1:$B$9,MATCH('KC F'!$B68,Positions!$A$1:$A$9,0),2),GameLog!$C:$C,"KC")</f>
        <v>0</v>
      </c>
      <c r="N68">
        <f>SUMIFS(GameLog!AV:AV,GameLog!$D:$D,'KC F'!$A68,GameLog!$E:$E,INDEX(Positions!$A$1:$B$9,MATCH('KC F'!$B68,Positions!$A$1:$A$9,0),2),GameLog!$C:$C,"KC")</f>
        <v>0</v>
      </c>
      <c r="O68" s="8">
        <f t="shared" si="2"/>
        <v>0</v>
      </c>
      <c r="W68" s="15"/>
    </row>
    <row r="69" spans="1:23">
      <c r="A69" t="s">
        <v>2751</v>
      </c>
      <c r="B69" t="s">
        <v>2437</v>
      </c>
      <c r="C69">
        <f>COUNTIFS(GameLog!D:D,'KC F'!A69,GameLog!C:C,"KC",GameLog!E:E,INDEX(Positions!$A$1:$B$9,MATCH('KC F'!$B69,Positions!$A$1:$A$9,0),2))</f>
        <v>0</v>
      </c>
      <c r="D69">
        <f>SUMIFS(GameLog!F:F,GameLog!$D:$D,'KC F'!A69,GameLog!$E:$E,INDEX(Positions!$A$1:$B$9,MATCH('KC F'!$B69,Positions!$A$1:$A$9,0),2),GameLog!$C:$C,"KC")</f>
        <v>0</v>
      </c>
      <c r="E69" s="12">
        <f>SUMIFS(GameLog!AM:AM,GameLog!$D:$D,'KC F'!$A69,GameLog!$E:$E,INDEX(Positions!$A$1:$B$9,MATCH('KC F'!$B69,Positions!$A$1:$A$9,0),2),GameLog!$C:$C,"KC")</f>
        <v>0</v>
      </c>
      <c r="F69">
        <f>SUMIFS(GameLog!AN:AN,GameLog!$D:$D,'KC F'!$A69,GameLog!$E:$E,INDEX(Positions!$A$1:$B$9,MATCH('KC F'!$B69,Positions!$A$1:$A$9,0),2),GameLog!$C:$C,"KC")</f>
        <v>0</v>
      </c>
      <c r="G69">
        <f>SUMIFS(GameLog!AO:AO,GameLog!$D:$D,'KC F'!$A69,GameLog!$E:$E,INDEX(Positions!$A$1:$B$9,MATCH('KC F'!$B69,Positions!$A$1:$A$9,0),2),GameLog!$C:$C,"KC")</f>
        <v>0</v>
      </c>
      <c r="H69">
        <f>SUMIFS(GameLog!AP:AP,GameLog!$D:$D,'KC F'!$A69,GameLog!$E:$E,INDEX(Positions!$A$1:$B$9,MATCH('KC F'!$B69,Positions!$A$1:$A$9,0),2),GameLog!$C:$C,"KC")</f>
        <v>0</v>
      </c>
      <c r="I69">
        <f>SUMIFS(GameLog!AQ:AQ,GameLog!$D:$D,'KC F'!$A69,GameLog!$E:$E,INDEX(Positions!$A$1:$B$9,MATCH('KC F'!$B69,Positions!$A$1:$A$9,0),2),GameLog!$C:$C,"KC")</f>
        <v>0</v>
      </c>
      <c r="J69">
        <f>SUMIFS(GameLog!AR:AR,GameLog!$D:$D,'KC F'!$A69,GameLog!$E:$E,INDEX(Positions!$A$1:$B$9,MATCH('KC F'!$B69,Positions!$A$1:$A$9,0),2),GameLog!$C:$C,"KC")</f>
        <v>0</v>
      </c>
      <c r="K69">
        <f>SUMIFS(GameLog!AS:AS,GameLog!$D:$D,'KC F'!$A69,GameLog!$E:$E,INDEX(Positions!$A$1:$B$9,MATCH('KC F'!$B69,Positions!$A$1:$A$9,0),2),GameLog!$C:$C,"KC")</f>
        <v>0</v>
      </c>
      <c r="L69">
        <f>SUMIFS(GameLog!AT:AT,GameLog!$D:$D,'KC F'!$A69,GameLog!$E:$E,INDEX(Positions!$A$1:$B$9,MATCH('KC F'!$B69,Positions!$A$1:$A$9,0),2),GameLog!$C:$C,"KC")</f>
        <v>0</v>
      </c>
      <c r="M69">
        <f>SUMIFS(GameLog!AU:AU,GameLog!$D:$D,'KC F'!$A69,GameLog!$E:$E,INDEX(Positions!$A$1:$B$9,MATCH('KC F'!$B69,Positions!$A$1:$A$9,0),2),GameLog!$C:$C,"KC")</f>
        <v>0</v>
      </c>
      <c r="N69">
        <f>SUMIFS(GameLog!AV:AV,GameLog!$D:$D,'KC F'!$A69,GameLog!$E:$E,INDEX(Positions!$A$1:$B$9,MATCH('KC F'!$B69,Positions!$A$1:$A$9,0),2),GameLog!$C:$C,"KC")</f>
        <v>0</v>
      </c>
      <c r="O69" s="8">
        <f t="shared" si="2"/>
        <v>0</v>
      </c>
      <c r="W69" s="15"/>
    </row>
    <row r="70" spans="1:23">
      <c r="A70" t="s">
        <v>2753</v>
      </c>
      <c r="B70" t="s">
        <v>2437</v>
      </c>
      <c r="C70">
        <f>COUNTIFS(GameLog!D:D,'KC F'!A70,GameLog!C:C,"KC",GameLog!E:E,INDEX(Positions!$A$1:$B$9,MATCH('KC F'!$B70,Positions!$A$1:$A$9,0),2))</f>
        <v>3</v>
      </c>
      <c r="D70">
        <f>SUMIFS(GameLog!F:F,GameLog!$D:$D,'KC F'!A70,GameLog!$E:$E,INDEX(Positions!$A$1:$B$9,MATCH('KC F'!$B70,Positions!$A$1:$A$9,0),2),GameLog!$C:$C,"KC")</f>
        <v>3</v>
      </c>
      <c r="E70" s="12">
        <f>SUMIFS(GameLog!AM:AM,GameLog!$D:$D,'KC F'!$A70,GameLog!$E:$E,INDEX(Positions!$A$1:$B$9,MATCH('KC F'!$B70,Positions!$A$1:$A$9,0),2),GameLog!$C:$C,"KC")</f>
        <v>28</v>
      </c>
      <c r="F70">
        <f>SUMIFS(GameLog!AN:AN,GameLog!$D:$D,'KC F'!$A70,GameLog!$E:$E,INDEX(Positions!$A$1:$B$9,MATCH('KC F'!$B70,Positions!$A$1:$A$9,0),2),GameLog!$C:$C,"KC")</f>
        <v>4</v>
      </c>
      <c r="G70">
        <f>SUMIFS(GameLog!AO:AO,GameLog!$D:$D,'KC F'!$A70,GameLog!$E:$E,INDEX(Positions!$A$1:$B$9,MATCH('KC F'!$B70,Positions!$A$1:$A$9,0),2),GameLog!$C:$C,"KC")</f>
        <v>0</v>
      </c>
      <c r="H70">
        <f>SUMIFS(GameLog!AP:AP,GameLog!$D:$D,'KC F'!$A70,GameLog!$E:$E,INDEX(Positions!$A$1:$B$9,MATCH('KC F'!$B70,Positions!$A$1:$A$9,0),2),GameLog!$C:$C,"KC")</f>
        <v>0</v>
      </c>
      <c r="I70">
        <f>SUMIFS(GameLog!AQ:AQ,GameLog!$D:$D,'KC F'!$A70,GameLog!$E:$E,INDEX(Positions!$A$1:$B$9,MATCH('KC F'!$B70,Positions!$A$1:$A$9,0),2),GameLog!$C:$C,"KC")</f>
        <v>0</v>
      </c>
      <c r="J70">
        <f>SUMIFS(GameLog!AR:AR,GameLog!$D:$D,'KC F'!$A70,GameLog!$E:$E,INDEX(Positions!$A$1:$B$9,MATCH('KC F'!$B70,Positions!$A$1:$A$9,0),2),GameLog!$C:$C,"KC")</f>
        <v>0</v>
      </c>
      <c r="K70">
        <f>SUMIFS(GameLog!AS:AS,GameLog!$D:$D,'KC F'!$A70,GameLog!$E:$E,INDEX(Positions!$A$1:$B$9,MATCH('KC F'!$B70,Positions!$A$1:$A$9,0),2),GameLog!$C:$C,"KC")</f>
        <v>0</v>
      </c>
      <c r="L70">
        <f>SUMIFS(GameLog!AT:AT,GameLog!$D:$D,'KC F'!$A70,GameLog!$E:$E,INDEX(Positions!$A$1:$B$9,MATCH('KC F'!$B70,Positions!$A$1:$A$9,0),2),GameLog!$C:$C,"KC")</f>
        <v>0</v>
      </c>
      <c r="M70">
        <f>SUMIFS(GameLog!AU:AU,GameLog!$D:$D,'KC F'!$A70,GameLog!$E:$E,INDEX(Positions!$A$1:$B$9,MATCH('KC F'!$B70,Positions!$A$1:$A$9,0),2),GameLog!$C:$C,"KC")</f>
        <v>0</v>
      </c>
      <c r="N70">
        <f>SUMIFS(GameLog!AV:AV,GameLog!$D:$D,'KC F'!$A70,GameLog!$E:$E,INDEX(Positions!$A$1:$B$9,MATCH('KC F'!$B70,Positions!$A$1:$A$9,0),2),GameLog!$C:$C,"KC")</f>
        <v>0</v>
      </c>
      <c r="O70" s="8">
        <f t="shared" si="2"/>
        <v>1</v>
      </c>
      <c r="W70" s="15"/>
    </row>
    <row r="71" spans="1:23">
      <c r="A71" t="s">
        <v>2756</v>
      </c>
      <c r="B71" t="s">
        <v>2437</v>
      </c>
      <c r="C71">
        <f>COUNTIFS(GameLog!D:D,'KC F'!A71,GameLog!C:C,"KC",GameLog!E:E,INDEX(Positions!$A$1:$B$9,MATCH('KC F'!$B71,Positions!$A$1:$A$9,0),2))</f>
        <v>0</v>
      </c>
      <c r="D71">
        <f>SUMIFS(GameLog!F:F,GameLog!$D:$D,'KC F'!A71,GameLog!$E:$E,INDEX(Positions!$A$1:$B$9,MATCH('KC F'!$B71,Positions!$A$1:$A$9,0),2),GameLog!$C:$C,"KC")</f>
        <v>0</v>
      </c>
      <c r="E71" s="12">
        <f>SUMIFS(GameLog!AM:AM,GameLog!$D:$D,'KC F'!$A71,GameLog!$E:$E,INDEX(Positions!$A$1:$B$9,MATCH('KC F'!$B71,Positions!$A$1:$A$9,0),2),GameLog!$C:$C,"KC")</f>
        <v>0</v>
      </c>
      <c r="F71">
        <f>SUMIFS(GameLog!AN:AN,GameLog!$D:$D,'KC F'!$A71,GameLog!$E:$E,INDEX(Positions!$A$1:$B$9,MATCH('KC F'!$B71,Positions!$A$1:$A$9,0),2),GameLog!$C:$C,"KC")</f>
        <v>0</v>
      </c>
      <c r="G71">
        <f>SUMIFS(GameLog!AO:AO,GameLog!$D:$D,'KC F'!$A71,GameLog!$E:$E,INDEX(Positions!$A$1:$B$9,MATCH('KC F'!$B71,Positions!$A$1:$A$9,0),2),GameLog!$C:$C,"KC")</f>
        <v>0</v>
      </c>
      <c r="H71">
        <f>SUMIFS(GameLog!AP:AP,GameLog!$D:$D,'KC F'!$A71,GameLog!$E:$E,INDEX(Positions!$A$1:$B$9,MATCH('KC F'!$B71,Positions!$A$1:$A$9,0),2),GameLog!$C:$C,"KC")</f>
        <v>0</v>
      </c>
      <c r="I71">
        <f>SUMIFS(GameLog!AQ:AQ,GameLog!$D:$D,'KC F'!$A71,GameLog!$E:$E,INDEX(Positions!$A$1:$B$9,MATCH('KC F'!$B71,Positions!$A$1:$A$9,0),2),GameLog!$C:$C,"KC")</f>
        <v>0</v>
      </c>
      <c r="J71">
        <f>SUMIFS(GameLog!AR:AR,GameLog!$D:$D,'KC F'!$A71,GameLog!$E:$E,INDEX(Positions!$A$1:$B$9,MATCH('KC F'!$B71,Positions!$A$1:$A$9,0),2),GameLog!$C:$C,"KC")</f>
        <v>0</v>
      </c>
      <c r="K71">
        <f>SUMIFS(GameLog!AS:AS,GameLog!$D:$D,'KC F'!$A71,GameLog!$E:$E,INDEX(Positions!$A$1:$B$9,MATCH('KC F'!$B71,Positions!$A$1:$A$9,0),2),GameLog!$C:$C,"KC")</f>
        <v>0</v>
      </c>
      <c r="L71">
        <f>SUMIFS(GameLog!AT:AT,GameLog!$D:$D,'KC F'!$A71,GameLog!$E:$E,INDEX(Positions!$A$1:$B$9,MATCH('KC F'!$B71,Positions!$A$1:$A$9,0),2),GameLog!$C:$C,"KC")</f>
        <v>0</v>
      </c>
      <c r="M71">
        <f>SUMIFS(GameLog!AU:AU,GameLog!$D:$D,'KC F'!$A71,GameLog!$E:$E,INDEX(Positions!$A$1:$B$9,MATCH('KC F'!$B71,Positions!$A$1:$A$9,0),2),GameLog!$C:$C,"KC")</f>
        <v>0</v>
      </c>
      <c r="N71">
        <f>SUMIFS(GameLog!AV:AV,GameLog!$D:$D,'KC F'!$A71,GameLog!$E:$E,INDEX(Positions!$A$1:$B$9,MATCH('KC F'!$B71,Positions!$A$1:$A$9,0),2),GameLog!$C:$C,"KC")</f>
        <v>0</v>
      </c>
      <c r="O71" s="8">
        <f t="shared" si="2"/>
        <v>0</v>
      </c>
      <c r="W71" s="15"/>
    </row>
    <row r="72" spans="1:23">
      <c r="A72" t="s">
        <v>2764</v>
      </c>
      <c r="B72" t="s">
        <v>2437</v>
      </c>
      <c r="C72">
        <f>COUNTIFS(GameLog!D:D,'KC F'!A72,GameLog!C:C,"KC",GameLog!E:E,INDEX(Positions!$A$1:$B$9,MATCH('KC F'!$B72,Positions!$A$1:$A$9,0),2))</f>
        <v>0</v>
      </c>
      <c r="D72">
        <f>SUMIFS(GameLog!F:F,GameLog!$D:$D,'KC F'!A72,GameLog!$E:$E,INDEX(Positions!$A$1:$B$9,MATCH('KC F'!$B72,Positions!$A$1:$A$9,0),2),GameLog!$C:$C,"KC")</f>
        <v>0</v>
      </c>
      <c r="E72" s="12">
        <f>SUMIFS(GameLog!AM:AM,GameLog!$D:$D,'KC F'!$A72,GameLog!$E:$E,INDEX(Positions!$A$1:$B$9,MATCH('KC F'!$B72,Positions!$A$1:$A$9,0),2),GameLog!$C:$C,"KC")</f>
        <v>0</v>
      </c>
      <c r="F72">
        <f>SUMIFS(GameLog!AN:AN,GameLog!$D:$D,'KC F'!$A72,GameLog!$E:$E,INDEX(Positions!$A$1:$B$9,MATCH('KC F'!$B72,Positions!$A$1:$A$9,0),2),GameLog!$C:$C,"KC")</f>
        <v>0</v>
      </c>
      <c r="G72">
        <f>SUMIFS(GameLog!AO:AO,GameLog!$D:$D,'KC F'!$A72,GameLog!$E:$E,INDEX(Positions!$A$1:$B$9,MATCH('KC F'!$B72,Positions!$A$1:$A$9,0),2),GameLog!$C:$C,"KC")</f>
        <v>0</v>
      </c>
      <c r="H72">
        <f>SUMIFS(GameLog!AP:AP,GameLog!$D:$D,'KC F'!$A72,GameLog!$E:$E,INDEX(Positions!$A$1:$B$9,MATCH('KC F'!$B72,Positions!$A$1:$A$9,0),2),GameLog!$C:$C,"KC")</f>
        <v>0</v>
      </c>
      <c r="I72">
        <f>SUMIFS(GameLog!AQ:AQ,GameLog!$D:$D,'KC F'!$A72,GameLog!$E:$E,INDEX(Positions!$A$1:$B$9,MATCH('KC F'!$B72,Positions!$A$1:$A$9,0),2),GameLog!$C:$C,"KC")</f>
        <v>0</v>
      </c>
      <c r="J72">
        <f>SUMIFS(GameLog!AR:AR,GameLog!$D:$D,'KC F'!$A72,GameLog!$E:$E,INDEX(Positions!$A$1:$B$9,MATCH('KC F'!$B72,Positions!$A$1:$A$9,0),2),GameLog!$C:$C,"KC")</f>
        <v>0</v>
      </c>
      <c r="K72">
        <f>SUMIFS(GameLog!AS:AS,GameLog!$D:$D,'KC F'!$A72,GameLog!$E:$E,INDEX(Positions!$A$1:$B$9,MATCH('KC F'!$B72,Positions!$A$1:$A$9,0),2),GameLog!$C:$C,"KC")</f>
        <v>0</v>
      </c>
      <c r="L72">
        <f>SUMIFS(GameLog!AT:AT,GameLog!$D:$D,'KC F'!$A72,GameLog!$E:$E,INDEX(Positions!$A$1:$B$9,MATCH('KC F'!$B72,Positions!$A$1:$A$9,0),2),GameLog!$C:$C,"KC")</f>
        <v>0</v>
      </c>
      <c r="M72">
        <f>SUMIFS(GameLog!AU:AU,GameLog!$D:$D,'KC F'!$A72,GameLog!$E:$E,INDEX(Positions!$A$1:$B$9,MATCH('KC F'!$B72,Positions!$A$1:$A$9,0),2),GameLog!$C:$C,"KC")</f>
        <v>0</v>
      </c>
      <c r="N72">
        <f>SUMIFS(GameLog!AV:AV,GameLog!$D:$D,'KC F'!$A72,GameLog!$E:$E,INDEX(Positions!$A$1:$B$9,MATCH('KC F'!$B72,Positions!$A$1:$A$9,0),2),GameLog!$C:$C,"KC")</f>
        <v>0</v>
      </c>
      <c r="O72" s="8">
        <f t="shared" si="2"/>
        <v>0</v>
      </c>
      <c r="W72" s="15"/>
    </row>
    <row r="73" spans="1:23">
      <c r="A73" t="s">
        <v>2757</v>
      </c>
      <c r="B73" t="s">
        <v>2437</v>
      </c>
      <c r="C73">
        <f>COUNTIFS(GameLog!D:D,'KC F'!A73,GameLog!C:C,"KC",GameLog!E:E,INDEX(Positions!$A$1:$B$9,MATCH('KC F'!$B73,Positions!$A$1:$A$9,0),2))</f>
        <v>0</v>
      </c>
      <c r="D73">
        <f>SUMIFS(GameLog!F:F,GameLog!$D:$D,'KC F'!A73,GameLog!$E:$E,INDEX(Positions!$A$1:$B$9,MATCH('KC F'!$B73,Positions!$A$1:$A$9,0),2),GameLog!$C:$C,"KC")</f>
        <v>0</v>
      </c>
      <c r="E73" s="12">
        <f>SUMIFS(GameLog!AM:AM,GameLog!$D:$D,'KC F'!$A73,GameLog!$E:$E,INDEX(Positions!$A$1:$B$9,MATCH('KC F'!$B73,Positions!$A$1:$A$9,0),2),GameLog!$C:$C,"KC")</f>
        <v>0</v>
      </c>
      <c r="F73">
        <f>SUMIFS(GameLog!AN:AN,GameLog!$D:$D,'KC F'!$A73,GameLog!$E:$E,INDEX(Positions!$A$1:$B$9,MATCH('KC F'!$B73,Positions!$A$1:$A$9,0),2),GameLog!$C:$C,"KC")</f>
        <v>0</v>
      </c>
      <c r="G73">
        <f>SUMIFS(GameLog!AO:AO,GameLog!$D:$D,'KC F'!$A73,GameLog!$E:$E,INDEX(Positions!$A$1:$B$9,MATCH('KC F'!$B73,Positions!$A$1:$A$9,0),2),GameLog!$C:$C,"KC")</f>
        <v>0</v>
      </c>
      <c r="H73">
        <f>SUMIFS(GameLog!AP:AP,GameLog!$D:$D,'KC F'!$A73,GameLog!$E:$E,INDEX(Positions!$A$1:$B$9,MATCH('KC F'!$B73,Positions!$A$1:$A$9,0),2),GameLog!$C:$C,"KC")</f>
        <v>0</v>
      </c>
      <c r="I73">
        <f>SUMIFS(GameLog!AQ:AQ,GameLog!$D:$D,'KC F'!$A73,GameLog!$E:$E,INDEX(Positions!$A$1:$B$9,MATCH('KC F'!$B73,Positions!$A$1:$A$9,0),2),GameLog!$C:$C,"KC")</f>
        <v>0</v>
      </c>
      <c r="J73">
        <f>SUMIFS(GameLog!AR:AR,GameLog!$D:$D,'KC F'!$A73,GameLog!$E:$E,INDEX(Positions!$A$1:$B$9,MATCH('KC F'!$B73,Positions!$A$1:$A$9,0),2),GameLog!$C:$C,"KC")</f>
        <v>0</v>
      </c>
      <c r="K73">
        <f>SUMIFS(GameLog!AS:AS,GameLog!$D:$D,'KC F'!$A73,GameLog!$E:$E,INDEX(Positions!$A$1:$B$9,MATCH('KC F'!$B73,Positions!$A$1:$A$9,0),2),GameLog!$C:$C,"KC")</f>
        <v>0</v>
      </c>
      <c r="L73">
        <f>SUMIFS(GameLog!AT:AT,GameLog!$D:$D,'KC F'!$A73,GameLog!$E:$E,INDEX(Positions!$A$1:$B$9,MATCH('KC F'!$B73,Positions!$A$1:$A$9,0),2),GameLog!$C:$C,"KC")</f>
        <v>0</v>
      </c>
      <c r="M73">
        <f>SUMIFS(GameLog!AU:AU,GameLog!$D:$D,'KC F'!$A73,GameLog!$E:$E,INDEX(Positions!$A$1:$B$9,MATCH('KC F'!$B73,Positions!$A$1:$A$9,0),2),GameLog!$C:$C,"KC")</f>
        <v>0</v>
      </c>
      <c r="N73">
        <f>SUMIFS(GameLog!AV:AV,GameLog!$D:$D,'KC F'!$A73,GameLog!$E:$E,INDEX(Positions!$A$1:$B$9,MATCH('KC F'!$B73,Positions!$A$1:$A$9,0),2),GameLog!$C:$C,"KC")</f>
        <v>0</v>
      </c>
      <c r="O73" s="8">
        <f t="shared" si="2"/>
        <v>0</v>
      </c>
      <c r="W73" s="15"/>
    </row>
    <row r="74" spans="1:23">
      <c r="O74" s="8"/>
    </row>
    <row r="75" spans="1:23">
      <c r="O75" s="8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2C18E-A864-4B62-B31E-D2DCEBB7584F}">
  <sheetPr codeName="Sheet22"/>
  <dimension ref="A1:AE31"/>
  <sheetViews>
    <sheetView workbookViewId="0">
      <pane ySplit="1" topLeftCell="A5" activePane="bottomLeft" state="frozen"/>
      <selection activeCell="T6" sqref="T6"/>
      <selection pane="bottomLeft" activeCell="T6" sqref="T6"/>
    </sheetView>
  </sheetViews>
  <sheetFormatPr defaultRowHeight="13.2"/>
  <cols>
    <col min="1" max="1" width="15.5546875" bestFit="1" customWidth="1"/>
    <col min="2" max="3" width="3" bestFit="1" customWidth="1"/>
    <col min="4" max="4" width="6.21875" bestFit="1" customWidth="1"/>
    <col min="5" max="5" width="6" bestFit="1" customWidth="1"/>
    <col min="6" max="6" width="3" bestFit="1" customWidth="1"/>
    <col min="7" max="7" width="3.5546875" bestFit="1" customWidth="1"/>
    <col min="8" max="8" width="3.6640625" bestFit="1" customWidth="1"/>
    <col min="9" max="9" width="4.77734375" bestFit="1" customWidth="1"/>
    <col min="10" max="10" width="3.44140625" bestFit="1" customWidth="1"/>
    <col min="11" max="11" width="6" style="12" bestFit="1" customWidth="1"/>
    <col min="12" max="14" width="4" bestFit="1" customWidth="1"/>
    <col min="15" max="15" width="3.44140625" bestFit="1" customWidth="1"/>
    <col min="16" max="18" width="4" bestFit="1" customWidth="1"/>
    <col min="19" max="19" width="4.6640625" bestFit="1" customWidth="1"/>
    <col min="20" max="20" width="3.44140625" bestFit="1" customWidth="1"/>
    <col min="21" max="21" width="4.109375" bestFit="1" customWidth="1"/>
    <col min="22" max="22" width="6" bestFit="1" customWidth="1"/>
    <col min="23" max="23" width="5" bestFit="1" customWidth="1"/>
    <col min="24" max="25" width="4.44140625" bestFit="1" customWidth="1"/>
    <col min="26" max="26" width="5" bestFit="1" customWidth="1"/>
    <col min="27" max="27" width="6.5546875" bestFit="1" customWidth="1"/>
    <col min="28" max="28" width="4" bestFit="1" customWidth="1"/>
    <col min="29" max="29" width="4.21875" bestFit="1" customWidth="1"/>
  </cols>
  <sheetData>
    <row r="1" spans="1:31">
      <c r="A1" t="s">
        <v>2405</v>
      </c>
      <c r="B1" t="s">
        <v>2365</v>
      </c>
      <c r="C1" t="s">
        <v>2366</v>
      </c>
      <c r="D1" t="s">
        <v>2367</v>
      </c>
      <c r="E1" t="s">
        <v>2482</v>
      </c>
      <c r="F1" t="s">
        <v>2406</v>
      </c>
      <c r="G1" t="s">
        <v>2483</v>
      </c>
      <c r="H1" t="s">
        <v>2484</v>
      </c>
      <c r="I1" t="s">
        <v>2485</v>
      </c>
      <c r="J1" t="s">
        <v>2486</v>
      </c>
      <c r="K1" s="12" t="s">
        <v>2487</v>
      </c>
      <c r="L1" t="s">
        <v>2410</v>
      </c>
      <c r="M1" t="s">
        <v>2409</v>
      </c>
      <c r="N1" t="s">
        <v>2488</v>
      </c>
      <c r="O1" t="s">
        <v>2413</v>
      </c>
      <c r="P1" t="s">
        <v>2417</v>
      </c>
      <c r="Q1" t="s">
        <v>2428</v>
      </c>
      <c r="R1" t="s">
        <v>2418</v>
      </c>
      <c r="S1" t="s">
        <v>2425</v>
      </c>
      <c r="T1" t="s">
        <v>2489</v>
      </c>
      <c r="U1" t="s">
        <v>2490</v>
      </c>
      <c r="V1" t="s">
        <v>2491</v>
      </c>
      <c r="W1" t="s">
        <v>2492</v>
      </c>
      <c r="X1" t="s">
        <v>2493</v>
      </c>
      <c r="Y1" t="s">
        <v>2494</v>
      </c>
      <c r="Z1" t="s">
        <v>2495</v>
      </c>
      <c r="AA1" t="s">
        <v>2496</v>
      </c>
      <c r="AB1" t="s">
        <v>2666</v>
      </c>
      <c r="AC1" t="s">
        <v>2667</v>
      </c>
    </row>
    <row r="2" spans="1:31">
      <c r="A2" s="14" t="s">
        <v>2769</v>
      </c>
      <c r="B2">
        <f>SUMIFS(GameLog!W:W,GameLog!$D:$D,'KC P'!$A2,GameLog!$C:$C,"KC")</f>
        <v>0</v>
      </c>
      <c r="C2">
        <f>SUMIFS(GameLog!X:X,GameLog!$D:$D,'KC P'!$A2,GameLog!$C:$C,"KC")</f>
        <v>0</v>
      </c>
      <c r="D2" s="8">
        <f>IFERROR(B2/(B2+C2),0)</f>
        <v>0</v>
      </c>
      <c r="E2" s="10">
        <f>IFERROR(N2/K2*9,"---")</f>
        <v>2.8421052631578951</v>
      </c>
      <c r="F2">
        <f>COUNTIFS(GameLog!D:D,'KC P'!A2,GameLog!C:C,"KC",GameLog!E:E,1)</f>
        <v>1</v>
      </c>
      <c r="G2">
        <f>SUMIFS(GameLog!F:F,GameLog!$D:$D,'KC P'!A2,GameLog!$E:$E,1,GameLog!$C:$C,"KC")</f>
        <v>1</v>
      </c>
      <c r="H2">
        <f>SUMIFS(GameLog!Y:Y,GameLog!$D:$D,'KC P'!$A2,GameLog!$C:$C,"KC")</f>
        <v>0</v>
      </c>
      <c r="I2">
        <f>SUMIFS(GameLog!Z:Z,GameLog!$D:$D,'KC P'!$A2,GameLog!$C:$C,"KC")</f>
        <v>0</v>
      </c>
      <c r="J2">
        <f>SUMIFS(GameLog!AA:AA,GameLog!$D:$D,'KC P'!$A2,GameLog!$C:$C,"KC")</f>
        <v>0</v>
      </c>
      <c r="K2" s="12">
        <f>SUMIFS(GameLog!AB:AB,GameLog!$D:$D,'KC P'!$A2,GameLog!$C:$C,"KC")</f>
        <v>6.333333333333333</v>
      </c>
      <c r="L2">
        <f>SUMIFS(GameLog!AC:AC,GameLog!$D:$D,'KC P'!$A2,GameLog!$C:$C,"KC")</f>
        <v>6</v>
      </c>
      <c r="M2">
        <f>SUMIFS(GameLog!AD:AD,GameLog!$D:$D,'KC P'!$A2,GameLog!$C:$C,"KC")</f>
        <v>2</v>
      </c>
      <c r="N2">
        <f>SUMIFS(GameLog!AE:AE,GameLog!$D:$D,'KC P'!$A2,GameLog!$C:$C,"KC")</f>
        <v>2</v>
      </c>
      <c r="O2">
        <f>SUMIFS(GameLog!AF:AF,GameLog!$D:$D,'KC P'!$A2,GameLog!$C:$C,"KC")</f>
        <v>0</v>
      </c>
      <c r="P2">
        <f>SUMIFS(GameLog!AG:AG,GameLog!$D:$D,'KC P'!$A2,GameLog!$C:$C,"KC")</f>
        <v>2</v>
      </c>
      <c r="Q2">
        <f>SUMIFS(GameLog!AH:AH,GameLog!$D:$D,'KC P'!$A2,GameLog!$C:$C,"KC")</f>
        <v>0</v>
      </c>
      <c r="R2">
        <f>SUMIFS(GameLog!AI:AI,GameLog!$D:$D,'KC P'!$A2,GameLog!$C:$C,"KC")</f>
        <v>0</v>
      </c>
      <c r="S2">
        <f>SUMIFS(GameLog!AJ:AJ,GameLog!$D:$D,'KC P'!$A2,GameLog!$C:$C,"KC")</f>
        <v>0</v>
      </c>
      <c r="T2">
        <f>SUMIFS(GameLog!AK:AK,GameLog!$D:$D,'KC P'!$A2,GameLog!$C:$C,"KC")</f>
        <v>0</v>
      </c>
      <c r="U2">
        <f>SUMIFS(GameLog!AL:AL,GameLog!$D:$D,'KC P'!$A2,GameLog!$C:$C,"KC")</f>
        <v>0</v>
      </c>
      <c r="V2" s="10">
        <f>IFERROR((L2+P2)/K2,0)</f>
        <v>1.2631578947368423</v>
      </c>
      <c r="W2" s="11">
        <f>IFERROR(L2/$K2*9,0)</f>
        <v>8.526315789473685</v>
      </c>
      <c r="X2" s="11">
        <f>IFERROR(O2/$K2*9,0)</f>
        <v>0</v>
      </c>
      <c r="Y2" s="11">
        <f>IFERROR(P2/$K2*9,0)</f>
        <v>2.8421052631578951</v>
      </c>
      <c r="Z2" s="11">
        <f>IFERROR(R2/$K2*9,0)</f>
        <v>0</v>
      </c>
      <c r="AA2" s="11">
        <f>IFERROR(R2/P2,0)</f>
        <v>0</v>
      </c>
    </row>
    <row r="3" spans="1:31">
      <c r="A3" s="14" t="s">
        <v>2770</v>
      </c>
      <c r="B3">
        <f>SUMIFS(GameLog!W:W,GameLog!$D:$D,'KC P'!$A3,GameLog!$C:$C,"KC")</f>
        <v>0</v>
      </c>
      <c r="C3">
        <f>SUMIFS(GameLog!X:X,GameLog!$D:$D,'KC P'!$A3,GameLog!$C:$C,"KC")</f>
        <v>0</v>
      </c>
      <c r="D3" s="8">
        <f t="shared" ref="D3:D28" si="0">IFERROR(B3/(B3+C3),0)</f>
        <v>0</v>
      </c>
      <c r="E3" s="10">
        <f t="shared" ref="E3:E28" si="1">IFERROR(N3/K3*9,"---")</f>
        <v>3</v>
      </c>
      <c r="F3">
        <f>COUNTIFS(GameLog!D:D,'KC P'!A3,GameLog!C:C,"KC",GameLog!E:E,1)</f>
        <v>1</v>
      </c>
      <c r="G3">
        <f>SUMIFS(GameLog!F:F,GameLog!$D:$D,'KC P'!A3,GameLog!$E:$E,1,GameLog!$C:$C,"KC")</f>
        <v>1</v>
      </c>
      <c r="H3">
        <f>SUMIFS(GameLog!Y:Y,GameLog!$D:$D,'KC P'!$A3,GameLog!$C:$C,"KC")</f>
        <v>0</v>
      </c>
      <c r="I3">
        <f>SUMIFS(GameLog!Z:Z,GameLog!$D:$D,'KC P'!$A3,GameLog!$C:$C,"KC")</f>
        <v>0</v>
      </c>
      <c r="J3">
        <f>SUMIFS(GameLog!AA:AA,GameLog!$D:$D,'KC P'!$A3,GameLog!$C:$C,"KC")</f>
        <v>0</v>
      </c>
      <c r="K3" s="12">
        <f>SUMIFS(GameLog!AB:AB,GameLog!$D:$D,'KC P'!$A3,GameLog!$C:$C,"KC")</f>
        <v>6</v>
      </c>
      <c r="L3">
        <f>SUMIFS(GameLog!AC:AC,GameLog!$D:$D,'KC P'!$A3,GameLog!$C:$C,"KC")</f>
        <v>6</v>
      </c>
      <c r="M3">
        <f>SUMIFS(GameLog!AD:AD,GameLog!$D:$D,'KC P'!$A3,GameLog!$C:$C,"KC")</f>
        <v>2</v>
      </c>
      <c r="N3">
        <f>SUMIFS(GameLog!AE:AE,GameLog!$D:$D,'KC P'!$A3,GameLog!$C:$C,"KC")</f>
        <v>2</v>
      </c>
      <c r="O3">
        <f>SUMIFS(GameLog!AF:AF,GameLog!$D:$D,'KC P'!$A3,GameLog!$C:$C,"KC")</f>
        <v>0</v>
      </c>
      <c r="P3">
        <f>SUMIFS(GameLog!AG:AG,GameLog!$D:$D,'KC P'!$A3,GameLog!$C:$C,"KC")</f>
        <v>3</v>
      </c>
      <c r="Q3">
        <f>SUMIFS(GameLog!AH:AH,GameLog!$D:$D,'KC P'!$A3,GameLog!$C:$C,"KC")</f>
        <v>0</v>
      </c>
      <c r="R3">
        <f>SUMIFS(GameLog!AI:AI,GameLog!$D:$D,'KC P'!$A3,GameLog!$C:$C,"KC")</f>
        <v>3</v>
      </c>
      <c r="S3">
        <f>SUMIFS(GameLog!AJ:AJ,GameLog!$D:$D,'KC P'!$A3,GameLog!$C:$C,"KC")</f>
        <v>0</v>
      </c>
      <c r="T3">
        <f>SUMIFS(GameLog!AK:AK,GameLog!$D:$D,'KC P'!$A3,GameLog!$C:$C,"KC")</f>
        <v>0</v>
      </c>
      <c r="U3">
        <f>SUMIFS(GameLog!AL:AL,GameLog!$D:$D,'KC P'!$A3,GameLog!$C:$C,"KC")</f>
        <v>0</v>
      </c>
      <c r="V3" s="10">
        <f t="shared" ref="V3:V26" si="2">IFERROR((L3+P3)/K3,0)</f>
        <v>1.5</v>
      </c>
      <c r="W3" s="11">
        <f t="shared" ref="W3:W26" si="3">IFERROR(L3/$K3*9,0)</f>
        <v>9</v>
      </c>
      <c r="X3" s="11">
        <f t="shared" ref="X3:Y19" si="4">IFERROR(O3/$K3*9,0)</f>
        <v>0</v>
      </c>
      <c r="Y3" s="11">
        <f t="shared" si="4"/>
        <v>4.5</v>
      </c>
      <c r="Z3" s="11">
        <f t="shared" ref="Z3:Z26" si="5">IFERROR(R3/$K3*9,0)</f>
        <v>4.5</v>
      </c>
      <c r="AA3" s="11">
        <f t="shared" ref="AA3:AA26" si="6">IFERROR(R3/P3,0)</f>
        <v>1</v>
      </c>
      <c r="AE3" s="14"/>
    </row>
    <row r="4" spans="1:31">
      <c r="A4" s="14" t="s">
        <v>2771</v>
      </c>
      <c r="B4">
        <f>SUMIFS(GameLog!W:W,GameLog!$D:$D,'KC P'!$A4,GameLog!$C:$C,"KC")</f>
        <v>0</v>
      </c>
      <c r="C4">
        <f>SUMIFS(GameLog!X:X,GameLog!$D:$D,'KC P'!$A4,GameLog!$C:$C,"KC")</f>
        <v>0</v>
      </c>
      <c r="D4" s="8">
        <f t="shared" si="0"/>
        <v>0</v>
      </c>
      <c r="E4" s="10">
        <f t="shared" si="1"/>
        <v>0</v>
      </c>
      <c r="F4">
        <f>COUNTIFS(GameLog!D:D,'KC P'!A4,GameLog!C:C,"KC",GameLog!E:E,1)</f>
        <v>1</v>
      </c>
      <c r="G4">
        <f>SUMIFS(GameLog!F:F,GameLog!$D:$D,'KC P'!A4,GameLog!$E:$E,1,GameLog!$C:$C,"KC")</f>
        <v>0</v>
      </c>
      <c r="H4">
        <f>SUMIFS(GameLog!Y:Y,GameLog!$D:$D,'KC P'!$A4,GameLog!$C:$C,"KC")</f>
        <v>0</v>
      </c>
      <c r="I4">
        <f>SUMIFS(GameLog!Z:Z,GameLog!$D:$D,'KC P'!$A4,GameLog!$C:$C,"KC")</f>
        <v>0</v>
      </c>
      <c r="J4">
        <f>SUMIFS(GameLog!AA:AA,GameLog!$D:$D,'KC P'!$A4,GameLog!$C:$C,"KC")</f>
        <v>0</v>
      </c>
      <c r="K4" s="12">
        <f>SUMIFS(GameLog!AB:AB,GameLog!$D:$D,'KC P'!$A4,GameLog!$C:$C,"KC")</f>
        <v>2</v>
      </c>
      <c r="L4">
        <f>SUMIFS(GameLog!AC:AC,GameLog!$D:$D,'KC P'!$A4,GameLog!$C:$C,"KC")</f>
        <v>4</v>
      </c>
      <c r="M4">
        <f>SUMIFS(GameLog!AD:AD,GameLog!$D:$D,'KC P'!$A4,GameLog!$C:$C,"KC")</f>
        <v>0</v>
      </c>
      <c r="N4">
        <f>SUMIFS(GameLog!AE:AE,GameLog!$D:$D,'KC P'!$A4,GameLog!$C:$C,"KC")</f>
        <v>0</v>
      </c>
      <c r="O4">
        <f>SUMIFS(GameLog!AF:AF,GameLog!$D:$D,'KC P'!$A4,GameLog!$C:$C,"KC")</f>
        <v>0</v>
      </c>
      <c r="P4">
        <f>SUMIFS(GameLog!AG:AG,GameLog!$D:$D,'KC P'!$A4,GameLog!$C:$C,"KC")</f>
        <v>0</v>
      </c>
      <c r="Q4">
        <f>SUMIFS(GameLog!AH:AH,GameLog!$D:$D,'KC P'!$A4,GameLog!$C:$C,"KC")</f>
        <v>0</v>
      </c>
      <c r="R4">
        <f>SUMIFS(GameLog!AI:AI,GameLog!$D:$D,'KC P'!$A4,GameLog!$C:$C,"KC")</f>
        <v>1</v>
      </c>
      <c r="S4">
        <f>SUMIFS(GameLog!AJ:AJ,GameLog!$D:$D,'KC P'!$A4,GameLog!$C:$C,"KC")</f>
        <v>0</v>
      </c>
      <c r="T4">
        <f>SUMIFS(GameLog!AK:AK,GameLog!$D:$D,'KC P'!$A4,GameLog!$C:$C,"KC")</f>
        <v>0</v>
      </c>
      <c r="U4">
        <f>SUMIFS(GameLog!AL:AL,GameLog!$D:$D,'KC P'!$A4,GameLog!$C:$C,"KC")</f>
        <v>0</v>
      </c>
      <c r="V4" s="10">
        <f t="shared" si="2"/>
        <v>2</v>
      </c>
      <c r="W4" s="11">
        <f t="shared" si="3"/>
        <v>18</v>
      </c>
      <c r="X4" s="11">
        <f t="shared" si="4"/>
        <v>0</v>
      </c>
      <c r="Y4" s="11">
        <f t="shared" si="4"/>
        <v>0</v>
      </c>
      <c r="Z4" s="11">
        <f t="shared" si="5"/>
        <v>4.5</v>
      </c>
      <c r="AA4" s="11">
        <f t="shared" si="6"/>
        <v>0</v>
      </c>
      <c r="AE4" s="14"/>
    </row>
    <row r="5" spans="1:31">
      <c r="A5" s="14" t="s">
        <v>2773</v>
      </c>
      <c r="B5">
        <f>SUMIFS(GameLog!W:W,GameLog!$D:$D,'KC P'!$A5,GameLog!$C:$C,"KC")</f>
        <v>0</v>
      </c>
      <c r="C5">
        <f>SUMIFS(GameLog!X:X,GameLog!$D:$D,'KC P'!$A5,GameLog!$C:$C,"KC")</f>
        <v>1</v>
      </c>
      <c r="D5" s="8">
        <f t="shared" si="0"/>
        <v>0</v>
      </c>
      <c r="E5" s="10">
        <f t="shared" si="1"/>
        <v>9</v>
      </c>
      <c r="F5">
        <f>COUNTIFS(GameLog!D:D,'KC P'!A5,GameLog!C:C,"KC",GameLog!E:E,1)</f>
        <v>1</v>
      </c>
      <c r="G5">
        <f>SUMIFS(GameLog!F:F,GameLog!$D:$D,'KC P'!A5,GameLog!$E:$E,1,GameLog!$C:$C,"KC")</f>
        <v>1</v>
      </c>
      <c r="H5">
        <f>SUMIFS(GameLog!Y:Y,GameLog!$D:$D,'KC P'!$A5,GameLog!$C:$C,"KC")</f>
        <v>0</v>
      </c>
      <c r="I5">
        <f>SUMIFS(GameLog!Z:Z,GameLog!$D:$D,'KC P'!$A5,GameLog!$C:$C,"KC")</f>
        <v>0</v>
      </c>
      <c r="J5">
        <f>SUMIFS(GameLog!AA:AA,GameLog!$D:$D,'KC P'!$A5,GameLog!$C:$C,"KC")</f>
        <v>0</v>
      </c>
      <c r="K5" s="12">
        <f>SUMIFS(GameLog!AB:AB,GameLog!$D:$D,'KC P'!$A5,GameLog!$C:$C,"KC")</f>
        <v>5</v>
      </c>
      <c r="L5">
        <f>SUMIFS(GameLog!AC:AC,GameLog!$D:$D,'KC P'!$A5,GameLog!$C:$C,"KC")</f>
        <v>7</v>
      </c>
      <c r="M5">
        <f>SUMIFS(GameLog!AD:AD,GameLog!$D:$D,'KC P'!$A5,GameLog!$C:$C,"KC")</f>
        <v>5</v>
      </c>
      <c r="N5">
        <f>SUMIFS(GameLog!AE:AE,GameLog!$D:$D,'KC P'!$A5,GameLog!$C:$C,"KC")</f>
        <v>5</v>
      </c>
      <c r="O5">
        <f>SUMIFS(GameLog!AF:AF,GameLog!$D:$D,'KC P'!$A5,GameLog!$C:$C,"KC")</f>
        <v>3</v>
      </c>
      <c r="P5">
        <f>SUMIFS(GameLog!AG:AG,GameLog!$D:$D,'KC P'!$A5,GameLog!$C:$C,"KC")</f>
        <v>2</v>
      </c>
      <c r="Q5">
        <f>SUMIFS(GameLog!AH:AH,GameLog!$D:$D,'KC P'!$A5,GameLog!$C:$C,"KC")</f>
        <v>0</v>
      </c>
      <c r="R5">
        <f>SUMIFS(GameLog!AI:AI,GameLog!$D:$D,'KC P'!$A5,GameLog!$C:$C,"KC")</f>
        <v>2</v>
      </c>
      <c r="S5">
        <f>SUMIFS(GameLog!AJ:AJ,GameLog!$D:$D,'KC P'!$A5,GameLog!$C:$C,"KC")</f>
        <v>0</v>
      </c>
      <c r="T5">
        <f>SUMIFS(GameLog!AK:AK,GameLog!$D:$D,'KC P'!$A5,GameLog!$C:$C,"KC")</f>
        <v>0</v>
      </c>
      <c r="U5">
        <f>SUMIFS(GameLog!AL:AL,GameLog!$D:$D,'KC P'!$A5,GameLog!$C:$C,"KC")</f>
        <v>0</v>
      </c>
      <c r="V5" s="10">
        <f t="shared" si="2"/>
        <v>1.8</v>
      </c>
      <c r="W5" s="11">
        <f t="shared" si="3"/>
        <v>12.6</v>
      </c>
      <c r="X5" s="11">
        <f t="shared" si="4"/>
        <v>5.3999999999999995</v>
      </c>
      <c r="Y5" s="11">
        <f t="shared" si="4"/>
        <v>3.6</v>
      </c>
      <c r="Z5" s="11">
        <f t="shared" si="5"/>
        <v>3.6</v>
      </c>
      <c r="AA5" s="11">
        <f t="shared" si="6"/>
        <v>1</v>
      </c>
      <c r="AE5" s="14"/>
    </row>
    <row r="6" spans="1:31">
      <c r="A6" s="14" t="s">
        <v>2790</v>
      </c>
      <c r="B6">
        <f>SUMIFS(GameLog!W:W,GameLog!$D:$D,'KC P'!$A6,GameLog!$C:$C,"KC")</f>
        <v>0</v>
      </c>
      <c r="C6">
        <f>SUMIFS(GameLog!X:X,GameLog!$D:$D,'KC P'!$A6,GameLog!$C:$C,"KC")</f>
        <v>0</v>
      </c>
      <c r="D6" s="8">
        <f t="shared" si="0"/>
        <v>0</v>
      </c>
      <c r="E6" s="10">
        <f t="shared" si="1"/>
        <v>5.4</v>
      </c>
      <c r="F6">
        <f>COUNTIFS(GameLog!D:D,'KC P'!A6,GameLog!C:C,"KC",GameLog!E:E,1)</f>
        <v>2</v>
      </c>
      <c r="G6">
        <f>SUMIFS(GameLog!F:F,GameLog!$D:$D,'KC P'!A6,GameLog!$E:$E,1,GameLog!$C:$C,"KC")</f>
        <v>0</v>
      </c>
      <c r="H6">
        <f>SUMIFS(GameLog!Y:Y,GameLog!$D:$D,'KC P'!$A6,GameLog!$C:$C,"KC")</f>
        <v>0</v>
      </c>
      <c r="I6">
        <f>SUMIFS(GameLog!Z:Z,GameLog!$D:$D,'KC P'!$A6,GameLog!$C:$C,"KC")</f>
        <v>0</v>
      </c>
      <c r="J6">
        <f>SUMIFS(GameLog!AA:AA,GameLog!$D:$D,'KC P'!$A6,GameLog!$C:$C,"KC")</f>
        <v>0</v>
      </c>
      <c r="K6" s="12">
        <f>SUMIFS(GameLog!AB:AB,GameLog!$D:$D,'KC P'!$A6,GameLog!$C:$C,"KC")</f>
        <v>1.6666666666666665</v>
      </c>
      <c r="L6">
        <f>SUMIFS(GameLog!AC:AC,GameLog!$D:$D,'KC P'!$A6,GameLog!$C:$C,"KC")</f>
        <v>3</v>
      </c>
      <c r="M6">
        <f>SUMIFS(GameLog!AD:AD,GameLog!$D:$D,'KC P'!$A6,GameLog!$C:$C,"KC")</f>
        <v>2</v>
      </c>
      <c r="N6">
        <f>SUMIFS(GameLog!AE:AE,GameLog!$D:$D,'KC P'!$A6,GameLog!$C:$C,"KC")</f>
        <v>1</v>
      </c>
      <c r="O6">
        <f>SUMIFS(GameLog!AF:AF,GameLog!$D:$D,'KC P'!$A6,GameLog!$C:$C,"KC")</f>
        <v>0</v>
      </c>
      <c r="P6">
        <f>SUMIFS(GameLog!AG:AG,GameLog!$D:$D,'KC P'!$A6,GameLog!$C:$C,"KC")</f>
        <v>0</v>
      </c>
      <c r="Q6">
        <f>SUMIFS(GameLog!AH:AH,GameLog!$D:$D,'KC P'!$A6,GameLog!$C:$C,"KC")</f>
        <v>0</v>
      </c>
      <c r="R6">
        <f>SUMIFS(GameLog!AI:AI,GameLog!$D:$D,'KC P'!$A6,GameLog!$C:$C,"KC")</f>
        <v>0</v>
      </c>
      <c r="S6">
        <f>SUMIFS(GameLog!AJ:AJ,GameLog!$D:$D,'KC P'!$A6,GameLog!$C:$C,"KC")</f>
        <v>0</v>
      </c>
      <c r="T6">
        <f>SUMIFS(GameLog!AK:AK,GameLog!$D:$D,'KC P'!$A6,GameLog!$C:$C,"KC")</f>
        <v>0</v>
      </c>
      <c r="U6">
        <f>SUMIFS(GameLog!AL:AL,GameLog!$D:$D,'KC P'!$A6,GameLog!$C:$C,"KC")</f>
        <v>0</v>
      </c>
      <c r="V6" s="10">
        <f t="shared" si="2"/>
        <v>1.8000000000000003</v>
      </c>
      <c r="W6" s="11">
        <f t="shared" si="3"/>
        <v>16.200000000000003</v>
      </c>
      <c r="X6" s="11">
        <f t="shared" si="4"/>
        <v>0</v>
      </c>
      <c r="Y6" s="11">
        <f t="shared" si="4"/>
        <v>0</v>
      </c>
      <c r="Z6" s="11">
        <f t="shared" si="5"/>
        <v>0</v>
      </c>
      <c r="AA6" s="11">
        <f t="shared" si="6"/>
        <v>0</v>
      </c>
      <c r="AE6" s="14"/>
    </row>
    <row r="7" spans="1:31">
      <c r="A7" s="14" t="s">
        <v>2791</v>
      </c>
      <c r="B7">
        <f>SUMIFS(GameLog!W:W,GameLog!$D:$D,'KC P'!$A7,GameLog!$C:$C,"KC")</f>
        <v>0</v>
      </c>
      <c r="C7">
        <f>SUMIFS(GameLog!X:X,GameLog!$D:$D,'KC P'!$A7,GameLog!$C:$C,"KC")</f>
        <v>0</v>
      </c>
      <c r="D7" s="8">
        <f t="shared" si="0"/>
        <v>0</v>
      </c>
      <c r="E7" s="10" t="str">
        <f t="shared" si="1"/>
        <v>---</v>
      </c>
      <c r="F7">
        <f>COUNTIFS(GameLog!D:D,'KC P'!A7,GameLog!C:C,"KC",GameLog!E:E,1)</f>
        <v>0</v>
      </c>
      <c r="G7">
        <f>SUMIFS(GameLog!F:F,GameLog!$D:$D,'KC P'!A7,GameLog!$E:$E,1,GameLog!$C:$C,"KC")</f>
        <v>0</v>
      </c>
      <c r="H7">
        <f>SUMIFS(GameLog!Y:Y,GameLog!$D:$D,'KC P'!$A7,GameLog!$C:$C,"KC")</f>
        <v>0</v>
      </c>
      <c r="I7">
        <f>SUMIFS(GameLog!Z:Z,GameLog!$D:$D,'KC P'!$A7,GameLog!$C:$C,"KC")</f>
        <v>0</v>
      </c>
      <c r="J7">
        <f>SUMIFS(GameLog!AA:AA,GameLog!$D:$D,'KC P'!$A7,GameLog!$C:$C,"KC")</f>
        <v>0</v>
      </c>
      <c r="K7" s="12">
        <f>SUMIFS(GameLog!AB:AB,GameLog!$D:$D,'KC P'!$A7,GameLog!$C:$C,"KC")</f>
        <v>0</v>
      </c>
      <c r="L7">
        <f>SUMIFS(GameLog!AC:AC,GameLog!$D:$D,'KC P'!$A7,GameLog!$C:$C,"KC")</f>
        <v>0</v>
      </c>
      <c r="M7">
        <f>SUMIFS(GameLog!AD:AD,GameLog!$D:$D,'KC P'!$A7,GameLog!$C:$C,"KC")</f>
        <v>0</v>
      </c>
      <c r="N7">
        <f>SUMIFS(GameLog!AE:AE,GameLog!$D:$D,'KC P'!$A7,GameLog!$C:$C,"KC")</f>
        <v>0</v>
      </c>
      <c r="O7">
        <f>SUMIFS(GameLog!AF:AF,GameLog!$D:$D,'KC P'!$A7,GameLog!$C:$C,"KC")</f>
        <v>0</v>
      </c>
      <c r="P7">
        <f>SUMIFS(GameLog!AG:AG,GameLog!$D:$D,'KC P'!$A7,GameLog!$C:$C,"KC")</f>
        <v>0</v>
      </c>
      <c r="Q7">
        <f>SUMIFS(GameLog!AH:AH,GameLog!$D:$D,'KC P'!$A7,GameLog!$C:$C,"KC")</f>
        <v>0</v>
      </c>
      <c r="R7">
        <f>SUMIFS(GameLog!AI:AI,GameLog!$D:$D,'KC P'!$A7,GameLog!$C:$C,"KC")</f>
        <v>0</v>
      </c>
      <c r="S7">
        <f>SUMIFS(GameLog!AJ:AJ,GameLog!$D:$D,'KC P'!$A7,GameLog!$C:$C,"KC")</f>
        <v>0</v>
      </c>
      <c r="T7">
        <f>SUMIFS(GameLog!AK:AK,GameLog!$D:$D,'KC P'!$A7,GameLog!$C:$C,"KC")</f>
        <v>0</v>
      </c>
      <c r="U7">
        <f>SUMIFS(GameLog!AL:AL,GameLog!$D:$D,'KC P'!$A7,GameLog!$C:$C,"KC")</f>
        <v>0</v>
      </c>
      <c r="V7" s="10">
        <f t="shared" si="2"/>
        <v>0</v>
      </c>
      <c r="W7" s="11">
        <f t="shared" si="3"/>
        <v>0</v>
      </c>
      <c r="X7" s="11">
        <f t="shared" si="4"/>
        <v>0</v>
      </c>
      <c r="Y7" s="11">
        <f t="shared" si="4"/>
        <v>0</v>
      </c>
      <c r="Z7" s="11">
        <f t="shared" si="5"/>
        <v>0</v>
      </c>
      <c r="AA7" s="11">
        <f t="shared" si="6"/>
        <v>0</v>
      </c>
      <c r="AE7" s="14"/>
    </row>
    <row r="8" spans="1:31">
      <c r="A8" s="14" t="s">
        <v>2792</v>
      </c>
      <c r="B8">
        <f>SUMIFS(GameLog!W:W,GameLog!$D:$D,'KC P'!$A8,GameLog!$C:$C,"KC")</f>
        <v>0</v>
      </c>
      <c r="C8">
        <f>SUMIFS(GameLog!X:X,GameLog!$D:$D,'KC P'!$A8,GameLog!$C:$C,"KC")</f>
        <v>0</v>
      </c>
      <c r="D8" s="8">
        <f t="shared" si="0"/>
        <v>0</v>
      </c>
      <c r="E8" s="10" t="str">
        <f t="shared" si="1"/>
        <v>---</v>
      </c>
      <c r="F8">
        <f>COUNTIFS(GameLog!D:D,'KC P'!A8,GameLog!C:C,"KC",GameLog!E:E,1)</f>
        <v>0</v>
      </c>
      <c r="G8">
        <f>SUMIFS(GameLog!F:F,GameLog!$D:$D,'KC P'!A8,GameLog!$E:$E,1,GameLog!$C:$C,"KC")</f>
        <v>0</v>
      </c>
      <c r="H8">
        <f>SUMIFS(GameLog!Y:Y,GameLog!$D:$D,'KC P'!$A8,GameLog!$C:$C,"KC")</f>
        <v>0</v>
      </c>
      <c r="I8">
        <f>SUMIFS(GameLog!Z:Z,GameLog!$D:$D,'KC P'!$A8,GameLog!$C:$C,"KC")</f>
        <v>0</v>
      </c>
      <c r="J8">
        <f>SUMIFS(GameLog!AA:AA,GameLog!$D:$D,'KC P'!$A8,GameLog!$C:$C,"KC")</f>
        <v>0</v>
      </c>
      <c r="K8" s="12">
        <f>SUMIFS(GameLog!AB:AB,GameLog!$D:$D,'KC P'!$A8,GameLog!$C:$C,"KC")</f>
        <v>0</v>
      </c>
      <c r="L8">
        <f>SUMIFS(GameLog!AC:AC,GameLog!$D:$D,'KC P'!$A8,GameLog!$C:$C,"KC")</f>
        <v>0</v>
      </c>
      <c r="M8">
        <f>SUMIFS(GameLog!AD:AD,GameLog!$D:$D,'KC P'!$A8,GameLog!$C:$C,"KC")</f>
        <v>0</v>
      </c>
      <c r="N8">
        <f>SUMIFS(GameLog!AE:AE,GameLog!$D:$D,'KC P'!$A8,GameLog!$C:$C,"KC")</f>
        <v>0</v>
      </c>
      <c r="O8">
        <f>SUMIFS(GameLog!AF:AF,GameLog!$D:$D,'KC P'!$A8,GameLog!$C:$C,"KC")</f>
        <v>0</v>
      </c>
      <c r="P8">
        <f>SUMIFS(GameLog!AG:AG,GameLog!$D:$D,'KC P'!$A8,GameLog!$C:$C,"KC")</f>
        <v>0</v>
      </c>
      <c r="Q8">
        <f>SUMIFS(GameLog!AH:AH,GameLog!$D:$D,'KC P'!$A8,GameLog!$C:$C,"KC")</f>
        <v>0</v>
      </c>
      <c r="R8">
        <f>SUMIFS(GameLog!AI:AI,GameLog!$D:$D,'KC P'!$A8,GameLog!$C:$C,"KC")</f>
        <v>0</v>
      </c>
      <c r="S8">
        <f>SUMIFS(GameLog!AJ:AJ,GameLog!$D:$D,'KC P'!$A8,GameLog!$C:$C,"KC")</f>
        <v>0</v>
      </c>
      <c r="T8">
        <f>SUMIFS(GameLog!AK:AK,GameLog!$D:$D,'KC P'!$A8,GameLog!$C:$C,"KC")</f>
        <v>0</v>
      </c>
      <c r="U8">
        <f>SUMIFS(GameLog!AL:AL,GameLog!$D:$D,'KC P'!$A8,GameLog!$C:$C,"KC")</f>
        <v>0</v>
      </c>
      <c r="V8" s="10">
        <f t="shared" si="2"/>
        <v>0</v>
      </c>
      <c r="W8" s="11">
        <f t="shared" si="3"/>
        <v>0</v>
      </c>
      <c r="X8" s="11">
        <f t="shared" si="4"/>
        <v>0</v>
      </c>
      <c r="Y8" s="11">
        <f t="shared" si="4"/>
        <v>0</v>
      </c>
      <c r="Z8" s="11">
        <f t="shared" si="5"/>
        <v>0</v>
      </c>
      <c r="AA8" s="11">
        <f t="shared" si="6"/>
        <v>0</v>
      </c>
      <c r="AE8" s="14"/>
    </row>
    <row r="9" spans="1:31">
      <c r="A9" s="14" t="s">
        <v>2779</v>
      </c>
      <c r="B9">
        <f>SUMIFS(GameLog!W:W,GameLog!$D:$D,'KC P'!$A9,GameLog!$C:$C,"KC")</f>
        <v>0</v>
      </c>
      <c r="C9">
        <f>SUMIFS(GameLog!X:X,GameLog!$D:$D,'KC P'!$A9,GameLog!$C:$C,"KC")</f>
        <v>0</v>
      </c>
      <c r="D9" s="8">
        <f t="shared" si="0"/>
        <v>0</v>
      </c>
      <c r="E9" s="10" t="str">
        <f t="shared" si="1"/>
        <v>---</v>
      </c>
      <c r="F9">
        <f>COUNTIFS(GameLog!D:D,'KC P'!A9,GameLog!C:C,"KC",GameLog!E:E,1)</f>
        <v>0</v>
      </c>
      <c r="G9">
        <f>SUMIFS(GameLog!F:F,GameLog!$D:$D,'KC P'!A9,GameLog!$E:$E,1,GameLog!$C:$C,"KC")</f>
        <v>0</v>
      </c>
      <c r="H9">
        <f>SUMIFS(GameLog!Y:Y,GameLog!$D:$D,'KC P'!$A9,GameLog!$C:$C,"KC")</f>
        <v>0</v>
      </c>
      <c r="I9">
        <f>SUMIFS(GameLog!Z:Z,GameLog!$D:$D,'KC P'!$A9,GameLog!$C:$C,"KC")</f>
        <v>0</v>
      </c>
      <c r="J9">
        <f>SUMIFS(GameLog!AA:AA,GameLog!$D:$D,'KC P'!$A9,GameLog!$C:$C,"KC")</f>
        <v>0</v>
      </c>
      <c r="K9" s="12">
        <f>SUMIFS(GameLog!AB:AB,GameLog!$D:$D,'KC P'!$A9,GameLog!$C:$C,"KC")</f>
        <v>0</v>
      </c>
      <c r="L9">
        <f>SUMIFS(GameLog!AC:AC,GameLog!$D:$D,'KC P'!$A9,GameLog!$C:$C,"KC")</f>
        <v>0</v>
      </c>
      <c r="M9">
        <f>SUMIFS(GameLog!AD:AD,GameLog!$D:$D,'KC P'!$A9,GameLog!$C:$C,"KC")</f>
        <v>0</v>
      </c>
      <c r="N9">
        <f>SUMIFS(GameLog!AE:AE,GameLog!$D:$D,'KC P'!$A9,GameLog!$C:$C,"KC")</f>
        <v>0</v>
      </c>
      <c r="O9">
        <f>SUMIFS(GameLog!AF:AF,GameLog!$D:$D,'KC P'!$A9,GameLog!$C:$C,"KC")</f>
        <v>0</v>
      </c>
      <c r="P9">
        <f>SUMIFS(GameLog!AG:AG,GameLog!$D:$D,'KC P'!$A9,GameLog!$C:$C,"KC")</f>
        <v>0</v>
      </c>
      <c r="Q9">
        <f>SUMIFS(GameLog!AH:AH,GameLog!$D:$D,'KC P'!$A9,GameLog!$C:$C,"KC")</f>
        <v>0</v>
      </c>
      <c r="R9">
        <f>SUMIFS(GameLog!AI:AI,GameLog!$D:$D,'KC P'!$A9,GameLog!$C:$C,"KC")</f>
        <v>0</v>
      </c>
      <c r="S9">
        <f>SUMIFS(GameLog!AJ:AJ,GameLog!$D:$D,'KC P'!$A9,GameLog!$C:$C,"KC")</f>
        <v>0</v>
      </c>
      <c r="T9">
        <f>SUMIFS(GameLog!AK:AK,GameLog!$D:$D,'KC P'!$A9,GameLog!$C:$C,"KC")</f>
        <v>0</v>
      </c>
      <c r="U9">
        <f>SUMIFS(GameLog!AL:AL,GameLog!$D:$D,'KC P'!$A9,GameLog!$C:$C,"KC")</f>
        <v>0</v>
      </c>
      <c r="V9" s="10">
        <f t="shared" si="2"/>
        <v>0</v>
      </c>
      <c r="W9" s="11">
        <f t="shared" si="3"/>
        <v>0</v>
      </c>
      <c r="X9" s="11">
        <f t="shared" si="4"/>
        <v>0</v>
      </c>
      <c r="Y9" s="11">
        <f t="shared" si="4"/>
        <v>0</v>
      </c>
      <c r="Z9" s="11">
        <f t="shared" si="5"/>
        <v>0</v>
      </c>
      <c r="AA9" s="11">
        <f t="shared" si="6"/>
        <v>0</v>
      </c>
      <c r="AE9" s="14"/>
    </row>
    <row r="10" spans="1:31">
      <c r="A10" s="14" t="s">
        <v>2782</v>
      </c>
      <c r="B10">
        <f>SUMIFS(GameLog!W:W,GameLog!$D:$D,'KC P'!$A10,GameLog!$C:$C,"KC")</f>
        <v>0</v>
      </c>
      <c r="C10">
        <f>SUMIFS(GameLog!X:X,GameLog!$D:$D,'KC P'!$A10,GameLog!$C:$C,"KC")</f>
        <v>0</v>
      </c>
      <c r="D10" s="8">
        <f t="shared" si="0"/>
        <v>0</v>
      </c>
      <c r="E10" s="10" t="str">
        <f t="shared" si="1"/>
        <v>---</v>
      </c>
      <c r="F10">
        <f>COUNTIFS(GameLog!D:D,'KC P'!A10,GameLog!C:C,"KC",GameLog!E:E,1)</f>
        <v>0</v>
      </c>
      <c r="G10">
        <f>SUMIFS(GameLog!F:F,GameLog!$D:$D,'KC P'!A10,GameLog!$E:$E,1,GameLog!$C:$C,"KC")</f>
        <v>0</v>
      </c>
      <c r="H10">
        <f>SUMIFS(GameLog!Y:Y,GameLog!$D:$D,'KC P'!$A10,GameLog!$C:$C,"KC")</f>
        <v>0</v>
      </c>
      <c r="I10">
        <f>SUMIFS(GameLog!Z:Z,GameLog!$D:$D,'KC P'!$A10,GameLog!$C:$C,"KC")</f>
        <v>0</v>
      </c>
      <c r="J10">
        <f>SUMIFS(GameLog!AA:AA,GameLog!$D:$D,'KC P'!$A10,GameLog!$C:$C,"KC")</f>
        <v>0</v>
      </c>
      <c r="K10" s="12">
        <f>SUMIFS(GameLog!AB:AB,GameLog!$D:$D,'KC P'!$A10,GameLog!$C:$C,"KC")</f>
        <v>0</v>
      </c>
      <c r="L10">
        <f>SUMIFS(GameLog!AC:AC,GameLog!$D:$D,'KC P'!$A10,GameLog!$C:$C,"KC")</f>
        <v>0</v>
      </c>
      <c r="M10">
        <f>SUMIFS(GameLog!AD:AD,GameLog!$D:$D,'KC P'!$A10,GameLog!$C:$C,"KC")</f>
        <v>0</v>
      </c>
      <c r="N10">
        <f>SUMIFS(GameLog!AE:AE,GameLog!$D:$D,'KC P'!$A10,GameLog!$C:$C,"KC")</f>
        <v>0</v>
      </c>
      <c r="O10">
        <f>SUMIFS(GameLog!AF:AF,GameLog!$D:$D,'KC P'!$A10,GameLog!$C:$C,"KC")</f>
        <v>0</v>
      </c>
      <c r="P10">
        <f>SUMIFS(GameLog!AG:AG,GameLog!$D:$D,'KC P'!$A10,GameLog!$C:$C,"KC")</f>
        <v>0</v>
      </c>
      <c r="Q10">
        <f>SUMIFS(GameLog!AH:AH,GameLog!$D:$D,'KC P'!$A10,GameLog!$C:$C,"KC")</f>
        <v>0</v>
      </c>
      <c r="R10">
        <f>SUMIFS(GameLog!AI:AI,GameLog!$D:$D,'KC P'!$A10,GameLog!$C:$C,"KC")</f>
        <v>0</v>
      </c>
      <c r="S10">
        <f>SUMIFS(GameLog!AJ:AJ,GameLog!$D:$D,'KC P'!$A10,GameLog!$C:$C,"KC")</f>
        <v>0</v>
      </c>
      <c r="T10">
        <f>SUMIFS(GameLog!AK:AK,GameLog!$D:$D,'KC P'!$A10,GameLog!$C:$C,"KC")</f>
        <v>0</v>
      </c>
      <c r="U10">
        <f>SUMIFS(GameLog!AL:AL,GameLog!$D:$D,'KC P'!$A10,GameLog!$C:$C,"KC")</f>
        <v>0</v>
      </c>
      <c r="V10" s="10">
        <f t="shared" si="2"/>
        <v>0</v>
      </c>
      <c r="W10" s="11">
        <f t="shared" si="3"/>
        <v>0</v>
      </c>
      <c r="X10" s="11">
        <f t="shared" si="4"/>
        <v>0</v>
      </c>
      <c r="Y10" s="11">
        <f t="shared" si="4"/>
        <v>0</v>
      </c>
      <c r="Z10" s="11">
        <f t="shared" si="5"/>
        <v>0</v>
      </c>
      <c r="AA10" s="11">
        <f t="shared" si="6"/>
        <v>0</v>
      </c>
      <c r="AE10" s="14"/>
    </row>
    <row r="11" spans="1:31">
      <c r="A11" s="14" t="s">
        <v>2780</v>
      </c>
      <c r="B11">
        <f>SUMIFS(GameLog!W:W,GameLog!$D:$D,'KC P'!$A11,GameLog!$C:$C,"KC")</f>
        <v>0</v>
      </c>
      <c r="C11">
        <f>SUMIFS(GameLog!X:X,GameLog!$D:$D,'KC P'!$A11,GameLog!$C:$C,"KC")</f>
        <v>1</v>
      </c>
      <c r="D11" s="8">
        <f t="shared" si="0"/>
        <v>0</v>
      </c>
      <c r="E11" s="10">
        <f t="shared" si="1"/>
        <v>21.6</v>
      </c>
      <c r="F11">
        <f>COUNTIFS(GameLog!D:D,'KC P'!A11,GameLog!C:C,"KC",GameLog!E:E,1)</f>
        <v>2</v>
      </c>
      <c r="G11">
        <f>SUMIFS(GameLog!F:F,GameLog!$D:$D,'KC P'!A11,GameLog!$E:$E,1,GameLog!$C:$C,"KC")</f>
        <v>0</v>
      </c>
      <c r="H11">
        <f>SUMIFS(GameLog!Y:Y,GameLog!$D:$D,'KC P'!$A11,GameLog!$C:$C,"KC")</f>
        <v>0</v>
      </c>
      <c r="I11">
        <f>SUMIFS(GameLog!Z:Z,GameLog!$D:$D,'KC P'!$A11,GameLog!$C:$C,"KC")</f>
        <v>0</v>
      </c>
      <c r="J11">
        <f>SUMIFS(GameLog!AA:AA,GameLog!$D:$D,'KC P'!$A11,GameLog!$C:$C,"KC")</f>
        <v>0</v>
      </c>
      <c r="K11" s="12">
        <f>SUMIFS(GameLog!AB:AB,GameLog!$D:$D,'KC P'!$A11,GameLog!$C:$C,"KC")</f>
        <v>1.6666666666666665</v>
      </c>
      <c r="L11">
        <f>SUMIFS(GameLog!AC:AC,GameLog!$D:$D,'KC P'!$A11,GameLog!$C:$C,"KC")</f>
        <v>5</v>
      </c>
      <c r="M11">
        <f>SUMIFS(GameLog!AD:AD,GameLog!$D:$D,'KC P'!$A11,GameLog!$C:$C,"KC")</f>
        <v>4</v>
      </c>
      <c r="N11">
        <f>SUMIFS(GameLog!AE:AE,GameLog!$D:$D,'KC P'!$A11,GameLog!$C:$C,"KC")</f>
        <v>4</v>
      </c>
      <c r="O11">
        <f>SUMIFS(GameLog!AF:AF,GameLog!$D:$D,'KC P'!$A11,GameLog!$C:$C,"KC")</f>
        <v>0</v>
      </c>
      <c r="P11">
        <f>SUMIFS(GameLog!AG:AG,GameLog!$D:$D,'KC P'!$A11,GameLog!$C:$C,"KC")</f>
        <v>2</v>
      </c>
      <c r="Q11">
        <f>SUMIFS(GameLog!AH:AH,GameLog!$D:$D,'KC P'!$A11,GameLog!$C:$C,"KC")</f>
        <v>0</v>
      </c>
      <c r="R11">
        <f>SUMIFS(GameLog!AI:AI,GameLog!$D:$D,'KC P'!$A11,GameLog!$C:$C,"KC")</f>
        <v>1</v>
      </c>
      <c r="S11">
        <f>SUMIFS(GameLog!AJ:AJ,GameLog!$D:$D,'KC P'!$A11,GameLog!$C:$C,"KC")</f>
        <v>0</v>
      </c>
      <c r="T11">
        <f>SUMIFS(GameLog!AK:AK,GameLog!$D:$D,'KC P'!$A11,GameLog!$C:$C,"KC")</f>
        <v>0</v>
      </c>
      <c r="U11">
        <f>SUMIFS(GameLog!AL:AL,GameLog!$D:$D,'KC P'!$A11,GameLog!$C:$C,"KC")</f>
        <v>0</v>
      </c>
      <c r="V11" s="10">
        <f t="shared" si="2"/>
        <v>4.2</v>
      </c>
      <c r="W11" s="11">
        <f t="shared" si="3"/>
        <v>27.000000000000004</v>
      </c>
      <c r="X11" s="11">
        <f t="shared" si="4"/>
        <v>0</v>
      </c>
      <c r="Y11" s="11">
        <f t="shared" si="4"/>
        <v>10.8</v>
      </c>
      <c r="Z11" s="11">
        <f t="shared" si="5"/>
        <v>5.4</v>
      </c>
      <c r="AA11" s="11">
        <f t="shared" si="6"/>
        <v>0.5</v>
      </c>
      <c r="AE11" s="14"/>
    </row>
    <row r="12" spans="1:31">
      <c r="A12" s="14" t="s">
        <v>2789</v>
      </c>
      <c r="B12">
        <f>SUMIFS(GameLog!W:W,GameLog!$D:$D,'KC P'!$A12,GameLog!$C:$C,"KC")</f>
        <v>0</v>
      </c>
      <c r="C12">
        <f>SUMIFS(GameLog!X:X,GameLog!$D:$D,'KC P'!$A12,GameLog!$C:$C,"KC")</f>
        <v>0</v>
      </c>
      <c r="D12" s="8">
        <f t="shared" si="0"/>
        <v>0</v>
      </c>
      <c r="E12" s="10">
        <f t="shared" si="1"/>
        <v>0</v>
      </c>
      <c r="F12">
        <f>COUNTIFS(GameLog!D:D,'KC P'!A12,GameLog!C:C,"KC",GameLog!E:E,1)</f>
        <v>1</v>
      </c>
      <c r="G12">
        <f>SUMIFS(GameLog!F:F,GameLog!$D:$D,'KC P'!A12,GameLog!$E:$E,1,GameLog!$C:$C,"KC")</f>
        <v>0</v>
      </c>
      <c r="H12">
        <f>SUMIFS(GameLog!Y:Y,GameLog!$D:$D,'KC P'!$A12,GameLog!$C:$C,"KC")</f>
        <v>0</v>
      </c>
      <c r="I12">
        <f>SUMIFS(GameLog!Z:Z,GameLog!$D:$D,'KC P'!$A12,GameLog!$C:$C,"KC")</f>
        <v>0</v>
      </c>
      <c r="J12">
        <f>SUMIFS(GameLog!AA:AA,GameLog!$D:$D,'KC P'!$A12,GameLog!$C:$C,"KC")</f>
        <v>0</v>
      </c>
      <c r="K12" s="12">
        <f>SUMIFS(GameLog!AB:AB,GameLog!$D:$D,'KC P'!$A12,GameLog!$C:$C,"KC")</f>
        <v>1</v>
      </c>
      <c r="L12">
        <f>SUMIFS(GameLog!AC:AC,GameLog!$D:$D,'KC P'!$A12,GameLog!$C:$C,"KC")</f>
        <v>1</v>
      </c>
      <c r="M12">
        <f>SUMIFS(GameLog!AD:AD,GameLog!$D:$D,'KC P'!$A12,GameLog!$C:$C,"KC")</f>
        <v>0</v>
      </c>
      <c r="N12">
        <f>SUMIFS(GameLog!AE:AE,GameLog!$D:$D,'KC P'!$A12,GameLog!$C:$C,"KC")</f>
        <v>0</v>
      </c>
      <c r="O12">
        <f>SUMIFS(GameLog!AF:AF,GameLog!$D:$D,'KC P'!$A12,GameLog!$C:$C,"KC")</f>
        <v>0</v>
      </c>
      <c r="P12">
        <f>SUMIFS(GameLog!AG:AG,GameLog!$D:$D,'KC P'!$A12,GameLog!$C:$C,"KC")</f>
        <v>0</v>
      </c>
      <c r="Q12">
        <f>SUMIFS(GameLog!AH:AH,GameLog!$D:$D,'KC P'!$A12,GameLog!$C:$C,"KC")</f>
        <v>0</v>
      </c>
      <c r="R12">
        <f>SUMIFS(GameLog!AI:AI,GameLog!$D:$D,'KC P'!$A12,GameLog!$C:$C,"KC")</f>
        <v>0</v>
      </c>
      <c r="S12">
        <f>SUMIFS(GameLog!AJ:AJ,GameLog!$D:$D,'KC P'!$A12,GameLog!$C:$C,"KC")</f>
        <v>2</v>
      </c>
      <c r="T12">
        <f>SUMIFS(GameLog!AK:AK,GameLog!$D:$D,'KC P'!$A12,GameLog!$C:$C,"KC")</f>
        <v>0</v>
      </c>
      <c r="U12">
        <f>SUMIFS(GameLog!AL:AL,GameLog!$D:$D,'KC P'!$A12,GameLog!$C:$C,"KC")</f>
        <v>0</v>
      </c>
      <c r="V12" s="10">
        <f t="shared" si="2"/>
        <v>1</v>
      </c>
      <c r="W12" s="11">
        <f t="shared" si="3"/>
        <v>9</v>
      </c>
      <c r="X12" s="11">
        <f t="shared" si="4"/>
        <v>0</v>
      </c>
      <c r="Y12" s="11">
        <f t="shared" si="4"/>
        <v>0</v>
      </c>
      <c r="Z12" s="11">
        <f t="shared" si="5"/>
        <v>0</v>
      </c>
      <c r="AA12" s="11">
        <f t="shared" si="6"/>
        <v>0</v>
      </c>
      <c r="AE12" s="14"/>
    </row>
    <row r="13" spans="1:31">
      <c r="A13" s="14" t="s">
        <v>2452</v>
      </c>
      <c r="B13">
        <f>SUMIFS(GameLog!W:W,GameLog!$D:$D,'KC P'!$A13,GameLog!$C:$C,"KC")</f>
        <v>1</v>
      </c>
      <c r="C13">
        <f>SUMIFS(GameLog!X:X,GameLog!$D:$D,'KC P'!$A13,GameLog!$C:$C,"KC")</f>
        <v>0</v>
      </c>
      <c r="D13" s="8">
        <f t="shared" si="0"/>
        <v>1</v>
      </c>
      <c r="E13" s="10">
        <f t="shared" si="1"/>
        <v>0</v>
      </c>
      <c r="F13">
        <f>COUNTIFS(GameLog!D:D,'KC P'!A13,GameLog!C:C,"KC",GameLog!E:E,1)</f>
        <v>2</v>
      </c>
      <c r="G13">
        <f>SUMIFS(GameLog!F:F,GameLog!$D:$D,'KC P'!A13,GameLog!$E:$E,1,GameLog!$C:$C,"KC")</f>
        <v>0</v>
      </c>
      <c r="H13">
        <f>SUMIFS(GameLog!Y:Y,GameLog!$D:$D,'KC P'!$A13,GameLog!$C:$C,"KC")</f>
        <v>0</v>
      </c>
      <c r="I13">
        <f>SUMIFS(GameLog!Z:Z,GameLog!$D:$D,'KC P'!$A13,GameLog!$C:$C,"KC")</f>
        <v>0</v>
      </c>
      <c r="J13">
        <f>SUMIFS(GameLog!AA:AA,GameLog!$D:$D,'KC P'!$A13,GameLog!$C:$C,"KC")</f>
        <v>0</v>
      </c>
      <c r="K13" s="12">
        <f>SUMIFS(GameLog!AB:AB,GameLog!$D:$D,'KC P'!$A13,GameLog!$C:$C,"KC")</f>
        <v>1.6666666666666665</v>
      </c>
      <c r="L13">
        <f>SUMIFS(GameLog!AC:AC,GameLog!$D:$D,'KC P'!$A13,GameLog!$C:$C,"KC")</f>
        <v>1</v>
      </c>
      <c r="M13">
        <f>SUMIFS(GameLog!AD:AD,GameLog!$D:$D,'KC P'!$A13,GameLog!$C:$C,"KC")</f>
        <v>0</v>
      </c>
      <c r="N13">
        <f>SUMIFS(GameLog!AE:AE,GameLog!$D:$D,'KC P'!$A13,GameLog!$C:$C,"KC")</f>
        <v>0</v>
      </c>
      <c r="O13">
        <f>SUMIFS(GameLog!AF:AF,GameLog!$D:$D,'KC P'!$A13,GameLog!$C:$C,"KC")</f>
        <v>0</v>
      </c>
      <c r="P13">
        <f>SUMIFS(GameLog!AG:AG,GameLog!$D:$D,'KC P'!$A13,GameLog!$C:$C,"KC")</f>
        <v>2</v>
      </c>
      <c r="Q13">
        <f>SUMIFS(GameLog!AH:AH,GameLog!$D:$D,'KC P'!$A13,GameLog!$C:$C,"KC")</f>
        <v>0</v>
      </c>
      <c r="R13">
        <f>SUMIFS(GameLog!AI:AI,GameLog!$D:$D,'KC P'!$A13,GameLog!$C:$C,"KC")</f>
        <v>0</v>
      </c>
      <c r="S13">
        <f>SUMIFS(GameLog!AJ:AJ,GameLog!$D:$D,'KC P'!$A13,GameLog!$C:$C,"KC")</f>
        <v>0</v>
      </c>
      <c r="T13">
        <f>SUMIFS(GameLog!AK:AK,GameLog!$D:$D,'KC P'!$A13,GameLog!$C:$C,"KC")</f>
        <v>0</v>
      </c>
      <c r="U13">
        <f>SUMIFS(GameLog!AL:AL,GameLog!$D:$D,'KC P'!$A13,GameLog!$C:$C,"KC")</f>
        <v>0</v>
      </c>
      <c r="V13" s="10">
        <f t="shared" si="2"/>
        <v>1.8000000000000003</v>
      </c>
      <c r="W13" s="11">
        <f t="shared" si="3"/>
        <v>5.4</v>
      </c>
      <c r="X13" s="11">
        <f t="shared" si="4"/>
        <v>0</v>
      </c>
      <c r="Y13" s="11">
        <f t="shared" si="4"/>
        <v>10.8</v>
      </c>
      <c r="Z13" s="11">
        <f t="shared" si="5"/>
        <v>0</v>
      </c>
      <c r="AA13" s="11">
        <f t="shared" si="6"/>
        <v>0</v>
      </c>
      <c r="AE13" s="14"/>
    </row>
    <row r="14" spans="1:31">
      <c r="A14" s="14" t="s">
        <v>2775</v>
      </c>
      <c r="B14">
        <f>SUMIFS(GameLog!W:W,GameLog!$D:$D,'KC P'!$A14,GameLog!$C:$C,"KC")</f>
        <v>0</v>
      </c>
      <c r="C14">
        <f>SUMIFS(GameLog!X:X,GameLog!$D:$D,'KC P'!$A14,GameLog!$C:$C,"KC")</f>
        <v>0</v>
      </c>
      <c r="D14" s="8">
        <f t="shared" si="0"/>
        <v>0</v>
      </c>
      <c r="E14" s="10" t="str">
        <f t="shared" si="1"/>
        <v>---</v>
      </c>
      <c r="F14">
        <f>COUNTIFS(GameLog!D:D,'KC P'!A14,GameLog!C:C,"KC",GameLog!E:E,1)</f>
        <v>0</v>
      </c>
      <c r="G14">
        <f>SUMIFS(GameLog!F:F,GameLog!$D:$D,'KC P'!A14,GameLog!$E:$E,1,GameLog!$C:$C,"KC")</f>
        <v>0</v>
      </c>
      <c r="H14">
        <f>SUMIFS(GameLog!Y:Y,GameLog!$D:$D,'KC P'!$A14,GameLog!$C:$C,"KC")</f>
        <v>0</v>
      </c>
      <c r="I14">
        <f>SUMIFS(GameLog!Z:Z,GameLog!$D:$D,'KC P'!$A14,GameLog!$C:$C,"KC")</f>
        <v>0</v>
      </c>
      <c r="J14">
        <f>SUMIFS(GameLog!AA:AA,GameLog!$D:$D,'KC P'!$A14,GameLog!$C:$C,"KC")</f>
        <v>0</v>
      </c>
      <c r="K14" s="12">
        <f>SUMIFS(GameLog!AB:AB,GameLog!$D:$D,'KC P'!$A14,GameLog!$C:$C,"KC")</f>
        <v>0</v>
      </c>
      <c r="L14">
        <f>SUMIFS(GameLog!AC:AC,GameLog!$D:$D,'KC P'!$A14,GameLog!$C:$C,"KC")</f>
        <v>0</v>
      </c>
      <c r="M14">
        <f>SUMIFS(GameLog!AD:AD,GameLog!$D:$D,'KC P'!$A14,GameLog!$C:$C,"KC")</f>
        <v>0</v>
      </c>
      <c r="N14">
        <f>SUMIFS(GameLog!AE:AE,GameLog!$D:$D,'KC P'!$A14,GameLog!$C:$C,"KC")</f>
        <v>0</v>
      </c>
      <c r="O14">
        <f>SUMIFS(GameLog!AF:AF,GameLog!$D:$D,'KC P'!$A14,GameLog!$C:$C,"KC")</f>
        <v>0</v>
      </c>
      <c r="P14">
        <f>SUMIFS(GameLog!AG:AG,GameLog!$D:$D,'KC P'!$A14,GameLog!$C:$C,"KC")</f>
        <v>0</v>
      </c>
      <c r="Q14">
        <f>SUMIFS(GameLog!AH:AH,GameLog!$D:$D,'KC P'!$A14,GameLog!$C:$C,"KC")</f>
        <v>0</v>
      </c>
      <c r="R14">
        <f>SUMIFS(GameLog!AI:AI,GameLog!$D:$D,'KC P'!$A14,GameLog!$C:$C,"KC")</f>
        <v>0</v>
      </c>
      <c r="S14">
        <f>SUMIFS(GameLog!AJ:AJ,GameLog!$D:$D,'KC P'!$A14,GameLog!$C:$C,"KC")</f>
        <v>0</v>
      </c>
      <c r="T14">
        <f>SUMIFS(GameLog!AK:AK,GameLog!$D:$D,'KC P'!$A14,GameLog!$C:$C,"KC")</f>
        <v>0</v>
      </c>
      <c r="U14">
        <f>SUMIFS(GameLog!AL:AL,GameLog!$D:$D,'KC P'!$A14,GameLog!$C:$C,"KC")</f>
        <v>0</v>
      </c>
      <c r="V14" s="10">
        <f t="shared" si="2"/>
        <v>0</v>
      </c>
      <c r="W14" s="11">
        <f t="shared" si="3"/>
        <v>0</v>
      </c>
      <c r="X14" s="11">
        <f t="shared" si="4"/>
        <v>0</v>
      </c>
      <c r="Y14" s="11">
        <f t="shared" si="4"/>
        <v>0</v>
      </c>
      <c r="Z14" s="11">
        <f t="shared" si="5"/>
        <v>0</v>
      </c>
      <c r="AA14" s="11">
        <f t="shared" si="6"/>
        <v>0</v>
      </c>
      <c r="AE14" s="14"/>
    </row>
    <row r="15" spans="1:31">
      <c r="A15" s="14" t="s">
        <v>2772</v>
      </c>
      <c r="B15">
        <f>SUMIFS(GameLog!W:W,GameLog!$D:$D,'KC P'!$A15,GameLog!$C:$C,"KC")</f>
        <v>0</v>
      </c>
      <c r="C15">
        <f>SUMIFS(GameLog!X:X,GameLog!$D:$D,'KC P'!$A15,GameLog!$C:$C,"KC")</f>
        <v>0</v>
      </c>
      <c r="D15" s="8">
        <f t="shared" si="0"/>
        <v>0</v>
      </c>
      <c r="E15" s="10" t="str">
        <f t="shared" si="1"/>
        <v>---</v>
      </c>
      <c r="F15">
        <f>COUNTIFS(GameLog!D:D,'KC P'!A15,GameLog!C:C,"KC",GameLog!E:E,1)</f>
        <v>0</v>
      </c>
      <c r="G15">
        <f>SUMIFS(GameLog!F:F,GameLog!$D:$D,'KC P'!A15,GameLog!$E:$E,1,GameLog!$C:$C,"KC")</f>
        <v>0</v>
      </c>
      <c r="H15">
        <f>SUMIFS(GameLog!Y:Y,GameLog!$D:$D,'KC P'!$A15,GameLog!$C:$C,"KC")</f>
        <v>0</v>
      </c>
      <c r="I15">
        <f>SUMIFS(GameLog!Z:Z,GameLog!$D:$D,'KC P'!$A15,GameLog!$C:$C,"KC")</f>
        <v>0</v>
      </c>
      <c r="J15">
        <f>SUMIFS(GameLog!AA:AA,GameLog!$D:$D,'KC P'!$A15,GameLog!$C:$C,"KC")</f>
        <v>0</v>
      </c>
      <c r="K15" s="12">
        <f>SUMIFS(GameLog!AB:AB,GameLog!$D:$D,'KC P'!$A15,GameLog!$C:$C,"KC")</f>
        <v>0</v>
      </c>
      <c r="L15">
        <f>SUMIFS(GameLog!AC:AC,GameLog!$D:$D,'KC P'!$A15,GameLog!$C:$C,"KC")</f>
        <v>0</v>
      </c>
      <c r="M15">
        <f>SUMIFS(GameLog!AD:AD,GameLog!$D:$D,'KC P'!$A15,GameLog!$C:$C,"KC")</f>
        <v>0</v>
      </c>
      <c r="N15">
        <f>SUMIFS(GameLog!AE:AE,GameLog!$D:$D,'KC P'!$A15,GameLog!$C:$C,"KC")</f>
        <v>0</v>
      </c>
      <c r="O15">
        <f>SUMIFS(GameLog!AF:AF,GameLog!$D:$D,'KC P'!$A15,GameLog!$C:$C,"KC")</f>
        <v>0</v>
      </c>
      <c r="P15">
        <f>SUMIFS(GameLog!AG:AG,GameLog!$D:$D,'KC P'!$A15,GameLog!$C:$C,"KC")</f>
        <v>0</v>
      </c>
      <c r="Q15">
        <f>SUMIFS(GameLog!AH:AH,GameLog!$D:$D,'KC P'!$A15,GameLog!$C:$C,"KC")</f>
        <v>0</v>
      </c>
      <c r="R15">
        <f>SUMIFS(GameLog!AI:AI,GameLog!$D:$D,'KC P'!$A15,GameLog!$C:$C,"KC")</f>
        <v>0</v>
      </c>
      <c r="S15">
        <f>SUMIFS(GameLog!AJ:AJ,GameLog!$D:$D,'KC P'!$A15,GameLog!$C:$C,"KC")</f>
        <v>0</v>
      </c>
      <c r="T15">
        <f>SUMIFS(GameLog!AK:AK,GameLog!$D:$D,'KC P'!$A15,GameLog!$C:$C,"KC")</f>
        <v>0</v>
      </c>
      <c r="U15">
        <f>SUMIFS(GameLog!AL:AL,GameLog!$D:$D,'KC P'!$A15,GameLog!$C:$C,"KC")</f>
        <v>0</v>
      </c>
      <c r="V15" s="10">
        <f t="shared" si="2"/>
        <v>0</v>
      </c>
      <c r="W15" s="11">
        <f t="shared" si="3"/>
        <v>0</v>
      </c>
      <c r="X15" s="11">
        <f t="shared" si="4"/>
        <v>0</v>
      </c>
      <c r="Y15" s="11">
        <f t="shared" si="4"/>
        <v>0</v>
      </c>
      <c r="Z15" s="11">
        <f t="shared" si="5"/>
        <v>0</v>
      </c>
      <c r="AA15" s="11">
        <f t="shared" si="6"/>
        <v>0</v>
      </c>
      <c r="AE15" s="14"/>
    </row>
    <row r="16" spans="1:31">
      <c r="A16" s="14" t="s">
        <v>2774</v>
      </c>
      <c r="B16">
        <f>SUMIFS(GameLog!W:W,GameLog!$D:$D,'KC P'!$A16,GameLog!$C:$C,"KC")</f>
        <v>0</v>
      </c>
      <c r="C16">
        <f>SUMIFS(GameLog!X:X,GameLog!$D:$D,'KC P'!$A16,GameLog!$C:$C,"KC")</f>
        <v>0</v>
      </c>
      <c r="D16" s="8">
        <f t="shared" si="0"/>
        <v>0</v>
      </c>
      <c r="E16" s="10" t="str">
        <f t="shared" si="1"/>
        <v>---</v>
      </c>
      <c r="F16">
        <f>COUNTIFS(GameLog!D:D,'KC P'!A16,GameLog!C:C,"KC",GameLog!E:E,1)</f>
        <v>0</v>
      </c>
      <c r="G16">
        <f>SUMIFS(GameLog!F:F,GameLog!$D:$D,'KC P'!A16,GameLog!$E:$E,1,GameLog!$C:$C,"KC")</f>
        <v>0</v>
      </c>
      <c r="H16">
        <f>SUMIFS(GameLog!Y:Y,GameLog!$D:$D,'KC P'!$A16,GameLog!$C:$C,"KC")</f>
        <v>0</v>
      </c>
      <c r="I16">
        <f>SUMIFS(GameLog!Z:Z,GameLog!$D:$D,'KC P'!$A16,GameLog!$C:$C,"KC")</f>
        <v>0</v>
      </c>
      <c r="J16">
        <f>SUMIFS(GameLog!AA:AA,GameLog!$D:$D,'KC P'!$A16,GameLog!$C:$C,"KC")</f>
        <v>0</v>
      </c>
      <c r="K16" s="12">
        <f>SUMIFS(GameLog!AB:AB,GameLog!$D:$D,'KC P'!$A16,GameLog!$C:$C,"KC")</f>
        <v>0</v>
      </c>
      <c r="L16">
        <f>SUMIFS(GameLog!AC:AC,GameLog!$D:$D,'KC P'!$A16,GameLog!$C:$C,"KC")</f>
        <v>0</v>
      </c>
      <c r="M16">
        <f>SUMIFS(GameLog!AD:AD,GameLog!$D:$D,'KC P'!$A16,GameLog!$C:$C,"KC")</f>
        <v>0</v>
      </c>
      <c r="N16">
        <f>SUMIFS(GameLog!AE:AE,GameLog!$D:$D,'KC P'!$A16,GameLog!$C:$C,"KC")</f>
        <v>0</v>
      </c>
      <c r="O16">
        <f>SUMIFS(GameLog!AF:AF,GameLog!$D:$D,'KC P'!$A16,GameLog!$C:$C,"KC")</f>
        <v>0</v>
      </c>
      <c r="P16">
        <f>SUMIFS(GameLog!AG:AG,GameLog!$D:$D,'KC P'!$A16,GameLog!$C:$C,"KC")</f>
        <v>0</v>
      </c>
      <c r="Q16">
        <f>SUMIFS(GameLog!AH:AH,GameLog!$D:$D,'KC P'!$A16,GameLog!$C:$C,"KC")</f>
        <v>0</v>
      </c>
      <c r="R16">
        <f>SUMIFS(GameLog!AI:AI,GameLog!$D:$D,'KC P'!$A16,GameLog!$C:$C,"KC")</f>
        <v>0</v>
      </c>
      <c r="S16">
        <f>SUMIFS(GameLog!AJ:AJ,GameLog!$D:$D,'KC P'!$A16,GameLog!$C:$C,"KC")</f>
        <v>0</v>
      </c>
      <c r="T16">
        <f>SUMIFS(GameLog!AK:AK,GameLog!$D:$D,'KC P'!$A16,GameLog!$C:$C,"KC")</f>
        <v>0</v>
      </c>
      <c r="U16">
        <f>SUMIFS(GameLog!AL:AL,GameLog!$D:$D,'KC P'!$A16,GameLog!$C:$C,"KC")</f>
        <v>0</v>
      </c>
      <c r="V16" s="10">
        <f t="shared" si="2"/>
        <v>0</v>
      </c>
      <c r="W16" s="11">
        <f t="shared" si="3"/>
        <v>0</v>
      </c>
      <c r="X16" s="11">
        <f t="shared" si="4"/>
        <v>0</v>
      </c>
      <c r="Y16" s="11">
        <f t="shared" si="4"/>
        <v>0</v>
      </c>
      <c r="Z16" s="11">
        <f t="shared" si="5"/>
        <v>0</v>
      </c>
      <c r="AA16" s="11">
        <f t="shared" si="6"/>
        <v>0</v>
      </c>
      <c r="AE16" s="14"/>
    </row>
    <row r="17" spans="1:31">
      <c r="A17" s="14" t="s">
        <v>2794</v>
      </c>
      <c r="B17">
        <f>SUMIFS(GameLog!W:W,GameLog!$D:$D,'KC P'!$A17,GameLog!$C:$C,"KC")</f>
        <v>0</v>
      </c>
      <c r="C17">
        <f>SUMIFS(GameLog!X:X,GameLog!$D:$D,'KC P'!$A17,GameLog!$C:$C,"KC")</f>
        <v>0</v>
      </c>
      <c r="D17" s="8">
        <f t="shared" si="0"/>
        <v>0</v>
      </c>
      <c r="E17" s="10">
        <f t="shared" si="1"/>
        <v>0</v>
      </c>
      <c r="F17">
        <f>COUNTIFS(GameLog!D:D,'KC P'!A17,GameLog!C:C,"KC",GameLog!E:E,1)</f>
        <v>2</v>
      </c>
      <c r="G17">
        <f>SUMIFS(GameLog!F:F,GameLog!$D:$D,'KC P'!A17,GameLog!$E:$E,1,GameLog!$C:$C,"KC")</f>
        <v>0</v>
      </c>
      <c r="H17">
        <f>SUMIFS(GameLog!Y:Y,GameLog!$D:$D,'KC P'!$A17,GameLog!$C:$C,"KC")</f>
        <v>0</v>
      </c>
      <c r="I17">
        <f>SUMIFS(GameLog!Z:Z,GameLog!$D:$D,'KC P'!$A17,GameLog!$C:$C,"KC")</f>
        <v>0</v>
      </c>
      <c r="J17">
        <f>SUMIFS(GameLog!AA:AA,GameLog!$D:$D,'KC P'!$A17,GameLog!$C:$C,"KC")</f>
        <v>0</v>
      </c>
      <c r="K17" s="12">
        <f>SUMIFS(GameLog!AB:AB,GameLog!$D:$D,'KC P'!$A17,GameLog!$C:$C,"KC")</f>
        <v>2.6666666666666665</v>
      </c>
      <c r="L17">
        <f>SUMIFS(GameLog!AC:AC,GameLog!$D:$D,'KC P'!$A17,GameLog!$C:$C,"KC")</f>
        <v>2</v>
      </c>
      <c r="M17">
        <f>SUMIFS(GameLog!AD:AD,GameLog!$D:$D,'KC P'!$A17,GameLog!$C:$C,"KC")</f>
        <v>0</v>
      </c>
      <c r="N17">
        <f>SUMIFS(GameLog!AE:AE,GameLog!$D:$D,'KC P'!$A17,GameLog!$C:$C,"KC")</f>
        <v>0</v>
      </c>
      <c r="O17">
        <f>SUMIFS(GameLog!AF:AF,GameLog!$D:$D,'KC P'!$A17,GameLog!$C:$C,"KC")</f>
        <v>0</v>
      </c>
      <c r="P17">
        <f>SUMIFS(GameLog!AG:AG,GameLog!$D:$D,'KC P'!$A17,GameLog!$C:$C,"KC")</f>
        <v>0</v>
      </c>
      <c r="Q17">
        <f>SUMIFS(GameLog!AH:AH,GameLog!$D:$D,'KC P'!$A17,GameLog!$C:$C,"KC")</f>
        <v>0</v>
      </c>
      <c r="R17">
        <f>SUMIFS(GameLog!AI:AI,GameLog!$D:$D,'KC P'!$A17,GameLog!$C:$C,"KC")</f>
        <v>1</v>
      </c>
      <c r="S17">
        <f>SUMIFS(GameLog!AJ:AJ,GameLog!$D:$D,'KC P'!$A17,GameLog!$C:$C,"KC")</f>
        <v>0</v>
      </c>
      <c r="T17">
        <f>SUMIFS(GameLog!AK:AK,GameLog!$D:$D,'KC P'!$A17,GameLog!$C:$C,"KC")</f>
        <v>0</v>
      </c>
      <c r="U17">
        <f>SUMIFS(GameLog!AL:AL,GameLog!$D:$D,'KC P'!$A17,GameLog!$C:$C,"KC")</f>
        <v>0</v>
      </c>
      <c r="V17" s="10">
        <f t="shared" si="2"/>
        <v>0.75</v>
      </c>
      <c r="W17" s="11">
        <f t="shared" si="3"/>
        <v>6.75</v>
      </c>
      <c r="X17" s="11">
        <f t="shared" si="4"/>
        <v>0</v>
      </c>
      <c r="Y17" s="11">
        <f t="shared" si="4"/>
        <v>0</v>
      </c>
      <c r="Z17" s="11">
        <f t="shared" si="5"/>
        <v>3.375</v>
      </c>
      <c r="AA17" s="11">
        <f t="shared" si="6"/>
        <v>0</v>
      </c>
      <c r="AE17" s="14"/>
    </row>
    <row r="18" spans="1:31">
      <c r="A18" s="14" t="s">
        <v>2785</v>
      </c>
      <c r="B18">
        <f>SUMIFS(GameLog!W:W,GameLog!$D:$D,'KC P'!$A18,GameLog!$C:$C,"KC")</f>
        <v>0</v>
      </c>
      <c r="C18">
        <f>SUMIFS(GameLog!X:X,GameLog!$D:$D,'KC P'!$A18,GameLog!$C:$C,"KC")</f>
        <v>0</v>
      </c>
      <c r="D18" s="8">
        <f t="shared" si="0"/>
        <v>0</v>
      </c>
      <c r="E18" s="10" t="str">
        <f t="shared" si="1"/>
        <v>---</v>
      </c>
      <c r="F18">
        <f>COUNTIFS(GameLog!D:D,'KC P'!A18,GameLog!C:C,"KC",GameLog!E:E,1)</f>
        <v>0</v>
      </c>
      <c r="G18">
        <f>SUMIFS(GameLog!F:F,GameLog!$D:$D,'KC P'!A18,GameLog!$E:$E,1,GameLog!$C:$C,"KC")</f>
        <v>0</v>
      </c>
      <c r="H18">
        <f>SUMIFS(GameLog!Y:Y,GameLog!$D:$D,'KC P'!$A18,GameLog!$C:$C,"KC")</f>
        <v>0</v>
      </c>
      <c r="I18">
        <f>SUMIFS(GameLog!Z:Z,GameLog!$D:$D,'KC P'!$A18,GameLog!$C:$C,"KC")</f>
        <v>0</v>
      </c>
      <c r="J18">
        <f>SUMIFS(GameLog!AA:AA,GameLog!$D:$D,'KC P'!$A18,GameLog!$C:$C,"KC")</f>
        <v>0</v>
      </c>
      <c r="K18" s="12">
        <f>SUMIFS(GameLog!AB:AB,GameLog!$D:$D,'KC P'!$A18,GameLog!$C:$C,"KC")</f>
        <v>0</v>
      </c>
      <c r="L18">
        <f>SUMIFS(GameLog!AC:AC,GameLog!$D:$D,'KC P'!$A18,GameLog!$C:$C,"KC")</f>
        <v>0</v>
      </c>
      <c r="M18">
        <f>SUMIFS(GameLog!AD:AD,GameLog!$D:$D,'KC P'!$A18,GameLog!$C:$C,"KC")</f>
        <v>0</v>
      </c>
      <c r="N18">
        <f>SUMIFS(GameLog!AE:AE,GameLog!$D:$D,'KC P'!$A18,GameLog!$C:$C,"KC")</f>
        <v>0</v>
      </c>
      <c r="O18">
        <f>SUMIFS(GameLog!AF:AF,GameLog!$D:$D,'KC P'!$A18,GameLog!$C:$C,"KC")</f>
        <v>0</v>
      </c>
      <c r="P18">
        <f>SUMIFS(GameLog!AG:AG,GameLog!$D:$D,'KC P'!$A18,GameLog!$C:$C,"KC")</f>
        <v>0</v>
      </c>
      <c r="Q18">
        <f>SUMIFS(GameLog!AH:AH,GameLog!$D:$D,'KC P'!$A18,GameLog!$C:$C,"KC")</f>
        <v>0</v>
      </c>
      <c r="R18">
        <f>SUMIFS(GameLog!AI:AI,GameLog!$D:$D,'KC P'!$A18,GameLog!$C:$C,"KC")</f>
        <v>0</v>
      </c>
      <c r="S18">
        <f>SUMIFS(GameLog!AJ:AJ,GameLog!$D:$D,'KC P'!$A18,GameLog!$C:$C,"KC")</f>
        <v>0</v>
      </c>
      <c r="T18">
        <f>SUMIFS(GameLog!AK:AK,GameLog!$D:$D,'KC P'!$A18,GameLog!$C:$C,"KC")</f>
        <v>0</v>
      </c>
      <c r="U18">
        <f>SUMIFS(GameLog!AL:AL,GameLog!$D:$D,'KC P'!$A18,GameLog!$C:$C,"KC")</f>
        <v>0</v>
      </c>
      <c r="V18" s="10">
        <f t="shared" si="2"/>
        <v>0</v>
      </c>
      <c r="W18" s="11">
        <f t="shared" si="3"/>
        <v>0</v>
      </c>
      <c r="X18" s="11">
        <f t="shared" si="4"/>
        <v>0</v>
      </c>
      <c r="Y18" s="11">
        <f t="shared" si="4"/>
        <v>0</v>
      </c>
      <c r="Z18" s="11">
        <f t="shared" si="5"/>
        <v>0</v>
      </c>
      <c r="AA18" s="11">
        <f t="shared" si="6"/>
        <v>0</v>
      </c>
      <c r="AE18" s="14"/>
    </row>
    <row r="19" spans="1:31">
      <c r="A19" s="14" t="s">
        <v>2787</v>
      </c>
      <c r="B19">
        <f>SUMIFS(GameLog!W:W,GameLog!$D:$D,'KC P'!$A19,GameLog!$C:$C,"KC")</f>
        <v>0</v>
      </c>
      <c r="C19">
        <f>SUMIFS(GameLog!X:X,GameLog!$D:$D,'KC P'!$A19,GameLog!$C:$C,"KC")</f>
        <v>0</v>
      </c>
      <c r="D19" s="8">
        <f t="shared" si="0"/>
        <v>0</v>
      </c>
      <c r="E19" s="10" t="str">
        <f t="shared" si="1"/>
        <v>---</v>
      </c>
      <c r="F19">
        <f>COUNTIFS(GameLog!D:D,'KC P'!A19,GameLog!C:C,"KC",GameLog!E:E,1)</f>
        <v>0</v>
      </c>
      <c r="G19">
        <f>SUMIFS(GameLog!F:F,GameLog!$D:$D,'KC P'!A19,GameLog!$E:$E,1,GameLog!$C:$C,"KC")</f>
        <v>0</v>
      </c>
      <c r="H19">
        <f>SUMIFS(GameLog!Y:Y,GameLog!$D:$D,'KC P'!$A19,GameLog!$C:$C,"KC")</f>
        <v>0</v>
      </c>
      <c r="I19">
        <f>SUMIFS(GameLog!Z:Z,GameLog!$D:$D,'KC P'!$A19,GameLog!$C:$C,"KC")</f>
        <v>0</v>
      </c>
      <c r="J19">
        <f>SUMIFS(GameLog!AA:AA,GameLog!$D:$D,'KC P'!$A19,GameLog!$C:$C,"KC")</f>
        <v>0</v>
      </c>
      <c r="K19" s="12">
        <f>SUMIFS(GameLog!AB:AB,GameLog!$D:$D,'KC P'!$A19,GameLog!$C:$C,"KC")</f>
        <v>0</v>
      </c>
      <c r="L19">
        <f>SUMIFS(GameLog!AC:AC,GameLog!$D:$D,'KC P'!$A19,GameLog!$C:$C,"KC")</f>
        <v>0</v>
      </c>
      <c r="M19">
        <f>SUMIFS(GameLog!AD:AD,GameLog!$D:$D,'KC P'!$A19,GameLog!$C:$C,"KC")</f>
        <v>0</v>
      </c>
      <c r="N19">
        <f>SUMIFS(GameLog!AE:AE,GameLog!$D:$D,'KC P'!$A19,GameLog!$C:$C,"KC")</f>
        <v>0</v>
      </c>
      <c r="O19">
        <f>SUMIFS(GameLog!AF:AF,GameLog!$D:$D,'KC P'!$A19,GameLog!$C:$C,"KC")</f>
        <v>0</v>
      </c>
      <c r="P19">
        <f>SUMIFS(GameLog!AG:AG,GameLog!$D:$D,'KC P'!$A19,GameLog!$C:$C,"KC")</f>
        <v>0</v>
      </c>
      <c r="Q19">
        <f>SUMIFS(GameLog!AH:AH,GameLog!$D:$D,'KC P'!$A19,GameLog!$C:$C,"KC")</f>
        <v>0</v>
      </c>
      <c r="R19">
        <f>SUMIFS(GameLog!AI:AI,GameLog!$D:$D,'KC P'!$A19,GameLog!$C:$C,"KC")</f>
        <v>0</v>
      </c>
      <c r="S19">
        <f>SUMIFS(GameLog!AJ:AJ,GameLog!$D:$D,'KC P'!$A19,GameLog!$C:$C,"KC")</f>
        <v>0</v>
      </c>
      <c r="T19">
        <f>SUMIFS(GameLog!AK:AK,GameLog!$D:$D,'KC P'!$A19,GameLog!$C:$C,"KC")</f>
        <v>0</v>
      </c>
      <c r="U19">
        <f>SUMIFS(GameLog!AL:AL,GameLog!$D:$D,'KC P'!$A19,GameLog!$C:$C,"KC")</f>
        <v>0</v>
      </c>
      <c r="V19" s="10">
        <f t="shared" si="2"/>
        <v>0</v>
      </c>
      <c r="W19" s="11">
        <f t="shared" si="3"/>
        <v>0</v>
      </c>
      <c r="X19" s="11">
        <f t="shared" si="4"/>
        <v>0</v>
      </c>
      <c r="Y19" s="11">
        <f t="shared" si="4"/>
        <v>0</v>
      </c>
      <c r="Z19" s="11">
        <f t="shared" si="5"/>
        <v>0</v>
      </c>
      <c r="AA19" s="11">
        <f t="shared" si="6"/>
        <v>0</v>
      </c>
      <c r="AE19" s="14"/>
    </row>
    <row r="20" spans="1:31">
      <c r="A20" s="14" t="s">
        <v>2776</v>
      </c>
      <c r="B20">
        <f>SUMIFS(GameLog!W:W,GameLog!$D:$D,'KC P'!$A20,GameLog!$C:$C,"KC")</f>
        <v>0</v>
      </c>
      <c r="C20">
        <f>SUMIFS(GameLog!X:X,GameLog!$D:$D,'KC P'!$A20,GameLog!$C:$C,"KC")</f>
        <v>0</v>
      </c>
      <c r="D20" s="8">
        <f t="shared" si="0"/>
        <v>0</v>
      </c>
      <c r="E20" s="10" t="str">
        <f t="shared" si="1"/>
        <v>---</v>
      </c>
      <c r="F20">
        <f>COUNTIFS(GameLog!D:D,'KC P'!A20,GameLog!C:C,"KC",GameLog!E:E,1)</f>
        <v>0</v>
      </c>
      <c r="G20">
        <f>SUMIFS(GameLog!F:F,GameLog!$D:$D,'KC P'!A20,GameLog!$E:$E,1,GameLog!$C:$C,"KC")</f>
        <v>0</v>
      </c>
      <c r="H20">
        <f>SUMIFS(GameLog!Y:Y,GameLog!$D:$D,'KC P'!$A20,GameLog!$C:$C,"KC")</f>
        <v>0</v>
      </c>
      <c r="I20">
        <f>SUMIFS(GameLog!Z:Z,GameLog!$D:$D,'KC P'!$A20,GameLog!$C:$C,"KC")</f>
        <v>0</v>
      </c>
      <c r="J20">
        <f>SUMIFS(GameLog!AA:AA,GameLog!$D:$D,'KC P'!$A20,GameLog!$C:$C,"KC")</f>
        <v>0</v>
      </c>
      <c r="K20" s="12">
        <f>SUMIFS(GameLog!AB:AB,GameLog!$D:$D,'KC P'!$A20,GameLog!$C:$C,"KC")</f>
        <v>0</v>
      </c>
      <c r="L20">
        <f>SUMIFS(GameLog!AC:AC,GameLog!$D:$D,'KC P'!$A20,GameLog!$C:$C,"KC")</f>
        <v>0</v>
      </c>
      <c r="M20">
        <f>SUMIFS(GameLog!AD:AD,GameLog!$D:$D,'KC P'!$A20,GameLog!$C:$C,"KC")</f>
        <v>0</v>
      </c>
      <c r="N20">
        <f>SUMIFS(GameLog!AE:AE,GameLog!$D:$D,'KC P'!$A20,GameLog!$C:$C,"KC")</f>
        <v>0</v>
      </c>
      <c r="O20">
        <f>SUMIFS(GameLog!AF:AF,GameLog!$D:$D,'KC P'!$A20,GameLog!$C:$C,"KC")</f>
        <v>0</v>
      </c>
      <c r="P20">
        <f>SUMIFS(GameLog!AG:AG,GameLog!$D:$D,'KC P'!$A20,GameLog!$C:$C,"KC")</f>
        <v>0</v>
      </c>
      <c r="Q20">
        <f>SUMIFS(GameLog!AH:AH,GameLog!$D:$D,'KC P'!$A20,GameLog!$C:$C,"KC")</f>
        <v>0</v>
      </c>
      <c r="R20">
        <f>SUMIFS(GameLog!AI:AI,GameLog!$D:$D,'KC P'!$A20,GameLog!$C:$C,"KC")</f>
        <v>0</v>
      </c>
      <c r="S20">
        <f>SUMIFS(GameLog!AJ:AJ,GameLog!$D:$D,'KC P'!$A20,GameLog!$C:$C,"KC")</f>
        <v>0</v>
      </c>
      <c r="T20">
        <f>SUMIFS(GameLog!AK:AK,GameLog!$D:$D,'KC P'!$A20,GameLog!$C:$C,"KC")</f>
        <v>0</v>
      </c>
      <c r="U20">
        <f>SUMIFS(GameLog!AL:AL,GameLog!$D:$D,'KC P'!$A20,GameLog!$C:$C,"KC")</f>
        <v>0</v>
      </c>
      <c r="V20" s="10">
        <f t="shared" si="2"/>
        <v>0</v>
      </c>
      <c r="W20" s="11">
        <f t="shared" si="3"/>
        <v>0</v>
      </c>
      <c r="X20" s="11">
        <f t="shared" ref="X20:Y26" si="7">IFERROR(O20/$K20*9,0)</f>
        <v>0</v>
      </c>
      <c r="Y20" s="11">
        <f t="shared" si="7"/>
        <v>0</v>
      </c>
      <c r="Z20" s="11">
        <f t="shared" si="5"/>
        <v>0</v>
      </c>
      <c r="AA20" s="11">
        <f t="shared" si="6"/>
        <v>0</v>
      </c>
      <c r="AE20" s="14"/>
    </row>
    <row r="21" spans="1:31">
      <c r="A21" s="14" t="s">
        <v>2786</v>
      </c>
      <c r="B21">
        <f>SUMIFS(GameLog!W:W,GameLog!$D:$D,'KC P'!$A21,GameLog!$C:$C,"KC")</f>
        <v>0</v>
      </c>
      <c r="C21">
        <f>SUMIFS(GameLog!X:X,GameLog!$D:$D,'KC P'!$A21,GameLog!$C:$C,"KC")</f>
        <v>0</v>
      </c>
      <c r="D21" s="8">
        <f t="shared" si="0"/>
        <v>0</v>
      </c>
      <c r="E21" s="10" t="str">
        <f t="shared" si="1"/>
        <v>---</v>
      </c>
      <c r="F21">
        <f>COUNTIFS(GameLog!D:D,'KC P'!A21,GameLog!C:C,"KC",GameLog!E:E,1)</f>
        <v>0</v>
      </c>
      <c r="G21">
        <f>SUMIFS(GameLog!F:F,GameLog!$D:$D,'KC P'!A21,GameLog!$E:$E,1,GameLog!$C:$C,"KC")</f>
        <v>0</v>
      </c>
      <c r="H21">
        <f>SUMIFS(GameLog!Y:Y,GameLog!$D:$D,'KC P'!$A21,GameLog!$C:$C,"KC")</f>
        <v>0</v>
      </c>
      <c r="I21">
        <f>SUMIFS(GameLog!Z:Z,GameLog!$D:$D,'KC P'!$A21,GameLog!$C:$C,"KC")</f>
        <v>0</v>
      </c>
      <c r="J21">
        <f>SUMIFS(GameLog!AA:AA,GameLog!$D:$D,'KC P'!$A21,GameLog!$C:$C,"KC")</f>
        <v>0</v>
      </c>
      <c r="K21" s="12">
        <f>SUMIFS(GameLog!AB:AB,GameLog!$D:$D,'KC P'!$A21,GameLog!$C:$C,"KC")</f>
        <v>0</v>
      </c>
      <c r="L21">
        <f>SUMIFS(GameLog!AC:AC,GameLog!$D:$D,'KC P'!$A21,GameLog!$C:$C,"KC")</f>
        <v>0</v>
      </c>
      <c r="M21">
        <f>SUMIFS(GameLog!AD:AD,GameLog!$D:$D,'KC P'!$A21,GameLog!$C:$C,"KC")</f>
        <v>0</v>
      </c>
      <c r="N21">
        <f>SUMIFS(GameLog!AE:AE,GameLog!$D:$D,'KC P'!$A21,GameLog!$C:$C,"KC")</f>
        <v>0</v>
      </c>
      <c r="O21">
        <f>SUMIFS(GameLog!AF:AF,GameLog!$D:$D,'KC P'!$A21,GameLog!$C:$C,"KC")</f>
        <v>0</v>
      </c>
      <c r="P21">
        <f>SUMIFS(GameLog!AG:AG,GameLog!$D:$D,'KC P'!$A21,GameLog!$C:$C,"KC")</f>
        <v>0</v>
      </c>
      <c r="Q21">
        <f>SUMIFS(GameLog!AH:AH,GameLog!$D:$D,'KC P'!$A21,GameLog!$C:$C,"KC")</f>
        <v>0</v>
      </c>
      <c r="R21">
        <f>SUMIFS(GameLog!AI:AI,GameLog!$D:$D,'KC P'!$A21,GameLog!$C:$C,"KC")</f>
        <v>0</v>
      </c>
      <c r="S21">
        <f>SUMIFS(GameLog!AJ:AJ,GameLog!$D:$D,'KC P'!$A21,GameLog!$C:$C,"KC")</f>
        <v>0</v>
      </c>
      <c r="T21">
        <f>SUMIFS(GameLog!AK:AK,GameLog!$D:$D,'KC P'!$A21,GameLog!$C:$C,"KC")</f>
        <v>0</v>
      </c>
      <c r="U21">
        <f>SUMIFS(GameLog!AL:AL,GameLog!$D:$D,'KC P'!$A21,GameLog!$C:$C,"KC")</f>
        <v>0</v>
      </c>
      <c r="V21" s="10">
        <f t="shared" si="2"/>
        <v>0</v>
      </c>
      <c r="W21" s="11">
        <f t="shared" si="3"/>
        <v>0</v>
      </c>
      <c r="X21" s="11">
        <f t="shared" si="7"/>
        <v>0</v>
      </c>
      <c r="Y21" s="11">
        <f t="shared" si="7"/>
        <v>0</v>
      </c>
      <c r="Z21" s="11">
        <f t="shared" si="5"/>
        <v>0</v>
      </c>
      <c r="AA21" s="11">
        <f t="shared" si="6"/>
        <v>0</v>
      </c>
      <c r="AE21" s="14"/>
    </row>
    <row r="22" spans="1:31">
      <c r="A22" s="14" t="s">
        <v>2783</v>
      </c>
      <c r="B22">
        <f>SUMIFS(GameLog!W:W,GameLog!$D:$D,'KC P'!$A22,GameLog!$C:$C,"KC")</f>
        <v>0</v>
      </c>
      <c r="C22">
        <f>SUMIFS(GameLog!X:X,GameLog!$D:$D,'KC P'!$A22,GameLog!$C:$C,"KC")</f>
        <v>0</v>
      </c>
      <c r="D22" s="8">
        <f t="shared" si="0"/>
        <v>0</v>
      </c>
      <c r="E22" s="10" t="str">
        <f t="shared" si="1"/>
        <v>---</v>
      </c>
      <c r="F22">
        <f>COUNTIFS(GameLog!D:D,'KC P'!A22,GameLog!C:C,"KC",GameLog!E:E,1)</f>
        <v>0</v>
      </c>
      <c r="G22">
        <f>SUMIFS(GameLog!F:F,GameLog!$D:$D,'KC P'!A22,GameLog!$E:$E,1,GameLog!$C:$C,"KC")</f>
        <v>0</v>
      </c>
      <c r="H22">
        <f>SUMIFS(GameLog!Y:Y,GameLog!$D:$D,'KC P'!$A22,GameLog!$C:$C,"KC")</f>
        <v>0</v>
      </c>
      <c r="I22">
        <f>SUMIFS(GameLog!Z:Z,GameLog!$D:$D,'KC P'!$A22,GameLog!$C:$C,"KC")</f>
        <v>0</v>
      </c>
      <c r="J22">
        <f>SUMIFS(GameLog!AA:AA,GameLog!$D:$D,'KC P'!$A22,GameLog!$C:$C,"KC")</f>
        <v>0</v>
      </c>
      <c r="K22" s="12">
        <f>SUMIFS(GameLog!AB:AB,GameLog!$D:$D,'KC P'!$A22,GameLog!$C:$C,"KC")</f>
        <v>0</v>
      </c>
      <c r="L22">
        <f>SUMIFS(GameLog!AC:AC,GameLog!$D:$D,'KC P'!$A22,GameLog!$C:$C,"KC")</f>
        <v>0</v>
      </c>
      <c r="M22">
        <f>SUMIFS(GameLog!AD:AD,GameLog!$D:$D,'KC P'!$A22,GameLog!$C:$C,"KC")</f>
        <v>0</v>
      </c>
      <c r="N22">
        <f>SUMIFS(GameLog!AE:AE,GameLog!$D:$D,'KC P'!$A22,GameLog!$C:$C,"KC")</f>
        <v>0</v>
      </c>
      <c r="O22">
        <f>SUMIFS(GameLog!AF:AF,GameLog!$D:$D,'KC P'!$A22,GameLog!$C:$C,"KC")</f>
        <v>0</v>
      </c>
      <c r="P22">
        <f>SUMIFS(GameLog!AG:AG,GameLog!$D:$D,'KC P'!$A22,GameLog!$C:$C,"KC")</f>
        <v>0</v>
      </c>
      <c r="Q22">
        <f>SUMIFS(GameLog!AH:AH,GameLog!$D:$D,'KC P'!$A22,GameLog!$C:$C,"KC")</f>
        <v>0</v>
      </c>
      <c r="R22">
        <f>SUMIFS(GameLog!AI:AI,GameLog!$D:$D,'KC P'!$A22,GameLog!$C:$C,"KC")</f>
        <v>0</v>
      </c>
      <c r="S22">
        <f>SUMIFS(GameLog!AJ:AJ,GameLog!$D:$D,'KC P'!$A22,GameLog!$C:$C,"KC")</f>
        <v>0</v>
      </c>
      <c r="T22">
        <f>SUMIFS(GameLog!AK:AK,GameLog!$D:$D,'KC P'!$A22,GameLog!$C:$C,"KC")</f>
        <v>0</v>
      </c>
      <c r="U22">
        <f>SUMIFS(GameLog!AL:AL,GameLog!$D:$D,'KC P'!$A22,GameLog!$C:$C,"KC")</f>
        <v>0</v>
      </c>
      <c r="V22" s="10">
        <f t="shared" si="2"/>
        <v>0</v>
      </c>
      <c r="W22" s="11">
        <f t="shared" si="3"/>
        <v>0</v>
      </c>
      <c r="X22" s="11">
        <f t="shared" si="7"/>
        <v>0</v>
      </c>
      <c r="Y22" s="11">
        <f t="shared" si="7"/>
        <v>0</v>
      </c>
      <c r="Z22" s="11">
        <f t="shared" si="5"/>
        <v>0</v>
      </c>
      <c r="AA22" s="11">
        <f t="shared" si="6"/>
        <v>0</v>
      </c>
      <c r="AE22" s="14"/>
    </row>
    <row r="23" spans="1:31">
      <c r="A23" s="14" t="s">
        <v>2784</v>
      </c>
      <c r="B23">
        <f>SUMIFS(GameLog!W:W,GameLog!$D:$D,'KC P'!$A23,GameLog!$C:$C,"KC")</f>
        <v>0</v>
      </c>
      <c r="C23">
        <f>SUMIFS(GameLog!X:X,GameLog!$D:$D,'KC P'!$A23,GameLog!$C:$C,"KC")</f>
        <v>0</v>
      </c>
      <c r="D23" s="8">
        <f t="shared" si="0"/>
        <v>0</v>
      </c>
      <c r="E23" s="10" t="str">
        <f t="shared" si="1"/>
        <v>---</v>
      </c>
      <c r="F23">
        <f>COUNTIFS(GameLog!D:D,'KC P'!A23,GameLog!C:C,"KC",GameLog!E:E,1)</f>
        <v>0</v>
      </c>
      <c r="G23">
        <f>SUMIFS(GameLog!F:F,GameLog!$D:$D,'KC P'!A23,GameLog!$E:$E,1,GameLog!$C:$C,"KC")</f>
        <v>0</v>
      </c>
      <c r="H23">
        <f>SUMIFS(GameLog!Y:Y,GameLog!$D:$D,'KC P'!$A23,GameLog!$C:$C,"KC")</f>
        <v>0</v>
      </c>
      <c r="I23">
        <f>SUMIFS(GameLog!Z:Z,GameLog!$D:$D,'KC P'!$A23,GameLog!$C:$C,"KC")</f>
        <v>0</v>
      </c>
      <c r="J23">
        <f>SUMIFS(GameLog!AA:AA,GameLog!$D:$D,'KC P'!$A23,GameLog!$C:$C,"KC")</f>
        <v>0</v>
      </c>
      <c r="K23" s="12">
        <f>SUMIFS(GameLog!AB:AB,GameLog!$D:$D,'KC P'!$A23,GameLog!$C:$C,"KC")</f>
        <v>0</v>
      </c>
      <c r="L23">
        <f>SUMIFS(GameLog!AC:AC,GameLog!$D:$D,'KC P'!$A23,GameLog!$C:$C,"KC")</f>
        <v>0</v>
      </c>
      <c r="M23">
        <f>SUMIFS(GameLog!AD:AD,GameLog!$D:$D,'KC P'!$A23,GameLog!$C:$C,"KC")</f>
        <v>0</v>
      </c>
      <c r="N23">
        <f>SUMIFS(GameLog!AE:AE,GameLog!$D:$D,'KC P'!$A23,GameLog!$C:$C,"KC")</f>
        <v>0</v>
      </c>
      <c r="O23">
        <f>SUMIFS(GameLog!AF:AF,GameLog!$D:$D,'KC P'!$A23,GameLog!$C:$C,"KC")</f>
        <v>0</v>
      </c>
      <c r="P23">
        <f>SUMIFS(GameLog!AG:AG,GameLog!$D:$D,'KC P'!$A23,GameLog!$C:$C,"KC")</f>
        <v>0</v>
      </c>
      <c r="Q23">
        <f>SUMIFS(GameLog!AH:AH,GameLog!$D:$D,'KC P'!$A23,GameLog!$C:$C,"KC")</f>
        <v>0</v>
      </c>
      <c r="R23">
        <f>SUMIFS(GameLog!AI:AI,GameLog!$D:$D,'KC P'!$A23,GameLog!$C:$C,"KC")</f>
        <v>0</v>
      </c>
      <c r="S23">
        <f>SUMIFS(GameLog!AJ:AJ,GameLog!$D:$D,'KC P'!$A23,GameLog!$C:$C,"KC")</f>
        <v>0</v>
      </c>
      <c r="T23">
        <f>SUMIFS(GameLog!AK:AK,GameLog!$D:$D,'KC P'!$A23,GameLog!$C:$C,"KC")</f>
        <v>0</v>
      </c>
      <c r="U23">
        <f>SUMIFS(GameLog!AL:AL,GameLog!$D:$D,'KC P'!$A23,GameLog!$C:$C,"KC")</f>
        <v>0</v>
      </c>
      <c r="V23" s="10">
        <f t="shared" si="2"/>
        <v>0</v>
      </c>
      <c r="W23" s="11">
        <f t="shared" si="3"/>
        <v>0</v>
      </c>
      <c r="X23" s="11">
        <f t="shared" si="7"/>
        <v>0</v>
      </c>
      <c r="Y23" s="11">
        <f t="shared" si="7"/>
        <v>0</v>
      </c>
      <c r="Z23" s="11">
        <f t="shared" si="5"/>
        <v>0</v>
      </c>
      <c r="AA23" s="11">
        <f t="shared" si="6"/>
        <v>0</v>
      </c>
      <c r="AE23" s="14"/>
    </row>
    <row r="24" spans="1:31">
      <c r="A24" s="14" t="s">
        <v>2793</v>
      </c>
      <c r="B24">
        <f>SUMIFS(GameLog!W:W,GameLog!$D:$D,'KC P'!$A24,GameLog!$C:$C,"KC")</f>
        <v>0</v>
      </c>
      <c r="C24">
        <f>SUMIFS(GameLog!X:X,GameLog!$D:$D,'KC P'!$A24,GameLog!$C:$C,"KC")</f>
        <v>0</v>
      </c>
      <c r="D24" s="8">
        <f t="shared" si="0"/>
        <v>0</v>
      </c>
      <c r="E24" s="10" t="str">
        <f t="shared" si="1"/>
        <v>---</v>
      </c>
      <c r="F24">
        <f>COUNTIFS(GameLog!D:D,'KC P'!A24,GameLog!C:C,"KC",GameLog!E:E,1)</f>
        <v>0</v>
      </c>
      <c r="G24">
        <f>SUMIFS(GameLog!F:F,GameLog!$D:$D,'KC P'!A24,GameLog!$E:$E,1,GameLog!$C:$C,"KC")</f>
        <v>0</v>
      </c>
      <c r="H24">
        <f>SUMIFS(GameLog!Y:Y,GameLog!$D:$D,'KC P'!$A24,GameLog!$C:$C,"KC")</f>
        <v>0</v>
      </c>
      <c r="I24">
        <f>SUMIFS(GameLog!Z:Z,GameLog!$D:$D,'KC P'!$A24,GameLog!$C:$C,"KC")</f>
        <v>0</v>
      </c>
      <c r="J24">
        <f>SUMIFS(GameLog!AA:AA,GameLog!$D:$D,'KC P'!$A24,GameLog!$C:$C,"KC")</f>
        <v>0</v>
      </c>
      <c r="K24" s="12">
        <f>SUMIFS(GameLog!AB:AB,GameLog!$D:$D,'KC P'!$A24,GameLog!$C:$C,"KC")</f>
        <v>0</v>
      </c>
      <c r="L24">
        <f>SUMIFS(GameLog!AC:AC,GameLog!$D:$D,'KC P'!$A24,GameLog!$C:$C,"KC")</f>
        <v>0</v>
      </c>
      <c r="M24">
        <f>SUMIFS(GameLog!AD:AD,GameLog!$D:$D,'KC P'!$A24,GameLog!$C:$C,"KC")</f>
        <v>0</v>
      </c>
      <c r="N24">
        <f>SUMIFS(GameLog!AE:AE,GameLog!$D:$D,'KC P'!$A24,GameLog!$C:$C,"KC")</f>
        <v>0</v>
      </c>
      <c r="O24">
        <f>SUMIFS(GameLog!AF:AF,GameLog!$D:$D,'KC P'!$A24,GameLog!$C:$C,"KC")</f>
        <v>0</v>
      </c>
      <c r="P24">
        <f>SUMIFS(GameLog!AG:AG,GameLog!$D:$D,'KC P'!$A24,GameLog!$C:$C,"KC")</f>
        <v>0</v>
      </c>
      <c r="Q24">
        <f>SUMIFS(GameLog!AH:AH,GameLog!$D:$D,'KC P'!$A24,GameLog!$C:$C,"KC")</f>
        <v>0</v>
      </c>
      <c r="R24">
        <f>SUMIFS(GameLog!AI:AI,GameLog!$D:$D,'KC P'!$A24,GameLog!$C:$C,"KC")</f>
        <v>0</v>
      </c>
      <c r="S24">
        <f>SUMIFS(GameLog!AJ:AJ,GameLog!$D:$D,'KC P'!$A24,GameLog!$C:$C,"KC")</f>
        <v>0</v>
      </c>
      <c r="T24">
        <f>SUMIFS(GameLog!AK:AK,GameLog!$D:$D,'KC P'!$A24,GameLog!$C:$C,"KC")</f>
        <v>0</v>
      </c>
      <c r="U24">
        <f>SUMIFS(GameLog!AL:AL,GameLog!$D:$D,'KC P'!$A24,GameLog!$C:$C,"KC")</f>
        <v>0</v>
      </c>
      <c r="V24" s="10">
        <f t="shared" si="2"/>
        <v>0</v>
      </c>
      <c r="W24" s="11">
        <f t="shared" si="3"/>
        <v>0</v>
      </c>
      <c r="X24" s="11">
        <f t="shared" si="7"/>
        <v>0</v>
      </c>
      <c r="Y24" s="11">
        <f t="shared" si="7"/>
        <v>0</v>
      </c>
      <c r="Z24" s="11">
        <f t="shared" si="5"/>
        <v>0</v>
      </c>
      <c r="AA24" s="11">
        <f t="shared" si="6"/>
        <v>0</v>
      </c>
      <c r="AE24" s="14"/>
    </row>
    <row r="25" spans="1:31">
      <c r="A25" s="14" t="s">
        <v>2781</v>
      </c>
      <c r="B25">
        <f>SUMIFS(GameLog!W:W,GameLog!$D:$D,'KC P'!$A25,GameLog!$C:$C,"KC")</f>
        <v>0</v>
      </c>
      <c r="C25">
        <f>SUMIFS(GameLog!X:X,GameLog!$D:$D,'KC P'!$A25,GameLog!$C:$C,"KC")</f>
        <v>0</v>
      </c>
      <c r="D25" s="8">
        <f t="shared" si="0"/>
        <v>0</v>
      </c>
      <c r="E25" s="10" t="str">
        <f t="shared" si="1"/>
        <v>---</v>
      </c>
      <c r="F25">
        <f>COUNTIFS(GameLog!D:D,'KC P'!A25,GameLog!C:C,"KC",GameLog!E:E,1)</f>
        <v>0</v>
      </c>
      <c r="G25">
        <f>SUMIFS(GameLog!F:F,GameLog!$D:$D,'KC P'!A25,GameLog!$E:$E,1,GameLog!$C:$C,"KC")</f>
        <v>0</v>
      </c>
      <c r="H25">
        <f>SUMIFS(GameLog!Y:Y,GameLog!$D:$D,'KC P'!$A25,GameLog!$C:$C,"KC")</f>
        <v>0</v>
      </c>
      <c r="I25">
        <f>SUMIFS(GameLog!Z:Z,GameLog!$D:$D,'KC P'!$A25,GameLog!$C:$C,"KC")</f>
        <v>0</v>
      </c>
      <c r="J25">
        <f>SUMIFS(GameLog!AA:AA,GameLog!$D:$D,'KC P'!$A25,GameLog!$C:$C,"KC")</f>
        <v>0</v>
      </c>
      <c r="K25" s="12">
        <f>SUMIFS(GameLog!AB:AB,GameLog!$D:$D,'KC P'!$A25,GameLog!$C:$C,"KC")</f>
        <v>0</v>
      </c>
      <c r="L25">
        <f>SUMIFS(GameLog!AC:AC,GameLog!$D:$D,'KC P'!$A25,GameLog!$C:$C,"KC")</f>
        <v>0</v>
      </c>
      <c r="M25">
        <f>SUMIFS(GameLog!AD:AD,GameLog!$D:$D,'KC P'!$A25,GameLog!$C:$C,"KC")</f>
        <v>0</v>
      </c>
      <c r="N25">
        <f>SUMIFS(GameLog!AE:AE,GameLog!$D:$D,'KC P'!$A25,GameLog!$C:$C,"KC")</f>
        <v>0</v>
      </c>
      <c r="O25">
        <f>SUMIFS(GameLog!AF:AF,GameLog!$D:$D,'KC P'!$A25,GameLog!$C:$C,"KC")</f>
        <v>0</v>
      </c>
      <c r="P25">
        <f>SUMIFS(GameLog!AG:AG,GameLog!$D:$D,'KC P'!$A25,GameLog!$C:$C,"KC")</f>
        <v>0</v>
      </c>
      <c r="Q25">
        <f>SUMIFS(GameLog!AH:AH,GameLog!$D:$D,'KC P'!$A25,GameLog!$C:$C,"KC")</f>
        <v>0</v>
      </c>
      <c r="R25">
        <f>SUMIFS(GameLog!AI:AI,GameLog!$D:$D,'KC P'!$A25,GameLog!$C:$C,"KC")</f>
        <v>0</v>
      </c>
      <c r="S25">
        <f>SUMIFS(GameLog!AJ:AJ,GameLog!$D:$D,'KC P'!$A25,GameLog!$C:$C,"KC")</f>
        <v>0</v>
      </c>
      <c r="T25">
        <f>SUMIFS(GameLog!AK:AK,GameLog!$D:$D,'KC P'!$A25,GameLog!$C:$C,"KC")</f>
        <v>0</v>
      </c>
      <c r="U25">
        <f>SUMIFS(GameLog!AL:AL,GameLog!$D:$D,'KC P'!$A25,GameLog!$C:$C,"KC")</f>
        <v>0</v>
      </c>
      <c r="V25" s="10">
        <f t="shared" si="2"/>
        <v>0</v>
      </c>
      <c r="W25" s="11">
        <f t="shared" si="3"/>
        <v>0</v>
      </c>
      <c r="X25" s="11">
        <f t="shared" si="7"/>
        <v>0</v>
      </c>
      <c r="Y25" s="11">
        <f t="shared" si="7"/>
        <v>0</v>
      </c>
      <c r="Z25" s="11">
        <f t="shared" si="5"/>
        <v>0</v>
      </c>
      <c r="AA25" s="11">
        <f t="shared" si="6"/>
        <v>0</v>
      </c>
      <c r="AE25" s="14"/>
    </row>
    <row r="26" spans="1:31">
      <c r="A26" s="14" t="s">
        <v>2777</v>
      </c>
      <c r="B26">
        <f>SUMIFS(GameLog!W:W,GameLog!$D:$D,'KC P'!$A26,GameLog!$C:$C,"KC")</f>
        <v>0</v>
      </c>
      <c r="C26">
        <f>SUMIFS(GameLog!X:X,GameLog!$D:$D,'KC P'!$A26,GameLog!$C:$C,"KC")</f>
        <v>0</v>
      </c>
      <c r="D26" s="8">
        <f t="shared" si="0"/>
        <v>0</v>
      </c>
      <c r="E26" s="10" t="str">
        <f t="shared" si="1"/>
        <v>---</v>
      </c>
      <c r="F26">
        <f>COUNTIFS(GameLog!D:D,'KC P'!A26,GameLog!C:C,"KC",GameLog!E:E,1)</f>
        <v>0</v>
      </c>
      <c r="G26">
        <f>SUMIFS(GameLog!F:F,GameLog!$D:$D,'KC P'!A26,GameLog!$E:$E,1,GameLog!$C:$C,"KC")</f>
        <v>0</v>
      </c>
      <c r="H26">
        <f>SUMIFS(GameLog!Y:Y,GameLog!$D:$D,'KC P'!$A26,GameLog!$C:$C,"KC")</f>
        <v>0</v>
      </c>
      <c r="I26">
        <f>SUMIFS(GameLog!Z:Z,GameLog!$D:$D,'KC P'!$A26,GameLog!$C:$C,"KC")</f>
        <v>0</v>
      </c>
      <c r="J26">
        <f>SUMIFS(GameLog!AA:AA,GameLog!$D:$D,'KC P'!$A26,GameLog!$C:$C,"KC")</f>
        <v>0</v>
      </c>
      <c r="K26" s="12">
        <f>SUMIFS(GameLog!AB:AB,GameLog!$D:$D,'KC P'!$A26,GameLog!$C:$C,"KC")</f>
        <v>0</v>
      </c>
      <c r="L26">
        <f>SUMIFS(GameLog!AC:AC,GameLog!$D:$D,'KC P'!$A26,GameLog!$C:$C,"KC")</f>
        <v>0</v>
      </c>
      <c r="M26">
        <f>SUMIFS(GameLog!AD:AD,GameLog!$D:$D,'KC P'!$A26,GameLog!$C:$C,"KC")</f>
        <v>0</v>
      </c>
      <c r="N26">
        <f>SUMIFS(GameLog!AE:AE,GameLog!$D:$D,'KC P'!$A26,GameLog!$C:$C,"KC")</f>
        <v>0</v>
      </c>
      <c r="O26">
        <f>SUMIFS(GameLog!AF:AF,GameLog!$D:$D,'KC P'!$A26,GameLog!$C:$C,"KC")</f>
        <v>0</v>
      </c>
      <c r="P26">
        <f>SUMIFS(GameLog!AG:AG,GameLog!$D:$D,'KC P'!$A26,GameLog!$C:$C,"KC")</f>
        <v>0</v>
      </c>
      <c r="Q26">
        <f>SUMIFS(GameLog!AH:AH,GameLog!$D:$D,'KC P'!$A26,GameLog!$C:$C,"KC")</f>
        <v>0</v>
      </c>
      <c r="R26">
        <f>SUMIFS(GameLog!AI:AI,GameLog!$D:$D,'KC P'!$A26,GameLog!$C:$C,"KC")</f>
        <v>0</v>
      </c>
      <c r="S26">
        <f>SUMIFS(GameLog!AJ:AJ,GameLog!$D:$D,'KC P'!$A26,GameLog!$C:$C,"KC")</f>
        <v>0</v>
      </c>
      <c r="T26">
        <f>SUMIFS(GameLog!AK:AK,GameLog!$D:$D,'KC P'!$A26,GameLog!$C:$C,"KC")</f>
        <v>0</v>
      </c>
      <c r="U26">
        <f>SUMIFS(GameLog!AL:AL,GameLog!$D:$D,'KC P'!$A26,GameLog!$C:$C,"KC")</f>
        <v>0</v>
      </c>
      <c r="V26" s="10">
        <f t="shared" si="2"/>
        <v>0</v>
      </c>
      <c r="W26" s="11">
        <f t="shared" si="3"/>
        <v>0</v>
      </c>
      <c r="X26" s="11">
        <f t="shared" si="7"/>
        <v>0</v>
      </c>
      <c r="Y26" s="11">
        <f t="shared" si="7"/>
        <v>0</v>
      </c>
      <c r="Z26" s="11">
        <f t="shared" si="5"/>
        <v>0</v>
      </c>
      <c r="AA26" s="11">
        <f t="shared" si="6"/>
        <v>0</v>
      </c>
      <c r="AE26" s="14"/>
    </row>
    <row r="27" spans="1:31">
      <c r="A27" s="14" t="s">
        <v>2788</v>
      </c>
      <c r="B27">
        <f>SUMIFS(GameLog!W:W,GameLog!$D:$D,'KC P'!$A27,GameLog!$C:$C,"KC")</f>
        <v>0</v>
      </c>
      <c r="C27">
        <f>SUMIFS(GameLog!X:X,GameLog!$D:$D,'KC P'!$A27,GameLog!$C:$C,"KC")</f>
        <v>0</v>
      </c>
      <c r="D27" s="8">
        <f t="shared" si="0"/>
        <v>0</v>
      </c>
      <c r="E27" s="10" t="str">
        <f t="shared" si="1"/>
        <v>---</v>
      </c>
      <c r="F27">
        <f>COUNTIFS(GameLog!D:D,'KC P'!A27,GameLog!C:C,"KC",GameLog!E:E,1)</f>
        <v>0</v>
      </c>
      <c r="G27">
        <f>SUMIFS(GameLog!F:F,GameLog!$D:$D,'KC P'!A27,GameLog!$E:$E,1,GameLog!$C:$C,"KC")</f>
        <v>0</v>
      </c>
      <c r="H27">
        <f>SUMIFS(GameLog!Y:Y,GameLog!$D:$D,'KC P'!$A27,GameLog!$C:$C,"KC")</f>
        <v>0</v>
      </c>
      <c r="I27">
        <f>SUMIFS(GameLog!Z:Z,GameLog!$D:$D,'KC P'!$A27,GameLog!$C:$C,"KC")</f>
        <v>0</v>
      </c>
      <c r="J27">
        <f>SUMIFS(GameLog!AA:AA,GameLog!$D:$D,'KC P'!$A27,GameLog!$C:$C,"KC")</f>
        <v>0</v>
      </c>
      <c r="K27" s="12">
        <f>SUMIFS(GameLog!AB:AB,GameLog!$D:$D,'KC P'!$A27,GameLog!$C:$C,"KC")</f>
        <v>0</v>
      </c>
      <c r="L27">
        <f>SUMIFS(GameLog!AC:AC,GameLog!$D:$D,'KC P'!$A27,GameLog!$C:$C,"KC")</f>
        <v>0</v>
      </c>
      <c r="M27">
        <f>SUMIFS(GameLog!AD:AD,GameLog!$D:$D,'KC P'!$A27,GameLog!$C:$C,"KC")</f>
        <v>0</v>
      </c>
      <c r="N27">
        <f>SUMIFS(GameLog!AE:AE,GameLog!$D:$D,'KC P'!$A27,GameLog!$C:$C,"KC")</f>
        <v>0</v>
      </c>
      <c r="O27">
        <f>SUMIFS(GameLog!AF:AF,GameLog!$D:$D,'KC P'!$A27,GameLog!$C:$C,"KC")</f>
        <v>0</v>
      </c>
      <c r="P27">
        <f>SUMIFS(GameLog!AG:AG,GameLog!$D:$D,'KC P'!$A27,GameLog!$C:$C,"KC")</f>
        <v>0</v>
      </c>
      <c r="Q27">
        <f>SUMIFS(GameLog!AH:AH,GameLog!$D:$D,'KC P'!$A27,GameLog!$C:$C,"KC")</f>
        <v>0</v>
      </c>
      <c r="R27">
        <f>SUMIFS(GameLog!AI:AI,GameLog!$D:$D,'KC P'!$A27,GameLog!$C:$C,"KC")</f>
        <v>0</v>
      </c>
      <c r="S27">
        <f>SUMIFS(GameLog!AJ:AJ,GameLog!$D:$D,'KC P'!$A27,GameLog!$C:$C,"KC")</f>
        <v>0</v>
      </c>
      <c r="T27">
        <f>SUMIFS(GameLog!AK:AK,GameLog!$D:$D,'KC P'!$A27,GameLog!$C:$C,"KC")</f>
        <v>0</v>
      </c>
      <c r="U27">
        <f>SUMIFS(GameLog!AL:AL,GameLog!$D:$D,'KC P'!$A27,GameLog!$C:$C,"KC")</f>
        <v>0</v>
      </c>
      <c r="V27" s="10">
        <f t="shared" ref="V27:V28" si="8">IFERROR((L27+P27)/K27,0)</f>
        <v>0</v>
      </c>
      <c r="W27" s="11">
        <f t="shared" ref="W27:W28" si="9">IFERROR(L27/$K27*9,0)</f>
        <v>0</v>
      </c>
      <c r="X27" s="11">
        <f t="shared" ref="X27:X28" si="10">IFERROR(O27/$K27*9,0)</f>
        <v>0</v>
      </c>
      <c r="Y27" s="11">
        <f t="shared" ref="Y27:Y28" si="11">IFERROR(P27/$K27*9,0)</f>
        <v>0</v>
      </c>
      <c r="Z27" s="11">
        <f t="shared" ref="Z27:Z28" si="12">IFERROR(R27/$K27*9,0)</f>
        <v>0</v>
      </c>
      <c r="AA27" s="11">
        <f t="shared" ref="AA27:AA28" si="13">IFERROR(R27/P27,0)</f>
        <v>0</v>
      </c>
      <c r="AE27" s="14"/>
    </row>
    <row r="28" spans="1:31">
      <c r="A28" s="14" t="s">
        <v>2778</v>
      </c>
      <c r="B28">
        <f>SUMIFS(GameLog!W:W,GameLog!$D:$D,'KC P'!$A28,GameLog!$C:$C,"KC")</f>
        <v>0</v>
      </c>
      <c r="C28">
        <f>SUMIFS(GameLog!X:X,GameLog!$D:$D,'KC P'!$A28,GameLog!$C:$C,"KC")</f>
        <v>0</v>
      </c>
      <c r="D28" s="8">
        <f t="shared" si="0"/>
        <v>0</v>
      </c>
      <c r="E28" s="10" t="str">
        <f t="shared" si="1"/>
        <v>---</v>
      </c>
      <c r="F28">
        <f>COUNTIFS(GameLog!D:D,'KC P'!A28,GameLog!C:C,"KC",GameLog!E:E,1)</f>
        <v>0</v>
      </c>
      <c r="G28">
        <f>SUMIFS(GameLog!F:F,GameLog!$D:$D,'KC P'!A28,GameLog!$E:$E,1,GameLog!$C:$C,"KC")</f>
        <v>0</v>
      </c>
      <c r="H28">
        <f>SUMIFS(GameLog!Y:Y,GameLog!$D:$D,'KC P'!$A28,GameLog!$C:$C,"KC")</f>
        <v>0</v>
      </c>
      <c r="I28">
        <f>SUMIFS(GameLog!Z:Z,GameLog!$D:$D,'KC P'!$A28,GameLog!$C:$C,"KC")</f>
        <v>0</v>
      </c>
      <c r="J28">
        <f>SUMIFS(GameLog!AA:AA,GameLog!$D:$D,'KC P'!$A28,GameLog!$C:$C,"KC")</f>
        <v>0</v>
      </c>
      <c r="K28" s="12">
        <f>SUMIFS(GameLog!AB:AB,GameLog!$D:$D,'KC P'!$A28,GameLog!$C:$C,"KC")</f>
        <v>0</v>
      </c>
      <c r="L28">
        <f>SUMIFS(GameLog!AC:AC,GameLog!$D:$D,'KC P'!$A28,GameLog!$C:$C,"KC")</f>
        <v>0</v>
      </c>
      <c r="M28">
        <f>SUMIFS(GameLog!AD:AD,GameLog!$D:$D,'KC P'!$A28,GameLog!$C:$C,"KC")</f>
        <v>0</v>
      </c>
      <c r="N28">
        <f>SUMIFS(GameLog!AE:AE,GameLog!$D:$D,'KC P'!$A28,GameLog!$C:$C,"KC")</f>
        <v>0</v>
      </c>
      <c r="O28">
        <f>SUMIFS(GameLog!AF:AF,GameLog!$D:$D,'KC P'!$A28,GameLog!$C:$C,"KC")</f>
        <v>0</v>
      </c>
      <c r="P28">
        <f>SUMIFS(GameLog!AG:AG,GameLog!$D:$D,'KC P'!$A28,GameLog!$C:$C,"KC")</f>
        <v>0</v>
      </c>
      <c r="Q28">
        <f>SUMIFS(GameLog!AH:AH,GameLog!$D:$D,'KC P'!$A28,GameLog!$C:$C,"KC")</f>
        <v>0</v>
      </c>
      <c r="R28">
        <f>SUMIFS(GameLog!AI:AI,GameLog!$D:$D,'KC P'!$A28,GameLog!$C:$C,"KC")</f>
        <v>0</v>
      </c>
      <c r="S28">
        <f>SUMIFS(GameLog!AJ:AJ,GameLog!$D:$D,'KC P'!$A28,GameLog!$C:$C,"KC")</f>
        <v>0</v>
      </c>
      <c r="T28">
        <f>SUMIFS(GameLog!AK:AK,GameLog!$D:$D,'KC P'!$A28,GameLog!$C:$C,"KC")</f>
        <v>0</v>
      </c>
      <c r="U28">
        <f>SUMIFS(GameLog!AL:AL,GameLog!$D:$D,'KC P'!$A28,GameLog!$C:$C,"KC")</f>
        <v>0</v>
      </c>
      <c r="V28" s="10">
        <f t="shared" si="8"/>
        <v>0</v>
      </c>
      <c r="W28" s="11">
        <f t="shared" si="9"/>
        <v>0</v>
      </c>
      <c r="X28" s="11">
        <f t="shared" si="10"/>
        <v>0</v>
      </c>
      <c r="Y28" s="11">
        <f t="shared" si="11"/>
        <v>0</v>
      </c>
      <c r="Z28" s="11">
        <f t="shared" si="12"/>
        <v>0</v>
      </c>
      <c r="AA28" s="11">
        <f t="shared" si="13"/>
        <v>0</v>
      </c>
      <c r="AE28" s="14"/>
    </row>
    <row r="29" spans="1:31">
      <c r="AE29" s="14"/>
    </row>
    <row r="30" spans="1:31">
      <c r="AE30" s="14"/>
    </row>
    <row r="31" spans="1:31">
      <c r="AE31" s="14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FD17A-D4BE-45E4-A006-EE36284E4079}">
  <sheetPr codeName="Sheet38"/>
  <dimension ref="A1:AD89"/>
  <sheetViews>
    <sheetView workbookViewId="0">
      <pane ySplit="1" topLeftCell="A7" activePane="bottomLeft" state="frozen"/>
      <selection activeCell="A27" sqref="A27"/>
      <selection pane="bottomLeft" activeCell="A2" sqref="A2:A28"/>
    </sheetView>
  </sheetViews>
  <sheetFormatPr defaultRowHeight="13.2"/>
  <cols>
    <col min="1" max="1" width="17.44140625" bestFit="1" customWidth="1"/>
    <col min="2" max="2" width="2.33203125" bestFit="1" customWidth="1"/>
    <col min="3" max="3" width="3.44140625" customWidth="1"/>
    <col min="4" max="4" width="3.44140625" bestFit="1" customWidth="1"/>
    <col min="5" max="6" width="2.21875" bestFit="1" customWidth="1"/>
    <col min="7" max="8" width="3.21875" bestFit="1" customWidth="1"/>
    <col min="9" max="9" width="3.44140625" bestFit="1" customWidth="1"/>
    <col min="10" max="10" width="4" bestFit="1" customWidth="1"/>
    <col min="11" max="11" width="3.44140625" bestFit="1" customWidth="1"/>
    <col min="12" max="12" width="3.5546875" bestFit="1" customWidth="1"/>
    <col min="13" max="13" width="3.44140625" bestFit="1" customWidth="1"/>
    <col min="14" max="14" width="3.5546875" bestFit="1" customWidth="1"/>
    <col min="15" max="15" width="5.44140625" bestFit="1" customWidth="1"/>
    <col min="16" max="16" width="4.664062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12.88671875" bestFit="1" customWidth="1"/>
    <col min="21" max="21" width="13.21875" bestFit="1" customWidth="1"/>
    <col min="22" max="22" width="4.5546875" bestFit="1" customWidth="1"/>
    <col min="23" max="25" width="5.5546875" bestFit="1" customWidth="1"/>
    <col min="26" max="26" width="3.21875" bestFit="1" customWidth="1"/>
    <col min="27" max="27" width="4.109375" bestFit="1" customWidth="1"/>
    <col min="28" max="30" width="4.77734375" bestFit="1" customWidth="1"/>
    <col min="31" max="31" width="5.21875" bestFit="1" customWidth="1"/>
    <col min="32" max="32" width="4.88671875" bestFit="1" customWidth="1"/>
    <col min="33" max="33" width="5.21875" bestFit="1" customWidth="1"/>
    <col min="34" max="34" width="5.109375" bestFit="1" customWidth="1"/>
  </cols>
  <sheetData>
    <row r="1" spans="1:30">
      <c r="A1" t="s">
        <v>2405</v>
      </c>
      <c r="B1" t="s">
        <v>2406</v>
      </c>
      <c r="C1" t="s">
        <v>2407</v>
      </c>
      <c r="D1" t="s">
        <v>2408</v>
      </c>
      <c r="E1" t="s">
        <v>2409</v>
      </c>
      <c r="F1" t="s">
        <v>2410</v>
      </c>
      <c r="G1" t="s">
        <v>2411</v>
      </c>
      <c r="H1" t="s">
        <v>2412</v>
      </c>
      <c r="I1" t="s">
        <v>2413</v>
      </c>
      <c r="J1" t="s">
        <v>2414</v>
      </c>
      <c r="K1" t="s">
        <v>2415</v>
      </c>
      <c r="L1" t="s">
        <v>2416</v>
      </c>
      <c r="M1" t="s">
        <v>2417</v>
      </c>
      <c r="N1" t="s">
        <v>2418</v>
      </c>
      <c r="O1" t="s">
        <v>2424</v>
      </c>
      <c r="P1" t="s">
        <v>2425</v>
      </c>
      <c r="Q1" t="s">
        <v>2426</v>
      </c>
      <c r="R1" t="s">
        <v>2427</v>
      </c>
      <c r="S1" t="s">
        <v>2428</v>
      </c>
      <c r="T1" t="s">
        <v>2811</v>
      </c>
      <c r="U1" t="s">
        <v>2812</v>
      </c>
      <c r="V1" t="s">
        <v>2419</v>
      </c>
      <c r="W1" t="s">
        <v>2420</v>
      </c>
      <c r="X1" t="s">
        <v>2421</v>
      </c>
      <c r="Y1" t="s">
        <v>2422</v>
      </c>
      <c r="Z1" t="s">
        <v>2423</v>
      </c>
    </row>
    <row r="2" spans="1:30">
      <c r="A2" t="s">
        <v>2978</v>
      </c>
      <c r="B2" cm="1">
        <f t="array" ref="B2">IF(COUNTIFS(GameLog!D:D,'NYY B'!A2,GameLog!C:C,"NYY")=0,0,COUNTA(_xlfn.UNIQUE(_xlfn._xlws.FILTER(GameLog!A$2:A$1000, (GameLog!C$2:C$1000="NYY") * (GameLog!D$2:D$1000=A2)))))</f>
        <v>2</v>
      </c>
      <c r="C2">
        <f>D2+M2+P2+Q2+R2</f>
        <v>9</v>
      </c>
      <c r="D2">
        <f>SUMIFS(GameLog!G:G,GameLog!$D:$D,'NYY B'!$A2,GameLog!$C:$C,"NYY")</f>
        <v>7</v>
      </c>
      <c r="E2">
        <f>SUMIFS(GameLog!H:H,GameLog!$D:$D,'NYY B'!$A2,GameLog!$C:$C,"NYY")</f>
        <v>0</v>
      </c>
      <c r="F2">
        <f>SUMIFS(GameLog!I:I,GameLog!$D:$D,'NYY B'!$A2,GameLog!$C:$C,"NYY")</f>
        <v>2</v>
      </c>
      <c r="G2">
        <f>SUMIFS(GameLog!J:J,GameLog!$D:$D,'NYY B'!$A2,GameLog!$C:$C,"NYY")</f>
        <v>0</v>
      </c>
      <c r="H2">
        <f>SUMIFS(GameLog!K:K,GameLog!$D:$D,'NYY B'!$A2,GameLog!$C:$C,"NYY")</f>
        <v>0</v>
      </c>
      <c r="I2">
        <f>SUMIFS(GameLog!L:L,GameLog!$D:$D,'NYY B'!$A2,GameLog!$C:$C,"NYY")</f>
        <v>0</v>
      </c>
      <c r="J2">
        <f>SUMIFS(GameLog!M:M,GameLog!$D:$D,'NYY B'!$A2,GameLog!$C:$C,"NYY")</f>
        <v>1</v>
      </c>
      <c r="K2">
        <f>SUMIFS(GameLog!N:N,GameLog!$D:$D,'NYY B'!$A2,GameLog!$C:$C,"NYY")</f>
        <v>1</v>
      </c>
      <c r="L2">
        <f>SUMIFS(GameLog!O:O,GameLog!$D:$D,'NYY B'!$A2,GameLog!$C:$C,"NYY")</f>
        <v>0</v>
      </c>
      <c r="M2">
        <f>SUMIFS(GameLog!P:P,GameLog!$D:$D,'NYY B'!$A2,GameLog!$C:$C,"NYY")</f>
        <v>2</v>
      </c>
      <c r="N2">
        <f>SUMIFS(GameLog!Q:Q,GameLog!$D:$D,'NYY B'!$A2,GameLog!$C:$C,"NYY")</f>
        <v>0</v>
      </c>
      <c r="O2">
        <f>SUMIFS(GameLog!R:R,GameLog!$D:$D,'NYY B'!$A2,GameLog!$C:$C,"NYY")</f>
        <v>1</v>
      </c>
      <c r="P2">
        <f>SUMIFS(GameLog!S:S,GameLog!$D:$D,'NYY B'!$A2,GameLog!$C:$C,"NYY")</f>
        <v>0</v>
      </c>
      <c r="Q2">
        <f>SUMIFS(GameLog!T:T,GameLog!$D:$D,'NYY B'!$A2,GameLog!$C:$C,"NYY")</f>
        <v>0</v>
      </c>
      <c r="R2">
        <f>SUMIFS(GameLog!U:U,GameLog!$D:$D,'NYY B'!$A2,GameLog!$C:$C,"NYY")</f>
        <v>0</v>
      </c>
      <c r="S2">
        <f>SUMIFS(GameLog!V:V,GameLog!$D:$D,'NYY B'!$A2,GameLog!$C:$C,"NYY")</f>
        <v>0</v>
      </c>
      <c r="T2">
        <v>1</v>
      </c>
      <c r="U2">
        <v>1</v>
      </c>
      <c r="V2" s="8">
        <f>IFERROR(F2/D2,0)</f>
        <v>0.2857142857142857</v>
      </c>
      <c r="W2" s="8">
        <f t="shared" ref="W2:W28" si="0">IFERROR((F2+M2+P2)/(C2-Q2),0)</f>
        <v>0.44444444444444442</v>
      </c>
      <c r="X2" s="8">
        <f t="shared" ref="X2:X28" si="1">IFERROR(Z2/D2,0)</f>
        <v>0.2857142857142857</v>
      </c>
      <c r="Y2" s="8">
        <f>W2+X2</f>
        <v>0.73015873015873012</v>
      </c>
      <c r="Z2">
        <f>G2+F2+H2*2+I2*3</f>
        <v>2</v>
      </c>
      <c r="AD2" s="14"/>
    </row>
    <row r="3" spans="1:30">
      <c r="A3" t="s">
        <v>2979</v>
      </c>
      <c r="B3" cm="1">
        <f t="array" ref="B3">IF(COUNTIFS(GameLog!D:D,'NYY B'!A3,GameLog!C:C,"NYY")=0,0,COUNTA(_xlfn.UNIQUE(_xlfn._xlws.FILTER(GameLog!A$2:A$1000, (GameLog!C$2:C$1000="NYY") * (GameLog!D$2:D$1000=A3)))))</f>
        <v>3</v>
      </c>
      <c r="C3">
        <f t="shared" ref="C3:C28" si="2">D3+M3+P3+Q3+R3</f>
        <v>14</v>
      </c>
      <c r="D3">
        <f>SUMIFS(GameLog!G:G,GameLog!$D:$D,'NYY B'!$A3,GameLog!$C:$C,"NYY")</f>
        <v>13</v>
      </c>
      <c r="E3">
        <f>SUMIFS(GameLog!H:H,GameLog!$D:$D,'NYY B'!$A3,GameLog!$C:$C,"NYY")</f>
        <v>1</v>
      </c>
      <c r="F3">
        <f>SUMIFS(GameLog!I:I,GameLog!$D:$D,'NYY B'!$A3,GameLog!$C:$C,"NYY")</f>
        <v>4</v>
      </c>
      <c r="G3">
        <f>SUMIFS(GameLog!J:J,GameLog!$D:$D,'NYY B'!$A3,GameLog!$C:$C,"NYY")</f>
        <v>1</v>
      </c>
      <c r="H3">
        <f>SUMIFS(GameLog!K:K,GameLog!$D:$D,'NYY B'!$A3,GameLog!$C:$C,"NYY")</f>
        <v>0</v>
      </c>
      <c r="I3">
        <f>SUMIFS(GameLog!L:L,GameLog!$D:$D,'NYY B'!$A3,GameLog!$C:$C,"NYY")</f>
        <v>0</v>
      </c>
      <c r="J3">
        <f>SUMIFS(GameLog!M:M,GameLog!$D:$D,'NYY B'!$A3,GameLog!$C:$C,"NYY")</f>
        <v>3</v>
      </c>
      <c r="K3">
        <f>SUMIFS(GameLog!N:N,GameLog!$D:$D,'NYY B'!$A3,GameLog!$C:$C,"NYY")</f>
        <v>0</v>
      </c>
      <c r="L3">
        <f>SUMIFS(GameLog!O:O,GameLog!$D:$D,'NYY B'!$A3,GameLog!$C:$C,"NYY")</f>
        <v>0</v>
      </c>
      <c r="M3">
        <f>SUMIFS(GameLog!P:P,GameLog!$D:$D,'NYY B'!$A3,GameLog!$C:$C,"NYY")</f>
        <v>0</v>
      </c>
      <c r="N3">
        <f>SUMIFS(GameLog!Q:Q,GameLog!$D:$D,'NYY B'!$A3,GameLog!$C:$C,"NYY")</f>
        <v>5</v>
      </c>
      <c r="O3">
        <f>SUMIFS(GameLog!R:R,GameLog!$D:$D,'NYY B'!$A3,GameLog!$C:$C,"NYY")</f>
        <v>1</v>
      </c>
      <c r="P3">
        <f>SUMIFS(GameLog!S:S,GameLog!$D:$D,'NYY B'!$A3,GameLog!$C:$C,"NYY")</f>
        <v>0</v>
      </c>
      <c r="Q3">
        <f>SUMIFS(GameLog!T:T,GameLog!$D:$D,'NYY B'!$A3,GameLog!$C:$C,"NYY")</f>
        <v>0</v>
      </c>
      <c r="R3">
        <f>SUMIFS(GameLog!U:U,GameLog!$D:$D,'NYY B'!$A3,GameLog!$C:$C,"NYY")</f>
        <v>1</v>
      </c>
      <c r="S3">
        <f>SUMIFS(GameLog!V:V,GameLog!$D:$D,'NYY B'!$A3,GameLog!$C:$C,"NYY")</f>
        <v>0</v>
      </c>
      <c r="T3">
        <v>3</v>
      </c>
      <c r="U3">
        <v>3</v>
      </c>
      <c r="V3" s="8">
        <f t="shared" ref="V3:V28" si="3">IFERROR(F3/D3,0)</f>
        <v>0.30769230769230771</v>
      </c>
      <c r="W3" s="8">
        <f t="shared" si="0"/>
        <v>0.2857142857142857</v>
      </c>
      <c r="X3" s="8">
        <f t="shared" si="1"/>
        <v>0.38461538461538464</v>
      </c>
      <c r="Y3" s="8">
        <f t="shared" ref="Y3:Y28" si="4">W3+X3</f>
        <v>0.67032967032967039</v>
      </c>
      <c r="Z3">
        <f t="shared" ref="Z3:Z28" si="5">G3+F3+H3*2+I3*3</f>
        <v>5</v>
      </c>
      <c r="AD3" s="14"/>
    </row>
    <row r="4" spans="1:30">
      <c r="A4" t="s">
        <v>2980</v>
      </c>
      <c r="B4" cm="1">
        <f t="array" ref="B4">IF(COUNTIFS(GameLog!D:D,'NYY B'!A4,GameLog!C:C,"NYY")=0,0,COUNTA(_xlfn.UNIQUE(_xlfn._xlws.FILTER(GameLog!A$2:A$1000, (GameLog!C$2:C$1000="NYY") * (GameLog!D$2:D$1000=A4)))))</f>
        <v>3</v>
      </c>
      <c r="C4">
        <f t="shared" si="2"/>
        <v>15</v>
      </c>
      <c r="D4">
        <f>SUMIFS(GameLog!G:G,GameLog!$D:$D,'NYY B'!$A4,GameLog!$C:$C,"NYY")</f>
        <v>11</v>
      </c>
      <c r="E4">
        <f>SUMIFS(GameLog!H:H,GameLog!$D:$D,'NYY B'!$A4,GameLog!$C:$C,"NYY")</f>
        <v>3</v>
      </c>
      <c r="F4">
        <f>SUMIFS(GameLog!I:I,GameLog!$D:$D,'NYY B'!$A4,GameLog!$C:$C,"NYY")</f>
        <v>3</v>
      </c>
      <c r="G4">
        <f>SUMIFS(GameLog!J:J,GameLog!$D:$D,'NYY B'!$A4,GameLog!$C:$C,"NYY")</f>
        <v>0</v>
      </c>
      <c r="H4">
        <f>SUMIFS(GameLog!K:K,GameLog!$D:$D,'NYY B'!$A4,GameLog!$C:$C,"NYY")</f>
        <v>0</v>
      </c>
      <c r="I4">
        <f>SUMIFS(GameLog!L:L,GameLog!$D:$D,'NYY B'!$A4,GameLog!$C:$C,"NYY")</f>
        <v>1</v>
      </c>
      <c r="J4">
        <f>SUMIFS(GameLog!M:M,GameLog!$D:$D,'NYY B'!$A4,GameLog!$C:$C,"NYY")</f>
        <v>2</v>
      </c>
      <c r="K4">
        <f>SUMIFS(GameLog!N:N,GameLog!$D:$D,'NYY B'!$A4,GameLog!$C:$C,"NYY")</f>
        <v>1</v>
      </c>
      <c r="L4">
        <f>SUMIFS(GameLog!O:O,GameLog!$D:$D,'NYY B'!$A4,GameLog!$C:$C,"NYY")</f>
        <v>0</v>
      </c>
      <c r="M4">
        <f>SUMIFS(GameLog!P:P,GameLog!$D:$D,'NYY B'!$A4,GameLog!$C:$C,"NYY")</f>
        <v>3</v>
      </c>
      <c r="N4">
        <f>SUMIFS(GameLog!Q:Q,GameLog!$D:$D,'NYY B'!$A4,GameLog!$C:$C,"NYY")</f>
        <v>2</v>
      </c>
      <c r="O4">
        <f>SUMIFS(GameLog!R:R,GameLog!$D:$D,'NYY B'!$A4,GameLog!$C:$C,"NYY")</f>
        <v>0</v>
      </c>
      <c r="P4">
        <f>SUMIFS(GameLog!S:S,GameLog!$D:$D,'NYY B'!$A4,GameLog!$C:$C,"NYY")</f>
        <v>1</v>
      </c>
      <c r="Q4">
        <f>SUMIFS(GameLog!T:T,GameLog!$D:$D,'NYY B'!$A4,GameLog!$C:$C,"NYY")</f>
        <v>0</v>
      </c>
      <c r="R4">
        <f>SUMIFS(GameLog!U:U,GameLog!$D:$D,'NYY B'!$A4,GameLog!$C:$C,"NYY")</f>
        <v>0</v>
      </c>
      <c r="S4">
        <f>SUMIFS(GameLog!V:V,GameLog!$D:$D,'NYY B'!$A4,GameLog!$C:$C,"NYY")</f>
        <v>0</v>
      </c>
      <c r="T4">
        <v>2</v>
      </c>
      <c r="U4">
        <v>2</v>
      </c>
      <c r="V4" s="8">
        <f t="shared" si="3"/>
        <v>0.27272727272727271</v>
      </c>
      <c r="W4" s="8">
        <f t="shared" si="0"/>
        <v>0.46666666666666667</v>
      </c>
      <c r="X4" s="8">
        <f t="shared" si="1"/>
        <v>0.54545454545454541</v>
      </c>
      <c r="Y4" s="8">
        <f t="shared" si="4"/>
        <v>1.0121212121212122</v>
      </c>
      <c r="Z4">
        <f t="shared" si="5"/>
        <v>6</v>
      </c>
      <c r="AD4" s="14"/>
    </row>
    <row r="5" spans="1:30">
      <c r="A5" t="s">
        <v>2981</v>
      </c>
      <c r="B5" cm="1">
        <f t="array" ref="B5">IF(COUNTIFS(GameLog!D:D,'NYY B'!A5,GameLog!C:C,"NYY")=0,0,COUNTA(_xlfn.UNIQUE(_xlfn._xlws.FILTER(GameLog!A$2:A$1000, (GameLog!C$2:C$1000="NYY") * (GameLog!D$2:D$1000=A5)))))</f>
        <v>3</v>
      </c>
      <c r="C5">
        <f t="shared" si="2"/>
        <v>12</v>
      </c>
      <c r="D5">
        <f>SUMIFS(GameLog!G:G,GameLog!$D:$D,'NYY B'!$A5,GameLog!$C:$C,"NYY")</f>
        <v>12</v>
      </c>
      <c r="E5">
        <f>SUMIFS(GameLog!H:H,GameLog!$D:$D,'NYY B'!$A5,GameLog!$C:$C,"NYY")</f>
        <v>1</v>
      </c>
      <c r="F5">
        <f>SUMIFS(GameLog!I:I,GameLog!$D:$D,'NYY B'!$A5,GameLog!$C:$C,"NYY")</f>
        <v>1</v>
      </c>
      <c r="G5">
        <f>SUMIFS(GameLog!J:J,GameLog!$D:$D,'NYY B'!$A5,GameLog!$C:$C,"NYY")</f>
        <v>0</v>
      </c>
      <c r="H5">
        <f>SUMIFS(GameLog!K:K,GameLog!$D:$D,'NYY B'!$A5,GameLog!$C:$C,"NYY")</f>
        <v>0</v>
      </c>
      <c r="I5">
        <f>SUMIFS(GameLog!L:L,GameLog!$D:$D,'NYY B'!$A5,GameLog!$C:$C,"NYY")</f>
        <v>0</v>
      </c>
      <c r="J5">
        <f>SUMIFS(GameLog!M:M,GameLog!$D:$D,'NYY B'!$A5,GameLog!$C:$C,"NYY")</f>
        <v>2</v>
      </c>
      <c r="K5">
        <f>SUMIFS(GameLog!N:N,GameLog!$D:$D,'NYY B'!$A5,GameLog!$C:$C,"NYY")</f>
        <v>0</v>
      </c>
      <c r="L5">
        <f>SUMIFS(GameLog!O:O,GameLog!$D:$D,'NYY B'!$A5,GameLog!$C:$C,"NYY")</f>
        <v>0</v>
      </c>
      <c r="M5">
        <f>SUMIFS(GameLog!P:P,GameLog!$D:$D,'NYY B'!$A5,GameLog!$C:$C,"NYY")</f>
        <v>0</v>
      </c>
      <c r="N5">
        <f>SUMIFS(GameLog!Q:Q,GameLog!$D:$D,'NYY B'!$A5,GameLog!$C:$C,"NYY")</f>
        <v>3</v>
      </c>
      <c r="O5">
        <f>SUMIFS(GameLog!R:R,GameLog!$D:$D,'NYY B'!$A5,GameLog!$C:$C,"NYY")</f>
        <v>0</v>
      </c>
      <c r="P5">
        <f>SUMIFS(GameLog!S:S,GameLog!$D:$D,'NYY B'!$A5,GameLog!$C:$C,"NYY")</f>
        <v>0</v>
      </c>
      <c r="Q5">
        <f>SUMIFS(GameLog!T:T,GameLog!$D:$D,'NYY B'!$A5,GameLog!$C:$C,"NYY")</f>
        <v>0</v>
      </c>
      <c r="R5">
        <f>SUMIFS(GameLog!U:U,GameLog!$D:$D,'NYY B'!$A5,GameLog!$C:$C,"NYY")</f>
        <v>0</v>
      </c>
      <c r="S5">
        <f>SUMIFS(GameLog!V:V,GameLog!$D:$D,'NYY B'!$A5,GameLog!$C:$C,"NYY")</f>
        <v>0</v>
      </c>
      <c r="T5">
        <v>0</v>
      </c>
      <c r="U5">
        <v>1</v>
      </c>
      <c r="V5" s="8">
        <f t="shared" si="3"/>
        <v>8.3333333333333329E-2</v>
      </c>
      <c r="W5" s="8">
        <f t="shared" si="0"/>
        <v>8.3333333333333329E-2</v>
      </c>
      <c r="X5" s="8">
        <f t="shared" si="1"/>
        <v>8.3333333333333329E-2</v>
      </c>
      <c r="Y5" s="8">
        <f t="shared" si="4"/>
        <v>0.16666666666666666</v>
      </c>
      <c r="Z5">
        <f t="shared" si="5"/>
        <v>1</v>
      </c>
      <c r="AD5" s="14"/>
    </row>
    <row r="6" spans="1:30">
      <c r="A6" t="s">
        <v>2982</v>
      </c>
      <c r="B6" cm="1">
        <f t="array" ref="B6">IF(COUNTIFS(GameLog!D:D,'NYY B'!A6,GameLog!C:C,"NYY")=0,0,COUNTA(_xlfn.UNIQUE(_xlfn._xlws.FILTER(GameLog!A$2:A$1000, (GameLog!C$2:C$1000="NYY") * (GameLog!D$2:D$1000=A6)))))</f>
        <v>3</v>
      </c>
      <c r="C6">
        <f t="shared" si="2"/>
        <v>14</v>
      </c>
      <c r="D6">
        <f>SUMIFS(GameLog!G:G,GameLog!$D:$D,'NYY B'!$A6,GameLog!$C:$C,"NYY")</f>
        <v>13</v>
      </c>
      <c r="E6">
        <f>SUMIFS(GameLog!H:H,GameLog!$D:$D,'NYY B'!$A6,GameLog!$C:$C,"NYY")</f>
        <v>2</v>
      </c>
      <c r="F6">
        <f>SUMIFS(GameLog!I:I,GameLog!$D:$D,'NYY B'!$A6,GameLog!$C:$C,"NYY")</f>
        <v>7</v>
      </c>
      <c r="G6">
        <f>SUMIFS(GameLog!J:J,GameLog!$D:$D,'NYY B'!$A6,GameLog!$C:$C,"NYY")</f>
        <v>1</v>
      </c>
      <c r="H6">
        <f>SUMIFS(GameLog!K:K,GameLog!$D:$D,'NYY B'!$A6,GameLog!$C:$C,"NYY")</f>
        <v>1</v>
      </c>
      <c r="I6">
        <f>SUMIFS(GameLog!L:L,GameLog!$D:$D,'NYY B'!$A6,GameLog!$C:$C,"NYY")</f>
        <v>0</v>
      </c>
      <c r="J6">
        <f>SUMIFS(GameLog!M:M,GameLog!$D:$D,'NYY B'!$A6,GameLog!$C:$C,"NYY")</f>
        <v>1</v>
      </c>
      <c r="K6">
        <f>SUMIFS(GameLog!N:N,GameLog!$D:$D,'NYY B'!$A6,GameLog!$C:$C,"NYY")</f>
        <v>0</v>
      </c>
      <c r="L6">
        <f>SUMIFS(GameLog!O:O,GameLog!$D:$D,'NYY B'!$A6,GameLog!$C:$C,"NYY")</f>
        <v>0</v>
      </c>
      <c r="M6">
        <f>SUMIFS(GameLog!P:P,GameLog!$D:$D,'NYY B'!$A6,GameLog!$C:$C,"NYY")</f>
        <v>1</v>
      </c>
      <c r="N6">
        <f>SUMIFS(GameLog!Q:Q,GameLog!$D:$D,'NYY B'!$A6,GameLog!$C:$C,"NYY")</f>
        <v>0</v>
      </c>
      <c r="O6">
        <f>SUMIFS(GameLog!R:R,GameLog!$D:$D,'NYY B'!$A6,GameLog!$C:$C,"NYY")</f>
        <v>0</v>
      </c>
      <c r="P6">
        <f>SUMIFS(GameLog!S:S,GameLog!$D:$D,'NYY B'!$A6,GameLog!$C:$C,"NYY")</f>
        <v>0</v>
      </c>
      <c r="Q6">
        <f>SUMIFS(GameLog!T:T,GameLog!$D:$D,'NYY B'!$A6,GameLog!$C:$C,"NYY")</f>
        <v>0</v>
      </c>
      <c r="R6">
        <f>SUMIFS(GameLog!U:U,GameLog!$D:$D,'NYY B'!$A6,GameLog!$C:$C,"NYY")</f>
        <v>0</v>
      </c>
      <c r="S6">
        <f>SUMIFS(GameLog!V:V,GameLog!$D:$D,'NYY B'!$A6,GameLog!$C:$C,"NYY")</f>
        <v>0</v>
      </c>
      <c r="T6">
        <v>3</v>
      </c>
      <c r="U6">
        <v>3</v>
      </c>
      <c r="V6" s="8">
        <f t="shared" si="3"/>
        <v>0.53846153846153844</v>
      </c>
      <c r="W6" s="8">
        <f t="shared" si="0"/>
        <v>0.5714285714285714</v>
      </c>
      <c r="X6" s="8">
        <f t="shared" si="1"/>
        <v>0.76923076923076927</v>
      </c>
      <c r="Y6" s="8">
        <f t="shared" si="4"/>
        <v>1.3406593406593408</v>
      </c>
      <c r="Z6">
        <f t="shared" si="5"/>
        <v>10</v>
      </c>
      <c r="AD6" s="14"/>
    </row>
    <row r="7" spans="1:30">
      <c r="A7" t="s">
        <v>2983</v>
      </c>
      <c r="B7" cm="1">
        <f t="array" ref="B7">IF(COUNTIFS(GameLog!D:D,'NYY B'!A7,GameLog!C:C,"NYY")=0,0,COUNTA(_xlfn.UNIQUE(_xlfn._xlws.FILTER(GameLog!A$2:A$1000, (GameLog!C$2:C$1000="NYY") * (GameLog!D$2:D$1000=A7)))))</f>
        <v>2</v>
      </c>
      <c r="C7">
        <f t="shared" si="2"/>
        <v>9</v>
      </c>
      <c r="D7">
        <f>SUMIFS(GameLog!G:G,GameLog!$D:$D,'NYY B'!$A7,GameLog!$C:$C,"NYY")</f>
        <v>8</v>
      </c>
      <c r="E7">
        <f>SUMIFS(GameLog!H:H,GameLog!$D:$D,'NYY B'!$A7,GameLog!$C:$C,"NYY")</f>
        <v>2</v>
      </c>
      <c r="F7">
        <f>SUMIFS(GameLog!I:I,GameLog!$D:$D,'NYY B'!$A7,GameLog!$C:$C,"NYY")</f>
        <v>3</v>
      </c>
      <c r="G7">
        <f>SUMIFS(GameLog!J:J,GameLog!$D:$D,'NYY B'!$A7,GameLog!$C:$C,"NYY")</f>
        <v>0</v>
      </c>
      <c r="H7">
        <f>SUMIFS(GameLog!K:K,GameLog!$D:$D,'NYY B'!$A7,GameLog!$C:$C,"NYY")</f>
        <v>0</v>
      </c>
      <c r="I7">
        <f>SUMIFS(GameLog!L:L,GameLog!$D:$D,'NYY B'!$A7,GameLog!$C:$C,"NYY")</f>
        <v>1</v>
      </c>
      <c r="J7">
        <f>SUMIFS(GameLog!M:M,GameLog!$D:$D,'NYY B'!$A7,GameLog!$C:$C,"NYY")</f>
        <v>1</v>
      </c>
      <c r="K7">
        <f>SUMIFS(GameLog!N:N,GameLog!$D:$D,'NYY B'!$A7,GameLog!$C:$C,"NYY")</f>
        <v>0</v>
      </c>
      <c r="L7">
        <f>SUMIFS(GameLog!O:O,GameLog!$D:$D,'NYY B'!$A7,GameLog!$C:$C,"NYY")</f>
        <v>0</v>
      </c>
      <c r="M7">
        <f>SUMIFS(GameLog!P:P,GameLog!$D:$D,'NYY B'!$A7,GameLog!$C:$C,"NYY")</f>
        <v>0</v>
      </c>
      <c r="N7">
        <f>SUMIFS(GameLog!Q:Q,GameLog!$D:$D,'NYY B'!$A7,GameLog!$C:$C,"NYY")</f>
        <v>0</v>
      </c>
      <c r="O7">
        <f>SUMIFS(GameLog!R:R,GameLog!$D:$D,'NYY B'!$A7,GameLog!$C:$C,"NYY")</f>
        <v>0</v>
      </c>
      <c r="P7">
        <f>SUMIFS(GameLog!S:S,GameLog!$D:$D,'NYY B'!$A7,GameLog!$C:$C,"NYY")</f>
        <v>1</v>
      </c>
      <c r="Q7">
        <f>SUMIFS(GameLog!T:T,GameLog!$D:$D,'NYY B'!$A7,GameLog!$C:$C,"NYY")</f>
        <v>0</v>
      </c>
      <c r="R7">
        <f>SUMIFS(GameLog!U:U,GameLog!$D:$D,'NYY B'!$A7,GameLog!$C:$C,"NYY")</f>
        <v>0</v>
      </c>
      <c r="S7">
        <f>SUMIFS(GameLog!V:V,GameLog!$D:$D,'NYY B'!$A7,GameLog!$C:$C,"NYY")</f>
        <v>0</v>
      </c>
      <c r="T7">
        <v>2</v>
      </c>
      <c r="U7">
        <v>2</v>
      </c>
      <c r="V7" s="8">
        <f t="shared" si="3"/>
        <v>0.375</v>
      </c>
      <c r="W7" s="8">
        <f t="shared" si="0"/>
        <v>0.44444444444444442</v>
      </c>
      <c r="X7" s="8">
        <f t="shared" si="1"/>
        <v>0.75</v>
      </c>
      <c r="Y7" s="8">
        <f t="shared" si="4"/>
        <v>1.1944444444444444</v>
      </c>
      <c r="Z7">
        <f t="shared" si="5"/>
        <v>6</v>
      </c>
      <c r="AD7" s="14"/>
    </row>
    <row r="8" spans="1:30">
      <c r="A8" t="s">
        <v>2984</v>
      </c>
      <c r="B8" cm="1">
        <f t="array" ref="B8">IF(COUNTIFS(GameLog!D:D,'NYY B'!A8,GameLog!C:C,"NYY")=0,0,COUNTA(_xlfn.UNIQUE(_xlfn._xlws.FILTER(GameLog!A$2:A$1000, (GameLog!C$2:C$1000="NYY") * (GameLog!D$2:D$1000=A8)))))</f>
        <v>3</v>
      </c>
      <c r="C8">
        <f t="shared" si="2"/>
        <v>14</v>
      </c>
      <c r="D8">
        <f>SUMIFS(GameLog!G:G,GameLog!$D:$D,'NYY B'!$A8,GameLog!$C:$C,"NYY")</f>
        <v>13</v>
      </c>
      <c r="E8">
        <f>SUMIFS(GameLog!H:H,GameLog!$D:$D,'NYY B'!$A8,GameLog!$C:$C,"NYY")</f>
        <v>2</v>
      </c>
      <c r="F8">
        <f>SUMIFS(GameLog!I:I,GameLog!$D:$D,'NYY B'!$A8,GameLog!$C:$C,"NYY")</f>
        <v>2</v>
      </c>
      <c r="G8">
        <f>SUMIFS(GameLog!J:J,GameLog!$D:$D,'NYY B'!$A8,GameLog!$C:$C,"NYY")</f>
        <v>1</v>
      </c>
      <c r="H8">
        <f>SUMIFS(GameLog!K:K,GameLog!$D:$D,'NYY B'!$A8,GameLog!$C:$C,"NYY")</f>
        <v>0</v>
      </c>
      <c r="I8">
        <f>SUMIFS(GameLog!L:L,GameLog!$D:$D,'NYY B'!$A8,GameLog!$C:$C,"NYY")</f>
        <v>0</v>
      </c>
      <c r="J8">
        <f>SUMIFS(GameLog!M:M,GameLog!$D:$D,'NYY B'!$A8,GameLog!$C:$C,"NYY")</f>
        <v>2</v>
      </c>
      <c r="K8">
        <f>SUMIFS(GameLog!N:N,GameLog!$D:$D,'NYY B'!$A8,GameLog!$C:$C,"NYY")</f>
        <v>1</v>
      </c>
      <c r="L8">
        <f>SUMIFS(GameLog!O:O,GameLog!$D:$D,'NYY B'!$A8,GameLog!$C:$C,"NYY")</f>
        <v>0</v>
      </c>
      <c r="M8">
        <f>SUMIFS(GameLog!P:P,GameLog!$D:$D,'NYY B'!$A8,GameLog!$C:$C,"NYY")</f>
        <v>1</v>
      </c>
      <c r="N8">
        <f>SUMIFS(GameLog!Q:Q,GameLog!$D:$D,'NYY B'!$A8,GameLog!$C:$C,"NYY")</f>
        <v>2</v>
      </c>
      <c r="O8">
        <f>SUMIFS(GameLog!R:R,GameLog!$D:$D,'NYY B'!$A8,GameLog!$C:$C,"NYY")</f>
        <v>0</v>
      </c>
      <c r="P8">
        <f>SUMIFS(GameLog!S:S,GameLog!$D:$D,'NYY B'!$A8,GameLog!$C:$C,"NYY")</f>
        <v>0</v>
      </c>
      <c r="Q8">
        <f>SUMIFS(GameLog!T:T,GameLog!$D:$D,'NYY B'!$A8,GameLog!$C:$C,"NYY")</f>
        <v>0</v>
      </c>
      <c r="R8">
        <f>SUMIFS(GameLog!U:U,GameLog!$D:$D,'NYY B'!$A8,GameLog!$C:$C,"NYY")</f>
        <v>0</v>
      </c>
      <c r="S8">
        <f>SUMIFS(GameLog!V:V,GameLog!$D:$D,'NYY B'!$A8,GameLog!$C:$C,"NYY")</f>
        <v>0</v>
      </c>
      <c r="T8">
        <v>1</v>
      </c>
      <c r="U8">
        <v>1</v>
      </c>
      <c r="V8" s="8">
        <f t="shared" si="3"/>
        <v>0.15384615384615385</v>
      </c>
      <c r="W8" s="8">
        <f t="shared" si="0"/>
        <v>0.21428571428571427</v>
      </c>
      <c r="X8" s="8">
        <f t="shared" si="1"/>
        <v>0.23076923076923078</v>
      </c>
      <c r="Y8" s="8">
        <f t="shared" si="4"/>
        <v>0.44505494505494503</v>
      </c>
      <c r="Z8">
        <f t="shared" si="5"/>
        <v>3</v>
      </c>
      <c r="AD8" s="14"/>
    </row>
    <row r="9" spans="1:30">
      <c r="A9" t="s">
        <v>2985</v>
      </c>
      <c r="B9" cm="1">
        <f t="array" ref="B9">IF(COUNTIFS(GameLog!D:D,'NYY B'!A9,GameLog!C:C,"NYY")=0,0,COUNTA(_xlfn.UNIQUE(_xlfn._xlws.FILTER(GameLog!A$2:A$1000, (GameLog!C$2:C$1000="NYY") * (GameLog!D$2:D$1000=A9)))))</f>
        <v>3</v>
      </c>
      <c r="C9">
        <f t="shared" si="2"/>
        <v>14</v>
      </c>
      <c r="D9">
        <f>SUMIFS(GameLog!G:G,GameLog!$D:$D,'NYY B'!$A9,GameLog!$C:$C,"NYY")</f>
        <v>10</v>
      </c>
      <c r="E9">
        <f>SUMIFS(GameLog!H:H,GameLog!$D:$D,'NYY B'!$A9,GameLog!$C:$C,"NYY")</f>
        <v>1</v>
      </c>
      <c r="F9">
        <f>SUMIFS(GameLog!I:I,GameLog!$D:$D,'NYY B'!$A9,GameLog!$C:$C,"NYY")</f>
        <v>2</v>
      </c>
      <c r="G9">
        <f>SUMIFS(GameLog!J:J,GameLog!$D:$D,'NYY B'!$A9,GameLog!$C:$C,"NYY")</f>
        <v>0</v>
      </c>
      <c r="H9">
        <f>SUMIFS(GameLog!K:K,GameLog!$D:$D,'NYY B'!$A9,GameLog!$C:$C,"NYY")</f>
        <v>0</v>
      </c>
      <c r="I9">
        <f>SUMIFS(GameLog!L:L,GameLog!$D:$D,'NYY B'!$A9,GameLog!$C:$C,"NYY")</f>
        <v>0</v>
      </c>
      <c r="J9">
        <f>SUMIFS(GameLog!M:M,GameLog!$D:$D,'NYY B'!$A9,GameLog!$C:$C,"NYY")</f>
        <v>1</v>
      </c>
      <c r="K9">
        <f>SUMIFS(GameLog!N:N,GameLog!$D:$D,'NYY B'!$A9,GameLog!$C:$C,"NYY")</f>
        <v>1</v>
      </c>
      <c r="L9">
        <f>SUMIFS(GameLog!O:O,GameLog!$D:$D,'NYY B'!$A9,GameLog!$C:$C,"NYY")</f>
        <v>0</v>
      </c>
      <c r="M9">
        <f>SUMIFS(GameLog!P:P,GameLog!$D:$D,'NYY B'!$A9,GameLog!$C:$C,"NYY")</f>
        <v>4</v>
      </c>
      <c r="N9">
        <f>SUMIFS(GameLog!Q:Q,GameLog!$D:$D,'NYY B'!$A9,GameLog!$C:$C,"NYY")</f>
        <v>2</v>
      </c>
      <c r="O9">
        <f>SUMIFS(GameLog!R:R,GameLog!$D:$D,'NYY B'!$A9,GameLog!$C:$C,"NYY")</f>
        <v>0</v>
      </c>
      <c r="P9">
        <f>SUMIFS(GameLog!S:S,GameLog!$D:$D,'NYY B'!$A9,GameLog!$C:$C,"NYY")</f>
        <v>0</v>
      </c>
      <c r="Q9">
        <f>SUMIFS(GameLog!T:T,GameLog!$D:$D,'NYY B'!$A9,GameLog!$C:$C,"NYY")</f>
        <v>0</v>
      </c>
      <c r="R9">
        <f>SUMIFS(GameLog!U:U,GameLog!$D:$D,'NYY B'!$A9,GameLog!$C:$C,"NYY")</f>
        <v>0</v>
      </c>
      <c r="S9">
        <f>SUMIFS(GameLog!V:V,GameLog!$D:$D,'NYY B'!$A9,GameLog!$C:$C,"NYY")</f>
        <v>0</v>
      </c>
      <c r="T9">
        <v>0</v>
      </c>
      <c r="U9">
        <v>1</v>
      </c>
      <c r="V9" s="8">
        <f t="shared" si="3"/>
        <v>0.2</v>
      </c>
      <c r="W9" s="8">
        <f t="shared" si="0"/>
        <v>0.42857142857142855</v>
      </c>
      <c r="X9" s="8">
        <f t="shared" si="1"/>
        <v>0.2</v>
      </c>
      <c r="Y9" s="8">
        <f t="shared" si="4"/>
        <v>0.62857142857142856</v>
      </c>
      <c r="Z9">
        <f t="shared" si="5"/>
        <v>2</v>
      </c>
      <c r="AD9" s="14"/>
    </row>
    <row r="10" spans="1:30">
      <c r="A10" t="s">
        <v>2986</v>
      </c>
      <c r="B10" cm="1">
        <f t="array" ref="B10">IF(COUNTIFS(GameLog!D:D,'NYY B'!A10,GameLog!C:C,"NYY")=0,0,COUNTA(_xlfn.UNIQUE(_xlfn._xlws.FILTER(GameLog!A$2:A$1000, (GameLog!C$2:C$1000="NYY") * (GameLog!D$2:D$1000=A10)))))</f>
        <v>3</v>
      </c>
      <c r="C10">
        <f t="shared" si="2"/>
        <v>13</v>
      </c>
      <c r="D10">
        <f>SUMIFS(GameLog!G:G,GameLog!$D:$D,'NYY B'!$A10,GameLog!$C:$C,"NYY")</f>
        <v>11</v>
      </c>
      <c r="E10">
        <f>SUMIFS(GameLog!H:H,GameLog!$D:$D,'NYY B'!$A10,GameLog!$C:$C,"NYY")</f>
        <v>2</v>
      </c>
      <c r="F10">
        <f>SUMIFS(GameLog!I:I,GameLog!$D:$D,'NYY B'!$A10,GameLog!$C:$C,"NYY")</f>
        <v>6</v>
      </c>
      <c r="G10">
        <f>SUMIFS(GameLog!J:J,GameLog!$D:$D,'NYY B'!$A10,GameLog!$C:$C,"NYY")</f>
        <v>0</v>
      </c>
      <c r="H10">
        <f>SUMIFS(GameLog!K:K,GameLog!$D:$D,'NYY B'!$A10,GameLog!$C:$C,"NYY")</f>
        <v>1</v>
      </c>
      <c r="I10">
        <f>SUMIFS(GameLog!L:L,GameLog!$D:$D,'NYY B'!$A10,GameLog!$C:$C,"NYY")</f>
        <v>1</v>
      </c>
      <c r="J10">
        <f>SUMIFS(GameLog!M:M,GameLog!$D:$D,'NYY B'!$A10,GameLog!$C:$C,"NYY")</f>
        <v>1</v>
      </c>
      <c r="K10">
        <f>SUMIFS(GameLog!N:N,GameLog!$D:$D,'NYY B'!$A10,GameLog!$C:$C,"NYY")</f>
        <v>0</v>
      </c>
      <c r="L10">
        <f>SUMIFS(GameLog!O:O,GameLog!$D:$D,'NYY B'!$A10,GameLog!$C:$C,"NYY")</f>
        <v>0</v>
      </c>
      <c r="M10">
        <f>SUMIFS(GameLog!P:P,GameLog!$D:$D,'NYY B'!$A10,GameLog!$C:$C,"NYY")</f>
        <v>1</v>
      </c>
      <c r="N10">
        <f>SUMIFS(GameLog!Q:Q,GameLog!$D:$D,'NYY B'!$A10,GameLog!$C:$C,"NYY")</f>
        <v>1</v>
      </c>
      <c r="O10">
        <f>SUMIFS(GameLog!R:R,GameLog!$D:$D,'NYY B'!$A10,GameLog!$C:$C,"NYY")</f>
        <v>0</v>
      </c>
      <c r="P10">
        <f>SUMIFS(GameLog!S:S,GameLog!$D:$D,'NYY B'!$A10,GameLog!$C:$C,"NYY")</f>
        <v>1</v>
      </c>
      <c r="Q10">
        <f>SUMIFS(GameLog!T:T,GameLog!$D:$D,'NYY B'!$A10,GameLog!$C:$C,"NYY")</f>
        <v>0</v>
      </c>
      <c r="R10">
        <f>SUMIFS(GameLog!U:U,GameLog!$D:$D,'NYY B'!$A10,GameLog!$C:$C,"NYY")</f>
        <v>0</v>
      </c>
      <c r="S10">
        <f>SUMIFS(GameLog!V:V,GameLog!$D:$D,'NYY B'!$A10,GameLog!$C:$C,"NYY")</f>
        <v>0</v>
      </c>
      <c r="T10">
        <v>3</v>
      </c>
      <c r="U10">
        <v>3</v>
      </c>
      <c r="V10" s="8">
        <f t="shared" si="3"/>
        <v>0.54545454545454541</v>
      </c>
      <c r="W10" s="8">
        <f t="shared" si="0"/>
        <v>0.61538461538461542</v>
      </c>
      <c r="X10" s="8">
        <f t="shared" si="1"/>
        <v>1</v>
      </c>
      <c r="Y10" s="8">
        <f t="shared" si="4"/>
        <v>1.6153846153846154</v>
      </c>
      <c r="Z10">
        <f t="shared" si="5"/>
        <v>11</v>
      </c>
      <c r="AD10" s="13"/>
    </row>
    <row r="11" spans="1:30">
      <c r="A11" t="s">
        <v>2987</v>
      </c>
      <c r="B11" cm="1">
        <f t="array" ref="B11">IF(COUNTIFS(GameLog!D:D,'NYY B'!A11,GameLog!C:C,"NYY")=0,0,COUNTA(_xlfn.UNIQUE(_xlfn._xlws.FILTER(GameLog!A$2:A$1000, (GameLog!C$2:C$1000="NYY") * (GameLog!D$2:D$1000=A11)))))</f>
        <v>1</v>
      </c>
      <c r="C11">
        <f t="shared" si="2"/>
        <v>2</v>
      </c>
      <c r="D11">
        <f>SUMIFS(GameLog!G:G,GameLog!$D:$D,'NYY B'!$A11,GameLog!$C:$C,"NYY")</f>
        <v>2</v>
      </c>
      <c r="E11">
        <f>SUMIFS(GameLog!H:H,GameLog!$D:$D,'NYY B'!$A11,GameLog!$C:$C,"NYY")</f>
        <v>1</v>
      </c>
      <c r="F11">
        <f>SUMIFS(GameLog!I:I,GameLog!$D:$D,'NYY B'!$A11,GameLog!$C:$C,"NYY")</f>
        <v>1</v>
      </c>
      <c r="G11">
        <f>SUMIFS(GameLog!J:J,GameLog!$D:$D,'NYY B'!$A11,GameLog!$C:$C,"NYY")</f>
        <v>1</v>
      </c>
      <c r="H11">
        <f>SUMIFS(GameLog!K:K,GameLog!$D:$D,'NYY B'!$A11,GameLog!$C:$C,"NYY")</f>
        <v>0</v>
      </c>
      <c r="I11">
        <f>SUMIFS(GameLog!L:L,GameLog!$D:$D,'NYY B'!$A11,GameLog!$C:$C,"NYY")</f>
        <v>0</v>
      </c>
      <c r="J11">
        <f>SUMIFS(GameLog!M:M,GameLog!$D:$D,'NYY B'!$A11,GameLog!$C:$C,"NYY")</f>
        <v>1</v>
      </c>
      <c r="K11">
        <f>SUMIFS(GameLog!N:N,GameLog!$D:$D,'NYY B'!$A11,GameLog!$C:$C,"NYY")</f>
        <v>0</v>
      </c>
      <c r="L11">
        <f>SUMIFS(GameLog!O:O,GameLog!$D:$D,'NYY B'!$A11,GameLog!$C:$C,"NYY")</f>
        <v>0</v>
      </c>
      <c r="M11">
        <f>SUMIFS(GameLog!P:P,GameLog!$D:$D,'NYY B'!$A11,GameLog!$C:$C,"NYY")</f>
        <v>0</v>
      </c>
      <c r="N11">
        <f>SUMIFS(GameLog!Q:Q,GameLog!$D:$D,'NYY B'!$A11,GameLog!$C:$C,"NYY")</f>
        <v>0</v>
      </c>
      <c r="O11">
        <f>SUMIFS(GameLog!R:R,GameLog!$D:$D,'NYY B'!$A11,GameLog!$C:$C,"NYY")</f>
        <v>0</v>
      </c>
      <c r="P11">
        <f>SUMIFS(GameLog!S:S,GameLog!$D:$D,'NYY B'!$A11,GameLog!$C:$C,"NYY")</f>
        <v>0</v>
      </c>
      <c r="Q11">
        <f>SUMIFS(GameLog!T:T,GameLog!$D:$D,'NYY B'!$A11,GameLog!$C:$C,"NYY")</f>
        <v>0</v>
      </c>
      <c r="R11">
        <f>SUMIFS(GameLog!U:U,GameLog!$D:$D,'NYY B'!$A11,GameLog!$C:$C,"NYY")</f>
        <v>0</v>
      </c>
      <c r="S11">
        <f>SUMIFS(GameLog!V:V,GameLog!$D:$D,'NYY B'!$A11,GameLog!$C:$C,"NYY")</f>
        <v>0</v>
      </c>
      <c r="T11">
        <v>1</v>
      </c>
      <c r="U11">
        <v>1</v>
      </c>
      <c r="V11" s="8">
        <f t="shared" si="3"/>
        <v>0.5</v>
      </c>
      <c r="W11" s="8">
        <f t="shared" si="0"/>
        <v>0.5</v>
      </c>
      <c r="X11" s="8">
        <f t="shared" si="1"/>
        <v>1</v>
      </c>
      <c r="Y11" s="8">
        <f t="shared" si="4"/>
        <v>1.5</v>
      </c>
      <c r="Z11">
        <f t="shared" si="5"/>
        <v>2</v>
      </c>
      <c r="AD11" s="14"/>
    </row>
    <row r="12" spans="1:30">
      <c r="A12" t="s">
        <v>2988</v>
      </c>
      <c r="B12" cm="1">
        <f t="array" ref="B12">IF(COUNTIFS(GameLog!D:D,'NYY B'!A12,GameLog!C:C,"NYY")=0,0,COUNTA(_xlfn.UNIQUE(_xlfn._xlws.FILTER(GameLog!A$2:A$1000, (GameLog!C$2:C$1000="NYY") * (GameLog!D$2:D$1000=A12)))))</f>
        <v>1</v>
      </c>
      <c r="C12">
        <f t="shared" si="2"/>
        <v>3</v>
      </c>
      <c r="D12">
        <f>SUMIFS(GameLog!G:G,GameLog!$D:$D,'NYY B'!$A12,GameLog!$C:$C,"NYY")</f>
        <v>2</v>
      </c>
      <c r="E12">
        <f>SUMIFS(GameLog!H:H,GameLog!$D:$D,'NYY B'!$A12,GameLog!$C:$C,"NYY")</f>
        <v>0</v>
      </c>
      <c r="F12">
        <f>SUMIFS(GameLog!I:I,GameLog!$D:$D,'NYY B'!$A12,GameLog!$C:$C,"NYY")</f>
        <v>0</v>
      </c>
      <c r="G12">
        <f>SUMIFS(GameLog!J:J,GameLog!$D:$D,'NYY B'!$A12,GameLog!$C:$C,"NYY")</f>
        <v>0</v>
      </c>
      <c r="H12">
        <f>SUMIFS(GameLog!K:K,GameLog!$D:$D,'NYY B'!$A12,GameLog!$C:$C,"NYY")</f>
        <v>0</v>
      </c>
      <c r="I12">
        <f>SUMIFS(GameLog!L:L,GameLog!$D:$D,'NYY B'!$A12,GameLog!$C:$C,"NYY")</f>
        <v>0</v>
      </c>
      <c r="J12">
        <f>SUMIFS(GameLog!M:M,GameLog!$D:$D,'NYY B'!$A12,GameLog!$C:$C,"NYY")</f>
        <v>0</v>
      </c>
      <c r="K12">
        <f>SUMIFS(GameLog!N:N,GameLog!$D:$D,'NYY B'!$A12,GameLog!$C:$C,"NYY")</f>
        <v>0</v>
      </c>
      <c r="L12">
        <f>SUMIFS(GameLog!O:O,GameLog!$D:$D,'NYY B'!$A12,GameLog!$C:$C,"NYY")</f>
        <v>0</v>
      </c>
      <c r="M12">
        <f>SUMIFS(GameLog!P:P,GameLog!$D:$D,'NYY B'!$A12,GameLog!$C:$C,"NYY")</f>
        <v>0</v>
      </c>
      <c r="N12">
        <f>SUMIFS(GameLog!Q:Q,GameLog!$D:$D,'NYY B'!$A12,GameLog!$C:$C,"NYY")</f>
        <v>0</v>
      </c>
      <c r="O12">
        <f>SUMIFS(GameLog!R:R,GameLog!$D:$D,'NYY B'!$A12,GameLog!$C:$C,"NYY")</f>
        <v>0</v>
      </c>
      <c r="P12">
        <f>SUMIFS(GameLog!S:S,GameLog!$D:$D,'NYY B'!$A12,GameLog!$C:$C,"NYY")</f>
        <v>0</v>
      </c>
      <c r="Q12">
        <f>SUMIFS(GameLog!T:T,GameLog!$D:$D,'NYY B'!$A12,GameLog!$C:$C,"NYY")</f>
        <v>1</v>
      </c>
      <c r="R12">
        <f>SUMIFS(GameLog!U:U,GameLog!$D:$D,'NYY B'!$A12,GameLog!$C:$C,"NYY")</f>
        <v>0</v>
      </c>
      <c r="S12">
        <f>SUMIFS(GameLog!V:V,GameLog!$D:$D,'NYY B'!$A12,GameLog!$C:$C,"NYY")</f>
        <v>0</v>
      </c>
      <c r="T12">
        <v>0</v>
      </c>
      <c r="U12">
        <v>0</v>
      </c>
      <c r="V12" s="8">
        <f t="shared" si="3"/>
        <v>0</v>
      </c>
      <c r="W12" s="8">
        <f t="shared" si="0"/>
        <v>0</v>
      </c>
      <c r="X12" s="8">
        <f t="shared" si="1"/>
        <v>0</v>
      </c>
      <c r="Y12" s="8">
        <f t="shared" si="4"/>
        <v>0</v>
      </c>
      <c r="Z12">
        <f t="shared" si="5"/>
        <v>0</v>
      </c>
      <c r="AD12" s="14"/>
    </row>
    <row r="13" spans="1:30">
      <c r="A13" t="s">
        <v>2989</v>
      </c>
      <c r="B13" cm="1">
        <f t="array" ref="B13">IF(COUNTIFS(GameLog!D:D,'NYY B'!A13,GameLog!C:C,"NYY")=0,0,COUNTA(_xlfn.UNIQUE(_xlfn._xlws.FILTER(GameLog!A$2:A$1000, (GameLog!C$2:C$1000="NYY") * (GameLog!D$2:D$1000=A13)))))</f>
        <v>1</v>
      </c>
      <c r="C13">
        <f t="shared" si="2"/>
        <v>2</v>
      </c>
      <c r="D13">
        <f>SUMIFS(GameLog!G:G,GameLog!$D:$D,'NYY B'!$A13,GameLog!$C:$C,"NYY")</f>
        <v>2</v>
      </c>
      <c r="E13">
        <f>SUMIFS(GameLog!H:H,GameLog!$D:$D,'NYY B'!$A13,GameLog!$C:$C,"NYY")</f>
        <v>0</v>
      </c>
      <c r="F13">
        <f>SUMIFS(GameLog!I:I,GameLog!$D:$D,'NYY B'!$A13,GameLog!$C:$C,"NYY")</f>
        <v>0</v>
      </c>
      <c r="G13">
        <f>SUMIFS(GameLog!J:J,GameLog!$D:$D,'NYY B'!$A13,GameLog!$C:$C,"NYY")</f>
        <v>0</v>
      </c>
      <c r="H13">
        <f>SUMIFS(GameLog!K:K,GameLog!$D:$D,'NYY B'!$A13,GameLog!$C:$C,"NYY")</f>
        <v>0</v>
      </c>
      <c r="I13">
        <f>SUMIFS(GameLog!L:L,GameLog!$D:$D,'NYY B'!$A13,GameLog!$C:$C,"NYY")</f>
        <v>0</v>
      </c>
      <c r="J13">
        <f>SUMIFS(GameLog!M:M,GameLog!$D:$D,'NYY B'!$A13,GameLog!$C:$C,"NYY")</f>
        <v>0</v>
      </c>
      <c r="K13">
        <f>SUMIFS(GameLog!N:N,GameLog!$D:$D,'NYY B'!$A13,GameLog!$C:$C,"NYY")</f>
        <v>0</v>
      </c>
      <c r="L13">
        <f>SUMIFS(GameLog!O:O,GameLog!$D:$D,'NYY B'!$A13,GameLog!$C:$C,"NYY")</f>
        <v>0</v>
      </c>
      <c r="M13">
        <f>SUMIFS(GameLog!P:P,GameLog!$D:$D,'NYY B'!$A13,GameLog!$C:$C,"NYY")</f>
        <v>0</v>
      </c>
      <c r="N13">
        <f>SUMIFS(GameLog!Q:Q,GameLog!$D:$D,'NYY B'!$A13,GameLog!$C:$C,"NYY")</f>
        <v>0</v>
      </c>
      <c r="O13">
        <f>SUMIFS(GameLog!R:R,GameLog!$D:$D,'NYY B'!$A13,GameLog!$C:$C,"NYY")</f>
        <v>0</v>
      </c>
      <c r="P13">
        <f>SUMIFS(GameLog!S:S,GameLog!$D:$D,'NYY B'!$A13,GameLog!$C:$C,"NYY")</f>
        <v>0</v>
      </c>
      <c r="Q13">
        <f>SUMIFS(GameLog!T:T,GameLog!$D:$D,'NYY B'!$A13,GameLog!$C:$C,"NYY")</f>
        <v>0</v>
      </c>
      <c r="R13">
        <f>SUMIFS(GameLog!U:U,GameLog!$D:$D,'NYY B'!$A13,GameLog!$C:$C,"NYY")</f>
        <v>0</v>
      </c>
      <c r="S13">
        <f>SUMIFS(GameLog!V:V,GameLog!$D:$D,'NYY B'!$A13,GameLog!$C:$C,"NYY")</f>
        <v>0</v>
      </c>
      <c r="T13">
        <v>0</v>
      </c>
      <c r="U13">
        <v>0</v>
      </c>
      <c r="V13" s="8">
        <f t="shared" si="3"/>
        <v>0</v>
      </c>
      <c r="W13" s="8">
        <f t="shared" si="0"/>
        <v>0</v>
      </c>
      <c r="X13" s="8">
        <f t="shared" si="1"/>
        <v>0</v>
      </c>
      <c r="Y13" s="8">
        <f t="shared" si="4"/>
        <v>0</v>
      </c>
      <c r="Z13">
        <f t="shared" si="5"/>
        <v>0</v>
      </c>
      <c r="AD13" s="14"/>
    </row>
    <row r="14" spans="1:30">
      <c r="A14" t="s">
        <v>2990</v>
      </c>
      <c r="B14" cm="1">
        <f t="array" ref="B14">IF(COUNTIFS(GameLog!D:D,'NYY B'!A14,GameLog!C:C,"NYY")=0,0,COUNTA(_xlfn.UNIQUE(_xlfn._xlws.FILTER(GameLog!A$2:A$1000, (GameLog!C$2:C$1000="NYY") * (GameLog!D$2:D$1000=A14)))))</f>
        <v>0</v>
      </c>
      <c r="C14">
        <f t="shared" si="2"/>
        <v>0</v>
      </c>
      <c r="D14">
        <f>SUMIFS(GameLog!G:G,GameLog!$D:$D,'NYY B'!$A14,GameLog!$C:$C,"NYY")</f>
        <v>0</v>
      </c>
      <c r="E14">
        <f>SUMIFS(GameLog!H:H,GameLog!$D:$D,'NYY B'!$A14,GameLog!$C:$C,"NYY")</f>
        <v>0</v>
      </c>
      <c r="F14">
        <f>SUMIFS(GameLog!I:I,GameLog!$D:$D,'NYY B'!$A14,GameLog!$C:$C,"NYY")</f>
        <v>0</v>
      </c>
      <c r="G14">
        <f>SUMIFS(GameLog!J:J,GameLog!$D:$D,'NYY B'!$A14,GameLog!$C:$C,"NYY")</f>
        <v>0</v>
      </c>
      <c r="H14">
        <f>SUMIFS(GameLog!K:K,GameLog!$D:$D,'NYY B'!$A14,GameLog!$C:$C,"NYY")</f>
        <v>0</v>
      </c>
      <c r="I14">
        <f>SUMIFS(GameLog!L:L,GameLog!$D:$D,'NYY B'!$A14,GameLog!$C:$C,"NYY")</f>
        <v>0</v>
      </c>
      <c r="J14">
        <f>SUMIFS(GameLog!M:M,GameLog!$D:$D,'NYY B'!$A14,GameLog!$C:$C,"NYY")</f>
        <v>0</v>
      </c>
      <c r="K14">
        <f>SUMIFS(GameLog!N:N,GameLog!$D:$D,'NYY B'!$A14,GameLog!$C:$C,"NYY")</f>
        <v>0</v>
      </c>
      <c r="L14">
        <f>SUMIFS(GameLog!O:O,GameLog!$D:$D,'NYY B'!$A14,GameLog!$C:$C,"NYY")</f>
        <v>0</v>
      </c>
      <c r="M14">
        <f>SUMIFS(GameLog!P:P,GameLog!$D:$D,'NYY B'!$A14,GameLog!$C:$C,"NYY")</f>
        <v>0</v>
      </c>
      <c r="N14">
        <f>SUMIFS(GameLog!Q:Q,GameLog!$D:$D,'NYY B'!$A14,GameLog!$C:$C,"NYY")</f>
        <v>0</v>
      </c>
      <c r="O14">
        <f>SUMIFS(GameLog!R:R,GameLog!$D:$D,'NYY B'!$A14,GameLog!$C:$C,"NYY")</f>
        <v>0</v>
      </c>
      <c r="P14">
        <f>SUMIFS(GameLog!S:S,GameLog!$D:$D,'NYY B'!$A14,GameLog!$C:$C,"NYY")</f>
        <v>0</v>
      </c>
      <c r="Q14">
        <f>SUMIFS(GameLog!T:T,GameLog!$D:$D,'NYY B'!$A14,GameLog!$C:$C,"NYY")</f>
        <v>0</v>
      </c>
      <c r="R14">
        <f>SUMIFS(GameLog!U:U,GameLog!$D:$D,'NYY B'!$A14,GameLog!$C:$C,"NYY")</f>
        <v>0</v>
      </c>
      <c r="S14">
        <f>SUMIFS(GameLog!V:V,GameLog!$D:$D,'NYY B'!$A14,GameLog!$C:$C,"NYY")</f>
        <v>0</v>
      </c>
      <c r="T14">
        <v>0</v>
      </c>
      <c r="U14">
        <v>0</v>
      </c>
      <c r="V14" s="8">
        <f t="shared" si="3"/>
        <v>0</v>
      </c>
      <c r="W14" s="8">
        <f t="shared" si="0"/>
        <v>0</v>
      </c>
      <c r="X14" s="8">
        <f t="shared" si="1"/>
        <v>0</v>
      </c>
      <c r="Y14" s="8">
        <f t="shared" si="4"/>
        <v>0</v>
      </c>
      <c r="Z14">
        <f t="shared" si="5"/>
        <v>0</v>
      </c>
      <c r="AD14" s="14"/>
    </row>
    <row r="15" spans="1:30">
      <c r="A15" t="s">
        <v>2441</v>
      </c>
      <c r="B15" cm="1">
        <f t="array" ref="B15">IF(COUNTIFS(GameLog!D:D,'NYY B'!A15,GameLog!C:C,"NYY")=0,0,COUNTA(_xlfn.UNIQUE(_xlfn._xlws.FILTER(GameLog!A$2:A$1000, (GameLog!C$2:C$1000="NYY") * (GameLog!D$2:D$1000=A15)))))</f>
        <v>0</v>
      </c>
      <c r="C15">
        <f t="shared" si="2"/>
        <v>0</v>
      </c>
      <c r="D15">
        <f>SUMIFS(GameLog!G:G,GameLog!$D:$D,'NYY B'!$A15,GameLog!$C:$C,"NYY")</f>
        <v>0</v>
      </c>
      <c r="E15">
        <f>SUMIFS(GameLog!H:H,GameLog!$D:$D,'NYY B'!$A15,GameLog!$C:$C,"NYY")</f>
        <v>0</v>
      </c>
      <c r="F15">
        <f>SUMIFS(GameLog!I:I,GameLog!$D:$D,'NYY B'!$A15,GameLog!$C:$C,"NYY")</f>
        <v>0</v>
      </c>
      <c r="G15">
        <f>SUMIFS(GameLog!J:J,GameLog!$D:$D,'NYY B'!$A15,GameLog!$C:$C,"NYY")</f>
        <v>0</v>
      </c>
      <c r="H15">
        <f>SUMIFS(GameLog!K:K,GameLog!$D:$D,'NYY B'!$A15,GameLog!$C:$C,"NYY")</f>
        <v>0</v>
      </c>
      <c r="I15">
        <f>SUMIFS(GameLog!L:L,GameLog!$D:$D,'NYY B'!$A15,GameLog!$C:$C,"NYY")</f>
        <v>0</v>
      </c>
      <c r="J15">
        <f>SUMIFS(GameLog!M:M,GameLog!$D:$D,'NYY B'!$A15,GameLog!$C:$C,"NYY")</f>
        <v>0</v>
      </c>
      <c r="K15">
        <f>SUMIFS(GameLog!N:N,GameLog!$D:$D,'NYY B'!$A15,GameLog!$C:$C,"NYY")</f>
        <v>0</v>
      </c>
      <c r="L15">
        <f>SUMIFS(GameLog!O:O,GameLog!$D:$D,'NYY B'!$A15,GameLog!$C:$C,"NYY")</f>
        <v>0</v>
      </c>
      <c r="M15">
        <f>SUMIFS(GameLog!P:P,GameLog!$D:$D,'NYY B'!$A15,GameLog!$C:$C,"NYY")</f>
        <v>0</v>
      </c>
      <c r="N15">
        <f>SUMIFS(GameLog!Q:Q,GameLog!$D:$D,'NYY B'!$A15,GameLog!$C:$C,"NYY")</f>
        <v>0</v>
      </c>
      <c r="O15">
        <f>SUMIFS(GameLog!R:R,GameLog!$D:$D,'NYY B'!$A15,GameLog!$C:$C,"NYY")</f>
        <v>0</v>
      </c>
      <c r="P15">
        <f>SUMIFS(GameLog!S:S,GameLog!$D:$D,'NYY B'!$A15,GameLog!$C:$C,"NYY")</f>
        <v>0</v>
      </c>
      <c r="Q15">
        <f>SUMIFS(GameLog!T:T,GameLog!$D:$D,'NYY B'!$A15,GameLog!$C:$C,"NYY")</f>
        <v>0</v>
      </c>
      <c r="R15">
        <f>SUMIFS(GameLog!U:U,GameLog!$D:$D,'NYY B'!$A15,GameLog!$C:$C,"NYY")</f>
        <v>0</v>
      </c>
      <c r="S15">
        <f>SUMIFS(GameLog!V:V,GameLog!$D:$D,'NYY B'!$A15,GameLog!$C:$C,"NYY")</f>
        <v>0</v>
      </c>
      <c r="T15">
        <v>0</v>
      </c>
      <c r="U15">
        <v>1</v>
      </c>
      <c r="V15" s="8">
        <f t="shared" si="3"/>
        <v>0</v>
      </c>
      <c r="W15" s="8">
        <f t="shared" si="0"/>
        <v>0</v>
      </c>
      <c r="X15" s="8">
        <f t="shared" si="1"/>
        <v>0</v>
      </c>
      <c r="Y15" s="8">
        <f t="shared" si="4"/>
        <v>0</v>
      </c>
      <c r="Z15">
        <f t="shared" si="5"/>
        <v>0</v>
      </c>
      <c r="AD15" s="14"/>
    </row>
    <row r="16" spans="1:30">
      <c r="A16" t="s">
        <v>3014</v>
      </c>
      <c r="B16" cm="1">
        <f t="array" ref="B16">IF(COUNTIFS(GameLog!D:D,'NYY B'!A16,GameLog!C:C,"NYY")=0,0,COUNTA(_xlfn.UNIQUE(_xlfn._xlws.FILTER(GameLog!A$2:A$1000, (GameLog!C$2:C$1000="NYY") * (GameLog!D$2:D$1000=A16)))))</f>
        <v>0</v>
      </c>
      <c r="C16">
        <f t="shared" si="2"/>
        <v>0</v>
      </c>
      <c r="D16">
        <f>SUMIFS(GameLog!G:G,GameLog!$D:$D,'NYY B'!$A16,GameLog!$C:$C,"NYY")</f>
        <v>0</v>
      </c>
      <c r="E16">
        <f>SUMIFS(GameLog!H:H,GameLog!$D:$D,'NYY B'!$A16,GameLog!$C:$C,"NYY")</f>
        <v>0</v>
      </c>
      <c r="F16">
        <f>SUMIFS(GameLog!I:I,GameLog!$D:$D,'NYY B'!$A16,GameLog!$C:$C,"NYY")</f>
        <v>0</v>
      </c>
      <c r="G16">
        <f>SUMIFS(GameLog!J:J,GameLog!$D:$D,'NYY B'!$A16,GameLog!$C:$C,"NYY")</f>
        <v>0</v>
      </c>
      <c r="H16">
        <f>SUMIFS(GameLog!K:K,GameLog!$D:$D,'NYY B'!$A16,GameLog!$C:$C,"NYY")</f>
        <v>0</v>
      </c>
      <c r="I16">
        <f>SUMIFS(GameLog!L:L,GameLog!$D:$D,'NYY B'!$A16,GameLog!$C:$C,"NYY")</f>
        <v>0</v>
      </c>
      <c r="J16">
        <f>SUMIFS(GameLog!M:M,GameLog!$D:$D,'NYY B'!$A16,GameLog!$C:$C,"NYY")</f>
        <v>0</v>
      </c>
      <c r="K16">
        <f>SUMIFS(GameLog!N:N,GameLog!$D:$D,'NYY B'!$A16,GameLog!$C:$C,"NYY")</f>
        <v>0</v>
      </c>
      <c r="L16">
        <f>SUMIFS(GameLog!O:O,GameLog!$D:$D,'NYY B'!$A16,GameLog!$C:$C,"NYY")</f>
        <v>0</v>
      </c>
      <c r="M16">
        <f>SUMIFS(GameLog!P:P,GameLog!$D:$D,'NYY B'!$A16,GameLog!$C:$C,"NYY")</f>
        <v>0</v>
      </c>
      <c r="N16">
        <f>SUMIFS(GameLog!Q:Q,GameLog!$D:$D,'NYY B'!$A16,GameLog!$C:$C,"NYY")</f>
        <v>0</v>
      </c>
      <c r="O16">
        <f>SUMIFS(GameLog!R:R,GameLog!$D:$D,'NYY B'!$A16,GameLog!$C:$C,"NYY")</f>
        <v>0</v>
      </c>
      <c r="P16">
        <f>SUMIFS(GameLog!S:S,GameLog!$D:$D,'NYY B'!$A16,GameLog!$C:$C,"NYY")</f>
        <v>0</v>
      </c>
      <c r="Q16">
        <f>SUMIFS(GameLog!T:T,GameLog!$D:$D,'NYY B'!$A16,GameLog!$C:$C,"NYY")</f>
        <v>0</v>
      </c>
      <c r="R16">
        <f>SUMIFS(GameLog!U:U,GameLog!$D:$D,'NYY B'!$A16,GameLog!$C:$C,"NYY")</f>
        <v>0</v>
      </c>
      <c r="S16">
        <f>SUMIFS(GameLog!V:V,GameLog!$D:$D,'NYY B'!$A16,GameLog!$C:$C,"NYY")</f>
        <v>0</v>
      </c>
      <c r="T16">
        <v>0</v>
      </c>
      <c r="U16">
        <v>0</v>
      </c>
      <c r="V16" s="8">
        <f t="shared" si="3"/>
        <v>0</v>
      </c>
      <c r="W16" s="8">
        <f t="shared" si="0"/>
        <v>0</v>
      </c>
      <c r="X16" s="8">
        <f t="shared" si="1"/>
        <v>0</v>
      </c>
      <c r="Y16" s="8">
        <f t="shared" si="4"/>
        <v>0</v>
      </c>
      <c r="Z16">
        <f t="shared" si="5"/>
        <v>0</v>
      </c>
      <c r="AD16" s="14"/>
    </row>
    <row r="17" spans="1:30">
      <c r="A17" t="s">
        <v>2991</v>
      </c>
      <c r="B17" cm="1">
        <f t="array" ref="B17">IF(COUNTIFS(GameLog!D:D,'NYY B'!A17,GameLog!C:C,"NYY")=0,0,COUNTA(_xlfn.UNIQUE(_xlfn._xlws.FILTER(GameLog!A$2:A$1000, (GameLog!C$2:C$1000="NYY") * (GameLog!D$2:D$1000=A17)))))</f>
        <v>2</v>
      </c>
      <c r="C17">
        <f t="shared" si="2"/>
        <v>0</v>
      </c>
      <c r="D17">
        <f>SUMIFS(GameLog!G:G,GameLog!$D:$D,'NYY B'!$A17,GameLog!$C:$C,"NYY")</f>
        <v>0</v>
      </c>
      <c r="E17">
        <f>SUMIFS(GameLog!H:H,GameLog!$D:$D,'NYY B'!$A17,GameLog!$C:$C,"NYY")</f>
        <v>1</v>
      </c>
      <c r="F17">
        <f>SUMIFS(GameLog!I:I,GameLog!$D:$D,'NYY B'!$A17,GameLog!$C:$C,"NYY")</f>
        <v>0</v>
      </c>
      <c r="G17">
        <f>SUMIFS(GameLog!J:J,GameLog!$D:$D,'NYY B'!$A17,GameLog!$C:$C,"NYY")</f>
        <v>0</v>
      </c>
      <c r="H17">
        <f>SUMIFS(GameLog!K:K,GameLog!$D:$D,'NYY B'!$A17,GameLog!$C:$C,"NYY")</f>
        <v>0</v>
      </c>
      <c r="I17">
        <f>SUMIFS(GameLog!L:L,GameLog!$D:$D,'NYY B'!$A17,GameLog!$C:$C,"NYY")</f>
        <v>0</v>
      </c>
      <c r="J17">
        <f>SUMIFS(GameLog!M:M,GameLog!$D:$D,'NYY B'!$A17,GameLog!$C:$C,"NYY")</f>
        <v>0</v>
      </c>
      <c r="K17">
        <f>SUMIFS(GameLog!N:N,GameLog!$D:$D,'NYY B'!$A17,GameLog!$C:$C,"NYY")</f>
        <v>0</v>
      </c>
      <c r="L17">
        <f>SUMIFS(GameLog!O:O,GameLog!$D:$D,'NYY B'!$A17,GameLog!$C:$C,"NYY")</f>
        <v>0</v>
      </c>
      <c r="M17">
        <f>SUMIFS(GameLog!P:P,GameLog!$D:$D,'NYY B'!$A17,GameLog!$C:$C,"NYY")</f>
        <v>0</v>
      </c>
      <c r="N17">
        <f>SUMIFS(GameLog!Q:Q,GameLog!$D:$D,'NYY B'!$A17,GameLog!$C:$C,"NYY")</f>
        <v>0</v>
      </c>
      <c r="O17">
        <f>SUMIFS(GameLog!R:R,GameLog!$D:$D,'NYY B'!$A17,GameLog!$C:$C,"NYY")</f>
        <v>0</v>
      </c>
      <c r="P17">
        <f>SUMIFS(GameLog!S:S,GameLog!$D:$D,'NYY B'!$A17,GameLog!$C:$C,"NYY")</f>
        <v>0</v>
      </c>
      <c r="Q17">
        <f>SUMIFS(GameLog!T:T,GameLog!$D:$D,'NYY B'!$A17,GameLog!$C:$C,"NYY")</f>
        <v>0</v>
      </c>
      <c r="R17">
        <f>SUMIFS(GameLog!U:U,GameLog!$D:$D,'NYY B'!$A17,GameLog!$C:$C,"NYY")</f>
        <v>0</v>
      </c>
      <c r="S17">
        <f>SUMIFS(GameLog!V:V,GameLog!$D:$D,'NYY B'!$A17,GameLog!$C:$C,"NYY")</f>
        <v>0</v>
      </c>
      <c r="T17">
        <v>0</v>
      </c>
      <c r="U17">
        <v>0</v>
      </c>
      <c r="V17" s="8">
        <f t="shared" si="3"/>
        <v>0</v>
      </c>
      <c r="W17" s="8">
        <f t="shared" si="0"/>
        <v>0</v>
      </c>
      <c r="X17" s="8">
        <f t="shared" si="1"/>
        <v>0</v>
      </c>
      <c r="Y17" s="8">
        <f t="shared" si="4"/>
        <v>0</v>
      </c>
      <c r="Z17">
        <f t="shared" si="5"/>
        <v>0</v>
      </c>
      <c r="AD17" s="14"/>
    </row>
    <row r="18" spans="1:30">
      <c r="A18" t="s">
        <v>2992</v>
      </c>
      <c r="B18" cm="1">
        <f t="array" ref="B18">IF(COUNTIFS(GameLog!D:D,'NYY B'!A18,GameLog!C:C,"NYY")=0,0,COUNTA(_xlfn.UNIQUE(_xlfn._xlws.FILTER(GameLog!A$2:A$1000, (GameLog!C$2:C$1000="NYY") * (GameLog!D$2:D$1000=A18)))))</f>
        <v>0</v>
      </c>
      <c r="C18">
        <f t="shared" si="2"/>
        <v>0</v>
      </c>
      <c r="D18">
        <f>SUMIFS(GameLog!G:G,GameLog!$D:$D,'NYY B'!$A18,GameLog!$C:$C,"NYY")</f>
        <v>0</v>
      </c>
      <c r="E18">
        <f>SUMIFS(GameLog!H:H,GameLog!$D:$D,'NYY B'!$A18,GameLog!$C:$C,"NYY")</f>
        <v>0</v>
      </c>
      <c r="F18">
        <f>SUMIFS(GameLog!I:I,GameLog!$D:$D,'NYY B'!$A18,GameLog!$C:$C,"NYY")</f>
        <v>0</v>
      </c>
      <c r="G18">
        <f>SUMIFS(GameLog!J:J,GameLog!$D:$D,'NYY B'!$A18,GameLog!$C:$C,"NYY")</f>
        <v>0</v>
      </c>
      <c r="H18">
        <f>SUMIFS(GameLog!K:K,GameLog!$D:$D,'NYY B'!$A18,GameLog!$C:$C,"NYY")</f>
        <v>0</v>
      </c>
      <c r="I18">
        <f>SUMIFS(GameLog!L:L,GameLog!$D:$D,'NYY B'!$A18,GameLog!$C:$C,"NYY")</f>
        <v>0</v>
      </c>
      <c r="J18">
        <f>SUMIFS(GameLog!M:M,GameLog!$D:$D,'NYY B'!$A18,GameLog!$C:$C,"NYY")</f>
        <v>0</v>
      </c>
      <c r="K18">
        <f>SUMIFS(GameLog!N:N,GameLog!$D:$D,'NYY B'!$A18,GameLog!$C:$C,"NYY")</f>
        <v>0</v>
      </c>
      <c r="L18">
        <f>SUMIFS(GameLog!O:O,GameLog!$D:$D,'NYY B'!$A18,GameLog!$C:$C,"NYY")</f>
        <v>0</v>
      </c>
      <c r="M18">
        <f>SUMIFS(GameLog!P:P,GameLog!$D:$D,'NYY B'!$A18,GameLog!$C:$C,"NYY")</f>
        <v>0</v>
      </c>
      <c r="N18">
        <f>SUMIFS(GameLog!Q:Q,GameLog!$D:$D,'NYY B'!$A18,GameLog!$C:$C,"NYY")</f>
        <v>0</v>
      </c>
      <c r="O18">
        <f>SUMIFS(GameLog!R:R,GameLog!$D:$D,'NYY B'!$A18,GameLog!$C:$C,"NYY")</f>
        <v>0</v>
      </c>
      <c r="P18">
        <f>SUMIFS(GameLog!S:S,GameLog!$D:$D,'NYY B'!$A18,GameLog!$C:$C,"NYY")</f>
        <v>0</v>
      </c>
      <c r="Q18">
        <f>SUMIFS(GameLog!T:T,GameLog!$D:$D,'NYY B'!$A18,GameLog!$C:$C,"NYY")</f>
        <v>0</v>
      </c>
      <c r="R18">
        <f>SUMIFS(GameLog!U:U,GameLog!$D:$D,'NYY B'!$A18,GameLog!$C:$C,"NYY")</f>
        <v>0</v>
      </c>
      <c r="S18">
        <f>SUMIFS(GameLog!V:V,GameLog!$D:$D,'NYY B'!$A18,GameLog!$C:$C,"NYY")</f>
        <v>0</v>
      </c>
      <c r="T18">
        <v>0</v>
      </c>
      <c r="U18">
        <v>0</v>
      </c>
      <c r="V18" s="8">
        <f t="shared" si="3"/>
        <v>0</v>
      </c>
      <c r="W18" s="8">
        <f t="shared" si="0"/>
        <v>0</v>
      </c>
      <c r="X18" s="8">
        <f t="shared" si="1"/>
        <v>0</v>
      </c>
      <c r="Y18" s="8">
        <f t="shared" si="4"/>
        <v>0</v>
      </c>
      <c r="Z18">
        <f t="shared" si="5"/>
        <v>0</v>
      </c>
      <c r="AD18" s="14"/>
    </row>
    <row r="19" spans="1:30">
      <c r="A19" t="s">
        <v>2993</v>
      </c>
      <c r="B19" cm="1">
        <f t="array" ref="B19">IF(COUNTIFS(GameLog!D:D,'NYY B'!A19,GameLog!C:C,"NYY")=0,0,COUNTA(_xlfn.UNIQUE(_xlfn._xlws.FILTER(GameLog!A$2:A$1000, (GameLog!C$2:C$1000="NYY") * (GameLog!D$2:D$1000=A19)))))</f>
        <v>0</v>
      </c>
      <c r="C19">
        <f t="shared" si="2"/>
        <v>0</v>
      </c>
      <c r="D19">
        <f>SUMIFS(GameLog!G:G,GameLog!$D:$D,'NYY B'!$A19,GameLog!$C:$C,"NYY")</f>
        <v>0</v>
      </c>
      <c r="E19">
        <f>SUMIFS(GameLog!H:H,GameLog!$D:$D,'NYY B'!$A19,GameLog!$C:$C,"NYY")</f>
        <v>0</v>
      </c>
      <c r="F19">
        <f>SUMIFS(GameLog!I:I,GameLog!$D:$D,'NYY B'!$A19,GameLog!$C:$C,"NYY")</f>
        <v>0</v>
      </c>
      <c r="G19">
        <f>SUMIFS(GameLog!J:J,GameLog!$D:$D,'NYY B'!$A19,GameLog!$C:$C,"NYY")</f>
        <v>0</v>
      </c>
      <c r="H19">
        <f>SUMIFS(GameLog!K:K,GameLog!$D:$D,'NYY B'!$A19,GameLog!$C:$C,"NYY")</f>
        <v>0</v>
      </c>
      <c r="I19">
        <f>SUMIFS(GameLog!L:L,GameLog!$D:$D,'NYY B'!$A19,GameLog!$C:$C,"NYY")</f>
        <v>0</v>
      </c>
      <c r="J19">
        <f>SUMIFS(GameLog!M:M,GameLog!$D:$D,'NYY B'!$A19,GameLog!$C:$C,"NYY")</f>
        <v>0</v>
      </c>
      <c r="K19">
        <f>SUMIFS(GameLog!N:N,GameLog!$D:$D,'NYY B'!$A19,GameLog!$C:$C,"NYY")</f>
        <v>0</v>
      </c>
      <c r="L19">
        <f>SUMIFS(GameLog!O:O,GameLog!$D:$D,'NYY B'!$A19,GameLog!$C:$C,"NYY")</f>
        <v>0</v>
      </c>
      <c r="M19">
        <f>SUMIFS(GameLog!P:P,GameLog!$D:$D,'NYY B'!$A19,GameLog!$C:$C,"NYY")</f>
        <v>0</v>
      </c>
      <c r="N19">
        <f>SUMIFS(GameLog!Q:Q,GameLog!$D:$D,'NYY B'!$A19,GameLog!$C:$C,"NYY")</f>
        <v>0</v>
      </c>
      <c r="O19">
        <f>SUMIFS(GameLog!R:R,GameLog!$D:$D,'NYY B'!$A19,GameLog!$C:$C,"NYY")</f>
        <v>0</v>
      </c>
      <c r="P19">
        <f>SUMIFS(GameLog!S:S,GameLog!$D:$D,'NYY B'!$A19,GameLog!$C:$C,"NYY")</f>
        <v>0</v>
      </c>
      <c r="Q19">
        <f>SUMIFS(GameLog!T:T,GameLog!$D:$D,'NYY B'!$A19,GameLog!$C:$C,"NYY")</f>
        <v>0</v>
      </c>
      <c r="R19">
        <f>SUMIFS(GameLog!U:U,GameLog!$D:$D,'NYY B'!$A19,GameLog!$C:$C,"NYY")</f>
        <v>0</v>
      </c>
      <c r="S19">
        <f>SUMIFS(GameLog!V:V,GameLog!$D:$D,'NYY B'!$A19,GameLog!$C:$C,"NYY")</f>
        <v>0</v>
      </c>
      <c r="T19">
        <v>0</v>
      </c>
      <c r="U19">
        <v>0</v>
      </c>
      <c r="V19" s="8">
        <f t="shared" si="3"/>
        <v>0</v>
      </c>
      <c r="W19" s="8">
        <f t="shared" si="0"/>
        <v>0</v>
      </c>
      <c r="X19" s="8">
        <f t="shared" si="1"/>
        <v>0</v>
      </c>
      <c r="Y19" s="8">
        <f t="shared" si="4"/>
        <v>0</v>
      </c>
      <c r="Z19">
        <f t="shared" si="5"/>
        <v>0</v>
      </c>
      <c r="AD19" s="14"/>
    </row>
    <row r="20" spans="1:30">
      <c r="A20" t="s">
        <v>2994</v>
      </c>
      <c r="B20" cm="1">
        <f t="array" ref="B20">IF(COUNTIFS(GameLog!D:D,'NYY B'!A20,GameLog!C:C,"NYY")=0,0,COUNTA(_xlfn.UNIQUE(_xlfn._xlws.FILTER(GameLog!A$2:A$1000, (GameLog!C$2:C$1000="NYY") * (GameLog!D$2:D$1000=A20)))))</f>
        <v>0</v>
      </c>
      <c r="C20">
        <f t="shared" si="2"/>
        <v>0</v>
      </c>
      <c r="D20">
        <f>SUMIFS(GameLog!G:G,GameLog!$D:$D,'NYY B'!$A20,GameLog!$C:$C,"NYY")</f>
        <v>0</v>
      </c>
      <c r="E20">
        <f>SUMIFS(GameLog!H:H,GameLog!$D:$D,'NYY B'!$A20,GameLog!$C:$C,"NYY")</f>
        <v>0</v>
      </c>
      <c r="F20">
        <f>SUMIFS(GameLog!I:I,GameLog!$D:$D,'NYY B'!$A20,GameLog!$C:$C,"NYY")</f>
        <v>0</v>
      </c>
      <c r="G20">
        <f>SUMIFS(GameLog!J:J,GameLog!$D:$D,'NYY B'!$A20,GameLog!$C:$C,"NYY")</f>
        <v>0</v>
      </c>
      <c r="H20">
        <f>SUMIFS(GameLog!K:K,GameLog!$D:$D,'NYY B'!$A20,GameLog!$C:$C,"NYY")</f>
        <v>0</v>
      </c>
      <c r="I20">
        <f>SUMIFS(GameLog!L:L,GameLog!$D:$D,'NYY B'!$A20,GameLog!$C:$C,"NYY")</f>
        <v>0</v>
      </c>
      <c r="J20">
        <f>SUMIFS(GameLog!M:M,GameLog!$D:$D,'NYY B'!$A20,GameLog!$C:$C,"NYY")</f>
        <v>0</v>
      </c>
      <c r="K20">
        <f>SUMIFS(GameLog!N:N,GameLog!$D:$D,'NYY B'!$A20,GameLog!$C:$C,"NYY")</f>
        <v>0</v>
      </c>
      <c r="L20">
        <f>SUMIFS(GameLog!O:O,GameLog!$D:$D,'NYY B'!$A20,GameLog!$C:$C,"NYY")</f>
        <v>0</v>
      </c>
      <c r="M20">
        <f>SUMIFS(GameLog!P:P,GameLog!$D:$D,'NYY B'!$A20,GameLog!$C:$C,"NYY")</f>
        <v>0</v>
      </c>
      <c r="N20">
        <f>SUMIFS(GameLog!Q:Q,GameLog!$D:$D,'NYY B'!$A20,GameLog!$C:$C,"NYY")</f>
        <v>0</v>
      </c>
      <c r="O20">
        <f>SUMIFS(GameLog!R:R,GameLog!$D:$D,'NYY B'!$A20,GameLog!$C:$C,"NYY")</f>
        <v>0</v>
      </c>
      <c r="P20">
        <f>SUMIFS(GameLog!S:S,GameLog!$D:$D,'NYY B'!$A20,GameLog!$C:$C,"NYY")</f>
        <v>0</v>
      </c>
      <c r="Q20">
        <f>SUMIFS(GameLog!T:T,GameLog!$D:$D,'NYY B'!$A20,GameLog!$C:$C,"NYY")</f>
        <v>0</v>
      </c>
      <c r="R20">
        <f>SUMIFS(GameLog!U:U,GameLog!$D:$D,'NYY B'!$A20,GameLog!$C:$C,"NYY")</f>
        <v>0</v>
      </c>
      <c r="S20">
        <f>SUMIFS(GameLog!V:V,GameLog!$D:$D,'NYY B'!$A20,GameLog!$C:$C,"NYY")</f>
        <v>0</v>
      </c>
      <c r="T20">
        <v>0</v>
      </c>
      <c r="U20">
        <v>0</v>
      </c>
      <c r="V20" s="8">
        <f t="shared" si="3"/>
        <v>0</v>
      </c>
      <c r="W20" s="8">
        <f t="shared" si="0"/>
        <v>0</v>
      </c>
      <c r="X20" s="8">
        <f t="shared" si="1"/>
        <v>0</v>
      </c>
      <c r="Y20" s="8">
        <f t="shared" si="4"/>
        <v>0</v>
      </c>
      <c r="Z20">
        <f t="shared" si="5"/>
        <v>0</v>
      </c>
      <c r="AD20" s="14"/>
    </row>
    <row r="21" spans="1:30">
      <c r="A21" t="s">
        <v>2995</v>
      </c>
      <c r="B21" cm="1">
        <f t="array" ref="B21">IF(COUNTIFS(GameLog!D:D,'NYY B'!A21,GameLog!C:C,"NYY")=0,0,COUNTA(_xlfn.UNIQUE(_xlfn._xlws.FILTER(GameLog!A$2:A$1000, (GameLog!C$2:C$1000="NYY") * (GameLog!D$2:D$1000=A21)))))</f>
        <v>0</v>
      </c>
      <c r="C21">
        <f t="shared" si="2"/>
        <v>0</v>
      </c>
      <c r="D21">
        <f>SUMIFS(GameLog!G:G,GameLog!$D:$D,'NYY B'!$A21,GameLog!$C:$C,"NYY")</f>
        <v>0</v>
      </c>
      <c r="E21">
        <f>SUMIFS(GameLog!H:H,GameLog!$D:$D,'NYY B'!$A21,GameLog!$C:$C,"NYY")</f>
        <v>0</v>
      </c>
      <c r="F21">
        <f>SUMIFS(GameLog!I:I,GameLog!$D:$D,'NYY B'!$A21,GameLog!$C:$C,"NYY")</f>
        <v>0</v>
      </c>
      <c r="G21">
        <f>SUMIFS(GameLog!J:J,GameLog!$D:$D,'NYY B'!$A21,GameLog!$C:$C,"NYY")</f>
        <v>0</v>
      </c>
      <c r="H21">
        <f>SUMIFS(GameLog!K:K,GameLog!$D:$D,'NYY B'!$A21,GameLog!$C:$C,"NYY")</f>
        <v>0</v>
      </c>
      <c r="I21">
        <f>SUMIFS(GameLog!L:L,GameLog!$D:$D,'NYY B'!$A21,GameLog!$C:$C,"NYY")</f>
        <v>0</v>
      </c>
      <c r="J21">
        <f>SUMIFS(GameLog!M:M,GameLog!$D:$D,'NYY B'!$A21,GameLog!$C:$C,"NYY")</f>
        <v>0</v>
      </c>
      <c r="K21">
        <f>SUMIFS(GameLog!N:N,GameLog!$D:$D,'NYY B'!$A21,GameLog!$C:$C,"NYY")</f>
        <v>0</v>
      </c>
      <c r="L21">
        <f>SUMIFS(GameLog!O:O,GameLog!$D:$D,'NYY B'!$A21,GameLog!$C:$C,"NYY")</f>
        <v>0</v>
      </c>
      <c r="M21">
        <f>SUMIFS(GameLog!P:P,GameLog!$D:$D,'NYY B'!$A21,GameLog!$C:$C,"NYY")</f>
        <v>0</v>
      </c>
      <c r="N21">
        <f>SUMIFS(GameLog!Q:Q,GameLog!$D:$D,'NYY B'!$A21,GameLog!$C:$C,"NYY")</f>
        <v>0</v>
      </c>
      <c r="O21">
        <f>SUMIFS(GameLog!R:R,GameLog!$D:$D,'NYY B'!$A21,GameLog!$C:$C,"NYY")</f>
        <v>0</v>
      </c>
      <c r="P21">
        <f>SUMIFS(GameLog!S:S,GameLog!$D:$D,'NYY B'!$A21,GameLog!$C:$C,"NYY")</f>
        <v>0</v>
      </c>
      <c r="Q21">
        <f>SUMIFS(GameLog!T:T,GameLog!$D:$D,'NYY B'!$A21,GameLog!$C:$C,"NYY")</f>
        <v>0</v>
      </c>
      <c r="R21">
        <f>SUMIFS(GameLog!U:U,GameLog!$D:$D,'NYY B'!$A21,GameLog!$C:$C,"NYY")</f>
        <v>0</v>
      </c>
      <c r="S21">
        <f>SUMIFS(GameLog!V:V,GameLog!$D:$D,'NYY B'!$A21,GameLog!$C:$C,"NYY")</f>
        <v>0</v>
      </c>
      <c r="T21">
        <v>0</v>
      </c>
      <c r="U21">
        <v>0</v>
      </c>
      <c r="V21" s="8">
        <f t="shared" si="3"/>
        <v>0</v>
      </c>
      <c r="W21" s="8">
        <f t="shared" si="0"/>
        <v>0</v>
      </c>
      <c r="X21" s="8">
        <f t="shared" si="1"/>
        <v>0</v>
      </c>
      <c r="Y21" s="8">
        <f t="shared" si="4"/>
        <v>0</v>
      </c>
      <c r="Z21">
        <f t="shared" si="5"/>
        <v>0</v>
      </c>
      <c r="AD21" s="14"/>
    </row>
    <row r="22" spans="1:30">
      <c r="A22" t="s">
        <v>2996</v>
      </c>
      <c r="B22" cm="1">
        <f t="array" ref="B22">IF(COUNTIFS(GameLog!D:D,'NYY B'!A22,GameLog!C:C,"NYY")=0,0,COUNTA(_xlfn.UNIQUE(_xlfn._xlws.FILTER(GameLog!A$2:A$1000, (GameLog!C$2:C$1000="NYY") * (GameLog!D$2:D$1000=A22)))))</f>
        <v>0</v>
      </c>
      <c r="C22">
        <f t="shared" si="2"/>
        <v>0</v>
      </c>
      <c r="D22">
        <f>SUMIFS(GameLog!G:G,GameLog!$D:$D,'NYY B'!$A22,GameLog!$C:$C,"NYY")</f>
        <v>0</v>
      </c>
      <c r="E22">
        <f>SUMIFS(GameLog!H:H,GameLog!$D:$D,'NYY B'!$A22,GameLog!$C:$C,"NYY")</f>
        <v>0</v>
      </c>
      <c r="F22">
        <f>SUMIFS(GameLog!I:I,GameLog!$D:$D,'NYY B'!$A22,GameLog!$C:$C,"NYY")</f>
        <v>0</v>
      </c>
      <c r="G22">
        <f>SUMIFS(GameLog!J:J,GameLog!$D:$D,'NYY B'!$A22,GameLog!$C:$C,"NYY")</f>
        <v>0</v>
      </c>
      <c r="H22">
        <f>SUMIFS(GameLog!K:K,GameLog!$D:$D,'NYY B'!$A22,GameLog!$C:$C,"NYY")</f>
        <v>0</v>
      </c>
      <c r="I22">
        <f>SUMIFS(GameLog!L:L,GameLog!$D:$D,'NYY B'!$A22,GameLog!$C:$C,"NYY")</f>
        <v>0</v>
      </c>
      <c r="J22">
        <f>SUMIFS(GameLog!M:M,GameLog!$D:$D,'NYY B'!$A22,GameLog!$C:$C,"NYY")</f>
        <v>0</v>
      </c>
      <c r="K22">
        <f>SUMIFS(GameLog!N:N,GameLog!$D:$D,'NYY B'!$A22,GameLog!$C:$C,"NYY")</f>
        <v>0</v>
      </c>
      <c r="L22">
        <f>SUMIFS(GameLog!O:O,GameLog!$D:$D,'NYY B'!$A22,GameLog!$C:$C,"NYY")</f>
        <v>0</v>
      </c>
      <c r="M22">
        <f>SUMIFS(GameLog!P:P,GameLog!$D:$D,'NYY B'!$A22,GameLog!$C:$C,"NYY")</f>
        <v>0</v>
      </c>
      <c r="N22">
        <f>SUMIFS(GameLog!Q:Q,GameLog!$D:$D,'NYY B'!$A22,GameLog!$C:$C,"NYY")</f>
        <v>0</v>
      </c>
      <c r="O22">
        <f>SUMIFS(GameLog!R:R,GameLog!$D:$D,'NYY B'!$A22,GameLog!$C:$C,"NYY")</f>
        <v>0</v>
      </c>
      <c r="P22">
        <f>SUMIFS(GameLog!S:S,GameLog!$D:$D,'NYY B'!$A22,GameLog!$C:$C,"NYY")</f>
        <v>0</v>
      </c>
      <c r="Q22">
        <f>SUMIFS(GameLog!T:T,GameLog!$D:$D,'NYY B'!$A22,GameLog!$C:$C,"NYY")</f>
        <v>0</v>
      </c>
      <c r="R22">
        <f>SUMIFS(GameLog!U:U,GameLog!$D:$D,'NYY B'!$A22,GameLog!$C:$C,"NYY")</f>
        <v>0</v>
      </c>
      <c r="S22">
        <f>SUMIFS(GameLog!V:V,GameLog!$D:$D,'NYY B'!$A22,GameLog!$C:$C,"NYY")</f>
        <v>0</v>
      </c>
      <c r="T22">
        <v>0</v>
      </c>
      <c r="U22">
        <v>0</v>
      </c>
      <c r="V22" s="8">
        <f t="shared" si="3"/>
        <v>0</v>
      </c>
      <c r="W22" s="8">
        <f t="shared" si="0"/>
        <v>0</v>
      </c>
      <c r="X22" s="8">
        <f t="shared" si="1"/>
        <v>0</v>
      </c>
      <c r="Y22" s="8">
        <f t="shared" si="4"/>
        <v>0</v>
      </c>
      <c r="Z22">
        <f t="shared" si="5"/>
        <v>0</v>
      </c>
      <c r="AD22" s="14"/>
    </row>
    <row r="23" spans="1:30">
      <c r="A23" t="s">
        <v>2997</v>
      </c>
      <c r="B23" cm="1">
        <f t="array" ref="B23">IF(COUNTIFS(GameLog!D:D,'NYY B'!A23,GameLog!C:C,"NYY")=0,0,COUNTA(_xlfn.UNIQUE(_xlfn._xlws.FILTER(GameLog!A$2:A$1000, (GameLog!C$2:C$1000="NYY") * (GameLog!D$2:D$1000=A23)))))</f>
        <v>0</v>
      </c>
      <c r="C23">
        <f t="shared" si="2"/>
        <v>0</v>
      </c>
      <c r="D23">
        <f>SUMIFS(GameLog!G:G,GameLog!$D:$D,'NYY B'!$A23,GameLog!$C:$C,"NYY")</f>
        <v>0</v>
      </c>
      <c r="E23">
        <f>SUMIFS(GameLog!H:H,GameLog!$D:$D,'NYY B'!$A23,GameLog!$C:$C,"NYY")</f>
        <v>0</v>
      </c>
      <c r="F23">
        <f>SUMIFS(GameLog!I:I,GameLog!$D:$D,'NYY B'!$A23,GameLog!$C:$C,"NYY")</f>
        <v>0</v>
      </c>
      <c r="G23">
        <f>SUMIFS(GameLog!J:J,GameLog!$D:$D,'NYY B'!$A23,GameLog!$C:$C,"NYY")</f>
        <v>0</v>
      </c>
      <c r="H23">
        <f>SUMIFS(GameLog!K:K,GameLog!$D:$D,'NYY B'!$A23,GameLog!$C:$C,"NYY")</f>
        <v>0</v>
      </c>
      <c r="I23">
        <f>SUMIFS(GameLog!L:L,GameLog!$D:$D,'NYY B'!$A23,GameLog!$C:$C,"NYY")</f>
        <v>0</v>
      </c>
      <c r="J23">
        <f>SUMIFS(GameLog!M:M,GameLog!$D:$D,'NYY B'!$A23,GameLog!$C:$C,"NYY")</f>
        <v>0</v>
      </c>
      <c r="K23">
        <f>SUMIFS(GameLog!N:N,GameLog!$D:$D,'NYY B'!$A23,GameLog!$C:$C,"NYY")</f>
        <v>0</v>
      </c>
      <c r="L23">
        <f>SUMIFS(GameLog!O:O,GameLog!$D:$D,'NYY B'!$A23,GameLog!$C:$C,"NYY")</f>
        <v>0</v>
      </c>
      <c r="M23">
        <f>SUMIFS(GameLog!P:P,GameLog!$D:$D,'NYY B'!$A23,GameLog!$C:$C,"NYY")</f>
        <v>0</v>
      </c>
      <c r="N23">
        <f>SUMIFS(GameLog!Q:Q,GameLog!$D:$D,'NYY B'!$A23,GameLog!$C:$C,"NYY")</f>
        <v>0</v>
      </c>
      <c r="O23">
        <f>SUMIFS(GameLog!R:R,GameLog!$D:$D,'NYY B'!$A23,GameLog!$C:$C,"NYY")</f>
        <v>0</v>
      </c>
      <c r="P23">
        <f>SUMIFS(GameLog!S:S,GameLog!$D:$D,'NYY B'!$A23,GameLog!$C:$C,"NYY")</f>
        <v>0</v>
      </c>
      <c r="Q23">
        <f>SUMIFS(GameLog!T:T,GameLog!$D:$D,'NYY B'!$A23,GameLog!$C:$C,"NYY")</f>
        <v>0</v>
      </c>
      <c r="R23">
        <f>SUMIFS(GameLog!U:U,GameLog!$D:$D,'NYY B'!$A23,GameLog!$C:$C,"NYY")</f>
        <v>0</v>
      </c>
      <c r="S23">
        <f>SUMIFS(GameLog!V:V,GameLog!$D:$D,'NYY B'!$A23,GameLog!$C:$C,"NYY")</f>
        <v>0</v>
      </c>
      <c r="T23">
        <v>0</v>
      </c>
      <c r="U23">
        <v>0</v>
      </c>
      <c r="V23" s="8">
        <f t="shared" si="3"/>
        <v>0</v>
      </c>
      <c r="W23" s="8">
        <f t="shared" si="0"/>
        <v>0</v>
      </c>
      <c r="X23" s="8">
        <f t="shared" si="1"/>
        <v>0</v>
      </c>
      <c r="Y23" s="8">
        <f t="shared" si="4"/>
        <v>0</v>
      </c>
      <c r="Z23">
        <f t="shared" si="5"/>
        <v>0</v>
      </c>
      <c r="AD23" s="14"/>
    </row>
    <row r="24" spans="1:30">
      <c r="A24" t="s">
        <v>2998</v>
      </c>
      <c r="B24" cm="1">
        <f t="array" ref="B24">IF(COUNTIFS(GameLog!D:D,'NYY B'!A24,GameLog!C:C,"NYY")=0,0,COUNTA(_xlfn.UNIQUE(_xlfn._xlws.FILTER(GameLog!A$2:A$1000, (GameLog!C$2:C$1000="NYY") * (GameLog!D$2:D$1000=A24)))))</f>
        <v>1</v>
      </c>
      <c r="C24">
        <f t="shared" si="2"/>
        <v>0</v>
      </c>
      <c r="D24">
        <f>SUMIFS(GameLog!G:G,GameLog!$D:$D,'NYY B'!$A24,GameLog!$C:$C,"NYY")</f>
        <v>0</v>
      </c>
      <c r="E24">
        <f>SUMIFS(GameLog!H:H,GameLog!$D:$D,'NYY B'!$A24,GameLog!$C:$C,"NYY")</f>
        <v>0</v>
      </c>
      <c r="F24">
        <f>SUMIFS(GameLog!I:I,GameLog!$D:$D,'NYY B'!$A24,GameLog!$C:$C,"NYY")</f>
        <v>0</v>
      </c>
      <c r="G24">
        <f>SUMIFS(GameLog!J:J,GameLog!$D:$D,'NYY B'!$A24,GameLog!$C:$C,"NYY")</f>
        <v>0</v>
      </c>
      <c r="H24">
        <f>SUMIFS(GameLog!K:K,GameLog!$D:$D,'NYY B'!$A24,GameLog!$C:$C,"NYY")</f>
        <v>0</v>
      </c>
      <c r="I24">
        <f>SUMIFS(GameLog!L:L,GameLog!$D:$D,'NYY B'!$A24,GameLog!$C:$C,"NYY")</f>
        <v>0</v>
      </c>
      <c r="J24">
        <f>SUMIFS(GameLog!M:M,GameLog!$D:$D,'NYY B'!$A24,GameLog!$C:$C,"NYY")</f>
        <v>0</v>
      </c>
      <c r="K24">
        <f>SUMIFS(GameLog!N:N,GameLog!$D:$D,'NYY B'!$A24,GameLog!$C:$C,"NYY")</f>
        <v>0</v>
      </c>
      <c r="L24">
        <f>SUMIFS(GameLog!O:O,GameLog!$D:$D,'NYY B'!$A24,GameLog!$C:$C,"NYY")</f>
        <v>0</v>
      </c>
      <c r="M24">
        <f>SUMIFS(GameLog!P:P,GameLog!$D:$D,'NYY B'!$A24,GameLog!$C:$C,"NYY")</f>
        <v>0</v>
      </c>
      <c r="N24">
        <f>SUMIFS(GameLog!Q:Q,GameLog!$D:$D,'NYY B'!$A24,GameLog!$C:$C,"NYY")</f>
        <v>0</v>
      </c>
      <c r="O24">
        <f>SUMIFS(GameLog!R:R,GameLog!$D:$D,'NYY B'!$A24,GameLog!$C:$C,"NYY")</f>
        <v>0</v>
      </c>
      <c r="P24">
        <f>SUMIFS(GameLog!S:S,GameLog!$D:$D,'NYY B'!$A24,GameLog!$C:$C,"NYY")</f>
        <v>0</v>
      </c>
      <c r="Q24">
        <f>SUMIFS(GameLog!T:T,GameLog!$D:$D,'NYY B'!$A24,GameLog!$C:$C,"NYY")</f>
        <v>0</v>
      </c>
      <c r="R24">
        <f>SUMIFS(GameLog!U:U,GameLog!$D:$D,'NYY B'!$A24,GameLog!$C:$C,"NYY")</f>
        <v>0</v>
      </c>
      <c r="S24">
        <f>SUMIFS(GameLog!V:V,GameLog!$D:$D,'NYY B'!$A24,GameLog!$C:$C,"NYY")</f>
        <v>0</v>
      </c>
      <c r="T24">
        <v>0</v>
      </c>
      <c r="U24">
        <v>0</v>
      </c>
      <c r="V24" s="8">
        <f t="shared" si="3"/>
        <v>0</v>
      </c>
      <c r="W24" s="8">
        <f t="shared" si="0"/>
        <v>0</v>
      </c>
      <c r="X24" s="8">
        <f t="shared" si="1"/>
        <v>0</v>
      </c>
      <c r="Y24" s="8">
        <f t="shared" si="4"/>
        <v>0</v>
      </c>
      <c r="Z24">
        <f t="shared" si="5"/>
        <v>0</v>
      </c>
      <c r="AD24" s="13"/>
    </row>
    <row r="25" spans="1:30">
      <c r="A25" t="s">
        <v>2999</v>
      </c>
      <c r="B25" cm="1">
        <f t="array" ref="B25">IF(COUNTIFS(GameLog!D:D,'NYY B'!A25,GameLog!C:C,"NYY")=0,0,COUNTA(_xlfn.UNIQUE(_xlfn._xlws.FILTER(GameLog!A$2:A$1000, (GameLog!C$2:C$1000="NYY") * (GameLog!D$2:D$1000=A25)))))</f>
        <v>0</v>
      </c>
      <c r="C25">
        <f t="shared" si="2"/>
        <v>0</v>
      </c>
      <c r="D25">
        <f>SUMIFS(GameLog!G:G,GameLog!$D:$D,'NYY B'!$A25,GameLog!$C:$C,"NYY")</f>
        <v>0</v>
      </c>
      <c r="E25">
        <f>SUMIFS(GameLog!H:H,GameLog!$D:$D,'NYY B'!$A25,GameLog!$C:$C,"NYY")</f>
        <v>0</v>
      </c>
      <c r="F25">
        <f>SUMIFS(GameLog!I:I,GameLog!$D:$D,'NYY B'!$A25,GameLog!$C:$C,"NYY")</f>
        <v>0</v>
      </c>
      <c r="G25">
        <f>SUMIFS(GameLog!J:J,GameLog!$D:$D,'NYY B'!$A25,GameLog!$C:$C,"NYY")</f>
        <v>0</v>
      </c>
      <c r="H25">
        <f>SUMIFS(GameLog!K:K,GameLog!$D:$D,'NYY B'!$A25,GameLog!$C:$C,"NYY")</f>
        <v>0</v>
      </c>
      <c r="I25">
        <f>SUMIFS(GameLog!L:L,GameLog!$D:$D,'NYY B'!$A25,GameLog!$C:$C,"NYY")</f>
        <v>0</v>
      </c>
      <c r="J25">
        <f>SUMIFS(GameLog!M:M,GameLog!$D:$D,'NYY B'!$A25,GameLog!$C:$C,"NYY")</f>
        <v>0</v>
      </c>
      <c r="K25">
        <f>SUMIFS(GameLog!N:N,GameLog!$D:$D,'NYY B'!$A25,GameLog!$C:$C,"NYY")</f>
        <v>0</v>
      </c>
      <c r="L25">
        <f>SUMIFS(GameLog!O:O,GameLog!$D:$D,'NYY B'!$A25,GameLog!$C:$C,"NYY")</f>
        <v>0</v>
      </c>
      <c r="M25">
        <f>SUMIFS(GameLog!P:P,GameLog!$D:$D,'NYY B'!$A25,GameLog!$C:$C,"NYY")</f>
        <v>0</v>
      </c>
      <c r="N25">
        <f>SUMIFS(GameLog!Q:Q,GameLog!$D:$D,'NYY B'!$A25,GameLog!$C:$C,"NYY")</f>
        <v>0</v>
      </c>
      <c r="O25">
        <f>SUMIFS(GameLog!R:R,GameLog!$D:$D,'NYY B'!$A25,GameLog!$C:$C,"NYY")</f>
        <v>0</v>
      </c>
      <c r="P25">
        <f>SUMIFS(GameLog!S:S,GameLog!$D:$D,'NYY B'!$A25,GameLog!$C:$C,"NYY")</f>
        <v>0</v>
      </c>
      <c r="Q25">
        <f>SUMIFS(GameLog!T:T,GameLog!$D:$D,'NYY B'!$A25,GameLog!$C:$C,"NYY")</f>
        <v>0</v>
      </c>
      <c r="R25">
        <f>SUMIFS(GameLog!U:U,GameLog!$D:$D,'NYY B'!$A25,GameLog!$C:$C,"NYY")</f>
        <v>0</v>
      </c>
      <c r="S25">
        <f>SUMIFS(GameLog!V:V,GameLog!$D:$D,'NYY B'!$A25,GameLog!$C:$C,"NYY")</f>
        <v>0</v>
      </c>
      <c r="T25">
        <v>0</v>
      </c>
      <c r="U25">
        <v>0</v>
      </c>
      <c r="V25" s="8">
        <f t="shared" si="3"/>
        <v>0</v>
      </c>
      <c r="W25" s="8">
        <f t="shared" si="0"/>
        <v>0</v>
      </c>
      <c r="X25" s="8">
        <f t="shared" si="1"/>
        <v>0</v>
      </c>
      <c r="Y25" s="8">
        <f t="shared" si="4"/>
        <v>0</v>
      </c>
      <c r="Z25">
        <f t="shared" si="5"/>
        <v>0</v>
      </c>
      <c r="AD25" s="14"/>
    </row>
    <row r="26" spans="1:30">
      <c r="A26" t="s">
        <v>3013</v>
      </c>
      <c r="B26" cm="1">
        <f t="array" ref="B26">IF(COUNTIFS(GameLog!D:D,'NYY B'!A26,GameLog!C:C,"NYY")=0,0,COUNTA(_xlfn.UNIQUE(_xlfn._xlws.FILTER(GameLog!A$2:A$1000, (GameLog!C$2:C$1000="NYY") * (GameLog!D$2:D$1000=A26)))))</f>
        <v>1</v>
      </c>
      <c r="C26">
        <f t="shared" si="2"/>
        <v>0</v>
      </c>
      <c r="D26">
        <f>SUMIFS(GameLog!G:G,GameLog!$D:$D,'NYY B'!$A26,GameLog!$C:$C,"NYY")</f>
        <v>0</v>
      </c>
      <c r="E26">
        <f>SUMIFS(GameLog!H:H,GameLog!$D:$D,'NYY B'!$A26,GameLog!$C:$C,"NYY")</f>
        <v>0</v>
      </c>
      <c r="F26">
        <f>SUMIFS(GameLog!I:I,GameLog!$D:$D,'NYY B'!$A26,GameLog!$C:$C,"NYY")</f>
        <v>0</v>
      </c>
      <c r="G26">
        <f>SUMIFS(GameLog!J:J,GameLog!$D:$D,'NYY B'!$A26,GameLog!$C:$C,"NYY")</f>
        <v>0</v>
      </c>
      <c r="H26">
        <f>SUMIFS(GameLog!K:K,GameLog!$D:$D,'NYY B'!$A26,GameLog!$C:$C,"NYY")</f>
        <v>0</v>
      </c>
      <c r="I26">
        <f>SUMIFS(GameLog!L:L,GameLog!$D:$D,'NYY B'!$A26,GameLog!$C:$C,"NYY")</f>
        <v>0</v>
      </c>
      <c r="J26">
        <f>SUMIFS(GameLog!M:M,GameLog!$D:$D,'NYY B'!$A26,GameLog!$C:$C,"NYY")</f>
        <v>0</v>
      </c>
      <c r="K26">
        <f>SUMIFS(GameLog!N:N,GameLog!$D:$D,'NYY B'!$A26,GameLog!$C:$C,"NYY")</f>
        <v>0</v>
      </c>
      <c r="L26">
        <f>SUMIFS(GameLog!O:O,GameLog!$D:$D,'NYY B'!$A26,GameLog!$C:$C,"NYY")</f>
        <v>0</v>
      </c>
      <c r="M26">
        <f>SUMIFS(GameLog!P:P,GameLog!$D:$D,'NYY B'!$A26,GameLog!$C:$C,"NYY")</f>
        <v>0</v>
      </c>
      <c r="N26">
        <f>SUMIFS(GameLog!Q:Q,GameLog!$D:$D,'NYY B'!$A26,GameLog!$C:$C,"NYY")</f>
        <v>0</v>
      </c>
      <c r="O26">
        <f>SUMIFS(GameLog!R:R,GameLog!$D:$D,'NYY B'!$A26,GameLog!$C:$C,"NYY")</f>
        <v>0</v>
      </c>
      <c r="P26">
        <f>SUMIFS(GameLog!S:S,GameLog!$D:$D,'NYY B'!$A26,GameLog!$C:$C,"NYY")</f>
        <v>0</v>
      </c>
      <c r="Q26">
        <f>SUMIFS(GameLog!T:T,GameLog!$D:$D,'NYY B'!$A26,GameLog!$C:$C,"NYY")</f>
        <v>0</v>
      </c>
      <c r="R26">
        <f>SUMIFS(GameLog!U:U,GameLog!$D:$D,'NYY B'!$A26,GameLog!$C:$C,"NYY")</f>
        <v>0</v>
      </c>
      <c r="S26">
        <f>SUMIFS(GameLog!V:V,GameLog!$D:$D,'NYY B'!$A26,GameLog!$C:$C,"NYY")</f>
        <v>0</v>
      </c>
      <c r="T26">
        <v>0</v>
      </c>
      <c r="U26">
        <v>0</v>
      </c>
      <c r="V26" s="8">
        <f t="shared" si="3"/>
        <v>0</v>
      </c>
      <c r="W26" s="8">
        <f t="shared" si="0"/>
        <v>0</v>
      </c>
      <c r="X26" s="8">
        <f t="shared" si="1"/>
        <v>0</v>
      </c>
      <c r="Y26" s="8">
        <f t="shared" si="4"/>
        <v>0</v>
      </c>
      <c r="Z26">
        <f t="shared" si="5"/>
        <v>0</v>
      </c>
      <c r="AD26" s="14"/>
    </row>
    <row r="27" spans="1:30">
      <c r="A27" t="s">
        <v>3000</v>
      </c>
      <c r="B27" cm="1">
        <f t="array" ref="B27">IF(COUNTIFS(GameLog!D:D,'NYY B'!A27,GameLog!C:C,"NYY")=0,0,COUNTA(_xlfn.UNIQUE(_xlfn._xlws.FILTER(GameLog!A$2:A$1000, (GameLog!C$2:C$1000="NYY") * (GameLog!D$2:D$1000=A27)))))</f>
        <v>0</v>
      </c>
      <c r="C27">
        <f t="shared" si="2"/>
        <v>0</v>
      </c>
      <c r="D27">
        <f>SUMIFS(GameLog!G:G,GameLog!$D:$D,'NYY B'!$A27,GameLog!$C:$C,"NYY")</f>
        <v>0</v>
      </c>
      <c r="E27">
        <f>SUMIFS(GameLog!H:H,GameLog!$D:$D,'NYY B'!$A27,GameLog!$C:$C,"NYY")</f>
        <v>0</v>
      </c>
      <c r="F27">
        <f>SUMIFS(GameLog!I:I,GameLog!$D:$D,'NYY B'!$A27,GameLog!$C:$C,"NYY")</f>
        <v>0</v>
      </c>
      <c r="G27">
        <f>SUMIFS(GameLog!J:J,GameLog!$D:$D,'NYY B'!$A27,GameLog!$C:$C,"NYY")</f>
        <v>0</v>
      </c>
      <c r="H27">
        <f>SUMIFS(GameLog!K:K,GameLog!$D:$D,'NYY B'!$A27,GameLog!$C:$C,"NYY")</f>
        <v>0</v>
      </c>
      <c r="I27">
        <f>SUMIFS(GameLog!L:L,GameLog!$D:$D,'NYY B'!$A27,GameLog!$C:$C,"NYY")</f>
        <v>0</v>
      </c>
      <c r="J27">
        <f>SUMIFS(GameLog!M:M,GameLog!$D:$D,'NYY B'!$A27,GameLog!$C:$C,"NYY")</f>
        <v>0</v>
      </c>
      <c r="K27">
        <f>SUMIFS(GameLog!N:N,GameLog!$D:$D,'NYY B'!$A27,GameLog!$C:$C,"NYY")</f>
        <v>0</v>
      </c>
      <c r="L27">
        <f>SUMIFS(GameLog!O:O,GameLog!$D:$D,'NYY B'!$A27,GameLog!$C:$C,"NYY")</f>
        <v>0</v>
      </c>
      <c r="M27">
        <f>SUMIFS(GameLog!P:P,GameLog!$D:$D,'NYY B'!$A27,GameLog!$C:$C,"NYY")</f>
        <v>0</v>
      </c>
      <c r="N27">
        <f>SUMIFS(GameLog!Q:Q,GameLog!$D:$D,'NYY B'!$A27,GameLog!$C:$C,"NYY")</f>
        <v>0</v>
      </c>
      <c r="O27">
        <f>SUMIFS(GameLog!R:R,GameLog!$D:$D,'NYY B'!$A27,GameLog!$C:$C,"NYY")</f>
        <v>0</v>
      </c>
      <c r="P27">
        <f>SUMIFS(GameLog!S:S,GameLog!$D:$D,'NYY B'!$A27,GameLog!$C:$C,"NYY")</f>
        <v>0</v>
      </c>
      <c r="Q27">
        <f>SUMIFS(GameLog!T:T,GameLog!$D:$D,'NYY B'!$A27,GameLog!$C:$C,"NYY")</f>
        <v>0</v>
      </c>
      <c r="R27">
        <f>SUMIFS(GameLog!U:U,GameLog!$D:$D,'NYY B'!$A27,GameLog!$C:$C,"NYY")</f>
        <v>0</v>
      </c>
      <c r="S27">
        <f>SUMIFS(GameLog!V:V,GameLog!$D:$D,'NYY B'!$A27,GameLog!$C:$C,"NYY")</f>
        <v>0</v>
      </c>
      <c r="T27">
        <v>0</v>
      </c>
      <c r="U27">
        <v>0</v>
      </c>
      <c r="V27" s="8">
        <f t="shared" si="3"/>
        <v>0</v>
      </c>
      <c r="W27" s="8">
        <f t="shared" si="0"/>
        <v>0</v>
      </c>
      <c r="X27" s="8">
        <f t="shared" si="1"/>
        <v>0</v>
      </c>
      <c r="Y27" s="8">
        <f t="shared" si="4"/>
        <v>0</v>
      </c>
      <c r="Z27">
        <f t="shared" si="5"/>
        <v>0</v>
      </c>
      <c r="AD27" s="14"/>
    </row>
    <row r="28" spans="1:30">
      <c r="A28" t="s">
        <v>3001</v>
      </c>
      <c r="B28" cm="1">
        <f t="array" ref="B28">IF(COUNTIFS(GameLog!D:D,'NYY B'!A28,GameLog!C:C,"NYY")=0,0,COUNTA(_xlfn.UNIQUE(_xlfn._xlws.FILTER(GameLog!A$2:A$1000, (GameLog!C$2:C$1000="NYY") * (GameLog!D$2:D$1000=A28)))))</f>
        <v>2</v>
      </c>
      <c r="C28">
        <f t="shared" si="2"/>
        <v>0</v>
      </c>
      <c r="D28">
        <f>SUMIFS(GameLog!G:G,GameLog!$D:$D,'NYY B'!$A28,GameLog!$C:$C,"NYY")</f>
        <v>0</v>
      </c>
      <c r="E28">
        <f>SUMIFS(GameLog!H:H,GameLog!$D:$D,'NYY B'!$A28,GameLog!$C:$C,"NYY")</f>
        <v>0</v>
      </c>
      <c r="F28">
        <f>SUMIFS(GameLog!I:I,GameLog!$D:$D,'NYY B'!$A28,GameLog!$C:$C,"NYY")</f>
        <v>0</v>
      </c>
      <c r="G28">
        <f>SUMIFS(GameLog!J:J,GameLog!$D:$D,'NYY B'!$A28,GameLog!$C:$C,"NYY")</f>
        <v>0</v>
      </c>
      <c r="H28">
        <f>SUMIFS(GameLog!K:K,GameLog!$D:$D,'NYY B'!$A28,GameLog!$C:$C,"NYY")</f>
        <v>0</v>
      </c>
      <c r="I28">
        <f>SUMIFS(GameLog!L:L,GameLog!$D:$D,'NYY B'!$A28,GameLog!$C:$C,"NYY")</f>
        <v>0</v>
      </c>
      <c r="J28">
        <f>SUMIFS(GameLog!M:M,GameLog!$D:$D,'NYY B'!$A28,GameLog!$C:$C,"NYY")</f>
        <v>0</v>
      </c>
      <c r="K28">
        <f>SUMIFS(GameLog!N:N,GameLog!$D:$D,'NYY B'!$A28,GameLog!$C:$C,"NYY")</f>
        <v>0</v>
      </c>
      <c r="L28">
        <f>SUMIFS(GameLog!O:O,GameLog!$D:$D,'NYY B'!$A28,GameLog!$C:$C,"NYY")</f>
        <v>0</v>
      </c>
      <c r="M28">
        <f>SUMIFS(GameLog!P:P,GameLog!$D:$D,'NYY B'!$A28,GameLog!$C:$C,"NYY")</f>
        <v>0</v>
      </c>
      <c r="N28">
        <f>SUMIFS(GameLog!Q:Q,GameLog!$D:$D,'NYY B'!$A28,GameLog!$C:$C,"NYY")</f>
        <v>0</v>
      </c>
      <c r="O28">
        <f>SUMIFS(GameLog!R:R,GameLog!$D:$D,'NYY B'!$A28,GameLog!$C:$C,"NYY")</f>
        <v>0</v>
      </c>
      <c r="P28">
        <f>SUMIFS(GameLog!S:S,GameLog!$D:$D,'NYY B'!$A28,GameLog!$C:$C,"NYY")</f>
        <v>0</v>
      </c>
      <c r="Q28">
        <f>SUMIFS(GameLog!T:T,GameLog!$D:$D,'NYY B'!$A28,GameLog!$C:$C,"NYY")</f>
        <v>0</v>
      </c>
      <c r="R28">
        <f>SUMIFS(GameLog!U:U,GameLog!$D:$D,'NYY B'!$A28,GameLog!$C:$C,"NYY")</f>
        <v>0</v>
      </c>
      <c r="S28">
        <f>SUMIFS(GameLog!V:V,GameLog!$D:$D,'NYY B'!$A28,GameLog!$C:$C,"NYY")</f>
        <v>0</v>
      </c>
      <c r="T28">
        <v>0</v>
      </c>
      <c r="U28">
        <v>0</v>
      </c>
      <c r="V28" s="8">
        <f t="shared" si="3"/>
        <v>0</v>
      </c>
      <c r="W28" s="8">
        <f t="shared" si="0"/>
        <v>0</v>
      </c>
      <c r="X28" s="8">
        <f t="shared" si="1"/>
        <v>0</v>
      </c>
      <c r="Y28" s="8">
        <f t="shared" si="4"/>
        <v>0</v>
      </c>
      <c r="Z28">
        <f t="shared" si="5"/>
        <v>0</v>
      </c>
      <c r="AD28" s="14"/>
    </row>
    <row r="29" spans="1:30">
      <c r="V29" s="8"/>
      <c r="W29" s="8"/>
      <c r="X29" s="8"/>
      <c r="Y29" s="8"/>
      <c r="AD29" s="14"/>
    </row>
    <row r="30" spans="1:30">
      <c r="V30" s="8"/>
      <c r="W30" s="8"/>
      <c r="X30" s="8"/>
      <c r="Y30" s="8"/>
      <c r="AD30" s="14"/>
    </row>
    <row r="31" spans="1:30">
      <c r="V31" s="8"/>
      <c r="W31" s="8"/>
      <c r="X31" s="8"/>
      <c r="Y31" s="8"/>
      <c r="AD31" s="14"/>
    </row>
    <row r="32" spans="1:30">
      <c r="V32" s="8"/>
      <c r="W32" s="8"/>
      <c r="X32" s="8"/>
      <c r="Y32" s="8"/>
      <c r="AD32" s="14"/>
    </row>
    <row r="33" spans="1:30">
      <c r="V33" s="8"/>
      <c r="W33" s="8"/>
      <c r="X33" s="8"/>
      <c r="Y33" s="8"/>
      <c r="AD33" s="14"/>
    </row>
    <row r="34" spans="1:30">
      <c r="V34" s="8"/>
      <c r="W34" s="8"/>
      <c r="X34" s="8"/>
      <c r="Y34" s="8"/>
      <c r="AD34" s="14"/>
    </row>
    <row r="35" spans="1:30">
      <c r="V35" s="8"/>
      <c r="W35" s="8"/>
      <c r="X35" s="8"/>
      <c r="Y35" s="8"/>
      <c r="AD35" s="14"/>
    </row>
    <row r="36" spans="1:30">
      <c r="V36" s="8"/>
      <c r="W36" s="8"/>
      <c r="X36" s="8"/>
      <c r="Y36" s="8"/>
      <c r="AD36" s="14"/>
    </row>
    <row r="37" spans="1:30">
      <c r="V37" s="8"/>
      <c r="W37" s="8"/>
      <c r="X37" s="8"/>
      <c r="Y37" s="8"/>
      <c r="AD37" s="14"/>
    </row>
    <row r="38" spans="1:30">
      <c r="V38" s="8"/>
      <c r="W38" s="8"/>
      <c r="X38" s="8"/>
      <c r="Y38" s="8"/>
      <c r="AD38" s="14"/>
    </row>
    <row r="39" spans="1:30">
      <c r="V39" s="8"/>
      <c r="W39" s="8"/>
      <c r="X39" s="8"/>
      <c r="Y39" s="8"/>
      <c r="AD39" s="14"/>
    </row>
    <row r="40" spans="1:30">
      <c r="V40" s="8"/>
      <c r="W40" s="8"/>
      <c r="X40" s="8"/>
      <c r="Y40" s="8"/>
      <c r="AD40" s="14"/>
    </row>
    <row r="41" spans="1:30">
      <c r="V41" s="8"/>
      <c r="W41" s="8"/>
      <c r="X41" s="8"/>
      <c r="Y41" s="8"/>
      <c r="AD41" s="14"/>
    </row>
    <row r="42" spans="1:30">
      <c r="V42" s="8"/>
      <c r="W42" s="8"/>
      <c r="X42" s="8"/>
      <c r="Y42" s="8"/>
      <c r="AD42" s="14"/>
    </row>
    <row r="43" spans="1:30">
      <c r="V43" s="8"/>
      <c r="W43" s="8"/>
      <c r="X43" s="8"/>
      <c r="Y43" s="8"/>
      <c r="AD43" s="14"/>
    </row>
    <row r="44" spans="1:30">
      <c r="V44" s="8"/>
      <c r="W44" s="8"/>
      <c r="X44" s="8"/>
      <c r="Y44" s="8"/>
      <c r="AD44" s="14"/>
    </row>
    <row r="45" spans="1:30">
      <c r="V45" s="8"/>
      <c r="W45" s="8"/>
      <c r="X45" s="8"/>
      <c r="Y45" s="8"/>
      <c r="AD45" s="14"/>
    </row>
    <row r="46" spans="1:30">
      <c r="A46" s="9"/>
      <c r="AD46" s="14"/>
    </row>
    <row r="47" spans="1:30">
      <c r="A47" s="9"/>
    </row>
    <row r="48" spans="1:30">
      <c r="A48" s="9"/>
    </row>
    <row r="49" spans="1:1">
      <c r="A49" s="9"/>
    </row>
    <row r="50" spans="1:1">
      <c r="A50" s="9"/>
    </row>
    <row r="51" spans="1:1">
      <c r="A51" s="9"/>
    </row>
    <row r="52" spans="1:1">
      <c r="A52" s="9"/>
    </row>
    <row r="53" spans="1:1">
      <c r="A53" s="9"/>
    </row>
    <row r="54" spans="1:1">
      <c r="A54" s="9"/>
    </row>
    <row r="55" spans="1:1">
      <c r="A55" s="9"/>
    </row>
    <row r="56" spans="1:1">
      <c r="A56" s="9"/>
    </row>
    <row r="57" spans="1:1">
      <c r="A57" s="9"/>
    </row>
    <row r="58" spans="1:1">
      <c r="A58" s="9"/>
    </row>
    <row r="59" spans="1:1">
      <c r="A59" s="9"/>
    </row>
    <row r="60" spans="1:1">
      <c r="A60" s="9"/>
    </row>
    <row r="61" spans="1:1">
      <c r="A61" s="9"/>
    </row>
    <row r="62" spans="1:1">
      <c r="A62" s="9"/>
    </row>
    <row r="63" spans="1:1">
      <c r="A63" s="9"/>
    </row>
    <row r="64" spans="1:1">
      <c r="A64" s="9"/>
    </row>
    <row r="65" spans="1:1">
      <c r="A65" s="9"/>
    </row>
    <row r="66" spans="1:1">
      <c r="A66" s="9"/>
    </row>
    <row r="67" spans="1:1">
      <c r="A67" s="9"/>
    </row>
    <row r="68" spans="1:1">
      <c r="A68" s="9"/>
    </row>
    <row r="69" spans="1:1">
      <c r="A69" s="9"/>
    </row>
    <row r="70" spans="1:1">
      <c r="A70" s="9"/>
    </row>
    <row r="71" spans="1:1">
      <c r="A71" s="9"/>
    </row>
    <row r="72" spans="1:1">
      <c r="A72" s="9"/>
    </row>
    <row r="73" spans="1:1">
      <c r="A73" s="9"/>
    </row>
    <row r="74" spans="1:1">
      <c r="A74" s="9"/>
    </row>
    <row r="75" spans="1:1">
      <c r="A75" s="9"/>
    </row>
    <row r="76" spans="1:1">
      <c r="A76" s="9"/>
    </row>
    <row r="77" spans="1:1">
      <c r="A77" s="9"/>
    </row>
    <row r="78" spans="1:1">
      <c r="A78" s="9"/>
    </row>
    <row r="79" spans="1:1">
      <c r="A79" s="9"/>
    </row>
    <row r="80" spans="1:1">
      <c r="A80" s="9"/>
    </row>
    <row r="81" spans="1:1">
      <c r="A81" s="9"/>
    </row>
    <row r="82" spans="1:1">
      <c r="A82" s="9"/>
    </row>
    <row r="83" spans="1:1">
      <c r="A83" s="9"/>
    </row>
    <row r="84" spans="1:1">
      <c r="A84" s="9"/>
    </row>
    <row r="85" spans="1:1">
      <c r="A85" s="9"/>
    </row>
    <row r="86" spans="1:1">
      <c r="A86" s="9"/>
    </row>
    <row r="87" spans="1:1">
      <c r="A87" s="9"/>
    </row>
    <row r="88" spans="1:1">
      <c r="A88" s="9"/>
    </row>
    <row r="89" spans="1:1">
      <c r="A89" s="9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54EEF-D2F3-4C10-A663-29739C1905CD}">
  <sheetPr codeName="Sheet39"/>
  <dimension ref="A1:X75"/>
  <sheetViews>
    <sheetView workbookViewId="0">
      <pane ySplit="1" topLeftCell="A2" activePane="bottomLeft" state="frozen"/>
      <selection activeCell="A27" sqref="A27"/>
      <selection pane="bottomLeft" activeCell="A27" sqref="A27"/>
    </sheetView>
  </sheetViews>
  <sheetFormatPr defaultRowHeight="13.2"/>
  <cols>
    <col min="1" max="1" width="17.44140625" bestFit="1" customWidth="1"/>
    <col min="2" max="2" width="4.77734375" bestFit="1" customWidth="1"/>
    <col min="3" max="3" width="2.33203125" bestFit="1" customWidth="1"/>
    <col min="4" max="4" width="3.5546875" bestFit="1" customWidth="1"/>
    <col min="5" max="5" width="6.109375" style="12" bestFit="1" customWidth="1"/>
    <col min="6" max="6" width="3.5546875" bestFit="1" customWidth="1"/>
    <col min="7" max="7" width="3" bestFit="1" customWidth="1"/>
    <col min="8" max="8" width="4.6640625" bestFit="1" customWidth="1"/>
    <col min="9" max="9" width="3.5546875" bestFit="1" customWidth="1"/>
    <col min="10" max="10" width="3.21875" bestFit="1" customWidth="1"/>
    <col min="11" max="12" width="3.44140625" bestFit="1" customWidth="1"/>
    <col min="13" max="13" width="3.5546875" bestFit="1" customWidth="1"/>
    <col min="14" max="14" width="4.44140625" bestFit="1" customWidth="1"/>
    <col min="15" max="15" width="5.5546875" bestFit="1" customWidth="1"/>
    <col min="16" max="16" width="5.664062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4.77734375" bestFit="1" customWidth="1"/>
    <col min="21" max="21" width="4.44140625" bestFit="1" customWidth="1"/>
  </cols>
  <sheetData>
    <row r="1" spans="1:24">
      <c r="A1" s="14" t="s">
        <v>2405</v>
      </c>
      <c r="B1" t="s">
        <v>2502</v>
      </c>
      <c r="C1" t="s">
        <v>2406</v>
      </c>
      <c r="D1" t="s">
        <v>2483</v>
      </c>
      <c r="E1" s="12" t="s">
        <v>2503</v>
      </c>
      <c r="F1" t="s">
        <v>2504</v>
      </c>
      <c r="G1" t="s">
        <v>2505</v>
      </c>
      <c r="H1" t="s">
        <v>2506</v>
      </c>
      <c r="I1" t="s">
        <v>2507</v>
      </c>
      <c r="J1" t="s">
        <v>2508</v>
      </c>
      <c r="K1" t="s">
        <v>2509</v>
      </c>
      <c r="L1" t="s">
        <v>2415</v>
      </c>
      <c r="M1" t="s">
        <v>2416</v>
      </c>
      <c r="N1" t="s">
        <v>2510</v>
      </c>
      <c r="O1" t="s">
        <v>2527</v>
      </c>
      <c r="P1" t="s">
        <v>2664</v>
      </c>
    </row>
    <row r="2" spans="1:24">
      <c r="A2" t="s">
        <v>3002</v>
      </c>
      <c r="B2" t="s">
        <v>2443</v>
      </c>
      <c r="C2">
        <f>COUNTIFS(GameLog!D:D,'NYY F'!A2,GameLog!C:C,"NYY",GameLog!E:E,INDEX(Positions!$A$1:$B$9,MATCH('NYY F'!$B2,Positions!$A$1:$A$9,0),2))</f>
        <v>0</v>
      </c>
      <c r="D2">
        <f>SUMIFS(GameLog!F:F,GameLog!$D:$D,'NYY F'!A2,GameLog!$E:$E,INDEX(Positions!$A$1:$B$9,MATCH('NYY F'!$B2,Positions!$A$1:$A$9,0),2),GameLog!$C:$C,"NYY")</f>
        <v>0</v>
      </c>
      <c r="E2" s="12">
        <f>SUMIFS(GameLog!AM:AM,GameLog!$D:$D,'NYY F'!$A2,GameLog!$E:$E,INDEX(Positions!$A$1:$B$9,MATCH('NYY F'!$B2,Positions!$A$1:$A$9,0),2),GameLog!$C:$C,"NYY")</f>
        <v>0</v>
      </c>
      <c r="F2">
        <f>SUMIFS(GameLog!AN:AN,GameLog!$D:$D,'NYY F'!$A2,GameLog!$E:$E,INDEX(Positions!$A$1:$B$9,MATCH('NYY F'!$B2,Positions!$A$1:$A$9,0),2),GameLog!$C:$C,"NYY")</f>
        <v>0</v>
      </c>
      <c r="G2">
        <f>SUMIFS(GameLog!AO:AO,GameLog!$D:$D,'NYY F'!$A2,GameLog!$E:$E,INDEX(Positions!$A$1:$B$9,MATCH('NYY F'!$B2,Positions!$A$1:$A$9,0),2),GameLog!$C:$C,"NYY")</f>
        <v>0</v>
      </c>
      <c r="H2">
        <f>SUMIFS(GameLog!AP:AP,GameLog!$D:$D,'NYY F'!$A2,GameLog!$E:$E,INDEX(Positions!$A$1:$B$9,MATCH('NYY F'!$B2,Positions!$A$1:$A$9,0),2),GameLog!$C:$C,"NYY")</f>
        <v>0</v>
      </c>
      <c r="I2">
        <f>SUMIFS(GameLog!AQ:AQ,GameLog!$D:$D,'NYY F'!$A2,GameLog!$E:$E,INDEX(Positions!$A$1:$B$9,MATCH('NYY F'!$B2,Positions!$A$1:$A$9,0),2),GameLog!$C:$C,"NYY")</f>
        <v>0</v>
      </c>
      <c r="J2">
        <f>SUMIFS(GameLog!AR:AR,GameLog!$D:$D,'NYY F'!$A2,GameLog!$E:$E,INDEX(Positions!$A$1:$B$9,MATCH('NYY F'!$B2,Positions!$A$1:$A$9,0),2),GameLog!$C:$C,"NYY")</f>
        <v>0</v>
      </c>
      <c r="K2">
        <f>SUMIFS(GameLog!AS:AS,GameLog!$D:$D,'NYY F'!$A2,GameLog!$E:$E,INDEX(Positions!$A$1:$B$9,MATCH('NYY F'!$B2,Positions!$A$1:$A$9,0),2),GameLog!$C:$C,"NYY")</f>
        <v>0</v>
      </c>
      <c r="L2">
        <f>SUMIFS(GameLog!AT:AT,GameLog!$D:$D,'NYY F'!$A2,GameLog!$E:$E,INDEX(Positions!$A$1:$B$9,MATCH('NYY F'!$B2,Positions!$A$1:$A$9,0),2),GameLog!$C:$C,"NYY")</f>
        <v>0</v>
      </c>
      <c r="M2">
        <f>SUMIFS(GameLog!AU:AU,GameLog!$D:$D,'NYY F'!$A2,GameLog!$E:$E,INDEX(Positions!$A$1:$B$9,MATCH('NYY F'!$B2,Positions!$A$1:$A$9,0),2),GameLog!$C:$C,"NYY")</f>
        <v>0</v>
      </c>
      <c r="N2">
        <f>SUMIFS(GameLog!AV:AV,GameLog!$D:$D,'NYY F'!$A2,GameLog!$E:$E,INDEX(Positions!$A$1:$B$9,MATCH('NYY F'!$B2,Positions!$A$1:$A$9,0),2),GameLog!$C:$C,"NYY")</f>
        <v>0</v>
      </c>
      <c r="O2" s="8">
        <f>IFERROR((F2+G2)/(F2+G2+H2),0)</f>
        <v>0</v>
      </c>
      <c r="P2" s="18" t="str">
        <f>IF(B2="C",IFERROR(M2/(L2+M2),0),"")</f>
        <v/>
      </c>
      <c r="W2" s="15"/>
      <c r="X2" s="15"/>
    </row>
    <row r="3" spans="1:24">
      <c r="A3" t="s">
        <v>2998</v>
      </c>
      <c r="B3" t="s">
        <v>2443</v>
      </c>
      <c r="C3">
        <f>COUNTIFS(GameLog!D:D,'NYY F'!A3,GameLog!C:C,"NYY",GameLog!E:E,INDEX(Positions!$A$1:$B$9,MATCH('NYY F'!$B3,Positions!$A$1:$A$9,0),2))</f>
        <v>1</v>
      </c>
      <c r="D3">
        <f>SUMIFS(GameLog!F:F,GameLog!$D:$D,'NYY F'!A3,GameLog!$E:$E,INDEX(Positions!$A$1:$B$9,MATCH('NYY F'!$B3,Positions!$A$1:$A$9,0),2),GameLog!$C:$C,"NYY")</f>
        <v>1</v>
      </c>
      <c r="E3" s="12">
        <f>SUMIFS(GameLog!AM:AM,GameLog!$D:$D,'NYY F'!$A3,GameLog!$E:$E,INDEX(Positions!$A$1:$B$9,MATCH('NYY F'!$B3,Positions!$A$1:$A$9,0),2),GameLog!$C:$C,"NYY")</f>
        <v>8</v>
      </c>
      <c r="F3">
        <f>SUMIFS(GameLog!AN:AN,GameLog!$D:$D,'NYY F'!$A3,GameLog!$E:$E,INDEX(Positions!$A$1:$B$9,MATCH('NYY F'!$B3,Positions!$A$1:$A$9,0),2),GameLog!$C:$C,"NYY")</f>
        <v>0</v>
      </c>
      <c r="G3">
        <f>SUMIFS(GameLog!AO:AO,GameLog!$D:$D,'NYY F'!$A3,GameLog!$E:$E,INDEX(Positions!$A$1:$B$9,MATCH('NYY F'!$B3,Positions!$A$1:$A$9,0),2),GameLog!$C:$C,"NYY")</f>
        <v>0</v>
      </c>
      <c r="H3">
        <f>SUMIFS(GameLog!AP:AP,GameLog!$D:$D,'NYY F'!$A3,GameLog!$E:$E,INDEX(Positions!$A$1:$B$9,MATCH('NYY F'!$B3,Positions!$A$1:$A$9,0),2),GameLog!$C:$C,"NYY")</f>
        <v>0</v>
      </c>
      <c r="I3">
        <f>SUMIFS(GameLog!AQ:AQ,GameLog!$D:$D,'NYY F'!$A3,GameLog!$E:$E,INDEX(Positions!$A$1:$B$9,MATCH('NYY F'!$B3,Positions!$A$1:$A$9,0),2),GameLog!$C:$C,"NYY")</f>
        <v>0</v>
      </c>
      <c r="J3">
        <f>SUMIFS(GameLog!AR:AR,GameLog!$D:$D,'NYY F'!$A3,GameLog!$E:$E,INDEX(Positions!$A$1:$B$9,MATCH('NYY F'!$B3,Positions!$A$1:$A$9,0),2),GameLog!$C:$C,"NYY")</f>
        <v>0</v>
      </c>
      <c r="K3">
        <f>SUMIFS(GameLog!AS:AS,GameLog!$D:$D,'NYY F'!$A3,GameLog!$E:$E,INDEX(Positions!$A$1:$B$9,MATCH('NYY F'!$B3,Positions!$A$1:$A$9,0),2),GameLog!$C:$C,"NYY")</f>
        <v>0</v>
      </c>
      <c r="L3">
        <f>SUMIFS(GameLog!AT:AT,GameLog!$D:$D,'NYY F'!$A3,GameLog!$E:$E,INDEX(Positions!$A$1:$B$9,MATCH('NYY F'!$B3,Positions!$A$1:$A$9,0),2),GameLog!$C:$C,"NYY")</f>
        <v>0</v>
      </c>
      <c r="M3">
        <f>SUMIFS(GameLog!AU:AU,GameLog!$D:$D,'NYY F'!$A3,GameLog!$E:$E,INDEX(Positions!$A$1:$B$9,MATCH('NYY F'!$B3,Positions!$A$1:$A$9,0),2),GameLog!$C:$C,"NYY")</f>
        <v>0</v>
      </c>
      <c r="N3">
        <f>SUMIFS(GameLog!AV:AV,GameLog!$D:$D,'NYY F'!$A3,GameLog!$E:$E,INDEX(Positions!$A$1:$B$9,MATCH('NYY F'!$B3,Positions!$A$1:$A$9,0),2),GameLog!$C:$C,"NYY")</f>
        <v>0</v>
      </c>
      <c r="O3" s="8">
        <f t="shared" ref="O3:O56" si="0">IFERROR((F3+G3)/(F3+G3+H3),0)</f>
        <v>0</v>
      </c>
      <c r="P3" s="18" t="str">
        <f t="shared" ref="P3:P56" si="1">IF(B3="C",IFERROR(M3/(L3+M3),0),"")</f>
        <v/>
      </c>
      <c r="W3" s="15"/>
      <c r="X3" s="15"/>
    </row>
    <row r="4" spans="1:24">
      <c r="A4" t="s">
        <v>3000</v>
      </c>
      <c r="B4" t="s">
        <v>2443</v>
      </c>
      <c r="C4">
        <f>COUNTIFS(GameLog!D:D,'NYY F'!A4,GameLog!C:C,"NYY",GameLog!E:E,INDEX(Positions!$A$1:$B$9,MATCH('NYY F'!$B4,Positions!$A$1:$A$9,0),2))</f>
        <v>0</v>
      </c>
      <c r="D4">
        <f>SUMIFS(GameLog!F:F,GameLog!$D:$D,'NYY F'!A4,GameLog!$E:$E,INDEX(Positions!$A$1:$B$9,MATCH('NYY F'!$B4,Positions!$A$1:$A$9,0),2),GameLog!$C:$C,"NYY")</f>
        <v>0</v>
      </c>
      <c r="E4" s="12">
        <f>SUMIFS(GameLog!AM:AM,GameLog!$D:$D,'NYY F'!$A4,GameLog!$E:$E,INDEX(Positions!$A$1:$B$9,MATCH('NYY F'!$B4,Positions!$A$1:$A$9,0),2),GameLog!$C:$C,"NYY")</f>
        <v>0</v>
      </c>
      <c r="F4">
        <f>SUMIFS(GameLog!AN:AN,GameLog!$D:$D,'NYY F'!$A4,GameLog!$E:$E,INDEX(Positions!$A$1:$B$9,MATCH('NYY F'!$B4,Positions!$A$1:$A$9,0),2),GameLog!$C:$C,"NYY")</f>
        <v>0</v>
      </c>
      <c r="G4">
        <f>SUMIFS(GameLog!AO:AO,GameLog!$D:$D,'NYY F'!$A4,GameLog!$E:$E,INDEX(Positions!$A$1:$B$9,MATCH('NYY F'!$B4,Positions!$A$1:$A$9,0),2),GameLog!$C:$C,"NYY")</f>
        <v>0</v>
      </c>
      <c r="H4">
        <f>SUMIFS(GameLog!AP:AP,GameLog!$D:$D,'NYY F'!$A4,GameLog!$E:$E,INDEX(Positions!$A$1:$B$9,MATCH('NYY F'!$B4,Positions!$A$1:$A$9,0),2),GameLog!$C:$C,"NYY")</f>
        <v>0</v>
      </c>
      <c r="I4">
        <f>SUMIFS(GameLog!AQ:AQ,GameLog!$D:$D,'NYY F'!$A4,GameLog!$E:$E,INDEX(Positions!$A$1:$B$9,MATCH('NYY F'!$B4,Positions!$A$1:$A$9,0),2),GameLog!$C:$C,"NYY")</f>
        <v>0</v>
      </c>
      <c r="J4">
        <f>SUMIFS(GameLog!AR:AR,GameLog!$D:$D,'NYY F'!$A4,GameLog!$E:$E,INDEX(Positions!$A$1:$B$9,MATCH('NYY F'!$B4,Positions!$A$1:$A$9,0),2),GameLog!$C:$C,"NYY")</f>
        <v>0</v>
      </c>
      <c r="K4">
        <f>SUMIFS(GameLog!AS:AS,GameLog!$D:$D,'NYY F'!$A4,GameLog!$E:$E,INDEX(Positions!$A$1:$B$9,MATCH('NYY F'!$B4,Positions!$A$1:$A$9,0),2),GameLog!$C:$C,"NYY")</f>
        <v>0</v>
      </c>
      <c r="L4">
        <f>SUMIFS(GameLog!AT:AT,GameLog!$D:$D,'NYY F'!$A4,GameLog!$E:$E,INDEX(Positions!$A$1:$B$9,MATCH('NYY F'!$B4,Positions!$A$1:$A$9,0),2),GameLog!$C:$C,"NYY")</f>
        <v>0</v>
      </c>
      <c r="M4">
        <f>SUMIFS(GameLog!AU:AU,GameLog!$D:$D,'NYY F'!$A4,GameLog!$E:$E,INDEX(Positions!$A$1:$B$9,MATCH('NYY F'!$B4,Positions!$A$1:$A$9,0),2),GameLog!$C:$C,"NYY")</f>
        <v>0</v>
      </c>
      <c r="N4">
        <f>SUMIFS(GameLog!AV:AV,GameLog!$D:$D,'NYY F'!$A4,GameLog!$E:$E,INDEX(Positions!$A$1:$B$9,MATCH('NYY F'!$B4,Positions!$A$1:$A$9,0),2),GameLog!$C:$C,"NYY")</f>
        <v>0</v>
      </c>
      <c r="O4" s="8">
        <f t="shared" si="0"/>
        <v>0</v>
      </c>
      <c r="P4" s="18" t="str">
        <f t="shared" si="1"/>
        <v/>
      </c>
      <c r="W4" s="15"/>
      <c r="X4" s="15"/>
    </row>
    <row r="5" spans="1:24">
      <c r="A5" t="s">
        <v>3003</v>
      </c>
      <c r="B5" t="s">
        <v>2443</v>
      </c>
      <c r="C5">
        <f>COUNTIFS(GameLog!D:D,'NYY F'!A5,GameLog!C:C,"NYY",GameLog!E:E,INDEX(Positions!$A$1:$B$9,MATCH('NYY F'!$B5,Positions!$A$1:$A$9,0),2))</f>
        <v>0</v>
      </c>
      <c r="D5">
        <f>SUMIFS(GameLog!F:F,GameLog!$D:$D,'NYY F'!A5,GameLog!$E:$E,INDEX(Positions!$A$1:$B$9,MATCH('NYY F'!$B5,Positions!$A$1:$A$9,0),2),GameLog!$C:$C,"NYY")</f>
        <v>0</v>
      </c>
      <c r="E5" s="12">
        <f>SUMIFS(GameLog!AM:AM,GameLog!$D:$D,'NYY F'!$A5,GameLog!$E:$E,INDEX(Positions!$A$1:$B$9,MATCH('NYY F'!$B5,Positions!$A$1:$A$9,0),2),GameLog!$C:$C,"NYY")</f>
        <v>0</v>
      </c>
      <c r="F5">
        <f>SUMIFS(GameLog!AN:AN,GameLog!$D:$D,'NYY F'!$A5,GameLog!$E:$E,INDEX(Positions!$A$1:$B$9,MATCH('NYY F'!$B5,Positions!$A$1:$A$9,0),2),GameLog!$C:$C,"NYY")</f>
        <v>0</v>
      </c>
      <c r="G5">
        <f>SUMIFS(GameLog!AO:AO,GameLog!$D:$D,'NYY F'!$A5,GameLog!$E:$E,INDEX(Positions!$A$1:$B$9,MATCH('NYY F'!$B5,Positions!$A$1:$A$9,0),2),GameLog!$C:$C,"NYY")</f>
        <v>0</v>
      </c>
      <c r="H5">
        <f>SUMIFS(GameLog!AP:AP,GameLog!$D:$D,'NYY F'!$A5,GameLog!$E:$E,INDEX(Positions!$A$1:$B$9,MATCH('NYY F'!$B5,Positions!$A$1:$A$9,0),2),GameLog!$C:$C,"NYY")</f>
        <v>0</v>
      </c>
      <c r="I5">
        <f>SUMIFS(GameLog!AQ:AQ,GameLog!$D:$D,'NYY F'!$A5,GameLog!$E:$E,INDEX(Positions!$A$1:$B$9,MATCH('NYY F'!$B5,Positions!$A$1:$A$9,0),2),GameLog!$C:$C,"NYY")</f>
        <v>0</v>
      </c>
      <c r="J5">
        <f>SUMIFS(GameLog!AR:AR,GameLog!$D:$D,'NYY F'!$A5,GameLog!$E:$E,INDEX(Positions!$A$1:$B$9,MATCH('NYY F'!$B5,Positions!$A$1:$A$9,0),2),GameLog!$C:$C,"NYY")</f>
        <v>0</v>
      </c>
      <c r="K5">
        <f>SUMIFS(GameLog!AS:AS,GameLog!$D:$D,'NYY F'!$A5,GameLog!$E:$E,INDEX(Positions!$A$1:$B$9,MATCH('NYY F'!$B5,Positions!$A$1:$A$9,0),2),GameLog!$C:$C,"NYY")</f>
        <v>0</v>
      </c>
      <c r="L5">
        <f>SUMIFS(GameLog!AT:AT,GameLog!$D:$D,'NYY F'!$A5,GameLog!$E:$E,INDEX(Positions!$A$1:$B$9,MATCH('NYY F'!$B5,Positions!$A$1:$A$9,0),2),GameLog!$C:$C,"NYY")</f>
        <v>0</v>
      </c>
      <c r="M5">
        <f>SUMIFS(GameLog!AU:AU,GameLog!$D:$D,'NYY F'!$A5,GameLog!$E:$E,INDEX(Positions!$A$1:$B$9,MATCH('NYY F'!$B5,Positions!$A$1:$A$9,0),2),GameLog!$C:$C,"NYY")</f>
        <v>0</v>
      </c>
      <c r="N5">
        <f>SUMIFS(GameLog!AV:AV,GameLog!$D:$D,'NYY F'!$A5,GameLog!$E:$E,INDEX(Positions!$A$1:$B$9,MATCH('NYY F'!$B5,Positions!$A$1:$A$9,0),2),GameLog!$C:$C,"NYY")</f>
        <v>0</v>
      </c>
      <c r="O5" s="8">
        <f t="shared" si="0"/>
        <v>0</v>
      </c>
      <c r="P5" s="18" t="str">
        <f t="shared" si="1"/>
        <v/>
      </c>
      <c r="W5" s="15"/>
      <c r="X5" s="15"/>
    </row>
    <row r="6" spans="1:24">
      <c r="A6" t="s">
        <v>3004</v>
      </c>
      <c r="B6" t="s">
        <v>2443</v>
      </c>
      <c r="C6">
        <f>COUNTIFS(GameLog!D:D,'NYY F'!A6,GameLog!C:C,"NYY",GameLog!E:E,INDEX(Positions!$A$1:$B$9,MATCH('NYY F'!$B6,Positions!$A$1:$A$9,0),2))</f>
        <v>0</v>
      </c>
      <c r="D6">
        <f>SUMIFS(GameLog!F:F,GameLog!$D:$D,'NYY F'!A6,GameLog!$E:$E,INDEX(Positions!$A$1:$B$9,MATCH('NYY F'!$B6,Positions!$A$1:$A$9,0),2),GameLog!$C:$C,"NYY")</f>
        <v>0</v>
      </c>
      <c r="E6" s="12">
        <f>SUMIFS(GameLog!AM:AM,GameLog!$D:$D,'NYY F'!$A6,GameLog!$E:$E,INDEX(Positions!$A$1:$B$9,MATCH('NYY F'!$B6,Positions!$A$1:$A$9,0),2),GameLog!$C:$C,"NYY")</f>
        <v>0</v>
      </c>
      <c r="F6">
        <f>SUMIFS(GameLog!AN:AN,GameLog!$D:$D,'NYY F'!$A6,GameLog!$E:$E,INDEX(Positions!$A$1:$B$9,MATCH('NYY F'!$B6,Positions!$A$1:$A$9,0),2),GameLog!$C:$C,"NYY")</f>
        <v>0</v>
      </c>
      <c r="G6">
        <f>SUMIFS(GameLog!AO:AO,GameLog!$D:$D,'NYY F'!$A6,GameLog!$E:$E,INDEX(Positions!$A$1:$B$9,MATCH('NYY F'!$B6,Positions!$A$1:$A$9,0),2),GameLog!$C:$C,"NYY")</f>
        <v>0</v>
      </c>
      <c r="H6">
        <f>SUMIFS(GameLog!AP:AP,GameLog!$D:$D,'NYY F'!$A6,GameLog!$E:$E,INDEX(Positions!$A$1:$B$9,MATCH('NYY F'!$B6,Positions!$A$1:$A$9,0),2),GameLog!$C:$C,"NYY")</f>
        <v>0</v>
      </c>
      <c r="I6">
        <f>SUMIFS(GameLog!AQ:AQ,GameLog!$D:$D,'NYY F'!$A6,GameLog!$E:$E,INDEX(Positions!$A$1:$B$9,MATCH('NYY F'!$B6,Positions!$A$1:$A$9,0),2),GameLog!$C:$C,"NYY")</f>
        <v>0</v>
      </c>
      <c r="J6">
        <f>SUMIFS(GameLog!AR:AR,GameLog!$D:$D,'NYY F'!$A6,GameLog!$E:$E,INDEX(Positions!$A$1:$B$9,MATCH('NYY F'!$B6,Positions!$A$1:$A$9,0),2),GameLog!$C:$C,"NYY")</f>
        <v>0</v>
      </c>
      <c r="K6">
        <f>SUMIFS(GameLog!AS:AS,GameLog!$D:$D,'NYY F'!$A6,GameLog!$E:$E,INDEX(Positions!$A$1:$B$9,MATCH('NYY F'!$B6,Positions!$A$1:$A$9,0),2),GameLog!$C:$C,"NYY")</f>
        <v>0</v>
      </c>
      <c r="L6">
        <f>SUMIFS(GameLog!AT:AT,GameLog!$D:$D,'NYY F'!$A6,GameLog!$E:$E,INDEX(Positions!$A$1:$B$9,MATCH('NYY F'!$B6,Positions!$A$1:$A$9,0),2),GameLog!$C:$C,"NYY")</f>
        <v>0</v>
      </c>
      <c r="M6">
        <f>SUMIFS(GameLog!AU:AU,GameLog!$D:$D,'NYY F'!$A6,GameLog!$E:$E,INDEX(Positions!$A$1:$B$9,MATCH('NYY F'!$B6,Positions!$A$1:$A$9,0),2),GameLog!$C:$C,"NYY")</f>
        <v>0</v>
      </c>
      <c r="N6">
        <f>SUMIFS(GameLog!AV:AV,GameLog!$D:$D,'NYY F'!$A6,GameLog!$E:$E,INDEX(Positions!$A$1:$B$9,MATCH('NYY F'!$B6,Positions!$A$1:$A$9,0),2),GameLog!$C:$C,"NYY")</f>
        <v>0</v>
      </c>
      <c r="O6" s="8">
        <f t="shared" si="0"/>
        <v>0</v>
      </c>
      <c r="P6" s="18" t="str">
        <f t="shared" si="1"/>
        <v/>
      </c>
      <c r="W6" s="15"/>
      <c r="X6" s="15"/>
    </row>
    <row r="7" spans="1:24">
      <c r="A7" t="s">
        <v>3005</v>
      </c>
      <c r="B7" t="s">
        <v>2443</v>
      </c>
      <c r="C7">
        <f>COUNTIFS(GameLog!D:D,'NYY F'!A7,GameLog!C:C,"NYY",GameLog!E:E,INDEX(Positions!$A$1:$B$9,MATCH('NYY F'!$B7,Positions!$A$1:$A$9,0),2))</f>
        <v>1</v>
      </c>
      <c r="D7">
        <f>SUMIFS(GameLog!F:F,GameLog!$D:$D,'NYY F'!A7,GameLog!$E:$E,INDEX(Positions!$A$1:$B$9,MATCH('NYY F'!$B7,Positions!$A$1:$A$9,0),2),GameLog!$C:$C,"NYY")</f>
        <v>0</v>
      </c>
      <c r="E7" s="12">
        <f>SUMIFS(GameLog!AM:AM,GameLog!$D:$D,'NYY F'!$A7,GameLog!$E:$E,INDEX(Positions!$A$1:$B$9,MATCH('NYY F'!$B7,Positions!$A$1:$A$9,0),2),GameLog!$C:$C,"NYY")</f>
        <v>1.6666666666666665</v>
      </c>
      <c r="F7">
        <f>SUMIFS(GameLog!AN:AN,GameLog!$D:$D,'NYY F'!$A7,GameLog!$E:$E,INDEX(Positions!$A$1:$B$9,MATCH('NYY F'!$B7,Positions!$A$1:$A$9,0),2),GameLog!$C:$C,"NYY")</f>
        <v>0</v>
      </c>
      <c r="G7">
        <f>SUMIFS(GameLog!AO:AO,GameLog!$D:$D,'NYY F'!$A7,GameLog!$E:$E,INDEX(Positions!$A$1:$B$9,MATCH('NYY F'!$B7,Positions!$A$1:$A$9,0),2),GameLog!$C:$C,"NYY")</f>
        <v>0</v>
      </c>
      <c r="H7">
        <f>SUMIFS(GameLog!AP:AP,GameLog!$D:$D,'NYY F'!$A7,GameLog!$E:$E,INDEX(Positions!$A$1:$B$9,MATCH('NYY F'!$B7,Positions!$A$1:$A$9,0),2),GameLog!$C:$C,"NYY")</f>
        <v>0</v>
      </c>
      <c r="I7">
        <f>SUMIFS(GameLog!AQ:AQ,GameLog!$D:$D,'NYY F'!$A7,GameLog!$E:$E,INDEX(Positions!$A$1:$B$9,MATCH('NYY F'!$B7,Positions!$A$1:$A$9,0),2),GameLog!$C:$C,"NYY")</f>
        <v>0</v>
      </c>
      <c r="J7">
        <f>SUMIFS(GameLog!AR:AR,GameLog!$D:$D,'NYY F'!$A7,GameLog!$E:$E,INDEX(Positions!$A$1:$B$9,MATCH('NYY F'!$B7,Positions!$A$1:$A$9,0),2),GameLog!$C:$C,"NYY")</f>
        <v>0</v>
      </c>
      <c r="K7">
        <f>SUMIFS(GameLog!AS:AS,GameLog!$D:$D,'NYY F'!$A7,GameLog!$E:$E,INDEX(Positions!$A$1:$B$9,MATCH('NYY F'!$B7,Positions!$A$1:$A$9,0),2),GameLog!$C:$C,"NYY")</f>
        <v>0</v>
      </c>
      <c r="L7">
        <f>SUMIFS(GameLog!AT:AT,GameLog!$D:$D,'NYY F'!$A7,GameLog!$E:$E,INDEX(Positions!$A$1:$B$9,MATCH('NYY F'!$B7,Positions!$A$1:$A$9,0),2),GameLog!$C:$C,"NYY")</f>
        <v>0</v>
      </c>
      <c r="M7">
        <f>SUMIFS(GameLog!AU:AU,GameLog!$D:$D,'NYY F'!$A7,GameLog!$E:$E,INDEX(Positions!$A$1:$B$9,MATCH('NYY F'!$B7,Positions!$A$1:$A$9,0),2),GameLog!$C:$C,"NYY")</f>
        <v>0</v>
      </c>
      <c r="N7">
        <f>SUMIFS(GameLog!AV:AV,GameLog!$D:$D,'NYY F'!$A7,GameLog!$E:$E,INDEX(Positions!$A$1:$B$9,MATCH('NYY F'!$B7,Positions!$A$1:$A$9,0),2),GameLog!$C:$C,"NYY")</f>
        <v>0</v>
      </c>
      <c r="O7" s="8">
        <f t="shared" si="0"/>
        <v>0</v>
      </c>
      <c r="P7" s="18" t="str">
        <f t="shared" si="1"/>
        <v/>
      </c>
      <c r="W7" s="15"/>
      <c r="X7" s="15"/>
    </row>
    <row r="8" spans="1:24">
      <c r="A8" t="s">
        <v>3013</v>
      </c>
      <c r="B8" t="s">
        <v>2443</v>
      </c>
      <c r="C8">
        <f>COUNTIFS(GameLog!D:D,'NYY F'!A8,GameLog!C:C,"NYY",GameLog!E:E,INDEX(Positions!$A$1:$B$9,MATCH('NYY F'!$B8,Positions!$A$1:$A$9,0),2))</f>
        <v>1</v>
      </c>
      <c r="D8">
        <f>SUMIFS(GameLog!F:F,GameLog!$D:$D,'NYY F'!A8,GameLog!$E:$E,INDEX(Positions!$A$1:$B$9,MATCH('NYY F'!$B8,Positions!$A$1:$A$9,0),2),GameLog!$C:$C,"NYY")</f>
        <v>1</v>
      </c>
      <c r="E8" s="12">
        <f>SUMIFS(GameLog!AM:AM,GameLog!$D:$D,'NYY F'!$A8,GameLog!$E:$E,INDEX(Positions!$A$1:$B$9,MATCH('NYY F'!$B8,Positions!$A$1:$A$9,0),2),GameLog!$C:$C,"NYY")</f>
        <v>7</v>
      </c>
      <c r="F8">
        <f>SUMIFS(GameLog!AN:AN,GameLog!$D:$D,'NYY F'!$A8,GameLog!$E:$E,INDEX(Positions!$A$1:$B$9,MATCH('NYY F'!$B8,Positions!$A$1:$A$9,0),2),GameLog!$C:$C,"NYY")</f>
        <v>1</v>
      </c>
      <c r="G8">
        <f>SUMIFS(GameLog!AO:AO,GameLog!$D:$D,'NYY F'!$A8,GameLog!$E:$E,INDEX(Positions!$A$1:$B$9,MATCH('NYY F'!$B8,Positions!$A$1:$A$9,0),2),GameLog!$C:$C,"NYY")</f>
        <v>0</v>
      </c>
      <c r="H8">
        <f>SUMIFS(GameLog!AP:AP,GameLog!$D:$D,'NYY F'!$A8,GameLog!$E:$E,INDEX(Positions!$A$1:$B$9,MATCH('NYY F'!$B8,Positions!$A$1:$A$9,0),2),GameLog!$C:$C,"NYY")</f>
        <v>0</v>
      </c>
      <c r="I8">
        <f>SUMIFS(GameLog!AQ:AQ,GameLog!$D:$D,'NYY F'!$A8,GameLog!$E:$E,INDEX(Positions!$A$1:$B$9,MATCH('NYY F'!$B8,Positions!$A$1:$A$9,0),2),GameLog!$C:$C,"NYY")</f>
        <v>0</v>
      </c>
      <c r="J8">
        <f>SUMIFS(GameLog!AR:AR,GameLog!$D:$D,'NYY F'!$A8,GameLog!$E:$E,INDEX(Positions!$A$1:$B$9,MATCH('NYY F'!$B8,Positions!$A$1:$A$9,0),2),GameLog!$C:$C,"NYY")</f>
        <v>0</v>
      </c>
      <c r="K8">
        <f>SUMIFS(GameLog!AS:AS,GameLog!$D:$D,'NYY F'!$A8,GameLog!$E:$E,INDEX(Positions!$A$1:$B$9,MATCH('NYY F'!$B8,Positions!$A$1:$A$9,0),2),GameLog!$C:$C,"NYY")</f>
        <v>0</v>
      </c>
      <c r="L8">
        <f>SUMIFS(GameLog!AT:AT,GameLog!$D:$D,'NYY F'!$A8,GameLog!$E:$E,INDEX(Positions!$A$1:$B$9,MATCH('NYY F'!$B8,Positions!$A$1:$A$9,0),2),GameLog!$C:$C,"NYY")</f>
        <v>0</v>
      </c>
      <c r="M8">
        <f>SUMIFS(GameLog!AU:AU,GameLog!$D:$D,'NYY F'!$A8,GameLog!$E:$E,INDEX(Positions!$A$1:$B$9,MATCH('NYY F'!$B8,Positions!$A$1:$A$9,0),2),GameLog!$C:$C,"NYY")</f>
        <v>0</v>
      </c>
      <c r="N8">
        <f>SUMIFS(GameLog!AV:AV,GameLog!$D:$D,'NYY F'!$A8,GameLog!$E:$E,INDEX(Positions!$A$1:$B$9,MATCH('NYY F'!$B8,Positions!$A$1:$A$9,0),2),GameLog!$C:$C,"NYY")</f>
        <v>0</v>
      </c>
      <c r="O8" s="8">
        <f t="shared" si="0"/>
        <v>1</v>
      </c>
      <c r="P8" s="18" t="str">
        <f t="shared" si="1"/>
        <v/>
      </c>
      <c r="W8" s="15"/>
      <c r="X8" s="15"/>
    </row>
    <row r="9" spans="1:24">
      <c r="A9" t="s">
        <v>2999</v>
      </c>
      <c r="B9" t="s">
        <v>2443</v>
      </c>
      <c r="C9">
        <f>COUNTIFS(GameLog!D:D,'NYY F'!A9,GameLog!C:C,"NYY",GameLog!E:E,INDEX(Positions!$A$1:$B$9,MATCH('NYY F'!$B9,Positions!$A$1:$A$9,0),2))</f>
        <v>0</v>
      </c>
      <c r="D9">
        <f>SUMIFS(GameLog!F:F,GameLog!$D:$D,'NYY F'!A9,GameLog!$E:$E,INDEX(Positions!$A$1:$B$9,MATCH('NYY F'!$B9,Positions!$A$1:$A$9,0),2),GameLog!$C:$C,"NYY")</f>
        <v>0</v>
      </c>
      <c r="E9" s="12">
        <f>SUMIFS(GameLog!AM:AM,GameLog!$D:$D,'NYY F'!$A9,GameLog!$E:$E,INDEX(Positions!$A$1:$B$9,MATCH('NYY F'!$B9,Positions!$A$1:$A$9,0),2),GameLog!$C:$C,"NYY")</f>
        <v>0</v>
      </c>
      <c r="F9">
        <f>SUMIFS(GameLog!AN:AN,GameLog!$D:$D,'NYY F'!$A9,GameLog!$E:$E,INDEX(Positions!$A$1:$B$9,MATCH('NYY F'!$B9,Positions!$A$1:$A$9,0),2),GameLog!$C:$C,"NYY")</f>
        <v>0</v>
      </c>
      <c r="G9">
        <f>SUMIFS(GameLog!AO:AO,GameLog!$D:$D,'NYY F'!$A9,GameLog!$E:$E,INDEX(Positions!$A$1:$B$9,MATCH('NYY F'!$B9,Positions!$A$1:$A$9,0),2),GameLog!$C:$C,"NYY")</f>
        <v>0</v>
      </c>
      <c r="H9">
        <f>SUMIFS(GameLog!AP:AP,GameLog!$D:$D,'NYY F'!$A9,GameLog!$E:$E,INDEX(Positions!$A$1:$B$9,MATCH('NYY F'!$B9,Positions!$A$1:$A$9,0),2),GameLog!$C:$C,"NYY")</f>
        <v>0</v>
      </c>
      <c r="I9">
        <f>SUMIFS(GameLog!AQ:AQ,GameLog!$D:$D,'NYY F'!$A9,GameLog!$E:$E,INDEX(Positions!$A$1:$B$9,MATCH('NYY F'!$B9,Positions!$A$1:$A$9,0),2),GameLog!$C:$C,"NYY")</f>
        <v>0</v>
      </c>
      <c r="J9">
        <f>SUMIFS(GameLog!AR:AR,GameLog!$D:$D,'NYY F'!$A9,GameLog!$E:$E,INDEX(Positions!$A$1:$B$9,MATCH('NYY F'!$B9,Positions!$A$1:$A$9,0),2),GameLog!$C:$C,"NYY")</f>
        <v>0</v>
      </c>
      <c r="K9">
        <f>SUMIFS(GameLog!AS:AS,GameLog!$D:$D,'NYY F'!$A9,GameLog!$E:$E,INDEX(Positions!$A$1:$B$9,MATCH('NYY F'!$B9,Positions!$A$1:$A$9,0),2),GameLog!$C:$C,"NYY")</f>
        <v>0</v>
      </c>
      <c r="L9">
        <f>SUMIFS(GameLog!AT:AT,GameLog!$D:$D,'NYY F'!$A9,GameLog!$E:$E,INDEX(Positions!$A$1:$B$9,MATCH('NYY F'!$B9,Positions!$A$1:$A$9,0),2),GameLog!$C:$C,"NYY")</f>
        <v>0</v>
      </c>
      <c r="M9">
        <f>SUMIFS(GameLog!AU:AU,GameLog!$D:$D,'NYY F'!$A9,GameLog!$E:$E,INDEX(Positions!$A$1:$B$9,MATCH('NYY F'!$B9,Positions!$A$1:$A$9,0),2),GameLog!$C:$C,"NYY")</f>
        <v>0</v>
      </c>
      <c r="N9">
        <f>SUMIFS(GameLog!AV:AV,GameLog!$D:$D,'NYY F'!$A9,GameLog!$E:$E,INDEX(Positions!$A$1:$B$9,MATCH('NYY F'!$B9,Positions!$A$1:$A$9,0),2),GameLog!$C:$C,"NYY")</f>
        <v>0</v>
      </c>
      <c r="O9" s="8">
        <f t="shared" si="0"/>
        <v>0</v>
      </c>
      <c r="P9" s="18" t="str">
        <f t="shared" si="1"/>
        <v/>
      </c>
      <c r="W9" s="15"/>
      <c r="X9" s="15"/>
    </row>
    <row r="10" spans="1:24">
      <c r="A10" t="s">
        <v>3006</v>
      </c>
      <c r="B10" t="s">
        <v>2443</v>
      </c>
      <c r="C10">
        <f>COUNTIFS(GameLog!D:D,'NYY F'!A10,GameLog!C:C,"NYY",GameLog!E:E,INDEX(Positions!$A$1:$B$9,MATCH('NYY F'!$B10,Positions!$A$1:$A$9,0),2))</f>
        <v>0</v>
      </c>
      <c r="D10">
        <f>SUMIFS(GameLog!F:F,GameLog!$D:$D,'NYY F'!A10,GameLog!$E:$E,INDEX(Positions!$A$1:$B$9,MATCH('NYY F'!$B10,Positions!$A$1:$A$9,0),2),GameLog!$C:$C,"NYY")</f>
        <v>0</v>
      </c>
      <c r="E10" s="12">
        <f>SUMIFS(GameLog!AM:AM,GameLog!$D:$D,'NYY F'!$A10,GameLog!$E:$E,INDEX(Positions!$A$1:$B$9,MATCH('NYY F'!$B10,Positions!$A$1:$A$9,0),2),GameLog!$C:$C,"NYY")</f>
        <v>0</v>
      </c>
      <c r="F10">
        <f>SUMIFS(GameLog!AN:AN,GameLog!$D:$D,'NYY F'!$A10,GameLog!$E:$E,INDEX(Positions!$A$1:$B$9,MATCH('NYY F'!$B10,Positions!$A$1:$A$9,0),2),GameLog!$C:$C,"NYY")</f>
        <v>0</v>
      </c>
      <c r="G10">
        <f>SUMIFS(GameLog!AO:AO,GameLog!$D:$D,'NYY F'!$A10,GameLog!$E:$E,INDEX(Positions!$A$1:$B$9,MATCH('NYY F'!$B10,Positions!$A$1:$A$9,0),2),GameLog!$C:$C,"NYY")</f>
        <v>0</v>
      </c>
      <c r="H10">
        <f>SUMIFS(GameLog!AP:AP,GameLog!$D:$D,'NYY F'!$A10,GameLog!$E:$E,INDEX(Positions!$A$1:$B$9,MATCH('NYY F'!$B10,Positions!$A$1:$A$9,0),2),GameLog!$C:$C,"NYY")</f>
        <v>0</v>
      </c>
      <c r="I10">
        <f>SUMIFS(GameLog!AQ:AQ,GameLog!$D:$D,'NYY F'!$A10,GameLog!$E:$E,INDEX(Positions!$A$1:$B$9,MATCH('NYY F'!$B10,Positions!$A$1:$A$9,0),2),GameLog!$C:$C,"NYY")</f>
        <v>0</v>
      </c>
      <c r="J10">
        <f>SUMIFS(GameLog!AR:AR,GameLog!$D:$D,'NYY F'!$A10,GameLog!$E:$E,INDEX(Positions!$A$1:$B$9,MATCH('NYY F'!$B10,Positions!$A$1:$A$9,0),2),GameLog!$C:$C,"NYY")</f>
        <v>0</v>
      </c>
      <c r="K10">
        <f>SUMIFS(GameLog!AS:AS,GameLog!$D:$D,'NYY F'!$A10,GameLog!$E:$E,INDEX(Positions!$A$1:$B$9,MATCH('NYY F'!$B10,Positions!$A$1:$A$9,0),2),GameLog!$C:$C,"NYY")</f>
        <v>0</v>
      </c>
      <c r="L10">
        <f>SUMIFS(GameLog!AT:AT,GameLog!$D:$D,'NYY F'!$A10,GameLog!$E:$E,INDEX(Positions!$A$1:$B$9,MATCH('NYY F'!$B10,Positions!$A$1:$A$9,0),2),GameLog!$C:$C,"NYY")</f>
        <v>0</v>
      </c>
      <c r="M10">
        <f>SUMIFS(GameLog!AU:AU,GameLog!$D:$D,'NYY F'!$A10,GameLog!$E:$E,INDEX(Positions!$A$1:$B$9,MATCH('NYY F'!$B10,Positions!$A$1:$A$9,0),2),GameLog!$C:$C,"NYY")</f>
        <v>0</v>
      </c>
      <c r="N10">
        <f>SUMIFS(GameLog!AV:AV,GameLog!$D:$D,'NYY F'!$A10,GameLog!$E:$E,INDEX(Positions!$A$1:$B$9,MATCH('NYY F'!$B10,Positions!$A$1:$A$9,0),2),GameLog!$C:$C,"NYY")</f>
        <v>0</v>
      </c>
      <c r="O10" s="8">
        <f t="shared" si="0"/>
        <v>0</v>
      </c>
      <c r="P10" s="18" t="str">
        <f t="shared" si="1"/>
        <v/>
      </c>
      <c r="W10" s="15"/>
      <c r="X10" s="15"/>
    </row>
    <row r="11" spans="1:24">
      <c r="A11" t="s">
        <v>3007</v>
      </c>
      <c r="B11" t="s">
        <v>2443</v>
      </c>
      <c r="C11">
        <f>COUNTIFS(GameLog!D:D,'NYY F'!A11,GameLog!C:C,"NYY",GameLog!E:E,INDEX(Positions!$A$1:$B$9,MATCH('NYY F'!$B11,Positions!$A$1:$A$9,0),2))</f>
        <v>1</v>
      </c>
      <c r="D11">
        <f>SUMIFS(GameLog!F:F,GameLog!$D:$D,'NYY F'!A11,GameLog!$E:$E,INDEX(Positions!$A$1:$B$9,MATCH('NYY F'!$B11,Positions!$A$1:$A$9,0),2),GameLog!$C:$C,"NYY")</f>
        <v>1</v>
      </c>
      <c r="E11" s="12">
        <f>SUMIFS(GameLog!AM:AM,GameLog!$D:$D,'NYY F'!$A11,GameLog!$E:$E,INDEX(Positions!$A$1:$B$9,MATCH('NYY F'!$B11,Positions!$A$1:$A$9,0),2),GameLog!$C:$C,"NYY")</f>
        <v>4.333333333333333</v>
      </c>
      <c r="F11">
        <f>SUMIFS(GameLog!AN:AN,GameLog!$D:$D,'NYY F'!$A11,GameLog!$E:$E,INDEX(Positions!$A$1:$B$9,MATCH('NYY F'!$B11,Positions!$A$1:$A$9,0),2),GameLog!$C:$C,"NYY")</f>
        <v>0</v>
      </c>
      <c r="G11">
        <f>SUMIFS(GameLog!AO:AO,GameLog!$D:$D,'NYY F'!$A11,GameLog!$E:$E,INDEX(Positions!$A$1:$B$9,MATCH('NYY F'!$B11,Positions!$A$1:$A$9,0),2),GameLog!$C:$C,"NYY")</f>
        <v>2</v>
      </c>
      <c r="H11">
        <f>SUMIFS(GameLog!AP:AP,GameLog!$D:$D,'NYY F'!$A11,GameLog!$E:$E,INDEX(Positions!$A$1:$B$9,MATCH('NYY F'!$B11,Positions!$A$1:$A$9,0),2),GameLog!$C:$C,"NYY")</f>
        <v>0</v>
      </c>
      <c r="I11">
        <f>SUMIFS(GameLog!AQ:AQ,GameLog!$D:$D,'NYY F'!$A11,GameLog!$E:$E,INDEX(Positions!$A$1:$B$9,MATCH('NYY F'!$B11,Positions!$A$1:$A$9,0),2),GameLog!$C:$C,"NYY")</f>
        <v>0</v>
      </c>
      <c r="J11">
        <f>SUMIFS(GameLog!AR:AR,GameLog!$D:$D,'NYY F'!$A11,GameLog!$E:$E,INDEX(Positions!$A$1:$B$9,MATCH('NYY F'!$B11,Positions!$A$1:$A$9,0),2),GameLog!$C:$C,"NYY")</f>
        <v>0</v>
      </c>
      <c r="K11">
        <f>SUMIFS(GameLog!AS:AS,GameLog!$D:$D,'NYY F'!$A11,GameLog!$E:$E,INDEX(Positions!$A$1:$B$9,MATCH('NYY F'!$B11,Positions!$A$1:$A$9,0),2),GameLog!$C:$C,"NYY")</f>
        <v>0</v>
      </c>
      <c r="L11">
        <f>SUMIFS(GameLog!AT:AT,GameLog!$D:$D,'NYY F'!$A11,GameLog!$E:$E,INDEX(Positions!$A$1:$B$9,MATCH('NYY F'!$B11,Positions!$A$1:$A$9,0),2),GameLog!$C:$C,"NYY")</f>
        <v>0</v>
      </c>
      <c r="M11">
        <f>SUMIFS(GameLog!AU:AU,GameLog!$D:$D,'NYY F'!$A11,GameLog!$E:$E,INDEX(Positions!$A$1:$B$9,MATCH('NYY F'!$B11,Positions!$A$1:$A$9,0),2),GameLog!$C:$C,"NYY")</f>
        <v>0</v>
      </c>
      <c r="N11">
        <f>SUMIFS(GameLog!AV:AV,GameLog!$D:$D,'NYY F'!$A11,GameLog!$E:$E,INDEX(Positions!$A$1:$B$9,MATCH('NYY F'!$B11,Positions!$A$1:$A$9,0),2),GameLog!$C:$C,"NYY")</f>
        <v>0</v>
      </c>
      <c r="O11" s="8">
        <f t="shared" si="0"/>
        <v>1</v>
      </c>
      <c r="P11" s="18" t="str">
        <f t="shared" si="1"/>
        <v/>
      </c>
      <c r="W11" s="15"/>
      <c r="X11" s="15"/>
    </row>
    <row r="12" spans="1:24">
      <c r="A12" t="s">
        <v>3008</v>
      </c>
      <c r="B12" t="s">
        <v>2443</v>
      </c>
      <c r="C12">
        <f>COUNTIFS(GameLog!D:D,'NYY F'!A12,GameLog!C:C,"NYY",GameLog!E:E,INDEX(Positions!$A$1:$B$9,MATCH('NYY F'!$B12,Positions!$A$1:$A$9,0),2))</f>
        <v>0</v>
      </c>
      <c r="D12">
        <f>SUMIFS(GameLog!F:F,GameLog!$D:$D,'NYY F'!A12,GameLog!$E:$E,INDEX(Positions!$A$1:$B$9,MATCH('NYY F'!$B12,Positions!$A$1:$A$9,0),2),GameLog!$C:$C,"NYY")</f>
        <v>0</v>
      </c>
      <c r="E12" s="12">
        <f>SUMIFS(GameLog!AM:AM,GameLog!$D:$D,'NYY F'!$A12,GameLog!$E:$E,INDEX(Positions!$A$1:$B$9,MATCH('NYY F'!$B12,Positions!$A$1:$A$9,0),2),GameLog!$C:$C,"NYY")</f>
        <v>0</v>
      </c>
      <c r="F12">
        <f>SUMIFS(GameLog!AN:AN,GameLog!$D:$D,'NYY F'!$A12,GameLog!$E:$E,INDEX(Positions!$A$1:$B$9,MATCH('NYY F'!$B12,Positions!$A$1:$A$9,0),2),GameLog!$C:$C,"NYY")</f>
        <v>0</v>
      </c>
      <c r="G12">
        <f>SUMIFS(GameLog!AO:AO,GameLog!$D:$D,'NYY F'!$A12,GameLog!$E:$E,INDEX(Positions!$A$1:$B$9,MATCH('NYY F'!$B12,Positions!$A$1:$A$9,0),2),GameLog!$C:$C,"NYY")</f>
        <v>0</v>
      </c>
      <c r="H12">
        <f>SUMIFS(GameLog!AP:AP,GameLog!$D:$D,'NYY F'!$A12,GameLog!$E:$E,INDEX(Positions!$A$1:$B$9,MATCH('NYY F'!$B12,Positions!$A$1:$A$9,0),2),GameLog!$C:$C,"NYY")</f>
        <v>0</v>
      </c>
      <c r="I12">
        <f>SUMIFS(GameLog!AQ:AQ,GameLog!$D:$D,'NYY F'!$A12,GameLog!$E:$E,INDEX(Positions!$A$1:$B$9,MATCH('NYY F'!$B12,Positions!$A$1:$A$9,0),2),GameLog!$C:$C,"NYY")</f>
        <v>0</v>
      </c>
      <c r="J12">
        <f>SUMIFS(GameLog!AR:AR,GameLog!$D:$D,'NYY F'!$A12,GameLog!$E:$E,INDEX(Positions!$A$1:$B$9,MATCH('NYY F'!$B12,Positions!$A$1:$A$9,0),2),GameLog!$C:$C,"NYY")</f>
        <v>0</v>
      </c>
      <c r="K12">
        <f>SUMIFS(GameLog!AS:AS,GameLog!$D:$D,'NYY F'!$A12,GameLog!$E:$E,INDEX(Positions!$A$1:$B$9,MATCH('NYY F'!$B12,Positions!$A$1:$A$9,0),2),GameLog!$C:$C,"NYY")</f>
        <v>0</v>
      </c>
      <c r="L12">
        <f>SUMIFS(GameLog!AT:AT,GameLog!$D:$D,'NYY F'!$A12,GameLog!$E:$E,INDEX(Positions!$A$1:$B$9,MATCH('NYY F'!$B12,Positions!$A$1:$A$9,0),2),GameLog!$C:$C,"NYY")</f>
        <v>0</v>
      </c>
      <c r="M12">
        <f>SUMIFS(GameLog!AU:AU,GameLog!$D:$D,'NYY F'!$A12,GameLog!$E:$E,INDEX(Positions!$A$1:$B$9,MATCH('NYY F'!$B12,Positions!$A$1:$A$9,0),2),GameLog!$C:$C,"NYY")</f>
        <v>0</v>
      </c>
      <c r="N12">
        <f>SUMIFS(GameLog!AV:AV,GameLog!$D:$D,'NYY F'!$A12,GameLog!$E:$E,INDEX(Positions!$A$1:$B$9,MATCH('NYY F'!$B12,Positions!$A$1:$A$9,0),2),GameLog!$C:$C,"NYY")</f>
        <v>0</v>
      </c>
      <c r="O12" s="8">
        <f t="shared" si="0"/>
        <v>0</v>
      </c>
      <c r="P12" s="18" t="str">
        <f t="shared" si="1"/>
        <v/>
      </c>
      <c r="W12" s="15"/>
      <c r="X12" s="15"/>
    </row>
    <row r="13" spans="1:24">
      <c r="A13" t="s">
        <v>3009</v>
      </c>
      <c r="B13" t="s">
        <v>2443</v>
      </c>
      <c r="C13">
        <f>COUNTIFS(GameLog!D:D,'NYY F'!A13,GameLog!C:C,"NYY",GameLog!E:E,INDEX(Positions!$A$1:$B$9,MATCH('NYY F'!$B13,Positions!$A$1:$A$9,0),2))</f>
        <v>1</v>
      </c>
      <c r="D13">
        <f>SUMIFS(GameLog!F:F,GameLog!$D:$D,'NYY F'!A13,GameLog!$E:$E,INDEX(Positions!$A$1:$B$9,MATCH('NYY F'!$B13,Positions!$A$1:$A$9,0),2),GameLog!$C:$C,"NYY")</f>
        <v>0</v>
      </c>
      <c r="E13" s="12">
        <f>SUMIFS(GameLog!AM:AM,GameLog!$D:$D,'NYY F'!$A13,GameLog!$E:$E,INDEX(Positions!$A$1:$B$9,MATCH('NYY F'!$B13,Positions!$A$1:$A$9,0),2),GameLog!$C:$C,"NYY")</f>
        <v>1.3333333333333333</v>
      </c>
      <c r="F13">
        <f>SUMIFS(GameLog!AN:AN,GameLog!$D:$D,'NYY F'!$A13,GameLog!$E:$E,INDEX(Positions!$A$1:$B$9,MATCH('NYY F'!$B13,Positions!$A$1:$A$9,0),2),GameLog!$C:$C,"NYY")</f>
        <v>0</v>
      </c>
      <c r="G13">
        <f>SUMIFS(GameLog!AO:AO,GameLog!$D:$D,'NYY F'!$A13,GameLog!$E:$E,INDEX(Positions!$A$1:$B$9,MATCH('NYY F'!$B13,Positions!$A$1:$A$9,0),2),GameLog!$C:$C,"NYY")</f>
        <v>0</v>
      </c>
      <c r="H13">
        <f>SUMIFS(GameLog!AP:AP,GameLog!$D:$D,'NYY F'!$A13,GameLog!$E:$E,INDEX(Positions!$A$1:$B$9,MATCH('NYY F'!$B13,Positions!$A$1:$A$9,0),2),GameLog!$C:$C,"NYY")</f>
        <v>0</v>
      </c>
      <c r="I13">
        <f>SUMIFS(GameLog!AQ:AQ,GameLog!$D:$D,'NYY F'!$A13,GameLog!$E:$E,INDEX(Positions!$A$1:$B$9,MATCH('NYY F'!$B13,Positions!$A$1:$A$9,0),2),GameLog!$C:$C,"NYY")</f>
        <v>0</v>
      </c>
      <c r="J13">
        <f>SUMIFS(GameLog!AR:AR,GameLog!$D:$D,'NYY F'!$A13,GameLog!$E:$E,INDEX(Positions!$A$1:$B$9,MATCH('NYY F'!$B13,Positions!$A$1:$A$9,0),2),GameLog!$C:$C,"NYY")</f>
        <v>0</v>
      </c>
      <c r="K13">
        <f>SUMIFS(GameLog!AS:AS,GameLog!$D:$D,'NYY F'!$A13,GameLog!$E:$E,INDEX(Positions!$A$1:$B$9,MATCH('NYY F'!$B13,Positions!$A$1:$A$9,0),2),GameLog!$C:$C,"NYY")</f>
        <v>0</v>
      </c>
      <c r="L13">
        <f>SUMIFS(GameLog!AT:AT,GameLog!$D:$D,'NYY F'!$A13,GameLog!$E:$E,INDEX(Positions!$A$1:$B$9,MATCH('NYY F'!$B13,Positions!$A$1:$A$9,0),2),GameLog!$C:$C,"NYY")</f>
        <v>0</v>
      </c>
      <c r="M13">
        <f>SUMIFS(GameLog!AU:AU,GameLog!$D:$D,'NYY F'!$A13,GameLog!$E:$E,INDEX(Positions!$A$1:$B$9,MATCH('NYY F'!$B13,Positions!$A$1:$A$9,0),2),GameLog!$C:$C,"NYY")</f>
        <v>0</v>
      </c>
      <c r="N13">
        <f>SUMIFS(GameLog!AV:AV,GameLog!$D:$D,'NYY F'!$A13,GameLog!$E:$E,INDEX(Positions!$A$1:$B$9,MATCH('NYY F'!$B13,Positions!$A$1:$A$9,0),2),GameLog!$C:$C,"NYY")</f>
        <v>0</v>
      </c>
      <c r="O13" s="8">
        <f t="shared" si="0"/>
        <v>0</v>
      </c>
      <c r="P13" s="18" t="str">
        <f t="shared" si="1"/>
        <v/>
      </c>
      <c r="W13" s="15"/>
      <c r="X13" s="15"/>
    </row>
    <row r="14" spans="1:24">
      <c r="A14" t="s">
        <v>2997</v>
      </c>
      <c r="B14" t="s">
        <v>2443</v>
      </c>
      <c r="C14">
        <f>COUNTIFS(GameLog!D:D,'NYY F'!A14,GameLog!C:C,"NYY",GameLog!E:E,INDEX(Positions!$A$1:$B$9,MATCH('NYY F'!$B14,Positions!$A$1:$A$9,0),2))</f>
        <v>0</v>
      </c>
      <c r="D14">
        <f>SUMIFS(GameLog!F:F,GameLog!$D:$D,'NYY F'!A14,GameLog!$E:$E,INDEX(Positions!$A$1:$B$9,MATCH('NYY F'!$B14,Positions!$A$1:$A$9,0),2),GameLog!$C:$C,"NYY")</f>
        <v>0</v>
      </c>
      <c r="E14" s="12">
        <f>SUMIFS(GameLog!AM:AM,GameLog!$D:$D,'NYY F'!$A14,GameLog!$E:$E,INDEX(Positions!$A$1:$B$9,MATCH('NYY F'!$B14,Positions!$A$1:$A$9,0),2),GameLog!$C:$C,"NYY")</f>
        <v>0</v>
      </c>
      <c r="F14">
        <f>SUMIFS(GameLog!AN:AN,GameLog!$D:$D,'NYY F'!$A14,GameLog!$E:$E,INDEX(Positions!$A$1:$B$9,MATCH('NYY F'!$B14,Positions!$A$1:$A$9,0),2),GameLog!$C:$C,"NYY")</f>
        <v>0</v>
      </c>
      <c r="G14">
        <f>SUMIFS(GameLog!AO:AO,GameLog!$D:$D,'NYY F'!$A14,GameLog!$E:$E,INDEX(Positions!$A$1:$B$9,MATCH('NYY F'!$B14,Positions!$A$1:$A$9,0),2),GameLog!$C:$C,"NYY")</f>
        <v>0</v>
      </c>
      <c r="H14">
        <f>SUMIFS(GameLog!AP:AP,GameLog!$D:$D,'NYY F'!$A14,GameLog!$E:$E,INDEX(Positions!$A$1:$B$9,MATCH('NYY F'!$B14,Positions!$A$1:$A$9,0),2),GameLog!$C:$C,"NYY")</f>
        <v>0</v>
      </c>
      <c r="I14">
        <f>SUMIFS(GameLog!AQ:AQ,GameLog!$D:$D,'NYY F'!$A14,GameLog!$E:$E,INDEX(Positions!$A$1:$B$9,MATCH('NYY F'!$B14,Positions!$A$1:$A$9,0),2),GameLog!$C:$C,"NYY")</f>
        <v>0</v>
      </c>
      <c r="J14">
        <f>SUMIFS(GameLog!AR:AR,GameLog!$D:$D,'NYY F'!$A14,GameLog!$E:$E,INDEX(Positions!$A$1:$B$9,MATCH('NYY F'!$B14,Positions!$A$1:$A$9,0),2),GameLog!$C:$C,"NYY")</f>
        <v>0</v>
      </c>
      <c r="K14">
        <f>SUMIFS(GameLog!AS:AS,GameLog!$D:$D,'NYY F'!$A14,GameLog!$E:$E,INDEX(Positions!$A$1:$B$9,MATCH('NYY F'!$B14,Positions!$A$1:$A$9,0),2),GameLog!$C:$C,"NYY")</f>
        <v>0</v>
      </c>
      <c r="L14">
        <f>SUMIFS(GameLog!AT:AT,GameLog!$D:$D,'NYY F'!$A14,GameLog!$E:$E,INDEX(Positions!$A$1:$B$9,MATCH('NYY F'!$B14,Positions!$A$1:$A$9,0),2),GameLog!$C:$C,"NYY")</f>
        <v>0</v>
      </c>
      <c r="M14">
        <f>SUMIFS(GameLog!AU:AU,GameLog!$D:$D,'NYY F'!$A14,GameLog!$E:$E,INDEX(Positions!$A$1:$B$9,MATCH('NYY F'!$B14,Positions!$A$1:$A$9,0),2),GameLog!$C:$C,"NYY")</f>
        <v>0</v>
      </c>
      <c r="N14">
        <f>SUMIFS(GameLog!AV:AV,GameLog!$D:$D,'NYY F'!$A14,GameLog!$E:$E,INDEX(Positions!$A$1:$B$9,MATCH('NYY F'!$B14,Positions!$A$1:$A$9,0),2),GameLog!$C:$C,"NYY")</f>
        <v>0</v>
      </c>
      <c r="O14" s="8">
        <f t="shared" si="0"/>
        <v>0</v>
      </c>
      <c r="P14" s="18" t="str">
        <f t="shared" si="1"/>
        <v/>
      </c>
      <c r="W14" s="15"/>
      <c r="X14" s="15"/>
    </row>
    <row r="15" spans="1:24">
      <c r="A15" t="s">
        <v>3010</v>
      </c>
      <c r="B15" t="s">
        <v>2443</v>
      </c>
      <c r="C15">
        <f>COUNTIFS(GameLog!D:D,'NYY F'!A15,GameLog!C:C,"NYY",GameLog!E:E,INDEX(Positions!$A$1:$B$9,MATCH('NYY F'!$B15,Positions!$A$1:$A$9,0),2))</f>
        <v>1</v>
      </c>
      <c r="D15">
        <f>SUMIFS(GameLog!F:F,GameLog!$D:$D,'NYY F'!A15,GameLog!$E:$E,INDEX(Positions!$A$1:$B$9,MATCH('NYY F'!$B15,Positions!$A$1:$A$9,0),2),GameLog!$C:$C,"NYY")</f>
        <v>0</v>
      </c>
      <c r="E15" s="12">
        <f>SUMIFS(GameLog!AM:AM,GameLog!$D:$D,'NYY F'!$A15,GameLog!$E:$E,INDEX(Positions!$A$1:$B$9,MATCH('NYY F'!$B15,Positions!$A$1:$A$9,0),2),GameLog!$C:$C,"NYY")</f>
        <v>1</v>
      </c>
      <c r="F15">
        <f>SUMIFS(GameLog!AN:AN,GameLog!$D:$D,'NYY F'!$A15,GameLog!$E:$E,INDEX(Positions!$A$1:$B$9,MATCH('NYY F'!$B15,Positions!$A$1:$A$9,0),2),GameLog!$C:$C,"NYY")</f>
        <v>0</v>
      </c>
      <c r="G15">
        <f>SUMIFS(GameLog!AO:AO,GameLog!$D:$D,'NYY F'!$A15,GameLog!$E:$E,INDEX(Positions!$A$1:$B$9,MATCH('NYY F'!$B15,Positions!$A$1:$A$9,0),2),GameLog!$C:$C,"NYY")</f>
        <v>0</v>
      </c>
      <c r="H15">
        <f>SUMIFS(GameLog!AP:AP,GameLog!$D:$D,'NYY F'!$A15,GameLog!$E:$E,INDEX(Positions!$A$1:$B$9,MATCH('NYY F'!$B15,Positions!$A$1:$A$9,0),2),GameLog!$C:$C,"NYY")</f>
        <v>0</v>
      </c>
      <c r="I15">
        <f>SUMIFS(GameLog!AQ:AQ,GameLog!$D:$D,'NYY F'!$A15,GameLog!$E:$E,INDEX(Positions!$A$1:$B$9,MATCH('NYY F'!$B15,Positions!$A$1:$A$9,0),2),GameLog!$C:$C,"NYY")</f>
        <v>0</v>
      </c>
      <c r="J15">
        <f>SUMIFS(GameLog!AR:AR,GameLog!$D:$D,'NYY F'!$A15,GameLog!$E:$E,INDEX(Positions!$A$1:$B$9,MATCH('NYY F'!$B15,Positions!$A$1:$A$9,0),2),GameLog!$C:$C,"NYY")</f>
        <v>0</v>
      </c>
      <c r="K15">
        <f>SUMIFS(GameLog!AS:AS,GameLog!$D:$D,'NYY F'!$A15,GameLog!$E:$E,INDEX(Positions!$A$1:$B$9,MATCH('NYY F'!$B15,Positions!$A$1:$A$9,0),2),GameLog!$C:$C,"NYY")</f>
        <v>0</v>
      </c>
      <c r="L15">
        <f>SUMIFS(GameLog!AT:AT,GameLog!$D:$D,'NYY F'!$A15,GameLog!$E:$E,INDEX(Positions!$A$1:$B$9,MATCH('NYY F'!$B15,Positions!$A$1:$A$9,0),2),GameLog!$C:$C,"NYY")</f>
        <v>0</v>
      </c>
      <c r="M15">
        <f>SUMIFS(GameLog!AU:AU,GameLog!$D:$D,'NYY F'!$A15,GameLog!$E:$E,INDEX(Positions!$A$1:$B$9,MATCH('NYY F'!$B15,Positions!$A$1:$A$9,0),2),GameLog!$C:$C,"NYY")</f>
        <v>0</v>
      </c>
      <c r="N15">
        <f>SUMIFS(GameLog!AV:AV,GameLog!$D:$D,'NYY F'!$A15,GameLog!$E:$E,INDEX(Positions!$A$1:$B$9,MATCH('NYY F'!$B15,Positions!$A$1:$A$9,0),2),GameLog!$C:$C,"NYY")</f>
        <v>0</v>
      </c>
      <c r="O15" s="8">
        <f t="shared" si="0"/>
        <v>0</v>
      </c>
      <c r="P15" s="18" t="str">
        <f t="shared" si="1"/>
        <v/>
      </c>
      <c r="W15" s="15"/>
      <c r="X15" s="15"/>
    </row>
    <row r="16" spans="1:24">
      <c r="A16" t="s">
        <v>3001</v>
      </c>
      <c r="B16" t="s">
        <v>2443</v>
      </c>
      <c r="C16">
        <f>COUNTIFS(GameLog!D:D,'NYY F'!A16,GameLog!C:C,"NYY",GameLog!E:E,INDEX(Positions!$A$1:$B$9,MATCH('NYY F'!$B16,Positions!$A$1:$A$9,0),2))</f>
        <v>2</v>
      </c>
      <c r="D16">
        <f>SUMIFS(GameLog!F:F,GameLog!$D:$D,'NYY F'!A16,GameLog!$E:$E,INDEX(Positions!$A$1:$B$9,MATCH('NYY F'!$B16,Positions!$A$1:$A$9,0),2),GameLog!$C:$C,"NYY")</f>
        <v>0</v>
      </c>
      <c r="E16" s="12">
        <f>SUMIFS(GameLog!AM:AM,GameLog!$D:$D,'NYY F'!$A16,GameLog!$E:$E,INDEX(Positions!$A$1:$B$9,MATCH('NYY F'!$B16,Positions!$A$1:$A$9,0),2),GameLog!$C:$C,"NYY")</f>
        <v>1.6666666666666665</v>
      </c>
      <c r="F16">
        <f>SUMIFS(GameLog!AN:AN,GameLog!$D:$D,'NYY F'!$A16,GameLog!$E:$E,INDEX(Positions!$A$1:$B$9,MATCH('NYY F'!$B16,Positions!$A$1:$A$9,0),2),GameLog!$C:$C,"NYY")</f>
        <v>1</v>
      </c>
      <c r="G16">
        <f>SUMIFS(GameLog!AO:AO,GameLog!$D:$D,'NYY F'!$A16,GameLog!$E:$E,INDEX(Positions!$A$1:$B$9,MATCH('NYY F'!$B16,Positions!$A$1:$A$9,0),2),GameLog!$C:$C,"NYY")</f>
        <v>0</v>
      </c>
      <c r="H16">
        <f>SUMIFS(GameLog!AP:AP,GameLog!$D:$D,'NYY F'!$A16,GameLog!$E:$E,INDEX(Positions!$A$1:$B$9,MATCH('NYY F'!$B16,Positions!$A$1:$A$9,0),2),GameLog!$C:$C,"NYY")</f>
        <v>0</v>
      </c>
      <c r="I16">
        <f>SUMIFS(GameLog!AQ:AQ,GameLog!$D:$D,'NYY F'!$A16,GameLog!$E:$E,INDEX(Positions!$A$1:$B$9,MATCH('NYY F'!$B16,Positions!$A$1:$A$9,0),2),GameLog!$C:$C,"NYY")</f>
        <v>0</v>
      </c>
      <c r="J16">
        <f>SUMIFS(GameLog!AR:AR,GameLog!$D:$D,'NYY F'!$A16,GameLog!$E:$E,INDEX(Positions!$A$1:$B$9,MATCH('NYY F'!$B16,Positions!$A$1:$A$9,0),2),GameLog!$C:$C,"NYY")</f>
        <v>0</v>
      </c>
      <c r="K16">
        <f>SUMIFS(GameLog!AS:AS,GameLog!$D:$D,'NYY F'!$A16,GameLog!$E:$E,INDEX(Positions!$A$1:$B$9,MATCH('NYY F'!$B16,Positions!$A$1:$A$9,0),2),GameLog!$C:$C,"NYY")</f>
        <v>0</v>
      </c>
      <c r="L16">
        <f>SUMIFS(GameLog!AT:AT,GameLog!$D:$D,'NYY F'!$A16,GameLog!$E:$E,INDEX(Positions!$A$1:$B$9,MATCH('NYY F'!$B16,Positions!$A$1:$A$9,0),2),GameLog!$C:$C,"NYY")</f>
        <v>0</v>
      </c>
      <c r="M16">
        <f>SUMIFS(GameLog!AU:AU,GameLog!$D:$D,'NYY F'!$A16,GameLog!$E:$E,INDEX(Positions!$A$1:$B$9,MATCH('NYY F'!$B16,Positions!$A$1:$A$9,0),2),GameLog!$C:$C,"NYY")</f>
        <v>0</v>
      </c>
      <c r="N16">
        <f>SUMIFS(GameLog!AV:AV,GameLog!$D:$D,'NYY F'!$A16,GameLog!$E:$E,INDEX(Positions!$A$1:$B$9,MATCH('NYY F'!$B16,Positions!$A$1:$A$9,0),2),GameLog!$C:$C,"NYY")</f>
        <v>0</v>
      </c>
      <c r="O16" s="8">
        <f t="shared" si="0"/>
        <v>1</v>
      </c>
      <c r="P16" s="18" t="str">
        <f t="shared" si="1"/>
        <v/>
      </c>
      <c r="W16" s="15"/>
      <c r="X16" s="15"/>
    </row>
    <row r="17" spans="1:24">
      <c r="A17" t="s">
        <v>3011</v>
      </c>
      <c r="B17" t="s">
        <v>2443</v>
      </c>
      <c r="C17">
        <f>COUNTIFS(GameLog!D:D,'NYY F'!A17,GameLog!C:C,"NYY",GameLog!E:E,INDEX(Positions!$A$1:$B$9,MATCH('NYY F'!$B17,Positions!$A$1:$A$9,0),2))</f>
        <v>0</v>
      </c>
      <c r="D17">
        <f>SUMIFS(GameLog!F:F,GameLog!$D:$D,'NYY F'!A17,GameLog!$E:$E,INDEX(Positions!$A$1:$B$9,MATCH('NYY F'!$B17,Positions!$A$1:$A$9,0),2),GameLog!$C:$C,"NYY")</f>
        <v>0</v>
      </c>
      <c r="E17" s="12">
        <f>SUMIFS(GameLog!AM:AM,GameLog!$D:$D,'NYY F'!$A17,GameLog!$E:$E,INDEX(Positions!$A$1:$B$9,MATCH('NYY F'!$B17,Positions!$A$1:$A$9,0),2),GameLog!$C:$C,"NYY")</f>
        <v>0</v>
      </c>
      <c r="F17">
        <f>SUMIFS(GameLog!AN:AN,GameLog!$D:$D,'NYY F'!$A17,GameLog!$E:$E,INDEX(Positions!$A$1:$B$9,MATCH('NYY F'!$B17,Positions!$A$1:$A$9,0),2),GameLog!$C:$C,"NYY")</f>
        <v>0</v>
      </c>
      <c r="G17">
        <f>SUMIFS(GameLog!AO:AO,GameLog!$D:$D,'NYY F'!$A17,GameLog!$E:$E,INDEX(Positions!$A$1:$B$9,MATCH('NYY F'!$B17,Positions!$A$1:$A$9,0),2),GameLog!$C:$C,"NYY")</f>
        <v>0</v>
      </c>
      <c r="H17">
        <f>SUMIFS(GameLog!AP:AP,GameLog!$D:$D,'NYY F'!$A17,GameLog!$E:$E,INDEX(Positions!$A$1:$B$9,MATCH('NYY F'!$B17,Positions!$A$1:$A$9,0),2),GameLog!$C:$C,"NYY")</f>
        <v>0</v>
      </c>
      <c r="I17">
        <f>SUMIFS(GameLog!AQ:AQ,GameLog!$D:$D,'NYY F'!$A17,GameLog!$E:$E,INDEX(Positions!$A$1:$B$9,MATCH('NYY F'!$B17,Positions!$A$1:$A$9,0),2),GameLog!$C:$C,"NYY")</f>
        <v>0</v>
      </c>
      <c r="J17">
        <f>SUMIFS(GameLog!AR:AR,GameLog!$D:$D,'NYY F'!$A17,GameLog!$E:$E,INDEX(Positions!$A$1:$B$9,MATCH('NYY F'!$B17,Positions!$A$1:$A$9,0),2),GameLog!$C:$C,"NYY")</f>
        <v>0</v>
      </c>
      <c r="K17">
        <f>SUMIFS(GameLog!AS:AS,GameLog!$D:$D,'NYY F'!$A17,GameLog!$E:$E,INDEX(Positions!$A$1:$B$9,MATCH('NYY F'!$B17,Positions!$A$1:$A$9,0),2),GameLog!$C:$C,"NYY")</f>
        <v>0</v>
      </c>
      <c r="L17">
        <f>SUMIFS(GameLog!AT:AT,GameLog!$D:$D,'NYY F'!$A17,GameLog!$E:$E,INDEX(Positions!$A$1:$B$9,MATCH('NYY F'!$B17,Positions!$A$1:$A$9,0),2),GameLog!$C:$C,"NYY")</f>
        <v>0</v>
      </c>
      <c r="M17">
        <f>SUMIFS(GameLog!AU:AU,GameLog!$D:$D,'NYY F'!$A17,GameLog!$E:$E,INDEX(Positions!$A$1:$B$9,MATCH('NYY F'!$B17,Positions!$A$1:$A$9,0),2),GameLog!$C:$C,"NYY")</f>
        <v>0</v>
      </c>
      <c r="N17">
        <f>SUMIFS(GameLog!AV:AV,GameLog!$D:$D,'NYY F'!$A17,GameLog!$E:$E,INDEX(Positions!$A$1:$B$9,MATCH('NYY F'!$B17,Positions!$A$1:$A$9,0),2),GameLog!$C:$C,"NYY")</f>
        <v>0</v>
      </c>
      <c r="O17" s="8">
        <f t="shared" si="0"/>
        <v>0</v>
      </c>
      <c r="P17" s="18" t="str">
        <f t="shared" si="1"/>
        <v/>
      </c>
      <c r="W17" s="15"/>
      <c r="X17" s="15"/>
    </row>
    <row r="18" spans="1:24">
      <c r="A18" t="s">
        <v>2860</v>
      </c>
      <c r="B18" t="s">
        <v>2443</v>
      </c>
      <c r="C18">
        <f>COUNTIFS(GameLog!D:D,'NYY F'!A18,GameLog!C:C,"NYY",GameLog!E:E,INDEX(Positions!$A$1:$B$9,MATCH('NYY F'!$B18,Positions!$A$1:$A$9,0),2))</f>
        <v>0</v>
      </c>
      <c r="D18">
        <f>SUMIFS(GameLog!F:F,GameLog!$D:$D,'NYY F'!A18,GameLog!$E:$E,INDEX(Positions!$A$1:$B$9,MATCH('NYY F'!$B18,Positions!$A$1:$A$9,0),2),GameLog!$C:$C,"NYY")</f>
        <v>0</v>
      </c>
      <c r="E18" s="12">
        <f>SUMIFS(GameLog!AM:AM,GameLog!$D:$D,'NYY F'!$A18,GameLog!$E:$E,INDEX(Positions!$A$1:$B$9,MATCH('NYY F'!$B18,Positions!$A$1:$A$9,0),2),GameLog!$C:$C,"NYY")</f>
        <v>0</v>
      </c>
      <c r="F18">
        <f>SUMIFS(GameLog!AN:AN,GameLog!$D:$D,'NYY F'!$A18,GameLog!$E:$E,INDEX(Positions!$A$1:$B$9,MATCH('NYY F'!$B18,Positions!$A$1:$A$9,0),2),GameLog!$C:$C,"NYY")</f>
        <v>0</v>
      </c>
      <c r="G18">
        <f>SUMIFS(GameLog!AO:AO,GameLog!$D:$D,'NYY F'!$A18,GameLog!$E:$E,INDEX(Positions!$A$1:$B$9,MATCH('NYY F'!$B18,Positions!$A$1:$A$9,0),2),GameLog!$C:$C,"NYY")</f>
        <v>0</v>
      </c>
      <c r="H18">
        <f>SUMIFS(GameLog!AP:AP,GameLog!$D:$D,'NYY F'!$A18,GameLog!$E:$E,INDEX(Positions!$A$1:$B$9,MATCH('NYY F'!$B18,Positions!$A$1:$A$9,0),2),GameLog!$C:$C,"NYY")</f>
        <v>0</v>
      </c>
      <c r="I18">
        <f>SUMIFS(GameLog!AQ:AQ,GameLog!$D:$D,'NYY F'!$A18,GameLog!$E:$E,INDEX(Positions!$A$1:$B$9,MATCH('NYY F'!$B18,Positions!$A$1:$A$9,0),2),GameLog!$C:$C,"NYY")</f>
        <v>0</v>
      </c>
      <c r="J18">
        <f>SUMIFS(GameLog!AR:AR,GameLog!$D:$D,'NYY F'!$A18,GameLog!$E:$E,INDEX(Positions!$A$1:$B$9,MATCH('NYY F'!$B18,Positions!$A$1:$A$9,0),2),GameLog!$C:$C,"NYY")</f>
        <v>0</v>
      </c>
      <c r="K18">
        <f>SUMIFS(GameLog!AS:AS,GameLog!$D:$D,'NYY F'!$A18,GameLog!$E:$E,INDEX(Positions!$A$1:$B$9,MATCH('NYY F'!$B18,Positions!$A$1:$A$9,0),2),GameLog!$C:$C,"NYY")</f>
        <v>0</v>
      </c>
      <c r="L18">
        <f>SUMIFS(GameLog!AT:AT,GameLog!$D:$D,'NYY F'!$A18,GameLog!$E:$E,INDEX(Positions!$A$1:$B$9,MATCH('NYY F'!$B18,Positions!$A$1:$A$9,0),2),GameLog!$C:$C,"NYY")</f>
        <v>0</v>
      </c>
      <c r="M18">
        <f>SUMIFS(GameLog!AU:AU,GameLog!$D:$D,'NYY F'!$A18,GameLog!$E:$E,INDEX(Positions!$A$1:$B$9,MATCH('NYY F'!$B18,Positions!$A$1:$A$9,0),2),GameLog!$C:$C,"NYY")</f>
        <v>0</v>
      </c>
      <c r="N18">
        <f>SUMIFS(GameLog!AV:AV,GameLog!$D:$D,'NYY F'!$A18,GameLog!$E:$E,INDEX(Positions!$A$1:$B$9,MATCH('NYY F'!$B18,Positions!$A$1:$A$9,0),2),GameLog!$C:$C,"NYY")</f>
        <v>0</v>
      </c>
      <c r="O18" s="8">
        <f t="shared" si="0"/>
        <v>0</v>
      </c>
      <c r="P18" s="18" t="str">
        <f t="shared" si="1"/>
        <v/>
      </c>
      <c r="W18" s="15"/>
      <c r="X18" s="15"/>
    </row>
    <row r="19" spans="1:24">
      <c r="A19" t="s">
        <v>3012</v>
      </c>
      <c r="B19" t="s">
        <v>2443</v>
      </c>
      <c r="C19">
        <f>COUNTIFS(GameLog!D:D,'NYY F'!A19,GameLog!C:C,"NYY",GameLog!E:E,INDEX(Positions!$A$1:$B$9,MATCH('NYY F'!$B19,Positions!$A$1:$A$9,0),2))</f>
        <v>0</v>
      </c>
      <c r="D19">
        <f>SUMIFS(GameLog!F:F,GameLog!$D:$D,'NYY F'!A19,GameLog!$E:$E,INDEX(Positions!$A$1:$B$9,MATCH('NYY F'!$B19,Positions!$A$1:$A$9,0),2),GameLog!$C:$C,"NYY")</f>
        <v>0</v>
      </c>
      <c r="E19" s="12">
        <f>SUMIFS(GameLog!AM:AM,GameLog!$D:$D,'NYY F'!$A19,GameLog!$E:$E,INDEX(Positions!$A$1:$B$9,MATCH('NYY F'!$B19,Positions!$A$1:$A$9,0),2),GameLog!$C:$C,"NYY")</f>
        <v>0</v>
      </c>
      <c r="F19">
        <f>SUMIFS(GameLog!AN:AN,GameLog!$D:$D,'NYY F'!$A19,GameLog!$E:$E,INDEX(Positions!$A$1:$B$9,MATCH('NYY F'!$B19,Positions!$A$1:$A$9,0),2),GameLog!$C:$C,"NYY")</f>
        <v>0</v>
      </c>
      <c r="G19">
        <f>SUMIFS(GameLog!AO:AO,GameLog!$D:$D,'NYY F'!$A19,GameLog!$E:$E,INDEX(Positions!$A$1:$B$9,MATCH('NYY F'!$B19,Positions!$A$1:$A$9,0),2),GameLog!$C:$C,"NYY")</f>
        <v>0</v>
      </c>
      <c r="H19">
        <f>SUMIFS(GameLog!AP:AP,GameLog!$D:$D,'NYY F'!$A19,GameLog!$E:$E,INDEX(Positions!$A$1:$B$9,MATCH('NYY F'!$B19,Positions!$A$1:$A$9,0),2),GameLog!$C:$C,"NYY")</f>
        <v>0</v>
      </c>
      <c r="I19">
        <f>SUMIFS(GameLog!AQ:AQ,GameLog!$D:$D,'NYY F'!$A19,GameLog!$E:$E,INDEX(Positions!$A$1:$B$9,MATCH('NYY F'!$B19,Positions!$A$1:$A$9,0),2),GameLog!$C:$C,"NYY")</f>
        <v>0</v>
      </c>
      <c r="J19">
        <f>SUMIFS(GameLog!AR:AR,GameLog!$D:$D,'NYY F'!$A19,GameLog!$E:$E,INDEX(Positions!$A$1:$B$9,MATCH('NYY F'!$B19,Positions!$A$1:$A$9,0),2),GameLog!$C:$C,"NYY")</f>
        <v>0</v>
      </c>
      <c r="K19">
        <f>SUMIFS(GameLog!AS:AS,GameLog!$D:$D,'NYY F'!$A19,GameLog!$E:$E,INDEX(Positions!$A$1:$B$9,MATCH('NYY F'!$B19,Positions!$A$1:$A$9,0),2),GameLog!$C:$C,"NYY")</f>
        <v>0</v>
      </c>
      <c r="L19">
        <f>SUMIFS(GameLog!AT:AT,GameLog!$D:$D,'NYY F'!$A19,GameLog!$E:$E,INDEX(Positions!$A$1:$B$9,MATCH('NYY F'!$B19,Positions!$A$1:$A$9,0),2),GameLog!$C:$C,"NYY")</f>
        <v>0</v>
      </c>
      <c r="M19">
        <f>SUMIFS(GameLog!AU:AU,GameLog!$D:$D,'NYY F'!$A19,GameLog!$E:$E,INDEX(Positions!$A$1:$B$9,MATCH('NYY F'!$B19,Positions!$A$1:$A$9,0),2),GameLog!$C:$C,"NYY")</f>
        <v>0</v>
      </c>
      <c r="N19">
        <f>SUMIFS(GameLog!AV:AV,GameLog!$D:$D,'NYY F'!$A19,GameLog!$E:$E,INDEX(Positions!$A$1:$B$9,MATCH('NYY F'!$B19,Positions!$A$1:$A$9,0),2),GameLog!$C:$C,"NYY")</f>
        <v>0</v>
      </c>
      <c r="O19" s="8">
        <f t="shared" si="0"/>
        <v>0</v>
      </c>
      <c r="P19" s="18" t="str">
        <f t="shared" si="1"/>
        <v/>
      </c>
      <c r="W19" s="15"/>
      <c r="X19" s="15"/>
    </row>
    <row r="20" spans="1:24">
      <c r="A20" t="s">
        <v>2996</v>
      </c>
      <c r="B20" t="s">
        <v>2429</v>
      </c>
      <c r="C20">
        <f>COUNTIFS(GameLog!D:D,'NYY F'!A20,GameLog!C:C,"NYY",GameLog!E:E,INDEX(Positions!$A$1:$B$9,MATCH('NYY F'!$B20,Positions!$A$1:$A$9,0),2))</f>
        <v>0</v>
      </c>
      <c r="D20">
        <f>SUMIFS(GameLog!F:F,GameLog!$D:$D,'NYY F'!A20,GameLog!$E:$E,INDEX(Positions!$A$1:$B$9,MATCH('NYY F'!$B20,Positions!$A$1:$A$9,0),2),GameLog!$C:$C,"NYY")</f>
        <v>0</v>
      </c>
      <c r="E20" s="12">
        <f>SUMIFS(GameLog!AM:AM,GameLog!$D:$D,'NYY F'!$A20,GameLog!$E:$E,INDEX(Positions!$A$1:$B$9,MATCH('NYY F'!$B20,Positions!$A$1:$A$9,0),2),GameLog!$C:$C,"NYY")</f>
        <v>0</v>
      </c>
      <c r="F20">
        <f>SUMIFS(GameLog!AN:AN,GameLog!$D:$D,'NYY F'!$A20,GameLog!$E:$E,INDEX(Positions!$A$1:$B$9,MATCH('NYY F'!$B20,Positions!$A$1:$A$9,0),2),GameLog!$C:$C,"NYY")</f>
        <v>0</v>
      </c>
      <c r="G20">
        <f>SUMIFS(GameLog!AO:AO,GameLog!$D:$D,'NYY F'!$A20,GameLog!$E:$E,INDEX(Positions!$A$1:$B$9,MATCH('NYY F'!$B20,Positions!$A$1:$A$9,0),2),GameLog!$C:$C,"NYY")</f>
        <v>0</v>
      </c>
      <c r="H20">
        <f>SUMIFS(GameLog!AP:AP,GameLog!$D:$D,'NYY F'!$A20,GameLog!$E:$E,INDEX(Positions!$A$1:$B$9,MATCH('NYY F'!$B20,Positions!$A$1:$A$9,0),2),GameLog!$C:$C,"NYY")</f>
        <v>0</v>
      </c>
      <c r="I20">
        <f>SUMIFS(GameLog!AQ:AQ,GameLog!$D:$D,'NYY F'!$A20,GameLog!$E:$E,INDEX(Positions!$A$1:$B$9,MATCH('NYY F'!$B20,Positions!$A$1:$A$9,0),2),GameLog!$C:$C,"NYY")</f>
        <v>0</v>
      </c>
      <c r="J20">
        <f>SUMIFS(GameLog!AR:AR,GameLog!$D:$D,'NYY F'!$A20,GameLog!$E:$E,INDEX(Positions!$A$1:$B$9,MATCH('NYY F'!$B20,Positions!$A$1:$A$9,0),2),GameLog!$C:$C,"NYY")</f>
        <v>0</v>
      </c>
      <c r="K20">
        <f>SUMIFS(GameLog!AS:AS,GameLog!$D:$D,'NYY F'!$A20,GameLog!$E:$E,INDEX(Positions!$A$1:$B$9,MATCH('NYY F'!$B20,Positions!$A$1:$A$9,0),2),GameLog!$C:$C,"NYY")</f>
        <v>0</v>
      </c>
      <c r="L20">
        <f>SUMIFS(GameLog!AT:AT,GameLog!$D:$D,'NYY F'!$A20,GameLog!$E:$E,INDEX(Positions!$A$1:$B$9,MATCH('NYY F'!$B20,Positions!$A$1:$A$9,0),2),GameLog!$C:$C,"NYY")</f>
        <v>0</v>
      </c>
      <c r="M20">
        <f>SUMIFS(GameLog!AU:AU,GameLog!$D:$D,'NYY F'!$A20,GameLog!$E:$E,INDEX(Positions!$A$1:$B$9,MATCH('NYY F'!$B20,Positions!$A$1:$A$9,0),2),GameLog!$C:$C,"NYY")</f>
        <v>0</v>
      </c>
      <c r="N20">
        <f>SUMIFS(GameLog!AV:AV,GameLog!$D:$D,'NYY F'!$A20,GameLog!$E:$E,INDEX(Positions!$A$1:$B$9,MATCH('NYY F'!$B20,Positions!$A$1:$A$9,0),2),GameLog!$C:$C,"NYY")</f>
        <v>0</v>
      </c>
      <c r="O20" s="8">
        <f t="shared" si="0"/>
        <v>0</v>
      </c>
      <c r="P20" s="18">
        <f t="shared" si="1"/>
        <v>0</v>
      </c>
      <c r="W20" s="15"/>
      <c r="X20" s="15"/>
    </row>
    <row r="21" spans="1:24">
      <c r="A21" t="s">
        <v>2988</v>
      </c>
      <c r="B21" t="s">
        <v>2429</v>
      </c>
      <c r="C21">
        <f>COUNTIFS(GameLog!D:D,'NYY F'!A21,GameLog!C:C,"NYY",GameLog!E:E,INDEX(Positions!$A$1:$B$9,MATCH('NYY F'!$B21,Positions!$A$1:$A$9,0),2))</f>
        <v>1</v>
      </c>
      <c r="D21">
        <f>SUMIFS(GameLog!F:F,GameLog!$D:$D,'NYY F'!A21,GameLog!$E:$E,INDEX(Positions!$A$1:$B$9,MATCH('NYY F'!$B21,Positions!$A$1:$A$9,0),2),GameLog!$C:$C,"NYY")</f>
        <v>1</v>
      </c>
      <c r="E21" s="12">
        <f>SUMIFS(GameLog!AM:AM,GameLog!$D:$D,'NYY F'!$A21,GameLog!$E:$E,INDEX(Positions!$A$1:$B$9,MATCH('NYY F'!$B21,Positions!$A$1:$A$9,0),2),GameLog!$C:$C,"NYY")</f>
        <v>8</v>
      </c>
      <c r="F21">
        <f>SUMIFS(GameLog!AN:AN,GameLog!$D:$D,'NYY F'!$A21,GameLog!$E:$E,INDEX(Positions!$A$1:$B$9,MATCH('NYY F'!$B21,Positions!$A$1:$A$9,0),2),GameLog!$C:$C,"NYY")</f>
        <v>11</v>
      </c>
      <c r="G21">
        <f>SUMIFS(GameLog!AO:AO,GameLog!$D:$D,'NYY F'!$A21,GameLog!$E:$E,INDEX(Positions!$A$1:$B$9,MATCH('NYY F'!$B21,Positions!$A$1:$A$9,0),2),GameLog!$C:$C,"NYY")</f>
        <v>0</v>
      </c>
      <c r="H21">
        <f>SUMIFS(GameLog!AP:AP,GameLog!$D:$D,'NYY F'!$A21,GameLog!$E:$E,INDEX(Positions!$A$1:$B$9,MATCH('NYY F'!$B21,Positions!$A$1:$A$9,0),2),GameLog!$C:$C,"NYY")</f>
        <v>0</v>
      </c>
      <c r="I21">
        <f>SUMIFS(GameLog!AQ:AQ,GameLog!$D:$D,'NYY F'!$A21,GameLog!$E:$E,INDEX(Positions!$A$1:$B$9,MATCH('NYY F'!$B21,Positions!$A$1:$A$9,0),2),GameLog!$C:$C,"NYY")</f>
        <v>0</v>
      </c>
      <c r="J21">
        <f>SUMIFS(GameLog!AR:AR,GameLog!$D:$D,'NYY F'!$A21,GameLog!$E:$E,INDEX(Positions!$A$1:$B$9,MATCH('NYY F'!$B21,Positions!$A$1:$A$9,0),2),GameLog!$C:$C,"NYY")</f>
        <v>0</v>
      </c>
      <c r="K21">
        <f>SUMIFS(GameLog!AS:AS,GameLog!$D:$D,'NYY F'!$A21,GameLog!$E:$E,INDEX(Positions!$A$1:$B$9,MATCH('NYY F'!$B21,Positions!$A$1:$A$9,0),2),GameLog!$C:$C,"NYY")</f>
        <v>2</v>
      </c>
      <c r="L21">
        <f>SUMIFS(GameLog!AT:AT,GameLog!$D:$D,'NYY F'!$A21,GameLog!$E:$E,INDEX(Positions!$A$1:$B$9,MATCH('NYY F'!$B21,Positions!$A$1:$A$9,0),2),GameLog!$C:$C,"NYY")</f>
        <v>0</v>
      </c>
      <c r="M21">
        <f>SUMIFS(GameLog!AU:AU,GameLog!$D:$D,'NYY F'!$A21,GameLog!$E:$E,INDEX(Positions!$A$1:$B$9,MATCH('NYY F'!$B21,Positions!$A$1:$A$9,0),2),GameLog!$C:$C,"NYY")</f>
        <v>0</v>
      </c>
      <c r="N21">
        <f>SUMIFS(GameLog!AV:AV,GameLog!$D:$D,'NYY F'!$A21,GameLog!$E:$E,INDEX(Positions!$A$1:$B$9,MATCH('NYY F'!$B21,Positions!$A$1:$A$9,0),2),GameLog!$C:$C,"NYY")</f>
        <v>0</v>
      </c>
      <c r="O21" s="8">
        <f t="shared" si="0"/>
        <v>1</v>
      </c>
      <c r="P21" s="18">
        <f t="shared" si="1"/>
        <v>0</v>
      </c>
      <c r="W21" s="15"/>
      <c r="X21" s="15"/>
    </row>
    <row r="22" spans="1:24">
      <c r="A22" t="s">
        <v>2441</v>
      </c>
      <c r="B22" t="s">
        <v>2429</v>
      </c>
      <c r="C22">
        <f>COUNTIFS(GameLog!D:D,'NYY F'!A22,GameLog!C:C,"NYY",GameLog!E:E,INDEX(Positions!$A$1:$B$9,MATCH('NYY F'!$B22,Positions!$A$1:$A$9,0),2))</f>
        <v>0</v>
      </c>
      <c r="D22">
        <f>SUMIFS(GameLog!F:F,GameLog!$D:$D,'NYY F'!A22,GameLog!$E:$E,INDEX(Positions!$A$1:$B$9,MATCH('NYY F'!$B22,Positions!$A$1:$A$9,0),2),GameLog!$C:$C,"NYY")</f>
        <v>0</v>
      </c>
      <c r="E22" s="12">
        <f>SUMIFS(GameLog!AM:AM,GameLog!$D:$D,'NYY F'!$A22,GameLog!$E:$E,INDEX(Positions!$A$1:$B$9,MATCH('NYY F'!$B22,Positions!$A$1:$A$9,0),2),GameLog!$C:$C,"NYY")</f>
        <v>0</v>
      </c>
      <c r="F22">
        <f>SUMIFS(GameLog!AN:AN,GameLog!$D:$D,'NYY F'!$A22,GameLog!$E:$E,INDEX(Positions!$A$1:$B$9,MATCH('NYY F'!$B22,Positions!$A$1:$A$9,0),2),GameLog!$C:$C,"NYY")</f>
        <v>0</v>
      </c>
      <c r="G22">
        <f>SUMIFS(GameLog!AO:AO,GameLog!$D:$D,'NYY F'!$A22,GameLog!$E:$E,INDEX(Positions!$A$1:$B$9,MATCH('NYY F'!$B22,Positions!$A$1:$A$9,0),2),GameLog!$C:$C,"NYY")</f>
        <v>0</v>
      </c>
      <c r="H22">
        <f>SUMIFS(GameLog!AP:AP,GameLog!$D:$D,'NYY F'!$A22,GameLog!$E:$E,INDEX(Positions!$A$1:$B$9,MATCH('NYY F'!$B22,Positions!$A$1:$A$9,0),2),GameLog!$C:$C,"NYY")</f>
        <v>0</v>
      </c>
      <c r="I22">
        <f>SUMIFS(GameLog!AQ:AQ,GameLog!$D:$D,'NYY F'!$A22,GameLog!$E:$E,INDEX(Positions!$A$1:$B$9,MATCH('NYY F'!$B22,Positions!$A$1:$A$9,0),2),GameLog!$C:$C,"NYY")</f>
        <v>0</v>
      </c>
      <c r="J22">
        <f>SUMIFS(GameLog!AR:AR,GameLog!$D:$D,'NYY F'!$A22,GameLog!$E:$E,INDEX(Positions!$A$1:$B$9,MATCH('NYY F'!$B22,Positions!$A$1:$A$9,0),2),GameLog!$C:$C,"NYY")</f>
        <v>0</v>
      </c>
      <c r="K22">
        <f>SUMIFS(GameLog!AS:AS,GameLog!$D:$D,'NYY F'!$A22,GameLog!$E:$E,INDEX(Positions!$A$1:$B$9,MATCH('NYY F'!$B22,Positions!$A$1:$A$9,0),2),GameLog!$C:$C,"NYY")</f>
        <v>0</v>
      </c>
      <c r="L22">
        <f>SUMIFS(GameLog!AT:AT,GameLog!$D:$D,'NYY F'!$A22,GameLog!$E:$E,INDEX(Positions!$A$1:$B$9,MATCH('NYY F'!$B22,Positions!$A$1:$A$9,0),2),GameLog!$C:$C,"NYY")</f>
        <v>0</v>
      </c>
      <c r="M22">
        <f>SUMIFS(GameLog!AU:AU,GameLog!$D:$D,'NYY F'!$A22,GameLog!$E:$E,INDEX(Positions!$A$1:$B$9,MATCH('NYY F'!$B22,Positions!$A$1:$A$9,0),2),GameLog!$C:$C,"NYY")</f>
        <v>0</v>
      </c>
      <c r="N22">
        <f>SUMIFS(GameLog!AV:AV,GameLog!$D:$D,'NYY F'!$A22,GameLog!$E:$E,INDEX(Positions!$A$1:$B$9,MATCH('NYY F'!$B22,Positions!$A$1:$A$9,0),2),GameLog!$C:$C,"NYY")</f>
        <v>0</v>
      </c>
      <c r="O22" s="8">
        <f t="shared" si="0"/>
        <v>0</v>
      </c>
      <c r="P22" s="18">
        <f t="shared" si="1"/>
        <v>0</v>
      </c>
      <c r="W22" s="15"/>
      <c r="X22" s="15"/>
    </row>
    <row r="23" spans="1:24">
      <c r="A23" t="s">
        <v>2978</v>
      </c>
      <c r="B23" t="s">
        <v>2429</v>
      </c>
      <c r="C23">
        <f>COUNTIFS(GameLog!D:D,'NYY F'!A23,GameLog!C:C,"NYY",GameLog!E:E,INDEX(Positions!$A$1:$B$9,MATCH('NYY F'!$B23,Positions!$A$1:$A$9,0),2))</f>
        <v>2</v>
      </c>
      <c r="D23">
        <f>SUMIFS(GameLog!F:F,GameLog!$D:$D,'NYY F'!A23,GameLog!$E:$E,INDEX(Positions!$A$1:$B$9,MATCH('NYY F'!$B23,Positions!$A$1:$A$9,0),2),GameLog!$C:$C,"NYY")</f>
        <v>2</v>
      </c>
      <c r="E23" s="12">
        <f>SUMIFS(GameLog!AM:AM,GameLog!$D:$D,'NYY F'!$A23,GameLog!$E:$E,INDEX(Positions!$A$1:$B$9,MATCH('NYY F'!$B23,Positions!$A$1:$A$9,0),2),GameLog!$C:$C,"NYY")</f>
        <v>17</v>
      </c>
      <c r="F23">
        <f>SUMIFS(GameLog!AN:AN,GameLog!$D:$D,'NYY F'!$A23,GameLog!$E:$E,INDEX(Positions!$A$1:$B$9,MATCH('NYY F'!$B23,Positions!$A$1:$A$9,0),2),GameLog!$C:$C,"NYY")</f>
        <v>11</v>
      </c>
      <c r="G23">
        <f>SUMIFS(GameLog!AO:AO,GameLog!$D:$D,'NYY F'!$A23,GameLog!$E:$E,INDEX(Positions!$A$1:$B$9,MATCH('NYY F'!$B23,Positions!$A$1:$A$9,0),2),GameLog!$C:$C,"NYY")</f>
        <v>0</v>
      </c>
      <c r="H23">
        <f>SUMIFS(GameLog!AP:AP,GameLog!$D:$D,'NYY F'!$A23,GameLog!$E:$E,INDEX(Positions!$A$1:$B$9,MATCH('NYY F'!$B23,Positions!$A$1:$A$9,0),2),GameLog!$C:$C,"NYY")</f>
        <v>0</v>
      </c>
      <c r="I23">
        <f>SUMIFS(GameLog!AQ:AQ,GameLog!$D:$D,'NYY F'!$A23,GameLog!$E:$E,INDEX(Positions!$A$1:$B$9,MATCH('NYY F'!$B23,Positions!$A$1:$A$9,0),2),GameLog!$C:$C,"NYY")</f>
        <v>0</v>
      </c>
      <c r="J23">
        <f>SUMIFS(GameLog!AR:AR,GameLog!$D:$D,'NYY F'!$A23,GameLog!$E:$E,INDEX(Positions!$A$1:$B$9,MATCH('NYY F'!$B23,Positions!$A$1:$A$9,0),2),GameLog!$C:$C,"NYY")</f>
        <v>0</v>
      </c>
      <c r="K23">
        <f>SUMIFS(GameLog!AS:AS,GameLog!$D:$D,'NYY F'!$A23,GameLog!$E:$E,INDEX(Positions!$A$1:$B$9,MATCH('NYY F'!$B23,Positions!$A$1:$A$9,0),2),GameLog!$C:$C,"NYY")</f>
        <v>0</v>
      </c>
      <c r="L23">
        <f>SUMIFS(GameLog!AT:AT,GameLog!$D:$D,'NYY F'!$A23,GameLog!$E:$E,INDEX(Positions!$A$1:$B$9,MATCH('NYY F'!$B23,Positions!$A$1:$A$9,0),2),GameLog!$C:$C,"NYY")</f>
        <v>0</v>
      </c>
      <c r="M23">
        <f>SUMIFS(GameLog!AU:AU,GameLog!$D:$D,'NYY F'!$A23,GameLog!$E:$E,INDEX(Positions!$A$1:$B$9,MATCH('NYY F'!$B23,Positions!$A$1:$A$9,0),2),GameLog!$C:$C,"NYY")</f>
        <v>0</v>
      </c>
      <c r="N23">
        <f>SUMIFS(GameLog!AV:AV,GameLog!$D:$D,'NYY F'!$A23,GameLog!$E:$E,INDEX(Positions!$A$1:$B$9,MATCH('NYY F'!$B23,Positions!$A$1:$A$9,0),2),GameLog!$C:$C,"NYY")</f>
        <v>0</v>
      </c>
      <c r="O23" s="8">
        <f t="shared" si="0"/>
        <v>1</v>
      </c>
      <c r="P23" s="18">
        <f t="shared" si="1"/>
        <v>0</v>
      </c>
      <c r="W23" s="15"/>
      <c r="X23" s="15"/>
    </row>
    <row r="24" spans="1:24">
      <c r="A24" t="s">
        <v>2991</v>
      </c>
      <c r="B24" t="s">
        <v>2430</v>
      </c>
      <c r="C24">
        <f>COUNTIFS(GameLog!D:D,'NYY F'!A24,GameLog!C:C,"NYY",GameLog!E:E,INDEX(Positions!$A$1:$B$9,MATCH('NYY F'!$B24,Positions!$A$1:$A$9,0),2))</f>
        <v>0</v>
      </c>
      <c r="D24">
        <f>SUMIFS(GameLog!F:F,GameLog!$D:$D,'NYY F'!A24,GameLog!$E:$E,INDEX(Positions!$A$1:$B$9,MATCH('NYY F'!$B24,Positions!$A$1:$A$9,0),2),GameLog!$C:$C,"NYY")</f>
        <v>0</v>
      </c>
      <c r="E24" s="12">
        <f>SUMIFS(GameLog!AM:AM,GameLog!$D:$D,'NYY F'!$A24,GameLog!$E:$E,INDEX(Positions!$A$1:$B$9,MATCH('NYY F'!$B24,Positions!$A$1:$A$9,0),2),GameLog!$C:$C,"NYY")</f>
        <v>0</v>
      </c>
      <c r="F24">
        <f>SUMIFS(GameLog!AN:AN,GameLog!$D:$D,'NYY F'!$A24,GameLog!$E:$E,INDEX(Positions!$A$1:$B$9,MATCH('NYY F'!$B24,Positions!$A$1:$A$9,0),2),GameLog!$C:$C,"NYY")</f>
        <v>0</v>
      </c>
      <c r="G24">
        <f>SUMIFS(GameLog!AO:AO,GameLog!$D:$D,'NYY F'!$A24,GameLog!$E:$E,INDEX(Positions!$A$1:$B$9,MATCH('NYY F'!$B24,Positions!$A$1:$A$9,0),2),GameLog!$C:$C,"NYY")</f>
        <v>0</v>
      </c>
      <c r="H24">
        <f>SUMIFS(GameLog!AP:AP,GameLog!$D:$D,'NYY F'!$A24,GameLog!$E:$E,INDEX(Positions!$A$1:$B$9,MATCH('NYY F'!$B24,Positions!$A$1:$A$9,0),2),GameLog!$C:$C,"NYY")</f>
        <v>0</v>
      </c>
      <c r="I24">
        <f>SUMIFS(GameLog!AQ:AQ,GameLog!$D:$D,'NYY F'!$A24,GameLog!$E:$E,INDEX(Positions!$A$1:$B$9,MATCH('NYY F'!$B24,Positions!$A$1:$A$9,0),2),GameLog!$C:$C,"NYY")</f>
        <v>0</v>
      </c>
      <c r="J24">
        <f>SUMIFS(GameLog!AR:AR,GameLog!$D:$D,'NYY F'!$A24,GameLog!$E:$E,INDEX(Positions!$A$1:$B$9,MATCH('NYY F'!$B24,Positions!$A$1:$A$9,0),2),GameLog!$C:$C,"NYY")</f>
        <v>0</v>
      </c>
      <c r="K24">
        <f>SUMIFS(GameLog!AS:AS,GameLog!$D:$D,'NYY F'!$A24,GameLog!$E:$E,INDEX(Positions!$A$1:$B$9,MATCH('NYY F'!$B24,Positions!$A$1:$A$9,0),2),GameLog!$C:$C,"NYY")</f>
        <v>0</v>
      </c>
      <c r="L24">
        <f>SUMIFS(GameLog!AT:AT,GameLog!$D:$D,'NYY F'!$A24,GameLog!$E:$E,INDEX(Positions!$A$1:$B$9,MATCH('NYY F'!$B24,Positions!$A$1:$A$9,0),2),GameLog!$C:$C,"NYY")</f>
        <v>0</v>
      </c>
      <c r="M24">
        <f>SUMIFS(GameLog!AU:AU,GameLog!$D:$D,'NYY F'!$A24,GameLog!$E:$E,INDEX(Positions!$A$1:$B$9,MATCH('NYY F'!$B24,Positions!$A$1:$A$9,0),2),GameLog!$C:$C,"NYY")</f>
        <v>0</v>
      </c>
      <c r="N24">
        <f>SUMIFS(GameLog!AV:AV,GameLog!$D:$D,'NYY F'!$A24,GameLog!$E:$E,INDEX(Positions!$A$1:$B$9,MATCH('NYY F'!$B24,Positions!$A$1:$A$9,0),2),GameLog!$C:$C,"NYY")</f>
        <v>0</v>
      </c>
      <c r="O24" s="8">
        <f t="shared" si="0"/>
        <v>0</v>
      </c>
      <c r="P24" s="18" t="str">
        <f t="shared" si="1"/>
        <v/>
      </c>
      <c r="W24" s="15"/>
      <c r="X24" s="15"/>
    </row>
    <row r="25" spans="1:24">
      <c r="A25" t="s">
        <v>2441</v>
      </c>
      <c r="B25" t="s">
        <v>2430</v>
      </c>
      <c r="C25">
        <f>COUNTIFS(GameLog!D:D,'NYY F'!A25,GameLog!C:C,"NYY",GameLog!E:E,INDEX(Positions!$A$1:$B$9,MATCH('NYY F'!$B25,Positions!$A$1:$A$9,0),2))</f>
        <v>0</v>
      </c>
      <c r="D25">
        <f>SUMIFS(GameLog!F:F,GameLog!$D:$D,'NYY F'!A25,GameLog!$E:$E,INDEX(Positions!$A$1:$B$9,MATCH('NYY F'!$B25,Positions!$A$1:$A$9,0),2),GameLog!$C:$C,"NYY")</f>
        <v>0</v>
      </c>
      <c r="E25" s="12">
        <f>SUMIFS(GameLog!AM:AM,GameLog!$D:$D,'NYY F'!$A25,GameLog!$E:$E,INDEX(Positions!$A$1:$B$9,MATCH('NYY F'!$B25,Positions!$A$1:$A$9,0),2),GameLog!$C:$C,"NYY")</f>
        <v>0</v>
      </c>
      <c r="F25">
        <f>SUMIFS(GameLog!AN:AN,GameLog!$D:$D,'NYY F'!$A25,GameLog!$E:$E,INDEX(Positions!$A$1:$B$9,MATCH('NYY F'!$B25,Positions!$A$1:$A$9,0),2),GameLog!$C:$C,"NYY")</f>
        <v>0</v>
      </c>
      <c r="G25">
        <f>SUMIFS(GameLog!AO:AO,GameLog!$D:$D,'NYY F'!$A25,GameLog!$E:$E,INDEX(Positions!$A$1:$B$9,MATCH('NYY F'!$B25,Positions!$A$1:$A$9,0),2),GameLog!$C:$C,"NYY")</f>
        <v>0</v>
      </c>
      <c r="H25">
        <f>SUMIFS(GameLog!AP:AP,GameLog!$D:$D,'NYY F'!$A25,GameLog!$E:$E,INDEX(Positions!$A$1:$B$9,MATCH('NYY F'!$B25,Positions!$A$1:$A$9,0),2),GameLog!$C:$C,"NYY")</f>
        <v>0</v>
      </c>
      <c r="I25">
        <f>SUMIFS(GameLog!AQ:AQ,GameLog!$D:$D,'NYY F'!$A25,GameLog!$E:$E,INDEX(Positions!$A$1:$B$9,MATCH('NYY F'!$B25,Positions!$A$1:$A$9,0),2),GameLog!$C:$C,"NYY")</f>
        <v>0</v>
      </c>
      <c r="J25">
        <f>SUMIFS(GameLog!AR:AR,GameLog!$D:$D,'NYY F'!$A25,GameLog!$E:$E,INDEX(Positions!$A$1:$B$9,MATCH('NYY F'!$B25,Positions!$A$1:$A$9,0),2),GameLog!$C:$C,"NYY")</f>
        <v>0</v>
      </c>
      <c r="K25">
        <f>SUMIFS(GameLog!AS:AS,GameLog!$D:$D,'NYY F'!$A25,GameLog!$E:$E,INDEX(Positions!$A$1:$B$9,MATCH('NYY F'!$B25,Positions!$A$1:$A$9,0),2),GameLog!$C:$C,"NYY")</f>
        <v>0</v>
      </c>
      <c r="L25">
        <f>SUMIFS(GameLog!AT:AT,GameLog!$D:$D,'NYY F'!$A25,GameLog!$E:$E,INDEX(Positions!$A$1:$B$9,MATCH('NYY F'!$B25,Positions!$A$1:$A$9,0),2),GameLog!$C:$C,"NYY")</f>
        <v>0</v>
      </c>
      <c r="M25">
        <f>SUMIFS(GameLog!AU:AU,GameLog!$D:$D,'NYY F'!$A25,GameLog!$E:$E,INDEX(Positions!$A$1:$B$9,MATCH('NYY F'!$B25,Positions!$A$1:$A$9,0),2),GameLog!$C:$C,"NYY")</f>
        <v>0</v>
      </c>
      <c r="N25">
        <f>SUMIFS(GameLog!AV:AV,GameLog!$D:$D,'NYY F'!$A25,GameLog!$E:$E,INDEX(Positions!$A$1:$B$9,MATCH('NYY F'!$B25,Positions!$A$1:$A$9,0),2),GameLog!$C:$C,"NYY")</f>
        <v>0</v>
      </c>
      <c r="O25" s="8">
        <f t="shared" si="0"/>
        <v>0</v>
      </c>
      <c r="P25" s="18" t="str">
        <f t="shared" si="1"/>
        <v/>
      </c>
      <c r="W25" s="15"/>
      <c r="X25" s="15"/>
    </row>
    <row r="26" spans="1:24">
      <c r="A26" t="s">
        <v>2994</v>
      </c>
      <c r="B26" t="s">
        <v>2430</v>
      </c>
      <c r="C26">
        <f>COUNTIFS(GameLog!D:D,'NYY F'!A26,GameLog!C:C,"NYY",GameLog!E:E,INDEX(Positions!$A$1:$B$9,MATCH('NYY F'!$B26,Positions!$A$1:$A$9,0),2))</f>
        <v>0</v>
      </c>
      <c r="D26">
        <f>SUMIFS(GameLog!F:F,GameLog!$D:$D,'NYY F'!A26,GameLog!$E:$E,INDEX(Positions!$A$1:$B$9,MATCH('NYY F'!$B26,Positions!$A$1:$A$9,0),2),GameLog!$C:$C,"NYY")</f>
        <v>0</v>
      </c>
      <c r="E26" s="12">
        <f>SUMIFS(GameLog!AM:AM,GameLog!$D:$D,'NYY F'!$A26,GameLog!$E:$E,INDEX(Positions!$A$1:$B$9,MATCH('NYY F'!$B26,Positions!$A$1:$A$9,0),2),GameLog!$C:$C,"NYY")</f>
        <v>0</v>
      </c>
      <c r="F26">
        <f>SUMIFS(GameLog!AN:AN,GameLog!$D:$D,'NYY F'!$A26,GameLog!$E:$E,INDEX(Positions!$A$1:$B$9,MATCH('NYY F'!$B26,Positions!$A$1:$A$9,0),2),GameLog!$C:$C,"NYY")</f>
        <v>0</v>
      </c>
      <c r="G26">
        <f>SUMIFS(GameLog!AO:AO,GameLog!$D:$D,'NYY F'!$A26,GameLog!$E:$E,INDEX(Positions!$A$1:$B$9,MATCH('NYY F'!$B26,Positions!$A$1:$A$9,0),2),GameLog!$C:$C,"NYY")</f>
        <v>0</v>
      </c>
      <c r="H26">
        <f>SUMIFS(GameLog!AP:AP,GameLog!$D:$D,'NYY F'!$A26,GameLog!$E:$E,INDEX(Positions!$A$1:$B$9,MATCH('NYY F'!$B26,Positions!$A$1:$A$9,0),2),GameLog!$C:$C,"NYY")</f>
        <v>0</v>
      </c>
      <c r="I26">
        <f>SUMIFS(GameLog!AQ:AQ,GameLog!$D:$D,'NYY F'!$A26,GameLog!$E:$E,INDEX(Positions!$A$1:$B$9,MATCH('NYY F'!$B26,Positions!$A$1:$A$9,0),2),GameLog!$C:$C,"NYY")</f>
        <v>0</v>
      </c>
      <c r="J26">
        <f>SUMIFS(GameLog!AR:AR,GameLog!$D:$D,'NYY F'!$A26,GameLog!$E:$E,INDEX(Positions!$A$1:$B$9,MATCH('NYY F'!$B26,Positions!$A$1:$A$9,0),2),GameLog!$C:$C,"NYY")</f>
        <v>0</v>
      </c>
      <c r="K26">
        <f>SUMIFS(GameLog!AS:AS,GameLog!$D:$D,'NYY F'!$A26,GameLog!$E:$E,INDEX(Positions!$A$1:$B$9,MATCH('NYY F'!$B26,Positions!$A$1:$A$9,0),2),GameLog!$C:$C,"NYY")</f>
        <v>0</v>
      </c>
      <c r="L26">
        <f>SUMIFS(GameLog!AT:AT,GameLog!$D:$D,'NYY F'!$A26,GameLog!$E:$E,INDEX(Positions!$A$1:$B$9,MATCH('NYY F'!$B26,Positions!$A$1:$A$9,0),2),GameLog!$C:$C,"NYY")</f>
        <v>0</v>
      </c>
      <c r="M26">
        <f>SUMIFS(GameLog!AU:AU,GameLog!$D:$D,'NYY F'!$A26,GameLog!$E:$E,INDEX(Positions!$A$1:$B$9,MATCH('NYY F'!$B26,Positions!$A$1:$A$9,0),2),GameLog!$C:$C,"NYY")</f>
        <v>0</v>
      </c>
      <c r="N26">
        <f>SUMIFS(GameLog!AV:AV,GameLog!$D:$D,'NYY F'!$A26,GameLog!$E:$E,INDEX(Positions!$A$1:$B$9,MATCH('NYY F'!$B26,Positions!$A$1:$A$9,0),2),GameLog!$C:$C,"NYY")</f>
        <v>0</v>
      </c>
      <c r="O26" s="8">
        <f t="shared" si="0"/>
        <v>0</v>
      </c>
      <c r="P26" s="18" t="str">
        <f t="shared" si="1"/>
        <v/>
      </c>
      <c r="W26" s="15"/>
      <c r="X26" s="15"/>
    </row>
    <row r="27" spans="1:24">
      <c r="A27" t="s">
        <v>2979</v>
      </c>
      <c r="B27" t="s">
        <v>2430</v>
      </c>
      <c r="C27">
        <f>COUNTIFS(GameLog!D:D,'NYY F'!A27,GameLog!C:C,"NYY",GameLog!E:E,INDEX(Positions!$A$1:$B$9,MATCH('NYY F'!$B27,Positions!$A$1:$A$9,0),2))</f>
        <v>3</v>
      </c>
      <c r="D27">
        <f>SUMIFS(GameLog!F:F,GameLog!$D:$D,'NYY F'!A27,GameLog!$E:$E,INDEX(Positions!$A$1:$B$9,MATCH('NYY F'!$B27,Positions!$A$1:$A$9,0),2),GameLog!$C:$C,"NYY")</f>
        <v>3</v>
      </c>
      <c r="E27" s="12">
        <f>SUMIFS(GameLog!AM:AM,GameLog!$D:$D,'NYY F'!$A27,GameLog!$E:$E,INDEX(Positions!$A$1:$B$9,MATCH('NYY F'!$B27,Positions!$A$1:$A$9,0),2),GameLog!$C:$C,"NYY")</f>
        <v>25</v>
      </c>
      <c r="F27">
        <f>SUMIFS(GameLog!AN:AN,GameLog!$D:$D,'NYY F'!$A27,GameLog!$E:$E,INDEX(Positions!$A$1:$B$9,MATCH('NYY F'!$B27,Positions!$A$1:$A$9,0),2),GameLog!$C:$C,"NYY")</f>
        <v>19</v>
      </c>
      <c r="G27">
        <f>SUMIFS(GameLog!AO:AO,GameLog!$D:$D,'NYY F'!$A27,GameLog!$E:$E,INDEX(Positions!$A$1:$B$9,MATCH('NYY F'!$B27,Positions!$A$1:$A$9,0),2),GameLog!$C:$C,"NYY")</f>
        <v>4</v>
      </c>
      <c r="H27">
        <f>SUMIFS(GameLog!AP:AP,GameLog!$D:$D,'NYY F'!$A27,GameLog!$E:$E,INDEX(Positions!$A$1:$B$9,MATCH('NYY F'!$B27,Positions!$A$1:$A$9,0),2),GameLog!$C:$C,"NYY")</f>
        <v>0</v>
      </c>
      <c r="I27">
        <f>SUMIFS(GameLog!AQ:AQ,GameLog!$D:$D,'NYY F'!$A27,GameLog!$E:$E,INDEX(Positions!$A$1:$B$9,MATCH('NYY F'!$B27,Positions!$A$1:$A$9,0),2),GameLog!$C:$C,"NYY")</f>
        <v>2</v>
      </c>
      <c r="J27">
        <f>SUMIFS(GameLog!AR:AR,GameLog!$D:$D,'NYY F'!$A27,GameLog!$E:$E,INDEX(Positions!$A$1:$B$9,MATCH('NYY F'!$B27,Positions!$A$1:$A$9,0),2),GameLog!$C:$C,"NYY")</f>
        <v>0</v>
      </c>
      <c r="K27">
        <f>SUMIFS(GameLog!AS:AS,GameLog!$D:$D,'NYY F'!$A27,GameLog!$E:$E,INDEX(Positions!$A$1:$B$9,MATCH('NYY F'!$B27,Positions!$A$1:$A$9,0),2),GameLog!$C:$C,"NYY")</f>
        <v>0</v>
      </c>
      <c r="L27">
        <f>SUMIFS(GameLog!AT:AT,GameLog!$D:$D,'NYY F'!$A27,GameLog!$E:$E,INDEX(Positions!$A$1:$B$9,MATCH('NYY F'!$B27,Positions!$A$1:$A$9,0),2),GameLog!$C:$C,"NYY")</f>
        <v>0</v>
      </c>
      <c r="M27">
        <f>SUMIFS(GameLog!AU:AU,GameLog!$D:$D,'NYY F'!$A27,GameLog!$E:$E,INDEX(Positions!$A$1:$B$9,MATCH('NYY F'!$B27,Positions!$A$1:$A$9,0),2),GameLog!$C:$C,"NYY")</f>
        <v>0</v>
      </c>
      <c r="N27">
        <f>SUMIFS(GameLog!AV:AV,GameLog!$D:$D,'NYY F'!$A27,GameLog!$E:$E,INDEX(Positions!$A$1:$B$9,MATCH('NYY F'!$B27,Positions!$A$1:$A$9,0),2),GameLog!$C:$C,"NYY")</f>
        <v>0</v>
      </c>
      <c r="O27" s="8">
        <f t="shared" si="0"/>
        <v>1</v>
      </c>
      <c r="P27" s="18" t="str">
        <f t="shared" si="1"/>
        <v/>
      </c>
      <c r="W27" s="15"/>
      <c r="X27" s="15"/>
    </row>
    <row r="28" spans="1:24">
      <c r="A28" t="s">
        <v>2978</v>
      </c>
      <c r="B28" t="s">
        <v>2430</v>
      </c>
      <c r="C28">
        <f>COUNTIFS(GameLog!D:D,'NYY F'!A28,GameLog!C:C,"NYY",GameLog!E:E,INDEX(Positions!$A$1:$B$9,MATCH('NYY F'!$B28,Positions!$A$1:$A$9,0),2))</f>
        <v>0</v>
      </c>
      <c r="D28">
        <f>SUMIFS(GameLog!F:F,GameLog!$D:$D,'NYY F'!A28,GameLog!$E:$E,INDEX(Positions!$A$1:$B$9,MATCH('NYY F'!$B28,Positions!$A$1:$A$9,0),2),GameLog!$C:$C,"NYY")</f>
        <v>0</v>
      </c>
      <c r="E28" s="12">
        <f>SUMIFS(GameLog!AM:AM,GameLog!$D:$D,'NYY F'!$A28,GameLog!$E:$E,INDEX(Positions!$A$1:$B$9,MATCH('NYY F'!$B28,Positions!$A$1:$A$9,0),2),GameLog!$C:$C,"NYY")</f>
        <v>0</v>
      </c>
      <c r="F28">
        <f>SUMIFS(GameLog!AN:AN,GameLog!$D:$D,'NYY F'!$A28,GameLog!$E:$E,INDEX(Positions!$A$1:$B$9,MATCH('NYY F'!$B28,Positions!$A$1:$A$9,0),2),GameLog!$C:$C,"NYY")</f>
        <v>0</v>
      </c>
      <c r="G28">
        <f>SUMIFS(GameLog!AO:AO,GameLog!$D:$D,'NYY F'!$A28,GameLog!$E:$E,INDEX(Positions!$A$1:$B$9,MATCH('NYY F'!$B28,Positions!$A$1:$A$9,0),2),GameLog!$C:$C,"NYY")</f>
        <v>0</v>
      </c>
      <c r="H28">
        <f>SUMIFS(GameLog!AP:AP,GameLog!$D:$D,'NYY F'!$A28,GameLog!$E:$E,INDEX(Positions!$A$1:$B$9,MATCH('NYY F'!$B28,Positions!$A$1:$A$9,0),2),GameLog!$C:$C,"NYY")</f>
        <v>0</v>
      </c>
      <c r="I28">
        <f>SUMIFS(GameLog!AQ:AQ,GameLog!$D:$D,'NYY F'!$A28,GameLog!$E:$E,INDEX(Positions!$A$1:$B$9,MATCH('NYY F'!$B28,Positions!$A$1:$A$9,0),2),GameLog!$C:$C,"NYY")</f>
        <v>0</v>
      </c>
      <c r="J28">
        <f>SUMIFS(GameLog!AR:AR,GameLog!$D:$D,'NYY F'!$A28,GameLog!$E:$E,INDEX(Positions!$A$1:$B$9,MATCH('NYY F'!$B28,Positions!$A$1:$A$9,0),2),GameLog!$C:$C,"NYY")</f>
        <v>0</v>
      </c>
      <c r="K28">
        <f>SUMIFS(GameLog!AS:AS,GameLog!$D:$D,'NYY F'!$A28,GameLog!$E:$E,INDEX(Positions!$A$1:$B$9,MATCH('NYY F'!$B28,Positions!$A$1:$A$9,0),2),GameLog!$C:$C,"NYY")</f>
        <v>0</v>
      </c>
      <c r="L28">
        <f>SUMIFS(GameLog!AT:AT,GameLog!$D:$D,'NYY F'!$A28,GameLog!$E:$E,INDEX(Positions!$A$1:$B$9,MATCH('NYY F'!$B28,Positions!$A$1:$A$9,0),2),GameLog!$C:$C,"NYY")</f>
        <v>0</v>
      </c>
      <c r="M28">
        <f>SUMIFS(GameLog!AU:AU,GameLog!$D:$D,'NYY F'!$A28,GameLog!$E:$E,INDEX(Positions!$A$1:$B$9,MATCH('NYY F'!$B28,Positions!$A$1:$A$9,0),2),GameLog!$C:$C,"NYY")</f>
        <v>0</v>
      </c>
      <c r="N28">
        <f>SUMIFS(GameLog!AV:AV,GameLog!$D:$D,'NYY F'!$A28,GameLog!$E:$E,INDEX(Positions!$A$1:$B$9,MATCH('NYY F'!$B28,Positions!$A$1:$A$9,0),2),GameLog!$C:$C,"NYY")</f>
        <v>0</v>
      </c>
      <c r="O28" s="8">
        <f t="shared" si="0"/>
        <v>0</v>
      </c>
      <c r="P28" s="18" t="str">
        <f t="shared" si="1"/>
        <v/>
      </c>
      <c r="W28" s="15"/>
      <c r="X28" s="15"/>
    </row>
    <row r="29" spans="1:24">
      <c r="A29" t="s">
        <v>2990</v>
      </c>
      <c r="B29" t="s">
        <v>2430</v>
      </c>
      <c r="C29">
        <f>COUNTIFS(GameLog!D:D,'NYY F'!A29,GameLog!C:C,"NYY",GameLog!E:E,INDEX(Positions!$A$1:$B$9,MATCH('NYY F'!$B29,Positions!$A$1:$A$9,0),2))</f>
        <v>0</v>
      </c>
      <c r="D29">
        <f>SUMIFS(GameLog!F:F,GameLog!$D:$D,'NYY F'!A29,GameLog!$E:$E,INDEX(Positions!$A$1:$B$9,MATCH('NYY F'!$B29,Positions!$A$1:$A$9,0),2),GameLog!$C:$C,"NYY")</f>
        <v>0</v>
      </c>
      <c r="E29" s="12">
        <f>SUMIFS(GameLog!AM:AM,GameLog!$D:$D,'NYY F'!$A29,GameLog!$E:$E,INDEX(Positions!$A$1:$B$9,MATCH('NYY F'!$B29,Positions!$A$1:$A$9,0),2),GameLog!$C:$C,"NYY")</f>
        <v>0</v>
      </c>
      <c r="F29">
        <f>SUMIFS(GameLog!AN:AN,GameLog!$D:$D,'NYY F'!$A29,GameLog!$E:$E,INDEX(Positions!$A$1:$B$9,MATCH('NYY F'!$B29,Positions!$A$1:$A$9,0),2),GameLog!$C:$C,"NYY")</f>
        <v>0</v>
      </c>
      <c r="G29">
        <f>SUMIFS(GameLog!AO:AO,GameLog!$D:$D,'NYY F'!$A29,GameLog!$E:$E,INDEX(Positions!$A$1:$B$9,MATCH('NYY F'!$B29,Positions!$A$1:$A$9,0),2),GameLog!$C:$C,"NYY")</f>
        <v>0</v>
      </c>
      <c r="H29">
        <f>SUMIFS(GameLog!AP:AP,GameLog!$D:$D,'NYY F'!$A29,GameLog!$E:$E,INDEX(Positions!$A$1:$B$9,MATCH('NYY F'!$B29,Positions!$A$1:$A$9,0),2),GameLog!$C:$C,"NYY")</f>
        <v>0</v>
      </c>
      <c r="I29">
        <f>SUMIFS(GameLog!AQ:AQ,GameLog!$D:$D,'NYY F'!$A29,GameLog!$E:$E,INDEX(Positions!$A$1:$B$9,MATCH('NYY F'!$B29,Positions!$A$1:$A$9,0),2),GameLog!$C:$C,"NYY")</f>
        <v>0</v>
      </c>
      <c r="J29">
        <f>SUMIFS(GameLog!AR:AR,GameLog!$D:$D,'NYY F'!$A29,GameLog!$E:$E,INDEX(Positions!$A$1:$B$9,MATCH('NYY F'!$B29,Positions!$A$1:$A$9,0),2),GameLog!$C:$C,"NYY")</f>
        <v>0</v>
      </c>
      <c r="K29">
        <f>SUMIFS(GameLog!AS:AS,GameLog!$D:$D,'NYY F'!$A29,GameLog!$E:$E,INDEX(Positions!$A$1:$B$9,MATCH('NYY F'!$B29,Positions!$A$1:$A$9,0),2),GameLog!$C:$C,"NYY")</f>
        <v>0</v>
      </c>
      <c r="L29">
        <f>SUMIFS(GameLog!AT:AT,GameLog!$D:$D,'NYY F'!$A29,GameLog!$E:$E,INDEX(Positions!$A$1:$B$9,MATCH('NYY F'!$B29,Positions!$A$1:$A$9,0),2),GameLog!$C:$C,"NYY")</f>
        <v>0</v>
      </c>
      <c r="M29">
        <f>SUMIFS(GameLog!AU:AU,GameLog!$D:$D,'NYY F'!$A29,GameLog!$E:$E,INDEX(Positions!$A$1:$B$9,MATCH('NYY F'!$B29,Positions!$A$1:$A$9,0),2),GameLog!$C:$C,"NYY")</f>
        <v>0</v>
      </c>
      <c r="N29">
        <f>SUMIFS(GameLog!AV:AV,GameLog!$D:$D,'NYY F'!$A29,GameLog!$E:$E,INDEX(Positions!$A$1:$B$9,MATCH('NYY F'!$B29,Positions!$A$1:$A$9,0),2),GameLog!$C:$C,"NYY")</f>
        <v>0</v>
      </c>
      <c r="O29" s="8">
        <f t="shared" si="0"/>
        <v>0</v>
      </c>
      <c r="P29" s="18" t="str">
        <f t="shared" si="1"/>
        <v/>
      </c>
      <c r="W29" s="15"/>
      <c r="X29" s="15"/>
    </row>
    <row r="30" spans="1:24">
      <c r="A30" t="s">
        <v>2991</v>
      </c>
      <c r="B30" t="s">
        <v>2411</v>
      </c>
      <c r="C30">
        <f>COUNTIFS(GameLog!D:D,'NYY F'!A30,GameLog!C:C,"NYY",GameLog!E:E,INDEX(Positions!$A$1:$B$9,MATCH('NYY F'!$B30,Positions!$A$1:$A$9,0),2))</f>
        <v>0</v>
      </c>
      <c r="D30">
        <f>SUMIFS(GameLog!F:F,GameLog!$D:$D,'NYY F'!A30,GameLog!$E:$E,INDEX(Positions!$A$1:$B$9,MATCH('NYY F'!$B30,Positions!$A$1:$A$9,0),2),GameLog!$C:$C,"NYY")</f>
        <v>0</v>
      </c>
      <c r="E30" s="12">
        <f>SUMIFS(GameLog!AM:AM,GameLog!$D:$D,'NYY F'!$A30,GameLog!$E:$E,INDEX(Positions!$A$1:$B$9,MATCH('NYY F'!$B30,Positions!$A$1:$A$9,0),2),GameLog!$C:$C,"NYY")</f>
        <v>0</v>
      </c>
      <c r="F30">
        <f>SUMIFS(GameLog!AN:AN,GameLog!$D:$D,'NYY F'!$A30,GameLog!$E:$E,INDEX(Positions!$A$1:$B$9,MATCH('NYY F'!$B30,Positions!$A$1:$A$9,0),2),GameLog!$C:$C,"NYY")</f>
        <v>0</v>
      </c>
      <c r="G30">
        <f>SUMIFS(GameLog!AO:AO,GameLog!$D:$D,'NYY F'!$A30,GameLog!$E:$E,INDEX(Positions!$A$1:$B$9,MATCH('NYY F'!$B30,Positions!$A$1:$A$9,0),2),GameLog!$C:$C,"NYY")</f>
        <v>0</v>
      </c>
      <c r="H30">
        <f>SUMIFS(GameLog!AP:AP,GameLog!$D:$D,'NYY F'!$A30,GameLog!$E:$E,INDEX(Positions!$A$1:$B$9,MATCH('NYY F'!$B30,Positions!$A$1:$A$9,0),2),GameLog!$C:$C,"NYY")</f>
        <v>0</v>
      </c>
      <c r="I30">
        <f>SUMIFS(GameLog!AQ:AQ,GameLog!$D:$D,'NYY F'!$A30,GameLog!$E:$E,INDEX(Positions!$A$1:$B$9,MATCH('NYY F'!$B30,Positions!$A$1:$A$9,0),2),GameLog!$C:$C,"NYY")</f>
        <v>0</v>
      </c>
      <c r="J30">
        <f>SUMIFS(GameLog!AR:AR,GameLog!$D:$D,'NYY F'!$A30,GameLog!$E:$E,INDEX(Positions!$A$1:$B$9,MATCH('NYY F'!$B30,Positions!$A$1:$A$9,0),2),GameLog!$C:$C,"NYY")</f>
        <v>0</v>
      </c>
      <c r="K30">
        <f>SUMIFS(GameLog!AS:AS,GameLog!$D:$D,'NYY F'!$A30,GameLog!$E:$E,INDEX(Positions!$A$1:$B$9,MATCH('NYY F'!$B30,Positions!$A$1:$A$9,0),2),GameLog!$C:$C,"NYY")</f>
        <v>0</v>
      </c>
      <c r="L30">
        <f>SUMIFS(GameLog!AT:AT,GameLog!$D:$D,'NYY F'!$A30,GameLog!$E:$E,INDEX(Positions!$A$1:$B$9,MATCH('NYY F'!$B30,Positions!$A$1:$A$9,0),2),GameLog!$C:$C,"NYY")</f>
        <v>0</v>
      </c>
      <c r="M30">
        <f>SUMIFS(GameLog!AU:AU,GameLog!$D:$D,'NYY F'!$A30,GameLog!$E:$E,INDEX(Positions!$A$1:$B$9,MATCH('NYY F'!$B30,Positions!$A$1:$A$9,0),2),GameLog!$C:$C,"NYY")</f>
        <v>0</v>
      </c>
      <c r="N30">
        <f>SUMIFS(GameLog!AV:AV,GameLog!$D:$D,'NYY F'!$A30,GameLog!$E:$E,INDEX(Positions!$A$1:$B$9,MATCH('NYY F'!$B30,Positions!$A$1:$A$9,0),2),GameLog!$C:$C,"NYY")</f>
        <v>0</v>
      </c>
      <c r="O30" s="8">
        <f t="shared" si="0"/>
        <v>0</v>
      </c>
      <c r="P30" s="18" t="str">
        <f t="shared" si="1"/>
        <v/>
      </c>
      <c r="W30" s="15"/>
      <c r="X30" s="15"/>
    </row>
    <row r="31" spans="1:24">
      <c r="A31" t="s">
        <v>2993</v>
      </c>
      <c r="B31" t="s">
        <v>2411</v>
      </c>
      <c r="C31">
        <f>COUNTIFS(GameLog!D:D,'NYY F'!A31,GameLog!C:C,"NYY",GameLog!E:E,INDEX(Positions!$A$1:$B$9,MATCH('NYY F'!$B31,Positions!$A$1:$A$9,0),2))</f>
        <v>0</v>
      </c>
      <c r="D31">
        <f>SUMIFS(GameLog!F:F,GameLog!$D:$D,'NYY F'!A31,GameLog!$E:$E,INDEX(Positions!$A$1:$B$9,MATCH('NYY F'!$B31,Positions!$A$1:$A$9,0),2),GameLog!$C:$C,"NYY")</f>
        <v>0</v>
      </c>
      <c r="E31" s="12">
        <f>SUMIFS(GameLog!AM:AM,GameLog!$D:$D,'NYY F'!$A31,GameLog!$E:$E,INDEX(Positions!$A$1:$B$9,MATCH('NYY F'!$B31,Positions!$A$1:$A$9,0),2),GameLog!$C:$C,"NYY")</f>
        <v>0</v>
      </c>
      <c r="F31">
        <f>SUMIFS(GameLog!AN:AN,GameLog!$D:$D,'NYY F'!$A31,GameLog!$E:$E,INDEX(Positions!$A$1:$B$9,MATCH('NYY F'!$B31,Positions!$A$1:$A$9,0),2),GameLog!$C:$C,"NYY")</f>
        <v>0</v>
      </c>
      <c r="G31">
        <f>SUMIFS(GameLog!AO:AO,GameLog!$D:$D,'NYY F'!$A31,GameLog!$E:$E,INDEX(Positions!$A$1:$B$9,MATCH('NYY F'!$B31,Positions!$A$1:$A$9,0),2),GameLog!$C:$C,"NYY")</f>
        <v>0</v>
      </c>
      <c r="H31">
        <f>SUMIFS(GameLog!AP:AP,GameLog!$D:$D,'NYY F'!$A31,GameLog!$E:$E,INDEX(Positions!$A$1:$B$9,MATCH('NYY F'!$B31,Positions!$A$1:$A$9,0),2),GameLog!$C:$C,"NYY")</f>
        <v>0</v>
      </c>
      <c r="I31">
        <f>SUMIFS(GameLog!AQ:AQ,GameLog!$D:$D,'NYY F'!$A31,GameLog!$E:$E,INDEX(Positions!$A$1:$B$9,MATCH('NYY F'!$B31,Positions!$A$1:$A$9,0),2),GameLog!$C:$C,"NYY")</f>
        <v>0</v>
      </c>
      <c r="J31">
        <f>SUMIFS(GameLog!AR:AR,GameLog!$D:$D,'NYY F'!$A31,GameLog!$E:$E,INDEX(Positions!$A$1:$B$9,MATCH('NYY F'!$B31,Positions!$A$1:$A$9,0),2),GameLog!$C:$C,"NYY")</f>
        <v>0</v>
      </c>
      <c r="K31">
        <f>SUMIFS(GameLog!AS:AS,GameLog!$D:$D,'NYY F'!$A31,GameLog!$E:$E,INDEX(Positions!$A$1:$B$9,MATCH('NYY F'!$B31,Positions!$A$1:$A$9,0),2),GameLog!$C:$C,"NYY")</f>
        <v>0</v>
      </c>
      <c r="L31">
        <f>SUMIFS(GameLog!AT:AT,GameLog!$D:$D,'NYY F'!$A31,GameLog!$E:$E,INDEX(Positions!$A$1:$B$9,MATCH('NYY F'!$B31,Positions!$A$1:$A$9,0),2),GameLog!$C:$C,"NYY")</f>
        <v>0</v>
      </c>
      <c r="M31">
        <f>SUMIFS(GameLog!AU:AU,GameLog!$D:$D,'NYY F'!$A31,GameLog!$E:$E,INDEX(Positions!$A$1:$B$9,MATCH('NYY F'!$B31,Positions!$A$1:$A$9,0),2),GameLog!$C:$C,"NYY")</f>
        <v>0</v>
      </c>
      <c r="N31">
        <f>SUMIFS(GameLog!AV:AV,GameLog!$D:$D,'NYY F'!$A31,GameLog!$E:$E,INDEX(Positions!$A$1:$B$9,MATCH('NYY F'!$B31,Positions!$A$1:$A$9,0),2),GameLog!$C:$C,"NYY")</f>
        <v>0</v>
      </c>
      <c r="O31" s="8">
        <f t="shared" si="0"/>
        <v>0</v>
      </c>
      <c r="P31" s="18" t="str">
        <f t="shared" si="1"/>
        <v/>
      </c>
      <c r="W31" s="15"/>
      <c r="X31" s="15"/>
    </row>
    <row r="32" spans="1:24">
      <c r="A32" t="s">
        <v>2980</v>
      </c>
      <c r="B32" t="s">
        <v>2411</v>
      </c>
      <c r="C32">
        <f>COUNTIFS(GameLog!D:D,'NYY F'!A32,GameLog!C:C,"NYY",GameLog!E:E,INDEX(Positions!$A$1:$B$9,MATCH('NYY F'!$B32,Positions!$A$1:$A$9,0),2))</f>
        <v>3</v>
      </c>
      <c r="D32">
        <f>SUMIFS(GameLog!F:F,GameLog!$D:$D,'NYY F'!A32,GameLog!$E:$E,INDEX(Positions!$A$1:$B$9,MATCH('NYY F'!$B32,Positions!$A$1:$A$9,0),2),GameLog!$C:$C,"NYY")</f>
        <v>3</v>
      </c>
      <c r="E32" s="12">
        <f>SUMIFS(GameLog!AM:AM,GameLog!$D:$D,'NYY F'!$A32,GameLog!$E:$E,INDEX(Positions!$A$1:$B$9,MATCH('NYY F'!$B32,Positions!$A$1:$A$9,0),2),GameLog!$C:$C,"NYY")</f>
        <v>25</v>
      </c>
      <c r="F32">
        <f>SUMIFS(GameLog!AN:AN,GameLog!$D:$D,'NYY F'!$A32,GameLog!$E:$E,INDEX(Positions!$A$1:$B$9,MATCH('NYY F'!$B32,Positions!$A$1:$A$9,0),2),GameLog!$C:$C,"NYY")</f>
        <v>7</v>
      </c>
      <c r="G32">
        <f>SUMIFS(GameLog!AO:AO,GameLog!$D:$D,'NYY F'!$A32,GameLog!$E:$E,INDEX(Positions!$A$1:$B$9,MATCH('NYY F'!$B32,Positions!$A$1:$A$9,0),2),GameLog!$C:$C,"NYY")</f>
        <v>6</v>
      </c>
      <c r="H32">
        <f>SUMIFS(GameLog!AP:AP,GameLog!$D:$D,'NYY F'!$A32,GameLog!$E:$E,INDEX(Positions!$A$1:$B$9,MATCH('NYY F'!$B32,Positions!$A$1:$A$9,0),2),GameLog!$C:$C,"NYY")</f>
        <v>2</v>
      </c>
      <c r="I32">
        <f>SUMIFS(GameLog!AQ:AQ,GameLog!$D:$D,'NYY F'!$A32,GameLog!$E:$E,INDEX(Positions!$A$1:$B$9,MATCH('NYY F'!$B32,Positions!$A$1:$A$9,0),2),GameLog!$C:$C,"NYY")</f>
        <v>1</v>
      </c>
      <c r="J32">
        <f>SUMIFS(GameLog!AR:AR,GameLog!$D:$D,'NYY F'!$A32,GameLog!$E:$E,INDEX(Positions!$A$1:$B$9,MATCH('NYY F'!$B32,Positions!$A$1:$A$9,0),2),GameLog!$C:$C,"NYY")</f>
        <v>0</v>
      </c>
      <c r="K32">
        <f>SUMIFS(GameLog!AS:AS,GameLog!$D:$D,'NYY F'!$A32,GameLog!$E:$E,INDEX(Positions!$A$1:$B$9,MATCH('NYY F'!$B32,Positions!$A$1:$A$9,0),2),GameLog!$C:$C,"NYY")</f>
        <v>0</v>
      </c>
      <c r="L32">
        <f>SUMIFS(GameLog!AT:AT,GameLog!$D:$D,'NYY F'!$A32,GameLog!$E:$E,INDEX(Positions!$A$1:$B$9,MATCH('NYY F'!$B32,Positions!$A$1:$A$9,0),2),GameLog!$C:$C,"NYY")</f>
        <v>0</v>
      </c>
      <c r="M32">
        <f>SUMIFS(GameLog!AU:AU,GameLog!$D:$D,'NYY F'!$A32,GameLog!$E:$E,INDEX(Positions!$A$1:$B$9,MATCH('NYY F'!$B32,Positions!$A$1:$A$9,0),2),GameLog!$C:$C,"NYY")</f>
        <v>0</v>
      </c>
      <c r="N32">
        <f>SUMIFS(GameLog!AV:AV,GameLog!$D:$D,'NYY F'!$A32,GameLog!$E:$E,INDEX(Positions!$A$1:$B$9,MATCH('NYY F'!$B32,Positions!$A$1:$A$9,0),2),GameLog!$C:$C,"NYY")</f>
        <v>0</v>
      </c>
      <c r="O32" s="8">
        <f t="shared" si="0"/>
        <v>0.8666666666666667</v>
      </c>
      <c r="P32" s="18" t="str">
        <f t="shared" si="1"/>
        <v/>
      </c>
      <c r="W32" s="15"/>
      <c r="X32" s="15"/>
    </row>
    <row r="33" spans="1:24">
      <c r="A33" t="s">
        <v>2990</v>
      </c>
      <c r="B33" t="s">
        <v>2411</v>
      </c>
      <c r="C33">
        <f>COUNTIFS(GameLog!D:D,'NYY F'!A33,GameLog!C:C,"NYY",GameLog!E:E,INDEX(Positions!$A$1:$B$9,MATCH('NYY F'!$B33,Positions!$A$1:$A$9,0),2))</f>
        <v>0</v>
      </c>
      <c r="D33">
        <f>SUMIFS(GameLog!F:F,GameLog!$D:$D,'NYY F'!A33,GameLog!$E:$E,INDEX(Positions!$A$1:$B$9,MATCH('NYY F'!$B33,Positions!$A$1:$A$9,0),2),GameLog!$C:$C,"NYY")</f>
        <v>0</v>
      </c>
      <c r="E33" s="12">
        <f>SUMIFS(GameLog!AM:AM,GameLog!$D:$D,'NYY F'!$A33,GameLog!$E:$E,INDEX(Positions!$A$1:$B$9,MATCH('NYY F'!$B33,Positions!$A$1:$A$9,0),2),GameLog!$C:$C,"NYY")</f>
        <v>0</v>
      </c>
      <c r="F33">
        <f>SUMIFS(GameLog!AN:AN,GameLog!$D:$D,'NYY F'!$A33,GameLog!$E:$E,INDEX(Positions!$A$1:$B$9,MATCH('NYY F'!$B33,Positions!$A$1:$A$9,0),2),GameLog!$C:$C,"NYY")</f>
        <v>0</v>
      </c>
      <c r="G33">
        <f>SUMIFS(GameLog!AO:AO,GameLog!$D:$D,'NYY F'!$A33,GameLog!$E:$E,INDEX(Positions!$A$1:$B$9,MATCH('NYY F'!$B33,Positions!$A$1:$A$9,0),2),GameLog!$C:$C,"NYY")</f>
        <v>0</v>
      </c>
      <c r="H33">
        <f>SUMIFS(GameLog!AP:AP,GameLog!$D:$D,'NYY F'!$A33,GameLog!$E:$E,INDEX(Positions!$A$1:$B$9,MATCH('NYY F'!$B33,Positions!$A$1:$A$9,0),2),GameLog!$C:$C,"NYY")</f>
        <v>0</v>
      </c>
      <c r="I33">
        <f>SUMIFS(GameLog!AQ:AQ,GameLog!$D:$D,'NYY F'!$A33,GameLog!$E:$E,INDEX(Positions!$A$1:$B$9,MATCH('NYY F'!$B33,Positions!$A$1:$A$9,0),2),GameLog!$C:$C,"NYY")</f>
        <v>0</v>
      </c>
      <c r="J33">
        <f>SUMIFS(GameLog!AR:AR,GameLog!$D:$D,'NYY F'!$A33,GameLog!$E:$E,INDEX(Positions!$A$1:$B$9,MATCH('NYY F'!$B33,Positions!$A$1:$A$9,0),2),GameLog!$C:$C,"NYY")</f>
        <v>0</v>
      </c>
      <c r="K33">
        <f>SUMIFS(GameLog!AS:AS,GameLog!$D:$D,'NYY F'!$A33,GameLog!$E:$E,INDEX(Positions!$A$1:$B$9,MATCH('NYY F'!$B33,Positions!$A$1:$A$9,0),2),GameLog!$C:$C,"NYY")</f>
        <v>0</v>
      </c>
      <c r="L33">
        <f>SUMIFS(GameLog!AT:AT,GameLog!$D:$D,'NYY F'!$A33,GameLog!$E:$E,INDEX(Positions!$A$1:$B$9,MATCH('NYY F'!$B33,Positions!$A$1:$A$9,0),2),GameLog!$C:$C,"NYY")</f>
        <v>0</v>
      </c>
      <c r="M33">
        <f>SUMIFS(GameLog!AU:AU,GameLog!$D:$D,'NYY F'!$A33,GameLog!$E:$E,INDEX(Positions!$A$1:$B$9,MATCH('NYY F'!$B33,Positions!$A$1:$A$9,0),2),GameLog!$C:$C,"NYY")</f>
        <v>0</v>
      </c>
      <c r="N33">
        <f>SUMIFS(GameLog!AV:AV,GameLog!$D:$D,'NYY F'!$A33,GameLog!$E:$E,INDEX(Positions!$A$1:$B$9,MATCH('NYY F'!$B33,Positions!$A$1:$A$9,0),2),GameLog!$C:$C,"NYY")</f>
        <v>0</v>
      </c>
      <c r="O33" s="8">
        <f t="shared" si="0"/>
        <v>0</v>
      </c>
      <c r="P33" s="18" t="str">
        <f t="shared" si="1"/>
        <v/>
      </c>
      <c r="W33" s="15"/>
      <c r="X33" s="15"/>
    </row>
    <row r="34" spans="1:24">
      <c r="A34" t="s">
        <v>2991</v>
      </c>
      <c r="B34" t="s">
        <v>2412</v>
      </c>
      <c r="C34">
        <f>COUNTIFS(GameLog!D:D,'NYY F'!A34,GameLog!C:C,"NYY",GameLog!E:E,INDEX(Positions!$A$1:$B$9,MATCH('NYY F'!$B34,Positions!$A$1:$A$9,0),2))</f>
        <v>0</v>
      </c>
      <c r="D34">
        <f>SUMIFS(GameLog!F:F,GameLog!$D:$D,'NYY F'!A34,GameLog!$E:$E,INDEX(Positions!$A$1:$B$9,MATCH('NYY F'!$B34,Positions!$A$1:$A$9,0),2),GameLog!$C:$C,"NYY")</f>
        <v>0</v>
      </c>
      <c r="E34" s="12">
        <f>SUMIFS(GameLog!AM:AM,GameLog!$D:$D,'NYY F'!$A34,GameLog!$E:$E,INDEX(Positions!$A$1:$B$9,MATCH('NYY F'!$B34,Positions!$A$1:$A$9,0),2),GameLog!$C:$C,"NYY")</f>
        <v>0</v>
      </c>
      <c r="F34">
        <f>SUMIFS(GameLog!AN:AN,GameLog!$D:$D,'NYY F'!$A34,GameLog!$E:$E,INDEX(Positions!$A$1:$B$9,MATCH('NYY F'!$B34,Positions!$A$1:$A$9,0),2),GameLog!$C:$C,"NYY")</f>
        <v>0</v>
      </c>
      <c r="G34">
        <f>SUMIFS(GameLog!AO:AO,GameLog!$D:$D,'NYY F'!$A34,GameLog!$E:$E,INDEX(Positions!$A$1:$B$9,MATCH('NYY F'!$B34,Positions!$A$1:$A$9,0),2),GameLog!$C:$C,"NYY")</f>
        <v>0</v>
      </c>
      <c r="H34">
        <f>SUMIFS(GameLog!AP:AP,GameLog!$D:$D,'NYY F'!$A34,GameLog!$E:$E,INDEX(Positions!$A$1:$B$9,MATCH('NYY F'!$B34,Positions!$A$1:$A$9,0),2),GameLog!$C:$C,"NYY")</f>
        <v>0</v>
      </c>
      <c r="I34">
        <f>SUMIFS(GameLog!AQ:AQ,GameLog!$D:$D,'NYY F'!$A34,GameLog!$E:$E,INDEX(Positions!$A$1:$B$9,MATCH('NYY F'!$B34,Positions!$A$1:$A$9,0),2),GameLog!$C:$C,"NYY")</f>
        <v>0</v>
      </c>
      <c r="J34">
        <f>SUMIFS(GameLog!AR:AR,GameLog!$D:$D,'NYY F'!$A34,GameLog!$E:$E,INDEX(Positions!$A$1:$B$9,MATCH('NYY F'!$B34,Positions!$A$1:$A$9,0),2),GameLog!$C:$C,"NYY")</f>
        <v>0</v>
      </c>
      <c r="K34">
        <f>SUMIFS(GameLog!AS:AS,GameLog!$D:$D,'NYY F'!$A34,GameLog!$E:$E,INDEX(Positions!$A$1:$B$9,MATCH('NYY F'!$B34,Positions!$A$1:$A$9,0),2),GameLog!$C:$C,"NYY")</f>
        <v>0</v>
      </c>
      <c r="L34">
        <f>SUMIFS(GameLog!AT:AT,GameLog!$D:$D,'NYY F'!$A34,GameLog!$E:$E,INDEX(Positions!$A$1:$B$9,MATCH('NYY F'!$B34,Positions!$A$1:$A$9,0),2),GameLog!$C:$C,"NYY")</f>
        <v>0</v>
      </c>
      <c r="M34">
        <f>SUMIFS(GameLog!AU:AU,GameLog!$D:$D,'NYY F'!$A34,GameLog!$E:$E,INDEX(Positions!$A$1:$B$9,MATCH('NYY F'!$B34,Positions!$A$1:$A$9,0),2),GameLog!$C:$C,"NYY")</f>
        <v>0</v>
      </c>
      <c r="N34">
        <f>SUMIFS(GameLog!AV:AV,GameLog!$D:$D,'NYY F'!$A34,GameLog!$E:$E,INDEX(Positions!$A$1:$B$9,MATCH('NYY F'!$B34,Positions!$A$1:$A$9,0),2),GameLog!$C:$C,"NYY")</f>
        <v>0</v>
      </c>
      <c r="O34" s="8">
        <f t="shared" si="0"/>
        <v>0</v>
      </c>
      <c r="P34" s="18" t="str">
        <f t="shared" si="1"/>
        <v/>
      </c>
      <c r="W34" s="15"/>
      <c r="X34" s="15"/>
    </row>
    <row r="35" spans="1:24">
      <c r="A35" t="s">
        <v>2981</v>
      </c>
      <c r="B35" t="s">
        <v>2412</v>
      </c>
      <c r="C35">
        <f>COUNTIFS(GameLog!D:D,'NYY F'!A35,GameLog!C:C,"NYY",GameLog!E:E,INDEX(Positions!$A$1:$B$9,MATCH('NYY F'!$B35,Positions!$A$1:$A$9,0),2))</f>
        <v>3</v>
      </c>
      <c r="D35">
        <f>SUMIFS(GameLog!F:F,GameLog!$D:$D,'NYY F'!A35,GameLog!$E:$E,INDEX(Positions!$A$1:$B$9,MATCH('NYY F'!$B35,Positions!$A$1:$A$9,0),2),GameLog!$C:$C,"NYY")</f>
        <v>3</v>
      </c>
      <c r="E35" s="12">
        <f>SUMIFS(GameLog!AM:AM,GameLog!$D:$D,'NYY F'!$A35,GameLog!$E:$E,INDEX(Positions!$A$1:$B$9,MATCH('NYY F'!$B35,Positions!$A$1:$A$9,0),2),GameLog!$C:$C,"NYY")</f>
        <v>25</v>
      </c>
      <c r="F35">
        <f>SUMIFS(GameLog!AN:AN,GameLog!$D:$D,'NYY F'!$A35,GameLog!$E:$E,INDEX(Positions!$A$1:$B$9,MATCH('NYY F'!$B35,Positions!$A$1:$A$9,0),2),GameLog!$C:$C,"NYY")</f>
        <v>1</v>
      </c>
      <c r="G35">
        <f>SUMIFS(GameLog!AO:AO,GameLog!$D:$D,'NYY F'!$A35,GameLog!$E:$E,INDEX(Positions!$A$1:$B$9,MATCH('NYY F'!$B35,Positions!$A$1:$A$9,0),2),GameLog!$C:$C,"NYY")</f>
        <v>1</v>
      </c>
      <c r="H35">
        <f>SUMIFS(GameLog!AP:AP,GameLog!$D:$D,'NYY F'!$A35,GameLog!$E:$E,INDEX(Positions!$A$1:$B$9,MATCH('NYY F'!$B35,Positions!$A$1:$A$9,0),2),GameLog!$C:$C,"NYY")</f>
        <v>0</v>
      </c>
      <c r="I35">
        <f>SUMIFS(GameLog!AQ:AQ,GameLog!$D:$D,'NYY F'!$A35,GameLog!$E:$E,INDEX(Positions!$A$1:$B$9,MATCH('NYY F'!$B35,Positions!$A$1:$A$9,0),2),GameLog!$C:$C,"NYY")</f>
        <v>0</v>
      </c>
      <c r="J35">
        <f>SUMIFS(GameLog!AR:AR,GameLog!$D:$D,'NYY F'!$A35,GameLog!$E:$E,INDEX(Positions!$A$1:$B$9,MATCH('NYY F'!$B35,Positions!$A$1:$A$9,0),2),GameLog!$C:$C,"NYY")</f>
        <v>0</v>
      </c>
      <c r="K35">
        <f>SUMIFS(GameLog!AS:AS,GameLog!$D:$D,'NYY F'!$A35,GameLog!$E:$E,INDEX(Positions!$A$1:$B$9,MATCH('NYY F'!$B35,Positions!$A$1:$A$9,0),2),GameLog!$C:$C,"NYY")</f>
        <v>0</v>
      </c>
      <c r="L35">
        <f>SUMIFS(GameLog!AT:AT,GameLog!$D:$D,'NYY F'!$A35,GameLog!$E:$E,INDEX(Positions!$A$1:$B$9,MATCH('NYY F'!$B35,Positions!$A$1:$A$9,0),2),GameLog!$C:$C,"NYY")</f>
        <v>0</v>
      </c>
      <c r="M35">
        <f>SUMIFS(GameLog!AU:AU,GameLog!$D:$D,'NYY F'!$A35,GameLog!$E:$E,INDEX(Positions!$A$1:$B$9,MATCH('NYY F'!$B35,Positions!$A$1:$A$9,0),2),GameLog!$C:$C,"NYY")</f>
        <v>0</v>
      </c>
      <c r="N35">
        <f>SUMIFS(GameLog!AV:AV,GameLog!$D:$D,'NYY F'!$A35,GameLog!$E:$E,INDEX(Positions!$A$1:$B$9,MATCH('NYY F'!$B35,Positions!$A$1:$A$9,0),2),GameLog!$C:$C,"NYY")</f>
        <v>0</v>
      </c>
      <c r="O35" s="8">
        <f t="shared" si="0"/>
        <v>1</v>
      </c>
      <c r="P35" s="18" t="str">
        <f t="shared" si="1"/>
        <v/>
      </c>
      <c r="W35" s="15"/>
      <c r="X35" s="15"/>
    </row>
    <row r="36" spans="1:24">
      <c r="A36" t="s">
        <v>2993</v>
      </c>
      <c r="B36" t="s">
        <v>2412</v>
      </c>
      <c r="C36">
        <f>COUNTIFS(GameLog!D:D,'NYY F'!A36,GameLog!C:C,"NYY",GameLog!E:E,INDEX(Positions!$A$1:$B$9,MATCH('NYY F'!$B36,Positions!$A$1:$A$9,0),2))</f>
        <v>0</v>
      </c>
      <c r="D36">
        <f>SUMIFS(GameLog!F:F,GameLog!$D:$D,'NYY F'!A36,GameLog!$E:$E,INDEX(Positions!$A$1:$B$9,MATCH('NYY F'!$B36,Positions!$A$1:$A$9,0),2),GameLog!$C:$C,"NYY")</f>
        <v>0</v>
      </c>
      <c r="E36" s="12">
        <f>SUMIFS(GameLog!AM:AM,GameLog!$D:$D,'NYY F'!$A36,GameLog!$E:$E,INDEX(Positions!$A$1:$B$9,MATCH('NYY F'!$B36,Positions!$A$1:$A$9,0),2),GameLog!$C:$C,"NYY")</f>
        <v>0</v>
      </c>
      <c r="F36">
        <f>SUMIFS(GameLog!AN:AN,GameLog!$D:$D,'NYY F'!$A36,GameLog!$E:$E,INDEX(Positions!$A$1:$B$9,MATCH('NYY F'!$B36,Positions!$A$1:$A$9,0),2),GameLog!$C:$C,"NYY")</f>
        <v>0</v>
      </c>
      <c r="G36">
        <f>SUMIFS(GameLog!AO:AO,GameLog!$D:$D,'NYY F'!$A36,GameLog!$E:$E,INDEX(Positions!$A$1:$B$9,MATCH('NYY F'!$B36,Positions!$A$1:$A$9,0),2),GameLog!$C:$C,"NYY")</f>
        <v>0</v>
      </c>
      <c r="H36">
        <f>SUMIFS(GameLog!AP:AP,GameLog!$D:$D,'NYY F'!$A36,GameLog!$E:$E,INDEX(Positions!$A$1:$B$9,MATCH('NYY F'!$B36,Positions!$A$1:$A$9,0),2),GameLog!$C:$C,"NYY")</f>
        <v>0</v>
      </c>
      <c r="I36">
        <f>SUMIFS(GameLog!AQ:AQ,GameLog!$D:$D,'NYY F'!$A36,GameLog!$E:$E,INDEX(Positions!$A$1:$B$9,MATCH('NYY F'!$B36,Positions!$A$1:$A$9,0),2),GameLog!$C:$C,"NYY")</f>
        <v>0</v>
      </c>
      <c r="J36">
        <f>SUMIFS(GameLog!AR:AR,GameLog!$D:$D,'NYY F'!$A36,GameLog!$E:$E,INDEX(Positions!$A$1:$B$9,MATCH('NYY F'!$B36,Positions!$A$1:$A$9,0),2),GameLog!$C:$C,"NYY")</f>
        <v>0</v>
      </c>
      <c r="K36">
        <f>SUMIFS(GameLog!AS:AS,GameLog!$D:$D,'NYY F'!$A36,GameLog!$E:$E,INDEX(Positions!$A$1:$B$9,MATCH('NYY F'!$B36,Positions!$A$1:$A$9,0),2),GameLog!$C:$C,"NYY")</f>
        <v>0</v>
      </c>
      <c r="L36">
        <f>SUMIFS(GameLog!AT:AT,GameLog!$D:$D,'NYY F'!$A36,GameLog!$E:$E,INDEX(Positions!$A$1:$B$9,MATCH('NYY F'!$B36,Positions!$A$1:$A$9,0),2),GameLog!$C:$C,"NYY")</f>
        <v>0</v>
      </c>
      <c r="M36">
        <f>SUMIFS(GameLog!AU:AU,GameLog!$D:$D,'NYY F'!$A36,GameLog!$E:$E,INDEX(Positions!$A$1:$B$9,MATCH('NYY F'!$B36,Positions!$A$1:$A$9,0),2),GameLog!$C:$C,"NYY")</f>
        <v>0</v>
      </c>
      <c r="N36">
        <f>SUMIFS(GameLog!AV:AV,GameLog!$D:$D,'NYY F'!$A36,GameLog!$E:$E,INDEX(Positions!$A$1:$B$9,MATCH('NYY F'!$B36,Positions!$A$1:$A$9,0),2),GameLog!$C:$C,"NYY")</f>
        <v>0</v>
      </c>
      <c r="O36" s="8">
        <f t="shared" si="0"/>
        <v>0</v>
      </c>
      <c r="P36" s="18" t="str">
        <f t="shared" si="1"/>
        <v/>
      </c>
      <c r="W36" s="15"/>
      <c r="X36" s="15"/>
    </row>
    <row r="37" spans="1:24">
      <c r="A37" t="s">
        <v>2441</v>
      </c>
      <c r="B37" t="s">
        <v>2412</v>
      </c>
      <c r="C37">
        <f>COUNTIFS(GameLog!D:D,'NYY F'!A37,GameLog!C:C,"NYY",GameLog!E:E,INDEX(Positions!$A$1:$B$9,MATCH('NYY F'!$B37,Positions!$A$1:$A$9,0),2))</f>
        <v>0</v>
      </c>
      <c r="D37">
        <f>SUMIFS(GameLog!F:F,GameLog!$D:$D,'NYY F'!A37,GameLog!$E:$E,INDEX(Positions!$A$1:$B$9,MATCH('NYY F'!$B37,Positions!$A$1:$A$9,0),2),GameLog!$C:$C,"NYY")</f>
        <v>0</v>
      </c>
      <c r="E37" s="12">
        <f>SUMIFS(GameLog!AM:AM,GameLog!$D:$D,'NYY F'!$A37,GameLog!$E:$E,INDEX(Positions!$A$1:$B$9,MATCH('NYY F'!$B37,Positions!$A$1:$A$9,0),2),GameLog!$C:$C,"NYY")</f>
        <v>0</v>
      </c>
      <c r="F37">
        <f>SUMIFS(GameLog!AN:AN,GameLog!$D:$D,'NYY F'!$A37,GameLog!$E:$E,INDEX(Positions!$A$1:$B$9,MATCH('NYY F'!$B37,Positions!$A$1:$A$9,0),2),GameLog!$C:$C,"NYY")</f>
        <v>0</v>
      </c>
      <c r="G37">
        <f>SUMIFS(GameLog!AO:AO,GameLog!$D:$D,'NYY F'!$A37,GameLog!$E:$E,INDEX(Positions!$A$1:$B$9,MATCH('NYY F'!$B37,Positions!$A$1:$A$9,0),2),GameLog!$C:$C,"NYY")</f>
        <v>0</v>
      </c>
      <c r="H37">
        <f>SUMIFS(GameLog!AP:AP,GameLog!$D:$D,'NYY F'!$A37,GameLog!$E:$E,INDEX(Positions!$A$1:$B$9,MATCH('NYY F'!$B37,Positions!$A$1:$A$9,0),2),GameLog!$C:$C,"NYY")</f>
        <v>0</v>
      </c>
      <c r="I37">
        <f>SUMIFS(GameLog!AQ:AQ,GameLog!$D:$D,'NYY F'!$A37,GameLog!$E:$E,INDEX(Positions!$A$1:$B$9,MATCH('NYY F'!$B37,Positions!$A$1:$A$9,0),2),GameLog!$C:$C,"NYY")</f>
        <v>0</v>
      </c>
      <c r="J37">
        <f>SUMIFS(GameLog!AR:AR,GameLog!$D:$D,'NYY F'!$A37,GameLog!$E:$E,INDEX(Positions!$A$1:$B$9,MATCH('NYY F'!$B37,Positions!$A$1:$A$9,0),2),GameLog!$C:$C,"NYY")</f>
        <v>0</v>
      </c>
      <c r="K37">
        <f>SUMIFS(GameLog!AS:AS,GameLog!$D:$D,'NYY F'!$A37,GameLog!$E:$E,INDEX(Positions!$A$1:$B$9,MATCH('NYY F'!$B37,Positions!$A$1:$A$9,0),2),GameLog!$C:$C,"NYY")</f>
        <v>0</v>
      </c>
      <c r="L37">
        <f>SUMIFS(GameLog!AT:AT,GameLog!$D:$D,'NYY F'!$A37,GameLog!$E:$E,INDEX(Positions!$A$1:$B$9,MATCH('NYY F'!$B37,Positions!$A$1:$A$9,0),2),GameLog!$C:$C,"NYY")</f>
        <v>0</v>
      </c>
      <c r="M37">
        <f>SUMIFS(GameLog!AU:AU,GameLog!$D:$D,'NYY F'!$A37,GameLog!$E:$E,INDEX(Positions!$A$1:$B$9,MATCH('NYY F'!$B37,Positions!$A$1:$A$9,0),2),GameLog!$C:$C,"NYY")</f>
        <v>0</v>
      </c>
      <c r="N37">
        <f>SUMIFS(GameLog!AV:AV,GameLog!$D:$D,'NYY F'!$A37,GameLog!$E:$E,INDEX(Positions!$A$1:$B$9,MATCH('NYY F'!$B37,Positions!$A$1:$A$9,0),2),GameLog!$C:$C,"NYY")</f>
        <v>0</v>
      </c>
      <c r="O37" s="8">
        <f t="shared" si="0"/>
        <v>0</v>
      </c>
      <c r="P37" s="18" t="str">
        <f t="shared" si="1"/>
        <v/>
      </c>
      <c r="W37" s="15"/>
      <c r="X37" s="15"/>
    </row>
    <row r="38" spans="1:24">
      <c r="A38" t="s">
        <v>2994</v>
      </c>
      <c r="B38" t="s">
        <v>2412</v>
      </c>
      <c r="C38">
        <f>COUNTIFS(GameLog!D:D,'NYY F'!A38,GameLog!C:C,"NYY",GameLog!E:E,INDEX(Positions!$A$1:$B$9,MATCH('NYY F'!$B38,Positions!$A$1:$A$9,0),2))</f>
        <v>0</v>
      </c>
      <c r="D38">
        <f>SUMIFS(GameLog!F:F,GameLog!$D:$D,'NYY F'!A38,GameLog!$E:$E,INDEX(Positions!$A$1:$B$9,MATCH('NYY F'!$B38,Positions!$A$1:$A$9,0),2),GameLog!$C:$C,"NYY")</f>
        <v>0</v>
      </c>
      <c r="E38" s="12">
        <f>SUMIFS(GameLog!AM:AM,GameLog!$D:$D,'NYY F'!$A38,GameLog!$E:$E,INDEX(Positions!$A$1:$B$9,MATCH('NYY F'!$B38,Positions!$A$1:$A$9,0),2),GameLog!$C:$C,"NYY")</f>
        <v>0</v>
      </c>
      <c r="F38">
        <f>SUMIFS(GameLog!AN:AN,GameLog!$D:$D,'NYY F'!$A38,GameLog!$E:$E,INDEX(Positions!$A$1:$B$9,MATCH('NYY F'!$B38,Positions!$A$1:$A$9,0),2),GameLog!$C:$C,"NYY")</f>
        <v>0</v>
      </c>
      <c r="G38">
        <f>SUMIFS(GameLog!AO:AO,GameLog!$D:$D,'NYY F'!$A38,GameLog!$E:$E,INDEX(Positions!$A$1:$B$9,MATCH('NYY F'!$B38,Positions!$A$1:$A$9,0),2),GameLog!$C:$C,"NYY")</f>
        <v>0</v>
      </c>
      <c r="H38">
        <f>SUMIFS(GameLog!AP:AP,GameLog!$D:$D,'NYY F'!$A38,GameLog!$E:$E,INDEX(Positions!$A$1:$B$9,MATCH('NYY F'!$B38,Positions!$A$1:$A$9,0),2),GameLog!$C:$C,"NYY")</f>
        <v>0</v>
      </c>
      <c r="I38">
        <f>SUMIFS(GameLog!AQ:AQ,GameLog!$D:$D,'NYY F'!$A38,GameLog!$E:$E,INDEX(Positions!$A$1:$B$9,MATCH('NYY F'!$B38,Positions!$A$1:$A$9,0),2),GameLog!$C:$C,"NYY")</f>
        <v>0</v>
      </c>
      <c r="J38">
        <f>SUMIFS(GameLog!AR:AR,GameLog!$D:$D,'NYY F'!$A38,GameLog!$E:$E,INDEX(Positions!$A$1:$B$9,MATCH('NYY F'!$B38,Positions!$A$1:$A$9,0),2),GameLog!$C:$C,"NYY")</f>
        <v>0</v>
      </c>
      <c r="K38">
        <f>SUMIFS(GameLog!AS:AS,GameLog!$D:$D,'NYY F'!$A38,GameLog!$E:$E,INDEX(Positions!$A$1:$B$9,MATCH('NYY F'!$B38,Positions!$A$1:$A$9,0),2),GameLog!$C:$C,"NYY")</f>
        <v>0</v>
      </c>
      <c r="L38">
        <f>SUMIFS(GameLog!AT:AT,GameLog!$D:$D,'NYY F'!$A38,GameLog!$E:$E,INDEX(Positions!$A$1:$B$9,MATCH('NYY F'!$B38,Positions!$A$1:$A$9,0),2),GameLog!$C:$C,"NYY")</f>
        <v>0</v>
      </c>
      <c r="M38">
        <f>SUMIFS(GameLog!AU:AU,GameLog!$D:$D,'NYY F'!$A38,GameLog!$E:$E,INDEX(Positions!$A$1:$B$9,MATCH('NYY F'!$B38,Positions!$A$1:$A$9,0),2),GameLog!$C:$C,"NYY")</f>
        <v>0</v>
      </c>
      <c r="N38">
        <f>SUMIFS(GameLog!AV:AV,GameLog!$D:$D,'NYY F'!$A38,GameLog!$E:$E,INDEX(Positions!$A$1:$B$9,MATCH('NYY F'!$B38,Positions!$A$1:$A$9,0),2),GameLog!$C:$C,"NYY")</f>
        <v>0</v>
      </c>
      <c r="O38" s="8">
        <f t="shared" si="0"/>
        <v>0</v>
      </c>
      <c r="P38" s="18" t="str">
        <f t="shared" si="1"/>
        <v/>
      </c>
      <c r="W38" s="15"/>
      <c r="X38" s="15"/>
    </row>
    <row r="39" spans="1:24">
      <c r="A39" t="s">
        <v>2990</v>
      </c>
      <c r="B39" t="s">
        <v>2412</v>
      </c>
      <c r="C39">
        <f>COUNTIFS(GameLog!D:D,'NYY F'!A39,GameLog!C:C,"NYY",GameLog!E:E,INDEX(Positions!$A$1:$B$9,MATCH('NYY F'!$B39,Positions!$A$1:$A$9,0),2))</f>
        <v>0</v>
      </c>
      <c r="D39">
        <f>SUMIFS(GameLog!F:F,GameLog!$D:$D,'NYY F'!A39,GameLog!$E:$E,INDEX(Positions!$A$1:$B$9,MATCH('NYY F'!$B39,Positions!$A$1:$A$9,0),2),GameLog!$C:$C,"NYY")</f>
        <v>0</v>
      </c>
      <c r="E39" s="12">
        <f>SUMIFS(GameLog!AM:AM,GameLog!$D:$D,'NYY F'!$A39,GameLog!$E:$E,INDEX(Positions!$A$1:$B$9,MATCH('NYY F'!$B39,Positions!$A$1:$A$9,0),2),GameLog!$C:$C,"NYY")</f>
        <v>0</v>
      </c>
      <c r="F39">
        <f>SUMIFS(GameLog!AN:AN,GameLog!$D:$D,'NYY F'!$A39,GameLog!$E:$E,INDEX(Positions!$A$1:$B$9,MATCH('NYY F'!$B39,Positions!$A$1:$A$9,0),2),GameLog!$C:$C,"NYY")</f>
        <v>0</v>
      </c>
      <c r="G39">
        <f>SUMIFS(GameLog!AO:AO,GameLog!$D:$D,'NYY F'!$A39,GameLog!$E:$E,INDEX(Positions!$A$1:$B$9,MATCH('NYY F'!$B39,Positions!$A$1:$A$9,0),2),GameLog!$C:$C,"NYY")</f>
        <v>0</v>
      </c>
      <c r="H39">
        <f>SUMIFS(GameLog!AP:AP,GameLog!$D:$D,'NYY F'!$A39,GameLog!$E:$E,INDEX(Positions!$A$1:$B$9,MATCH('NYY F'!$B39,Positions!$A$1:$A$9,0),2),GameLog!$C:$C,"NYY")</f>
        <v>0</v>
      </c>
      <c r="I39">
        <f>SUMIFS(GameLog!AQ:AQ,GameLog!$D:$D,'NYY F'!$A39,GameLog!$E:$E,INDEX(Positions!$A$1:$B$9,MATCH('NYY F'!$B39,Positions!$A$1:$A$9,0),2),GameLog!$C:$C,"NYY")</f>
        <v>0</v>
      </c>
      <c r="J39">
        <f>SUMIFS(GameLog!AR:AR,GameLog!$D:$D,'NYY F'!$A39,GameLog!$E:$E,INDEX(Positions!$A$1:$B$9,MATCH('NYY F'!$B39,Positions!$A$1:$A$9,0),2),GameLog!$C:$C,"NYY")</f>
        <v>0</v>
      </c>
      <c r="K39">
        <f>SUMIFS(GameLog!AS:AS,GameLog!$D:$D,'NYY F'!$A39,GameLog!$E:$E,INDEX(Positions!$A$1:$B$9,MATCH('NYY F'!$B39,Positions!$A$1:$A$9,0),2),GameLog!$C:$C,"NYY")</f>
        <v>0</v>
      </c>
      <c r="L39">
        <f>SUMIFS(GameLog!AT:AT,GameLog!$D:$D,'NYY F'!$A39,GameLog!$E:$E,INDEX(Positions!$A$1:$B$9,MATCH('NYY F'!$B39,Positions!$A$1:$A$9,0),2),GameLog!$C:$C,"NYY")</f>
        <v>0</v>
      </c>
      <c r="M39">
        <f>SUMIFS(GameLog!AU:AU,GameLog!$D:$D,'NYY F'!$A39,GameLog!$E:$E,INDEX(Positions!$A$1:$B$9,MATCH('NYY F'!$B39,Positions!$A$1:$A$9,0),2),GameLog!$C:$C,"NYY")</f>
        <v>0</v>
      </c>
      <c r="N39">
        <f>SUMIFS(GameLog!AV:AV,GameLog!$D:$D,'NYY F'!$A39,GameLog!$E:$E,INDEX(Positions!$A$1:$B$9,MATCH('NYY F'!$B39,Positions!$A$1:$A$9,0),2),GameLog!$C:$C,"NYY")</f>
        <v>0</v>
      </c>
      <c r="O39" s="8">
        <f t="shared" si="0"/>
        <v>0</v>
      </c>
      <c r="P39" s="18" t="str">
        <f t="shared" si="1"/>
        <v/>
      </c>
      <c r="W39" s="15"/>
      <c r="X39" s="15"/>
    </row>
    <row r="40" spans="1:24">
      <c r="A40" t="s">
        <v>2991</v>
      </c>
      <c r="B40" t="s">
        <v>2432</v>
      </c>
      <c r="C40">
        <f>COUNTIFS(GameLog!D:D,'NYY F'!A40,GameLog!C:C,"NYY",GameLog!E:E,INDEX(Positions!$A$1:$B$9,MATCH('NYY F'!$B40,Positions!$A$1:$A$9,0),2))</f>
        <v>0</v>
      </c>
      <c r="D40">
        <f>SUMIFS(GameLog!F:F,GameLog!$D:$D,'NYY F'!A40,GameLog!$E:$E,INDEX(Positions!$A$1:$B$9,MATCH('NYY F'!$B40,Positions!$A$1:$A$9,0),2),GameLog!$C:$C,"NYY")</f>
        <v>0</v>
      </c>
      <c r="E40" s="12">
        <f>SUMIFS(GameLog!AM:AM,GameLog!$D:$D,'NYY F'!$A40,GameLog!$E:$E,INDEX(Positions!$A$1:$B$9,MATCH('NYY F'!$B40,Positions!$A$1:$A$9,0),2),GameLog!$C:$C,"NYY")</f>
        <v>0</v>
      </c>
      <c r="F40">
        <f>SUMIFS(GameLog!AN:AN,GameLog!$D:$D,'NYY F'!$A40,GameLog!$E:$E,INDEX(Positions!$A$1:$B$9,MATCH('NYY F'!$B40,Positions!$A$1:$A$9,0),2),GameLog!$C:$C,"NYY")</f>
        <v>0</v>
      </c>
      <c r="G40">
        <f>SUMIFS(GameLog!AO:AO,GameLog!$D:$D,'NYY F'!$A40,GameLog!$E:$E,INDEX(Positions!$A$1:$B$9,MATCH('NYY F'!$B40,Positions!$A$1:$A$9,0),2),GameLog!$C:$C,"NYY")</f>
        <v>0</v>
      </c>
      <c r="H40">
        <f>SUMIFS(GameLog!AP:AP,GameLog!$D:$D,'NYY F'!$A40,GameLog!$E:$E,INDEX(Positions!$A$1:$B$9,MATCH('NYY F'!$B40,Positions!$A$1:$A$9,0),2),GameLog!$C:$C,"NYY")</f>
        <v>0</v>
      </c>
      <c r="I40">
        <f>SUMIFS(GameLog!AQ:AQ,GameLog!$D:$D,'NYY F'!$A40,GameLog!$E:$E,INDEX(Positions!$A$1:$B$9,MATCH('NYY F'!$B40,Positions!$A$1:$A$9,0),2),GameLog!$C:$C,"NYY")</f>
        <v>0</v>
      </c>
      <c r="J40">
        <f>SUMIFS(GameLog!AR:AR,GameLog!$D:$D,'NYY F'!$A40,GameLog!$E:$E,INDEX(Positions!$A$1:$B$9,MATCH('NYY F'!$B40,Positions!$A$1:$A$9,0),2),GameLog!$C:$C,"NYY")</f>
        <v>0</v>
      </c>
      <c r="K40">
        <f>SUMIFS(GameLog!AS:AS,GameLog!$D:$D,'NYY F'!$A40,GameLog!$E:$E,INDEX(Positions!$A$1:$B$9,MATCH('NYY F'!$B40,Positions!$A$1:$A$9,0),2),GameLog!$C:$C,"NYY")</f>
        <v>0</v>
      </c>
      <c r="L40">
        <f>SUMIFS(GameLog!AT:AT,GameLog!$D:$D,'NYY F'!$A40,GameLog!$E:$E,INDEX(Positions!$A$1:$B$9,MATCH('NYY F'!$B40,Positions!$A$1:$A$9,0),2),GameLog!$C:$C,"NYY")</f>
        <v>0</v>
      </c>
      <c r="M40">
        <f>SUMIFS(GameLog!AU:AU,GameLog!$D:$D,'NYY F'!$A40,GameLog!$E:$E,INDEX(Positions!$A$1:$B$9,MATCH('NYY F'!$B40,Positions!$A$1:$A$9,0),2),GameLog!$C:$C,"NYY")</f>
        <v>0</v>
      </c>
      <c r="N40">
        <f>SUMIFS(GameLog!AV:AV,GameLog!$D:$D,'NYY F'!$A40,GameLog!$E:$E,INDEX(Positions!$A$1:$B$9,MATCH('NYY F'!$B40,Positions!$A$1:$A$9,0),2),GameLog!$C:$C,"NYY")</f>
        <v>0</v>
      </c>
      <c r="O40" s="8">
        <f t="shared" si="0"/>
        <v>0</v>
      </c>
      <c r="P40" s="18" t="str">
        <f t="shared" si="1"/>
        <v/>
      </c>
      <c r="W40" s="15"/>
      <c r="X40" s="15"/>
    </row>
    <row r="41" spans="1:24">
      <c r="A41" t="s">
        <v>2982</v>
      </c>
      <c r="B41" t="s">
        <v>2432</v>
      </c>
      <c r="C41">
        <f>COUNTIFS(GameLog!D:D,'NYY F'!A41,GameLog!C:C,"NYY",GameLog!E:E,INDEX(Positions!$A$1:$B$9,MATCH('NYY F'!$B41,Positions!$A$1:$A$9,0),2))</f>
        <v>3</v>
      </c>
      <c r="D41">
        <f>SUMIFS(GameLog!F:F,GameLog!$D:$D,'NYY F'!A41,GameLog!$E:$E,INDEX(Positions!$A$1:$B$9,MATCH('NYY F'!$B41,Positions!$A$1:$A$9,0),2),GameLog!$C:$C,"NYY")</f>
        <v>3</v>
      </c>
      <c r="E41" s="12">
        <f>SUMIFS(GameLog!AM:AM,GameLog!$D:$D,'NYY F'!$A41,GameLog!$E:$E,INDEX(Positions!$A$1:$B$9,MATCH('NYY F'!$B41,Positions!$A$1:$A$9,0),2),GameLog!$C:$C,"NYY")</f>
        <v>25</v>
      </c>
      <c r="F41">
        <f>SUMIFS(GameLog!AN:AN,GameLog!$D:$D,'NYY F'!$A41,GameLog!$E:$E,INDEX(Positions!$A$1:$B$9,MATCH('NYY F'!$B41,Positions!$A$1:$A$9,0),2),GameLog!$C:$C,"NYY")</f>
        <v>3</v>
      </c>
      <c r="G41">
        <f>SUMIFS(GameLog!AO:AO,GameLog!$D:$D,'NYY F'!$A41,GameLog!$E:$E,INDEX(Positions!$A$1:$B$9,MATCH('NYY F'!$B41,Positions!$A$1:$A$9,0),2),GameLog!$C:$C,"NYY")</f>
        <v>4</v>
      </c>
      <c r="H41">
        <f>SUMIFS(GameLog!AP:AP,GameLog!$D:$D,'NYY F'!$A41,GameLog!$E:$E,INDEX(Positions!$A$1:$B$9,MATCH('NYY F'!$B41,Positions!$A$1:$A$9,0),2),GameLog!$C:$C,"NYY")</f>
        <v>0</v>
      </c>
      <c r="I41">
        <f>SUMIFS(GameLog!AQ:AQ,GameLog!$D:$D,'NYY F'!$A41,GameLog!$E:$E,INDEX(Positions!$A$1:$B$9,MATCH('NYY F'!$B41,Positions!$A$1:$A$9,0),2),GameLog!$C:$C,"NYY")</f>
        <v>2</v>
      </c>
      <c r="J41">
        <f>SUMIFS(GameLog!AR:AR,GameLog!$D:$D,'NYY F'!$A41,GameLog!$E:$E,INDEX(Positions!$A$1:$B$9,MATCH('NYY F'!$B41,Positions!$A$1:$A$9,0),2),GameLog!$C:$C,"NYY")</f>
        <v>0</v>
      </c>
      <c r="K41">
        <f>SUMIFS(GameLog!AS:AS,GameLog!$D:$D,'NYY F'!$A41,GameLog!$E:$E,INDEX(Positions!$A$1:$B$9,MATCH('NYY F'!$B41,Positions!$A$1:$A$9,0),2),GameLog!$C:$C,"NYY")</f>
        <v>0</v>
      </c>
      <c r="L41">
        <f>SUMIFS(GameLog!AT:AT,GameLog!$D:$D,'NYY F'!$A41,GameLog!$E:$E,INDEX(Positions!$A$1:$B$9,MATCH('NYY F'!$B41,Positions!$A$1:$A$9,0),2),GameLog!$C:$C,"NYY")</f>
        <v>0</v>
      </c>
      <c r="M41">
        <f>SUMIFS(GameLog!AU:AU,GameLog!$D:$D,'NYY F'!$A41,GameLog!$E:$E,INDEX(Positions!$A$1:$B$9,MATCH('NYY F'!$B41,Positions!$A$1:$A$9,0),2),GameLog!$C:$C,"NYY")</f>
        <v>0</v>
      </c>
      <c r="N41">
        <f>SUMIFS(GameLog!AV:AV,GameLog!$D:$D,'NYY F'!$A41,GameLog!$E:$E,INDEX(Positions!$A$1:$B$9,MATCH('NYY F'!$B41,Positions!$A$1:$A$9,0),2),GameLog!$C:$C,"NYY")</f>
        <v>0</v>
      </c>
      <c r="O41" s="8">
        <f t="shared" si="0"/>
        <v>1</v>
      </c>
      <c r="P41" s="18" t="str">
        <f t="shared" si="1"/>
        <v/>
      </c>
      <c r="W41" s="15"/>
      <c r="X41" s="15"/>
    </row>
    <row r="42" spans="1:24">
      <c r="A42" t="s">
        <v>2990</v>
      </c>
      <c r="B42" t="s">
        <v>2432</v>
      </c>
      <c r="C42">
        <f>COUNTIFS(GameLog!D:D,'NYY F'!A42,GameLog!C:C,"NYY",GameLog!E:E,INDEX(Positions!$A$1:$B$9,MATCH('NYY F'!$B42,Positions!$A$1:$A$9,0),2))</f>
        <v>0</v>
      </c>
      <c r="D42">
        <f>SUMIFS(GameLog!F:F,GameLog!$D:$D,'NYY F'!A42,GameLog!$E:$E,INDEX(Positions!$A$1:$B$9,MATCH('NYY F'!$B42,Positions!$A$1:$A$9,0),2),GameLog!$C:$C,"NYY")</f>
        <v>0</v>
      </c>
      <c r="E42" s="12">
        <f>SUMIFS(GameLog!AM:AM,GameLog!$D:$D,'NYY F'!$A42,GameLog!$E:$E,INDEX(Positions!$A$1:$B$9,MATCH('NYY F'!$B42,Positions!$A$1:$A$9,0),2),GameLog!$C:$C,"NYY")</f>
        <v>0</v>
      </c>
      <c r="F42">
        <f>SUMIFS(GameLog!AN:AN,GameLog!$D:$D,'NYY F'!$A42,GameLog!$E:$E,INDEX(Positions!$A$1:$B$9,MATCH('NYY F'!$B42,Positions!$A$1:$A$9,0),2),GameLog!$C:$C,"NYY")</f>
        <v>0</v>
      </c>
      <c r="G42">
        <f>SUMIFS(GameLog!AO:AO,GameLog!$D:$D,'NYY F'!$A42,GameLog!$E:$E,INDEX(Positions!$A$1:$B$9,MATCH('NYY F'!$B42,Positions!$A$1:$A$9,0),2),GameLog!$C:$C,"NYY")</f>
        <v>0</v>
      </c>
      <c r="H42">
        <f>SUMIFS(GameLog!AP:AP,GameLog!$D:$D,'NYY F'!$A42,GameLog!$E:$E,INDEX(Positions!$A$1:$B$9,MATCH('NYY F'!$B42,Positions!$A$1:$A$9,0),2),GameLog!$C:$C,"NYY")</f>
        <v>0</v>
      </c>
      <c r="I42">
        <f>SUMIFS(GameLog!AQ:AQ,GameLog!$D:$D,'NYY F'!$A42,GameLog!$E:$E,INDEX(Positions!$A$1:$B$9,MATCH('NYY F'!$B42,Positions!$A$1:$A$9,0),2),GameLog!$C:$C,"NYY")</f>
        <v>0</v>
      </c>
      <c r="J42">
        <f>SUMIFS(GameLog!AR:AR,GameLog!$D:$D,'NYY F'!$A42,GameLog!$E:$E,INDEX(Positions!$A$1:$B$9,MATCH('NYY F'!$B42,Positions!$A$1:$A$9,0),2),GameLog!$C:$C,"NYY")</f>
        <v>0</v>
      </c>
      <c r="K42">
        <f>SUMIFS(GameLog!AS:AS,GameLog!$D:$D,'NYY F'!$A42,GameLog!$E:$E,INDEX(Positions!$A$1:$B$9,MATCH('NYY F'!$B42,Positions!$A$1:$A$9,0),2),GameLog!$C:$C,"NYY")</f>
        <v>0</v>
      </c>
      <c r="L42">
        <f>SUMIFS(GameLog!AT:AT,GameLog!$D:$D,'NYY F'!$A42,GameLog!$E:$E,INDEX(Positions!$A$1:$B$9,MATCH('NYY F'!$B42,Positions!$A$1:$A$9,0),2),GameLog!$C:$C,"NYY")</f>
        <v>0</v>
      </c>
      <c r="M42">
        <f>SUMIFS(GameLog!AU:AU,GameLog!$D:$D,'NYY F'!$A42,GameLog!$E:$E,INDEX(Positions!$A$1:$B$9,MATCH('NYY F'!$B42,Positions!$A$1:$A$9,0),2),GameLog!$C:$C,"NYY")</f>
        <v>0</v>
      </c>
      <c r="N42">
        <f>SUMIFS(GameLog!AV:AV,GameLog!$D:$D,'NYY F'!$A42,GameLog!$E:$E,INDEX(Positions!$A$1:$B$9,MATCH('NYY F'!$B42,Positions!$A$1:$A$9,0),2),GameLog!$C:$C,"NYY")</f>
        <v>0</v>
      </c>
      <c r="O42" s="8">
        <f t="shared" si="0"/>
        <v>0</v>
      </c>
      <c r="P42" s="18" t="str">
        <f t="shared" si="1"/>
        <v/>
      </c>
      <c r="W42" s="15"/>
      <c r="X42" s="15"/>
    </row>
    <row r="43" spans="1:24">
      <c r="A43" t="s">
        <v>2995</v>
      </c>
      <c r="B43" t="s">
        <v>2432</v>
      </c>
      <c r="C43">
        <f>COUNTIFS(GameLog!D:D,'NYY F'!A43,GameLog!C:C,"NYY",GameLog!E:E,INDEX(Positions!$A$1:$B$9,MATCH('NYY F'!$B43,Positions!$A$1:$A$9,0),2))</f>
        <v>0</v>
      </c>
      <c r="D43">
        <f>SUMIFS(GameLog!F:F,GameLog!$D:$D,'NYY F'!A43,GameLog!$E:$E,INDEX(Positions!$A$1:$B$9,MATCH('NYY F'!$B43,Positions!$A$1:$A$9,0),2),GameLog!$C:$C,"NYY")</f>
        <v>0</v>
      </c>
      <c r="E43" s="12">
        <f>SUMIFS(GameLog!AM:AM,GameLog!$D:$D,'NYY F'!$A43,GameLog!$E:$E,INDEX(Positions!$A$1:$B$9,MATCH('NYY F'!$B43,Positions!$A$1:$A$9,0),2),GameLog!$C:$C,"NYY")</f>
        <v>0</v>
      </c>
      <c r="F43">
        <f>SUMIFS(GameLog!AN:AN,GameLog!$D:$D,'NYY F'!$A43,GameLog!$E:$E,INDEX(Positions!$A$1:$B$9,MATCH('NYY F'!$B43,Positions!$A$1:$A$9,0),2),GameLog!$C:$C,"NYY")</f>
        <v>0</v>
      </c>
      <c r="G43">
        <f>SUMIFS(GameLog!AO:AO,GameLog!$D:$D,'NYY F'!$A43,GameLog!$E:$E,INDEX(Positions!$A$1:$B$9,MATCH('NYY F'!$B43,Positions!$A$1:$A$9,0),2),GameLog!$C:$C,"NYY")</f>
        <v>0</v>
      </c>
      <c r="H43">
        <f>SUMIFS(GameLog!AP:AP,GameLog!$D:$D,'NYY F'!$A43,GameLog!$E:$E,INDEX(Positions!$A$1:$B$9,MATCH('NYY F'!$B43,Positions!$A$1:$A$9,0),2),GameLog!$C:$C,"NYY")</f>
        <v>0</v>
      </c>
      <c r="I43">
        <f>SUMIFS(GameLog!AQ:AQ,GameLog!$D:$D,'NYY F'!$A43,GameLog!$E:$E,INDEX(Positions!$A$1:$B$9,MATCH('NYY F'!$B43,Positions!$A$1:$A$9,0),2),GameLog!$C:$C,"NYY")</f>
        <v>0</v>
      </c>
      <c r="J43">
        <f>SUMIFS(GameLog!AR:AR,GameLog!$D:$D,'NYY F'!$A43,GameLog!$E:$E,INDEX(Positions!$A$1:$B$9,MATCH('NYY F'!$B43,Positions!$A$1:$A$9,0),2),GameLog!$C:$C,"NYY")</f>
        <v>0</v>
      </c>
      <c r="K43">
        <f>SUMIFS(GameLog!AS:AS,GameLog!$D:$D,'NYY F'!$A43,GameLog!$E:$E,INDEX(Positions!$A$1:$B$9,MATCH('NYY F'!$B43,Positions!$A$1:$A$9,0),2),GameLog!$C:$C,"NYY")</f>
        <v>0</v>
      </c>
      <c r="L43">
        <f>SUMIFS(GameLog!AT:AT,GameLog!$D:$D,'NYY F'!$A43,GameLog!$E:$E,INDEX(Positions!$A$1:$B$9,MATCH('NYY F'!$B43,Positions!$A$1:$A$9,0),2),GameLog!$C:$C,"NYY")</f>
        <v>0</v>
      </c>
      <c r="M43">
        <f>SUMIFS(GameLog!AU:AU,GameLog!$D:$D,'NYY F'!$A43,GameLog!$E:$E,INDEX(Positions!$A$1:$B$9,MATCH('NYY F'!$B43,Positions!$A$1:$A$9,0),2),GameLog!$C:$C,"NYY")</f>
        <v>0</v>
      </c>
      <c r="N43">
        <f>SUMIFS(GameLog!AV:AV,GameLog!$D:$D,'NYY F'!$A43,GameLog!$E:$E,INDEX(Positions!$A$1:$B$9,MATCH('NYY F'!$B43,Positions!$A$1:$A$9,0),2),GameLog!$C:$C,"NYY")</f>
        <v>0</v>
      </c>
      <c r="O43" s="8">
        <f t="shared" si="0"/>
        <v>0</v>
      </c>
      <c r="P43" s="18" t="str">
        <f t="shared" si="1"/>
        <v/>
      </c>
      <c r="W43" s="15"/>
      <c r="X43" s="15"/>
    </row>
    <row r="44" spans="1:24">
      <c r="A44" t="s">
        <v>2991</v>
      </c>
      <c r="B44" t="s">
        <v>2435</v>
      </c>
      <c r="C44">
        <f>COUNTIFS(GameLog!D:D,'NYY F'!A44,GameLog!C:C,"NYY",GameLog!E:E,INDEX(Positions!$A$1:$B$9,MATCH('NYY F'!$B44,Positions!$A$1:$A$9,0),2))</f>
        <v>0</v>
      </c>
      <c r="D44">
        <f>SUMIFS(GameLog!F:F,GameLog!$D:$D,'NYY F'!A44,GameLog!$E:$E,INDEX(Positions!$A$1:$B$9,MATCH('NYY F'!$B44,Positions!$A$1:$A$9,0),2),GameLog!$C:$C,"NYY")</f>
        <v>0</v>
      </c>
      <c r="E44" s="12">
        <f>SUMIFS(GameLog!AM:AM,GameLog!$D:$D,'NYY F'!$A44,GameLog!$E:$E,INDEX(Positions!$A$1:$B$9,MATCH('NYY F'!$B44,Positions!$A$1:$A$9,0),2),GameLog!$C:$C,"NYY")</f>
        <v>0</v>
      </c>
      <c r="F44">
        <f>SUMIFS(GameLog!AN:AN,GameLog!$D:$D,'NYY F'!$A44,GameLog!$E:$E,INDEX(Positions!$A$1:$B$9,MATCH('NYY F'!$B44,Positions!$A$1:$A$9,0),2),GameLog!$C:$C,"NYY")</f>
        <v>0</v>
      </c>
      <c r="G44">
        <f>SUMIFS(GameLog!AO:AO,GameLog!$D:$D,'NYY F'!$A44,GameLog!$E:$E,INDEX(Positions!$A$1:$B$9,MATCH('NYY F'!$B44,Positions!$A$1:$A$9,0),2),GameLog!$C:$C,"NYY")</f>
        <v>0</v>
      </c>
      <c r="H44">
        <f>SUMIFS(GameLog!AP:AP,GameLog!$D:$D,'NYY F'!$A44,GameLog!$E:$E,INDEX(Positions!$A$1:$B$9,MATCH('NYY F'!$B44,Positions!$A$1:$A$9,0),2),GameLog!$C:$C,"NYY")</f>
        <v>0</v>
      </c>
      <c r="I44">
        <f>SUMIFS(GameLog!AQ:AQ,GameLog!$D:$D,'NYY F'!$A44,GameLog!$E:$E,INDEX(Positions!$A$1:$B$9,MATCH('NYY F'!$B44,Positions!$A$1:$A$9,0),2),GameLog!$C:$C,"NYY")</f>
        <v>0</v>
      </c>
      <c r="J44">
        <f>SUMIFS(GameLog!AR:AR,GameLog!$D:$D,'NYY F'!$A44,GameLog!$E:$E,INDEX(Positions!$A$1:$B$9,MATCH('NYY F'!$B44,Positions!$A$1:$A$9,0),2),GameLog!$C:$C,"NYY")</f>
        <v>0</v>
      </c>
      <c r="K44">
        <f>SUMIFS(GameLog!AS:AS,GameLog!$D:$D,'NYY F'!$A44,GameLog!$E:$E,INDEX(Positions!$A$1:$B$9,MATCH('NYY F'!$B44,Positions!$A$1:$A$9,0),2),GameLog!$C:$C,"NYY")</f>
        <v>0</v>
      </c>
      <c r="L44">
        <f>SUMIFS(GameLog!AT:AT,GameLog!$D:$D,'NYY F'!$A44,GameLog!$E:$E,INDEX(Positions!$A$1:$B$9,MATCH('NYY F'!$B44,Positions!$A$1:$A$9,0),2),GameLog!$C:$C,"NYY")</f>
        <v>0</v>
      </c>
      <c r="M44">
        <f>SUMIFS(GameLog!AU:AU,GameLog!$D:$D,'NYY F'!$A44,GameLog!$E:$E,INDEX(Positions!$A$1:$B$9,MATCH('NYY F'!$B44,Positions!$A$1:$A$9,0),2),GameLog!$C:$C,"NYY")</f>
        <v>0</v>
      </c>
      <c r="N44">
        <f>SUMIFS(GameLog!AV:AV,GameLog!$D:$D,'NYY F'!$A44,GameLog!$E:$E,INDEX(Positions!$A$1:$B$9,MATCH('NYY F'!$B44,Positions!$A$1:$A$9,0),2),GameLog!$C:$C,"NYY")</f>
        <v>0</v>
      </c>
      <c r="O44" s="8">
        <f t="shared" si="0"/>
        <v>0</v>
      </c>
      <c r="P44" s="18" t="str">
        <f t="shared" si="1"/>
        <v/>
      </c>
      <c r="W44" s="15"/>
      <c r="X44" s="15"/>
    </row>
    <row r="45" spans="1:24">
      <c r="A45" t="s">
        <v>2983</v>
      </c>
      <c r="B45" t="s">
        <v>2435</v>
      </c>
      <c r="C45">
        <f>COUNTIFS(GameLog!D:D,'NYY F'!A45,GameLog!C:C,"NYY",GameLog!E:E,INDEX(Positions!$A$1:$B$9,MATCH('NYY F'!$B45,Positions!$A$1:$A$9,0),2))</f>
        <v>2</v>
      </c>
      <c r="D45">
        <f>SUMIFS(GameLog!F:F,GameLog!$D:$D,'NYY F'!A45,GameLog!$E:$E,INDEX(Positions!$A$1:$B$9,MATCH('NYY F'!$B45,Positions!$A$1:$A$9,0),2),GameLog!$C:$C,"NYY")</f>
        <v>2</v>
      </c>
      <c r="E45" s="12">
        <f>SUMIFS(GameLog!AM:AM,GameLog!$D:$D,'NYY F'!$A45,GameLog!$E:$E,INDEX(Positions!$A$1:$B$9,MATCH('NYY F'!$B45,Positions!$A$1:$A$9,0),2),GameLog!$C:$C,"NYY")</f>
        <v>17</v>
      </c>
      <c r="F45">
        <f>SUMIFS(GameLog!AN:AN,GameLog!$D:$D,'NYY F'!$A45,GameLog!$E:$E,INDEX(Positions!$A$1:$B$9,MATCH('NYY F'!$B45,Positions!$A$1:$A$9,0),2),GameLog!$C:$C,"NYY")</f>
        <v>6</v>
      </c>
      <c r="G45">
        <f>SUMIFS(GameLog!AO:AO,GameLog!$D:$D,'NYY F'!$A45,GameLog!$E:$E,INDEX(Positions!$A$1:$B$9,MATCH('NYY F'!$B45,Positions!$A$1:$A$9,0),2),GameLog!$C:$C,"NYY")</f>
        <v>0</v>
      </c>
      <c r="H45">
        <f>SUMIFS(GameLog!AP:AP,GameLog!$D:$D,'NYY F'!$A45,GameLog!$E:$E,INDEX(Positions!$A$1:$B$9,MATCH('NYY F'!$B45,Positions!$A$1:$A$9,0),2),GameLog!$C:$C,"NYY")</f>
        <v>0</v>
      </c>
      <c r="I45">
        <f>SUMIFS(GameLog!AQ:AQ,GameLog!$D:$D,'NYY F'!$A45,GameLog!$E:$E,INDEX(Positions!$A$1:$B$9,MATCH('NYY F'!$B45,Positions!$A$1:$A$9,0),2),GameLog!$C:$C,"NYY")</f>
        <v>0</v>
      </c>
      <c r="J45">
        <f>SUMIFS(GameLog!AR:AR,GameLog!$D:$D,'NYY F'!$A45,GameLog!$E:$E,INDEX(Positions!$A$1:$B$9,MATCH('NYY F'!$B45,Positions!$A$1:$A$9,0),2),GameLog!$C:$C,"NYY")</f>
        <v>0</v>
      </c>
      <c r="K45">
        <f>SUMIFS(GameLog!AS:AS,GameLog!$D:$D,'NYY F'!$A45,GameLog!$E:$E,INDEX(Positions!$A$1:$B$9,MATCH('NYY F'!$B45,Positions!$A$1:$A$9,0),2),GameLog!$C:$C,"NYY")</f>
        <v>0</v>
      </c>
      <c r="L45">
        <f>SUMIFS(GameLog!AT:AT,GameLog!$D:$D,'NYY F'!$A45,GameLog!$E:$E,INDEX(Positions!$A$1:$B$9,MATCH('NYY F'!$B45,Positions!$A$1:$A$9,0),2),GameLog!$C:$C,"NYY")</f>
        <v>0</v>
      </c>
      <c r="M45">
        <f>SUMIFS(GameLog!AU:AU,GameLog!$D:$D,'NYY F'!$A45,GameLog!$E:$E,INDEX(Positions!$A$1:$B$9,MATCH('NYY F'!$B45,Positions!$A$1:$A$9,0),2),GameLog!$C:$C,"NYY")</f>
        <v>0</v>
      </c>
      <c r="N45">
        <f>SUMIFS(GameLog!AV:AV,GameLog!$D:$D,'NYY F'!$A45,GameLog!$E:$E,INDEX(Positions!$A$1:$B$9,MATCH('NYY F'!$B45,Positions!$A$1:$A$9,0),2),GameLog!$C:$C,"NYY")</f>
        <v>0</v>
      </c>
      <c r="O45" s="8">
        <f t="shared" si="0"/>
        <v>1</v>
      </c>
      <c r="P45" s="18" t="str">
        <f t="shared" si="1"/>
        <v/>
      </c>
      <c r="W45" s="15"/>
      <c r="X45" s="15"/>
    </row>
    <row r="46" spans="1:24">
      <c r="A46" t="s">
        <v>2987</v>
      </c>
      <c r="B46" t="s">
        <v>2435</v>
      </c>
      <c r="C46">
        <f>COUNTIFS(GameLog!D:D,'NYY F'!A46,GameLog!C:C,"NYY",GameLog!E:E,INDEX(Positions!$A$1:$B$9,MATCH('NYY F'!$B46,Positions!$A$1:$A$9,0),2))</f>
        <v>1</v>
      </c>
      <c r="D46">
        <f>SUMIFS(GameLog!F:F,GameLog!$D:$D,'NYY F'!A46,GameLog!$E:$E,INDEX(Positions!$A$1:$B$9,MATCH('NYY F'!$B46,Positions!$A$1:$A$9,0),2),GameLog!$C:$C,"NYY")</f>
        <v>1</v>
      </c>
      <c r="E46" s="12">
        <f>SUMIFS(GameLog!AM:AM,GameLog!$D:$D,'NYY F'!$A46,GameLog!$E:$E,INDEX(Positions!$A$1:$B$9,MATCH('NYY F'!$B46,Positions!$A$1:$A$9,0),2),GameLog!$C:$C,"NYY")</f>
        <v>5</v>
      </c>
      <c r="F46">
        <f>SUMIFS(GameLog!AN:AN,GameLog!$D:$D,'NYY F'!$A46,GameLog!$E:$E,INDEX(Positions!$A$1:$B$9,MATCH('NYY F'!$B46,Positions!$A$1:$A$9,0),2),GameLog!$C:$C,"NYY")</f>
        <v>2</v>
      </c>
      <c r="G46">
        <f>SUMIFS(GameLog!AO:AO,GameLog!$D:$D,'NYY F'!$A46,GameLog!$E:$E,INDEX(Positions!$A$1:$B$9,MATCH('NYY F'!$B46,Positions!$A$1:$A$9,0),2),GameLog!$C:$C,"NYY")</f>
        <v>0</v>
      </c>
      <c r="H46">
        <f>SUMIFS(GameLog!AP:AP,GameLog!$D:$D,'NYY F'!$A46,GameLog!$E:$E,INDEX(Positions!$A$1:$B$9,MATCH('NYY F'!$B46,Positions!$A$1:$A$9,0),2),GameLog!$C:$C,"NYY")</f>
        <v>0</v>
      </c>
      <c r="I46">
        <f>SUMIFS(GameLog!AQ:AQ,GameLog!$D:$D,'NYY F'!$A46,GameLog!$E:$E,INDEX(Positions!$A$1:$B$9,MATCH('NYY F'!$B46,Positions!$A$1:$A$9,0),2),GameLog!$C:$C,"NYY")</f>
        <v>0</v>
      </c>
      <c r="J46">
        <f>SUMIFS(GameLog!AR:AR,GameLog!$D:$D,'NYY F'!$A46,GameLog!$E:$E,INDEX(Positions!$A$1:$B$9,MATCH('NYY F'!$B46,Positions!$A$1:$A$9,0),2),GameLog!$C:$C,"NYY")</f>
        <v>0</v>
      </c>
      <c r="K46">
        <f>SUMIFS(GameLog!AS:AS,GameLog!$D:$D,'NYY F'!$A46,GameLog!$E:$E,INDEX(Positions!$A$1:$B$9,MATCH('NYY F'!$B46,Positions!$A$1:$A$9,0),2),GameLog!$C:$C,"NYY")</f>
        <v>0</v>
      </c>
      <c r="L46">
        <f>SUMIFS(GameLog!AT:AT,GameLog!$D:$D,'NYY F'!$A46,GameLog!$E:$E,INDEX(Positions!$A$1:$B$9,MATCH('NYY F'!$B46,Positions!$A$1:$A$9,0),2),GameLog!$C:$C,"NYY")</f>
        <v>0</v>
      </c>
      <c r="M46">
        <f>SUMIFS(GameLog!AU:AU,GameLog!$D:$D,'NYY F'!$A46,GameLog!$E:$E,INDEX(Positions!$A$1:$B$9,MATCH('NYY F'!$B46,Positions!$A$1:$A$9,0),2),GameLog!$C:$C,"NYY")</f>
        <v>0</v>
      </c>
      <c r="N46">
        <f>SUMIFS(GameLog!AV:AV,GameLog!$D:$D,'NYY F'!$A46,GameLog!$E:$E,INDEX(Positions!$A$1:$B$9,MATCH('NYY F'!$B46,Positions!$A$1:$A$9,0),2),GameLog!$C:$C,"NYY")</f>
        <v>0</v>
      </c>
      <c r="O46" s="8">
        <f t="shared" si="0"/>
        <v>1</v>
      </c>
      <c r="P46" s="18" t="str">
        <f t="shared" si="1"/>
        <v/>
      </c>
      <c r="W46" s="15"/>
      <c r="X46" s="15"/>
    </row>
    <row r="47" spans="1:24">
      <c r="A47" t="s">
        <v>2989</v>
      </c>
      <c r="B47" t="s">
        <v>2435</v>
      </c>
      <c r="C47">
        <f>COUNTIFS(GameLog!D:D,'NYY F'!A47,GameLog!C:C,"NYY",GameLog!E:E,INDEX(Positions!$A$1:$B$9,MATCH('NYY F'!$B47,Positions!$A$1:$A$9,0),2))</f>
        <v>1</v>
      </c>
      <c r="D47">
        <f>SUMIFS(GameLog!F:F,GameLog!$D:$D,'NYY F'!A47,GameLog!$E:$E,INDEX(Positions!$A$1:$B$9,MATCH('NYY F'!$B47,Positions!$A$1:$A$9,0),2),GameLog!$C:$C,"NYY")</f>
        <v>0</v>
      </c>
      <c r="E47" s="12">
        <f>SUMIFS(GameLog!AM:AM,GameLog!$D:$D,'NYY F'!$A47,GameLog!$E:$E,INDEX(Positions!$A$1:$B$9,MATCH('NYY F'!$B47,Positions!$A$1:$A$9,0),2),GameLog!$C:$C,"NYY")</f>
        <v>3</v>
      </c>
      <c r="F47">
        <f>SUMIFS(GameLog!AN:AN,GameLog!$D:$D,'NYY F'!$A47,GameLog!$E:$E,INDEX(Positions!$A$1:$B$9,MATCH('NYY F'!$B47,Positions!$A$1:$A$9,0),2),GameLog!$C:$C,"NYY")</f>
        <v>0</v>
      </c>
      <c r="G47">
        <f>SUMIFS(GameLog!AO:AO,GameLog!$D:$D,'NYY F'!$A47,GameLog!$E:$E,INDEX(Positions!$A$1:$B$9,MATCH('NYY F'!$B47,Positions!$A$1:$A$9,0),2),GameLog!$C:$C,"NYY")</f>
        <v>0</v>
      </c>
      <c r="H47">
        <f>SUMIFS(GameLog!AP:AP,GameLog!$D:$D,'NYY F'!$A47,GameLog!$E:$E,INDEX(Positions!$A$1:$B$9,MATCH('NYY F'!$B47,Positions!$A$1:$A$9,0),2),GameLog!$C:$C,"NYY")</f>
        <v>0</v>
      </c>
      <c r="I47">
        <f>SUMIFS(GameLog!AQ:AQ,GameLog!$D:$D,'NYY F'!$A47,GameLog!$E:$E,INDEX(Positions!$A$1:$B$9,MATCH('NYY F'!$B47,Positions!$A$1:$A$9,0),2),GameLog!$C:$C,"NYY")</f>
        <v>0</v>
      </c>
      <c r="J47">
        <f>SUMIFS(GameLog!AR:AR,GameLog!$D:$D,'NYY F'!$A47,GameLog!$E:$E,INDEX(Positions!$A$1:$B$9,MATCH('NYY F'!$B47,Positions!$A$1:$A$9,0),2),GameLog!$C:$C,"NYY")</f>
        <v>0</v>
      </c>
      <c r="K47">
        <f>SUMIFS(GameLog!AS:AS,GameLog!$D:$D,'NYY F'!$A47,GameLog!$E:$E,INDEX(Positions!$A$1:$B$9,MATCH('NYY F'!$B47,Positions!$A$1:$A$9,0),2),GameLog!$C:$C,"NYY")</f>
        <v>0</v>
      </c>
      <c r="L47">
        <f>SUMIFS(GameLog!AT:AT,GameLog!$D:$D,'NYY F'!$A47,GameLog!$E:$E,INDEX(Positions!$A$1:$B$9,MATCH('NYY F'!$B47,Positions!$A$1:$A$9,0),2),GameLog!$C:$C,"NYY")</f>
        <v>0</v>
      </c>
      <c r="M47">
        <f>SUMIFS(GameLog!AU:AU,GameLog!$D:$D,'NYY F'!$A47,GameLog!$E:$E,INDEX(Positions!$A$1:$B$9,MATCH('NYY F'!$B47,Positions!$A$1:$A$9,0),2),GameLog!$C:$C,"NYY")</f>
        <v>0</v>
      </c>
      <c r="N47">
        <f>SUMIFS(GameLog!AV:AV,GameLog!$D:$D,'NYY F'!$A47,GameLog!$E:$E,INDEX(Positions!$A$1:$B$9,MATCH('NYY F'!$B47,Positions!$A$1:$A$9,0),2),GameLog!$C:$C,"NYY")</f>
        <v>0</v>
      </c>
      <c r="O47" s="8">
        <f t="shared" si="0"/>
        <v>0</v>
      </c>
      <c r="P47" s="18" t="str">
        <f t="shared" si="1"/>
        <v/>
      </c>
      <c r="W47" s="15"/>
      <c r="X47" s="15"/>
    </row>
    <row r="48" spans="1:24">
      <c r="A48" t="s">
        <v>2992</v>
      </c>
      <c r="B48" t="s">
        <v>2435</v>
      </c>
      <c r="C48">
        <f>COUNTIFS(GameLog!D:D,'NYY F'!A48,GameLog!C:C,"NYY",GameLog!E:E,INDEX(Positions!$A$1:$B$9,MATCH('NYY F'!$B48,Positions!$A$1:$A$9,0),2))</f>
        <v>0</v>
      </c>
      <c r="D48">
        <f>SUMIFS(GameLog!F:F,GameLog!$D:$D,'NYY F'!A48,GameLog!$E:$E,INDEX(Positions!$A$1:$B$9,MATCH('NYY F'!$B48,Positions!$A$1:$A$9,0),2),GameLog!$C:$C,"NYY")</f>
        <v>0</v>
      </c>
      <c r="E48" s="12">
        <f>SUMIFS(GameLog!AM:AM,GameLog!$D:$D,'NYY F'!$A48,GameLog!$E:$E,INDEX(Positions!$A$1:$B$9,MATCH('NYY F'!$B48,Positions!$A$1:$A$9,0),2),GameLog!$C:$C,"NYY")</f>
        <v>0</v>
      </c>
      <c r="F48">
        <f>SUMIFS(GameLog!AN:AN,GameLog!$D:$D,'NYY F'!$A48,GameLog!$E:$E,INDEX(Positions!$A$1:$B$9,MATCH('NYY F'!$B48,Positions!$A$1:$A$9,0),2),GameLog!$C:$C,"NYY")</f>
        <v>0</v>
      </c>
      <c r="G48">
        <f>SUMIFS(GameLog!AO:AO,GameLog!$D:$D,'NYY F'!$A48,GameLog!$E:$E,INDEX(Positions!$A$1:$B$9,MATCH('NYY F'!$B48,Positions!$A$1:$A$9,0),2),GameLog!$C:$C,"NYY")</f>
        <v>0</v>
      </c>
      <c r="H48">
        <f>SUMIFS(GameLog!AP:AP,GameLog!$D:$D,'NYY F'!$A48,GameLog!$E:$E,INDEX(Positions!$A$1:$B$9,MATCH('NYY F'!$B48,Positions!$A$1:$A$9,0),2),GameLog!$C:$C,"NYY")</f>
        <v>0</v>
      </c>
      <c r="I48">
        <f>SUMIFS(GameLog!AQ:AQ,GameLog!$D:$D,'NYY F'!$A48,GameLog!$E:$E,INDEX(Positions!$A$1:$B$9,MATCH('NYY F'!$B48,Positions!$A$1:$A$9,0),2),GameLog!$C:$C,"NYY")</f>
        <v>0</v>
      </c>
      <c r="J48">
        <f>SUMIFS(GameLog!AR:AR,GameLog!$D:$D,'NYY F'!$A48,GameLog!$E:$E,INDEX(Positions!$A$1:$B$9,MATCH('NYY F'!$B48,Positions!$A$1:$A$9,0),2),GameLog!$C:$C,"NYY")</f>
        <v>0</v>
      </c>
      <c r="K48">
        <f>SUMIFS(GameLog!AS:AS,GameLog!$D:$D,'NYY F'!$A48,GameLog!$E:$E,INDEX(Positions!$A$1:$B$9,MATCH('NYY F'!$B48,Positions!$A$1:$A$9,0),2),GameLog!$C:$C,"NYY")</f>
        <v>0</v>
      </c>
      <c r="L48">
        <f>SUMIFS(GameLog!AT:AT,GameLog!$D:$D,'NYY F'!$A48,GameLog!$E:$E,INDEX(Positions!$A$1:$B$9,MATCH('NYY F'!$B48,Positions!$A$1:$A$9,0),2),GameLog!$C:$C,"NYY")</f>
        <v>0</v>
      </c>
      <c r="M48">
        <f>SUMIFS(GameLog!AU:AU,GameLog!$D:$D,'NYY F'!$A48,GameLog!$E:$E,INDEX(Positions!$A$1:$B$9,MATCH('NYY F'!$B48,Positions!$A$1:$A$9,0),2),GameLog!$C:$C,"NYY")</f>
        <v>0</v>
      </c>
      <c r="N48">
        <f>SUMIFS(GameLog!AV:AV,GameLog!$D:$D,'NYY F'!$A48,GameLog!$E:$E,INDEX(Positions!$A$1:$B$9,MATCH('NYY F'!$B48,Positions!$A$1:$A$9,0),2),GameLog!$C:$C,"NYY")</f>
        <v>0</v>
      </c>
      <c r="O48" s="8">
        <f t="shared" si="0"/>
        <v>0</v>
      </c>
      <c r="P48" s="18" t="str">
        <f t="shared" si="1"/>
        <v/>
      </c>
      <c r="W48" s="15"/>
      <c r="X48" s="15"/>
    </row>
    <row r="49" spans="1:24">
      <c r="A49" t="s">
        <v>2983</v>
      </c>
      <c r="B49" t="s">
        <v>2436</v>
      </c>
      <c r="C49">
        <f>COUNTIFS(GameLog!D:D,'NYY F'!A49,GameLog!C:C,"NYY",GameLog!E:E,INDEX(Positions!$A$1:$B$9,MATCH('NYY F'!$B49,Positions!$A$1:$A$9,0),2))</f>
        <v>0</v>
      </c>
      <c r="D49">
        <f>SUMIFS(GameLog!F:F,GameLog!$D:$D,'NYY F'!A49,GameLog!$E:$E,INDEX(Positions!$A$1:$B$9,MATCH('NYY F'!$B49,Positions!$A$1:$A$9,0),2),GameLog!$C:$C,"NYY")</f>
        <v>0</v>
      </c>
      <c r="E49" s="12">
        <f>SUMIFS(GameLog!AM:AM,GameLog!$D:$D,'NYY F'!$A49,GameLog!$E:$E,INDEX(Positions!$A$1:$B$9,MATCH('NYY F'!$B49,Positions!$A$1:$A$9,0),2),GameLog!$C:$C,"NYY")</f>
        <v>0</v>
      </c>
      <c r="F49">
        <f>SUMIFS(GameLog!AN:AN,GameLog!$D:$D,'NYY F'!$A49,GameLog!$E:$E,INDEX(Positions!$A$1:$B$9,MATCH('NYY F'!$B49,Positions!$A$1:$A$9,0),2),GameLog!$C:$C,"NYY")</f>
        <v>0</v>
      </c>
      <c r="G49">
        <f>SUMIFS(GameLog!AO:AO,GameLog!$D:$D,'NYY F'!$A49,GameLog!$E:$E,INDEX(Positions!$A$1:$B$9,MATCH('NYY F'!$B49,Positions!$A$1:$A$9,0),2),GameLog!$C:$C,"NYY")</f>
        <v>0</v>
      </c>
      <c r="H49">
        <f>SUMIFS(GameLog!AP:AP,GameLog!$D:$D,'NYY F'!$A49,GameLog!$E:$E,INDEX(Positions!$A$1:$B$9,MATCH('NYY F'!$B49,Positions!$A$1:$A$9,0),2),GameLog!$C:$C,"NYY")</f>
        <v>0</v>
      </c>
      <c r="I49">
        <f>SUMIFS(GameLog!AQ:AQ,GameLog!$D:$D,'NYY F'!$A49,GameLog!$E:$E,INDEX(Positions!$A$1:$B$9,MATCH('NYY F'!$B49,Positions!$A$1:$A$9,0),2),GameLog!$C:$C,"NYY")</f>
        <v>0</v>
      </c>
      <c r="J49">
        <f>SUMIFS(GameLog!AR:AR,GameLog!$D:$D,'NYY F'!$A49,GameLog!$E:$E,INDEX(Positions!$A$1:$B$9,MATCH('NYY F'!$B49,Positions!$A$1:$A$9,0),2),GameLog!$C:$C,"NYY")</f>
        <v>0</v>
      </c>
      <c r="K49">
        <f>SUMIFS(GameLog!AS:AS,GameLog!$D:$D,'NYY F'!$A49,GameLog!$E:$E,INDEX(Positions!$A$1:$B$9,MATCH('NYY F'!$B49,Positions!$A$1:$A$9,0),2),GameLog!$C:$C,"NYY")</f>
        <v>0</v>
      </c>
      <c r="L49">
        <f>SUMIFS(GameLog!AT:AT,GameLog!$D:$D,'NYY F'!$A49,GameLog!$E:$E,INDEX(Positions!$A$1:$B$9,MATCH('NYY F'!$B49,Positions!$A$1:$A$9,0),2),GameLog!$C:$C,"NYY")</f>
        <v>0</v>
      </c>
      <c r="M49">
        <f>SUMIFS(GameLog!AU:AU,GameLog!$D:$D,'NYY F'!$A49,GameLog!$E:$E,INDEX(Positions!$A$1:$B$9,MATCH('NYY F'!$B49,Positions!$A$1:$A$9,0),2),GameLog!$C:$C,"NYY")</f>
        <v>0</v>
      </c>
      <c r="N49">
        <f>SUMIFS(GameLog!AV:AV,GameLog!$D:$D,'NYY F'!$A49,GameLog!$E:$E,INDEX(Positions!$A$1:$B$9,MATCH('NYY F'!$B49,Positions!$A$1:$A$9,0),2),GameLog!$C:$C,"NYY")</f>
        <v>0</v>
      </c>
      <c r="O49" s="8">
        <f t="shared" si="0"/>
        <v>0</v>
      </c>
      <c r="P49" s="18" t="str">
        <f t="shared" si="1"/>
        <v/>
      </c>
      <c r="W49" s="15"/>
      <c r="X49" s="15"/>
    </row>
    <row r="50" spans="1:24">
      <c r="A50" t="s">
        <v>2987</v>
      </c>
      <c r="B50" t="s">
        <v>2436</v>
      </c>
      <c r="C50">
        <f>COUNTIFS(GameLog!D:D,'NYY F'!A50,GameLog!C:C,"NYY",GameLog!E:E,INDEX(Positions!$A$1:$B$9,MATCH('NYY F'!$B50,Positions!$A$1:$A$9,0),2))</f>
        <v>0</v>
      </c>
      <c r="D50">
        <f>SUMIFS(GameLog!F:F,GameLog!$D:$D,'NYY F'!A50,GameLog!$E:$E,INDEX(Positions!$A$1:$B$9,MATCH('NYY F'!$B50,Positions!$A$1:$A$9,0),2),GameLog!$C:$C,"NYY")</f>
        <v>0</v>
      </c>
      <c r="E50" s="12">
        <f>SUMIFS(GameLog!AM:AM,GameLog!$D:$D,'NYY F'!$A50,GameLog!$E:$E,INDEX(Positions!$A$1:$B$9,MATCH('NYY F'!$B50,Positions!$A$1:$A$9,0),2),GameLog!$C:$C,"NYY")</f>
        <v>0</v>
      </c>
      <c r="F50">
        <f>SUMIFS(GameLog!AN:AN,GameLog!$D:$D,'NYY F'!$A50,GameLog!$E:$E,INDEX(Positions!$A$1:$B$9,MATCH('NYY F'!$B50,Positions!$A$1:$A$9,0),2),GameLog!$C:$C,"NYY")</f>
        <v>0</v>
      </c>
      <c r="G50">
        <f>SUMIFS(GameLog!AO:AO,GameLog!$D:$D,'NYY F'!$A50,GameLog!$E:$E,INDEX(Positions!$A$1:$B$9,MATCH('NYY F'!$B50,Positions!$A$1:$A$9,0),2),GameLog!$C:$C,"NYY")</f>
        <v>0</v>
      </c>
      <c r="H50">
        <f>SUMIFS(GameLog!AP:AP,GameLog!$D:$D,'NYY F'!$A50,GameLog!$E:$E,INDEX(Positions!$A$1:$B$9,MATCH('NYY F'!$B50,Positions!$A$1:$A$9,0),2),GameLog!$C:$C,"NYY")</f>
        <v>0</v>
      </c>
      <c r="I50">
        <f>SUMIFS(GameLog!AQ:AQ,GameLog!$D:$D,'NYY F'!$A50,GameLog!$E:$E,INDEX(Positions!$A$1:$B$9,MATCH('NYY F'!$B50,Positions!$A$1:$A$9,0),2),GameLog!$C:$C,"NYY")</f>
        <v>0</v>
      </c>
      <c r="J50">
        <f>SUMIFS(GameLog!AR:AR,GameLog!$D:$D,'NYY F'!$A50,GameLog!$E:$E,INDEX(Positions!$A$1:$B$9,MATCH('NYY F'!$B50,Positions!$A$1:$A$9,0),2),GameLog!$C:$C,"NYY")</f>
        <v>0</v>
      </c>
      <c r="K50">
        <f>SUMIFS(GameLog!AS:AS,GameLog!$D:$D,'NYY F'!$A50,GameLog!$E:$E,INDEX(Positions!$A$1:$B$9,MATCH('NYY F'!$B50,Positions!$A$1:$A$9,0),2),GameLog!$C:$C,"NYY")</f>
        <v>0</v>
      </c>
      <c r="L50">
        <f>SUMIFS(GameLog!AT:AT,GameLog!$D:$D,'NYY F'!$A50,GameLog!$E:$E,INDEX(Positions!$A$1:$B$9,MATCH('NYY F'!$B50,Positions!$A$1:$A$9,0),2),GameLog!$C:$C,"NYY")</f>
        <v>0</v>
      </c>
      <c r="M50">
        <f>SUMIFS(GameLog!AU:AU,GameLog!$D:$D,'NYY F'!$A50,GameLog!$E:$E,INDEX(Positions!$A$1:$B$9,MATCH('NYY F'!$B50,Positions!$A$1:$A$9,0),2),GameLog!$C:$C,"NYY")</f>
        <v>0</v>
      </c>
      <c r="N50">
        <f>SUMIFS(GameLog!AV:AV,GameLog!$D:$D,'NYY F'!$A50,GameLog!$E:$E,INDEX(Positions!$A$1:$B$9,MATCH('NYY F'!$B50,Positions!$A$1:$A$9,0),2),GameLog!$C:$C,"NYY")</f>
        <v>0</v>
      </c>
      <c r="O50" s="8">
        <f t="shared" si="0"/>
        <v>0</v>
      </c>
      <c r="P50" s="18" t="str">
        <f t="shared" si="1"/>
        <v/>
      </c>
      <c r="W50" s="15"/>
      <c r="X50" s="15"/>
    </row>
    <row r="51" spans="1:24">
      <c r="A51" t="s">
        <v>2984</v>
      </c>
      <c r="B51" t="s">
        <v>2436</v>
      </c>
      <c r="C51">
        <f>COUNTIFS(GameLog!D:D,'NYY F'!A51,GameLog!C:C,"NYY",GameLog!E:E,INDEX(Positions!$A$1:$B$9,MATCH('NYY F'!$B51,Positions!$A$1:$A$9,0),2))</f>
        <v>3</v>
      </c>
      <c r="D51">
        <f>SUMIFS(GameLog!F:F,GameLog!$D:$D,'NYY F'!A51,GameLog!$E:$E,INDEX(Positions!$A$1:$B$9,MATCH('NYY F'!$B51,Positions!$A$1:$A$9,0),2),GameLog!$C:$C,"NYY")</f>
        <v>3</v>
      </c>
      <c r="E51" s="12">
        <f>SUMIFS(GameLog!AM:AM,GameLog!$D:$D,'NYY F'!$A51,GameLog!$E:$E,INDEX(Positions!$A$1:$B$9,MATCH('NYY F'!$B51,Positions!$A$1:$A$9,0),2),GameLog!$C:$C,"NYY")</f>
        <v>25</v>
      </c>
      <c r="F51">
        <f>SUMIFS(GameLog!AN:AN,GameLog!$D:$D,'NYY F'!$A51,GameLog!$E:$E,INDEX(Positions!$A$1:$B$9,MATCH('NYY F'!$B51,Positions!$A$1:$A$9,0),2),GameLog!$C:$C,"NYY")</f>
        <v>9</v>
      </c>
      <c r="G51">
        <f>SUMIFS(GameLog!AO:AO,GameLog!$D:$D,'NYY F'!$A51,GameLog!$E:$E,INDEX(Positions!$A$1:$B$9,MATCH('NYY F'!$B51,Positions!$A$1:$A$9,0),2),GameLog!$C:$C,"NYY")</f>
        <v>1</v>
      </c>
      <c r="H51">
        <f>SUMIFS(GameLog!AP:AP,GameLog!$D:$D,'NYY F'!$A51,GameLog!$E:$E,INDEX(Positions!$A$1:$B$9,MATCH('NYY F'!$B51,Positions!$A$1:$A$9,0),2),GameLog!$C:$C,"NYY")</f>
        <v>0</v>
      </c>
      <c r="I51">
        <f>SUMIFS(GameLog!AQ:AQ,GameLog!$D:$D,'NYY F'!$A51,GameLog!$E:$E,INDEX(Positions!$A$1:$B$9,MATCH('NYY F'!$B51,Positions!$A$1:$A$9,0),2),GameLog!$C:$C,"NYY")</f>
        <v>0</v>
      </c>
      <c r="J51">
        <f>SUMIFS(GameLog!AR:AR,GameLog!$D:$D,'NYY F'!$A51,GameLog!$E:$E,INDEX(Positions!$A$1:$B$9,MATCH('NYY F'!$B51,Positions!$A$1:$A$9,0),2),GameLog!$C:$C,"NYY")</f>
        <v>0</v>
      </c>
      <c r="K51">
        <f>SUMIFS(GameLog!AS:AS,GameLog!$D:$D,'NYY F'!$A51,GameLog!$E:$E,INDEX(Positions!$A$1:$B$9,MATCH('NYY F'!$B51,Positions!$A$1:$A$9,0),2),GameLog!$C:$C,"NYY")</f>
        <v>0</v>
      </c>
      <c r="L51">
        <f>SUMIFS(GameLog!AT:AT,GameLog!$D:$D,'NYY F'!$A51,GameLog!$E:$E,INDEX(Positions!$A$1:$B$9,MATCH('NYY F'!$B51,Positions!$A$1:$A$9,0),2),GameLog!$C:$C,"NYY")</f>
        <v>0</v>
      </c>
      <c r="M51">
        <f>SUMIFS(GameLog!AU:AU,GameLog!$D:$D,'NYY F'!$A51,GameLog!$E:$E,INDEX(Positions!$A$1:$B$9,MATCH('NYY F'!$B51,Positions!$A$1:$A$9,0),2),GameLog!$C:$C,"NYY")</f>
        <v>0</v>
      </c>
      <c r="N51">
        <f>SUMIFS(GameLog!AV:AV,GameLog!$D:$D,'NYY F'!$A51,GameLog!$E:$E,INDEX(Positions!$A$1:$B$9,MATCH('NYY F'!$B51,Positions!$A$1:$A$9,0),2),GameLog!$C:$C,"NYY")</f>
        <v>0</v>
      </c>
      <c r="O51" s="8">
        <f t="shared" si="0"/>
        <v>1</v>
      </c>
      <c r="P51" s="18" t="str">
        <f t="shared" si="1"/>
        <v/>
      </c>
      <c r="W51" s="15"/>
      <c r="X51" s="15"/>
    </row>
    <row r="52" spans="1:24">
      <c r="A52" t="s">
        <v>2983</v>
      </c>
      <c r="B52" t="s">
        <v>2437</v>
      </c>
      <c r="C52">
        <f>COUNTIFS(GameLog!D:D,'NYY F'!A52,GameLog!C:C,"NYY",GameLog!E:E,INDEX(Positions!$A$1:$B$9,MATCH('NYY F'!$B52,Positions!$A$1:$A$9,0),2))</f>
        <v>0</v>
      </c>
      <c r="D52">
        <f>SUMIFS(GameLog!F:F,GameLog!$D:$D,'NYY F'!A52,GameLog!$E:$E,INDEX(Positions!$A$1:$B$9,MATCH('NYY F'!$B52,Positions!$A$1:$A$9,0),2),GameLog!$C:$C,"NYY")</f>
        <v>0</v>
      </c>
      <c r="E52" s="12">
        <f>SUMIFS(GameLog!AM:AM,GameLog!$D:$D,'NYY F'!$A52,GameLog!$E:$E,INDEX(Positions!$A$1:$B$9,MATCH('NYY F'!$B52,Positions!$A$1:$A$9,0),2),GameLog!$C:$C,"NYY")</f>
        <v>0</v>
      </c>
      <c r="F52">
        <f>SUMIFS(GameLog!AN:AN,GameLog!$D:$D,'NYY F'!$A52,GameLog!$E:$E,INDEX(Positions!$A$1:$B$9,MATCH('NYY F'!$B52,Positions!$A$1:$A$9,0),2),GameLog!$C:$C,"NYY")</f>
        <v>0</v>
      </c>
      <c r="G52">
        <f>SUMIFS(GameLog!AO:AO,GameLog!$D:$D,'NYY F'!$A52,GameLog!$E:$E,INDEX(Positions!$A$1:$B$9,MATCH('NYY F'!$B52,Positions!$A$1:$A$9,0),2),GameLog!$C:$C,"NYY")</f>
        <v>0</v>
      </c>
      <c r="H52">
        <f>SUMIFS(GameLog!AP:AP,GameLog!$D:$D,'NYY F'!$A52,GameLog!$E:$E,INDEX(Positions!$A$1:$B$9,MATCH('NYY F'!$B52,Positions!$A$1:$A$9,0),2),GameLog!$C:$C,"NYY")</f>
        <v>0</v>
      </c>
      <c r="I52">
        <f>SUMIFS(GameLog!AQ:AQ,GameLog!$D:$D,'NYY F'!$A52,GameLog!$E:$E,INDEX(Positions!$A$1:$B$9,MATCH('NYY F'!$B52,Positions!$A$1:$A$9,0),2),GameLog!$C:$C,"NYY")</f>
        <v>0</v>
      </c>
      <c r="J52">
        <f>SUMIFS(GameLog!AR:AR,GameLog!$D:$D,'NYY F'!$A52,GameLog!$E:$E,INDEX(Positions!$A$1:$B$9,MATCH('NYY F'!$B52,Positions!$A$1:$A$9,0),2),GameLog!$C:$C,"NYY")</f>
        <v>0</v>
      </c>
      <c r="K52">
        <f>SUMIFS(GameLog!AS:AS,GameLog!$D:$D,'NYY F'!$A52,GameLog!$E:$E,INDEX(Positions!$A$1:$B$9,MATCH('NYY F'!$B52,Positions!$A$1:$A$9,0),2),GameLog!$C:$C,"NYY")</f>
        <v>0</v>
      </c>
      <c r="L52">
        <f>SUMIFS(GameLog!AT:AT,GameLog!$D:$D,'NYY F'!$A52,GameLog!$E:$E,INDEX(Positions!$A$1:$B$9,MATCH('NYY F'!$B52,Positions!$A$1:$A$9,0),2),GameLog!$C:$C,"NYY")</f>
        <v>0</v>
      </c>
      <c r="M52">
        <f>SUMIFS(GameLog!AU:AU,GameLog!$D:$D,'NYY F'!$A52,GameLog!$E:$E,INDEX(Positions!$A$1:$B$9,MATCH('NYY F'!$B52,Positions!$A$1:$A$9,0),2),GameLog!$C:$C,"NYY")</f>
        <v>0</v>
      </c>
      <c r="N52">
        <f>SUMIFS(GameLog!AV:AV,GameLog!$D:$D,'NYY F'!$A52,GameLog!$E:$E,INDEX(Positions!$A$1:$B$9,MATCH('NYY F'!$B52,Positions!$A$1:$A$9,0),2),GameLog!$C:$C,"NYY")</f>
        <v>0</v>
      </c>
      <c r="O52" s="8">
        <f t="shared" si="0"/>
        <v>0</v>
      </c>
      <c r="P52" s="18" t="str">
        <f t="shared" si="1"/>
        <v/>
      </c>
      <c r="W52" s="15"/>
      <c r="X52" s="15"/>
    </row>
    <row r="53" spans="1:24">
      <c r="A53" t="s">
        <v>2987</v>
      </c>
      <c r="B53" t="s">
        <v>2437</v>
      </c>
      <c r="C53">
        <f>COUNTIFS(GameLog!D:D,'NYY F'!A53,GameLog!C:C,"NYY",GameLog!E:E,INDEX(Positions!$A$1:$B$9,MATCH('NYY F'!$B53,Positions!$A$1:$A$9,0),2))</f>
        <v>0</v>
      </c>
      <c r="D53">
        <f>SUMIFS(GameLog!F:F,GameLog!$D:$D,'NYY F'!A53,GameLog!$E:$E,INDEX(Positions!$A$1:$B$9,MATCH('NYY F'!$B53,Positions!$A$1:$A$9,0),2),GameLog!$C:$C,"NYY")</f>
        <v>0</v>
      </c>
      <c r="E53" s="12">
        <f>SUMIFS(GameLog!AM:AM,GameLog!$D:$D,'NYY F'!$A53,GameLog!$E:$E,INDEX(Positions!$A$1:$B$9,MATCH('NYY F'!$B53,Positions!$A$1:$A$9,0),2),GameLog!$C:$C,"NYY")</f>
        <v>0</v>
      </c>
      <c r="F53">
        <f>SUMIFS(GameLog!AN:AN,GameLog!$D:$D,'NYY F'!$A53,GameLog!$E:$E,INDEX(Positions!$A$1:$B$9,MATCH('NYY F'!$B53,Positions!$A$1:$A$9,0),2),GameLog!$C:$C,"NYY")</f>
        <v>0</v>
      </c>
      <c r="G53">
        <f>SUMIFS(GameLog!AO:AO,GameLog!$D:$D,'NYY F'!$A53,GameLog!$E:$E,INDEX(Positions!$A$1:$B$9,MATCH('NYY F'!$B53,Positions!$A$1:$A$9,0),2),GameLog!$C:$C,"NYY")</f>
        <v>0</v>
      </c>
      <c r="H53">
        <f>SUMIFS(GameLog!AP:AP,GameLog!$D:$D,'NYY F'!$A53,GameLog!$E:$E,INDEX(Positions!$A$1:$B$9,MATCH('NYY F'!$B53,Positions!$A$1:$A$9,0),2),GameLog!$C:$C,"NYY")</f>
        <v>0</v>
      </c>
      <c r="I53">
        <f>SUMIFS(GameLog!AQ:AQ,GameLog!$D:$D,'NYY F'!$A53,GameLog!$E:$E,INDEX(Positions!$A$1:$B$9,MATCH('NYY F'!$B53,Positions!$A$1:$A$9,0),2),GameLog!$C:$C,"NYY")</f>
        <v>0</v>
      </c>
      <c r="J53">
        <f>SUMIFS(GameLog!AR:AR,GameLog!$D:$D,'NYY F'!$A53,GameLog!$E:$E,INDEX(Positions!$A$1:$B$9,MATCH('NYY F'!$B53,Positions!$A$1:$A$9,0),2),GameLog!$C:$C,"NYY")</f>
        <v>0</v>
      </c>
      <c r="K53">
        <f>SUMIFS(GameLog!AS:AS,GameLog!$D:$D,'NYY F'!$A53,GameLog!$E:$E,INDEX(Positions!$A$1:$B$9,MATCH('NYY F'!$B53,Positions!$A$1:$A$9,0),2),GameLog!$C:$C,"NYY")</f>
        <v>0</v>
      </c>
      <c r="L53">
        <f>SUMIFS(GameLog!AT:AT,GameLog!$D:$D,'NYY F'!$A53,GameLog!$E:$E,INDEX(Positions!$A$1:$B$9,MATCH('NYY F'!$B53,Positions!$A$1:$A$9,0),2),GameLog!$C:$C,"NYY")</f>
        <v>0</v>
      </c>
      <c r="M53">
        <f>SUMIFS(GameLog!AU:AU,GameLog!$D:$D,'NYY F'!$A53,GameLog!$E:$E,INDEX(Positions!$A$1:$B$9,MATCH('NYY F'!$B53,Positions!$A$1:$A$9,0),2),GameLog!$C:$C,"NYY")</f>
        <v>0</v>
      </c>
      <c r="N53">
        <f>SUMIFS(GameLog!AV:AV,GameLog!$D:$D,'NYY F'!$A53,GameLog!$E:$E,INDEX(Positions!$A$1:$B$9,MATCH('NYY F'!$B53,Positions!$A$1:$A$9,0),2),GameLog!$C:$C,"NYY")</f>
        <v>0</v>
      </c>
      <c r="O53" s="8">
        <f t="shared" si="0"/>
        <v>0</v>
      </c>
      <c r="P53" s="18" t="str">
        <f t="shared" si="1"/>
        <v/>
      </c>
      <c r="W53" s="15"/>
      <c r="X53" s="15"/>
    </row>
    <row r="54" spans="1:24">
      <c r="A54" t="s">
        <v>2985</v>
      </c>
      <c r="B54" t="s">
        <v>2437</v>
      </c>
      <c r="C54">
        <f>COUNTIFS(GameLog!D:D,'NYY F'!A54,GameLog!C:C,"NYY",GameLog!E:E,INDEX(Positions!$A$1:$B$9,MATCH('NYY F'!$B54,Positions!$A$1:$A$9,0),2))</f>
        <v>3</v>
      </c>
      <c r="D54">
        <f>SUMIFS(GameLog!F:F,GameLog!$D:$D,'NYY F'!A54,GameLog!$E:$E,INDEX(Positions!$A$1:$B$9,MATCH('NYY F'!$B54,Positions!$A$1:$A$9,0),2),GameLog!$C:$C,"NYY")</f>
        <v>3</v>
      </c>
      <c r="E54" s="12">
        <f>SUMIFS(GameLog!AM:AM,GameLog!$D:$D,'NYY F'!$A54,GameLog!$E:$E,INDEX(Positions!$A$1:$B$9,MATCH('NYY F'!$B54,Positions!$A$1:$A$9,0),2),GameLog!$C:$C,"NYY")</f>
        <v>25</v>
      </c>
      <c r="F54">
        <f>SUMIFS(GameLog!AN:AN,GameLog!$D:$D,'NYY F'!$A54,GameLog!$E:$E,INDEX(Positions!$A$1:$B$9,MATCH('NYY F'!$B54,Positions!$A$1:$A$9,0),2),GameLog!$C:$C,"NYY")</f>
        <v>4</v>
      </c>
      <c r="G54">
        <f>SUMIFS(GameLog!AO:AO,GameLog!$D:$D,'NYY F'!$A54,GameLog!$E:$E,INDEX(Positions!$A$1:$B$9,MATCH('NYY F'!$B54,Positions!$A$1:$A$9,0),2),GameLog!$C:$C,"NYY")</f>
        <v>0</v>
      </c>
      <c r="H54">
        <f>SUMIFS(GameLog!AP:AP,GameLog!$D:$D,'NYY F'!$A54,GameLog!$E:$E,INDEX(Positions!$A$1:$B$9,MATCH('NYY F'!$B54,Positions!$A$1:$A$9,0),2),GameLog!$C:$C,"NYY")</f>
        <v>1</v>
      </c>
      <c r="I54">
        <f>SUMIFS(GameLog!AQ:AQ,GameLog!$D:$D,'NYY F'!$A54,GameLog!$E:$E,INDEX(Positions!$A$1:$B$9,MATCH('NYY F'!$B54,Positions!$A$1:$A$9,0),2),GameLog!$C:$C,"NYY")</f>
        <v>0</v>
      </c>
      <c r="J54">
        <f>SUMIFS(GameLog!AR:AR,GameLog!$D:$D,'NYY F'!$A54,GameLog!$E:$E,INDEX(Positions!$A$1:$B$9,MATCH('NYY F'!$B54,Positions!$A$1:$A$9,0),2),GameLog!$C:$C,"NYY")</f>
        <v>0</v>
      </c>
      <c r="K54">
        <f>SUMIFS(GameLog!AS:AS,GameLog!$D:$D,'NYY F'!$A54,GameLog!$E:$E,INDEX(Positions!$A$1:$B$9,MATCH('NYY F'!$B54,Positions!$A$1:$A$9,0),2),GameLog!$C:$C,"NYY")</f>
        <v>0</v>
      </c>
      <c r="L54">
        <f>SUMIFS(GameLog!AT:AT,GameLog!$D:$D,'NYY F'!$A54,GameLog!$E:$E,INDEX(Positions!$A$1:$B$9,MATCH('NYY F'!$B54,Positions!$A$1:$A$9,0),2),GameLog!$C:$C,"NYY")</f>
        <v>0</v>
      </c>
      <c r="M54">
        <f>SUMIFS(GameLog!AU:AU,GameLog!$D:$D,'NYY F'!$A54,GameLog!$E:$E,INDEX(Positions!$A$1:$B$9,MATCH('NYY F'!$B54,Positions!$A$1:$A$9,0),2),GameLog!$C:$C,"NYY")</f>
        <v>0</v>
      </c>
      <c r="N54">
        <f>SUMIFS(GameLog!AV:AV,GameLog!$D:$D,'NYY F'!$A54,GameLog!$E:$E,INDEX(Positions!$A$1:$B$9,MATCH('NYY F'!$B54,Positions!$A$1:$A$9,0),2),GameLog!$C:$C,"NYY")</f>
        <v>0</v>
      </c>
      <c r="O54" s="8">
        <f t="shared" si="0"/>
        <v>0.8</v>
      </c>
      <c r="P54" s="18" t="str">
        <f t="shared" si="1"/>
        <v/>
      </c>
      <c r="W54" s="15"/>
      <c r="X54" s="15"/>
    </row>
    <row r="55" spans="1:24">
      <c r="A55" t="s">
        <v>2989</v>
      </c>
      <c r="B55" t="s">
        <v>2437</v>
      </c>
      <c r="C55">
        <f>COUNTIFS(GameLog!D:D,'NYY F'!A55,GameLog!C:C,"NYY",GameLog!E:E,INDEX(Positions!$A$1:$B$9,MATCH('NYY F'!$B55,Positions!$A$1:$A$9,0),2))</f>
        <v>0</v>
      </c>
      <c r="D55">
        <f>SUMIFS(GameLog!F:F,GameLog!$D:$D,'NYY F'!A55,GameLog!$E:$E,INDEX(Positions!$A$1:$B$9,MATCH('NYY F'!$B55,Positions!$A$1:$A$9,0),2),GameLog!$C:$C,"NYY")</f>
        <v>0</v>
      </c>
      <c r="E55" s="12">
        <f>SUMIFS(GameLog!AM:AM,GameLog!$D:$D,'NYY F'!$A55,GameLog!$E:$E,INDEX(Positions!$A$1:$B$9,MATCH('NYY F'!$B55,Positions!$A$1:$A$9,0),2),GameLog!$C:$C,"NYY")</f>
        <v>0</v>
      </c>
      <c r="F55">
        <f>SUMIFS(GameLog!AN:AN,GameLog!$D:$D,'NYY F'!$A55,GameLog!$E:$E,INDEX(Positions!$A$1:$B$9,MATCH('NYY F'!$B55,Positions!$A$1:$A$9,0),2),GameLog!$C:$C,"NYY")</f>
        <v>0</v>
      </c>
      <c r="G55">
        <f>SUMIFS(GameLog!AO:AO,GameLog!$D:$D,'NYY F'!$A55,GameLog!$E:$E,INDEX(Positions!$A$1:$B$9,MATCH('NYY F'!$B55,Positions!$A$1:$A$9,0),2),GameLog!$C:$C,"NYY")</f>
        <v>0</v>
      </c>
      <c r="H55">
        <f>SUMIFS(GameLog!AP:AP,GameLog!$D:$D,'NYY F'!$A55,GameLog!$E:$E,INDEX(Positions!$A$1:$B$9,MATCH('NYY F'!$B55,Positions!$A$1:$A$9,0),2),GameLog!$C:$C,"NYY")</f>
        <v>0</v>
      </c>
      <c r="I55">
        <f>SUMIFS(GameLog!AQ:AQ,GameLog!$D:$D,'NYY F'!$A55,GameLog!$E:$E,INDEX(Positions!$A$1:$B$9,MATCH('NYY F'!$B55,Positions!$A$1:$A$9,0),2),GameLog!$C:$C,"NYY")</f>
        <v>0</v>
      </c>
      <c r="J55">
        <f>SUMIFS(GameLog!AR:AR,GameLog!$D:$D,'NYY F'!$A55,GameLog!$E:$E,INDEX(Positions!$A$1:$B$9,MATCH('NYY F'!$B55,Positions!$A$1:$A$9,0),2),GameLog!$C:$C,"NYY")</f>
        <v>0</v>
      </c>
      <c r="K55">
        <f>SUMIFS(GameLog!AS:AS,GameLog!$D:$D,'NYY F'!$A55,GameLog!$E:$E,INDEX(Positions!$A$1:$B$9,MATCH('NYY F'!$B55,Positions!$A$1:$A$9,0),2),GameLog!$C:$C,"NYY")</f>
        <v>0</v>
      </c>
      <c r="L55">
        <f>SUMIFS(GameLog!AT:AT,GameLog!$D:$D,'NYY F'!$A55,GameLog!$E:$E,INDEX(Positions!$A$1:$B$9,MATCH('NYY F'!$B55,Positions!$A$1:$A$9,0),2),GameLog!$C:$C,"NYY")</f>
        <v>0</v>
      </c>
      <c r="M55">
        <f>SUMIFS(GameLog!AU:AU,GameLog!$D:$D,'NYY F'!$A55,GameLog!$E:$E,INDEX(Positions!$A$1:$B$9,MATCH('NYY F'!$B55,Positions!$A$1:$A$9,0),2),GameLog!$C:$C,"NYY")</f>
        <v>0</v>
      </c>
      <c r="N55">
        <f>SUMIFS(GameLog!AV:AV,GameLog!$D:$D,'NYY F'!$A55,GameLog!$E:$E,INDEX(Positions!$A$1:$B$9,MATCH('NYY F'!$B55,Positions!$A$1:$A$9,0),2),GameLog!$C:$C,"NYY")</f>
        <v>0</v>
      </c>
      <c r="O55" s="8">
        <f t="shared" si="0"/>
        <v>0</v>
      </c>
      <c r="P55" s="18" t="str">
        <f t="shared" si="1"/>
        <v/>
      </c>
      <c r="W55" s="15"/>
      <c r="X55" s="15"/>
    </row>
    <row r="56" spans="1:24">
      <c r="A56" t="s">
        <v>2992</v>
      </c>
      <c r="B56" t="s">
        <v>2437</v>
      </c>
      <c r="C56">
        <f>COUNTIFS(GameLog!D:D,'NYY F'!A56,GameLog!C:C,"NYY",GameLog!E:E,INDEX(Positions!$A$1:$B$9,MATCH('NYY F'!$B56,Positions!$A$1:$A$9,0),2))</f>
        <v>0</v>
      </c>
      <c r="D56">
        <f>SUMIFS(GameLog!F:F,GameLog!$D:$D,'NYY F'!A56,GameLog!$E:$E,INDEX(Positions!$A$1:$B$9,MATCH('NYY F'!$B56,Positions!$A$1:$A$9,0),2),GameLog!$C:$C,"NYY")</f>
        <v>0</v>
      </c>
      <c r="E56" s="12">
        <f>SUMIFS(GameLog!AM:AM,GameLog!$D:$D,'NYY F'!$A56,GameLog!$E:$E,INDEX(Positions!$A$1:$B$9,MATCH('NYY F'!$B56,Positions!$A$1:$A$9,0),2),GameLog!$C:$C,"NYY")</f>
        <v>0</v>
      </c>
      <c r="F56">
        <f>SUMIFS(GameLog!AN:AN,GameLog!$D:$D,'NYY F'!$A56,GameLog!$E:$E,INDEX(Positions!$A$1:$B$9,MATCH('NYY F'!$B56,Positions!$A$1:$A$9,0),2),GameLog!$C:$C,"NYY")</f>
        <v>0</v>
      </c>
      <c r="G56">
        <f>SUMIFS(GameLog!AO:AO,GameLog!$D:$D,'NYY F'!$A56,GameLog!$E:$E,INDEX(Positions!$A$1:$B$9,MATCH('NYY F'!$B56,Positions!$A$1:$A$9,0),2),GameLog!$C:$C,"NYY")</f>
        <v>0</v>
      </c>
      <c r="H56">
        <f>SUMIFS(GameLog!AP:AP,GameLog!$D:$D,'NYY F'!$A56,GameLog!$E:$E,INDEX(Positions!$A$1:$B$9,MATCH('NYY F'!$B56,Positions!$A$1:$A$9,0),2),GameLog!$C:$C,"NYY")</f>
        <v>0</v>
      </c>
      <c r="I56">
        <f>SUMIFS(GameLog!AQ:AQ,GameLog!$D:$D,'NYY F'!$A56,GameLog!$E:$E,INDEX(Positions!$A$1:$B$9,MATCH('NYY F'!$B56,Positions!$A$1:$A$9,0),2),GameLog!$C:$C,"NYY")</f>
        <v>0</v>
      </c>
      <c r="J56">
        <f>SUMIFS(GameLog!AR:AR,GameLog!$D:$D,'NYY F'!$A56,GameLog!$E:$E,INDEX(Positions!$A$1:$B$9,MATCH('NYY F'!$B56,Positions!$A$1:$A$9,0),2),GameLog!$C:$C,"NYY")</f>
        <v>0</v>
      </c>
      <c r="K56">
        <f>SUMIFS(GameLog!AS:AS,GameLog!$D:$D,'NYY F'!$A56,GameLog!$E:$E,INDEX(Positions!$A$1:$B$9,MATCH('NYY F'!$B56,Positions!$A$1:$A$9,0),2),GameLog!$C:$C,"NYY")</f>
        <v>0</v>
      </c>
      <c r="L56">
        <f>SUMIFS(GameLog!AT:AT,GameLog!$D:$D,'NYY F'!$A56,GameLog!$E:$E,INDEX(Positions!$A$1:$B$9,MATCH('NYY F'!$B56,Positions!$A$1:$A$9,0),2),GameLog!$C:$C,"NYY")</f>
        <v>0</v>
      </c>
      <c r="M56">
        <f>SUMIFS(GameLog!AU:AU,GameLog!$D:$D,'NYY F'!$A56,GameLog!$E:$E,INDEX(Positions!$A$1:$B$9,MATCH('NYY F'!$B56,Positions!$A$1:$A$9,0),2),GameLog!$C:$C,"NYY")</f>
        <v>0</v>
      </c>
      <c r="N56">
        <f>SUMIFS(GameLog!AV:AV,GameLog!$D:$D,'NYY F'!$A56,GameLog!$E:$E,INDEX(Positions!$A$1:$B$9,MATCH('NYY F'!$B56,Positions!$A$1:$A$9,0),2),GameLog!$C:$C,"NYY")</f>
        <v>0</v>
      </c>
      <c r="O56" s="8">
        <f t="shared" si="0"/>
        <v>0</v>
      </c>
      <c r="P56" s="18" t="str">
        <f t="shared" si="1"/>
        <v/>
      </c>
      <c r="W56" s="15"/>
      <c r="X56" s="15"/>
    </row>
    <row r="57" spans="1:24">
      <c r="O57" s="8"/>
      <c r="P57" s="18"/>
      <c r="W57" s="15"/>
    </row>
    <row r="58" spans="1:24">
      <c r="O58" s="8"/>
      <c r="P58" s="18"/>
      <c r="W58" s="15"/>
    </row>
    <row r="59" spans="1:24">
      <c r="O59" s="8"/>
      <c r="P59" s="18"/>
      <c r="W59" s="15"/>
    </row>
    <row r="60" spans="1:24">
      <c r="O60" s="8"/>
      <c r="P60" s="18"/>
      <c r="W60" s="15"/>
    </row>
    <row r="61" spans="1:24">
      <c r="O61" s="8"/>
      <c r="W61" s="15"/>
    </row>
    <row r="62" spans="1:24">
      <c r="O62" s="8"/>
      <c r="W62" s="15"/>
    </row>
    <row r="63" spans="1:24">
      <c r="O63" s="8"/>
      <c r="W63" s="15"/>
    </row>
    <row r="64" spans="1:24">
      <c r="O64" s="8"/>
      <c r="W64" s="15"/>
    </row>
    <row r="65" spans="15:23">
      <c r="O65" s="8"/>
      <c r="W65" s="15"/>
    </row>
    <row r="66" spans="15:23">
      <c r="O66" s="8"/>
      <c r="W66" s="15"/>
    </row>
    <row r="67" spans="15:23">
      <c r="O67" s="8"/>
      <c r="W67" s="15"/>
    </row>
    <row r="68" spans="15:23">
      <c r="O68" s="8"/>
      <c r="W68" s="15"/>
    </row>
    <row r="69" spans="15:23">
      <c r="O69" s="8"/>
      <c r="W69" s="15"/>
    </row>
    <row r="70" spans="15:23">
      <c r="O70" s="8"/>
      <c r="W70" s="15"/>
    </row>
    <row r="71" spans="15:23">
      <c r="O71" s="8"/>
      <c r="W71" s="15"/>
    </row>
    <row r="72" spans="15:23">
      <c r="O72" s="8"/>
      <c r="W72" s="15"/>
    </row>
    <row r="73" spans="15:23">
      <c r="O73" s="8"/>
      <c r="W73" s="15"/>
    </row>
    <row r="74" spans="15:23">
      <c r="O74" s="8"/>
    </row>
    <row r="75" spans="15:23">
      <c r="O75" s="8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84434-ECCD-41ED-8B27-4E123297CE9C}">
  <sheetPr codeName="Sheet40"/>
  <dimension ref="A1:AF31"/>
  <sheetViews>
    <sheetView workbookViewId="0">
      <pane ySplit="1" topLeftCell="A2" activePane="bottomLeft" state="frozen"/>
      <selection activeCell="A27" sqref="A27"/>
      <selection pane="bottomLeft" activeCell="A2" sqref="A2:A19"/>
    </sheetView>
  </sheetViews>
  <sheetFormatPr defaultRowHeight="13.2"/>
  <cols>
    <col min="1" max="1" width="15.5546875" bestFit="1" customWidth="1"/>
    <col min="2" max="3" width="3" bestFit="1" customWidth="1"/>
    <col min="4" max="4" width="6.21875" bestFit="1" customWidth="1"/>
    <col min="5" max="5" width="6" bestFit="1" customWidth="1"/>
    <col min="6" max="6" width="3" bestFit="1" customWidth="1"/>
    <col min="7" max="7" width="3.5546875" bestFit="1" customWidth="1"/>
    <col min="8" max="8" width="3.6640625" bestFit="1" customWidth="1"/>
    <col min="9" max="9" width="4.77734375" bestFit="1" customWidth="1"/>
    <col min="10" max="10" width="3.44140625" bestFit="1" customWidth="1"/>
    <col min="11" max="11" width="6" style="12" bestFit="1" customWidth="1"/>
    <col min="12" max="14" width="4" bestFit="1" customWidth="1"/>
    <col min="15" max="15" width="3.44140625" bestFit="1" customWidth="1"/>
    <col min="16" max="18" width="4" bestFit="1" customWidth="1"/>
    <col min="19" max="19" width="4.6640625" bestFit="1" customWidth="1"/>
    <col min="20" max="20" width="3.44140625" bestFit="1" customWidth="1"/>
    <col min="21" max="21" width="4.109375" bestFit="1" customWidth="1"/>
    <col min="22" max="22" width="6" bestFit="1" customWidth="1"/>
    <col min="23" max="23" width="5" bestFit="1" customWidth="1"/>
    <col min="24" max="25" width="4.44140625" bestFit="1" customWidth="1"/>
    <col min="26" max="26" width="5" bestFit="1" customWidth="1"/>
    <col min="27" max="27" width="6.5546875" bestFit="1" customWidth="1"/>
    <col min="28" max="28" width="4" bestFit="1" customWidth="1"/>
    <col min="29" max="29" width="4.21875" bestFit="1" customWidth="1"/>
  </cols>
  <sheetData>
    <row r="1" spans="1:32">
      <c r="A1" t="s">
        <v>2405</v>
      </c>
      <c r="B1" t="s">
        <v>2365</v>
      </c>
      <c r="C1" t="s">
        <v>2366</v>
      </c>
      <c r="D1" t="s">
        <v>2367</v>
      </c>
      <c r="E1" t="s">
        <v>2482</v>
      </c>
      <c r="F1" t="s">
        <v>2406</v>
      </c>
      <c r="G1" t="s">
        <v>2483</v>
      </c>
      <c r="H1" t="s">
        <v>2484</v>
      </c>
      <c r="I1" t="s">
        <v>2485</v>
      </c>
      <c r="J1" t="s">
        <v>2486</v>
      </c>
      <c r="K1" s="12" t="s">
        <v>2487</v>
      </c>
      <c r="L1" t="s">
        <v>2410</v>
      </c>
      <c r="M1" t="s">
        <v>2409</v>
      </c>
      <c r="N1" t="s">
        <v>2488</v>
      </c>
      <c r="O1" t="s">
        <v>2413</v>
      </c>
      <c r="P1" t="s">
        <v>2417</v>
      </c>
      <c r="Q1" t="s">
        <v>2428</v>
      </c>
      <c r="R1" t="s">
        <v>2418</v>
      </c>
      <c r="S1" t="s">
        <v>2425</v>
      </c>
      <c r="T1" t="s">
        <v>2489</v>
      </c>
      <c r="U1" t="s">
        <v>2490</v>
      </c>
      <c r="V1" t="s">
        <v>2491</v>
      </c>
      <c r="W1" t="s">
        <v>2492</v>
      </c>
      <c r="X1" t="s">
        <v>2493</v>
      </c>
      <c r="Y1" t="s">
        <v>2494</v>
      </c>
      <c r="Z1" t="s">
        <v>2495</v>
      </c>
      <c r="AA1" t="s">
        <v>2496</v>
      </c>
      <c r="AB1" t="s">
        <v>2666</v>
      </c>
      <c r="AC1" t="s">
        <v>2667</v>
      </c>
    </row>
    <row r="2" spans="1:32">
      <c r="A2" s="14" t="s">
        <v>3013</v>
      </c>
      <c r="B2">
        <f>SUMIFS(GameLog!W:W,GameLog!$D:$D,'NYY P'!$A2,GameLog!$C:$C,"NYY")</f>
        <v>0</v>
      </c>
      <c r="C2">
        <f>SUMIFS(GameLog!X:X,GameLog!$D:$D,'NYY P'!$A2,GameLog!$C:$C,"NYY")</f>
        <v>1</v>
      </c>
      <c r="D2" s="8">
        <f>IFERROR(B2/(B2+C2),0)</f>
        <v>0</v>
      </c>
      <c r="E2" s="10">
        <f>IFERROR(N2/K2*9,"---")</f>
        <v>2.5714285714285712</v>
      </c>
      <c r="F2">
        <f>COUNTIFS(GameLog!D:D,'NYY P'!A2,GameLog!C:C,"NYY",GameLog!E:E,1)</f>
        <v>1</v>
      </c>
      <c r="G2">
        <f>SUMIFS(GameLog!F:F,GameLog!$D:$D,'NYY P'!A2,GameLog!$E:$E,1,GameLog!$C:$C,"NYY")</f>
        <v>1</v>
      </c>
      <c r="H2">
        <f>SUMIFS(GameLog!Y:Y,GameLog!$D:$D,'NYY P'!$A2,GameLog!$C:$C,"NYY")</f>
        <v>0</v>
      </c>
      <c r="I2">
        <f>SUMIFS(GameLog!Z:Z,GameLog!$D:$D,'NYY P'!$A2,GameLog!$C:$C,"NYY")</f>
        <v>0</v>
      </c>
      <c r="J2">
        <f>SUMIFS(GameLog!AA:AA,GameLog!$D:$D,'NYY P'!$A2,GameLog!$C:$C,"NYY")</f>
        <v>0</v>
      </c>
      <c r="K2" s="12">
        <f>SUMIFS(GameLog!AB:AB,GameLog!$D:$D,'NYY P'!$A2,GameLog!$C:$C,"NYY")</f>
        <v>7</v>
      </c>
      <c r="L2">
        <f>SUMIFS(GameLog!AC:AC,GameLog!$D:$D,'NYY P'!$A2,GameLog!$C:$C,"NYY")</f>
        <v>7</v>
      </c>
      <c r="M2">
        <f>SUMIFS(GameLog!AD:AD,GameLog!$D:$D,'NYY P'!$A2,GameLog!$C:$C,"NYY")</f>
        <v>2</v>
      </c>
      <c r="N2">
        <f>SUMIFS(GameLog!AE:AE,GameLog!$D:$D,'NYY P'!$A2,GameLog!$C:$C,"NYY")</f>
        <v>2</v>
      </c>
      <c r="O2">
        <f>SUMIFS(GameLog!AF:AF,GameLog!$D:$D,'NYY P'!$A2,GameLog!$C:$C,"NYY")</f>
        <v>1</v>
      </c>
      <c r="P2">
        <f>SUMIFS(GameLog!AG:AG,GameLog!$D:$D,'NYY P'!$A2,GameLog!$C:$C,"NYY")</f>
        <v>3</v>
      </c>
      <c r="Q2">
        <f>SUMIFS(GameLog!AH:AH,GameLog!$D:$D,'NYY P'!$A2,GameLog!$C:$C,"NYY")</f>
        <v>0</v>
      </c>
      <c r="R2">
        <f>SUMIFS(GameLog!AI:AI,GameLog!$D:$D,'NYY P'!$A2,GameLog!$C:$C,"NYY")</f>
        <v>5</v>
      </c>
      <c r="S2">
        <f>SUMIFS(GameLog!AJ:AJ,GameLog!$D:$D,'NYY P'!$A2,GameLog!$C:$C,"NYY")</f>
        <v>0</v>
      </c>
      <c r="T2">
        <f>SUMIFS(GameLog!AK:AK,GameLog!$D:$D,'NYY P'!$A2,GameLog!$C:$C,"NYY")</f>
        <v>0</v>
      </c>
      <c r="U2">
        <f>SUMIFS(GameLog!AL:AL,GameLog!$D:$D,'NYY P'!$A2,GameLog!$C:$C,"NYY")</f>
        <v>0</v>
      </c>
      <c r="V2" s="10">
        <f>IFERROR((L2+P2)/K2,0)</f>
        <v>1.4285714285714286</v>
      </c>
      <c r="W2" s="11">
        <f>IFERROR(L2/$K2*9,0)</f>
        <v>9</v>
      </c>
      <c r="X2" s="11">
        <f>IFERROR(O2/$K2*9,0)</f>
        <v>1.2857142857142856</v>
      </c>
      <c r="Y2" s="11">
        <f>IFERROR(P2/$K2*9,0)</f>
        <v>3.8571428571428568</v>
      </c>
      <c r="Z2" s="11">
        <f>IFERROR(R2/$K2*9,0)</f>
        <v>6.4285714285714288</v>
      </c>
      <c r="AA2" s="11">
        <f>IFERROR(R2/P2,0)</f>
        <v>1.6666666666666667</v>
      </c>
      <c r="AF2" s="14"/>
    </row>
    <row r="3" spans="1:32">
      <c r="A3" s="14" t="s">
        <v>3000</v>
      </c>
      <c r="B3">
        <f>SUMIFS(GameLog!W:W,GameLog!$D:$D,'NYY P'!$A3,GameLog!$C:$C,"NYY")</f>
        <v>0</v>
      </c>
      <c r="C3">
        <f>SUMIFS(GameLog!X:X,GameLog!$D:$D,'NYY P'!$A3,GameLog!$C:$C,"NYY")</f>
        <v>0</v>
      </c>
      <c r="D3" s="8">
        <f t="shared" ref="D3:D19" si="0">IFERROR(B3/(B3+C3),0)</f>
        <v>0</v>
      </c>
      <c r="E3" s="10" t="str">
        <f t="shared" ref="E3:E19" si="1">IFERROR(N3/K3*9,"---")</f>
        <v>---</v>
      </c>
      <c r="F3">
        <f>COUNTIFS(GameLog!D:D,'NYY P'!A3,GameLog!C:C,"NYY",GameLog!E:E,1)</f>
        <v>0</v>
      </c>
      <c r="G3">
        <f>SUMIFS(GameLog!F:F,GameLog!$D:$D,'NYY P'!A3,GameLog!$E:$E,1,GameLog!$C:$C,"NYY")</f>
        <v>0</v>
      </c>
      <c r="H3">
        <f>SUMIFS(GameLog!Y:Y,GameLog!$D:$D,'NYY P'!$A3,GameLog!$C:$C,"NYY")</f>
        <v>0</v>
      </c>
      <c r="I3">
        <f>SUMIFS(GameLog!Z:Z,GameLog!$D:$D,'NYY P'!$A3,GameLog!$C:$C,"NYY")</f>
        <v>0</v>
      </c>
      <c r="J3">
        <f>SUMIFS(GameLog!AA:AA,GameLog!$D:$D,'NYY P'!$A3,GameLog!$C:$C,"NYY")</f>
        <v>0</v>
      </c>
      <c r="K3" s="12">
        <f>SUMIFS(GameLog!AB:AB,GameLog!$D:$D,'NYY P'!$A3,GameLog!$C:$C,"NYY")</f>
        <v>0</v>
      </c>
      <c r="L3">
        <f>SUMIFS(GameLog!AC:AC,GameLog!$D:$D,'NYY P'!$A3,GameLog!$C:$C,"NYY")</f>
        <v>0</v>
      </c>
      <c r="M3">
        <f>SUMIFS(GameLog!AD:AD,GameLog!$D:$D,'NYY P'!$A3,GameLog!$C:$C,"NYY")</f>
        <v>0</v>
      </c>
      <c r="N3">
        <f>SUMIFS(GameLog!AE:AE,GameLog!$D:$D,'NYY P'!$A3,GameLog!$C:$C,"NYY")</f>
        <v>0</v>
      </c>
      <c r="O3">
        <f>SUMIFS(GameLog!AF:AF,GameLog!$D:$D,'NYY P'!$A3,GameLog!$C:$C,"NYY")</f>
        <v>0</v>
      </c>
      <c r="P3">
        <f>SUMIFS(GameLog!AG:AG,GameLog!$D:$D,'NYY P'!$A3,GameLog!$C:$C,"NYY")</f>
        <v>0</v>
      </c>
      <c r="Q3">
        <f>SUMIFS(GameLog!AH:AH,GameLog!$D:$D,'NYY P'!$A3,GameLog!$C:$C,"NYY")</f>
        <v>0</v>
      </c>
      <c r="R3">
        <f>SUMIFS(GameLog!AI:AI,GameLog!$D:$D,'NYY P'!$A3,GameLog!$C:$C,"NYY")</f>
        <v>0</v>
      </c>
      <c r="S3">
        <f>SUMIFS(GameLog!AJ:AJ,GameLog!$D:$D,'NYY P'!$A3,GameLog!$C:$C,"NYY")</f>
        <v>0</v>
      </c>
      <c r="T3">
        <f>SUMIFS(GameLog!AK:AK,GameLog!$D:$D,'NYY P'!$A3,GameLog!$C:$C,"NYY")</f>
        <v>0</v>
      </c>
      <c r="U3">
        <f>SUMIFS(GameLog!AL:AL,GameLog!$D:$D,'NYY P'!$A3,GameLog!$C:$C,"NYY")</f>
        <v>0</v>
      </c>
      <c r="V3" s="10">
        <f t="shared" ref="V3:V19" si="2">IFERROR((L3+P3)/K3,0)</f>
        <v>0</v>
      </c>
      <c r="W3" s="11">
        <f t="shared" ref="W3:W19" si="3">IFERROR(L3/$K3*9,0)</f>
        <v>0</v>
      </c>
      <c r="X3" s="11">
        <f t="shared" ref="X3:Y19" si="4">IFERROR(O3/$K3*9,0)</f>
        <v>0</v>
      </c>
      <c r="Y3" s="11">
        <f t="shared" si="4"/>
        <v>0</v>
      </c>
      <c r="Z3" s="11">
        <f t="shared" ref="Z3:Z19" si="5">IFERROR(R3/$K3*9,0)</f>
        <v>0</v>
      </c>
      <c r="AA3" s="11">
        <f t="shared" ref="AA3:AA19" si="6">IFERROR(R3/P3,0)</f>
        <v>0</v>
      </c>
      <c r="AE3" s="14"/>
      <c r="AF3" s="14"/>
    </row>
    <row r="4" spans="1:32">
      <c r="A4" s="14" t="s">
        <v>2997</v>
      </c>
      <c r="B4">
        <f>SUMIFS(GameLog!W:W,GameLog!$D:$D,'NYY P'!$A4,GameLog!$C:$C,"NYY")</f>
        <v>0</v>
      </c>
      <c r="C4">
        <f>SUMIFS(GameLog!X:X,GameLog!$D:$D,'NYY P'!$A4,GameLog!$C:$C,"NYY")</f>
        <v>0</v>
      </c>
      <c r="D4" s="8">
        <f t="shared" si="0"/>
        <v>0</v>
      </c>
      <c r="E4" s="10" t="str">
        <f t="shared" si="1"/>
        <v>---</v>
      </c>
      <c r="F4">
        <f>COUNTIFS(GameLog!D:D,'NYY P'!A4,GameLog!C:C,"NYY",GameLog!E:E,1)</f>
        <v>0</v>
      </c>
      <c r="G4">
        <f>SUMIFS(GameLog!F:F,GameLog!$D:$D,'NYY P'!A4,GameLog!$E:$E,1,GameLog!$C:$C,"NYY")</f>
        <v>0</v>
      </c>
      <c r="H4">
        <f>SUMIFS(GameLog!Y:Y,GameLog!$D:$D,'NYY P'!$A4,GameLog!$C:$C,"NYY")</f>
        <v>0</v>
      </c>
      <c r="I4">
        <f>SUMIFS(GameLog!Z:Z,GameLog!$D:$D,'NYY P'!$A4,GameLog!$C:$C,"NYY")</f>
        <v>0</v>
      </c>
      <c r="J4">
        <f>SUMIFS(GameLog!AA:AA,GameLog!$D:$D,'NYY P'!$A4,GameLog!$C:$C,"NYY")</f>
        <v>0</v>
      </c>
      <c r="K4" s="12">
        <f>SUMIFS(GameLog!AB:AB,GameLog!$D:$D,'NYY P'!$A4,GameLog!$C:$C,"NYY")</f>
        <v>0</v>
      </c>
      <c r="L4">
        <f>SUMIFS(GameLog!AC:AC,GameLog!$D:$D,'NYY P'!$A4,GameLog!$C:$C,"NYY")</f>
        <v>0</v>
      </c>
      <c r="M4">
        <f>SUMIFS(GameLog!AD:AD,GameLog!$D:$D,'NYY P'!$A4,GameLog!$C:$C,"NYY")</f>
        <v>0</v>
      </c>
      <c r="N4">
        <f>SUMIFS(GameLog!AE:AE,GameLog!$D:$D,'NYY P'!$A4,GameLog!$C:$C,"NYY")</f>
        <v>0</v>
      </c>
      <c r="O4">
        <f>SUMIFS(GameLog!AF:AF,GameLog!$D:$D,'NYY P'!$A4,GameLog!$C:$C,"NYY")</f>
        <v>0</v>
      </c>
      <c r="P4">
        <f>SUMIFS(GameLog!AG:AG,GameLog!$D:$D,'NYY P'!$A4,GameLog!$C:$C,"NYY")</f>
        <v>0</v>
      </c>
      <c r="Q4">
        <f>SUMIFS(GameLog!AH:AH,GameLog!$D:$D,'NYY P'!$A4,GameLog!$C:$C,"NYY")</f>
        <v>0</v>
      </c>
      <c r="R4">
        <f>SUMIFS(GameLog!AI:AI,GameLog!$D:$D,'NYY P'!$A4,GameLog!$C:$C,"NYY")</f>
        <v>0</v>
      </c>
      <c r="S4">
        <f>SUMIFS(GameLog!AJ:AJ,GameLog!$D:$D,'NYY P'!$A4,GameLog!$C:$C,"NYY")</f>
        <v>0</v>
      </c>
      <c r="T4">
        <f>SUMIFS(GameLog!AK:AK,GameLog!$D:$D,'NYY P'!$A4,GameLog!$C:$C,"NYY")</f>
        <v>0</v>
      </c>
      <c r="U4">
        <f>SUMIFS(GameLog!AL:AL,GameLog!$D:$D,'NYY P'!$A4,GameLog!$C:$C,"NYY")</f>
        <v>0</v>
      </c>
      <c r="V4" s="10">
        <f t="shared" si="2"/>
        <v>0</v>
      </c>
      <c r="W4" s="11">
        <f t="shared" si="3"/>
        <v>0</v>
      </c>
      <c r="X4" s="11">
        <f t="shared" si="4"/>
        <v>0</v>
      </c>
      <c r="Y4" s="11">
        <f t="shared" si="4"/>
        <v>0</v>
      </c>
      <c r="Z4" s="11">
        <f t="shared" si="5"/>
        <v>0</v>
      </c>
      <c r="AA4" s="11">
        <f t="shared" si="6"/>
        <v>0</v>
      </c>
      <c r="AE4" s="14"/>
      <c r="AF4" s="14"/>
    </row>
    <row r="5" spans="1:32">
      <c r="A5" s="14" t="s">
        <v>2998</v>
      </c>
      <c r="B5">
        <f>SUMIFS(GameLog!W:W,GameLog!$D:$D,'NYY P'!$A5,GameLog!$C:$C,"NYY")</f>
        <v>1</v>
      </c>
      <c r="C5">
        <f>SUMIFS(GameLog!X:X,GameLog!$D:$D,'NYY P'!$A5,GameLog!$C:$C,"NYY")</f>
        <v>0</v>
      </c>
      <c r="D5" s="8">
        <f t="shared" si="0"/>
        <v>1</v>
      </c>
      <c r="E5" s="10">
        <f t="shared" si="1"/>
        <v>1.125</v>
      </c>
      <c r="F5">
        <f>COUNTIFS(GameLog!D:D,'NYY P'!A5,GameLog!C:C,"NYY",GameLog!E:E,1)</f>
        <v>1</v>
      </c>
      <c r="G5">
        <f>SUMIFS(GameLog!F:F,GameLog!$D:$D,'NYY P'!A5,GameLog!$E:$E,1,GameLog!$C:$C,"NYY")</f>
        <v>1</v>
      </c>
      <c r="H5">
        <f>SUMIFS(GameLog!Y:Y,GameLog!$D:$D,'NYY P'!$A5,GameLog!$C:$C,"NYY")</f>
        <v>1</v>
      </c>
      <c r="I5">
        <f>SUMIFS(GameLog!Z:Z,GameLog!$D:$D,'NYY P'!$A5,GameLog!$C:$C,"NYY")</f>
        <v>0</v>
      </c>
      <c r="J5">
        <f>SUMIFS(GameLog!AA:AA,GameLog!$D:$D,'NYY P'!$A5,GameLog!$C:$C,"NYY")</f>
        <v>0</v>
      </c>
      <c r="K5" s="12">
        <f>SUMIFS(GameLog!AB:AB,GameLog!$D:$D,'NYY P'!$A5,GameLog!$C:$C,"NYY")</f>
        <v>8</v>
      </c>
      <c r="L5">
        <f>SUMIFS(GameLog!AC:AC,GameLog!$D:$D,'NYY P'!$A5,GameLog!$C:$C,"NYY")</f>
        <v>5</v>
      </c>
      <c r="M5">
        <f>SUMIFS(GameLog!AD:AD,GameLog!$D:$D,'NYY P'!$A5,GameLog!$C:$C,"NYY")</f>
        <v>1</v>
      </c>
      <c r="N5">
        <f>SUMIFS(GameLog!AE:AE,GameLog!$D:$D,'NYY P'!$A5,GameLog!$C:$C,"NYY")</f>
        <v>1</v>
      </c>
      <c r="O5">
        <f>SUMIFS(GameLog!AF:AF,GameLog!$D:$D,'NYY P'!$A5,GameLog!$C:$C,"NYY")</f>
        <v>1</v>
      </c>
      <c r="P5">
        <f>SUMIFS(GameLog!AG:AG,GameLog!$D:$D,'NYY P'!$A5,GameLog!$C:$C,"NYY")</f>
        <v>2</v>
      </c>
      <c r="Q5">
        <f>SUMIFS(GameLog!AH:AH,GameLog!$D:$D,'NYY P'!$A5,GameLog!$C:$C,"NYY")</f>
        <v>0</v>
      </c>
      <c r="R5">
        <f>SUMIFS(GameLog!AI:AI,GameLog!$D:$D,'NYY P'!$A5,GameLog!$C:$C,"NYY")</f>
        <v>10</v>
      </c>
      <c r="S5">
        <f>SUMIFS(GameLog!AJ:AJ,GameLog!$D:$D,'NYY P'!$A5,GameLog!$C:$C,"NYY")</f>
        <v>0</v>
      </c>
      <c r="T5">
        <f>SUMIFS(GameLog!AK:AK,GameLog!$D:$D,'NYY P'!$A5,GameLog!$C:$C,"NYY")</f>
        <v>0</v>
      </c>
      <c r="U5">
        <f>SUMIFS(GameLog!AL:AL,GameLog!$D:$D,'NYY P'!$A5,GameLog!$C:$C,"NYY")</f>
        <v>0</v>
      </c>
      <c r="V5" s="10">
        <f t="shared" si="2"/>
        <v>0.875</v>
      </c>
      <c r="W5" s="11">
        <f t="shared" si="3"/>
        <v>5.625</v>
      </c>
      <c r="X5" s="11">
        <f t="shared" si="4"/>
        <v>1.125</v>
      </c>
      <c r="Y5" s="11">
        <f t="shared" si="4"/>
        <v>2.25</v>
      </c>
      <c r="Z5" s="11">
        <f t="shared" si="5"/>
        <v>11.25</v>
      </c>
      <c r="AA5" s="11">
        <f t="shared" si="6"/>
        <v>5</v>
      </c>
      <c r="AE5" s="14"/>
      <c r="AF5" s="14"/>
    </row>
    <row r="6" spans="1:32">
      <c r="A6" s="14" t="s">
        <v>2999</v>
      </c>
      <c r="B6">
        <f>SUMIFS(GameLog!W:W,GameLog!$D:$D,'NYY P'!$A6,GameLog!$C:$C,"NYY")</f>
        <v>0</v>
      </c>
      <c r="C6">
        <f>SUMIFS(GameLog!X:X,GameLog!$D:$D,'NYY P'!$A6,GameLog!$C:$C,"NYY")</f>
        <v>0</v>
      </c>
      <c r="D6" s="8">
        <f t="shared" si="0"/>
        <v>0</v>
      </c>
      <c r="E6" s="10" t="str">
        <f t="shared" si="1"/>
        <v>---</v>
      </c>
      <c r="F6">
        <f>COUNTIFS(GameLog!D:D,'NYY P'!A6,GameLog!C:C,"NYY",GameLog!E:E,1)</f>
        <v>0</v>
      </c>
      <c r="G6">
        <f>SUMIFS(GameLog!F:F,GameLog!$D:$D,'NYY P'!A6,GameLog!$E:$E,1,GameLog!$C:$C,"NYY")</f>
        <v>0</v>
      </c>
      <c r="H6">
        <f>SUMIFS(GameLog!Y:Y,GameLog!$D:$D,'NYY P'!$A6,GameLog!$C:$C,"NYY")</f>
        <v>0</v>
      </c>
      <c r="I6">
        <f>SUMIFS(GameLog!Z:Z,GameLog!$D:$D,'NYY P'!$A6,GameLog!$C:$C,"NYY")</f>
        <v>0</v>
      </c>
      <c r="J6">
        <f>SUMIFS(GameLog!AA:AA,GameLog!$D:$D,'NYY P'!$A6,GameLog!$C:$C,"NYY")</f>
        <v>0</v>
      </c>
      <c r="K6" s="12">
        <f>SUMIFS(GameLog!AB:AB,GameLog!$D:$D,'NYY P'!$A6,GameLog!$C:$C,"NYY")</f>
        <v>0</v>
      </c>
      <c r="L6">
        <f>SUMIFS(GameLog!AC:AC,GameLog!$D:$D,'NYY P'!$A6,GameLog!$C:$C,"NYY")</f>
        <v>0</v>
      </c>
      <c r="M6">
        <f>SUMIFS(GameLog!AD:AD,GameLog!$D:$D,'NYY P'!$A6,GameLog!$C:$C,"NYY")</f>
        <v>0</v>
      </c>
      <c r="N6">
        <f>SUMIFS(GameLog!AE:AE,GameLog!$D:$D,'NYY P'!$A6,GameLog!$C:$C,"NYY")</f>
        <v>0</v>
      </c>
      <c r="O6">
        <f>SUMIFS(GameLog!AF:AF,GameLog!$D:$D,'NYY P'!$A6,GameLog!$C:$C,"NYY")</f>
        <v>0</v>
      </c>
      <c r="P6">
        <f>SUMIFS(GameLog!AG:AG,GameLog!$D:$D,'NYY P'!$A6,GameLog!$C:$C,"NYY")</f>
        <v>0</v>
      </c>
      <c r="Q6">
        <f>SUMIFS(GameLog!AH:AH,GameLog!$D:$D,'NYY P'!$A6,GameLog!$C:$C,"NYY")</f>
        <v>0</v>
      </c>
      <c r="R6">
        <f>SUMIFS(GameLog!AI:AI,GameLog!$D:$D,'NYY P'!$A6,GameLog!$C:$C,"NYY")</f>
        <v>0</v>
      </c>
      <c r="S6">
        <f>SUMIFS(GameLog!AJ:AJ,GameLog!$D:$D,'NYY P'!$A6,GameLog!$C:$C,"NYY")</f>
        <v>0</v>
      </c>
      <c r="T6">
        <f>SUMIFS(GameLog!AK:AK,GameLog!$D:$D,'NYY P'!$A6,GameLog!$C:$C,"NYY")</f>
        <v>0</v>
      </c>
      <c r="U6">
        <f>SUMIFS(GameLog!AL:AL,GameLog!$D:$D,'NYY P'!$A6,GameLog!$C:$C,"NYY")</f>
        <v>0</v>
      </c>
      <c r="V6" s="10">
        <f t="shared" si="2"/>
        <v>0</v>
      </c>
      <c r="W6" s="11">
        <f t="shared" si="3"/>
        <v>0</v>
      </c>
      <c r="X6" s="11">
        <f t="shared" si="4"/>
        <v>0</v>
      </c>
      <c r="Y6" s="11">
        <f t="shared" si="4"/>
        <v>0</v>
      </c>
      <c r="Z6" s="11">
        <f t="shared" si="5"/>
        <v>0</v>
      </c>
      <c r="AA6" s="11">
        <f t="shared" si="6"/>
        <v>0</v>
      </c>
      <c r="AE6" s="14"/>
      <c r="AF6" s="14"/>
    </row>
    <row r="7" spans="1:32">
      <c r="A7" s="14" t="s">
        <v>3007</v>
      </c>
      <c r="B7">
        <f>SUMIFS(GameLog!W:W,GameLog!$D:$D,'NYY P'!$A7,GameLog!$C:$C,"NYY")</f>
        <v>0</v>
      </c>
      <c r="C7">
        <f>SUMIFS(GameLog!X:X,GameLog!$D:$D,'NYY P'!$A7,GameLog!$C:$C,"NYY")</f>
        <v>0</v>
      </c>
      <c r="D7" s="8">
        <f t="shared" si="0"/>
        <v>0</v>
      </c>
      <c r="E7" s="10">
        <f t="shared" si="1"/>
        <v>14.538461538461538</v>
      </c>
      <c r="F7">
        <f>COUNTIFS(GameLog!D:D,'NYY P'!A7,GameLog!C:C,"NYY",GameLog!E:E,1)</f>
        <v>1</v>
      </c>
      <c r="G7">
        <f>SUMIFS(GameLog!F:F,GameLog!$D:$D,'NYY P'!A7,GameLog!$E:$E,1,GameLog!$C:$C,"NYY")</f>
        <v>1</v>
      </c>
      <c r="H7">
        <f>SUMIFS(GameLog!Y:Y,GameLog!$D:$D,'NYY P'!$A7,GameLog!$C:$C,"NYY")</f>
        <v>0</v>
      </c>
      <c r="I7">
        <f>SUMIFS(GameLog!Z:Z,GameLog!$D:$D,'NYY P'!$A7,GameLog!$C:$C,"NYY")</f>
        <v>0</v>
      </c>
      <c r="J7">
        <f>SUMIFS(GameLog!AA:AA,GameLog!$D:$D,'NYY P'!$A7,GameLog!$C:$C,"NYY")</f>
        <v>0</v>
      </c>
      <c r="K7" s="12">
        <f>SUMIFS(GameLog!AB:AB,GameLog!$D:$D,'NYY P'!$A7,GameLog!$C:$C,"NYY")</f>
        <v>4.333333333333333</v>
      </c>
      <c r="L7">
        <f>SUMIFS(GameLog!AC:AC,GameLog!$D:$D,'NYY P'!$A7,GameLog!$C:$C,"NYY")</f>
        <v>6</v>
      </c>
      <c r="M7">
        <f>SUMIFS(GameLog!AD:AD,GameLog!$D:$D,'NYY P'!$A7,GameLog!$C:$C,"NYY")</f>
        <v>7</v>
      </c>
      <c r="N7">
        <f>SUMIFS(GameLog!AE:AE,GameLog!$D:$D,'NYY P'!$A7,GameLog!$C:$C,"NYY")</f>
        <v>7</v>
      </c>
      <c r="O7">
        <f>SUMIFS(GameLog!AF:AF,GameLog!$D:$D,'NYY P'!$A7,GameLog!$C:$C,"NYY")</f>
        <v>3</v>
      </c>
      <c r="P7">
        <f>SUMIFS(GameLog!AG:AG,GameLog!$D:$D,'NYY P'!$A7,GameLog!$C:$C,"NYY")</f>
        <v>4</v>
      </c>
      <c r="Q7">
        <f>SUMIFS(GameLog!AH:AH,GameLog!$D:$D,'NYY P'!$A7,GameLog!$C:$C,"NYY")</f>
        <v>0</v>
      </c>
      <c r="R7">
        <f>SUMIFS(GameLog!AI:AI,GameLog!$D:$D,'NYY P'!$A7,GameLog!$C:$C,"NYY")</f>
        <v>1</v>
      </c>
      <c r="S7">
        <f>SUMIFS(GameLog!AJ:AJ,GameLog!$D:$D,'NYY P'!$A7,GameLog!$C:$C,"NYY")</f>
        <v>0</v>
      </c>
      <c r="T7">
        <f>SUMIFS(GameLog!AK:AK,GameLog!$D:$D,'NYY P'!$A7,GameLog!$C:$C,"NYY")</f>
        <v>0</v>
      </c>
      <c r="U7">
        <f>SUMIFS(GameLog!AL:AL,GameLog!$D:$D,'NYY P'!$A7,GameLog!$C:$C,"NYY")</f>
        <v>0</v>
      </c>
      <c r="V7" s="10">
        <f t="shared" si="2"/>
        <v>2.3076923076923079</v>
      </c>
      <c r="W7" s="11">
        <f t="shared" si="3"/>
        <v>12.461538461538463</v>
      </c>
      <c r="X7" s="11">
        <f t="shared" si="4"/>
        <v>6.2307692307692317</v>
      </c>
      <c r="Y7" s="11">
        <f t="shared" si="4"/>
        <v>8.3076923076923084</v>
      </c>
      <c r="Z7" s="11">
        <f t="shared" si="5"/>
        <v>2.0769230769230771</v>
      </c>
      <c r="AA7" s="11">
        <f t="shared" si="6"/>
        <v>0.25</v>
      </c>
      <c r="AE7" s="14"/>
      <c r="AF7" s="14"/>
    </row>
    <row r="8" spans="1:32">
      <c r="A8" s="14" t="s">
        <v>3005</v>
      </c>
      <c r="B8">
        <f>SUMIFS(GameLog!W:W,GameLog!$D:$D,'NYY P'!$A8,GameLog!$C:$C,"NYY")</f>
        <v>0</v>
      </c>
      <c r="C8">
        <f>SUMIFS(GameLog!X:X,GameLog!$D:$D,'NYY P'!$A8,GameLog!$C:$C,"NYY")</f>
        <v>0</v>
      </c>
      <c r="D8" s="8">
        <f t="shared" si="0"/>
        <v>0</v>
      </c>
      <c r="E8" s="10">
        <f t="shared" si="1"/>
        <v>5.4</v>
      </c>
      <c r="F8">
        <f>COUNTIFS(GameLog!D:D,'NYY P'!A8,GameLog!C:C,"NYY",GameLog!E:E,1)</f>
        <v>1</v>
      </c>
      <c r="G8">
        <f>SUMIFS(GameLog!F:F,GameLog!$D:$D,'NYY P'!A8,GameLog!$E:$E,1,GameLog!$C:$C,"NYY")</f>
        <v>0</v>
      </c>
      <c r="H8">
        <f>SUMIFS(GameLog!Y:Y,GameLog!$D:$D,'NYY P'!$A8,GameLog!$C:$C,"NYY")</f>
        <v>0</v>
      </c>
      <c r="I8">
        <f>SUMIFS(GameLog!Z:Z,GameLog!$D:$D,'NYY P'!$A8,GameLog!$C:$C,"NYY")</f>
        <v>0</v>
      </c>
      <c r="J8">
        <f>SUMIFS(GameLog!AA:AA,GameLog!$D:$D,'NYY P'!$A8,GameLog!$C:$C,"NYY")</f>
        <v>0</v>
      </c>
      <c r="K8" s="12">
        <f>SUMIFS(GameLog!AB:AB,GameLog!$D:$D,'NYY P'!$A8,GameLog!$C:$C,"NYY")</f>
        <v>1.6666666666666665</v>
      </c>
      <c r="L8">
        <f>SUMIFS(GameLog!AC:AC,GameLog!$D:$D,'NYY P'!$A8,GameLog!$C:$C,"NYY")</f>
        <v>1</v>
      </c>
      <c r="M8">
        <f>SUMIFS(GameLog!AD:AD,GameLog!$D:$D,'NYY P'!$A8,GameLog!$C:$C,"NYY")</f>
        <v>1</v>
      </c>
      <c r="N8">
        <f>SUMIFS(GameLog!AE:AE,GameLog!$D:$D,'NYY P'!$A8,GameLog!$C:$C,"NYY")</f>
        <v>1</v>
      </c>
      <c r="O8">
        <f>SUMIFS(GameLog!AF:AF,GameLog!$D:$D,'NYY P'!$A8,GameLog!$C:$C,"NYY")</f>
        <v>1</v>
      </c>
      <c r="P8">
        <f>SUMIFS(GameLog!AG:AG,GameLog!$D:$D,'NYY P'!$A8,GameLog!$C:$C,"NYY")</f>
        <v>0</v>
      </c>
      <c r="Q8">
        <f>SUMIFS(GameLog!AH:AH,GameLog!$D:$D,'NYY P'!$A8,GameLog!$C:$C,"NYY")</f>
        <v>0</v>
      </c>
      <c r="R8">
        <f>SUMIFS(GameLog!AI:AI,GameLog!$D:$D,'NYY P'!$A8,GameLog!$C:$C,"NYY")</f>
        <v>1</v>
      </c>
      <c r="S8">
        <f>SUMIFS(GameLog!AJ:AJ,GameLog!$D:$D,'NYY P'!$A8,GameLog!$C:$C,"NYY")</f>
        <v>0</v>
      </c>
      <c r="T8">
        <f>SUMIFS(GameLog!AK:AK,GameLog!$D:$D,'NYY P'!$A8,GameLog!$C:$C,"NYY")</f>
        <v>0</v>
      </c>
      <c r="U8">
        <f>SUMIFS(GameLog!AL:AL,GameLog!$D:$D,'NYY P'!$A8,GameLog!$C:$C,"NYY")</f>
        <v>0</v>
      </c>
      <c r="V8" s="10">
        <f t="shared" si="2"/>
        <v>0.60000000000000009</v>
      </c>
      <c r="W8" s="11">
        <f t="shared" si="3"/>
        <v>5.4</v>
      </c>
      <c r="X8" s="11">
        <f t="shared" si="4"/>
        <v>5.4</v>
      </c>
      <c r="Y8" s="11">
        <f t="shared" si="4"/>
        <v>0</v>
      </c>
      <c r="Z8" s="11">
        <f t="shared" si="5"/>
        <v>5.4</v>
      </c>
      <c r="AA8" s="11">
        <f t="shared" si="6"/>
        <v>0</v>
      </c>
      <c r="AE8" s="14"/>
      <c r="AF8" s="14"/>
    </row>
    <row r="9" spans="1:32">
      <c r="A9" s="14" t="s">
        <v>3010</v>
      </c>
      <c r="B9">
        <f>SUMIFS(GameLog!W:W,GameLog!$D:$D,'NYY P'!$A9,GameLog!$C:$C,"NYY")</f>
        <v>0</v>
      </c>
      <c r="C9">
        <f>SUMIFS(GameLog!X:X,GameLog!$D:$D,'NYY P'!$A9,GameLog!$C:$C,"NYY")</f>
        <v>0</v>
      </c>
      <c r="D9" s="8">
        <f t="shared" si="0"/>
        <v>0</v>
      </c>
      <c r="E9" s="10">
        <f t="shared" si="1"/>
        <v>0</v>
      </c>
      <c r="F9">
        <f>COUNTIFS(GameLog!D:D,'NYY P'!A9,GameLog!C:C,"NYY",GameLog!E:E,1)</f>
        <v>1</v>
      </c>
      <c r="G9">
        <f>SUMIFS(GameLog!F:F,GameLog!$D:$D,'NYY P'!A9,GameLog!$E:$E,1,GameLog!$C:$C,"NYY")</f>
        <v>0</v>
      </c>
      <c r="H9">
        <f>SUMIFS(GameLog!Y:Y,GameLog!$D:$D,'NYY P'!$A9,GameLog!$C:$C,"NYY")</f>
        <v>0</v>
      </c>
      <c r="I9">
        <f>SUMIFS(GameLog!Z:Z,GameLog!$D:$D,'NYY P'!$A9,GameLog!$C:$C,"NYY")</f>
        <v>0</v>
      </c>
      <c r="J9">
        <f>SUMIFS(GameLog!AA:AA,GameLog!$D:$D,'NYY P'!$A9,GameLog!$C:$C,"NYY")</f>
        <v>1</v>
      </c>
      <c r="K9" s="12">
        <f>SUMIFS(GameLog!AB:AB,GameLog!$D:$D,'NYY P'!$A9,GameLog!$C:$C,"NYY")</f>
        <v>1</v>
      </c>
      <c r="L9">
        <f>SUMIFS(GameLog!AC:AC,GameLog!$D:$D,'NYY P'!$A9,GameLog!$C:$C,"NYY")</f>
        <v>0</v>
      </c>
      <c r="M9">
        <f>SUMIFS(GameLog!AD:AD,GameLog!$D:$D,'NYY P'!$A9,GameLog!$C:$C,"NYY")</f>
        <v>0</v>
      </c>
      <c r="N9">
        <f>SUMIFS(GameLog!AE:AE,GameLog!$D:$D,'NYY P'!$A9,GameLog!$C:$C,"NYY")</f>
        <v>0</v>
      </c>
      <c r="O9">
        <f>SUMIFS(GameLog!AF:AF,GameLog!$D:$D,'NYY P'!$A9,GameLog!$C:$C,"NYY")</f>
        <v>0</v>
      </c>
      <c r="P9">
        <f>SUMIFS(GameLog!AG:AG,GameLog!$D:$D,'NYY P'!$A9,GameLog!$C:$C,"NYY")</f>
        <v>0</v>
      </c>
      <c r="Q9">
        <f>SUMIFS(GameLog!AH:AH,GameLog!$D:$D,'NYY P'!$A9,GameLog!$C:$C,"NYY")</f>
        <v>0</v>
      </c>
      <c r="R9">
        <f>SUMIFS(GameLog!AI:AI,GameLog!$D:$D,'NYY P'!$A9,GameLog!$C:$C,"NYY")</f>
        <v>0</v>
      </c>
      <c r="S9">
        <f>SUMIFS(GameLog!AJ:AJ,GameLog!$D:$D,'NYY P'!$A9,GameLog!$C:$C,"NYY")</f>
        <v>0</v>
      </c>
      <c r="T9">
        <f>SUMIFS(GameLog!AK:AK,GameLog!$D:$D,'NYY P'!$A9,GameLog!$C:$C,"NYY")</f>
        <v>0</v>
      </c>
      <c r="U9">
        <f>SUMIFS(GameLog!AL:AL,GameLog!$D:$D,'NYY P'!$A9,GameLog!$C:$C,"NYY")</f>
        <v>0</v>
      </c>
      <c r="V9" s="10">
        <f t="shared" si="2"/>
        <v>0</v>
      </c>
      <c r="W9" s="11">
        <f t="shared" si="3"/>
        <v>0</v>
      </c>
      <c r="X9" s="11">
        <f t="shared" si="4"/>
        <v>0</v>
      </c>
      <c r="Y9" s="11">
        <f t="shared" si="4"/>
        <v>0</v>
      </c>
      <c r="Z9" s="11">
        <f t="shared" si="5"/>
        <v>0</v>
      </c>
      <c r="AA9" s="11">
        <f t="shared" si="6"/>
        <v>0</v>
      </c>
      <c r="AE9" s="14"/>
      <c r="AF9" s="14"/>
    </row>
    <row r="10" spans="1:32">
      <c r="A10" s="14" t="s">
        <v>3001</v>
      </c>
      <c r="B10">
        <f>SUMIFS(GameLog!W:W,GameLog!$D:$D,'NYY P'!$A10,GameLog!$C:$C,"NYY")</f>
        <v>0</v>
      </c>
      <c r="C10">
        <f>SUMIFS(GameLog!X:X,GameLog!$D:$D,'NYY P'!$A10,GameLog!$C:$C,"NYY")</f>
        <v>0</v>
      </c>
      <c r="D10" s="8">
        <f t="shared" si="0"/>
        <v>0</v>
      </c>
      <c r="E10" s="10">
        <f t="shared" si="1"/>
        <v>5.4</v>
      </c>
      <c r="F10">
        <f>COUNTIFS(GameLog!D:D,'NYY P'!A10,GameLog!C:C,"NYY",GameLog!E:E,1)</f>
        <v>2</v>
      </c>
      <c r="G10">
        <f>SUMIFS(GameLog!F:F,GameLog!$D:$D,'NYY P'!A10,GameLog!$E:$E,1,GameLog!$C:$C,"NYY")</f>
        <v>0</v>
      </c>
      <c r="H10">
        <f>SUMIFS(GameLog!Y:Y,GameLog!$D:$D,'NYY P'!$A10,GameLog!$C:$C,"NYY")</f>
        <v>0</v>
      </c>
      <c r="I10">
        <f>SUMIFS(GameLog!Z:Z,GameLog!$D:$D,'NYY P'!$A10,GameLog!$C:$C,"NYY")</f>
        <v>0</v>
      </c>
      <c r="J10">
        <f>SUMIFS(GameLog!AA:AA,GameLog!$D:$D,'NYY P'!$A10,GameLog!$C:$C,"NYY")</f>
        <v>0</v>
      </c>
      <c r="K10" s="12">
        <f>SUMIFS(GameLog!AB:AB,GameLog!$D:$D,'NYY P'!$A10,GameLog!$C:$C,"NYY")</f>
        <v>1.6666666666666665</v>
      </c>
      <c r="L10">
        <f>SUMIFS(GameLog!AC:AC,GameLog!$D:$D,'NYY P'!$A10,GameLog!$C:$C,"NYY")</f>
        <v>1</v>
      </c>
      <c r="M10">
        <f>SUMIFS(GameLog!AD:AD,GameLog!$D:$D,'NYY P'!$A10,GameLog!$C:$C,"NYY")</f>
        <v>1</v>
      </c>
      <c r="N10">
        <f>SUMIFS(GameLog!AE:AE,GameLog!$D:$D,'NYY P'!$A10,GameLog!$C:$C,"NYY")</f>
        <v>1</v>
      </c>
      <c r="O10">
        <f>SUMIFS(GameLog!AF:AF,GameLog!$D:$D,'NYY P'!$A10,GameLog!$C:$C,"NYY")</f>
        <v>0</v>
      </c>
      <c r="P10">
        <f>SUMIFS(GameLog!AG:AG,GameLog!$D:$D,'NYY P'!$A10,GameLog!$C:$C,"NYY")</f>
        <v>1</v>
      </c>
      <c r="Q10">
        <f>SUMIFS(GameLog!AH:AH,GameLog!$D:$D,'NYY P'!$A10,GameLog!$C:$C,"NYY")</f>
        <v>0</v>
      </c>
      <c r="R10">
        <f>SUMIFS(GameLog!AI:AI,GameLog!$D:$D,'NYY P'!$A10,GameLog!$C:$C,"NYY")</f>
        <v>1</v>
      </c>
      <c r="S10">
        <f>SUMIFS(GameLog!AJ:AJ,GameLog!$D:$D,'NYY P'!$A10,GameLog!$C:$C,"NYY")</f>
        <v>0</v>
      </c>
      <c r="T10">
        <f>SUMIFS(GameLog!AK:AK,GameLog!$D:$D,'NYY P'!$A10,GameLog!$C:$C,"NYY")</f>
        <v>0</v>
      </c>
      <c r="U10">
        <f>SUMIFS(GameLog!AL:AL,GameLog!$D:$D,'NYY P'!$A10,GameLog!$C:$C,"NYY")</f>
        <v>1</v>
      </c>
      <c r="V10" s="10">
        <f t="shared" si="2"/>
        <v>1.2000000000000002</v>
      </c>
      <c r="W10" s="11">
        <f t="shared" si="3"/>
        <v>5.4</v>
      </c>
      <c r="X10" s="11">
        <f t="shared" si="4"/>
        <v>0</v>
      </c>
      <c r="Y10" s="11">
        <f t="shared" si="4"/>
        <v>5.4</v>
      </c>
      <c r="Z10" s="11">
        <f t="shared" si="5"/>
        <v>5.4</v>
      </c>
      <c r="AA10" s="11">
        <f t="shared" si="6"/>
        <v>1</v>
      </c>
      <c r="AE10" s="14"/>
      <c r="AF10" s="14"/>
    </row>
    <row r="11" spans="1:32">
      <c r="A11" s="14" t="s">
        <v>3008</v>
      </c>
      <c r="B11">
        <f>SUMIFS(GameLog!W:W,GameLog!$D:$D,'NYY P'!$A11,GameLog!$C:$C,"NYY")</f>
        <v>0</v>
      </c>
      <c r="C11">
        <f>SUMIFS(GameLog!X:X,GameLog!$D:$D,'NYY P'!$A11,GameLog!$C:$C,"NYY")</f>
        <v>0</v>
      </c>
      <c r="D11" s="8">
        <f t="shared" si="0"/>
        <v>0</v>
      </c>
      <c r="E11" s="10" t="str">
        <f t="shared" si="1"/>
        <v>---</v>
      </c>
      <c r="F11">
        <f>COUNTIFS(GameLog!D:D,'NYY P'!A11,GameLog!C:C,"NYY",GameLog!E:E,1)</f>
        <v>0</v>
      </c>
      <c r="G11">
        <f>SUMIFS(GameLog!F:F,GameLog!$D:$D,'NYY P'!A11,GameLog!$E:$E,1,GameLog!$C:$C,"NYY")</f>
        <v>0</v>
      </c>
      <c r="H11">
        <f>SUMIFS(GameLog!Y:Y,GameLog!$D:$D,'NYY P'!$A11,GameLog!$C:$C,"NYY")</f>
        <v>0</v>
      </c>
      <c r="I11">
        <f>SUMIFS(GameLog!Z:Z,GameLog!$D:$D,'NYY P'!$A11,GameLog!$C:$C,"NYY")</f>
        <v>0</v>
      </c>
      <c r="J11">
        <f>SUMIFS(GameLog!AA:AA,GameLog!$D:$D,'NYY P'!$A11,GameLog!$C:$C,"NYY")</f>
        <v>0</v>
      </c>
      <c r="K11" s="12">
        <f>SUMIFS(GameLog!AB:AB,GameLog!$D:$D,'NYY P'!$A11,GameLog!$C:$C,"NYY")</f>
        <v>0</v>
      </c>
      <c r="L11">
        <f>SUMIFS(GameLog!AC:AC,GameLog!$D:$D,'NYY P'!$A11,GameLog!$C:$C,"NYY")</f>
        <v>0</v>
      </c>
      <c r="M11">
        <f>SUMIFS(GameLog!AD:AD,GameLog!$D:$D,'NYY P'!$A11,GameLog!$C:$C,"NYY")</f>
        <v>0</v>
      </c>
      <c r="N11">
        <f>SUMIFS(GameLog!AE:AE,GameLog!$D:$D,'NYY P'!$A11,GameLog!$C:$C,"NYY")</f>
        <v>0</v>
      </c>
      <c r="O11">
        <f>SUMIFS(GameLog!AF:AF,GameLog!$D:$D,'NYY P'!$A11,GameLog!$C:$C,"NYY")</f>
        <v>0</v>
      </c>
      <c r="P11">
        <f>SUMIFS(GameLog!AG:AG,GameLog!$D:$D,'NYY P'!$A11,GameLog!$C:$C,"NYY")</f>
        <v>0</v>
      </c>
      <c r="Q11">
        <f>SUMIFS(GameLog!AH:AH,GameLog!$D:$D,'NYY P'!$A11,GameLog!$C:$C,"NYY")</f>
        <v>0</v>
      </c>
      <c r="R11">
        <f>SUMIFS(GameLog!AI:AI,GameLog!$D:$D,'NYY P'!$A11,GameLog!$C:$C,"NYY")</f>
        <v>0</v>
      </c>
      <c r="S11">
        <f>SUMIFS(GameLog!AJ:AJ,GameLog!$D:$D,'NYY P'!$A11,GameLog!$C:$C,"NYY")</f>
        <v>0</v>
      </c>
      <c r="T11">
        <f>SUMIFS(GameLog!AK:AK,GameLog!$D:$D,'NYY P'!$A11,GameLog!$C:$C,"NYY")</f>
        <v>0</v>
      </c>
      <c r="U11">
        <f>SUMIFS(GameLog!AL:AL,GameLog!$D:$D,'NYY P'!$A11,GameLog!$C:$C,"NYY")</f>
        <v>0</v>
      </c>
      <c r="V11" s="10">
        <f t="shared" si="2"/>
        <v>0</v>
      </c>
      <c r="W11" s="11">
        <f t="shared" si="3"/>
        <v>0</v>
      </c>
      <c r="X11" s="11">
        <f t="shared" si="4"/>
        <v>0</v>
      </c>
      <c r="Y11" s="11">
        <f t="shared" si="4"/>
        <v>0</v>
      </c>
      <c r="Z11" s="11">
        <f t="shared" si="5"/>
        <v>0</v>
      </c>
      <c r="AA11" s="11">
        <f t="shared" si="6"/>
        <v>0</v>
      </c>
      <c r="AE11" s="14"/>
      <c r="AF11" s="14"/>
    </row>
    <row r="12" spans="1:32">
      <c r="A12" s="14" t="s">
        <v>2860</v>
      </c>
      <c r="B12">
        <f>SUMIFS(GameLog!W:W,GameLog!$D:$D,'NYY P'!$A12,GameLog!$C:$C,"NYY")</f>
        <v>0</v>
      </c>
      <c r="C12">
        <f>SUMIFS(GameLog!X:X,GameLog!$D:$D,'NYY P'!$A12,GameLog!$C:$C,"NYY")</f>
        <v>0</v>
      </c>
      <c r="D12" s="8">
        <f t="shared" si="0"/>
        <v>0</v>
      </c>
      <c r="E12" s="10" t="str">
        <f t="shared" si="1"/>
        <v>---</v>
      </c>
      <c r="F12">
        <f>COUNTIFS(GameLog!D:D,'NYY P'!A12,GameLog!C:C,"NYY",GameLog!E:E,1)</f>
        <v>0</v>
      </c>
      <c r="G12">
        <f>SUMIFS(GameLog!F:F,GameLog!$D:$D,'NYY P'!A12,GameLog!$E:$E,1,GameLog!$C:$C,"NYY")</f>
        <v>0</v>
      </c>
      <c r="H12">
        <f>SUMIFS(GameLog!Y:Y,GameLog!$D:$D,'NYY P'!$A12,GameLog!$C:$C,"NYY")</f>
        <v>0</v>
      </c>
      <c r="I12">
        <f>SUMIFS(GameLog!Z:Z,GameLog!$D:$D,'NYY P'!$A12,GameLog!$C:$C,"NYY")</f>
        <v>0</v>
      </c>
      <c r="J12">
        <f>SUMIFS(GameLog!AA:AA,GameLog!$D:$D,'NYY P'!$A12,GameLog!$C:$C,"NYY")</f>
        <v>0</v>
      </c>
      <c r="K12" s="12">
        <f>SUMIFS(GameLog!AB:AB,GameLog!$D:$D,'NYY P'!$A12,GameLog!$C:$C,"NYY")</f>
        <v>0</v>
      </c>
      <c r="L12">
        <f>SUMIFS(GameLog!AC:AC,GameLog!$D:$D,'NYY P'!$A12,GameLog!$C:$C,"NYY")</f>
        <v>0</v>
      </c>
      <c r="M12">
        <f>SUMIFS(GameLog!AD:AD,GameLog!$D:$D,'NYY P'!$A12,GameLog!$C:$C,"NYY")</f>
        <v>0</v>
      </c>
      <c r="N12">
        <f>SUMIFS(GameLog!AE:AE,GameLog!$D:$D,'NYY P'!$A12,GameLog!$C:$C,"NYY")</f>
        <v>0</v>
      </c>
      <c r="O12">
        <f>SUMIFS(GameLog!AF:AF,GameLog!$D:$D,'NYY P'!$A12,GameLog!$C:$C,"NYY")</f>
        <v>0</v>
      </c>
      <c r="P12">
        <f>SUMIFS(GameLog!AG:AG,GameLog!$D:$D,'NYY P'!$A12,GameLog!$C:$C,"NYY")</f>
        <v>0</v>
      </c>
      <c r="Q12">
        <f>SUMIFS(GameLog!AH:AH,GameLog!$D:$D,'NYY P'!$A12,GameLog!$C:$C,"NYY")</f>
        <v>0</v>
      </c>
      <c r="R12">
        <f>SUMIFS(GameLog!AI:AI,GameLog!$D:$D,'NYY P'!$A12,GameLog!$C:$C,"NYY")</f>
        <v>0</v>
      </c>
      <c r="S12">
        <f>SUMIFS(GameLog!AJ:AJ,GameLog!$D:$D,'NYY P'!$A12,GameLog!$C:$C,"NYY")</f>
        <v>0</v>
      </c>
      <c r="T12">
        <f>SUMIFS(GameLog!AK:AK,GameLog!$D:$D,'NYY P'!$A12,GameLog!$C:$C,"NYY")</f>
        <v>0</v>
      </c>
      <c r="U12">
        <f>SUMIFS(GameLog!AL:AL,GameLog!$D:$D,'NYY P'!$A12,GameLog!$C:$C,"NYY")</f>
        <v>0</v>
      </c>
      <c r="V12" s="10">
        <f t="shared" si="2"/>
        <v>0</v>
      </c>
      <c r="W12" s="11">
        <f t="shared" si="3"/>
        <v>0</v>
      </c>
      <c r="X12" s="11">
        <f t="shared" si="4"/>
        <v>0</v>
      </c>
      <c r="Y12" s="11">
        <f t="shared" si="4"/>
        <v>0</v>
      </c>
      <c r="Z12" s="11">
        <f t="shared" si="5"/>
        <v>0</v>
      </c>
      <c r="AA12" s="11">
        <f t="shared" si="6"/>
        <v>0</v>
      </c>
      <c r="AE12" s="14"/>
      <c r="AF12" s="14"/>
    </row>
    <row r="13" spans="1:32">
      <c r="A13" s="14" t="s">
        <v>3009</v>
      </c>
      <c r="B13">
        <f>SUMIFS(GameLog!W:W,GameLog!$D:$D,'NYY P'!$A13,GameLog!$C:$C,"NYY")</f>
        <v>1</v>
      </c>
      <c r="C13">
        <f>SUMIFS(GameLog!X:X,GameLog!$D:$D,'NYY P'!$A13,GameLog!$C:$C,"NYY")</f>
        <v>0</v>
      </c>
      <c r="D13" s="8">
        <f t="shared" si="0"/>
        <v>1</v>
      </c>
      <c r="E13" s="10">
        <f t="shared" si="1"/>
        <v>0</v>
      </c>
      <c r="F13">
        <f>COUNTIFS(GameLog!D:D,'NYY P'!A13,GameLog!C:C,"NYY",GameLog!E:E,1)</f>
        <v>1</v>
      </c>
      <c r="G13">
        <f>SUMIFS(GameLog!F:F,GameLog!$D:$D,'NYY P'!A13,GameLog!$E:$E,1,GameLog!$C:$C,"NYY")</f>
        <v>0</v>
      </c>
      <c r="H13">
        <f>SUMIFS(GameLog!Y:Y,GameLog!$D:$D,'NYY P'!$A13,GameLog!$C:$C,"NYY")</f>
        <v>0</v>
      </c>
      <c r="I13">
        <f>SUMIFS(GameLog!Z:Z,GameLog!$D:$D,'NYY P'!$A13,GameLog!$C:$C,"NYY")</f>
        <v>0</v>
      </c>
      <c r="J13">
        <f>SUMIFS(GameLog!AA:AA,GameLog!$D:$D,'NYY P'!$A13,GameLog!$C:$C,"NYY")</f>
        <v>0</v>
      </c>
      <c r="K13" s="12">
        <f>SUMIFS(GameLog!AB:AB,GameLog!$D:$D,'NYY P'!$A13,GameLog!$C:$C,"NYY")</f>
        <v>1.3333333333333333</v>
      </c>
      <c r="L13">
        <f>SUMIFS(GameLog!AC:AC,GameLog!$D:$D,'NYY P'!$A13,GameLog!$C:$C,"NYY")</f>
        <v>1</v>
      </c>
      <c r="M13">
        <f>SUMIFS(GameLog!AD:AD,GameLog!$D:$D,'NYY P'!$A13,GameLog!$C:$C,"NYY")</f>
        <v>1</v>
      </c>
      <c r="N13">
        <f>SUMIFS(GameLog!AE:AE,GameLog!$D:$D,'NYY P'!$A13,GameLog!$C:$C,"NYY")</f>
        <v>0</v>
      </c>
      <c r="O13">
        <f>SUMIFS(GameLog!AF:AF,GameLog!$D:$D,'NYY P'!$A13,GameLog!$C:$C,"NYY")</f>
        <v>0</v>
      </c>
      <c r="P13">
        <f>SUMIFS(GameLog!AG:AG,GameLog!$D:$D,'NYY P'!$A13,GameLog!$C:$C,"NYY")</f>
        <v>0</v>
      </c>
      <c r="Q13">
        <f>SUMIFS(GameLog!AH:AH,GameLog!$D:$D,'NYY P'!$A13,GameLog!$C:$C,"NYY")</f>
        <v>0</v>
      </c>
      <c r="R13">
        <f>SUMIFS(GameLog!AI:AI,GameLog!$D:$D,'NYY P'!$A13,GameLog!$C:$C,"NYY")</f>
        <v>2</v>
      </c>
      <c r="S13">
        <f>SUMIFS(GameLog!AJ:AJ,GameLog!$D:$D,'NYY P'!$A13,GameLog!$C:$C,"NYY")</f>
        <v>0</v>
      </c>
      <c r="T13">
        <f>SUMIFS(GameLog!AK:AK,GameLog!$D:$D,'NYY P'!$A13,GameLog!$C:$C,"NYY")</f>
        <v>0</v>
      </c>
      <c r="U13">
        <f>SUMIFS(GameLog!AL:AL,GameLog!$D:$D,'NYY P'!$A13,GameLog!$C:$C,"NYY")</f>
        <v>0</v>
      </c>
      <c r="V13" s="10">
        <f t="shared" si="2"/>
        <v>0.75</v>
      </c>
      <c r="W13" s="11">
        <f t="shared" si="3"/>
        <v>6.75</v>
      </c>
      <c r="X13" s="11">
        <f t="shared" si="4"/>
        <v>0</v>
      </c>
      <c r="Y13" s="11">
        <f t="shared" si="4"/>
        <v>0</v>
      </c>
      <c r="Z13" s="11">
        <f t="shared" si="5"/>
        <v>13.5</v>
      </c>
      <c r="AA13" s="11">
        <f t="shared" si="6"/>
        <v>0</v>
      </c>
      <c r="AE13" s="14"/>
      <c r="AF13" s="14"/>
    </row>
    <row r="14" spans="1:32">
      <c r="A14" s="14" t="s">
        <v>3012</v>
      </c>
      <c r="B14">
        <f>SUMIFS(GameLog!W:W,GameLog!$D:$D,'NYY P'!$A14,GameLog!$C:$C,"NYY")</f>
        <v>0</v>
      </c>
      <c r="C14">
        <f>SUMIFS(GameLog!X:X,GameLog!$D:$D,'NYY P'!$A14,GameLog!$C:$C,"NYY")</f>
        <v>0</v>
      </c>
      <c r="D14" s="8">
        <f t="shared" si="0"/>
        <v>0</v>
      </c>
      <c r="E14" s="10" t="str">
        <f t="shared" si="1"/>
        <v>---</v>
      </c>
      <c r="F14">
        <f>COUNTIFS(GameLog!D:D,'NYY P'!A14,GameLog!C:C,"NYY",GameLog!E:E,1)</f>
        <v>0</v>
      </c>
      <c r="G14">
        <f>SUMIFS(GameLog!F:F,GameLog!$D:$D,'NYY P'!A14,GameLog!$E:$E,1,GameLog!$C:$C,"NYY")</f>
        <v>0</v>
      </c>
      <c r="H14">
        <f>SUMIFS(GameLog!Y:Y,GameLog!$D:$D,'NYY P'!$A14,GameLog!$C:$C,"NYY")</f>
        <v>0</v>
      </c>
      <c r="I14">
        <f>SUMIFS(GameLog!Z:Z,GameLog!$D:$D,'NYY P'!$A14,GameLog!$C:$C,"NYY")</f>
        <v>0</v>
      </c>
      <c r="J14">
        <f>SUMIFS(GameLog!AA:AA,GameLog!$D:$D,'NYY P'!$A14,GameLog!$C:$C,"NYY")</f>
        <v>0</v>
      </c>
      <c r="K14" s="12">
        <f>SUMIFS(GameLog!AB:AB,GameLog!$D:$D,'NYY P'!$A14,GameLog!$C:$C,"NYY")</f>
        <v>0</v>
      </c>
      <c r="L14">
        <f>SUMIFS(GameLog!AC:AC,GameLog!$D:$D,'NYY P'!$A14,GameLog!$C:$C,"NYY")</f>
        <v>0</v>
      </c>
      <c r="M14">
        <f>SUMIFS(GameLog!AD:AD,GameLog!$D:$D,'NYY P'!$A14,GameLog!$C:$C,"NYY")</f>
        <v>0</v>
      </c>
      <c r="N14">
        <f>SUMIFS(GameLog!AE:AE,GameLog!$D:$D,'NYY P'!$A14,GameLog!$C:$C,"NYY")</f>
        <v>0</v>
      </c>
      <c r="O14">
        <f>SUMIFS(GameLog!AF:AF,GameLog!$D:$D,'NYY P'!$A14,GameLog!$C:$C,"NYY")</f>
        <v>0</v>
      </c>
      <c r="P14">
        <f>SUMIFS(GameLog!AG:AG,GameLog!$D:$D,'NYY P'!$A14,GameLog!$C:$C,"NYY")</f>
        <v>0</v>
      </c>
      <c r="Q14">
        <f>SUMIFS(GameLog!AH:AH,GameLog!$D:$D,'NYY P'!$A14,GameLog!$C:$C,"NYY")</f>
        <v>0</v>
      </c>
      <c r="R14">
        <f>SUMIFS(GameLog!AI:AI,GameLog!$D:$D,'NYY P'!$A14,GameLog!$C:$C,"NYY")</f>
        <v>0</v>
      </c>
      <c r="S14">
        <f>SUMIFS(GameLog!AJ:AJ,GameLog!$D:$D,'NYY P'!$A14,GameLog!$C:$C,"NYY")</f>
        <v>0</v>
      </c>
      <c r="T14">
        <f>SUMIFS(GameLog!AK:AK,GameLog!$D:$D,'NYY P'!$A14,GameLog!$C:$C,"NYY")</f>
        <v>0</v>
      </c>
      <c r="U14">
        <f>SUMIFS(GameLog!AL:AL,GameLog!$D:$D,'NYY P'!$A14,GameLog!$C:$C,"NYY")</f>
        <v>0</v>
      </c>
      <c r="V14" s="10">
        <f t="shared" si="2"/>
        <v>0</v>
      </c>
      <c r="W14" s="11">
        <f t="shared" si="3"/>
        <v>0</v>
      </c>
      <c r="X14" s="11">
        <f t="shared" si="4"/>
        <v>0</v>
      </c>
      <c r="Y14" s="11">
        <f t="shared" si="4"/>
        <v>0</v>
      </c>
      <c r="Z14" s="11">
        <f t="shared" si="5"/>
        <v>0</v>
      </c>
      <c r="AA14" s="11">
        <f t="shared" si="6"/>
        <v>0</v>
      </c>
      <c r="AE14" s="14"/>
      <c r="AF14" s="14"/>
    </row>
    <row r="15" spans="1:32">
      <c r="A15" s="14" t="s">
        <v>3003</v>
      </c>
      <c r="B15">
        <f>SUMIFS(GameLog!W:W,GameLog!$D:$D,'NYY P'!$A15,GameLog!$C:$C,"NYY")</f>
        <v>0</v>
      </c>
      <c r="C15">
        <f>SUMIFS(GameLog!X:X,GameLog!$D:$D,'NYY P'!$A15,GameLog!$C:$C,"NYY")</f>
        <v>0</v>
      </c>
      <c r="D15" s="8">
        <f t="shared" si="0"/>
        <v>0</v>
      </c>
      <c r="E15" s="10" t="str">
        <f t="shared" si="1"/>
        <v>---</v>
      </c>
      <c r="F15">
        <f>COUNTIFS(GameLog!D:D,'NYY P'!A15,GameLog!C:C,"NYY",GameLog!E:E,1)</f>
        <v>0</v>
      </c>
      <c r="G15">
        <f>SUMIFS(GameLog!F:F,GameLog!$D:$D,'NYY P'!A15,GameLog!$E:$E,1,GameLog!$C:$C,"NYY")</f>
        <v>0</v>
      </c>
      <c r="H15">
        <f>SUMIFS(GameLog!Y:Y,GameLog!$D:$D,'NYY P'!$A15,GameLog!$C:$C,"NYY")</f>
        <v>0</v>
      </c>
      <c r="I15">
        <f>SUMIFS(GameLog!Z:Z,GameLog!$D:$D,'NYY P'!$A15,GameLog!$C:$C,"NYY")</f>
        <v>0</v>
      </c>
      <c r="J15">
        <f>SUMIFS(GameLog!AA:AA,GameLog!$D:$D,'NYY P'!$A15,GameLog!$C:$C,"NYY")</f>
        <v>0</v>
      </c>
      <c r="K15" s="12">
        <f>SUMIFS(GameLog!AB:AB,GameLog!$D:$D,'NYY P'!$A15,GameLog!$C:$C,"NYY")</f>
        <v>0</v>
      </c>
      <c r="L15">
        <f>SUMIFS(GameLog!AC:AC,GameLog!$D:$D,'NYY P'!$A15,GameLog!$C:$C,"NYY")</f>
        <v>0</v>
      </c>
      <c r="M15">
        <f>SUMIFS(GameLog!AD:AD,GameLog!$D:$D,'NYY P'!$A15,GameLog!$C:$C,"NYY")</f>
        <v>0</v>
      </c>
      <c r="N15">
        <f>SUMIFS(GameLog!AE:AE,GameLog!$D:$D,'NYY P'!$A15,GameLog!$C:$C,"NYY")</f>
        <v>0</v>
      </c>
      <c r="O15">
        <f>SUMIFS(GameLog!AF:AF,GameLog!$D:$D,'NYY P'!$A15,GameLog!$C:$C,"NYY")</f>
        <v>0</v>
      </c>
      <c r="P15">
        <f>SUMIFS(GameLog!AG:AG,GameLog!$D:$D,'NYY P'!$A15,GameLog!$C:$C,"NYY")</f>
        <v>0</v>
      </c>
      <c r="Q15">
        <f>SUMIFS(GameLog!AH:AH,GameLog!$D:$D,'NYY P'!$A15,GameLog!$C:$C,"NYY")</f>
        <v>0</v>
      </c>
      <c r="R15">
        <f>SUMIFS(GameLog!AI:AI,GameLog!$D:$D,'NYY P'!$A15,GameLog!$C:$C,"NYY")</f>
        <v>0</v>
      </c>
      <c r="S15">
        <f>SUMIFS(GameLog!AJ:AJ,GameLog!$D:$D,'NYY P'!$A15,GameLog!$C:$C,"NYY")</f>
        <v>0</v>
      </c>
      <c r="T15">
        <f>SUMIFS(GameLog!AK:AK,GameLog!$D:$D,'NYY P'!$A15,GameLog!$C:$C,"NYY")</f>
        <v>0</v>
      </c>
      <c r="U15">
        <f>SUMIFS(GameLog!AL:AL,GameLog!$D:$D,'NYY P'!$A15,GameLog!$C:$C,"NYY")</f>
        <v>0</v>
      </c>
      <c r="V15" s="10">
        <f t="shared" si="2"/>
        <v>0</v>
      </c>
      <c r="W15" s="11">
        <f t="shared" si="3"/>
        <v>0</v>
      </c>
      <c r="X15" s="11">
        <f t="shared" si="4"/>
        <v>0</v>
      </c>
      <c r="Y15" s="11">
        <f t="shared" si="4"/>
        <v>0</v>
      </c>
      <c r="Z15" s="11">
        <f t="shared" si="5"/>
        <v>0</v>
      </c>
      <c r="AA15" s="11">
        <f t="shared" si="6"/>
        <v>0</v>
      </c>
      <c r="AE15" s="14"/>
      <c r="AF15" s="14"/>
    </row>
    <row r="16" spans="1:32">
      <c r="A16" s="14" t="s">
        <v>3011</v>
      </c>
      <c r="B16">
        <f>SUMIFS(GameLog!W:W,GameLog!$D:$D,'NYY P'!$A16,GameLog!$C:$C,"NYY")</f>
        <v>0</v>
      </c>
      <c r="C16">
        <f>SUMIFS(GameLog!X:X,GameLog!$D:$D,'NYY P'!$A16,GameLog!$C:$C,"NYY")</f>
        <v>0</v>
      </c>
      <c r="D16" s="8">
        <f t="shared" si="0"/>
        <v>0</v>
      </c>
      <c r="E16" s="10" t="str">
        <f t="shared" si="1"/>
        <v>---</v>
      </c>
      <c r="F16">
        <f>COUNTIFS(GameLog!D:D,'NYY P'!A16,GameLog!C:C,"NYY",GameLog!E:E,1)</f>
        <v>0</v>
      </c>
      <c r="G16">
        <f>SUMIFS(GameLog!F:F,GameLog!$D:$D,'NYY P'!A16,GameLog!$E:$E,1,GameLog!$C:$C,"NYY")</f>
        <v>0</v>
      </c>
      <c r="H16">
        <f>SUMIFS(GameLog!Y:Y,GameLog!$D:$D,'NYY P'!$A16,GameLog!$C:$C,"NYY")</f>
        <v>0</v>
      </c>
      <c r="I16">
        <f>SUMIFS(GameLog!Z:Z,GameLog!$D:$D,'NYY P'!$A16,GameLog!$C:$C,"NYY")</f>
        <v>0</v>
      </c>
      <c r="J16">
        <f>SUMIFS(GameLog!AA:AA,GameLog!$D:$D,'NYY P'!$A16,GameLog!$C:$C,"NYY")</f>
        <v>0</v>
      </c>
      <c r="K16" s="12">
        <f>SUMIFS(GameLog!AB:AB,GameLog!$D:$D,'NYY P'!$A16,GameLog!$C:$C,"NYY")</f>
        <v>0</v>
      </c>
      <c r="L16">
        <f>SUMIFS(GameLog!AC:AC,GameLog!$D:$D,'NYY P'!$A16,GameLog!$C:$C,"NYY")</f>
        <v>0</v>
      </c>
      <c r="M16">
        <f>SUMIFS(GameLog!AD:AD,GameLog!$D:$D,'NYY P'!$A16,GameLog!$C:$C,"NYY")</f>
        <v>0</v>
      </c>
      <c r="N16">
        <f>SUMIFS(GameLog!AE:AE,GameLog!$D:$D,'NYY P'!$A16,GameLog!$C:$C,"NYY")</f>
        <v>0</v>
      </c>
      <c r="O16">
        <f>SUMIFS(GameLog!AF:AF,GameLog!$D:$D,'NYY P'!$A16,GameLog!$C:$C,"NYY")</f>
        <v>0</v>
      </c>
      <c r="P16">
        <f>SUMIFS(GameLog!AG:AG,GameLog!$D:$D,'NYY P'!$A16,GameLog!$C:$C,"NYY")</f>
        <v>0</v>
      </c>
      <c r="Q16">
        <f>SUMIFS(GameLog!AH:AH,GameLog!$D:$D,'NYY P'!$A16,GameLog!$C:$C,"NYY")</f>
        <v>0</v>
      </c>
      <c r="R16">
        <f>SUMIFS(GameLog!AI:AI,GameLog!$D:$D,'NYY P'!$A16,GameLog!$C:$C,"NYY")</f>
        <v>0</v>
      </c>
      <c r="S16">
        <f>SUMIFS(GameLog!AJ:AJ,GameLog!$D:$D,'NYY P'!$A16,GameLog!$C:$C,"NYY")</f>
        <v>0</v>
      </c>
      <c r="T16">
        <f>SUMIFS(GameLog!AK:AK,GameLog!$D:$D,'NYY P'!$A16,GameLog!$C:$C,"NYY")</f>
        <v>0</v>
      </c>
      <c r="U16">
        <f>SUMIFS(GameLog!AL:AL,GameLog!$D:$D,'NYY P'!$A16,GameLog!$C:$C,"NYY")</f>
        <v>0</v>
      </c>
      <c r="V16" s="10">
        <f t="shared" si="2"/>
        <v>0</v>
      </c>
      <c r="W16" s="11">
        <f t="shared" si="3"/>
        <v>0</v>
      </c>
      <c r="X16" s="11">
        <f t="shared" si="4"/>
        <v>0</v>
      </c>
      <c r="Y16" s="11">
        <f t="shared" si="4"/>
        <v>0</v>
      </c>
      <c r="Z16" s="11">
        <f t="shared" si="5"/>
        <v>0</v>
      </c>
      <c r="AA16" s="11">
        <f t="shared" si="6"/>
        <v>0</v>
      </c>
      <c r="AE16" s="14"/>
      <c r="AF16" s="14"/>
    </row>
    <row r="17" spans="1:32">
      <c r="A17" s="14" t="s">
        <v>3006</v>
      </c>
      <c r="B17">
        <f>SUMIFS(GameLog!W:W,GameLog!$D:$D,'NYY P'!$A17,GameLog!$C:$C,"NYY")</f>
        <v>0</v>
      </c>
      <c r="C17">
        <f>SUMIFS(GameLog!X:X,GameLog!$D:$D,'NYY P'!$A17,GameLog!$C:$C,"NYY")</f>
        <v>0</v>
      </c>
      <c r="D17" s="8">
        <f t="shared" si="0"/>
        <v>0</v>
      </c>
      <c r="E17" s="10" t="str">
        <f t="shared" si="1"/>
        <v>---</v>
      </c>
      <c r="F17">
        <f>COUNTIFS(GameLog!D:D,'NYY P'!A17,GameLog!C:C,"NYY",GameLog!E:E,1)</f>
        <v>0</v>
      </c>
      <c r="G17">
        <f>SUMIFS(GameLog!F:F,GameLog!$D:$D,'NYY P'!A17,GameLog!$E:$E,1,GameLog!$C:$C,"NYY")</f>
        <v>0</v>
      </c>
      <c r="H17">
        <f>SUMIFS(GameLog!Y:Y,GameLog!$D:$D,'NYY P'!$A17,GameLog!$C:$C,"NYY")</f>
        <v>0</v>
      </c>
      <c r="I17">
        <f>SUMIFS(GameLog!Z:Z,GameLog!$D:$D,'NYY P'!$A17,GameLog!$C:$C,"NYY")</f>
        <v>0</v>
      </c>
      <c r="J17">
        <f>SUMIFS(GameLog!AA:AA,GameLog!$D:$D,'NYY P'!$A17,GameLog!$C:$C,"NYY")</f>
        <v>0</v>
      </c>
      <c r="K17" s="12">
        <f>SUMIFS(GameLog!AB:AB,GameLog!$D:$D,'NYY P'!$A17,GameLog!$C:$C,"NYY")</f>
        <v>0</v>
      </c>
      <c r="L17">
        <f>SUMIFS(GameLog!AC:AC,GameLog!$D:$D,'NYY P'!$A17,GameLog!$C:$C,"NYY")</f>
        <v>0</v>
      </c>
      <c r="M17">
        <f>SUMIFS(GameLog!AD:AD,GameLog!$D:$D,'NYY P'!$A17,GameLog!$C:$C,"NYY")</f>
        <v>0</v>
      </c>
      <c r="N17">
        <f>SUMIFS(GameLog!AE:AE,GameLog!$D:$D,'NYY P'!$A17,GameLog!$C:$C,"NYY")</f>
        <v>0</v>
      </c>
      <c r="O17">
        <f>SUMIFS(GameLog!AF:AF,GameLog!$D:$D,'NYY P'!$A17,GameLog!$C:$C,"NYY")</f>
        <v>0</v>
      </c>
      <c r="P17">
        <f>SUMIFS(GameLog!AG:AG,GameLog!$D:$D,'NYY P'!$A17,GameLog!$C:$C,"NYY")</f>
        <v>0</v>
      </c>
      <c r="Q17">
        <f>SUMIFS(GameLog!AH:AH,GameLog!$D:$D,'NYY P'!$A17,GameLog!$C:$C,"NYY")</f>
        <v>0</v>
      </c>
      <c r="R17">
        <f>SUMIFS(GameLog!AI:AI,GameLog!$D:$D,'NYY P'!$A17,GameLog!$C:$C,"NYY")</f>
        <v>0</v>
      </c>
      <c r="S17">
        <f>SUMIFS(GameLog!AJ:AJ,GameLog!$D:$D,'NYY P'!$A17,GameLog!$C:$C,"NYY")</f>
        <v>0</v>
      </c>
      <c r="T17">
        <f>SUMIFS(GameLog!AK:AK,GameLog!$D:$D,'NYY P'!$A17,GameLog!$C:$C,"NYY")</f>
        <v>0</v>
      </c>
      <c r="U17">
        <f>SUMIFS(GameLog!AL:AL,GameLog!$D:$D,'NYY P'!$A17,GameLog!$C:$C,"NYY")</f>
        <v>0</v>
      </c>
      <c r="V17" s="10">
        <f t="shared" si="2"/>
        <v>0</v>
      </c>
      <c r="W17" s="11">
        <f t="shared" si="3"/>
        <v>0</v>
      </c>
      <c r="X17" s="11">
        <f t="shared" si="4"/>
        <v>0</v>
      </c>
      <c r="Y17" s="11">
        <f t="shared" si="4"/>
        <v>0</v>
      </c>
      <c r="Z17" s="11">
        <f t="shared" si="5"/>
        <v>0</v>
      </c>
      <c r="AA17" s="11">
        <f t="shared" si="6"/>
        <v>0</v>
      </c>
      <c r="AE17" s="14"/>
      <c r="AF17" s="14"/>
    </row>
    <row r="18" spans="1:32">
      <c r="A18" s="14" t="s">
        <v>3002</v>
      </c>
      <c r="B18">
        <f>SUMIFS(GameLog!W:W,GameLog!$D:$D,'NYY P'!$A18,GameLog!$C:$C,"NYY")</f>
        <v>0</v>
      </c>
      <c r="C18">
        <f>SUMIFS(GameLog!X:X,GameLog!$D:$D,'NYY P'!$A18,GameLog!$C:$C,"NYY")</f>
        <v>0</v>
      </c>
      <c r="D18" s="8">
        <f t="shared" si="0"/>
        <v>0</v>
      </c>
      <c r="E18" s="10" t="str">
        <f t="shared" si="1"/>
        <v>---</v>
      </c>
      <c r="F18">
        <f>COUNTIFS(GameLog!D:D,'NYY P'!A18,GameLog!C:C,"NYY",GameLog!E:E,1)</f>
        <v>0</v>
      </c>
      <c r="G18">
        <f>SUMIFS(GameLog!F:F,GameLog!$D:$D,'NYY P'!A18,GameLog!$E:$E,1,GameLog!$C:$C,"NYY")</f>
        <v>0</v>
      </c>
      <c r="H18">
        <f>SUMIFS(GameLog!Y:Y,GameLog!$D:$D,'NYY P'!$A18,GameLog!$C:$C,"NYY")</f>
        <v>0</v>
      </c>
      <c r="I18">
        <f>SUMIFS(GameLog!Z:Z,GameLog!$D:$D,'NYY P'!$A18,GameLog!$C:$C,"NYY")</f>
        <v>0</v>
      </c>
      <c r="J18">
        <f>SUMIFS(GameLog!AA:AA,GameLog!$D:$D,'NYY P'!$A18,GameLog!$C:$C,"NYY")</f>
        <v>0</v>
      </c>
      <c r="K18" s="12">
        <f>SUMIFS(GameLog!AB:AB,GameLog!$D:$D,'NYY P'!$A18,GameLog!$C:$C,"NYY")</f>
        <v>0</v>
      </c>
      <c r="L18">
        <f>SUMIFS(GameLog!AC:AC,GameLog!$D:$D,'NYY P'!$A18,GameLog!$C:$C,"NYY")</f>
        <v>0</v>
      </c>
      <c r="M18">
        <f>SUMIFS(GameLog!AD:AD,GameLog!$D:$D,'NYY P'!$A18,GameLog!$C:$C,"NYY")</f>
        <v>0</v>
      </c>
      <c r="N18">
        <f>SUMIFS(GameLog!AE:AE,GameLog!$D:$D,'NYY P'!$A18,GameLog!$C:$C,"NYY")</f>
        <v>0</v>
      </c>
      <c r="O18">
        <f>SUMIFS(GameLog!AF:AF,GameLog!$D:$D,'NYY P'!$A18,GameLog!$C:$C,"NYY")</f>
        <v>0</v>
      </c>
      <c r="P18">
        <f>SUMIFS(GameLog!AG:AG,GameLog!$D:$D,'NYY P'!$A18,GameLog!$C:$C,"NYY")</f>
        <v>0</v>
      </c>
      <c r="Q18">
        <f>SUMIFS(GameLog!AH:AH,GameLog!$D:$D,'NYY P'!$A18,GameLog!$C:$C,"NYY")</f>
        <v>0</v>
      </c>
      <c r="R18">
        <f>SUMIFS(GameLog!AI:AI,GameLog!$D:$D,'NYY P'!$A18,GameLog!$C:$C,"NYY")</f>
        <v>0</v>
      </c>
      <c r="S18">
        <f>SUMIFS(GameLog!AJ:AJ,GameLog!$D:$D,'NYY P'!$A18,GameLog!$C:$C,"NYY")</f>
        <v>0</v>
      </c>
      <c r="T18">
        <f>SUMIFS(GameLog!AK:AK,GameLog!$D:$D,'NYY P'!$A18,GameLog!$C:$C,"NYY")</f>
        <v>0</v>
      </c>
      <c r="U18">
        <f>SUMIFS(GameLog!AL:AL,GameLog!$D:$D,'NYY P'!$A18,GameLog!$C:$C,"NYY")</f>
        <v>0</v>
      </c>
      <c r="V18" s="10">
        <f t="shared" si="2"/>
        <v>0</v>
      </c>
      <c r="W18" s="11">
        <f t="shared" si="3"/>
        <v>0</v>
      </c>
      <c r="X18" s="11">
        <f t="shared" si="4"/>
        <v>0</v>
      </c>
      <c r="Y18" s="11">
        <f t="shared" si="4"/>
        <v>0</v>
      </c>
      <c r="Z18" s="11">
        <f t="shared" si="5"/>
        <v>0</v>
      </c>
      <c r="AA18" s="11">
        <f t="shared" si="6"/>
        <v>0</v>
      </c>
      <c r="AE18" s="14"/>
      <c r="AF18" s="14"/>
    </row>
    <row r="19" spans="1:32">
      <c r="A19" s="14" t="s">
        <v>3004</v>
      </c>
      <c r="B19">
        <f>SUMIFS(GameLog!W:W,GameLog!$D:$D,'NYY P'!$A19,GameLog!$C:$C,"NYY")</f>
        <v>0</v>
      </c>
      <c r="C19">
        <f>SUMIFS(GameLog!X:X,GameLog!$D:$D,'NYY P'!$A19,GameLog!$C:$C,"NYY")</f>
        <v>0</v>
      </c>
      <c r="D19" s="8">
        <f t="shared" si="0"/>
        <v>0</v>
      </c>
      <c r="E19" s="10" t="str">
        <f t="shared" si="1"/>
        <v>---</v>
      </c>
      <c r="F19">
        <f>COUNTIFS(GameLog!D:D,'NYY P'!A19,GameLog!C:C,"NYY",GameLog!E:E,1)</f>
        <v>0</v>
      </c>
      <c r="G19">
        <f>SUMIFS(GameLog!F:F,GameLog!$D:$D,'NYY P'!A19,GameLog!$E:$E,1,GameLog!$C:$C,"NYY")</f>
        <v>0</v>
      </c>
      <c r="H19">
        <f>SUMIFS(GameLog!Y:Y,GameLog!$D:$D,'NYY P'!$A19,GameLog!$C:$C,"NYY")</f>
        <v>0</v>
      </c>
      <c r="I19">
        <f>SUMIFS(GameLog!Z:Z,GameLog!$D:$D,'NYY P'!$A19,GameLog!$C:$C,"NYY")</f>
        <v>0</v>
      </c>
      <c r="J19">
        <f>SUMIFS(GameLog!AA:AA,GameLog!$D:$D,'NYY P'!$A19,GameLog!$C:$C,"NYY")</f>
        <v>0</v>
      </c>
      <c r="K19" s="12">
        <f>SUMIFS(GameLog!AB:AB,GameLog!$D:$D,'NYY P'!$A19,GameLog!$C:$C,"NYY")</f>
        <v>0</v>
      </c>
      <c r="L19">
        <f>SUMIFS(GameLog!AC:AC,GameLog!$D:$D,'NYY P'!$A19,GameLog!$C:$C,"NYY")</f>
        <v>0</v>
      </c>
      <c r="M19">
        <f>SUMIFS(GameLog!AD:AD,GameLog!$D:$D,'NYY P'!$A19,GameLog!$C:$C,"NYY")</f>
        <v>0</v>
      </c>
      <c r="N19">
        <f>SUMIFS(GameLog!AE:AE,GameLog!$D:$D,'NYY P'!$A19,GameLog!$C:$C,"NYY")</f>
        <v>0</v>
      </c>
      <c r="O19">
        <f>SUMIFS(GameLog!AF:AF,GameLog!$D:$D,'NYY P'!$A19,GameLog!$C:$C,"NYY")</f>
        <v>0</v>
      </c>
      <c r="P19">
        <f>SUMIFS(GameLog!AG:AG,GameLog!$D:$D,'NYY P'!$A19,GameLog!$C:$C,"NYY")</f>
        <v>0</v>
      </c>
      <c r="Q19">
        <f>SUMIFS(GameLog!AH:AH,GameLog!$D:$D,'NYY P'!$A19,GameLog!$C:$C,"NYY")</f>
        <v>0</v>
      </c>
      <c r="R19">
        <f>SUMIFS(GameLog!AI:AI,GameLog!$D:$D,'NYY P'!$A19,GameLog!$C:$C,"NYY")</f>
        <v>0</v>
      </c>
      <c r="S19">
        <f>SUMIFS(GameLog!AJ:AJ,GameLog!$D:$D,'NYY P'!$A19,GameLog!$C:$C,"NYY")</f>
        <v>0</v>
      </c>
      <c r="T19">
        <f>SUMIFS(GameLog!AK:AK,GameLog!$D:$D,'NYY P'!$A19,GameLog!$C:$C,"NYY")</f>
        <v>0</v>
      </c>
      <c r="U19">
        <f>SUMIFS(GameLog!AL:AL,GameLog!$D:$D,'NYY P'!$A19,GameLog!$C:$C,"NYY")</f>
        <v>0</v>
      </c>
      <c r="V19" s="10">
        <f t="shared" si="2"/>
        <v>0</v>
      </c>
      <c r="W19" s="11">
        <f t="shared" si="3"/>
        <v>0</v>
      </c>
      <c r="X19" s="11">
        <f t="shared" si="4"/>
        <v>0</v>
      </c>
      <c r="Y19" s="11">
        <f t="shared" si="4"/>
        <v>0</v>
      </c>
      <c r="Z19" s="11">
        <f t="shared" si="5"/>
        <v>0</v>
      </c>
      <c r="AA19" s="11">
        <f t="shared" si="6"/>
        <v>0</v>
      </c>
      <c r="AE19" s="14"/>
      <c r="AF19" s="14"/>
    </row>
    <row r="20" spans="1:32">
      <c r="A20" s="14"/>
      <c r="D20" s="8"/>
      <c r="E20" s="10"/>
      <c r="V20" s="10"/>
      <c r="W20" s="11"/>
      <c r="X20" s="11"/>
      <c r="Y20" s="11"/>
      <c r="Z20" s="11"/>
      <c r="AA20" s="11"/>
      <c r="AE20" s="14"/>
    </row>
    <row r="21" spans="1:32">
      <c r="A21" s="14"/>
      <c r="D21" s="8"/>
      <c r="E21" s="10"/>
      <c r="V21" s="10"/>
      <c r="W21" s="11"/>
      <c r="X21" s="11"/>
      <c r="Y21" s="11"/>
      <c r="Z21" s="11"/>
      <c r="AA21" s="11"/>
      <c r="AE21" s="14"/>
    </row>
    <row r="22" spans="1:32">
      <c r="A22" s="14"/>
      <c r="D22" s="8"/>
      <c r="E22" s="10"/>
      <c r="V22" s="10"/>
      <c r="W22" s="11"/>
      <c r="X22" s="11"/>
      <c r="Y22" s="11"/>
      <c r="Z22" s="11"/>
      <c r="AA22" s="11"/>
      <c r="AE22" s="14"/>
    </row>
    <row r="23" spans="1:32">
      <c r="A23" s="14"/>
      <c r="D23" s="8"/>
      <c r="E23" s="10"/>
      <c r="V23" s="10"/>
      <c r="W23" s="11"/>
      <c r="X23" s="11"/>
      <c r="Y23" s="11"/>
      <c r="Z23" s="11"/>
      <c r="AA23" s="11"/>
      <c r="AE23" s="14"/>
    </row>
    <row r="24" spans="1:32">
      <c r="A24" s="14"/>
      <c r="D24" s="8"/>
      <c r="E24" s="10"/>
      <c r="V24" s="10"/>
      <c r="W24" s="11"/>
      <c r="X24" s="11"/>
      <c r="Y24" s="11"/>
      <c r="Z24" s="11"/>
      <c r="AA24" s="11"/>
      <c r="AE24" s="14"/>
    </row>
    <row r="25" spans="1:32">
      <c r="A25" s="14"/>
      <c r="D25" s="8"/>
      <c r="E25" s="10"/>
      <c r="V25" s="10"/>
      <c r="W25" s="11"/>
      <c r="X25" s="11"/>
      <c r="Y25" s="11"/>
      <c r="Z25" s="11"/>
      <c r="AA25" s="11"/>
      <c r="AE25" s="14"/>
    </row>
    <row r="26" spans="1:32">
      <c r="A26" s="14"/>
      <c r="D26" s="8"/>
      <c r="E26" s="10"/>
      <c r="V26" s="10"/>
      <c r="W26" s="11"/>
      <c r="X26" s="11"/>
      <c r="Y26" s="11"/>
      <c r="Z26" s="11"/>
      <c r="AA26" s="11"/>
      <c r="AE26" s="14"/>
    </row>
    <row r="27" spans="1:32">
      <c r="A27" s="14"/>
      <c r="D27" s="8"/>
      <c r="E27" s="10"/>
      <c r="V27" s="10"/>
      <c r="W27" s="11"/>
      <c r="X27" s="11"/>
      <c r="Y27" s="11"/>
      <c r="Z27" s="11"/>
      <c r="AA27" s="11"/>
      <c r="AE27" s="14"/>
    </row>
    <row r="28" spans="1:32">
      <c r="A28" s="14"/>
      <c r="D28" s="8"/>
      <c r="E28" s="10"/>
      <c r="V28" s="10"/>
      <c r="W28" s="11"/>
      <c r="X28" s="11"/>
      <c r="Y28" s="11"/>
      <c r="Z28" s="11"/>
      <c r="AA28" s="11"/>
      <c r="AE28" s="14"/>
    </row>
    <row r="29" spans="1:32">
      <c r="AE29" s="14"/>
    </row>
    <row r="30" spans="1:32">
      <c r="AE30" s="14"/>
    </row>
    <row r="31" spans="1:32">
      <c r="AE31" s="14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E51AE-76D3-4F37-8323-9337AAB5CA8A}">
  <sheetPr codeName="Sheet41"/>
  <dimension ref="A1:AD89"/>
  <sheetViews>
    <sheetView workbookViewId="0">
      <pane ySplit="1" topLeftCell="A2" activePane="bottomLeft" state="frozen"/>
      <selection activeCell="A2" sqref="A2"/>
      <selection pane="bottomLeft" activeCell="A25" sqref="A2:A25"/>
    </sheetView>
  </sheetViews>
  <sheetFormatPr defaultRowHeight="13.2"/>
  <cols>
    <col min="1" max="1" width="17.44140625" bestFit="1" customWidth="1"/>
    <col min="2" max="2" width="2.33203125" bestFit="1" customWidth="1"/>
    <col min="3" max="3" width="3.44140625" customWidth="1"/>
    <col min="4" max="4" width="3.44140625" bestFit="1" customWidth="1"/>
    <col min="5" max="6" width="2.21875" bestFit="1" customWidth="1"/>
    <col min="7" max="8" width="3.21875" bestFit="1" customWidth="1"/>
    <col min="9" max="9" width="3.44140625" bestFit="1" customWidth="1"/>
    <col min="10" max="10" width="4" bestFit="1" customWidth="1"/>
    <col min="11" max="11" width="3.44140625" bestFit="1" customWidth="1"/>
    <col min="12" max="12" width="3.5546875" bestFit="1" customWidth="1"/>
    <col min="13" max="13" width="3.44140625" bestFit="1" customWidth="1"/>
    <col min="14" max="14" width="3.5546875" bestFit="1" customWidth="1"/>
    <col min="15" max="15" width="5.44140625" bestFit="1" customWidth="1"/>
    <col min="16" max="16" width="4.664062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12.88671875" bestFit="1" customWidth="1"/>
    <col min="21" max="21" width="13.21875" bestFit="1" customWidth="1"/>
    <col min="22" max="22" width="4.5546875" bestFit="1" customWidth="1"/>
    <col min="23" max="25" width="5.5546875" bestFit="1" customWidth="1"/>
    <col min="26" max="26" width="3.21875" bestFit="1" customWidth="1"/>
    <col min="27" max="27" width="4.109375" bestFit="1" customWidth="1"/>
    <col min="28" max="30" width="4.77734375" bestFit="1" customWidth="1"/>
    <col min="31" max="31" width="5.21875" bestFit="1" customWidth="1"/>
    <col min="32" max="32" width="4.88671875" bestFit="1" customWidth="1"/>
    <col min="33" max="33" width="5.21875" bestFit="1" customWidth="1"/>
    <col min="34" max="34" width="5.109375" bestFit="1" customWidth="1"/>
  </cols>
  <sheetData>
    <row r="1" spans="1:30">
      <c r="A1" t="s">
        <v>2405</v>
      </c>
      <c r="B1" t="s">
        <v>2406</v>
      </c>
      <c r="C1" t="s">
        <v>2407</v>
      </c>
      <c r="D1" t="s">
        <v>2408</v>
      </c>
      <c r="E1" t="s">
        <v>2409</v>
      </c>
      <c r="F1" t="s">
        <v>2410</v>
      </c>
      <c r="G1" t="s">
        <v>2411</v>
      </c>
      <c r="H1" t="s">
        <v>2412</v>
      </c>
      <c r="I1" t="s">
        <v>2413</v>
      </c>
      <c r="J1" t="s">
        <v>2414</v>
      </c>
      <c r="K1" t="s">
        <v>2415</v>
      </c>
      <c r="L1" t="s">
        <v>2416</v>
      </c>
      <c r="M1" t="s">
        <v>2417</v>
      </c>
      <c r="N1" t="s">
        <v>2418</v>
      </c>
      <c r="O1" t="s">
        <v>2424</v>
      </c>
      <c r="P1" t="s">
        <v>2425</v>
      </c>
      <c r="Q1" t="s">
        <v>2426</v>
      </c>
      <c r="R1" t="s">
        <v>2427</v>
      </c>
      <c r="S1" t="s">
        <v>2428</v>
      </c>
      <c r="T1" t="s">
        <v>2811</v>
      </c>
      <c r="U1" t="s">
        <v>2812</v>
      </c>
      <c r="V1" t="s">
        <v>2419</v>
      </c>
      <c r="W1" t="s">
        <v>2420</v>
      </c>
      <c r="X1" t="s">
        <v>2421</v>
      </c>
      <c r="Y1" t="s">
        <v>2422</v>
      </c>
      <c r="Z1" t="s">
        <v>2423</v>
      </c>
    </row>
    <row r="2" spans="1:30">
      <c r="A2" s="14" t="s">
        <v>3015</v>
      </c>
      <c r="B2" cm="1">
        <f t="array" ref="B2">IF(COUNTIFS(GameLog!D:D,'OAK B'!A2,GameLog!C:C,"OAK")=0,0,COUNTA(_xlfn.UNIQUE(_xlfn._xlws.FILTER(GameLog!A$2:A$1000, (GameLog!C$2:C$1000="OAK") * (GameLog!D$2:D$1000=A2)))))</f>
        <v>1</v>
      </c>
      <c r="C2">
        <f>D2+M2+P2+Q2+R2</f>
        <v>0</v>
      </c>
      <c r="D2">
        <f>SUMIFS(GameLog!G:G,GameLog!$D:$D,'OAK B'!$A2,GameLog!$C:$C,"OAK")</f>
        <v>0</v>
      </c>
      <c r="E2">
        <f>SUMIFS(GameLog!H:H,GameLog!$D:$D,'OAK B'!$A2,GameLog!$C:$C,"OAK")</f>
        <v>0</v>
      </c>
      <c r="F2">
        <f>SUMIFS(GameLog!I:I,GameLog!$D:$D,'OAK B'!$A2,GameLog!$C:$C,"OAK")</f>
        <v>0</v>
      </c>
      <c r="G2">
        <f>SUMIFS(GameLog!J:J,GameLog!$D:$D,'OAK B'!$A2,GameLog!$C:$C,"OAK")</f>
        <v>0</v>
      </c>
      <c r="H2">
        <f>SUMIFS(GameLog!K:K,GameLog!$D:$D,'OAK B'!$A2,GameLog!$C:$C,"OAK")</f>
        <v>0</v>
      </c>
      <c r="I2">
        <f>SUMIFS(GameLog!L:L,GameLog!$D:$D,'OAK B'!$A2,GameLog!$C:$C,"OAK")</f>
        <v>0</v>
      </c>
      <c r="J2">
        <f>SUMIFS(GameLog!M:M,GameLog!$D:$D,'OAK B'!$A2,GameLog!$C:$C,"OAK")</f>
        <v>0</v>
      </c>
      <c r="K2">
        <f>SUMIFS(GameLog!N:N,GameLog!$D:$D,'OAK B'!$A2,GameLog!$C:$C,"OAK")</f>
        <v>0</v>
      </c>
      <c r="L2">
        <f>SUMIFS(GameLog!O:O,GameLog!$D:$D,'OAK B'!$A2,GameLog!$C:$C,"OAK")</f>
        <v>0</v>
      </c>
      <c r="M2">
        <f>SUMIFS(GameLog!P:P,GameLog!$D:$D,'OAK B'!$A2,GameLog!$C:$C,"OAK")</f>
        <v>0</v>
      </c>
      <c r="N2">
        <f>SUMIFS(GameLog!Q:Q,GameLog!$D:$D,'OAK B'!$A2,GameLog!$C:$C,"OAK")</f>
        <v>0</v>
      </c>
      <c r="O2">
        <f>SUMIFS(GameLog!R:R,GameLog!$D:$D,'OAK B'!$A2,GameLog!$C:$C,"OAK")</f>
        <v>0</v>
      </c>
      <c r="P2">
        <f>SUMIFS(GameLog!S:S,GameLog!$D:$D,'OAK B'!$A2,GameLog!$C:$C,"OAK")</f>
        <v>0</v>
      </c>
      <c r="Q2">
        <f>SUMIFS(GameLog!T:T,GameLog!$D:$D,'OAK B'!$A2,GameLog!$C:$C,"OAK")</f>
        <v>0</v>
      </c>
      <c r="R2">
        <f>SUMIFS(GameLog!U:U,GameLog!$D:$D,'OAK B'!$A2,GameLog!$C:$C,"OAK")</f>
        <v>0</v>
      </c>
      <c r="S2">
        <f>SUMIFS(GameLog!V:V,GameLog!$D:$D,'OAK B'!$A2,GameLog!$C:$C,"OAK")</f>
        <v>0</v>
      </c>
      <c r="T2">
        <v>0</v>
      </c>
      <c r="U2">
        <v>0</v>
      </c>
      <c r="V2" s="8">
        <f>IFERROR(F2/D2,0)</f>
        <v>0</v>
      </c>
      <c r="W2" s="8">
        <f t="shared" ref="W2:W25" si="0">IFERROR((F2+M2+P2)/(C2-Q2),0)</f>
        <v>0</v>
      </c>
      <c r="X2" s="8">
        <f t="shared" ref="X2:X25" si="1">IFERROR(Z2/D2,0)</f>
        <v>0</v>
      </c>
      <c r="Y2" s="8">
        <f>W2+X2</f>
        <v>0</v>
      </c>
      <c r="Z2">
        <f>G2+F2+H2*2+I2*3</f>
        <v>0</v>
      </c>
      <c r="AC2" s="14"/>
      <c r="AD2" s="14"/>
    </row>
    <row r="3" spans="1:30">
      <c r="A3" s="14" t="s">
        <v>3016</v>
      </c>
      <c r="B3" cm="1">
        <f t="array" ref="B3">IF(COUNTIFS(GameLog!D:D,'OAK B'!A3,GameLog!C:C,"OAK")=0,0,COUNTA(_xlfn.UNIQUE(_xlfn._xlws.FILTER(GameLog!A$2:A$1000, (GameLog!C$2:C$1000="OAK") * (GameLog!D$2:D$1000=A3)))))</f>
        <v>3</v>
      </c>
      <c r="C3">
        <f t="shared" ref="C3:C25" si="2">D3+M3+P3+Q3+R3</f>
        <v>13</v>
      </c>
      <c r="D3">
        <f>SUMIFS(GameLog!G:G,GameLog!$D:$D,'OAK B'!$A3,GameLog!$C:$C,"OAK")</f>
        <v>11</v>
      </c>
      <c r="E3">
        <f>SUMIFS(GameLog!H:H,GameLog!$D:$D,'OAK B'!$A3,GameLog!$C:$C,"OAK")</f>
        <v>2</v>
      </c>
      <c r="F3">
        <f>SUMIFS(GameLog!I:I,GameLog!$D:$D,'OAK B'!$A3,GameLog!$C:$C,"OAK")</f>
        <v>4</v>
      </c>
      <c r="G3">
        <f>SUMIFS(GameLog!J:J,GameLog!$D:$D,'OAK B'!$A3,GameLog!$C:$C,"OAK")</f>
        <v>1</v>
      </c>
      <c r="H3">
        <f>SUMIFS(GameLog!K:K,GameLog!$D:$D,'OAK B'!$A3,GameLog!$C:$C,"OAK")</f>
        <v>0</v>
      </c>
      <c r="I3">
        <f>SUMIFS(GameLog!L:L,GameLog!$D:$D,'OAK B'!$A3,GameLog!$C:$C,"OAK")</f>
        <v>0</v>
      </c>
      <c r="J3">
        <f>SUMIFS(GameLog!M:M,GameLog!$D:$D,'OAK B'!$A3,GameLog!$C:$C,"OAK")</f>
        <v>0</v>
      </c>
      <c r="K3">
        <f>SUMIFS(GameLog!N:N,GameLog!$D:$D,'OAK B'!$A3,GameLog!$C:$C,"OAK")</f>
        <v>0</v>
      </c>
      <c r="L3">
        <f>SUMIFS(GameLog!O:O,GameLog!$D:$D,'OAK B'!$A3,GameLog!$C:$C,"OAK")</f>
        <v>0</v>
      </c>
      <c r="M3">
        <f>SUMIFS(GameLog!P:P,GameLog!$D:$D,'OAK B'!$A3,GameLog!$C:$C,"OAK")</f>
        <v>2</v>
      </c>
      <c r="N3">
        <f>SUMIFS(GameLog!Q:Q,GameLog!$D:$D,'OAK B'!$A3,GameLog!$C:$C,"OAK")</f>
        <v>2</v>
      </c>
      <c r="O3">
        <f>SUMIFS(GameLog!R:R,GameLog!$D:$D,'OAK B'!$A3,GameLog!$C:$C,"OAK")</f>
        <v>0</v>
      </c>
      <c r="P3">
        <f>SUMIFS(GameLog!S:S,GameLog!$D:$D,'OAK B'!$A3,GameLog!$C:$C,"OAK")</f>
        <v>0</v>
      </c>
      <c r="Q3">
        <f>SUMIFS(GameLog!T:T,GameLog!$D:$D,'OAK B'!$A3,GameLog!$C:$C,"OAK")</f>
        <v>0</v>
      </c>
      <c r="R3">
        <f>SUMIFS(GameLog!U:U,GameLog!$D:$D,'OAK B'!$A3,GameLog!$C:$C,"OAK")</f>
        <v>0</v>
      </c>
      <c r="S3">
        <f>SUMIFS(GameLog!V:V,GameLog!$D:$D,'OAK B'!$A3,GameLog!$C:$C,"OAK")</f>
        <v>0</v>
      </c>
      <c r="T3">
        <v>3</v>
      </c>
      <c r="U3">
        <v>3</v>
      </c>
      <c r="V3" s="8">
        <f t="shared" ref="V3:V25" si="3">IFERROR(F3/D3,0)</f>
        <v>0.36363636363636365</v>
      </c>
      <c r="W3" s="8">
        <f t="shared" si="0"/>
        <v>0.46153846153846156</v>
      </c>
      <c r="X3" s="8">
        <f t="shared" si="1"/>
        <v>0.45454545454545453</v>
      </c>
      <c r="Y3" s="8">
        <f t="shared" ref="Y3:Y25" si="4">W3+X3</f>
        <v>0.91608391608391604</v>
      </c>
      <c r="Z3">
        <f t="shared" ref="Z3:Z25" si="5">G3+F3+H3*2+I3*3</f>
        <v>5</v>
      </c>
      <c r="AC3" s="14"/>
      <c r="AD3" s="14"/>
    </row>
    <row r="4" spans="1:30">
      <c r="A4" s="14" t="s">
        <v>3017</v>
      </c>
      <c r="B4" cm="1">
        <f t="array" ref="B4">IF(COUNTIFS(GameLog!D:D,'OAK B'!A4,GameLog!C:C,"OAK")=0,0,COUNTA(_xlfn.UNIQUE(_xlfn._xlws.FILTER(GameLog!A$2:A$1000, (GameLog!C$2:C$1000="OAK") * (GameLog!D$2:D$1000=A4)))))</f>
        <v>3</v>
      </c>
      <c r="C4">
        <f t="shared" si="2"/>
        <v>13</v>
      </c>
      <c r="D4">
        <f>SUMIFS(GameLog!G:G,GameLog!$D:$D,'OAK B'!$A4,GameLog!$C:$C,"OAK")</f>
        <v>12</v>
      </c>
      <c r="E4">
        <f>SUMIFS(GameLog!H:H,GameLog!$D:$D,'OAK B'!$A4,GameLog!$C:$C,"OAK")</f>
        <v>1</v>
      </c>
      <c r="F4">
        <f>SUMIFS(GameLog!I:I,GameLog!$D:$D,'OAK B'!$A4,GameLog!$C:$C,"OAK")</f>
        <v>4</v>
      </c>
      <c r="G4">
        <f>SUMIFS(GameLog!J:J,GameLog!$D:$D,'OAK B'!$A4,GameLog!$C:$C,"OAK")</f>
        <v>1</v>
      </c>
      <c r="H4">
        <f>SUMIFS(GameLog!K:K,GameLog!$D:$D,'OAK B'!$A4,GameLog!$C:$C,"OAK")</f>
        <v>0</v>
      </c>
      <c r="I4">
        <f>SUMIFS(GameLog!L:L,GameLog!$D:$D,'OAK B'!$A4,GameLog!$C:$C,"OAK")</f>
        <v>0</v>
      </c>
      <c r="J4">
        <f>SUMIFS(GameLog!M:M,GameLog!$D:$D,'OAK B'!$A4,GameLog!$C:$C,"OAK")</f>
        <v>0</v>
      </c>
      <c r="K4">
        <f>SUMIFS(GameLog!N:N,GameLog!$D:$D,'OAK B'!$A4,GameLog!$C:$C,"OAK")</f>
        <v>0</v>
      </c>
      <c r="L4">
        <f>SUMIFS(GameLog!O:O,GameLog!$D:$D,'OAK B'!$A4,GameLog!$C:$C,"OAK")</f>
        <v>0</v>
      </c>
      <c r="M4">
        <f>SUMIFS(GameLog!P:P,GameLog!$D:$D,'OAK B'!$A4,GameLog!$C:$C,"OAK")</f>
        <v>1</v>
      </c>
      <c r="N4">
        <f>SUMIFS(GameLog!Q:Q,GameLog!$D:$D,'OAK B'!$A4,GameLog!$C:$C,"OAK")</f>
        <v>3</v>
      </c>
      <c r="O4">
        <f>SUMIFS(GameLog!R:R,GameLog!$D:$D,'OAK B'!$A4,GameLog!$C:$C,"OAK")</f>
        <v>0</v>
      </c>
      <c r="P4">
        <f>SUMIFS(GameLog!S:S,GameLog!$D:$D,'OAK B'!$A4,GameLog!$C:$C,"OAK")</f>
        <v>0</v>
      </c>
      <c r="Q4">
        <f>SUMIFS(GameLog!T:T,GameLog!$D:$D,'OAK B'!$A4,GameLog!$C:$C,"OAK")</f>
        <v>0</v>
      </c>
      <c r="R4">
        <f>SUMIFS(GameLog!U:U,GameLog!$D:$D,'OAK B'!$A4,GameLog!$C:$C,"OAK")</f>
        <v>0</v>
      </c>
      <c r="S4">
        <f>SUMIFS(GameLog!V:V,GameLog!$D:$D,'OAK B'!$A4,GameLog!$C:$C,"OAK")</f>
        <v>0</v>
      </c>
      <c r="T4">
        <v>1</v>
      </c>
      <c r="U4">
        <v>1</v>
      </c>
      <c r="V4" s="8">
        <f t="shared" si="3"/>
        <v>0.33333333333333331</v>
      </c>
      <c r="W4" s="8">
        <f t="shared" si="0"/>
        <v>0.38461538461538464</v>
      </c>
      <c r="X4" s="8">
        <f t="shared" si="1"/>
        <v>0.41666666666666669</v>
      </c>
      <c r="Y4" s="8">
        <f t="shared" si="4"/>
        <v>0.80128205128205132</v>
      </c>
      <c r="Z4">
        <f t="shared" si="5"/>
        <v>5</v>
      </c>
      <c r="AC4" s="14"/>
      <c r="AD4" s="14"/>
    </row>
    <row r="5" spans="1:30">
      <c r="A5" s="14" t="s">
        <v>3018</v>
      </c>
      <c r="B5" cm="1">
        <f t="array" ref="B5">IF(COUNTIFS(GameLog!D:D,'OAK B'!A5,GameLog!C:C,"OAK")=0,0,COUNTA(_xlfn.UNIQUE(_xlfn._xlws.FILTER(GameLog!A$2:A$1000, (GameLog!C$2:C$1000="OAK") * (GameLog!D$2:D$1000=A5)))))</f>
        <v>3</v>
      </c>
      <c r="C5">
        <f t="shared" si="2"/>
        <v>11</v>
      </c>
      <c r="D5">
        <f>SUMIFS(GameLog!G:G,GameLog!$D:$D,'OAK B'!$A5,GameLog!$C:$C,"OAK")</f>
        <v>11</v>
      </c>
      <c r="E5">
        <f>SUMIFS(GameLog!H:H,GameLog!$D:$D,'OAK B'!$A5,GameLog!$C:$C,"OAK")</f>
        <v>0</v>
      </c>
      <c r="F5">
        <f>SUMIFS(GameLog!I:I,GameLog!$D:$D,'OAK B'!$A5,GameLog!$C:$C,"OAK")</f>
        <v>0</v>
      </c>
      <c r="G5">
        <f>SUMIFS(GameLog!J:J,GameLog!$D:$D,'OAK B'!$A5,GameLog!$C:$C,"OAK")</f>
        <v>0</v>
      </c>
      <c r="H5">
        <f>SUMIFS(GameLog!K:K,GameLog!$D:$D,'OAK B'!$A5,GameLog!$C:$C,"OAK")</f>
        <v>0</v>
      </c>
      <c r="I5">
        <f>SUMIFS(GameLog!L:L,GameLog!$D:$D,'OAK B'!$A5,GameLog!$C:$C,"OAK")</f>
        <v>0</v>
      </c>
      <c r="J5">
        <f>SUMIFS(GameLog!M:M,GameLog!$D:$D,'OAK B'!$A5,GameLog!$C:$C,"OAK")</f>
        <v>0</v>
      </c>
      <c r="K5">
        <f>SUMIFS(GameLog!N:N,GameLog!$D:$D,'OAK B'!$A5,GameLog!$C:$C,"OAK")</f>
        <v>0</v>
      </c>
      <c r="L5">
        <f>SUMIFS(GameLog!O:O,GameLog!$D:$D,'OAK B'!$A5,GameLog!$C:$C,"OAK")</f>
        <v>0</v>
      </c>
      <c r="M5">
        <f>SUMIFS(GameLog!P:P,GameLog!$D:$D,'OAK B'!$A5,GameLog!$C:$C,"OAK")</f>
        <v>0</v>
      </c>
      <c r="N5">
        <f>SUMIFS(GameLog!Q:Q,GameLog!$D:$D,'OAK B'!$A5,GameLog!$C:$C,"OAK")</f>
        <v>0</v>
      </c>
      <c r="O5">
        <f>SUMIFS(GameLog!R:R,GameLog!$D:$D,'OAK B'!$A5,GameLog!$C:$C,"OAK")</f>
        <v>0</v>
      </c>
      <c r="P5">
        <f>SUMIFS(GameLog!S:S,GameLog!$D:$D,'OAK B'!$A5,GameLog!$C:$C,"OAK")</f>
        <v>0</v>
      </c>
      <c r="Q5">
        <f>SUMIFS(GameLog!T:T,GameLog!$D:$D,'OAK B'!$A5,GameLog!$C:$C,"OAK")</f>
        <v>0</v>
      </c>
      <c r="R5">
        <f>SUMIFS(GameLog!U:U,GameLog!$D:$D,'OAK B'!$A5,GameLog!$C:$C,"OAK")</f>
        <v>0</v>
      </c>
      <c r="S5">
        <f>SUMIFS(GameLog!V:V,GameLog!$D:$D,'OAK B'!$A5,GameLog!$C:$C,"OAK")</f>
        <v>0</v>
      </c>
      <c r="T5">
        <v>0</v>
      </c>
      <c r="U5">
        <v>0</v>
      </c>
      <c r="V5" s="8">
        <f t="shared" si="3"/>
        <v>0</v>
      </c>
      <c r="W5" s="8">
        <f t="shared" si="0"/>
        <v>0</v>
      </c>
      <c r="X5" s="8">
        <f t="shared" si="1"/>
        <v>0</v>
      </c>
      <c r="Y5" s="8">
        <f t="shared" si="4"/>
        <v>0</v>
      </c>
      <c r="Z5">
        <f t="shared" si="5"/>
        <v>0</v>
      </c>
      <c r="AC5" s="14"/>
      <c r="AD5" s="14"/>
    </row>
    <row r="6" spans="1:30">
      <c r="A6" s="14" t="s">
        <v>3019</v>
      </c>
      <c r="B6" cm="1">
        <f t="array" ref="B6">IF(COUNTIFS(GameLog!D:D,'OAK B'!A6,GameLog!C:C,"OAK")=0,0,COUNTA(_xlfn.UNIQUE(_xlfn._xlws.FILTER(GameLog!A$2:A$1000, (GameLog!C$2:C$1000="OAK") * (GameLog!D$2:D$1000=A6)))))</f>
        <v>3</v>
      </c>
      <c r="C6">
        <f t="shared" si="2"/>
        <v>10</v>
      </c>
      <c r="D6">
        <f>SUMIFS(GameLog!G:G,GameLog!$D:$D,'OAK B'!$A6,GameLog!$C:$C,"OAK")</f>
        <v>10</v>
      </c>
      <c r="E6">
        <f>SUMIFS(GameLog!H:H,GameLog!$D:$D,'OAK B'!$A6,GameLog!$C:$C,"OAK")</f>
        <v>1</v>
      </c>
      <c r="F6">
        <f>SUMIFS(GameLog!I:I,GameLog!$D:$D,'OAK B'!$A6,GameLog!$C:$C,"OAK")</f>
        <v>3</v>
      </c>
      <c r="G6">
        <f>SUMIFS(GameLog!J:J,GameLog!$D:$D,'OAK B'!$A6,GameLog!$C:$C,"OAK")</f>
        <v>1</v>
      </c>
      <c r="H6">
        <f>SUMIFS(GameLog!K:K,GameLog!$D:$D,'OAK B'!$A6,GameLog!$C:$C,"OAK")</f>
        <v>0</v>
      </c>
      <c r="I6">
        <f>SUMIFS(GameLog!L:L,GameLog!$D:$D,'OAK B'!$A6,GameLog!$C:$C,"OAK")</f>
        <v>1</v>
      </c>
      <c r="J6">
        <f>SUMIFS(GameLog!M:M,GameLog!$D:$D,'OAK B'!$A6,GameLog!$C:$C,"OAK")</f>
        <v>2</v>
      </c>
      <c r="K6">
        <f>SUMIFS(GameLog!N:N,GameLog!$D:$D,'OAK B'!$A6,GameLog!$C:$C,"OAK")</f>
        <v>0</v>
      </c>
      <c r="L6">
        <f>SUMIFS(GameLog!O:O,GameLog!$D:$D,'OAK B'!$A6,GameLog!$C:$C,"OAK")</f>
        <v>0</v>
      </c>
      <c r="M6">
        <f>SUMIFS(GameLog!P:P,GameLog!$D:$D,'OAK B'!$A6,GameLog!$C:$C,"OAK")</f>
        <v>0</v>
      </c>
      <c r="N6">
        <f>SUMIFS(GameLog!Q:Q,GameLog!$D:$D,'OAK B'!$A6,GameLog!$C:$C,"OAK")</f>
        <v>3</v>
      </c>
      <c r="O6">
        <f>SUMIFS(GameLog!R:R,GameLog!$D:$D,'OAK B'!$A6,GameLog!$C:$C,"OAK")</f>
        <v>0</v>
      </c>
      <c r="P6">
        <f>SUMIFS(GameLog!S:S,GameLog!$D:$D,'OAK B'!$A6,GameLog!$C:$C,"OAK")</f>
        <v>0</v>
      </c>
      <c r="Q6">
        <f>SUMIFS(GameLog!T:T,GameLog!$D:$D,'OAK B'!$A6,GameLog!$C:$C,"OAK")</f>
        <v>0</v>
      </c>
      <c r="R6">
        <f>SUMIFS(GameLog!U:U,GameLog!$D:$D,'OAK B'!$A6,GameLog!$C:$C,"OAK")</f>
        <v>0</v>
      </c>
      <c r="S6">
        <f>SUMIFS(GameLog!V:V,GameLog!$D:$D,'OAK B'!$A6,GameLog!$C:$C,"OAK")</f>
        <v>0</v>
      </c>
      <c r="T6">
        <v>1</v>
      </c>
      <c r="U6">
        <v>1</v>
      </c>
      <c r="V6" s="8">
        <f t="shared" si="3"/>
        <v>0.3</v>
      </c>
      <c r="W6" s="8">
        <f t="shared" si="0"/>
        <v>0.3</v>
      </c>
      <c r="X6" s="8">
        <f t="shared" si="1"/>
        <v>0.7</v>
      </c>
      <c r="Y6" s="8">
        <f t="shared" si="4"/>
        <v>1</v>
      </c>
      <c r="Z6">
        <f t="shared" si="5"/>
        <v>7</v>
      </c>
      <c r="AC6" s="14"/>
      <c r="AD6" s="14"/>
    </row>
    <row r="7" spans="1:30">
      <c r="A7" s="14" t="s">
        <v>3020</v>
      </c>
      <c r="B7" cm="1">
        <f t="array" ref="B7">IF(COUNTIFS(GameLog!D:D,'OAK B'!A7,GameLog!C:C,"OAK")=0,0,COUNTA(_xlfn.UNIQUE(_xlfn._xlws.FILTER(GameLog!A$2:A$1000, (GameLog!C$2:C$1000="OAK") * (GameLog!D$2:D$1000=A7)))))</f>
        <v>3</v>
      </c>
      <c r="C7">
        <f t="shared" si="2"/>
        <v>10</v>
      </c>
      <c r="D7">
        <f>SUMIFS(GameLog!G:G,GameLog!$D:$D,'OAK B'!$A7,GameLog!$C:$C,"OAK")</f>
        <v>10</v>
      </c>
      <c r="E7">
        <f>SUMIFS(GameLog!H:H,GameLog!$D:$D,'OAK B'!$A7,GameLog!$C:$C,"OAK")</f>
        <v>3</v>
      </c>
      <c r="F7">
        <f>SUMIFS(GameLog!I:I,GameLog!$D:$D,'OAK B'!$A7,GameLog!$C:$C,"OAK")</f>
        <v>4</v>
      </c>
      <c r="G7">
        <f>SUMIFS(GameLog!J:J,GameLog!$D:$D,'OAK B'!$A7,GameLog!$C:$C,"OAK")</f>
        <v>0</v>
      </c>
      <c r="H7">
        <f>SUMIFS(GameLog!K:K,GameLog!$D:$D,'OAK B'!$A7,GameLog!$C:$C,"OAK")</f>
        <v>0</v>
      </c>
      <c r="I7">
        <f>SUMIFS(GameLog!L:L,GameLog!$D:$D,'OAK B'!$A7,GameLog!$C:$C,"OAK")</f>
        <v>3</v>
      </c>
      <c r="J7">
        <f>SUMIFS(GameLog!M:M,GameLog!$D:$D,'OAK B'!$A7,GameLog!$C:$C,"OAK")</f>
        <v>7</v>
      </c>
      <c r="K7">
        <f>SUMIFS(GameLog!N:N,GameLog!$D:$D,'OAK B'!$A7,GameLog!$C:$C,"OAK")</f>
        <v>0</v>
      </c>
      <c r="L7">
        <f>SUMIFS(GameLog!O:O,GameLog!$D:$D,'OAK B'!$A7,GameLog!$C:$C,"OAK")</f>
        <v>0</v>
      </c>
      <c r="M7">
        <f>SUMIFS(GameLog!P:P,GameLog!$D:$D,'OAK B'!$A7,GameLog!$C:$C,"OAK")</f>
        <v>0</v>
      </c>
      <c r="N7">
        <f>SUMIFS(GameLog!Q:Q,GameLog!$D:$D,'OAK B'!$A7,GameLog!$C:$C,"OAK")</f>
        <v>3</v>
      </c>
      <c r="O7">
        <f>SUMIFS(GameLog!R:R,GameLog!$D:$D,'OAK B'!$A7,GameLog!$C:$C,"OAK")</f>
        <v>1</v>
      </c>
      <c r="P7">
        <f>SUMIFS(GameLog!S:S,GameLog!$D:$D,'OAK B'!$A7,GameLog!$C:$C,"OAK")</f>
        <v>0</v>
      </c>
      <c r="Q7">
        <f>SUMIFS(GameLog!T:T,GameLog!$D:$D,'OAK B'!$A7,GameLog!$C:$C,"OAK")</f>
        <v>0</v>
      </c>
      <c r="R7">
        <f>SUMIFS(GameLog!U:U,GameLog!$D:$D,'OAK B'!$A7,GameLog!$C:$C,"OAK")</f>
        <v>0</v>
      </c>
      <c r="S7">
        <f>SUMIFS(GameLog!V:V,GameLog!$D:$D,'OAK B'!$A7,GameLog!$C:$C,"OAK")</f>
        <v>0</v>
      </c>
      <c r="T7">
        <v>2</v>
      </c>
      <c r="U7">
        <v>2</v>
      </c>
      <c r="V7" s="8">
        <f t="shared" si="3"/>
        <v>0.4</v>
      </c>
      <c r="W7" s="8">
        <f t="shared" si="0"/>
        <v>0.4</v>
      </c>
      <c r="X7" s="8">
        <f t="shared" si="1"/>
        <v>1.3</v>
      </c>
      <c r="Y7" s="8">
        <f t="shared" si="4"/>
        <v>1.7000000000000002</v>
      </c>
      <c r="Z7">
        <f t="shared" si="5"/>
        <v>13</v>
      </c>
      <c r="AC7" s="14"/>
      <c r="AD7" s="14"/>
    </row>
    <row r="8" spans="1:30">
      <c r="A8" s="14" t="s">
        <v>3021</v>
      </c>
      <c r="B8" cm="1">
        <f t="array" ref="B8">IF(COUNTIFS(GameLog!D:D,'OAK B'!A8,GameLog!C:C,"OAK")=0,0,COUNTA(_xlfn.UNIQUE(_xlfn._xlws.FILTER(GameLog!A$2:A$1000, (GameLog!C$2:C$1000="OAK") * (GameLog!D$2:D$1000=A8)))))</f>
        <v>1</v>
      </c>
      <c r="C8">
        <f t="shared" si="2"/>
        <v>0</v>
      </c>
      <c r="D8">
        <f>SUMIFS(GameLog!G:G,GameLog!$D:$D,'OAK B'!$A8,GameLog!$C:$C,"OAK")</f>
        <v>0</v>
      </c>
      <c r="E8">
        <f>SUMIFS(GameLog!H:H,GameLog!$D:$D,'OAK B'!$A8,GameLog!$C:$C,"OAK")</f>
        <v>1</v>
      </c>
      <c r="F8">
        <f>SUMIFS(GameLog!I:I,GameLog!$D:$D,'OAK B'!$A8,GameLog!$C:$C,"OAK")</f>
        <v>0</v>
      </c>
      <c r="G8">
        <f>SUMIFS(GameLog!J:J,GameLog!$D:$D,'OAK B'!$A8,GameLog!$C:$C,"OAK")</f>
        <v>0</v>
      </c>
      <c r="H8">
        <f>SUMIFS(GameLog!K:K,GameLog!$D:$D,'OAK B'!$A8,GameLog!$C:$C,"OAK")</f>
        <v>0</v>
      </c>
      <c r="I8">
        <f>SUMIFS(GameLog!L:L,GameLog!$D:$D,'OAK B'!$A8,GameLog!$C:$C,"OAK")</f>
        <v>0</v>
      </c>
      <c r="J8">
        <f>SUMIFS(GameLog!M:M,GameLog!$D:$D,'OAK B'!$A8,GameLog!$C:$C,"OAK")</f>
        <v>0</v>
      </c>
      <c r="K8">
        <f>SUMIFS(GameLog!N:N,GameLog!$D:$D,'OAK B'!$A8,GameLog!$C:$C,"OAK")</f>
        <v>0</v>
      </c>
      <c r="L8">
        <f>SUMIFS(GameLog!O:O,GameLog!$D:$D,'OAK B'!$A8,GameLog!$C:$C,"OAK")</f>
        <v>0</v>
      </c>
      <c r="M8">
        <f>SUMIFS(GameLog!P:P,GameLog!$D:$D,'OAK B'!$A8,GameLog!$C:$C,"OAK")</f>
        <v>0</v>
      </c>
      <c r="N8">
        <f>SUMIFS(GameLog!Q:Q,GameLog!$D:$D,'OAK B'!$A8,GameLog!$C:$C,"OAK")</f>
        <v>0</v>
      </c>
      <c r="O8">
        <f>SUMIFS(GameLog!R:R,GameLog!$D:$D,'OAK B'!$A8,GameLog!$C:$C,"OAK")</f>
        <v>0</v>
      </c>
      <c r="P8">
        <f>SUMIFS(GameLog!S:S,GameLog!$D:$D,'OAK B'!$A8,GameLog!$C:$C,"OAK")</f>
        <v>0</v>
      </c>
      <c r="Q8">
        <f>SUMIFS(GameLog!T:T,GameLog!$D:$D,'OAK B'!$A8,GameLog!$C:$C,"OAK")</f>
        <v>0</v>
      </c>
      <c r="R8">
        <f>SUMIFS(GameLog!U:U,GameLog!$D:$D,'OAK B'!$A8,GameLog!$C:$C,"OAK")</f>
        <v>0</v>
      </c>
      <c r="S8">
        <f>SUMIFS(GameLog!V:V,GameLog!$D:$D,'OAK B'!$A8,GameLog!$C:$C,"OAK")</f>
        <v>0</v>
      </c>
      <c r="T8">
        <v>0</v>
      </c>
      <c r="U8">
        <v>0</v>
      </c>
      <c r="V8" s="8">
        <f t="shared" si="3"/>
        <v>0</v>
      </c>
      <c r="W8" s="8">
        <f t="shared" si="0"/>
        <v>0</v>
      </c>
      <c r="X8" s="8">
        <f t="shared" si="1"/>
        <v>0</v>
      </c>
      <c r="Y8" s="8">
        <f t="shared" si="4"/>
        <v>0</v>
      </c>
      <c r="Z8">
        <f t="shared" si="5"/>
        <v>0</v>
      </c>
      <c r="AC8" s="14"/>
      <c r="AD8" s="14"/>
    </row>
    <row r="9" spans="1:30">
      <c r="A9" s="14" t="s">
        <v>3022</v>
      </c>
      <c r="B9" cm="1">
        <f t="array" ref="B9">IF(COUNTIFS(GameLog!D:D,'OAK B'!A9,GameLog!C:C,"OAK")=0,0,COUNTA(_xlfn.UNIQUE(_xlfn._xlws.FILTER(GameLog!A$2:A$1000, (GameLog!C$2:C$1000="OAK") * (GameLog!D$2:D$1000=A9)))))</f>
        <v>3</v>
      </c>
      <c r="C9">
        <f t="shared" si="2"/>
        <v>13</v>
      </c>
      <c r="D9">
        <f>SUMIFS(GameLog!G:G,GameLog!$D:$D,'OAK B'!$A9,GameLog!$C:$C,"OAK")</f>
        <v>9</v>
      </c>
      <c r="E9">
        <f>SUMIFS(GameLog!H:H,GameLog!$D:$D,'OAK B'!$A9,GameLog!$C:$C,"OAK")</f>
        <v>2</v>
      </c>
      <c r="F9">
        <f>SUMIFS(GameLog!I:I,GameLog!$D:$D,'OAK B'!$A9,GameLog!$C:$C,"OAK")</f>
        <v>1</v>
      </c>
      <c r="G9">
        <f>SUMIFS(GameLog!J:J,GameLog!$D:$D,'OAK B'!$A9,GameLog!$C:$C,"OAK")</f>
        <v>0</v>
      </c>
      <c r="H9">
        <f>SUMIFS(GameLog!K:K,GameLog!$D:$D,'OAK B'!$A9,GameLog!$C:$C,"OAK")</f>
        <v>0</v>
      </c>
      <c r="I9">
        <f>SUMIFS(GameLog!L:L,GameLog!$D:$D,'OAK B'!$A9,GameLog!$C:$C,"OAK")</f>
        <v>0</v>
      </c>
      <c r="J9">
        <f>SUMIFS(GameLog!M:M,GameLog!$D:$D,'OAK B'!$A9,GameLog!$C:$C,"OAK")</f>
        <v>1</v>
      </c>
      <c r="K9">
        <f>SUMIFS(GameLog!N:N,GameLog!$D:$D,'OAK B'!$A9,GameLog!$C:$C,"OAK")</f>
        <v>0</v>
      </c>
      <c r="L9">
        <f>SUMIFS(GameLog!O:O,GameLog!$D:$D,'OAK B'!$A9,GameLog!$C:$C,"OAK")</f>
        <v>0</v>
      </c>
      <c r="M9">
        <f>SUMIFS(GameLog!P:P,GameLog!$D:$D,'OAK B'!$A9,GameLog!$C:$C,"OAK")</f>
        <v>4</v>
      </c>
      <c r="N9">
        <f>SUMIFS(GameLog!Q:Q,GameLog!$D:$D,'OAK B'!$A9,GameLog!$C:$C,"OAK")</f>
        <v>3</v>
      </c>
      <c r="O9">
        <f>SUMIFS(GameLog!R:R,GameLog!$D:$D,'OAK B'!$A9,GameLog!$C:$C,"OAK")</f>
        <v>0</v>
      </c>
      <c r="P9">
        <f>SUMIFS(GameLog!S:S,GameLog!$D:$D,'OAK B'!$A9,GameLog!$C:$C,"OAK")</f>
        <v>0</v>
      </c>
      <c r="Q9">
        <f>SUMIFS(GameLog!T:T,GameLog!$D:$D,'OAK B'!$A9,GameLog!$C:$C,"OAK")</f>
        <v>0</v>
      </c>
      <c r="R9">
        <f>SUMIFS(GameLog!U:U,GameLog!$D:$D,'OAK B'!$A9,GameLog!$C:$C,"OAK")</f>
        <v>0</v>
      </c>
      <c r="S9">
        <f>SUMIFS(GameLog!V:V,GameLog!$D:$D,'OAK B'!$A9,GameLog!$C:$C,"OAK")</f>
        <v>0</v>
      </c>
      <c r="T9">
        <v>1</v>
      </c>
      <c r="U9">
        <v>1</v>
      </c>
      <c r="V9" s="8">
        <f t="shared" si="3"/>
        <v>0.1111111111111111</v>
      </c>
      <c r="W9" s="8">
        <f t="shared" si="0"/>
        <v>0.38461538461538464</v>
      </c>
      <c r="X9" s="8">
        <f t="shared" si="1"/>
        <v>0.1111111111111111</v>
      </c>
      <c r="Y9" s="8">
        <f t="shared" si="4"/>
        <v>0.49572649572649574</v>
      </c>
      <c r="Z9">
        <f t="shared" si="5"/>
        <v>1</v>
      </c>
      <c r="AC9" s="14"/>
      <c r="AD9" s="14"/>
    </row>
    <row r="10" spans="1:30">
      <c r="A10" s="14" t="s">
        <v>3023</v>
      </c>
      <c r="B10" cm="1">
        <f t="array" ref="B10">IF(COUNTIFS(GameLog!D:D,'OAK B'!A10,GameLog!C:C,"OAK")=0,0,COUNTA(_xlfn.UNIQUE(_xlfn._xlws.FILTER(GameLog!A$2:A$1000, (GameLog!C$2:C$1000="OAK") * (GameLog!D$2:D$1000=A10)))))</f>
        <v>2</v>
      </c>
      <c r="C10">
        <f t="shared" si="2"/>
        <v>5</v>
      </c>
      <c r="D10">
        <f>SUMIFS(GameLog!G:G,GameLog!$D:$D,'OAK B'!$A10,GameLog!$C:$C,"OAK")</f>
        <v>5</v>
      </c>
      <c r="E10">
        <f>SUMIFS(GameLog!H:H,GameLog!$D:$D,'OAK B'!$A10,GameLog!$C:$C,"OAK")</f>
        <v>1</v>
      </c>
      <c r="F10">
        <f>SUMIFS(GameLog!I:I,GameLog!$D:$D,'OAK B'!$A10,GameLog!$C:$C,"OAK")</f>
        <v>2</v>
      </c>
      <c r="G10">
        <f>SUMIFS(GameLog!J:J,GameLog!$D:$D,'OAK B'!$A10,GameLog!$C:$C,"OAK")</f>
        <v>1</v>
      </c>
      <c r="H10">
        <f>SUMIFS(GameLog!K:K,GameLog!$D:$D,'OAK B'!$A10,GameLog!$C:$C,"OAK")</f>
        <v>0</v>
      </c>
      <c r="I10">
        <f>SUMIFS(GameLog!L:L,GameLog!$D:$D,'OAK B'!$A10,GameLog!$C:$C,"OAK")</f>
        <v>1</v>
      </c>
      <c r="J10">
        <f>SUMIFS(GameLog!M:M,GameLog!$D:$D,'OAK B'!$A10,GameLog!$C:$C,"OAK")</f>
        <v>1</v>
      </c>
      <c r="K10">
        <f>SUMIFS(GameLog!N:N,GameLog!$D:$D,'OAK B'!$A10,GameLog!$C:$C,"OAK")</f>
        <v>0</v>
      </c>
      <c r="L10">
        <f>SUMIFS(GameLog!O:O,GameLog!$D:$D,'OAK B'!$A10,GameLog!$C:$C,"OAK")</f>
        <v>0</v>
      </c>
      <c r="M10">
        <f>SUMIFS(GameLog!P:P,GameLog!$D:$D,'OAK B'!$A10,GameLog!$C:$C,"OAK")</f>
        <v>0</v>
      </c>
      <c r="N10">
        <f>SUMIFS(GameLog!Q:Q,GameLog!$D:$D,'OAK B'!$A10,GameLog!$C:$C,"OAK")</f>
        <v>2</v>
      </c>
      <c r="O10">
        <f>SUMIFS(GameLog!R:R,GameLog!$D:$D,'OAK B'!$A10,GameLog!$C:$C,"OAK")</f>
        <v>0</v>
      </c>
      <c r="P10">
        <f>SUMIFS(GameLog!S:S,GameLog!$D:$D,'OAK B'!$A10,GameLog!$C:$C,"OAK")</f>
        <v>0</v>
      </c>
      <c r="Q10">
        <f>SUMIFS(GameLog!T:T,GameLog!$D:$D,'OAK B'!$A10,GameLog!$C:$C,"OAK")</f>
        <v>0</v>
      </c>
      <c r="R10">
        <f>SUMIFS(GameLog!U:U,GameLog!$D:$D,'OAK B'!$A10,GameLog!$C:$C,"OAK")</f>
        <v>0</v>
      </c>
      <c r="S10">
        <f>SUMIFS(GameLog!V:V,GameLog!$D:$D,'OAK B'!$A10,GameLog!$C:$C,"OAK")</f>
        <v>0</v>
      </c>
      <c r="T10">
        <v>0</v>
      </c>
      <c r="U10">
        <v>1</v>
      </c>
      <c r="V10" s="8">
        <f t="shared" si="3"/>
        <v>0.4</v>
      </c>
      <c r="W10" s="8">
        <f t="shared" si="0"/>
        <v>0.4</v>
      </c>
      <c r="X10" s="8">
        <f t="shared" si="1"/>
        <v>1.2</v>
      </c>
      <c r="Y10" s="8">
        <f t="shared" si="4"/>
        <v>1.6</v>
      </c>
      <c r="Z10">
        <f t="shared" si="5"/>
        <v>6</v>
      </c>
      <c r="AC10" s="13"/>
      <c r="AD10" s="14"/>
    </row>
    <row r="11" spans="1:30">
      <c r="A11" s="14" t="s">
        <v>3024</v>
      </c>
      <c r="B11" cm="1">
        <f t="array" ref="B11">IF(COUNTIFS(GameLog!D:D,'OAK B'!A11,GameLog!C:C,"OAK")=0,0,COUNTA(_xlfn.UNIQUE(_xlfn._xlws.FILTER(GameLog!A$2:A$1000, (GameLog!C$2:C$1000="OAK") * (GameLog!D$2:D$1000=A11)))))</f>
        <v>0</v>
      </c>
      <c r="C11">
        <f t="shared" si="2"/>
        <v>0</v>
      </c>
      <c r="D11">
        <f>SUMIFS(GameLog!G:G,GameLog!$D:$D,'OAK B'!$A11,GameLog!$C:$C,"OAK")</f>
        <v>0</v>
      </c>
      <c r="E11">
        <f>SUMIFS(GameLog!H:H,GameLog!$D:$D,'OAK B'!$A11,GameLog!$C:$C,"OAK")</f>
        <v>0</v>
      </c>
      <c r="F11">
        <f>SUMIFS(GameLog!I:I,GameLog!$D:$D,'OAK B'!$A11,GameLog!$C:$C,"OAK")</f>
        <v>0</v>
      </c>
      <c r="G11">
        <f>SUMIFS(GameLog!J:J,GameLog!$D:$D,'OAK B'!$A11,GameLog!$C:$C,"OAK")</f>
        <v>0</v>
      </c>
      <c r="H11">
        <f>SUMIFS(GameLog!K:K,GameLog!$D:$D,'OAK B'!$A11,GameLog!$C:$C,"OAK")</f>
        <v>0</v>
      </c>
      <c r="I11">
        <f>SUMIFS(GameLog!L:L,GameLog!$D:$D,'OAK B'!$A11,GameLog!$C:$C,"OAK")</f>
        <v>0</v>
      </c>
      <c r="J11">
        <f>SUMIFS(GameLog!M:M,GameLog!$D:$D,'OAK B'!$A11,GameLog!$C:$C,"OAK")</f>
        <v>0</v>
      </c>
      <c r="K11">
        <f>SUMIFS(GameLog!N:N,GameLog!$D:$D,'OAK B'!$A11,GameLog!$C:$C,"OAK")</f>
        <v>0</v>
      </c>
      <c r="L11">
        <f>SUMIFS(GameLog!O:O,GameLog!$D:$D,'OAK B'!$A11,GameLog!$C:$C,"OAK")</f>
        <v>0</v>
      </c>
      <c r="M11">
        <f>SUMIFS(GameLog!P:P,GameLog!$D:$D,'OAK B'!$A11,GameLog!$C:$C,"OAK")</f>
        <v>0</v>
      </c>
      <c r="N11">
        <f>SUMIFS(GameLog!Q:Q,GameLog!$D:$D,'OAK B'!$A11,GameLog!$C:$C,"OAK")</f>
        <v>0</v>
      </c>
      <c r="O11">
        <f>SUMIFS(GameLog!R:R,GameLog!$D:$D,'OAK B'!$A11,GameLog!$C:$C,"OAK")</f>
        <v>0</v>
      </c>
      <c r="P11">
        <f>SUMIFS(GameLog!S:S,GameLog!$D:$D,'OAK B'!$A11,GameLog!$C:$C,"OAK")</f>
        <v>0</v>
      </c>
      <c r="Q11">
        <f>SUMIFS(GameLog!T:T,GameLog!$D:$D,'OAK B'!$A11,GameLog!$C:$C,"OAK")</f>
        <v>0</v>
      </c>
      <c r="R11">
        <f>SUMIFS(GameLog!U:U,GameLog!$D:$D,'OAK B'!$A11,GameLog!$C:$C,"OAK")</f>
        <v>0</v>
      </c>
      <c r="S11">
        <f>SUMIFS(GameLog!V:V,GameLog!$D:$D,'OAK B'!$A11,GameLog!$C:$C,"OAK")</f>
        <v>0</v>
      </c>
      <c r="T11">
        <v>0</v>
      </c>
      <c r="U11">
        <v>0</v>
      </c>
      <c r="V11" s="8">
        <f t="shared" si="3"/>
        <v>0</v>
      </c>
      <c r="W11" s="8">
        <f t="shared" si="0"/>
        <v>0</v>
      </c>
      <c r="X11" s="8">
        <f t="shared" si="1"/>
        <v>0</v>
      </c>
      <c r="Y11" s="8">
        <f t="shared" si="4"/>
        <v>0</v>
      </c>
      <c r="Z11">
        <f t="shared" si="5"/>
        <v>0</v>
      </c>
      <c r="AC11" s="14"/>
      <c r="AD11" s="14"/>
    </row>
    <row r="12" spans="1:30">
      <c r="A12" s="14" t="s">
        <v>3025</v>
      </c>
      <c r="B12" cm="1">
        <f t="array" ref="B12">IF(COUNTIFS(GameLog!D:D,'OAK B'!A12,GameLog!C:C,"OAK")=0,0,COUNTA(_xlfn.UNIQUE(_xlfn._xlws.FILTER(GameLog!A$2:A$1000, (GameLog!C$2:C$1000="OAK") * (GameLog!D$2:D$1000=A12)))))</f>
        <v>0</v>
      </c>
      <c r="C12">
        <f t="shared" si="2"/>
        <v>0</v>
      </c>
      <c r="D12">
        <f>SUMIFS(GameLog!G:G,GameLog!$D:$D,'OAK B'!$A12,GameLog!$C:$C,"OAK")</f>
        <v>0</v>
      </c>
      <c r="E12">
        <f>SUMIFS(GameLog!H:H,GameLog!$D:$D,'OAK B'!$A12,GameLog!$C:$C,"OAK")</f>
        <v>0</v>
      </c>
      <c r="F12">
        <f>SUMIFS(GameLog!I:I,GameLog!$D:$D,'OAK B'!$A12,GameLog!$C:$C,"OAK")</f>
        <v>0</v>
      </c>
      <c r="G12">
        <f>SUMIFS(GameLog!J:J,GameLog!$D:$D,'OAK B'!$A12,GameLog!$C:$C,"OAK")</f>
        <v>0</v>
      </c>
      <c r="H12">
        <f>SUMIFS(GameLog!K:K,GameLog!$D:$D,'OAK B'!$A12,GameLog!$C:$C,"OAK")</f>
        <v>0</v>
      </c>
      <c r="I12">
        <f>SUMIFS(GameLog!L:L,GameLog!$D:$D,'OAK B'!$A12,GameLog!$C:$C,"OAK")</f>
        <v>0</v>
      </c>
      <c r="J12">
        <f>SUMIFS(GameLog!M:M,GameLog!$D:$D,'OAK B'!$A12,GameLog!$C:$C,"OAK")</f>
        <v>0</v>
      </c>
      <c r="K12">
        <f>SUMIFS(GameLog!N:N,GameLog!$D:$D,'OAK B'!$A12,GameLog!$C:$C,"OAK")</f>
        <v>0</v>
      </c>
      <c r="L12">
        <f>SUMIFS(GameLog!O:O,GameLog!$D:$D,'OAK B'!$A12,GameLog!$C:$C,"OAK")</f>
        <v>0</v>
      </c>
      <c r="M12">
        <f>SUMIFS(GameLog!P:P,GameLog!$D:$D,'OAK B'!$A12,GameLog!$C:$C,"OAK")</f>
        <v>0</v>
      </c>
      <c r="N12">
        <f>SUMIFS(GameLog!Q:Q,GameLog!$D:$D,'OAK B'!$A12,GameLog!$C:$C,"OAK")</f>
        <v>0</v>
      </c>
      <c r="O12">
        <f>SUMIFS(GameLog!R:R,GameLog!$D:$D,'OAK B'!$A12,GameLog!$C:$C,"OAK")</f>
        <v>0</v>
      </c>
      <c r="P12">
        <f>SUMIFS(GameLog!S:S,GameLog!$D:$D,'OAK B'!$A12,GameLog!$C:$C,"OAK")</f>
        <v>0</v>
      </c>
      <c r="Q12">
        <f>SUMIFS(GameLog!T:T,GameLog!$D:$D,'OAK B'!$A12,GameLog!$C:$C,"OAK")</f>
        <v>0</v>
      </c>
      <c r="R12">
        <f>SUMIFS(GameLog!U:U,GameLog!$D:$D,'OAK B'!$A12,GameLog!$C:$C,"OAK")</f>
        <v>0</v>
      </c>
      <c r="S12">
        <f>SUMIFS(GameLog!V:V,GameLog!$D:$D,'OAK B'!$A12,GameLog!$C:$C,"OAK")</f>
        <v>0</v>
      </c>
      <c r="T12">
        <v>0</v>
      </c>
      <c r="U12">
        <v>0</v>
      </c>
      <c r="V12" s="8">
        <f t="shared" si="3"/>
        <v>0</v>
      </c>
      <c r="W12" s="8">
        <f t="shared" si="0"/>
        <v>0</v>
      </c>
      <c r="X12" s="8">
        <f t="shared" si="1"/>
        <v>0</v>
      </c>
      <c r="Y12" s="8">
        <f t="shared" si="4"/>
        <v>0</v>
      </c>
      <c r="Z12">
        <f t="shared" si="5"/>
        <v>0</v>
      </c>
      <c r="AC12" s="14"/>
      <c r="AD12" s="14"/>
    </row>
    <row r="13" spans="1:30">
      <c r="A13" s="14" t="s">
        <v>3026</v>
      </c>
      <c r="B13" cm="1">
        <f t="array" ref="B13">IF(COUNTIFS(GameLog!D:D,'OAK B'!A13,GameLog!C:C,"OAK")=0,0,COUNTA(_xlfn.UNIQUE(_xlfn._xlws.FILTER(GameLog!A$2:A$1000, (GameLog!C$2:C$1000="OAK") * (GameLog!D$2:D$1000=A13)))))</f>
        <v>1</v>
      </c>
      <c r="C13">
        <f t="shared" si="2"/>
        <v>4</v>
      </c>
      <c r="D13">
        <f>SUMIFS(GameLog!G:G,GameLog!$D:$D,'OAK B'!$A13,GameLog!$C:$C,"OAK")</f>
        <v>4</v>
      </c>
      <c r="E13">
        <f>SUMIFS(GameLog!H:H,GameLog!$D:$D,'OAK B'!$A13,GameLog!$C:$C,"OAK")</f>
        <v>1</v>
      </c>
      <c r="F13">
        <f>SUMIFS(GameLog!I:I,GameLog!$D:$D,'OAK B'!$A13,GameLog!$C:$C,"OAK")</f>
        <v>1</v>
      </c>
      <c r="G13">
        <f>SUMIFS(GameLog!J:J,GameLog!$D:$D,'OAK B'!$A13,GameLog!$C:$C,"OAK")</f>
        <v>0</v>
      </c>
      <c r="H13">
        <f>SUMIFS(GameLog!K:K,GameLog!$D:$D,'OAK B'!$A13,GameLog!$C:$C,"OAK")</f>
        <v>0</v>
      </c>
      <c r="I13">
        <f>SUMIFS(GameLog!L:L,GameLog!$D:$D,'OAK B'!$A13,GameLog!$C:$C,"OAK")</f>
        <v>1</v>
      </c>
      <c r="J13">
        <f>SUMIFS(GameLog!M:M,GameLog!$D:$D,'OAK B'!$A13,GameLog!$C:$C,"OAK")</f>
        <v>1</v>
      </c>
      <c r="K13">
        <f>SUMIFS(GameLog!N:N,GameLog!$D:$D,'OAK B'!$A13,GameLog!$C:$C,"OAK")</f>
        <v>0</v>
      </c>
      <c r="L13">
        <f>SUMIFS(GameLog!O:O,GameLog!$D:$D,'OAK B'!$A13,GameLog!$C:$C,"OAK")</f>
        <v>0</v>
      </c>
      <c r="M13">
        <f>SUMIFS(GameLog!P:P,GameLog!$D:$D,'OAK B'!$A13,GameLog!$C:$C,"OAK")</f>
        <v>0</v>
      </c>
      <c r="N13">
        <f>SUMIFS(GameLog!Q:Q,GameLog!$D:$D,'OAK B'!$A13,GameLog!$C:$C,"OAK")</f>
        <v>0</v>
      </c>
      <c r="O13">
        <f>SUMIFS(GameLog!R:R,GameLog!$D:$D,'OAK B'!$A13,GameLog!$C:$C,"OAK")</f>
        <v>0</v>
      </c>
      <c r="P13">
        <f>SUMIFS(GameLog!S:S,GameLog!$D:$D,'OAK B'!$A13,GameLog!$C:$C,"OAK")</f>
        <v>0</v>
      </c>
      <c r="Q13">
        <f>SUMIFS(GameLog!T:T,GameLog!$D:$D,'OAK B'!$A13,GameLog!$C:$C,"OAK")</f>
        <v>0</v>
      </c>
      <c r="R13">
        <f>SUMIFS(GameLog!U:U,GameLog!$D:$D,'OAK B'!$A13,GameLog!$C:$C,"OAK")</f>
        <v>0</v>
      </c>
      <c r="S13">
        <f>SUMIFS(GameLog!V:V,GameLog!$D:$D,'OAK B'!$A13,GameLog!$C:$C,"OAK")</f>
        <v>0</v>
      </c>
      <c r="T13">
        <v>1</v>
      </c>
      <c r="U13">
        <v>1</v>
      </c>
      <c r="V13" s="8">
        <f t="shared" si="3"/>
        <v>0.25</v>
      </c>
      <c r="W13" s="8">
        <f t="shared" si="0"/>
        <v>0.25</v>
      </c>
      <c r="X13" s="8">
        <f t="shared" si="1"/>
        <v>1</v>
      </c>
      <c r="Y13" s="8">
        <f t="shared" si="4"/>
        <v>1.25</v>
      </c>
      <c r="Z13">
        <f t="shared" si="5"/>
        <v>4</v>
      </c>
      <c r="AC13" s="14"/>
      <c r="AD13" s="14"/>
    </row>
    <row r="14" spans="1:30">
      <c r="A14" s="14" t="s">
        <v>3027</v>
      </c>
      <c r="B14" cm="1">
        <f t="array" ref="B14">IF(COUNTIFS(GameLog!D:D,'OAK B'!A14,GameLog!C:C,"OAK")=0,0,COUNTA(_xlfn.UNIQUE(_xlfn._xlws.FILTER(GameLog!A$2:A$1000, (GameLog!C$2:C$1000="OAK") * (GameLog!D$2:D$1000=A14)))))</f>
        <v>3</v>
      </c>
      <c r="C14">
        <f t="shared" si="2"/>
        <v>9</v>
      </c>
      <c r="D14">
        <f>SUMIFS(GameLog!G:G,GameLog!$D:$D,'OAK B'!$A14,GameLog!$C:$C,"OAK")</f>
        <v>8</v>
      </c>
      <c r="E14">
        <f>SUMIFS(GameLog!H:H,GameLog!$D:$D,'OAK B'!$A14,GameLog!$C:$C,"OAK")</f>
        <v>0</v>
      </c>
      <c r="F14">
        <f>SUMIFS(GameLog!I:I,GameLog!$D:$D,'OAK B'!$A14,GameLog!$C:$C,"OAK")</f>
        <v>0</v>
      </c>
      <c r="G14">
        <f>SUMIFS(GameLog!J:J,GameLog!$D:$D,'OAK B'!$A14,GameLog!$C:$C,"OAK")</f>
        <v>0</v>
      </c>
      <c r="H14">
        <f>SUMIFS(GameLog!K:K,GameLog!$D:$D,'OAK B'!$A14,GameLog!$C:$C,"OAK")</f>
        <v>0</v>
      </c>
      <c r="I14">
        <f>SUMIFS(GameLog!L:L,GameLog!$D:$D,'OAK B'!$A14,GameLog!$C:$C,"OAK")</f>
        <v>0</v>
      </c>
      <c r="J14">
        <f>SUMIFS(GameLog!M:M,GameLog!$D:$D,'OAK B'!$A14,GameLog!$C:$C,"OAK")</f>
        <v>0</v>
      </c>
      <c r="K14">
        <f>SUMIFS(GameLog!N:N,GameLog!$D:$D,'OAK B'!$A14,GameLog!$C:$C,"OAK")</f>
        <v>0</v>
      </c>
      <c r="L14">
        <f>SUMIFS(GameLog!O:O,GameLog!$D:$D,'OAK B'!$A14,GameLog!$C:$C,"OAK")</f>
        <v>0</v>
      </c>
      <c r="M14">
        <f>SUMIFS(GameLog!P:P,GameLog!$D:$D,'OAK B'!$A14,GameLog!$C:$C,"OAK")</f>
        <v>1</v>
      </c>
      <c r="N14">
        <f>SUMIFS(GameLog!Q:Q,GameLog!$D:$D,'OAK B'!$A14,GameLog!$C:$C,"OAK")</f>
        <v>0</v>
      </c>
      <c r="O14">
        <f>SUMIFS(GameLog!R:R,GameLog!$D:$D,'OAK B'!$A14,GameLog!$C:$C,"OAK")</f>
        <v>0</v>
      </c>
      <c r="P14">
        <f>SUMIFS(GameLog!S:S,GameLog!$D:$D,'OAK B'!$A14,GameLog!$C:$C,"OAK")</f>
        <v>0</v>
      </c>
      <c r="Q14">
        <f>SUMIFS(GameLog!T:T,GameLog!$D:$D,'OAK B'!$A14,GameLog!$C:$C,"OAK")</f>
        <v>0</v>
      </c>
      <c r="R14">
        <f>SUMIFS(GameLog!U:U,GameLog!$D:$D,'OAK B'!$A14,GameLog!$C:$C,"OAK")</f>
        <v>0</v>
      </c>
      <c r="S14">
        <f>SUMIFS(GameLog!V:V,GameLog!$D:$D,'OAK B'!$A14,GameLog!$C:$C,"OAK")</f>
        <v>0</v>
      </c>
      <c r="T14">
        <v>0</v>
      </c>
      <c r="U14">
        <v>0</v>
      </c>
      <c r="V14" s="8">
        <f t="shared" si="3"/>
        <v>0</v>
      </c>
      <c r="W14" s="8">
        <f t="shared" si="0"/>
        <v>0.1111111111111111</v>
      </c>
      <c r="X14" s="8">
        <f t="shared" si="1"/>
        <v>0</v>
      </c>
      <c r="Y14" s="8">
        <f t="shared" si="4"/>
        <v>0.1111111111111111</v>
      </c>
      <c r="Z14">
        <f t="shared" si="5"/>
        <v>0</v>
      </c>
      <c r="AC14" s="14"/>
      <c r="AD14" s="14"/>
    </row>
    <row r="15" spans="1:30">
      <c r="A15" s="14" t="s">
        <v>3028</v>
      </c>
      <c r="B15" cm="1">
        <f t="array" ref="B15">IF(COUNTIFS(GameLog!D:D,'OAK B'!A15,GameLog!C:C,"OAK")=0,0,COUNTA(_xlfn.UNIQUE(_xlfn._xlws.FILTER(GameLog!A$2:A$1000, (GameLog!C$2:C$1000="OAK") * (GameLog!D$2:D$1000=A15)))))</f>
        <v>3</v>
      </c>
      <c r="C15">
        <f t="shared" si="2"/>
        <v>13</v>
      </c>
      <c r="D15">
        <f>SUMIFS(GameLog!G:G,GameLog!$D:$D,'OAK B'!$A15,GameLog!$C:$C,"OAK")</f>
        <v>11</v>
      </c>
      <c r="E15">
        <f>SUMIFS(GameLog!H:H,GameLog!$D:$D,'OAK B'!$A15,GameLog!$C:$C,"OAK")</f>
        <v>1</v>
      </c>
      <c r="F15">
        <f>SUMIFS(GameLog!I:I,GameLog!$D:$D,'OAK B'!$A15,GameLog!$C:$C,"OAK")</f>
        <v>1</v>
      </c>
      <c r="G15">
        <f>SUMIFS(GameLog!J:J,GameLog!$D:$D,'OAK B'!$A15,GameLog!$C:$C,"OAK")</f>
        <v>0</v>
      </c>
      <c r="H15">
        <f>SUMIFS(GameLog!K:K,GameLog!$D:$D,'OAK B'!$A15,GameLog!$C:$C,"OAK")</f>
        <v>0</v>
      </c>
      <c r="I15">
        <f>SUMIFS(GameLog!L:L,GameLog!$D:$D,'OAK B'!$A15,GameLog!$C:$C,"OAK")</f>
        <v>0</v>
      </c>
      <c r="J15">
        <f>SUMIFS(GameLog!M:M,GameLog!$D:$D,'OAK B'!$A15,GameLog!$C:$C,"OAK")</f>
        <v>0</v>
      </c>
      <c r="K15">
        <f>SUMIFS(GameLog!N:N,GameLog!$D:$D,'OAK B'!$A15,GameLog!$C:$C,"OAK")</f>
        <v>0</v>
      </c>
      <c r="L15">
        <f>SUMIFS(GameLog!O:O,GameLog!$D:$D,'OAK B'!$A15,GameLog!$C:$C,"OAK")</f>
        <v>0</v>
      </c>
      <c r="M15">
        <f>SUMIFS(GameLog!P:P,GameLog!$D:$D,'OAK B'!$A15,GameLog!$C:$C,"OAK")</f>
        <v>2</v>
      </c>
      <c r="N15">
        <f>SUMIFS(GameLog!Q:Q,GameLog!$D:$D,'OAK B'!$A15,GameLog!$C:$C,"OAK")</f>
        <v>4</v>
      </c>
      <c r="O15">
        <f>SUMIFS(GameLog!R:R,GameLog!$D:$D,'OAK B'!$A15,GameLog!$C:$C,"OAK")</f>
        <v>1</v>
      </c>
      <c r="P15">
        <f>SUMIFS(GameLog!S:S,GameLog!$D:$D,'OAK B'!$A15,GameLog!$C:$C,"OAK")</f>
        <v>0</v>
      </c>
      <c r="Q15">
        <f>SUMIFS(GameLog!T:T,GameLog!$D:$D,'OAK B'!$A15,GameLog!$C:$C,"OAK")</f>
        <v>0</v>
      </c>
      <c r="R15">
        <f>SUMIFS(GameLog!U:U,GameLog!$D:$D,'OAK B'!$A15,GameLog!$C:$C,"OAK")</f>
        <v>0</v>
      </c>
      <c r="S15">
        <f>SUMIFS(GameLog!V:V,GameLog!$D:$D,'OAK B'!$A15,GameLog!$C:$C,"OAK")</f>
        <v>0</v>
      </c>
      <c r="T15">
        <v>0</v>
      </c>
      <c r="U15">
        <v>0</v>
      </c>
      <c r="V15" s="8">
        <f t="shared" si="3"/>
        <v>9.0909090909090912E-2</v>
      </c>
      <c r="W15" s="8">
        <f t="shared" si="0"/>
        <v>0.23076923076923078</v>
      </c>
      <c r="X15" s="8">
        <f t="shared" si="1"/>
        <v>9.0909090909090912E-2</v>
      </c>
      <c r="Y15" s="8">
        <f t="shared" si="4"/>
        <v>0.32167832167832167</v>
      </c>
      <c r="Z15">
        <f t="shared" si="5"/>
        <v>1</v>
      </c>
      <c r="AC15" s="14"/>
      <c r="AD15" s="14"/>
    </row>
    <row r="16" spans="1:30">
      <c r="A16" s="14" t="s">
        <v>3029</v>
      </c>
      <c r="B16" cm="1">
        <f t="array" ref="B16">IF(COUNTIFS(GameLog!D:D,'OAK B'!A16,GameLog!C:C,"OAK")=0,0,COUNTA(_xlfn.UNIQUE(_xlfn._xlws.FILTER(GameLog!A$2:A$1000, (GameLog!C$2:C$1000="OAK") * (GameLog!D$2:D$1000=A16)))))</f>
        <v>0</v>
      </c>
      <c r="C16">
        <f t="shared" si="2"/>
        <v>0</v>
      </c>
      <c r="D16">
        <f>SUMIFS(GameLog!G:G,GameLog!$D:$D,'OAK B'!$A16,GameLog!$C:$C,"OAK")</f>
        <v>0</v>
      </c>
      <c r="E16">
        <f>SUMIFS(GameLog!H:H,GameLog!$D:$D,'OAK B'!$A16,GameLog!$C:$C,"OAK")</f>
        <v>0</v>
      </c>
      <c r="F16">
        <f>SUMIFS(GameLog!I:I,GameLog!$D:$D,'OAK B'!$A16,GameLog!$C:$C,"OAK")</f>
        <v>0</v>
      </c>
      <c r="G16">
        <f>SUMIFS(GameLog!J:J,GameLog!$D:$D,'OAK B'!$A16,GameLog!$C:$C,"OAK")</f>
        <v>0</v>
      </c>
      <c r="H16">
        <f>SUMIFS(GameLog!K:K,GameLog!$D:$D,'OAK B'!$A16,GameLog!$C:$C,"OAK")</f>
        <v>0</v>
      </c>
      <c r="I16">
        <f>SUMIFS(GameLog!L:L,GameLog!$D:$D,'OAK B'!$A16,GameLog!$C:$C,"OAK")</f>
        <v>0</v>
      </c>
      <c r="J16">
        <f>SUMIFS(GameLog!M:M,GameLog!$D:$D,'OAK B'!$A16,GameLog!$C:$C,"OAK")</f>
        <v>0</v>
      </c>
      <c r="K16">
        <f>SUMIFS(GameLog!N:N,GameLog!$D:$D,'OAK B'!$A16,GameLog!$C:$C,"OAK")</f>
        <v>0</v>
      </c>
      <c r="L16">
        <f>SUMIFS(GameLog!O:O,GameLog!$D:$D,'OAK B'!$A16,GameLog!$C:$C,"OAK")</f>
        <v>0</v>
      </c>
      <c r="M16">
        <f>SUMIFS(GameLog!P:P,GameLog!$D:$D,'OAK B'!$A16,GameLog!$C:$C,"OAK")</f>
        <v>0</v>
      </c>
      <c r="N16">
        <f>SUMIFS(GameLog!Q:Q,GameLog!$D:$D,'OAK B'!$A16,GameLog!$C:$C,"OAK")</f>
        <v>0</v>
      </c>
      <c r="O16">
        <f>SUMIFS(GameLog!R:R,GameLog!$D:$D,'OAK B'!$A16,GameLog!$C:$C,"OAK")</f>
        <v>0</v>
      </c>
      <c r="P16">
        <f>SUMIFS(GameLog!S:S,GameLog!$D:$D,'OAK B'!$A16,GameLog!$C:$C,"OAK")</f>
        <v>0</v>
      </c>
      <c r="Q16">
        <f>SUMIFS(GameLog!T:T,GameLog!$D:$D,'OAK B'!$A16,GameLog!$C:$C,"OAK")</f>
        <v>0</v>
      </c>
      <c r="R16">
        <f>SUMIFS(GameLog!U:U,GameLog!$D:$D,'OAK B'!$A16,GameLog!$C:$C,"OAK")</f>
        <v>0</v>
      </c>
      <c r="S16">
        <f>SUMIFS(GameLog!V:V,GameLog!$D:$D,'OAK B'!$A16,GameLog!$C:$C,"OAK")</f>
        <v>0</v>
      </c>
      <c r="T16">
        <v>0</v>
      </c>
      <c r="U16">
        <v>0</v>
      </c>
      <c r="V16" s="8">
        <f t="shared" si="3"/>
        <v>0</v>
      </c>
      <c r="W16" s="8">
        <f t="shared" si="0"/>
        <v>0</v>
      </c>
      <c r="X16" s="8">
        <f t="shared" si="1"/>
        <v>0</v>
      </c>
      <c r="Y16" s="8">
        <f t="shared" si="4"/>
        <v>0</v>
      </c>
      <c r="Z16">
        <f t="shared" si="5"/>
        <v>0</v>
      </c>
      <c r="AC16" s="14"/>
      <c r="AD16" s="14"/>
    </row>
    <row r="17" spans="1:30">
      <c r="A17" s="14" t="s">
        <v>3030</v>
      </c>
      <c r="B17" cm="1">
        <f t="array" ref="B17">IF(COUNTIFS(GameLog!D:D,'OAK B'!A17,GameLog!C:C,"OAK")=0,0,COUNTA(_xlfn.UNIQUE(_xlfn._xlws.FILTER(GameLog!A$2:A$1000, (GameLog!C$2:C$1000="OAK") * (GameLog!D$2:D$1000=A17)))))</f>
        <v>2</v>
      </c>
      <c r="C17">
        <f t="shared" si="2"/>
        <v>5</v>
      </c>
      <c r="D17">
        <f>SUMIFS(GameLog!G:G,GameLog!$D:$D,'OAK B'!$A17,GameLog!$C:$C,"OAK")</f>
        <v>5</v>
      </c>
      <c r="E17">
        <f>SUMIFS(GameLog!H:H,GameLog!$D:$D,'OAK B'!$A17,GameLog!$C:$C,"OAK")</f>
        <v>0</v>
      </c>
      <c r="F17">
        <f>SUMIFS(GameLog!I:I,GameLog!$D:$D,'OAK B'!$A17,GameLog!$C:$C,"OAK")</f>
        <v>1</v>
      </c>
      <c r="G17">
        <f>SUMIFS(GameLog!J:J,GameLog!$D:$D,'OAK B'!$A17,GameLog!$C:$C,"OAK")</f>
        <v>0</v>
      </c>
      <c r="H17">
        <f>SUMIFS(GameLog!K:K,GameLog!$D:$D,'OAK B'!$A17,GameLog!$C:$C,"OAK")</f>
        <v>0</v>
      </c>
      <c r="I17">
        <f>SUMIFS(GameLog!L:L,GameLog!$D:$D,'OAK B'!$A17,GameLog!$C:$C,"OAK")</f>
        <v>0</v>
      </c>
      <c r="J17">
        <f>SUMIFS(GameLog!M:M,GameLog!$D:$D,'OAK B'!$A17,GameLog!$C:$C,"OAK")</f>
        <v>0</v>
      </c>
      <c r="K17">
        <f>SUMIFS(GameLog!N:N,GameLog!$D:$D,'OAK B'!$A17,GameLog!$C:$C,"OAK")</f>
        <v>0</v>
      </c>
      <c r="L17">
        <f>SUMIFS(GameLog!O:O,GameLog!$D:$D,'OAK B'!$A17,GameLog!$C:$C,"OAK")</f>
        <v>0</v>
      </c>
      <c r="M17">
        <f>SUMIFS(GameLog!P:P,GameLog!$D:$D,'OAK B'!$A17,GameLog!$C:$C,"OAK")</f>
        <v>0</v>
      </c>
      <c r="N17">
        <f>SUMIFS(GameLog!Q:Q,GameLog!$D:$D,'OAK B'!$A17,GameLog!$C:$C,"OAK")</f>
        <v>0</v>
      </c>
      <c r="O17">
        <f>SUMIFS(GameLog!R:R,GameLog!$D:$D,'OAK B'!$A17,GameLog!$C:$C,"OAK")</f>
        <v>0</v>
      </c>
      <c r="P17">
        <f>SUMIFS(GameLog!S:S,GameLog!$D:$D,'OAK B'!$A17,GameLog!$C:$C,"OAK")</f>
        <v>0</v>
      </c>
      <c r="Q17">
        <f>SUMIFS(GameLog!T:T,GameLog!$D:$D,'OAK B'!$A17,GameLog!$C:$C,"OAK")</f>
        <v>0</v>
      </c>
      <c r="R17">
        <f>SUMIFS(GameLog!U:U,GameLog!$D:$D,'OAK B'!$A17,GameLog!$C:$C,"OAK")</f>
        <v>0</v>
      </c>
      <c r="S17">
        <f>SUMIFS(GameLog!V:V,GameLog!$D:$D,'OAK B'!$A17,GameLog!$C:$C,"OAK")</f>
        <v>0</v>
      </c>
      <c r="T17">
        <v>0</v>
      </c>
      <c r="U17">
        <v>1</v>
      </c>
      <c r="V17" s="8">
        <f t="shared" si="3"/>
        <v>0.2</v>
      </c>
      <c r="W17" s="8">
        <f t="shared" si="0"/>
        <v>0.2</v>
      </c>
      <c r="X17" s="8">
        <f t="shared" si="1"/>
        <v>0.2</v>
      </c>
      <c r="Y17" s="8">
        <f t="shared" si="4"/>
        <v>0.4</v>
      </c>
      <c r="Z17">
        <f t="shared" si="5"/>
        <v>1</v>
      </c>
      <c r="AC17" s="14"/>
      <c r="AD17" s="14"/>
    </row>
    <row r="18" spans="1:30">
      <c r="A18" s="14" t="s">
        <v>3031</v>
      </c>
      <c r="B18" cm="1">
        <f t="array" ref="B18">IF(COUNTIFS(GameLog!D:D,'OAK B'!A18,GameLog!C:C,"OAK")=0,0,COUNTA(_xlfn.UNIQUE(_xlfn._xlws.FILTER(GameLog!A$2:A$1000, (GameLog!C$2:C$1000="OAK") * (GameLog!D$2:D$1000=A18)))))</f>
        <v>0</v>
      </c>
      <c r="C18">
        <f t="shared" si="2"/>
        <v>0</v>
      </c>
      <c r="D18">
        <f>SUMIFS(GameLog!G:G,GameLog!$D:$D,'OAK B'!$A18,GameLog!$C:$C,"OAK")</f>
        <v>0</v>
      </c>
      <c r="E18">
        <f>SUMIFS(GameLog!H:H,GameLog!$D:$D,'OAK B'!$A18,GameLog!$C:$C,"OAK")</f>
        <v>0</v>
      </c>
      <c r="F18">
        <f>SUMIFS(GameLog!I:I,GameLog!$D:$D,'OAK B'!$A18,GameLog!$C:$C,"OAK")</f>
        <v>0</v>
      </c>
      <c r="G18">
        <f>SUMIFS(GameLog!J:J,GameLog!$D:$D,'OAK B'!$A18,GameLog!$C:$C,"OAK")</f>
        <v>0</v>
      </c>
      <c r="H18">
        <f>SUMIFS(GameLog!K:K,GameLog!$D:$D,'OAK B'!$A18,GameLog!$C:$C,"OAK")</f>
        <v>0</v>
      </c>
      <c r="I18">
        <f>SUMIFS(GameLog!L:L,GameLog!$D:$D,'OAK B'!$A18,GameLog!$C:$C,"OAK")</f>
        <v>0</v>
      </c>
      <c r="J18">
        <f>SUMIFS(GameLog!M:M,GameLog!$D:$D,'OAK B'!$A18,GameLog!$C:$C,"OAK")</f>
        <v>0</v>
      </c>
      <c r="K18">
        <f>SUMIFS(GameLog!N:N,GameLog!$D:$D,'OAK B'!$A18,GameLog!$C:$C,"OAK")</f>
        <v>0</v>
      </c>
      <c r="L18">
        <f>SUMIFS(GameLog!O:O,GameLog!$D:$D,'OAK B'!$A18,GameLog!$C:$C,"OAK")</f>
        <v>0</v>
      </c>
      <c r="M18">
        <f>SUMIFS(GameLog!P:P,GameLog!$D:$D,'OAK B'!$A18,GameLog!$C:$C,"OAK")</f>
        <v>0</v>
      </c>
      <c r="N18">
        <f>SUMIFS(GameLog!Q:Q,GameLog!$D:$D,'OAK B'!$A18,GameLog!$C:$C,"OAK")</f>
        <v>0</v>
      </c>
      <c r="O18">
        <f>SUMIFS(GameLog!R:R,GameLog!$D:$D,'OAK B'!$A18,GameLog!$C:$C,"OAK")</f>
        <v>0</v>
      </c>
      <c r="P18">
        <f>SUMIFS(GameLog!S:S,GameLog!$D:$D,'OAK B'!$A18,GameLog!$C:$C,"OAK")</f>
        <v>0</v>
      </c>
      <c r="Q18">
        <f>SUMIFS(GameLog!T:T,GameLog!$D:$D,'OAK B'!$A18,GameLog!$C:$C,"OAK")</f>
        <v>0</v>
      </c>
      <c r="R18">
        <f>SUMIFS(GameLog!U:U,GameLog!$D:$D,'OAK B'!$A18,GameLog!$C:$C,"OAK")</f>
        <v>0</v>
      </c>
      <c r="S18">
        <f>SUMIFS(GameLog!V:V,GameLog!$D:$D,'OAK B'!$A18,GameLog!$C:$C,"OAK")</f>
        <v>0</v>
      </c>
      <c r="T18">
        <v>0</v>
      </c>
      <c r="U18">
        <v>0</v>
      </c>
      <c r="V18" s="8">
        <f t="shared" si="3"/>
        <v>0</v>
      </c>
      <c r="W18" s="8">
        <f t="shared" si="0"/>
        <v>0</v>
      </c>
      <c r="X18" s="8">
        <f t="shared" si="1"/>
        <v>0</v>
      </c>
      <c r="Y18" s="8">
        <f t="shared" si="4"/>
        <v>0</v>
      </c>
      <c r="Z18">
        <f t="shared" si="5"/>
        <v>0</v>
      </c>
      <c r="AC18" s="14"/>
      <c r="AD18" s="14"/>
    </row>
    <row r="19" spans="1:30">
      <c r="A19" s="14" t="s">
        <v>3032</v>
      </c>
      <c r="B19" cm="1">
        <f t="array" ref="B19">IF(COUNTIFS(GameLog!D:D,'OAK B'!A19,GameLog!C:C,"OAK")=0,0,COUNTA(_xlfn.UNIQUE(_xlfn._xlws.FILTER(GameLog!A$2:A$1000, (GameLog!C$2:C$1000="OAK") * (GameLog!D$2:D$1000=A19)))))</f>
        <v>1</v>
      </c>
      <c r="C19">
        <f t="shared" si="2"/>
        <v>0</v>
      </c>
      <c r="D19">
        <f>SUMIFS(GameLog!G:G,GameLog!$D:$D,'OAK B'!$A19,GameLog!$C:$C,"OAK")</f>
        <v>0</v>
      </c>
      <c r="E19">
        <f>SUMIFS(GameLog!H:H,GameLog!$D:$D,'OAK B'!$A19,GameLog!$C:$C,"OAK")</f>
        <v>0</v>
      </c>
      <c r="F19">
        <f>SUMIFS(GameLog!I:I,GameLog!$D:$D,'OAK B'!$A19,GameLog!$C:$C,"OAK")</f>
        <v>0</v>
      </c>
      <c r="G19">
        <f>SUMIFS(GameLog!J:J,GameLog!$D:$D,'OAK B'!$A19,GameLog!$C:$C,"OAK")</f>
        <v>0</v>
      </c>
      <c r="H19">
        <f>SUMIFS(GameLog!K:K,GameLog!$D:$D,'OAK B'!$A19,GameLog!$C:$C,"OAK")</f>
        <v>0</v>
      </c>
      <c r="I19">
        <f>SUMIFS(GameLog!L:L,GameLog!$D:$D,'OAK B'!$A19,GameLog!$C:$C,"OAK")</f>
        <v>0</v>
      </c>
      <c r="J19">
        <f>SUMIFS(GameLog!M:M,GameLog!$D:$D,'OAK B'!$A19,GameLog!$C:$C,"OAK")</f>
        <v>0</v>
      </c>
      <c r="K19">
        <f>SUMIFS(GameLog!N:N,GameLog!$D:$D,'OAK B'!$A19,GameLog!$C:$C,"OAK")</f>
        <v>0</v>
      </c>
      <c r="L19">
        <f>SUMIFS(GameLog!O:O,GameLog!$D:$D,'OAK B'!$A19,GameLog!$C:$C,"OAK")</f>
        <v>0</v>
      </c>
      <c r="M19">
        <f>SUMIFS(GameLog!P:P,GameLog!$D:$D,'OAK B'!$A19,GameLog!$C:$C,"OAK")</f>
        <v>0</v>
      </c>
      <c r="N19">
        <f>SUMIFS(GameLog!Q:Q,GameLog!$D:$D,'OAK B'!$A19,GameLog!$C:$C,"OAK")</f>
        <v>0</v>
      </c>
      <c r="O19">
        <f>SUMIFS(GameLog!R:R,GameLog!$D:$D,'OAK B'!$A19,GameLog!$C:$C,"OAK")</f>
        <v>0</v>
      </c>
      <c r="P19">
        <f>SUMIFS(GameLog!S:S,GameLog!$D:$D,'OAK B'!$A19,GameLog!$C:$C,"OAK")</f>
        <v>0</v>
      </c>
      <c r="Q19">
        <f>SUMIFS(GameLog!T:T,GameLog!$D:$D,'OAK B'!$A19,GameLog!$C:$C,"OAK")</f>
        <v>0</v>
      </c>
      <c r="R19">
        <f>SUMIFS(GameLog!U:U,GameLog!$D:$D,'OAK B'!$A19,GameLog!$C:$C,"OAK")</f>
        <v>0</v>
      </c>
      <c r="S19">
        <f>SUMIFS(GameLog!V:V,GameLog!$D:$D,'OAK B'!$A19,GameLog!$C:$C,"OAK")</f>
        <v>0</v>
      </c>
      <c r="T19">
        <v>0</v>
      </c>
      <c r="U19">
        <v>0</v>
      </c>
      <c r="V19" s="8">
        <f t="shared" si="3"/>
        <v>0</v>
      </c>
      <c r="W19" s="8">
        <f t="shared" si="0"/>
        <v>0</v>
      </c>
      <c r="X19" s="8">
        <f t="shared" si="1"/>
        <v>0</v>
      </c>
      <c r="Y19" s="8">
        <f t="shared" si="4"/>
        <v>0</v>
      </c>
      <c r="Z19">
        <f t="shared" si="5"/>
        <v>0</v>
      </c>
      <c r="AC19" s="14"/>
      <c r="AD19" s="14"/>
    </row>
    <row r="20" spans="1:30">
      <c r="A20" s="14" t="s">
        <v>3033</v>
      </c>
      <c r="B20" cm="1">
        <f t="array" ref="B20">IF(COUNTIFS(GameLog!D:D,'OAK B'!A20,GameLog!C:C,"OAK")=0,0,COUNTA(_xlfn.UNIQUE(_xlfn._xlws.FILTER(GameLog!A$2:A$1000, (GameLog!C$2:C$1000="OAK") * (GameLog!D$2:D$1000=A20)))))</f>
        <v>0</v>
      </c>
      <c r="C20">
        <f t="shared" si="2"/>
        <v>0</v>
      </c>
      <c r="D20">
        <f>SUMIFS(GameLog!G:G,GameLog!$D:$D,'OAK B'!$A20,GameLog!$C:$C,"OAK")</f>
        <v>0</v>
      </c>
      <c r="E20">
        <f>SUMIFS(GameLog!H:H,GameLog!$D:$D,'OAK B'!$A20,GameLog!$C:$C,"OAK")</f>
        <v>0</v>
      </c>
      <c r="F20">
        <f>SUMIFS(GameLog!I:I,GameLog!$D:$D,'OAK B'!$A20,GameLog!$C:$C,"OAK")</f>
        <v>0</v>
      </c>
      <c r="G20">
        <f>SUMIFS(GameLog!J:J,GameLog!$D:$D,'OAK B'!$A20,GameLog!$C:$C,"OAK")</f>
        <v>0</v>
      </c>
      <c r="H20">
        <f>SUMIFS(GameLog!K:K,GameLog!$D:$D,'OAK B'!$A20,GameLog!$C:$C,"OAK")</f>
        <v>0</v>
      </c>
      <c r="I20">
        <f>SUMIFS(GameLog!L:L,GameLog!$D:$D,'OAK B'!$A20,GameLog!$C:$C,"OAK")</f>
        <v>0</v>
      </c>
      <c r="J20">
        <f>SUMIFS(GameLog!M:M,GameLog!$D:$D,'OAK B'!$A20,GameLog!$C:$C,"OAK")</f>
        <v>0</v>
      </c>
      <c r="K20">
        <f>SUMIFS(GameLog!N:N,GameLog!$D:$D,'OAK B'!$A20,GameLog!$C:$C,"OAK")</f>
        <v>0</v>
      </c>
      <c r="L20">
        <f>SUMIFS(GameLog!O:O,GameLog!$D:$D,'OAK B'!$A20,GameLog!$C:$C,"OAK")</f>
        <v>0</v>
      </c>
      <c r="M20">
        <f>SUMIFS(GameLog!P:P,GameLog!$D:$D,'OAK B'!$A20,GameLog!$C:$C,"OAK")</f>
        <v>0</v>
      </c>
      <c r="N20">
        <f>SUMIFS(GameLog!Q:Q,GameLog!$D:$D,'OAK B'!$A20,GameLog!$C:$C,"OAK")</f>
        <v>0</v>
      </c>
      <c r="O20">
        <f>SUMIFS(GameLog!R:R,GameLog!$D:$D,'OAK B'!$A20,GameLog!$C:$C,"OAK")</f>
        <v>0</v>
      </c>
      <c r="P20">
        <f>SUMIFS(GameLog!S:S,GameLog!$D:$D,'OAK B'!$A20,GameLog!$C:$C,"OAK")</f>
        <v>0</v>
      </c>
      <c r="Q20">
        <f>SUMIFS(GameLog!T:T,GameLog!$D:$D,'OAK B'!$A20,GameLog!$C:$C,"OAK")</f>
        <v>0</v>
      </c>
      <c r="R20">
        <f>SUMIFS(GameLog!U:U,GameLog!$D:$D,'OAK B'!$A20,GameLog!$C:$C,"OAK")</f>
        <v>0</v>
      </c>
      <c r="S20">
        <f>SUMIFS(GameLog!V:V,GameLog!$D:$D,'OAK B'!$A20,GameLog!$C:$C,"OAK")</f>
        <v>0</v>
      </c>
      <c r="T20">
        <v>0</v>
      </c>
      <c r="U20">
        <v>0</v>
      </c>
      <c r="V20" s="8">
        <f t="shared" si="3"/>
        <v>0</v>
      </c>
      <c r="W20" s="8">
        <f t="shared" si="0"/>
        <v>0</v>
      </c>
      <c r="X20" s="8">
        <f t="shared" si="1"/>
        <v>0</v>
      </c>
      <c r="Y20" s="8">
        <f t="shared" si="4"/>
        <v>0</v>
      </c>
      <c r="Z20">
        <f t="shared" si="5"/>
        <v>0</v>
      </c>
      <c r="AC20" s="14"/>
      <c r="AD20" s="14"/>
    </row>
    <row r="21" spans="1:30">
      <c r="A21" s="14" t="s">
        <v>3034</v>
      </c>
      <c r="B21" cm="1">
        <f t="array" ref="B21">IF(COUNTIFS(GameLog!D:D,'OAK B'!A21,GameLog!C:C,"OAK")=0,0,COUNTA(_xlfn.UNIQUE(_xlfn._xlws.FILTER(GameLog!A$2:A$1000, (GameLog!C$2:C$1000="OAK") * (GameLog!D$2:D$1000=A21)))))</f>
        <v>1</v>
      </c>
      <c r="C21">
        <f t="shared" si="2"/>
        <v>0</v>
      </c>
      <c r="D21">
        <f>SUMIFS(GameLog!G:G,GameLog!$D:$D,'OAK B'!$A21,GameLog!$C:$C,"OAK")</f>
        <v>0</v>
      </c>
      <c r="E21">
        <f>SUMIFS(GameLog!H:H,GameLog!$D:$D,'OAK B'!$A21,GameLog!$C:$C,"OAK")</f>
        <v>0</v>
      </c>
      <c r="F21">
        <f>SUMIFS(GameLog!I:I,GameLog!$D:$D,'OAK B'!$A21,GameLog!$C:$C,"OAK")</f>
        <v>0</v>
      </c>
      <c r="G21">
        <f>SUMIFS(GameLog!J:J,GameLog!$D:$D,'OAK B'!$A21,GameLog!$C:$C,"OAK")</f>
        <v>0</v>
      </c>
      <c r="H21">
        <f>SUMIFS(GameLog!K:K,GameLog!$D:$D,'OAK B'!$A21,GameLog!$C:$C,"OAK")</f>
        <v>0</v>
      </c>
      <c r="I21">
        <f>SUMIFS(GameLog!L:L,GameLog!$D:$D,'OAK B'!$A21,GameLog!$C:$C,"OAK")</f>
        <v>0</v>
      </c>
      <c r="J21">
        <f>SUMIFS(GameLog!M:M,GameLog!$D:$D,'OAK B'!$A21,GameLog!$C:$C,"OAK")</f>
        <v>0</v>
      </c>
      <c r="K21">
        <f>SUMIFS(GameLog!N:N,GameLog!$D:$D,'OAK B'!$A21,GameLog!$C:$C,"OAK")</f>
        <v>0</v>
      </c>
      <c r="L21">
        <f>SUMIFS(GameLog!O:O,GameLog!$D:$D,'OAK B'!$A21,GameLog!$C:$C,"OAK")</f>
        <v>0</v>
      </c>
      <c r="M21">
        <f>SUMIFS(GameLog!P:P,GameLog!$D:$D,'OAK B'!$A21,GameLog!$C:$C,"OAK")</f>
        <v>0</v>
      </c>
      <c r="N21">
        <f>SUMIFS(GameLog!Q:Q,GameLog!$D:$D,'OAK B'!$A21,GameLog!$C:$C,"OAK")</f>
        <v>0</v>
      </c>
      <c r="O21">
        <f>SUMIFS(GameLog!R:R,GameLog!$D:$D,'OAK B'!$A21,GameLog!$C:$C,"OAK")</f>
        <v>0</v>
      </c>
      <c r="P21">
        <f>SUMIFS(GameLog!S:S,GameLog!$D:$D,'OAK B'!$A21,GameLog!$C:$C,"OAK")</f>
        <v>0</v>
      </c>
      <c r="Q21">
        <f>SUMIFS(GameLog!T:T,GameLog!$D:$D,'OAK B'!$A21,GameLog!$C:$C,"OAK")</f>
        <v>0</v>
      </c>
      <c r="R21">
        <f>SUMIFS(GameLog!U:U,GameLog!$D:$D,'OAK B'!$A21,GameLog!$C:$C,"OAK")</f>
        <v>0</v>
      </c>
      <c r="S21">
        <f>SUMIFS(GameLog!V:V,GameLog!$D:$D,'OAK B'!$A21,GameLog!$C:$C,"OAK")</f>
        <v>0</v>
      </c>
      <c r="T21">
        <v>0</v>
      </c>
      <c r="U21">
        <v>0</v>
      </c>
      <c r="V21" s="8">
        <f t="shared" si="3"/>
        <v>0</v>
      </c>
      <c r="W21" s="8">
        <f t="shared" si="0"/>
        <v>0</v>
      </c>
      <c r="X21" s="8">
        <f t="shared" si="1"/>
        <v>0</v>
      </c>
      <c r="Y21" s="8">
        <f t="shared" si="4"/>
        <v>0</v>
      </c>
      <c r="Z21">
        <f t="shared" si="5"/>
        <v>0</v>
      </c>
      <c r="AC21" s="14"/>
      <c r="AD21" s="14"/>
    </row>
    <row r="22" spans="1:30">
      <c r="A22" s="13" t="s">
        <v>3035</v>
      </c>
      <c r="B22" cm="1">
        <f t="array" ref="B22">IF(COUNTIFS(GameLog!D:D,'OAK B'!A22,GameLog!C:C,"OAK")=0,0,COUNTA(_xlfn.UNIQUE(_xlfn._xlws.FILTER(GameLog!A$2:A$1000, (GameLog!C$2:C$1000="OAK") * (GameLog!D$2:D$1000=A22)))))</f>
        <v>1</v>
      </c>
      <c r="C22">
        <f t="shared" si="2"/>
        <v>0</v>
      </c>
      <c r="D22">
        <f>SUMIFS(GameLog!G:G,GameLog!$D:$D,'OAK B'!$A22,GameLog!$C:$C,"OAK")</f>
        <v>0</v>
      </c>
      <c r="E22">
        <f>SUMIFS(GameLog!H:H,GameLog!$D:$D,'OAK B'!$A22,GameLog!$C:$C,"OAK")</f>
        <v>0</v>
      </c>
      <c r="F22">
        <f>SUMIFS(GameLog!I:I,GameLog!$D:$D,'OAK B'!$A22,GameLog!$C:$C,"OAK")</f>
        <v>0</v>
      </c>
      <c r="G22">
        <f>SUMIFS(GameLog!J:J,GameLog!$D:$D,'OAK B'!$A22,GameLog!$C:$C,"OAK")</f>
        <v>0</v>
      </c>
      <c r="H22">
        <f>SUMIFS(GameLog!K:K,GameLog!$D:$D,'OAK B'!$A22,GameLog!$C:$C,"OAK")</f>
        <v>0</v>
      </c>
      <c r="I22">
        <f>SUMIFS(GameLog!L:L,GameLog!$D:$D,'OAK B'!$A22,GameLog!$C:$C,"OAK")</f>
        <v>0</v>
      </c>
      <c r="J22">
        <f>SUMIFS(GameLog!M:M,GameLog!$D:$D,'OAK B'!$A22,GameLog!$C:$C,"OAK")</f>
        <v>0</v>
      </c>
      <c r="K22">
        <f>SUMIFS(GameLog!N:N,GameLog!$D:$D,'OAK B'!$A22,GameLog!$C:$C,"OAK")</f>
        <v>0</v>
      </c>
      <c r="L22">
        <f>SUMIFS(GameLog!O:O,GameLog!$D:$D,'OAK B'!$A22,GameLog!$C:$C,"OAK")</f>
        <v>0</v>
      </c>
      <c r="M22">
        <f>SUMIFS(GameLog!P:P,GameLog!$D:$D,'OAK B'!$A22,GameLog!$C:$C,"OAK")</f>
        <v>0</v>
      </c>
      <c r="N22">
        <f>SUMIFS(GameLog!Q:Q,GameLog!$D:$D,'OAK B'!$A22,GameLog!$C:$C,"OAK")</f>
        <v>0</v>
      </c>
      <c r="O22">
        <f>SUMIFS(GameLog!R:R,GameLog!$D:$D,'OAK B'!$A22,GameLog!$C:$C,"OAK")</f>
        <v>0</v>
      </c>
      <c r="P22">
        <f>SUMIFS(GameLog!S:S,GameLog!$D:$D,'OAK B'!$A22,GameLog!$C:$C,"OAK")</f>
        <v>0</v>
      </c>
      <c r="Q22">
        <f>SUMIFS(GameLog!T:T,GameLog!$D:$D,'OAK B'!$A22,GameLog!$C:$C,"OAK")</f>
        <v>0</v>
      </c>
      <c r="R22">
        <f>SUMIFS(GameLog!U:U,GameLog!$D:$D,'OAK B'!$A22,GameLog!$C:$C,"OAK")</f>
        <v>0</v>
      </c>
      <c r="S22">
        <f>SUMIFS(GameLog!V:V,GameLog!$D:$D,'OAK B'!$A22,GameLog!$C:$C,"OAK")</f>
        <v>0</v>
      </c>
      <c r="T22">
        <v>0</v>
      </c>
      <c r="U22">
        <v>0</v>
      </c>
      <c r="V22" s="8">
        <f t="shared" si="3"/>
        <v>0</v>
      </c>
      <c r="W22" s="8">
        <f t="shared" si="0"/>
        <v>0</v>
      </c>
      <c r="X22" s="8">
        <f t="shared" si="1"/>
        <v>0</v>
      </c>
      <c r="Y22" s="8">
        <f t="shared" si="4"/>
        <v>0</v>
      </c>
      <c r="Z22">
        <f t="shared" si="5"/>
        <v>0</v>
      </c>
      <c r="AC22" s="13"/>
      <c r="AD22" s="13"/>
    </row>
    <row r="23" spans="1:30">
      <c r="A23" s="14" t="s">
        <v>3036</v>
      </c>
      <c r="B23" cm="1">
        <f t="array" ref="B23">IF(COUNTIFS(GameLog!D:D,'OAK B'!A23,GameLog!C:C,"OAK")=0,0,COUNTA(_xlfn.UNIQUE(_xlfn._xlws.FILTER(GameLog!A$2:A$1000, (GameLog!C$2:C$1000="OAK") * (GameLog!D$2:D$1000=A23)))))</f>
        <v>0</v>
      </c>
      <c r="C23">
        <f t="shared" si="2"/>
        <v>0</v>
      </c>
      <c r="D23">
        <f>SUMIFS(GameLog!G:G,GameLog!$D:$D,'OAK B'!$A23,GameLog!$C:$C,"OAK")</f>
        <v>0</v>
      </c>
      <c r="E23">
        <f>SUMIFS(GameLog!H:H,GameLog!$D:$D,'OAK B'!$A23,GameLog!$C:$C,"OAK")</f>
        <v>0</v>
      </c>
      <c r="F23">
        <f>SUMIFS(GameLog!I:I,GameLog!$D:$D,'OAK B'!$A23,GameLog!$C:$C,"OAK")</f>
        <v>0</v>
      </c>
      <c r="G23">
        <f>SUMIFS(GameLog!J:J,GameLog!$D:$D,'OAK B'!$A23,GameLog!$C:$C,"OAK")</f>
        <v>0</v>
      </c>
      <c r="H23">
        <f>SUMIFS(GameLog!K:K,GameLog!$D:$D,'OAK B'!$A23,GameLog!$C:$C,"OAK")</f>
        <v>0</v>
      </c>
      <c r="I23">
        <f>SUMIFS(GameLog!L:L,GameLog!$D:$D,'OAK B'!$A23,GameLog!$C:$C,"OAK")</f>
        <v>0</v>
      </c>
      <c r="J23">
        <f>SUMIFS(GameLog!M:M,GameLog!$D:$D,'OAK B'!$A23,GameLog!$C:$C,"OAK")</f>
        <v>0</v>
      </c>
      <c r="K23">
        <f>SUMIFS(GameLog!N:N,GameLog!$D:$D,'OAK B'!$A23,GameLog!$C:$C,"OAK")</f>
        <v>0</v>
      </c>
      <c r="L23">
        <f>SUMIFS(GameLog!O:O,GameLog!$D:$D,'OAK B'!$A23,GameLog!$C:$C,"OAK")</f>
        <v>0</v>
      </c>
      <c r="M23">
        <f>SUMIFS(GameLog!P:P,GameLog!$D:$D,'OAK B'!$A23,GameLog!$C:$C,"OAK")</f>
        <v>0</v>
      </c>
      <c r="N23">
        <f>SUMIFS(GameLog!Q:Q,GameLog!$D:$D,'OAK B'!$A23,GameLog!$C:$C,"OAK")</f>
        <v>0</v>
      </c>
      <c r="O23">
        <f>SUMIFS(GameLog!R:R,GameLog!$D:$D,'OAK B'!$A23,GameLog!$C:$C,"OAK")</f>
        <v>0</v>
      </c>
      <c r="P23">
        <f>SUMIFS(GameLog!S:S,GameLog!$D:$D,'OAK B'!$A23,GameLog!$C:$C,"OAK")</f>
        <v>0</v>
      </c>
      <c r="Q23">
        <f>SUMIFS(GameLog!T:T,GameLog!$D:$D,'OAK B'!$A23,GameLog!$C:$C,"OAK")</f>
        <v>0</v>
      </c>
      <c r="R23">
        <f>SUMIFS(GameLog!U:U,GameLog!$D:$D,'OAK B'!$A23,GameLog!$C:$C,"OAK")</f>
        <v>0</v>
      </c>
      <c r="S23">
        <f>SUMIFS(GameLog!V:V,GameLog!$D:$D,'OAK B'!$A23,GameLog!$C:$C,"OAK")</f>
        <v>0</v>
      </c>
      <c r="T23">
        <v>0</v>
      </c>
      <c r="U23">
        <v>0</v>
      </c>
      <c r="V23" s="8">
        <f t="shared" si="3"/>
        <v>0</v>
      </c>
      <c r="W23" s="8">
        <f t="shared" si="0"/>
        <v>0</v>
      </c>
      <c r="X23" s="8">
        <f t="shared" si="1"/>
        <v>0</v>
      </c>
      <c r="Y23" s="8">
        <f t="shared" si="4"/>
        <v>0</v>
      </c>
      <c r="Z23">
        <f t="shared" si="5"/>
        <v>0</v>
      </c>
      <c r="AC23" s="14"/>
      <c r="AD23" s="14"/>
    </row>
    <row r="24" spans="1:30">
      <c r="A24" s="14" t="s">
        <v>3037</v>
      </c>
      <c r="B24" cm="1">
        <f t="array" ref="B24">IF(COUNTIFS(GameLog!D:D,'OAK B'!A24,GameLog!C:C,"OAK")=0,0,COUNTA(_xlfn.UNIQUE(_xlfn._xlws.FILTER(GameLog!A$2:A$1000, (GameLog!C$2:C$1000="OAK") * (GameLog!D$2:D$1000=A24)))))</f>
        <v>0</v>
      </c>
      <c r="C24">
        <f t="shared" si="2"/>
        <v>0</v>
      </c>
      <c r="D24">
        <f>SUMIFS(GameLog!G:G,GameLog!$D:$D,'OAK B'!$A24,GameLog!$C:$C,"OAK")</f>
        <v>0</v>
      </c>
      <c r="E24">
        <f>SUMIFS(GameLog!H:H,GameLog!$D:$D,'OAK B'!$A24,GameLog!$C:$C,"OAK")</f>
        <v>0</v>
      </c>
      <c r="F24">
        <f>SUMIFS(GameLog!I:I,GameLog!$D:$D,'OAK B'!$A24,GameLog!$C:$C,"OAK")</f>
        <v>0</v>
      </c>
      <c r="G24">
        <f>SUMIFS(GameLog!J:J,GameLog!$D:$D,'OAK B'!$A24,GameLog!$C:$C,"OAK")</f>
        <v>0</v>
      </c>
      <c r="H24">
        <f>SUMIFS(GameLog!K:K,GameLog!$D:$D,'OAK B'!$A24,GameLog!$C:$C,"OAK")</f>
        <v>0</v>
      </c>
      <c r="I24">
        <f>SUMIFS(GameLog!L:L,GameLog!$D:$D,'OAK B'!$A24,GameLog!$C:$C,"OAK")</f>
        <v>0</v>
      </c>
      <c r="J24">
        <f>SUMIFS(GameLog!M:M,GameLog!$D:$D,'OAK B'!$A24,GameLog!$C:$C,"OAK")</f>
        <v>0</v>
      </c>
      <c r="K24">
        <f>SUMIFS(GameLog!N:N,GameLog!$D:$D,'OAK B'!$A24,GameLog!$C:$C,"OAK")</f>
        <v>0</v>
      </c>
      <c r="L24">
        <f>SUMIFS(GameLog!O:O,GameLog!$D:$D,'OAK B'!$A24,GameLog!$C:$C,"OAK")</f>
        <v>0</v>
      </c>
      <c r="M24">
        <f>SUMIFS(GameLog!P:P,GameLog!$D:$D,'OAK B'!$A24,GameLog!$C:$C,"OAK")</f>
        <v>0</v>
      </c>
      <c r="N24">
        <f>SUMIFS(GameLog!Q:Q,GameLog!$D:$D,'OAK B'!$A24,GameLog!$C:$C,"OAK")</f>
        <v>0</v>
      </c>
      <c r="O24">
        <f>SUMIFS(GameLog!R:R,GameLog!$D:$D,'OAK B'!$A24,GameLog!$C:$C,"OAK")</f>
        <v>0</v>
      </c>
      <c r="P24">
        <f>SUMIFS(GameLog!S:S,GameLog!$D:$D,'OAK B'!$A24,GameLog!$C:$C,"OAK")</f>
        <v>0</v>
      </c>
      <c r="Q24">
        <f>SUMIFS(GameLog!T:T,GameLog!$D:$D,'OAK B'!$A24,GameLog!$C:$C,"OAK")</f>
        <v>0</v>
      </c>
      <c r="R24">
        <f>SUMIFS(GameLog!U:U,GameLog!$D:$D,'OAK B'!$A24,GameLog!$C:$C,"OAK")</f>
        <v>0</v>
      </c>
      <c r="S24">
        <f>SUMIFS(GameLog!V:V,GameLog!$D:$D,'OAK B'!$A24,GameLog!$C:$C,"OAK")</f>
        <v>0</v>
      </c>
      <c r="T24">
        <v>0</v>
      </c>
      <c r="U24">
        <v>0</v>
      </c>
      <c r="V24" s="8">
        <f t="shared" si="3"/>
        <v>0</v>
      </c>
      <c r="W24" s="8">
        <f t="shared" si="0"/>
        <v>0</v>
      </c>
      <c r="X24" s="8">
        <f t="shared" si="1"/>
        <v>0</v>
      </c>
      <c r="Y24" s="8">
        <f t="shared" si="4"/>
        <v>0</v>
      </c>
      <c r="Z24">
        <f t="shared" si="5"/>
        <v>0</v>
      </c>
      <c r="AC24" s="14"/>
      <c r="AD24" s="14"/>
    </row>
    <row r="25" spans="1:30">
      <c r="A25" s="14" t="s">
        <v>3038</v>
      </c>
      <c r="B25" cm="1">
        <f t="array" ref="B25">IF(COUNTIFS(GameLog!D:D,'OAK B'!A25,GameLog!C:C,"OAK")=0,0,COUNTA(_xlfn.UNIQUE(_xlfn._xlws.FILTER(GameLog!A$2:A$1000, (GameLog!C$2:C$1000="OAK") * (GameLog!D$2:D$1000=A25)))))</f>
        <v>0</v>
      </c>
      <c r="C25">
        <f t="shared" si="2"/>
        <v>0</v>
      </c>
      <c r="D25">
        <f>SUMIFS(GameLog!G:G,GameLog!$D:$D,'OAK B'!$A25,GameLog!$C:$C,"OAK")</f>
        <v>0</v>
      </c>
      <c r="E25">
        <f>SUMIFS(GameLog!H:H,GameLog!$D:$D,'OAK B'!$A25,GameLog!$C:$C,"OAK")</f>
        <v>0</v>
      </c>
      <c r="F25">
        <f>SUMIFS(GameLog!I:I,GameLog!$D:$D,'OAK B'!$A25,GameLog!$C:$C,"OAK")</f>
        <v>0</v>
      </c>
      <c r="G25">
        <f>SUMIFS(GameLog!J:J,GameLog!$D:$D,'OAK B'!$A25,GameLog!$C:$C,"OAK")</f>
        <v>0</v>
      </c>
      <c r="H25">
        <f>SUMIFS(GameLog!K:K,GameLog!$D:$D,'OAK B'!$A25,GameLog!$C:$C,"OAK")</f>
        <v>0</v>
      </c>
      <c r="I25">
        <f>SUMIFS(GameLog!L:L,GameLog!$D:$D,'OAK B'!$A25,GameLog!$C:$C,"OAK")</f>
        <v>0</v>
      </c>
      <c r="J25">
        <f>SUMIFS(GameLog!M:M,GameLog!$D:$D,'OAK B'!$A25,GameLog!$C:$C,"OAK")</f>
        <v>0</v>
      </c>
      <c r="K25">
        <f>SUMIFS(GameLog!N:N,GameLog!$D:$D,'OAK B'!$A25,GameLog!$C:$C,"OAK")</f>
        <v>0</v>
      </c>
      <c r="L25">
        <f>SUMIFS(GameLog!O:O,GameLog!$D:$D,'OAK B'!$A25,GameLog!$C:$C,"OAK")</f>
        <v>0</v>
      </c>
      <c r="M25">
        <f>SUMIFS(GameLog!P:P,GameLog!$D:$D,'OAK B'!$A25,GameLog!$C:$C,"OAK")</f>
        <v>0</v>
      </c>
      <c r="N25">
        <f>SUMIFS(GameLog!Q:Q,GameLog!$D:$D,'OAK B'!$A25,GameLog!$C:$C,"OAK")</f>
        <v>0</v>
      </c>
      <c r="O25">
        <f>SUMIFS(GameLog!R:R,GameLog!$D:$D,'OAK B'!$A25,GameLog!$C:$C,"OAK")</f>
        <v>0</v>
      </c>
      <c r="P25">
        <f>SUMIFS(GameLog!S:S,GameLog!$D:$D,'OAK B'!$A25,GameLog!$C:$C,"OAK")</f>
        <v>0</v>
      </c>
      <c r="Q25">
        <f>SUMIFS(GameLog!T:T,GameLog!$D:$D,'OAK B'!$A25,GameLog!$C:$C,"OAK")</f>
        <v>0</v>
      </c>
      <c r="R25">
        <f>SUMIFS(GameLog!U:U,GameLog!$D:$D,'OAK B'!$A25,GameLog!$C:$C,"OAK")</f>
        <v>0</v>
      </c>
      <c r="S25">
        <f>SUMIFS(GameLog!V:V,GameLog!$D:$D,'OAK B'!$A25,GameLog!$C:$C,"OAK")</f>
        <v>0</v>
      </c>
      <c r="T25">
        <v>0</v>
      </c>
      <c r="U25">
        <v>0</v>
      </c>
      <c r="V25" s="8">
        <f t="shared" si="3"/>
        <v>0</v>
      </c>
      <c r="W25" s="8">
        <f t="shared" si="0"/>
        <v>0</v>
      </c>
      <c r="X25" s="8">
        <f t="shared" si="1"/>
        <v>0</v>
      </c>
      <c r="Y25" s="8">
        <f t="shared" si="4"/>
        <v>0</v>
      </c>
      <c r="Z25">
        <f t="shared" si="5"/>
        <v>0</v>
      </c>
      <c r="AC25" s="14"/>
      <c r="AD25" s="14"/>
    </row>
    <row r="26" spans="1:30">
      <c r="V26" s="8"/>
      <c r="W26" s="8"/>
      <c r="X26" s="8"/>
      <c r="Y26" s="8"/>
      <c r="AC26" s="14"/>
    </row>
    <row r="27" spans="1:30">
      <c r="V27" s="8"/>
      <c r="W27" s="8"/>
      <c r="X27" s="8"/>
      <c r="Y27" s="8"/>
      <c r="AC27" s="14"/>
    </row>
    <row r="28" spans="1:30">
      <c r="V28" s="8"/>
      <c r="W28" s="8"/>
      <c r="X28" s="8"/>
      <c r="Y28" s="8"/>
      <c r="AD28" s="14"/>
    </row>
    <row r="29" spans="1:30">
      <c r="V29" s="8"/>
      <c r="W29" s="8"/>
      <c r="X29" s="8"/>
      <c r="Y29" s="8"/>
      <c r="AD29" s="14"/>
    </row>
    <row r="30" spans="1:30">
      <c r="V30" s="8"/>
      <c r="W30" s="8"/>
      <c r="X30" s="8"/>
      <c r="Y30" s="8"/>
      <c r="AD30" s="14"/>
    </row>
    <row r="31" spans="1:30">
      <c r="V31" s="8"/>
      <c r="W31" s="8"/>
      <c r="X31" s="8"/>
      <c r="Y31" s="8"/>
      <c r="AD31" s="14"/>
    </row>
    <row r="32" spans="1:30">
      <c r="V32" s="8"/>
      <c r="W32" s="8"/>
      <c r="X32" s="8"/>
      <c r="Y32" s="8"/>
      <c r="AD32" s="14"/>
    </row>
    <row r="33" spans="1:30">
      <c r="V33" s="8"/>
      <c r="W33" s="8"/>
      <c r="X33" s="8"/>
      <c r="Y33" s="8"/>
      <c r="AD33" s="14"/>
    </row>
    <row r="34" spans="1:30">
      <c r="V34" s="8"/>
      <c r="W34" s="8"/>
      <c r="X34" s="8"/>
      <c r="Y34" s="8"/>
      <c r="AD34" s="14"/>
    </row>
    <row r="35" spans="1:30">
      <c r="V35" s="8"/>
      <c r="W35" s="8"/>
      <c r="X35" s="8"/>
      <c r="Y35" s="8"/>
      <c r="AD35" s="14"/>
    </row>
    <row r="36" spans="1:30">
      <c r="V36" s="8"/>
      <c r="W36" s="8"/>
      <c r="X36" s="8"/>
      <c r="Y36" s="8"/>
      <c r="AD36" s="14"/>
    </row>
    <row r="37" spans="1:30">
      <c r="V37" s="8"/>
      <c r="W37" s="8"/>
      <c r="X37" s="8"/>
      <c r="Y37" s="8"/>
      <c r="AD37" s="14"/>
    </row>
    <row r="38" spans="1:30">
      <c r="V38" s="8"/>
      <c r="W38" s="8"/>
      <c r="X38" s="8"/>
      <c r="Y38" s="8"/>
      <c r="AD38" s="14"/>
    </row>
    <row r="39" spans="1:30">
      <c r="V39" s="8"/>
      <c r="W39" s="8"/>
      <c r="X39" s="8"/>
      <c r="Y39" s="8"/>
      <c r="AD39" s="14"/>
    </row>
    <row r="40" spans="1:30">
      <c r="V40" s="8"/>
      <c r="W40" s="8"/>
      <c r="X40" s="8"/>
      <c r="Y40" s="8"/>
      <c r="AD40" s="14"/>
    </row>
    <row r="41" spans="1:30">
      <c r="V41" s="8"/>
      <c r="W41" s="8"/>
      <c r="X41" s="8"/>
      <c r="Y41" s="8"/>
      <c r="AD41" s="14"/>
    </row>
    <row r="42" spans="1:30">
      <c r="V42" s="8"/>
      <c r="W42" s="8"/>
      <c r="X42" s="8"/>
      <c r="Y42" s="8"/>
      <c r="AD42" s="14"/>
    </row>
    <row r="43" spans="1:30">
      <c r="V43" s="8"/>
      <c r="W43" s="8"/>
      <c r="X43" s="8"/>
      <c r="Y43" s="8"/>
      <c r="AD43" s="14"/>
    </row>
    <row r="44" spans="1:30">
      <c r="V44" s="8"/>
      <c r="W44" s="8"/>
      <c r="X44" s="8"/>
      <c r="Y44" s="8"/>
      <c r="AD44" s="14"/>
    </row>
    <row r="45" spans="1:30">
      <c r="V45" s="8"/>
      <c r="W45" s="8"/>
      <c r="X45" s="8"/>
      <c r="Y45" s="8"/>
      <c r="AD45" s="14"/>
    </row>
    <row r="46" spans="1:30">
      <c r="A46" s="9"/>
      <c r="AD46" s="14"/>
    </row>
    <row r="47" spans="1:30">
      <c r="A47" s="9"/>
    </row>
    <row r="48" spans="1:30">
      <c r="A48" s="9"/>
    </row>
    <row r="49" spans="1:1">
      <c r="A49" s="9"/>
    </row>
    <row r="50" spans="1:1">
      <c r="A50" s="9"/>
    </row>
    <row r="51" spans="1:1">
      <c r="A51" s="9"/>
    </row>
    <row r="52" spans="1:1">
      <c r="A52" s="9"/>
    </row>
    <row r="53" spans="1:1">
      <c r="A53" s="9"/>
    </row>
    <row r="54" spans="1:1">
      <c r="A54" s="9"/>
    </row>
    <row r="55" spans="1:1">
      <c r="A55" s="9"/>
    </row>
    <row r="56" spans="1:1">
      <c r="A56" s="9"/>
    </row>
    <row r="57" spans="1:1">
      <c r="A57" s="9"/>
    </row>
    <row r="58" spans="1:1">
      <c r="A58" s="9"/>
    </row>
    <row r="59" spans="1:1">
      <c r="A59" s="9"/>
    </row>
    <row r="60" spans="1:1">
      <c r="A60" s="9"/>
    </row>
    <row r="61" spans="1:1">
      <c r="A61" s="9"/>
    </row>
    <row r="62" spans="1:1">
      <c r="A62" s="9"/>
    </row>
    <row r="63" spans="1:1">
      <c r="A63" s="9"/>
    </row>
    <row r="64" spans="1:1">
      <c r="A64" s="9"/>
    </row>
    <row r="65" spans="1:1">
      <c r="A65" s="9"/>
    </row>
    <row r="66" spans="1:1">
      <c r="A66" s="9"/>
    </row>
    <row r="67" spans="1:1">
      <c r="A67" s="9"/>
    </row>
    <row r="68" spans="1:1">
      <c r="A68" s="9"/>
    </row>
    <row r="69" spans="1:1">
      <c r="A69" s="9"/>
    </row>
    <row r="70" spans="1:1">
      <c r="A70" s="9"/>
    </row>
    <row r="71" spans="1:1">
      <c r="A71" s="9"/>
    </row>
    <row r="72" spans="1:1">
      <c r="A72" s="9"/>
    </row>
    <row r="73" spans="1:1">
      <c r="A73" s="9"/>
    </row>
    <row r="74" spans="1:1">
      <c r="A74" s="9"/>
    </row>
    <row r="75" spans="1:1">
      <c r="A75" s="9"/>
    </row>
    <row r="76" spans="1:1">
      <c r="A76" s="9"/>
    </row>
    <row r="77" spans="1:1">
      <c r="A77" s="9"/>
    </row>
    <row r="78" spans="1:1">
      <c r="A78" s="9"/>
    </row>
    <row r="79" spans="1:1">
      <c r="A79" s="9"/>
    </row>
    <row r="80" spans="1:1">
      <c r="A80" s="9"/>
    </row>
    <row r="81" spans="1:1">
      <c r="A81" s="9"/>
    </row>
    <row r="82" spans="1:1">
      <c r="A82" s="9"/>
    </row>
    <row r="83" spans="1:1">
      <c r="A83" s="9"/>
    </row>
    <row r="84" spans="1:1">
      <c r="A84" s="9"/>
    </row>
    <row r="85" spans="1:1">
      <c r="A85" s="9"/>
    </row>
    <row r="86" spans="1:1">
      <c r="A86" s="9"/>
    </row>
    <row r="87" spans="1:1">
      <c r="A87" s="9"/>
    </row>
    <row r="88" spans="1:1">
      <c r="A88" s="9"/>
    </row>
    <row r="89" spans="1:1">
      <c r="A89" s="9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C0D79-AFFD-45E3-9522-180CD6DE9D96}">
  <sheetPr codeName="Sheet42"/>
  <dimension ref="A1:X75"/>
  <sheetViews>
    <sheetView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2"/>
  <cols>
    <col min="1" max="1" width="17.44140625" bestFit="1" customWidth="1"/>
    <col min="2" max="2" width="4.77734375" bestFit="1" customWidth="1"/>
    <col min="3" max="3" width="2.33203125" bestFit="1" customWidth="1"/>
    <col min="4" max="4" width="3.5546875" bestFit="1" customWidth="1"/>
    <col min="5" max="5" width="6.109375" style="12" bestFit="1" customWidth="1"/>
    <col min="6" max="6" width="3.5546875" bestFit="1" customWidth="1"/>
    <col min="7" max="7" width="3" bestFit="1" customWidth="1"/>
    <col min="8" max="8" width="4.6640625" bestFit="1" customWidth="1"/>
    <col min="9" max="9" width="3.5546875" bestFit="1" customWidth="1"/>
    <col min="10" max="10" width="3.21875" bestFit="1" customWidth="1"/>
    <col min="11" max="12" width="3.44140625" bestFit="1" customWidth="1"/>
    <col min="13" max="13" width="3.5546875" bestFit="1" customWidth="1"/>
    <col min="14" max="14" width="4.44140625" bestFit="1" customWidth="1"/>
    <col min="15" max="15" width="5.5546875" bestFit="1" customWidth="1"/>
    <col min="16" max="16" width="5.664062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4.77734375" bestFit="1" customWidth="1"/>
    <col min="21" max="21" width="4.44140625" bestFit="1" customWidth="1"/>
  </cols>
  <sheetData>
    <row r="1" spans="1:24">
      <c r="A1" s="14" t="s">
        <v>2405</v>
      </c>
      <c r="B1" t="s">
        <v>2502</v>
      </c>
      <c r="C1" t="s">
        <v>2406</v>
      </c>
      <c r="D1" t="s">
        <v>2483</v>
      </c>
      <c r="E1" s="12" t="s">
        <v>2503</v>
      </c>
      <c r="F1" t="s">
        <v>2504</v>
      </c>
      <c r="G1" t="s">
        <v>2505</v>
      </c>
      <c r="H1" t="s">
        <v>2506</v>
      </c>
      <c r="I1" t="s">
        <v>2507</v>
      </c>
      <c r="J1" t="s">
        <v>2508</v>
      </c>
      <c r="K1" t="s">
        <v>2509</v>
      </c>
      <c r="L1" t="s">
        <v>2415</v>
      </c>
      <c r="M1" t="s">
        <v>2416</v>
      </c>
      <c r="N1" t="s">
        <v>2510</v>
      </c>
      <c r="O1" t="s">
        <v>2527</v>
      </c>
      <c r="P1" t="s">
        <v>2664</v>
      </c>
    </row>
    <row r="2" spans="1:24">
      <c r="A2" t="s">
        <v>2773</v>
      </c>
      <c r="B2" t="s">
        <v>2443</v>
      </c>
      <c r="C2">
        <f>COUNTIFS(GameLog!D:D,'OAK F'!A2,GameLog!C:C,"OAK",GameLog!E:E,INDEX(Positions!$A$1:$B$9,MATCH('OAK F'!$B2,Positions!$A$1:$A$9,0),2))</f>
        <v>0</v>
      </c>
      <c r="D2">
        <f>SUMIFS(GameLog!F:F,GameLog!$D:$D,'OAK F'!A2,GameLog!$E:$E,INDEX(Positions!$A$1:$B$9,MATCH('OAK F'!$B2,Positions!$A$1:$A$9,0),2),GameLog!$C:$C,"OAK")</f>
        <v>0</v>
      </c>
      <c r="E2" s="12">
        <f>SUMIFS(GameLog!AM:AM,GameLog!$D:$D,'OAK F'!$A2,GameLog!$E:$E,INDEX(Positions!$A$1:$B$9,MATCH('OAK F'!$B2,Positions!$A$1:$A$9,0),2),GameLog!$C:$C,"OAK")</f>
        <v>0</v>
      </c>
      <c r="F2">
        <f>SUMIFS(GameLog!AN:AN,GameLog!$D:$D,'OAK F'!$A2,GameLog!$E:$E,INDEX(Positions!$A$1:$B$9,MATCH('OAK F'!$B2,Positions!$A$1:$A$9,0),2),GameLog!$C:$C,"OAK")</f>
        <v>0</v>
      </c>
      <c r="G2">
        <f>SUMIFS(GameLog!AO:AO,GameLog!$D:$D,'OAK F'!$A2,GameLog!$E:$E,INDEX(Positions!$A$1:$B$9,MATCH('OAK F'!$B2,Positions!$A$1:$A$9,0),2),GameLog!$C:$C,"OAK")</f>
        <v>0</v>
      </c>
      <c r="H2">
        <f>SUMIFS(GameLog!AP:AP,GameLog!$D:$D,'OAK F'!$A2,GameLog!$E:$E,INDEX(Positions!$A$1:$B$9,MATCH('OAK F'!$B2,Positions!$A$1:$A$9,0),2),GameLog!$C:$C,"OAK")</f>
        <v>0</v>
      </c>
      <c r="I2">
        <f>SUMIFS(GameLog!AQ:AQ,GameLog!$D:$D,'OAK F'!$A2,GameLog!$E:$E,INDEX(Positions!$A$1:$B$9,MATCH('OAK F'!$B2,Positions!$A$1:$A$9,0),2),GameLog!$C:$C,"OAK")</f>
        <v>0</v>
      </c>
      <c r="J2">
        <f>SUMIFS(GameLog!AR:AR,GameLog!$D:$D,'OAK F'!$A2,GameLog!$E:$E,INDEX(Positions!$A$1:$B$9,MATCH('OAK F'!$B2,Positions!$A$1:$A$9,0),2),GameLog!$C:$C,"OAK")</f>
        <v>0</v>
      </c>
      <c r="K2">
        <f>SUMIFS(GameLog!AS:AS,GameLog!$D:$D,'OAK F'!$A2,GameLog!$E:$E,INDEX(Positions!$A$1:$B$9,MATCH('OAK F'!$B2,Positions!$A$1:$A$9,0),2),GameLog!$C:$C,"OAK")</f>
        <v>0</v>
      </c>
      <c r="L2">
        <f>SUMIFS(GameLog!AT:AT,GameLog!$D:$D,'OAK F'!$A2,GameLog!$E:$E,INDEX(Positions!$A$1:$B$9,MATCH('OAK F'!$B2,Positions!$A$1:$A$9,0),2),GameLog!$C:$C,"OAK")</f>
        <v>0</v>
      </c>
      <c r="M2">
        <f>SUMIFS(GameLog!AU:AU,GameLog!$D:$D,'OAK F'!$A2,GameLog!$E:$E,INDEX(Positions!$A$1:$B$9,MATCH('OAK F'!$B2,Positions!$A$1:$A$9,0),2),GameLog!$C:$C,"OAK")</f>
        <v>0</v>
      </c>
      <c r="N2">
        <f>SUMIFS(GameLog!AV:AV,GameLog!$D:$D,'OAK F'!$A2,GameLog!$E:$E,INDEX(Positions!$A$1:$B$9,MATCH('OAK F'!$B2,Positions!$A$1:$A$9,0),2),GameLog!$C:$C,"OAK")</f>
        <v>0</v>
      </c>
      <c r="O2" s="8">
        <f>IFERROR((F2+G2)/(F2+G2+H2),0)</f>
        <v>0</v>
      </c>
      <c r="P2" s="18" t="str">
        <f>IF(B2="C",IFERROR(M2/(L2+M2),0),"")</f>
        <v/>
      </c>
      <c r="V2" s="15"/>
      <c r="W2" s="15"/>
      <c r="X2" s="15"/>
    </row>
    <row r="3" spans="1:24">
      <c r="A3" t="s">
        <v>3039</v>
      </c>
      <c r="B3" t="s">
        <v>2443</v>
      </c>
      <c r="C3">
        <f>COUNTIFS(GameLog!D:D,'OAK F'!A3,GameLog!C:C,"OAK",GameLog!E:E,INDEX(Positions!$A$1:$B$9,MATCH('OAK F'!$B3,Positions!$A$1:$A$9,0),2))</f>
        <v>1</v>
      </c>
      <c r="D3">
        <f>SUMIFS(GameLog!F:F,GameLog!$D:$D,'OAK F'!A3,GameLog!$E:$E,INDEX(Positions!$A$1:$B$9,MATCH('OAK F'!$B3,Positions!$A$1:$A$9,0),2),GameLog!$C:$C,"OAK")</f>
        <v>1</v>
      </c>
      <c r="E3" s="12">
        <f>SUMIFS(GameLog!AM:AM,GameLog!$D:$D,'OAK F'!$A3,GameLog!$E:$E,INDEX(Positions!$A$1:$B$9,MATCH('OAK F'!$B3,Positions!$A$1:$A$9,0),2),GameLog!$C:$C,"OAK")</f>
        <v>6</v>
      </c>
      <c r="F3">
        <f>SUMIFS(GameLog!AN:AN,GameLog!$D:$D,'OAK F'!$A3,GameLog!$E:$E,INDEX(Positions!$A$1:$B$9,MATCH('OAK F'!$B3,Positions!$A$1:$A$9,0),2),GameLog!$C:$C,"OAK")</f>
        <v>0</v>
      </c>
      <c r="G3">
        <f>SUMIFS(GameLog!AO:AO,GameLog!$D:$D,'OAK F'!$A3,GameLog!$E:$E,INDEX(Positions!$A$1:$B$9,MATCH('OAK F'!$B3,Positions!$A$1:$A$9,0),2),GameLog!$C:$C,"OAK")</f>
        <v>1</v>
      </c>
      <c r="H3">
        <f>SUMIFS(GameLog!AP:AP,GameLog!$D:$D,'OAK F'!$A3,GameLog!$E:$E,INDEX(Positions!$A$1:$B$9,MATCH('OAK F'!$B3,Positions!$A$1:$A$9,0),2),GameLog!$C:$C,"OAK")</f>
        <v>0</v>
      </c>
      <c r="I3">
        <f>SUMIFS(GameLog!AQ:AQ,GameLog!$D:$D,'OAK F'!$A3,GameLog!$E:$E,INDEX(Positions!$A$1:$B$9,MATCH('OAK F'!$B3,Positions!$A$1:$A$9,0),2),GameLog!$C:$C,"OAK")</f>
        <v>0</v>
      </c>
      <c r="J3">
        <f>SUMIFS(GameLog!AR:AR,GameLog!$D:$D,'OAK F'!$A3,GameLog!$E:$E,INDEX(Positions!$A$1:$B$9,MATCH('OAK F'!$B3,Positions!$A$1:$A$9,0),2),GameLog!$C:$C,"OAK")</f>
        <v>0</v>
      </c>
      <c r="K3">
        <f>SUMIFS(GameLog!AS:AS,GameLog!$D:$D,'OAK F'!$A3,GameLog!$E:$E,INDEX(Positions!$A$1:$B$9,MATCH('OAK F'!$B3,Positions!$A$1:$A$9,0),2),GameLog!$C:$C,"OAK")</f>
        <v>0</v>
      </c>
      <c r="L3">
        <f>SUMIFS(GameLog!AT:AT,GameLog!$D:$D,'OAK F'!$A3,GameLog!$E:$E,INDEX(Positions!$A$1:$B$9,MATCH('OAK F'!$B3,Positions!$A$1:$A$9,0),2),GameLog!$C:$C,"OAK")</f>
        <v>1</v>
      </c>
      <c r="M3">
        <f>SUMIFS(GameLog!AU:AU,GameLog!$D:$D,'OAK F'!$A3,GameLog!$E:$E,INDEX(Positions!$A$1:$B$9,MATCH('OAK F'!$B3,Positions!$A$1:$A$9,0),2),GameLog!$C:$C,"OAK")</f>
        <v>0</v>
      </c>
      <c r="N3">
        <f>SUMIFS(GameLog!AV:AV,GameLog!$D:$D,'OAK F'!$A3,GameLog!$E:$E,INDEX(Positions!$A$1:$B$9,MATCH('OAK F'!$B3,Positions!$A$1:$A$9,0),2),GameLog!$C:$C,"OAK")</f>
        <v>0</v>
      </c>
      <c r="O3" s="8">
        <f t="shared" ref="O3:O56" si="0">IFERROR((F3+G3)/(F3+G3+H3),0)</f>
        <v>1</v>
      </c>
      <c r="P3" s="18" t="str">
        <f t="shared" ref="P3:P56" si="1">IF(B3="C",IFERROR(M3/(L3+M3),0),"")</f>
        <v/>
      </c>
      <c r="V3" s="15"/>
      <c r="W3" s="15"/>
      <c r="X3" s="15"/>
    </row>
    <row r="4" spans="1:24">
      <c r="A4" t="s">
        <v>3040</v>
      </c>
      <c r="B4" t="s">
        <v>2443</v>
      </c>
      <c r="C4">
        <f>COUNTIFS(GameLog!D:D,'OAK F'!A4,GameLog!C:C,"OAK",GameLog!E:E,INDEX(Positions!$A$1:$B$9,MATCH('OAK F'!$B4,Positions!$A$1:$A$9,0),2))</f>
        <v>2</v>
      </c>
      <c r="D4">
        <f>SUMIFS(GameLog!F:F,GameLog!$D:$D,'OAK F'!A4,GameLog!$E:$E,INDEX(Positions!$A$1:$B$9,MATCH('OAK F'!$B4,Positions!$A$1:$A$9,0),2),GameLog!$C:$C,"OAK")</f>
        <v>0</v>
      </c>
      <c r="E4" s="12">
        <f>SUMIFS(GameLog!AM:AM,GameLog!$D:$D,'OAK F'!$A4,GameLog!$E:$E,INDEX(Positions!$A$1:$B$9,MATCH('OAK F'!$B4,Positions!$A$1:$A$9,0),2),GameLog!$C:$C,"OAK")</f>
        <v>2</v>
      </c>
      <c r="F4">
        <f>SUMIFS(GameLog!AN:AN,GameLog!$D:$D,'OAK F'!$A4,GameLog!$E:$E,INDEX(Positions!$A$1:$B$9,MATCH('OAK F'!$B4,Positions!$A$1:$A$9,0),2),GameLog!$C:$C,"OAK")</f>
        <v>1</v>
      </c>
      <c r="G4">
        <f>SUMIFS(GameLog!AO:AO,GameLog!$D:$D,'OAK F'!$A4,GameLog!$E:$E,INDEX(Positions!$A$1:$B$9,MATCH('OAK F'!$B4,Positions!$A$1:$A$9,0),2),GameLog!$C:$C,"OAK")</f>
        <v>0</v>
      </c>
      <c r="H4">
        <f>SUMIFS(GameLog!AP:AP,GameLog!$D:$D,'OAK F'!$A4,GameLog!$E:$E,INDEX(Positions!$A$1:$B$9,MATCH('OAK F'!$B4,Positions!$A$1:$A$9,0),2),GameLog!$C:$C,"OAK")</f>
        <v>0</v>
      </c>
      <c r="I4">
        <f>SUMIFS(GameLog!AQ:AQ,GameLog!$D:$D,'OAK F'!$A4,GameLog!$E:$E,INDEX(Positions!$A$1:$B$9,MATCH('OAK F'!$B4,Positions!$A$1:$A$9,0),2),GameLog!$C:$C,"OAK")</f>
        <v>0</v>
      </c>
      <c r="J4">
        <f>SUMIFS(GameLog!AR:AR,GameLog!$D:$D,'OAK F'!$A4,GameLog!$E:$E,INDEX(Positions!$A$1:$B$9,MATCH('OAK F'!$B4,Positions!$A$1:$A$9,0),2),GameLog!$C:$C,"OAK")</f>
        <v>0</v>
      </c>
      <c r="K4">
        <f>SUMIFS(GameLog!AS:AS,GameLog!$D:$D,'OAK F'!$A4,GameLog!$E:$E,INDEX(Positions!$A$1:$B$9,MATCH('OAK F'!$B4,Positions!$A$1:$A$9,0),2),GameLog!$C:$C,"OAK")</f>
        <v>0</v>
      </c>
      <c r="L4">
        <f>SUMIFS(GameLog!AT:AT,GameLog!$D:$D,'OAK F'!$A4,GameLog!$E:$E,INDEX(Positions!$A$1:$B$9,MATCH('OAK F'!$B4,Positions!$A$1:$A$9,0),2),GameLog!$C:$C,"OAK")</f>
        <v>0</v>
      </c>
      <c r="M4">
        <f>SUMIFS(GameLog!AU:AU,GameLog!$D:$D,'OAK F'!$A4,GameLog!$E:$E,INDEX(Positions!$A$1:$B$9,MATCH('OAK F'!$B4,Positions!$A$1:$A$9,0),2),GameLog!$C:$C,"OAK")</f>
        <v>0</v>
      </c>
      <c r="N4">
        <f>SUMIFS(GameLog!AV:AV,GameLog!$D:$D,'OAK F'!$A4,GameLog!$E:$E,INDEX(Positions!$A$1:$B$9,MATCH('OAK F'!$B4,Positions!$A$1:$A$9,0),2),GameLog!$C:$C,"OAK")</f>
        <v>0</v>
      </c>
      <c r="O4" s="8">
        <f t="shared" si="0"/>
        <v>1</v>
      </c>
      <c r="P4" s="18" t="str">
        <f t="shared" si="1"/>
        <v/>
      </c>
      <c r="V4" s="15"/>
      <c r="W4" s="15"/>
      <c r="X4" s="15"/>
    </row>
    <row r="5" spans="1:24">
      <c r="A5" t="s">
        <v>3041</v>
      </c>
      <c r="B5" t="s">
        <v>2443</v>
      </c>
      <c r="C5">
        <f>COUNTIFS(GameLog!D:D,'OAK F'!A5,GameLog!C:C,"OAK",GameLog!E:E,INDEX(Positions!$A$1:$B$9,MATCH('OAK F'!$B5,Positions!$A$1:$A$9,0),2))</f>
        <v>0</v>
      </c>
      <c r="D5">
        <f>SUMIFS(GameLog!F:F,GameLog!$D:$D,'OAK F'!A5,GameLog!$E:$E,INDEX(Positions!$A$1:$B$9,MATCH('OAK F'!$B5,Positions!$A$1:$A$9,0),2),GameLog!$C:$C,"OAK")</f>
        <v>0</v>
      </c>
      <c r="E5" s="12">
        <f>SUMIFS(GameLog!AM:AM,GameLog!$D:$D,'OAK F'!$A5,GameLog!$E:$E,INDEX(Positions!$A$1:$B$9,MATCH('OAK F'!$B5,Positions!$A$1:$A$9,0),2),GameLog!$C:$C,"OAK")</f>
        <v>0</v>
      </c>
      <c r="F5">
        <f>SUMIFS(GameLog!AN:AN,GameLog!$D:$D,'OAK F'!$A5,GameLog!$E:$E,INDEX(Positions!$A$1:$B$9,MATCH('OAK F'!$B5,Positions!$A$1:$A$9,0),2),GameLog!$C:$C,"OAK")</f>
        <v>0</v>
      </c>
      <c r="G5">
        <f>SUMIFS(GameLog!AO:AO,GameLog!$D:$D,'OAK F'!$A5,GameLog!$E:$E,INDEX(Positions!$A$1:$B$9,MATCH('OAK F'!$B5,Positions!$A$1:$A$9,0),2),GameLog!$C:$C,"OAK")</f>
        <v>0</v>
      </c>
      <c r="H5">
        <f>SUMIFS(GameLog!AP:AP,GameLog!$D:$D,'OAK F'!$A5,GameLog!$E:$E,INDEX(Positions!$A$1:$B$9,MATCH('OAK F'!$B5,Positions!$A$1:$A$9,0),2),GameLog!$C:$C,"OAK")</f>
        <v>0</v>
      </c>
      <c r="I5">
        <f>SUMIFS(GameLog!AQ:AQ,GameLog!$D:$D,'OAK F'!$A5,GameLog!$E:$E,INDEX(Positions!$A$1:$B$9,MATCH('OAK F'!$B5,Positions!$A$1:$A$9,0),2),GameLog!$C:$C,"OAK")</f>
        <v>0</v>
      </c>
      <c r="J5">
        <f>SUMIFS(GameLog!AR:AR,GameLog!$D:$D,'OAK F'!$A5,GameLog!$E:$E,INDEX(Positions!$A$1:$B$9,MATCH('OAK F'!$B5,Positions!$A$1:$A$9,0),2),GameLog!$C:$C,"OAK")</f>
        <v>0</v>
      </c>
      <c r="K5">
        <f>SUMIFS(GameLog!AS:AS,GameLog!$D:$D,'OAK F'!$A5,GameLog!$E:$E,INDEX(Positions!$A$1:$B$9,MATCH('OAK F'!$B5,Positions!$A$1:$A$9,0),2),GameLog!$C:$C,"OAK")</f>
        <v>0</v>
      </c>
      <c r="L5">
        <f>SUMIFS(GameLog!AT:AT,GameLog!$D:$D,'OAK F'!$A5,GameLog!$E:$E,INDEX(Positions!$A$1:$B$9,MATCH('OAK F'!$B5,Positions!$A$1:$A$9,0),2),GameLog!$C:$C,"OAK")</f>
        <v>0</v>
      </c>
      <c r="M5">
        <f>SUMIFS(GameLog!AU:AU,GameLog!$D:$D,'OAK F'!$A5,GameLog!$E:$E,INDEX(Positions!$A$1:$B$9,MATCH('OAK F'!$B5,Positions!$A$1:$A$9,0),2),GameLog!$C:$C,"OAK")</f>
        <v>0</v>
      </c>
      <c r="N5">
        <f>SUMIFS(GameLog!AV:AV,GameLog!$D:$D,'OAK F'!$A5,GameLog!$E:$E,INDEX(Positions!$A$1:$B$9,MATCH('OAK F'!$B5,Positions!$A$1:$A$9,0),2),GameLog!$C:$C,"OAK")</f>
        <v>0</v>
      </c>
      <c r="O5" s="8">
        <f t="shared" si="0"/>
        <v>0</v>
      </c>
      <c r="P5" s="18" t="str">
        <f t="shared" si="1"/>
        <v/>
      </c>
      <c r="V5" s="15"/>
      <c r="W5" s="15"/>
      <c r="X5" s="15"/>
    </row>
    <row r="6" spans="1:24">
      <c r="A6" t="s">
        <v>3035</v>
      </c>
      <c r="B6" t="s">
        <v>2443</v>
      </c>
      <c r="C6">
        <f>COUNTIFS(GameLog!D:D,'OAK F'!A6,GameLog!C:C,"OAK",GameLog!E:E,INDEX(Positions!$A$1:$B$9,MATCH('OAK F'!$B6,Positions!$A$1:$A$9,0),2))</f>
        <v>1</v>
      </c>
      <c r="D6">
        <f>SUMIFS(GameLog!F:F,GameLog!$D:$D,'OAK F'!A6,GameLog!$E:$E,INDEX(Positions!$A$1:$B$9,MATCH('OAK F'!$B6,Positions!$A$1:$A$9,0),2),GameLog!$C:$C,"OAK")</f>
        <v>1</v>
      </c>
      <c r="E6" s="12">
        <f>SUMIFS(GameLog!AM:AM,GameLog!$D:$D,'OAK F'!$A6,GameLog!$E:$E,INDEX(Positions!$A$1:$B$9,MATCH('OAK F'!$B6,Positions!$A$1:$A$9,0),2),GameLog!$C:$C,"OAK")</f>
        <v>3</v>
      </c>
      <c r="F6">
        <f>SUMIFS(GameLog!AN:AN,GameLog!$D:$D,'OAK F'!$A6,GameLog!$E:$E,INDEX(Positions!$A$1:$B$9,MATCH('OAK F'!$B6,Positions!$A$1:$A$9,0),2),GameLog!$C:$C,"OAK")</f>
        <v>0</v>
      </c>
      <c r="G6">
        <f>SUMIFS(GameLog!AO:AO,GameLog!$D:$D,'OAK F'!$A6,GameLog!$E:$E,INDEX(Positions!$A$1:$B$9,MATCH('OAK F'!$B6,Positions!$A$1:$A$9,0),2),GameLog!$C:$C,"OAK")</f>
        <v>0</v>
      </c>
      <c r="H6">
        <f>SUMIFS(GameLog!AP:AP,GameLog!$D:$D,'OAK F'!$A6,GameLog!$E:$E,INDEX(Positions!$A$1:$B$9,MATCH('OAK F'!$B6,Positions!$A$1:$A$9,0),2),GameLog!$C:$C,"OAK")</f>
        <v>0</v>
      </c>
      <c r="I6">
        <f>SUMIFS(GameLog!AQ:AQ,GameLog!$D:$D,'OAK F'!$A6,GameLog!$E:$E,INDEX(Positions!$A$1:$B$9,MATCH('OAK F'!$B6,Positions!$A$1:$A$9,0),2),GameLog!$C:$C,"OAK")</f>
        <v>0</v>
      </c>
      <c r="J6">
        <f>SUMIFS(GameLog!AR:AR,GameLog!$D:$D,'OAK F'!$A6,GameLog!$E:$E,INDEX(Positions!$A$1:$B$9,MATCH('OAK F'!$B6,Positions!$A$1:$A$9,0),2),GameLog!$C:$C,"OAK")</f>
        <v>0</v>
      </c>
      <c r="K6">
        <f>SUMIFS(GameLog!AS:AS,GameLog!$D:$D,'OAK F'!$A6,GameLog!$E:$E,INDEX(Positions!$A$1:$B$9,MATCH('OAK F'!$B6,Positions!$A$1:$A$9,0),2),GameLog!$C:$C,"OAK")</f>
        <v>0</v>
      </c>
      <c r="L6">
        <f>SUMIFS(GameLog!AT:AT,GameLog!$D:$D,'OAK F'!$A6,GameLog!$E:$E,INDEX(Positions!$A$1:$B$9,MATCH('OAK F'!$B6,Positions!$A$1:$A$9,0),2),GameLog!$C:$C,"OAK")</f>
        <v>1</v>
      </c>
      <c r="M6">
        <f>SUMIFS(GameLog!AU:AU,GameLog!$D:$D,'OAK F'!$A6,GameLog!$E:$E,INDEX(Positions!$A$1:$B$9,MATCH('OAK F'!$B6,Positions!$A$1:$A$9,0),2),GameLog!$C:$C,"OAK")</f>
        <v>0</v>
      </c>
      <c r="N6">
        <f>SUMIFS(GameLog!AV:AV,GameLog!$D:$D,'OAK F'!$A6,GameLog!$E:$E,INDEX(Positions!$A$1:$B$9,MATCH('OAK F'!$B6,Positions!$A$1:$A$9,0),2),GameLog!$C:$C,"OAK")</f>
        <v>0</v>
      </c>
      <c r="O6" s="8">
        <f t="shared" si="0"/>
        <v>0</v>
      </c>
      <c r="P6" s="18" t="str">
        <f t="shared" si="1"/>
        <v/>
      </c>
      <c r="V6" s="15"/>
      <c r="W6" s="15"/>
      <c r="X6" s="15"/>
    </row>
    <row r="7" spans="1:24">
      <c r="A7" t="s">
        <v>3034</v>
      </c>
      <c r="B7" t="s">
        <v>2443</v>
      </c>
      <c r="C7">
        <f>COUNTIFS(GameLog!D:D,'OAK F'!A7,GameLog!C:C,"OAK",GameLog!E:E,INDEX(Positions!$A$1:$B$9,MATCH('OAK F'!$B7,Positions!$A$1:$A$9,0),2))</f>
        <v>1</v>
      </c>
      <c r="D7">
        <f>SUMIFS(GameLog!F:F,GameLog!$D:$D,'OAK F'!A7,GameLog!$E:$E,INDEX(Positions!$A$1:$B$9,MATCH('OAK F'!$B7,Positions!$A$1:$A$9,0),2),GameLog!$C:$C,"OAK")</f>
        <v>1</v>
      </c>
      <c r="E7" s="12">
        <f>SUMIFS(GameLog!AM:AM,GameLog!$D:$D,'OAK F'!$A7,GameLog!$E:$E,INDEX(Positions!$A$1:$B$9,MATCH('OAK F'!$B7,Positions!$A$1:$A$9,0),2),GameLog!$C:$C,"OAK")</f>
        <v>4.333333333333333</v>
      </c>
      <c r="F7">
        <f>SUMIFS(GameLog!AN:AN,GameLog!$D:$D,'OAK F'!$A7,GameLog!$E:$E,INDEX(Positions!$A$1:$B$9,MATCH('OAK F'!$B7,Positions!$A$1:$A$9,0),2),GameLog!$C:$C,"OAK")</f>
        <v>0</v>
      </c>
      <c r="G7">
        <f>SUMIFS(GameLog!AO:AO,GameLog!$D:$D,'OAK F'!$A7,GameLog!$E:$E,INDEX(Positions!$A$1:$B$9,MATCH('OAK F'!$B7,Positions!$A$1:$A$9,0),2),GameLog!$C:$C,"OAK")</f>
        <v>2</v>
      </c>
      <c r="H7">
        <f>SUMIFS(GameLog!AP:AP,GameLog!$D:$D,'OAK F'!$A7,GameLog!$E:$E,INDEX(Positions!$A$1:$B$9,MATCH('OAK F'!$B7,Positions!$A$1:$A$9,0),2),GameLog!$C:$C,"OAK")</f>
        <v>0</v>
      </c>
      <c r="I7">
        <f>SUMIFS(GameLog!AQ:AQ,GameLog!$D:$D,'OAK F'!$A7,GameLog!$E:$E,INDEX(Positions!$A$1:$B$9,MATCH('OAK F'!$B7,Positions!$A$1:$A$9,0),2),GameLog!$C:$C,"OAK")</f>
        <v>0</v>
      </c>
      <c r="J7">
        <f>SUMIFS(GameLog!AR:AR,GameLog!$D:$D,'OAK F'!$A7,GameLog!$E:$E,INDEX(Positions!$A$1:$B$9,MATCH('OAK F'!$B7,Positions!$A$1:$A$9,0),2),GameLog!$C:$C,"OAK")</f>
        <v>0</v>
      </c>
      <c r="K7">
        <f>SUMIFS(GameLog!AS:AS,GameLog!$D:$D,'OAK F'!$A7,GameLog!$E:$E,INDEX(Positions!$A$1:$B$9,MATCH('OAK F'!$B7,Positions!$A$1:$A$9,0),2),GameLog!$C:$C,"OAK")</f>
        <v>0</v>
      </c>
      <c r="L7">
        <f>SUMIFS(GameLog!AT:AT,GameLog!$D:$D,'OAK F'!$A7,GameLog!$E:$E,INDEX(Positions!$A$1:$B$9,MATCH('OAK F'!$B7,Positions!$A$1:$A$9,0),2),GameLog!$C:$C,"OAK")</f>
        <v>0</v>
      </c>
      <c r="M7">
        <f>SUMIFS(GameLog!AU:AU,GameLog!$D:$D,'OAK F'!$A7,GameLog!$E:$E,INDEX(Positions!$A$1:$B$9,MATCH('OAK F'!$B7,Positions!$A$1:$A$9,0),2),GameLog!$C:$C,"OAK")</f>
        <v>0</v>
      </c>
      <c r="N7">
        <f>SUMIFS(GameLog!AV:AV,GameLog!$D:$D,'OAK F'!$A7,GameLog!$E:$E,INDEX(Positions!$A$1:$B$9,MATCH('OAK F'!$B7,Positions!$A$1:$A$9,0),2),GameLog!$C:$C,"OAK")</f>
        <v>0</v>
      </c>
      <c r="O7" s="8">
        <f t="shared" si="0"/>
        <v>1</v>
      </c>
      <c r="P7" s="18" t="str">
        <f t="shared" si="1"/>
        <v/>
      </c>
      <c r="V7" s="15"/>
      <c r="W7" s="15"/>
      <c r="X7" s="15"/>
    </row>
    <row r="8" spans="1:24">
      <c r="A8" t="s">
        <v>3036</v>
      </c>
      <c r="B8" t="s">
        <v>2443</v>
      </c>
      <c r="C8">
        <f>COUNTIFS(GameLog!D:D,'OAK F'!A8,GameLog!C:C,"OAK",GameLog!E:E,INDEX(Positions!$A$1:$B$9,MATCH('OAK F'!$B8,Positions!$A$1:$A$9,0),2))</f>
        <v>0</v>
      </c>
      <c r="D8">
        <f>SUMIFS(GameLog!F:F,GameLog!$D:$D,'OAK F'!A8,GameLog!$E:$E,INDEX(Positions!$A$1:$B$9,MATCH('OAK F'!$B8,Positions!$A$1:$A$9,0),2),GameLog!$C:$C,"OAK")</f>
        <v>0</v>
      </c>
      <c r="E8" s="12">
        <f>SUMIFS(GameLog!AM:AM,GameLog!$D:$D,'OAK F'!$A8,GameLog!$E:$E,INDEX(Positions!$A$1:$B$9,MATCH('OAK F'!$B8,Positions!$A$1:$A$9,0),2),GameLog!$C:$C,"OAK")</f>
        <v>0</v>
      </c>
      <c r="F8">
        <f>SUMIFS(GameLog!AN:AN,GameLog!$D:$D,'OAK F'!$A8,GameLog!$E:$E,INDEX(Positions!$A$1:$B$9,MATCH('OAK F'!$B8,Positions!$A$1:$A$9,0),2),GameLog!$C:$C,"OAK")</f>
        <v>0</v>
      </c>
      <c r="G8">
        <f>SUMIFS(GameLog!AO:AO,GameLog!$D:$D,'OAK F'!$A8,GameLog!$E:$E,INDEX(Positions!$A$1:$B$9,MATCH('OAK F'!$B8,Positions!$A$1:$A$9,0),2),GameLog!$C:$C,"OAK")</f>
        <v>0</v>
      </c>
      <c r="H8">
        <f>SUMIFS(GameLog!AP:AP,GameLog!$D:$D,'OAK F'!$A8,GameLog!$E:$E,INDEX(Positions!$A$1:$B$9,MATCH('OAK F'!$B8,Positions!$A$1:$A$9,0),2),GameLog!$C:$C,"OAK")</f>
        <v>0</v>
      </c>
      <c r="I8">
        <f>SUMIFS(GameLog!AQ:AQ,GameLog!$D:$D,'OAK F'!$A8,GameLog!$E:$E,INDEX(Positions!$A$1:$B$9,MATCH('OAK F'!$B8,Positions!$A$1:$A$9,0),2),GameLog!$C:$C,"OAK")</f>
        <v>0</v>
      </c>
      <c r="J8">
        <f>SUMIFS(GameLog!AR:AR,GameLog!$D:$D,'OAK F'!$A8,GameLog!$E:$E,INDEX(Positions!$A$1:$B$9,MATCH('OAK F'!$B8,Positions!$A$1:$A$9,0),2),GameLog!$C:$C,"OAK")</f>
        <v>0</v>
      </c>
      <c r="K8">
        <f>SUMIFS(GameLog!AS:AS,GameLog!$D:$D,'OAK F'!$A8,GameLog!$E:$E,INDEX(Positions!$A$1:$B$9,MATCH('OAK F'!$B8,Positions!$A$1:$A$9,0),2),GameLog!$C:$C,"OAK")</f>
        <v>0</v>
      </c>
      <c r="L8">
        <f>SUMIFS(GameLog!AT:AT,GameLog!$D:$D,'OAK F'!$A8,GameLog!$E:$E,INDEX(Positions!$A$1:$B$9,MATCH('OAK F'!$B8,Positions!$A$1:$A$9,0),2),GameLog!$C:$C,"OAK")</f>
        <v>0</v>
      </c>
      <c r="M8">
        <f>SUMIFS(GameLog!AU:AU,GameLog!$D:$D,'OAK F'!$A8,GameLog!$E:$E,INDEX(Positions!$A$1:$B$9,MATCH('OAK F'!$B8,Positions!$A$1:$A$9,0),2),GameLog!$C:$C,"OAK")</f>
        <v>0</v>
      </c>
      <c r="N8">
        <f>SUMIFS(GameLog!AV:AV,GameLog!$D:$D,'OAK F'!$A8,GameLog!$E:$E,INDEX(Positions!$A$1:$B$9,MATCH('OAK F'!$B8,Positions!$A$1:$A$9,0),2),GameLog!$C:$C,"OAK")</f>
        <v>0</v>
      </c>
      <c r="O8" s="8">
        <f t="shared" si="0"/>
        <v>0</v>
      </c>
      <c r="P8" s="18" t="str">
        <f t="shared" si="1"/>
        <v/>
      </c>
      <c r="V8" s="15"/>
      <c r="W8" s="15"/>
      <c r="X8" s="15"/>
    </row>
    <row r="9" spans="1:24">
      <c r="A9" t="s">
        <v>3053</v>
      </c>
      <c r="B9" t="s">
        <v>2443</v>
      </c>
      <c r="C9">
        <f>COUNTIFS(GameLog!D:D,'OAK F'!A9,GameLog!C:C,"OAK",GameLog!E:E,INDEX(Positions!$A$1:$B$9,MATCH('OAK F'!$B9,Positions!$A$1:$A$9,0),2))</f>
        <v>0</v>
      </c>
      <c r="D9">
        <f>SUMIFS(GameLog!F:F,GameLog!$D:$D,'OAK F'!A9,GameLog!$E:$E,INDEX(Positions!$A$1:$B$9,MATCH('OAK F'!$B9,Positions!$A$1:$A$9,0),2),GameLog!$C:$C,"OAK")</f>
        <v>0</v>
      </c>
      <c r="E9" s="12">
        <f>SUMIFS(GameLog!AM:AM,GameLog!$D:$D,'OAK F'!$A9,GameLog!$E:$E,INDEX(Positions!$A$1:$B$9,MATCH('OAK F'!$B9,Positions!$A$1:$A$9,0),2),GameLog!$C:$C,"OAK")</f>
        <v>0</v>
      </c>
      <c r="F9">
        <f>SUMIFS(GameLog!AN:AN,GameLog!$D:$D,'OAK F'!$A9,GameLog!$E:$E,INDEX(Positions!$A$1:$B$9,MATCH('OAK F'!$B9,Positions!$A$1:$A$9,0),2),GameLog!$C:$C,"OAK")</f>
        <v>0</v>
      </c>
      <c r="G9">
        <f>SUMIFS(GameLog!AO:AO,GameLog!$D:$D,'OAK F'!$A9,GameLog!$E:$E,INDEX(Positions!$A$1:$B$9,MATCH('OAK F'!$B9,Positions!$A$1:$A$9,0),2),GameLog!$C:$C,"OAK")</f>
        <v>0</v>
      </c>
      <c r="H9">
        <f>SUMIFS(GameLog!AP:AP,GameLog!$D:$D,'OAK F'!$A9,GameLog!$E:$E,INDEX(Positions!$A$1:$B$9,MATCH('OAK F'!$B9,Positions!$A$1:$A$9,0),2),GameLog!$C:$C,"OAK")</f>
        <v>0</v>
      </c>
      <c r="I9">
        <f>SUMIFS(GameLog!AQ:AQ,GameLog!$D:$D,'OAK F'!$A9,GameLog!$E:$E,INDEX(Positions!$A$1:$B$9,MATCH('OAK F'!$B9,Positions!$A$1:$A$9,0),2),GameLog!$C:$C,"OAK")</f>
        <v>0</v>
      </c>
      <c r="J9">
        <f>SUMIFS(GameLog!AR:AR,GameLog!$D:$D,'OAK F'!$A9,GameLog!$E:$E,INDEX(Positions!$A$1:$B$9,MATCH('OAK F'!$B9,Positions!$A$1:$A$9,0),2),GameLog!$C:$C,"OAK")</f>
        <v>0</v>
      </c>
      <c r="K9">
        <f>SUMIFS(GameLog!AS:AS,GameLog!$D:$D,'OAK F'!$A9,GameLog!$E:$E,INDEX(Positions!$A$1:$B$9,MATCH('OAK F'!$B9,Positions!$A$1:$A$9,0),2),GameLog!$C:$C,"OAK")</f>
        <v>0</v>
      </c>
      <c r="L9">
        <f>SUMIFS(GameLog!AT:AT,GameLog!$D:$D,'OAK F'!$A9,GameLog!$E:$E,INDEX(Positions!$A$1:$B$9,MATCH('OAK F'!$B9,Positions!$A$1:$A$9,0),2),GameLog!$C:$C,"OAK")</f>
        <v>0</v>
      </c>
      <c r="M9">
        <f>SUMIFS(GameLog!AU:AU,GameLog!$D:$D,'OAK F'!$A9,GameLog!$E:$E,INDEX(Positions!$A$1:$B$9,MATCH('OAK F'!$B9,Positions!$A$1:$A$9,0),2),GameLog!$C:$C,"OAK")</f>
        <v>0</v>
      </c>
      <c r="N9">
        <f>SUMIFS(GameLog!AV:AV,GameLog!$D:$D,'OAK F'!$A9,GameLog!$E:$E,INDEX(Positions!$A$1:$B$9,MATCH('OAK F'!$B9,Positions!$A$1:$A$9,0),2),GameLog!$C:$C,"OAK")</f>
        <v>0</v>
      </c>
      <c r="O9" s="8">
        <f t="shared" si="0"/>
        <v>0</v>
      </c>
      <c r="P9" s="18" t="str">
        <f t="shared" si="1"/>
        <v/>
      </c>
      <c r="V9" s="15"/>
      <c r="W9" s="15"/>
      <c r="X9" s="15"/>
    </row>
    <row r="10" spans="1:24">
      <c r="A10" t="s">
        <v>3042</v>
      </c>
      <c r="B10" t="s">
        <v>2443</v>
      </c>
      <c r="C10">
        <f>COUNTIFS(GameLog!D:D,'OAK F'!A10,GameLog!C:C,"OAK",GameLog!E:E,INDEX(Positions!$A$1:$B$9,MATCH('OAK F'!$B10,Positions!$A$1:$A$9,0),2))</f>
        <v>0</v>
      </c>
      <c r="D10">
        <f>SUMIFS(GameLog!F:F,GameLog!$D:$D,'OAK F'!A10,GameLog!$E:$E,INDEX(Positions!$A$1:$B$9,MATCH('OAK F'!$B10,Positions!$A$1:$A$9,0),2),GameLog!$C:$C,"OAK")</f>
        <v>0</v>
      </c>
      <c r="E10" s="12">
        <f>SUMIFS(GameLog!AM:AM,GameLog!$D:$D,'OAK F'!$A10,GameLog!$E:$E,INDEX(Positions!$A$1:$B$9,MATCH('OAK F'!$B10,Positions!$A$1:$A$9,0),2),GameLog!$C:$C,"OAK")</f>
        <v>0</v>
      </c>
      <c r="F10">
        <f>SUMIFS(GameLog!AN:AN,GameLog!$D:$D,'OAK F'!$A10,GameLog!$E:$E,INDEX(Positions!$A$1:$B$9,MATCH('OAK F'!$B10,Positions!$A$1:$A$9,0),2),GameLog!$C:$C,"OAK")</f>
        <v>0</v>
      </c>
      <c r="G10">
        <f>SUMIFS(GameLog!AO:AO,GameLog!$D:$D,'OAK F'!$A10,GameLog!$E:$E,INDEX(Positions!$A$1:$B$9,MATCH('OAK F'!$B10,Positions!$A$1:$A$9,0),2),GameLog!$C:$C,"OAK")</f>
        <v>0</v>
      </c>
      <c r="H10">
        <f>SUMIFS(GameLog!AP:AP,GameLog!$D:$D,'OAK F'!$A10,GameLog!$E:$E,INDEX(Positions!$A$1:$B$9,MATCH('OAK F'!$B10,Positions!$A$1:$A$9,0),2),GameLog!$C:$C,"OAK")</f>
        <v>0</v>
      </c>
      <c r="I10">
        <f>SUMIFS(GameLog!AQ:AQ,GameLog!$D:$D,'OAK F'!$A10,GameLog!$E:$E,INDEX(Positions!$A$1:$B$9,MATCH('OAK F'!$B10,Positions!$A$1:$A$9,0),2),GameLog!$C:$C,"OAK")</f>
        <v>0</v>
      </c>
      <c r="J10">
        <f>SUMIFS(GameLog!AR:AR,GameLog!$D:$D,'OAK F'!$A10,GameLog!$E:$E,INDEX(Positions!$A$1:$B$9,MATCH('OAK F'!$B10,Positions!$A$1:$A$9,0),2),GameLog!$C:$C,"OAK")</f>
        <v>0</v>
      </c>
      <c r="K10">
        <f>SUMIFS(GameLog!AS:AS,GameLog!$D:$D,'OAK F'!$A10,GameLog!$E:$E,INDEX(Positions!$A$1:$B$9,MATCH('OAK F'!$B10,Positions!$A$1:$A$9,0),2),GameLog!$C:$C,"OAK")</f>
        <v>0</v>
      </c>
      <c r="L10">
        <f>SUMIFS(GameLog!AT:AT,GameLog!$D:$D,'OAK F'!$A10,GameLog!$E:$E,INDEX(Positions!$A$1:$B$9,MATCH('OAK F'!$B10,Positions!$A$1:$A$9,0),2),GameLog!$C:$C,"OAK")</f>
        <v>0</v>
      </c>
      <c r="M10">
        <f>SUMIFS(GameLog!AU:AU,GameLog!$D:$D,'OAK F'!$A10,GameLog!$E:$E,INDEX(Positions!$A$1:$B$9,MATCH('OAK F'!$B10,Positions!$A$1:$A$9,0),2),GameLog!$C:$C,"OAK")</f>
        <v>0</v>
      </c>
      <c r="N10">
        <f>SUMIFS(GameLog!AV:AV,GameLog!$D:$D,'OAK F'!$A10,GameLog!$E:$E,INDEX(Positions!$A$1:$B$9,MATCH('OAK F'!$B10,Positions!$A$1:$A$9,0),2),GameLog!$C:$C,"OAK")</f>
        <v>0</v>
      </c>
      <c r="O10" s="8">
        <f t="shared" si="0"/>
        <v>0</v>
      </c>
      <c r="P10" s="18" t="str">
        <f t="shared" si="1"/>
        <v/>
      </c>
      <c r="V10" s="15"/>
      <c r="W10" s="15"/>
      <c r="X10" s="15"/>
    </row>
    <row r="11" spans="1:24">
      <c r="A11" t="s">
        <v>3043</v>
      </c>
      <c r="B11" t="s">
        <v>2443</v>
      </c>
      <c r="C11">
        <f>COUNTIFS(GameLog!D:D,'OAK F'!A11,GameLog!C:C,"OAK",GameLog!E:E,INDEX(Positions!$A$1:$B$9,MATCH('OAK F'!$B11,Positions!$A$1:$A$9,0),2))</f>
        <v>1</v>
      </c>
      <c r="D11">
        <f>SUMIFS(GameLog!F:F,GameLog!$D:$D,'OAK F'!A11,GameLog!$E:$E,INDEX(Positions!$A$1:$B$9,MATCH('OAK F'!$B11,Positions!$A$1:$A$9,0),2),GameLog!$C:$C,"OAK")</f>
        <v>0</v>
      </c>
      <c r="E11" s="12">
        <f>SUMIFS(GameLog!AM:AM,GameLog!$D:$D,'OAK F'!$A11,GameLog!$E:$E,INDEX(Positions!$A$1:$B$9,MATCH('OAK F'!$B11,Positions!$A$1:$A$9,0),2),GameLog!$C:$C,"OAK")</f>
        <v>1.3333333333333333</v>
      </c>
      <c r="F11">
        <f>SUMIFS(GameLog!AN:AN,GameLog!$D:$D,'OAK F'!$A11,GameLog!$E:$E,INDEX(Positions!$A$1:$B$9,MATCH('OAK F'!$B11,Positions!$A$1:$A$9,0),2),GameLog!$C:$C,"OAK")</f>
        <v>0</v>
      </c>
      <c r="G11">
        <f>SUMIFS(GameLog!AO:AO,GameLog!$D:$D,'OAK F'!$A11,GameLog!$E:$E,INDEX(Positions!$A$1:$B$9,MATCH('OAK F'!$B11,Positions!$A$1:$A$9,0),2),GameLog!$C:$C,"OAK")</f>
        <v>0</v>
      </c>
      <c r="H11">
        <f>SUMIFS(GameLog!AP:AP,GameLog!$D:$D,'OAK F'!$A11,GameLog!$E:$E,INDEX(Positions!$A$1:$B$9,MATCH('OAK F'!$B11,Positions!$A$1:$A$9,0),2),GameLog!$C:$C,"OAK")</f>
        <v>0</v>
      </c>
      <c r="I11">
        <f>SUMIFS(GameLog!AQ:AQ,GameLog!$D:$D,'OAK F'!$A11,GameLog!$E:$E,INDEX(Positions!$A$1:$B$9,MATCH('OAK F'!$B11,Positions!$A$1:$A$9,0),2),GameLog!$C:$C,"OAK")</f>
        <v>0</v>
      </c>
      <c r="J11">
        <f>SUMIFS(GameLog!AR:AR,GameLog!$D:$D,'OAK F'!$A11,GameLog!$E:$E,INDEX(Positions!$A$1:$B$9,MATCH('OAK F'!$B11,Positions!$A$1:$A$9,0),2),GameLog!$C:$C,"OAK")</f>
        <v>0</v>
      </c>
      <c r="K11">
        <f>SUMIFS(GameLog!AS:AS,GameLog!$D:$D,'OAK F'!$A11,GameLog!$E:$E,INDEX(Positions!$A$1:$B$9,MATCH('OAK F'!$B11,Positions!$A$1:$A$9,0),2),GameLog!$C:$C,"OAK")</f>
        <v>0</v>
      </c>
      <c r="L11">
        <f>SUMIFS(GameLog!AT:AT,GameLog!$D:$D,'OAK F'!$A11,GameLog!$E:$E,INDEX(Positions!$A$1:$B$9,MATCH('OAK F'!$B11,Positions!$A$1:$A$9,0),2),GameLog!$C:$C,"OAK")</f>
        <v>0</v>
      </c>
      <c r="M11">
        <f>SUMIFS(GameLog!AU:AU,GameLog!$D:$D,'OAK F'!$A11,GameLog!$E:$E,INDEX(Positions!$A$1:$B$9,MATCH('OAK F'!$B11,Positions!$A$1:$A$9,0),2),GameLog!$C:$C,"OAK")</f>
        <v>0</v>
      </c>
      <c r="N11">
        <f>SUMIFS(GameLog!AV:AV,GameLog!$D:$D,'OAK F'!$A11,GameLog!$E:$E,INDEX(Positions!$A$1:$B$9,MATCH('OAK F'!$B11,Positions!$A$1:$A$9,0),2),GameLog!$C:$C,"OAK")</f>
        <v>0</v>
      </c>
      <c r="O11" s="8">
        <f t="shared" si="0"/>
        <v>0</v>
      </c>
      <c r="P11" s="18" t="str">
        <f t="shared" si="1"/>
        <v/>
      </c>
      <c r="V11" s="15"/>
      <c r="W11" s="15"/>
      <c r="X11" s="15"/>
    </row>
    <row r="12" spans="1:24">
      <c r="A12" t="s">
        <v>3044</v>
      </c>
      <c r="B12" t="s">
        <v>2443</v>
      </c>
      <c r="C12">
        <f>COUNTIFS(GameLog!D:D,'OAK F'!A12,GameLog!C:C,"OAK",GameLog!E:E,INDEX(Positions!$A$1:$B$9,MATCH('OAK F'!$B12,Positions!$A$1:$A$9,0),2))</f>
        <v>0</v>
      </c>
      <c r="D12">
        <f>SUMIFS(GameLog!F:F,GameLog!$D:$D,'OAK F'!A12,GameLog!$E:$E,INDEX(Positions!$A$1:$B$9,MATCH('OAK F'!$B12,Positions!$A$1:$A$9,0),2),GameLog!$C:$C,"OAK")</f>
        <v>0</v>
      </c>
      <c r="E12" s="12">
        <f>SUMIFS(GameLog!AM:AM,GameLog!$D:$D,'OAK F'!$A12,GameLog!$E:$E,INDEX(Positions!$A$1:$B$9,MATCH('OAK F'!$B12,Positions!$A$1:$A$9,0),2),GameLog!$C:$C,"OAK")</f>
        <v>0</v>
      </c>
      <c r="F12">
        <f>SUMIFS(GameLog!AN:AN,GameLog!$D:$D,'OAK F'!$A12,GameLog!$E:$E,INDEX(Positions!$A$1:$B$9,MATCH('OAK F'!$B12,Positions!$A$1:$A$9,0),2),GameLog!$C:$C,"OAK")</f>
        <v>0</v>
      </c>
      <c r="G12">
        <f>SUMIFS(GameLog!AO:AO,GameLog!$D:$D,'OAK F'!$A12,GameLog!$E:$E,INDEX(Positions!$A$1:$B$9,MATCH('OAK F'!$B12,Positions!$A$1:$A$9,0),2),GameLog!$C:$C,"OAK")</f>
        <v>0</v>
      </c>
      <c r="H12">
        <f>SUMIFS(GameLog!AP:AP,GameLog!$D:$D,'OAK F'!$A12,GameLog!$E:$E,INDEX(Positions!$A$1:$B$9,MATCH('OAK F'!$B12,Positions!$A$1:$A$9,0),2),GameLog!$C:$C,"OAK")</f>
        <v>0</v>
      </c>
      <c r="I12">
        <f>SUMIFS(GameLog!AQ:AQ,GameLog!$D:$D,'OAK F'!$A12,GameLog!$E:$E,INDEX(Positions!$A$1:$B$9,MATCH('OAK F'!$B12,Positions!$A$1:$A$9,0),2),GameLog!$C:$C,"OAK")</f>
        <v>0</v>
      </c>
      <c r="J12">
        <f>SUMIFS(GameLog!AR:AR,GameLog!$D:$D,'OAK F'!$A12,GameLog!$E:$E,INDEX(Positions!$A$1:$B$9,MATCH('OAK F'!$B12,Positions!$A$1:$A$9,0),2),GameLog!$C:$C,"OAK")</f>
        <v>0</v>
      </c>
      <c r="K12">
        <f>SUMIFS(GameLog!AS:AS,GameLog!$D:$D,'OAK F'!$A12,GameLog!$E:$E,INDEX(Positions!$A$1:$B$9,MATCH('OAK F'!$B12,Positions!$A$1:$A$9,0),2),GameLog!$C:$C,"OAK")</f>
        <v>0</v>
      </c>
      <c r="L12">
        <f>SUMIFS(GameLog!AT:AT,GameLog!$D:$D,'OAK F'!$A12,GameLog!$E:$E,INDEX(Positions!$A$1:$B$9,MATCH('OAK F'!$B12,Positions!$A$1:$A$9,0),2),GameLog!$C:$C,"OAK")</f>
        <v>0</v>
      </c>
      <c r="M12">
        <f>SUMIFS(GameLog!AU:AU,GameLog!$D:$D,'OAK F'!$A12,GameLog!$E:$E,INDEX(Positions!$A$1:$B$9,MATCH('OAK F'!$B12,Positions!$A$1:$A$9,0),2),GameLog!$C:$C,"OAK")</f>
        <v>0</v>
      </c>
      <c r="N12">
        <f>SUMIFS(GameLog!AV:AV,GameLog!$D:$D,'OAK F'!$A12,GameLog!$E:$E,INDEX(Positions!$A$1:$B$9,MATCH('OAK F'!$B12,Positions!$A$1:$A$9,0),2),GameLog!$C:$C,"OAK")</f>
        <v>0</v>
      </c>
      <c r="O12" s="8">
        <f t="shared" si="0"/>
        <v>0</v>
      </c>
      <c r="P12" s="18" t="str">
        <f t="shared" si="1"/>
        <v/>
      </c>
      <c r="V12" s="15"/>
      <c r="W12" s="15"/>
      <c r="X12" s="15"/>
    </row>
    <row r="13" spans="1:24">
      <c r="A13" t="s">
        <v>3045</v>
      </c>
      <c r="B13" t="s">
        <v>2443</v>
      </c>
      <c r="C13">
        <f>COUNTIFS(GameLog!D:D,'OAK F'!A13,GameLog!C:C,"OAK",GameLog!E:E,INDEX(Positions!$A$1:$B$9,MATCH('OAK F'!$B13,Positions!$A$1:$A$9,0),2))</f>
        <v>0</v>
      </c>
      <c r="D13">
        <f>SUMIFS(GameLog!F:F,GameLog!$D:$D,'OAK F'!A13,GameLog!$E:$E,INDEX(Positions!$A$1:$B$9,MATCH('OAK F'!$B13,Positions!$A$1:$A$9,0),2),GameLog!$C:$C,"OAK")</f>
        <v>0</v>
      </c>
      <c r="E13" s="12">
        <f>SUMIFS(GameLog!AM:AM,GameLog!$D:$D,'OAK F'!$A13,GameLog!$E:$E,INDEX(Positions!$A$1:$B$9,MATCH('OAK F'!$B13,Positions!$A$1:$A$9,0),2),GameLog!$C:$C,"OAK")</f>
        <v>0</v>
      </c>
      <c r="F13">
        <f>SUMIFS(GameLog!AN:AN,GameLog!$D:$D,'OAK F'!$A13,GameLog!$E:$E,INDEX(Positions!$A$1:$B$9,MATCH('OAK F'!$B13,Positions!$A$1:$A$9,0),2),GameLog!$C:$C,"OAK")</f>
        <v>0</v>
      </c>
      <c r="G13">
        <f>SUMIFS(GameLog!AO:AO,GameLog!$D:$D,'OAK F'!$A13,GameLog!$E:$E,INDEX(Positions!$A$1:$B$9,MATCH('OAK F'!$B13,Positions!$A$1:$A$9,0),2),GameLog!$C:$C,"OAK")</f>
        <v>0</v>
      </c>
      <c r="H13">
        <f>SUMIFS(GameLog!AP:AP,GameLog!$D:$D,'OAK F'!$A13,GameLog!$E:$E,INDEX(Positions!$A$1:$B$9,MATCH('OAK F'!$B13,Positions!$A$1:$A$9,0),2),GameLog!$C:$C,"OAK")</f>
        <v>0</v>
      </c>
      <c r="I13">
        <f>SUMIFS(GameLog!AQ:AQ,GameLog!$D:$D,'OAK F'!$A13,GameLog!$E:$E,INDEX(Positions!$A$1:$B$9,MATCH('OAK F'!$B13,Positions!$A$1:$A$9,0),2),GameLog!$C:$C,"OAK")</f>
        <v>0</v>
      </c>
      <c r="J13">
        <f>SUMIFS(GameLog!AR:AR,GameLog!$D:$D,'OAK F'!$A13,GameLog!$E:$E,INDEX(Positions!$A$1:$B$9,MATCH('OAK F'!$B13,Positions!$A$1:$A$9,0),2),GameLog!$C:$C,"OAK")</f>
        <v>0</v>
      </c>
      <c r="K13">
        <f>SUMIFS(GameLog!AS:AS,GameLog!$D:$D,'OAK F'!$A13,GameLog!$E:$E,INDEX(Positions!$A$1:$B$9,MATCH('OAK F'!$B13,Positions!$A$1:$A$9,0),2),GameLog!$C:$C,"OAK")</f>
        <v>0</v>
      </c>
      <c r="L13">
        <f>SUMIFS(GameLog!AT:AT,GameLog!$D:$D,'OAK F'!$A13,GameLog!$E:$E,INDEX(Positions!$A$1:$B$9,MATCH('OAK F'!$B13,Positions!$A$1:$A$9,0),2),GameLog!$C:$C,"OAK")</f>
        <v>0</v>
      </c>
      <c r="M13">
        <f>SUMIFS(GameLog!AU:AU,GameLog!$D:$D,'OAK F'!$A13,GameLog!$E:$E,INDEX(Positions!$A$1:$B$9,MATCH('OAK F'!$B13,Positions!$A$1:$A$9,0),2),GameLog!$C:$C,"OAK")</f>
        <v>0</v>
      </c>
      <c r="N13">
        <f>SUMIFS(GameLog!AV:AV,GameLog!$D:$D,'OAK F'!$A13,GameLog!$E:$E,INDEX(Positions!$A$1:$B$9,MATCH('OAK F'!$B13,Positions!$A$1:$A$9,0),2),GameLog!$C:$C,"OAK")</f>
        <v>0</v>
      </c>
      <c r="O13" s="8">
        <f t="shared" si="0"/>
        <v>0</v>
      </c>
      <c r="P13" s="18" t="str">
        <f t="shared" si="1"/>
        <v/>
      </c>
      <c r="V13" s="15"/>
      <c r="W13" s="15"/>
      <c r="X13" s="15"/>
    </row>
    <row r="14" spans="1:24">
      <c r="A14" t="s">
        <v>3046</v>
      </c>
      <c r="B14" t="s">
        <v>2443</v>
      </c>
      <c r="C14">
        <f>COUNTIFS(GameLog!D:D,'OAK F'!A14,GameLog!C:C,"OAK",GameLog!E:E,INDEX(Positions!$A$1:$B$9,MATCH('OAK F'!$B14,Positions!$A$1:$A$9,0),2))</f>
        <v>0</v>
      </c>
      <c r="D14">
        <f>SUMIFS(GameLog!F:F,GameLog!$D:$D,'OAK F'!A14,GameLog!$E:$E,INDEX(Positions!$A$1:$B$9,MATCH('OAK F'!$B14,Positions!$A$1:$A$9,0),2),GameLog!$C:$C,"OAK")</f>
        <v>0</v>
      </c>
      <c r="E14" s="12">
        <f>SUMIFS(GameLog!AM:AM,GameLog!$D:$D,'OAK F'!$A14,GameLog!$E:$E,INDEX(Positions!$A$1:$B$9,MATCH('OAK F'!$B14,Positions!$A$1:$A$9,0),2),GameLog!$C:$C,"OAK")</f>
        <v>0</v>
      </c>
      <c r="F14">
        <f>SUMIFS(GameLog!AN:AN,GameLog!$D:$D,'OAK F'!$A14,GameLog!$E:$E,INDEX(Positions!$A$1:$B$9,MATCH('OAK F'!$B14,Positions!$A$1:$A$9,0),2),GameLog!$C:$C,"OAK")</f>
        <v>0</v>
      </c>
      <c r="G14">
        <f>SUMIFS(GameLog!AO:AO,GameLog!$D:$D,'OAK F'!$A14,GameLog!$E:$E,INDEX(Positions!$A$1:$B$9,MATCH('OAK F'!$B14,Positions!$A$1:$A$9,0),2),GameLog!$C:$C,"OAK")</f>
        <v>0</v>
      </c>
      <c r="H14">
        <f>SUMIFS(GameLog!AP:AP,GameLog!$D:$D,'OAK F'!$A14,GameLog!$E:$E,INDEX(Positions!$A$1:$B$9,MATCH('OAK F'!$B14,Positions!$A$1:$A$9,0),2),GameLog!$C:$C,"OAK")</f>
        <v>0</v>
      </c>
      <c r="I14">
        <f>SUMIFS(GameLog!AQ:AQ,GameLog!$D:$D,'OAK F'!$A14,GameLog!$E:$E,INDEX(Positions!$A$1:$B$9,MATCH('OAK F'!$B14,Positions!$A$1:$A$9,0),2),GameLog!$C:$C,"OAK")</f>
        <v>0</v>
      </c>
      <c r="J14">
        <f>SUMIFS(GameLog!AR:AR,GameLog!$D:$D,'OAK F'!$A14,GameLog!$E:$E,INDEX(Positions!$A$1:$B$9,MATCH('OAK F'!$B14,Positions!$A$1:$A$9,0),2),GameLog!$C:$C,"OAK")</f>
        <v>0</v>
      </c>
      <c r="K14">
        <f>SUMIFS(GameLog!AS:AS,GameLog!$D:$D,'OAK F'!$A14,GameLog!$E:$E,INDEX(Positions!$A$1:$B$9,MATCH('OAK F'!$B14,Positions!$A$1:$A$9,0),2),GameLog!$C:$C,"OAK")</f>
        <v>0</v>
      </c>
      <c r="L14">
        <f>SUMIFS(GameLog!AT:AT,GameLog!$D:$D,'OAK F'!$A14,GameLog!$E:$E,INDEX(Positions!$A$1:$B$9,MATCH('OAK F'!$B14,Positions!$A$1:$A$9,0),2),GameLog!$C:$C,"OAK")</f>
        <v>0</v>
      </c>
      <c r="M14">
        <f>SUMIFS(GameLog!AU:AU,GameLog!$D:$D,'OAK F'!$A14,GameLog!$E:$E,INDEX(Positions!$A$1:$B$9,MATCH('OAK F'!$B14,Positions!$A$1:$A$9,0),2),GameLog!$C:$C,"OAK")</f>
        <v>0</v>
      </c>
      <c r="N14">
        <f>SUMIFS(GameLog!AV:AV,GameLog!$D:$D,'OAK F'!$A14,GameLog!$E:$E,INDEX(Positions!$A$1:$B$9,MATCH('OAK F'!$B14,Positions!$A$1:$A$9,0),2),GameLog!$C:$C,"OAK")</f>
        <v>0</v>
      </c>
      <c r="O14" s="8">
        <f t="shared" si="0"/>
        <v>0</v>
      </c>
      <c r="P14" s="18" t="str">
        <f t="shared" si="1"/>
        <v/>
      </c>
      <c r="V14" s="15"/>
      <c r="W14" s="15"/>
      <c r="X14" s="15"/>
    </row>
    <row r="15" spans="1:24">
      <c r="A15" t="s">
        <v>3047</v>
      </c>
      <c r="B15" t="s">
        <v>2443</v>
      </c>
      <c r="C15">
        <f>COUNTIFS(GameLog!D:D,'OAK F'!A15,GameLog!C:C,"OAK",GameLog!E:E,INDEX(Positions!$A$1:$B$9,MATCH('OAK F'!$B15,Positions!$A$1:$A$9,0),2))</f>
        <v>1</v>
      </c>
      <c r="D15">
        <f>SUMIFS(GameLog!F:F,GameLog!$D:$D,'OAK F'!A15,GameLog!$E:$E,INDEX(Positions!$A$1:$B$9,MATCH('OAK F'!$B15,Positions!$A$1:$A$9,0),2),GameLog!$C:$C,"OAK")</f>
        <v>0</v>
      </c>
      <c r="E15" s="12">
        <f>SUMIFS(GameLog!AM:AM,GameLog!$D:$D,'OAK F'!$A15,GameLog!$E:$E,INDEX(Positions!$A$1:$B$9,MATCH('OAK F'!$B15,Positions!$A$1:$A$9,0),2),GameLog!$C:$C,"OAK")</f>
        <v>2</v>
      </c>
      <c r="F15">
        <f>SUMIFS(GameLog!AN:AN,GameLog!$D:$D,'OAK F'!$A15,GameLog!$E:$E,INDEX(Positions!$A$1:$B$9,MATCH('OAK F'!$B15,Positions!$A$1:$A$9,0),2),GameLog!$C:$C,"OAK")</f>
        <v>0</v>
      </c>
      <c r="G15">
        <f>SUMIFS(GameLog!AO:AO,GameLog!$D:$D,'OAK F'!$A15,GameLog!$E:$E,INDEX(Positions!$A$1:$B$9,MATCH('OAK F'!$B15,Positions!$A$1:$A$9,0),2),GameLog!$C:$C,"OAK")</f>
        <v>0</v>
      </c>
      <c r="H15">
        <f>SUMIFS(GameLog!AP:AP,GameLog!$D:$D,'OAK F'!$A15,GameLog!$E:$E,INDEX(Positions!$A$1:$B$9,MATCH('OAK F'!$B15,Positions!$A$1:$A$9,0),2),GameLog!$C:$C,"OAK")</f>
        <v>0</v>
      </c>
      <c r="I15">
        <f>SUMIFS(GameLog!AQ:AQ,GameLog!$D:$D,'OAK F'!$A15,GameLog!$E:$E,INDEX(Positions!$A$1:$B$9,MATCH('OAK F'!$B15,Positions!$A$1:$A$9,0),2),GameLog!$C:$C,"OAK")</f>
        <v>0</v>
      </c>
      <c r="J15">
        <f>SUMIFS(GameLog!AR:AR,GameLog!$D:$D,'OAK F'!$A15,GameLog!$E:$E,INDEX(Positions!$A$1:$B$9,MATCH('OAK F'!$B15,Positions!$A$1:$A$9,0),2),GameLog!$C:$C,"OAK")</f>
        <v>0</v>
      </c>
      <c r="K15">
        <f>SUMIFS(GameLog!AS:AS,GameLog!$D:$D,'OAK F'!$A15,GameLog!$E:$E,INDEX(Positions!$A$1:$B$9,MATCH('OAK F'!$B15,Positions!$A$1:$A$9,0),2),GameLog!$C:$C,"OAK")</f>
        <v>0</v>
      </c>
      <c r="L15">
        <f>SUMIFS(GameLog!AT:AT,GameLog!$D:$D,'OAK F'!$A15,GameLog!$E:$E,INDEX(Positions!$A$1:$B$9,MATCH('OAK F'!$B15,Positions!$A$1:$A$9,0),2),GameLog!$C:$C,"OAK")</f>
        <v>1</v>
      </c>
      <c r="M15">
        <f>SUMIFS(GameLog!AU:AU,GameLog!$D:$D,'OAK F'!$A15,GameLog!$E:$E,INDEX(Positions!$A$1:$B$9,MATCH('OAK F'!$B15,Positions!$A$1:$A$9,0),2),GameLog!$C:$C,"OAK")</f>
        <v>0</v>
      </c>
      <c r="N15">
        <f>SUMIFS(GameLog!AV:AV,GameLog!$D:$D,'OAK F'!$A15,GameLog!$E:$E,INDEX(Positions!$A$1:$B$9,MATCH('OAK F'!$B15,Positions!$A$1:$A$9,0),2),GameLog!$C:$C,"OAK")</f>
        <v>0</v>
      </c>
      <c r="O15" s="8">
        <f t="shared" si="0"/>
        <v>0</v>
      </c>
      <c r="P15" s="18" t="str">
        <f t="shared" si="1"/>
        <v/>
      </c>
      <c r="V15" s="15"/>
      <c r="W15" s="15"/>
      <c r="X15" s="15"/>
    </row>
    <row r="16" spans="1:24">
      <c r="A16" t="s">
        <v>3048</v>
      </c>
      <c r="B16" t="s">
        <v>2443</v>
      </c>
      <c r="C16">
        <f>COUNTIFS(GameLog!D:D,'OAK F'!A16,GameLog!C:C,"OAK",GameLog!E:E,INDEX(Positions!$A$1:$B$9,MATCH('OAK F'!$B16,Positions!$A$1:$A$9,0),2))</f>
        <v>0</v>
      </c>
      <c r="D16">
        <f>SUMIFS(GameLog!F:F,GameLog!$D:$D,'OAK F'!A16,GameLog!$E:$E,INDEX(Positions!$A$1:$B$9,MATCH('OAK F'!$B16,Positions!$A$1:$A$9,0),2),GameLog!$C:$C,"OAK")</f>
        <v>0</v>
      </c>
      <c r="E16" s="12">
        <f>SUMIFS(GameLog!AM:AM,GameLog!$D:$D,'OAK F'!$A16,GameLog!$E:$E,INDEX(Positions!$A$1:$B$9,MATCH('OAK F'!$B16,Positions!$A$1:$A$9,0),2),GameLog!$C:$C,"OAK")</f>
        <v>0</v>
      </c>
      <c r="F16">
        <f>SUMIFS(GameLog!AN:AN,GameLog!$D:$D,'OAK F'!$A16,GameLog!$E:$E,INDEX(Positions!$A$1:$B$9,MATCH('OAK F'!$B16,Positions!$A$1:$A$9,0),2),GameLog!$C:$C,"OAK")</f>
        <v>0</v>
      </c>
      <c r="G16">
        <f>SUMIFS(GameLog!AO:AO,GameLog!$D:$D,'OAK F'!$A16,GameLog!$E:$E,INDEX(Positions!$A$1:$B$9,MATCH('OAK F'!$B16,Positions!$A$1:$A$9,0),2),GameLog!$C:$C,"OAK")</f>
        <v>0</v>
      </c>
      <c r="H16">
        <f>SUMIFS(GameLog!AP:AP,GameLog!$D:$D,'OAK F'!$A16,GameLog!$E:$E,INDEX(Positions!$A$1:$B$9,MATCH('OAK F'!$B16,Positions!$A$1:$A$9,0),2),GameLog!$C:$C,"OAK")</f>
        <v>0</v>
      </c>
      <c r="I16">
        <f>SUMIFS(GameLog!AQ:AQ,GameLog!$D:$D,'OAK F'!$A16,GameLog!$E:$E,INDEX(Positions!$A$1:$B$9,MATCH('OAK F'!$B16,Positions!$A$1:$A$9,0),2),GameLog!$C:$C,"OAK")</f>
        <v>0</v>
      </c>
      <c r="J16">
        <f>SUMIFS(GameLog!AR:AR,GameLog!$D:$D,'OAK F'!$A16,GameLog!$E:$E,INDEX(Positions!$A$1:$B$9,MATCH('OAK F'!$B16,Positions!$A$1:$A$9,0),2),GameLog!$C:$C,"OAK")</f>
        <v>0</v>
      </c>
      <c r="K16">
        <f>SUMIFS(GameLog!AS:AS,GameLog!$D:$D,'OAK F'!$A16,GameLog!$E:$E,INDEX(Positions!$A$1:$B$9,MATCH('OAK F'!$B16,Positions!$A$1:$A$9,0),2),GameLog!$C:$C,"OAK")</f>
        <v>0</v>
      </c>
      <c r="L16">
        <f>SUMIFS(GameLog!AT:AT,GameLog!$D:$D,'OAK F'!$A16,GameLog!$E:$E,INDEX(Positions!$A$1:$B$9,MATCH('OAK F'!$B16,Positions!$A$1:$A$9,0),2),GameLog!$C:$C,"OAK")</f>
        <v>0</v>
      </c>
      <c r="M16">
        <f>SUMIFS(GameLog!AU:AU,GameLog!$D:$D,'OAK F'!$A16,GameLog!$E:$E,INDEX(Positions!$A$1:$B$9,MATCH('OAK F'!$B16,Positions!$A$1:$A$9,0),2),GameLog!$C:$C,"OAK")</f>
        <v>0</v>
      </c>
      <c r="N16">
        <f>SUMIFS(GameLog!AV:AV,GameLog!$D:$D,'OAK F'!$A16,GameLog!$E:$E,INDEX(Positions!$A$1:$B$9,MATCH('OAK F'!$B16,Positions!$A$1:$A$9,0),2),GameLog!$C:$C,"OAK")</f>
        <v>0</v>
      </c>
      <c r="O16" s="8">
        <f t="shared" si="0"/>
        <v>0</v>
      </c>
      <c r="P16" s="18" t="str">
        <f t="shared" si="1"/>
        <v/>
      </c>
      <c r="V16" s="15"/>
      <c r="W16" s="15"/>
      <c r="X16" s="15"/>
    </row>
    <row r="17" spans="1:24">
      <c r="A17" t="s">
        <v>3049</v>
      </c>
      <c r="B17" t="s">
        <v>2443</v>
      </c>
      <c r="C17">
        <f>COUNTIFS(GameLog!D:D,'OAK F'!A17,GameLog!C:C,"OAK",GameLog!E:E,INDEX(Positions!$A$1:$B$9,MATCH('OAK F'!$B17,Positions!$A$1:$A$9,0),2))</f>
        <v>0</v>
      </c>
      <c r="D17">
        <f>SUMIFS(GameLog!F:F,GameLog!$D:$D,'OAK F'!A17,GameLog!$E:$E,INDEX(Positions!$A$1:$B$9,MATCH('OAK F'!$B17,Positions!$A$1:$A$9,0),2),GameLog!$C:$C,"OAK")</f>
        <v>0</v>
      </c>
      <c r="E17" s="12">
        <f>SUMIFS(GameLog!AM:AM,GameLog!$D:$D,'OAK F'!$A17,GameLog!$E:$E,INDEX(Positions!$A$1:$B$9,MATCH('OAK F'!$B17,Positions!$A$1:$A$9,0),2),GameLog!$C:$C,"OAK")</f>
        <v>0</v>
      </c>
      <c r="F17">
        <f>SUMIFS(GameLog!AN:AN,GameLog!$D:$D,'OAK F'!$A17,GameLog!$E:$E,INDEX(Positions!$A$1:$B$9,MATCH('OAK F'!$B17,Positions!$A$1:$A$9,0),2),GameLog!$C:$C,"OAK")</f>
        <v>0</v>
      </c>
      <c r="G17">
        <f>SUMIFS(GameLog!AO:AO,GameLog!$D:$D,'OAK F'!$A17,GameLog!$E:$E,INDEX(Positions!$A$1:$B$9,MATCH('OAK F'!$B17,Positions!$A$1:$A$9,0),2),GameLog!$C:$C,"OAK")</f>
        <v>0</v>
      </c>
      <c r="H17">
        <f>SUMIFS(GameLog!AP:AP,GameLog!$D:$D,'OAK F'!$A17,GameLog!$E:$E,INDEX(Positions!$A$1:$B$9,MATCH('OAK F'!$B17,Positions!$A$1:$A$9,0),2),GameLog!$C:$C,"OAK")</f>
        <v>0</v>
      </c>
      <c r="I17">
        <f>SUMIFS(GameLog!AQ:AQ,GameLog!$D:$D,'OAK F'!$A17,GameLog!$E:$E,INDEX(Positions!$A$1:$B$9,MATCH('OAK F'!$B17,Positions!$A$1:$A$9,0),2),GameLog!$C:$C,"OAK")</f>
        <v>0</v>
      </c>
      <c r="J17">
        <f>SUMIFS(GameLog!AR:AR,GameLog!$D:$D,'OAK F'!$A17,GameLog!$E:$E,INDEX(Positions!$A$1:$B$9,MATCH('OAK F'!$B17,Positions!$A$1:$A$9,0),2),GameLog!$C:$C,"OAK")</f>
        <v>0</v>
      </c>
      <c r="K17">
        <f>SUMIFS(GameLog!AS:AS,GameLog!$D:$D,'OAK F'!$A17,GameLog!$E:$E,INDEX(Positions!$A$1:$B$9,MATCH('OAK F'!$B17,Positions!$A$1:$A$9,0),2),GameLog!$C:$C,"OAK")</f>
        <v>0</v>
      </c>
      <c r="L17">
        <f>SUMIFS(GameLog!AT:AT,GameLog!$D:$D,'OAK F'!$A17,GameLog!$E:$E,INDEX(Positions!$A$1:$B$9,MATCH('OAK F'!$B17,Positions!$A$1:$A$9,0),2),GameLog!$C:$C,"OAK")</f>
        <v>0</v>
      </c>
      <c r="M17">
        <f>SUMIFS(GameLog!AU:AU,GameLog!$D:$D,'OAK F'!$A17,GameLog!$E:$E,INDEX(Positions!$A$1:$B$9,MATCH('OAK F'!$B17,Positions!$A$1:$A$9,0),2),GameLog!$C:$C,"OAK")</f>
        <v>0</v>
      </c>
      <c r="N17">
        <f>SUMIFS(GameLog!AV:AV,GameLog!$D:$D,'OAK F'!$A17,GameLog!$E:$E,INDEX(Positions!$A$1:$B$9,MATCH('OAK F'!$B17,Positions!$A$1:$A$9,0),2),GameLog!$C:$C,"OAK")</f>
        <v>0</v>
      </c>
      <c r="O17" s="8">
        <f t="shared" si="0"/>
        <v>0</v>
      </c>
      <c r="P17" s="18" t="str">
        <f t="shared" si="1"/>
        <v/>
      </c>
      <c r="V17" s="15"/>
      <c r="W17" s="15"/>
      <c r="X17" s="15"/>
    </row>
    <row r="18" spans="1:24">
      <c r="A18" t="s">
        <v>3038</v>
      </c>
      <c r="B18" t="s">
        <v>2443</v>
      </c>
      <c r="C18">
        <f>COUNTIFS(GameLog!D:D,'OAK F'!A18,GameLog!C:C,"OAK",GameLog!E:E,INDEX(Positions!$A$1:$B$9,MATCH('OAK F'!$B18,Positions!$A$1:$A$9,0),2))</f>
        <v>0</v>
      </c>
      <c r="D18">
        <f>SUMIFS(GameLog!F:F,GameLog!$D:$D,'OAK F'!A18,GameLog!$E:$E,INDEX(Positions!$A$1:$B$9,MATCH('OAK F'!$B18,Positions!$A$1:$A$9,0),2),GameLog!$C:$C,"OAK")</f>
        <v>0</v>
      </c>
      <c r="E18" s="12">
        <f>SUMIFS(GameLog!AM:AM,GameLog!$D:$D,'OAK F'!$A18,GameLog!$E:$E,INDEX(Positions!$A$1:$B$9,MATCH('OAK F'!$B18,Positions!$A$1:$A$9,0),2),GameLog!$C:$C,"OAK")</f>
        <v>0</v>
      </c>
      <c r="F18">
        <f>SUMIFS(GameLog!AN:AN,GameLog!$D:$D,'OAK F'!$A18,GameLog!$E:$E,INDEX(Positions!$A$1:$B$9,MATCH('OAK F'!$B18,Positions!$A$1:$A$9,0),2),GameLog!$C:$C,"OAK")</f>
        <v>0</v>
      </c>
      <c r="G18">
        <f>SUMIFS(GameLog!AO:AO,GameLog!$D:$D,'OAK F'!$A18,GameLog!$E:$E,INDEX(Positions!$A$1:$B$9,MATCH('OAK F'!$B18,Positions!$A$1:$A$9,0),2),GameLog!$C:$C,"OAK")</f>
        <v>0</v>
      </c>
      <c r="H18">
        <f>SUMIFS(GameLog!AP:AP,GameLog!$D:$D,'OAK F'!$A18,GameLog!$E:$E,INDEX(Positions!$A$1:$B$9,MATCH('OAK F'!$B18,Positions!$A$1:$A$9,0),2),GameLog!$C:$C,"OAK")</f>
        <v>0</v>
      </c>
      <c r="I18">
        <f>SUMIFS(GameLog!AQ:AQ,GameLog!$D:$D,'OAK F'!$A18,GameLog!$E:$E,INDEX(Positions!$A$1:$B$9,MATCH('OAK F'!$B18,Positions!$A$1:$A$9,0),2),GameLog!$C:$C,"OAK")</f>
        <v>0</v>
      </c>
      <c r="J18">
        <f>SUMIFS(GameLog!AR:AR,GameLog!$D:$D,'OAK F'!$A18,GameLog!$E:$E,INDEX(Positions!$A$1:$B$9,MATCH('OAK F'!$B18,Positions!$A$1:$A$9,0),2),GameLog!$C:$C,"OAK")</f>
        <v>0</v>
      </c>
      <c r="K18">
        <f>SUMIFS(GameLog!AS:AS,GameLog!$D:$D,'OAK F'!$A18,GameLog!$E:$E,INDEX(Positions!$A$1:$B$9,MATCH('OAK F'!$B18,Positions!$A$1:$A$9,0),2),GameLog!$C:$C,"OAK")</f>
        <v>0</v>
      </c>
      <c r="L18">
        <f>SUMIFS(GameLog!AT:AT,GameLog!$D:$D,'OAK F'!$A18,GameLog!$E:$E,INDEX(Positions!$A$1:$B$9,MATCH('OAK F'!$B18,Positions!$A$1:$A$9,0),2),GameLog!$C:$C,"OAK")</f>
        <v>0</v>
      </c>
      <c r="M18">
        <f>SUMIFS(GameLog!AU:AU,GameLog!$D:$D,'OAK F'!$A18,GameLog!$E:$E,INDEX(Positions!$A$1:$B$9,MATCH('OAK F'!$B18,Positions!$A$1:$A$9,0),2),GameLog!$C:$C,"OAK")</f>
        <v>0</v>
      </c>
      <c r="N18">
        <f>SUMIFS(GameLog!AV:AV,GameLog!$D:$D,'OAK F'!$A18,GameLog!$E:$E,INDEX(Positions!$A$1:$B$9,MATCH('OAK F'!$B18,Positions!$A$1:$A$9,0),2),GameLog!$C:$C,"OAK")</f>
        <v>0</v>
      </c>
      <c r="O18" s="8">
        <f t="shared" si="0"/>
        <v>0</v>
      </c>
      <c r="P18" s="18" t="str">
        <f t="shared" si="1"/>
        <v/>
      </c>
      <c r="V18" s="15"/>
      <c r="W18" s="15"/>
      <c r="X18" s="15"/>
    </row>
    <row r="19" spans="1:24">
      <c r="A19" t="s">
        <v>2787</v>
      </c>
      <c r="B19" t="s">
        <v>2443</v>
      </c>
      <c r="C19">
        <f>COUNTIFS(GameLog!D:D,'OAK F'!A19,GameLog!C:C,"OAK",GameLog!E:E,INDEX(Positions!$A$1:$B$9,MATCH('OAK F'!$B19,Positions!$A$1:$A$9,0),2))</f>
        <v>1</v>
      </c>
      <c r="D19">
        <f>SUMIFS(GameLog!F:F,GameLog!$D:$D,'OAK F'!A19,GameLog!$E:$E,INDEX(Positions!$A$1:$B$9,MATCH('OAK F'!$B19,Positions!$A$1:$A$9,0),2),GameLog!$C:$C,"OAK")</f>
        <v>0</v>
      </c>
      <c r="E19" s="12">
        <f>SUMIFS(GameLog!AM:AM,GameLog!$D:$D,'OAK F'!$A19,GameLog!$E:$E,INDEX(Positions!$A$1:$B$9,MATCH('OAK F'!$B19,Positions!$A$1:$A$9,0),2),GameLog!$C:$C,"OAK")</f>
        <v>2.6666666666666665</v>
      </c>
      <c r="F19">
        <f>SUMIFS(GameLog!AN:AN,GameLog!$D:$D,'OAK F'!$A19,GameLog!$E:$E,INDEX(Positions!$A$1:$B$9,MATCH('OAK F'!$B19,Positions!$A$1:$A$9,0),2),GameLog!$C:$C,"OAK")</f>
        <v>0</v>
      </c>
      <c r="G19">
        <f>SUMIFS(GameLog!AO:AO,GameLog!$D:$D,'OAK F'!$A19,GameLog!$E:$E,INDEX(Positions!$A$1:$B$9,MATCH('OAK F'!$B19,Positions!$A$1:$A$9,0),2),GameLog!$C:$C,"OAK")</f>
        <v>0</v>
      </c>
      <c r="H19">
        <f>SUMIFS(GameLog!AP:AP,GameLog!$D:$D,'OAK F'!$A19,GameLog!$E:$E,INDEX(Positions!$A$1:$B$9,MATCH('OAK F'!$B19,Positions!$A$1:$A$9,0),2),GameLog!$C:$C,"OAK")</f>
        <v>0</v>
      </c>
      <c r="I19">
        <f>SUMIFS(GameLog!AQ:AQ,GameLog!$D:$D,'OAK F'!$A19,GameLog!$E:$E,INDEX(Positions!$A$1:$B$9,MATCH('OAK F'!$B19,Positions!$A$1:$A$9,0),2),GameLog!$C:$C,"OAK")</f>
        <v>0</v>
      </c>
      <c r="J19">
        <f>SUMIFS(GameLog!AR:AR,GameLog!$D:$D,'OAK F'!$A19,GameLog!$E:$E,INDEX(Positions!$A$1:$B$9,MATCH('OAK F'!$B19,Positions!$A$1:$A$9,0),2),GameLog!$C:$C,"OAK")</f>
        <v>0</v>
      </c>
      <c r="K19">
        <f>SUMIFS(GameLog!AS:AS,GameLog!$D:$D,'OAK F'!$A19,GameLog!$E:$E,INDEX(Positions!$A$1:$B$9,MATCH('OAK F'!$B19,Positions!$A$1:$A$9,0),2),GameLog!$C:$C,"OAK")</f>
        <v>0</v>
      </c>
      <c r="L19">
        <f>SUMIFS(GameLog!AT:AT,GameLog!$D:$D,'OAK F'!$A19,GameLog!$E:$E,INDEX(Positions!$A$1:$B$9,MATCH('OAK F'!$B19,Positions!$A$1:$A$9,0),2),GameLog!$C:$C,"OAK")</f>
        <v>0</v>
      </c>
      <c r="M19">
        <f>SUMIFS(GameLog!AU:AU,GameLog!$D:$D,'OAK F'!$A19,GameLog!$E:$E,INDEX(Positions!$A$1:$B$9,MATCH('OAK F'!$B19,Positions!$A$1:$A$9,0),2),GameLog!$C:$C,"OAK")</f>
        <v>0</v>
      </c>
      <c r="N19">
        <f>SUMIFS(GameLog!AV:AV,GameLog!$D:$D,'OAK F'!$A19,GameLog!$E:$E,INDEX(Positions!$A$1:$B$9,MATCH('OAK F'!$B19,Positions!$A$1:$A$9,0),2),GameLog!$C:$C,"OAK")</f>
        <v>0</v>
      </c>
      <c r="O19" s="8">
        <f t="shared" si="0"/>
        <v>0</v>
      </c>
      <c r="P19" s="18" t="str">
        <f t="shared" si="1"/>
        <v/>
      </c>
      <c r="V19" s="15"/>
      <c r="W19" s="15"/>
      <c r="X19" s="15"/>
    </row>
    <row r="20" spans="1:24">
      <c r="A20" t="s">
        <v>3037</v>
      </c>
      <c r="B20" t="s">
        <v>2443</v>
      </c>
      <c r="C20">
        <f>COUNTIFS(GameLog!D:D,'OAK F'!A20,GameLog!C:C,"OAK",GameLog!E:E,INDEX(Positions!$A$1:$B$9,MATCH('OAK F'!$B20,Positions!$A$1:$A$9,0),2))</f>
        <v>0</v>
      </c>
      <c r="D20">
        <f>SUMIFS(GameLog!F:F,GameLog!$D:$D,'OAK F'!A20,GameLog!$E:$E,INDEX(Positions!$A$1:$B$9,MATCH('OAK F'!$B20,Positions!$A$1:$A$9,0),2),GameLog!$C:$C,"OAK")</f>
        <v>0</v>
      </c>
      <c r="E20" s="12">
        <f>SUMIFS(GameLog!AM:AM,GameLog!$D:$D,'OAK F'!$A20,GameLog!$E:$E,INDEX(Positions!$A$1:$B$9,MATCH('OAK F'!$B20,Positions!$A$1:$A$9,0),2),GameLog!$C:$C,"OAK")</f>
        <v>0</v>
      </c>
      <c r="F20">
        <f>SUMIFS(GameLog!AN:AN,GameLog!$D:$D,'OAK F'!$A20,GameLog!$E:$E,INDEX(Positions!$A$1:$B$9,MATCH('OAK F'!$B20,Positions!$A$1:$A$9,0),2),GameLog!$C:$C,"OAK")</f>
        <v>0</v>
      </c>
      <c r="G20">
        <f>SUMIFS(GameLog!AO:AO,GameLog!$D:$D,'OAK F'!$A20,GameLog!$E:$E,INDEX(Positions!$A$1:$B$9,MATCH('OAK F'!$B20,Positions!$A$1:$A$9,0),2),GameLog!$C:$C,"OAK")</f>
        <v>0</v>
      </c>
      <c r="H20">
        <f>SUMIFS(GameLog!AP:AP,GameLog!$D:$D,'OAK F'!$A20,GameLog!$E:$E,INDEX(Positions!$A$1:$B$9,MATCH('OAK F'!$B20,Positions!$A$1:$A$9,0),2),GameLog!$C:$C,"OAK")</f>
        <v>0</v>
      </c>
      <c r="I20">
        <f>SUMIFS(GameLog!AQ:AQ,GameLog!$D:$D,'OAK F'!$A20,GameLog!$E:$E,INDEX(Positions!$A$1:$B$9,MATCH('OAK F'!$B20,Positions!$A$1:$A$9,0),2),GameLog!$C:$C,"OAK")</f>
        <v>0</v>
      </c>
      <c r="J20">
        <f>SUMIFS(GameLog!AR:AR,GameLog!$D:$D,'OAK F'!$A20,GameLog!$E:$E,INDEX(Positions!$A$1:$B$9,MATCH('OAK F'!$B20,Positions!$A$1:$A$9,0),2),GameLog!$C:$C,"OAK")</f>
        <v>0</v>
      </c>
      <c r="K20">
        <f>SUMIFS(GameLog!AS:AS,GameLog!$D:$D,'OAK F'!$A20,GameLog!$E:$E,INDEX(Positions!$A$1:$B$9,MATCH('OAK F'!$B20,Positions!$A$1:$A$9,0),2),GameLog!$C:$C,"OAK")</f>
        <v>0</v>
      </c>
      <c r="L20">
        <f>SUMIFS(GameLog!AT:AT,GameLog!$D:$D,'OAK F'!$A20,GameLog!$E:$E,INDEX(Positions!$A$1:$B$9,MATCH('OAK F'!$B20,Positions!$A$1:$A$9,0),2),GameLog!$C:$C,"OAK")</f>
        <v>0</v>
      </c>
      <c r="M20">
        <f>SUMIFS(GameLog!AU:AU,GameLog!$D:$D,'OAK F'!$A20,GameLog!$E:$E,INDEX(Positions!$A$1:$B$9,MATCH('OAK F'!$B20,Positions!$A$1:$A$9,0),2),GameLog!$C:$C,"OAK")</f>
        <v>0</v>
      </c>
      <c r="N20">
        <f>SUMIFS(GameLog!AV:AV,GameLog!$D:$D,'OAK F'!$A20,GameLog!$E:$E,INDEX(Positions!$A$1:$B$9,MATCH('OAK F'!$B20,Positions!$A$1:$A$9,0),2),GameLog!$C:$C,"OAK")</f>
        <v>0</v>
      </c>
      <c r="O20" s="8">
        <f t="shared" si="0"/>
        <v>0</v>
      </c>
      <c r="P20" s="18" t="str">
        <f t="shared" si="1"/>
        <v/>
      </c>
      <c r="V20" s="15"/>
      <c r="W20" s="15"/>
      <c r="X20" s="15"/>
    </row>
    <row r="21" spans="1:24">
      <c r="A21" t="s">
        <v>2791</v>
      </c>
      <c r="B21" t="s">
        <v>2443</v>
      </c>
      <c r="C21">
        <f>COUNTIFS(GameLog!D:D,'OAK F'!A21,GameLog!C:C,"OAK",GameLog!E:E,INDEX(Positions!$A$1:$B$9,MATCH('OAK F'!$B21,Positions!$A$1:$A$9,0),2))</f>
        <v>0</v>
      </c>
      <c r="D21">
        <f>SUMIFS(GameLog!F:F,GameLog!$D:$D,'OAK F'!A21,GameLog!$E:$E,INDEX(Positions!$A$1:$B$9,MATCH('OAK F'!$B21,Positions!$A$1:$A$9,0),2),GameLog!$C:$C,"OAK")</f>
        <v>0</v>
      </c>
      <c r="E21" s="12">
        <f>SUMIFS(GameLog!AM:AM,GameLog!$D:$D,'OAK F'!$A21,GameLog!$E:$E,INDEX(Positions!$A$1:$B$9,MATCH('OAK F'!$B21,Positions!$A$1:$A$9,0),2),GameLog!$C:$C,"OAK")</f>
        <v>0</v>
      </c>
      <c r="F21">
        <f>SUMIFS(GameLog!AN:AN,GameLog!$D:$D,'OAK F'!$A21,GameLog!$E:$E,INDEX(Positions!$A$1:$B$9,MATCH('OAK F'!$B21,Positions!$A$1:$A$9,0),2),GameLog!$C:$C,"OAK")</f>
        <v>0</v>
      </c>
      <c r="G21">
        <f>SUMIFS(GameLog!AO:AO,GameLog!$D:$D,'OAK F'!$A21,GameLog!$E:$E,INDEX(Positions!$A$1:$B$9,MATCH('OAK F'!$B21,Positions!$A$1:$A$9,0),2),GameLog!$C:$C,"OAK")</f>
        <v>0</v>
      </c>
      <c r="H21">
        <f>SUMIFS(GameLog!AP:AP,GameLog!$D:$D,'OAK F'!$A21,GameLog!$E:$E,INDEX(Positions!$A$1:$B$9,MATCH('OAK F'!$B21,Positions!$A$1:$A$9,0),2),GameLog!$C:$C,"OAK")</f>
        <v>0</v>
      </c>
      <c r="I21">
        <f>SUMIFS(GameLog!AQ:AQ,GameLog!$D:$D,'OAK F'!$A21,GameLog!$E:$E,INDEX(Positions!$A$1:$B$9,MATCH('OAK F'!$B21,Positions!$A$1:$A$9,0),2),GameLog!$C:$C,"OAK")</f>
        <v>0</v>
      </c>
      <c r="J21">
        <f>SUMIFS(GameLog!AR:AR,GameLog!$D:$D,'OAK F'!$A21,GameLog!$E:$E,INDEX(Positions!$A$1:$B$9,MATCH('OAK F'!$B21,Positions!$A$1:$A$9,0),2),GameLog!$C:$C,"OAK")</f>
        <v>0</v>
      </c>
      <c r="K21">
        <f>SUMIFS(GameLog!AS:AS,GameLog!$D:$D,'OAK F'!$A21,GameLog!$E:$E,INDEX(Positions!$A$1:$B$9,MATCH('OAK F'!$B21,Positions!$A$1:$A$9,0),2),GameLog!$C:$C,"OAK")</f>
        <v>0</v>
      </c>
      <c r="L21">
        <f>SUMIFS(GameLog!AT:AT,GameLog!$D:$D,'OAK F'!$A21,GameLog!$E:$E,INDEX(Positions!$A$1:$B$9,MATCH('OAK F'!$B21,Positions!$A$1:$A$9,0),2),GameLog!$C:$C,"OAK")</f>
        <v>0</v>
      </c>
      <c r="M21">
        <f>SUMIFS(GameLog!AU:AU,GameLog!$D:$D,'OAK F'!$A21,GameLog!$E:$E,INDEX(Positions!$A$1:$B$9,MATCH('OAK F'!$B21,Positions!$A$1:$A$9,0),2),GameLog!$C:$C,"OAK")</f>
        <v>0</v>
      </c>
      <c r="N21">
        <f>SUMIFS(GameLog!AV:AV,GameLog!$D:$D,'OAK F'!$A21,GameLog!$E:$E,INDEX(Positions!$A$1:$B$9,MATCH('OAK F'!$B21,Positions!$A$1:$A$9,0),2),GameLog!$C:$C,"OAK")</f>
        <v>0</v>
      </c>
      <c r="O21" s="8">
        <f t="shared" si="0"/>
        <v>0</v>
      </c>
      <c r="P21" s="18" t="str">
        <f t="shared" si="1"/>
        <v/>
      </c>
      <c r="V21" s="15"/>
      <c r="W21" s="15"/>
      <c r="X21" s="15"/>
    </row>
    <row r="22" spans="1:24">
      <c r="A22" t="s">
        <v>3050</v>
      </c>
      <c r="B22" t="s">
        <v>2443</v>
      </c>
      <c r="C22">
        <f>COUNTIFS(GameLog!D:D,'OAK F'!A22,GameLog!C:C,"OAK",GameLog!E:E,INDEX(Positions!$A$1:$B$9,MATCH('OAK F'!$B22,Positions!$A$1:$A$9,0),2))</f>
        <v>2</v>
      </c>
      <c r="D22">
        <f>SUMIFS(GameLog!F:F,GameLog!$D:$D,'OAK F'!A22,GameLog!$E:$E,INDEX(Positions!$A$1:$B$9,MATCH('OAK F'!$B22,Positions!$A$1:$A$9,0),2),GameLog!$C:$C,"OAK")</f>
        <v>0</v>
      </c>
      <c r="E22" s="12">
        <f>SUMIFS(GameLog!AM:AM,GameLog!$D:$D,'OAK F'!$A22,GameLog!$E:$E,INDEX(Positions!$A$1:$B$9,MATCH('OAK F'!$B22,Positions!$A$1:$A$9,0),2),GameLog!$C:$C,"OAK")</f>
        <v>2.6666666666666665</v>
      </c>
      <c r="F22">
        <f>SUMIFS(GameLog!AN:AN,GameLog!$D:$D,'OAK F'!$A22,GameLog!$E:$E,INDEX(Positions!$A$1:$B$9,MATCH('OAK F'!$B22,Positions!$A$1:$A$9,0),2),GameLog!$C:$C,"OAK")</f>
        <v>0</v>
      </c>
      <c r="G22">
        <f>SUMIFS(GameLog!AO:AO,GameLog!$D:$D,'OAK F'!$A22,GameLog!$E:$E,INDEX(Positions!$A$1:$B$9,MATCH('OAK F'!$B22,Positions!$A$1:$A$9,0),2),GameLog!$C:$C,"OAK")</f>
        <v>1</v>
      </c>
      <c r="H22">
        <f>SUMIFS(GameLog!AP:AP,GameLog!$D:$D,'OAK F'!$A22,GameLog!$E:$E,INDEX(Positions!$A$1:$B$9,MATCH('OAK F'!$B22,Positions!$A$1:$A$9,0),2),GameLog!$C:$C,"OAK")</f>
        <v>0</v>
      </c>
      <c r="I22">
        <f>SUMIFS(GameLog!AQ:AQ,GameLog!$D:$D,'OAK F'!$A22,GameLog!$E:$E,INDEX(Positions!$A$1:$B$9,MATCH('OAK F'!$B22,Positions!$A$1:$A$9,0),2),GameLog!$C:$C,"OAK")</f>
        <v>0</v>
      </c>
      <c r="J22">
        <f>SUMIFS(GameLog!AR:AR,GameLog!$D:$D,'OAK F'!$A22,GameLog!$E:$E,INDEX(Positions!$A$1:$B$9,MATCH('OAK F'!$B22,Positions!$A$1:$A$9,0),2),GameLog!$C:$C,"OAK")</f>
        <v>0</v>
      </c>
      <c r="K22">
        <f>SUMIFS(GameLog!AS:AS,GameLog!$D:$D,'OAK F'!$A22,GameLog!$E:$E,INDEX(Positions!$A$1:$B$9,MATCH('OAK F'!$B22,Positions!$A$1:$A$9,0),2),GameLog!$C:$C,"OAK")</f>
        <v>0</v>
      </c>
      <c r="L22">
        <f>SUMIFS(GameLog!AT:AT,GameLog!$D:$D,'OAK F'!$A22,GameLog!$E:$E,INDEX(Positions!$A$1:$B$9,MATCH('OAK F'!$B22,Positions!$A$1:$A$9,0),2),GameLog!$C:$C,"OAK")</f>
        <v>1</v>
      </c>
      <c r="M22">
        <f>SUMIFS(GameLog!AU:AU,GameLog!$D:$D,'OAK F'!$A22,GameLog!$E:$E,INDEX(Positions!$A$1:$B$9,MATCH('OAK F'!$B22,Positions!$A$1:$A$9,0),2),GameLog!$C:$C,"OAK")</f>
        <v>0</v>
      </c>
      <c r="N22">
        <f>SUMIFS(GameLog!AV:AV,GameLog!$D:$D,'OAK F'!$A22,GameLog!$E:$E,INDEX(Positions!$A$1:$B$9,MATCH('OAK F'!$B22,Positions!$A$1:$A$9,0),2),GameLog!$C:$C,"OAK")</f>
        <v>0</v>
      </c>
      <c r="O22" s="8">
        <f t="shared" si="0"/>
        <v>1</v>
      </c>
      <c r="P22" s="18" t="str">
        <f t="shared" si="1"/>
        <v/>
      </c>
      <c r="V22" s="15"/>
      <c r="W22" s="15"/>
      <c r="X22" s="15"/>
    </row>
    <row r="23" spans="1:24">
      <c r="A23" t="s">
        <v>3051</v>
      </c>
      <c r="B23" t="s">
        <v>2443</v>
      </c>
      <c r="C23">
        <f>COUNTIFS(GameLog!D:D,'OAK F'!A23,GameLog!C:C,"OAK",GameLog!E:E,INDEX(Positions!$A$1:$B$9,MATCH('OAK F'!$B23,Positions!$A$1:$A$9,0),2))</f>
        <v>0</v>
      </c>
      <c r="D23">
        <f>SUMIFS(GameLog!F:F,GameLog!$D:$D,'OAK F'!A23,GameLog!$E:$E,INDEX(Positions!$A$1:$B$9,MATCH('OAK F'!$B23,Positions!$A$1:$A$9,0),2),GameLog!$C:$C,"OAK")</f>
        <v>0</v>
      </c>
      <c r="E23" s="12">
        <f>SUMIFS(GameLog!AM:AM,GameLog!$D:$D,'OAK F'!$A23,GameLog!$E:$E,INDEX(Positions!$A$1:$B$9,MATCH('OAK F'!$B23,Positions!$A$1:$A$9,0),2),GameLog!$C:$C,"OAK")</f>
        <v>0</v>
      </c>
      <c r="F23">
        <f>SUMIFS(GameLog!AN:AN,GameLog!$D:$D,'OAK F'!$A23,GameLog!$E:$E,INDEX(Positions!$A$1:$B$9,MATCH('OAK F'!$B23,Positions!$A$1:$A$9,0),2),GameLog!$C:$C,"OAK")</f>
        <v>0</v>
      </c>
      <c r="G23">
        <f>SUMIFS(GameLog!AO:AO,GameLog!$D:$D,'OAK F'!$A23,GameLog!$E:$E,INDEX(Positions!$A$1:$B$9,MATCH('OAK F'!$B23,Positions!$A$1:$A$9,0),2),GameLog!$C:$C,"OAK")</f>
        <v>0</v>
      </c>
      <c r="H23">
        <f>SUMIFS(GameLog!AP:AP,GameLog!$D:$D,'OAK F'!$A23,GameLog!$E:$E,INDEX(Positions!$A$1:$B$9,MATCH('OAK F'!$B23,Positions!$A$1:$A$9,0),2),GameLog!$C:$C,"OAK")</f>
        <v>0</v>
      </c>
      <c r="I23">
        <f>SUMIFS(GameLog!AQ:AQ,GameLog!$D:$D,'OAK F'!$A23,GameLog!$E:$E,INDEX(Positions!$A$1:$B$9,MATCH('OAK F'!$B23,Positions!$A$1:$A$9,0),2),GameLog!$C:$C,"OAK")</f>
        <v>0</v>
      </c>
      <c r="J23">
        <f>SUMIFS(GameLog!AR:AR,GameLog!$D:$D,'OAK F'!$A23,GameLog!$E:$E,INDEX(Positions!$A$1:$B$9,MATCH('OAK F'!$B23,Positions!$A$1:$A$9,0),2),GameLog!$C:$C,"OAK")</f>
        <v>0</v>
      </c>
      <c r="K23">
        <f>SUMIFS(GameLog!AS:AS,GameLog!$D:$D,'OAK F'!$A23,GameLog!$E:$E,INDEX(Positions!$A$1:$B$9,MATCH('OAK F'!$B23,Positions!$A$1:$A$9,0),2),GameLog!$C:$C,"OAK")</f>
        <v>0</v>
      </c>
      <c r="L23">
        <f>SUMIFS(GameLog!AT:AT,GameLog!$D:$D,'OAK F'!$A23,GameLog!$E:$E,INDEX(Positions!$A$1:$B$9,MATCH('OAK F'!$B23,Positions!$A$1:$A$9,0),2),GameLog!$C:$C,"OAK")</f>
        <v>0</v>
      </c>
      <c r="M23">
        <f>SUMIFS(GameLog!AU:AU,GameLog!$D:$D,'OAK F'!$A23,GameLog!$E:$E,INDEX(Positions!$A$1:$B$9,MATCH('OAK F'!$B23,Positions!$A$1:$A$9,0),2),GameLog!$C:$C,"OAK")</f>
        <v>0</v>
      </c>
      <c r="N23">
        <f>SUMIFS(GameLog!AV:AV,GameLog!$D:$D,'OAK F'!$A23,GameLog!$E:$E,INDEX(Positions!$A$1:$B$9,MATCH('OAK F'!$B23,Positions!$A$1:$A$9,0),2),GameLog!$C:$C,"OAK")</f>
        <v>0</v>
      </c>
      <c r="O23" s="8">
        <f t="shared" si="0"/>
        <v>0</v>
      </c>
      <c r="P23" s="18" t="str">
        <f t="shared" si="1"/>
        <v/>
      </c>
      <c r="V23" s="15"/>
      <c r="W23" s="15"/>
      <c r="X23" s="15"/>
    </row>
    <row r="24" spans="1:24">
      <c r="A24" t="s">
        <v>3052</v>
      </c>
      <c r="B24" t="s">
        <v>2443</v>
      </c>
      <c r="C24">
        <f>COUNTIFS(GameLog!D:D,'OAK F'!A24,GameLog!C:C,"OAK",GameLog!E:E,INDEX(Positions!$A$1:$B$9,MATCH('OAK F'!$B24,Positions!$A$1:$A$9,0),2))</f>
        <v>1</v>
      </c>
      <c r="D24">
        <f>SUMIFS(GameLog!F:F,GameLog!$D:$D,'OAK F'!A24,GameLog!$E:$E,INDEX(Positions!$A$1:$B$9,MATCH('OAK F'!$B24,Positions!$A$1:$A$9,0),2),GameLog!$C:$C,"OAK")</f>
        <v>0</v>
      </c>
      <c r="E24" s="12">
        <f>SUMIFS(GameLog!AM:AM,GameLog!$D:$D,'OAK F'!$A24,GameLog!$E:$E,INDEX(Positions!$A$1:$B$9,MATCH('OAK F'!$B24,Positions!$A$1:$A$9,0),2),GameLog!$C:$C,"OAK")</f>
        <v>2</v>
      </c>
      <c r="F24">
        <f>SUMIFS(GameLog!AN:AN,GameLog!$D:$D,'OAK F'!$A24,GameLog!$E:$E,INDEX(Positions!$A$1:$B$9,MATCH('OAK F'!$B24,Positions!$A$1:$A$9,0),2),GameLog!$C:$C,"OAK")</f>
        <v>0</v>
      </c>
      <c r="G24">
        <f>SUMIFS(GameLog!AO:AO,GameLog!$D:$D,'OAK F'!$A24,GameLog!$E:$E,INDEX(Positions!$A$1:$B$9,MATCH('OAK F'!$B24,Positions!$A$1:$A$9,0),2),GameLog!$C:$C,"OAK")</f>
        <v>0</v>
      </c>
      <c r="H24">
        <f>SUMIFS(GameLog!AP:AP,GameLog!$D:$D,'OAK F'!$A24,GameLog!$E:$E,INDEX(Positions!$A$1:$B$9,MATCH('OAK F'!$B24,Positions!$A$1:$A$9,0),2),GameLog!$C:$C,"OAK")</f>
        <v>0</v>
      </c>
      <c r="I24">
        <f>SUMIFS(GameLog!AQ:AQ,GameLog!$D:$D,'OAK F'!$A24,GameLog!$E:$E,INDEX(Positions!$A$1:$B$9,MATCH('OAK F'!$B24,Positions!$A$1:$A$9,0),2),GameLog!$C:$C,"OAK")</f>
        <v>0</v>
      </c>
      <c r="J24">
        <f>SUMIFS(GameLog!AR:AR,GameLog!$D:$D,'OAK F'!$A24,GameLog!$E:$E,INDEX(Positions!$A$1:$B$9,MATCH('OAK F'!$B24,Positions!$A$1:$A$9,0),2),GameLog!$C:$C,"OAK")</f>
        <v>0</v>
      </c>
      <c r="K24">
        <f>SUMIFS(GameLog!AS:AS,GameLog!$D:$D,'OAK F'!$A24,GameLog!$E:$E,INDEX(Positions!$A$1:$B$9,MATCH('OAK F'!$B24,Positions!$A$1:$A$9,0),2),GameLog!$C:$C,"OAK")</f>
        <v>0</v>
      </c>
      <c r="L24">
        <f>SUMIFS(GameLog!AT:AT,GameLog!$D:$D,'OAK F'!$A24,GameLog!$E:$E,INDEX(Positions!$A$1:$B$9,MATCH('OAK F'!$B24,Positions!$A$1:$A$9,0),2),GameLog!$C:$C,"OAK")</f>
        <v>0</v>
      </c>
      <c r="M24">
        <f>SUMIFS(GameLog!AU:AU,GameLog!$D:$D,'OAK F'!$A24,GameLog!$E:$E,INDEX(Positions!$A$1:$B$9,MATCH('OAK F'!$B24,Positions!$A$1:$A$9,0),2),GameLog!$C:$C,"OAK")</f>
        <v>0</v>
      </c>
      <c r="N24">
        <f>SUMIFS(GameLog!AV:AV,GameLog!$D:$D,'OAK F'!$A24,GameLog!$E:$E,INDEX(Positions!$A$1:$B$9,MATCH('OAK F'!$B24,Positions!$A$1:$A$9,0),2),GameLog!$C:$C,"OAK")</f>
        <v>0</v>
      </c>
      <c r="O24" s="8">
        <f t="shared" si="0"/>
        <v>0</v>
      </c>
      <c r="P24" s="18" t="str">
        <f t="shared" si="1"/>
        <v/>
      </c>
      <c r="V24" s="15"/>
      <c r="W24" s="15"/>
      <c r="X24" s="15"/>
    </row>
    <row r="25" spans="1:24">
      <c r="A25" t="s">
        <v>3029</v>
      </c>
      <c r="B25" t="s">
        <v>2429</v>
      </c>
      <c r="C25">
        <f>COUNTIFS(GameLog!D:D,'OAK F'!A25,GameLog!C:C,"OAK",GameLog!E:E,INDEX(Positions!$A$1:$B$9,MATCH('OAK F'!$B25,Positions!$A$1:$A$9,0),2))</f>
        <v>0</v>
      </c>
      <c r="D25">
        <f>SUMIFS(GameLog!F:F,GameLog!$D:$D,'OAK F'!A25,GameLog!$E:$E,INDEX(Positions!$A$1:$B$9,MATCH('OAK F'!$B25,Positions!$A$1:$A$9,0),2),GameLog!$C:$C,"OAK")</f>
        <v>0</v>
      </c>
      <c r="E25" s="12">
        <f>SUMIFS(GameLog!AM:AM,GameLog!$D:$D,'OAK F'!$A25,GameLog!$E:$E,INDEX(Positions!$A$1:$B$9,MATCH('OAK F'!$B25,Positions!$A$1:$A$9,0),2),GameLog!$C:$C,"OAK")</f>
        <v>0</v>
      </c>
      <c r="F25">
        <f>SUMIFS(GameLog!AN:AN,GameLog!$D:$D,'OAK F'!$A25,GameLog!$E:$E,INDEX(Positions!$A$1:$B$9,MATCH('OAK F'!$B25,Positions!$A$1:$A$9,0),2),GameLog!$C:$C,"OAK")</f>
        <v>0</v>
      </c>
      <c r="G25">
        <f>SUMIFS(GameLog!AO:AO,GameLog!$D:$D,'OAK F'!$A25,GameLog!$E:$E,INDEX(Positions!$A$1:$B$9,MATCH('OAK F'!$B25,Positions!$A$1:$A$9,0),2),GameLog!$C:$C,"OAK")</f>
        <v>0</v>
      </c>
      <c r="H25">
        <f>SUMIFS(GameLog!AP:AP,GameLog!$D:$D,'OAK F'!$A25,GameLog!$E:$E,INDEX(Positions!$A$1:$B$9,MATCH('OAK F'!$B25,Positions!$A$1:$A$9,0),2),GameLog!$C:$C,"OAK")</f>
        <v>0</v>
      </c>
      <c r="I25">
        <f>SUMIFS(GameLog!AQ:AQ,GameLog!$D:$D,'OAK F'!$A25,GameLog!$E:$E,INDEX(Positions!$A$1:$B$9,MATCH('OAK F'!$B25,Positions!$A$1:$A$9,0),2),GameLog!$C:$C,"OAK")</f>
        <v>0</v>
      </c>
      <c r="J25">
        <f>SUMIFS(GameLog!AR:AR,GameLog!$D:$D,'OAK F'!$A25,GameLog!$E:$E,INDEX(Positions!$A$1:$B$9,MATCH('OAK F'!$B25,Positions!$A$1:$A$9,0),2),GameLog!$C:$C,"OAK")</f>
        <v>0</v>
      </c>
      <c r="K25">
        <f>SUMIFS(GameLog!AS:AS,GameLog!$D:$D,'OAK F'!$A25,GameLog!$E:$E,INDEX(Positions!$A$1:$B$9,MATCH('OAK F'!$B25,Positions!$A$1:$A$9,0),2),GameLog!$C:$C,"OAK")</f>
        <v>0</v>
      </c>
      <c r="L25">
        <f>SUMIFS(GameLog!AT:AT,GameLog!$D:$D,'OAK F'!$A25,GameLog!$E:$E,INDEX(Positions!$A$1:$B$9,MATCH('OAK F'!$B25,Positions!$A$1:$A$9,0),2),GameLog!$C:$C,"OAK")</f>
        <v>0</v>
      </c>
      <c r="M25">
        <f>SUMIFS(GameLog!AU:AU,GameLog!$D:$D,'OAK F'!$A25,GameLog!$E:$E,INDEX(Positions!$A$1:$B$9,MATCH('OAK F'!$B25,Positions!$A$1:$A$9,0),2),GameLog!$C:$C,"OAK")</f>
        <v>0</v>
      </c>
      <c r="N25">
        <f>SUMIFS(GameLog!AV:AV,GameLog!$D:$D,'OAK F'!$A25,GameLog!$E:$E,INDEX(Positions!$A$1:$B$9,MATCH('OAK F'!$B25,Positions!$A$1:$A$9,0),2),GameLog!$C:$C,"OAK")</f>
        <v>0</v>
      </c>
      <c r="O25" s="8">
        <f t="shared" si="0"/>
        <v>0</v>
      </c>
      <c r="P25" s="18">
        <f t="shared" si="1"/>
        <v>0</v>
      </c>
      <c r="V25" s="15"/>
      <c r="W25" s="15"/>
      <c r="X25" s="15"/>
    </row>
    <row r="26" spans="1:24">
      <c r="A26" t="s">
        <v>3027</v>
      </c>
      <c r="B26" t="s">
        <v>2429</v>
      </c>
      <c r="C26">
        <f>COUNTIFS(GameLog!D:D,'OAK F'!A26,GameLog!C:C,"OAK",GameLog!E:E,INDEX(Positions!$A$1:$B$9,MATCH('OAK F'!$B26,Positions!$A$1:$A$9,0),2))</f>
        <v>3</v>
      </c>
      <c r="D26">
        <f>SUMIFS(GameLog!F:F,GameLog!$D:$D,'OAK F'!A26,GameLog!$E:$E,INDEX(Positions!$A$1:$B$9,MATCH('OAK F'!$B26,Positions!$A$1:$A$9,0),2),GameLog!$C:$C,"OAK")</f>
        <v>3</v>
      </c>
      <c r="E26" s="12">
        <f>SUMIFS(GameLog!AM:AM,GameLog!$D:$D,'OAK F'!$A26,GameLog!$E:$E,INDEX(Positions!$A$1:$B$9,MATCH('OAK F'!$B26,Positions!$A$1:$A$9,0),2),GameLog!$C:$C,"OAK")</f>
        <v>25</v>
      </c>
      <c r="F26">
        <f>SUMIFS(GameLog!AN:AN,GameLog!$D:$D,'OAK F'!$A26,GameLog!$E:$E,INDEX(Positions!$A$1:$B$9,MATCH('OAK F'!$B26,Positions!$A$1:$A$9,0),2),GameLog!$C:$C,"OAK")</f>
        <v>18</v>
      </c>
      <c r="G26">
        <f>SUMIFS(GameLog!AO:AO,GameLog!$D:$D,'OAK F'!$A26,GameLog!$E:$E,INDEX(Positions!$A$1:$B$9,MATCH('OAK F'!$B26,Positions!$A$1:$A$9,0),2),GameLog!$C:$C,"OAK")</f>
        <v>1</v>
      </c>
      <c r="H26">
        <f>SUMIFS(GameLog!AP:AP,GameLog!$D:$D,'OAK F'!$A26,GameLog!$E:$E,INDEX(Positions!$A$1:$B$9,MATCH('OAK F'!$B26,Positions!$A$1:$A$9,0),2),GameLog!$C:$C,"OAK")</f>
        <v>1</v>
      </c>
      <c r="I26">
        <f>SUMIFS(GameLog!AQ:AQ,GameLog!$D:$D,'OAK F'!$A26,GameLog!$E:$E,INDEX(Positions!$A$1:$B$9,MATCH('OAK F'!$B26,Positions!$A$1:$A$9,0),2),GameLog!$C:$C,"OAK")</f>
        <v>0</v>
      </c>
      <c r="J26">
        <f>SUMIFS(GameLog!AR:AR,GameLog!$D:$D,'OAK F'!$A26,GameLog!$E:$E,INDEX(Positions!$A$1:$B$9,MATCH('OAK F'!$B26,Positions!$A$1:$A$9,0),2),GameLog!$C:$C,"OAK")</f>
        <v>0</v>
      </c>
      <c r="K26">
        <f>SUMIFS(GameLog!AS:AS,GameLog!$D:$D,'OAK F'!$A26,GameLog!$E:$E,INDEX(Positions!$A$1:$B$9,MATCH('OAK F'!$B26,Positions!$A$1:$A$9,0),2),GameLog!$C:$C,"OAK")</f>
        <v>0</v>
      </c>
      <c r="L26">
        <f>SUMIFS(GameLog!AT:AT,GameLog!$D:$D,'OAK F'!$A26,GameLog!$E:$E,INDEX(Positions!$A$1:$B$9,MATCH('OAK F'!$B26,Positions!$A$1:$A$9,0),2),GameLog!$C:$C,"OAK")</f>
        <v>3</v>
      </c>
      <c r="M26">
        <f>SUMIFS(GameLog!AU:AU,GameLog!$D:$D,'OAK F'!$A26,GameLog!$E:$E,INDEX(Positions!$A$1:$B$9,MATCH('OAK F'!$B26,Positions!$A$1:$A$9,0),2),GameLog!$C:$C,"OAK")</f>
        <v>0</v>
      </c>
      <c r="N26">
        <f>SUMIFS(GameLog!AV:AV,GameLog!$D:$D,'OAK F'!$A26,GameLog!$E:$E,INDEX(Positions!$A$1:$B$9,MATCH('OAK F'!$B26,Positions!$A$1:$A$9,0),2),GameLog!$C:$C,"OAK")</f>
        <v>0</v>
      </c>
      <c r="O26" s="8">
        <f t="shared" si="0"/>
        <v>0.95</v>
      </c>
      <c r="P26" s="18">
        <f t="shared" si="1"/>
        <v>0</v>
      </c>
      <c r="V26" s="15"/>
      <c r="W26" s="15"/>
      <c r="X26" s="15"/>
    </row>
    <row r="27" spans="1:24">
      <c r="A27" t="s">
        <v>3015</v>
      </c>
      <c r="B27" t="s">
        <v>2429</v>
      </c>
      <c r="C27">
        <f>COUNTIFS(GameLog!D:D,'OAK F'!A27,GameLog!C:C,"OAK",GameLog!E:E,INDEX(Positions!$A$1:$B$9,MATCH('OAK F'!$B27,Positions!$A$1:$A$9,0),2))</f>
        <v>1</v>
      </c>
      <c r="D27">
        <f>SUMIFS(GameLog!F:F,GameLog!$D:$D,'OAK F'!A27,GameLog!$E:$E,INDEX(Positions!$A$1:$B$9,MATCH('OAK F'!$B27,Positions!$A$1:$A$9,0),2),GameLog!$C:$C,"OAK")</f>
        <v>0</v>
      </c>
      <c r="E27" s="12">
        <f>SUMIFS(GameLog!AM:AM,GameLog!$D:$D,'OAK F'!$A27,GameLog!$E:$E,INDEX(Positions!$A$1:$B$9,MATCH('OAK F'!$B27,Positions!$A$1:$A$9,0),2),GameLog!$C:$C,"OAK")</f>
        <v>1</v>
      </c>
      <c r="F27">
        <f>SUMIFS(GameLog!AN:AN,GameLog!$D:$D,'OAK F'!$A27,GameLog!$E:$E,INDEX(Positions!$A$1:$B$9,MATCH('OAK F'!$B27,Positions!$A$1:$A$9,0),2),GameLog!$C:$C,"OAK")</f>
        <v>0</v>
      </c>
      <c r="G27">
        <f>SUMIFS(GameLog!AO:AO,GameLog!$D:$D,'OAK F'!$A27,GameLog!$E:$E,INDEX(Positions!$A$1:$B$9,MATCH('OAK F'!$B27,Positions!$A$1:$A$9,0),2),GameLog!$C:$C,"OAK")</f>
        <v>0</v>
      </c>
      <c r="H27">
        <f>SUMIFS(GameLog!AP:AP,GameLog!$D:$D,'OAK F'!$A27,GameLog!$E:$E,INDEX(Positions!$A$1:$B$9,MATCH('OAK F'!$B27,Positions!$A$1:$A$9,0),2),GameLog!$C:$C,"OAK")</f>
        <v>0</v>
      </c>
      <c r="I27">
        <f>SUMIFS(GameLog!AQ:AQ,GameLog!$D:$D,'OAK F'!$A27,GameLog!$E:$E,INDEX(Positions!$A$1:$B$9,MATCH('OAK F'!$B27,Positions!$A$1:$A$9,0),2),GameLog!$C:$C,"OAK")</f>
        <v>0</v>
      </c>
      <c r="J27">
        <f>SUMIFS(GameLog!AR:AR,GameLog!$D:$D,'OAK F'!$A27,GameLog!$E:$E,INDEX(Positions!$A$1:$B$9,MATCH('OAK F'!$B27,Positions!$A$1:$A$9,0),2),GameLog!$C:$C,"OAK")</f>
        <v>0</v>
      </c>
      <c r="K27">
        <f>SUMIFS(GameLog!AS:AS,GameLog!$D:$D,'OAK F'!$A27,GameLog!$E:$E,INDEX(Positions!$A$1:$B$9,MATCH('OAK F'!$B27,Positions!$A$1:$A$9,0),2),GameLog!$C:$C,"OAK")</f>
        <v>0</v>
      </c>
      <c r="L27">
        <f>SUMIFS(GameLog!AT:AT,GameLog!$D:$D,'OAK F'!$A27,GameLog!$E:$E,INDEX(Positions!$A$1:$B$9,MATCH('OAK F'!$B27,Positions!$A$1:$A$9,0),2),GameLog!$C:$C,"OAK")</f>
        <v>1</v>
      </c>
      <c r="M27">
        <f>SUMIFS(GameLog!AU:AU,GameLog!$D:$D,'OAK F'!$A27,GameLog!$E:$E,INDEX(Positions!$A$1:$B$9,MATCH('OAK F'!$B27,Positions!$A$1:$A$9,0),2),GameLog!$C:$C,"OAK")</f>
        <v>0</v>
      </c>
      <c r="N27">
        <f>SUMIFS(GameLog!AV:AV,GameLog!$D:$D,'OAK F'!$A27,GameLog!$E:$E,INDEX(Positions!$A$1:$B$9,MATCH('OAK F'!$B27,Positions!$A$1:$A$9,0),2),GameLog!$C:$C,"OAK")</f>
        <v>0</v>
      </c>
      <c r="O27" s="8">
        <f t="shared" si="0"/>
        <v>0</v>
      </c>
      <c r="P27" s="18">
        <f t="shared" si="1"/>
        <v>0</v>
      </c>
      <c r="V27" s="15"/>
      <c r="W27" s="15"/>
      <c r="X27" s="15"/>
    </row>
    <row r="28" spans="1:24">
      <c r="A28" t="s">
        <v>3016</v>
      </c>
      <c r="B28" t="s">
        <v>2430</v>
      </c>
      <c r="C28">
        <f>COUNTIFS(GameLog!D:D,'OAK F'!A28,GameLog!C:C,"OAK",GameLog!E:E,INDEX(Positions!$A$1:$B$9,MATCH('OAK F'!$B28,Positions!$A$1:$A$9,0),2))</f>
        <v>2</v>
      </c>
      <c r="D28">
        <f>SUMIFS(GameLog!F:F,GameLog!$D:$D,'OAK F'!A28,GameLog!$E:$E,INDEX(Positions!$A$1:$B$9,MATCH('OAK F'!$B28,Positions!$A$1:$A$9,0),2),GameLog!$C:$C,"OAK")</f>
        <v>2</v>
      </c>
      <c r="E28" s="12">
        <f>SUMIFS(GameLog!AM:AM,GameLog!$D:$D,'OAK F'!$A28,GameLog!$E:$E,INDEX(Positions!$A$1:$B$9,MATCH('OAK F'!$B28,Positions!$A$1:$A$9,0),2),GameLog!$C:$C,"OAK")</f>
        <v>18</v>
      </c>
      <c r="F28">
        <f>SUMIFS(GameLog!AN:AN,GameLog!$D:$D,'OAK F'!$A28,GameLog!$E:$E,INDEX(Positions!$A$1:$B$9,MATCH('OAK F'!$B28,Positions!$A$1:$A$9,0),2),GameLog!$C:$C,"OAK")</f>
        <v>16</v>
      </c>
      <c r="G28">
        <f>SUMIFS(GameLog!AO:AO,GameLog!$D:$D,'OAK F'!$A28,GameLog!$E:$E,INDEX(Positions!$A$1:$B$9,MATCH('OAK F'!$B28,Positions!$A$1:$A$9,0),2),GameLog!$C:$C,"OAK")</f>
        <v>1</v>
      </c>
      <c r="H28">
        <f>SUMIFS(GameLog!AP:AP,GameLog!$D:$D,'OAK F'!$A28,GameLog!$E:$E,INDEX(Positions!$A$1:$B$9,MATCH('OAK F'!$B28,Positions!$A$1:$A$9,0),2),GameLog!$C:$C,"OAK")</f>
        <v>0</v>
      </c>
      <c r="I28">
        <f>SUMIFS(GameLog!AQ:AQ,GameLog!$D:$D,'OAK F'!$A28,GameLog!$E:$E,INDEX(Positions!$A$1:$B$9,MATCH('OAK F'!$B28,Positions!$A$1:$A$9,0),2),GameLog!$C:$C,"OAK")</f>
        <v>3</v>
      </c>
      <c r="J28">
        <f>SUMIFS(GameLog!AR:AR,GameLog!$D:$D,'OAK F'!$A28,GameLog!$E:$E,INDEX(Positions!$A$1:$B$9,MATCH('OAK F'!$B28,Positions!$A$1:$A$9,0),2),GameLog!$C:$C,"OAK")</f>
        <v>0</v>
      </c>
      <c r="K28">
        <f>SUMIFS(GameLog!AS:AS,GameLog!$D:$D,'OAK F'!$A28,GameLog!$E:$E,INDEX(Positions!$A$1:$B$9,MATCH('OAK F'!$B28,Positions!$A$1:$A$9,0),2),GameLog!$C:$C,"OAK")</f>
        <v>0</v>
      </c>
      <c r="L28">
        <f>SUMIFS(GameLog!AT:AT,GameLog!$D:$D,'OAK F'!$A28,GameLog!$E:$E,INDEX(Positions!$A$1:$B$9,MATCH('OAK F'!$B28,Positions!$A$1:$A$9,0),2),GameLog!$C:$C,"OAK")</f>
        <v>0</v>
      </c>
      <c r="M28">
        <f>SUMIFS(GameLog!AU:AU,GameLog!$D:$D,'OAK F'!$A28,GameLog!$E:$E,INDEX(Positions!$A$1:$B$9,MATCH('OAK F'!$B28,Positions!$A$1:$A$9,0),2),GameLog!$C:$C,"OAK")</f>
        <v>0</v>
      </c>
      <c r="N28">
        <f>SUMIFS(GameLog!AV:AV,GameLog!$D:$D,'OAK F'!$A28,GameLog!$E:$E,INDEX(Positions!$A$1:$B$9,MATCH('OAK F'!$B28,Positions!$A$1:$A$9,0),2),GameLog!$C:$C,"OAK")</f>
        <v>0</v>
      </c>
      <c r="O28" s="8">
        <f t="shared" si="0"/>
        <v>1</v>
      </c>
      <c r="P28" s="18" t="str">
        <f t="shared" si="1"/>
        <v/>
      </c>
      <c r="V28" s="15"/>
      <c r="W28" s="15"/>
      <c r="X28" s="15"/>
    </row>
    <row r="29" spans="1:24">
      <c r="A29" t="s">
        <v>3023</v>
      </c>
      <c r="B29" t="s">
        <v>2430</v>
      </c>
      <c r="C29">
        <f>COUNTIFS(GameLog!D:D,'OAK F'!A29,GameLog!C:C,"OAK",GameLog!E:E,INDEX(Positions!$A$1:$B$9,MATCH('OAK F'!$B29,Positions!$A$1:$A$9,0),2))</f>
        <v>1</v>
      </c>
      <c r="D29">
        <f>SUMIFS(GameLog!F:F,GameLog!$D:$D,'OAK F'!A29,GameLog!$E:$E,INDEX(Positions!$A$1:$B$9,MATCH('OAK F'!$B29,Positions!$A$1:$A$9,0),2),GameLog!$C:$C,"OAK")</f>
        <v>1</v>
      </c>
      <c r="E29" s="12">
        <f>SUMIFS(GameLog!AM:AM,GameLog!$D:$D,'OAK F'!$A29,GameLog!$E:$E,INDEX(Positions!$A$1:$B$9,MATCH('OAK F'!$B29,Positions!$A$1:$A$9,0),2),GameLog!$C:$C,"OAK")</f>
        <v>8</v>
      </c>
      <c r="F29">
        <f>SUMIFS(GameLog!AN:AN,GameLog!$D:$D,'OAK F'!$A29,GameLog!$E:$E,INDEX(Positions!$A$1:$B$9,MATCH('OAK F'!$B29,Positions!$A$1:$A$9,0),2),GameLog!$C:$C,"OAK")</f>
        <v>5</v>
      </c>
      <c r="G29">
        <f>SUMIFS(GameLog!AO:AO,GameLog!$D:$D,'OAK F'!$A29,GameLog!$E:$E,INDEX(Positions!$A$1:$B$9,MATCH('OAK F'!$B29,Positions!$A$1:$A$9,0),2),GameLog!$C:$C,"OAK")</f>
        <v>1</v>
      </c>
      <c r="H29">
        <f>SUMIFS(GameLog!AP:AP,GameLog!$D:$D,'OAK F'!$A29,GameLog!$E:$E,INDEX(Positions!$A$1:$B$9,MATCH('OAK F'!$B29,Positions!$A$1:$A$9,0),2),GameLog!$C:$C,"OAK")</f>
        <v>0</v>
      </c>
      <c r="I29">
        <f>SUMIFS(GameLog!AQ:AQ,GameLog!$D:$D,'OAK F'!$A29,GameLog!$E:$E,INDEX(Positions!$A$1:$B$9,MATCH('OAK F'!$B29,Positions!$A$1:$A$9,0),2),GameLog!$C:$C,"OAK")</f>
        <v>0</v>
      </c>
      <c r="J29">
        <f>SUMIFS(GameLog!AR:AR,GameLog!$D:$D,'OAK F'!$A29,GameLog!$E:$E,INDEX(Positions!$A$1:$B$9,MATCH('OAK F'!$B29,Positions!$A$1:$A$9,0),2),GameLog!$C:$C,"OAK")</f>
        <v>0</v>
      </c>
      <c r="K29">
        <f>SUMIFS(GameLog!AS:AS,GameLog!$D:$D,'OAK F'!$A29,GameLog!$E:$E,INDEX(Positions!$A$1:$B$9,MATCH('OAK F'!$B29,Positions!$A$1:$A$9,0),2),GameLog!$C:$C,"OAK")</f>
        <v>0</v>
      </c>
      <c r="L29">
        <f>SUMIFS(GameLog!AT:AT,GameLog!$D:$D,'OAK F'!$A29,GameLog!$E:$E,INDEX(Positions!$A$1:$B$9,MATCH('OAK F'!$B29,Positions!$A$1:$A$9,0),2),GameLog!$C:$C,"OAK")</f>
        <v>0</v>
      </c>
      <c r="M29">
        <f>SUMIFS(GameLog!AU:AU,GameLog!$D:$D,'OAK F'!$A29,GameLog!$E:$E,INDEX(Positions!$A$1:$B$9,MATCH('OAK F'!$B29,Positions!$A$1:$A$9,0),2),GameLog!$C:$C,"OAK")</f>
        <v>0</v>
      </c>
      <c r="N29">
        <f>SUMIFS(GameLog!AV:AV,GameLog!$D:$D,'OAK F'!$A29,GameLog!$E:$E,INDEX(Positions!$A$1:$B$9,MATCH('OAK F'!$B29,Positions!$A$1:$A$9,0),2),GameLog!$C:$C,"OAK")</f>
        <v>0</v>
      </c>
      <c r="O29" s="8">
        <f t="shared" si="0"/>
        <v>1</v>
      </c>
      <c r="P29" s="18" t="str">
        <f t="shared" si="1"/>
        <v/>
      </c>
      <c r="V29" s="15"/>
      <c r="W29" s="15"/>
      <c r="X29" s="15"/>
    </row>
    <row r="30" spans="1:24">
      <c r="A30" t="s">
        <v>3024</v>
      </c>
      <c r="B30" t="s">
        <v>2430</v>
      </c>
      <c r="C30">
        <f>COUNTIFS(GameLog!D:D,'OAK F'!A30,GameLog!C:C,"OAK",GameLog!E:E,INDEX(Positions!$A$1:$B$9,MATCH('OAK F'!$B30,Positions!$A$1:$A$9,0),2))</f>
        <v>0</v>
      </c>
      <c r="D30">
        <f>SUMIFS(GameLog!F:F,GameLog!$D:$D,'OAK F'!A30,GameLog!$E:$E,INDEX(Positions!$A$1:$B$9,MATCH('OAK F'!$B30,Positions!$A$1:$A$9,0),2),GameLog!$C:$C,"OAK")</f>
        <v>0</v>
      </c>
      <c r="E30" s="12">
        <f>SUMIFS(GameLog!AM:AM,GameLog!$D:$D,'OAK F'!$A30,GameLog!$E:$E,INDEX(Positions!$A$1:$B$9,MATCH('OAK F'!$B30,Positions!$A$1:$A$9,0),2),GameLog!$C:$C,"OAK")</f>
        <v>0</v>
      </c>
      <c r="F30">
        <f>SUMIFS(GameLog!AN:AN,GameLog!$D:$D,'OAK F'!$A30,GameLog!$E:$E,INDEX(Positions!$A$1:$B$9,MATCH('OAK F'!$B30,Positions!$A$1:$A$9,0),2),GameLog!$C:$C,"OAK")</f>
        <v>0</v>
      </c>
      <c r="G30">
        <f>SUMIFS(GameLog!AO:AO,GameLog!$D:$D,'OAK F'!$A30,GameLog!$E:$E,INDEX(Positions!$A$1:$B$9,MATCH('OAK F'!$B30,Positions!$A$1:$A$9,0),2),GameLog!$C:$C,"OAK")</f>
        <v>0</v>
      </c>
      <c r="H30">
        <f>SUMIFS(GameLog!AP:AP,GameLog!$D:$D,'OAK F'!$A30,GameLog!$E:$E,INDEX(Positions!$A$1:$B$9,MATCH('OAK F'!$B30,Positions!$A$1:$A$9,0),2),GameLog!$C:$C,"OAK")</f>
        <v>0</v>
      </c>
      <c r="I30">
        <f>SUMIFS(GameLog!AQ:AQ,GameLog!$D:$D,'OAK F'!$A30,GameLog!$E:$E,INDEX(Positions!$A$1:$B$9,MATCH('OAK F'!$B30,Positions!$A$1:$A$9,0),2),GameLog!$C:$C,"OAK")</f>
        <v>0</v>
      </c>
      <c r="J30">
        <f>SUMIFS(GameLog!AR:AR,GameLog!$D:$D,'OAK F'!$A30,GameLog!$E:$E,INDEX(Positions!$A$1:$B$9,MATCH('OAK F'!$B30,Positions!$A$1:$A$9,0),2),GameLog!$C:$C,"OAK")</f>
        <v>0</v>
      </c>
      <c r="K30">
        <f>SUMIFS(GameLog!AS:AS,GameLog!$D:$D,'OAK F'!$A30,GameLog!$E:$E,INDEX(Positions!$A$1:$B$9,MATCH('OAK F'!$B30,Positions!$A$1:$A$9,0),2),GameLog!$C:$C,"OAK")</f>
        <v>0</v>
      </c>
      <c r="L30">
        <f>SUMIFS(GameLog!AT:AT,GameLog!$D:$D,'OAK F'!$A30,GameLog!$E:$E,INDEX(Positions!$A$1:$B$9,MATCH('OAK F'!$B30,Positions!$A$1:$A$9,0),2),GameLog!$C:$C,"OAK")</f>
        <v>0</v>
      </c>
      <c r="M30">
        <f>SUMIFS(GameLog!AU:AU,GameLog!$D:$D,'OAK F'!$A30,GameLog!$E:$E,INDEX(Positions!$A$1:$B$9,MATCH('OAK F'!$B30,Positions!$A$1:$A$9,0),2),GameLog!$C:$C,"OAK")</f>
        <v>0</v>
      </c>
      <c r="N30">
        <f>SUMIFS(GameLog!AV:AV,GameLog!$D:$D,'OAK F'!$A30,GameLog!$E:$E,INDEX(Positions!$A$1:$B$9,MATCH('OAK F'!$B30,Positions!$A$1:$A$9,0),2),GameLog!$C:$C,"OAK")</f>
        <v>0</v>
      </c>
      <c r="O30" s="8">
        <f t="shared" si="0"/>
        <v>0</v>
      </c>
      <c r="P30" s="18" t="str">
        <f t="shared" si="1"/>
        <v/>
      </c>
      <c r="V30" s="15"/>
      <c r="W30" s="15"/>
      <c r="X30" s="15"/>
    </row>
    <row r="31" spans="1:24">
      <c r="A31" t="s">
        <v>3026</v>
      </c>
      <c r="B31" t="s">
        <v>2430</v>
      </c>
      <c r="C31">
        <f>COUNTIFS(GameLog!D:D,'OAK F'!A31,GameLog!C:C,"OAK",GameLog!E:E,INDEX(Positions!$A$1:$B$9,MATCH('OAK F'!$B31,Positions!$A$1:$A$9,0),2))</f>
        <v>0</v>
      </c>
      <c r="D31">
        <f>SUMIFS(GameLog!F:F,GameLog!$D:$D,'OAK F'!A31,GameLog!$E:$E,INDEX(Positions!$A$1:$B$9,MATCH('OAK F'!$B31,Positions!$A$1:$A$9,0),2),GameLog!$C:$C,"OAK")</f>
        <v>0</v>
      </c>
      <c r="E31" s="12">
        <f>SUMIFS(GameLog!AM:AM,GameLog!$D:$D,'OAK F'!$A31,GameLog!$E:$E,INDEX(Positions!$A$1:$B$9,MATCH('OAK F'!$B31,Positions!$A$1:$A$9,0),2),GameLog!$C:$C,"OAK")</f>
        <v>0</v>
      </c>
      <c r="F31">
        <f>SUMIFS(GameLog!AN:AN,GameLog!$D:$D,'OAK F'!$A31,GameLog!$E:$E,INDEX(Positions!$A$1:$B$9,MATCH('OAK F'!$B31,Positions!$A$1:$A$9,0),2),GameLog!$C:$C,"OAK")</f>
        <v>0</v>
      </c>
      <c r="G31">
        <f>SUMIFS(GameLog!AO:AO,GameLog!$D:$D,'OAK F'!$A31,GameLog!$E:$E,INDEX(Positions!$A$1:$B$9,MATCH('OAK F'!$B31,Positions!$A$1:$A$9,0),2),GameLog!$C:$C,"OAK")</f>
        <v>0</v>
      </c>
      <c r="H31">
        <f>SUMIFS(GameLog!AP:AP,GameLog!$D:$D,'OAK F'!$A31,GameLog!$E:$E,INDEX(Positions!$A$1:$B$9,MATCH('OAK F'!$B31,Positions!$A$1:$A$9,0),2),GameLog!$C:$C,"OAK")</f>
        <v>0</v>
      </c>
      <c r="I31">
        <f>SUMIFS(GameLog!AQ:AQ,GameLog!$D:$D,'OAK F'!$A31,GameLog!$E:$E,INDEX(Positions!$A$1:$B$9,MATCH('OAK F'!$B31,Positions!$A$1:$A$9,0),2),GameLog!$C:$C,"OAK")</f>
        <v>0</v>
      </c>
      <c r="J31">
        <f>SUMIFS(GameLog!AR:AR,GameLog!$D:$D,'OAK F'!$A31,GameLog!$E:$E,INDEX(Positions!$A$1:$B$9,MATCH('OAK F'!$B31,Positions!$A$1:$A$9,0),2),GameLog!$C:$C,"OAK")</f>
        <v>0</v>
      </c>
      <c r="K31">
        <f>SUMIFS(GameLog!AS:AS,GameLog!$D:$D,'OAK F'!$A31,GameLog!$E:$E,INDEX(Positions!$A$1:$B$9,MATCH('OAK F'!$B31,Positions!$A$1:$A$9,0),2),GameLog!$C:$C,"OAK")</f>
        <v>0</v>
      </c>
      <c r="L31">
        <f>SUMIFS(GameLog!AT:AT,GameLog!$D:$D,'OAK F'!$A31,GameLog!$E:$E,INDEX(Positions!$A$1:$B$9,MATCH('OAK F'!$B31,Positions!$A$1:$A$9,0),2),GameLog!$C:$C,"OAK")</f>
        <v>0</v>
      </c>
      <c r="M31">
        <f>SUMIFS(GameLog!AU:AU,GameLog!$D:$D,'OAK F'!$A31,GameLog!$E:$E,INDEX(Positions!$A$1:$B$9,MATCH('OAK F'!$B31,Positions!$A$1:$A$9,0),2),GameLog!$C:$C,"OAK")</f>
        <v>0</v>
      </c>
      <c r="N31">
        <f>SUMIFS(GameLog!AV:AV,GameLog!$D:$D,'OAK F'!$A31,GameLog!$E:$E,INDEX(Positions!$A$1:$B$9,MATCH('OAK F'!$B31,Positions!$A$1:$A$9,0),2),GameLog!$C:$C,"OAK")</f>
        <v>0</v>
      </c>
      <c r="O31" s="8">
        <f t="shared" si="0"/>
        <v>0</v>
      </c>
      <c r="P31" s="18" t="str">
        <f t="shared" si="1"/>
        <v/>
      </c>
      <c r="V31" s="15"/>
      <c r="W31" s="15"/>
      <c r="X31" s="15"/>
    </row>
    <row r="32" spans="1:24">
      <c r="A32" t="s">
        <v>3022</v>
      </c>
      <c r="B32" t="s">
        <v>2430</v>
      </c>
      <c r="C32">
        <f>COUNTIFS(GameLog!D:D,'OAK F'!A32,GameLog!C:C,"OAK",GameLog!E:E,INDEX(Positions!$A$1:$B$9,MATCH('OAK F'!$B32,Positions!$A$1:$A$9,0),2))</f>
        <v>0</v>
      </c>
      <c r="D32">
        <f>SUMIFS(GameLog!F:F,GameLog!$D:$D,'OAK F'!A32,GameLog!$E:$E,INDEX(Positions!$A$1:$B$9,MATCH('OAK F'!$B32,Positions!$A$1:$A$9,0),2),GameLog!$C:$C,"OAK")</f>
        <v>0</v>
      </c>
      <c r="E32" s="12">
        <f>SUMIFS(GameLog!AM:AM,GameLog!$D:$D,'OAK F'!$A32,GameLog!$E:$E,INDEX(Positions!$A$1:$B$9,MATCH('OAK F'!$B32,Positions!$A$1:$A$9,0),2),GameLog!$C:$C,"OAK")</f>
        <v>0</v>
      </c>
      <c r="F32">
        <f>SUMIFS(GameLog!AN:AN,GameLog!$D:$D,'OAK F'!$A32,GameLog!$E:$E,INDEX(Positions!$A$1:$B$9,MATCH('OAK F'!$B32,Positions!$A$1:$A$9,0),2),GameLog!$C:$C,"OAK")</f>
        <v>0</v>
      </c>
      <c r="G32">
        <f>SUMIFS(GameLog!AO:AO,GameLog!$D:$D,'OAK F'!$A32,GameLog!$E:$E,INDEX(Positions!$A$1:$B$9,MATCH('OAK F'!$B32,Positions!$A$1:$A$9,0),2),GameLog!$C:$C,"OAK")</f>
        <v>0</v>
      </c>
      <c r="H32">
        <f>SUMIFS(GameLog!AP:AP,GameLog!$D:$D,'OAK F'!$A32,GameLog!$E:$E,INDEX(Positions!$A$1:$B$9,MATCH('OAK F'!$B32,Positions!$A$1:$A$9,0),2),GameLog!$C:$C,"OAK")</f>
        <v>0</v>
      </c>
      <c r="I32">
        <f>SUMIFS(GameLog!AQ:AQ,GameLog!$D:$D,'OAK F'!$A32,GameLog!$E:$E,INDEX(Positions!$A$1:$B$9,MATCH('OAK F'!$B32,Positions!$A$1:$A$9,0),2),GameLog!$C:$C,"OAK")</f>
        <v>0</v>
      </c>
      <c r="J32">
        <f>SUMIFS(GameLog!AR:AR,GameLog!$D:$D,'OAK F'!$A32,GameLog!$E:$E,INDEX(Positions!$A$1:$B$9,MATCH('OAK F'!$B32,Positions!$A$1:$A$9,0),2),GameLog!$C:$C,"OAK")</f>
        <v>0</v>
      </c>
      <c r="K32">
        <f>SUMIFS(GameLog!AS:AS,GameLog!$D:$D,'OAK F'!$A32,GameLog!$E:$E,INDEX(Positions!$A$1:$B$9,MATCH('OAK F'!$B32,Positions!$A$1:$A$9,0),2),GameLog!$C:$C,"OAK")</f>
        <v>0</v>
      </c>
      <c r="L32">
        <f>SUMIFS(GameLog!AT:AT,GameLog!$D:$D,'OAK F'!$A32,GameLog!$E:$E,INDEX(Positions!$A$1:$B$9,MATCH('OAK F'!$B32,Positions!$A$1:$A$9,0),2),GameLog!$C:$C,"OAK")</f>
        <v>0</v>
      </c>
      <c r="M32">
        <f>SUMIFS(GameLog!AU:AU,GameLog!$D:$D,'OAK F'!$A32,GameLog!$E:$E,INDEX(Positions!$A$1:$B$9,MATCH('OAK F'!$B32,Positions!$A$1:$A$9,0),2),GameLog!$C:$C,"OAK")</f>
        <v>0</v>
      </c>
      <c r="N32">
        <f>SUMIFS(GameLog!AV:AV,GameLog!$D:$D,'OAK F'!$A32,GameLog!$E:$E,INDEX(Positions!$A$1:$B$9,MATCH('OAK F'!$B32,Positions!$A$1:$A$9,0),2),GameLog!$C:$C,"OAK")</f>
        <v>0</v>
      </c>
      <c r="O32" s="8">
        <f t="shared" si="0"/>
        <v>0</v>
      </c>
      <c r="P32" s="18" t="str">
        <f t="shared" si="1"/>
        <v/>
      </c>
      <c r="V32" s="15"/>
      <c r="W32" s="15"/>
      <c r="X32" s="15"/>
    </row>
    <row r="33" spans="1:24">
      <c r="A33" t="s">
        <v>3028</v>
      </c>
      <c r="B33" t="s">
        <v>2411</v>
      </c>
      <c r="C33">
        <f>COUNTIFS(GameLog!D:D,'OAK F'!A33,GameLog!C:C,"OAK",GameLog!E:E,INDEX(Positions!$A$1:$B$9,MATCH('OAK F'!$B33,Positions!$A$1:$A$9,0),2))</f>
        <v>0</v>
      </c>
      <c r="D33">
        <f>SUMIFS(GameLog!F:F,GameLog!$D:$D,'OAK F'!A33,GameLog!$E:$E,INDEX(Positions!$A$1:$B$9,MATCH('OAK F'!$B33,Positions!$A$1:$A$9,0),2),GameLog!$C:$C,"OAK")</f>
        <v>0</v>
      </c>
      <c r="E33" s="12">
        <f>SUMIFS(GameLog!AM:AM,GameLog!$D:$D,'OAK F'!$A33,GameLog!$E:$E,INDEX(Positions!$A$1:$B$9,MATCH('OAK F'!$B33,Positions!$A$1:$A$9,0),2),GameLog!$C:$C,"OAK")</f>
        <v>0</v>
      </c>
      <c r="F33">
        <f>SUMIFS(GameLog!AN:AN,GameLog!$D:$D,'OAK F'!$A33,GameLog!$E:$E,INDEX(Positions!$A$1:$B$9,MATCH('OAK F'!$B33,Positions!$A$1:$A$9,0),2),GameLog!$C:$C,"OAK")</f>
        <v>0</v>
      </c>
      <c r="G33">
        <f>SUMIFS(GameLog!AO:AO,GameLog!$D:$D,'OAK F'!$A33,GameLog!$E:$E,INDEX(Positions!$A$1:$B$9,MATCH('OAK F'!$B33,Positions!$A$1:$A$9,0),2),GameLog!$C:$C,"OAK")</f>
        <v>0</v>
      </c>
      <c r="H33">
        <f>SUMIFS(GameLog!AP:AP,GameLog!$D:$D,'OAK F'!$A33,GameLog!$E:$E,INDEX(Positions!$A$1:$B$9,MATCH('OAK F'!$B33,Positions!$A$1:$A$9,0),2),GameLog!$C:$C,"OAK")</f>
        <v>0</v>
      </c>
      <c r="I33">
        <f>SUMIFS(GameLog!AQ:AQ,GameLog!$D:$D,'OAK F'!$A33,GameLog!$E:$E,INDEX(Positions!$A$1:$B$9,MATCH('OAK F'!$B33,Positions!$A$1:$A$9,0),2),GameLog!$C:$C,"OAK")</f>
        <v>0</v>
      </c>
      <c r="J33">
        <f>SUMIFS(GameLog!AR:AR,GameLog!$D:$D,'OAK F'!$A33,GameLog!$E:$E,INDEX(Positions!$A$1:$B$9,MATCH('OAK F'!$B33,Positions!$A$1:$A$9,0),2),GameLog!$C:$C,"OAK")</f>
        <v>0</v>
      </c>
      <c r="K33">
        <f>SUMIFS(GameLog!AS:AS,GameLog!$D:$D,'OAK F'!$A33,GameLog!$E:$E,INDEX(Positions!$A$1:$B$9,MATCH('OAK F'!$B33,Positions!$A$1:$A$9,0),2),GameLog!$C:$C,"OAK")</f>
        <v>0</v>
      </c>
      <c r="L33">
        <f>SUMIFS(GameLog!AT:AT,GameLog!$D:$D,'OAK F'!$A33,GameLog!$E:$E,INDEX(Positions!$A$1:$B$9,MATCH('OAK F'!$B33,Positions!$A$1:$A$9,0),2),GameLog!$C:$C,"OAK")</f>
        <v>0</v>
      </c>
      <c r="M33">
        <f>SUMIFS(GameLog!AU:AU,GameLog!$D:$D,'OAK F'!$A33,GameLog!$E:$E,INDEX(Positions!$A$1:$B$9,MATCH('OAK F'!$B33,Positions!$A$1:$A$9,0),2),GameLog!$C:$C,"OAK")</f>
        <v>0</v>
      </c>
      <c r="N33">
        <f>SUMIFS(GameLog!AV:AV,GameLog!$D:$D,'OAK F'!$A33,GameLog!$E:$E,INDEX(Positions!$A$1:$B$9,MATCH('OAK F'!$B33,Positions!$A$1:$A$9,0),2),GameLog!$C:$C,"OAK")</f>
        <v>0</v>
      </c>
      <c r="O33" s="8">
        <f t="shared" si="0"/>
        <v>0</v>
      </c>
      <c r="P33" s="18" t="str">
        <f t="shared" si="1"/>
        <v/>
      </c>
      <c r="V33" s="15"/>
      <c r="W33" s="15"/>
      <c r="X33" s="15"/>
    </row>
    <row r="34" spans="1:24">
      <c r="A34" t="s">
        <v>3017</v>
      </c>
      <c r="B34" t="s">
        <v>2411</v>
      </c>
      <c r="C34">
        <f>COUNTIFS(GameLog!D:D,'OAK F'!A34,GameLog!C:C,"OAK",GameLog!E:E,INDEX(Positions!$A$1:$B$9,MATCH('OAK F'!$B34,Positions!$A$1:$A$9,0),2))</f>
        <v>3</v>
      </c>
      <c r="D34">
        <f>SUMIFS(GameLog!F:F,GameLog!$D:$D,'OAK F'!A34,GameLog!$E:$E,INDEX(Positions!$A$1:$B$9,MATCH('OAK F'!$B34,Positions!$A$1:$A$9,0),2),GameLog!$C:$C,"OAK")</f>
        <v>2</v>
      </c>
      <c r="E34" s="12">
        <f>SUMIFS(GameLog!AM:AM,GameLog!$D:$D,'OAK F'!$A34,GameLog!$E:$E,INDEX(Positions!$A$1:$B$9,MATCH('OAK F'!$B34,Positions!$A$1:$A$9,0),2),GameLog!$C:$C,"OAK")</f>
        <v>17</v>
      </c>
      <c r="F34">
        <f>SUMIFS(GameLog!AN:AN,GameLog!$D:$D,'OAK F'!$A34,GameLog!$E:$E,INDEX(Positions!$A$1:$B$9,MATCH('OAK F'!$B34,Positions!$A$1:$A$9,0),2),GameLog!$C:$C,"OAK")</f>
        <v>8</v>
      </c>
      <c r="G34">
        <f>SUMIFS(GameLog!AO:AO,GameLog!$D:$D,'OAK F'!$A34,GameLog!$E:$E,INDEX(Positions!$A$1:$B$9,MATCH('OAK F'!$B34,Positions!$A$1:$A$9,0),2),GameLog!$C:$C,"OAK")</f>
        <v>4</v>
      </c>
      <c r="H34">
        <f>SUMIFS(GameLog!AP:AP,GameLog!$D:$D,'OAK F'!$A34,GameLog!$E:$E,INDEX(Positions!$A$1:$B$9,MATCH('OAK F'!$B34,Positions!$A$1:$A$9,0),2),GameLog!$C:$C,"OAK")</f>
        <v>0</v>
      </c>
      <c r="I34">
        <f>SUMIFS(GameLog!AQ:AQ,GameLog!$D:$D,'OAK F'!$A34,GameLog!$E:$E,INDEX(Positions!$A$1:$B$9,MATCH('OAK F'!$B34,Positions!$A$1:$A$9,0),2),GameLog!$C:$C,"OAK")</f>
        <v>1</v>
      </c>
      <c r="J34">
        <f>SUMIFS(GameLog!AR:AR,GameLog!$D:$D,'OAK F'!$A34,GameLog!$E:$E,INDEX(Positions!$A$1:$B$9,MATCH('OAK F'!$B34,Positions!$A$1:$A$9,0),2),GameLog!$C:$C,"OAK")</f>
        <v>0</v>
      </c>
      <c r="K34">
        <f>SUMIFS(GameLog!AS:AS,GameLog!$D:$D,'OAK F'!$A34,GameLog!$E:$E,INDEX(Positions!$A$1:$B$9,MATCH('OAK F'!$B34,Positions!$A$1:$A$9,0),2),GameLog!$C:$C,"OAK")</f>
        <v>0</v>
      </c>
      <c r="L34">
        <f>SUMIFS(GameLog!AT:AT,GameLog!$D:$D,'OAK F'!$A34,GameLog!$E:$E,INDEX(Positions!$A$1:$B$9,MATCH('OAK F'!$B34,Positions!$A$1:$A$9,0),2),GameLog!$C:$C,"OAK")</f>
        <v>0</v>
      </c>
      <c r="M34">
        <f>SUMIFS(GameLog!AU:AU,GameLog!$D:$D,'OAK F'!$A34,GameLog!$E:$E,INDEX(Positions!$A$1:$B$9,MATCH('OAK F'!$B34,Positions!$A$1:$A$9,0),2),GameLog!$C:$C,"OAK")</f>
        <v>0</v>
      </c>
      <c r="N34">
        <f>SUMIFS(GameLog!AV:AV,GameLog!$D:$D,'OAK F'!$A34,GameLog!$E:$E,INDEX(Positions!$A$1:$B$9,MATCH('OAK F'!$B34,Positions!$A$1:$A$9,0),2),GameLog!$C:$C,"OAK")</f>
        <v>0</v>
      </c>
      <c r="O34" s="8">
        <f t="shared" si="0"/>
        <v>1</v>
      </c>
      <c r="P34" s="18" t="str">
        <f t="shared" si="1"/>
        <v/>
      </c>
      <c r="V34" s="15"/>
      <c r="W34" s="15"/>
      <c r="X34" s="15"/>
    </row>
    <row r="35" spans="1:24">
      <c r="A35" t="s">
        <v>3026</v>
      </c>
      <c r="B35" t="s">
        <v>2411</v>
      </c>
      <c r="C35">
        <f>COUNTIFS(GameLog!D:D,'OAK F'!A35,GameLog!C:C,"OAK",GameLog!E:E,INDEX(Positions!$A$1:$B$9,MATCH('OAK F'!$B35,Positions!$A$1:$A$9,0),2))</f>
        <v>1</v>
      </c>
      <c r="D35">
        <f>SUMIFS(GameLog!F:F,GameLog!$D:$D,'OAK F'!A35,GameLog!$E:$E,INDEX(Positions!$A$1:$B$9,MATCH('OAK F'!$B35,Positions!$A$1:$A$9,0),2),GameLog!$C:$C,"OAK")</f>
        <v>1</v>
      </c>
      <c r="E35" s="12">
        <f>SUMIFS(GameLog!AM:AM,GameLog!$D:$D,'OAK F'!$A35,GameLog!$E:$E,INDEX(Positions!$A$1:$B$9,MATCH('OAK F'!$B35,Positions!$A$1:$A$9,0),2),GameLog!$C:$C,"OAK")</f>
        <v>8</v>
      </c>
      <c r="F35">
        <f>SUMIFS(GameLog!AN:AN,GameLog!$D:$D,'OAK F'!$A35,GameLog!$E:$E,INDEX(Positions!$A$1:$B$9,MATCH('OAK F'!$B35,Positions!$A$1:$A$9,0),2),GameLog!$C:$C,"OAK")</f>
        <v>4</v>
      </c>
      <c r="G35">
        <f>SUMIFS(GameLog!AO:AO,GameLog!$D:$D,'OAK F'!$A35,GameLog!$E:$E,INDEX(Positions!$A$1:$B$9,MATCH('OAK F'!$B35,Positions!$A$1:$A$9,0),2),GameLog!$C:$C,"OAK")</f>
        <v>3</v>
      </c>
      <c r="H35">
        <f>SUMIFS(GameLog!AP:AP,GameLog!$D:$D,'OAK F'!$A35,GameLog!$E:$E,INDEX(Positions!$A$1:$B$9,MATCH('OAK F'!$B35,Positions!$A$1:$A$9,0),2),GameLog!$C:$C,"OAK")</f>
        <v>0</v>
      </c>
      <c r="I35">
        <f>SUMIFS(GameLog!AQ:AQ,GameLog!$D:$D,'OAK F'!$A35,GameLog!$E:$E,INDEX(Positions!$A$1:$B$9,MATCH('OAK F'!$B35,Positions!$A$1:$A$9,0),2),GameLog!$C:$C,"OAK")</f>
        <v>2</v>
      </c>
      <c r="J35">
        <f>SUMIFS(GameLog!AR:AR,GameLog!$D:$D,'OAK F'!$A35,GameLog!$E:$E,INDEX(Positions!$A$1:$B$9,MATCH('OAK F'!$B35,Positions!$A$1:$A$9,0),2),GameLog!$C:$C,"OAK")</f>
        <v>0</v>
      </c>
      <c r="K35">
        <f>SUMIFS(GameLog!AS:AS,GameLog!$D:$D,'OAK F'!$A35,GameLog!$E:$E,INDEX(Positions!$A$1:$B$9,MATCH('OAK F'!$B35,Positions!$A$1:$A$9,0),2),GameLog!$C:$C,"OAK")</f>
        <v>0</v>
      </c>
      <c r="L35">
        <f>SUMIFS(GameLog!AT:AT,GameLog!$D:$D,'OAK F'!$A35,GameLog!$E:$E,INDEX(Positions!$A$1:$B$9,MATCH('OAK F'!$B35,Positions!$A$1:$A$9,0),2),GameLog!$C:$C,"OAK")</f>
        <v>0</v>
      </c>
      <c r="M35">
        <f>SUMIFS(GameLog!AU:AU,GameLog!$D:$D,'OAK F'!$A35,GameLog!$E:$E,INDEX(Positions!$A$1:$B$9,MATCH('OAK F'!$B35,Positions!$A$1:$A$9,0),2),GameLog!$C:$C,"OAK")</f>
        <v>0</v>
      </c>
      <c r="N35">
        <f>SUMIFS(GameLog!AV:AV,GameLog!$D:$D,'OAK F'!$A35,GameLog!$E:$E,INDEX(Positions!$A$1:$B$9,MATCH('OAK F'!$B35,Positions!$A$1:$A$9,0),2),GameLog!$C:$C,"OAK")</f>
        <v>0</v>
      </c>
      <c r="O35" s="8">
        <f t="shared" si="0"/>
        <v>1</v>
      </c>
      <c r="P35" s="18" t="str">
        <f t="shared" si="1"/>
        <v/>
      </c>
      <c r="V35" s="15"/>
      <c r="W35" s="15"/>
      <c r="X35" s="15"/>
    </row>
    <row r="36" spans="1:24">
      <c r="A36" t="s">
        <v>3032</v>
      </c>
      <c r="B36" t="s">
        <v>2411</v>
      </c>
      <c r="C36">
        <f>COUNTIFS(GameLog!D:D,'OAK F'!A36,GameLog!C:C,"OAK",GameLog!E:E,INDEX(Positions!$A$1:$B$9,MATCH('OAK F'!$B36,Positions!$A$1:$A$9,0),2))</f>
        <v>1</v>
      </c>
      <c r="D36">
        <f>SUMIFS(GameLog!F:F,GameLog!$D:$D,'OAK F'!A36,GameLog!$E:$E,INDEX(Positions!$A$1:$B$9,MATCH('OAK F'!$B36,Positions!$A$1:$A$9,0),2),GameLog!$C:$C,"OAK")</f>
        <v>0</v>
      </c>
      <c r="E36" s="12">
        <f>SUMIFS(GameLog!AM:AM,GameLog!$D:$D,'OAK F'!$A36,GameLog!$E:$E,INDEX(Positions!$A$1:$B$9,MATCH('OAK F'!$B36,Positions!$A$1:$A$9,0),2),GameLog!$C:$C,"OAK")</f>
        <v>1</v>
      </c>
      <c r="F36">
        <f>SUMIFS(GameLog!AN:AN,GameLog!$D:$D,'OAK F'!$A36,GameLog!$E:$E,INDEX(Positions!$A$1:$B$9,MATCH('OAK F'!$B36,Positions!$A$1:$A$9,0),2),GameLog!$C:$C,"OAK")</f>
        <v>0</v>
      </c>
      <c r="G36">
        <f>SUMIFS(GameLog!AO:AO,GameLog!$D:$D,'OAK F'!$A36,GameLog!$E:$E,INDEX(Positions!$A$1:$B$9,MATCH('OAK F'!$B36,Positions!$A$1:$A$9,0),2),GameLog!$C:$C,"OAK")</f>
        <v>0</v>
      </c>
      <c r="H36">
        <f>SUMIFS(GameLog!AP:AP,GameLog!$D:$D,'OAK F'!$A36,GameLog!$E:$E,INDEX(Positions!$A$1:$B$9,MATCH('OAK F'!$B36,Positions!$A$1:$A$9,0),2),GameLog!$C:$C,"OAK")</f>
        <v>0</v>
      </c>
      <c r="I36">
        <f>SUMIFS(GameLog!AQ:AQ,GameLog!$D:$D,'OAK F'!$A36,GameLog!$E:$E,INDEX(Positions!$A$1:$B$9,MATCH('OAK F'!$B36,Positions!$A$1:$A$9,0),2),GameLog!$C:$C,"OAK")</f>
        <v>0</v>
      </c>
      <c r="J36">
        <f>SUMIFS(GameLog!AR:AR,GameLog!$D:$D,'OAK F'!$A36,GameLog!$E:$E,INDEX(Positions!$A$1:$B$9,MATCH('OAK F'!$B36,Positions!$A$1:$A$9,0),2),GameLog!$C:$C,"OAK")</f>
        <v>0</v>
      </c>
      <c r="K36">
        <f>SUMIFS(GameLog!AS:AS,GameLog!$D:$D,'OAK F'!$A36,GameLog!$E:$E,INDEX(Positions!$A$1:$B$9,MATCH('OAK F'!$B36,Positions!$A$1:$A$9,0),2),GameLog!$C:$C,"OAK")</f>
        <v>0</v>
      </c>
      <c r="L36">
        <f>SUMIFS(GameLog!AT:AT,GameLog!$D:$D,'OAK F'!$A36,GameLog!$E:$E,INDEX(Positions!$A$1:$B$9,MATCH('OAK F'!$B36,Positions!$A$1:$A$9,0),2),GameLog!$C:$C,"OAK")</f>
        <v>0</v>
      </c>
      <c r="M36">
        <f>SUMIFS(GameLog!AU:AU,GameLog!$D:$D,'OAK F'!$A36,GameLog!$E:$E,INDEX(Positions!$A$1:$B$9,MATCH('OAK F'!$B36,Positions!$A$1:$A$9,0),2),GameLog!$C:$C,"OAK")</f>
        <v>0</v>
      </c>
      <c r="N36">
        <f>SUMIFS(GameLog!AV:AV,GameLog!$D:$D,'OAK F'!$A36,GameLog!$E:$E,INDEX(Positions!$A$1:$B$9,MATCH('OAK F'!$B36,Positions!$A$1:$A$9,0),2),GameLog!$C:$C,"OAK")</f>
        <v>0</v>
      </c>
      <c r="O36" s="8">
        <f t="shared" si="0"/>
        <v>0</v>
      </c>
      <c r="P36" s="18" t="str">
        <f t="shared" si="1"/>
        <v/>
      </c>
      <c r="V36" s="15"/>
      <c r="W36" s="15"/>
      <c r="X36" s="15"/>
    </row>
    <row r="37" spans="1:24">
      <c r="A37" t="s">
        <v>3025</v>
      </c>
      <c r="B37" t="s">
        <v>2411</v>
      </c>
      <c r="C37">
        <f>COUNTIFS(GameLog!D:D,'OAK F'!A37,GameLog!C:C,"OAK",GameLog!E:E,INDEX(Positions!$A$1:$B$9,MATCH('OAK F'!$B37,Positions!$A$1:$A$9,0),2))</f>
        <v>0</v>
      </c>
      <c r="D37">
        <f>SUMIFS(GameLog!F:F,GameLog!$D:$D,'OAK F'!A37,GameLog!$E:$E,INDEX(Positions!$A$1:$B$9,MATCH('OAK F'!$B37,Positions!$A$1:$A$9,0),2),GameLog!$C:$C,"OAK")</f>
        <v>0</v>
      </c>
      <c r="E37" s="12">
        <f>SUMIFS(GameLog!AM:AM,GameLog!$D:$D,'OAK F'!$A37,GameLog!$E:$E,INDEX(Positions!$A$1:$B$9,MATCH('OAK F'!$B37,Positions!$A$1:$A$9,0),2),GameLog!$C:$C,"OAK")</f>
        <v>0</v>
      </c>
      <c r="F37">
        <f>SUMIFS(GameLog!AN:AN,GameLog!$D:$D,'OAK F'!$A37,GameLog!$E:$E,INDEX(Positions!$A$1:$B$9,MATCH('OAK F'!$B37,Positions!$A$1:$A$9,0),2),GameLog!$C:$C,"OAK")</f>
        <v>0</v>
      </c>
      <c r="G37">
        <f>SUMIFS(GameLog!AO:AO,GameLog!$D:$D,'OAK F'!$A37,GameLog!$E:$E,INDEX(Positions!$A$1:$B$9,MATCH('OAK F'!$B37,Positions!$A$1:$A$9,0),2),GameLog!$C:$C,"OAK")</f>
        <v>0</v>
      </c>
      <c r="H37">
        <f>SUMIFS(GameLog!AP:AP,GameLog!$D:$D,'OAK F'!$A37,GameLog!$E:$E,INDEX(Positions!$A$1:$B$9,MATCH('OAK F'!$B37,Positions!$A$1:$A$9,0),2),GameLog!$C:$C,"OAK")</f>
        <v>0</v>
      </c>
      <c r="I37">
        <f>SUMIFS(GameLog!AQ:AQ,GameLog!$D:$D,'OAK F'!$A37,GameLog!$E:$E,INDEX(Positions!$A$1:$B$9,MATCH('OAK F'!$B37,Positions!$A$1:$A$9,0),2),GameLog!$C:$C,"OAK")</f>
        <v>0</v>
      </c>
      <c r="J37">
        <f>SUMIFS(GameLog!AR:AR,GameLog!$D:$D,'OAK F'!$A37,GameLog!$E:$E,INDEX(Positions!$A$1:$B$9,MATCH('OAK F'!$B37,Positions!$A$1:$A$9,0),2),GameLog!$C:$C,"OAK")</f>
        <v>0</v>
      </c>
      <c r="K37">
        <f>SUMIFS(GameLog!AS:AS,GameLog!$D:$D,'OAK F'!$A37,GameLog!$E:$E,INDEX(Positions!$A$1:$B$9,MATCH('OAK F'!$B37,Positions!$A$1:$A$9,0),2),GameLog!$C:$C,"OAK")</f>
        <v>0</v>
      </c>
      <c r="L37">
        <f>SUMIFS(GameLog!AT:AT,GameLog!$D:$D,'OAK F'!$A37,GameLog!$E:$E,INDEX(Positions!$A$1:$B$9,MATCH('OAK F'!$B37,Positions!$A$1:$A$9,0),2),GameLog!$C:$C,"OAK")</f>
        <v>0</v>
      </c>
      <c r="M37">
        <f>SUMIFS(GameLog!AU:AU,GameLog!$D:$D,'OAK F'!$A37,GameLog!$E:$E,INDEX(Positions!$A$1:$B$9,MATCH('OAK F'!$B37,Positions!$A$1:$A$9,0),2),GameLog!$C:$C,"OAK")</f>
        <v>0</v>
      </c>
      <c r="N37">
        <f>SUMIFS(GameLog!AV:AV,GameLog!$D:$D,'OAK F'!$A37,GameLog!$E:$E,INDEX(Positions!$A$1:$B$9,MATCH('OAK F'!$B37,Positions!$A$1:$A$9,0),2),GameLog!$C:$C,"OAK")</f>
        <v>0</v>
      </c>
      <c r="O37" s="8">
        <f t="shared" si="0"/>
        <v>0</v>
      </c>
      <c r="P37" s="18" t="str">
        <f t="shared" si="1"/>
        <v/>
      </c>
      <c r="V37" s="15"/>
      <c r="W37" s="15"/>
      <c r="X37" s="15"/>
    </row>
    <row r="38" spans="1:24">
      <c r="A38" t="s">
        <v>3018</v>
      </c>
      <c r="B38" t="s">
        <v>2412</v>
      </c>
      <c r="C38">
        <f>COUNTIFS(GameLog!D:D,'OAK F'!A38,GameLog!C:C,"OAK",GameLog!E:E,INDEX(Positions!$A$1:$B$9,MATCH('OAK F'!$B38,Positions!$A$1:$A$9,0),2))</f>
        <v>3</v>
      </c>
      <c r="D38">
        <f>SUMIFS(GameLog!F:F,GameLog!$D:$D,'OAK F'!A38,GameLog!$E:$E,INDEX(Positions!$A$1:$B$9,MATCH('OAK F'!$B38,Positions!$A$1:$A$9,0),2),GameLog!$C:$C,"OAK")</f>
        <v>3</v>
      </c>
      <c r="E38" s="12">
        <f>SUMIFS(GameLog!AM:AM,GameLog!$D:$D,'OAK F'!$A38,GameLog!$E:$E,INDEX(Positions!$A$1:$B$9,MATCH('OAK F'!$B38,Positions!$A$1:$A$9,0),2),GameLog!$C:$C,"OAK")</f>
        <v>26</v>
      </c>
      <c r="F38">
        <f>SUMIFS(GameLog!AN:AN,GameLog!$D:$D,'OAK F'!$A38,GameLog!$E:$E,INDEX(Positions!$A$1:$B$9,MATCH('OAK F'!$B38,Positions!$A$1:$A$9,0),2),GameLog!$C:$C,"OAK")</f>
        <v>0</v>
      </c>
      <c r="G38">
        <f>SUMIFS(GameLog!AO:AO,GameLog!$D:$D,'OAK F'!$A38,GameLog!$E:$E,INDEX(Positions!$A$1:$B$9,MATCH('OAK F'!$B38,Positions!$A$1:$A$9,0),2),GameLog!$C:$C,"OAK")</f>
        <v>4</v>
      </c>
      <c r="H38">
        <f>SUMIFS(GameLog!AP:AP,GameLog!$D:$D,'OAK F'!$A38,GameLog!$E:$E,INDEX(Positions!$A$1:$B$9,MATCH('OAK F'!$B38,Positions!$A$1:$A$9,0),2),GameLog!$C:$C,"OAK")</f>
        <v>0</v>
      </c>
      <c r="I38">
        <f>SUMIFS(GameLog!AQ:AQ,GameLog!$D:$D,'OAK F'!$A38,GameLog!$E:$E,INDEX(Positions!$A$1:$B$9,MATCH('OAK F'!$B38,Positions!$A$1:$A$9,0),2),GameLog!$C:$C,"OAK")</f>
        <v>0</v>
      </c>
      <c r="J38">
        <f>SUMIFS(GameLog!AR:AR,GameLog!$D:$D,'OAK F'!$A38,GameLog!$E:$E,INDEX(Positions!$A$1:$B$9,MATCH('OAK F'!$B38,Positions!$A$1:$A$9,0),2),GameLog!$C:$C,"OAK")</f>
        <v>0</v>
      </c>
      <c r="K38">
        <f>SUMIFS(GameLog!AS:AS,GameLog!$D:$D,'OAK F'!$A38,GameLog!$E:$E,INDEX(Positions!$A$1:$B$9,MATCH('OAK F'!$B38,Positions!$A$1:$A$9,0),2),GameLog!$C:$C,"OAK")</f>
        <v>0</v>
      </c>
      <c r="L38">
        <f>SUMIFS(GameLog!AT:AT,GameLog!$D:$D,'OAK F'!$A38,GameLog!$E:$E,INDEX(Positions!$A$1:$B$9,MATCH('OAK F'!$B38,Positions!$A$1:$A$9,0),2),GameLog!$C:$C,"OAK")</f>
        <v>0</v>
      </c>
      <c r="M38">
        <f>SUMIFS(GameLog!AU:AU,GameLog!$D:$D,'OAK F'!$A38,GameLog!$E:$E,INDEX(Positions!$A$1:$B$9,MATCH('OAK F'!$B38,Positions!$A$1:$A$9,0),2),GameLog!$C:$C,"OAK")</f>
        <v>0</v>
      </c>
      <c r="N38">
        <f>SUMIFS(GameLog!AV:AV,GameLog!$D:$D,'OAK F'!$A38,GameLog!$E:$E,INDEX(Positions!$A$1:$B$9,MATCH('OAK F'!$B38,Positions!$A$1:$A$9,0),2),GameLog!$C:$C,"OAK")</f>
        <v>0</v>
      </c>
      <c r="O38" s="8">
        <f t="shared" si="0"/>
        <v>1</v>
      </c>
      <c r="P38" s="18" t="str">
        <f t="shared" si="1"/>
        <v/>
      </c>
      <c r="V38" s="15"/>
      <c r="W38" s="15"/>
      <c r="X38" s="15"/>
    </row>
    <row r="39" spans="1:24">
      <c r="A39" t="s">
        <v>3016</v>
      </c>
      <c r="B39" t="s">
        <v>2412</v>
      </c>
      <c r="C39">
        <f>COUNTIFS(GameLog!D:D,'OAK F'!A39,GameLog!C:C,"OAK",GameLog!E:E,INDEX(Positions!$A$1:$B$9,MATCH('OAK F'!$B39,Positions!$A$1:$A$9,0),2))</f>
        <v>0</v>
      </c>
      <c r="D39">
        <f>SUMIFS(GameLog!F:F,GameLog!$D:$D,'OAK F'!A39,GameLog!$E:$E,INDEX(Positions!$A$1:$B$9,MATCH('OAK F'!$B39,Positions!$A$1:$A$9,0),2),GameLog!$C:$C,"OAK")</f>
        <v>0</v>
      </c>
      <c r="E39" s="12">
        <f>SUMIFS(GameLog!AM:AM,GameLog!$D:$D,'OAK F'!$A39,GameLog!$E:$E,INDEX(Positions!$A$1:$B$9,MATCH('OAK F'!$B39,Positions!$A$1:$A$9,0),2),GameLog!$C:$C,"OAK")</f>
        <v>0</v>
      </c>
      <c r="F39">
        <f>SUMIFS(GameLog!AN:AN,GameLog!$D:$D,'OAK F'!$A39,GameLog!$E:$E,INDEX(Positions!$A$1:$B$9,MATCH('OAK F'!$B39,Positions!$A$1:$A$9,0),2),GameLog!$C:$C,"OAK")</f>
        <v>0</v>
      </c>
      <c r="G39">
        <f>SUMIFS(GameLog!AO:AO,GameLog!$D:$D,'OAK F'!$A39,GameLog!$E:$E,INDEX(Positions!$A$1:$B$9,MATCH('OAK F'!$B39,Positions!$A$1:$A$9,0),2),GameLog!$C:$C,"OAK")</f>
        <v>0</v>
      </c>
      <c r="H39">
        <f>SUMIFS(GameLog!AP:AP,GameLog!$D:$D,'OAK F'!$A39,GameLog!$E:$E,INDEX(Positions!$A$1:$B$9,MATCH('OAK F'!$B39,Positions!$A$1:$A$9,0),2),GameLog!$C:$C,"OAK")</f>
        <v>0</v>
      </c>
      <c r="I39">
        <f>SUMIFS(GameLog!AQ:AQ,GameLog!$D:$D,'OAK F'!$A39,GameLog!$E:$E,INDEX(Positions!$A$1:$B$9,MATCH('OAK F'!$B39,Positions!$A$1:$A$9,0),2),GameLog!$C:$C,"OAK")</f>
        <v>0</v>
      </c>
      <c r="J39">
        <f>SUMIFS(GameLog!AR:AR,GameLog!$D:$D,'OAK F'!$A39,GameLog!$E:$E,INDEX(Positions!$A$1:$B$9,MATCH('OAK F'!$B39,Positions!$A$1:$A$9,0),2),GameLog!$C:$C,"OAK")</f>
        <v>0</v>
      </c>
      <c r="K39">
        <f>SUMIFS(GameLog!AS:AS,GameLog!$D:$D,'OAK F'!$A39,GameLog!$E:$E,INDEX(Positions!$A$1:$B$9,MATCH('OAK F'!$B39,Positions!$A$1:$A$9,0),2),GameLog!$C:$C,"OAK")</f>
        <v>0</v>
      </c>
      <c r="L39">
        <f>SUMIFS(GameLog!AT:AT,GameLog!$D:$D,'OAK F'!$A39,GameLog!$E:$E,INDEX(Positions!$A$1:$B$9,MATCH('OAK F'!$B39,Positions!$A$1:$A$9,0),2),GameLog!$C:$C,"OAK")</f>
        <v>0</v>
      </c>
      <c r="M39">
        <f>SUMIFS(GameLog!AU:AU,GameLog!$D:$D,'OAK F'!$A39,GameLog!$E:$E,INDEX(Positions!$A$1:$B$9,MATCH('OAK F'!$B39,Positions!$A$1:$A$9,0),2),GameLog!$C:$C,"OAK")</f>
        <v>0</v>
      </c>
      <c r="N39">
        <f>SUMIFS(GameLog!AV:AV,GameLog!$D:$D,'OAK F'!$A39,GameLog!$E:$E,INDEX(Positions!$A$1:$B$9,MATCH('OAK F'!$B39,Positions!$A$1:$A$9,0),2),GameLog!$C:$C,"OAK")</f>
        <v>0</v>
      </c>
      <c r="O39" s="8">
        <f t="shared" si="0"/>
        <v>0</v>
      </c>
      <c r="P39" s="18" t="str">
        <f t="shared" si="1"/>
        <v/>
      </c>
      <c r="V39" s="15"/>
      <c r="W39" s="15"/>
      <c r="X39" s="15"/>
    </row>
    <row r="40" spans="1:24">
      <c r="A40" t="s">
        <v>3033</v>
      </c>
      <c r="B40" t="s">
        <v>2412</v>
      </c>
      <c r="C40">
        <f>COUNTIFS(GameLog!D:D,'OAK F'!A40,GameLog!C:C,"OAK",GameLog!E:E,INDEX(Positions!$A$1:$B$9,MATCH('OAK F'!$B40,Positions!$A$1:$A$9,0),2))</f>
        <v>0</v>
      </c>
      <c r="D40">
        <f>SUMIFS(GameLog!F:F,GameLog!$D:$D,'OAK F'!A40,GameLog!$E:$E,INDEX(Positions!$A$1:$B$9,MATCH('OAK F'!$B40,Positions!$A$1:$A$9,0),2),GameLog!$C:$C,"OAK")</f>
        <v>0</v>
      </c>
      <c r="E40" s="12">
        <f>SUMIFS(GameLog!AM:AM,GameLog!$D:$D,'OAK F'!$A40,GameLog!$E:$E,INDEX(Positions!$A$1:$B$9,MATCH('OAK F'!$B40,Positions!$A$1:$A$9,0),2),GameLog!$C:$C,"OAK")</f>
        <v>0</v>
      </c>
      <c r="F40">
        <f>SUMIFS(GameLog!AN:AN,GameLog!$D:$D,'OAK F'!$A40,GameLog!$E:$E,INDEX(Positions!$A$1:$B$9,MATCH('OAK F'!$B40,Positions!$A$1:$A$9,0),2),GameLog!$C:$C,"OAK")</f>
        <v>0</v>
      </c>
      <c r="G40">
        <f>SUMIFS(GameLog!AO:AO,GameLog!$D:$D,'OAK F'!$A40,GameLog!$E:$E,INDEX(Positions!$A$1:$B$9,MATCH('OAK F'!$B40,Positions!$A$1:$A$9,0),2),GameLog!$C:$C,"OAK")</f>
        <v>0</v>
      </c>
      <c r="H40">
        <f>SUMIFS(GameLog!AP:AP,GameLog!$D:$D,'OAK F'!$A40,GameLog!$E:$E,INDEX(Positions!$A$1:$B$9,MATCH('OAK F'!$B40,Positions!$A$1:$A$9,0),2),GameLog!$C:$C,"OAK")</f>
        <v>0</v>
      </c>
      <c r="I40">
        <f>SUMIFS(GameLog!AQ:AQ,GameLog!$D:$D,'OAK F'!$A40,GameLog!$E:$E,INDEX(Positions!$A$1:$B$9,MATCH('OAK F'!$B40,Positions!$A$1:$A$9,0),2),GameLog!$C:$C,"OAK")</f>
        <v>0</v>
      </c>
      <c r="J40">
        <f>SUMIFS(GameLog!AR:AR,GameLog!$D:$D,'OAK F'!$A40,GameLog!$E:$E,INDEX(Positions!$A$1:$B$9,MATCH('OAK F'!$B40,Positions!$A$1:$A$9,0),2),GameLog!$C:$C,"OAK")</f>
        <v>0</v>
      </c>
      <c r="K40">
        <f>SUMIFS(GameLog!AS:AS,GameLog!$D:$D,'OAK F'!$A40,GameLog!$E:$E,INDEX(Positions!$A$1:$B$9,MATCH('OAK F'!$B40,Positions!$A$1:$A$9,0),2),GameLog!$C:$C,"OAK")</f>
        <v>0</v>
      </c>
      <c r="L40">
        <f>SUMIFS(GameLog!AT:AT,GameLog!$D:$D,'OAK F'!$A40,GameLog!$E:$E,INDEX(Positions!$A$1:$B$9,MATCH('OAK F'!$B40,Positions!$A$1:$A$9,0),2),GameLog!$C:$C,"OAK")</f>
        <v>0</v>
      </c>
      <c r="M40">
        <f>SUMIFS(GameLog!AU:AU,GameLog!$D:$D,'OAK F'!$A40,GameLog!$E:$E,INDEX(Positions!$A$1:$B$9,MATCH('OAK F'!$B40,Positions!$A$1:$A$9,0),2),GameLog!$C:$C,"OAK")</f>
        <v>0</v>
      </c>
      <c r="N40">
        <f>SUMIFS(GameLog!AV:AV,GameLog!$D:$D,'OAK F'!$A40,GameLog!$E:$E,INDEX(Positions!$A$1:$B$9,MATCH('OAK F'!$B40,Positions!$A$1:$A$9,0),2),GameLog!$C:$C,"OAK")</f>
        <v>0</v>
      </c>
      <c r="O40" s="8">
        <f t="shared" si="0"/>
        <v>0</v>
      </c>
      <c r="P40" s="18" t="str">
        <f t="shared" si="1"/>
        <v/>
      </c>
      <c r="V40" s="15"/>
      <c r="W40" s="15"/>
      <c r="X40" s="15"/>
    </row>
    <row r="41" spans="1:24">
      <c r="A41" t="s">
        <v>3017</v>
      </c>
      <c r="B41" t="s">
        <v>2412</v>
      </c>
      <c r="C41">
        <f>COUNTIFS(GameLog!D:D,'OAK F'!A41,GameLog!C:C,"OAK",GameLog!E:E,INDEX(Positions!$A$1:$B$9,MATCH('OAK F'!$B41,Positions!$A$1:$A$9,0),2))</f>
        <v>0</v>
      </c>
      <c r="D41">
        <f>SUMIFS(GameLog!F:F,GameLog!$D:$D,'OAK F'!A41,GameLog!$E:$E,INDEX(Positions!$A$1:$B$9,MATCH('OAK F'!$B41,Positions!$A$1:$A$9,0),2),GameLog!$C:$C,"OAK")</f>
        <v>0</v>
      </c>
      <c r="E41" s="12">
        <f>SUMIFS(GameLog!AM:AM,GameLog!$D:$D,'OAK F'!$A41,GameLog!$E:$E,INDEX(Positions!$A$1:$B$9,MATCH('OAK F'!$B41,Positions!$A$1:$A$9,0),2),GameLog!$C:$C,"OAK")</f>
        <v>0</v>
      </c>
      <c r="F41">
        <f>SUMIFS(GameLog!AN:AN,GameLog!$D:$D,'OAK F'!$A41,GameLog!$E:$E,INDEX(Positions!$A$1:$B$9,MATCH('OAK F'!$B41,Positions!$A$1:$A$9,0),2),GameLog!$C:$C,"OAK")</f>
        <v>0</v>
      </c>
      <c r="G41">
        <f>SUMIFS(GameLog!AO:AO,GameLog!$D:$D,'OAK F'!$A41,GameLog!$E:$E,INDEX(Positions!$A$1:$B$9,MATCH('OAK F'!$B41,Positions!$A$1:$A$9,0),2),GameLog!$C:$C,"OAK")</f>
        <v>0</v>
      </c>
      <c r="H41">
        <f>SUMIFS(GameLog!AP:AP,GameLog!$D:$D,'OAK F'!$A41,GameLog!$E:$E,INDEX(Positions!$A$1:$B$9,MATCH('OAK F'!$B41,Positions!$A$1:$A$9,0),2),GameLog!$C:$C,"OAK")</f>
        <v>0</v>
      </c>
      <c r="I41">
        <f>SUMIFS(GameLog!AQ:AQ,GameLog!$D:$D,'OAK F'!$A41,GameLog!$E:$E,INDEX(Positions!$A$1:$B$9,MATCH('OAK F'!$B41,Positions!$A$1:$A$9,0),2),GameLog!$C:$C,"OAK")</f>
        <v>0</v>
      </c>
      <c r="J41">
        <f>SUMIFS(GameLog!AR:AR,GameLog!$D:$D,'OAK F'!$A41,GameLog!$E:$E,INDEX(Positions!$A$1:$B$9,MATCH('OAK F'!$B41,Positions!$A$1:$A$9,0),2),GameLog!$C:$C,"OAK")</f>
        <v>0</v>
      </c>
      <c r="K41">
        <f>SUMIFS(GameLog!AS:AS,GameLog!$D:$D,'OAK F'!$A41,GameLog!$E:$E,INDEX(Positions!$A$1:$B$9,MATCH('OAK F'!$B41,Positions!$A$1:$A$9,0),2),GameLog!$C:$C,"OAK")</f>
        <v>0</v>
      </c>
      <c r="L41">
        <f>SUMIFS(GameLog!AT:AT,GameLog!$D:$D,'OAK F'!$A41,GameLog!$E:$E,INDEX(Positions!$A$1:$B$9,MATCH('OAK F'!$B41,Positions!$A$1:$A$9,0),2),GameLog!$C:$C,"OAK")</f>
        <v>0</v>
      </c>
      <c r="M41">
        <f>SUMIFS(GameLog!AU:AU,GameLog!$D:$D,'OAK F'!$A41,GameLog!$E:$E,INDEX(Positions!$A$1:$B$9,MATCH('OAK F'!$B41,Positions!$A$1:$A$9,0),2),GameLog!$C:$C,"OAK")</f>
        <v>0</v>
      </c>
      <c r="N41">
        <f>SUMIFS(GameLog!AV:AV,GameLog!$D:$D,'OAK F'!$A41,GameLog!$E:$E,INDEX(Positions!$A$1:$B$9,MATCH('OAK F'!$B41,Positions!$A$1:$A$9,0),2),GameLog!$C:$C,"OAK")</f>
        <v>0</v>
      </c>
      <c r="O41" s="8">
        <f t="shared" si="0"/>
        <v>0</v>
      </c>
      <c r="P41" s="18" t="str">
        <f t="shared" si="1"/>
        <v/>
      </c>
      <c r="V41" s="15"/>
      <c r="W41" s="15"/>
      <c r="X41" s="15"/>
    </row>
    <row r="42" spans="1:24">
      <c r="A42" t="s">
        <v>3024</v>
      </c>
      <c r="B42" t="s">
        <v>2412</v>
      </c>
      <c r="C42">
        <f>COUNTIFS(GameLog!D:D,'OAK F'!A42,GameLog!C:C,"OAK",GameLog!E:E,INDEX(Positions!$A$1:$B$9,MATCH('OAK F'!$B42,Positions!$A$1:$A$9,0),2))</f>
        <v>0</v>
      </c>
      <c r="D42">
        <f>SUMIFS(GameLog!F:F,GameLog!$D:$D,'OAK F'!A42,GameLog!$E:$E,INDEX(Positions!$A$1:$B$9,MATCH('OAK F'!$B42,Positions!$A$1:$A$9,0),2),GameLog!$C:$C,"OAK")</f>
        <v>0</v>
      </c>
      <c r="E42" s="12">
        <f>SUMIFS(GameLog!AM:AM,GameLog!$D:$D,'OAK F'!$A42,GameLog!$E:$E,INDEX(Positions!$A$1:$B$9,MATCH('OAK F'!$B42,Positions!$A$1:$A$9,0),2),GameLog!$C:$C,"OAK")</f>
        <v>0</v>
      </c>
      <c r="F42">
        <f>SUMIFS(GameLog!AN:AN,GameLog!$D:$D,'OAK F'!$A42,GameLog!$E:$E,INDEX(Positions!$A$1:$B$9,MATCH('OAK F'!$B42,Positions!$A$1:$A$9,0),2),GameLog!$C:$C,"OAK")</f>
        <v>0</v>
      </c>
      <c r="G42">
        <f>SUMIFS(GameLog!AO:AO,GameLog!$D:$D,'OAK F'!$A42,GameLog!$E:$E,INDEX(Positions!$A$1:$B$9,MATCH('OAK F'!$B42,Positions!$A$1:$A$9,0),2),GameLog!$C:$C,"OAK")</f>
        <v>0</v>
      </c>
      <c r="H42">
        <f>SUMIFS(GameLog!AP:AP,GameLog!$D:$D,'OAK F'!$A42,GameLog!$E:$E,INDEX(Positions!$A$1:$B$9,MATCH('OAK F'!$B42,Positions!$A$1:$A$9,0),2),GameLog!$C:$C,"OAK")</f>
        <v>0</v>
      </c>
      <c r="I42">
        <f>SUMIFS(GameLog!AQ:AQ,GameLog!$D:$D,'OAK F'!$A42,GameLog!$E:$E,INDEX(Positions!$A$1:$B$9,MATCH('OAK F'!$B42,Positions!$A$1:$A$9,0),2),GameLog!$C:$C,"OAK")</f>
        <v>0</v>
      </c>
      <c r="J42">
        <f>SUMIFS(GameLog!AR:AR,GameLog!$D:$D,'OAK F'!$A42,GameLog!$E:$E,INDEX(Positions!$A$1:$B$9,MATCH('OAK F'!$B42,Positions!$A$1:$A$9,0),2),GameLog!$C:$C,"OAK")</f>
        <v>0</v>
      </c>
      <c r="K42">
        <f>SUMIFS(GameLog!AS:AS,GameLog!$D:$D,'OAK F'!$A42,GameLog!$E:$E,INDEX(Positions!$A$1:$B$9,MATCH('OAK F'!$B42,Positions!$A$1:$A$9,0),2),GameLog!$C:$C,"OAK")</f>
        <v>0</v>
      </c>
      <c r="L42">
        <f>SUMIFS(GameLog!AT:AT,GameLog!$D:$D,'OAK F'!$A42,GameLog!$E:$E,INDEX(Positions!$A$1:$B$9,MATCH('OAK F'!$B42,Positions!$A$1:$A$9,0),2),GameLog!$C:$C,"OAK")</f>
        <v>0</v>
      </c>
      <c r="M42">
        <f>SUMIFS(GameLog!AU:AU,GameLog!$D:$D,'OAK F'!$A42,GameLog!$E:$E,INDEX(Positions!$A$1:$B$9,MATCH('OAK F'!$B42,Positions!$A$1:$A$9,0),2),GameLog!$C:$C,"OAK")</f>
        <v>0</v>
      </c>
      <c r="N42">
        <f>SUMIFS(GameLog!AV:AV,GameLog!$D:$D,'OAK F'!$A42,GameLog!$E:$E,INDEX(Positions!$A$1:$B$9,MATCH('OAK F'!$B42,Positions!$A$1:$A$9,0),2),GameLog!$C:$C,"OAK")</f>
        <v>0</v>
      </c>
      <c r="O42" s="8">
        <f t="shared" si="0"/>
        <v>0</v>
      </c>
      <c r="P42" s="18" t="str">
        <f t="shared" si="1"/>
        <v/>
      </c>
      <c r="V42" s="15"/>
      <c r="W42" s="15"/>
      <c r="X42" s="15"/>
    </row>
    <row r="43" spans="1:24">
      <c r="A43" t="s">
        <v>3026</v>
      </c>
      <c r="B43" t="s">
        <v>2412</v>
      </c>
      <c r="C43">
        <f>COUNTIFS(GameLog!D:D,'OAK F'!A43,GameLog!C:C,"OAK",GameLog!E:E,INDEX(Positions!$A$1:$B$9,MATCH('OAK F'!$B43,Positions!$A$1:$A$9,0),2))</f>
        <v>0</v>
      </c>
      <c r="D43">
        <f>SUMIFS(GameLog!F:F,GameLog!$D:$D,'OAK F'!A43,GameLog!$E:$E,INDEX(Positions!$A$1:$B$9,MATCH('OAK F'!$B43,Positions!$A$1:$A$9,0),2),GameLog!$C:$C,"OAK")</f>
        <v>0</v>
      </c>
      <c r="E43" s="12">
        <f>SUMIFS(GameLog!AM:AM,GameLog!$D:$D,'OAK F'!$A43,GameLog!$E:$E,INDEX(Positions!$A$1:$B$9,MATCH('OAK F'!$B43,Positions!$A$1:$A$9,0),2),GameLog!$C:$C,"OAK")</f>
        <v>0</v>
      </c>
      <c r="F43">
        <f>SUMIFS(GameLog!AN:AN,GameLog!$D:$D,'OAK F'!$A43,GameLog!$E:$E,INDEX(Positions!$A$1:$B$9,MATCH('OAK F'!$B43,Positions!$A$1:$A$9,0),2),GameLog!$C:$C,"OAK")</f>
        <v>0</v>
      </c>
      <c r="G43">
        <f>SUMIFS(GameLog!AO:AO,GameLog!$D:$D,'OAK F'!$A43,GameLog!$E:$E,INDEX(Positions!$A$1:$B$9,MATCH('OAK F'!$B43,Positions!$A$1:$A$9,0),2),GameLog!$C:$C,"OAK")</f>
        <v>0</v>
      </c>
      <c r="H43">
        <f>SUMIFS(GameLog!AP:AP,GameLog!$D:$D,'OAK F'!$A43,GameLog!$E:$E,INDEX(Positions!$A$1:$B$9,MATCH('OAK F'!$B43,Positions!$A$1:$A$9,0),2),GameLog!$C:$C,"OAK")</f>
        <v>0</v>
      </c>
      <c r="I43">
        <f>SUMIFS(GameLog!AQ:AQ,GameLog!$D:$D,'OAK F'!$A43,GameLog!$E:$E,INDEX(Positions!$A$1:$B$9,MATCH('OAK F'!$B43,Positions!$A$1:$A$9,0),2),GameLog!$C:$C,"OAK")</f>
        <v>0</v>
      </c>
      <c r="J43">
        <f>SUMIFS(GameLog!AR:AR,GameLog!$D:$D,'OAK F'!$A43,GameLog!$E:$E,INDEX(Positions!$A$1:$B$9,MATCH('OAK F'!$B43,Positions!$A$1:$A$9,0),2),GameLog!$C:$C,"OAK")</f>
        <v>0</v>
      </c>
      <c r="K43">
        <f>SUMIFS(GameLog!AS:AS,GameLog!$D:$D,'OAK F'!$A43,GameLog!$E:$E,INDEX(Positions!$A$1:$B$9,MATCH('OAK F'!$B43,Positions!$A$1:$A$9,0),2),GameLog!$C:$C,"OAK")</f>
        <v>0</v>
      </c>
      <c r="L43">
        <f>SUMIFS(GameLog!AT:AT,GameLog!$D:$D,'OAK F'!$A43,GameLog!$E:$E,INDEX(Positions!$A$1:$B$9,MATCH('OAK F'!$B43,Positions!$A$1:$A$9,0),2),GameLog!$C:$C,"OAK")</f>
        <v>0</v>
      </c>
      <c r="M43">
        <f>SUMIFS(GameLog!AU:AU,GameLog!$D:$D,'OAK F'!$A43,GameLog!$E:$E,INDEX(Positions!$A$1:$B$9,MATCH('OAK F'!$B43,Positions!$A$1:$A$9,0),2),GameLog!$C:$C,"OAK")</f>
        <v>0</v>
      </c>
      <c r="N43">
        <f>SUMIFS(GameLog!AV:AV,GameLog!$D:$D,'OAK F'!$A43,GameLog!$E:$E,INDEX(Positions!$A$1:$B$9,MATCH('OAK F'!$B43,Positions!$A$1:$A$9,0),2),GameLog!$C:$C,"OAK")</f>
        <v>0</v>
      </c>
      <c r="O43" s="8">
        <f t="shared" si="0"/>
        <v>0</v>
      </c>
      <c r="P43" s="18" t="str">
        <f t="shared" si="1"/>
        <v/>
      </c>
      <c r="V43" s="15"/>
      <c r="W43" s="15"/>
      <c r="X43" s="15"/>
    </row>
    <row r="44" spans="1:24">
      <c r="A44" t="s">
        <v>3032</v>
      </c>
      <c r="B44" t="s">
        <v>2412</v>
      </c>
      <c r="C44">
        <f>COUNTIFS(GameLog!D:D,'OAK F'!A44,GameLog!C:C,"OAK",GameLog!E:E,INDEX(Positions!$A$1:$B$9,MATCH('OAK F'!$B44,Positions!$A$1:$A$9,0),2))</f>
        <v>0</v>
      </c>
      <c r="D44">
        <f>SUMIFS(GameLog!F:F,GameLog!$D:$D,'OAK F'!A44,GameLog!$E:$E,INDEX(Positions!$A$1:$B$9,MATCH('OAK F'!$B44,Positions!$A$1:$A$9,0),2),GameLog!$C:$C,"OAK")</f>
        <v>0</v>
      </c>
      <c r="E44" s="12">
        <f>SUMIFS(GameLog!AM:AM,GameLog!$D:$D,'OAK F'!$A44,GameLog!$E:$E,INDEX(Positions!$A$1:$B$9,MATCH('OAK F'!$B44,Positions!$A$1:$A$9,0),2),GameLog!$C:$C,"OAK")</f>
        <v>0</v>
      </c>
      <c r="F44">
        <f>SUMIFS(GameLog!AN:AN,GameLog!$D:$D,'OAK F'!$A44,GameLog!$E:$E,INDEX(Positions!$A$1:$B$9,MATCH('OAK F'!$B44,Positions!$A$1:$A$9,0),2),GameLog!$C:$C,"OAK")</f>
        <v>0</v>
      </c>
      <c r="G44">
        <f>SUMIFS(GameLog!AO:AO,GameLog!$D:$D,'OAK F'!$A44,GameLog!$E:$E,INDEX(Positions!$A$1:$B$9,MATCH('OAK F'!$B44,Positions!$A$1:$A$9,0),2),GameLog!$C:$C,"OAK")</f>
        <v>0</v>
      </c>
      <c r="H44">
        <f>SUMIFS(GameLog!AP:AP,GameLog!$D:$D,'OAK F'!$A44,GameLog!$E:$E,INDEX(Positions!$A$1:$B$9,MATCH('OAK F'!$B44,Positions!$A$1:$A$9,0),2),GameLog!$C:$C,"OAK")</f>
        <v>0</v>
      </c>
      <c r="I44">
        <f>SUMIFS(GameLog!AQ:AQ,GameLog!$D:$D,'OAK F'!$A44,GameLog!$E:$E,INDEX(Positions!$A$1:$B$9,MATCH('OAK F'!$B44,Positions!$A$1:$A$9,0),2),GameLog!$C:$C,"OAK")</f>
        <v>0</v>
      </c>
      <c r="J44">
        <f>SUMIFS(GameLog!AR:AR,GameLog!$D:$D,'OAK F'!$A44,GameLog!$E:$E,INDEX(Positions!$A$1:$B$9,MATCH('OAK F'!$B44,Positions!$A$1:$A$9,0),2),GameLog!$C:$C,"OAK")</f>
        <v>0</v>
      </c>
      <c r="K44">
        <f>SUMIFS(GameLog!AS:AS,GameLog!$D:$D,'OAK F'!$A44,GameLog!$E:$E,INDEX(Positions!$A$1:$B$9,MATCH('OAK F'!$B44,Positions!$A$1:$A$9,0),2),GameLog!$C:$C,"OAK")</f>
        <v>0</v>
      </c>
      <c r="L44">
        <f>SUMIFS(GameLog!AT:AT,GameLog!$D:$D,'OAK F'!$A44,GameLog!$E:$E,INDEX(Positions!$A$1:$B$9,MATCH('OAK F'!$B44,Positions!$A$1:$A$9,0),2),GameLog!$C:$C,"OAK")</f>
        <v>0</v>
      </c>
      <c r="M44">
        <f>SUMIFS(GameLog!AU:AU,GameLog!$D:$D,'OAK F'!$A44,GameLog!$E:$E,INDEX(Positions!$A$1:$B$9,MATCH('OAK F'!$B44,Positions!$A$1:$A$9,0),2),GameLog!$C:$C,"OAK")</f>
        <v>0</v>
      </c>
      <c r="N44">
        <f>SUMIFS(GameLog!AV:AV,GameLog!$D:$D,'OAK F'!$A44,GameLog!$E:$E,INDEX(Positions!$A$1:$B$9,MATCH('OAK F'!$B44,Positions!$A$1:$A$9,0),2),GameLog!$C:$C,"OAK")</f>
        <v>0</v>
      </c>
      <c r="O44" s="8">
        <f t="shared" si="0"/>
        <v>0</v>
      </c>
      <c r="P44" s="18" t="str">
        <f t="shared" si="1"/>
        <v/>
      </c>
      <c r="V44" s="15"/>
      <c r="W44" s="15"/>
      <c r="X44" s="15"/>
    </row>
    <row r="45" spans="1:24">
      <c r="A45" t="s">
        <v>3018</v>
      </c>
      <c r="B45" t="s">
        <v>2432</v>
      </c>
      <c r="C45">
        <f>COUNTIFS(GameLog!D:D,'OAK F'!A45,GameLog!C:C,"OAK",GameLog!E:E,INDEX(Positions!$A$1:$B$9,MATCH('OAK F'!$B45,Positions!$A$1:$A$9,0),2))</f>
        <v>0</v>
      </c>
      <c r="D45">
        <f>SUMIFS(GameLog!F:F,GameLog!$D:$D,'OAK F'!A45,GameLog!$E:$E,INDEX(Positions!$A$1:$B$9,MATCH('OAK F'!$B45,Positions!$A$1:$A$9,0),2),GameLog!$C:$C,"OAK")</f>
        <v>0</v>
      </c>
      <c r="E45" s="12">
        <f>SUMIFS(GameLog!AM:AM,GameLog!$D:$D,'OAK F'!$A45,GameLog!$E:$E,INDEX(Positions!$A$1:$B$9,MATCH('OAK F'!$B45,Positions!$A$1:$A$9,0),2),GameLog!$C:$C,"OAK")</f>
        <v>0</v>
      </c>
      <c r="F45">
        <f>SUMIFS(GameLog!AN:AN,GameLog!$D:$D,'OAK F'!$A45,GameLog!$E:$E,INDEX(Positions!$A$1:$B$9,MATCH('OAK F'!$B45,Positions!$A$1:$A$9,0),2),GameLog!$C:$C,"OAK")</f>
        <v>0</v>
      </c>
      <c r="G45">
        <f>SUMIFS(GameLog!AO:AO,GameLog!$D:$D,'OAK F'!$A45,GameLog!$E:$E,INDEX(Positions!$A$1:$B$9,MATCH('OAK F'!$B45,Positions!$A$1:$A$9,0),2),GameLog!$C:$C,"OAK")</f>
        <v>0</v>
      </c>
      <c r="H45">
        <f>SUMIFS(GameLog!AP:AP,GameLog!$D:$D,'OAK F'!$A45,GameLog!$E:$E,INDEX(Positions!$A$1:$B$9,MATCH('OAK F'!$B45,Positions!$A$1:$A$9,0),2),GameLog!$C:$C,"OAK")</f>
        <v>0</v>
      </c>
      <c r="I45">
        <f>SUMIFS(GameLog!AQ:AQ,GameLog!$D:$D,'OAK F'!$A45,GameLog!$E:$E,INDEX(Positions!$A$1:$B$9,MATCH('OAK F'!$B45,Positions!$A$1:$A$9,0),2),GameLog!$C:$C,"OAK")</f>
        <v>0</v>
      </c>
      <c r="J45">
        <f>SUMIFS(GameLog!AR:AR,GameLog!$D:$D,'OAK F'!$A45,GameLog!$E:$E,INDEX(Positions!$A$1:$B$9,MATCH('OAK F'!$B45,Positions!$A$1:$A$9,0),2),GameLog!$C:$C,"OAK")</f>
        <v>0</v>
      </c>
      <c r="K45">
        <f>SUMIFS(GameLog!AS:AS,GameLog!$D:$D,'OAK F'!$A45,GameLog!$E:$E,INDEX(Positions!$A$1:$B$9,MATCH('OAK F'!$B45,Positions!$A$1:$A$9,0),2),GameLog!$C:$C,"OAK")</f>
        <v>0</v>
      </c>
      <c r="L45">
        <f>SUMIFS(GameLog!AT:AT,GameLog!$D:$D,'OAK F'!$A45,GameLog!$E:$E,INDEX(Positions!$A$1:$B$9,MATCH('OAK F'!$B45,Positions!$A$1:$A$9,0),2),GameLog!$C:$C,"OAK")</f>
        <v>0</v>
      </c>
      <c r="M45">
        <f>SUMIFS(GameLog!AU:AU,GameLog!$D:$D,'OAK F'!$A45,GameLog!$E:$E,INDEX(Positions!$A$1:$B$9,MATCH('OAK F'!$B45,Positions!$A$1:$A$9,0),2),GameLog!$C:$C,"OAK")</f>
        <v>0</v>
      </c>
      <c r="N45">
        <f>SUMIFS(GameLog!AV:AV,GameLog!$D:$D,'OAK F'!$A45,GameLog!$E:$E,INDEX(Positions!$A$1:$B$9,MATCH('OAK F'!$B45,Positions!$A$1:$A$9,0),2),GameLog!$C:$C,"OAK")</f>
        <v>0</v>
      </c>
      <c r="O45" s="8">
        <f t="shared" si="0"/>
        <v>0</v>
      </c>
      <c r="P45" s="18" t="str">
        <f t="shared" si="1"/>
        <v/>
      </c>
      <c r="V45" s="15"/>
      <c r="W45" s="15"/>
      <c r="X45" s="15"/>
    </row>
    <row r="46" spans="1:24">
      <c r="A46" t="s">
        <v>3033</v>
      </c>
      <c r="B46" t="s">
        <v>2432</v>
      </c>
      <c r="C46">
        <f>COUNTIFS(GameLog!D:D,'OAK F'!A46,GameLog!C:C,"OAK",GameLog!E:E,INDEX(Positions!$A$1:$B$9,MATCH('OAK F'!$B46,Positions!$A$1:$A$9,0),2))</f>
        <v>0</v>
      </c>
      <c r="D46">
        <f>SUMIFS(GameLog!F:F,GameLog!$D:$D,'OAK F'!A46,GameLog!$E:$E,INDEX(Positions!$A$1:$B$9,MATCH('OAK F'!$B46,Positions!$A$1:$A$9,0),2),GameLog!$C:$C,"OAK")</f>
        <v>0</v>
      </c>
      <c r="E46" s="12">
        <f>SUMIFS(GameLog!AM:AM,GameLog!$D:$D,'OAK F'!$A46,GameLog!$E:$E,INDEX(Positions!$A$1:$B$9,MATCH('OAK F'!$B46,Positions!$A$1:$A$9,0),2),GameLog!$C:$C,"OAK")</f>
        <v>0</v>
      </c>
      <c r="F46">
        <f>SUMIFS(GameLog!AN:AN,GameLog!$D:$D,'OAK F'!$A46,GameLog!$E:$E,INDEX(Positions!$A$1:$B$9,MATCH('OAK F'!$B46,Positions!$A$1:$A$9,0),2),GameLog!$C:$C,"OAK")</f>
        <v>0</v>
      </c>
      <c r="G46">
        <f>SUMIFS(GameLog!AO:AO,GameLog!$D:$D,'OAK F'!$A46,GameLog!$E:$E,INDEX(Positions!$A$1:$B$9,MATCH('OAK F'!$B46,Positions!$A$1:$A$9,0),2),GameLog!$C:$C,"OAK")</f>
        <v>0</v>
      </c>
      <c r="H46">
        <f>SUMIFS(GameLog!AP:AP,GameLog!$D:$D,'OAK F'!$A46,GameLog!$E:$E,INDEX(Positions!$A$1:$B$9,MATCH('OAK F'!$B46,Positions!$A$1:$A$9,0),2),GameLog!$C:$C,"OAK")</f>
        <v>0</v>
      </c>
      <c r="I46">
        <f>SUMIFS(GameLog!AQ:AQ,GameLog!$D:$D,'OAK F'!$A46,GameLog!$E:$E,INDEX(Positions!$A$1:$B$9,MATCH('OAK F'!$B46,Positions!$A$1:$A$9,0),2),GameLog!$C:$C,"OAK")</f>
        <v>0</v>
      </c>
      <c r="J46">
        <f>SUMIFS(GameLog!AR:AR,GameLog!$D:$D,'OAK F'!$A46,GameLog!$E:$E,INDEX(Positions!$A$1:$B$9,MATCH('OAK F'!$B46,Positions!$A$1:$A$9,0),2),GameLog!$C:$C,"OAK")</f>
        <v>0</v>
      </c>
      <c r="K46">
        <f>SUMIFS(GameLog!AS:AS,GameLog!$D:$D,'OAK F'!$A46,GameLog!$E:$E,INDEX(Positions!$A$1:$B$9,MATCH('OAK F'!$B46,Positions!$A$1:$A$9,0),2),GameLog!$C:$C,"OAK")</f>
        <v>0</v>
      </c>
      <c r="L46">
        <f>SUMIFS(GameLog!AT:AT,GameLog!$D:$D,'OAK F'!$A46,GameLog!$E:$E,INDEX(Positions!$A$1:$B$9,MATCH('OAK F'!$B46,Positions!$A$1:$A$9,0),2),GameLog!$C:$C,"OAK")</f>
        <v>0</v>
      </c>
      <c r="M46">
        <f>SUMIFS(GameLog!AU:AU,GameLog!$D:$D,'OAK F'!$A46,GameLog!$E:$E,INDEX(Positions!$A$1:$B$9,MATCH('OAK F'!$B46,Positions!$A$1:$A$9,0),2),GameLog!$C:$C,"OAK")</f>
        <v>0</v>
      </c>
      <c r="N46">
        <f>SUMIFS(GameLog!AV:AV,GameLog!$D:$D,'OAK F'!$A46,GameLog!$E:$E,INDEX(Positions!$A$1:$B$9,MATCH('OAK F'!$B46,Positions!$A$1:$A$9,0),2),GameLog!$C:$C,"OAK")</f>
        <v>0</v>
      </c>
      <c r="O46" s="8">
        <f t="shared" si="0"/>
        <v>0</v>
      </c>
      <c r="P46" s="18" t="str">
        <f t="shared" si="1"/>
        <v/>
      </c>
      <c r="V46" s="15"/>
      <c r="W46" s="15"/>
      <c r="X46" s="15"/>
    </row>
    <row r="47" spans="1:24">
      <c r="A47" t="s">
        <v>3017</v>
      </c>
      <c r="B47" t="s">
        <v>2432</v>
      </c>
      <c r="C47">
        <f>COUNTIFS(GameLog!D:D,'OAK F'!A47,GameLog!C:C,"OAK",GameLog!E:E,INDEX(Positions!$A$1:$B$9,MATCH('OAK F'!$B47,Positions!$A$1:$A$9,0),2))</f>
        <v>0</v>
      </c>
      <c r="D47">
        <f>SUMIFS(GameLog!F:F,GameLog!$D:$D,'OAK F'!A47,GameLog!$E:$E,INDEX(Positions!$A$1:$B$9,MATCH('OAK F'!$B47,Positions!$A$1:$A$9,0),2),GameLog!$C:$C,"OAK")</f>
        <v>0</v>
      </c>
      <c r="E47" s="12">
        <f>SUMIFS(GameLog!AM:AM,GameLog!$D:$D,'OAK F'!$A47,GameLog!$E:$E,INDEX(Positions!$A$1:$B$9,MATCH('OAK F'!$B47,Positions!$A$1:$A$9,0),2),GameLog!$C:$C,"OAK")</f>
        <v>0</v>
      </c>
      <c r="F47">
        <f>SUMIFS(GameLog!AN:AN,GameLog!$D:$D,'OAK F'!$A47,GameLog!$E:$E,INDEX(Positions!$A$1:$B$9,MATCH('OAK F'!$B47,Positions!$A$1:$A$9,0),2),GameLog!$C:$C,"OAK")</f>
        <v>0</v>
      </c>
      <c r="G47">
        <f>SUMIFS(GameLog!AO:AO,GameLog!$D:$D,'OAK F'!$A47,GameLog!$E:$E,INDEX(Positions!$A$1:$B$9,MATCH('OAK F'!$B47,Positions!$A$1:$A$9,0),2),GameLog!$C:$C,"OAK")</f>
        <v>0</v>
      </c>
      <c r="H47">
        <f>SUMIFS(GameLog!AP:AP,GameLog!$D:$D,'OAK F'!$A47,GameLog!$E:$E,INDEX(Positions!$A$1:$B$9,MATCH('OAK F'!$B47,Positions!$A$1:$A$9,0),2),GameLog!$C:$C,"OAK")</f>
        <v>0</v>
      </c>
      <c r="I47">
        <f>SUMIFS(GameLog!AQ:AQ,GameLog!$D:$D,'OAK F'!$A47,GameLog!$E:$E,INDEX(Positions!$A$1:$B$9,MATCH('OAK F'!$B47,Positions!$A$1:$A$9,0),2),GameLog!$C:$C,"OAK")</f>
        <v>0</v>
      </c>
      <c r="J47">
        <f>SUMIFS(GameLog!AR:AR,GameLog!$D:$D,'OAK F'!$A47,GameLog!$E:$E,INDEX(Positions!$A$1:$B$9,MATCH('OAK F'!$B47,Positions!$A$1:$A$9,0),2),GameLog!$C:$C,"OAK")</f>
        <v>0</v>
      </c>
      <c r="K47">
        <f>SUMIFS(GameLog!AS:AS,GameLog!$D:$D,'OAK F'!$A47,GameLog!$E:$E,INDEX(Positions!$A$1:$B$9,MATCH('OAK F'!$B47,Positions!$A$1:$A$9,0),2),GameLog!$C:$C,"OAK")</f>
        <v>0</v>
      </c>
      <c r="L47">
        <f>SUMIFS(GameLog!AT:AT,GameLog!$D:$D,'OAK F'!$A47,GameLog!$E:$E,INDEX(Positions!$A$1:$B$9,MATCH('OAK F'!$B47,Positions!$A$1:$A$9,0),2),GameLog!$C:$C,"OAK")</f>
        <v>0</v>
      </c>
      <c r="M47">
        <f>SUMIFS(GameLog!AU:AU,GameLog!$D:$D,'OAK F'!$A47,GameLog!$E:$E,INDEX(Positions!$A$1:$B$9,MATCH('OAK F'!$B47,Positions!$A$1:$A$9,0),2),GameLog!$C:$C,"OAK")</f>
        <v>0</v>
      </c>
      <c r="N47">
        <f>SUMIFS(GameLog!AV:AV,GameLog!$D:$D,'OAK F'!$A47,GameLog!$E:$E,INDEX(Positions!$A$1:$B$9,MATCH('OAK F'!$B47,Positions!$A$1:$A$9,0),2),GameLog!$C:$C,"OAK")</f>
        <v>0</v>
      </c>
      <c r="O47" s="8">
        <f t="shared" si="0"/>
        <v>0</v>
      </c>
      <c r="P47" s="18" t="str">
        <f t="shared" si="1"/>
        <v/>
      </c>
      <c r="V47" s="15"/>
      <c r="W47" s="15"/>
      <c r="X47" s="15"/>
    </row>
    <row r="48" spans="1:24">
      <c r="A48" t="s">
        <v>3019</v>
      </c>
      <c r="B48" t="s">
        <v>2432</v>
      </c>
      <c r="C48">
        <f>COUNTIFS(GameLog!D:D,'OAK F'!A48,GameLog!C:C,"OAK",GameLog!E:E,INDEX(Positions!$A$1:$B$9,MATCH('OAK F'!$B48,Positions!$A$1:$A$9,0),2))</f>
        <v>3</v>
      </c>
      <c r="D48">
        <f>SUMIFS(GameLog!F:F,GameLog!$D:$D,'OAK F'!A48,GameLog!$E:$E,INDEX(Positions!$A$1:$B$9,MATCH('OAK F'!$B48,Positions!$A$1:$A$9,0),2),GameLog!$C:$C,"OAK")</f>
        <v>3</v>
      </c>
      <c r="E48" s="12">
        <f>SUMIFS(GameLog!AM:AM,GameLog!$D:$D,'OAK F'!$A48,GameLog!$E:$E,INDEX(Positions!$A$1:$B$9,MATCH('OAK F'!$B48,Positions!$A$1:$A$9,0),2),GameLog!$C:$C,"OAK")</f>
        <v>26</v>
      </c>
      <c r="F48">
        <f>SUMIFS(GameLog!AN:AN,GameLog!$D:$D,'OAK F'!$A48,GameLog!$E:$E,INDEX(Positions!$A$1:$B$9,MATCH('OAK F'!$B48,Positions!$A$1:$A$9,0),2),GameLog!$C:$C,"OAK")</f>
        <v>7</v>
      </c>
      <c r="G48">
        <f>SUMIFS(GameLog!AO:AO,GameLog!$D:$D,'OAK F'!$A48,GameLog!$E:$E,INDEX(Positions!$A$1:$B$9,MATCH('OAK F'!$B48,Positions!$A$1:$A$9,0),2),GameLog!$C:$C,"OAK")</f>
        <v>6</v>
      </c>
      <c r="H48">
        <f>SUMIFS(GameLog!AP:AP,GameLog!$D:$D,'OAK F'!$A48,GameLog!$E:$E,INDEX(Positions!$A$1:$B$9,MATCH('OAK F'!$B48,Positions!$A$1:$A$9,0),2),GameLog!$C:$C,"OAK")</f>
        <v>0</v>
      </c>
      <c r="I48">
        <f>SUMIFS(GameLog!AQ:AQ,GameLog!$D:$D,'OAK F'!$A48,GameLog!$E:$E,INDEX(Positions!$A$1:$B$9,MATCH('OAK F'!$B48,Positions!$A$1:$A$9,0),2),GameLog!$C:$C,"OAK")</f>
        <v>2</v>
      </c>
      <c r="J48">
        <f>SUMIFS(GameLog!AR:AR,GameLog!$D:$D,'OAK F'!$A48,GameLog!$E:$E,INDEX(Positions!$A$1:$B$9,MATCH('OAK F'!$B48,Positions!$A$1:$A$9,0),2),GameLog!$C:$C,"OAK")</f>
        <v>0</v>
      </c>
      <c r="K48">
        <f>SUMIFS(GameLog!AS:AS,GameLog!$D:$D,'OAK F'!$A48,GameLog!$E:$E,INDEX(Positions!$A$1:$B$9,MATCH('OAK F'!$B48,Positions!$A$1:$A$9,0),2),GameLog!$C:$C,"OAK")</f>
        <v>0</v>
      </c>
      <c r="L48">
        <f>SUMIFS(GameLog!AT:AT,GameLog!$D:$D,'OAK F'!$A48,GameLog!$E:$E,INDEX(Positions!$A$1:$B$9,MATCH('OAK F'!$B48,Positions!$A$1:$A$9,0),2),GameLog!$C:$C,"OAK")</f>
        <v>0</v>
      </c>
      <c r="M48">
        <f>SUMIFS(GameLog!AU:AU,GameLog!$D:$D,'OAK F'!$A48,GameLog!$E:$E,INDEX(Positions!$A$1:$B$9,MATCH('OAK F'!$B48,Positions!$A$1:$A$9,0),2),GameLog!$C:$C,"OAK")</f>
        <v>0</v>
      </c>
      <c r="N48">
        <f>SUMIFS(GameLog!AV:AV,GameLog!$D:$D,'OAK F'!$A48,GameLog!$E:$E,INDEX(Positions!$A$1:$B$9,MATCH('OAK F'!$B48,Positions!$A$1:$A$9,0),2),GameLog!$C:$C,"OAK")</f>
        <v>0</v>
      </c>
      <c r="O48" s="8">
        <f t="shared" si="0"/>
        <v>1</v>
      </c>
      <c r="P48" s="18" t="str">
        <f t="shared" si="1"/>
        <v/>
      </c>
      <c r="V48" s="15"/>
      <c r="W48" s="15"/>
      <c r="X48" s="15"/>
    </row>
    <row r="49" spans="1:24">
      <c r="A49" t="s">
        <v>3032</v>
      </c>
      <c r="B49" t="s">
        <v>2432</v>
      </c>
      <c r="C49">
        <f>COUNTIFS(GameLog!D:D,'OAK F'!A49,GameLog!C:C,"OAK",GameLog!E:E,INDEX(Positions!$A$1:$B$9,MATCH('OAK F'!$B49,Positions!$A$1:$A$9,0),2))</f>
        <v>0</v>
      </c>
      <c r="D49">
        <f>SUMIFS(GameLog!F:F,GameLog!$D:$D,'OAK F'!A49,GameLog!$E:$E,INDEX(Positions!$A$1:$B$9,MATCH('OAK F'!$B49,Positions!$A$1:$A$9,0),2),GameLog!$C:$C,"OAK")</f>
        <v>0</v>
      </c>
      <c r="E49" s="12">
        <f>SUMIFS(GameLog!AM:AM,GameLog!$D:$D,'OAK F'!$A49,GameLog!$E:$E,INDEX(Positions!$A$1:$B$9,MATCH('OAK F'!$B49,Positions!$A$1:$A$9,0),2),GameLog!$C:$C,"OAK")</f>
        <v>0</v>
      </c>
      <c r="F49">
        <f>SUMIFS(GameLog!AN:AN,GameLog!$D:$D,'OAK F'!$A49,GameLog!$E:$E,INDEX(Positions!$A$1:$B$9,MATCH('OAK F'!$B49,Positions!$A$1:$A$9,0),2),GameLog!$C:$C,"OAK")</f>
        <v>0</v>
      </c>
      <c r="G49">
        <f>SUMIFS(GameLog!AO:AO,GameLog!$D:$D,'OAK F'!$A49,GameLog!$E:$E,INDEX(Positions!$A$1:$B$9,MATCH('OAK F'!$B49,Positions!$A$1:$A$9,0),2),GameLog!$C:$C,"OAK")</f>
        <v>0</v>
      </c>
      <c r="H49">
        <f>SUMIFS(GameLog!AP:AP,GameLog!$D:$D,'OAK F'!$A49,GameLog!$E:$E,INDEX(Positions!$A$1:$B$9,MATCH('OAK F'!$B49,Positions!$A$1:$A$9,0),2),GameLog!$C:$C,"OAK")</f>
        <v>0</v>
      </c>
      <c r="I49">
        <f>SUMIFS(GameLog!AQ:AQ,GameLog!$D:$D,'OAK F'!$A49,GameLog!$E:$E,INDEX(Positions!$A$1:$B$9,MATCH('OAK F'!$B49,Positions!$A$1:$A$9,0),2),GameLog!$C:$C,"OAK")</f>
        <v>0</v>
      </c>
      <c r="J49">
        <f>SUMIFS(GameLog!AR:AR,GameLog!$D:$D,'OAK F'!$A49,GameLog!$E:$E,INDEX(Positions!$A$1:$B$9,MATCH('OAK F'!$B49,Positions!$A$1:$A$9,0),2),GameLog!$C:$C,"OAK")</f>
        <v>0</v>
      </c>
      <c r="K49">
        <f>SUMIFS(GameLog!AS:AS,GameLog!$D:$D,'OAK F'!$A49,GameLog!$E:$E,INDEX(Positions!$A$1:$B$9,MATCH('OAK F'!$B49,Positions!$A$1:$A$9,0),2),GameLog!$C:$C,"OAK")</f>
        <v>0</v>
      </c>
      <c r="L49">
        <f>SUMIFS(GameLog!AT:AT,GameLog!$D:$D,'OAK F'!$A49,GameLog!$E:$E,INDEX(Positions!$A$1:$B$9,MATCH('OAK F'!$B49,Positions!$A$1:$A$9,0),2),GameLog!$C:$C,"OAK")</f>
        <v>0</v>
      </c>
      <c r="M49">
        <f>SUMIFS(GameLog!AU:AU,GameLog!$D:$D,'OAK F'!$A49,GameLog!$E:$E,INDEX(Positions!$A$1:$B$9,MATCH('OAK F'!$B49,Positions!$A$1:$A$9,0),2),GameLog!$C:$C,"OAK")</f>
        <v>0</v>
      </c>
      <c r="N49">
        <f>SUMIFS(GameLog!AV:AV,GameLog!$D:$D,'OAK F'!$A49,GameLog!$E:$E,INDEX(Positions!$A$1:$B$9,MATCH('OAK F'!$B49,Positions!$A$1:$A$9,0),2),GameLog!$C:$C,"OAK")</f>
        <v>0</v>
      </c>
      <c r="O49" s="8">
        <f t="shared" si="0"/>
        <v>0</v>
      </c>
      <c r="P49" s="18" t="str">
        <f t="shared" si="1"/>
        <v/>
      </c>
      <c r="V49" s="15"/>
      <c r="W49" s="15"/>
      <c r="X49" s="15"/>
    </row>
    <row r="50" spans="1:24">
      <c r="A50" t="s">
        <v>3031</v>
      </c>
      <c r="B50" t="s">
        <v>2435</v>
      </c>
      <c r="C50">
        <f>COUNTIFS(GameLog!D:D,'OAK F'!A50,GameLog!C:C,"OAK",GameLog!E:E,INDEX(Positions!$A$1:$B$9,MATCH('OAK F'!$B50,Positions!$A$1:$A$9,0),2))</f>
        <v>0</v>
      </c>
      <c r="D50">
        <f>SUMIFS(GameLog!F:F,GameLog!$D:$D,'OAK F'!A50,GameLog!$E:$E,INDEX(Positions!$A$1:$B$9,MATCH('OAK F'!$B50,Positions!$A$1:$A$9,0),2),GameLog!$C:$C,"OAK")</f>
        <v>0</v>
      </c>
      <c r="E50" s="12">
        <f>SUMIFS(GameLog!AM:AM,GameLog!$D:$D,'OAK F'!$A50,GameLog!$E:$E,INDEX(Positions!$A$1:$B$9,MATCH('OAK F'!$B50,Positions!$A$1:$A$9,0),2),GameLog!$C:$C,"OAK")</f>
        <v>0</v>
      </c>
      <c r="F50">
        <f>SUMIFS(GameLog!AN:AN,GameLog!$D:$D,'OAK F'!$A50,GameLog!$E:$E,INDEX(Positions!$A$1:$B$9,MATCH('OAK F'!$B50,Positions!$A$1:$A$9,0),2),GameLog!$C:$C,"OAK")</f>
        <v>0</v>
      </c>
      <c r="G50">
        <f>SUMIFS(GameLog!AO:AO,GameLog!$D:$D,'OAK F'!$A50,GameLog!$E:$E,INDEX(Positions!$A$1:$B$9,MATCH('OAK F'!$B50,Positions!$A$1:$A$9,0),2),GameLog!$C:$C,"OAK")</f>
        <v>0</v>
      </c>
      <c r="H50">
        <f>SUMIFS(GameLog!AP:AP,GameLog!$D:$D,'OAK F'!$A50,GameLog!$E:$E,INDEX(Positions!$A$1:$B$9,MATCH('OAK F'!$B50,Positions!$A$1:$A$9,0),2),GameLog!$C:$C,"OAK")</f>
        <v>0</v>
      </c>
      <c r="I50">
        <f>SUMIFS(GameLog!AQ:AQ,GameLog!$D:$D,'OAK F'!$A50,GameLog!$E:$E,INDEX(Positions!$A$1:$B$9,MATCH('OAK F'!$B50,Positions!$A$1:$A$9,0),2),GameLog!$C:$C,"OAK")</f>
        <v>0</v>
      </c>
      <c r="J50">
        <f>SUMIFS(GameLog!AR:AR,GameLog!$D:$D,'OAK F'!$A50,GameLog!$E:$E,INDEX(Positions!$A$1:$B$9,MATCH('OAK F'!$B50,Positions!$A$1:$A$9,0),2),GameLog!$C:$C,"OAK")</f>
        <v>0</v>
      </c>
      <c r="K50">
        <f>SUMIFS(GameLog!AS:AS,GameLog!$D:$D,'OAK F'!$A50,GameLog!$E:$E,INDEX(Positions!$A$1:$B$9,MATCH('OAK F'!$B50,Positions!$A$1:$A$9,0),2),GameLog!$C:$C,"OAK")</f>
        <v>0</v>
      </c>
      <c r="L50">
        <f>SUMIFS(GameLog!AT:AT,GameLog!$D:$D,'OAK F'!$A50,GameLog!$E:$E,INDEX(Positions!$A$1:$B$9,MATCH('OAK F'!$B50,Positions!$A$1:$A$9,0),2),GameLog!$C:$C,"OAK")</f>
        <v>0</v>
      </c>
      <c r="M50">
        <f>SUMIFS(GameLog!AU:AU,GameLog!$D:$D,'OAK F'!$A50,GameLog!$E:$E,INDEX(Positions!$A$1:$B$9,MATCH('OAK F'!$B50,Positions!$A$1:$A$9,0),2),GameLog!$C:$C,"OAK")</f>
        <v>0</v>
      </c>
      <c r="N50">
        <f>SUMIFS(GameLog!AV:AV,GameLog!$D:$D,'OAK F'!$A50,GameLog!$E:$E,INDEX(Positions!$A$1:$B$9,MATCH('OAK F'!$B50,Positions!$A$1:$A$9,0),2),GameLog!$C:$C,"OAK")</f>
        <v>0</v>
      </c>
      <c r="O50" s="8">
        <f t="shared" si="0"/>
        <v>0</v>
      </c>
      <c r="P50" s="18" t="str">
        <f t="shared" si="1"/>
        <v/>
      </c>
      <c r="V50" s="15"/>
      <c r="W50" s="15"/>
      <c r="X50" s="15"/>
    </row>
    <row r="51" spans="1:24">
      <c r="A51" t="s">
        <v>3020</v>
      </c>
      <c r="B51" t="s">
        <v>2435</v>
      </c>
      <c r="C51">
        <f>COUNTIFS(GameLog!D:D,'OAK F'!A51,GameLog!C:C,"OAK",GameLog!E:E,INDEX(Positions!$A$1:$B$9,MATCH('OAK F'!$B51,Positions!$A$1:$A$9,0),2))</f>
        <v>2</v>
      </c>
      <c r="D51">
        <f>SUMIFS(GameLog!F:F,GameLog!$D:$D,'OAK F'!A51,GameLog!$E:$E,INDEX(Positions!$A$1:$B$9,MATCH('OAK F'!$B51,Positions!$A$1:$A$9,0),2),GameLog!$C:$C,"OAK")</f>
        <v>2</v>
      </c>
      <c r="E51" s="12">
        <f>SUMIFS(GameLog!AM:AM,GameLog!$D:$D,'OAK F'!$A51,GameLog!$E:$E,INDEX(Positions!$A$1:$B$9,MATCH('OAK F'!$B51,Positions!$A$1:$A$9,0),2),GameLog!$C:$C,"OAK")</f>
        <v>16</v>
      </c>
      <c r="F51">
        <f>SUMIFS(GameLog!AN:AN,GameLog!$D:$D,'OAK F'!$A51,GameLog!$E:$E,INDEX(Positions!$A$1:$B$9,MATCH('OAK F'!$B51,Positions!$A$1:$A$9,0),2),GameLog!$C:$C,"OAK")</f>
        <v>5</v>
      </c>
      <c r="G51">
        <f>SUMIFS(GameLog!AO:AO,GameLog!$D:$D,'OAK F'!$A51,GameLog!$E:$E,INDEX(Positions!$A$1:$B$9,MATCH('OAK F'!$B51,Positions!$A$1:$A$9,0),2),GameLog!$C:$C,"OAK")</f>
        <v>0</v>
      </c>
      <c r="H51">
        <f>SUMIFS(GameLog!AP:AP,GameLog!$D:$D,'OAK F'!$A51,GameLog!$E:$E,INDEX(Positions!$A$1:$B$9,MATCH('OAK F'!$B51,Positions!$A$1:$A$9,0),2),GameLog!$C:$C,"OAK")</f>
        <v>0</v>
      </c>
      <c r="I51">
        <f>SUMIFS(GameLog!AQ:AQ,GameLog!$D:$D,'OAK F'!$A51,GameLog!$E:$E,INDEX(Positions!$A$1:$B$9,MATCH('OAK F'!$B51,Positions!$A$1:$A$9,0),2),GameLog!$C:$C,"OAK")</f>
        <v>0</v>
      </c>
      <c r="J51">
        <f>SUMIFS(GameLog!AR:AR,GameLog!$D:$D,'OAK F'!$A51,GameLog!$E:$E,INDEX(Positions!$A$1:$B$9,MATCH('OAK F'!$B51,Positions!$A$1:$A$9,0),2),GameLog!$C:$C,"OAK")</f>
        <v>0</v>
      </c>
      <c r="K51">
        <f>SUMIFS(GameLog!AS:AS,GameLog!$D:$D,'OAK F'!$A51,GameLog!$E:$E,INDEX(Positions!$A$1:$B$9,MATCH('OAK F'!$B51,Positions!$A$1:$A$9,0),2),GameLog!$C:$C,"OAK")</f>
        <v>0</v>
      </c>
      <c r="L51">
        <f>SUMIFS(GameLog!AT:AT,GameLog!$D:$D,'OAK F'!$A51,GameLog!$E:$E,INDEX(Positions!$A$1:$B$9,MATCH('OAK F'!$B51,Positions!$A$1:$A$9,0),2),GameLog!$C:$C,"OAK")</f>
        <v>0</v>
      </c>
      <c r="M51">
        <f>SUMIFS(GameLog!AU:AU,GameLog!$D:$D,'OAK F'!$A51,GameLog!$E:$E,INDEX(Positions!$A$1:$B$9,MATCH('OAK F'!$B51,Positions!$A$1:$A$9,0),2),GameLog!$C:$C,"OAK")</f>
        <v>0</v>
      </c>
      <c r="N51">
        <f>SUMIFS(GameLog!AV:AV,GameLog!$D:$D,'OAK F'!$A51,GameLog!$E:$E,INDEX(Positions!$A$1:$B$9,MATCH('OAK F'!$B51,Positions!$A$1:$A$9,0),2),GameLog!$C:$C,"OAK")</f>
        <v>0</v>
      </c>
      <c r="O51" s="8">
        <f t="shared" si="0"/>
        <v>1</v>
      </c>
      <c r="P51" s="18" t="str">
        <f t="shared" si="1"/>
        <v/>
      </c>
      <c r="V51" s="15"/>
      <c r="W51" s="15"/>
      <c r="X51" s="15"/>
    </row>
    <row r="52" spans="1:24">
      <c r="A52" t="s">
        <v>3028</v>
      </c>
      <c r="B52" t="s">
        <v>2435</v>
      </c>
      <c r="C52">
        <f>COUNTIFS(GameLog!D:D,'OAK F'!A52,GameLog!C:C,"OAK",GameLog!E:E,INDEX(Positions!$A$1:$B$9,MATCH('OAK F'!$B52,Positions!$A$1:$A$9,0),2))</f>
        <v>1</v>
      </c>
      <c r="D52">
        <f>SUMIFS(GameLog!F:F,GameLog!$D:$D,'OAK F'!A52,GameLog!$E:$E,INDEX(Positions!$A$1:$B$9,MATCH('OAK F'!$B52,Positions!$A$1:$A$9,0),2),GameLog!$C:$C,"OAK")</f>
        <v>0</v>
      </c>
      <c r="E52" s="12">
        <f>SUMIFS(GameLog!AM:AM,GameLog!$D:$D,'OAK F'!$A52,GameLog!$E:$E,INDEX(Positions!$A$1:$B$9,MATCH('OAK F'!$B52,Positions!$A$1:$A$9,0),2),GameLog!$C:$C,"OAK")</f>
        <v>1</v>
      </c>
      <c r="F52">
        <f>SUMIFS(GameLog!AN:AN,GameLog!$D:$D,'OAK F'!$A52,GameLog!$E:$E,INDEX(Positions!$A$1:$B$9,MATCH('OAK F'!$B52,Positions!$A$1:$A$9,0),2),GameLog!$C:$C,"OAK")</f>
        <v>0</v>
      </c>
      <c r="G52">
        <f>SUMIFS(GameLog!AO:AO,GameLog!$D:$D,'OAK F'!$A52,GameLog!$E:$E,INDEX(Positions!$A$1:$B$9,MATCH('OAK F'!$B52,Positions!$A$1:$A$9,0),2),GameLog!$C:$C,"OAK")</f>
        <v>0</v>
      </c>
      <c r="H52">
        <f>SUMIFS(GameLog!AP:AP,GameLog!$D:$D,'OAK F'!$A52,GameLog!$E:$E,INDEX(Positions!$A$1:$B$9,MATCH('OAK F'!$B52,Positions!$A$1:$A$9,0),2),GameLog!$C:$C,"OAK")</f>
        <v>0</v>
      </c>
      <c r="I52">
        <f>SUMIFS(GameLog!AQ:AQ,GameLog!$D:$D,'OAK F'!$A52,GameLog!$E:$E,INDEX(Positions!$A$1:$B$9,MATCH('OAK F'!$B52,Positions!$A$1:$A$9,0),2),GameLog!$C:$C,"OAK")</f>
        <v>0</v>
      </c>
      <c r="J52">
        <f>SUMIFS(GameLog!AR:AR,GameLog!$D:$D,'OAK F'!$A52,GameLog!$E:$E,INDEX(Positions!$A$1:$B$9,MATCH('OAK F'!$B52,Positions!$A$1:$A$9,0),2),GameLog!$C:$C,"OAK")</f>
        <v>0</v>
      </c>
      <c r="K52">
        <f>SUMIFS(GameLog!AS:AS,GameLog!$D:$D,'OAK F'!$A52,GameLog!$E:$E,INDEX(Positions!$A$1:$B$9,MATCH('OAK F'!$B52,Positions!$A$1:$A$9,0),2),GameLog!$C:$C,"OAK")</f>
        <v>0</v>
      </c>
      <c r="L52">
        <f>SUMIFS(GameLog!AT:AT,GameLog!$D:$D,'OAK F'!$A52,GameLog!$E:$E,INDEX(Positions!$A$1:$B$9,MATCH('OAK F'!$B52,Positions!$A$1:$A$9,0),2),GameLog!$C:$C,"OAK")</f>
        <v>0</v>
      </c>
      <c r="M52">
        <f>SUMIFS(GameLog!AU:AU,GameLog!$D:$D,'OAK F'!$A52,GameLog!$E:$E,INDEX(Positions!$A$1:$B$9,MATCH('OAK F'!$B52,Positions!$A$1:$A$9,0),2),GameLog!$C:$C,"OAK")</f>
        <v>0</v>
      </c>
      <c r="N52">
        <f>SUMIFS(GameLog!AV:AV,GameLog!$D:$D,'OAK F'!$A52,GameLog!$E:$E,INDEX(Positions!$A$1:$B$9,MATCH('OAK F'!$B52,Positions!$A$1:$A$9,0),2),GameLog!$C:$C,"OAK")</f>
        <v>0</v>
      </c>
      <c r="O52" s="8">
        <f t="shared" si="0"/>
        <v>0</v>
      </c>
      <c r="P52" s="18" t="str">
        <f t="shared" si="1"/>
        <v/>
      </c>
      <c r="V52" s="15"/>
      <c r="W52" s="15"/>
      <c r="X52" s="15"/>
    </row>
    <row r="53" spans="1:24">
      <c r="A53" t="s">
        <v>3017</v>
      </c>
      <c r="B53" t="s">
        <v>2435</v>
      </c>
      <c r="C53">
        <f>COUNTIFS(GameLog!D:D,'OAK F'!A53,GameLog!C:C,"OAK",GameLog!E:E,INDEX(Positions!$A$1:$B$9,MATCH('OAK F'!$B53,Positions!$A$1:$A$9,0),2))</f>
        <v>2</v>
      </c>
      <c r="D53">
        <f>SUMIFS(GameLog!F:F,GameLog!$D:$D,'OAK F'!A53,GameLog!$E:$E,INDEX(Positions!$A$1:$B$9,MATCH('OAK F'!$B53,Positions!$A$1:$A$9,0),2),GameLog!$C:$C,"OAK")</f>
        <v>1</v>
      </c>
      <c r="E53" s="12">
        <f>SUMIFS(GameLog!AM:AM,GameLog!$D:$D,'OAK F'!$A53,GameLog!$E:$E,INDEX(Positions!$A$1:$B$9,MATCH('OAK F'!$B53,Positions!$A$1:$A$9,0),2),GameLog!$C:$C,"OAK")</f>
        <v>9</v>
      </c>
      <c r="F53">
        <f>SUMIFS(GameLog!AN:AN,GameLog!$D:$D,'OAK F'!$A53,GameLog!$E:$E,INDEX(Positions!$A$1:$B$9,MATCH('OAK F'!$B53,Positions!$A$1:$A$9,0),2),GameLog!$C:$C,"OAK")</f>
        <v>1</v>
      </c>
      <c r="G53">
        <f>SUMIFS(GameLog!AO:AO,GameLog!$D:$D,'OAK F'!$A53,GameLog!$E:$E,INDEX(Positions!$A$1:$B$9,MATCH('OAK F'!$B53,Positions!$A$1:$A$9,0),2),GameLog!$C:$C,"OAK")</f>
        <v>0</v>
      </c>
      <c r="H53">
        <f>SUMIFS(GameLog!AP:AP,GameLog!$D:$D,'OAK F'!$A53,GameLog!$E:$E,INDEX(Positions!$A$1:$B$9,MATCH('OAK F'!$B53,Positions!$A$1:$A$9,0),2),GameLog!$C:$C,"OAK")</f>
        <v>0</v>
      </c>
      <c r="I53">
        <f>SUMIFS(GameLog!AQ:AQ,GameLog!$D:$D,'OAK F'!$A53,GameLog!$E:$E,INDEX(Positions!$A$1:$B$9,MATCH('OAK F'!$B53,Positions!$A$1:$A$9,0),2),GameLog!$C:$C,"OAK")</f>
        <v>0</v>
      </c>
      <c r="J53">
        <f>SUMIFS(GameLog!AR:AR,GameLog!$D:$D,'OAK F'!$A53,GameLog!$E:$E,INDEX(Positions!$A$1:$B$9,MATCH('OAK F'!$B53,Positions!$A$1:$A$9,0),2),GameLog!$C:$C,"OAK")</f>
        <v>0</v>
      </c>
      <c r="K53">
        <f>SUMIFS(GameLog!AS:AS,GameLog!$D:$D,'OAK F'!$A53,GameLog!$E:$E,INDEX(Positions!$A$1:$B$9,MATCH('OAK F'!$B53,Positions!$A$1:$A$9,0),2),GameLog!$C:$C,"OAK")</f>
        <v>0</v>
      </c>
      <c r="L53">
        <f>SUMIFS(GameLog!AT:AT,GameLog!$D:$D,'OAK F'!$A53,GameLog!$E:$E,INDEX(Positions!$A$1:$B$9,MATCH('OAK F'!$B53,Positions!$A$1:$A$9,0),2),GameLog!$C:$C,"OAK")</f>
        <v>0</v>
      </c>
      <c r="M53">
        <f>SUMIFS(GameLog!AU:AU,GameLog!$D:$D,'OAK F'!$A53,GameLog!$E:$E,INDEX(Positions!$A$1:$B$9,MATCH('OAK F'!$B53,Positions!$A$1:$A$9,0),2),GameLog!$C:$C,"OAK")</f>
        <v>0</v>
      </c>
      <c r="N53">
        <f>SUMIFS(GameLog!AV:AV,GameLog!$D:$D,'OAK F'!$A53,GameLog!$E:$E,INDEX(Positions!$A$1:$B$9,MATCH('OAK F'!$B53,Positions!$A$1:$A$9,0),2),GameLog!$C:$C,"OAK")</f>
        <v>0</v>
      </c>
      <c r="O53" s="8">
        <f t="shared" si="0"/>
        <v>1</v>
      </c>
      <c r="P53" s="18" t="str">
        <f t="shared" si="1"/>
        <v/>
      </c>
      <c r="V53" s="15"/>
      <c r="W53" s="15"/>
      <c r="X53" s="15"/>
    </row>
    <row r="54" spans="1:24">
      <c r="A54" t="s">
        <v>3030</v>
      </c>
      <c r="B54" t="s">
        <v>2435</v>
      </c>
      <c r="C54">
        <f>COUNTIFS(GameLog!D:D,'OAK F'!A54,GameLog!C:C,"OAK",GameLog!E:E,INDEX(Positions!$A$1:$B$9,MATCH('OAK F'!$B54,Positions!$A$1:$A$9,0),2))</f>
        <v>0</v>
      </c>
      <c r="D54">
        <f>SUMIFS(GameLog!F:F,GameLog!$D:$D,'OAK F'!A54,GameLog!$E:$E,INDEX(Positions!$A$1:$B$9,MATCH('OAK F'!$B54,Positions!$A$1:$A$9,0),2),GameLog!$C:$C,"OAK")</f>
        <v>0</v>
      </c>
      <c r="E54" s="12">
        <f>SUMIFS(GameLog!AM:AM,GameLog!$D:$D,'OAK F'!$A54,GameLog!$E:$E,INDEX(Positions!$A$1:$B$9,MATCH('OAK F'!$B54,Positions!$A$1:$A$9,0),2),GameLog!$C:$C,"OAK")</f>
        <v>0</v>
      </c>
      <c r="F54">
        <f>SUMIFS(GameLog!AN:AN,GameLog!$D:$D,'OAK F'!$A54,GameLog!$E:$E,INDEX(Positions!$A$1:$B$9,MATCH('OAK F'!$B54,Positions!$A$1:$A$9,0),2),GameLog!$C:$C,"OAK")</f>
        <v>0</v>
      </c>
      <c r="G54">
        <f>SUMIFS(GameLog!AO:AO,GameLog!$D:$D,'OAK F'!$A54,GameLog!$E:$E,INDEX(Positions!$A$1:$B$9,MATCH('OAK F'!$B54,Positions!$A$1:$A$9,0),2),GameLog!$C:$C,"OAK")</f>
        <v>0</v>
      </c>
      <c r="H54">
        <f>SUMIFS(GameLog!AP:AP,GameLog!$D:$D,'OAK F'!$A54,GameLog!$E:$E,INDEX(Positions!$A$1:$B$9,MATCH('OAK F'!$B54,Positions!$A$1:$A$9,0),2),GameLog!$C:$C,"OAK")</f>
        <v>0</v>
      </c>
      <c r="I54">
        <f>SUMIFS(GameLog!AQ:AQ,GameLog!$D:$D,'OAK F'!$A54,GameLog!$E:$E,INDEX(Positions!$A$1:$B$9,MATCH('OAK F'!$B54,Positions!$A$1:$A$9,0),2),GameLog!$C:$C,"OAK")</f>
        <v>0</v>
      </c>
      <c r="J54">
        <f>SUMIFS(GameLog!AR:AR,GameLog!$D:$D,'OAK F'!$A54,GameLog!$E:$E,INDEX(Positions!$A$1:$B$9,MATCH('OAK F'!$B54,Positions!$A$1:$A$9,0),2),GameLog!$C:$C,"OAK")</f>
        <v>0</v>
      </c>
      <c r="K54">
        <f>SUMIFS(GameLog!AS:AS,GameLog!$D:$D,'OAK F'!$A54,GameLog!$E:$E,INDEX(Positions!$A$1:$B$9,MATCH('OAK F'!$B54,Positions!$A$1:$A$9,0),2),GameLog!$C:$C,"OAK")</f>
        <v>0</v>
      </c>
      <c r="L54">
        <f>SUMIFS(GameLog!AT:AT,GameLog!$D:$D,'OAK F'!$A54,GameLog!$E:$E,INDEX(Positions!$A$1:$B$9,MATCH('OAK F'!$B54,Positions!$A$1:$A$9,0),2),GameLog!$C:$C,"OAK")</f>
        <v>0</v>
      </c>
      <c r="M54">
        <f>SUMIFS(GameLog!AU:AU,GameLog!$D:$D,'OAK F'!$A54,GameLog!$E:$E,INDEX(Positions!$A$1:$B$9,MATCH('OAK F'!$B54,Positions!$A$1:$A$9,0),2),GameLog!$C:$C,"OAK")</f>
        <v>0</v>
      </c>
      <c r="N54">
        <f>SUMIFS(GameLog!AV:AV,GameLog!$D:$D,'OAK F'!$A54,GameLog!$E:$E,INDEX(Positions!$A$1:$B$9,MATCH('OAK F'!$B54,Positions!$A$1:$A$9,0),2),GameLog!$C:$C,"OAK")</f>
        <v>0</v>
      </c>
      <c r="O54" s="8">
        <f t="shared" si="0"/>
        <v>0</v>
      </c>
      <c r="P54" s="18" t="str">
        <f t="shared" si="1"/>
        <v/>
      </c>
      <c r="V54" s="15"/>
      <c r="W54" s="15"/>
      <c r="X54" s="15"/>
    </row>
    <row r="55" spans="1:24">
      <c r="A55" t="s">
        <v>3031</v>
      </c>
      <c r="B55" t="s">
        <v>2436</v>
      </c>
      <c r="C55">
        <f>COUNTIFS(GameLog!D:D,'OAK F'!A55,GameLog!C:C,"OAK",GameLog!E:E,INDEX(Positions!$A$1:$B$9,MATCH('OAK F'!$B55,Positions!$A$1:$A$9,0),2))</f>
        <v>0</v>
      </c>
      <c r="D55">
        <f>SUMIFS(GameLog!F:F,GameLog!$D:$D,'OAK F'!A55,GameLog!$E:$E,INDEX(Positions!$A$1:$B$9,MATCH('OAK F'!$B55,Positions!$A$1:$A$9,0),2),GameLog!$C:$C,"OAK")</f>
        <v>0</v>
      </c>
      <c r="E55" s="12">
        <f>SUMIFS(GameLog!AM:AM,GameLog!$D:$D,'OAK F'!$A55,GameLog!$E:$E,INDEX(Positions!$A$1:$B$9,MATCH('OAK F'!$B55,Positions!$A$1:$A$9,0),2),GameLog!$C:$C,"OAK")</f>
        <v>0</v>
      </c>
      <c r="F55">
        <f>SUMIFS(GameLog!AN:AN,GameLog!$D:$D,'OAK F'!$A55,GameLog!$E:$E,INDEX(Positions!$A$1:$B$9,MATCH('OAK F'!$B55,Positions!$A$1:$A$9,0),2),GameLog!$C:$C,"OAK")</f>
        <v>0</v>
      </c>
      <c r="G55">
        <f>SUMIFS(GameLog!AO:AO,GameLog!$D:$D,'OAK F'!$A55,GameLog!$E:$E,INDEX(Positions!$A$1:$B$9,MATCH('OAK F'!$B55,Positions!$A$1:$A$9,0),2),GameLog!$C:$C,"OAK")</f>
        <v>0</v>
      </c>
      <c r="H55">
        <f>SUMIFS(GameLog!AP:AP,GameLog!$D:$D,'OAK F'!$A55,GameLog!$E:$E,INDEX(Positions!$A$1:$B$9,MATCH('OAK F'!$B55,Positions!$A$1:$A$9,0),2),GameLog!$C:$C,"OAK")</f>
        <v>0</v>
      </c>
      <c r="I55">
        <f>SUMIFS(GameLog!AQ:AQ,GameLog!$D:$D,'OAK F'!$A55,GameLog!$E:$E,INDEX(Positions!$A$1:$B$9,MATCH('OAK F'!$B55,Positions!$A$1:$A$9,0),2),GameLog!$C:$C,"OAK")</f>
        <v>0</v>
      </c>
      <c r="J55">
        <f>SUMIFS(GameLog!AR:AR,GameLog!$D:$D,'OAK F'!$A55,GameLog!$E:$E,INDEX(Positions!$A$1:$B$9,MATCH('OAK F'!$B55,Positions!$A$1:$A$9,0),2),GameLog!$C:$C,"OAK")</f>
        <v>0</v>
      </c>
      <c r="K55">
        <f>SUMIFS(GameLog!AS:AS,GameLog!$D:$D,'OAK F'!$A55,GameLog!$E:$E,INDEX(Positions!$A$1:$B$9,MATCH('OAK F'!$B55,Positions!$A$1:$A$9,0),2),GameLog!$C:$C,"OAK")</f>
        <v>0</v>
      </c>
      <c r="L55">
        <f>SUMIFS(GameLog!AT:AT,GameLog!$D:$D,'OAK F'!$A55,GameLog!$E:$E,INDEX(Positions!$A$1:$B$9,MATCH('OAK F'!$B55,Positions!$A$1:$A$9,0),2),GameLog!$C:$C,"OAK")</f>
        <v>0</v>
      </c>
      <c r="M55">
        <f>SUMIFS(GameLog!AU:AU,GameLog!$D:$D,'OAK F'!$A55,GameLog!$E:$E,INDEX(Positions!$A$1:$B$9,MATCH('OAK F'!$B55,Positions!$A$1:$A$9,0),2),GameLog!$C:$C,"OAK")</f>
        <v>0</v>
      </c>
      <c r="N55">
        <f>SUMIFS(GameLog!AV:AV,GameLog!$D:$D,'OAK F'!$A55,GameLog!$E:$E,INDEX(Positions!$A$1:$B$9,MATCH('OAK F'!$B55,Positions!$A$1:$A$9,0),2),GameLog!$C:$C,"OAK")</f>
        <v>0</v>
      </c>
      <c r="O55" s="8">
        <f t="shared" si="0"/>
        <v>0</v>
      </c>
      <c r="P55" s="18" t="str">
        <f t="shared" si="1"/>
        <v/>
      </c>
      <c r="V55" s="15"/>
      <c r="W55" s="15"/>
      <c r="X55" s="15"/>
    </row>
    <row r="56" spans="1:24">
      <c r="A56" t="s">
        <v>3021</v>
      </c>
      <c r="B56" t="s">
        <v>2436</v>
      </c>
      <c r="C56">
        <f>COUNTIFS(GameLog!D:D,'OAK F'!A56,GameLog!C:C,"OAK",GameLog!E:E,INDEX(Positions!$A$1:$B$9,MATCH('OAK F'!$B56,Positions!$A$1:$A$9,0),2))</f>
        <v>1</v>
      </c>
      <c r="D56">
        <f>SUMIFS(GameLog!F:F,GameLog!$D:$D,'OAK F'!A56,GameLog!$E:$E,INDEX(Positions!$A$1:$B$9,MATCH('OAK F'!$B56,Positions!$A$1:$A$9,0),2),GameLog!$C:$C,"OAK")</f>
        <v>0</v>
      </c>
      <c r="E56" s="12">
        <f>SUMIFS(GameLog!AM:AM,GameLog!$D:$D,'OAK F'!$A56,GameLog!$E:$E,INDEX(Positions!$A$1:$B$9,MATCH('OAK F'!$B56,Positions!$A$1:$A$9,0),2),GameLog!$C:$C,"OAK")</f>
        <v>1</v>
      </c>
      <c r="F56">
        <f>SUMIFS(GameLog!AN:AN,GameLog!$D:$D,'OAK F'!$A56,GameLog!$E:$E,INDEX(Positions!$A$1:$B$9,MATCH('OAK F'!$B56,Positions!$A$1:$A$9,0),2),GameLog!$C:$C,"OAK")</f>
        <v>0</v>
      </c>
      <c r="G56">
        <f>SUMIFS(GameLog!AO:AO,GameLog!$D:$D,'OAK F'!$A56,GameLog!$E:$E,INDEX(Positions!$A$1:$B$9,MATCH('OAK F'!$B56,Positions!$A$1:$A$9,0),2),GameLog!$C:$C,"OAK")</f>
        <v>0</v>
      </c>
      <c r="H56">
        <f>SUMIFS(GameLog!AP:AP,GameLog!$D:$D,'OAK F'!$A56,GameLog!$E:$E,INDEX(Positions!$A$1:$B$9,MATCH('OAK F'!$B56,Positions!$A$1:$A$9,0),2),GameLog!$C:$C,"OAK")</f>
        <v>0</v>
      </c>
      <c r="I56">
        <f>SUMIFS(GameLog!AQ:AQ,GameLog!$D:$D,'OAK F'!$A56,GameLog!$E:$E,INDEX(Positions!$A$1:$B$9,MATCH('OAK F'!$B56,Positions!$A$1:$A$9,0),2),GameLog!$C:$C,"OAK")</f>
        <v>0</v>
      </c>
      <c r="J56">
        <f>SUMIFS(GameLog!AR:AR,GameLog!$D:$D,'OAK F'!$A56,GameLog!$E:$E,INDEX(Positions!$A$1:$B$9,MATCH('OAK F'!$B56,Positions!$A$1:$A$9,0),2),GameLog!$C:$C,"OAK")</f>
        <v>0</v>
      </c>
      <c r="K56">
        <f>SUMIFS(GameLog!AS:AS,GameLog!$D:$D,'OAK F'!$A56,GameLog!$E:$E,INDEX(Positions!$A$1:$B$9,MATCH('OAK F'!$B56,Positions!$A$1:$A$9,0),2),GameLog!$C:$C,"OAK")</f>
        <v>0</v>
      </c>
      <c r="L56">
        <f>SUMIFS(GameLog!AT:AT,GameLog!$D:$D,'OAK F'!$A56,GameLog!$E:$E,INDEX(Positions!$A$1:$B$9,MATCH('OAK F'!$B56,Positions!$A$1:$A$9,0),2),GameLog!$C:$C,"OAK")</f>
        <v>0</v>
      </c>
      <c r="M56">
        <f>SUMIFS(GameLog!AU:AU,GameLog!$D:$D,'OAK F'!$A56,GameLog!$E:$E,INDEX(Positions!$A$1:$B$9,MATCH('OAK F'!$B56,Positions!$A$1:$A$9,0),2),GameLog!$C:$C,"OAK")</f>
        <v>0</v>
      </c>
      <c r="N56">
        <f>SUMIFS(GameLog!AV:AV,GameLog!$D:$D,'OAK F'!$A56,GameLog!$E:$E,INDEX(Positions!$A$1:$B$9,MATCH('OAK F'!$B56,Positions!$A$1:$A$9,0),2),GameLog!$C:$C,"OAK")</f>
        <v>0</v>
      </c>
      <c r="O56" s="8">
        <f t="shared" si="0"/>
        <v>0</v>
      </c>
      <c r="P56" s="18" t="str">
        <f t="shared" si="1"/>
        <v/>
      </c>
      <c r="V56" s="15"/>
      <c r="W56" s="15"/>
      <c r="X56" s="15"/>
    </row>
    <row r="57" spans="1:24">
      <c r="A57" t="s">
        <v>3028</v>
      </c>
      <c r="B57" t="s">
        <v>2436</v>
      </c>
      <c r="C57">
        <f>COUNTIFS(GameLog!D:D,'OAK F'!A57,GameLog!C:C,"OAK",GameLog!E:E,INDEX(Positions!$A$1:$B$9,MATCH('OAK F'!$B57,Positions!$A$1:$A$9,0),2))</f>
        <v>3</v>
      </c>
      <c r="D57">
        <f>SUMIFS(GameLog!F:F,GameLog!$D:$D,'OAK F'!A57,GameLog!$E:$E,INDEX(Positions!$A$1:$B$9,MATCH('OAK F'!$B57,Positions!$A$1:$A$9,0),2),GameLog!$C:$C,"OAK")</f>
        <v>3</v>
      </c>
      <c r="E57" s="12">
        <f>SUMIFS(GameLog!AM:AM,GameLog!$D:$D,'OAK F'!$A57,GameLog!$E:$E,INDEX(Positions!$A$1:$B$9,MATCH('OAK F'!$B57,Positions!$A$1:$A$9,0),2),GameLog!$C:$C,"OAK")</f>
        <v>25</v>
      </c>
      <c r="F57">
        <f>SUMIFS(GameLog!AN:AN,GameLog!$D:$D,'OAK F'!$A57,GameLog!$E:$E,INDEX(Positions!$A$1:$B$9,MATCH('OAK F'!$B57,Positions!$A$1:$A$9,0),2),GameLog!$C:$C,"OAK")</f>
        <v>11</v>
      </c>
      <c r="G57">
        <f>SUMIFS(GameLog!AO:AO,GameLog!$D:$D,'OAK F'!$A57,GameLog!$E:$E,INDEX(Positions!$A$1:$B$9,MATCH('OAK F'!$B57,Positions!$A$1:$A$9,0),2),GameLog!$C:$C,"OAK")</f>
        <v>0</v>
      </c>
      <c r="H57">
        <f>SUMIFS(GameLog!AP:AP,GameLog!$D:$D,'OAK F'!$A57,GameLog!$E:$E,INDEX(Positions!$A$1:$B$9,MATCH('OAK F'!$B57,Positions!$A$1:$A$9,0),2),GameLog!$C:$C,"OAK")</f>
        <v>0</v>
      </c>
      <c r="I57">
        <f>SUMIFS(GameLog!AQ:AQ,GameLog!$D:$D,'OAK F'!$A57,GameLog!$E:$E,INDEX(Positions!$A$1:$B$9,MATCH('OAK F'!$B57,Positions!$A$1:$A$9,0),2),GameLog!$C:$C,"OAK")</f>
        <v>0</v>
      </c>
      <c r="J57">
        <f>SUMIFS(GameLog!AR:AR,GameLog!$D:$D,'OAK F'!$A57,GameLog!$E:$E,INDEX(Positions!$A$1:$B$9,MATCH('OAK F'!$B57,Positions!$A$1:$A$9,0),2),GameLog!$C:$C,"OAK")</f>
        <v>0</v>
      </c>
      <c r="K57">
        <f>SUMIFS(GameLog!AS:AS,GameLog!$D:$D,'OAK F'!$A57,GameLog!$E:$E,INDEX(Positions!$A$1:$B$9,MATCH('OAK F'!$B57,Positions!$A$1:$A$9,0),2),GameLog!$C:$C,"OAK")</f>
        <v>0</v>
      </c>
      <c r="L57">
        <f>SUMIFS(GameLog!AT:AT,GameLog!$D:$D,'OAK F'!$A57,GameLog!$E:$E,INDEX(Positions!$A$1:$B$9,MATCH('OAK F'!$B57,Positions!$A$1:$A$9,0),2),GameLog!$C:$C,"OAK")</f>
        <v>0</v>
      </c>
      <c r="M57">
        <f>SUMIFS(GameLog!AU:AU,GameLog!$D:$D,'OAK F'!$A57,GameLog!$E:$E,INDEX(Positions!$A$1:$B$9,MATCH('OAK F'!$B57,Positions!$A$1:$A$9,0),2),GameLog!$C:$C,"OAK")</f>
        <v>0</v>
      </c>
      <c r="N57">
        <f>SUMIFS(GameLog!AV:AV,GameLog!$D:$D,'OAK F'!$A57,GameLog!$E:$E,INDEX(Positions!$A$1:$B$9,MATCH('OAK F'!$B57,Positions!$A$1:$A$9,0),2),GameLog!$C:$C,"OAK")</f>
        <v>0</v>
      </c>
      <c r="O57" s="8">
        <f t="shared" ref="O57:O65" si="2">IFERROR((F57+G57)/(F57+G57+H57),0)</f>
        <v>1</v>
      </c>
      <c r="P57" s="18"/>
      <c r="V57" s="15"/>
      <c r="W57" s="15"/>
    </row>
    <row r="58" spans="1:24">
      <c r="A58" t="s">
        <v>3017</v>
      </c>
      <c r="B58" t="s">
        <v>2436</v>
      </c>
      <c r="C58">
        <f>COUNTIFS(GameLog!D:D,'OAK F'!A58,GameLog!C:C,"OAK",GameLog!E:E,INDEX(Positions!$A$1:$B$9,MATCH('OAK F'!$B58,Positions!$A$1:$A$9,0),2))</f>
        <v>0</v>
      </c>
      <c r="D58">
        <f>SUMIFS(GameLog!F:F,GameLog!$D:$D,'OAK F'!A58,GameLog!$E:$E,INDEX(Positions!$A$1:$B$9,MATCH('OAK F'!$B58,Positions!$A$1:$A$9,0),2),GameLog!$C:$C,"OAK")</f>
        <v>0</v>
      </c>
      <c r="E58" s="12">
        <f>SUMIFS(GameLog!AM:AM,GameLog!$D:$D,'OAK F'!$A58,GameLog!$E:$E,INDEX(Positions!$A$1:$B$9,MATCH('OAK F'!$B58,Positions!$A$1:$A$9,0),2),GameLog!$C:$C,"OAK")</f>
        <v>0</v>
      </c>
      <c r="F58">
        <f>SUMIFS(GameLog!AN:AN,GameLog!$D:$D,'OAK F'!$A58,GameLog!$E:$E,INDEX(Positions!$A$1:$B$9,MATCH('OAK F'!$B58,Positions!$A$1:$A$9,0),2),GameLog!$C:$C,"OAK")</f>
        <v>0</v>
      </c>
      <c r="G58">
        <f>SUMIFS(GameLog!AO:AO,GameLog!$D:$D,'OAK F'!$A58,GameLog!$E:$E,INDEX(Positions!$A$1:$B$9,MATCH('OAK F'!$B58,Positions!$A$1:$A$9,0),2),GameLog!$C:$C,"OAK")</f>
        <v>0</v>
      </c>
      <c r="H58">
        <f>SUMIFS(GameLog!AP:AP,GameLog!$D:$D,'OAK F'!$A58,GameLog!$E:$E,INDEX(Positions!$A$1:$B$9,MATCH('OAK F'!$B58,Positions!$A$1:$A$9,0),2),GameLog!$C:$C,"OAK")</f>
        <v>0</v>
      </c>
      <c r="I58">
        <f>SUMIFS(GameLog!AQ:AQ,GameLog!$D:$D,'OAK F'!$A58,GameLog!$E:$E,INDEX(Positions!$A$1:$B$9,MATCH('OAK F'!$B58,Positions!$A$1:$A$9,0),2),GameLog!$C:$C,"OAK")</f>
        <v>0</v>
      </c>
      <c r="J58">
        <f>SUMIFS(GameLog!AR:AR,GameLog!$D:$D,'OAK F'!$A58,GameLog!$E:$E,INDEX(Positions!$A$1:$B$9,MATCH('OAK F'!$B58,Positions!$A$1:$A$9,0),2),GameLog!$C:$C,"OAK")</f>
        <v>0</v>
      </c>
      <c r="K58">
        <f>SUMIFS(GameLog!AS:AS,GameLog!$D:$D,'OAK F'!$A58,GameLog!$E:$E,INDEX(Positions!$A$1:$B$9,MATCH('OAK F'!$B58,Positions!$A$1:$A$9,0),2),GameLog!$C:$C,"OAK")</f>
        <v>0</v>
      </c>
      <c r="L58">
        <f>SUMIFS(GameLog!AT:AT,GameLog!$D:$D,'OAK F'!$A58,GameLog!$E:$E,INDEX(Positions!$A$1:$B$9,MATCH('OAK F'!$B58,Positions!$A$1:$A$9,0),2),GameLog!$C:$C,"OAK")</f>
        <v>0</v>
      </c>
      <c r="M58">
        <f>SUMIFS(GameLog!AU:AU,GameLog!$D:$D,'OAK F'!$A58,GameLog!$E:$E,INDEX(Positions!$A$1:$B$9,MATCH('OAK F'!$B58,Positions!$A$1:$A$9,0),2),GameLog!$C:$C,"OAK")</f>
        <v>0</v>
      </c>
      <c r="N58">
        <f>SUMIFS(GameLog!AV:AV,GameLog!$D:$D,'OAK F'!$A58,GameLog!$E:$E,INDEX(Positions!$A$1:$B$9,MATCH('OAK F'!$B58,Positions!$A$1:$A$9,0),2),GameLog!$C:$C,"OAK")</f>
        <v>0</v>
      </c>
      <c r="O58" s="8">
        <f t="shared" si="2"/>
        <v>0</v>
      </c>
      <c r="P58" s="18"/>
      <c r="V58" s="15"/>
      <c r="W58" s="15"/>
    </row>
    <row r="59" spans="1:24">
      <c r="A59" t="s">
        <v>3030</v>
      </c>
      <c r="B59" t="s">
        <v>2436</v>
      </c>
      <c r="C59">
        <f>COUNTIFS(GameLog!D:D,'OAK F'!A59,GameLog!C:C,"OAK",GameLog!E:E,INDEX(Positions!$A$1:$B$9,MATCH('OAK F'!$B59,Positions!$A$1:$A$9,0),2))</f>
        <v>0</v>
      </c>
      <c r="D59">
        <f>SUMIFS(GameLog!F:F,GameLog!$D:$D,'OAK F'!A59,GameLog!$E:$E,INDEX(Positions!$A$1:$B$9,MATCH('OAK F'!$B59,Positions!$A$1:$A$9,0),2),GameLog!$C:$C,"OAK")</f>
        <v>0</v>
      </c>
      <c r="E59" s="12">
        <f>SUMIFS(GameLog!AM:AM,GameLog!$D:$D,'OAK F'!$A59,GameLog!$E:$E,INDEX(Positions!$A$1:$B$9,MATCH('OAK F'!$B59,Positions!$A$1:$A$9,0),2),GameLog!$C:$C,"OAK")</f>
        <v>0</v>
      </c>
      <c r="F59">
        <f>SUMIFS(GameLog!AN:AN,GameLog!$D:$D,'OAK F'!$A59,GameLog!$E:$E,INDEX(Positions!$A$1:$B$9,MATCH('OAK F'!$B59,Positions!$A$1:$A$9,0),2),GameLog!$C:$C,"OAK")</f>
        <v>0</v>
      </c>
      <c r="G59">
        <f>SUMIFS(GameLog!AO:AO,GameLog!$D:$D,'OAK F'!$A59,GameLog!$E:$E,INDEX(Positions!$A$1:$B$9,MATCH('OAK F'!$B59,Positions!$A$1:$A$9,0),2),GameLog!$C:$C,"OAK")</f>
        <v>0</v>
      </c>
      <c r="H59">
        <f>SUMIFS(GameLog!AP:AP,GameLog!$D:$D,'OAK F'!$A59,GameLog!$E:$E,INDEX(Positions!$A$1:$B$9,MATCH('OAK F'!$B59,Positions!$A$1:$A$9,0),2),GameLog!$C:$C,"OAK")</f>
        <v>0</v>
      </c>
      <c r="I59">
        <f>SUMIFS(GameLog!AQ:AQ,GameLog!$D:$D,'OAK F'!$A59,GameLog!$E:$E,INDEX(Positions!$A$1:$B$9,MATCH('OAK F'!$B59,Positions!$A$1:$A$9,0),2),GameLog!$C:$C,"OAK")</f>
        <v>0</v>
      </c>
      <c r="J59">
        <f>SUMIFS(GameLog!AR:AR,GameLog!$D:$D,'OAK F'!$A59,GameLog!$E:$E,INDEX(Positions!$A$1:$B$9,MATCH('OAK F'!$B59,Positions!$A$1:$A$9,0),2),GameLog!$C:$C,"OAK")</f>
        <v>0</v>
      </c>
      <c r="K59">
        <f>SUMIFS(GameLog!AS:AS,GameLog!$D:$D,'OAK F'!$A59,GameLog!$E:$E,INDEX(Positions!$A$1:$B$9,MATCH('OAK F'!$B59,Positions!$A$1:$A$9,0),2),GameLog!$C:$C,"OAK")</f>
        <v>0</v>
      </c>
      <c r="L59">
        <f>SUMIFS(GameLog!AT:AT,GameLog!$D:$D,'OAK F'!$A59,GameLog!$E:$E,INDEX(Positions!$A$1:$B$9,MATCH('OAK F'!$B59,Positions!$A$1:$A$9,0),2),GameLog!$C:$C,"OAK")</f>
        <v>0</v>
      </c>
      <c r="M59">
        <f>SUMIFS(GameLog!AU:AU,GameLog!$D:$D,'OAK F'!$A59,GameLog!$E:$E,INDEX(Positions!$A$1:$B$9,MATCH('OAK F'!$B59,Positions!$A$1:$A$9,0),2),GameLog!$C:$C,"OAK")</f>
        <v>0</v>
      </c>
      <c r="N59">
        <f>SUMIFS(GameLog!AV:AV,GameLog!$D:$D,'OAK F'!$A59,GameLog!$E:$E,INDEX(Positions!$A$1:$B$9,MATCH('OAK F'!$B59,Positions!$A$1:$A$9,0),2),GameLog!$C:$C,"OAK")</f>
        <v>0</v>
      </c>
      <c r="O59" s="8">
        <f t="shared" si="2"/>
        <v>0</v>
      </c>
      <c r="P59" s="18"/>
      <c r="V59" s="15"/>
      <c r="W59" s="15"/>
    </row>
    <row r="60" spans="1:24">
      <c r="A60" t="s">
        <v>3022</v>
      </c>
      <c r="B60" t="s">
        <v>2436</v>
      </c>
      <c r="C60">
        <f>COUNTIFS(GameLog!D:D,'OAK F'!A60,GameLog!C:C,"OAK",GameLog!E:E,INDEX(Positions!$A$1:$B$9,MATCH('OAK F'!$B60,Positions!$A$1:$A$9,0),2))</f>
        <v>0</v>
      </c>
      <c r="D60">
        <f>SUMIFS(GameLog!F:F,GameLog!$D:$D,'OAK F'!A60,GameLog!$E:$E,INDEX(Positions!$A$1:$B$9,MATCH('OAK F'!$B60,Positions!$A$1:$A$9,0),2),GameLog!$C:$C,"OAK")</f>
        <v>0</v>
      </c>
      <c r="E60" s="12">
        <f>SUMIFS(GameLog!AM:AM,GameLog!$D:$D,'OAK F'!$A60,GameLog!$E:$E,INDEX(Positions!$A$1:$B$9,MATCH('OAK F'!$B60,Positions!$A$1:$A$9,0),2),GameLog!$C:$C,"OAK")</f>
        <v>0</v>
      </c>
      <c r="F60">
        <f>SUMIFS(GameLog!AN:AN,GameLog!$D:$D,'OAK F'!$A60,GameLog!$E:$E,INDEX(Positions!$A$1:$B$9,MATCH('OAK F'!$B60,Positions!$A$1:$A$9,0),2),GameLog!$C:$C,"OAK")</f>
        <v>0</v>
      </c>
      <c r="G60">
        <f>SUMIFS(GameLog!AO:AO,GameLog!$D:$D,'OAK F'!$A60,GameLog!$E:$E,INDEX(Positions!$A$1:$B$9,MATCH('OAK F'!$B60,Positions!$A$1:$A$9,0),2),GameLog!$C:$C,"OAK")</f>
        <v>0</v>
      </c>
      <c r="H60">
        <f>SUMIFS(GameLog!AP:AP,GameLog!$D:$D,'OAK F'!$A60,GameLog!$E:$E,INDEX(Positions!$A$1:$B$9,MATCH('OAK F'!$B60,Positions!$A$1:$A$9,0),2),GameLog!$C:$C,"OAK")</f>
        <v>0</v>
      </c>
      <c r="I60">
        <f>SUMIFS(GameLog!AQ:AQ,GameLog!$D:$D,'OAK F'!$A60,GameLog!$E:$E,INDEX(Positions!$A$1:$B$9,MATCH('OAK F'!$B60,Positions!$A$1:$A$9,0),2),GameLog!$C:$C,"OAK")</f>
        <v>0</v>
      </c>
      <c r="J60">
        <f>SUMIFS(GameLog!AR:AR,GameLog!$D:$D,'OAK F'!$A60,GameLog!$E:$E,INDEX(Positions!$A$1:$B$9,MATCH('OAK F'!$B60,Positions!$A$1:$A$9,0),2),GameLog!$C:$C,"OAK")</f>
        <v>0</v>
      </c>
      <c r="K60">
        <f>SUMIFS(GameLog!AS:AS,GameLog!$D:$D,'OAK F'!$A60,GameLog!$E:$E,INDEX(Positions!$A$1:$B$9,MATCH('OAK F'!$B60,Positions!$A$1:$A$9,0),2),GameLog!$C:$C,"OAK")</f>
        <v>0</v>
      </c>
      <c r="L60">
        <f>SUMIFS(GameLog!AT:AT,GameLog!$D:$D,'OAK F'!$A60,GameLog!$E:$E,INDEX(Positions!$A$1:$B$9,MATCH('OAK F'!$B60,Positions!$A$1:$A$9,0),2),GameLog!$C:$C,"OAK")</f>
        <v>0</v>
      </c>
      <c r="M60">
        <f>SUMIFS(GameLog!AU:AU,GameLog!$D:$D,'OAK F'!$A60,GameLog!$E:$E,INDEX(Positions!$A$1:$B$9,MATCH('OAK F'!$B60,Positions!$A$1:$A$9,0),2),GameLog!$C:$C,"OAK")</f>
        <v>0</v>
      </c>
      <c r="N60">
        <f>SUMIFS(GameLog!AV:AV,GameLog!$D:$D,'OAK F'!$A60,GameLog!$E:$E,INDEX(Positions!$A$1:$B$9,MATCH('OAK F'!$B60,Positions!$A$1:$A$9,0),2),GameLog!$C:$C,"OAK")</f>
        <v>0</v>
      </c>
      <c r="O60" s="8">
        <f t="shared" si="2"/>
        <v>0</v>
      </c>
      <c r="P60" s="18"/>
      <c r="V60" s="15"/>
      <c r="W60" s="15"/>
    </row>
    <row r="61" spans="1:24">
      <c r="A61" t="s">
        <v>3031</v>
      </c>
      <c r="B61" t="s">
        <v>2437</v>
      </c>
      <c r="C61">
        <f>COUNTIFS(GameLog!D:D,'OAK F'!A61,GameLog!C:C,"OAK",GameLog!E:E,INDEX(Positions!$A$1:$B$9,MATCH('OAK F'!$B61,Positions!$A$1:$A$9,0),2))</f>
        <v>0</v>
      </c>
      <c r="D61">
        <f>SUMIFS(GameLog!F:F,GameLog!$D:$D,'OAK F'!A61,GameLog!$E:$E,INDEX(Positions!$A$1:$B$9,MATCH('OAK F'!$B61,Positions!$A$1:$A$9,0),2),GameLog!$C:$C,"OAK")</f>
        <v>0</v>
      </c>
      <c r="E61" s="12">
        <f>SUMIFS(GameLog!AM:AM,GameLog!$D:$D,'OAK F'!$A61,GameLog!$E:$E,INDEX(Positions!$A$1:$B$9,MATCH('OAK F'!$B61,Positions!$A$1:$A$9,0),2),GameLog!$C:$C,"OAK")</f>
        <v>0</v>
      </c>
      <c r="F61">
        <f>SUMIFS(GameLog!AN:AN,GameLog!$D:$D,'OAK F'!$A61,GameLog!$E:$E,INDEX(Positions!$A$1:$B$9,MATCH('OAK F'!$B61,Positions!$A$1:$A$9,0),2),GameLog!$C:$C,"OAK")</f>
        <v>0</v>
      </c>
      <c r="G61">
        <f>SUMIFS(GameLog!AO:AO,GameLog!$D:$D,'OAK F'!$A61,GameLog!$E:$E,INDEX(Positions!$A$1:$B$9,MATCH('OAK F'!$B61,Positions!$A$1:$A$9,0),2),GameLog!$C:$C,"OAK")</f>
        <v>0</v>
      </c>
      <c r="H61">
        <f>SUMIFS(GameLog!AP:AP,GameLog!$D:$D,'OAK F'!$A61,GameLog!$E:$E,INDEX(Positions!$A$1:$B$9,MATCH('OAK F'!$B61,Positions!$A$1:$A$9,0),2),GameLog!$C:$C,"OAK")</f>
        <v>0</v>
      </c>
      <c r="I61">
        <f>SUMIFS(GameLog!AQ:AQ,GameLog!$D:$D,'OAK F'!$A61,GameLog!$E:$E,INDEX(Positions!$A$1:$B$9,MATCH('OAK F'!$B61,Positions!$A$1:$A$9,0),2),GameLog!$C:$C,"OAK")</f>
        <v>0</v>
      </c>
      <c r="J61">
        <f>SUMIFS(GameLog!AR:AR,GameLog!$D:$D,'OAK F'!$A61,GameLog!$E:$E,INDEX(Positions!$A$1:$B$9,MATCH('OAK F'!$B61,Positions!$A$1:$A$9,0),2),GameLog!$C:$C,"OAK")</f>
        <v>0</v>
      </c>
      <c r="K61">
        <f>SUMIFS(GameLog!AS:AS,GameLog!$D:$D,'OAK F'!$A61,GameLog!$E:$E,INDEX(Positions!$A$1:$B$9,MATCH('OAK F'!$B61,Positions!$A$1:$A$9,0),2),GameLog!$C:$C,"OAK")</f>
        <v>0</v>
      </c>
      <c r="L61">
        <f>SUMIFS(GameLog!AT:AT,GameLog!$D:$D,'OAK F'!$A61,GameLog!$E:$E,INDEX(Positions!$A$1:$B$9,MATCH('OAK F'!$B61,Positions!$A$1:$A$9,0),2),GameLog!$C:$C,"OAK")</f>
        <v>0</v>
      </c>
      <c r="M61">
        <f>SUMIFS(GameLog!AU:AU,GameLog!$D:$D,'OAK F'!$A61,GameLog!$E:$E,INDEX(Positions!$A$1:$B$9,MATCH('OAK F'!$B61,Positions!$A$1:$A$9,0),2),GameLog!$C:$C,"OAK")</f>
        <v>0</v>
      </c>
      <c r="N61">
        <f>SUMIFS(GameLog!AV:AV,GameLog!$D:$D,'OAK F'!$A61,GameLog!$E:$E,INDEX(Positions!$A$1:$B$9,MATCH('OAK F'!$B61,Positions!$A$1:$A$9,0),2),GameLog!$C:$C,"OAK")</f>
        <v>0</v>
      </c>
      <c r="O61" s="8">
        <f t="shared" si="2"/>
        <v>0</v>
      </c>
      <c r="V61" s="15"/>
      <c r="W61" s="15"/>
    </row>
    <row r="62" spans="1:24">
      <c r="A62" t="s">
        <v>3020</v>
      </c>
      <c r="B62" t="s">
        <v>2437</v>
      </c>
      <c r="C62">
        <f>COUNTIFS(GameLog!D:D,'OAK F'!A62,GameLog!C:C,"OAK",GameLog!E:E,INDEX(Positions!$A$1:$B$9,MATCH('OAK F'!$B62,Positions!$A$1:$A$9,0),2))</f>
        <v>0</v>
      </c>
      <c r="D62">
        <f>SUMIFS(GameLog!F:F,GameLog!$D:$D,'OAK F'!A62,GameLog!$E:$E,INDEX(Positions!$A$1:$B$9,MATCH('OAK F'!$B62,Positions!$A$1:$A$9,0),2),GameLog!$C:$C,"OAK")</f>
        <v>0</v>
      </c>
      <c r="E62" s="12">
        <f>SUMIFS(GameLog!AM:AM,GameLog!$D:$D,'OAK F'!$A62,GameLog!$E:$E,INDEX(Positions!$A$1:$B$9,MATCH('OAK F'!$B62,Positions!$A$1:$A$9,0),2),GameLog!$C:$C,"OAK")</f>
        <v>0</v>
      </c>
      <c r="F62">
        <f>SUMIFS(GameLog!AN:AN,GameLog!$D:$D,'OAK F'!$A62,GameLog!$E:$E,INDEX(Positions!$A$1:$B$9,MATCH('OAK F'!$B62,Positions!$A$1:$A$9,0),2),GameLog!$C:$C,"OAK")</f>
        <v>0</v>
      </c>
      <c r="G62">
        <f>SUMIFS(GameLog!AO:AO,GameLog!$D:$D,'OAK F'!$A62,GameLog!$E:$E,INDEX(Positions!$A$1:$B$9,MATCH('OAK F'!$B62,Positions!$A$1:$A$9,0),2),GameLog!$C:$C,"OAK")</f>
        <v>0</v>
      </c>
      <c r="H62">
        <f>SUMIFS(GameLog!AP:AP,GameLog!$D:$D,'OAK F'!$A62,GameLog!$E:$E,INDEX(Positions!$A$1:$B$9,MATCH('OAK F'!$B62,Positions!$A$1:$A$9,0),2),GameLog!$C:$C,"OAK")</f>
        <v>0</v>
      </c>
      <c r="I62">
        <f>SUMIFS(GameLog!AQ:AQ,GameLog!$D:$D,'OAK F'!$A62,GameLog!$E:$E,INDEX(Positions!$A$1:$B$9,MATCH('OAK F'!$B62,Positions!$A$1:$A$9,0),2),GameLog!$C:$C,"OAK")</f>
        <v>0</v>
      </c>
      <c r="J62">
        <f>SUMIFS(GameLog!AR:AR,GameLog!$D:$D,'OAK F'!$A62,GameLog!$E:$E,INDEX(Positions!$A$1:$B$9,MATCH('OAK F'!$B62,Positions!$A$1:$A$9,0),2),GameLog!$C:$C,"OAK")</f>
        <v>0</v>
      </c>
      <c r="K62">
        <f>SUMIFS(GameLog!AS:AS,GameLog!$D:$D,'OAK F'!$A62,GameLog!$E:$E,INDEX(Positions!$A$1:$B$9,MATCH('OAK F'!$B62,Positions!$A$1:$A$9,0),2),GameLog!$C:$C,"OAK")</f>
        <v>0</v>
      </c>
      <c r="L62">
        <f>SUMIFS(GameLog!AT:AT,GameLog!$D:$D,'OAK F'!$A62,GameLog!$E:$E,INDEX(Positions!$A$1:$B$9,MATCH('OAK F'!$B62,Positions!$A$1:$A$9,0),2),GameLog!$C:$C,"OAK")</f>
        <v>0</v>
      </c>
      <c r="M62">
        <f>SUMIFS(GameLog!AU:AU,GameLog!$D:$D,'OAK F'!$A62,GameLog!$E:$E,INDEX(Positions!$A$1:$B$9,MATCH('OAK F'!$B62,Positions!$A$1:$A$9,0),2),GameLog!$C:$C,"OAK")</f>
        <v>0</v>
      </c>
      <c r="N62">
        <f>SUMIFS(GameLog!AV:AV,GameLog!$D:$D,'OAK F'!$A62,GameLog!$E:$E,INDEX(Positions!$A$1:$B$9,MATCH('OAK F'!$B62,Positions!$A$1:$A$9,0),2),GameLog!$C:$C,"OAK")</f>
        <v>0</v>
      </c>
      <c r="O62" s="8">
        <f t="shared" si="2"/>
        <v>0</v>
      </c>
      <c r="V62" s="15"/>
      <c r="W62" s="15"/>
    </row>
    <row r="63" spans="1:24">
      <c r="A63" t="s">
        <v>3028</v>
      </c>
      <c r="B63" t="s">
        <v>2437</v>
      </c>
      <c r="C63">
        <f>COUNTIFS(GameLog!D:D,'OAK F'!A63,GameLog!C:C,"OAK",GameLog!E:E,INDEX(Positions!$A$1:$B$9,MATCH('OAK F'!$B63,Positions!$A$1:$A$9,0),2))</f>
        <v>0</v>
      </c>
      <c r="D63">
        <f>SUMIFS(GameLog!F:F,GameLog!$D:$D,'OAK F'!A63,GameLog!$E:$E,INDEX(Positions!$A$1:$B$9,MATCH('OAK F'!$B63,Positions!$A$1:$A$9,0),2),GameLog!$C:$C,"OAK")</f>
        <v>0</v>
      </c>
      <c r="E63" s="12">
        <f>SUMIFS(GameLog!AM:AM,GameLog!$D:$D,'OAK F'!$A63,GameLog!$E:$E,INDEX(Positions!$A$1:$B$9,MATCH('OAK F'!$B63,Positions!$A$1:$A$9,0),2),GameLog!$C:$C,"OAK")</f>
        <v>0</v>
      </c>
      <c r="F63">
        <f>SUMIFS(GameLog!AN:AN,GameLog!$D:$D,'OAK F'!$A63,GameLog!$E:$E,INDEX(Positions!$A$1:$B$9,MATCH('OAK F'!$B63,Positions!$A$1:$A$9,0),2),GameLog!$C:$C,"OAK")</f>
        <v>0</v>
      </c>
      <c r="G63">
        <f>SUMIFS(GameLog!AO:AO,GameLog!$D:$D,'OAK F'!$A63,GameLog!$E:$E,INDEX(Positions!$A$1:$B$9,MATCH('OAK F'!$B63,Positions!$A$1:$A$9,0),2),GameLog!$C:$C,"OAK")</f>
        <v>0</v>
      </c>
      <c r="H63">
        <f>SUMIFS(GameLog!AP:AP,GameLog!$D:$D,'OAK F'!$A63,GameLog!$E:$E,INDEX(Positions!$A$1:$B$9,MATCH('OAK F'!$B63,Positions!$A$1:$A$9,0),2),GameLog!$C:$C,"OAK")</f>
        <v>0</v>
      </c>
      <c r="I63">
        <f>SUMIFS(GameLog!AQ:AQ,GameLog!$D:$D,'OAK F'!$A63,GameLog!$E:$E,INDEX(Positions!$A$1:$B$9,MATCH('OAK F'!$B63,Positions!$A$1:$A$9,0),2),GameLog!$C:$C,"OAK")</f>
        <v>0</v>
      </c>
      <c r="J63">
        <f>SUMIFS(GameLog!AR:AR,GameLog!$D:$D,'OAK F'!$A63,GameLog!$E:$E,INDEX(Positions!$A$1:$B$9,MATCH('OAK F'!$B63,Positions!$A$1:$A$9,0),2),GameLog!$C:$C,"OAK")</f>
        <v>0</v>
      </c>
      <c r="K63">
        <f>SUMIFS(GameLog!AS:AS,GameLog!$D:$D,'OAK F'!$A63,GameLog!$E:$E,INDEX(Positions!$A$1:$B$9,MATCH('OAK F'!$B63,Positions!$A$1:$A$9,0),2),GameLog!$C:$C,"OAK")</f>
        <v>0</v>
      </c>
      <c r="L63">
        <f>SUMIFS(GameLog!AT:AT,GameLog!$D:$D,'OAK F'!$A63,GameLog!$E:$E,INDEX(Positions!$A$1:$B$9,MATCH('OAK F'!$B63,Positions!$A$1:$A$9,0),2),GameLog!$C:$C,"OAK")</f>
        <v>0</v>
      </c>
      <c r="M63">
        <f>SUMIFS(GameLog!AU:AU,GameLog!$D:$D,'OAK F'!$A63,GameLog!$E:$E,INDEX(Positions!$A$1:$B$9,MATCH('OAK F'!$B63,Positions!$A$1:$A$9,0),2),GameLog!$C:$C,"OAK")</f>
        <v>0</v>
      </c>
      <c r="N63">
        <f>SUMIFS(GameLog!AV:AV,GameLog!$D:$D,'OAK F'!$A63,GameLog!$E:$E,INDEX(Positions!$A$1:$B$9,MATCH('OAK F'!$B63,Positions!$A$1:$A$9,0),2),GameLog!$C:$C,"OAK")</f>
        <v>0</v>
      </c>
      <c r="O63" s="8">
        <f t="shared" si="2"/>
        <v>0</v>
      </c>
      <c r="V63" s="15"/>
      <c r="W63" s="15"/>
    </row>
    <row r="64" spans="1:24">
      <c r="A64" t="s">
        <v>3017</v>
      </c>
      <c r="B64" t="s">
        <v>2437</v>
      </c>
      <c r="C64">
        <f>COUNTIFS(GameLog!D:D,'OAK F'!A64,GameLog!C:C,"OAK",GameLog!E:E,INDEX(Positions!$A$1:$B$9,MATCH('OAK F'!$B64,Positions!$A$1:$A$9,0),2))</f>
        <v>0</v>
      </c>
      <c r="D64">
        <f>SUMIFS(GameLog!F:F,GameLog!$D:$D,'OAK F'!A64,GameLog!$E:$E,INDEX(Positions!$A$1:$B$9,MATCH('OAK F'!$B64,Positions!$A$1:$A$9,0),2),GameLog!$C:$C,"OAK")</f>
        <v>0</v>
      </c>
      <c r="E64" s="12">
        <f>SUMIFS(GameLog!AM:AM,GameLog!$D:$D,'OAK F'!$A64,GameLog!$E:$E,INDEX(Positions!$A$1:$B$9,MATCH('OAK F'!$B64,Positions!$A$1:$A$9,0),2),GameLog!$C:$C,"OAK")</f>
        <v>0</v>
      </c>
      <c r="F64">
        <f>SUMIFS(GameLog!AN:AN,GameLog!$D:$D,'OAK F'!$A64,GameLog!$E:$E,INDEX(Positions!$A$1:$B$9,MATCH('OAK F'!$B64,Positions!$A$1:$A$9,0),2),GameLog!$C:$C,"OAK")</f>
        <v>0</v>
      </c>
      <c r="G64">
        <f>SUMIFS(GameLog!AO:AO,GameLog!$D:$D,'OAK F'!$A64,GameLog!$E:$E,INDEX(Positions!$A$1:$B$9,MATCH('OAK F'!$B64,Positions!$A$1:$A$9,0),2),GameLog!$C:$C,"OAK")</f>
        <v>0</v>
      </c>
      <c r="H64">
        <f>SUMIFS(GameLog!AP:AP,GameLog!$D:$D,'OAK F'!$A64,GameLog!$E:$E,INDEX(Positions!$A$1:$B$9,MATCH('OAK F'!$B64,Positions!$A$1:$A$9,0),2),GameLog!$C:$C,"OAK")</f>
        <v>0</v>
      </c>
      <c r="I64">
        <f>SUMIFS(GameLog!AQ:AQ,GameLog!$D:$D,'OAK F'!$A64,GameLog!$E:$E,INDEX(Positions!$A$1:$B$9,MATCH('OAK F'!$B64,Positions!$A$1:$A$9,0),2),GameLog!$C:$C,"OAK")</f>
        <v>0</v>
      </c>
      <c r="J64">
        <f>SUMIFS(GameLog!AR:AR,GameLog!$D:$D,'OAK F'!$A64,GameLog!$E:$E,INDEX(Positions!$A$1:$B$9,MATCH('OAK F'!$B64,Positions!$A$1:$A$9,0),2),GameLog!$C:$C,"OAK")</f>
        <v>0</v>
      </c>
      <c r="K64">
        <f>SUMIFS(GameLog!AS:AS,GameLog!$D:$D,'OAK F'!$A64,GameLog!$E:$E,INDEX(Positions!$A$1:$B$9,MATCH('OAK F'!$B64,Positions!$A$1:$A$9,0),2),GameLog!$C:$C,"OAK")</f>
        <v>0</v>
      </c>
      <c r="L64">
        <f>SUMIFS(GameLog!AT:AT,GameLog!$D:$D,'OAK F'!$A64,GameLog!$E:$E,INDEX(Positions!$A$1:$B$9,MATCH('OAK F'!$B64,Positions!$A$1:$A$9,0),2),GameLog!$C:$C,"OAK")</f>
        <v>0</v>
      </c>
      <c r="M64">
        <f>SUMIFS(GameLog!AU:AU,GameLog!$D:$D,'OAK F'!$A64,GameLog!$E:$E,INDEX(Positions!$A$1:$B$9,MATCH('OAK F'!$B64,Positions!$A$1:$A$9,0),2),GameLog!$C:$C,"OAK")</f>
        <v>0</v>
      </c>
      <c r="N64">
        <f>SUMIFS(GameLog!AV:AV,GameLog!$D:$D,'OAK F'!$A64,GameLog!$E:$E,INDEX(Positions!$A$1:$B$9,MATCH('OAK F'!$B64,Positions!$A$1:$A$9,0),2),GameLog!$C:$C,"OAK")</f>
        <v>0</v>
      </c>
      <c r="O64" s="8">
        <f t="shared" si="2"/>
        <v>0</v>
      </c>
      <c r="V64" s="15"/>
      <c r="W64" s="15"/>
    </row>
    <row r="65" spans="1:23">
      <c r="A65" t="s">
        <v>3022</v>
      </c>
      <c r="B65" t="s">
        <v>2437</v>
      </c>
      <c r="C65">
        <f>COUNTIFS(GameLog!D:D,'OAK F'!A65,GameLog!C:C,"OAK",GameLog!E:E,INDEX(Positions!$A$1:$B$9,MATCH('OAK F'!$B65,Positions!$A$1:$A$9,0),2))</f>
        <v>3</v>
      </c>
      <c r="D65">
        <f>SUMIFS(GameLog!F:F,GameLog!$D:$D,'OAK F'!A65,GameLog!$E:$E,INDEX(Positions!$A$1:$B$9,MATCH('OAK F'!$B65,Positions!$A$1:$A$9,0),2),GameLog!$C:$C,"OAK")</f>
        <v>3</v>
      </c>
      <c r="E65" s="12">
        <f>SUMIFS(GameLog!AM:AM,GameLog!$D:$D,'OAK F'!$A65,GameLog!$E:$E,INDEX(Positions!$A$1:$B$9,MATCH('OAK F'!$B65,Positions!$A$1:$A$9,0),2),GameLog!$C:$C,"OAK")</f>
        <v>26</v>
      </c>
      <c r="F65">
        <f>SUMIFS(GameLog!AN:AN,GameLog!$D:$D,'OAK F'!$A65,GameLog!$E:$E,INDEX(Positions!$A$1:$B$9,MATCH('OAK F'!$B65,Positions!$A$1:$A$9,0),2),GameLog!$C:$C,"OAK")</f>
        <v>2</v>
      </c>
      <c r="G65">
        <f>SUMIFS(GameLog!AO:AO,GameLog!$D:$D,'OAK F'!$A65,GameLog!$E:$E,INDEX(Positions!$A$1:$B$9,MATCH('OAK F'!$B65,Positions!$A$1:$A$9,0),2),GameLog!$C:$C,"OAK")</f>
        <v>0</v>
      </c>
      <c r="H65">
        <f>SUMIFS(GameLog!AP:AP,GameLog!$D:$D,'OAK F'!$A65,GameLog!$E:$E,INDEX(Positions!$A$1:$B$9,MATCH('OAK F'!$B65,Positions!$A$1:$A$9,0),2),GameLog!$C:$C,"OAK")</f>
        <v>0</v>
      </c>
      <c r="I65">
        <f>SUMIFS(GameLog!AQ:AQ,GameLog!$D:$D,'OAK F'!$A65,GameLog!$E:$E,INDEX(Positions!$A$1:$B$9,MATCH('OAK F'!$B65,Positions!$A$1:$A$9,0),2),GameLog!$C:$C,"OAK")</f>
        <v>0</v>
      </c>
      <c r="J65">
        <f>SUMIFS(GameLog!AR:AR,GameLog!$D:$D,'OAK F'!$A65,GameLog!$E:$E,INDEX(Positions!$A$1:$B$9,MATCH('OAK F'!$B65,Positions!$A$1:$A$9,0),2),GameLog!$C:$C,"OAK")</f>
        <v>0</v>
      </c>
      <c r="K65">
        <f>SUMIFS(GameLog!AS:AS,GameLog!$D:$D,'OAK F'!$A65,GameLog!$E:$E,INDEX(Positions!$A$1:$B$9,MATCH('OAK F'!$B65,Positions!$A$1:$A$9,0),2),GameLog!$C:$C,"OAK")</f>
        <v>0</v>
      </c>
      <c r="L65">
        <f>SUMIFS(GameLog!AT:AT,GameLog!$D:$D,'OAK F'!$A65,GameLog!$E:$E,INDEX(Positions!$A$1:$B$9,MATCH('OAK F'!$B65,Positions!$A$1:$A$9,0),2),GameLog!$C:$C,"OAK")</f>
        <v>0</v>
      </c>
      <c r="M65">
        <f>SUMIFS(GameLog!AU:AU,GameLog!$D:$D,'OAK F'!$A65,GameLog!$E:$E,INDEX(Positions!$A$1:$B$9,MATCH('OAK F'!$B65,Positions!$A$1:$A$9,0),2),GameLog!$C:$C,"OAK")</f>
        <v>0</v>
      </c>
      <c r="N65">
        <f>SUMIFS(GameLog!AV:AV,GameLog!$D:$D,'OAK F'!$A65,GameLog!$E:$E,INDEX(Positions!$A$1:$B$9,MATCH('OAK F'!$B65,Positions!$A$1:$A$9,0),2),GameLog!$C:$C,"OAK")</f>
        <v>0</v>
      </c>
      <c r="O65" s="8">
        <f t="shared" si="2"/>
        <v>1</v>
      </c>
      <c r="V65" s="15"/>
      <c r="W65" s="15"/>
    </row>
    <row r="66" spans="1:23">
      <c r="O66" s="8"/>
      <c r="W66" s="15"/>
    </row>
    <row r="67" spans="1:23">
      <c r="O67" s="8"/>
      <c r="W67" s="15"/>
    </row>
    <row r="68" spans="1:23">
      <c r="O68" s="8"/>
      <c r="W68" s="15"/>
    </row>
    <row r="69" spans="1:23">
      <c r="O69" s="8"/>
      <c r="W69" s="15"/>
    </row>
    <row r="70" spans="1:23">
      <c r="O70" s="8"/>
      <c r="W70" s="15"/>
    </row>
    <row r="71" spans="1:23">
      <c r="O71" s="8"/>
      <c r="W71" s="15"/>
    </row>
    <row r="72" spans="1:23">
      <c r="O72" s="8"/>
      <c r="W72" s="15"/>
    </row>
    <row r="73" spans="1:23">
      <c r="O73" s="8"/>
      <c r="W73" s="15"/>
    </row>
    <row r="74" spans="1:23">
      <c r="O74" s="8"/>
    </row>
    <row r="75" spans="1:23">
      <c r="O75" s="8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14AB0-0142-493C-AAAC-C95A8BB6A382}">
  <sheetPr codeName="Sheet43"/>
  <dimension ref="A1:AF31"/>
  <sheetViews>
    <sheetView workbookViewId="0">
      <pane ySplit="1" topLeftCell="A2" activePane="bottomLeft" state="frozen"/>
      <selection activeCell="A2" sqref="A2"/>
      <selection pane="bottomLeft" activeCell="A2" sqref="A2:A24"/>
    </sheetView>
  </sheetViews>
  <sheetFormatPr defaultRowHeight="13.2"/>
  <cols>
    <col min="1" max="1" width="17" bestFit="1" customWidth="1"/>
    <col min="2" max="3" width="3" bestFit="1" customWidth="1"/>
    <col min="4" max="4" width="6.21875" bestFit="1" customWidth="1"/>
    <col min="5" max="5" width="6" bestFit="1" customWidth="1"/>
    <col min="6" max="6" width="3" bestFit="1" customWidth="1"/>
    <col min="7" max="7" width="3.5546875" bestFit="1" customWidth="1"/>
    <col min="8" max="8" width="3.6640625" bestFit="1" customWidth="1"/>
    <col min="9" max="9" width="4.77734375" bestFit="1" customWidth="1"/>
    <col min="10" max="10" width="3.44140625" bestFit="1" customWidth="1"/>
    <col min="11" max="11" width="6" style="12" bestFit="1" customWidth="1"/>
    <col min="12" max="14" width="4" bestFit="1" customWidth="1"/>
    <col min="15" max="15" width="3.44140625" bestFit="1" customWidth="1"/>
    <col min="16" max="18" width="4" bestFit="1" customWidth="1"/>
    <col min="19" max="19" width="4.6640625" bestFit="1" customWidth="1"/>
    <col min="20" max="20" width="3.44140625" bestFit="1" customWidth="1"/>
    <col min="21" max="21" width="4.109375" bestFit="1" customWidth="1"/>
    <col min="22" max="22" width="6" bestFit="1" customWidth="1"/>
    <col min="23" max="23" width="5" bestFit="1" customWidth="1"/>
    <col min="24" max="25" width="4.44140625" bestFit="1" customWidth="1"/>
    <col min="26" max="26" width="5" bestFit="1" customWidth="1"/>
    <col min="27" max="27" width="6.5546875" bestFit="1" customWidth="1"/>
    <col min="28" max="28" width="4" bestFit="1" customWidth="1"/>
    <col min="29" max="29" width="4.21875" bestFit="1" customWidth="1"/>
  </cols>
  <sheetData>
    <row r="1" spans="1:32">
      <c r="A1" t="s">
        <v>2405</v>
      </c>
      <c r="B1" t="s">
        <v>2365</v>
      </c>
      <c r="C1" t="s">
        <v>2366</v>
      </c>
      <c r="D1" t="s">
        <v>2367</v>
      </c>
      <c r="E1" t="s">
        <v>2482</v>
      </c>
      <c r="F1" t="s">
        <v>2406</v>
      </c>
      <c r="G1" t="s">
        <v>2483</v>
      </c>
      <c r="H1" t="s">
        <v>2484</v>
      </c>
      <c r="I1" t="s">
        <v>2485</v>
      </c>
      <c r="J1" t="s">
        <v>2486</v>
      </c>
      <c r="K1" s="12" t="s">
        <v>2487</v>
      </c>
      <c r="L1" t="s">
        <v>2410</v>
      </c>
      <c r="M1" t="s">
        <v>2409</v>
      </c>
      <c r="N1" t="s">
        <v>2488</v>
      </c>
      <c r="O1" t="s">
        <v>2413</v>
      </c>
      <c r="P1" t="s">
        <v>2417</v>
      </c>
      <c r="Q1" t="s">
        <v>2428</v>
      </c>
      <c r="R1" t="s">
        <v>2418</v>
      </c>
      <c r="S1" t="s">
        <v>2425</v>
      </c>
      <c r="T1" t="s">
        <v>2489</v>
      </c>
      <c r="U1" t="s">
        <v>2490</v>
      </c>
      <c r="V1" t="s">
        <v>2491</v>
      </c>
      <c r="W1" t="s">
        <v>2492</v>
      </c>
      <c r="X1" t="s">
        <v>2493</v>
      </c>
      <c r="Y1" t="s">
        <v>2494</v>
      </c>
      <c r="Z1" t="s">
        <v>2495</v>
      </c>
      <c r="AA1" t="s">
        <v>2496</v>
      </c>
      <c r="AB1" t="s">
        <v>2666</v>
      </c>
      <c r="AC1" t="s">
        <v>2667</v>
      </c>
    </row>
    <row r="2" spans="1:32">
      <c r="A2" s="14" t="s">
        <v>3034</v>
      </c>
      <c r="B2">
        <f>SUMIFS(GameLog!W:W,GameLog!$D:$D,'OAK P'!$A2,GameLog!$C:$C,"OAK")</f>
        <v>0</v>
      </c>
      <c r="C2">
        <f>SUMIFS(GameLog!X:X,GameLog!$D:$D,'OAK P'!$A2,GameLog!$C:$C,"OAK")</f>
        <v>1</v>
      </c>
      <c r="D2" s="8">
        <f>IFERROR(B2/(B2+C2),0)</f>
        <v>0</v>
      </c>
      <c r="E2" s="10">
        <f>IFERROR(N2/K2*9,"---")</f>
        <v>10.384615384615385</v>
      </c>
      <c r="F2">
        <f>COUNTIFS(GameLog!D:D,'OAK P'!A2,GameLog!C:C,"OAK",GameLog!E:E,1)</f>
        <v>1</v>
      </c>
      <c r="G2">
        <f>SUMIFS(GameLog!F:F,GameLog!$D:$D,'OAK P'!A2,GameLog!$E:$E,1,GameLog!$C:$C,"OAK")</f>
        <v>1</v>
      </c>
      <c r="H2">
        <f>SUMIFS(GameLog!Y:Y,GameLog!$D:$D,'OAK P'!$A2,GameLog!$C:$C,"OAK")</f>
        <v>0</v>
      </c>
      <c r="I2">
        <f>SUMIFS(GameLog!Z:Z,GameLog!$D:$D,'OAK P'!$A2,GameLog!$C:$C,"OAK")</f>
        <v>0</v>
      </c>
      <c r="J2">
        <f>SUMIFS(GameLog!AA:AA,GameLog!$D:$D,'OAK P'!$A2,GameLog!$C:$C,"OAK")</f>
        <v>0</v>
      </c>
      <c r="K2" s="12">
        <f>SUMIFS(GameLog!AB:AB,GameLog!$D:$D,'OAK P'!$A2,GameLog!$C:$C,"OAK")</f>
        <v>4.333333333333333</v>
      </c>
      <c r="L2">
        <f>SUMIFS(GameLog!AC:AC,GameLog!$D:$D,'OAK P'!$A2,GameLog!$C:$C,"OAK")</f>
        <v>6</v>
      </c>
      <c r="M2">
        <f>SUMIFS(GameLog!AD:AD,GameLog!$D:$D,'OAK P'!$A2,GameLog!$C:$C,"OAK")</f>
        <v>5</v>
      </c>
      <c r="N2">
        <f>SUMIFS(GameLog!AE:AE,GameLog!$D:$D,'OAK P'!$A2,GameLog!$C:$C,"OAK")</f>
        <v>5</v>
      </c>
      <c r="O2">
        <f>SUMIFS(GameLog!AF:AF,GameLog!$D:$D,'OAK P'!$A2,GameLog!$C:$C,"OAK")</f>
        <v>0</v>
      </c>
      <c r="P2">
        <f>SUMIFS(GameLog!AG:AG,GameLog!$D:$D,'OAK P'!$A2,GameLog!$C:$C,"OAK")</f>
        <v>0</v>
      </c>
      <c r="Q2">
        <f>SUMIFS(GameLog!AH:AH,GameLog!$D:$D,'OAK P'!$A2,GameLog!$C:$C,"OAK")</f>
        <v>0</v>
      </c>
      <c r="R2">
        <f>SUMIFS(GameLog!AI:AI,GameLog!$D:$D,'OAK P'!$A2,GameLog!$C:$C,"OAK")</f>
        <v>2</v>
      </c>
      <c r="S2">
        <f>SUMIFS(GameLog!AJ:AJ,GameLog!$D:$D,'OAK P'!$A2,GameLog!$C:$C,"OAK")</f>
        <v>0</v>
      </c>
      <c r="T2">
        <f>SUMIFS(GameLog!AK:AK,GameLog!$D:$D,'OAK P'!$A2,GameLog!$C:$C,"OAK")</f>
        <v>0</v>
      </c>
      <c r="U2">
        <f>SUMIFS(GameLog!AL:AL,GameLog!$D:$D,'OAK P'!$A2,GameLog!$C:$C,"OAK")</f>
        <v>0</v>
      </c>
      <c r="V2" s="10">
        <f>IFERROR((L2+P2)/K2,0)</f>
        <v>1.3846153846153848</v>
      </c>
      <c r="W2" s="11">
        <f>IFERROR(L2/$K2*9,0)</f>
        <v>12.461538461538463</v>
      </c>
      <c r="X2" s="11">
        <f>IFERROR(O2/$K2*9,0)</f>
        <v>0</v>
      </c>
      <c r="Y2" s="11">
        <f>IFERROR(P2/$K2*9,0)</f>
        <v>0</v>
      </c>
      <c r="Z2" s="11">
        <f>IFERROR(R2/$K2*9,0)</f>
        <v>4.1538461538461542</v>
      </c>
      <c r="AA2" s="11">
        <f>IFERROR(R2/P2,0)</f>
        <v>0</v>
      </c>
      <c r="AE2" s="14"/>
      <c r="AF2" s="14"/>
    </row>
    <row r="3" spans="1:32">
      <c r="A3" s="14" t="s">
        <v>3035</v>
      </c>
      <c r="B3">
        <f>SUMIFS(GameLog!W:W,GameLog!$D:$D,'OAK P'!$A3,GameLog!$C:$C,"OAK")</f>
        <v>0</v>
      </c>
      <c r="C3">
        <f>SUMIFS(GameLog!X:X,GameLog!$D:$D,'OAK P'!$A3,GameLog!$C:$C,"OAK")</f>
        <v>0</v>
      </c>
      <c r="D3" s="8">
        <f t="shared" ref="D3:D19" si="0">IFERROR(B3/(B3+C3),0)</f>
        <v>0</v>
      </c>
      <c r="E3" s="10">
        <f t="shared" ref="E3:E19" si="1">IFERROR(N3/K3*9,"---")</f>
        <v>24</v>
      </c>
      <c r="F3">
        <f>COUNTIFS(GameLog!D:D,'OAK P'!A3,GameLog!C:C,"OAK",GameLog!E:E,1)</f>
        <v>1</v>
      </c>
      <c r="G3">
        <f>SUMIFS(GameLog!F:F,GameLog!$D:$D,'OAK P'!A3,GameLog!$E:$E,1,GameLog!$C:$C,"OAK")</f>
        <v>1</v>
      </c>
      <c r="H3">
        <f>SUMIFS(GameLog!Y:Y,GameLog!$D:$D,'OAK P'!$A3,GameLog!$C:$C,"OAK")</f>
        <v>0</v>
      </c>
      <c r="I3">
        <f>SUMIFS(GameLog!Z:Z,GameLog!$D:$D,'OAK P'!$A3,GameLog!$C:$C,"OAK")</f>
        <v>0</v>
      </c>
      <c r="J3">
        <f>SUMIFS(GameLog!AA:AA,GameLog!$D:$D,'OAK P'!$A3,GameLog!$C:$C,"OAK")</f>
        <v>0</v>
      </c>
      <c r="K3" s="12">
        <f>SUMIFS(GameLog!AB:AB,GameLog!$D:$D,'OAK P'!$A3,GameLog!$C:$C,"OAK")</f>
        <v>3</v>
      </c>
      <c r="L3">
        <f>SUMIFS(GameLog!AC:AC,GameLog!$D:$D,'OAK P'!$A3,GameLog!$C:$C,"OAK")</f>
        <v>7</v>
      </c>
      <c r="M3">
        <f>SUMIFS(GameLog!AD:AD,GameLog!$D:$D,'OAK P'!$A3,GameLog!$C:$C,"OAK")</f>
        <v>8</v>
      </c>
      <c r="N3">
        <f>SUMIFS(GameLog!AE:AE,GameLog!$D:$D,'OAK P'!$A3,GameLog!$C:$C,"OAK")</f>
        <v>8</v>
      </c>
      <c r="O3">
        <f>SUMIFS(GameLog!AF:AF,GameLog!$D:$D,'OAK P'!$A3,GameLog!$C:$C,"OAK")</f>
        <v>2</v>
      </c>
      <c r="P3">
        <f>SUMIFS(GameLog!AG:AG,GameLog!$D:$D,'OAK P'!$A3,GameLog!$C:$C,"OAK")</f>
        <v>5</v>
      </c>
      <c r="Q3">
        <f>SUMIFS(GameLog!AH:AH,GameLog!$D:$D,'OAK P'!$A3,GameLog!$C:$C,"OAK")</f>
        <v>0</v>
      </c>
      <c r="R3">
        <f>SUMIFS(GameLog!AI:AI,GameLog!$D:$D,'OAK P'!$A3,GameLog!$C:$C,"OAK")</f>
        <v>1</v>
      </c>
      <c r="S3">
        <f>SUMIFS(GameLog!AJ:AJ,GameLog!$D:$D,'OAK P'!$A3,GameLog!$C:$C,"OAK")</f>
        <v>0</v>
      </c>
      <c r="T3">
        <f>SUMIFS(GameLog!AK:AK,GameLog!$D:$D,'OAK P'!$A3,GameLog!$C:$C,"OAK")</f>
        <v>0</v>
      </c>
      <c r="U3">
        <f>SUMIFS(GameLog!AL:AL,GameLog!$D:$D,'OAK P'!$A3,GameLog!$C:$C,"OAK")</f>
        <v>0</v>
      </c>
      <c r="V3" s="10">
        <f t="shared" ref="V3:V19" si="2">IFERROR((L3+P3)/K3,0)</f>
        <v>4</v>
      </c>
      <c r="W3" s="11">
        <f t="shared" ref="W3:W19" si="3">IFERROR(L3/$K3*9,0)</f>
        <v>21</v>
      </c>
      <c r="X3" s="11">
        <f t="shared" ref="X3:Y19" si="4">IFERROR(O3/$K3*9,0)</f>
        <v>6</v>
      </c>
      <c r="Y3" s="11">
        <f t="shared" si="4"/>
        <v>15</v>
      </c>
      <c r="Z3" s="11">
        <f t="shared" ref="Z3:Z19" si="5">IFERROR(R3/$K3*9,0)</f>
        <v>3</v>
      </c>
      <c r="AA3" s="11">
        <f t="shared" ref="AA3:AA19" si="6">IFERROR(R3/P3,0)</f>
        <v>0.2</v>
      </c>
      <c r="AE3" s="14"/>
      <c r="AF3" s="14"/>
    </row>
    <row r="4" spans="1:32">
      <c r="A4" s="14" t="s">
        <v>3038</v>
      </c>
      <c r="B4">
        <f>SUMIFS(GameLog!W:W,GameLog!$D:$D,'OAK P'!$A4,GameLog!$C:$C,"OAK")</f>
        <v>0</v>
      </c>
      <c r="C4">
        <f>SUMIFS(GameLog!X:X,GameLog!$D:$D,'OAK P'!$A4,GameLog!$C:$C,"OAK")</f>
        <v>0</v>
      </c>
      <c r="D4" s="8">
        <f t="shared" si="0"/>
        <v>0</v>
      </c>
      <c r="E4" s="10" t="str">
        <f t="shared" si="1"/>
        <v>---</v>
      </c>
      <c r="F4">
        <f>COUNTIFS(GameLog!D:D,'OAK P'!A4,GameLog!C:C,"OAK",GameLog!E:E,1)</f>
        <v>0</v>
      </c>
      <c r="G4">
        <f>SUMIFS(GameLog!F:F,GameLog!$D:$D,'OAK P'!A4,GameLog!$E:$E,1,GameLog!$C:$C,"OAK")</f>
        <v>0</v>
      </c>
      <c r="H4">
        <f>SUMIFS(GameLog!Y:Y,GameLog!$D:$D,'OAK P'!$A4,GameLog!$C:$C,"OAK")</f>
        <v>0</v>
      </c>
      <c r="I4">
        <f>SUMIFS(GameLog!Z:Z,GameLog!$D:$D,'OAK P'!$A4,GameLog!$C:$C,"OAK")</f>
        <v>0</v>
      </c>
      <c r="J4">
        <f>SUMIFS(GameLog!AA:AA,GameLog!$D:$D,'OAK P'!$A4,GameLog!$C:$C,"OAK")</f>
        <v>0</v>
      </c>
      <c r="K4" s="12">
        <f>SUMIFS(GameLog!AB:AB,GameLog!$D:$D,'OAK P'!$A4,GameLog!$C:$C,"OAK")</f>
        <v>0</v>
      </c>
      <c r="L4">
        <f>SUMIFS(GameLog!AC:AC,GameLog!$D:$D,'OAK P'!$A4,GameLog!$C:$C,"OAK")</f>
        <v>0</v>
      </c>
      <c r="M4">
        <f>SUMIFS(GameLog!AD:AD,GameLog!$D:$D,'OAK P'!$A4,GameLog!$C:$C,"OAK")</f>
        <v>0</v>
      </c>
      <c r="N4">
        <f>SUMIFS(GameLog!AE:AE,GameLog!$D:$D,'OAK P'!$A4,GameLog!$C:$C,"OAK")</f>
        <v>0</v>
      </c>
      <c r="O4">
        <f>SUMIFS(GameLog!AF:AF,GameLog!$D:$D,'OAK P'!$A4,GameLog!$C:$C,"OAK")</f>
        <v>0</v>
      </c>
      <c r="P4">
        <f>SUMIFS(GameLog!AG:AG,GameLog!$D:$D,'OAK P'!$A4,GameLog!$C:$C,"OAK")</f>
        <v>0</v>
      </c>
      <c r="Q4">
        <f>SUMIFS(GameLog!AH:AH,GameLog!$D:$D,'OAK P'!$A4,GameLog!$C:$C,"OAK")</f>
        <v>0</v>
      </c>
      <c r="R4">
        <f>SUMIFS(GameLog!AI:AI,GameLog!$D:$D,'OAK P'!$A4,GameLog!$C:$C,"OAK")</f>
        <v>0</v>
      </c>
      <c r="S4">
        <f>SUMIFS(GameLog!AJ:AJ,GameLog!$D:$D,'OAK P'!$A4,GameLog!$C:$C,"OAK")</f>
        <v>0</v>
      </c>
      <c r="T4">
        <f>SUMIFS(GameLog!AK:AK,GameLog!$D:$D,'OAK P'!$A4,GameLog!$C:$C,"OAK")</f>
        <v>0</v>
      </c>
      <c r="U4">
        <f>SUMIFS(GameLog!AL:AL,GameLog!$D:$D,'OAK P'!$A4,GameLog!$C:$C,"OAK")</f>
        <v>0</v>
      </c>
      <c r="V4" s="10">
        <f t="shared" si="2"/>
        <v>0</v>
      </c>
      <c r="W4" s="11">
        <f t="shared" si="3"/>
        <v>0</v>
      </c>
      <c r="X4" s="11">
        <f t="shared" si="4"/>
        <v>0</v>
      </c>
      <c r="Y4" s="11">
        <f t="shared" si="4"/>
        <v>0</v>
      </c>
      <c r="Z4" s="11">
        <f t="shared" si="5"/>
        <v>0</v>
      </c>
      <c r="AA4" s="11">
        <f t="shared" si="6"/>
        <v>0</v>
      </c>
      <c r="AE4" s="14"/>
      <c r="AF4" s="14"/>
    </row>
    <row r="5" spans="1:32">
      <c r="A5" s="14" t="s">
        <v>3036</v>
      </c>
      <c r="B5">
        <f>SUMIFS(GameLog!W:W,GameLog!$D:$D,'OAK P'!$A5,GameLog!$C:$C,"OAK")</f>
        <v>0</v>
      </c>
      <c r="C5">
        <f>SUMIFS(GameLog!X:X,GameLog!$D:$D,'OAK P'!$A5,GameLog!$C:$C,"OAK")</f>
        <v>0</v>
      </c>
      <c r="D5" s="8">
        <f t="shared" si="0"/>
        <v>0</v>
      </c>
      <c r="E5" s="10" t="str">
        <f t="shared" si="1"/>
        <v>---</v>
      </c>
      <c r="F5">
        <f>COUNTIFS(GameLog!D:D,'OAK P'!A5,GameLog!C:C,"OAK",GameLog!E:E,1)</f>
        <v>0</v>
      </c>
      <c r="G5">
        <f>SUMIFS(GameLog!F:F,GameLog!$D:$D,'OAK P'!A5,GameLog!$E:$E,1,GameLog!$C:$C,"OAK")</f>
        <v>0</v>
      </c>
      <c r="H5">
        <f>SUMIFS(GameLog!Y:Y,GameLog!$D:$D,'OAK P'!$A5,GameLog!$C:$C,"OAK")</f>
        <v>0</v>
      </c>
      <c r="I5">
        <f>SUMIFS(GameLog!Z:Z,GameLog!$D:$D,'OAK P'!$A5,GameLog!$C:$C,"OAK")</f>
        <v>0</v>
      </c>
      <c r="J5">
        <f>SUMIFS(GameLog!AA:AA,GameLog!$D:$D,'OAK P'!$A5,GameLog!$C:$C,"OAK")</f>
        <v>0</v>
      </c>
      <c r="K5" s="12">
        <f>SUMIFS(GameLog!AB:AB,GameLog!$D:$D,'OAK P'!$A5,GameLog!$C:$C,"OAK")</f>
        <v>0</v>
      </c>
      <c r="L5">
        <f>SUMIFS(GameLog!AC:AC,GameLog!$D:$D,'OAK P'!$A5,GameLog!$C:$C,"OAK")</f>
        <v>0</v>
      </c>
      <c r="M5">
        <f>SUMIFS(GameLog!AD:AD,GameLog!$D:$D,'OAK P'!$A5,GameLog!$C:$C,"OAK")</f>
        <v>0</v>
      </c>
      <c r="N5">
        <f>SUMIFS(GameLog!AE:AE,GameLog!$D:$D,'OAK P'!$A5,GameLog!$C:$C,"OAK")</f>
        <v>0</v>
      </c>
      <c r="O5">
        <f>SUMIFS(GameLog!AF:AF,GameLog!$D:$D,'OAK P'!$A5,GameLog!$C:$C,"OAK")</f>
        <v>0</v>
      </c>
      <c r="P5">
        <f>SUMIFS(GameLog!AG:AG,GameLog!$D:$D,'OAK P'!$A5,GameLog!$C:$C,"OAK")</f>
        <v>0</v>
      </c>
      <c r="Q5">
        <f>SUMIFS(GameLog!AH:AH,GameLog!$D:$D,'OAK P'!$A5,GameLog!$C:$C,"OAK")</f>
        <v>0</v>
      </c>
      <c r="R5">
        <f>SUMIFS(GameLog!AI:AI,GameLog!$D:$D,'OAK P'!$A5,GameLog!$C:$C,"OAK")</f>
        <v>0</v>
      </c>
      <c r="S5">
        <f>SUMIFS(GameLog!AJ:AJ,GameLog!$D:$D,'OAK P'!$A5,GameLog!$C:$C,"OAK")</f>
        <v>0</v>
      </c>
      <c r="T5">
        <f>SUMIFS(GameLog!AK:AK,GameLog!$D:$D,'OAK P'!$A5,GameLog!$C:$C,"OAK")</f>
        <v>0</v>
      </c>
      <c r="U5">
        <f>SUMIFS(GameLog!AL:AL,GameLog!$D:$D,'OAK P'!$A5,GameLog!$C:$C,"OAK")</f>
        <v>0</v>
      </c>
      <c r="V5" s="10">
        <f t="shared" si="2"/>
        <v>0</v>
      </c>
      <c r="W5" s="11">
        <f t="shared" si="3"/>
        <v>0</v>
      </c>
      <c r="X5" s="11">
        <f t="shared" si="4"/>
        <v>0</v>
      </c>
      <c r="Y5" s="11">
        <f t="shared" si="4"/>
        <v>0</v>
      </c>
      <c r="Z5" s="11">
        <f t="shared" si="5"/>
        <v>0</v>
      </c>
      <c r="AA5" s="11">
        <f t="shared" si="6"/>
        <v>0</v>
      </c>
      <c r="AE5" s="14"/>
      <c r="AF5" s="14"/>
    </row>
    <row r="6" spans="1:32">
      <c r="A6" s="14" t="s">
        <v>3037</v>
      </c>
      <c r="B6">
        <f>SUMIFS(GameLog!W:W,GameLog!$D:$D,'OAK P'!$A6,GameLog!$C:$C,"OAK")</f>
        <v>0</v>
      </c>
      <c r="C6">
        <f>SUMIFS(GameLog!X:X,GameLog!$D:$D,'OAK P'!$A6,GameLog!$C:$C,"OAK")</f>
        <v>0</v>
      </c>
      <c r="D6" s="8">
        <f t="shared" si="0"/>
        <v>0</v>
      </c>
      <c r="E6" s="10" t="str">
        <f t="shared" si="1"/>
        <v>---</v>
      </c>
      <c r="F6">
        <f>COUNTIFS(GameLog!D:D,'OAK P'!A6,GameLog!C:C,"OAK",GameLog!E:E,1)</f>
        <v>0</v>
      </c>
      <c r="G6">
        <f>SUMIFS(GameLog!F:F,GameLog!$D:$D,'OAK P'!A6,GameLog!$E:$E,1,GameLog!$C:$C,"OAK")</f>
        <v>0</v>
      </c>
      <c r="H6">
        <f>SUMIFS(GameLog!Y:Y,GameLog!$D:$D,'OAK P'!$A6,GameLog!$C:$C,"OAK")</f>
        <v>0</v>
      </c>
      <c r="I6">
        <f>SUMIFS(GameLog!Z:Z,GameLog!$D:$D,'OAK P'!$A6,GameLog!$C:$C,"OAK")</f>
        <v>0</v>
      </c>
      <c r="J6">
        <f>SUMIFS(GameLog!AA:AA,GameLog!$D:$D,'OAK P'!$A6,GameLog!$C:$C,"OAK")</f>
        <v>0</v>
      </c>
      <c r="K6" s="12">
        <f>SUMIFS(GameLog!AB:AB,GameLog!$D:$D,'OAK P'!$A6,GameLog!$C:$C,"OAK")</f>
        <v>0</v>
      </c>
      <c r="L6">
        <f>SUMIFS(GameLog!AC:AC,GameLog!$D:$D,'OAK P'!$A6,GameLog!$C:$C,"OAK")</f>
        <v>0</v>
      </c>
      <c r="M6">
        <f>SUMIFS(GameLog!AD:AD,GameLog!$D:$D,'OAK P'!$A6,GameLog!$C:$C,"OAK")</f>
        <v>0</v>
      </c>
      <c r="N6">
        <f>SUMIFS(GameLog!AE:AE,GameLog!$D:$D,'OAK P'!$A6,GameLog!$C:$C,"OAK")</f>
        <v>0</v>
      </c>
      <c r="O6">
        <f>SUMIFS(GameLog!AF:AF,GameLog!$D:$D,'OAK P'!$A6,GameLog!$C:$C,"OAK")</f>
        <v>0</v>
      </c>
      <c r="P6">
        <f>SUMIFS(GameLog!AG:AG,GameLog!$D:$D,'OAK P'!$A6,GameLog!$C:$C,"OAK")</f>
        <v>0</v>
      </c>
      <c r="Q6">
        <f>SUMIFS(GameLog!AH:AH,GameLog!$D:$D,'OAK P'!$A6,GameLog!$C:$C,"OAK")</f>
        <v>0</v>
      </c>
      <c r="R6">
        <f>SUMIFS(GameLog!AI:AI,GameLog!$D:$D,'OAK P'!$A6,GameLog!$C:$C,"OAK")</f>
        <v>0</v>
      </c>
      <c r="S6">
        <f>SUMIFS(GameLog!AJ:AJ,GameLog!$D:$D,'OAK P'!$A6,GameLog!$C:$C,"OAK")</f>
        <v>0</v>
      </c>
      <c r="T6">
        <f>SUMIFS(GameLog!AK:AK,GameLog!$D:$D,'OAK P'!$A6,GameLog!$C:$C,"OAK")</f>
        <v>0</v>
      </c>
      <c r="U6">
        <f>SUMIFS(GameLog!AL:AL,GameLog!$D:$D,'OAK P'!$A6,GameLog!$C:$C,"OAK")</f>
        <v>0</v>
      </c>
      <c r="V6" s="10">
        <f t="shared" si="2"/>
        <v>0</v>
      </c>
      <c r="W6" s="11">
        <f t="shared" si="3"/>
        <v>0</v>
      </c>
      <c r="X6" s="11">
        <f t="shared" si="4"/>
        <v>0</v>
      </c>
      <c r="Y6" s="11">
        <f t="shared" si="4"/>
        <v>0</v>
      </c>
      <c r="Z6" s="11">
        <f t="shared" si="5"/>
        <v>0</v>
      </c>
      <c r="AA6" s="11">
        <f t="shared" si="6"/>
        <v>0</v>
      </c>
      <c r="AE6" s="14"/>
      <c r="AF6" s="14"/>
    </row>
    <row r="7" spans="1:32">
      <c r="A7" s="14" t="s">
        <v>3043</v>
      </c>
      <c r="B7">
        <f>SUMIFS(GameLog!W:W,GameLog!$D:$D,'OAK P'!$A7,GameLog!$C:$C,"OAK")</f>
        <v>0</v>
      </c>
      <c r="C7">
        <f>SUMIFS(GameLog!X:X,GameLog!$D:$D,'OAK P'!$A7,GameLog!$C:$C,"OAK")</f>
        <v>0</v>
      </c>
      <c r="D7" s="8">
        <f t="shared" si="0"/>
        <v>0</v>
      </c>
      <c r="E7" s="10">
        <f t="shared" si="1"/>
        <v>0</v>
      </c>
      <c r="F7">
        <f>COUNTIFS(GameLog!D:D,'OAK P'!A7,GameLog!C:C,"OAK",GameLog!E:E,1)</f>
        <v>1</v>
      </c>
      <c r="G7">
        <f>SUMIFS(GameLog!F:F,GameLog!$D:$D,'OAK P'!A7,GameLog!$E:$E,1,GameLog!$C:$C,"OAK")</f>
        <v>0</v>
      </c>
      <c r="H7">
        <f>SUMIFS(GameLog!Y:Y,GameLog!$D:$D,'OAK P'!$A7,GameLog!$C:$C,"OAK")</f>
        <v>0</v>
      </c>
      <c r="I7">
        <f>SUMIFS(GameLog!Z:Z,GameLog!$D:$D,'OAK P'!$A7,GameLog!$C:$C,"OAK")</f>
        <v>0</v>
      </c>
      <c r="J7">
        <f>SUMIFS(GameLog!AA:AA,GameLog!$D:$D,'OAK P'!$A7,GameLog!$C:$C,"OAK")</f>
        <v>0</v>
      </c>
      <c r="K7" s="12">
        <f>SUMIFS(GameLog!AB:AB,GameLog!$D:$D,'OAK P'!$A7,GameLog!$C:$C,"OAK")</f>
        <v>1.3333333333333333</v>
      </c>
      <c r="L7">
        <f>SUMIFS(GameLog!AC:AC,GameLog!$D:$D,'OAK P'!$A7,GameLog!$C:$C,"OAK")</f>
        <v>3</v>
      </c>
      <c r="M7">
        <f>SUMIFS(GameLog!AD:AD,GameLog!$D:$D,'OAK P'!$A7,GameLog!$C:$C,"OAK")</f>
        <v>0</v>
      </c>
      <c r="N7">
        <f>SUMIFS(GameLog!AE:AE,GameLog!$D:$D,'OAK P'!$A7,GameLog!$C:$C,"OAK")</f>
        <v>0</v>
      </c>
      <c r="O7">
        <f>SUMIFS(GameLog!AF:AF,GameLog!$D:$D,'OAK P'!$A7,GameLog!$C:$C,"OAK")</f>
        <v>0</v>
      </c>
      <c r="P7">
        <f>SUMIFS(GameLog!AG:AG,GameLog!$D:$D,'OAK P'!$A7,GameLog!$C:$C,"OAK")</f>
        <v>2</v>
      </c>
      <c r="Q7">
        <f>SUMIFS(GameLog!AH:AH,GameLog!$D:$D,'OAK P'!$A7,GameLog!$C:$C,"OAK")</f>
        <v>0</v>
      </c>
      <c r="R7">
        <f>SUMIFS(GameLog!AI:AI,GameLog!$D:$D,'OAK P'!$A7,GameLog!$C:$C,"OAK")</f>
        <v>1</v>
      </c>
      <c r="S7">
        <f>SUMIFS(GameLog!AJ:AJ,GameLog!$D:$D,'OAK P'!$A7,GameLog!$C:$C,"OAK")</f>
        <v>1</v>
      </c>
      <c r="T7">
        <f>SUMIFS(GameLog!AK:AK,GameLog!$D:$D,'OAK P'!$A7,GameLog!$C:$C,"OAK")</f>
        <v>0</v>
      </c>
      <c r="U7">
        <f>SUMIFS(GameLog!AL:AL,GameLog!$D:$D,'OAK P'!$A7,GameLog!$C:$C,"OAK")</f>
        <v>0</v>
      </c>
      <c r="V7" s="10">
        <f t="shared" si="2"/>
        <v>3.75</v>
      </c>
      <c r="W7" s="11">
        <f t="shared" si="3"/>
        <v>20.25</v>
      </c>
      <c r="X7" s="11">
        <f t="shared" si="4"/>
        <v>0</v>
      </c>
      <c r="Y7" s="11">
        <f t="shared" si="4"/>
        <v>13.5</v>
      </c>
      <c r="Z7" s="11">
        <f t="shared" si="5"/>
        <v>6.75</v>
      </c>
      <c r="AA7" s="11">
        <f t="shared" si="6"/>
        <v>0.5</v>
      </c>
      <c r="AE7" s="14"/>
      <c r="AF7" s="14"/>
    </row>
    <row r="8" spans="1:32">
      <c r="A8" s="14" t="s">
        <v>3049</v>
      </c>
      <c r="B8">
        <f>SUMIFS(GameLog!W:W,GameLog!$D:$D,'OAK P'!$A8,GameLog!$C:$C,"OAK")</f>
        <v>0</v>
      </c>
      <c r="C8">
        <f>SUMIFS(GameLog!X:X,GameLog!$D:$D,'OAK P'!$A8,GameLog!$C:$C,"OAK")</f>
        <v>0</v>
      </c>
      <c r="D8" s="8">
        <f t="shared" si="0"/>
        <v>0</v>
      </c>
      <c r="E8" s="10" t="str">
        <f t="shared" si="1"/>
        <v>---</v>
      </c>
      <c r="F8">
        <f>COUNTIFS(GameLog!D:D,'OAK P'!A8,GameLog!C:C,"OAK",GameLog!E:E,1)</f>
        <v>0</v>
      </c>
      <c r="G8">
        <f>SUMIFS(GameLog!F:F,GameLog!$D:$D,'OAK P'!A8,GameLog!$E:$E,1,GameLog!$C:$C,"OAK")</f>
        <v>0</v>
      </c>
      <c r="H8">
        <f>SUMIFS(GameLog!Y:Y,GameLog!$D:$D,'OAK P'!$A8,GameLog!$C:$C,"OAK")</f>
        <v>0</v>
      </c>
      <c r="I8">
        <f>SUMIFS(GameLog!Z:Z,GameLog!$D:$D,'OAK P'!$A8,GameLog!$C:$C,"OAK")</f>
        <v>0</v>
      </c>
      <c r="J8">
        <f>SUMIFS(GameLog!AA:AA,GameLog!$D:$D,'OAK P'!$A8,GameLog!$C:$C,"OAK")</f>
        <v>0</v>
      </c>
      <c r="K8" s="12">
        <f>SUMIFS(GameLog!AB:AB,GameLog!$D:$D,'OAK P'!$A8,GameLog!$C:$C,"OAK")</f>
        <v>0</v>
      </c>
      <c r="L8">
        <f>SUMIFS(GameLog!AC:AC,GameLog!$D:$D,'OAK P'!$A8,GameLog!$C:$C,"OAK")</f>
        <v>0</v>
      </c>
      <c r="M8">
        <f>SUMIFS(GameLog!AD:AD,GameLog!$D:$D,'OAK P'!$A8,GameLog!$C:$C,"OAK")</f>
        <v>0</v>
      </c>
      <c r="N8">
        <f>SUMIFS(GameLog!AE:AE,GameLog!$D:$D,'OAK P'!$A8,GameLog!$C:$C,"OAK")</f>
        <v>0</v>
      </c>
      <c r="O8">
        <f>SUMIFS(GameLog!AF:AF,GameLog!$D:$D,'OAK P'!$A8,GameLog!$C:$C,"OAK")</f>
        <v>0</v>
      </c>
      <c r="P8">
        <f>SUMIFS(GameLog!AG:AG,GameLog!$D:$D,'OAK P'!$A8,GameLog!$C:$C,"OAK")</f>
        <v>0</v>
      </c>
      <c r="Q8">
        <f>SUMIFS(GameLog!AH:AH,GameLog!$D:$D,'OAK P'!$A8,GameLog!$C:$C,"OAK")</f>
        <v>0</v>
      </c>
      <c r="R8">
        <f>SUMIFS(GameLog!AI:AI,GameLog!$D:$D,'OAK P'!$A8,GameLog!$C:$C,"OAK")</f>
        <v>0</v>
      </c>
      <c r="S8">
        <f>SUMIFS(GameLog!AJ:AJ,GameLog!$D:$D,'OAK P'!$A8,GameLog!$C:$C,"OAK")</f>
        <v>0</v>
      </c>
      <c r="T8">
        <f>SUMIFS(GameLog!AK:AK,GameLog!$D:$D,'OAK P'!$A8,GameLog!$C:$C,"OAK")</f>
        <v>0</v>
      </c>
      <c r="U8">
        <f>SUMIFS(GameLog!AL:AL,GameLog!$D:$D,'OAK P'!$A8,GameLog!$C:$C,"OAK")</f>
        <v>0</v>
      </c>
      <c r="V8" s="10">
        <f t="shared" si="2"/>
        <v>0</v>
      </c>
      <c r="W8" s="11">
        <f t="shared" si="3"/>
        <v>0</v>
      </c>
      <c r="X8" s="11">
        <f t="shared" si="4"/>
        <v>0</v>
      </c>
      <c r="Y8" s="11">
        <f t="shared" si="4"/>
        <v>0</v>
      </c>
      <c r="Z8" s="11">
        <f t="shared" si="5"/>
        <v>0</v>
      </c>
      <c r="AA8" s="11">
        <f t="shared" si="6"/>
        <v>0</v>
      </c>
      <c r="AE8" s="14"/>
      <c r="AF8" s="14"/>
    </row>
    <row r="9" spans="1:32">
      <c r="A9" s="14" t="s">
        <v>3052</v>
      </c>
      <c r="B9">
        <f>SUMIFS(GameLog!W:W,GameLog!$D:$D,'OAK P'!$A9,GameLog!$C:$C,"OAK")</f>
        <v>0</v>
      </c>
      <c r="C9">
        <f>SUMIFS(GameLog!X:X,GameLog!$D:$D,'OAK P'!$A9,GameLog!$C:$C,"OAK")</f>
        <v>0</v>
      </c>
      <c r="D9" s="8">
        <f t="shared" si="0"/>
        <v>0</v>
      </c>
      <c r="E9" s="10">
        <f t="shared" si="1"/>
        <v>0</v>
      </c>
      <c r="F9">
        <f>COUNTIFS(GameLog!D:D,'OAK P'!A9,GameLog!C:C,"OAK",GameLog!E:E,1)</f>
        <v>1</v>
      </c>
      <c r="G9">
        <f>SUMIFS(GameLog!F:F,GameLog!$D:$D,'OAK P'!A9,GameLog!$E:$E,1,GameLog!$C:$C,"OAK")</f>
        <v>0</v>
      </c>
      <c r="H9">
        <f>SUMIFS(GameLog!Y:Y,GameLog!$D:$D,'OAK P'!$A9,GameLog!$C:$C,"OAK")</f>
        <v>0</v>
      </c>
      <c r="I9">
        <f>SUMIFS(GameLog!Z:Z,GameLog!$D:$D,'OAK P'!$A9,GameLog!$C:$C,"OAK")</f>
        <v>0</v>
      </c>
      <c r="J9">
        <f>SUMIFS(GameLog!AA:AA,GameLog!$D:$D,'OAK P'!$A9,GameLog!$C:$C,"OAK")</f>
        <v>0</v>
      </c>
      <c r="K9" s="12">
        <f>SUMIFS(GameLog!AB:AB,GameLog!$D:$D,'OAK P'!$A9,GameLog!$C:$C,"OAK")</f>
        <v>2</v>
      </c>
      <c r="L9">
        <f>SUMIFS(GameLog!AC:AC,GameLog!$D:$D,'OAK P'!$A9,GameLog!$C:$C,"OAK")</f>
        <v>2</v>
      </c>
      <c r="M9">
        <f>SUMIFS(GameLog!AD:AD,GameLog!$D:$D,'OAK P'!$A9,GameLog!$C:$C,"OAK")</f>
        <v>0</v>
      </c>
      <c r="N9">
        <f>SUMIFS(GameLog!AE:AE,GameLog!$D:$D,'OAK P'!$A9,GameLog!$C:$C,"OAK")</f>
        <v>0</v>
      </c>
      <c r="O9">
        <f>SUMIFS(GameLog!AF:AF,GameLog!$D:$D,'OAK P'!$A9,GameLog!$C:$C,"OAK")</f>
        <v>0</v>
      </c>
      <c r="P9">
        <f>SUMIFS(GameLog!AG:AG,GameLog!$D:$D,'OAK P'!$A9,GameLog!$C:$C,"OAK")</f>
        <v>1</v>
      </c>
      <c r="Q9">
        <f>SUMIFS(GameLog!AH:AH,GameLog!$D:$D,'OAK P'!$A9,GameLog!$C:$C,"OAK")</f>
        <v>0</v>
      </c>
      <c r="R9">
        <f>SUMIFS(GameLog!AI:AI,GameLog!$D:$D,'OAK P'!$A9,GameLog!$C:$C,"OAK")</f>
        <v>2</v>
      </c>
      <c r="S9">
        <f>SUMIFS(GameLog!AJ:AJ,GameLog!$D:$D,'OAK P'!$A9,GameLog!$C:$C,"OAK")</f>
        <v>1</v>
      </c>
      <c r="T9">
        <f>SUMIFS(GameLog!AK:AK,GameLog!$D:$D,'OAK P'!$A9,GameLog!$C:$C,"OAK")</f>
        <v>0</v>
      </c>
      <c r="U9">
        <f>SUMIFS(GameLog!AL:AL,GameLog!$D:$D,'OAK P'!$A9,GameLog!$C:$C,"OAK")</f>
        <v>0</v>
      </c>
      <c r="V9" s="10">
        <f t="shared" si="2"/>
        <v>1.5</v>
      </c>
      <c r="W9" s="11">
        <f t="shared" si="3"/>
        <v>9</v>
      </c>
      <c r="X9" s="11">
        <f t="shared" si="4"/>
        <v>0</v>
      </c>
      <c r="Y9" s="11">
        <f t="shared" si="4"/>
        <v>4.5</v>
      </c>
      <c r="Z9" s="11">
        <f t="shared" si="5"/>
        <v>9</v>
      </c>
      <c r="AA9" s="11">
        <f t="shared" si="6"/>
        <v>2</v>
      </c>
      <c r="AE9" s="14"/>
      <c r="AF9" s="14"/>
    </row>
    <row r="10" spans="1:32">
      <c r="A10" s="14" t="s">
        <v>2773</v>
      </c>
      <c r="B10">
        <f>SUMIFS(GameLog!W:W,GameLog!$D:$D,'OAK P'!$A10,GameLog!$C:$C,"OAK")</f>
        <v>0</v>
      </c>
      <c r="C10">
        <f>SUMIFS(GameLog!X:X,GameLog!$D:$D,'OAK P'!$A10,GameLog!$C:$C,"OAK")</f>
        <v>0</v>
      </c>
      <c r="D10" s="8">
        <f t="shared" si="0"/>
        <v>0</v>
      </c>
      <c r="E10" s="10" t="str">
        <f t="shared" si="1"/>
        <v>---</v>
      </c>
      <c r="F10">
        <f>COUNTIFS(GameLog!D:D,'OAK P'!A10,GameLog!C:C,"OAK",GameLog!E:E,1)</f>
        <v>0</v>
      </c>
      <c r="G10">
        <f>SUMIFS(GameLog!F:F,GameLog!$D:$D,'OAK P'!A10,GameLog!$E:$E,1,GameLog!$C:$C,"OAK")</f>
        <v>0</v>
      </c>
      <c r="H10">
        <f>SUMIFS(GameLog!Y:Y,GameLog!$D:$D,'OAK P'!$A10,GameLog!$C:$C,"OAK")</f>
        <v>0</v>
      </c>
      <c r="I10">
        <f>SUMIFS(GameLog!Z:Z,GameLog!$D:$D,'OAK P'!$A10,GameLog!$C:$C,"OAK")</f>
        <v>0</v>
      </c>
      <c r="J10">
        <f>SUMIFS(GameLog!AA:AA,GameLog!$D:$D,'OAK P'!$A10,GameLog!$C:$C,"OAK")</f>
        <v>0</v>
      </c>
      <c r="K10" s="12">
        <f>SUMIFS(GameLog!AB:AB,GameLog!$D:$D,'OAK P'!$A10,GameLog!$C:$C,"OAK")</f>
        <v>0</v>
      </c>
      <c r="L10">
        <f>SUMIFS(GameLog!AC:AC,GameLog!$D:$D,'OAK P'!$A10,GameLog!$C:$C,"OAK")</f>
        <v>0</v>
      </c>
      <c r="M10">
        <f>SUMIFS(GameLog!AD:AD,GameLog!$D:$D,'OAK P'!$A10,GameLog!$C:$C,"OAK")</f>
        <v>0</v>
      </c>
      <c r="N10">
        <f>SUMIFS(GameLog!AE:AE,GameLog!$D:$D,'OAK P'!$A10,GameLog!$C:$C,"OAK")</f>
        <v>0</v>
      </c>
      <c r="O10">
        <f>SUMIFS(GameLog!AF:AF,GameLog!$D:$D,'OAK P'!$A10,GameLog!$C:$C,"OAK")</f>
        <v>0</v>
      </c>
      <c r="P10">
        <f>SUMIFS(GameLog!AG:AG,GameLog!$D:$D,'OAK P'!$A10,GameLog!$C:$C,"OAK")</f>
        <v>0</v>
      </c>
      <c r="Q10">
        <f>SUMIFS(GameLog!AH:AH,GameLog!$D:$D,'OAK P'!$A10,GameLog!$C:$C,"OAK")</f>
        <v>0</v>
      </c>
      <c r="R10">
        <f>SUMIFS(GameLog!AI:AI,GameLog!$D:$D,'OAK P'!$A10,GameLog!$C:$C,"OAK")</f>
        <v>0</v>
      </c>
      <c r="S10">
        <f>SUMIFS(GameLog!AJ:AJ,GameLog!$D:$D,'OAK P'!$A10,GameLog!$C:$C,"OAK")</f>
        <v>0</v>
      </c>
      <c r="T10">
        <f>SUMIFS(GameLog!AK:AK,GameLog!$D:$D,'OAK P'!$A10,GameLog!$C:$C,"OAK")</f>
        <v>0</v>
      </c>
      <c r="U10">
        <f>SUMIFS(GameLog!AL:AL,GameLog!$D:$D,'OAK P'!$A10,GameLog!$C:$C,"OAK")</f>
        <v>0</v>
      </c>
      <c r="V10" s="10">
        <f t="shared" si="2"/>
        <v>0</v>
      </c>
      <c r="W10" s="11">
        <f t="shared" si="3"/>
        <v>0</v>
      </c>
      <c r="X10" s="11">
        <f t="shared" si="4"/>
        <v>0</v>
      </c>
      <c r="Y10" s="11">
        <f t="shared" si="4"/>
        <v>0</v>
      </c>
      <c r="Z10" s="11">
        <f t="shared" si="5"/>
        <v>0</v>
      </c>
      <c r="AA10" s="11">
        <f t="shared" si="6"/>
        <v>0</v>
      </c>
      <c r="AE10" s="14"/>
      <c r="AF10" s="14"/>
    </row>
    <row r="11" spans="1:32">
      <c r="A11" s="14" t="s">
        <v>2787</v>
      </c>
      <c r="B11">
        <f>SUMIFS(GameLog!W:W,GameLog!$D:$D,'OAK P'!$A11,GameLog!$C:$C,"OAK")</f>
        <v>0</v>
      </c>
      <c r="C11">
        <f>SUMIFS(GameLog!X:X,GameLog!$D:$D,'OAK P'!$A11,GameLog!$C:$C,"OAK")</f>
        <v>0</v>
      </c>
      <c r="D11" s="8">
        <f t="shared" si="0"/>
        <v>0</v>
      </c>
      <c r="E11" s="10">
        <f t="shared" si="1"/>
        <v>0</v>
      </c>
      <c r="F11">
        <f>COUNTIFS(GameLog!D:D,'OAK P'!A11,GameLog!C:C,"OAK",GameLog!E:E,1)</f>
        <v>1</v>
      </c>
      <c r="G11">
        <f>SUMIFS(GameLog!F:F,GameLog!$D:$D,'OAK P'!A11,GameLog!$E:$E,1,GameLog!$C:$C,"OAK")</f>
        <v>0</v>
      </c>
      <c r="H11">
        <f>SUMIFS(GameLog!Y:Y,GameLog!$D:$D,'OAK P'!$A11,GameLog!$C:$C,"OAK")</f>
        <v>0</v>
      </c>
      <c r="I11">
        <f>SUMIFS(GameLog!Z:Z,GameLog!$D:$D,'OAK P'!$A11,GameLog!$C:$C,"OAK")</f>
        <v>0</v>
      </c>
      <c r="J11">
        <f>SUMIFS(GameLog!AA:AA,GameLog!$D:$D,'OAK P'!$A11,GameLog!$C:$C,"OAK")</f>
        <v>0</v>
      </c>
      <c r="K11" s="12">
        <f>SUMIFS(GameLog!AB:AB,GameLog!$D:$D,'OAK P'!$A11,GameLog!$C:$C,"OAK")</f>
        <v>2.6666666666666665</v>
      </c>
      <c r="L11">
        <f>SUMIFS(GameLog!AC:AC,GameLog!$D:$D,'OAK P'!$A11,GameLog!$C:$C,"OAK")</f>
        <v>2</v>
      </c>
      <c r="M11">
        <f>SUMIFS(GameLog!AD:AD,GameLog!$D:$D,'OAK P'!$A11,GameLog!$C:$C,"OAK")</f>
        <v>0</v>
      </c>
      <c r="N11">
        <f>SUMIFS(GameLog!AE:AE,GameLog!$D:$D,'OAK P'!$A11,GameLog!$C:$C,"OAK")</f>
        <v>0</v>
      </c>
      <c r="O11">
        <f>SUMIFS(GameLog!AF:AF,GameLog!$D:$D,'OAK P'!$A11,GameLog!$C:$C,"OAK")</f>
        <v>0</v>
      </c>
      <c r="P11">
        <f>SUMIFS(GameLog!AG:AG,GameLog!$D:$D,'OAK P'!$A11,GameLog!$C:$C,"OAK")</f>
        <v>0</v>
      </c>
      <c r="Q11">
        <f>SUMIFS(GameLog!AH:AH,GameLog!$D:$D,'OAK P'!$A11,GameLog!$C:$C,"OAK")</f>
        <v>0</v>
      </c>
      <c r="R11">
        <f>SUMIFS(GameLog!AI:AI,GameLog!$D:$D,'OAK P'!$A11,GameLog!$C:$C,"OAK")</f>
        <v>1</v>
      </c>
      <c r="S11">
        <f>SUMIFS(GameLog!AJ:AJ,GameLog!$D:$D,'OAK P'!$A11,GameLog!$C:$C,"OAK")</f>
        <v>0</v>
      </c>
      <c r="T11">
        <f>SUMIFS(GameLog!AK:AK,GameLog!$D:$D,'OAK P'!$A11,GameLog!$C:$C,"OAK")</f>
        <v>0</v>
      </c>
      <c r="U11">
        <f>SUMIFS(GameLog!AL:AL,GameLog!$D:$D,'OAK P'!$A11,GameLog!$C:$C,"OAK")</f>
        <v>0</v>
      </c>
      <c r="V11" s="10">
        <f t="shared" si="2"/>
        <v>0.75</v>
      </c>
      <c r="W11" s="11">
        <f t="shared" si="3"/>
        <v>6.75</v>
      </c>
      <c r="X11" s="11">
        <f t="shared" si="4"/>
        <v>0</v>
      </c>
      <c r="Y11" s="11">
        <f t="shared" si="4"/>
        <v>0</v>
      </c>
      <c r="Z11" s="11">
        <f t="shared" si="5"/>
        <v>3.375</v>
      </c>
      <c r="AA11" s="11">
        <f t="shared" si="6"/>
        <v>0</v>
      </c>
      <c r="AE11" s="14"/>
      <c r="AF11" s="14"/>
    </row>
    <row r="12" spans="1:32">
      <c r="A12" s="14" t="s">
        <v>3047</v>
      </c>
      <c r="B12">
        <f>SUMIFS(GameLog!W:W,GameLog!$D:$D,'OAK P'!$A12,GameLog!$C:$C,"OAK")</f>
        <v>0</v>
      </c>
      <c r="C12">
        <f>SUMIFS(GameLog!X:X,GameLog!$D:$D,'OAK P'!$A12,GameLog!$C:$C,"OAK")</f>
        <v>0</v>
      </c>
      <c r="D12" s="8">
        <f t="shared" si="0"/>
        <v>0</v>
      </c>
      <c r="E12" s="10">
        <f t="shared" si="1"/>
        <v>4.5</v>
      </c>
      <c r="F12">
        <f>COUNTIFS(GameLog!D:D,'OAK P'!A12,GameLog!C:C,"OAK",GameLog!E:E,1)</f>
        <v>1</v>
      </c>
      <c r="G12">
        <f>SUMIFS(GameLog!F:F,GameLog!$D:$D,'OAK P'!A12,GameLog!$E:$E,1,GameLog!$C:$C,"OAK")</f>
        <v>0</v>
      </c>
      <c r="H12">
        <f>SUMIFS(GameLog!Y:Y,GameLog!$D:$D,'OAK P'!$A12,GameLog!$C:$C,"OAK")</f>
        <v>0</v>
      </c>
      <c r="I12">
        <f>SUMIFS(GameLog!Z:Z,GameLog!$D:$D,'OAK P'!$A12,GameLog!$C:$C,"OAK")</f>
        <v>0</v>
      </c>
      <c r="J12">
        <f>SUMIFS(GameLog!AA:AA,GameLog!$D:$D,'OAK P'!$A12,GameLog!$C:$C,"OAK")</f>
        <v>0</v>
      </c>
      <c r="K12" s="12">
        <f>SUMIFS(GameLog!AB:AB,GameLog!$D:$D,'OAK P'!$A12,GameLog!$C:$C,"OAK")</f>
        <v>2</v>
      </c>
      <c r="L12">
        <f>SUMIFS(GameLog!AC:AC,GameLog!$D:$D,'OAK P'!$A12,GameLog!$C:$C,"OAK")</f>
        <v>1</v>
      </c>
      <c r="M12">
        <f>SUMIFS(GameLog!AD:AD,GameLog!$D:$D,'OAK P'!$A12,GameLog!$C:$C,"OAK")</f>
        <v>1</v>
      </c>
      <c r="N12">
        <f>SUMIFS(GameLog!AE:AE,GameLog!$D:$D,'OAK P'!$A12,GameLog!$C:$C,"OAK")</f>
        <v>1</v>
      </c>
      <c r="O12">
        <f>SUMIFS(GameLog!AF:AF,GameLog!$D:$D,'OAK P'!$A12,GameLog!$C:$C,"OAK")</f>
        <v>0</v>
      </c>
      <c r="P12">
        <f>SUMIFS(GameLog!AG:AG,GameLog!$D:$D,'OAK P'!$A12,GameLog!$C:$C,"OAK")</f>
        <v>1</v>
      </c>
      <c r="Q12">
        <f>SUMIFS(GameLog!AH:AH,GameLog!$D:$D,'OAK P'!$A12,GameLog!$C:$C,"OAK")</f>
        <v>0</v>
      </c>
      <c r="R12">
        <f>SUMIFS(GameLog!AI:AI,GameLog!$D:$D,'OAK P'!$A12,GameLog!$C:$C,"OAK")</f>
        <v>0</v>
      </c>
      <c r="S12">
        <f>SUMIFS(GameLog!AJ:AJ,GameLog!$D:$D,'OAK P'!$A12,GameLog!$C:$C,"OAK")</f>
        <v>1</v>
      </c>
      <c r="T12">
        <f>SUMIFS(GameLog!AK:AK,GameLog!$D:$D,'OAK P'!$A12,GameLog!$C:$C,"OAK")</f>
        <v>0</v>
      </c>
      <c r="U12">
        <f>SUMIFS(GameLog!AL:AL,GameLog!$D:$D,'OAK P'!$A12,GameLog!$C:$C,"OAK")</f>
        <v>1</v>
      </c>
      <c r="V12" s="10">
        <f t="shared" si="2"/>
        <v>1</v>
      </c>
      <c r="W12" s="11">
        <f t="shared" si="3"/>
        <v>4.5</v>
      </c>
      <c r="X12" s="11">
        <f t="shared" si="4"/>
        <v>0</v>
      </c>
      <c r="Y12" s="11">
        <f t="shared" si="4"/>
        <v>4.5</v>
      </c>
      <c r="Z12" s="11">
        <f t="shared" si="5"/>
        <v>0</v>
      </c>
      <c r="AA12" s="11">
        <f t="shared" si="6"/>
        <v>0</v>
      </c>
      <c r="AE12" s="14"/>
      <c r="AF12" s="14"/>
    </row>
    <row r="13" spans="1:32">
      <c r="A13" s="14" t="s">
        <v>3039</v>
      </c>
      <c r="B13">
        <f>SUMIFS(GameLog!W:W,GameLog!$D:$D,'OAK P'!$A13,GameLog!$C:$C,"OAK")</f>
        <v>1</v>
      </c>
      <c r="C13">
        <f>SUMIFS(GameLog!X:X,GameLog!$D:$D,'OAK P'!$A13,GameLog!$C:$C,"OAK")</f>
        <v>0</v>
      </c>
      <c r="D13" s="8">
        <f t="shared" si="0"/>
        <v>1</v>
      </c>
      <c r="E13" s="10">
        <f t="shared" si="1"/>
        <v>1.5</v>
      </c>
      <c r="F13">
        <f>COUNTIFS(GameLog!D:D,'OAK P'!A13,GameLog!C:C,"OAK",GameLog!E:E,1)</f>
        <v>1</v>
      </c>
      <c r="G13">
        <f>SUMIFS(GameLog!F:F,GameLog!$D:$D,'OAK P'!A13,GameLog!$E:$E,1,GameLog!$C:$C,"OAK")</f>
        <v>1</v>
      </c>
      <c r="H13">
        <f>SUMIFS(GameLog!Y:Y,GameLog!$D:$D,'OAK P'!$A13,GameLog!$C:$C,"OAK")</f>
        <v>0</v>
      </c>
      <c r="I13">
        <f>SUMIFS(GameLog!Z:Z,GameLog!$D:$D,'OAK P'!$A13,GameLog!$C:$C,"OAK")</f>
        <v>0</v>
      </c>
      <c r="J13">
        <f>SUMIFS(GameLog!AA:AA,GameLog!$D:$D,'OAK P'!$A13,GameLog!$C:$C,"OAK")</f>
        <v>0</v>
      </c>
      <c r="K13" s="12">
        <f>SUMIFS(GameLog!AB:AB,GameLog!$D:$D,'OAK P'!$A13,GameLog!$C:$C,"OAK")</f>
        <v>6</v>
      </c>
      <c r="L13">
        <f>SUMIFS(GameLog!AC:AC,GameLog!$D:$D,'OAK P'!$A13,GameLog!$C:$C,"OAK")</f>
        <v>7</v>
      </c>
      <c r="M13">
        <f>SUMIFS(GameLog!AD:AD,GameLog!$D:$D,'OAK P'!$A13,GameLog!$C:$C,"OAK")</f>
        <v>1</v>
      </c>
      <c r="N13">
        <f>SUMIFS(GameLog!AE:AE,GameLog!$D:$D,'OAK P'!$A13,GameLog!$C:$C,"OAK")</f>
        <v>1</v>
      </c>
      <c r="O13">
        <f>SUMIFS(GameLog!AF:AF,GameLog!$D:$D,'OAK P'!$A13,GameLog!$C:$C,"OAK")</f>
        <v>0</v>
      </c>
      <c r="P13">
        <f>SUMIFS(GameLog!AG:AG,GameLog!$D:$D,'OAK P'!$A13,GameLog!$C:$C,"OAK")</f>
        <v>2</v>
      </c>
      <c r="Q13">
        <f>SUMIFS(GameLog!AH:AH,GameLog!$D:$D,'OAK P'!$A13,GameLog!$C:$C,"OAK")</f>
        <v>0</v>
      </c>
      <c r="R13">
        <f>SUMIFS(GameLog!AI:AI,GameLog!$D:$D,'OAK P'!$A13,GameLog!$C:$C,"OAK")</f>
        <v>5</v>
      </c>
      <c r="S13">
        <f>SUMIFS(GameLog!AJ:AJ,GameLog!$D:$D,'OAK P'!$A13,GameLog!$C:$C,"OAK")</f>
        <v>0</v>
      </c>
      <c r="T13">
        <f>SUMIFS(GameLog!AK:AK,GameLog!$D:$D,'OAK P'!$A13,GameLog!$C:$C,"OAK")</f>
        <v>0</v>
      </c>
      <c r="U13">
        <f>SUMIFS(GameLog!AL:AL,GameLog!$D:$D,'OAK P'!$A13,GameLog!$C:$C,"OAK")</f>
        <v>0</v>
      </c>
      <c r="V13" s="10">
        <f t="shared" si="2"/>
        <v>1.5</v>
      </c>
      <c r="W13" s="11">
        <f t="shared" si="3"/>
        <v>10.5</v>
      </c>
      <c r="X13" s="11">
        <f t="shared" si="4"/>
        <v>0</v>
      </c>
      <c r="Y13" s="11">
        <f t="shared" si="4"/>
        <v>3</v>
      </c>
      <c r="Z13" s="11">
        <f t="shared" si="5"/>
        <v>7.5</v>
      </c>
      <c r="AA13" s="11">
        <f t="shared" si="6"/>
        <v>2.5</v>
      </c>
      <c r="AE13" s="14"/>
      <c r="AF13" s="14"/>
    </row>
    <row r="14" spans="1:32">
      <c r="A14" s="14" t="s">
        <v>3040</v>
      </c>
      <c r="B14">
        <f>SUMIFS(GameLog!W:W,GameLog!$D:$D,'OAK P'!$A14,GameLog!$C:$C,"OAK")</f>
        <v>0</v>
      </c>
      <c r="C14">
        <f>SUMIFS(GameLog!X:X,GameLog!$D:$D,'OAK P'!$A14,GameLog!$C:$C,"OAK")</f>
        <v>0</v>
      </c>
      <c r="D14" s="8">
        <f t="shared" si="0"/>
        <v>0</v>
      </c>
      <c r="E14" s="10">
        <f t="shared" si="1"/>
        <v>0</v>
      </c>
      <c r="F14">
        <f>COUNTIFS(GameLog!D:D,'OAK P'!A14,GameLog!C:C,"OAK",GameLog!E:E,1)</f>
        <v>2</v>
      </c>
      <c r="G14">
        <f>SUMIFS(GameLog!F:F,GameLog!$D:$D,'OAK P'!A14,GameLog!$E:$E,1,GameLog!$C:$C,"OAK")</f>
        <v>0</v>
      </c>
      <c r="H14">
        <f>SUMIFS(GameLog!Y:Y,GameLog!$D:$D,'OAK P'!$A14,GameLog!$C:$C,"OAK")</f>
        <v>0</v>
      </c>
      <c r="I14">
        <f>SUMIFS(GameLog!Z:Z,GameLog!$D:$D,'OAK P'!$A14,GameLog!$C:$C,"OAK")</f>
        <v>0</v>
      </c>
      <c r="J14">
        <f>SUMIFS(GameLog!AA:AA,GameLog!$D:$D,'OAK P'!$A14,GameLog!$C:$C,"OAK")</f>
        <v>0</v>
      </c>
      <c r="K14" s="12">
        <f>SUMIFS(GameLog!AB:AB,GameLog!$D:$D,'OAK P'!$A14,GameLog!$C:$C,"OAK")</f>
        <v>2</v>
      </c>
      <c r="L14">
        <f>SUMIFS(GameLog!AC:AC,GameLog!$D:$D,'OAK P'!$A14,GameLog!$C:$C,"OAK")</f>
        <v>1</v>
      </c>
      <c r="M14">
        <f>SUMIFS(GameLog!AD:AD,GameLog!$D:$D,'OAK P'!$A14,GameLog!$C:$C,"OAK")</f>
        <v>0</v>
      </c>
      <c r="N14">
        <f>SUMIFS(GameLog!AE:AE,GameLog!$D:$D,'OAK P'!$A14,GameLog!$C:$C,"OAK")</f>
        <v>0</v>
      </c>
      <c r="O14">
        <f>SUMIFS(GameLog!AF:AF,GameLog!$D:$D,'OAK P'!$A14,GameLog!$C:$C,"OAK")</f>
        <v>0</v>
      </c>
      <c r="P14">
        <f>SUMIFS(GameLog!AG:AG,GameLog!$D:$D,'OAK P'!$A14,GameLog!$C:$C,"OAK")</f>
        <v>0</v>
      </c>
      <c r="Q14">
        <f>SUMIFS(GameLog!AH:AH,GameLog!$D:$D,'OAK P'!$A14,GameLog!$C:$C,"OAK")</f>
        <v>0</v>
      </c>
      <c r="R14">
        <f>SUMIFS(GameLog!AI:AI,GameLog!$D:$D,'OAK P'!$A14,GameLog!$C:$C,"OAK")</f>
        <v>0</v>
      </c>
      <c r="S14">
        <f>SUMIFS(GameLog!AJ:AJ,GameLog!$D:$D,'OAK P'!$A14,GameLog!$C:$C,"OAK")</f>
        <v>0</v>
      </c>
      <c r="T14">
        <f>SUMIFS(GameLog!AK:AK,GameLog!$D:$D,'OAK P'!$A14,GameLog!$C:$C,"OAK")</f>
        <v>0</v>
      </c>
      <c r="U14">
        <f>SUMIFS(GameLog!AL:AL,GameLog!$D:$D,'OAK P'!$A14,GameLog!$C:$C,"OAK")</f>
        <v>0</v>
      </c>
      <c r="V14" s="10">
        <f t="shared" si="2"/>
        <v>0.5</v>
      </c>
      <c r="W14" s="11">
        <f t="shared" si="3"/>
        <v>4.5</v>
      </c>
      <c r="X14" s="11">
        <f t="shared" si="4"/>
        <v>0</v>
      </c>
      <c r="Y14" s="11">
        <f t="shared" si="4"/>
        <v>0</v>
      </c>
      <c r="Z14" s="11">
        <f t="shared" si="5"/>
        <v>0</v>
      </c>
      <c r="AA14" s="11">
        <f t="shared" si="6"/>
        <v>0</v>
      </c>
      <c r="AE14" s="14"/>
      <c r="AF14" s="14"/>
    </row>
    <row r="15" spans="1:32">
      <c r="A15" s="14" t="s">
        <v>3050</v>
      </c>
      <c r="B15">
        <f>SUMIFS(GameLog!W:W,GameLog!$D:$D,'OAK P'!$A15,GameLog!$C:$C,"OAK")</f>
        <v>0</v>
      </c>
      <c r="C15">
        <f>SUMIFS(GameLog!X:X,GameLog!$D:$D,'OAK P'!$A15,GameLog!$C:$C,"OAK")</f>
        <v>1</v>
      </c>
      <c r="D15" s="8">
        <f t="shared" si="0"/>
        <v>0</v>
      </c>
      <c r="E15" s="10">
        <f t="shared" si="1"/>
        <v>3.375</v>
      </c>
      <c r="F15">
        <f>COUNTIFS(GameLog!D:D,'OAK P'!A15,GameLog!C:C,"OAK",GameLog!E:E,1)</f>
        <v>2</v>
      </c>
      <c r="G15">
        <f>SUMIFS(GameLog!F:F,GameLog!$D:$D,'OAK P'!A15,GameLog!$E:$E,1,GameLog!$C:$C,"OAK")</f>
        <v>0</v>
      </c>
      <c r="H15">
        <f>SUMIFS(GameLog!Y:Y,GameLog!$D:$D,'OAK P'!$A15,GameLog!$C:$C,"OAK")</f>
        <v>0</v>
      </c>
      <c r="I15">
        <f>SUMIFS(GameLog!Z:Z,GameLog!$D:$D,'OAK P'!$A15,GameLog!$C:$C,"OAK")</f>
        <v>0</v>
      </c>
      <c r="J15">
        <f>SUMIFS(GameLog!AA:AA,GameLog!$D:$D,'OAK P'!$A15,GameLog!$C:$C,"OAK")</f>
        <v>1</v>
      </c>
      <c r="K15" s="12">
        <f>SUMIFS(GameLog!AB:AB,GameLog!$D:$D,'OAK P'!$A15,GameLog!$C:$C,"OAK")</f>
        <v>2.6666666666666665</v>
      </c>
      <c r="L15">
        <f>SUMIFS(GameLog!AC:AC,GameLog!$D:$D,'OAK P'!$A15,GameLog!$C:$C,"OAK")</f>
        <v>2</v>
      </c>
      <c r="M15">
        <f>SUMIFS(GameLog!AD:AD,GameLog!$D:$D,'OAK P'!$A15,GameLog!$C:$C,"OAK")</f>
        <v>1</v>
      </c>
      <c r="N15">
        <f>SUMIFS(GameLog!AE:AE,GameLog!$D:$D,'OAK P'!$A15,GameLog!$C:$C,"OAK")</f>
        <v>1</v>
      </c>
      <c r="O15">
        <f>SUMIFS(GameLog!AF:AF,GameLog!$D:$D,'OAK P'!$A15,GameLog!$C:$C,"OAK")</f>
        <v>0</v>
      </c>
      <c r="P15">
        <f>SUMIFS(GameLog!AG:AG,GameLog!$D:$D,'OAK P'!$A15,GameLog!$C:$C,"OAK")</f>
        <v>0</v>
      </c>
      <c r="Q15">
        <f>SUMIFS(GameLog!AH:AH,GameLog!$D:$D,'OAK P'!$A15,GameLog!$C:$C,"OAK")</f>
        <v>0</v>
      </c>
      <c r="R15">
        <f>SUMIFS(GameLog!AI:AI,GameLog!$D:$D,'OAK P'!$A15,GameLog!$C:$C,"OAK")</f>
        <v>2</v>
      </c>
      <c r="S15">
        <f>SUMIFS(GameLog!AJ:AJ,GameLog!$D:$D,'OAK P'!$A15,GameLog!$C:$C,"OAK")</f>
        <v>0</v>
      </c>
      <c r="T15">
        <f>SUMIFS(GameLog!AK:AK,GameLog!$D:$D,'OAK P'!$A15,GameLog!$C:$C,"OAK")</f>
        <v>0</v>
      </c>
      <c r="U15">
        <f>SUMIFS(GameLog!AL:AL,GameLog!$D:$D,'OAK P'!$A15,GameLog!$C:$C,"OAK")</f>
        <v>0</v>
      </c>
      <c r="V15" s="10">
        <f t="shared" si="2"/>
        <v>0.75</v>
      </c>
      <c r="W15" s="11">
        <f t="shared" si="3"/>
        <v>6.75</v>
      </c>
      <c r="X15" s="11">
        <f t="shared" si="4"/>
        <v>0</v>
      </c>
      <c r="Y15" s="11">
        <f t="shared" si="4"/>
        <v>0</v>
      </c>
      <c r="Z15" s="11">
        <f t="shared" si="5"/>
        <v>6.75</v>
      </c>
      <c r="AA15" s="11">
        <f t="shared" si="6"/>
        <v>0</v>
      </c>
      <c r="AE15" s="14"/>
      <c r="AF15" s="14"/>
    </row>
    <row r="16" spans="1:32">
      <c r="A16" s="14" t="s">
        <v>3053</v>
      </c>
      <c r="B16">
        <f>SUMIFS(GameLog!W:W,GameLog!$D:$D,'OAK P'!$A16,GameLog!$C:$C,"OAK")</f>
        <v>0</v>
      </c>
      <c r="C16">
        <f>SUMIFS(GameLog!X:X,GameLog!$D:$D,'OAK P'!$A16,GameLog!$C:$C,"OAK")</f>
        <v>0</v>
      </c>
      <c r="D16" s="8">
        <f t="shared" si="0"/>
        <v>0</v>
      </c>
      <c r="E16" s="10" t="str">
        <f t="shared" si="1"/>
        <v>---</v>
      </c>
      <c r="F16">
        <f>COUNTIFS(GameLog!D:D,'OAK P'!A16,GameLog!C:C,"OAK",GameLog!E:E,1)</f>
        <v>0</v>
      </c>
      <c r="G16">
        <f>SUMIFS(GameLog!F:F,GameLog!$D:$D,'OAK P'!A16,GameLog!$E:$E,1,GameLog!$C:$C,"OAK")</f>
        <v>0</v>
      </c>
      <c r="H16">
        <f>SUMIFS(GameLog!Y:Y,GameLog!$D:$D,'OAK P'!$A16,GameLog!$C:$C,"OAK")</f>
        <v>0</v>
      </c>
      <c r="I16">
        <f>SUMIFS(GameLog!Z:Z,GameLog!$D:$D,'OAK P'!$A16,GameLog!$C:$C,"OAK")</f>
        <v>0</v>
      </c>
      <c r="J16">
        <f>SUMIFS(GameLog!AA:AA,GameLog!$D:$D,'OAK P'!$A16,GameLog!$C:$C,"OAK")</f>
        <v>0</v>
      </c>
      <c r="K16" s="12">
        <f>SUMIFS(GameLog!AB:AB,GameLog!$D:$D,'OAK P'!$A16,GameLog!$C:$C,"OAK")</f>
        <v>0</v>
      </c>
      <c r="L16">
        <f>SUMIFS(GameLog!AC:AC,GameLog!$D:$D,'OAK P'!$A16,GameLog!$C:$C,"OAK")</f>
        <v>0</v>
      </c>
      <c r="M16">
        <f>SUMIFS(GameLog!AD:AD,GameLog!$D:$D,'OAK P'!$A16,GameLog!$C:$C,"OAK")</f>
        <v>0</v>
      </c>
      <c r="N16">
        <f>SUMIFS(GameLog!AE:AE,GameLog!$D:$D,'OAK P'!$A16,GameLog!$C:$C,"OAK")</f>
        <v>0</v>
      </c>
      <c r="O16">
        <f>SUMIFS(GameLog!AF:AF,GameLog!$D:$D,'OAK P'!$A16,GameLog!$C:$C,"OAK")</f>
        <v>0</v>
      </c>
      <c r="P16">
        <f>SUMIFS(GameLog!AG:AG,GameLog!$D:$D,'OAK P'!$A16,GameLog!$C:$C,"OAK")</f>
        <v>0</v>
      </c>
      <c r="Q16">
        <f>SUMIFS(GameLog!AH:AH,GameLog!$D:$D,'OAK P'!$A16,GameLog!$C:$C,"OAK")</f>
        <v>0</v>
      </c>
      <c r="R16">
        <f>SUMIFS(GameLog!AI:AI,GameLog!$D:$D,'OAK P'!$A16,GameLog!$C:$C,"OAK")</f>
        <v>0</v>
      </c>
      <c r="S16">
        <f>SUMIFS(GameLog!AJ:AJ,GameLog!$D:$D,'OAK P'!$A16,GameLog!$C:$C,"OAK")</f>
        <v>0</v>
      </c>
      <c r="T16">
        <f>SUMIFS(GameLog!AK:AK,GameLog!$D:$D,'OAK P'!$A16,GameLog!$C:$C,"OAK")</f>
        <v>0</v>
      </c>
      <c r="U16">
        <f>SUMIFS(GameLog!AL:AL,GameLog!$D:$D,'OAK P'!$A16,GameLog!$C:$C,"OAK")</f>
        <v>0</v>
      </c>
      <c r="V16" s="10">
        <f t="shared" si="2"/>
        <v>0</v>
      </c>
      <c r="W16" s="11">
        <f t="shared" si="3"/>
        <v>0</v>
      </c>
      <c r="X16" s="11">
        <f t="shared" si="4"/>
        <v>0</v>
      </c>
      <c r="Y16" s="11">
        <f t="shared" si="4"/>
        <v>0</v>
      </c>
      <c r="Z16" s="11">
        <f t="shared" si="5"/>
        <v>0</v>
      </c>
      <c r="AA16" s="11">
        <f t="shared" si="6"/>
        <v>0</v>
      </c>
      <c r="AE16" s="14"/>
      <c r="AF16" s="14"/>
    </row>
    <row r="17" spans="1:32">
      <c r="A17" s="14" t="s">
        <v>3046</v>
      </c>
      <c r="B17">
        <f>SUMIFS(GameLog!W:W,GameLog!$D:$D,'OAK P'!$A17,GameLog!$C:$C,"OAK")</f>
        <v>0</v>
      </c>
      <c r="C17">
        <f>SUMIFS(GameLog!X:X,GameLog!$D:$D,'OAK P'!$A17,GameLog!$C:$C,"OAK")</f>
        <v>0</v>
      </c>
      <c r="D17" s="8">
        <f t="shared" si="0"/>
        <v>0</v>
      </c>
      <c r="E17" s="10" t="str">
        <f t="shared" si="1"/>
        <v>---</v>
      </c>
      <c r="F17">
        <f>COUNTIFS(GameLog!D:D,'OAK P'!A17,GameLog!C:C,"OAK",GameLog!E:E,1)</f>
        <v>0</v>
      </c>
      <c r="G17">
        <f>SUMIFS(GameLog!F:F,GameLog!$D:$D,'OAK P'!A17,GameLog!$E:$E,1,GameLog!$C:$C,"OAK")</f>
        <v>0</v>
      </c>
      <c r="H17">
        <f>SUMIFS(GameLog!Y:Y,GameLog!$D:$D,'OAK P'!$A17,GameLog!$C:$C,"OAK")</f>
        <v>0</v>
      </c>
      <c r="I17">
        <f>SUMIFS(GameLog!Z:Z,GameLog!$D:$D,'OAK P'!$A17,GameLog!$C:$C,"OAK")</f>
        <v>0</v>
      </c>
      <c r="J17">
        <f>SUMIFS(GameLog!AA:AA,GameLog!$D:$D,'OAK P'!$A17,GameLog!$C:$C,"OAK")</f>
        <v>0</v>
      </c>
      <c r="K17" s="12">
        <f>SUMIFS(GameLog!AB:AB,GameLog!$D:$D,'OAK P'!$A17,GameLog!$C:$C,"OAK")</f>
        <v>0</v>
      </c>
      <c r="L17">
        <f>SUMIFS(GameLog!AC:AC,GameLog!$D:$D,'OAK P'!$A17,GameLog!$C:$C,"OAK")</f>
        <v>0</v>
      </c>
      <c r="M17">
        <f>SUMIFS(GameLog!AD:AD,GameLog!$D:$D,'OAK P'!$A17,GameLog!$C:$C,"OAK")</f>
        <v>0</v>
      </c>
      <c r="N17">
        <f>SUMIFS(GameLog!AE:AE,GameLog!$D:$D,'OAK P'!$A17,GameLog!$C:$C,"OAK")</f>
        <v>0</v>
      </c>
      <c r="O17">
        <f>SUMIFS(GameLog!AF:AF,GameLog!$D:$D,'OAK P'!$A17,GameLog!$C:$C,"OAK")</f>
        <v>0</v>
      </c>
      <c r="P17">
        <f>SUMIFS(GameLog!AG:AG,GameLog!$D:$D,'OAK P'!$A17,GameLog!$C:$C,"OAK")</f>
        <v>0</v>
      </c>
      <c r="Q17">
        <f>SUMIFS(GameLog!AH:AH,GameLog!$D:$D,'OAK P'!$A17,GameLog!$C:$C,"OAK")</f>
        <v>0</v>
      </c>
      <c r="R17">
        <f>SUMIFS(GameLog!AI:AI,GameLog!$D:$D,'OAK P'!$A17,GameLog!$C:$C,"OAK")</f>
        <v>0</v>
      </c>
      <c r="S17">
        <f>SUMIFS(GameLog!AJ:AJ,GameLog!$D:$D,'OAK P'!$A17,GameLog!$C:$C,"OAK")</f>
        <v>0</v>
      </c>
      <c r="T17">
        <f>SUMIFS(GameLog!AK:AK,GameLog!$D:$D,'OAK P'!$A17,GameLog!$C:$C,"OAK")</f>
        <v>0</v>
      </c>
      <c r="U17">
        <f>SUMIFS(GameLog!AL:AL,GameLog!$D:$D,'OAK P'!$A17,GameLog!$C:$C,"OAK")</f>
        <v>0</v>
      </c>
      <c r="V17" s="10">
        <f t="shared" si="2"/>
        <v>0</v>
      </c>
      <c r="W17" s="11">
        <f t="shared" si="3"/>
        <v>0</v>
      </c>
      <c r="X17" s="11">
        <f t="shared" si="4"/>
        <v>0</v>
      </c>
      <c r="Y17" s="11">
        <f t="shared" si="4"/>
        <v>0</v>
      </c>
      <c r="Z17" s="11">
        <f t="shared" si="5"/>
        <v>0</v>
      </c>
      <c r="AA17" s="11">
        <f t="shared" si="6"/>
        <v>0</v>
      </c>
      <c r="AE17" s="14"/>
      <c r="AF17" s="14"/>
    </row>
    <row r="18" spans="1:32">
      <c r="A18" s="14" t="s">
        <v>3048</v>
      </c>
      <c r="B18">
        <f>SUMIFS(GameLog!W:W,GameLog!$D:$D,'OAK P'!$A18,GameLog!$C:$C,"OAK")</f>
        <v>0</v>
      </c>
      <c r="C18">
        <f>SUMIFS(GameLog!X:X,GameLog!$D:$D,'OAK P'!$A18,GameLog!$C:$C,"OAK")</f>
        <v>0</v>
      </c>
      <c r="D18" s="8">
        <f t="shared" si="0"/>
        <v>0</v>
      </c>
      <c r="E18" s="10" t="str">
        <f t="shared" si="1"/>
        <v>---</v>
      </c>
      <c r="F18">
        <f>COUNTIFS(GameLog!D:D,'OAK P'!A18,GameLog!C:C,"OAK",GameLog!E:E,1)</f>
        <v>0</v>
      </c>
      <c r="G18">
        <f>SUMIFS(GameLog!F:F,GameLog!$D:$D,'OAK P'!A18,GameLog!$E:$E,1,GameLog!$C:$C,"OAK")</f>
        <v>0</v>
      </c>
      <c r="H18">
        <f>SUMIFS(GameLog!Y:Y,GameLog!$D:$D,'OAK P'!$A18,GameLog!$C:$C,"OAK")</f>
        <v>0</v>
      </c>
      <c r="I18">
        <f>SUMIFS(GameLog!Z:Z,GameLog!$D:$D,'OAK P'!$A18,GameLog!$C:$C,"OAK")</f>
        <v>0</v>
      </c>
      <c r="J18">
        <f>SUMIFS(GameLog!AA:AA,GameLog!$D:$D,'OAK P'!$A18,GameLog!$C:$C,"OAK")</f>
        <v>0</v>
      </c>
      <c r="K18" s="12">
        <f>SUMIFS(GameLog!AB:AB,GameLog!$D:$D,'OAK P'!$A18,GameLog!$C:$C,"OAK")</f>
        <v>0</v>
      </c>
      <c r="L18">
        <f>SUMIFS(GameLog!AC:AC,GameLog!$D:$D,'OAK P'!$A18,GameLog!$C:$C,"OAK")</f>
        <v>0</v>
      </c>
      <c r="M18">
        <f>SUMIFS(GameLog!AD:AD,GameLog!$D:$D,'OAK P'!$A18,GameLog!$C:$C,"OAK")</f>
        <v>0</v>
      </c>
      <c r="N18">
        <f>SUMIFS(GameLog!AE:AE,GameLog!$D:$D,'OAK P'!$A18,GameLog!$C:$C,"OAK")</f>
        <v>0</v>
      </c>
      <c r="O18">
        <f>SUMIFS(GameLog!AF:AF,GameLog!$D:$D,'OAK P'!$A18,GameLog!$C:$C,"OAK")</f>
        <v>0</v>
      </c>
      <c r="P18">
        <f>SUMIFS(GameLog!AG:AG,GameLog!$D:$D,'OAK P'!$A18,GameLog!$C:$C,"OAK")</f>
        <v>0</v>
      </c>
      <c r="Q18">
        <f>SUMIFS(GameLog!AH:AH,GameLog!$D:$D,'OAK P'!$A18,GameLog!$C:$C,"OAK")</f>
        <v>0</v>
      </c>
      <c r="R18">
        <f>SUMIFS(GameLog!AI:AI,GameLog!$D:$D,'OAK P'!$A18,GameLog!$C:$C,"OAK")</f>
        <v>0</v>
      </c>
      <c r="S18">
        <f>SUMIFS(GameLog!AJ:AJ,GameLog!$D:$D,'OAK P'!$A18,GameLog!$C:$C,"OAK")</f>
        <v>0</v>
      </c>
      <c r="T18">
        <f>SUMIFS(GameLog!AK:AK,GameLog!$D:$D,'OAK P'!$A18,GameLog!$C:$C,"OAK")</f>
        <v>0</v>
      </c>
      <c r="U18">
        <f>SUMIFS(GameLog!AL:AL,GameLog!$D:$D,'OAK P'!$A18,GameLog!$C:$C,"OAK")</f>
        <v>0</v>
      </c>
      <c r="V18" s="10">
        <f t="shared" si="2"/>
        <v>0</v>
      </c>
      <c r="W18" s="11">
        <f t="shared" si="3"/>
        <v>0</v>
      </c>
      <c r="X18" s="11">
        <f t="shared" si="4"/>
        <v>0</v>
      </c>
      <c r="Y18" s="11">
        <f t="shared" si="4"/>
        <v>0</v>
      </c>
      <c r="Z18" s="11">
        <f t="shared" si="5"/>
        <v>0</v>
      </c>
      <c r="AA18" s="11">
        <f t="shared" si="6"/>
        <v>0</v>
      </c>
      <c r="AE18" s="14"/>
      <c r="AF18" s="14"/>
    </row>
    <row r="19" spans="1:32">
      <c r="A19" s="14" t="s">
        <v>3041</v>
      </c>
      <c r="B19">
        <f>SUMIFS(GameLog!W:W,GameLog!$D:$D,'OAK P'!$A19,GameLog!$C:$C,"OAK")</f>
        <v>0</v>
      </c>
      <c r="C19">
        <f>SUMIFS(GameLog!X:X,GameLog!$D:$D,'OAK P'!$A19,GameLog!$C:$C,"OAK")</f>
        <v>0</v>
      </c>
      <c r="D19" s="8">
        <f t="shared" si="0"/>
        <v>0</v>
      </c>
      <c r="E19" s="10" t="str">
        <f t="shared" si="1"/>
        <v>---</v>
      </c>
      <c r="F19">
        <f>COUNTIFS(GameLog!D:D,'OAK P'!A19,GameLog!C:C,"OAK",GameLog!E:E,1)</f>
        <v>0</v>
      </c>
      <c r="G19">
        <f>SUMIFS(GameLog!F:F,GameLog!$D:$D,'OAK P'!A19,GameLog!$E:$E,1,GameLog!$C:$C,"OAK")</f>
        <v>0</v>
      </c>
      <c r="H19">
        <f>SUMIFS(GameLog!Y:Y,GameLog!$D:$D,'OAK P'!$A19,GameLog!$C:$C,"OAK")</f>
        <v>0</v>
      </c>
      <c r="I19">
        <f>SUMIFS(GameLog!Z:Z,GameLog!$D:$D,'OAK P'!$A19,GameLog!$C:$C,"OAK")</f>
        <v>0</v>
      </c>
      <c r="J19">
        <f>SUMIFS(GameLog!AA:AA,GameLog!$D:$D,'OAK P'!$A19,GameLog!$C:$C,"OAK")</f>
        <v>0</v>
      </c>
      <c r="K19" s="12">
        <f>SUMIFS(GameLog!AB:AB,GameLog!$D:$D,'OAK P'!$A19,GameLog!$C:$C,"OAK")</f>
        <v>0</v>
      </c>
      <c r="L19">
        <f>SUMIFS(GameLog!AC:AC,GameLog!$D:$D,'OAK P'!$A19,GameLog!$C:$C,"OAK")</f>
        <v>0</v>
      </c>
      <c r="M19">
        <f>SUMIFS(GameLog!AD:AD,GameLog!$D:$D,'OAK P'!$A19,GameLog!$C:$C,"OAK")</f>
        <v>0</v>
      </c>
      <c r="N19">
        <f>SUMIFS(GameLog!AE:AE,GameLog!$D:$D,'OAK P'!$A19,GameLog!$C:$C,"OAK")</f>
        <v>0</v>
      </c>
      <c r="O19">
        <f>SUMIFS(GameLog!AF:AF,GameLog!$D:$D,'OAK P'!$A19,GameLog!$C:$C,"OAK")</f>
        <v>0</v>
      </c>
      <c r="P19">
        <f>SUMIFS(GameLog!AG:AG,GameLog!$D:$D,'OAK P'!$A19,GameLog!$C:$C,"OAK")</f>
        <v>0</v>
      </c>
      <c r="Q19">
        <f>SUMIFS(GameLog!AH:AH,GameLog!$D:$D,'OAK P'!$A19,GameLog!$C:$C,"OAK")</f>
        <v>0</v>
      </c>
      <c r="R19">
        <f>SUMIFS(GameLog!AI:AI,GameLog!$D:$D,'OAK P'!$A19,GameLog!$C:$C,"OAK")</f>
        <v>0</v>
      </c>
      <c r="S19">
        <f>SUMIFS(GameLog!AJ:AJ,GameLog!$D:$D,'OAK P'!$A19,GameLog!$C:$C,"OAK")</f>
        <v>0</v>
      </c>
      <c r="T19">
        <f>SUMIFS(GameLog!AK:AK,GameLog!$D:$D,'OAK P'!$A19,GameLog!$C:$C,"OAK")</f>
        <v>0</v>
      </c>
      <c r="U19">
        <f>SUMIFS(GameLog!AL:AL,GameLog!$D:$D,'OAK P'!$A19,GameLog!$C:$C,"OAK")</f>
        <v>0</v>
      </c>
      <c r="V19" s="10">
        <f t="shared" si="2"/>
        <v>0</v>
      </c>
      <c r="W19" s="11">
        <f t="shared" si="3"/>
        <v>0</v>
      </c>
      <c r="X19" s="11">
        <f t="shared" si="4"/>
        <v>0</v>
      </c>
      <c r="Y19" s="11">
        <f t="shared" si="4"/>
        <v>0</v>
      </c>
      <c r="Z19" s="11">
        <f t="shared" si="5"/>
        <v>0</v>
      </c>
      <c r="AA19" s="11">
        <f t="shared" si="6"/>
        <v>0</v>
      </c>
      <c r="AE19" s="14"/>
      <c r="AF19" s="14"/>
    </row>
    <row r="20" spans="1:32">
      <c r="A20" s="14" t="s">
        <v>3042</v>
      </c>
      <c r="B20">
        <f>SUMIFS(GameLog!W:W,GameLog!$D:$D,'OAK P'!$A20,GameLog!$C:$C,"OAK")</f>
        <v>0</v>
      </c>
      <c r="C20">
        <f>SUMIFS(GameLog!X:X,GameLog!$D:$D,'OAK P'!$A20,GameLog!$C:$C,"OAK")</f>
        <v>0</v>
      </c>
      <c r="D20" s="8">
        <f t="shared" ref="D20:D24" si="7">IFERROR(B20/(B20+C20),0)</f>
        <v>0</v>
      </c>
      <c r="E20" s="10" t="str">
        <f t="shared" ref="E20:E24" si="8">IFERROR(N20/K20*9,"---")</f>
        <v>---</v>
      </c>
      <c r="F20">
        <f>COUNTIFS(GameLog!D:D,'OAK P'!A20,GameLog!C:C,"OAK",GameLog!E:E,1)</f>
        <v>0</v>
      </c>
      <c r="G20">
        <f>SUMIFS(GameLog!F:F,GameLog!$D:$D,'OAK P'!A20,GameLog!$E:$E,1,GameLog!$C:$C,"OAK")</f>
        <v>0</v>
      </c>
      <c r="H20">
        <f>SUMIFS(GameLog!Y:Y,GameLog!$D:$D,'OAK P'!$A20,GameLog!$C:$C,"OAK")</f>
        <v>0</v>
      </c>
      <c r="I20">
        <f>SUMIFS(GameLog!Z:Z,GameLog!$D:$D,'OAK P'!$A20,GameLog!$C:$C,"OAK")</f>
        <v>0</v>
      </c>
      <c r="J20">
        <f>SUMIFS(GameLog!AA:AA,GameLog!$D:$D,'OAK P'!$A20,GameLog!$C:$C,"OAK")</f>
        <v>0</v>
      </c>
      <c r="K20" s="12">
        <f>SUMIFS(GameLog!AB:AB,GameLog!$D:$D,'OAK P'!$A20,GameLog!$C:$C,"OAK")</f>
        <v>0</v>
      </c>
      <c r="L20">
        <f>SUMIFS(GameLog!AC:AC,GameLog!$D:$D,'OAK P'!$A20,GameLog!$C:$C,"OAK")</f>
        <v>0</v>
      </c>
      <c r="M20">
        <f>SUMIFS(GameLog!AD:AD,GameLog!$D:$D,'OAK P'!$A20,GameLog!$C:$C,"OAK")</f>
        <v>0</v>
      </c>
      <c r="N20">
        <f>SUMIFS(GameLog!AE:AE,GameLog!$D:$D,'OAK P'!$A20,GameLog!$C:$C,"OAK")</f>
        <v>0</v>
      </c>
      <c r="O20">
        <f>SUMIFS(GameLog!AF:AF,GameLog!$D:$D,'OAK P'!$A20,GameLog!$C:$C,"OAK")</f>
        <v>0</v>
      </c>
      <c r="P20">
        <f>SUMIFS(GameLog!AG:AG,GameLog!$D:$D,'OAK P'!$A20,GameLog!$C:$C,"OAK")</f>
        <v>0</v>
      </c>
      <c r="Q20">
        <f>SUMIFS(GameLog!AH:AH,GameLog!$D:$D,'OAK P'!$A20,GameLog!$C:$C,"OAK")</f>
        <v>0</v>
      </c>
      <c r="R20">
        <f>SUMIFS(GameLog!AI:AI,GameLog!$D:$D,'OAK P'!$A20,GameLog!$C:$C,"OAK")</f>
        <v>0</v>
      </c>
      <c r="S20">
        <f>SUMIFS(GameLog!AJ:AJ,GameLog!$D:$D,'OAK P'!$A20,GameLog!$C:$C,"OAK")</f>
        <v>0</v>
      </c>
      <c r="T20">
        <f>SUMIFS(GameLog!AK:AK,GameLog!$D:$D,'OAK P'!$A20,GameLog!$C:$C,"OAK")</f>
        <v>0</v>
      </c>
      <c r="U20">
        <f>SUMIFS(GameLog!AL:AL,GameLog!$D:$D,'OAK P'!$A20,GameLog!$C:$C,"OAK")</f>
        <v>0</v>
      </c>
      <c r="V20" s="10">
        <f t="shared" ref="V20:V24" si="9">IFERROR((L20+P20)/K20,0)</f>
        <v>0</v>
      </c>
      <c r="W20" s="11">
        <f t="shared" ref="W20:W24" si="10">IFERROR(L20/$K20*9,0)</f>
        <v>0</v>
      </c>
      <c r="X20" s="11">
        <f t="shared" ref="X20:X24" si="11">IFERROR(O20/$K20*9,0)</f>
        <v>0</v>
      </c>
      <c r="Y20" s="11">
        <f t="shared" ref="Y20:Y24" si="12">IFERROR(P20/$K20*9,0)</f>
        <v>0</v>
      </c>
      <c r="Z20" s="11">
        <f t="shared" ref="Z20:Z24" si="13">IFERROR(R20/$K20*9,0)</f>
        <v>0</v>
      </c>
      <c r="AA20" s="11">
        <f t="shared" ref="AA20:AA24" si="14">IFERROR(R20/P20,0)</f>
        <v>0</v>
      </c>
      <c r="AE20" s="14"/>
    </row>
    <row r="21" spans="1:32">
      <c r="A21" s="14" t="s">
        <v>3044</v>
      </c>
      <c r="B21">
        <f>SUMIFS(GameLog!W:W,GameLog!$D:$D,'OAK P'!$A21,GameLog!$C:$C,"OAK")</f>
        <v>0</v>
      </c>
      <c r="C21">
        <f>SUMIFS(GameLog!X:X,GameLog!$D:$D,'OAK P'!$A21,GameLog!$C:$C,"OAK")</f>
        <v>0</v>
      </c>
      <c r="D21" s="8">
        <f t="shared" si="7"/>
        <v>0</v>
      </c>
      <c r="E21" s="10" t="str">
        <f t="shared" si="8"/>
        <v>---</v>
      </c>
      <c r="F21">
        <f>COUNTIFS(GameLog!D:D,'OAK P'!A21,GameLog!C:C,"OAK",GameLog!E:E,1)</f>
        <v>0</v>
      </c>
      <c r="G21">
        <f>SUMIFS(GameLog!F:F,GameLog!$D:$D,'OAK P'!A21,GameLog!$E:$E,1,GameLog!$C:$C,"OAK")</f>
        <v>0</v>
      </c>
      <c r="H21">
        <f>SUMIFS(GameLog!Y:Y,GameLog!$D:$D,'OAK P'!$A21,GameLog!$C:$C,"OAK")</f>
        <v>0</v>
      </c>
      <c r="I21">
        <f>SUMIFS(GameLog!Z:Z,GameLog!$D:$D,'OAK P'!$A21,GameLog!$C:$C,"OAK")</f>
        <v>0</v>
      </c>
      <c r="J21">
        <f>SUMIFS(GameLog!AA:AA,GameLog!$D:$D,'OAK P'!$A21,GameLog!$C:$C,"OAK")</f>
        <v>0</v>
      </c>
      <c r="K21" s="12">
        <f>SUMIFS(GameLog!AB:AB,GameLog!$D:$D,'OAK P'!$A21,GameLog!$C:$C,"OAK")</f>
        <v>0</v>
      </c>
      <c r="L21">
        <f>SUMIFS(GameLog!AC:AC,GameLog!$D:$D,'OAK P'!$A21,GameLog!$C:$C,"OAK")</f>
        <v>0</v>
      </c>
      <c r="M21">
        <f>SUMIFS(GameLog!AD:AD,GameLog!$D:$D,'OAK P'!$A21,GameLog!$C:$C,"OAK")</f>
        <v>0</v>
      </c>
      <c r="N21">
        <f>SUMIFS(GameLog!AE:AE,GameLog!$D:$D,'OAK P'!$A21,GameLog!$C:$C,"OAK")</f>
        <v>0</v>
      </c>
      <c r="O21">
        <f>SUMIFS(GameLog!AF:AF,GameLog!$D:$D,'OAK P'!$A21,GameLog!$C:$C,"OAK")</f>
        <v>0</v>
      </c>
      <c r="P21">
        <f>SUMIFS(GameLog!AG:AG,GameLog!$D:$D,'OAK P'!$A21,GameLog!$C:$C,"OAK")</f>
        <v>0</v>
      </c>
      <c r="Q21">
        <f>SUMIFS(GameLog!AH:AH,GameLog!$D:$D,'OAK P'!$A21,GameLog!$C:$C,"OAK")</f>
        <v>0</v>
      </c>
      <c r="R21">
        <f>SUMIFS(GameLog!AI:AI,GameLog!$D:$D,'OAK P'!$A21,GameLog!$C:$C,"OAK")</f>
        <v>0</v>
      </c>
      <c r="S21">
        <f>SUMIFS(GameLog!AJ:AJ,GameLog!$D:$D,'OAK P'!$A21,GameLog!$C:$C,"OAK")</f>
        <v>0</v>
      </c>
      <c r="T21">
        <f>SUMIFS(GameLog!AK:AK,GameLog!$D:$D,'OAK P'!$A21,GameLog!$C:$C,"OAK")</f>
        <v>0</v>
      </c>
      <c r="U21">
        <f>SUMIFS(GameLog!AL:AL,GameLog!$D:$D,'OAK P'!$A21,GameLog!$C:$C,"OAK")</f>
        <v>0</v>
      </c>
      <c r="V21" s="10">
        <f t="shared" si="9"/>
        <v>0</v>
      </c>
      <c r="W21" s="11">
        <f t="shared" si="10"/>
        <v>0</v>
      </c>
      <c r="X21" s="11">
        <f t="shared" si="11"/>
        <v>0</v>
      </c>
      <c r="Y21" s="11">
        <f t="shared" si="12"/>
        <v>0</v>
      </c>
      <c r="Z21" s="11">
        <f t="shared" si="13"/>
        <v>0</v>
      </c>
      <c r="AA21" s="11">
        <f t="shared" si="14"/>
        <v>0</v>
      </c>
      <c r="AE21" s="14"/>
    </row>
    <row r="22" spans="1:32">
      <c r="A22" s="14" t="s">
        <v>3045</v>
      </c>
      <c r="B22">
        <f>SUMIFS(GameLog!W:W,GameLog!$D:$D,'OAK P'!$A22,GameLog!$C:$C,"OAK")</f>
        <v>0</v>
      </c>
      <c r="C22">
        <f>SUMIFS(GameLog!X:X,GameLog!$D:$D,'OAK P'!$A22,GameLog!$C:$C,"OAK")</f>
        <v>0</v>
      </c>
      <c r="D22" s="8">
        <f t="shared" si="7"/>
        <v>0</v>
      </c>
      <c r="E22" s="10" t="str">
        <f t="shared" si="8"/>
        <v>---</v>
      </c>
      <c r="F22">
        <f>COUNTIFS(GameLog!D:D,'OAK P'!A22,GameLog!C:C,"OAK",GameLog!E:E,1)</f>
        <v>0</v>
      </c>
      <c r="G22">
        <f>SUMIFS(GameLog!F:F,GameLog!$D:$D,'OAK P'!A22,GameLog!$E:$E,1,GameLog!$C:$C,"OAK")</f>
        <v>0</v>
      </c>
      <c r="H22">
        <f>SUMIFS(GameLog!Y:Y,GameLog!$D:$D,'OAK P'!$A22,GameLog!$C:$C,"OAK")</f>
        <v>0</v>
      </c>
      <c r="I22">
        <f>SUMIFS(GameLog!Z:Z,GameLog!$D:$D,'OAK P'!$A22,GameLog!$C:$C,"OAK")</f>
        <v>0</v>
      </c>
      <c r="J22">
        <f>SUMIFS(GameLog!AA:AA,GameLog!$D:$D,'OAK P'!$A22,GameLog!$C:$C,"OAK")</f>
        <v>0</v>
      </c>
      <c r="K22" s="12">
        <f>SUMIFS(GameLog!AB:AB,GameLog!$D:$D,'OAK P'!$A22,GameLog!$C:$C,"OAK")</f>
        <v>0</v>
      </c>
      <c r="L22">
        <f>SUMIFS(GameLog!AC:AC,GameLog!$D:$D,'OAK P'!$A22,GameLog!$C:$C,"OAK")</f>
        <v>0</v>
      </c>
      <c r="M22">
        <f>SUMIFS(GameLog!AD:AD,GameLog!$D:$D,'OAK P'!$A22,GameLog!$C:$C,"OAK")</f>
        <v>0</v>
      </c>
      <c r="N22">
        <f>SUMIFS(GameLog!AE:AE,GameLog!$D:$D,'OAK P'!$A22,GameLog!$C:$C,"OAK")</f>
        <v>0</v>
      </c>
      <c r="O22">
        <f>SUMIFS(GameLog!AF:AF,GameLog!$D:$D,'OAK P'!$A22,GameLog!$C:$C,"OAK")</f>
        <v>0</v>
      </c>
      <c r="P22">
        <f>SUMIFS(GameLog!AG:AG,GameLog!$D:$D,'OAK P'!$A22,GameLog!$C:$C,"OAK")</f>
        <v>0</v>
      </c>
      <c r="Q22">
        <f>SUMIFS(GameLog!AH:AH,GameLog!$D:$D,'OAK P'!$A22,GameLog!$C:$C,"OAK")</f>
        <v>0</v>
      </c>
      <c r="R22">
        <f>SUMIFS(GameLog!AI:AI,GameLog!$D:$D,'OAK P'!$A22,GameLog!$C:$C,"OAK")</f>
        <v>0</v>
      </c>
      <c r="S22">
        <f>SUMIFS(GameLog!AJ:AJ,GameLog!$D:$D,'OAK P'!$A22,GameLog!$C:$C,"OAK")</f>
        <v>0</v>
      </c>
      <c r="T22">
        <f>SUMIFS(GameLog!AK:AK,GameLog!$D:$D,'OAK P'!$A22,GameLog!$C:$C,"OAK")</f>
        <v>0</v>
      </c>
      <c r="U22">
        <f>SUMIFS(GameLog!AL:AL,GameLog!$D:$D,'OAK P'!$A22,GameLog!$C:$C,"OAK")</f>
        <v>0</v>
      </c>
      <c r="V22" s="10">
        <f t="shared" si="9"/>
        <v>0</v>
      </c>
      <c r="W22" s="11">
        <f t="shared" si="10"/>
        <v>0</v>
      </c>
      <c r="X22" s="11">
        <f t="shared" si="11"/>
        <v>0</v>
      </c>
      <c r="Y22" s="11">
        <f t="shared" si="12"/>
        <v>0</v>
      </c>
      <c r="Z22" s="11">
        <f t="shared" si="13"/>
        <v>0</v>
      </c>
      <c r="AA22" s="11">
        <f t="shared" si="14"/>
        <v>0</v>
      </c>
      <c r="AE22" s="14"/>
    </row>
    <row r="23" spans="1:32">
      <c r="A23" s="14" t="s">
        <v>3051</v>
      </c>
      <c r="B23">
        <f>SUMIFS(GameLog!W:W,GameLog!$D:$D,'OAK P'!$A23,GameLog!$C:$C,"OAK")</f>
        <v>0</v>
      </c>
      <c r="C23">
        <f>SUMIFS(GameLog!X:X,GameLog!$D:$D,'OAK P'!$A23,GameLog!$C:$C,"OAK")</f>
        <v>0</v>
      </c>
      <c r="D23" s="8">
        <f t="shared" si="7"/>
        <v>0</v>
      </c>
      <c r="E23" s="10" t="str">
        <f t="shared" si="8"/>
        <v>---</v>
      </c>
      <c r="F23">
        <f>COUNTIFS(GameLog!D:D,'OAK P'!A23,GameLog!C:C,"OAK",GameLog!E:E,1)</f>
        <v>0</v>
      </c>
      <c r="G23">
        <f>SUMIFS(GameLog!F:F,GameLog!$D:$D,'OAK P'!A23,GameLog!$E:$E,1,GameLog!$C:$C,"OAK")</f>
        <v>0</v>
      </c>
      <c r="H23">
        <f>SUMIFS(GameLog!Y:Y,GameLog!$D:$D,'OAK P'!$A23,GameLog!$C:$C,"OAK")</f>
        <v>0</v>
      </c>
      <c r="I23">
        <f>SUMIFS(GameLog!Z:Z,GameLog!$D:$D,'OAK P'!$A23,GameLog!$C:$C,"OAK")</f>
        <v>0</v>
      </c>
      <c r="J23">
        <f>SUMIFS(GameLog!AA:AA,GameLog!$D:$D,'OAK P'!$A23,GameLog!$C:$C,"OAK")</f>
        <v>0</v>
      </c>
      <c r="K23" s="12">
        <f>SUMIFS(GameLog!AB:AB,GameLog!$D:$D,'OAK P'!$A23,GameLog!$C:$C,"OAK")</f>
        <v>0</v>
      </c>
      <c r="L23">
        <f>SUMIFS(GameLog!AC:AC,GameLog!$D:$D,'OAK P'!$A23,GameLog!$C:$C,"OAK")</f>
        <v>0</v>
      </c>
      <c r="M23">
        <f>SUMIFS(GameLog!AD:AD,GameLog!$D:$D,'OAK P'!$A23,GameLog!$C:$C,"OAK")</f>
        <v>0</v>
      </c>
      <c r="N23">
        <f>SUMIFS(GameLog!AE:AE,GameLog!$D:$D,'OAK P'!$A23,GameLog!$C:$C,"OAK")</f>
        <v>0</v>
      </c>
      <c r="O23">
        <f>SUMIFS(GameLog!AF:AF,GameLog!$D:$D,'OAK P'!$A23,GameLog!$C:$C,"OAK")</f>
        <v>0</v>
      </c>
      <c r="P23">
        <f>SUMIFS(GameLog!AG:AG,GameLog!$D:$D,'OAK P'!$A23,GameLog!$C:$C,"OAK")</f>
        <v>0</v>
      </c>
      <c r="Q23">
        <f>SUMIFS(GameLog!AH:AH,GameLog!$D:$D,'OAK P'!$A23,GameLog!$C:$C,"OAK")</f>
        <v>0</v>
      </c>
      <c r="R23">
        <f>SUMIFS(GameLog!AI:AI,GameLog!$D:$D,'OAK P'!$A23,GameLog!$C:$C,"OAK")</f>
        <v>0</v>
      </c>
      <c r="S23">
        <f>SUMIFS(GameLog!AJ:AJ,GameLog!$D:$D,'OAK P'!$A23,GameLog!$C:$C,"OAK")</f>
        <v>0</v>
      </c>
      <c r="T23">
        <f>SUMIFS(GameLog!AK:AK,GameLog!$D:$D,'OAK P'!$A23,GameLog!$C:$C,"OAK")</f>
        <v>0</v>
      </c>
      <c r="U23">
        <f>SUMIFS(GameLog!AL:AL,GameLog!$D:$D,'OAK P'!$A23,GameLog!$C:$C,"OAK")</f>
        <v>0</v>
      </c>
      <c r="V23" s="10">
        <f t="shared" si="9"/>
        <v>0</v>
      </c>
      <c r="W23" s="11">
        <f t="shared" si="10"/>
        <v>0</v>
      </c>
      <c r="X23" s="11">
        <f t="shared" si="11"/>
        <v>0</v>
      </c>
      <c r="Y23" s="11">
        <f t="shared" si="12"/>
        <v>0</v>
      </c>
      <c r="Z23" s="11">
        <f t="shared" si="13"/>
        <v>0</v>
      </c>
      <c r="AA23" s="11">
        <f t="shared" si="14"/>
        <v>0</v>
      </c>
      <c r="AE23" s="14"/>
    </row>
    <row r="24" spans="1:32">
      <c r="A24" s="14" t="s">
        <v>2791</v>
      </c>
      <c r="B24">
        <f>SUMIFS(GameLog!W:W,GameLog!$D:$D,'OAK P'!$A24,GameLog!$C:$C,"OAK")</f>
        <v>0</v>
      </c>
      <c r="C24">
        <f>SUMIFS(GameLog!X:X,GameLog!$D:$D,'OAK P'!$A24,GameLog!$C:$C,"OAK")</f>
        <v>0</v>
      </c>
      <c r="D24" s="8">
        <f t="shared" si="7"/>
        <v>0</v>
      </c>
      <c r="E24" s="10" t="str">
        <f t="shared" si="8"/>
        <v>---</v>
      </c>
      <c r="F24">
        <f>COUNTIFS(GameLog!D:D,'OAK P'!A24,GameLog!C:C,"OAK",GameLog!E:E,1)</f>
        <v>0</v>
      </c>
      <c r="G24">
        <f>SUMIFS(GameLog!F:F,GameLog!$D:$D,'OAK P'!A24,GameLog!$E:$E,1,GameLog!$C:$C,"OAK")</f>
        <v>0</v>
      </c>
      <c r="H24">
        <f>SUMIFS(GameLog!Y:Y,GameLog!$D:$D,'OAK P'!$A24,GameLog!$C:$C,"OAK")</f>
        <v>0</v>
      </c>
      <c r="I24">
        <f>SUMIFS(GameLog!Z:Z,GameLog!$D:$D,'OAK P'!$A24,GameLog!$C:$C,"OAK")</f>
        <v>0</v>
      </c>
      <c r="J24">
        <f>SUMIFS(GameLog!AA:AA,GameLog!$D:$D,'OAK P'!$A24,GameLog!$C:$C,"OAK")</f>
        <v>0</v>
      </c>
      <c r="K24" s="12">
        <f>SUMIFS(GameLog!AB:AB,GameLog!$D:$D,'OAK P'!$A24,GameLog!$C:$C,"OAK")</f>
        <v>0</v>
      </c>
      <c r="L24">
        <f>SUMIFS(GameLog!AC:AC,GameLog!$D:$D,'OAK P'!$A24,GameLog!$C:$C,"OAK")</f>
        <v>0</v>
      </c>
      <c r="M24">
        <f>SUMIFS(GameLog!AD:AD,GameLog!$D:$D,'OAK P'!$A24,GameLog!$C:$C,"OAK")</f>
        <v>0</v>
      </c>
      <c r="N24">
        <f>SUMIFS(GameLog!AE:AE,GameLog!$D:$D,'OAK P'!$A24,GameLog!$C:$C,"OAK")</f>
        <v>0</v>
      </c>
      <c r="O24">
        <f>SUMIFS(GameLog!AF:AF,GameLog!$D:$D,'OAK P'!$A24,GameLog!$C:$C,"OAK")</f>
        <v>0</v>
      </c>
      <c r="P24">
        <f>SUMIFS(GameLog!AG:AG,GameLog!$D:$D,'OAK P'!$A24,GameLog!$C:$C,"OAK")</f>
        <v>0</v>
      </c>
      <c r="Q24">
        <f>SUMIFS(GameLog!AH:AH,GameLog!$D:$D,'OAK P'!$A24,GameLog!$C:$C,"OAK")</f>
        <v>0</v>
      </c>
      <c r="R24">
        <f>SUMIFS(GameLog!AI:AI,GameLog!$D:$D,'OAK P'!$A24,GameLog!$C:$C,"OAK")</f>
        <v>0</v>
      </c>
      <c r="S24">
        <f>SUMIFS(GameLog!AJ:AJ,GameLog!$D:$D,'OAK P'!$A24,GameLog!$C:$C,"OAK")</f>
        <v>0</v>
      </c>
      <c r="T24">
        <f>SUMIFS(GameLog!AK:AK,GameLog!$D:$D,'OAK P'!$A24,GameLog!$C:$C,"OAK")</f>
        <v>0</v>
      </c>
      <c r="U24">
        <f>SUMIFS(GameLog!AL:AL,GameLog!$D:$D,'OAK P'!$A24,GameLog!$C:$C,"OAK")</f>
        <v>0</v>
      </c>
      <c r="V24" s="10">
        <f t="shared" si="9"/>
        <v>0</v>
      </c>
      <c r="W24" s="11">
        <f t="shared" si="10"/>
        <v>0</v>
      </c>
      <c r="X24" s="11">
        <f t="shared" si="11"/>
        <v>0</v>
      </c>
      <c r="Y24" s="11">
        <f t="shared" si="12"/>
        <v>0</v>
      </c>
      <c r="Z24" s="11">
        <f t="shared" si="13"/>
        <v>0</v>
      </c>
      <c r="AA24" s="11">
        <f t="shared" si="14"/>
        <v>0</v>
      </c>
      <c r="AE24" s="14"/>
    </row>
    <row r="25" spans="1:32">
      <c r="A25" s="14"/>
      <c r="D25" s="8"/>
      <c r="E25" s="10"/>
      <c r="V25" s="10"/>
      <c r="W25" s="11"/>
      <c r="X25" s="11"/>
      <c r="Y25" s="11"/>
      <c r="Z25" s="11"/>
      <c r="AA25" s="11"/>
      <c r="AE25" s="14"/>
    </row>
    <row r="26" spans="1:32">
      <c r="A26" s="14"/>
      <c r="D26" s="8"/>
      <c r="E26" s="10"/>
      <c r="V26" s="10"/>
      <c r="W26" s="11"/>
      <c r="X26" s="11"/>
      <c r="Y26" s="11"/>
      <c r="Z26" s="11"/>
      <c r="AA26" s="11"/>
      <c r="AE26" s="14"/>
    </row>
    <row r="27" spans="1:32">
      <c r="A27" s="14"/>
      <c r="D27" s="8"/>
      <c r="E27" s="10"/>
      <c r="V27" s="10"/>
      <c r="W27" s="11"/>
      <c r="X27" s="11"/>
      <c r="Y27" s="11"/>
      <c r="Z27" s="11"/>
      <c r="AA27" s="11"/>
      <c r="AE27" s="14"/>
    </row>
    <row r="28" spans="1:32">
      <c r="A28" s="14"/>
      <c r="D28" s="8"/>
      <c r="E28" s="10"/>
      <c r="V28" s="10"/>
      <c r="W28" s="11"/>
      <c r="X28" s="11"/>
      <c r="Y28" s="11"/>
      <c r="Z28" s="11"/>
      <c r="AA28" s="11"/>
      <c r="AE28" s="14"/>
    </row>
    <row r="29" spans="1:32">
      <c r="AE29" s="14"/>
    </row>
    <row r="30" spans="1:32">
      <c r="AE30" s="14"/>
    </row>
    <row r="31" spans="1:32">
      <c r="AE31" s="14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674A4-66AF-49B6-AABC-0ADED4D15CF3}">
  <sheetPr codeName="Sheet26"/>
  <dimension ref="A1:AF89"/>
  <sheetViews>
    <sheetView workbookViewId="0">
      <pane ySplit="1" topLeftCell="A2" activePane="bottomLeft" state="frozen"/>
      <selection activeCell="A30" sqref="A2:A30"/>
      <selection pane="bottomLeft" activeCell="A30" sqref="A2:A30"/>
    </sheetView>
  </sheetViews>
  <sheetFormatPr defaultRowHeight="13.2"/>
  <cols>
    <col min="1" max="1" width="17.44140625" bestFit="1" customWidth="1"/>
    <col min="2" max="2" width="2.33203125" bestFit="1" customWidth="1"/>
    <col min="3" max="3" width="3.44140625" customWidth="1"/>
    <col min="4" max="4" width="3.44140625" bestFit="1" customWidth="1"/>
    <col min="5" max="6" width="2.21875" bestFit="1" customWidth="1"/>
    <col min="7" max="8" width="3.21875" bestFit="1" customWidth="1"/>
    <col min="9" max="9" width="3.44140625" bestFit="1" customWidth="1"/>
    <col min="10" max="10" width="4" bestFit="1" customWidth="1"/>
    <col min="11" max="11" width="3.44140625" bestFit="1" customWidth="1"/>
    <col min="12" max="12" width="3.5546875" bestFit="1" customWidth="1"/>
    <col min="13" max="13" width="3.44140625" bestFit="1" customWidth="1"/>
    <col min="14" max="14" width="3.5546875" bestFit="1" customWidth="1"/>
    <col min="15" max="15" width="5.44140625" bestFit="1" customWidth="1"/>
    <col min="16" max="16" width="4.664062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12.88671875" bestFit="1" customWidth="1"/>
    <col min="21" max="21" width="13.21875" bestFit="1" customWidth="1"/>
    <col min="22" max="22" width="4.5546875" bestFit="1" customWidth="1"/>
    <col min="23" max="25" width="5.5546875" bestFit="1" customWidth="1"/>
    <col min="26" max="26" width="3.21875" bestFit="1" customWidth="1"/>
    <col min="27" max="27" width="4.109375" bestFit="1" customWidth="1"/>
    <col min="28" max="30" width="4.77734375" bestFit="1" customWidth="1"/>
    <col min="31" max="31" width="5.21875" bestFit="1" customWidth="1"/>
    <col min="32" max="32" width="4.88671875" bestFit="1" customWidth="1"/>
    <col min="33" max="33" width="5.21875" bestFit="1" customWidth="1"/>
    <col min="34" max="34" width="5.109375" bestFit="1" customWidth="1"/>
  </cols>
  <sheetData>
    <row r="1" spans="1:32">
      <c r="A1" t="s">
        <v>2405</v>
      </c>
      <c r="B1" t="s">
        <v>2406</v>
      </c>
      <c r="C1" t="s">
        <v>2407</v>
      </c>
      <c r="D1" t="s">
        <v>2408</v>
      </c>
      <c r="E1" t="s">
        <v>2409</v>
      </c>
      <c r="F1" t="s">
        <v>2410</v>
      </c>
      <c r="G1" t="s">
        <v>2411</v>
      </c>
      <c r="H1" t="s">
        <v>2412</v>
      </c>
      <c r="I1" t="s">
        <v>2413</v>
      </c>
      <c r="J1" t="s">
        <v>2414</v>
      </c>
      <c r="K1" t="s">
        <v>2415</v>
      </c>
      <c r="L1" t="s">
        <v>2416</v>
      </c>
      <c r="M1" t="s">
        <v>2417</v>
      </c>
      <c r="N1" t="s">
        <v>2418</v>
      </c>
      <c r="O1" t="s">
        <v>2424</v>
      </c>
      <c r="P1" t="s">
        <v>2425</v>
      </c>
      <c r="Q1" t="s">
        <v>2426</v>
      </c>
      <c r="R1" t="s">
        <v>2427</v>
      </c>
      <c r="S1" t="s">
        <v>2428</v>
      </c>
      <c r="T1" t="s">
        <v>2811</v>
      </c>
      <c r="U1" t="s">
        <v>2812</v>
      </c>
      <c r="V1" t="s">
        <v>2419</v>
      </c>
      <c r="W1" t="s">
        <v>2420</v>
      </c>
      <c r="X1" t="s">
        <v>2421</v>
      </c>
      <c r="Y1" t="s">
        <v>2422</v>
      </c>
      <c r="Z1" t="s">
        <v>2423</v>
      </c>
    </row>
    <row r="2" spans="1:32">
      <c r="A2" t="s">
        <v>2815</v>
      </c>
      <c r="B2" cm="1">
        <f t="array" ref="B2">IF(COUNTIFS(GameLog!D:D,'SEA B'!A2,GameLog!C:C,"SEA")=0,0,COUNTA(_xlfn.UNIQUE(_xlfn._xlws.FILTER(GameLog!A$2:A$1000, (GameLog!C$2:C$1000="SEA") * (GameLog!D$2:D$1000=A2)))))</f>
        <v>2</v>
      </c>
      <c r="C2">
        <f>D2+M2+P2+Q2+R2</f>
        <v>7</v>
      </c>
      <c r="D2">
        <f>SUMIFS(GameLog!G:G,GameLog!$D:$D,'SEA B'!$A2,GameLog!$C:$C,"SEA")</f>
        <v>7</v>
      </c>
      <c r="E2">
        <f>SUMIFS(GameLog!H:H,GameLog!$D:$D,'SEA B'!$A2,GameLog!$C:$C,"SEA")</f>
        <v>0</v>
      </c>
      <c r="F2">
        <f>SUMIFS(GameLog!I:I,GameLog!$D:$D,'SEA B'!$A2,GameLog!$C:$C,"SEA")</f>
        <v>1</v>
      </c>
      <c r="G2">
        <f>SUMIFS(GameLog!J:J,GameLog!$D:$D,'SEA B'!$A2,GameLog!$C:$C,"SEA")</f>
        <v>0</v>
      </c>
      <c r="H2">
        <f>SUMIFS(GameLog!K:K,GameLog!$D:$D,'SEA B'!$A2,GameLog!$C:$C,"SEA")</f>
        <v>0</v>
      </c>
      <c r="I2">
        <f>SUMIFS(GameLog!L:L,GameLog!$D:$D,'SEA B'!$A2,GameLog!$C:$C,"SEA")</f>
        <v>0</v>
      </c>
      <c r="J2">
        <f>SUMIFS(GameLog!M:M,GameLog!$D:$D,'SEA B'!$A2,GameLog!$C:$C,"SEA")</f>
        <v>0</v>
      </c>
      <c r="K2">
        <f>SUMIFS(GameLog!N:N,GameLog!$D:$D,'SEA B'!$A2,GameLog!$C:$C,"SEA")</f>
        <v>0</v>
      </c>
      <c r="L2">
        <f>SUMIFS(GameLog!O:O,GameLog!$D:$D,'SEA B'!$A2,GameLog!$C:$C,"SEA")</f>
        <v>0</v>
      </c>
      <c r="M2">
        <f>SUMIFS(GameLog!P:P,GameLog!$D:$D,'SEA B'!$A2,GameLog!$C:$C,"SEA")</f>
        <v>0</v>
      </c>
      <c r="N2">
        <f>SUMIFS(GameLog!Q:Q,GameLog!$D:$D,'SEA B'!$A2,GameLog!$C:$C,"SEA")</f>
        <v>2</v>
      </c>
      <c r="O2">
        <f>SUMIFS(GameLog!R:R,GameLog!$D:$D,'SEA B'!$A2,GameLog!$C:$C,"SEA")</f>
        <v>0</v>
      </c>
      <c r="P2">
        <f>SUMIFS(GameLog!S:S,GameLog!$D:$D,'SEA B'!$A2,GameLog!$C:$C,"SEA")</f>
        <v>0</v>
      </c>
      <c r="Q2">
        <f>SUMIFS(GameLog!T:T,GameLog!$D:$D,'SEA B'!$A2,GameLog!$C:$C,"SEA")</f>
        <v>0</v>
      </c>
      <c r="R2">
        <f>SUMIFS(GameLog!U:U,GameLog!$D:$D,'SEA B'!$A2,GameLog!$C:$C,"SEA")</f>
        <v>0</v>
      </c>
      <c r="S2">
        <f>SUMIFS(GameLog!V:V,GameLog!$D:$D,'SEA B'!$A2,GameLog!$C:$C,"SEA")</f>
        <v>0</v>
      </c>
      <c r="T2">
        <v>1</v>
      </c>
      <c r="U2">
        <v>1</v>
      </c>
      <c r="V2" s="8">
        <f>IFERROR(F2/D2,0)</f>
        <v>0.14285714285714285</v>
      </c>
      <c r="W2" s="8">
        <f t="shared" ref="W2:W30" si="0">IFERROR((F2+M2+P2)/(C2-Q2),0)</f>
        <v>0.14285714285714285</v>
      </c>
      <c r="X2" s="8">
        <f t="shared" ref="X2:X30" si="1">IFERROR(Z2/D2,0)</f>
        <v>0.14285714285714285</v>
      </c>
      <c r="Y2" s="8">
        <f>W2+X2</f>
        <v>0.2857142857142857</v>
      </c>
      <c r="Z2">
        <f>G2+F2+H2*2+I2*3</f>
        <v>1</v>
      </c>
      <c r="AD2" s="14"/>
      <c r="AF2" s="14"/>
    </row>
    <row r="3" spans="1:32">
      <c r="A3" t="s">
        <v>2816</v>
      </c>
      <c r="B3" cm="1">
        <f t="array" ref="B3">IF(COUNTIFS(GameLog!D:D,'SEA B'!A3,GameLog!C:C,"SEA")=0,0,COUNTA(_xlfn.UNIQUE(_xlfn._xlws.FILTER(GameLog!A$2:A$1000, (GameLog!C$2:C$1000="SEA") * (GameLog!D$2:D$1000=A3)))))</f>
        <v>3</v>
      </c>
      <c r="C3">
        <f t="shared" ref="C3:C30" si="2">D3+M3+P3+Q3+R3</f>
        <v>14</v>
      </c>
      <c r="D3">
        <f>SUMIFS(GameLog!G:G,GameLog!$D:$D,'SEA B'!$A3,GameLog!$C:$C,"SEA")</f>
        <v>10</v>
      </c>
      <c r="E3">
        <f>SUMIFS(GameLog!H:H,GameLog!$D:$D,'SEA B'!$A3,GameLog!$C:$C,"SEA")</f>
        <v>2</v>
      </c>
      <c r="F3">
        <f>SUMIFS(GameLog!I:I,GameLog!$D:$D,'SEA B'!$A3,GameLog!$C:$C,"SEA")</f>
        <v>4</v>
      </c>
      <c r="G3">
        <f>SUMIFS(GameLog!J:J,GameLog!$D:$D,'SEA B'!$A3,GameLog!$C:$C,"SEA")</f>
        <v>0</v>
      </c>
      <c r="H3">
        <f>SUMIFS(GameLog!K:K,GameLog!$D:$D,'SEA B'!$A3,GameLog!$C:$C,"SEA")</f>
        <v>0</v>
      </c>
      <c r="I3">
        <f>SUMIFS(GameLog!L:L,GameLog!$D:$D,'SEA B'!$A3,GameLog!$C:$C,"SEA")</f>
        <v>0</v>
      </c>
      <c r="J3">
        <f>SUMIFS(GameLog!M:M,GameLog!$D:$D,'SEA B'!$A3,GameLog!$C:$C,"SEA")</f>
        <v>1</v>
      </c>
      <c r="K3">
        <f>SUMIFS(GameLog!N:N,GameLog!$D:$D,'SEA B'!$A3,GameLog!$C:$C,"SEA")</f>
        <v>0</v>
      </c>
      <c r="L3">
        <f>SUMIFS(GameLog!O:O,GameLog!$D:$D,'SEA B'!$A3,GameLog!$C:$C,"SEA")</f>
        <v>0</v>
      </c>
      <c r="M3">
        <f>SUMIFS(GameLog!P:P,GameLog!$D:$D,'SEA B'!$A3,GameLog!$C:$C,"SEA")</f>
        <v>4</v>
      </c>
      <c r="N3">
        <f>SUMIFS(GameLog!Q:Q,GameLog!$D:$D,'SEA B'!$A3,GameLog!$C:$C,"SEA")</f>
        <v>2</v>
      </c>
      <c r="O3">
        <f>SUMIFS(GameLog!R:R,GameLog!$D:$D,'SEA B'!$A3,GameLog!$C:$C,"SEA")</f>
        <v>0</v>
      </c>
      <c r="P3">
        <f>SUMIFS(GameLog!S:S,GameLog!$D:$D,'SEA B'!$A3,GameLog!$C:$C,"SEA")</f>
        <v>0</v>
      </c>
      <c r="Q3">
        <f>SUMIFS(GameLog!T:T,GameLog!$D:$D,'SEA B'!$A3,GameLog!$C:$C,"SEA")</f>
        <v>0</v>
      </c>
      <c r="R3">
        <f>SUMIFS(GameLog!U:U,GameLog!$D:$D,'SEA B'!$A3,GameLog!$C:$C,"SEA")</f>
        <v>0</v>
      </c>
      <c r="S3">
        <f>SUMIFS(GameLog!V:V,GameLog!$D:$D,'SEA B'!$A3,GameLog!$C:$C,"SEA")</f>
        <v>0</v>
      </c>
      <c r="T3">
        <v>1</v>
      </c>
      <c r="U3">
        <v>1</v>
      </c>
      <c r="V3" s="8">
        <f t="shared" ref="V3:V30" si="3">IFERROR(F3/D3,0)</f>
        <v>0.4</v>
      </c>
      <c r="W3" s="8">
        <f t="shared" si="0"/>
        <v>0.5714285714285714</v>
      </c>
      <c r="X3" s="8">
        <f t="shared" si="1"/>
        <v>0.4</v>
      </c>
      <c r="Y3" s="8">
        <f t="shared" ref="Y3:Y30" si="4">W3+X3</f>
        <v>0.97142857142857142</v>
      </c>
      <c r="Z3">
        <f t="shared" ref="Z3:Z30" si="5">G3+F3+H3*2+I3*3</f>
        <v>4</v>
      </c>
      <c r="AD3" s="14"/>
      <c r="AF3" s="14"/>
    </row>
    <row r="4" spans="1:32">
      <c r="A4" t="s">
        <v>2817</v>
      </c>
      <c r="B4" cm="1">
        <f t="array" ref="B4">IF(COUNTIFS(GameLog!D:D,'SEA B'!A4,GameLog!C:C,"SEA")=0,0,COUNTA(_xlfn.UNIQUE(_xlfn._xlws.FILTER(GameLog!A$2:A$1000, (GameLog!C$2:C$1000="SEA") * (GameLog!D$2:D$1000=A4)))))</f>
        <v>2</v>
      </c>
      <c r="C4">
        <f t="shared" si="2"/>
        <v>4</v>
      </c>
      <c r="D4">
        <f>SUMIFS(GameLog!G:G,GameLog!$D:$D,'SEA B'!$A4,GameLog!$C:$C,"SEA")</f>
        <v>3</v>
      </c>
      <c r="E4">
        <f>SUMIFS(GameLog!H:H,GameLog!$D:$D,'SEA B'!$A4,GameLog!$C:$C,"SEA")</f>
        <v>0</v>
      </c>
      <c r="F4">
        <f>SUMIFS(GameLog!I:I,GameLog!$D:$D,'SEA B'!$A4,GameLog!$C:$C,"SEA")</f>
        <v>0</v>
      </c>
      <c r="G4">
        <f>SUMIFS(GameLog!J:J,GameLog!$D:$D,'SEA B'!$A4,GameLog!$C:$C,"SEA")</f>
        <v>0</v>
      </c>
      <c r="H4">
        <f>SUMIFS(GameLog!K:K,GameLog!$D:$D,'SEA B'!$A4,GameLog!$C:$C,"SEA")</f>
        <v>0</v>
      </c>
      <c r="I4">
        <f>SUMIFS(GameLog!L:L,GameLog!$D:$D,'SEA B'!$A4,GameLog!$C:$C,"SEA")</f>
        <v>0</v>
      </c>
      <c r="J4">
        <f>SUMIFS(GameLog!M:M,GameLog!$D:$D,'SEA B'!$A4,GameLog!$C:$C,"SEA")</f>
        <v>0</v>
      </c>
      <c r="K4">
        <f>SUMIFS(GameLog!N:N,GameLog!$D:$D,'SEA B'!$A4,GameLog!$C:$C,"SEA")</f>
        <v>0</v>
      </c>
      <c r="L4">
        <f>SUMIFS(GameLog!O:O,GameLog!$D:$D,'SEA B'!$A4,GameLog!$C:$C,"SEA")</f>
        <v>0</v>
      </c>
      <c r="M4">
        <f>SUMIFS(GameLog!P:P,GameLog!$D:$D,'SEA B'!$A4,GameLog!$C:$C,"SEA")</f>
        <v>1</v>
      </c>
      <c r="N4">
        <f>SUMIFS(GameLog!Q:Q,GameLog!$D:$D,'SEA B'!$A4,GameLog!$C:$C,"SEA")</f>
        <v>0</v>
      </c>
      <c r="O4">
        <f>SUMIFS(GameLog!R:R,GameLog!$D:$D,'SEA B'!$A4,GameLog!$C:$C,"SEA")</f>
        <v>0</v>
      </c>
      <c r="P4">
        <f>SUMIFS(GameLog!S:S,GameLog!$D:$D,'SEA B'!$A4,GameLog!$C:$C,"SEA")</f>
        <v>0</v>
      </c>
      <c r="Q4">
        <f>SUMIFS(GameLog!T:T,GameLog!$D:$D,'SEA B'!$A4,GameLog!$C:$C,"SEA")</f>
        <v>0</v>
      </c>
      <c r="R4">
        <f>SUMIFS(GameLog!U:U,GameLog!$D:$D,'SEA B'!$A4,GameLog!$C:$C,"SEA")</f>
        <v>0</v>
      </c>
      <c r="S4">
        <f>SUMIFS(GameLog!V:V,GameLog!$D:$D,'SEA B'!$A4,GameLog!$C:$C,"SEA")</f>
        <v>0</v>
      </c>
      <c r="T4">
        <v>0</v>
      </c>
      <c r="U4">
        <v>0</v>
      </c>
      <c r="V4" s="8">
        <f t="shared" si="3"/>
        <v>0</v>
      </c>
      <c r="W4" s="8">
        <f t="shared" si="0"/>
        <v>0.25</v>
      </c>
      <c r="X4" s="8">
        <f t="shared" si="1"/>
        <v>0</v>
      </c>
      <c r="Y4" s="8">
        <f t="shared" si="4"/>
        <v>0.25</v>
      </c>
      <c r="Z4">
        <f t="shared" si="5"/>
        <v>0</v>
      </c>
      <c r="AD4" s="14"/>
      <c r="AF4" s="14"/>
    </row>
    <row r="5" spans="1:32">
      <c r="A5" t="s">
        <v>2818</v>
      </c>
      <c r="B5" cm="1">
        <f t="array" ref="B5">IF(COUNTIFS(GameLog!D:D,'SEA B'!A5,GameLog!C:C,"SEA")=0,0,COUNTA(_xlfn.UNIQUE(_xlfn._xlws.FILTER(GameLog!A$2:A$1000, (GameLog!C$2:C$1000="SEA") * (GameLog!D$2:D$1000=A5)))))</f>
        <v>3</v>
      </c>
      <c r="C5">
        <f t="shared" si="2"/>
        <v>14</v>
      </c>
      <c r="D5">
        <f>SUMIFS(GameLog!G:G,GameLog!$D:$D,'SEA B'!$A5,GameLog!$C:$C,"SEA")</f>
        <v>13</v>
      </c>
      <c r="E5">
        <f>SUMIFS(GameLog!H:H,GameLog!$D:$D,'SEA B'!$A5,GameLog!$C:$C,"SEA")</f>
        <v>1</v>
      </c>
      <c r="F5">
        <f>SUMIFS(GameLog!I:I,GameLog!$D:$D,'SEA B'!$A5,GameLog!$C:$C,"SEA")</f>
        <v>1</v>
      </c>
      <c r="G5">
        <f>SUMIFS(GameLog!J:J,GameLog!$D:$D,'SEA B'!$A5,GameLog!$C:$C,"SEA")</f>
        <v>0</v>
      </c>
      <c r="H5">
        <f>SUMIFS(GameLog!K:K,GameLog!$D:$D,'SEA B'!$A5,GameLog!$C:$C,"SEA")</f>
        <v>0</v>
      </c>
      <c r="I5">
        <f>SUMIFS(GameLog!L:L,GameLog!$D:$D,'SEA B'!$A5,GameLog!$C:$C,"SEA")</f>
        <v>0</v>
      </c>
      <c r="J5">
        <f>SUMIFS(GameLog!M:M,GameLog!$D:$D,'SEA B'!$A5,GameLog!$C:$C,"SEA")</f>
        <v>1</v>
      </c>
      <c r="K5">
        <f>SUMIFS(GameLog!N:N,GameLog!$D:$D,'SEA B'!$A5,GameLog!$C:$C,"SEA")</f>
        <v>0</v>
      </c>
      <c r="L5">
        <f>SUMIFS(GameLog!O:O,GameLog!$D:$D,'SEA B'!$A5,GameLog!$C:$C,"SEA")</f>
        <v>0</v>
      </c>
      <c r="M5">
        <f>SUMIFS(GameLog!P:P,GameLog!$D:$D,'SEA B'!$A5,GameLog!$C:$C,"SEA")</f>
        <v>1</v>
      </c>
      <c r="N5">
        <f>SUMIFS(GameLog!Q:Q,GameLog!$D:$D,'SEA B'!$A5,GameLog!$C:$C,"SEA")</f>
        <v>1</v>
      </c>
      <c r="O5">
        <f>SUMIFS(GameLog!R:R,GameLog!$D:$D,'SEA B'!$A5,GameLog!$C:$C,"SEA")</f>
        <v>0</v>
      </c>
      <c r="P5">
        <f>SUMIFS(GameLog!S:S,GameLog!$D:$D,'SEA B'!$A5,GameLog!$C:$C,"SEA")</f>
        <v>0</v>
      </c>
      <c r="Q5">
        <f>SUMIFS(GameLog!T:T,GameLog!$D:$D,'SEA B'!$A5,GameLog!$C:$C,"SEA")</f>
        <v>0</v>
      </c>
      <c r="R5">
        <f>SUMIFS(GameLog!U:U,GameLog!$D:$D,'SEA B'!$A5,GameLog!$C:$C,"SEA")</f>
        <v>0</v>
      </c>
      <c r="S5">
        <f>SUMIFS(GameLog!V:V,GameLog!$D:$D,'SEA B'!$A5,GameLog!$C:$C,"SEA")</f>
        <v>0</v>
      </c>
      <c r="T5">
        <v>1</v>
      </c>
      <c r="U5">
        <v>1</v>
      </c>
      <c r="V5" s="8">
        <f t="shared" si="3"/>
        <v>7.6923076923076927E-2</v>
      </c>
      <c r="W5" s="8">
        <f t="shared" si="0"/>
        <v>0.14285714285714285</v>
      </c>
      <c r="X5" s="8">
        <f t="shared" si="1"/>
        <v>7.6923076923076927E-2</v>
      </c>
      <c r="Y5" s="8">
        <f t="shared" si="4"/>
        <v>0.21978021978021978</v>
      </c>
      <c r="Z5">
        <f t="shared" si="5"/>
        <v>1</v>
      </c>
      <c r="AD5" s="14"/>
      <c r="AF5" s="14"/>
    </row>
    <row r="6" spans="1:32">
      <c r="A6" t="s">
        <v>2819</v>
      </c>
      <c r="B6" cm="1">
        <f t="array" ref="B6">IF(COUNTIFS(GameLog!D:D,'SEA B'!A6,GameLog!C:C,"SEA")=0,0,COUNTA(_xlfn.UNIQUE(_xlfn._xlws.FILTER(GameLog!A$2:A$1000, (GameLog!C$2:C$1000="SEA") * (GameLog!D$2:D$1000=A6)))))</f>
        <v>2</v>
      </c>
      <c r="C6">
        <f t="shared" si="2"/>
        <v>9</v>
      </c>
      <c r="D6">
        <f>SUMIFS(GameLog!G:G,GameLog!$D:$D,'SEA B'!$A6,GameLog!$C:$C,"SEA")</f>
        <v>8</v>
      </c>
      <c r="E6">
        <f>SUMIFS(GameLog!H:H,GameLog!$D:$D,'SEA B'!$A6,GameLog!$C:$C,"SEA")</f>
        <v>3</v>
      </c>
      <c r="F6">
        <f>SUMIFS(GameLog!I:I,GameLog!$D:$D,'SEA B'!$A6,GameLog!$C:$C,"SEA")</f>
        <v>2</v>
      </c>
      <c r="G6">
        <f>SUMIFS(GameLog!J:J,GameLog!$D:$D,'SEA B'!$A6,GameLog!$C:$C,"SEA")</f>
        <v>0</v>
      </c>
      <c r="H6">
        <f>SUMIFS(GameLog!K:K,GameLog!$D:$D,'SEA B'!$A6,GameLog!$C:$C,"SEA")</f>
        <v>0</v>
      </c>
      <c r="I6">
        <f>SUMIFS(GameLog!L:L,GameLog!$D:$D,'SEA B'!$A6,GameLog!$C:$C,"SEA")</f>
        <v>0</v>
      </c>
      <c r="J6">
        <f>SUMIFS(GameLog!M:M,GameLog!$D:$D,'SEA B'!$A6,GameLog!$C:$C,"SEA")</f>
        <v>0</v>
      </c>
      <c r="K6">
        <f>SUMIFS(GameLog!N:N,GameLog!$D:$D,'SEA B'!$A6,GameLog!$C:$C,"SEA")</f>
        <v>1</v>
      </c>
      <c r="L6">
        <f>SUMIFS(GameLog!O:O,GameLog!$D:$D,'SEA B'!$A6,GameLog!$C:$C,"SEA")</f>
        <v>0</v>
      </c>
      <c r="M6">
        <f>SUMIFS(GameLog!P:P,GameLog!$D:$D,'SEA B'!$A6,GameLog!$C:$C,"SEA")</f>
        <v>1</v>
      </c>
      <c r="N6">
        <f>SUMIFS(GameLog!Q:Q,GameLog!$D:$D,'SEA B'!$A6,GameLog!$C:$C,"SEA")</f>
        <v>2</v>
      </c>
      <c r="O6">
        <f>SUMIFS(GameLog!R:R,GameLog!$D:$D,'SEA B'!$A6,GameLog!$C:$C,"SEA")</f>
        <v>0</v>
      </c>
      <c r="P6">
        <f>SUMIFS(GameLog!S:S,GameLog!$D:$D,'SEA B'!$A6,GameLog!$C:$C,"SEA")</f>
        <v>0</v>
      </c>
      <c r="Q6">
        <f>SUMIFS(GameLog!T:T,GameLog!$D:$D,'SEA B'!$A6,GameLog!$C:$C,"SEA")</f>
        <v>0</v>
      </c>
      <c r="R6">
        <f>SUMIFS(GameLog!U:U,GameLog!$D:$D,'SEA B'!$A6,GameLog!$C:$C,"SEA")</f>
        <v>0</v>
      </c>
      <c r="S6">
        <f>SUMIFS(GameLog!V:V,GameLog!$D:$D,'SEA B'!$A6,GameLog!$C:$C,"SEA")</f>
        <v>0</v>
      </c>
      <c r="T6">
        <v>2</v>
      </c>
      <c r="U6">
        <v>2</v>
      </c>
      <c r="V6" s="8">
        <f t="shared" si="3"/>
        <v>0.25</v>
      </c>
      <c r="W6" s="8">
        <f t="shared" si="0"/>
        <v>0.33333333333333331</v>
      </c>
      <c r="X6" s="8">
        <f t="shared" si="1"/>
        <v>0.25</v>
      </c>
      <c r="Y6" s="8">
        <f t="shared" si="4"/>
        <v>0.58333333333333326</v>
      </c>
      <c r="Z6">
        <f t="shared" si="5"/>
        <v>2</v>
      </c>
      <c r="AD6" s="14"/>
      <c r="AF6" s="14"/>
    </row>
    <row r="7" spans="1:32">
      <c r="A7" t="s">
        <v>2820</v>
      </c>
      <c r="B7" cm="1">
        <f t="array" ref="B7">IF(COUNTIFS(GameLog!D:D,'SEA B'!A7,GameLog!C:C,"SEA")=0,0,COUNTA(_xlfn.UNIQUE(_xlfn._xlws.FILTER(GameLog!A$2:A$1000, (GameLog!C$2:C$1000="SEA") * (GameLog!D$2:D$1000=A7)))))</f>
        <v>0</v>
      </c>
      <c r="C7">
        <f t="shared" si="2"/>
        <v>0</v>
      </c>
      <c r="D7">
        <f>SUMIFS(GameLog!G:G,GameLog!$D:$D,'SEA B'!$A7,GameLog!$C:$C,"SEA")</f>
        <v>0</v>
      </c>
      <c r="E7">
        <f>SUMIFS(GameLog!H:H,GameLog!$D:$D,'SEA B'!$A7,GameLog!$C:$C,"SEA")</f>
        <v>0</v>
      </c>
      <c r="F7">
        <f>SUMIFS(GameLog!I:I,GameLog!$D:$D,'SEA B'!$A7,GameLog!$C:$C,"SEA")</f>
        <v>0</v>
      </c>
      <c r="G7">
        <f>SUMIFS(GameLog!J:J,GameLog!$D:$D,'SEA B'!$A7,GameLog!$C:$C,"SEA")</f>
        <v>0</v>
      </c>
      <c r="H7">
        <f>SUMIFS(GameLog!K:K,GameLog!$D:$D,'SEA B'!$A7,GameLog!$C:$C,"SEA")</f>
        <v>0</v>
      </c>
      <c r="I7">
        <f>SUMIFS(GameLog!L:L,GameLog!$D:$D,'SEA B'!$A7,GameLog!$C:$C,"SEA")</f>
        <v>0</v>
      </c>
      <c r="J7">
        <f>SUMIFS(GameLog!M:M,GameLog!$D:$D,'SEA B'!$A7,GameLog!$C:$C,"SEA")</f>
        <v>0</v>
      </c>
      <c r="K7">
        <f>SUMIFS(GameLog!N:N,GameLog!$D:$D,'SEA B'!$A7,GameLog!$C:$C,"SEA")</f>
        <v>0</v>
      </c>
      <c r="L7">
        <f>SUMIFS(GameLog!O:O,GameLog!$D:$D,'SEA B'!$A7,GameLog!$C:$C,"SEA")</f>
        <v>0</v>
      </c>
      <c r="M7">
        <f>SUMIFS(GameLog!P:P,GameLog!$D:$D,'SEA B'!$A7,GameLog!$C:$C,"SEA")</f>
        <v>0</v>
      </c>
      <c r="N7">
        <f>SUMIFS(GameLog!Q:Q,GameLog!$D:$D,'SEA B'!$A7,GameLog!$C:$C,"SEA")</f>
        <v>0</v>
      </c>
      <c r="O7">
        <f>SUMIFS(GameLog!R:R,GameLog!$D:$D,'SEA B'!$A7,GameLog!$C:$C,"SEA")</f>
        <v>0</v>
      </c>
      <c r="P7">
        <f>SUMIFS(GameLog!S:S,GameLog!$D:$D,'SEA B'!$A7,GameLog!$C:$C,"SEA")</f>
        <v>0</v>
      </c>
      <c r="Q7">
        <f>SUMIFS(GameLog!T:T,GameLog!$D:$D,'SEA B'!$A7,GameLog!$C:$C,"SEA")</f>
        <v>0</v>
      </c>
      <c r="R7">
        <f>SUMIFS(GameLog!U:U,GameLog!$D:$D,'SEA B'!$A7,GameLog!$C:$C,"SEA")</f>
        <v>0</v>
      </c>
      <c r="S7">
        <f>SUMIFS(GameLog!V:V,GameLog!$D:$D,'SEA B'!$A7,GameLog!$C:$C,"SEA")</f>
        <v>0</v>
      </c>
      <c r="T7">
        <v>2</v>
      </c>
      <c r="U7">
        <v>2</v>
      </c>
      <c r="V7" s="8">
        <f t="shared" si="3"/>
        <v>0</v>
      </c>
      <c r="W7" s="8">
        <f t="shared" si="0"/>
        <v>0</v>
      </c>
      <c r="X7" s="8">
        <f t="shared" si="1"/>
        <v>0</v>
      </c>
      <c r="Y7" s="8">
        <f t="shared" si="4"/>
        <v>0</v>
      </c>
      <c r="Z7">
        <f t="shared" si="5"/>
        <v>0</v>
      </c>
      <c r="AD7" s="14"/>
      <c r="AF7" s="14"/>
    </row>
    <row r="8" spans="1:32">
      <c r="A8" t="s">
        <v>2821</v>
      </c>
      <c r="B8" cm="1">
        <f t="array" ref="B8">IF(COUNTIFS(GameLog!D:D,'SEA B'!A8,GameLog!C:C,"SEA")=0,0,COUNTA(_xlfn.UNIQUE(_xlfn._xlws.FILTER(GameLog!A$2:A$1000, (GameLog!C$2:C$1000="SEA") * (GameLog!D$2:D$1000=A8)))))</f>
        <v>3</v>
      </c>
      <c r="C8">
        <f t="shared" si="2"/>
        <v>13</v>
      </c>
      <c r="D8">
        <f>SUMIFS(GameLog!G:G,GameLog!$D:$D,'SEA B'!$A8,GameLog!$C:$C,"SEA")</f>
        <v>11</v>
      </c>
      <c r="E8">
        <f>SUMIFS(GameLog!H:H,GameLog!$D:$D,'SEA B'!$A8,GameLog!$C:$C,"SEA")</f>
        <v>3</v>
      </c>
      <c r="F8">
        <f>SUMIFS(GameLog!I:I,GameLog!$D:$D,'SEA B'!$A8,GameLog!$C:$C,"SEA")</f>
        <v>8</v>
      </c>
      <c r="G8">
        <f>SUMIFS(GameLog!J:J,GameLog!$D:$D,'SEA B'!$A8,GameLog!$C:$C,"SEA")</f>
        <v>1</v>
      </c>
      <c r="H8">
        <f>SUMIFS(GameLog!K:K,GameLog!$D:$D,'SEA B'!$A8,GameLog!$C:$C,"SEA")</f>
        <v>0</v>
      </c>
      <c r="I8">
        <f>SUMIFS(GameLog!L:L,GameLog!$D:$D,'SEA B'!$A8,GameLog!$C:$C,"SEA")</f>
        <v>2</v>
      </c>
      <c r="J8">
        <f>SUMIFS(GameLog!M:M,GameLog!$D:$D,'SEA B'!$A8,GameLog!$C:$C,"SEA")</f>
        <v>3</v>
      </c>
      <c r="K8">
        <f>SUMIFS(GameLog!N:N,GameLog!$D:$D,'SEA B'!$A8,GameLog!$C:$C,"SEA")</f>
        <v>0</v>
      </c>
      <c r="L8">
        <f>SUMIFS(GameLog!O:O,GameLog!$D:$D,'SEA B'!$A8,GameLog!$C:$C,"SEA")</f>
        <v>0</v>
      </c>
      <c r="M8">
        <f>SUMIFS(GameLog!P:P,GameLog!$D:$D,'SEA B'!$A8,GameLog!$C:$C,"SEA")</f>
        <v>1</v>
      </c>
      <c r="N8">
        <f>SUMIFS(GameLog!Q:Q,GameLog!$D:$D,'SEA B'!$A8,GameLog!$C:$C,"SEA")</f>
        <v>0</v>
      </c>
      <c r="O8">
        <f>SUMIFS(GameLog!R:R,GameLog!$D:$D,'SEA B'!$A8,GameLog!$C:$C,"SEA")</f>
        <v>1</v>
      </c>
      <c r="P8">
        <f>SUMIFS(GameLog!S:S,GameLog!$D:$D,'SEA B'!$A8,GameLog!$C:$C,"SEA")</f>
        <v>1</v>
      </c>
      <c r="Q8">
        <f>SUMIFS(GameLog!T:T,GameLog!$D:$D,'SEA B'!$A8,GameLog!$C:$C,"SEA")</f>
        <v>0</v>
      </c>
      <c r="R8">
        <f>SUMIFS(GameLog!U:U,GameLog!$D:$D,'SEA B'!$A8,GameLog!$C:$C,"SEA")</f>
        <v>0</v>
      </c>
      <c r="S8">
        <f>SUMIFS(GameLog!V:V,GameLog!$D:$D,'SEA B'!$A8,GameLog!$C:$C,"SEA")</f>
        <v>0</v>
      </c>
      <c r="T8">
        <v>3</v>
      </c>
      <c r="U8">
        <v>3</v>
      </c>
      <c r="V8" s="8">
        <f t="shared" si="3"/>
        <v>0.72727272727272729</v>
      </c>
      <c r="W8" s="8">
        <f t="shared" si="0"/>
        <v>0.76923076923076927</v>
      </c>
      <c r="X8" s="8">
        <f t="shared" si="1"/>
        <v>1.3636363636363635</v>
      </c>
      <c r="Y8" s="8">
        <f t="shared" si="4"/>
        <v>2.1328671328671329</v>
      </c>
      <c r="Z8">
        <f t="shared" si="5"/>
        <v>15</v>
      </c>
      <c r="AD8" s="14"/>
      <c r="AF8" s="14"/>
    </row>
    <row r="9" spans="1:32">
      <c r="A9" t="s">
        <v>2822</v>
      </c>
      <c r="B9" cm="1">
        <f t="array" ref="B9">IF(COUNTIFS(GameLog!D:D,'SEA B'!A9,GameLog!C:C,"SEA")=0,0,COUNTA(_xlfn.UNIQUE(_xlfn._xlws.FILTER(GameLog!A$2:A$1000, (GameLog!C$2:C$1000="SEA") * (GameLog!D$2:D$1000=A9)))))</f>
        <v>3</v>
      </c>
      <c r="C9">
        <f t="shared" si="2"/>
        <v>13</v>
      </c>
      <c r="D9">
        <f>SUMIFS(GameLog!G:G,GameLog!$D:$D,'SEA B'!$A9,GameLog!$C:$C,"SEA")</f>
        <v>11</v>
      </c>
      <c r="E9">
        <f>SUMIFS(GameLog!H:H,GameLog!$D:$D,'SEA B'!$A9,GameLog!$C:$C,"SEA")</f>
        <v>3</v>
      </c>
      <c r="F9">
        <f>SUMIFS(GameLog!I:I,GameLog!$D:$D,'SEA B'!$A9,GameLog!$C:$C,"SEA")</f>
        <v>3</v>
      </c>
      <c r="G9">
        <f>SUMIFS(GameLog!J:J,GameLog!$D:$D,'SEA B'!$A9,GameLog!$C:$C,"SEA")</f>
        <v>2</v>
      </c>
      <c r="H9">
        <f>SUMIFS(GameLog!K:K,GameLog!$D:$D,'SEA B'!$A9,GameLog!$C:$C,"SEA")</f>
        <v>0</v>
      </c>
      <c r="I9">
        <f>SUMIFS(GameLog!L:L,GameLog!$D:$D,'SEA B'!$A9,GameLog!$C:$C,"SEA")</f>
        <v>0</v>
      </c>
      <c r="J9">
        <f>SUMIFS(GameLog!M:M,GameLog!$D:$D,'SEA B'!$A9,GameLog!$C:$C,"SEA")</f>
        <v>1</v>
      </c>
      <c r="K9">
        <f>SUMIFS(GameLog!N:N,GameLog!$D:$D,'SEA B'!$A9,GameLog!$C:$C,"SEA")</f>
        <v>0</v>
      </c>
      <c r="L9">
        <f>SUMIFS(GameLog!O:O,GameLog!$D:$D,'SEA B'!$A9,GameLog!$C:$C,"SEA")</f>
        <v>0</v>
      </c>
      <c r="M9">
        <f>SUMIFS(GameLog!P:P,GameLog!$D:$D,'SEA B'!$A9,GameLog!$C:$C,"SEA")</f>
        <v>2</v>
      </c>
      <c r="N9">
        <f>SUMIFS(GameLog!Q:Q,GameLog!$D:$D,'SEA B'!$A9,GameLog!$C:$C,"SEA")</f>
        <v>2</v>
      </c>
      <c r="O9">
        <f>SUMIFS(GameLog!R:R,GameLog!$D:$D,'SEA B'!$A9,GameLog!$C:$C,"SEA")</f>
        <v>1</v>
      </c>
      <c r="P9">
        <f>SUMIFS(GameLog!S:S,GameLog!$D:$D,'SEA B'!$A9,GameLog!$C:$C,"SEA")</f>
        <v>0</v>
      </c>
      <c r="Q9">
        <f>SUMIFS(GameLog!T:T,GameLog!$D:$D,'SEA B'!$A9,GameLog!$C:$C,"SEA")</f>
        <v>0</v>
      </c>
      <c r="R9">
        <f>SUMIFS(GameLog!U:U,GameLog!$D:$D,'SEA B'!$A9,GameLog!$C:$C,"SEA")</f>
        <v>0</v>
      </c>
      <c r="S9">
        <f>SUMIFS(GameLog!V:V,GameLog!$D:$D,'SEA B'!$A9,GameLog!$C:$C,"SEA")</f>
        <v>0</v>
      </c>
      <c r="T9">
        <v>2</v>
      </c>
      <c r="U9">
        <v>2</v>
      </c>
      <c r="V9" s="8">
        <f t="shared" si="3"/>
        <v>0.27272727272727271</v>
      </c>
      <c r="W9" s="8">
        <f t="shared" si="0"/>
        <v>0.38461538461538464</v>
      </c>
      <c r="X9" s="8">
        <f t="shared" si="1"/>
        <v>0.45454545454545453</v>
      </c>
      <c r="Y9" s="8">
        <f t="shared" si="4"/>
        <v>0.83916083916083917</v>
      </c>
      <c r="Z9">
        <f t="shared" si="5"/>
        <v>5</v>
      </c>
      <c r="AD9" s="14"/>
      <c r="AF9" s="14"/>
    </row>
    <row r="10" spans="1:32">
      <c r="A10" t="s">
        <v>2823</v>
      </c>
      <c r="B10" cm="1">
        <f t="array" ref="B10">IF(COUNTIFS(GameLog!D:D,'SEA B'!A10,GameLog!C:C,"SEA")=0,0,COUNTA(_xlfn.UNIQUE(_xlfn._xlws.FILTER(GameLog!A$2:A$1000, (GameLog!C$2:C$1000="SEA") * (GameLog!D$2:D$1000=A10)))))</f>
        <v>3</v>
      </c>
      <c r="C10">
        <f t="shared" si="2"/>
        <v>13</v>
      </c>
      <c r="D10">
        <f>SUMIFS(GameLog!G:G,GameLog!$D:$D,'SEA B'!$A10,GameLog!$C:$C,"SEA")</f>
        <v>9</v>
      </c>
      <c r="E10">
        <f>SUMIFS(GameLog!H:H,GameLog!$D:$D,'SEA B'!$A10,GameLog!$C:$C,"SEA")</f>
        <v>2</v>
      </c>
      <c r="F10">
        <f>SUMIFS(GameLog!I:I,GameLog!$D:$D,'SEA B'!$A10,GameLog!$C:$C,"SEA")</f>
        <v>3</v>
      </c>
      <c r="G10">
        <f>SUMIFS(GameLog!J:J,GameLog!$D:$D,'SEA B'!$A10,GameLog!$C:$C,"SEA")</f>
        <v>1</v>
      </c>
      <c r="H10">
        <f>SUMIFS(GameLog!K:K,GameLog!$D:$D,'SEA B'!$A10,GameLog!$C:$C,"SEA")</f>
        <v>0</v>
      </c>
      <c r="I10">
        <f>SUMIFS(GameLog!L:L,GameLog!$D:$D,'SEA B'!$A10,GameLog!$C:$C,"SEA")</f>
        <v>1</v>
      </c>
      <c r="J10">
        <f>SUMIFS(GameLog!M:M,GameLog!$D:$D,'SEA B'!$A10,GameLog!$C:$C,"SEA")</f>
        <v>5</v>
      </c>
      <c r="K10">
        <f>SUMIFS(GameLog!N:N,GameLog!$D:$D,'SEA B'!$A10,GameLog!$C:$C,"SEA")</f>
        <v>0</v>
      </c>
      <c r="L10">
        <f>SUMIFS(GameLog!O:O,GameLog!$D:$D,'SEA B'!$A10,GameLog!$C:$C,"SEA")</f>
        <v>0</v>
      </c>
      <c r="M10">
        <f>SUMIFS(GameLog!P:P,GameLog!$D:$D,'SEA B'!$A10,GameLog!$C:$C,"SEA")</f>
        <v>4</v>
      </c>
      <c r="N10">
        <f>SUMIFS(GameLog!Q:Q,GameLog!$D:$D,'SEA B'!$A10,GameLog!$C:$C,"SEA")</f>
        <v>1</v>
      </c>
      <c r="O10">
        <f>SUMIFS(GameLog!R:R,GameLog!$D:$D,'SEA B'!$A10,GameLog!$C:$C,"SEA")</f>
        <v>0</v>
      </c>
      <c r="P10">
        <f>SUMIFS(GameLog!S:S,GameLog!$D:$D,'SEA B'!$A10,GameLog!$C:$C,"SEA")</f>
        <v>0</v>
      </c>
      <c r="Q10">
        <f>SUMIFS(GameLog!T:T,GameLog!$D:$D,'SEA B'!$A10,GameLog!$C:$C,"SEA")</f>
        <v>0</v>
      </c>
      <c r="R10">
        <f>SUMIFS(GameLog!U:U,GameLog!$D:$D,'SEA B'!$A10,GameLog!$C:$C,"SEA")</f>
        <v>0</v>
      </c>
      <c r="S10">
        <f>SUMIFS(GameLog!V:V,GameLog!$D:$D,'SEA B'!$A10,GameLog!$C:$C,"SEA")</f>
        <v>0</v>
      </c>
      <c r="T10">
        <v>3</v>
      </c>
      <c r="U10">
        <v>3</v>
      </c>
      <c r="V10" s="8">
        <f t="shared" si="3"/>
        <v>0.33333333333333331</v>
      </c>
      <c r="W10" s="8">
        <f t="shared" si="0"/>
        <v>0.53846153846153844</v>
      </c>
      <c r="X10" s="8">
        <f t="shared" si="1"/>
        <v>0.77777777777777779</v>
      </c>
      <c r="Y10" s="8">
        <f t="shared" si="4"/>
        <v>1.3162393162393162</v>
      </c>
      <c r="Z10">
        <f t="shared" si="5"/>
        <v>7</v>
      </c>
      <c r="AD10" s="13"/>
      <c r="AF10" s="13"/>
    </row>
    <row r="11" spans="1:32">
      <c r="A11" t="s">
        <v>2709</v>
      </c>
      <c r="B11" cm="1">
        <f t="array" ref="B11">IF(COUNTIFS(GameLog!D:D,'SEA B'!A11,GameLog!C:C,"SEA")=0,0,COUNTA(_xlfn.UNIQUE(_xlfn._xlws.FILTER(GameLog!A$2:A$1000, (GameLog!C$2:C$1000="SEA") * (GameLog!D$2:D$1000=A11)))))</f>
        <v>2</v>
      </c>
      <c r="C11">
        <f t="shared" si="2"/>
        <v>5</v>
      </c>
      <c r="D11">
        <f>SUMIFS(GameLog!G:G,GameLog!$D:$D,'SEA B'!$A11,GameLog!$C:$C,"SEA")</f>
        <v>5</v>
      </c>
      <c r="E11">
        <f>SUMIFS(GameLog!H:H,GameLog!$D:$D,'SEA B'!$A11,GameLog!$C:$C,"SEA")</f>
        <v>0</v>
      </c>
      <c r="F11">
        <f>SUMIFS(GameLog!I:I,GameLog!$D:$D,'SEA B'!$A11,GameLog!$C:$C,"SEA")</f>
        <v>2</v>
      </c>
      <c r="G11">
        <f>SUMIFS(GameLog!J:J,GameLog!$D:$D,'SEA B'!$A11,GameLog!$C:$C,"SEA")</f>
        <v>1</v>
      </c>
      <c r="H11">
        <f>SUMIFS(GameLog!K:K,GameLog!$D:$D,'SEA B'!$A11,GameLog!$C:$C,"SEA")</f>
        <v>0</v>
      </c>
      <c r="I11">
        <f>SUMIFS(GameLog!L:L,GameLog!$D:$D,'SEA B'!$A11,GameLog!$C:$C,"SEA")</f>
        <v>0</v>
      </c>
      <c r="J11">
        <f>SUMIFS(GameLog!M:M,GameLog!$D:$D,'SEA B'!$A11,GameLog!$C:$C,"SEA")</f>
        <v>2</v>
      </c>
      <c r="K11">
        <f>SUMIFS(GameLog!N:N,GameLog!$D:$D,'SEA B'!$A11,GameLog!$C:$C,"SEA")</f>
        <v>0</v>
      </c>
      <c r="L11">
        <f>SUMIFS(GameLog!O:O,GameLog!$D:$D,'SEA B'!$A11,GameLog!$C:$C,"SEA")</f>
        <v>0</v>
      </c>
      <c r="M11">
        <f>SUMIFS(GameLog!P:P,GameLog!$D:$D,'SEA B'!$A11,GameLog!$C:$C,"SEA")</f>
        <v>0</v>
      </c>
      <c r="N11">
        <f>SUMIFS(GameLog!Q:Q,GameLog!$D:$D,'SEA B'!$A11,GameLog!$C:$C,"SEA")</f>
        <v>2</v>
      </c>
      <c r="O11">
        <f>SUMIFS(GameLog!R:R,GameLog!$D:$D,'SEA B'!$A11,GameLog!$C:$C,"SEA")</f>
        <v>0</v>
      </c>
      <c r="P11">
        <f>SUMIFS(GameLog!S:S,GameLog!$D:$D,'SEA B'!$A11,GameLog!$C:$C,"SEA")</f>
        <v>0</v>
      </c>
      <c r="Q11">
        <f>SUMIFS(GameLog!T:T,GameLog!$D:$D,'SEA B'!$A11,GameLog!$C:$C,"SEA")</f>
        <v>0</v>
      </c>
      <c r="R11">
        <f>SUMIFS(GameLog!U:U,GameLog!$D:$D,'SEA B'!$A11,GameLog!$C:$C,"SEA")</f>
        <v>0</v>
      </c>
      <c r="S11">
        <f>SUMIFS(GameLog!V:V,GameLog!$D:$D,'SEA B'!$A11,GameLog!$C:$C,"SEA")</f>
        <v>0</v>
      </c>
      <c r="T11">
        <v>1</v>
      </c>
      <c r="U11">
        <v>1</v>
      </c>
      <c r="V11" s="8">
        <f t="shared" si="3"/>
        <v>0.4</v>
      </c>
      <c r="W11" s="8">
        <f t="shared" si="0"/>
        <v>0.4</v>
      </c>
      <c r="X11" s="8">
        <f t="shared" si="1"/>
        <v>0.6</v>
      </c>
      <c r="Y11" s="8">
        <f t="shared" si="4"/>
        <v>1</v>
      </c>
      <c r="Z11">
        <f t="shared" si="5"/>
        <v>3</v>
      </c>
      <c r="AD11" s="14"/>
      <c r="AF11" s="14"/>
    </row>
    <row r="12" spans="1:32">
      <c r="A12" t="s">
        <v>2824</v>
      </c>
      <c r="B12" cm="1">
        <f t="array" ref="B12">IF(COUNTIFS(GameLog!D:D,'SEA B'!A12,GameLog!C:C,"SEA")=0,0,COUNTA(_xlfn.UNIQUE(_xlfn._xlws.FILTER(GameLog!A$2:A$1000, (GameLog!C$2:C$1000="SEA") * (GameLog!D$2:D$1000=A12)))))</f>
        <v>3</v>
      </c>
      <c r="C12">
        <f t="shared" si="2"/>
        <v>9</v>
      </c>
      <c r="D12">
        <f>SUMIFS(GameLog!G:G,GameLog!$D:$D,'SEA B'!$A12,GameLog!$C:$C,"SEA")</f>
        <v>6</v>
      </c>
      <c r="E12">
        <f>SUMIFS(GameLog!H:H,GameLog!$D:$D,'SEA B'!$A12,GameLog!$C:$C,"SEA")</f>
        <v>1</v>
      </c>
      <c r="F12">
        <f>SUMIFS(GameLog!I:I,GameLog!$D:$D,'SEA B'!$A12,GameLog!$C:$C,"SEA")</f>
        <v>2</v>
      </c>
      <c r="G12">
        <f>SUMIFS(GameLog!J:J,GameLog!$D:$D,'SEA B'!$A12,GameLog!$C:$C,"SEA")</f>
        <v>1</v>
      </c>
      <c r="H12">
        <f>SUMIFS(GameLog!K:K,GameLog!$D:$D,'SEA B'!$A12,GameLog!$C:$C,"SEA")</f>
        <v>0</v>
      </c>
      <c r="I12">
        <f>SUMIFS(GameLog!L:L,GameLog!$D:$D,'SEA B'!$A12,GameLog!$C:$C,"SEA")</f>
        <v>0</v>
      </c>
      <c r="J12">
        <f>SUMIFS(GameLog!M:M,GameLog!$D:$D,'SEA B'!$A12,GameLog!$C:$C,"SEA")</f>
        <v>1</v>
      </c>
      <c r="K12">
        <f>SUMIFS(GameLog!N:N,GameLog!$D:$D,'SEA B'!$A12,GameLog!$C:$C,"SEA")</f>
        <v>0</v>
      </c>
      <c r="L12">
        <f>SUMIFS(GameLog!O:O,GameLog!$D:$D,'SEA B'!$A12,GameLog!$C:$C,"SEA")</f>
        <v>0</v>
      </c>
      <c r="M12">
        <f>SUMIFS(GameLog!P:P,GameLog!$D:$D,'SEA B'!$A12,GameLog!$C:$C,"SEA")</f>
        <v>3</v>
      </c>
      <c r="N12">
        <f>SUMIFS(GameLog!Q:Q,GameLog!$D:$D,'SEA B'!$A12,GameLog!$C:$C,"SEA")</f>
        <v>0</v>
      </c>
      <c r="O12">
        <f>SUMIFS(GameLog!R:R,GameLog!$D:$D,'SEA B'!$A12,GameLog!$C:$C,"SEA")</f>
        <v>0</v>
      </c>
      <c r="P12">
        <f>SUMIFS(GameLog!S:S,GameLog!$D:$D,'SEA B'!$A12,GameLog!$C:$C,"SEA")</f>
        <v>0</v>
      </c>
      <c r="Q12">
        <f>SUMIFS(GameLog!T:T,GameLog!$D:$D,'SEA B'!$A12,GameLog!$C:$C,"SEA")</f>
        <v>0</v>
      </c>
      <c r="R12">
        <f>SUMIFS(GameLog!U:U,GameLog!$D:$D,'SEA B'!$A12,GameLog!$C:$C,"SEA")</f>
        <v>0</v>
      </c>
      <c r="S12">
        <f>SUMIFS(GameLog!V:V,GameLog!$D:$D,'SEA B'!$A12,GameLog!$C:$C,"SEA")</f>
        <v>0</v>
      </c>
      <c r="T12">
        <v>1</v>
      </c>
      <c r="U12">
        <v>1</v>
      </c>
      <c r="V12" s="8">
        <f t="shared" si="3"/>
        <v>0.33333333333333331</v>
      </c>
      <c r="W12" s="8">
        <f t="shared" si="0"/>
        <v>0.55555555555555558</v>
      </c>
      <c r="X12" s="8">
        <f t="shared" si="1"/>
        <v>0.5</v>
      </c>
      <c r="Y12" s="8">
        <f t="shared" si="4"/>
        <v>1.0555555555555556</v>
      </c>
      <c r="Z12">
        <f t="shared" si="5"/>
        <v>3</v>
      </c>
      <c r="AD12" s="14"/>
      <c r="AF12" s="14"/>
    </row>
    <row r="13" spans="1:32">
      <c r="A13" t="s">
        <v>2825</v>
      </c>
      <c r="B13" cm="1">
        <f t="array" ref="B13">IF(COUNTIFS(GameLog!D:D,'SEA B'!A13,GameLog!C:C,"SEA")=0,0,COUNTA(_xlfn.UNIQUE(_xlfn._xlws.FILTER(GameLog!A$2:A$1000, (GameLog!C$2:C$1000="SEA") * (GameLog!D$2:D$1000=A13)))))</f>
        <v>1</v>
      </c>
      <c r="C13">
        <f t="shared" si="2"/>
        <v>1</v>
      </c>
      <c r="D13">
        <f>SUMIFS(GameLog!G:G,GameLog!$D:$D,'SEA B'!$A13,GameLog!$C:$C,"SEA")</f>
        <v>1</v>
      </c>
      <c r="E13">
        <f>SUMIFS(GameLog!H:H,GameLog!$D:$D,'SEA B'!$A13,GameLog!$C:$C,"SEA")</f>
        <v>0</v>
      </c>
      <c r="F13">
        <f>SUMIFS(GameLog!I:I,GameLog!$D:$D,'SEA B'!$A13,GameLog!$C:$C,"SEA")</f>
        <v>0</v>
      </c>
      <c r="G13">
        <f>SUMIFS(GameLog!J:J,GameLog!$D:$D,'SEA B'!$A13,GameLog!$C:$C,"SEA")</f>
        <v>0</v>
      </c>
      <c r="H13">
        <f>SUMIFS(GameLog!K:K,GameLog!$D:$D,'SEA B'!$A13,GameLog!$C:$C,"SEA")</f>
        <v>0</v>
      </c>
      <c r="I13">
        <f>SUMIFS(GameLog!L:L,GameLog!$D:$D,'SEA B'!$A13,GameLog!$C:$C,"SEA")</f>
        <v>0</v>
      </c>
      <c r="J13">
        <f>SUMIFS(GameLog!M:M,GameLog!$D:$D,'SEA B'!$A13,GameLog!$C:$C,"SEA")</f>
        <v>0</v>
      </c>
      <c r="K13">
        <f>SUMIFS(GameLog!N:N,GameLog!$D:$D,'SEA B'!$A13,GameLog!$C:$C,"SEA")</f>
        <v>0</v>
      </c>
      <c r="L13">
        <f>SUMIFS(GameLog!O:O,GameLog!$D:$D,'SEA B'!$A13,GameLog!$C:$C,"SEA")</f>
        <v>0</v>
      </c>
      <c r="M13">
        <f>SUMIFS(GameLog!P:P,GameLog!$D:$D,'SEA B'!$A13,GameLog!$C:$C,"SEA")</f>
        <v>0</v>
      </c>
      <c r="N13">
        <f>SUMIFS(GameLog!Q:Q,GameLog!$D:$D,'SEA B'!$A13,GameLog!$C:$C,"SEA")</f>
        <v>1</v>
      </c>
      <c r="O13">
        <f>SUMIFS(GameLog!R:R,GameLog!$D:$D,'SEA B'!$A13,GameLog!$C:$C,"SEA")</f>
        <v>0</v>
      </c>
      <c r="P13">
        <f>SUMIFS(GameLog!S:S,GameLog!$D:$D,'SEA B'!$A13,GameLog!$C:$C,"SEA")</f>
        <v>0</v>
      </c>
      <c r="Q13">
        <f>SUMIFS(GameLog!T:T,GameLog!$D:$D,'SEA B'!$A13,GameLog!$C:$C,"SEA")</f>
        <v>0</v>
      </c>
      <c r="R13">
        <f>SUMIFS(GameLog!U:U,GameLog!$D:$D,'SEA B'!$A13,GameLog!$C:$C,"SEA")</f>
        <v>0</v>
      </c>
      <c r="S13">
        <f>SUMIFS(GameLog!V:V,GameLog!$D:$D,'SEA B'!$A13,GameLog!$C:$C,"SEA")</f>
        <v>0</v>
      </c>
      <c r="T13">
        <v>0</v>
      </c>
      <c r="U13">
        <v>0</v>
      </c>
      <c r="V13" s="8">
        <f t="shared" si="3"/>
        <v>0</v>
      </c>
      <c r="W13" s="8">
        <f t="shared" si="0"/>
        <v>0</v>
      </c>
      <c r="X13" s="8">
        <f t="shared" si="1"/>
        <v>0</v>
      </c>
      <c r="Y13" s="8">
        <f t="shared" si="4"/>
        <v>0</v>
      </c>
      <c r="Z13">
        <f t="shared" si="5"/>
        <v>0</v>
      </c>
      <c r="AD13" s="14"/>
      <c r="AF13" s="14"/>
    </row>
    <row r="14" spans="1:32">
      <c r="A14" t="s">
        <v>2826</v>
      </c>
      <c r="B14" cm="1">
        <f t="array" ref="B14">IF(COUNTIFS(GameLog!D:D,'SEA B'!A14,GameLog!C:C,"SEA")=0,0,COUNTA(_xlfn.UNIQUE(_xlfn._xlws.FILTER(GameLog!A$2:A$1000, (GameLog!C$2:C$1000="SEA") * (GameLog!D$2:D$1000=A14)))))</f>
        <v>2</v>
      </c>
      <c r="C14">
        <f t="shared" si="2"/>
        <v>5</v>
      </c>
      <c r="D14">
        <f>SUMIFS(GameLog!G:G,GameLog!$D:$D,'SEA B'!$A14,GameLog!$C:$C,"SEA")</f>
        <v>5</v>
      </c>
      <c r="E14">
        <f>SUMIFS(GameLog!H:H,GameLog!$D:$D,'SEA B'!$A14,GameLog!$C:$C,"SEA")</f>
        <v>1</v>
      </c>
      <c r="F14">
        <f>SUMIFS(GameLog!I:I,GameLog!$D:$D,'SEA B'!$A14,GameLog!$C:$C,"SEA")</f>
        <v>2</v>
      </c>
      <c r="G14">
        <f>SUMIFS(GameLog!J:J,GameLog!$D:$D,'SEA B'!$A14,GameLog!$C:$C,"SEA")</f>
        <v>1</v>
      </c>
      <c r="H14">
        <f>SUMIFS(GameLog!K:K,GameLog!$D:$D,'SEA B'!$A14,GameLog!$C:$C,"SEA")</f>
        <v>0</v>
      </c>
      <c r="I14">
        <f>SUMIFS(GameLog!L:L,GameLog!$D:$D,'SEA B'!$A14,GameLog!$C:$C,"SEA")</f>
        <v>0</v>
      </c>
      <c r="J14">
        <f>SUMIFS(GameLog!M:M,GameLog!$D:$D,'SEA B'!$A14,GameLog!$C:$C,"SEA")</f>
        <v>2</v>
      </c>
      <c r="K14">
        <f>SUMIFS(GameLog!N:N,GameLog!$D:$D,'SEA B'!$A14,GameLog!$C:$C,"SEA")</f>
        <v>0</v>
      </c>
      <c r="L14">
        <f>SUMIFS(GameLog!O:O,GameLog!$D:$D,'SEA B'!$A14,GameLog!$C:$C,"SEA")</f>
        <v>0</v>
      </c>
      <c r="M14">
        <f>SUMIFS(GameLog!P:P,GameLog!$D:$D,'SEA B'!$A14,GameLog!$C:$C,"SEA")</f>
        <v>0</v>
      </c>
      <c r="N14">
        <f>SUMIFS(GameLog!Q:Q,GameLog!$D:$D,'SEA B'!$A14,GameLog!$C:$C,"SEA")</f>
        <v>1</v>
      </c>
      <c r="O14">
        <f>SUMIFS(GameLog!R:R,GameLog!$D:$D,'SEA B'!$A14,GameLog!$C:$C,"SEA")</f>
        <v>1</v>
      </c>
      <c r="P14">
        <f>SUMIFS(GameLog!S:S,GameLog!$D:$D,'SEA B'!$A14,GameLog!$C:$C,"SEA")</f>
        <v>0</v>
      </c>
      <c r="Q14">
        <f>SUMIFS(GameLog!T:T,GameLog!$D:$D,'SEA B'!$A14,GameLog!$C:$C,"SEA")</f>
        <v>0</v>
      </c>
      <c r="R14">
        <f>SUMIFS(GameLog!U:U,GameLog!$D:$D,'SEA B'!$A14,GameLog!$C:$C,"SEA")</f>
        <v>0</v>
      </c>
      <c r="S14">
        <f>SUMIFS(GameLog!V:V,GameLog!$D:$D,'SEA B'!$A14,GameLog!$C:$C,"SEA")</f>
        <v>0</v>
      </c>
      <c r="T14">
        <v>1</v>
      </c>
      <c r="U14">
        <v>1</v>
      </c>
      <c r="V14" s="8">
        <f t="shared" si="3"/>
        <v>0.4</v>
      </c>
      <c r="W14" s="8">
        <f t="shared" si="0"/>
        <v>0.4</v>
      </c>
      <c r="X14" s="8">
        <f t="shared" si="1"/>
        <v>0.6</v>
      </c>
      <c r="Y14" s="8">
        <f t="shared" si="4"/>
        <v>1</v>
      </c>
      <c r="Z14">
        <f t="shared" si="5"/>
        <v>3</v>
      </c>
      <c r="AD14" s="14"/>
      <c r="AF14" s="14"/>
    </row>
    <row r="15" spans="1:32">
      <c r="A15" t="s">
        <v>2827</v>
      </c>
      <c r="B15" cm="1">
        <f t="array" ref="B15">IF(COUNTIFS(GameLog!D:D,'SEA B'!A15,GameLog!C:C,"SEA")=0,0,COUNTA(_xlfn.UNIQUE(_xlfn._xlws.FILTER(GameLog!A$2:A$1000, (GameLog!C$2:C$1000="SEA") * (GameLog!D$2:D$1000=A15)))))</f>
        <v>0</v>
      </c>
      <c r="C15">
        <f t="shared" si="2"/>
        <v>0</v>
      </c>
      <c r="D15">
        <f>SUMIFS(GameLog!G:G,GameLog!$D:$D,'SEA B'!$A15,GameLog!$C:$C,"SEA")</f>
        <v>0</v>
      </c>
      <c r="E15">
        <f>SUMIFS(GameLog!H:H,GameLog!$D:$D,'SEA B'!$A15,GameLog!$C:$C,"SEA")</f>
        <v>0</v>
      </c>
      <c r="F15">
        <f>SUMIFS(GameLog!I:I,GameLog!$D:$D,'SEA B'!$A15,GameLog!$C:$C,"SEA")</f>
        <v>0</v>
      </c>
      <c r="G15">
        <f>SUMIFS(GameLog!J:J,GameLog!$D:$D,'SEA B'!$A15,GameLog!$C:$C,"SEA")</f>
        <v>0</v>
      </c>
      <c r="H15">
        <f>SUMIFS(GameLog!K:K,GameLog!$D:$D,'SEA B'!$A15,GameLog!$C:$C,"SEA")</f>
        <v>0</v>
      </c>
      <c r="I15">
        <f>SUMIFS(GameLog!L:L,GameLog!$D:$D,'SEA B'!$A15,GameLog!$C:$C,"SEA")</f>
        <v>0</v>
      </c>
      <c r="J15">
        <f>SUMIFS(GameLog!M:M,GameLog!$D:$D,'SEA B'!$A15,GameLog!$C:$C,"SEA")</f>
        <v>0</v>
      </c>
      <c r="K15">
        <f>SUMIFS(GameLog!N:N,GameLog!$D:$D,'SEA B'!$A15,GameLog!$C:$C,"SEA")</f>
        <v>0</v>
      </c>
      <c r="L15">
        <f>SUMIFS(GameLog!O:O,GameLog!$D:$D,'SEA B'!$A15,GameLog!$C:$C,"SEA")</f>
        <v>0</v>
      </c>
      <c r="M15">
        <f>SUMIFS(GameLog!P:P,GameLog!$D:$D,'SEA B'!$A15,GameLog!$C:$C,"SEA")</f>
        <v>0</v>
      </c>
      <c r="N15">
        <f>SUMIFS(GameLog!Q:Q,GameLog!$D:$D,'SEA B'!$A15,GameLog!$C:$C,"SEA")</f>
        <v>0</v>
      </c>
      <c r="O15">
        <f>SUMIFS(GameLog!R:R,GameLog!$D:$D,'SEA B'!$A15,GameLog!$C:$C,"SEA")</f>
        <v>0</v>
      </c>
      <c r="P15">
        <f>SUMIFS(GameLog!S:S,GameLog!$D:$D,'SEA B'!$A15,GameLog!$C:$C,"SEA")</f>
        <v>0</v>
      </c>
      <c r="Q15">
        <f>SUMIFS(GameLog!T:T,GameLog!$D:$D,'SEA B'!$A15,GameLog!$C:$C,"SEA")</f>
        <v>0</v>
      </c>
      <c r="R15">
        <f>SUMIFS(GameLog!U:U,GameLog!$D:$D,'SEA B'!$A15,GameLog!$C:$C,"SEA")</f>
        <v>0</v>
      </c>
      <c r="S15">
        <f>SUMIFS(GameLog!V:V,GameLog!$D:$D,'SEA B'!$A15,GameLog!$C:$C,"SEA")</f>
        <v>0</v>
      </c>
      <c r="T15">
        <v>0</v>
      </c>
      <c r="U15">
        <v>0</v>
      </c>
      <c r="V15" s="8">
        <f t="shared" si="3"/>
        <v>0</v>
      </c>
      <c r="W15" s="8">
        <f t="shared" si="0"/>
        <v>0</v>
      </c>
      <c r="X15" s="8">
        <f t="shared" si="1"/>
        <v>0</v>
      </c>
      <c r="Y15" s="8">
        <f t="shared" si="4"/>
        <v>0</v>
      </c>
      <c r="Z15">
        <f t="shared" si="5"/>
        <v>0</v>
      </c>
      <c r="AD15" s="14"/>
      <c r="AF15" s="14"/>
    </row>
    <row r="16" spans="1:32">
      <c r="A16" t="s">
        <v>2828</v>
      </c>
      <c r="B16" cm="1">
        <f t="array" ref="B16">IF(COUNTIFS(GameLog!D:D,'SEA B'!A16,GameLog!C:C,"SEA")=0,0,COUNTA(_xlfn.UNIQUE(_xlfn._xlws.FILTER(GameLog!A$2:A$1000, (GameLog!C$2:C$1000="SEA") * (GameLog!D$2:D$1000=A16)))))</f>
        <v>1</v>
      </c>
      <c r="C16">
        <f t="shared" si="2"/>
        <v>1</v>
      </c>
      <c r="D16">
        <f>SUMIFS(GameLog!G:G,GameLog!$D:$D,'SEA B'!$A16,GameLog!$C:$C,"SEA")</f>
        <v>1</v>
      </c>
      <c r="E16">
        <f>SUMIFS(GameLog!H:H,GameLog!$D:$D,'SEA B'!$A16,GameLog!$C:$C,"SEA")</f>
        <v>0</v>
      </c>
      <c r="F16">
        <f>SUMIFS(GameLog!I:I,GameLog!$D:$D,'SEA B'!$A16,GameLog!$C:$C,"SEA")</f>
        <v>0</v>
      </c>
      <c r="G16">
        <f>SUMIFS(GameLog!J:J,GameLog!$D:$D,'SEA B'!$A16,GameLog!$C:$C,"SEA")</f>
        <v>0</v>
      </c>
      <c r="H16">
        <f>SUMIFS(GameLog!K:K,GameLog!$D:$D,'SEA B'!$A16,GameLog!$C:$C,"SEA")</f>
        <v>0</v>
      </c>
      <c r="I16">
        <f>SUMIFS(GameLog!L:L,GameLog!$D:$D,'SEA B'!$A16,GameLog!$C:$C,"SEA")</f>
        <v>0</v>
      </c>
      <c r="J16">
        <f>SUMIFS(GameLog!M:M,GameLog!$D:$D,'SEA B'!$A16,GameLog!$C:$C,"SEA")</f>
        <v>0</v>
      </c>
      <c r="K16">
        <f>SUMIFS(GameLog!N:N,GameLog!$D:$D,'SEA B'!$A16,GameLog!$C:$C,"SEA")</f>
        <v>0</v>
      </c>
      <c r="L16">
        <f>SUMIFS(GameLog!O:O,GameLog!$D:$D,'SEA B'!$A16,GameLog!$C:$C,"SEA")</f>
        <v>0</v>
      </c>
      <c r="M16">
        <f>SUMIFS(GameLog!P:P,GameLog!$D:$D,'SEA B'!$A16,GameLog!$C:$C,"SEA")</f>
        <v>0</v>
      </c>
      <c r="N16">
        <f>SUMIFS(GameLog!Q:Q,GameLog!$D:$D,'SEA B'!$A16,GameLog!$C:$C,"SEA")</f>
        <v>0</v>
      </c>
      <c r="O16">
        <f>SUMIFS(GameLog!R:R,GameLog!$D:$D,'SEA B'!$A16,GameLog!$C:$C,"SEA")</f>
        <v>0</v>
      </c>
      <c r="P16">
        <f>SUMIFS(GameLog!S:S,GameLog!$D:$D,'SEA B'!$A16,GameLog!$C:$C,"SEA")</f>
        <v>0</v>
      </c>
      <c r="Q16">
        <f>SUMIFS(GameLog!T:T,GameLog!$D:$D,'SEA B'!$A16,GameLog!$C:$C,"SEA")</f>
        <v>0</v>
      </c>
      <c r="R16">
        <f>SUMIFS(GameLog!U:U,GameLog!$D:$D,'SEA B'!$A16,GameLog!$C:$C,"SEA")</f>
        <v>0</v>
      </c>
      <c r="S16">
        <f>SUMIFS(GameLog!V:V,GameLog!$D:$D,'SEA B'!$A16,GameLog!$C:$C,"SEA")</f>
        <v>0</v>
      </c>
      <c r="T16">
        <v>0</v>
      </c>
      <c r="U16">
        <v>0</v>
      </c>
      <c r="V16" s="8">
        <f t="shared" si="3"/>
        <v>0</v>
      </c>
      <c r="W16" s="8">
        <f t="shared" si="0"/>
        <v>0</v>
      </c>
      <c r="X16" s="8">
        <f t="shared" si="1"/>
        <v>0</v>
      </c>
      <c r="Y16" s="8">
        <f t="shared" si="4"/>
        <v>0</v>
      </c>
      <c r="Z16">
        <f t="shared" si="5"/>
        <v>0</v>
      </c>
      <c r="AD16" s="14"/>
      <c r="AF16" s="14"/>
    </row>
    <row r="17" spans="1:32">
      <c r="A17" t="s">
        <v>2829</v>
      </c>
      <c r="B17" cm="1">
        <f t="array" ref="B17">IF(COUNTIFS(GameLog!D:D,'SEA B'!A17,GameLog!C:C,"SEA")=0,0,COUNTA(_xlfn.UNIQUE(_xlfn._xlws.FILTER(GameLog!A$2:A$1000, (GameLog!C$2:C$1000="SEA") * (GameLog!D$2:D$1000=A17)))))</f>
        <v>0</v>
      </c>
      <c r="C17">
        <f t="shared" si="2"/>
        <v>0</v>
      </c>
      <c r="D17">
        <f>SUMIFS(GameLog!G:G,GameLog!$D:$D,'SEA B'!$A17,GameLog!$C:$C,"SEA")</f>
        <v>0</v>
      </c>
      <c r="E17">
        <f>SUMIFS(GameLog!H:H,GameLog!$D:$D,'SEA B'!$A17,GameLog!$C:$C,"SEA")</f>
        <v>0</v>
      </c>
      <c r="F17">
        <f>SUMIFS(GameLog!I:I,GameLog!$D:$D,'SEA B'!$A17,GameLog!$C:$C,"SEA")</f>
        <v>0</v>
      </c>
      <c r="G17">
        <f>SUMIFS(GameLog!J:J,GameLog!$D:$D,'SEA B'!$A17,GameLog!$C:$C,"SEA")</f>
        <v>0</v>
      </c>
      <c r="H17">
        <f>SUMIFS(GameLog!K:K,GameLog!$D:$D,'SEA B'!$A17,GameLog!$C:$C,"SEA")</f>
        <v>0</v>
      </c>
      <c r="I17">
        <f>SUMIFS(GameLog!L:L,GameLog!$D:$D,'SEA B'!$A17,GameLog!$C:$C,"SEA")</f>
        <v>0</v>
      </c>
      <c r="J17">
        <f>SUMIFS(GameLog!M:M,GameLog!$D:$D,'SEA B'!$A17,GameLog!$C:$C,"SEA")</f>
        <v>0</v>
      </c>
      <c r="K17">
        <f>SUMIFS(GameLog!N:N,GameLog!$D:$D,'SEA B'!$A17,GameLog!$C:$C,"SEA")</f>
        <v>0</v>
      </c>
      <c r="L17">
        <f>SUMIFS(GameLog!O:O,GameLog!$D:$D,'SEA B'!$A17,GameLog!$C:$C,"SEA")</f>
        <v>0</v>
      </c>
      <c r="M17">
        <f>SUMIFS(GameLog!P:P,GameLog!$D:$D,'SEA B'!$A17,GameLog!$C:$C,"SEA")</f>
        <v>0</v>
      </c>
      <c r="N17">
        <f>SUMIFS(GameLog!Q:Q,GameLog!$D:$D,'SEA B'!$A17,GameLog!$C:$C,"SEA")</f>
        <v>0</v>
      </c>
      <c r="O17">
        <f>SUMIFS(GameLog!R:R,GameLog!$D:$D,'SEA B'!$A17,GameLog!$C:$C,"SEA")</f>
        <v>0</v>
      </c>
      <c r="P17">
        <f>SUMIFS(GameLog!S:S,GameLog!$D:$D,'SEA B'!$A17,GameLog!$C:$C,"SEA")</f>
        <v>0</v>
      </c>
      <c r="Q17">
        <f>SUMIFS(GameLog!T:T,GameLog!$D:$D,'SEA B'!$A17,GameLog!$C:$C,"SEA")</f>
        <v>0</v>
      </c>
      <c r="R17">
        <f>SUMIFS(GameLog!U:U,GameLog!$D:$D,'SEA B'!$A17,GameLog!$C:$C,"SEA")</f>
        <v>0</v>
      </c>
      <c r="S17">
        <f>SUMIFS(GameLog!V:V,GameLog!$D:$D,'SEA B'!$A17,GameLog!$C:$C,"SEA")</f>
        <v>0</v>
      </c>
      <c r="T17">
        <v>0</v>
      </c>
      <c r="U17">
        <v>0</v>
      </c>
      <c r="V17" s="8">
        <f t="shared" si="3"/>
        <v>0</v>
      </c>
      <c r="W17" s="8">
        <f t="shared" si="0"/>
        <v>0</v>
      </c>
      <c r="X17" s="8">
        <f t="shared" si="1"/>
        <v>0</v>
      </c>
      <c r="Y17" s="8">
        <f t="shared" si="4"/>
        <v>0</v>
      </c>
      <c r="Z17">
        <f t="shared" si="5"/>
        <v>0</v>
      </c>
      <c r="AD17" s="14"/>
      <c r="AF17" s="14"/>
    </row>
    <row r="18" spans="1:32">
      <c r="A18" t="s">
        <v>2830</v>
      </c>
      <c r="B18" cm="1">
        <f t="array" ref="B18">IF(COUNTIFS(GameLog!D:D,'SEA B'!A18,GameLog!C:C,"SEA")=0,0,COUNTA(_xlfn.UNIQUE(_xlfn._xlws.FILTER(GameLog!A$2:A$1000, (GameLog!C$2:C$1000="SEA") * (GameLog!D$2:D$1000=A18)))))</f>
        <v>0</v>
      </c>
      <c r="C18">
        <f t="shared" si="2"/>
        <v>0</v>
      </c>
      <c r="D18">
        <f>SUMIFS(GameLog!G:G,GameLog!$D:$D,'SEA B'!$A18,GameLog!$C:$C,"SEA")</f>
        <v>0</v>
      </c>
      <c r="E18">
        <f>SUMIFS(GameLog!H:H,GameLog!$D:$D,'SEA B'!$A18,GameLog!$C:$C,"SEA")</f>
        <v>0</v>
      </c>
      <c r="F18">
        <f>SUMIFS(GameLog!I:I,GameLog!$D:$D,'SEA B'!$A18,GameLog!$C:$C,"SEA")</f>
        <v>0</v>
      </c>
      <c r="G18">
        <f>SUMIFS(GameLog!J:J,GameLog!$D:$D,'SEA B'!$A18,GameLog!$C:$C,"SEA")</f>
        <v>0</v>
      </c>
      <c r="H18">
        <f>SUMIFS(GameLog!K:K,GameLog!$D:$D,'SEA B'!$A18,GameLog!$C:$C,"SEA")</f>
        <v>0</v>
      </c>
      <c r="I18">
        <f>SUMIFS(GameLog!L:L,GameLog!$D:$D,'SEA B'!$A18,GameLog!$C:$C,"SEA")</f>
        <v>0</v>
      </c>
      <c r="J18">
        <f>SUMIFS(GameLog!M:M,GameLog!$D:$D,'SEA B'!$A18,GameLog!$C:$C,"SEA")</f>
        <v>0</v>
      </c>
      <c r="K18">
        <f>SUMIFS(GameLog!N:N,GameLog!$D:$D,'SEA B'!$A18,GameLog!$C:$C,"SEA")</f>
        <v>0</v>
      </c>
      <c r="L18">
        <f>SUMIFS(GameLog!O:O,GameLog!$D:$D,'SEA B'!$A18,GameLog!$C:$C,"SEA")</f>
        <v>0</v>
      </c>
      <c r="M18">
        <f>SUMIFS(GameLog!P:P,GameLog!$D:$D,'SEA B'!$A18,GameLog!$C:$C,"SEA")</f>
        <v>0</v>
      </c>
      <c r="N18">
        <f>SUMIFS(GameLog!Q:Q,GameLog!$D:$D,'SEA B'!$A18,GameLog!$C:$C,"SEA")</f>
        <v>0</v>
      </c>
      <c r="O18">
        <f>SUMIFS(GameLog!R:R,GameLog!$D:$D,'SEA B'!$A18,GameLog!$C:$C,"SEA")</f>
        <v>0</v>
      </c>
      <c r="P18">
        <f>SUMIFS(GameLog!S:S,GameLog!$D:$D,'SEA B'!$A18,GameLog!$C:$C,"SEA")</f>
        <v>0</v>
      </c>
      <c r="Q18">
        <f>SUMIFS(GameLog!T:T,GameLog!$D:$D,'SEA B'!$A18,GameLog!$C:$C,"SEA")</f>
        <v>0</v>
      </c>
      <c r="R18">
        <f>SUMIFS(GameLog!U:U,GameLog!$D:$D,'SEA B'!$A18,GameLog!$C:$C,"SEA")</f>
        <v>0</v>
      </c>
      <c r="S18">
        <f>SUMIFS(GameLog!V:V,GameLog!$D:$D,'SEA B'!$A18,GameLog!$C:$C,"SEA")</f>
        <v>0</v>
      </c>
      <c r="T18">
        <v>0</v>
      </c>
      <c r="U18">
        <v>0</v>
      </c>
      <c r="V18" s="8">
        <f t="shared" si="3"/>
        <v>0</v>
      </c>
      <c r="W18" s="8">
        <f t="shared" si="0"/>
        <v>0</v>
      </c>
      <c r="X18" s="8">
        <f t="shared" si="1"/>
        <v>0</v>
      </c>
      <c r="Y18" s="8">
        <f t="shared" si="4"/>
        <v>0</v>
      </c>
      <c r="Z18">
        <f t="shared" si="5"/>
        <v>0</v>
      </c>
      <c r="AD18" s="14"/>
      <c r="AF18" s="14"/>
    </row>
    <row r="19" spans="1:32">
      <c r="A19" t="s">
        <v>2831</v>
      </c>
      <c r="B19" cm="1">
        <f t="array" ref="B19">IF(COUNTIFS(GameLog!D:D,'SEA B'!A19,GameLog!C:C,"SEA")=0,0,COUNTA(_xlfn.UNIQUE(_xlfn._xlws.FILTER(GameLog!A$2:A$1000, (GameLog!C$2:C$1000="SEA") * (GameLog!D$2:D$1000=A19)))))</f>
        <v>0</v>
      </c>
      <c r="C19">
        <f t="shared" si="2"/>
        <v>0</v>
      </c>
      <c r="D19">
        <f>SUMIFS(GameLog!G:G,GameLog!$D:$D,'SEA B'!$A19,GameLog!$C:$C,"SEA")</f>
        <v>0</v>
      </c>
      <c r="E19">
        <f>SUMIFS(GameLog!H:H,GameLog!$D:$D,'SEA B'!$A19,GameLog!$C:$C,"SEA")</f>
        <v>0</v>
      </c>
      <c r="F19">
        <f>SUMIFS(GameLog!I:I,GameLog!$D:$D,'SEA B'!$A19,GameLog!$C:$C,"SEA")</f>
        <v>0</v>
      </c>
      <c r="G19">
        <f>SUMIFS(GameLog!J:J,GameLog!$D:$D,'SEA B'!$A19,GameLog!$C:$C,"SEA")</f>
        <v>0</v>
      </c>
      <c r="H19">
        <f>SUMIFS(GameLog!K:K,GameLog!$D:$D,'SEA B'!$A19,GameLog!$C:$C,"SEA")</f>
        <v>0</v>
      </c>
      <c r="I19">
        <f>SUMIFS(GameLog!L:L,GameLog!$D:$D,'SEA B'!$A19,GameLog!$C:$C,"SEA")</f>
        <v>0</v>
      </c>
      <c r="J19">
        <f>SUMIFS(GameLog!M:M,GameLog!$D:$D,'SEA B'!$A19,GameLog!$C:$C,"SEA")</f>
        <v>0</v>
      </c>
      <c r="K19">
        <f>SUMIFS(GameLog!N:N,GameLog!$D:$D,'SEA B'!$A19,GameLog!$C:$C,"SEA")</f>
        <v>0</v>
      </c>
      <c r="L19">
        <f>SUMIFS(GameLog!O:O,GameLog!$D:$D,'SEA B'!$A19,GameLog!$C:$C,"SEA")</f>
        <v>0</v>
      </c>
      <c r="M19">
        <f>SUMIFS(GameLog!P:P,GameLog!$D:$D,'SEA B'!$A19,GameLog!$C:$C,"SEA")</f>
        <v>0</v>
      </c>
      <c r="N19">
        <f>SUMIFS(GameLog!Q:Q,GameLog!$D:$D,'SEA B'!$A19,GameLog!$C:$C,"SEA")</f>
        <v>0</v>
      </c>
      <c r="O19">
        <f>SUMIFS(GameLog!R:R,GameLog!$D:$D,'SEA B'!$A19,GameLog!$C:$C,"SEA")</f>
        <v>0</v>
      </c>
      <c r="P19">
        <f>SUMIFS(GameLog!S:S,GameLog!$D:$D,'SEA B'!$A19,GameLog!$C:$C,"SEA")</f>
        <v>0</v>
      </c>
      <c r="Q19">
        <f>SUMIFS(GameLog!T:T,GameLog!$D:$D,'SEA B'!$A19,GameLog!$C:$C,"SEA")</f>
        <v>0</v>
      </c>
      <c r="R19">
        <f>SUMIFS(GameLog!U:U,GameLog!$D:$D,'SEA B'!$A19,GameLog!$C:$C,"SEA")</f>
        <v>0</v>
      </c>
      <c r="S19">
        <f>SUMIFS(GameLog!V:V,GameLog!$D:$D,'SEA B'!$A19,GameLog!$C:$C,"SEA")</f>
        <v>0</v>
      </c>
      <c r="T19">
        <v>0</v>
      </c>
      <c r="U19">
        <v>0</v>
      </c>
      <c r="V19" s="8">
        <f t="shared" si="3"/>
        <v>0</v>
      </c>
      <c r="W19" s="8">
        <f t="shared" si="0"/>
        <v>0</v>
      </c>
      <c r="X19" s="8">
        <f t="shared" si="1"/>
        <v>0</v>
      </c>
      <c r="Y19" s="8">
        <f t="shared" si="4"/>
        <v>0</v>
      </c>
      <c r="Z19">
        <f t="shared" si="5"/>
        <v>0</v>
      </c>
      <c r="AD19" s="14"/>
      <c r="AF19" s="14"/>
    </row>
    <row r="20" spans="1:32">
      <c r="A20" t="s">
        <v>2832</v>
      </c>
      <c r="B20" cm="1">
        <f t="array" ref="B20">IF(COUNTIFS(GameLog!D:D,'SEA B'!A20,GameLog!C:C,"SEA")=0,0,COUNTA(_xlfn.UNIQUE(_xlfn._xlws.FILTER(GameLog!A$2:A$1000, (GameLog!C$2:C$1000="SEA") * (GameLog!D$2:D$1000=A20)))))</f>
        <v>0</v>
      </c>
      <c r="C20">
        <f t="shared" si="2"/>
        <v>0</v>
      </c>
      <c r="D20">
        <f>SUMIFS(GameLog!G:G,GameLog!$D:$D,'SEA B'!$A20,GameLog!$C:$C,"SEA")</f>
        <v>0</v>
      </c>
      <c r="E20">
        <f>SUMIFS(GameLog!H:H,GameLog!$D:$D,'SEA B'!$A20,GameLog!$C:$C,"SEA")</f>
        <v>0</v>
      </c>
      <c r="F20">
        <f>SUMIFS(GameLog!I:I,GameLog!$D:$D,'SEA B'!$A20,GameLog!$C:$C,"SEA")</f>
        <v>0</v>
      </c>
      <c r="G20">
        <f>SUMIFS(GameLog!J:J,GameLog!$D:$D,'SEA B'!$A20,GameLog!$C:$C,"SEA")</f>
        <v>0</v>
      </c>
      <c r="H20">
        <f>SUMIFS(GameLog!K:K,GameLog!$D:$D,'SEA B'!$A20,GameLog!$C:$C,"SEA")</f>
        <v>0</v>
      </c>
      <c r="I20">
        <f>SUMIFS(GameLog!L:L,GameLog!$D:$D,'SEA B'!$A20,GameLog!$C:$C,"SEA")</f>
        <v>0</v>
      </c>
      <c r="J20">
        <f>SUMIFS(GameLog!M:M,GameLog!$D:$D,'SEA B'!$A20,GameLog!$C:$C,"SEA")</f>
        <v>0</v>
      </c>
      <c r="K20">
        <f>SUMIFS(GameLog!N:N,GameLog!$D:$D,'SEA B'!$A20,GameLog!$C:$C,"SEA")</f>
        <v>0</v>
      </c>
      <c r="L20">
        <f>SUMIFS(GameLog!O:O,GameLog!$D:$D,'SEA B'!$A20,GameLog!$C:$C,"SEA")</f>
        <v>0</v>
      </c>
      <c r="M20">
        <f>SUMIFS(GameLog!P:P,GameLog!$D:$D,'SEA B'!$A20,GameLog!$C:$C,"SEA")</f>
        <v>0</v>
      </c>
      <c r="N20">
        <f>SUMIFS(GameLog!Q:Q,GameLog!$D:$D,'SEA B'!$A20,GameLog!$C:$C,"SEA")</f>
        <v>0</v>
      </c>
      <c r="O20">
        <f>SUMIFS(GameLog!R:R,GameLog!$D:$D,'SEA B'!$A20,GameLog!$C:$C,"SEA")</f>
        <v>0</v>
      </c>
      <c r="P20">
        <f>SUMIFS(GameLog!S:S,GameLog!$D:$D,'SEA B'!$A20,GameLog!$C:$C,"SEA")</f>
        <v>0</v>
      </c>
      <c r="Q20">
        <f>SUMIFS(GameLog!T:T,GameLog!$D:$D,'SEA B'!$A20,GameLog!$C:$C,"SEA")</f>
        <v>0</v>
      </c>
      <c r="R20">
        <f>SUMIFS(GameLog!U:U,GameLog!$D:$D,'SEA B'!$A20,GameLog!$C:$C,"SEA")</f>
        <v>0</v>
      </c>
      <c r="S20">
        <f>SUMIFS(GameLog!V:V,GameLog!$D:$D,'SEA B'!$A20,GameLog!$C:$C,"SEA")</f>
        <v>0</v>
      </c>
      <c r="T20">
        <v>0</v>
      </c>
      <c r="U20">
        <v>0</v>
      </c>
      <c r="V20" s="8">
        <f t="shared" si="3"/>
        <v>0</v>
      </c>
      <c r="W20" s="8">
        <f t="shared" si="0"/>
        <v>0</v>
      </c>
      <c r="X20" s="8">
        <f t="shared" si="1"/>
        <v>0</v>
      </c>
      <c r="Y20" s="8">
        <f t="shared" si="4"/>
        <v>0</v>
      </c>
      <c r="Z20">
        <f t="shared" si="5"/>
        <v>0</v>
      </c>
      <c r="AD20" s="14"/>
      <c r="AF20" s="14"/>
    </row>
    <row r="21" spans="1:32">
      <c r="A21" t="s">
        <v>2833</v>
      </c>
      <c r="B21" cm="1">
        <f t="array" ref="B21">IF(COUNTIFS(GameLog!D:D,'SEA B'!A21,GameLog!C:C,"SEA")=0,0,COUNTA(_xlfn.UNIQUE(_xlfn._xlws.FILTER(GameLog!A$2:A$1000, (GameLog!C$2:C$1000="SEA") * (GameLog!D$2:D$1000=A21)))))</f>
        <v>1</v>
      </c>
      <c r="C21">
        <f t="shared" si="2"/>
        <v>1</v>
      </c>
      <c r="D21">
        <f>SUMIFS(GameLog!G:G,GameLog!$D:$D,'SEA B'!$A21,GameLog!$C:$C,"SEA")</f>
        <v>1</v>
      </c>
      <c r="E21">
        <f>SUMIFS(GameLog!H:H,GameLog!$D:$D,'SEA B'!$A21,GameLog!$C:$C,"SEA")</f>
        <v>1</v>
      </c>
      <c r="F21">
        <f>SUMIFS(GameLog!I:I,GameLog!$D:$D,'SEA B'!$A21,GameLog!$C:$C,"SEA")</f>
        <v>1</v>
      </c>
      <c r="G21">
        <f>SUMIFS(GameLog!J:J,GameLog!$D:$D,'SEA B'!$A21,GameLog!$C:$C,"SEA")</f>
        <v>0</v>
      </c>
      <c r="H21">
        <f>SUMIFS(GameLog!K:K,GameLog!$D:$D,'SEA B'!$A21,GameLog!$C:$C,"SEA")</f>
        <v>0</v>
      </c>
      <c r="I21">
        <f>SUMIFS(GameLog!L:L,GameLog!$D:$D,'SEA B'!$A21,GameLog!$C:$C,"SEA")</f>
        <v>0</v>
      </c>
      <c r="J21">
        <f>SUMIFS(GameLog!M:M,GameLog!$D:$D,'SEA B'!$A21,GameLog!$C:$C,"SEA")</f>
        <v>0</v>
      </c>
      <c r="K21">
        <f>SUMIFS(GameLog!N:N,GameLog!$D:$D,'SEA B'!$A21,GameLog!$C:$C,"SEA")</f>
        <v>0</v>
      </c>
      <c r="L21">
        <f>SUMIFS(GameLog!O:O,GameLog!$D:$D,'SEA B'!$A21,GameLog!$C:$C,"SEA")</f>
        <v>0</v>
      </c>
      <c r="M21">
        <f>SUMIFS(GameLog!P:P,GameLog!$D:$D,'SEA B'!$A21,GameLog!$C:$C,"SEA")</f>
        <v>0</v>
      </c>
      <c r="N21">
        <f>SUMIFS(GameLog!Q:Q,GameLog!$D:$D,'SEA B'!$A21,GameLog!$C:$C,"SEA")</f>
        <v>0</v>
      </c>
      <c r="O21">
        <f>SUMIFS(GameLog!R:R,GameLog!$D:$D,'SEA B'!$A21,GameLog!$C:$C,"SEA")</f>
        <v>0</v>
      </c>
      <c r="P21">
        <f>SUMIFS(GameLog!S:S,GameLog!$D:$D,'SEA B'!$A21,GameLog!$C:$C,"SEA")</f>
        <v>0</v>
      </c>
      <c r="Q21">
        <f>SUMIFS(GameLog!T:T,GameLog!$D:$D,'SEA B'!$A21,GameLog!$C:$C,"SEA")</f>
        <v>0</v>
      </c>
      <c r="R21">
        <f>SUMIFS(GameLog!U:U,GameLog!$D:$D,'SEA B'!$A21,GameLog!$C:$C,"SEA")</f>
        <v>0</v>
      </c>
      <c r="S21">
        <f>SUMIFS(GameLog!V:V,GameLog!$D:$D,'SEA B'!$A21,GameLog!$C:$C,"SEA")</f>
        <v>0</v>
      </c>
      <c r="T21">
        <v>1</v>
      </c>
      <c r="U21">
        <v>1</v>
      </c>
      <c r="V21" s="8">
        <f t="shared" si="3"/>
        <v>1</v>
      </c>
      <c r="W21" s="8">
        <f t="shared" si="0"/>
        <v>1</v>
      </c>
      <c r="X21" s="8">
        <f t="shared" si="1"/>
        <v>1</v>
      </c>
      <c r="Y21" s="8">
        <f t="shared" si="4"/>
        <v>2</v>
      </c>
      <c r="Z21">
        <f t="shared" si="5"/>
        <v>1</v>
      </c>
      <c r="AD21" s="14"/>
      <c r="AF21" s="14"/>
    </row>
    <row r="22" spans="1:32">
      <c r="A22" t="s">
        <v>2834</v>
      </c>
      <c r="B22" cm="1">
        <f t="array" ref="B22">IF(COUNTIFS(GameLog!D:D,'SEA B'!A22,GameLog!C:C,"SEA")=0,0,COUNTA(_xlfn.UNIQUE(_xlfn._xlws.FILTER(GameLog!A$2:A$1000, (GameLog!C$2:C$1000="SEA") * (GameLog!D$2:D$1000=A22)))))</f>
        <v>3</v>
      </c>
      <c r="C22">
        <f t="shared" si="2"/>
        <v>15</v>
      </c>
      <c r="D22">
        <f>SUMIFS(GameLog!G:G,GameLog!$D:$D,'SEA B'!$A22,GameLog!$C:$C,"SEA")</f>
        <v>14</v>
      </c>
      <c r="E22">
        <f>SUMIFS(GameLog!H:H,GameLog!$D:$D,'SEA B'!$A22,GameLog!$C:$C,"SEA")</f>
        <v>2</v>
      </c>
      <c r="F22">
        <f>SUMIFS(GameLog!I:I,GameLog!$D:$D,'SEA B'!$A22,GameLog!$C:$C,"SEA")</f>
        <v>3</v>
      </c>
      <c r="G22">
        <f>SUMIFS(GameLog!J:J,GameLog!$D:$D,'SEA B'!$A22,GameLog!$C:$C,"SEA")</f>
        <v>0</v>
      </c>
      <c r="H22">
        <f>SUMIFS(GameLog!K:K,GameLog!$D:$D,'SEA B'!$A22,GameLog!$C:$C,"SEA")</f>
        <v>0</v>
      </c>
      <c r="I22">
        <f>SUMIFS(GameLog!L:L,GameLog!$D:$D,'SEA B'!$A22,GameLog!$C:$C,"SEA")</f>
        <v>0</v>
      </c>
      <c r="J22">
        <f>SUMIFS(GameLog!M:M,GameLog!$D:$D,'SEA B'!$A22,GameLog!$C:$C,"SEA")</f>
        <v>0</v>
      </c>
      <c r="K22">
        <f>SUMIFS(GameLog!N:N,GameLog!$D:$D,'SEA B'!$A22,GameLog!$C:$C,"SEA")</f>
        <v>0</v>
      </c>
      <c r="L22">
        <f>SUMIFS(GameLog!O:O,GameLog!$D:$D,'SEA B'!$A22,GameLog!$C:$C,"SEA")</f>
        <v>0</v>
      </c>
      <c r="M22">
        <f>SUMIFS(GameLog!P:P,GameLog!$D:$D,'SEA B'!$A22,GameLog!$C:$C,"SEA")</f>
        <v>1</v>
      </c>
      <c r="N22">
        <f>SUMIFS(GameLog!Q:Q,GameLog!$D:$D,'SEA B'!$A22,GameLog!$C:$C,"SEA")</f>
        <v>3</v>
      </c>
      <c r="O22">
        <f>SUMIFS(GameLog!R:R,GameLog!$D:$D,'SEA B'!$A22,GameLog!$C:$C,"SEA")</f>
        <v>0</v>
      </c>
      <c r="P22">
        <f>SUMIFS(GameLog!S:S,GameLog!$D:$D,'SEA B'!$A22,GameLog!$C:$C,"SEA")</f>
        <v>0</v>
      </c>
      <c r="Q22">
        <f>SUMIFS(GameLog!T:T,GameLog!$D:$D,'SEA B'!$A22,GameLog!$C:$C,"SEA")</f>
        <v>0</v>
      </c>
      <c r="R22">
        <f>SUMIFS(GameLog!U:U,GameLog!$D:$D,'SEA B'!$A22,GameLog!$C:$C,"SEA")</f>
        <v>0</v>
      </c>
      <c r="S22">
        <f>SUMIFS(GameLog!V:V,GameLog!$D:$D,'SEA B'!$A22,GameLog!$C:$C,"SEA")</f>
        <v>0</v>
      </c>
      <c r="T22">
        <v>3</v>
      </c>
      <c r="U22">
        <v>3</v>
      </c>
      <c r="V22" s="8">
        <f t="shared" si="3"/>
        <v>0.21428571428571427</v>
      </c>
      <c r="W22" s="8">
        <f t="shared" si="0"/>
        <v>0.26666666666666666</v>
      </c>
      <c r="X22" s="8">
        <f t="shared" si="1"/>
        <v>0.21428571428571427</v>
      </c>
      <c r="Y22" s="8">
        <f t="shared" si="4"/>
        <v>0.48095238095238091</v>
      </c>
      <c r="Z22">
        <f t="shared" si="5"/>
        <v>3</v>
      </c>
      <c r="AD22" s="14"/>
      <c r="AF22" s="14"/>
    </row>
    <row r="23" spans="1:32">
      <c r="A23" t="s">
        <v>2835</v>
      </c>
      <c r="B23" cm="1">
        <f t="array" ref="B23">IF(COUNTIFS(GameLog!D:D,'SEA B'!A23,GameLog!C:C,"SEA")=0,0,COUNTA(_xlfn.UNIQUE(_xlfn._xlws.FILTER(GameLog!A$2:A$1000, (GameLog!C$2:C$1000="SEA") * (GameLog!D$2:D$1000=A23)))))</f>
        <v>0</v>
      </c>
      <c r="C23">
        <f t="shared" si="2"/>
        <v>0</v>
      </c>
      <c r="D23">
        <f>SUMIFS(GameLog!G:G,GameLog!$D:$D,'SEA B'!$A23,GameLog!$C:$C,"SEA")</f>
        <v>0</v>
      </c>
      <c r="E23">
        <f>SUMIFS(GameLog!H:H,GameLog!$D:$D,'SEA B'!$A23,GameLog!$C:$C,"SEA")</f>
        <v>0</v>
      </c>
      <c r="F23">
        <f>SUMIFS(GameLog!I:I,GameLog!$D:$D,'SEA B'!$A23,GameLog!$C:$C,"SEA")</f>
        <v>0</v>
      </c>
      <c r="G23">
        <f>SUMIFS(GameLog!J:J,GameLog!$D:$D,'SEA B'!$A23,GameLog!$C:$C,"SEA")</f>
        <v>0</v>
      </c>
      <c r="H23">
        <f>SUMIFS(GameLog!K:K,GameLog!$D:$D,'SEA B'!$A23,GameLog!$C:$C,"SEA")</f>
        <v>0</v>
      </c>
      <c r="I23">
        <f>SUMIFS(GameLog!L:L,GameLog!$D:$D,'SEA B'!$A23,GameLog!$C:$C,"SEA")</f>
        <v>0</v>
      </c>
      <c r="J23">
        <f>SUMIFS(GameLog!M:M,GameLog!$D:$D,'SEA B'!$A23,GameLog!$C:$C,"SEA")</f>
        <v>0</v>
      </c>
      <c r="K23">
        <f>SUMIFS(GameLog!N:N,GameLog!$D:$D,'SEA B'!$A23,GameLog!$C:$C,"SEA")</f>
        <v>0</v>
      </c>
      <c r="L23">
        <f>SUMIFS(GameLog!O:O,GameLog!$D:$D,'SEA B'!$A23,GameLog!$C:$C,"SEA")</f>
        <v>0</v>
      </c>
      <c r="M23">
        <f>SUMIFS(GameLog!P:P,GameLog!$D:$D,'SEA B'!$A23,GameLog!$C:$C,"SEA")</f>
        <v>0</v>
      </c>
      <c r="N23">
        <f>SUMIFS(GameLog!Q:Q,GameLog!$D:$D,'SEA B'!$A23,GameLog!$C:$C,"SEA")</f>
        <v>0</v>
      </c>
      <c r="O23">
        <f>SUMIFS(GameLog!R:R,GameLog!$D:$D,'SEA B'!$A23,GameLog!$C:$C,"SEA")</f>
        <v>0</v>
      </c>
      <c r="P23">
        <f>SUMIFS(GameLog!S:S,GameLog!$D:$D,'SEA B'!$A23,GameLog!$C:$C,"SEA")</f>
        <v>0</v>
      </c>
      <c r="Q23">
        <f>SUMIFS(GameLog!T:T,GameLog!$D:$D,'SEA B'!$A23,GameLog!$C:$C,"SEA")</f>
        <v>0</v>
      </c>
      <c r="R23">
        <f>SUMIFS(GameLog!U:U,GameLog!$D:$D,'SEA B'!$A23,GameLog!$C:$C,"SEA")</f>
        <v>0</v>
      </c>
      <c r="S23">
        <f>SUMIFS(GameLog!V:V,GameLog!$D:$D,'SEA B'!$A23,GameLog!$C:$C,"SEA")</f>
        <v>0</v>
      </c>
      <c r="T23">
        <v>0</v>
      </c>
      <c r="U23">
        <v>0</v>
      </c>
      <c r="V23" s="8">
        <f t="shared" si="3"/>
        <v>0</v>
      </c>
      <c r="W23" s="8">
        <f t="shared" si="0"/>
        <v>0</v>
      </c>
      <c r="X23" s="8">
        <f t="shared" si="1"/>
        <v>0</v>
      </c>
      <c r="Y23" s="8">
        <f t="shared" si="4"/>
        <v>0</v>
      </c>
      <c r="Z23">
        <f t="shared" si="5"/>
        <v>0</v>
      </c>
      <c r="AD23" s="14"/>
      <c r="AF23" s="14"/>
    </row>
    <row r="24" spans="1:32">
      <c r="A24" t="s">
        <v>2836</v>
      </c>
      <c r="B24" cm="1">
        <f t="array" ref="B24">IF(COUNTIFS(GameLog!D:D,'SEA B'!A24,GameLog!C:C,"SEA")=0,0,COUNTA(_xlfn.UNIQUE(_xlfn._xlws.FILTER(GameLog!A$2:A$1000, (GameLog!C$2:C$1000="SEA") * (GameLog!D$2:D$1000=A24)))))</f>
        <v>0</v>
      </c>
      <c r="C24">
        <f t="shared" si="2"/>
        <v>0</v>
      </c>
      <c r="D24">
        <f>SUMIFS(GameLog!G:G,GameLog!$D:$D,'SEA B'!$A24,GameLog!$C:$C,"SEA")</f>
        <v>0</v>
      </c>
      <c r="E24">
        <f>SUMIFS(GameLog!H:H,GameLog!$D:$D,'SEA B'!$A24,GameLog!$C:$C,"SEA")</f>
        <v>0</v>
      </c>
      <c r="F24">
        <f>SUMIFS(GameLog!I:I,GameLog!$D:$D,'SEA B'!$A24,GameLog!$C:$C,"SEA")</f>
        <v>0</v>
      </c>
      <c r="G24">
        <f>SUMIFS(GameLog!J:J,GameLog!$D:$D,'SEA B'!$A24,GameLog!$C:$C,"SEA")</f>
        <v>0</v>
      </c>
      <c r="H24">
        <f>SUMIFS(GameLog!K:K,GameLog!$D:$D,'SEA B'!$A24,GameLog!$C:$C,"SEA")</f>
        <v>0</v>
      </c>
      <c r="I24">
        <f>SUMIFS(GameLog!L:L,GameLog!$D:$D,'SEA B'!$A24,GameLog!$C:$C,"SEA")</f>
        <v>0</v>
      </c>
      <c r="J24">
        <f>SUMIFS(GameLog!M:M,GameLog!$D:$D,'SEA B'!$A24,GameLog!$C:$C,"SEA")</f>
        <v>0</v>
      </c>
      <c r="K24">
        <f>SUMIFS(GameLog!N:N,GameLog!$D:$D,'SEA B'!$A24,GameLog!$C:$C,"SEA")</f>
        <v>0</v>
      </c>
      <c r="L24">
        <f>SUMIFS(GameLog!O:O,GameLog!$D:$D,'SEA B'!$A24,GameLog!$C:$C,"SEA")</f>
        <v>0</v>
      </c>
      <c r="M24">
        <f>SUMIFS(GameLog!P:P,GameLog!$D:$D,'SEA B'!$A24,GameLog!$C:$C,"SEA")</f>
        <v>0</v>
      </c>
      <c r="N24">
        <f>SUMIFS(GameLog!Q:Q,GameLog!$D:$D,'SEA B'!$A24,GameLog!$C:$C,"SEA")</f>
        <v>0</v>
      </c>
      <c r="O24">
        <f>SUMIFS(GameLog!R:R,GameLog!$D:$D,'SEA B'!$A24,GameLog!$C:$C,"SEA")</f>
        <v>0</v>
      </c>
      <c r="P24">
        <f>SUMIFS(GameLog!S:S,GameLog!$D:$D,'SEA B'!$A24,GameLog!$C:$C,"SEA")</f>
        <v>0</v>
      </c>
      <c r="Q24">
        <f>SUMIFS(GameLog!T:T,GameLog!$D:$D,'SEA B'!$A24,GameLog!$C:$C,"SEA")</f>
        <v>0</v>
      </c>
      <c r="R24">
        <f>SUMIFS(GameLog!U:U,GameLog!$D:$D,'SEA B'!$A24,GameLog!$C:$C,"SEA")</f>
        <v>0</v>
      </c>
      <c r="S24">
        <f>SUMIFS(GameLog!V:V,GameLog!$D:$D,'SEA B'!$A24,GameLog!$C:$C,"SEA")</f>
        <v>0</v>
      </c>
      <c r="T24">
        <v>0</v>
      </c>
      <c r="U24">
        <v>0</v>
      </c>
      <c r="V24" s="8">
        <f t="shared" si="3"/>
        <v>0</v>
      </c>
      <c r="W24" s="8">
        <f t="shared" si="0"/>
        <v>0</v>
      </c>
      <c r="X24" s="8">
        <f t="shared" si="1"/>
        <v>0</v>
      </c>
      <c r="Y24" s="8">
        <f t="shared" si="4"/>
        <v>0</v>
      </c>
      <c r="Z24">
        <f t="shared" si="5"/>
        <v>0</v>
      </c>
      <c r="AD24" s="14"/>
      <c r="AF24" s="14"/>
    </row>
    <row r="25" spans="1:32">
      <c r="A25" t="s">
        <v>2837</v>
      </c>
      <c r="B25" cm="1">
        <f t="array" ref="B25">IF(COUNTIFS(GameLog!D:D,'SEA B'!A25,GameLog!C:C,"SEA")=0,0,COUNTA(_xlfn.UNIQUE(_xlfn._xlws.FILTER(GameLog!A$2:A$1000, (GameLog!C$2:C$1000="SEA") * (GameLog!D$2:D$1000=A25)))))</f>
        <v>1</v>
      </c>
      <c r="C25">
        <f t="shared" si="2"/>
        <v>0</v>
      </c>
      <c r="D25">
        <f>SUMIFS(GameLog!G:G,GameLog!$D:$D,'SEA B'!$A25,GameLog!$C:$C,"SEA")</f>
        <v>0</v>
      </c>
      <c r="E25">
        <f>SUMIFS(GameLog!H:H,GameLog!$D:$D,'SEA B'!$A25,GameLog!$C:$C,"SEA")</f>
        <v>0</v>
      </c>
      <c r="F25">
        <f>SUMIFS(GameLog!I:I,GameLog!$D:$D,'SEA B'!$A25,GameLog!$C:$C,"SEA")</f>
        <v>0</v>
      </c>
      <c r="G25">
        <f>SUMIFS(GameLog!J:J,GameLog!$D:$D,'SEA B'!$A25,GameLog!$C:$C,"SEA")</f>
        <v>0</v>
      </c>
      <c r="H25">
        <f>SUMIFS(GameLog!K:K,GameLog!$D:$D,'SEA B'!$A25,GameLog!$C:$C,"SEA")</f>
        <v>0</v>
      </c>
      <c r="I25">
        <f>SUMIFS(GameLog!L:L,GameLog!$D:$D,'SEA B'!$A25,GameLog!$C:$C,"SEA")</f>
        <v>0</v>
      </c>
      <c r="J25">
        <f>SUMIFS(GameLog!M:M,GameLog!$D:$D,'SEA B'!$A25,GameLog!$C:$C,"SEA")</f>
        <v>0</v>
      </c>
      <c r="K25">
        <f>SUMIFS(GameLog!N:N,GameLog!$D:$D,'SEA B'!$A25,GameLog!$C:$C,"SEA")</f>
        <v>0</v>
      </c>
      <c r="L25">
        <f>SUMIFS(GameLog!O:O,GameLog!$D:$D,'SEA B'!$A25,GameLog!$C:$C,"SEA")</f>
        <v>0</v>
      </c>
      <c r="M25">
        <f>SUMIFS(GameLog!P:P,GameLog!$D:$D,'SEA B'!$A25,GameLog!$C:$C,"SEA")</f>
        <v>0</v>
      </c>
      <c r="N25">
        <f>SUMIFS(GameLog!Q:Q,GameLog!$D:$D,'SEA B'!$A25,GameLog!$C:$C,"SEA")</f>
        <v>0</v>
      </c>
      <c r="O25">
        <f>SUMIFS(GameLog!R:R,GameLog!$D:$D,'SEA B'!$A25,GameLog!$C:$C,"SEA")</f>
        <v>0</v>
      </c>
      <c r="P25">
        <f>SUMIFS(GameLog!S:S,GameLog!$D:$D,'SEA B'!$A25,GameLog!$C:$C,"SEA")</f>
        <v>0</v>
      </c>
      <c r="Q25">
        <f>SUMIFS(GameLog!T:T,GameLog!$D:$D,'SEA B'!$A25,GameLog!$C:$C,"SEA")</f>
        <v>0</v>
      </c>
      <c r="R25">
        <f>SUMIFS(GameLog!U:U,GameLog!$D:$D,'SEA B'!$A25,GameLog!$C:$C,"SEA")</f>
        <v>0</v>
      </c>
      <c r="S25">
        <f>SUMIFS(GameLog!V:V,GameLog!$D:$D,'SEA B'!$A25,GameLog!$C:$C,"SEA")</f>
        <v>0</v>
      </c>
      <c r="T25">
        <v>0</v>
      </c>
      <c r="U25">
        <v>0</v>
      </c>
      <c r="V25" s="8">
        <f t="shared" si="3"/>
        <v>0</v>
      </c>
      <c r="W25" s="8">
        <f t="shared" si="0"/>
        <v>0</v>
      </c>
      <c r="X25" s="8">
        <f t="shared" si="1"/>
        <v>0</v>
      </c>
      <c r="Y25" s="8">
        <f t="shared" si="4"/>
        <v>0</v>
      </c>
      <c r="Z25">
        <f t="shared" si="5"/>
        <v>0</v>
      </c>
      <c r="AD25" s="14"/>
      <c r="AF25" s="14"/>
    </row>
    <row r="26" spans="1:32">
      <c r="A26" t="s">
        <v>2838</v>
      </c>
      <c r="B26" cm="1">
        <f t="array" ref="B26">IF(COUNTIFS(GameLog!D:D,'SEA B'!A26,GameLog!C:C,"SEA")=0,0,COUNTA(_xlfn.UNIQUE(_xlfn._xlws.FILTER(GameLog!A$2:A$1000, (GameLog!C$2:C$1000="SEA") * (GameLog!D$2:D$1000=A26)))))</f>
        <v>2</v>
      </c>
      <c r="C26">
        <f t="shared" si="2"/>
        <v>0</v>
      </c>
      <c r="D26">
        <f>SUMIFS(GameLog!G:G,GameLog!$D:$D,'SEA B'!$A26,GameLog!$C:$C,"SEA")</f>
        <v>0</v>
      </c>
      <c r="E26">
        <f>SUMIFS(GameLog!H:H,GameLog!$D:$D,'SEA B'!$A26,GameLog!$C:$C,"SEA")</f>
        <v>0</v>
      </c>
      <c r="F26">
        <f>SUMIFS(GameLog!I:I,GameLog!$D:$D,'SEA B'!$A26,GameLog!$C:$C,"SEA")</f>
        <v>0</v>
      </c>
      <c r="G26">
        <f>SUMIFS(GameLog!J:J,GameLog!$D:$D,'SEA B'!$A26,GameLog!$C:$C,"SEA")</f>
        <v>0</v>
      </c>
      <c r="H26">
        <f>SUMIFS(GameLog!K:K,GameLog!$D:$D,'SEA B'!$A26,GameLog!$C:$C,"SEA")</f>
        <v>0</v>
      </c>
      <c r="I26">
        <f>SUMIFS(GameLog!L:L,GameLog!$D:$D,'SEA B'!$A26,GameLog!$C:$C,"SEA")</f>
        <v>0</v>
      </c>
      <c r="J26">
        <f>SUMIFS(GameLog!M:M,GameLog!$D:$D,'SEA B'!$A26,GameLog!$C:$C,"SEA")</f>
        <v>0</v>
      </c>
      <c r="K26">
        <f>SUMIFS(GameLog!N:N,GameLog!$D:$D,'SEA B'!$A26,GameLog!$C:$C,"SEA")</f>
        <v>0</v>
      </c>
      <c r="L26">
        <f>SUMIFS(GameLog!O:O,GameLog!$D:$D,'SEA B'!$A26,GameLog!$C:$C,"SEA")</f>
        <v>0</v>
      </c>
      <c r="M26">
        <f>SUMIFS(GameLog!P:P,GameLog!$D:$D,'SEA B'!$A26,GameLog!$C:$C,"SEA")</f>
        <v>0</v>
      </c>
      <c r="N26">
        <f>SUMIFS(GameLog!Q:Q,GameLog!$D:$D,'SEA B'!$A26,GameLog!$C:$C,"SEA")</f>
        <v>0</v>
      </c>
      <c r="O26">
        <f>SUMIFS(GameLog!R:R,GameLog!$D:$D,'SEA B'!$A26,GameLog!$C:$C,"SEA")</f>
        <v>0</v>
      </c>
      <c r="P26">
        <f>SUMIFS(GameLog!S:S,GameLog!$D:$D,'SEA B'!$A26,GameLog!$C:$C,"SEA")</f>
        <v>0</v>
      </c>
      <c r="Q26">
        <f>SUMIFS(GameLog!T:T,GameLog!$D:$D,'SEA B'!$A26,GameLog!$C:$C,"SEA")</f>
        <v>0</v>
      </c>
      <c r="R26">
        <f>SUMIFS(GameLog!U:U,GameLog!$D:$D,'SEA B'!$A26,GameLog!$C:$C,"SEA")</f>
        <v>0</v>
      </c>
      <c r="S26">
        <f>SUMIFS(GameLog!V:V,GameLog!$D:$D,'SEA B'!$A26,GameLog!$C:$C,"SEA")</f>
        <v>0</v>
      </c>
      <c r="T26">
        <v>0</v>
      </c>
      <c r="U26">
        <v>0</v>
      </c>
      <c r="V26" s="8">
        <f t="shared" si="3"/>
        <v>0</v>
      </c>
      <c r="W26" s="8">
        <f t="shared" si="0"/>
        <v>0</v>
      </c>
      <c r="X26" s="8">
        <f t="shared" si="1"/>
        <v>0</v>
      </c>
      <c r="Y26" s="8">
        <f t="shared" si="4"/>
        <v>0</v>
      </c>
      <c r="Z26">
        <f t="shared" si="5"/>
        <v>0</v>
      </c>
      <c r="AD26" s="13"/>
      <c r="AF26" s="13"/>
    </row>
    <row r="27" spans="1:32">
      <c r="A27" t="s">
        <v>2839</v>
      </c>
      <c r="B27" cm="1">
        <f t="array" ref="B27">IF(COUNTIFS(GameLog!D:D,'SEA B'!A27,GameLog!C:C,"SEA")=0,0,COUNTA(_xlfn.UNIQUE(_xlfn._xlws.FILTER(GameLog!A$2:A$1000, (GameLog!C$2:C$1000="SEA") * (GameLog!D$2:D$1000=A27)))))</f>
        <v>1</v>
      </c>
      <c r="C27">
        <f t="shared" si="2"/>
        <v>0</v>
      </c>
      <c r="D27">
        <f>SUMIFS(GameLog!G:G,GameLog!$D:$D,'SEA B'!$A27,GameLog!$C:$C,"SEA")</f>
        <v>0</v>
      </c>
      <c r="E27">
        <f>SUMIFS(GameLog!H:H,GameLog!$D:$D,'SEA B'!$A27,GameLog!$C:$C,"SEA")</f>
        <v>0</v>
      </c>
      <c r="F27">
        <f>SUMIFS(GameLog!I:I,GameLog!$D:$D,'SEA B'!$A27,GameLog!$C:$C,"SEA")</f>
        <v>0</v>
      </c>
      <c r="G27">
        <f>SUMIFS(GameLog!J:J,GameLog!$D:$D,'SEA B'!$A27,GameLog!$C:$C,"SEA")</f>
        <v>0</v>
      </c>
      <c r="H27">
        <f>SUMIFS(GameLog!K:K,GameLog!$D:$D,'SEA B'!$A27,GameLog!$C:$C,"SEA")</f>
        <v>0</v>
      </c>
      <c r="I27">
        <f>SUMIFS(GameLog!L:L,GameLog!$D:$D,'SEA B'!$A27,GameLog!$C:$C,"SEA")</f>
        <v>0</v>
      </c>
      <c r="J27">
        <f>SUMIFS(GameLog!M:M,GameLog!$D:$D,'SEA B'!$A27,GameLog!$C:$C,"SEA")</f>
        <v>0</v>
      </c>
      <c r="K27">
        <f>SUMIFS(GameLog!N:N,GameLog!$D:$D,'SEA B'!$A27,GameLog!$C:$C,"SEA")</f>
        <v>0</v>
      </c>
      <c r="L27">
        <f>SUMIFS(GameLog!O:O,GameLog!$D:$D,'SEA B'!$A27,GameLog!$C:$C,"SEA")</f>
        <v>0</v>
      </c>
      <c r="M27">
        <f>SUMIFS(GameLog!P:P,GameLog!$D:$D,'SEA B'!$A27,GameLog!$C:$C,"SEA")</f>
        <v>0</v>
      </c>
      <c r="N27">
        <f>SUMIFS(GameLog!Q:Q,GameLog!$D:$D,'SEA B'!$A27,GameLog!$C:$C,"SEA")</f>
        <v>0</v>
      </c>
      <c r="O27">
        <f>SUMIFS(GameLog!R:R,GameLog!$D:$D,'SEA B'!$A27,GameLog!$C:$C,"SEA")</f>
        <v>0</v>
      </c>
      <c r="P27">
        <f>SUMIFS(GameLog!S:S,GameLog!$D:$D,'SEA B'!$A27,GameLog!$C:$C,"SEA")</f>
        <v>0</v>
      </c>
      <c r="Q27">
        <f>SUMIFS(GameLog!T:T,GameLog!$D:$D,'SEA B'!$A27,GameLog!$C:$C,"SEA")</f>
        <v>0</v>
      </c>
      <c r="R27">
        <f>SUMIFS(GameLog!U:U,GameLog!$D:$D,'SEA B'!$A27,GameLog!$C:$C,"SEA")</f>
        <v>0</v>
      </c>
      <c r="S27">
        <f>SUMIFS(GameLog!V:V,GameLog!$D:$D,'SEA B'!$A27,GameLog!$C:$C,"SEA")</f>
        <v>0</v>
      </c>
      <c r="T27">
        <v>0</v>
      </c>
      <c r="U27">
        <v>0</v>
      </c>
      <c r="V27" s="8">
        <f t="shared" si="3"/>
        <v>0</v>
      </c>
      <c r="W27" s="8">
        <f t="shared" si="0"/>
        <v>0</v>
      </c>
      <c r="X27" s="8">
        <f t="shared" si="1"/>
        <v>0</v>
      </c>
      <c r="Y27" s="8">
        <f t="shared" si="4"/>
        <v>0</v>
      </c>
      <c r="Z27">
        <f t="shared" si="5"/>
        <v>0</v>
      </c>
      <c r="AD27" s="14"/>
      <c r="AF27" s="14"/>
    </row>
    <row r="28" spans="1:32">
      <c r="A28" t="s">
        <v>2842</v>
      </c>
      <c r="B28" cm="1">
        <f t="array" ref="B28">IF(COUNTIFS(GameLog!D:D,'SEA B'!A28,GameLog!C:C,"SEA")=0,0,COUNTA(_xlfn.UNIQUE(_xlfn._xlws.FILTER(GameLog!A$2:A$1000, (GameLog!C$2:C$1000="SEA") * (GameLog!D$2:D$1000=A28)))))</f>
        <v>0</v>
      </c>
      <c r="C28">
        <f t="shared" si="2"/>
        <v>0</v>
      </c>
      <c r="D28">
        <f>SUMIFS(GameLog!G:G,GameLog!$D:$D,'SEA B'!$A28,GameLog!$C:$C,"SEA")</f>
        <v>0</v>
      </c>
      <c r="E28">
        <f>SUMIFS(GameLog!H:H,GameLog!$D:$D,'SEA B'!$A28,GameLog!$C:$C,"SEA")</f>
        <v>0</v>
      </c>
      <c r="F28">
        <f>SUMIFS(GameLog!I:I,GameLog!$D:$D,'SEA B'!$A28,GameLog!$C:$C,"SEA")</f>
        <v>0</v>
      </c>
      <c r="G28">
        <f>SUMIFS(GameLog!J:J,GameLog!$D:$D,'SEA B'!$A28,GameLog!$C:$C,"SEA")</f>
        <v>0</v>
      </c>
      <c r="H28">
        <f>SUMIFS(GameLog!K:K,GameLog!$D:$D,'SEA B'!$A28,GameLog!$C:$C,"SEA")</f>
        <v>0</v>
      </c>
      <c r="I28">
        <f>SUMIFS(GameLog!L:L,GameLog!$D:$D,'SEA B'!$A28,GameLog!$C:$C,"SEA")</f>
        <v>0</v>
      </c>
      <c r="J28">
        <f>SUMIFS(GameLog!M:M,GameLog!$D:$D,'SEA B'!$A28,GameLog!$C:$C,"SEA")</f>
        <v>0</v>
      </c>
      <c r="K28">
        <f>SUMIFS(GameLog!N:N,GameLog!$D:$D,'SEA B'!$A28,GameLog!$C:$C,"SEA")</f>
        <v>0</v>
      </c>
      <c r="L28">
        <f>SUMIFS(GameLog!O:O,GameLog!$D:$D,'SEA B'!$A28,GameLog!$C:$C,"SEA")</f>
        <v>0</v>
      </c>
      <c r="M28">
        <f>SUMIFS(GameLog!P:P,GameLog!$D:$D,'SEA B'!$A28,GameLog!$C:$C,"SEA")</f>
        <v>0</v>
      </c>
      <c r="N28">
        <f>SUMIFS(GameLog!Q:Q,GameLog!$D:$D,'SEA B'!$A28,GameLog!$C:$C,"SEA")</f>
        <v>0</v>
      </c>
      <c r="O28">
        <f>SUMIFS(GameLog!R:R,GameLog!$D:$D,'SEA B'!$A28,GameLog!$C:$C,"SEA")</f>
        <v>0</v>
      </c>
      <c r="P28">
        <f>SUMIFS(GameLog!S:S,GameLog!$D:$D,'SEA B'!$A28,GameLog!$C:$C,"SEA")</f>
        <v>0</v>
      </c>
      <c r="Q28">
        <f>SUMIFS(GameLog!T:T,GameLog!$D:$D,'SEA B'!$A28,GameLog!$C:$C,"SEA")</f>
        <v>0</v>
      </c>
      <c r="R28">
        <f>SUMIFS(GameLog!U:U,GameLog!$D:$D,'SEA B'!$A28,GameLog!$C:$C,"SEA")</f>
        <v>0</v>
      </c>
      <c r="S28">
        <f>SUMIFS(GameLog!V:V,GameLog!$D:$D,'SEA B'!$A28,GameLog!$C:$C,"SEA")</f>
        <v>0</v>
      </c>
      <c r="T28">
        <v>0</v>
      </c>
      <c r="U28">
        <v>0</v>
      </c>
      <c r="V28" s="8">
        <f t="shared" si="3"/>
        <v>0</v>
      </c>
      <c r="W28" s="8">
        <f t="shared" si="0"/>
        <v>0</v>
      </c>
      <c r="X28" s="8">
        <f t="shared" si="1"/>
        <v>0</v>
      </c>
      <c r="Y28" s="8">
        <f t="shared" si="4"/>
        <v>0</v>
      </c>
      <c r="Z28">
        <f t="shared" si="5"/>
        <v>0</v>
      </c>
      <c r="AD28" s="14"/>
      <c r="AF28" s="14"/>
    </row>
    <row r="29" spans="1:32">
      <c r="A29" t="s">
        <v>2840</v>
      </c>
      <c r="B29" cm="1">
        <f t="array" ref="B29">IF(COUNTIFS(GameLog!D:D,'SEA B'!A29,GameLog!C:C,"SEA")=0,0,COUNTA(_xlfn.UNIQUE(_xlfn._xlws.FILTER(GameLog!A$2:A$1000, (GameLog!C$2:C$1000="SEA") * (GameLog!D$2:D$1000=A29)))))</f>
        <v>1</v>
      </c>
      <c r="C29">
        <f t="shared" si="2"/>
        <v>0</v>
      </c>
      <c r="D29">
        <f>SUMIFS(GameLog!G:G,GameLog!$D:$D,'SEA B'!$A29,GameLog!$C:$C,"SEA")</f>
        <v>0</v>
      </c>
      <c r="E29">
        <f>SUMIFS(GameLog!H:H,GameLog!$D:$D,'SEA B'!$A29,GameLog!$C:$C,"SEA")</f>
        <v>0</v>
      </c>
      <c r="F29">
        <f>SUMIFS(GameLog!I:I,GameLog!$D:$D,'SEA B'!$A29,GameLog!$C:$C,"SEA")</f>
        <v>0</v>
      </c>
      <c r="G29">
        <f>SUMIFS(GameLog!J:J,GameLog!$D:$D,'SEA B'!$A29,GameLog!$C:$C,"SEA")</f>
        <v>0</v>
      </c>
      <c r="H29">
        <f>SUMIFS(GameLog!K:K,GameLog!$D:$D,'SEA B'!$A29,GameLog!$C:$C,"SEA")</f>
        <v>0</v>
      </c>
      <c r="I29">
        <f>SUMIFS(GameLog!L:L,GameLog!$D:$D,'SEA B'!$A29,GameLog!$C:$C,"SEA")</f>
        <v>0</v>
      </c>
      <c r="J29">
        <f>SUMIFS(GameLog!M:M,GameLog!$D:$D,'SEA B'!$A29,GameLog!$C:$C,"SEA")</f>
        <v>0</v>
      </c>
      <c r="K29">
        <f>SUMIFS(GameLog!N:N,GameLog!$D:$D,'SEA B'!$A29,GameLog!$C:$C,"SEA")</f>
        <v>0</v>
      </c>
      <c r="L29">
        <f>SUMIFS(GameLog!O:O,GameLog!$D:$D,'SEA B'!$A29,GameLog!$C:$C,"SEA")</f>
        <v>0</v>
      </c>
      <c r="M29">
        <f>SUMIFS(GameLog!P:P,GameLog!$D:$D,'SEA B'!$A29,GameLog!$C:$C,"SEA")</f>
        <v>0</v>
      </c>
      <c r="N29">
        <f>SUMIFS(GameLog!Q:Q,GameLog!$D:$D,'SEA B'!$A29,GameLog!$C:$C,"SEA")</f>
        <v>0</v>
      </c>
      <c r="O29">
        <f>SUMIFS(GameLog!R:R,GameLog!$D:$D,'SEA B'!$A29,GameLog!$C:$C,"SEA")</f>
        <v>0</v>
      </c>
      <c r="P29">
        <f>SUMIFS(GameLog!S:S,GameLog!$D:$D,'SEA B'!$A29,GameLog!$C:$C,"SEA")</f>
        <v>0</v>
      </c>
      <c r="Q29">
        <f>SUMIFS(GameLog!T:T,GameLog!$D:$D,'SEA B'!$A29,GameLog!$C:$C,"SEA")</f>
        <v>0</v>
      </c>
      <c r="R29">
        <f>SUMIFS(GameLog!U:U,GameLog!$D:$D,'SEA B'!$A29,GameLog!$C:$C,"SEA")</f>
        <v>0</v>
      </c>
      <c r="S29">
        <f>SUMIFS(GameLog!V:V,GameLog!$D:$D,'SEA B'!$A29,GameLog!$C:$C,"SEA")</f>
        <v>0</v>
      </c>
      <c r="T29">
        <v>0</v>
      </c>
      <c r="U29">
        <v>0</v>
      </c>
      <c r="V29" s="8">
        <f t="shared" si="3"/>
        <v>0</v>
      </c>
      <c r="W29" s="8">
        <f t="shared" si="0"/>
        <v>0</v>
      </c>
      <c r="X29" s="8">
        <f t="shared" si="1"/>
        <v>0</v>
      </c>
      <c r="Y29" s="8">
        <f t="shared" si="4"/>
        <v>0</v>
      </c>
      <c r="Z29">
        <f t="shared" si="5"/>
        <v>0</v>
      </c>
      <c r="AD29" s="14"/>
      <c r="AF29" s="14"/>
    </row>
    <row r="30" spans="1:32">
      <c r="A30" t="s">
        <v>2841</v>
      </c>
      <c r="B30" cm="1">
        <f t="array" ref="B30">IF(COUNTIFS(GameLog!D:D,'SEA B'!A30,GameLog!C:C,"SEA")=0,0,COUNTA(_xlfn.UNIQUE(_xlfn._xlws.FILTER(GameLog!A$2:A$1000, (GameLog!C$2:C$1000="SEA") * (GameLog!D$2:D$1000=A30)))))</f>
        <v>0</v>
      </c>
      <c r="C30">
        <f t="shared" si="2"/>
        <v>0</v>
      </c>
      <c r="D30">
        <f>SUMIFS(GameLog!G:G,GameLog!$D:$D,'SEA B'!$A30,GameLog!$C:$C,"SEA")</f>
        <v>0</v>
      </c>
      <c r="E30">
        <f>SUMIFS(GameLog!H:H,GameLog!$D:$D,'SEA B'!$A30,GameLog!$C:$C,"SEA")</f>
        <v>0</v>
      </c>
      <c r="F30">
        <f>SUMIFS(GameLog!I:I,GameLog!$D:$D,'SEA B'!$A30,GameLog!$C:$C,"SEA")</f>
        <v>0</v>
      </c>
      <c r="G30">
        <f>SUMIFS(GameLog!J:J,GameLog!$D:$D,'SEA B'!$A30,GameLog!$C:$C,"SEA")</f>
        <v>0</v>
      </c>
      <c r="H30">
        <f>SUMIFS(GameLog!K:K,GameLog!$D:$D,'SEA B'!$A30,GameLog!$C:$C,"SEA")</f>
        <v>0</v>
      </c>
      <c r="I30">
        <f>SUMIFS(GameLog!L:L,GameLog!$D:$D,'SEA B'!$A30,GameLog!$C:$C,"SEA")</f>
        <v>0</v>
      </c>
      <c r="J30">
        <f>SUMIFS(GameLog!M:M,GameLog!$D:$D,'SEA B'!$A30,GameLog!$C:$C,"SEA")</f>
        <v>0</v>
      </c>
      <c r="K30">
        <f>SUMIFS(GameLog!N:N,GameLog!$D:$D,'SEA B'!$A30,GameLog!$C:$C,"SEA")</f>
        <v>0</v>
      </c>
      <c r="L30">
        <f>SUMIFS(GameLog!O:O,GameLog!$D:$D,'SEA B'!$A30,GameLog!$C:$C,"SEA")</f>
        <v>0</v>
      </c>
      <c r="M30">
        <f>SUMIFS(GameLog!P:P,GameLog!$D:$D,'SEA B'!$A30,GameLog!$C:$C,"SEA")</f>
        <v>0</v>
      </c>
      <c r="N30">
        <f>SUMIFS(GameLog!Q:Q,GameLog!$D:$D,'SEA B'!$A30,GameLog!$C:$C,"SEA")</f>
        <v>0</v>
      </c>
      <c r="O30">
        <f>SUMIFS(GameLog!R:R,GameLog!$D:$D,'SEA B'!$A30,GameLog!$C:$C,"SEA")</f>
        <v>0</v>
      </c>
      <c r="P30">
        <f>SUMIFS(GameLog!S:S,GameLog!$D:$D,'SEA B'!$A30,GameLog!$C:$C,"SEA")</f>
        <v>0</v>
      </c>
      <c r="Q30">
        <f>SUMIFS(GameLog!T:T,GameLog!$D:$D,'SEA B'!$A30,GameLog!$C:$C,"SEA")</f>
        <v>0</v>
      </c>
      <c r="R30">
        <f>SUMIFS(GameLog!U:U,GameLog!$D:$D,'SEA B'!$A30,GameLog!$C:$C,"SEA")</f>
        <v>0</v>
      </c>
      <c r="S30">
        <f>SUMIFS(GameLog!V:V,GameLog!$D:$D,'SEA B'!$A30,GameLog!$C:$C,"SEA")</f>
        <v>0</v>
      </c>
      <c r="T30">
        <v>0</v>
      </c>
      <c r="U30">
        <v>0</v>
      </c>
      <c r="V30" s="8">
        <f t="shared" si="3"/>
        <v>0</v>
      </c>
      <c r="W30" s="8">
        <f t="shared" si="0"/>
        <v>0</v>
      </c>
      <c r="X30" s="8">
        <f t="shared" si="1"/>
        <v>0</v>
      </c>
      <c r="Y30" s="8">
        <f t="shared" si="4"/>
        <v>0</v>
      </c>
      <c r="Z30">
        <f t="shared" si="5"/>
        <v>0</v>
      </c>
      <c r="AD30" s="14"/>
      <c r="AF30" s="14"/>
    </row>
    <row r="31" spans="1:32">
      <c r="V31" s="8"/>
      <c r="W31" s="8"/>
      <c r="X31" s="8"/>
      <c r="Y31" s="8"/>
      <c r="AD31" s="14"/>
      <c r="AF31" s="14"/>
    </row>
    <row r="32" spans="1:32">
      <c r="V32" s="8"/>
      <c r="W32" s="8"/>
      <c r="X32" s="8"/>
      <c r="Y32" s="8"/>
      <c r="AD32" s="14"/>
      <c r="AF32" s="14"/>
    </row>
    <row r="33" spans="1:32">
      <c r="V33" s="8"/>
      <c r="W33" s="8"/>
      <c r="X33" s="8"/>
      <c r="Y33" s="8"/>
      <c r="AD33" s="14"/>
      <c r="AF33" s="14"/>
    </row>
    <row r="34" spans="1:32">
      <c r="V34" s="8"/>
      <c r="W34" s="8"/>
      <c r="X34" s="8"/>
      <c r="Y34" s="8"/>
      <c r="AD34" s="14"/>
    </row>
    <row r="35" spans="1:32">
      <c r="V35" s="8"/>
      <c r="W35" s="8"/>
      <c r="X35" s="8"/>
      <c r="Y35" s="8"/>
      <c r="AD35" s="14"/>
    </row>
    <row r="36" spans="1:32">
      <c r="V36" s="8"/>
      <c r="W36" s="8"/>
      <c r="X36" s="8"/>
      <c r="Y36" s="8"/>
      <c r="AD36" s="14"/>
    </row>
    <row r="37" spans="1:32">
      <c r="V37" s="8"/>
      <c r="W37" s="8"/>
      <c r="X37" s="8"/>
      <c r="Y37" s="8"/>
      <c r="AD37" s="14"/>
    </row>
    <row r="38" spans="1:32">
      <c r="V38" s="8"/>
      <c r="W38" s="8"/>
      <c r="X38" s="8"/>
      <c r="Y38" s="8"/>
      <c r="AD38" s="14"/>
    </row>
    <row r="39" spans="1:32">
      <c r="V39" s="8"/>
      <c r="W39" s="8"/>
      <c r="X39" s="8"/>
      <c r="Y39" s="8"/>
      <c r="AD39" s="14"/>
    </row>
    <row r="40" spans="1:32">
      <c r="V40" s="8"/>
      <c r="W40" s="8"/>
      <c r="X40" s="8"/>
      <c r="Y40" s="8"/>
      <c r="AD40" s="14"/>
    </row>
    <row r="41" spans="1:32">
      <c r="V41" s="8"/>
      <c r="W41" s="8"/>
      <c r="X41" s="8"/>
      <c r="Y41" s="8"/>
      <c r="AD41" s="14"/>
    </row>
    <row r="42" spans="1:32">
      <c r="V42" s="8"/>
      <c r="W42" s="8"/>
      <c r="X42" s="8"/>
      <c r="Y42" s="8"/>
      <c r="AD42" s="14"/>
    </row>
    <row r="43" spans="1:32">
      <c r="V43" s="8"/>
      <c r="W43" s="8"/>
      <c r="X43" s="8"/>
      <c r="Y43" s="8"/>
      <c r="AD43" s="14"/>
    </row>
    <row r="44" spans="1:32">
      <c r="V44" s="8"/>
      <c r="W44" s="8"/>
      <c r="X44" s="8"/>
      <c r="Y44" s="8"/>
      <c r="AD44" s="14"/>
    </row>
    <row r="45" spans="1:32">
      <c r="V45" s="8"/>
      <c r="W45" s="8"/>
      <c r="X45" s="8"/>
      <c r="Y45" s="8"/>
      <c r="AD45" s="14"/>
    </row>
    <row r="46" spans="1:32">
      <c r="A46" s="9"/>
      <c r="AD46" s="14"/>
    </row>
    <row r="47" spans="1:32">
      <c r="A47" s="9"/>
    </row>
    <row r="48" spans="1:32">
      <c r="A48" s="9"/>
    </row>
    <row r="49" spans="1:1">
      <c r="A49" s="9"/>
    </row>
    <row r="50" spans="1:1">
      <c r="A50" s="9"/>
    </row>
    <row r="51" spans="1:1">
      <c r="A51" s="9"/>
    </row>
    <row r="52" spans="1:1">
      <c r="A52" s="9"/>
    </row>
    <row r="53" spans="1:1">
      <c r="A53" s="9"/>
    </row>
    <row r="54" spans="1:1">
      <c r="A54" s="9"/>
    </row>
    <row r="55" spans="1:1">
      <c r="A55" s="9"/>
    </row>
    <row r="56" spans="1:1">
      <c r="A56" s="9"/>
    </row>
    <row r="57" spans="1:1">
      <c r="A57" s="9"/>
    </row>
    <row r="58" spans="1:1">
      <c r="A58" s="9"/>
    </row>
    <row r="59" spans="1:1">
      <c r="A59" s="9"/>
    </row>
    <row r="60" spans="1:1">
      <c r="A60" s="9"/>
    </row>
    <row r="61" spans="1:1">
      <c r="A61" s="9"/>
    </row>
    <row r="62" spans="1:1">
      <c r="A62" s="9"/>
    </row>
    <row r="63" spans="1:1">
      <c r="A63" s="9"/>
    </row>
    <row r="64" spans="1:1">
      <c r="A64" s="9"/>
    </row>
    <row r="65" spans="1:1">
      <c r="A65" s="9"/>
    </row>
    <row r="66" spans="1:1">
      <c r="A66" s="9"/>
    </row>
    <row r="67" spans="1:1">
      <c r="A67" s="9"/>
    </row>
    <row r="68" spans="1:1">
      <c r="A68" s="9"/>
    </row>
    <row r="69" spans="1:1">
      <c r="A69" s="9"/>
    </row>
    <row r="70" spans="1:1">
      <c r="A70" s="9"/>
    </row>
    <row r="71" spans="1:1">
      <c r="A71" s="9"/>
    </row>
    <row r="72" spans="1:1">
      <c r="A72" s="9"/>
    </row>
    <row r="73" spans="1:1">
      <c r="A73" s="9"/>
    </row>
    <row r="74" spans="1:1">
      <c r="A74" s="9"/>
    </row>
    <row r="75" spans="1:1">
      <c r="A75" s="9"/>
    </row>
    <row r="76" spans="1:1">
      <c r="A76" s="9"/>
    </row>
    <row r="77" spans="1:1">
      <c r="A77" s="9"/>
    </row>
    <row r="78" spans="1:1">
      <c r="A78" s="9"/>
    </row>
    <row r="79" spans="1:1">
      <c r="A79" s="9"/>
    </row>
    <row r="80" spans="1:1">
      <c r="A80" s="9"/>
    </row>
    <row r="81" spans="1:1">
      <c r="A81" s="9"/>
    </row>
    <row r="82" spans="1:1">
      <c r="A82" s="9"/>
    </row>
    <row r="83" spans="1:1">
      <c r="A83" s="9"/>
    </row>
    <row r="84" spans="1:1">
      <c r="A84" s="9"/>
    </row>
    <row r="85" spans="1:1">
      <c r="A85" s="9"/>
    </row>
    <row r="86" spans="1:1">
      <c r="A86" s="9"/>
    </row>
    <row r="87" spans="1:1">
      <c r="A87" s="9"/>
    </row>
    <row r="88" spans="1:1">
      <c r="A88" s="9"/>
    </row>
    <row r="89" spans="1:1">
      <c r="A89" s="9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145DA-485A-4367-8D37-2563ADBFA0B8}">
  <sheetPr codeName="Sheet27"/>
  <dimension ref="A1:Y87"/>
  <sheetViews>
    <sheetView workbookViewId="0">
      <pane ySplit="1" topLeftCell="A2" activePane="bottomLeft" state="frozen"/>
      <selection activeCell="A30" sqref="A2:A30"/>
      <selection pane="bottomLeft" activeCell="A30" sqref="A2:A30"/>
    </sheetView>
  </sheetViews>
  <sheetFormatPr defaultRowHeight="13.2"/>
  <cols>
    <col min="1" max="1" width="17.44140625" bestFit="1" customWidth="1"/>
    <col min="2" max="2" width="4.77734375" bestFit="1" customWidth="1"/>
    <col min="3" max="3" width="2.33203125" bestFit="1" customWidth="1"/>
    <col min="4" max="4" width="3.5546875" bestFit="1" customWidth="1"/>
    <col min="5" max="5" width="6.109375" style="12" bestFit="1" customWidth="1"/>
    <col min="6" max="6" width="3.5546875" bestFit="1" customWidth="1"/>
    <col min="7" max="7" width="3" bestFit="1" customWidth="1"/>
    <col min="8" max="8" width="4.6640625" bestFit="1" customWidth="1"/>
    <col min="9" max="9" width="3.5546875" bestFit="1" customWidth="1"/>
    <col min="10" max="10" width="3.21875" bestFit="1" customWidth="1"/>
    <col min="11" max="12" width="3.44140625" bestFit="1" customWidth="1"/>
    <col min="13" max="13" width="3.5546875" bestFit="1" customWidth="1"/>
    <col min="14" max="14" width="4.44140625" bestFit="1" customWidth="1"/>
    <col min="15" max="15" width="5.5546875" bestFit="1" customWidth="1"/>
    <col min="16" max="16" width="5.664062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4.77734375" bestFit="1" customWidth="1"/>
    <col min="21" max="21" width="4.44140625" bestFit="1" customWidth="1"/>
  </cols>
  <sheetData>
    <row r="1" spans="1:25">
      <c r="A1" s="14" t="s">
        <v>2405</v>
      </c>
      <c r="B1" t="s">
        <v>2502</v>
      </c>
      <c r="C1" t="s">
        <v>2406</v>
      </c>
      <c r="D1" t="s">
        <v>2483</v>
      </c>
      <c r="E1" s="12" t="s">
        <v>2503</v>
      </c>
      <c r="F1" t="s">
        <v>2504</v>
      </c>
      <c r="G1" t="s">
        <v>2505</v>
      </c>
      <c r="H1" t="s">
        <v>2506</v>
      </c>
      <c r="I1" t="s">
        <v>2507</v>
      </c>
      <c r="J1" t="s">
        <v>2508</v>
      </c>
      <c r="K1" t="s">
        <v>2509</v>
      </c>
      <c r="L1" t="s">
        <v>2415</v>
      </c>
      <c r="M1" t="s">
        <v>2416</v>
      </c>
      <c r="N1" t="s">
        <v>2510</v>
      </c>
      <c r="O1" t="s">
        <v>2527</v>
      </c>
      <c r="P1" t="s">
        <v>2664</v>
      </c>
    </row>
    <row r="2" spans="1:25">
      <c r="A2" t="s">
        <v>2843</v>
      </c>
      <c r="B2" t="s">
        <v>2443</v>
      </c>
      <c r="C2">
        <f>COUNTIFS(GameLog!D:D,'SEA F'!A2,GameLog!C:C,"SEA",GameLog!E:E,INDEX(Positions!$A$1:$B$9,MATCH('SEA F'!$B2,Positions!$A$1:$A$9,0),2))</f>
        <v>0</v>
      </c>
      <c r="D2">
        <f>SUMIFS(GameLog!F:F,GameLog!$D:$D,'SEA F'!A2,GameLog!$E:$E,INDEX(Positions!$A$1:$B$9,MATCH('SEA F'!$B2,Positions!$A$1:$A$9,0),2),GameLog!$C:$C,"SEA")</f>
        <v>0</v>
      </c>
      <c r="E2" s="12">
        <f>SUMIFS(GameLog!AM:AM,GameLog!$D:$D,'SEA F'!$A2,GameLog!$E:$E,INDEX(Positions!$A$1:$B$9,MATCH('SEA F'!$B2,Positions!$A$1:$A$9,0),2),GameLog!$C:$C,"SEA")</f>
        <v>0</v>
      </c>
      <c r="F2">
        <f>SUMIFS(GameLog!AN:AN,GameLog!$D:$D,'SEA F'!$A2,GameLog!$E:$E,INDEX(Positions!$A$1:$B$9,MATCH('SEA F'!$B2,Positions!$A$1:$A$9,0),2),GameLog!$C:$C,"SEA")</f>
        <v>0</v>
      </c>
      <c r="G2">
        <f>SUMIFS(GameLog!AO:AO,GameLog!$D:$D,'SEA F'!$A2,GameLog!$E:$E,INDEX(Positions!$A$1:$B$9,MATCH('SEA F'!$B2,Positions!$A$1:$A$9,0),2),GameLog!$C:$C,"SEA")</f>
        <v>0</v>
      </c>
      <c r="H2">
        <f>SUMIFS(GameLog!AP:AP,GameLog!$D:$D,'SEA F'!$A2,GameLog!$E:$E,INDEX(Positions!$A$1:$B$9,MATCH('SEA F'!$B2,Positions!$A$1:$A$9,0),2),GameLog!$C:$C,"SEA")</f>
        <v>0</v>
      </c>
      <c r="I2">
        <f>SUMIFS(GameLog!AQ:AQ,GameLog!$D:$D,'SEA F'!$A2,GameLog!$E:$E,INDEX(Positions!$A$1:$B$9,MATCH('SEA F'!$B2,Positions!$A$1:$A$9,0),2),GameLog!$C:$C,"SEA")</f>
        <v>0</v>
      </c>
      <c r="J2">
        <f>SUMIFS(GameLog!AR:AR,GameLog!$D:$D,'SEA F'!$A2,GameLog!$E:$E,INDEX(Positions!$A$1:$B$9,MATCH('SEA F'!$B2,Positions!$A$1:$A$9,0),2),GameLog!$C:$C,"SEA")</f>
        <v>0</v>
      </c>
      <c r="K2">
        <f>SUMIFS(GameLog!AS:AS,GameLog!$D:$D,'SEA F'!$A2,GameLog!$E:$E,INDEX(Positions!$A$1:$B$9,MATCH('SEA F'!$B2,Positions!$A$1:$A$9,0),2),GameLog!$C:$C,"SEA")</f>
        <v>0</v>
      </c>
      <c r="L2">
        <f>SUMIFS(GameLog!AT:AT,GameLog!$D:$D,'SEA F'!$A2,GameLog!$E:$E,INDEX(Positions!$A$1:$B$9,MATCH('SEA F'!$B2,Positions!$A$1:$A$9,0),2),GameLog!$C:$C,"SEA")</f>
        <v>0</v>
      </c>
      <c r="M2">
        <f>SUMIFS(GameLog!AU:AU,GameLog!$D:$D,'SEA F'!$A2,GameLog!$E:$E,INDEX(Positions!$A$1:$B$9,MATCH('SEA F'!$B2,Positions!$A$1:$A$9,0),2),GameLog!$C:$C,"SEA")</f>
        <v>0</v>
      </c>
      <c r="N2">
        <f>SUMIFS(GameLog!AV:AV,GameLog!$D:$D,'SEA F'!$A2,GameLog!$E:$E,INDEX(Positions!$A$1:$B$9,MATCH('SEA F'!$B2,Positions!$A$1:$A$9,0),2),GameLog!$C:$C,"SEA")</f>
        <v>0</v>
      </c>
      <c r="O2" s="8">
        <f>IFERROR((F2+G2)/(F2+G2+H2),0)</f>
        <v>0</v>
      </c>
      <c r="P2" s="18" t="str">
        <f>IF(B2="C",IFERROR(M2/(L2+M2),0),"")</f>
        <v/>
      </c>
      <c r="W2" s="15"/>
      <c r="Y2" s="15"/>
    </row>
    <row r="3" spans="1:25">
      <c r="A3" t="s">
        <v>2844</v>
      </c>
      <c r="B3" t="s">
        <v>2443</v>
      </c>
      <c r="C3">
        <f>COUNTIFS(GameLog!D:D,'SEA F'!A3,GameLog!C:C,"SEA",GameLog!E:E,INDEX(Positions!$A$1:$B$9,MATCH('SEA F'!$B3,Positions!$A$1:$A$9,0),2))</f>
        <v>0</v>
      </c>
      <c r="D3">
        <f>SUMIFS(GameLog!F:F,GameLog!$D:$D,'SEA F'!A3,GameLog!$E:$E,INDEX(Positions!$A$1:$B$9,MATCH('SEA F'!$B3,Positions!$A$1:$A$9,0),2),GameLog!$C:$C,"SEA")</f>
        <v>0</v>
      </c>
      <c r="E3" s="12">
        <f>SUMIFS(GameLog!AM:AM,GameLog!$D:$D,'SEA F'!$A3,GameLog!$E:$E,INDEX(Positions!$A$1:$B$9,MATCH('SEA F'!$B3,Positions!$A$1:$A$9,0),2),GameLog!$C:$C,"SEA")</f>
        <v>0</v>
      </c>
      <c r="F3">
        <f>SUMIFS(GameLog!AN:AN,GameLog!$D:$D,'SEA F'!$A3,GameLog!$E:$E,INDEX(Positions!$A$1:$B$9,MATCH('SEA F'!$B3,Positions!$A$1:$A$9,0),2),GameLog!$C:$C,"SEA")</f>
        <v>0</v>
      </c>
      <c r="G3">
        <f>SUMIFS(GameLog!AO:AO,GameLog!$D:$D,'SEA F'!$A3,GameLog!$E:$E,INDEX(Positions!$A$1:$B$9,MATCH('SEA F'!$B3,Positions!$A$1:$A$9,0),2),GameLog!$C:$C,"SEA")</f>
        <v>0</v>
      </c>
      <c r="H3">
        <f>SUMIFS(GameLog!AP:AP,GameLog!$D:$D,'SEA F'!$A3,GameLog!$E:$E,INDEX(Positions!$A$1:$B$9,MATCH('SEA F'!$B3,Positions!$A$1:$A$9,0),2),GameLog!$C:$C,"SEA")</f>
        <v>0</v>
      </c>
      <c r="I3">
        <f>SUMIFS(GameLog!AQ:AQ,GameLog!$D:$D,'SEA F'!$A3,GameLog!$E:$E,INDEX(Positions!$A$1:$B$9,MATCH('SEA F'!$B3,Positions!$A$1:$A$9,0),2),GameLog!$C:$C,"SEA")</f>
        <v>0</v>
      </c>
      <c r="J3">
        <f>SUMIFS(GameLog!AR:AR,GameLog!$D:$D,'SEA F'!$A3,GameLog!$E:$E,INDEX(Positions!$A$1:$B$9,MATCH('SEA F'!$B3,Positions!$A$1:$A$9,0),2),GameLog!$C:$C,"SEA")</f>
        <v>0</v>
      </c>
      <c r="K3">
        <f>SUMIFS(GameLog!AS:AS,GameLog!$D:$D,'SEA F'!$A3,GameLog!$E:$E,INDEX(Positions!$A$1:$B$9,MATCH('SEA F'!$B3,Positions!$A$1:$A$9,0),2),GameLog!$C:$C,"SEA")</f>
        <v>0</v>
      </c>
      <c r="L3">
        <f>SUMIFS(GameLog!AT:AT,GameLog!$D:$D,'SEA F'!$A3,GameLog!$E:$E,INDEX(Positions!$A$1:$B$9,MATCH('SEA F'!$B3,Positions!$A$1:$A$9,0),2),GameLog!$C:$C,"SEA")</f>
        <v>0</v>
      </c>
      <c r="M3">
        <f>SUMIFS(GameLog!AU:AU,GameLog!$D:$D,'SEA F'!$A3,GameLog!$E:$E,INDEX(Positions!$A$1:$B$9,MATCH('SEA F'!$B3,Positions!$A$1:$A$9,0),2),GameLog!$C:$C,"SEA")</f>
        <v>0</v>
      </c>
      <c r="N3">
        <f>SUMIFS(GameLog!AV:AV,GameLog!$D:$D,'SEA F'!$A3,GameLog!$E:$E,INDEX(Positions!$A$1:$B$9,MATCH('SEA F'!$B3,Positions!$A$1:$A$9,0),2),GameLog!$C:$C,"SEA")</f>
        <v>0</v>
      </c>
      <c r="O3" s="8">
        <f t="shared" ref="O3:O66" si="0">IFERROR((F3+G3)/(F3+G3+H3),0)</f>
        <v>0</v>
      </c>
      <c r="P3" s="18" t="str">
        <f t="shared" ref="P3:P60" si="1">IF(B3="C",IFERROR(M3/(L3+M3),0),"")</f>
        <v/>
      </c>
      <c r="W3" s="15"/>
      <c r="Y3" s="15"/>
    </row>
    <row r="4" spans="1:25">
      <c r="A4" t="s">
        <v>2845</v>
      </c>
      <c r="B4" t="s">
        <v>2443</v>
      </c>
      <c r="C4">
        <f>COUNTIFS(GameLog!D:D,'SEA F'!A4,GameLog!C:C,"SEA",GameLog!E:E,INDEX(Positions!$A$1:$B$9,MATCH('SEA F'!$B4,Positions!$A$1:$A$9,0),2))</f>
        <v>0</v>
      </c>
      <c r="D4">
        <f>SUMIFS(GameLog!F:F,GameLog!$D:$D,'SEA F'!A4,GameLog!$E:$E,INDEX(Positions!$A$1:$B$9,MATCH('SEA F'!$B4,Positions!$A$1:$A$9,0),2),GameLog!$C:$C,"SEA")</f>
        <v>0</v>
      </c>
      <c r="E4" s="12">
        <f>SUMIFS(GameLog!AM:AM,GameLog!$D:$D,'SEA F'!$A4,GameLog!$E:$E,INDEX(Positions!$A$1:$B$9,MATCH('SEA F'!$B4,Positions!$A$1:$A$9,0),2),GameLog!$C:$C,"SEA")</f>
        <v>0</v>
      </c>
      <c r="F4">
        <f>SUMIFS(GameLog!AN:AN,GameLog!$D:$D,'SEA F'!$A4,GameLog!$E:$E,INDEX(Positions!$A$1:$B$9,MATCH('SEA F'!$B4,Positions!$A$1:$A$9,0),2),GameLog!$C:$C,"SEA")</f>
        <v>0</v>
      </c>
      <c r="G4">
        <f>SUMIFS(GameLog!AO:AO,GameLog!$D:$D,'SEA F'!$A4,GameLog!$E:$E,INDEX(Positions!$A$1:$B$9,MATCH('SEA F'!$B4,Positions!$A$1:$A$9,0),2),GameLog!$C:$C,"SEA")</f>
        <v>0</v>
      </c>
      <c r="H4">
        <f>SUMIFS(GameLog!AP:AP,GameLog!$D:$D,'SEA F'!$A4,GameLog!$E:$E,INDEX(Positions!$A$1:$B$9,MATCH('SEA F'!$B4,Positions!$A$1:$A$9,0),2),GameLog!$C:$C,"SEA")</f>
        <v>0</v>
      </c>
      <c r="I4">
        <f>SUMIFS(GameLog!AQ:AQ,GameLog!$D:$D,'SEA F'!$A4,GameLog!$E:$E,INDEX(Positions!$A$1:$B$9,MATCH('SEA F'!$B4,Positions!$A$1:$A$9,0),2),GameLog!$C:$C,"SEA")</f>
        <v>0</v>
      </c>
      <c r="J4">
        <f>SUMIFS(GameLog!AR:AR,GameLog!$D:$D,'SEA F'!$A4,GameLog!$E:$E,INDEX(Positions!$A$1:$B$9,MATCH('SEA F'!$B4,Positions!$A$1:$A$9,0),2),GameLog!$C:$C,"SEA")</f>
        <v>0</v>
      </c>
      <c r="K4">
        <f>SUMIFS(GameLog!AS:AS,GameLog!$D:$D,'SEA F'!$A4,GameLog!$E:$E,INDEX(Positions!$A$1:$B$9,MATCH('SEA F'!$B4,Positions!$A$1:$A$9,0),2),GameLog!$C:$C,"SEA")</f>
        <v>0</v>
      </c>
      <c r="L4">
        <f>SUMIFS(GameLog!AT:AT,GameLog!$D:$D,'SEA F'!$A4,GameLog!$E:$E,INDEX(Positions!$A$1:$B$9,MATCH('SEA F'!$B4,Positions!$A$1:$A$9,0),2),GameLog!$C:$C,"SEA")</f>
        <v>0</v>
      </c>
      <c r="M4">
        <f>SUMIFS(GameLog!AU:AU,GameLog!$D:$D,'SEA F'!$A4,GameLog!$E:$E,INDEX(Positions!$A$1:$B$9,MATCH('SEA F'!$B4,Positions!$A$1:$A$9,0),2),GameLog!$C:$C,"SEA")</f>
        <v>0</v>
      </c>
      <c r="N4">
        <f>SUMIFS(GameLog!AV:AV,GameLog!$D:$D,'SEA F'!$A4,GameLog!$E:$E,INDEX(Positions!$A$1:$B$9,MATCH('SEA F'!$B4,Positions!$A$1:$A$9,0),2),GameLog!$C:$C,"SEA")</f>
        <v>0</v>
      </c>
      <c r="O4" s="8">
        <f t="shared" si="0"/>
        <v>0</v>
      </c>
      <c r="P4" s="18" t="str">
        <f t="shared" si="1"/>
        <v/>
      </c>
      <c r="W4" s="15"/>
      <c r="Y4" s="15"/>
    </row>
    <row r="5" spans="1:25">
      <c r="A5" t="s">
        <v>2841</v>
      </c>
      <c r="B5" t="s">
        <v>2443</v>
      </c>
      <c r="C5">
        <f>COUNTIFS(GameLog!D:D,'SEA F'!A5,GameLog!C:C,"SEA",GameLog!E:E,INDEX(Positions!$A$1:$B$9,MATCH('SEA F'!$B5,Positions!$A$1:$A$9,0),2))</f>
        <v>0</v>
      </c>
      <c r="D5">
        <f>SUMIFS(GameLog!F:F,GameLog!$D:$D,'SEA F'!A5,GameLog!$E:$E,INDEX(Positions!$A$1:$B$9,MATCH('SEA F'!$B5,Positions!$A$1:$A$9,0),2),GameLog!$C:$C,"SEA")</f>
        <v>0</v>
      </c>
      <c r="E5" s="12">
        <f>SUMIFS(GameLog!AM:AM,GameLog!$D:$D,'SEA F'!$A5,GameLog!$E:$E,INDEX(Positions!$A$1:$B$9,MATCH('SEA F'!$B5,Positions!$A$1:$A$9,0),2),GameLog!$C:$C,"SEA")</f>
        <v>0</v>
      </c>
      <c r="F5">
        <f>SUMIFS(GameLog!AN:AN,GameLog!$D:$D,'SEA F'!$A5,GameLog!$E:$E,INDEX(Positions!$A$1:$B$9,MATCH('SEA F'!$B5,Positions!$A$1:$A$9,0),2),GameLog!$C:$C,"SEA")</f>
        <v>0</v>
      </c>
      <c r="G5">
        <f>SUMIFS(GameLog!AO:AO,GameLog!$D:$D,'SEA F'!$A5,GameLog!$E:$E,INDEX(Positions!$A$1:$B$9,MATCH('SEA F'!$B5,Positions!$A$1:$A$9,0),2),GameLog!$C:$C,"SEA")</f>
        <v>0</v>
      </c>
      <c r="H5">
        <f>SUMIFS(GameLog!AP:AP,GameLog!$D:$D,'SEA F'!$A5,GameLog!$E:$E,INDEX(Positions!$A$1:$B$9,MATCH('SEA F'!$B5,Positions!$A$1:$A$9,0),2),GameLog!$C:$C,"SEA")</f>
        <v>0</v>
      </c>
      <c r="I5">
        <f>SUMIFS(GameLog!AQ:AQ,GameLog!$D:$D,'SEA F'!$A5,GameLog!$E:$E,INDEX(Positions!$A$1:$B$9,MATCH('SEA F'!$B5,Positions!$A$1:$A$9,0),2),GameLog!$C:$C,"SEA")</f>
        <v>0</v>
      </c>
      <c r="J5">
        <f>SUMIFS(GameLog!AR:AR,GameLog!$D:$D,'SEA F'!$A5,GameLog!$E:$E,INDEX(Positions!$A$1:$B$9,MATCH('SEA F'!$B5,Positions!$A$1:$A$9,0),2),GameLog!$C:$C,"SEA")</f>
        <v>0</v>
      </c>
      <c r="K5">
        <f>SUMIFS(GameLog!AS:AS,GameLog!$D:$D,'SEA F'!$A5,GameLog!$E:$E,INDEX(Positions!$A$1:$B$9,MATCH('SEA F'!$B5,Positions!$A$1:$A$9,0),2),GameLog!$C:$C,"SEA")</f>
        <v>0</v>
      </c>
      <c r="L5">
        <f>SUMIFS(GameLog!AT:AT,GameLog!$D:$D,'SEA F'!$A5,GameLog!$E:$E,INDEX(Positions!$A$1:$B$9,MATCH('SEA F'!$B5,Positions!$A$1:$A$9,0),2),GameLog!$C:$C,"SEA")</f>
        <v>0</v>
      </c>
      <c r="M5">
        <f>SUMIFS(GameLog!AU:AU,GameLog!$D:$D,'SEA F'!$A5,GameLog!$E:$E,INDEX(Positions!$A$1:$B$9,MATCH('SEA F'!$B5,Positions!$A$1:$A$9,0),2),GameLog!$C:$C,"SEA")</f>
        <v>0</v>
      </c>
      <c r="N5">
        <f>SUMIFS(GameLog!AV:AV,GameLog!$D:$D,'SEA F'!$A5,GameLog!$E:$E,INDEX(Positions!$A$1:$B$9,MATCH('SEA F'!$B5,Positions!$A$1:$A$9,0),2),GameLog!$C:$C,"SEA")</f>
        <v>0</v>
      </c>
      <c r="O5" s="8">
        <f t="shared" si="0"/>
        <v>0</v>
      </c>
      <c r="P5" s="18" t="str">
        <f t="shared" si="1"/>
        <v/>
      </c>
      <c r="W5" s="15"/>
      <c r="Y5" s="15"/>
    </row>
    <row r="6" spans="1:25">
      <c r="A6" t="s">
        <v>2846</v>
      </c>
      <c r="B6" t="s">
        <v>2443</v>
      </c>
      <c r="C6">
        <f>COUNTIFS(GameLog!D:D,'SEA F'!A6,GameLog!C:C,"SEA",GameLog!E:E,INDEX(Positions!$A$1:$B$9,MATCH('SEA F'!$B6,Positions!$A$1:$A$9,0),2))</f>
        <v>0</v>
      </c>
      <c r="D6">
        <f>SUMIFS(GameLog!F:F,GameLog!$D:$D,'SEA F'!A6,GameLog!$E:$E,INDEX(Positions!$A$1:$B$9,MATCH('SEA F'!$B6,Positions!$A$1:$A$9,0),2),GameLog!$C:$C,"SEA")</f>
        <v>0</v>
      </c>
      <c r="E6" s="12">
        <f>SUMIFS(GameLog!AM:AM,GameLog!$D:$D,'SEA F'!$A6,GameLog!$E:$E,INDEX(Positions!$A$1:$B$9,MATCH('SEA F'!$B6,Positions!$A$1:$A$9,0),2),GameLog!$C:$C,"SEA")</f>
        <v>0</v>
      </c>
      <c r="F6">
        <f>SUMIFS(GameLog!AN:AN,GameLog!$D:$D,'SEA F'!$A6,GameLog!$E:$E,INDEX(Positions!$A$1:$B$9,MATCH('SEA F'!$B6,Positions!$A$1:$A$9,0),2),GameLog!$C:$C,"SEA")</f>
        <v>0</v>
      </c>
      <c r="G6">
        <f>SUMIFS(GameLog!AO:AO,GameLog!$D:$D,'SEA F'!$A6,GameLog!$E:$E,INDEX(Positions!$A$1:$B$9,MATCH('SEA F'!$B6,Positions!$A$1:$A$9,0),2),GameLog!$C:$C,"SEA")</f>
        <v>0</v>
      </c>
      <c r="H6">
        <f>SUMIFS(GameLog!AP:AP,GameLog!$D:$D,'SEA F'!$A6,GameLog!$E:$E,INDEX(Positions!$A$1:$B$9,MATCH('SEA F'!$B6,Positions!$A$1:$A$9,0),2),GameLog!$C:$C,"SEA")</f>
        <v>0</v>
      </c>
      <c r="I6">
        <f>SUMIFS(GameLog!AQ:AQ,GameLog!$D:$D,'SEA F'!$A6,GameLog!$E:$E,INDEX(Positions!$A$1:$B$9,MATCH('SEA F'!$B6,Positions!$A$1:$A$9,0),2),GameLog!$C:$C,"SEA")</f>
        <v>0</v>
      </c>
      <c r="J6">
        <f>SUMIFS(GameLog!AR:AR,GameLog!$D:$D,'SEA F'!$A6,GameLog!$E:$E,INDEX(Positions!$A$1:$B$9,MATCH('SEA F'!$B6,Positions!$A$1:$A$9,0),2),GameLog!$C:$C,"SEA")</f>
        <v>0</v>
      </c>
      <c r="K6">
        <f>SUMIFS(GameLog!AS:AS,GameLog!$D:$D,'SEA F'!$A6,GameLog!$E:$E,INDEX(Positions!$A$1:$B$9,MATCH('SEA F'!$B6,Positions!$A$1:$A$9,0),2),GameLog!$C:$C,"SEA")</f>
        <v>0</v>
      </c>
      <c r="L6">
        <f>SUMIFS(GameLog!AT:AT,GameLog!$D:$D,'SEA F'!$A6,GameLog!$E:$E,INDEX(Positions!$A$1:$B$9,MATCH('SEA F'!$B6,Positions!$A$1:$A$9,0),2),GameLog!$C:$C,"SEA")</f>
        <v>0</v>
      </c>
      <c r="M6">
        <f>SUMIFS(GameLog!AU:AU,GameLog!$D:$D,'SEA F'!$A6,GameLog!$E:$E,INDEX(Positions!$A$1:$B$9,MATCH('SEA F'!$B6,Positions!$A$1:$A$9,0),2),GameLog!$C:$C,"SEA")</f>
        <v>0</v>
      </c>
      <c r="N6">
        <f>SUMIFS(GameLog!AV:AV,GameLog!$D:$D,'SEA F'!$A6,GameLog!$E:$E,INDEX(Positions!$A$1:$B$9,MATCH('SEA F'!$B6,Positions!$A$1:$A$9,0),2),GameLog!$C:$C,"SEA")</f>
        <v>0</v>
      </c>
      <c r="O6" s="8">
        <f t="shared" si="0"/>
        <v>0</v>
      </c>
      <c r="P6" s="18" t="str">
        <f t="shared" si="1"/>
        <v/>
      </c>
      <c r="W6" s="15"/>
      <c r="Y6" s="15"/>
    </row>
    <row r="7" spans="1:25">
      <c r="A7" t="s">
        <v>2837</v>
      </c>
      <c r="B7" t="s">
        <v>2443</v>
      </c>
      <c r="C7">
        <f>COUNTIFS(GameLog!D:D,'SEA F'!A7,GameLog!C:C,"SEA",GameLog!E:E,INDEX(Positions!$A$1:$B$9,MATCH('SEA F'!$B7,Positions!$A$1:$A$9,0),2))</f>
        <v>1</v>
      </c>
      <c r="D7">
        <f>SUMIFS(GameLog!F:F,GameLog!$D:$D,'SEA F'!A7,GameLog!$E:$E,INDEX(Positions!$A$1:$B$9,MATCH('SEA F'!$B7,Positions!$A$1:$A$9,0),2),GameLog!$C:$C,"SEA")</f>
        <v>1</v>
      </c>
      <c r="E7" s="12">
        <f>SUMIFS(GameLog!AM:AM,GameLog!$D:$D,'SEA F'!$A7,GameLog!$E:$E,INDEX(Positions!$A$1:$B$9,MATCH('SEA F'!$B7,Positions!$A$1:$A$9,0),2),GameLog!$C:$C,"SEA")</f>
        <v>3.6666666666666665</v>
      </c>
      <c r="F7">
        <f>SUMIFS(GameLog!AN:AN,GameLog!$D:$D,'SEA F'!$A7,GameLog!$E:$E,INDEX(Positions!$A$1:$B$9,MATCH('SEA F'!$B7,Positions!$A$1:$A$9,0),2),GameLog!$C:$C,"SEA")</f>
        <v>1</v>
      </c>
      <c r="G7">
        <f>SUMIFS(GameLog!AO:AO,GameLog!$D:$D,'SEA F'!$A7,GameLog!$E:$E,INDEX(Positions!$A$1:$B$9,MATCH('SEA F'!$B7,Positions!$A$1:$A$9,0),2),GameLog!$C:$C,"SEA")</f>
        <v>0</v>
      </c>
      <c r="H7">
        <f>SUMIFS(GameLog!AP:AP,GameLog!$D:$D,'SEA F'!$A7,GameLog!$E:$E,INDEX(Positions!$A$1:$B$9,MATCH('SEA F'!$B7,Positions!$A$1:$A$9,0),2),GameLog!$C:$C,"SEA")</f>
        <v>0</v>
      </c>
      <c r="I7">
        <f>SUMIFS(GameLog!AQ:AQ,GameLog!$D:$D,'SEA F'!$A7,GameLog!$E:$E,INDEX(Positions!$A$1:$B$9,MATCH('SEA F'!$B7,Positions!$A$1:$A$9,0),2),GameLog!$C:$C,"SEA")</f>
        <v>0</v>
      </c>
      <c r="J7">
        <f>SUMIFS(GameLog!AR:AR,GameLog!$D:$D,'SEA F'!$A7,GameLog!$E:$E,INDEX(Positions!$A$1:$B$9,MATCH('SEA F'!$B7,Positions!$A$1:$A$9,0),2),GameLog!$C:$C,"SEA")</f>
        <v>0</v>
      </c>
      <c r="K7">
        <f>SUMIFS(GameLog!AS:AS,GameLog!$D:$D,'SEA F'!$A7,GameLog!$E:$E,INDEX(Positions!$A$1:$B$9,MATCH('SEA F'!$B7,Positions!$A$1:$A$9,0),2),GameLog!$C:$C,"SEA")</f>
        <v>0</v>
      </c>
      <c r="L7">
        <f>SUMIFS(GameLog!AT:AT,GameLog!$D:$D,'SEA F'!$A7,GameLog!$E:$E,INDEX(Positions!$A$1:$B$9,MATCH('SEA F'!$B7,Positions!$A$1:$A$9,0),2),GameLog!$C:$C,"SEA")</f>
        <v>1</v>
      </c>
      <c r="M7">
        <f>SUMIFS(GameLog!AU:AU,GameLog!$D:$D,'SEA F'!$A7,GameLog!$E:$E,INDEX(Positions!$A$1:$B$9,MATCH('SEA F'!$B7,Positions!$A$1:$A$9,0),2),GameLog!$C:$C,"SEA")</f>
        <v>0</v>
      </c>
      <c r="N7">
        <f>SUMIFS(GameLog!AV:AV,GameLog!$D:$D,'SEA F'!$A7,GameLog!$E:$E,INDEX(Positions!$A$1:$B$9,MATCH('SEA F'!$B7,Positions!$A$1:$A$9,0),2),GameLog!$C:$C,"SEA")</f>
        <v>0</v>
      </c>
      <c r="O7" s="8">
        <f t="shared" si="0"/>
        <v>1</v>
      </c>
      <c r="P7" s="18" t="str">
        <f t="shared" si="1"/>
        <v/>
      </c>
      <c r="W7" s="15"/>
      <c r="Y7" s="15"/>
    </row>
    <row r="8" spans="1:25">
      <c r="A8" t="s">
        <v>2847</v>
      </c>
      <c r="B8" t="s">
        <v>2443</v>
      </c>
      <c r="C8">
        <f>COUNTIFS(GameLog!D:D,'SEA F'!A8,GameLog!C:C,"SEA",GameLog!E:E,INDEX(Positions!$A$1:$B$9,MATCH('SEA F'!$B8,Positions!$A$1:$A$9,0),2))</f>
        <v>0</v>
      </c>
      <c r="D8">
        <f>SUMIFS(GameLog!F:F,GameLog!$D:$D,'SEA F'!A8,GameLog!$E:$E,INDEX(Positions!$A$1:$B$9,MATCH('SEA F'!$B8,Positions!$A$1:$A$9,0),2),GameLog!$C:$C,"SEA")</f>
        <v>0</v>
      </c>
      <c r="E8" s="12">
        <f>SUMIFS(GameLog!AM:AM,GameLog!$D:$D,'SEA F'!$A8,GameLog!$E:$E,INDEX(Positions!$A$1:$B$9,MATCH('SEA F'!$B8,Positions!$A$1:$A$9,0),2),GameLog!$C:$C,"SEA")</f>
        <v>0</v>
      </c>
      <c r="F8">
        <f>SUMIFS(GameLog!AN:AN,GameLog!$D:$D,'SEA F'!$A8,GameLog!$E:$E,INDEX(Positions!$A$1:$B$9,MATCH('SEA F'!$B8,Positions!$A$1:$A$9,0),2),GameLog!$C:$C,"SEA")</f>
        <v>0</v>
      </c>
      <c r="G8">
        <f>SUMIFS(GameLog!AO:AO,GameLog!$D:$D,'SEA F'!$A8,GameLog!$E:$E,INDEX(Positions!$A$1:$B$9,MATCH('SEA F'!$B8,Positions!$A$1:$A$9,0),2),GameLog!$C:$C,"SEA")</f>
        <v>0</v>
      </c>
      <c r="H8">
        <f>SUMIFS(GameLog!AP:AP,GameLog!$D:$D,'SEA F'!$A8,GameLog!$E:$E,INDEX(Positions!$A$1:$B$9,MATCH('SEA F'!$B8,Positions!$A$1:$A$9,0),2),GameLog!$C:$C,"SEA")</f>
        <v>0</v>
      </c>
      <c r="I8">
        <f>SUMIFS(GameLog!AQ:AQ,GameLog!$D:$D,'SEA F'!$A8,GameLog!$E:$E,INDEX(Positions!$A$1:$B$9,MATCH('SEA F'!$B8,Positions!$A$1:$A$9,0),2),GameLog!$C:$C,"SEA")</f>
        <v>0</v>
      </c>
      <c r="J8">
        <f>SUMIFS(GameLog!AR:AR,GameLog!$D:$D,'SEA F'!$A8,GameLog!$E:$E,INDEX(Positions!$A$1:$B$9,MATCH('SEA F'!$B8,Positions!$A$1:$A$9,0),2),GameLog!$C:$C,"SEA")</f>
        <v>0</v>
      </c>
      <c r="K8">
        <f>SUMIFS(GameLog!AS:AS,GameLog!$D:$D,'SEA F'!$A8,GameLog!$E:$E,INDEX(Positions!$A$1:$B$9,MATCH('SEA F'!$B8,Positions!$A$1:$A$9,0),2),GameLog!$C:$C,"SEA")</f>
        <v>0</v>
      </c>
      <c r="L8">
        <f>SUMIFS(GameLog!AT:AT,GameLog!$D:$D,'SEA F'!$A8,GameLog!$E:$E,INDEX(Positions!$A$1:$B$9,MATCH('SEA F'!$B8,Positions!$A$1:$A$9,0),2),GameLog!$C:$C,"SEA")</f>
        <v>0</v>
      </c>
      <c r="M8">
        <f>SUMIFS(GameLog!AU:AU,GameLog!$D:$D,'SEA F'!$A8,GameLog!$E:$E,INDEX(Positions!$A$1:$B$9,MATCH('SEA F'!$B8,Positions!$A$1:$A$9,0),2),GameLog!$C:$C,"SEA")</f>
        <v>0</v>
      </c>
      <c r="N8">
        <f>SUMIFS(GameLog!AV:AV,GameLog!$D:$D,'SEA F'!$A8,GameLog!$E:$E,INDEX(Positions!$A$1:$B$9,MATCH('SEA F'!$B8,Positions!$A$1:$A$9,0),2),GameLog!$C:$C,"SEA")</f>
        <v>0</v>
      </c>
      <c r="O8" s="8">
        <f t="shared" si="0"/>
        <v>0</v>
      </c>
      <c r="P8" s="18" t="str">
        <f t="shared" si="1"/>
        <v/>
      </c>
      <c r="W8" s="15"/>
      <c r="Y8" s="15"/>
    </row>
    <row r="9" spans="1:25">
      <c r="A9" t="s">
        <v>2839</v>
      </c>
      <c r="B9" t="s">
        <v>2443</v>
      </c>
      <c r="C9">
        <f>COUNTIFS(GameLog!D:D,'SEA F'!A9,GameLog!C:C,"SEA",GameLog!E:E,INDEX(Positions!$A$1:$B$9,MATCH('SEA F'!$B9,Positions!$A$1:$A$9,0),2))</f>
        <v>1</v>
      </c>
      <c r="D9">
        <f>SUMIFS(GameLog!F:F,GameLog!$D:$D,'SEA F'!A9,GameLog!$E:$E,INDEX(Positions!$A$1:$B$9,MATCH('SEA F'!$B9,Positions!$A$1:$A$9,0),2),GameLog!$C:$C,"SEA")</f>
        <v>1</v>
      </c>
      <c r="E9" s="12">
        <f>SUMIFS(GameLog!AM:AM,GameLog!$D:$D,'SEA F'!$A9,GameLog!$E:$E,INDEX(Positions!$A$1:$B$9,MATCH('SEA F'!$B9,Positions!$A$1:$A$9,0),2),GameLog!$C:$C,"SEA")</f>
        <v>7</v>
      </c>
      <c r="F9">
        <f>SUMIFS(GameLog!AN:AN,GameLog!$D:$D,'SEA F'!$A9,GameLog!$E:$E,INDEX(Positions!$A$1:$B$9,MATCH('SEA F'!$B9,Positions!$A$1:$A$9,0),2),GameLog!$C:$C,"SEA")</f>
        <v>1</v>
      </c>
      <c r="G9">
        <f>SUMIFS(GameLog!AO:AO,GameLog!$D:$D,'SEA F'!$A9,GameLog!$E:$E,INDEX(Positions!$A$1:$B$9,MATCH('SEA F'!$B9,Positions!$A$1:$A$9,0),2),GameLog!$C:$C,"SEA")</f>
        <v>0</v>
      </c>
      <c r="H9">
        <f>SUMIFS(GameLog!AP:AP,GameLog!$D:$D,'SEA F'!$A9,GameLog!$E:$E,INDEX(Positions!$A$1:$B$9,MATCH('SEA F'!$B9,Positions!$A$1:$A$9,0),2),GameLog!$C:$C,"SEA")</f>
        <v>0</v>
      </c>
      <c r="I9">
        <f>SUMIFS(GameLog!AQ:AQ,GameLog!$D:$D,'SEA F'!$A9,GameLog!$E:$E,INDEX(Positions!$A$1:$B$9,MATCH('SEA F'!$B9,Positions!$A$1:$A$9,0),2),GameLog!$C:$C,"SEA")</f>
        <v>0</v>
      </c>
      <c r="J9">
        <f>SUMIFS(GameLog!AR:AR,GameLog!$D:$D,'SEA F'!$A9,GameLog!$E:$E,INDEX(Positions!$A$1:$B$9,MATCH('SEA F'!$B9,Positions!$A$1:$A$9,0),2),GameLog!$C:$C,"SEA")</f>
        <v>0</v>
      </c>
      <c r="K9">
        <f>SUMIFS(GameLog!AS:AS,GameLog!$D:$D,'SEA F'!$A9,GameLog!$E:$E,INDEX(Positions!$A$1:$B$9,MATCH('SEA F'!$B9,Positions!$A$1:$A$9,0),2),GameLog!$C:$C,"SEA")</f>
        <v>0</v>
      </c>
      <c r="L9">
        <f>SUMIFS(GameLog!AT:AT,GameLog!$D:$D,'SEA F'!$A9,GameLog!$E:$E,INDEX(Positions!$A$1:$B$9,MATCH('SEA F'!$B9,Positions!$A$1:$A$9,0),2),GameLog!$C:$C,"SEA")</f>
        <v>1</v>
      </c>
      <c r="M9">
        <f>SUMIFS(GameLog!AU:AU,GameLog!$D:$D,'SEA F'!$A9,GameLog!$E:$E,INDEX(Positions!$A$1:$B$9,MATCH('SEA F'!$B9,Positions!$A$1:$A$9,0),2),GameLog!$C:$C,"SEA")</f>
        <v>1</v>
      </c>
      <c r="N9">
        <f>SUMIFS(GameLog!AV:AV,GameLog!$D:$D,'SEA F'!$A9,GameLog!$E:$E,INDEX(Positions!$A$1:$B$9,MATCH('SEA F'!$B9,Positions!$A$1:$A$9,0),2),GameLog!$C:$C,"SEA")</f>
        <v>0</v>
      </c>
      <c r="O9" s="8">
        <f t="shared" si="0"/>
        <v>1</v>
      </c>
      <c r="P9" s="18" t="str">
        <f t="shared" si="1"/>
        <v/>
      </c>
      <c r="W9" s="15"/>
      <c r="Y9" s="15"/>
    </row>
    <row r="10" spans="1:25">
      <c r="A10" t="s">
        <v>2838</v>
      </c>
      <c r="B10" t="s">
        <v>2443</v>
      </c>
      <c r="C10">
        <f>COUNTIFS(GameLog!D:D,'SEA F'!A10,GameLog!C:C,"SEA",GameLog!E:E,INDEX(Positions!$A$1:$B$9,MATCH('SEA F'!$B10,Positions!$A$1:$A$9,0),2))</f>
        <v>2</v>
      </c>
      <c r="D10">
        <f>SUMIFS(GameLog!F:F,GameLog!$D:$D,'SEA F'!A10,GameLog!$E:$E,INDEX(Positions!$A$1:$B$9,MATCH('SEA F'!$B10,Positions!$A$1:$A$9,0),2),GameLog!$C:$C,"SEA")</f>
        <v>0</v>
      </c>
      <c r="E10" s="12">
        <f>SUMIFS(GameLog!AM:AM,GameLog!$D:$D,'SEA F'!$A10,GameLog!$E:$E,INDEX(Positions!$A$1:$B$9,MATCH('SEA F'!$B10,Positions!$A$1:$A$9,0),2),GameLog!$C:$C,"SEA")</f>
        <v>3</v>
      </c>
      <c r="F10">
        <f>SUMIFS(GameLog!AN:AN,GameLog!$D:$D,'SEA F'!$A10,GameLog!$E:$E,INDEX(Positions!$A$1:$B$9,MATCH('SEA F'!$B10,Positions!$A$1:$A$9,0),2),GameLog!$C:$C,"SEA")</f>
        <v>0</v>
      </c>
      <c r="G10">
        <f>SUMIFS(GameLog!AO:AO,GameLog!$D:$D,'SEA F'!$A10,GameLog!$E:$E,INDEX(Positions!$A$1:$B$9,MATCH('SEA F'!$B10,Positions!$A$1:$A$9,0),2),GameLog!$C:$C,"SEA")</f>
        <v>0</v>
      </c>
      <c r="H10">
        <f>SUMIFS(GameLog!AP:AP,GameLog!$D:$D,'SEA F'!$A10,GameLog!$E:$E,INDEX(Positions!$A$1:$B$9,MATCH('SEA F'!$B10,Positions!$A$1:$A$9,0),2),GameLog!$C:$C,"SEA")</f>
        <v>0</v>
      </c>
      <c r="I10">
        <f>SUMIFS(GameLog!AQ:AQ,GameLog!$D:$D,'SEA F'!$A10,GameLog!$E:$E,INDEX(Positions!$A$1:$B$9,MATCH('SEA F'!$B10,Positions!$A$1:$A$9,0),2),GameLog!$C:$C,"SEA")</f>
        <v>0</v>
      </c>
      <c r="J10">
        <f>SUMIFS(GameLog!AR:AR,GameLog!$D:$D,'SEA F'!$A10,GameLog!$E:$E,INDEX(Positions!$A$1:$B$9,MATCH('SEA F'!$B10,Positions!$A$1:$A$9,0),2),GameLog!$C:$C,"SEA")</f>
        <v>0</v>
      </c>
      <c r="K10">
        <f>SUMIFS(GameLog!AS:AS,GameLog!$D:$D,'SEA F'!$A10,GameLog!$E:$E,INDEX(Positions!$A$1:$B$9,MATCH('SEA F'!$B10,Positions!$A$1:$A$9,0),2),GameLog!$C:$C,"SEA")</f>
        <v>0</v>
      </c>
      <c r="L10">
        <f>SUMIFS(GameLog!AT:AT,GameLog!$D:$D,'SEA F'!$A10,GameLog!$E:$E,INDEX(Positions!$A$1:$B$9,MATCH('SEA F'!$B10,Positions!$A$1:$A$9,0),2),GameLog!$C:$C,"SEA")</f>
        <v>0</v>
      </c>
      <c r="M10">
        <f>SUMIFS(GameLog!AU:AU,GameLog!$D:$D,'SEA F'!$A10,GameLog!$E:$E,INDEX(Positions!$A$1:$B$9,MATCH('SEA F'!$B10,Positions!$A$1:$A$9,0),2),GameLog!$C:$C,"SEA")</f>
        <v>0</v>
      </c>
      <c r="N10">
        <f>SUMIFS(GameLog!AV:AV,GameLog!$D:$D,'SEA F'!$A10,GameLog!$E:$E,INDEX(Positions!$A$1:$B$9,MATCH('SEA F'!$B10,Positions!$A$1:$A$9,0),2),GameLog!$C:$C,"SEA")</f>
        <v>0</v>
      </c>
      <c r="O10" s="8">
        <f t="shared" si="0"/>
        <v>0</v>
      </c>
      <c r="P10" s="18" t="str">
        <f t="shared" si="1"/>
        <v/>
      </c>
      <c r="W10" s="15"/>
      <c r="Y10" s="15"/>
    </row>
    <row r="11" spans="1:25">
      <c r="A11" t="s">
        <v>2848</v>
      </c>
      <c r="B11" t="s">
        <v>2443</v>
      </c>
      <c r="C11">
        <f>COUNTIFS(GameLog!D:D,'SEA F'!A11,GameLog!C:C,"SEA",GameLog!E:E,INDEX(Positions!$A$1:$B$9,MATCH('SEA F'!$B11,Positions!$A$1:$A$9,0),2))</f>
        <v>0</v>
      </c>
      <c r="D11">
        <f>SUMIFS(GameLog!F:F,GameLog!$D:$D,'SEA F'!A11,GameLog!$E:$E,INDEX(Positions!$A$1:$B$9,MATCH('SEA F'!$B11,Positions!$A$1:$A$9,0),2),GameLog!$C:$C,"SEA")</f>
        <v>0</v>
      </c>
      <c r="E11" s="12">
        <f>SUMIFS(GameLog!AM:AM,GameLog!$D:$D,'SEA F'!$A11,GameLog!$E:$E,INDEX(Positions!$A$1:$B$9,MATCH('SEA F'!$B11,Positions!$A$1:$A$9,0),2),GameLog!$C:$C,"SEA")</f>
        <v>0</v>
      </c>
      <c r="F11">
        <f>SUMIFS(GameLog!AN:AN,GameLog!$D:$D,'SEA F'!$A11,GameLog!$E:$E,INDEX(Positions!$A$1:$B$9,MATCH('SEA F'!$B11,Positions!$A$1:$A$9,0),2),GameLog!$C:$C,"SEA")</f>
        <v>0</v>
      </c>
      <c r="G11">
        <f>SUMIFS(GameLog!AO:AO,GameLog!$D:$D,'SEA F'!$A11,GameLog!$E:$E,INDEX(Positions!$A$1:$B$9,MATCH('SEA F'!$B11,Positions!$A$1:$A$9,0),2),GameLog!$C:$C,"SEA")</f>
        <v>0</v>
      </c>
      <c r="H11">
        <f>SUMIFS(GameLog!AP:AP,GameLog!$D:$D,'SEA F'!$A11,GameLog!$E:$E,INDEX(Positions!$A$1:$B$9,MATCH('SEA F'!$B11,Positions!$A$1:$A$9,0),2),GameLog!$C:$C,"SEA")</f>
        <v>0</v>
      </c>
      <c r="I11">
        <f>SUMIFS(GameLog!AQ:AQ,GameLog!$D:$D,'SEA F'!$A11,GameLog!$E:$E,INDEX(Positions!$A$1:$B$9,MATCH('SEA F'!$B11,Positions!$A$1:$A$9,0),2),GameLog!$C:$C,"SEA")</f>
        <v>0</v>
      </c>
      <c r="J11">
        <f>SUMIFS(GameLog!AR:AR,GameLog!$D:$D,'SEA F'!$A11,GameLog!$E:$E,INDEX(Positions!$A$1:$B$9,MATCH('SEA F'!$B11,Positions!$A$1:$A$9,0),2),GameLog!$C:$C,"SEA")</f>
        <v>0</v>
      </c>
      <c r="K11">
        <f>SUMIFS(GameLog!AS:AS,GameLog!$D:$D,'SEA F'!$A11,GameLog!$E:$E,INDEX(Positions!$A$1:$B$9,MATCH('SEA F'!$B11,Positions!$A$1:$A$9,0),2),GameLog!$C:$C,"SEA")</f>
        <v>0</v>
      </c>
      <c r="L11">
        <f>SUMIFS(GameLog!AT:AT,GameLog!$D:$D,'SEA F'!$A11,GameLog!$E:$E,INDEX(Positions!$A$1:$B$9,MATCH('SEA F'!$B11,Positions!$A$1:$A$9,0),2),GameLog!$C:$C,"SEA")</f>
        <v>0</v>
      </c>
      <c r="M11">
        <f>SUMIFS(GameLog!AU:AU,GameLog!$D:$D,'SEA F'!$A11,GameLog!$E:$E,INDEX(Positions!$A$1:$B$9,MATCH('SEA F'!$B11,Positions!$A$1:$A$9,0),2),GameLog!$C:$C,"SEA")</f>
        <v>0</v>
      </c>
      <c r="N11">
        <f>SUMIFS(GameLog!AV:AV,GameLog!$D:$D,'SEA F'!$A11,GameLog!$E:$E,INDEX(Positions!$A$1:$B$9,MATCH('SEA F'!$B11,Positions!$A$1:$A$9,0),2),GameLog!$C:$C,"SEA")</f>
        <v>0</v>
      </c>
      <c r="O11" s="8">
        <f t="shared" si="0"/>
        <v>0</v>
      </c>
      <c r="P11" s="18" t="str">
        <f t="shared" si="1"/>
        <v/>
      </c>
      <c r="W11" s="15"/>
      <c r="Y11" s="15"/>
    </row>
    <row r="12" spans="1:25">
      <c r="A12" t="s">
        <v>2849</v>
      </c>
      <c r="B12" t="s">
        <v>2443</v>
      </c>
      <c r="C12">
        <f>COUNTIFS(GameLog!D:D,'SEA F'!A12,GameLog!C:C,"SEA",GameLog!E:E,INDEX(Positions!$A$1:$B$9,MATCH('SEA F'!$B12,Positions!$A$1:$A$9,0),2))</f>
        <v>1</v>
      </c>
      <c r="D12">
        <f>SUMIFS(GameLog!F:F,GameLog!$D:$D,'SEA F'!A12,GameLog!$E:$E,INDEX(Positions!$A$1:$B$9,MATCH('SEA F'!$B12,Positions!$A$1:$A$9,0),2),GameLog!$C:$C,"SEA")</f>
        <v>0</v>
      </c>
      <c r="E12" s="12">
        <f>SUMIFS(GameLog!AM:AM,GameLog!$D:$D,'SEA F'!$A12,GameLog!$E:$E,INDEX(Positions!$A$1:$B$9,MATCH('SEA F'!$B12,Positions!$A$1:$A$9,0),2),GameLog!$C:$C,"SEA")</f>
        <v>2</v>
      </c>
      <c r="F12">
        <f>SUMIFS(GameLog!AN:AN,GameLog!$D:$D,'SEA F'!$A12,GameLog!$E:$E,INDEX(Positions!$A$1:$B$9,MATCH('SEA F'!$B12,Positions!$A$1:$A$9,0),2),GameLog!$C:$C,"SEA")</f>
        <v>0</v>
      </c>
      <c r="G12">
        <f>SUMIFS(GameLog!AO:AO,GameLog!$D:$D,'SEA F'!$A12,GameLog!$E:$E,INDEX(Positions!$A$1:$B$9,MATCH('SEA F'!$B12,Positions!$A$1:$A$9,0),2),GameLog!$C:$C,"SEA")</f>
        <v>0</v>
      </c>
      <c r="H12">
        <f>SUMIFS(GameLog!AP:AP,GameLog!$D:$D,'SEA F'!$A12,GameLog!$E:$E,INDEX(Positions!$A$1:$B$9,MATCH('SEA F'!$B12,Positions!$A$1:$A$9,0),2),GameLog!$C:$C,"SEA")</f>
        <v>1</v>
      </c>
      <c r="I12">
        <f>SUMIFS(GameLog!AQ:AQ,GameLog!$D:$D,'SEA F'!$A12,GameLog!$E:$E,INDEX(Positions!$A$1:$B$9,MATCH('SEA F'!$B12,Positions!$A$1:$A$9,0),2),GameLog!$C:$C,"SEA")</f>
        <v>0</v>
      </c>
      <c r="J12">
        <f>SUMIFS(GameLog!AR:AR,GameLog!$D:$D,'SEA F'!$A12,GameLog!$E:$E,INDEX(Positions!$A$1:$B$9,MATCH('SEA F'!$B12,Positions!$A$1:$A$9,0),2),GameLog!$C:$C,"SEA")</f>
        <v>0</v>
      </c>
      <c r="K12">
        <f>SUMIFS(GameLog!AS:AS,GameLog!$D:$D,'SEA F'!$A12,GameLog!$E:$E,INDEX(Positions!$A$1:$B$9,MATCH('SEA F'!$B12,Positions!$A$1:$A$9,0),2),GameLog!$C:$C,"SEA")</f>
        <v>0</v>
      </c>
      <c r="L12">
        <f>SUMIFS(GameLog!AT:AT,GameLog!$D:$D,'SEA F'!$A12,GameLog!$E:$E,INDEX(Positions!$A$1:$B$9,MATCH('SEA F'!$B12,Positions!$A$1:$A$9,0),2),GameLog!$C:$C,"SEA")</f>
        <v>0</v>
      </c>
      <c r="M12">
        <f>SUMIFS(GameLog!AU:AU,GameLog!$D:$D,'SEA F'!$A12,GameLog!$E:$E,INDEX(Positions!$A$1:$B$9,MATCH('SEA F'!$B12,Positions!$A$1:$A$9,0),2),GameLog!$C:$C,"SEA")</f>
        <v>0</v>
      </c>
      <c r="N12">
        <f>SUMIFS(GameLog!AV:AV,GameLog!$D:$D,'SEA F'!$A12,GameLog!$E:$E,INDEX(Positions!$A$1:$B$9,MATCH('SEA F'!$B12,Positions!$A$1:$A$9,0),2),GameLog!$C:$C,"SEA")</f>
        <v>0</v>
      </c>
      <c r="O12" s="8">
        <f t="shared" si="0"/>
        <v>0</v>
      </c>
      <c r="P12" s="18" t="str">
        <f t="shared" si="1"/>
        <v/>
      </c>
      <c r="W12" s="15"/>
      <c r="Y12" s="15"/>
    </row>
    <row r="13" spans="1:25">
      <c r="A13" t="s">
        <v>2850</v>
      </c>
      <c r="B13" t="s">
        <v>2443</v>
      </c>
      <c r="C13">
        <f>COUNTIFS(GameLog!D:D,'SEA F'!A13,GameLog!C:C,"SEA",GameLog!E:E,INDEX(Positions!$A$1:$B$9,MATCH('SEA F'!$B13,Positions!$A$1:$A$9,0),2))</f>
        <v>0</v>
      </c>
      <c r="D13">
        <f>SUMIFS(GameLog!F:F,GameLog!$D:$D,'SEA F'!A13,GameLog!$E:$E,INDEX(Positions!$A$1:$B$9,MATCH('SEA F'!$B13,Positions!$A$1:$A$9,0),2),GameLog!$C:$C,"SEA")</f>
        <v>0</v>
      </c>
      <c r="E13" s="12">
        <f>SUMIFS(GameLog!AM:AM,GameLog!$D:$D,'SEA F'!$A13,GameLog!$E:$E,INDEX(Positions!$A$1:$B$9,MATCH('SEA F'!$B13,Positions!$A$1:$A$9,0),2),GameLog!$C:$C,"SEA")</f>
        <v>0</v>
      </c>
      <c r="F13">
        <f>SUMIFS(GameLog!AN:AN,GameLog!$D:$D,'SEA F'!$A13,GameLog!$E:$E,INDEX(Positions!$A$1:$B$9,MATCH('SEA F'!$B13,Positions!$A$1:$A$9,0),2),GameLog!$C:$C,"SEA")</f>
        <v>0</v>
      </c>
      <c r="G13">
        <f>SUMIFS(GameLog!AO:AO,GameLog!$D:$D,'SEA F'!$A13,GameLog!$E:$E,INDEX(Positions!$A$1:$B$9,MATCH('SEA F'!$B13,Positions!$A$1:$A$9,0),2),GameLog!$C:$C,"SEA")</f>
        <v>0</v>
      </c>
      <c r="H13">
        <f>SUMIFS(GameLog!AP:AP,GameLog!$D:$D,'SEA F'!$A13,GameLog!$E:$E,INDEX(Positions!$A$1:$B$9,MATCH('SEA F'!$B13,Positions!$A$1:$A$9,0),2),GameLog!$C:$C,"SEA")</f>
        <v>0</v>
      </c>
      <c r="I13">
        <f>SUMIFS(GameLog!AQ:AQ,GameLog!$D:$D,'SEA F'!$A13,GameLog!$E:$E,INDEX(Positions!$A$1:$B$9,MATCH('SEA F'!$B13,Positions!$A$1:$A$9,0),2),GameLog!$C:$C,"SEA")</f>
        <v>0</v>
      </c>
      <c r="J13">
        <f>SUMIFS(GameLog!AR:AR,GameLog!$D:$D,'SEA F'!$A13,GameLog!$E:$E,INDEX(Positions!$A$1:$B$9,MATCH('SEA F'!$B13,Positions!$A$1:$A$9,0),2),GameLog!$C:$C,"SEA")</f>
        <v>0</v>
      </c>
      <c r="K13">
        <f>SUMIFS(GameLog!AS:AS,GameLog!$D:$D,'SEA F'!$A13,GameLog!$E:$E,INDEX(Positions!$A$1:$B$9,MATCH('SEA F'!$B13,Positions!$A$1:$A$9,0),2),GameLog!$C:$C,"SEA")</f>
        <v>0</v>
      </c>
      <c r="L13">
        <f>SUMIFS(GameLog!AT:AT,GameLog!$D:$D,'SEA F'!$A13,GameLog!$E:$E,INDEX(Positions!$A$1:$B$9,MATCH('SEA F'!$B13,Positions!$A$1:$A$9,0),2),GameLog!$C:$C,"SEA")</f>
        <v>0</v>
      </c>
      <c r="M13">
        <f>SUMIFS(GameLog!AU:AU,GameLog!$D:$D,'SEA F'!$A13,GameLog!$E:$E,INDEX(Positions!$A$1:$B$9,MATCH('SEA F'!$B13,Positions!$A$1:$A$9,0),2),GameLog!$C:$C,"SEA")</f>
        <v>0</v>
      </c>
      <c r="N13">
        <f>SUMIFS(GameLog!AV:AV,GameLog!$D:$D,'SEA F'!$A13,GameLog!$E:$E,INDEX(Positions!$A$1:$B$9,MATCH('SEA F'!$B13,Positions!$A$1:$A$9,0),2),GameLog!$C:$C,"SEA")</f>
        <v>0</v>
      </c>
      <c r="O13" s="8">
        <f t="shared" si="0"/>
        <v>0</v>
      </c>
      <c r="P13" s="18" t="str">
        <f t="shared" si="1"/>
        <v/>
      </c>
      <c r="W13" s="15"/>
      <c r="Y13" s="15"/>
    </row>
    <row r="14" spans="1:25">
      <c r="A14" t="s">
        <v>2851</v>
      </c>
      <c r="B14" t="s">
        <v>2443</v>
      </c>
      <c r="C14">
        <f>COUNTIFS(GameLog!D:D,'SEA F'!A14,GameLog!C:C,"SEA",GameLog!E:E,INDEX(Positions!$A$1:$B$9,MATCH('SEA F'!$B14,Positions!$A$1:$A$9,0),2))</f>
        <v>0</v>
      </c>
      <c r="D14">
        <f>SUMIFS(GameLog!F:F,GameLog!$D:$D,'SEA F'!A14,GameLog!$E:$E,INDEX(Positions!$A$1:$B$9,MATCH('SEA F'!$B14,Positions!$A$1:$A$9,0),2),GameLog!$C:$C,"SEA")</f>
        <v>0</v>
      </c>
      <c r="E14" s="12">
        <f>SUMIFS(GameLog!AM:AM,GameLog!$D:$D,'SEA F'!$A14,GameLog!$E:$E,INDEX(Positions!$A$1:$B$9,MATCH('SEA F'!$B14,Positions!$A$1:$A$9,0),2),GameLog!$C:$C,"SEA")</f>
        <v>0</v>
      </c>
      <c r="F14">
        <f>SUMIFS(GameLog!AN:AN,GameLog!$D:$D,'SEA F'!$A14,GameLog!$E:$E,INDEX(Positions!$A$1:$B$9,MATCH('SEA F'!$B14,Positions!$A$1:$A$9,0),2),GameLog!$C:$C,"SEA")</f>
        <v>0</v>
      </c>
      <c r="G14">
        <f>SUMIFS(GameLog!AO:AO,GameLog!$D:$D,'SEA F'!$A14,GameLog!$E:$E,INDEX(Positions!$A$1:$B$9,MATCH('SEA F'!$B14,Positions!$A$1:$A$9,0),2),GameLog!$C:$C,"SEA")</f>
        <v>0</v>
      </c>
      <c r="H14">
        <f>SUMIFS(GameLog!AP:AP,GameLog!$D:$D,'SEA F'!$A14,GameLog!$E:$E,INDEX(Positions!$A$1:$B$9,MATCH('SEA F'!$B14,Positions!$A$1:$A$9,0),2),GameLog!$C:$C,"SEA")</f>
        <v>0</v>
      </c>
      <c r="I14">
        <f>SUMIFS(GameLog!AQ:AQ,GameLog!$D:$D,'SEA F'!$A14,GameLog!$E:$E,INDEX(Positions!$A$1:$B$9,MATCH('SEA F'!$B14,Positions!$A$1:$A$9,0),2),GameLog!$C:$C,"SEA")</f>
        <v>0</v>
      </c>
      <c r="J14">
        <f>SUMIFS(GameLog!AR:AR,GameLog!$D:$D,'SEA F'!$A14,GameLog!$E:$E,INDEX(Positions!$A$1:$B$9,MATCH('SEA F'!$B14,Positions!$A$1:$A$9,0),2),GameLog!$C:$C,"SEA")</f>
        <v>0</v>
      </c>
      <c r="K14">
        <f>SUMIFS(GameLog!AS:AS,GameLog!$D:$D,'SEA F'!$A14,GameLog!$E:$E,INDEX(Positions!$A$1:$B$9,MATCH('SEA F'!$B14,Positions!$A$1:$A$9,0),2),GameLog!$C:$C,"SEA")</f>
        <v>0</v>
      </c>
      <c r="L14">
        <f>SUMIFS(GameLog!AT:AT,GameLog!$D:$D,'SEA F'!$A14,GameLog!$E:$E,INDEX(Positions!$A$1:$B$9,MATCH('SEA F'!$B14,Positions!$A$1:$A$9,0),2),GameLog!$C:$C,"SEA")</f>
        <v>0</v>
      </c>
      <c r="M14">
        <f>SUMIFS(GameLog!AU:AU,GameLog!$D:$D,'SEA F'!$A14,GameLog!$E:$E,INDEX(Positions!$A$1:$B$9,MATCH('SEA F'!$B14,Positions!$A$1:$A$9,0),2),GameLog!$C:$C,"SEA")</f>
        <v>0</v>
      </c>
      <c r="N14">
        <f>SUMIFS(GameLog!AV:AV,GameLog!$D:$D,'SEA F'!$A14,GameLog!$E:$E,INDEX(Positions!$A$1:$B$9,MATCH('SEA F'!$B14,Positions!$A$1:$A$9,0),2),GameLog!$C:$C,"SEA")</f>
        <v>0</v>
      </c>
      <c r="O14" s="8">
        <f t="shared" si="0"/>
        <v>0</v>
      </c>
      <c r="P14" s="18" t="str">
        <f t="shared" si="1"/>
        <v/>
      </c>
      <c r="W14" s="15"/>
      <c r="Y14" s="15"/>
    </row>
    <row r="15" spans="1:25">
      <c r="A15" t="s">
        <v>2852</v>
      </c>
      <c r="B15" t="s">
        <v>2443</v>
      </c>
      <c r="C15">
        <f>COUNTIFS(GameLog!D:D,'SEA F'!A15,GameLog!C:C,"SEA",GameLog!E:E,INDEX(Positions!$A$1:$B$9,MATCH('SEA F'!$B15,Positions!$A$1:$A$9,0),2))</f>
        <v>0</v>
      </c>
      <c r="D15">
        <f>SUMIFS(GameLog!F:F,GameLog!$D:$D,'SEA F'!A15,GameLog!$E:$E,INDEX(Positions!$A$1:$B$9,MATCH('SEA F'!$B15,Positions!$A$1:$A$9,0),2),GameLog!$C:$C,"SEA")</f>
        <v>0</v>
      </c>
      <c r="E15" s="12">
        <f>SUMIFS(GameLog!AM:AM,GameLog!$D:$D,'SEA F'!$A15,GameLog!$E:$E,INDEX(Positions!$A$1:$B$9,MATCH('SEA F'!$B15,Positions!$A$1:$A$9,0),2),GameLog!$C:$C,"SEA")</f>
        <v>0</v>
      </c>
      <c r="F15">
        <f>SUMIFS(GameLog!AN:AN,GameLog!$D:$D,'SEA F'!$A15,GameLog!$E:$E,INDEX(Positions!$A$1:$B$9,MATCH('SEA F'!$B15,Positions!$A$1:$A$9,0),2),GameLog!$C:$C,"SEA")</f>
        <v>0</v>
      </c>
      <c r="G15">
        <f>SUMIFS(GameLog!AO:AO,GameLog!$D:$D,'SEA F'!$A15,GameLog!$E:$E,INDEX(Positions!$A$1:$B$9,MATCH('SEA F'!$B15,Positions!$A$1:$A$9,0),2),GameLog!$C:$C,"SEA")</f>
        <v>0</v>
      </c>
      <c r="H15">
        <f>SUMIFS(GameLog!AP:AP,GameLog!$D:$D,'SEA F'!$A15,GameLog!$E:$E,INDEX(Positions!$A$1:$B$9,MATCH('SEA F'!$B15,Positions!$A$1:$A$9,0),2),GameLog!$C:$C,"SEA")</f>
        <v>0</v>
      </c>
      <c r="I15">
        <f>SUMIFS(GameLog!AQ:AQ,GameLog!$D:$D,'SEA F'!$A15,GameLog!$E:$E,INDEX(Positions!$A$1:$B$9,MATCH('SEA F'!$B15,Positions!$A$1:$A$9,0),2),GameLog!$C:$C,"SEA")</f>
        <v>0</v>
      </c>
      <c r="J15">
        <f>SUMIFS(GameLog!AR:AR,GameLog!$D:$D,'SEA F'!$A15,GameLog!$E:$E,INDEX(Positions!$A$1:$B$9,MATCH('SEA F'!$B15,Positions!$A$1:$A$9,0),2),GameLog!$C:$C,"SEA")</f>
        <v>0</v>
      </c>
      <c r="K15">
        <f>SUMIFS(GameLog!AS:AS,GameLog!$D:$D,'SEA F'!$A15,GameLog!$E:$E,INDEX(Positions!$A$1:$B$9,MATCH('SEA F'!$B15,Positions!$A$1:$A$9,0),2),GameLog!$C:$C,"SEA")</f>
        <v>0</v>
      </c>
      <c r="L15">
        <f>SUMIFS(GameLog!AT:AT,GameLog!$D:$D,'SEA F'!$A15,GameLog!$E:$E,INDEX(Positions!$A$1:$B$9,MATCH('SEA F'!$B15,Positions!$A$1:$A$9,0),2),GameLog!$C:$C,"SEA")</f>
        <v>0</v>
      </c>
      <c r="M15">
        <f>SUMIFS(GameLog!AU:AU,GameLog!$D:$D,'SEA F'!$A15,GameLog!$E:$E,INDEX(Positions!$A$1:$B$9,MATCH('SEA F'!$B15,Positions!$A$1:$A$9,0),2),GameLog!$C:$C,"SEA")</f>
        <v>0</v>
      </c>
      <c r="N15">
        <f>SUMIFS(GameLog!AV:AV,GameLog!$D:$D,'SEA F'!$A15,GameLog!$E:$E,INDEX(Positions!$A$1:$B$9,MATCH('SEA F'!$B15,Positions!$A$1:$A$9,0),2),GameLog!$C:$C,"SEA")</f>
        <v>0</v>
      </c>
      <c r="O15" s="8">
        <f t="shared" si="0"/>
        <v>0</v>
      </c>
      <c r="P15" s="18" t="str">
        <f t="shared" si="1"/>
        <v/>
      </c>
      <c r="W15" s="15"/>
      <c r="Y15" s="15"/>
    </row>
    <row r="16" spans="1:25">
      <c r="A16" t="s">
        <v>2853</v>
      </c>
      <c r="B16" t="s">
        <v>2443</v>
      </c>
      <c r="C16">
        <f>COUNTIFS(GameLog!D:D,'SEA F'!A16,GameLog!C:C,"SEA",GameLog!E:E,INDEX(Positions!$A$1:$B$9,MATCH('SEA F'!$B16,Positions!$A$1:$A$9,0),2))</f>
        <v>0</v>
      </c>
      <c r="D16">
        <f>SUMIFS(GameLog!F:F,GameLog!$D:$D,'SEA F'!A16,GameLog!$E:$E,INDEX(Positions!$A$1:$B$9,MATCH('SEA F'!$B16,Positions!$A$1:$A$9,0),2),GameLog!$C:$C,"SEA")</f>
        <v>0</v>
      </c>
      <c r="E16" s="12">
        <f>SUMIFS(GameLog!AM:AM,GameLog!$D:$D,'SEA F'!$A16,GameLog!$E:$E,INDEX(Positions!$A$1:$B$9,MATCH('SEA F'!$B16,Positions!$A$1:$A$9,0),2),GameLog!$C:$C,"SEA")</f>
        <v>0</v>
      </c>
      <c r="F16">
        <f>SUMIFS(GameLog!AN:AN,GameLog!$D:$D,'SEA F'!$A16,GameLog!$E:$E,INDEX(Positions!$A$1:$B$9,MATCH('SEA F'!$B16,Positions!$A$1:$A$9,0),2),GameLog!$C:$C,"SEA")</f>
        <v>0</v>
      </c>
      <c r="G16">
        <f>SUMIFS(GameLog!AO:AO,GameLog!$D:$D,'SEA F'!$A16,GameLog!$E:$E,INDEX(Positions!$A$1:$B$9,MATCH('SEA F'!$B16,Positions!$A$1:$A$9,0),2),GameLog!$C:$C,"SEA")</f>
        <v>0</v>
      </c>
      <c r="H16">
        <f>SUMIFS(GameLog!AP:AP,GameLog!$D:$D,'SEA F'!$A16,GameLog!$E:$E,INDEX(Positions!$A$1:$B$9,MATCH('SEA F'!$B16,Positions!$A$1:$A$9,0),2),GameLog!$C:$C,"SEA")</f>
        <v>0</v>
      </c>
      <c r="I16">
        <f>SUMIFS(GameLog!AQ:AQ,GameLog!$D:$D,'SEA F'!$A16,GameLog!$E:$E,INDEX(Positions!$A$1:$B$9,MATCH('SEA F'!$B16,Positions!$A$1:$A$9,0),2),GameLog!$C:$C,"SEA")</f>
        <v>0</v>
      </c>
      <c r="J16">
        <f>SUMIFS(GameLog!AR:AR,GameLog!$D:$D,'SEA F'!$A16,GameLog!$E:$E,INDEX(Positions!$A$1:$B$9,MATCH('SEA F'!$B16,Positions!$A$1:$A$9,0),2),GameLog!$C:$C,"SEA")</f>
        <v>0</v>
      </c>
      <c r="K16">
        <f>SUMIFS(GameLog!AS:AS,GameLog!$D:$D,'SEA F'!$A16,GameLog!$E:$E,INDEX(Positions!$A$1:$B$9,MATCH('SEA F'!$B16,Positions!$A$1:$A$9,0),2),GameLog!$C:$C,"SEA")</f>
        <v>0</v>
      </c>
      <c r="L16">
        <f>SUMIFS(GameLog!AT:AT,GameLog!$D:$D,'SEA F'!$A16,GameLog!$E:$E,INDEX(Positions!$A$1:$B$9,MATCH('SEA F'!$B16,Positions!$A$1:$A$9,0),2),GameLog!$C:$C,"SEA")</f>
        <v>0</v>
      </c>
      <c r="M16">
        <f>SUMIFS(GameLog!AU:AU,GameLog!$D:$D,'SEA F'!$A16,GameLog!$E:$E,INDEX(Positions!$A$1:$B$9,MATCH('SEA F'!$B16,Positions!$A$1:$A$9,0),2),GameLog!$C:$C,"SEA")</f>
        <v>0</v>
      </c>
      <c r="N16">
        <f>SUMIFS(GameLog!AV:AV,GameLog!$D:$D,'SEA F'!$A16,GameLog!$E:$E,INDEX(Positions!$A$1:$B$9,MATCH('SEA F'!$B16,Positions!$A$1:$A$9,0),2),GameLog!$C:$C,"SEA")</f>
        <v>0</v>
      </c>
      <c r="O16" s="8">
        <f t="shared" si="0"/>
        <v>0</v>
      </c>
      <c r="P16" s="18" t="str">
        <f t="shared" si="1"/>
        <v/>
      </c>
      <c r="W16" s="15"/>
      <c r="Y16" s="15"/>
    </row>
    <row r="17" spans="1:25">
      <c r="A17" t="s">
        <v>2840</v>
      </c>
      <c r="B17" t="s">
        <v>2443</v>
      </c>
      <c r="C17">
        <f>COUNTIFS(GameLog!D:D,'SEA F'!A17,GameLog!C:C,"SEA",GameLog!E:E,INDEX(Positions!$A$1:$B$9,MATCH('SEA F'!$B17,Positions!$A$1:$A$9,0),2))</f>
        <v>1</v>
      </c>
      <c r="D17">
        <f>SUMIFS(GameLog!F:F,GameLog!$D:$D,'SEA F'!A17,GameLog!$E:$E,INDEX(Positions!$A$1:$B$9,MATCH('SEA F'!$B17,Positions!$A$1:$A$9,0),2),GameLog!$C:$C,"SEA")</f>
        <v>1</v>
      </c>
      <c r="E17" s="12">
        <f>SUMIFS(GameLog!AM:AM,GameLog!$D:$D,'SEA F'!$A17,GameLog!$E:$E,INDEX(Positions!$A$1:$B$9,MATCH('SEA F'!$B17,Positions!$A$1:$A$9,0),2),GameLog!$C:$C,"SEA")</f>
        <v>6.666666666666667</v>
      </c>
      <c r="F17">
        <f>SUMIFS(GameLog!AN:AN,GameLog!$D:$D,'SEA F'!$A17,GameLog!$E:$E,INDEX(Positions!$A$1:$B$9,MATCH('SEA F'!$B17,Positions!$A$1:$A$9,0),2),GameLog!$C:$C,"SEA")</f>
        <v>0</v>
      </c>
      <c r="G17">
        <f>SUMIFS(GameLog!AO:AO,GameLog!$D:$D,'SEA F'!$A17,GameLog!$E:$E,INDEX(Positions!$A$1:$B$9,MATCH('SEA F'!$B17,Positions!$A$1:$A$9,0),2),GameLog!$C:$C,"SEA")</f>
        <v>2</v>
      </c>
      <c r="H17">
        <f>SUMIFS(GameLog!AP:AP,GameLog!$D:$D,'SEA F'!$A17,GameLog!$E:$E,INDEX(Positions!$A$1:$B$9,MATCH('SEA F'!$B17,Positions!$A$1:$A$9,0),2),GameLog!$C:$C,"SEA")</f>
        <v>0</v>
      </c>
      <c r="I17">
        <f>SUMIFS(GameLog!AQ:AQ,GameLog!$D:$D,'SEA F'!$A17,GameLog!$E:$E,INDEX(Positions!$A$1:$B$9,MATCH('SEA F'!$B17,Positions!$A$1:$A$9,0),2),GameLog!$C:$C,"SEA")</f>
        <v>0</v>
      </c>
      <c r="J17">
        <f>SUMIFS(GameLog!AR:AR,GameLog!$D:$D,'SEA F'!$A17,GameLog!$E:$E,INDEX(Positions!$A$1:$B$9,MATCH('SEA F'!$B17,Positions!$A$1:$A$9,0),2),GameLog!$C:$C,"SEA")</f>
        <v>0</v>
      </c>
      <c r="K17">
        <f>SUMIFS(GameLog!AS:AS,GameLog!$D:$D,'SEA F'!$A17,GameLog!$E:$E,INDEX(Positions!$A$1:$B$9,MATCH('SEA F'!$B17,Positions!$A$1:$A$9,0),2),GameLog!$C:$C,"SEA")</f>
        <v>0</v>
      </c>
      <c r="L17">
        <f>SUMIFS(GameLog!AT:AT,GameLog!$D:$D,'SEA F'!$A17,GameLog!$E:$E,INDEX(Positions!$A$1:$B$9,MATCH('SEA F'!$B17,Positions!$A$1:$A$9,0),2),GameLog!$C:$C,"SEA")</f>
        <v>0</v>
      </c>
      <c r="M17">
        <f>SUMIFS(GameLog!AU:AU,GameLog!$D:$D,'SEA F'!$A17,GameLog!$E:$E,INDEX(Positions!$A$1:$B$9,MATCH('SEA F'!$B17,Positions!$A$1:$A$9,0),2),GameLog!$C:$C,"SEA")</f>
        <v>0</v>
      </c>
      <c r="N17">
        <f>SUMIFS(GameLog!AV:AV,GameLog!$D:$D,'SEA F'!$A17,GameLog!$E:$E,INDEX(Positions!$A$1:$B$9,MATCH('SEA F'!$B17,Positions!$A$1:$A$9,0),2),GameLog!$C:$C,"SEA")</f>
        <v>0</v>
      </c>
      <c r="O17" s="8">
        <f t="shared" si="0"/>
        <v>1</v>
      </c>
      <c r="P17" s="18" t="str">
        <f t="shared" si="1"/>
        <v/>
      </c>
      <c r="W17" s="15"/>
      <c r="Y17" s="15"/>
    </row>
    <row r="18" spans="1:25">
      <c r="A18" t="s">
        <v>2854</v>
      </c>
      <c r="B18" t="s">
        <v>2443</v>
      </c>
      <c r="C18">
        <f>COUNTIFS(GameLog!D:D,'SEA F'!A18,GameLog!C:C,"SEA",GameLog!E:E,INDEX(Positions!$A$1:$B$9,MATCH('SEA F'!$B18,Positions!$A$1:$A$9,0),2))</f>
        <v>1</v>
      </c>
      <c r="D18">
        <f>SUMIFS(GameLog!F:F,GameLog!$D:$D,'SEA F'!A18,GameLog!$E:$E,INDEX(Positions!$A$1:$B$9,MATCH('SEA F'!$B18,Positions!$A$1:$A$9,0),2),GameLog!$C:$C,"SEA")</f>
        <v>0</v>
      </c>
      <c r="E18" s="12">
        <f>SUMIFS(GameLog!AM:AM,GameLog!$D:$D,'SEA F'!$A18,GameLog!$E:$E,INDEX(Positions!$A$1:$B$9,MATCH('SEA F'!$B18,Positions!$A$1:$A$9,0),2),GameLog!$C:$C,"SEA")</f>
        <v>1.3333333333333333</v>
      </c>
      <c r="F18">
        <f>SUMIFS(GameLog!AN:AN,GameLog!$D:$D,'SEA F'!$A18,GameLog!$E:$E,INDEX(Positions!$A$1:$B$9,MATCH('SEA F'!$B18,Positions!$A$1:$A$9,0),2),GameLog!$C:$C,"SEA")</f>
        <v>0</v>
      </c>
      <c r="G18">
        <f>SUMIFS(GameLog!AO:AO,GameLog!$D:$D,'SEA F'!$A18,GameLog!$E:$E,INDEX(Positions!$A$1:$B$9,MATCH('SEA F'!$B18,Positions!$A$1:$A$9,0),2),GameLog!$C:$C,"SEA")</f>
        <v>0</v>
      </c>
      <c r="H18">
        <f>SUMIFS(GameLog!AP:AP,GameLog!$D:$D,'SEA F'!$A18,GameLog!$E:$E,INDEX(Positions!$A$1:$B$9,MATCH('SEA F'!$B18,Positions!$A$1:$A$9,0),2),GameLog!$C:$C,"SEA")</f>
        <v>0</v>
      </c>
      <c r="I18">
        <f>SUMIFS(GameLog!AQ:AQ,GameLog!$D:$D,'SEA F'!$A18,GameLog!$E:$E,INDEX(Positions!$A$1:$B$9,MATCH('SEA F'!$B18,Positions!$A$1:$A$9,0),2),GameLog!$C:$C,"SEA")</f>
        <v>0</v>
      </c>
      <c r="J18">
        <f>SUMIFS(GameLog!AR:AR,GameLog!$D:$D,'SEA F'!$A18,GameLog!$E:$E,INDEX(Positions!$A$1:$B$9,MATCH('SEA F'!$B18,Positions!$A$1:$A$9,0),2),GameLog!$C:$C,"SEA")</f>
        <v>0</v>
      </c>
      <c r="K18">
        <f>SUMIFS(GameLog!AS:AS,GameLog!$D:$D,'SEA F'!$A18,GameLog!$E:$E,INDEX(Positions!$A$1:$B$9,MATCH('SEA F'!$B18,Positions!$A$1:$A$9,0),2),GameLog!$C:$C,"SEA")</f>
        <v>0</v>
      </c>
      <c r="L18">
        <f>SUMIFS(GameLog!AT:AT,GameLog!$D:$D,'SEA F'!$A18,GameLog!$E:$E,INDEX(Positions!$A$1:$B$9,MATCH('SEA F'!$B18,Positions!$A$1:$A$9,0),2),GameLog!$C:$C,"SEA")</f>
        <v>0</v>
      </c>
      <c r="M18">
        <f>SUMIFS(GameLog!AU:AU,GameLog!$D:$D,'SEA F'!$A18,GameLog!$E:$E,INDEX(Positions!$A$1:$B$9,MATCH('SEA F'!$B18,Positions!$A$1:$A$9,0),2),GameLog!$C:$C,"SEA")</f>
        <v>0</v>
      </c>
      <c r="N18">
        <f>SUMIFS(GameLog!AV:AV,GameLog!$D:$D,'SEA F'!$A18,GameLog!$E:$E,INDEX(Positions!$A$1:$B$9,MATCH('SEA F'!$B18,Positions!$A$1:$A$9,0),2),GameLog!$C:$C,"SEA")</f>
        <v>0</v>
      </c>
      <c r="O18" s="8">
        <f t="shared" si="0"/>
        <v>0</v>
      </c>
      <c r="P18" s="18" t="str">
        <f t="shared" si="1"/>
        <v/>
      </c>
      <c r="W18" s="15"/>
      <c r="Y18" s="15"/>
    </row>
    <row r="19" spans="1:25">
      <c r="A19" t="s">
        <v>2855</v>
      </c>
      <c r="B19" t="s">
        <v>2443</v>
      </c>
      <c r="C19">
        <f>COUNTIFS(GameLog!D:D,'SEA F'!A19,GameLog!C:C,"SEA",GameLog!E:E,INDEX(Positions!$A$1:$B$9,MATCH('SEA F'!$B19,Positions!$A$1:$A$9,0),2))</f>
        <v>0</v>
      </c>
      <c r="D19">
        <f>SUMIFS(GameLog!F:F,GameLog!$D:$D,'SEA F'!A19,GameLog!$E:$E,INDEX(Positions!$A$1:$B$9,MATCH('SEA F'!$B19,Positions!$A$1:$A$9,0),2),GameLog!$C:$C,"SEA")</f>
        <v>0</v>
      </c>
      <c r="E19" s="12">
        <f>SUMIFS(GameLog!AM:AM,GameLog!$D:$D,'SEA F'!$A19,GameLog!$E:$E,INDEX(Positions!$A$1:$B$9,MATCH('SEA F'!$B19,Positions!$A$1:$A$9,0),2),GameLog!$C:$C,"SEA")</f>
        <v>0</v>
      </c>
      <c r="F19">
        <f>SUMIFS(GameLog!AN:AN,GameLog!$D:$D,'SEA F'!$A19,GameLog!$E:$E,INDEX(Positions!$A$1:$B$9,MATCH('SEA F'!$B19,Positions!$A$1:$A$9,0),2),GameLog!$C:$C,"SEA")</f>
        <v>0</v>
      </c>
      <c r="G19">
        <f>SUMIFS(GameLog!AO:AO,GameLog!$D:$D,'SEA F'!$A19,GameLog!$E:$E,INDEX(Positions!$A$1:$B$9,MATCH('SEA F'!$B19,Positions!$A$1:$A$9,0),2),GameLog!$C:$C,"SEA")</f>
        <v>0</v>
      </c>
      <c r="H19">
        <f>SUMIFS(GameLog!AP:AP,GameLog!$D:$D,'SEA F'!$A19,GameLog!$E:$E,INDEX(Positions!$A$1:$B$9,MATCH('SEA F'!$B19,Positions!$A$1:$A$9,0),2),GameLog!$C:$C,"SEA")</f>
        <v>0</v>
      </c>
      <c r="I19">
        <f>SUMIFS(GameLog!AQ:AQ,GameLog!$D:$D,'SEA F'!$A19,GameLog!$E:$E,INDEX(Positions!$A$1:$B$9,MATCH('SEA F'!$B19,Positions!$A$1:$A$9,0),2),GameLog!$C:$C,"SEA")</f>
        <v>0</v>
      </c>
      <c r="J19">
        <f>SUMIFS(GameLog!AR:AR,GameLog!$D:$D,'SEA F'!$A19,GameLog!$E:$E,INDEX(Positions!$A$1:$B$9,MATCH('SEA F'!$B19,Positions!$A$1:$A$9,0),2),GameLog!$C:$C,"SEA")</f>
        <v>0</v>
      </c>
      <c r="K19">
        <f>SUMIFS(GameLog!AS:AS,GameLog!$D:$D,'SEA F'!$A19,GameLog!$E:$E,INDEX(Positions!$A$1:$B$9,MATCH('SEA F'!$B19,Positions!$A$1:$A$9,0),2),GameLog!$C:$C,"SEA")</f>
        <v>0</v>
      </c>
      <c r="L19">
        <f>SUMIFS(GameLog!AT:AT,GameLog!$D:$D,'SEA F'!$A19,GameLog!$E:$E,INDEX(Positions!$A$1:$B$9,MATCH('SEA F'!$B19,Positions!$A$1:$A$9,0),2),GameLog!$C:$C,"SEA")</f>
        <v>0</v>
      </c>
      <c r="M19">
        <f>SUMIFS(GameLog!AU:AU,GameLog!$D:$D,'SEA F'!$A19,GameLog!$E:$E,INDEX(Positions!$A$1:$B$9,MATCH('SEA F'!$B19,Positions!$A$1:$A$9,0),2),GameLog!$C:$C,"SEA")</f>
        <v>0</v>
      </c>
      <c r="N19">
        <f>SUMIFS(GameLog!AV:AV,GameLog!$D:$D,'SEA F'!$A19,GameLog!$E:$E,INDEX(Positions!$A$1:$B$9,MATCH('SEA F'!$B19,Positions!$A$1:$A$9,0),2),GameLog!$C:$C,"SEA")</f>
        <v>0</v>
      </c>
      <c r="O19" s="8">
        <f t="shared" si="0"/>
        <v>0</v>
      </c>
      <c r="P19" s="18" t="str">
        <f t="shared" si="1"/>
        <v/>
      </c>
      <c r="W19" s="15"/>
      <c r="Y19" s="15"/>
    </row>
    <row r="20" spans="1:25">
      <c r="A20" t="s">
        <v>2842</v>
      </c>
      <c r="B20" t="s">
        <v>2443</v>
      </c>
      <c r="C20">
        <f>COUNTIFS(GameLog!D:D,'SEA F'!A20,GameLog!C:C,"SEA",GameLog!E:E,INDEX(Positions!$A$1:$B$9,MATCH('SEA F'!$B20,Positions!$A$1:$A$9,0),2))</f>
        <v>0</v>
      </c>
      <c r="D20">
        <f>SUMIFS(GameLog!F:F,GameLog!$D:$D,'SEA F'!A20,GameLog!$E:$E,INDEX(Positions!$A$1:$B$9,MATCH('SEA F'!$B20,Positions!$A$1:$A$9,0),2),GameLog!$C:$C,"SEA")</f>
        <v>0</v>
      </c>
      <c r="E20" s="12">
        <f>SUMIFS(GameLog!AM:AM,GameLog!$D:$D,'SEA F'!$A20,GameLog!$E:$E,INDEX(Positions!$A$1:$B$9,MATCH('SEA F'!$B20,Positions!$A$1:$A$9,0),2),GameLog!$C:$C,"SEA")</f>
        <v>0</v>
      </c>
      <c r="F20">
        <f>SUMIFS(GameLog!AN:AN,GameLog!$D:$D,'SEA F'!$A20,GameLog!$E:$E,INDEX(Positions!$A$1:$B$9,MATCH('SEA F'!$B20,Positions!$A$1:$A$9,0),2),GameLog!$C:$C,"SEA")</f>
        <v>0</v>
      </c>
      <c r="G20">
        <f>SUMIFS(GameLog!AO:AO,GameLog!$D:$D,'SEA F'!$A20,GameLog!$E:$E,INDEX(Positions!$A$1:$B$9,MATCH('SEA F'!$B20,Positions!$A$1:$A$9,0),2),GameLog!$C:$C,"SEA")</f>
        <v>0</v>
      </c>
      <c r="H20">
        <f>SUMIFS(GameLog!AP:AP,GameLog!$D:$D,'SEA F'!$A20,GameLog!$E:$E,INDEX(Positions!$A$1:$B$9,MATCH('SEA F'!$B20,Positions!$A$1:$A$9,0),2),GameLog!$C:$C,"SEA")</f>
        <v>0</v>
      </c>
      <c r="I20">
        <f>SUMIFS(GameLog!AQ:AQ,GameLog!$D:$D,'SEA F'!$A20,GameLog!$E:$E,INDEX(Positions!$A$1:$B$9,MATCH('SEA F'!$B20,Positions!$A$1:$A$9,0),2),GameLog!$C:$C,"SEA")</f>
        <v>0</v>
      </c>
      <c r="J20">
        <f>SUMIFS(GameLog!AR:AR,GameLog!$D:$D,'SEA F'!$A20,GameLog!$E:$E,INDEX(Positions!$A$1:$B$9,MATCH('SEA F'!$B20,Positions!$A$1:$A$9,0),2),GameLog!$C:$C,"SEA")</f>
        <v>0</v>
      </c>
      <c r="K20">
        <f>SUMIFS(GameLog!AS:AS,GameLog!$D:$D,'SEA F'!$A20,GameLog!$E:$E,INDEX(Positions!$A$1:$B$9,MATCH('SEA F'!$B20,Positions!$A$1:$A$9,0),2),GameLog!$C:$C,"SEA")</f>
        <v>0</v>
      </c>
      <c r="L20">
        <f>SUMIFS(GameLog!AT:AT,GameLog!$D:$D,'SEA F'!$A20,GameLog!$E:$E,INDEX(Positions!$A$1:$B$9,MATCH('SEA F'!$B20,Positions!$A$1:$A$9,0),2),GameLog!$C:$C,"SEA")</f>
        <v>0</v>
      </c>
      <c r="M20">
        <f>SUMIFS(GameLog!AU:AU,GameLog!$D:$D,'SEA F'!$A20,GameLog!$E:$E,INDEX(Positions!$A$1:$B$9,MATCH('SEA F'!$B20,Positions!$A$1:$A$9,0),2),GameLog!$C:$C,"SEA")</f>
        <v>0</v>
      </c>
      <c r="N20">
        <f>SUMIFS(GameLog!AV:AV,GameLog!$D:$D,'SEA F'!$A20,GameLog!$E:$E,INDEX(Positions!$A$1:$B$9,MATCH('SEA F'!$B20,Positions!$A$1:$A$9,0),2),GameLog!$C:$C,"SEA")</f>
        <v>0</v>
      </c>
      <c r="O20" s="8">
        <f t="shared" si="0"/>
        <v>0</v>
      </c>
      <c r="P20" s="18" t="str">
        <f t="shared" si="1"/>
        <v/>
      </c>
      <c r="W20" s="15"/>
      <c r="Y20" s="15"/>
    </row>
    <row r="21" spans="1:25">
      <c r="A21" t="s">
        <v>2856</v>
      </c>
      <c r="B21" t="s">
        <v>2443</v>
      </c>
      <c r="C21">
        <f>COUNTIFS(GameLog!D:D,'SEA F'!A21,GameLog!C:C,"SEA",GameLog!E:E,INDEX(Positions!$A$1:$B$9,MATCH('SEA F'!$B21,Positions!$A$1:$A$9,0),2))</f>
        <v>0</v>
      </c>
      <c r="D21">
        <f>SUMIFS(GameLog!F:F,GameLog!$D:$D,'SEA F'!A21,GameLog!$E:$E,INDEX(Positions!$A$1:$B$9,MATCH('SEA F'!$B21,Positions!$A$1:$A$9,0),2),GameLog!$C:$C,"SEA")</f>
        <v>0</v>
      </c>
      <c r="E21" s="12">
        <f>SUMIFS(GameLog!AM:AM,GameLog!$D:$D,'SEA F'!$A21,GameLog!$E:$E,INDEX(Positions!$A$1:$B$9,MATCH('SEA F'!$B21,Positions!$A$1:$A$9,0),2),GameLog!$C:$C,"SEA")</f>
        <v>0</v>
      </c>
      <c r="F21">
        <f>SUMIFS(GameLog!AN:AN,GameLog!$D:$D,'SEA F'!$A21,GameLog!$E:$E,INDEX(Positions!$A$1:$B$9,MATCH('SEA F'!$B21,Positions!$A$1:$A$9,0),2),GameLog!$C:$C,"SEA")</f>
        <v>0</v>
      </c>
      <c r="G21">
        <f>SUMIFS(GameLog!AO:AO,GameLog!$D:$D,'SEA F'!$A21,GameLog!$E:$E,INDEX(Positions!$A$1:$B$9,MATCH('SEA F'!$B21,Positions!$A$1:$A$9,0),2),GameLog!$C:$C,"SEA")</f>
        <v>0</v>
      </c>
      <c r="H21">
        <f>SUMIFS(GameLog!AP:AP,GameLog!$D:$D,'SEA F'!$A21,GameLog!$E:$E,INDEX(Positions!$A$1:$B$9,MATCH('SEA F'!$B21,Positions!$A$1:$A$9,0),2),GameLog!$C:$C,"SEA")</f>
        <v>0</v>
      </c>
      <c r="I21">
        <f>SUMIFS(GameLog!AQ:AQ,GameLog!$D:$D,'SEA F'!$A21,GameLog!$E:$E,INDEX(Positions!$A$1:$B$9,MATCH('SEA F'!$B21,Positions!$A$1:$A$9,0),2),GameLog!$C:$C,"SEA")</f>
        <v>0</v>
      </c>
      <c r="J21">
        <f>SUMIFS(GameLog!AR:AR,GameLog!$D:$D,'SEA F'!$A21,GameLog!$E:$E,INDEX(Positions!$A$1:$B$9,MATCH('SEA F'!$B21,Positions!$A$1:$A$9,0),2),GameLog!$C:$C,"SEA")</f>
        <v>0</v>
      </c>
      <c r="K21">
        <f>SUMIFS(GameLog!AS:AS,GameLog!$D:$D,'SEA F'!$A21,GameLog!$E:$E,INDEX(Positions!$A$1:$B$9,MATCH('SEA F'!$B21,Positions!$A$1:$A$9,0),2),GameLog!$C:$C,"SEA")</f>
        <v>0</v>
      </c>
      <c r="L21">
        <f>SUMIFS(GameLog!AT:AT,GameLog!$D:$D,'SEA F'!$A21,GameLog!$E:$E,INDEX(Positions!$A$1:$B$9,MATCH('SEA F'!$B21,Positions!$A$1:$A$9,0),2),GameLog!$C:$C,"SEA")</f>
        <v>0</v>
      </c>
      <c r="M21">
        <f>SUMIFS(GameLog!AU:AU,GameLog!$D:$D,'SEA F'!$A21,GameLog!$E:$E,INDEX(Positions!$A$1:$B$9,MATCH('SEA F'!$B21,Positions!$A$1:$A$9,0),2),GameLog!$C:$C,"SEA")</f>
        <v>0</v>
      </c>
      <c r="N21">
        <f>SUMIFS(GameLog!AV:AV,GameLog!$D:$D,'SEA F'!$A21,GameLog!$E:$E,INDEX(Positions!$A$1:$B$9,MATCH('SEA F'!$B21,Positions!$A$1:$A$9,0),2),GameLog!$C:$C,"SEA")</f>
        <v>0</v>
      </c>
      <c r="O21" s="8">
        <f t="shared" si="0"/>
        <v>0</v>
      </c>
      <c r="P21" s="18" t="str">
        <f t="shared" si="1"/>
        <v/>
      </c>
      <c r="W21" s="15"/>
      <c r="Y21" s="15"/>
    </row>
    <row r="22" spans="1:25">
      <c r="A22" t="s">
        <v>2857</v>
      </c>
      <c r="B22" t="s">
        <v>2443</v>
      </c>
      <c r="C22">
        <f>COUNTIFS(GameLog!D:D,'SEA F'!A22,GameLog!C:C,"SEA",GameLog!E:E,INDEX(Positions!$A$1:$B$9,MATCH('SEA F'!$B22,Positions!$A$1:$A$9,0),2))</f>
        <v>0</v>
      </c>
      <c r="D22">
        <f>SUMIFS(GameLog!F:F,GameLog!$D:$D,'SEA F'!A22,GameLog!$E:$E,INDEX(Positions!$A$1:$B$9,MATCH('SEA F'!$B22,Positions!$A$1:$A$9,0),2),GameLog!$C:$C,"SEA")</f>
        <v>0</v>
      </c>
      <c r="E22" s="12">
        <f>SUMIFS(GameLog!AM:AM,GameLog!$D:$D,'SEA F'!$A22,GameLog!$E:$E,INDEX(Positions!$A$1:$B$9,MATCH('SEA F'!$B22,Positions!$A$1:$A$9,0),2),GameLog!$C:$C,"SEA")</f>
        <v>0</v>
      </c>
      <c r="F22">
        <f>SUMIFS(GameLog!AN:AN,GameLog!$D:$D,'SEA F'!$A22,GameLog!$E:$E,INDEX(Positions!$A$1:$B$9,MATCH('SEA F'!$B22,Positions!$A$1:$A$9,0),2),GameLog!$C:$C,"SEA")</f>
        <v>0</v>
      </c>
      <c r="G22">
        <f>SUMIFS(GameLog!AO:AO,GameLog!$D:$D,'SEA F'!$A22,GameLog!$E:$E,INDEX(Positions!$A$1:$B$9,MATCH('SEA F'!$B22,Positions!$A$1:$A$9,0),2),GameLog!$C:$C,"SEA")</f>
        <v>0</v>
      </c>
      <c r="H22">
        <f>SUMIFS(GameLog!AP:AP,GameLog!$D:$D,'SEA F'!$A22,GameLog!$E:$E,INDEX(Positions!$A$1:$B$9,MATCH('SEA F'!$B22,Positions!$A$1:$A$9,0),2),GameLog!$C:$C,"SEA")</f>
        <v>0</v>
      </c>
      <c r="I22">
        <f>SUMIFS(GameLog!AQ:AQ,GameLog!$D:$D,'SEA F'!$A22,GameLog!$E:$E,INDEX(Positions!$A$1:$B$9,MATCH('SEA F'!$B22,Positions!$A$1:$A$9,0),2),GameLog!$C:$C,"SEA")</f>
        <v>0</v>
      </c>
      <c r="J22">
        <f>SUMIFS(GameLog!AR:AR,GameLog!$D:$D,'SEA F'!$A22,GameLog!$E:$E,INDEX(Positions!$A$1:$B$9,MATCH('SEA F'!$B22,Positions!$A$1:$A$9,0),2),GameLog!$C:$C,"SEA")</f>
        <v>0</v>
      </c>
      <c r="K22">
        <f>SUMIFS(GameLog!AS:AS,GameLog!$D:$D,'SEA F'!$A22,GameLog!$E:$E,INDEX(Positions!$A$1:$B$9,MATCH('SEA F'!$B22,Positions!$A$1:$A$9,0),2),GameLog!$C:$C,"SEA")</f>
        <v>0</v>
      </c>
      <c r="L22">
        <f>SUMIFS(GameLog!AT:AT,GameLog!$D:$D,'SEA F'!$A22,GameLog!$E:$E,INDEX(Positions!$A$1:$B$9,MATCH('SEA F'!$B22,Positions!$A$1:$A$9,0),2),GameLog!$C:$C,"SEA")</f>
        <v>0</v>
      </c>
      <c r="M22">
        <f>SUMIFS(GameLog!AU:AU,GameLog!$D:$D,'SEA F'!$A22,GameLog!$E:$E,INDEX(Positions!$A$1:$B$9,MATCH('SEA F'!$B22,Positions!$A$1:$A$9,0),2),GameLog!$C:$C,"SEA")</f>
        <v>0</v>
      </c>
      <c r="N22">
        <f>SUMIFS(GameLog!AV:AV,GameLog!$D:$D,'SEA F'!$A22,GameLog!$E:$E,INDEX(Positions!$A$1:$B$9,MATCH('SEA F'!$B22,Positions!$A$1:$A$9,0),2),GameLog!$C:$C,"SEA")</f>
        <v>0</v>
      </c>
      <c r="O22" s="8">
        <f t="shared" si="0"/>
        <v>0</v>
      </c>
      <c r="P22" s="18" t="str">
        <f t="shared" si="1"/>
        <v/>
      </c>
      <c r="W22" s="15"/>
      <c r="Y22" s="15"/>
    </row>
    <row r="23" spans="1:25">
      <c r="A23" t="s">
        <v>2858</v>
      </c>
      <c r="B23" t="s">
        <v>2443</v>
      </c>
      <c r="C23">
        <f>COUNTIFS(GameLog!D:D,'SEA F'!A23,GameLog!C:C,"SEA",GameLog!E:E,INDEX(Positions!$A$1:$B$9,MATCH('SEA F'!$B23,Positions!$A$1:$A$9,0),2))</f>
        <v>0</v>
      </c>
      <c r="D23">
        <f>SUMIFS(GameLog!F:F,GameLog!$D:$D,'SEA F'!A23,GameLog!$E:$E,INDEX(Positions!$A$1:$B$9,MATCH('SEA F'!$B23,Positions!$A$1:$A$9,0),2),GameLog!$C:$C,"SEA")</f>
        <v>0</v>
      </c>
      <c r="E23" s="12">
        <f>SUMIFS(GameLog!AM:AM,GameLog!$D:$D,'SEA F'!$A23,GameLog!$E:$E,INDEX(Positions!$A$1:$B$9,MATCH('SEA F'!$B23,Positions!$A$1:$A$9,0),2),GameLog!$C:$C,"SEA")</f>
        <v>0</v>
      </c>
      <c r="F23">
        <f>SUMIFS(GameLog!AN:AN,GameLog!$D:$D,'SEA F'!$A23,GameLog!$E:$E,INDEX(Positions!$A$1:$B$9,MATCH('SEA F'!$B23,Positions!$A$1:$A$9,0),2),GameLog!$C:$C,"SEA")</f>
        <v>0</v>
      </c>
      <c r="G23">
        <f>SUMIFS(GameLog!AO:AO,GameLog!$D:$D,'SEA F'!$A23,GameLog!$E:$E,INDEX(Positions!$A$1:$B$9,MATCH('SEA F'!$B23,Positions!$A$1:$A$9,0),2),GameLog!$C:$C,"SEA")</f>
        <v>0</v>
      </c>
      <c r="H23">
        <f>SUMIFS(GameLog!AP:AP,GameLog!$D:$D,'SEA F'!$A23,GameLog!$E:$E,INDEX(Positions!$A$1:$B$9,MATCH('SEA F'!$B23,Positions!$A$1:$A$9,0),2),GameLog!$C:$C,"SEA")</f>
        <v>0</v>
      </c>
      <c r="I23">
        <f>SUMIFS(GameLog!AQ:AQ,GameLog!$D:$D,'SEA F'!$A23,GameLog!$E:$E,INDEX(Positions!$A$1:$B$9,MATCH('SEA F'!$B23,Positions!$A$1:$A$9,0),2),GameLog!$C:$C,"SEA")</f>
        <v>0</v>
      </c>
      <c r="J23">
        <f>SUMIFS(GameLog!AR:AR,GameLog!$D:$D,'SEA F'!$A23,GameLog!$E:$E,INDEX(Positions!$A$1:$B$9,MATCH('SEA F'!$B23,Positions!$A$1:$A$9,0),2),GameLog!$C:$C,"SEA")</f>
        <v>0</v>
      </c>
      <c r="K23">
        <f>SUMIFS(GameLog!AS:AS,GameLog!$D:$D,'SEA F'!$A23,GameLog!$E:$E,INDEX(Positions!$A$1:$B$9,MATCH('SEA F'!$B23,Positions!$A$1:$A$9,0),2),GameLog!$C:$C,"SEA")</f>
        <v>0</v>
      </c>
      <c r="L23">
        <f>SUMIFS(GameLog!AT:AT,GameLog!$D:$D,'SEA F'!$A23,GameLog!$E:$E,INDEX(Positions!$A$1:$B$9,MATCH('SEA F'!$B23,Positions!$A$1:$A$9,0),2),GameLog!$C:$C,"SEA")</f>
        <v>0</v>
      </c>
      <c r="M23">
        <f>SUMIFS(GameLog!AU:AU,GameLog!$D:$D,'SEA F'!$A23,GameLog!$E:$E,INDEX(Positions!$A$1:$B$9,MATCH('SEA F'!$B23,Positions!$A$1:$A$9,0),2),GameLog!$C:$C,"SEA")</f>
        <v>0</v>
      </c>
      <c r="N23">
        <f>SUMIFS(GameLog!AV:AV,GameLog!$D:$D,'SEA F'!$A23,GameLog!$E:$E,INDEX(Positions!$A$1:$B$9,MATCH('SEA F'!$B23,Positions!$A$1:$A$9,0),2),GameLog!$C:$C,"SEA")</f>
        <v>0</v>
      </c>
      <c r="O23" s="8">
        <f t="shared" si="0"/>
        <v>0</v>
      </c>
      <c r="P23" s="18" t="str">
        <f t="shared" si="1"/>
        <v/>
      </c>
      <c r="W23" s="15"/>
      <c r="Y23" s="15"/>
    </row>
    <row r="24" spans="1:25">
      <c r="A24" t="s">
        <v>2859</v>
      </c>
      <c r="B24" t="s">
        <v>2443</v>
      </c>
      <c r="C24">
        <f>COUNTIFS(GameLog!D:D,'SEA F'!A24,GameLog!C:C,"SEA",GameLog!E:E,INDEX(Positions!$A$1:$B$9,MATCH('SEA F'!$B24,Positions!$A$1:$A$9,0),2))</f>
        <v>0</v>
      </c>
      <c r="D24">
        <f>SUMIFS(GameLog!F:F,GameLog!$D:$D,'SEA F'!A24,GameLog!$E:$E,INDEX(Positions!$A$1:$B$9,MATCH('SEA F'!$B24,Positions!$A$1:$A$9,0),2),GameLog!$C:$C,"SEA")</f>
        <v>0</v>
      </c>
      <c r="E24" s="12">
        <f>SUMIFS(GameLog!AM:AM,GameLog!$D:$D,'SEA F'!$A24,GameLog!$E:$E,INDEX(Positions!$A$1:$B$9,MATCH('SEA F'!$B24,Positions!$A$1:$A$9,0),2),GameLog!$C:$C,"SEA")</f>
        <v>0</v>
      </c>
      <c r="F24">
        <f>SUMIFS(GameLog!AN:AN,GameLog!$D:$D,'SEA F'!$A24,GameLog!$E:$E,INDEX(Positions!$A$1:$B$9,MATCH('SEA F'!$B24,Positions!$A$1:$A$9,0),2),GameLog!$C:$C,"SEA")</f>
        <v>0</v>
      </c>
      <c r="G24">
        <f>SUMIFS(GameLog!AO:AO,GameLog!$D:$D,'SEA F'!$A24,GameLog!$E:$E,INDEX(Positions!$A$1:$B$9,MATCH('SEA F'!$B24,Positions!$A$1:$A$9,0),2),GameLog!$C:$C,"SEA")</f>
        <v>0</v>
      </c>
      <c r="H24">
        <f>SUMIFS(GameLog!AP:AP,GameLog!$D:$D,'SEA F'!$A24,GameLog!$E:$E,INDEX(Positions!$A$1:$B$9,MATCH('SEA F'!$B24,Positions!$A$1:$A$9,0),2),GameLog!$C:$C,"SEA")</f>
        <v>0</v>
      </c>
      <c r="I24">
        <f>SUMIFS(GameLog!AQ:AQ,GameLog!$D:$D,'SEA F'!$A24,GameLog!$E:$E,INDEX(Positions!$A$1:$B$9,MATCH('SEA F'!$B24,Positions!$A$1:$A$9,0),2),GameLog!$C:$C,"SEA")</f>
        <v>0</v>
      </c>
      <c r="J24">
        <f>SUMIFS(GameLog!AR:AR,GameLog!$D:$D,'SEA F'!$A24,GameLog!$E:$E,INDEX(Positions!$A$1:$B$9,MATCH('SEA F'!$B24,Positions!$A$1:$A$9,0),2),GameLog!$C:$C,"SEA")</f>
        <v>0</v>
      </c>
      <c r="K24">
        <f>SUMIFS(GameLog!AS:AS,GameLog!$D:$D,'SEA F'!$A24,GameLog!$E:$E,INDEX(Positions!$A$1:$B$9,MATCH('SEA F'!$B24,Positions!$A$1:$A$9,0),2),GameLog!$C:$C,"SEA")</f>
        <v>0</v>
      </c>
      <c r="L24">
        <f>SUMIFS(GameLog!AT:AT,GameLog!$D:$D,'SEA F'!$A24,GameLog!$E:$E,INDEX(Positions!$A$1:$B$9,MATCH('SEA F'!$B24,Positions!$A$1:$A$9,0),2),GameLog!$C:$C,"SEA")</f>
        <v>0</v>
      </c>
      <c r="M24">
        <f>SUMIFS(GameLog!AU:AU,GameLog!$D:$D,'SEA F'!$A24,GameLog!$E:$E,INDEX(Positions!$A$1:$B$9,MATCH('SEA F'!$B24,Positions!$A$1:$A$9,0),2),GameLog!$C:$C,"SEA")</f>
        <v>0</v>
      </c>
      <c r="N24">
        <f>SUMIFS(GameLog!AV:AV,GameLog!$D:$D,'SEA F'!$A24,GameLog!$E:$E,INDEX(Positions!$A$1:$B$9,MATCH('SEA F'!$B24,Positions!$A$1:$A$9,0),2),GameLog!$C:$C,"SEA")</f>
        <v>0</v>
      </c>
      <c r="O24" s="8">
        <f t="shared" si="0"/>
        <v>0</v>
      </c>
      <c r="P24" s="18" t="str">
        <f t="shared" si="1"/>
        <v/>
      </c>
      <c r="W24" s="15"/>
      <c r="Y24" s="15"/>
    </row>
    <row r="25" spans="1:25">
      <c r="A25" t="s">
        <v>2792</v>
      </c>
      <c r="B25" t="s">
        <v>2443</v>
      </c>
      <c r="C25">
        <f>COUNTIFS(GameLog!D:D,'SEA F'!A25,GameLog!C:C,"SEA",GameLog!E:E,INDEX(Positions!$A$1:$B$9,MATCH('SEA F'!$B25,Positions!$A$1:$A$9,0),2))</f>
        <v>1</v>
      </c>
      <c r="D25">
        <f>SUMIFS(GameLog!F:F,GameLog!$D:$D,'SEA F'!A25,GameLog!$E:$E,INDEX(Positions!$A$1:$B$9,MATCH('SEA F'!$B25,Positions!$A$1:$A$9,0),2),GameLog!$C:$C,"SEA")</f>
        <v>0</v>
      </c>
      <c r="E25" s="12">
        <f>SUMIFS(GameLog!AM:AM,GameLog!$D:$D,'SEA F'!$A25,GameLog!$E:$E,INDEX(Positions!$A$1:$B$9,MATCH('SEA F'!$B25,Positions!$A$1:$A$9,0),2),GameLog!$C:$C,"SEA")</f>
        <v>1</v>
      </c>
      <c r="F25">
        <f>SUMIFS(GameLog!AN:AN,GameLog!$D:$D,'SEA F'!$A25,GameLog!$E:$E,INDEX(Positions!$A$1:$B$9,MATCH('SEA F'!$B25,Positions!$A$1:$A$9,0),2),GameLog!$C:$C,"SEA")</f>
        <v>0</v>
      </c>
      <c r="G25">
        <f>SUMIFS(GameLog!AO:AO,GameLog!$D:$D,'SEA F'!$A25,GameLog!$E:$E,INDEX(Positions!$A$1:$B$9,MATCH('SEA F'!$B25,Positions!$A$1:$A$9,0),2),GameLog!$C:$C,"SEA")</f>
        <v>0</v>
      </c>
      <c r="H25">
        <f>SUMIFS(GameLog!AP:AP,GameLog!$D:$D,'SEA F'!$A25,GameLog!$E:$E,INDEX(Positions!$A$1:$B$9,MATCH('SEA F'!$B25,Positions!$A$1:$A$9,0),2),GameLog!$C:$C,"SEA")</f>
        <v>0</v>
      </c>
      <c r="I25">
        <f>SUMIFS(GameLog!AQ:AQ,GameLog!$D:$D,'SEA F'!$A25,GameLog!$E:$E,INDEX(Positions!$A$1:$B$9,MATCH('SEA F'!$B25,Positions!$A$1:$A$9,0),2),GameLog!$C:$C,"SEA")</f>
        <v>0</v>
      </c>
      <c r="J25">
        <f>SUMIFS(GameLog!AR:AR,GameLog!$D:$D,'SEA F'!$A25,GameLog!$E:$E,INDEX(Positions!$A$1:$B$9,MATCH('SEA F'!$B25,Positions!$A$1:$A$9,0),2),GameLog!$C:$C,"SEA")</f>
        <v>0</v>
      </c>
      <c r="K25">
        <f>SUMIFS(GameLog!AS:AS,GameLog!$D:$D,'SEA F'!$A25,GameLog!$E:$E,INDEX(Positions!$A$1:$B$9,MATCH('SEA F'!$B25,Positions!$A$1:$A$9,0),2),GameLog!$C:$C,"SEA")</f>
        <v>0</v>
      </c>
      <c r="L25">
        <f>SUMIFS(GameLog!AT:AT,GameLog!$D:$D,'SEA F'!$A25,GameLog!$E:$E,INDEX(Positions!$A$1:$B$9,MATCH('SEA F'!$B25,Positions!$A$1:$A$9,0),2),GameLog!$C:$C,"SEA")</f>
        <v>0</v>
      </c>
      <c r="M25">
        <f>SUMIFS(GameLog!AU:AU,GameLog!$D:$D,'SEA F'!$A25,GameLog!$E:$E,INDEX(Positions!$A$1:$B$9,MATCH('SEA F'!$B25,Positions!$A$1:$A$9,0),2),GameLog!$C:$C,"SEA")</f>
        <v>0</v>
      </c>
      <c r="N25">
        <f>SUMIFS(GameLog!AV:AV,GameLog!$D:$D,'SEA F'!$A25,GameLog!$E:$E,INDEX(Positions!$A$1:$B$9,MATCH('SEA F'!$B25,Positions!$A$1:$A$9,0),2),GameLog!$C:$C,"SEA")</f>
        <v>0</v>
      </c>
      <c r="O25" s="8">
        <f t="shared" si="0"/>
        <v>0</v>
      </c>
      <c r="P25" s="18" t="str">
        <f t="shared" si="1"/>
        <v/>
      </c>
      <c r="W25" s="15"/>
      <c r="Y25" s="15"/>
    </row>
    <row r="26" spans="1:25">
      <c r="A26" t="s">
        <v>2860</v>
      </c>
      <c r="B26" t="s">
        <v>2443</v>
      </c>
      <c r="C26">
        <f>COUNTIFS(GameLog!D:D,'SEA F'!A26,GameLog!C:C,"SEA",GameLog!E:E,INDEX(Positions!$A$1:$B$9,MATCH('SEA F'!$B26,Positions!$A$1:$A$9,0),2))</f>
        <v>0</v>
      </c>
      <c r="D26">
        <f>SUMIFS(GameLog!F:F,GameLog!$D:$D,'SEA F'!A26,GameLog!$E:$E,INDEX(Positions!$A$1:$B$9,MATCH('SEA F'!$B26,Positions!$A$1:$A$9,0),2),GameLog!$C:$C,"SEA")</f>
        <v>0</v>
      </c>
      <c r="E26" s="12">
        <f>SUMIFS(GameLog!AM:AM,GameLog!$D:$D,'SEA F'!$A26,GameLog!$E:$E,INDEX(Positions!$A$1:$B$9,MATCH('SEA F'!$B26,Positions!$A$1:$A$9,0),2),GameLog!$C:$C,"SEA")</f>
        <v>0</v>
      </c>
      <c r="F26">
        <f>SUMIFS(GameLog!AN:AN,GameLog!$D:$D,'SEA F'!$A26,GameLog!$E:$E,INDEX(Positions!$A$1:$B$9,MATCH('SEA F'!$B26,Positions!$A$1:$A$9,0),2),GameLog!$C:$C,"SEA")</f>
        <v>0</v>
      </c>
      <c r="G26">
        <f>SUMIFS(GameLog!AO:AO,GameLog!$D:$D,'SEA F'!$A26,GameLog!$E:$E,INDEX(Positions!$A$1:$B$9,MATCH('SEA F'!$B26,Positions!$A$1:$A$9,0),2),GameLog!$C:$C,"SEA")</f>
        <v>0</v>
      </c>
      <c r="H26">
        <f>SUMIFS(GameLog!AP:AP,GameLog!$D:$D,'SEA F'!$A26,GameLog!$E:$E,INDEX(Positions!$A$1:$B$9,MATCH('SEA F'!$B26,Positions!$A$1:$A$9,0),2),GameLog!$C:$C,"SEA")</f>
        <v>0</v>
      </c>
      <c r="I26">
        <f>SUMIFS(GameLog!AQ:AQ,GameLog!$D:$D,'SEA F'!$A26,GameLog!$E:$E,INDEX(Positions!$A$1:$B$9,MATCH('SEA F'!$B26,Positions!$A$1:$A$9,0),2),GameLog!$C:$C,"SEA")</f>
        <v>0</v>
      </c>
      <c r="J26">
        <f>SUMIFS(GameLog!AR:AR,GameLog!$D:$D,'SEA F'!$A26,GameLog!$E:$E,INDEX(Positions!$A$1:$B$9,MATCH('SEA F'!$B26,Positions!$A$1:$A$9,0),2),GameLog!$C:$C,"SEA")</f>
        <v>0</v>
      </c>
      <c r="K26">
        <f>SUMIFS(GameLog!AS:AS,GameLog!$D:$D,'SEA F'!$A26,GameLog!$E:$E,INDEX(Positions!$A$1:$B$9,MATCH('SEA F'!$B26,Positions!$A$1:$A$9,0),2),GameLog!$C:$C,"SEA")</f>
        <v>0</v>
      </c>
      <c r="L26">
        <f>SUMIFS(GameLog!AT:AT,GameLog!$D:$D,'SEA F'!$A26,GameLog!$E:$E,INDEX(Positions!$A$1:$B$9,MATCH('SEA F'!$B26,Positions!$A$1:$A$9,0),2),GameLog!$C:$C,"SEA")</f>
        <v>0</v>
      </c>
      <c r="M26">
        <f>SUMIFS(GameLog!AU:AU,GameLog!$D:$D,'SEA F'!$A26,GameLog!$E:$E,INDEX(Positions!$A$1:$B$9,MATCH('SEA F'!$B26,Positions!$A$1:$A$9,0),2),GameLog!$C:$C,"SEA")</f>
        <v>0</v>
      </c>
      <c r="N26">
        <f>SUMIFS(GameLog!AV:AV,GameLog!$D:$D,'SEA F'!$A26,GameLog!$E:$E,INDEX(Positions!$A$1:$B$9,MATCH('SEA F'!$B26,Positions!$A$1:$A$9,0),2),GameLog!$C:$C,"SEA")</f>
        <v>0</v>
      </c>
      <c r="O26" s="8">
        <f t="shared" si="0"/>
        <v>0</v>
      </c>
      <c r="P26" s="18" t="str">
        <f t="shared" si="1"/>
        <v/>
      </c>
      <c r="W26" s="15"/>
      <c r="Y26" s="15"/>
    </row>
    <row r="27" spans="1:25">
      <c r="A27" t="s">
        <v>2861</v>
      </c>
      <c r="B27" t="s">
        <v>2443</v>
      </c>
      <c r="C27">
        <f>COUNTIFS(GameLog!D:D,'SEA F'!A27,GameLog!C:C,"SEA",GameLog!E:E,INDEX(Positions!$A$1:$B$9,MATCH('SEA F'!$B27,Positions!$A$1:$A$9,0),2))</f>
        <v>1</v>
      </c>
      <c r="D27">
        <f>SUMIFS(GameLog!F:F,GameLog!$D:$D,'SEA F'!A27,GameLog!$E:$E,INDEX(Positions!$A$1:$B$9,MATCH('SEA F'!$B27,Positions!$A$1:$A$9,0),2),GameLog!$C:$C,"SEA")</f>
        <v>0</v>
      </c>
      <c r="E27" s="12">
        <f>SUMIFS(GameLog!AM:AM,GameLog!$D:$D,'SEA F'!$A27,GameLog!$E:$E,INDEX(Positions!$A$1:$B$9,MATCH('SEA F'!$B27,Positions!$A$1:$A$9,0),2),GameLog!$C:$C,"SEA")</f>
        <v>1.3333333333333333</v>
      </c>
      <c r="F27">
        <f>SUMIFS(GameLog!AN:AN,GameLog!$D:$D,'SEA F'!$A27,GameLog!$E:$E,INDEX(Positions!$A$1:$B$9,MATCH('SEA F'!$B27,Positions!$A$1:$A$9,0),2),GameLog!$C:$C,"SEA")</f>
        <v>0</v>
      </c>
      <c r="G27">
        <f>SUMIFS(GameLog!AO:AO,GameLog!$D:$D,'SEA F'!$A27,GameLog!$E:$E,INDEX(Positions!$A$1:$B$9,MATCH('SEA F'!$B27,Positions!$A$1:$A$9,0),2),GameLog!$C:$C,"SEA")</f>
        <v>0</v>
      </c>
      <c r="H27">
        <f>SUMIFS(GameLog!AP:AP,GameLog!$D:$D,'SEA F'!$A27,GameLog!$E:$E,INDEX(Positions!$A$1:$B$9,MATCH('SEA F'!$B27,Positions!$A$1:$A$9,0),2),GameLog!$C:$C,"SEA")</f>
        <v>0</v>
      </c>
      <c r="I27">
        <f>SUMIFS(GameLog!AQ:AQ,GameLog!$D:$D,'SEA F'!$A27,GameLog!$E:$E,INDEX(Positions!$A$1:$B$9,MATCH('SEA F'!$B27,Positions!$A$1:$A$9,0),2),GameLog!$C:$C,"SEA")</f>
        <v>0</v>
      </c>
      <c r="J27">
        <f>SUMIFS(GameLog!AR:AR,GameLog!$D:$D,'SEA F'!$A27,GameLog!$E:$E,INDEX(Positions!$A$1:$B$9,MATCH('SEA F'!$B27,Positions!$A$1:$A$9,0),2),GameLog!$C:$C,"SEA")</f>
        <v>0</v>
      </c>
      <c r="K27">
        <f>SUMIFS(GameLog!AS:AS,GameLog!$D:$D,'SEA F'!$A27,GameLog!$E:$E,INDEX(Positions!$A$1:$B$9,MATCH('SEA F'!$B27,Positions!$A$1:$A$9,0),2),GameLog!$C:$C,"SEA")</f>
        <v>0</v>
      </c>
      <c r="L27">
        <f>SUMIFS(GameLog!AT:AT,GameLog!$D:$D,'SEA F'!$A27,GameLog!$E:$E,INDEX(Positions!$A$1:$B$9,MATCH('SEA F'!$B27,Positions!$A$1:$A$9,0),2),GameLog!$C:$C,"SEA")</f>
        <v>0</v>
      </c>
      <c r="M27">
        <f>SUMIFS(GameLog!AU:AU,GameLog!$D:$D,'SEA F'!$A27,GameLog!$E:$E,INDEX(Positions!$A$1:$B$9,MATCH('SEA F'!$B27,Positions!$A$1:$A$9,0),2),GameLog!$C:$C,"SEA")</f>
        <v>0</v>
      </c>
      <c r="N27">
        <f>SUMIFS(GameLog!AV:AV,GameLog!$D:$D,'SEA F'!$A27,GameLog!$E:$E,INDEX(Positions!$A$1:$B$9,MATCH('SEA F'!$B27,Positions!$A$1:$A$9,0),2),GameLog!$C:$C,"SEA")</f>
        <v>0</v>
      </c>
      <c r="O27" s="8">
        <f t="shared" si="0"/>
        <v>0</v>
      </c>
      <c r="P27" s="18" t="str">
        <f t="shared" si="1"/>
        <v/>
      </c>
      <c r="W27" s="15"/>
      <c r="Y27" s="15"/>
    </row>
    <row r="28" spans="1:25">
      <c r="A28" t="s">
        <v>2862</v>
      </c>
      <c r="B28" t="s">
        <v>2443</v>
      </c>
      <c r="C28">
        <f>COUNTIFS(GameLog!D:D,'SEA F'!A28,GameLog!C:C,"SEA",GameLog!E:E,INDEX(Positions!$A$1:$B$9,MATCH('SEA F'!$B28,Positions!$A$1:$A$9,0),2))</f>
        <v>0</v>
      </c>
      <c r="D28">
        <f>SUMIFS(GameLog!F:F,GameLog!$D:$D,'SEA F'!A28,GameLog!$E:$E,INDEX(Positions!$A$1:$B$9,MATCH('SEA F'!$B28,Positions!$A$1:$A$9,0),2),GameLog!$C:$C,"SEA")</f>
        <v>0</v>
      </c>
      <c r="E28" s="12">
        <f>SUMIFS(GameLog!AM:AM,GameLog!$D:$D,'SEA F'!$A28,GameLog!$E:$E,INDEX(Positions!$A$1:$B$9,MATCH('SEA F'!$B28,Positions!$A$1:$A$9,0),2),GameLog!$C:$C,"SEA")</f>
        <v>0</v>
      </c>
      <c r="F28">
        <f>SUMIFS(GameLog!AN:AN,GameLog!$D:$D,'SEA F'!$A28,GameLog!$E:$E,INDEX(Positions!$A$1:$B$9,MATCH('SEA F'!$B28,Positions!$A$1:$A$9,0),2),GameLog!$C:$C,"SEA")</f>
        <v>0</v>
      </c>
      <c r="G28">
        <f>SUMIFS(GameLog!AO:AO,GameLog!$D:$D,'SEA F'!$A28,GameLog!$E:$E,INDEX(Positions!$A$1:$B$9,MATCH('SEA F'!$B28,Positions!$A$1:$A$9,0),2),GameLog!$C:$C,"SEA")</f>
        <v>0</v>
      </c>
      <c r="H28">
        <f>SUMIFS(GameLog!AP:AP,GameLog!$D:$D,'SEA F'!$A28,GameLog!$E:$E,INDEX(Positions!$A$1:$B$9,MATCH('SEA F'!$B28,Positions!$A$1:$A$9,0),2),GameLog!$C:$C,"SEA")</f>
        <v>0</v>
      </c>
      <c r="I28">
        <f>SUMIFS(GameLog!AQ:AQ,GameLog!$D:$D,'SEA F'!$A28,GameLog!$E:$E,INDEX(Positions!$A$1:$B$9,MATCH('SEA F'!$B28,Positions!$A$1:$A$9,0),2),GameLog!$C:$C,"SEA")</f>
        <v>0</v>
      </c>
      <c r="J28">
        <f>SUMIFS(GameLog!AR:AR,GameLog!$D:$D,'SEA F'!$A28,GameLog!$E:$E,INDEX(Positions!$A$1:$B$9,MATCH('SEA F'!$B28,Positions!$A$1:$A$9,0),2),GameLog!$C:$C,"SEA")</f>
        <v>0</v>
      </c>
      <c r="K28">
        <f>SUMIFS(GameLog!AS:AS,GameLog!$D:$D,'SEA F'!$A28,GameLog!$E:$E,INDEX(Positions!$A$1:$B$9,MATCH('SEA F'!$B28,Positions!$A$1:$A$9,0),2),GameLog!$C:$C,"SEA")</f>
        <v>0</v>
      </c>
      <c r="L28">
        <f>SUMIFS(GameLog!AT:AT,GameLog!$D:$D,'SEA F'!$A28,GameLog!$E:$E,INDEX(Positions!$A$1:$B$9,MATCH('SEA F'!$B28,Positions!$A$1:$A$9,0),2),GameLog!$C:$C,"SEA")</f>
        <v>0</v>
      </c>
      <c r="M28">
        <f>SUMIFS(GameLog!AU:AU,GameLog!$D:$D,'SEA F'!$A28,GameLog!$E:$E,INDEX(Positions!$A$1:$B$9,MATCH('SEA F'!$B28,Positions!$A$1:$A$9,0),2),GameLog!$C:$C,"SEA")</f>
        <v>0</v>
      </c>
      <c r="N28">
        <f>SUMIFS(GameLog!AV:AV,GameLog!$D:$D,'SEA F'!$A28,GameLog!$E:$E,INDEX(Positions!$A$1:$B$9,MATCH('SEA F'!$B28,Positions!$A$1:$A$9,0),2),GameLog!$C:$C,"SEA")</f>
        <v>0</v>
      </c>
      <c r="O28" s="8">
        <f t="shared" si="0"/>
        <v>0</v>
      </c>
      <c r="P28" s="18" t="str">
        <f t="shared" si="1"/>
        <v/>
      </c>
      <c r="W28" s="15"/>
      <c r="Y28" s="15"/>
    </row>
    <row r="29" spans="1:25">
      <c r="A29" t="s">
        <v>2863</v>
      </c>
      <c r="B29" t="s">
        <v>2443</v>
      </c>
      <c r="C29">
        <f>COUNTIFS(GameLog!D:D,'SEA F'!A29,GameLog!C:C,"SEA",GameLog!E:E,INDEX(Positions!$A$1:$B$9,MATCH('SEA F'!$B29,Positions!$A$1:$A$9,0),2))</f>
        <v>0</v>
      </c>
      <c r="D29">
        <f>SUMIFS(GameLog!F:F,GameLog!$D:$D,'SEA F'!A29,GameLog!$E:$E,INDEX(Positions!$A$1:$B$9,MATCH('SEA F'!$B29,Positions!$A$1:$A$9,0),2),GameLog!$C:$C,"SEA")</f>
        <v>0</v>
      </c>
      <c r="E29" s="12">
        <f>SUMIFS(GameLog!AM:AM,GameLog!$D:$D,'SEA F'!$A29,GameLog!$E:$E,INDEX(Positions!$A$1:$B$9,MATCH('SEA F'!$B29,Positions!$A$1:$A$9,0),2),GameLog!$C:$C,"SEA")</f>
        <v>0</v>
      </c>
      <c r="F29">
        <f>SUMIFS(GameLog!AN:AN,GameLog!$D:$D,'SEA F'!$A29,GameLog!$E:$E,INDEX(Positions!$A$1:$B$9,MATCH('SEA F'!$B29,Positions!$A$1:$A$9,0),2),GameLog!$C:$C,"SEA")</f>
        <v>0</v>
      </c>
      <c r="G29">
        <f>SUMIFS(GameLog!AO:AO,GameLog!$D:$D,'SEA F'!$A29,GameLog!$E:$E,INDEX(Positions!$A$1:$B$9,MATCH('SEA F'!$B29,Positions!$A$1:$A$9,0),2),GameLog!$C:$C,"SEA")</f>
        <v>0</v>
      </c>
      <c r="H29">
        <f>SUMIFS(GameLog!AP:AP,GameLog!$D:$D,'SEA F'!$A29,GameLog!$E:$E,INDEX(Positions!$A$1:$B$9,MATCH('SEA F'!$B29,Positions!$A$1:$A$9,0),2),GameLog!$C:$C,"SEA")</f>
        <v>0</v>
      </c>
      <c r="I29">
        <f>SUMIFS(GameLog!AQ:AQ,GameLog!$D:$D,'SEA F'!$A29,GameLog!$E:$E,INDEX(Positions!$A$1:$B$9,MATCH('SEA F'!$B29,Positions!$A$1:$A$9,0),2),GameLog!$C:$C,"SEA")</f>
        <v>0</v>
      </c>
      <c r="J29">
        <f>SUMIFS(GameLog!AR:AR,GameLog!$D:$D,'SEA F'!$A29,GameLog!$E:$E,INDEX(Positions!$A$1:$B$9,MATCH('SEA F'!$B29,Positions!$A$1:$A$9,0),2),GameLog!$C:$C,"SEA")</f>
        <v>0</v>
      </c>
      <c r="K29">
        <f>SUMIFS(GameLog!AS:AS,GameLog!$D:$D,'SEA F'!$A29,GameLog!$E:$E,INDEX(Positions!$A$1:$B$9,MATCH('SEA F'!$B29,Positions!$A$1:$A$9,0),2),GameLog!$C:$C,"SEA")</f>
        <v>0</v>
      </c>
      <c r="L29">
        <f>SUMIFS(GameLog!AT:AT,GameLog!$D:$D,'SEA F'!$A29,GameLog!$E:$E,INDEX(Positions!$A$1:$B$9,MATCH('SEA F'!$B29,Positions!$A$1:$A$9,0),2),GameLog!$C:$C,"SEA")</f>
        <v>0</v>
      </c>
      <c r="M29">
        <f>SUMIFS(GameLog!AU:AU,GameLog!$D:$D,'SEA F'!$A29,GameLog!$E:$E,INDEX(Positions!$A$1:$B$9,MATCH('SEA F'!$B29,Positions!$A$1:$A$9,0),2),GameLog!$C:$C,"SEA")</f>
        <v>0</v>
      </c>
      <c r="N29">
        <f>SUMIFS(GameLog!AV:AV,GameLog!$D:$D,'SEA F'!$A29,GameLog!$E:$E,INDEX(Positions!$A$1:$B$9,MATCH('SEA F'!$B29,Positions!$A$1:$A$9,0),2),GameLog!$C:$C,"SEA")</f>
        <v>0</v>
      </c>
      <c r="O29" s="8">
        <f t="shared" si="0"/>
        <v>0</v>
      </c>
      <c r="P29" s="18" t="str">
        <f t="shared" si="1"/>
        <v/>
      </c>
      <c r="W29" s="15"/>
      <c r="Y29" s="15"/>
    </row>
    <row r="30" spans="1:25">
      <c r="A30" t="s">
        <v>2825</v>
      </c>
      <c r="B30" t="s">
        <v>2429</v>
      </c>
      <c r="C30">
        <f>COUNTIFS(GameLog!D:D,'SEA F'!A30,GameLog!C:C,"SEA",GameLog!E:E,INDEX(Positions!$A$1:$B$9,MATCH('SEA F'!$B30,Positions!$A$1:$A$9,0),2))</f>
        <v>0</v>
      </c>
      <c r="D30">
        <f>SUMIFS(GameLog!F:F,GameLog!$D:$D,'SEA F'!A30,GameLog!$E:$E,INDEX(Positions!$A$1:$B$9,MATCH('SEA F'!$B30,Positions!$A$1:$A$9,0),2),GameLog!$C:$C,"SEA")</f>
        <v>0</v>
      </c>
      <c r="E30" s="12">
        <f>SUMIFS(GameLog!AM:AM,GameLog!$D:$D,'SEA F'!$A30,GameLog!$E:$E,INDEX(Positions!$A$1:$B$9,MATCH('SEA F'!$B30,Positions!$A$1:$A$9,0),2),GameLog!$C:$C,"SEA")</f>
        <v>0</v>
      </c>
      <c r="F30">
        <f>SUMIFS(GameLog!AN:AN,GameLog!$D:$D,'SEA F'!$A30,GameLog!$E:$E,INDEX(Positions!$A$1:$B$9,MATCH('SEA F'!$B30,Positions!$A$1:$A$9,0),2),GameLog!$C:$C,"SEA")</f>
        <v>0</v>
      </c>
      <c r="G30">
        <f>SUMIFS(GameLog!AO:AO,GameLog!$D:$D,'SEA F'!$A30,GameLog!$E:$E,INDEX(Positions!$A$1:$B$9,MATCH('SEA F'!$B30,Positions!$A$1:$A$9,0),2),GameLog!$C:$C,"SEA")</f>
        <v>0</v>
      </c>
      <c r="H30">
        <f>SUMIFS(GameLog!AP:AP,GameLog!$D:$D,'SEA F'!$A30,GameLog!$E:$E,INDEX(Positions!$A$1:$B$9,MATCH('SEA F'!$B30,Positions!$A$1:$A$9,0),2),GameLog!$C:$C,"SEA")</f>
        <v>0</v>
      </c>
      <c r="I30">
        <f>SUMIFS(GameLog!AQ:AQ,GameLog!$D:$D,'SEA F'!$A30,GameLog!$E:$E,INDEX(Positions!$A$1:$B$9,MATCH('SEA F'!$B30,Positions!$A$1:$A$9,0),2),GameLog!$C:$C,"SEA")</f>
        <v>0</v>
      </c>
      <c r="J30">
        <f>SUMIFS(GameLog!AR:AR,GameLog!$D:$D,'SEA F'!$A30,GameLog!$E:$E,INDEX(Positions!$A$1:$B$9,MATCH('SEA F'!$B30,Positions!$A$1:$A$9,0),2),GameLog!$C:$C,"SEA")</f>
        <v>0</v>
      </c>
      <c r="K30">
        <f>SUMIFS(GameLog!AS:AS,GameLog!$D:$D,'SEA F'!$A30,GameLog!$E:$E,INDEX(Positions!$A$1:$B$9,MATCH('SEA F'!$B30,Positions!$A$1:$A$9,0),2),GameLog!$C:$C,"SEA")</f>
        <v>0</v>
      </c>
      <c r="L30">
        <f>SUMIFS(GameLog!AT:AT,GameLog!$D:$D,'SEA F'!$A30,GameLog!$E:$E,INDEX(Positions!$A$1:$B$9,MATCH('SEA F'!$B30,Positions!$A$1:$A$9,0),2),GameLog!$C:$C,"SEA")</f>
        <v>0</v>
      </c>
      <c r="M30">
        <f>SUMIFS(GameLog!AU:AU,GameLog!$D:$D,'SEA F'!$A30,GameLog!$E:$E,INDEX(Positions!$A$1:$B$9,MATCH('SEA F'!$B30,Positions!$A$1:$A$9,0),2),GameLog!$C:$C,"SEA")</f>
        <v>0</v>
      </c>
      <c r="N30">
        <f>SUMIFS(GameLog!AV:AV,GameLog!$D:$D,'SEA F'!$A30,GameLog!$E:$E,INDEX(Positions!$A$1:$B$9,MATCH('SEA F'!$B30,Positions!$A$1:$A$9,0),2),GameLog!$C:$C,"SEA")</f>
        <v>0</v>
      </c>
      <c r="O30" s="8">
        <f t="shared" si="0"/>
        <v>0</v>
      </c>
      <c r="P30" s="18">
        <f t="shared" si="1"/>
        <v>0</v>
      </c>
      <c r="W30" s="15"/>
      <c r="Y30" s="15"/>
    </row>
    <row r="31" spans="1:25">
      <c r="A31" t="s">
        <v>2826</v>
      </c>
      <c r="B31" t="s">
        <v>2429</v>
      </c>
      <c r="C31">
        <f>COUNTIFS(GameLog!D:D,'SEA F'!A31,GameLog!C:C,"SEA",GameLog!E:E,INDEX(Positions!$A$1:$B$9,MATCH('SEA F'!$B31,Positions!$A$1:$A$9,0),2))</f>
        <v>2</v>
      </c>
      <c r="D31">
        <f>SUMIFS(GameLog!F:F,GameLog!$D:$D,'SEA F'!A31,GameLog!$E:$E,INDEX(Positions!$A$1:$B$9,MATCH('SEA F'!$B31,Positions!$A$1:$A$9,0),2),GameLog!$C:$C,"SEA")</f>
        <v>1</v>
      </c>
      <c r="E31" s="12">
        <f>SUMIFS(GameLog!AM:AM,GameLog!$D:$D,'SEA F'!$A31,GameLog!$E:$E,INDEX(Positions!$A$1:$B$9,MATCH('SEA F'!$B31,Positions!$A$1:$A$9,0),2),GameLog!$C:$C,"SEA")</f>
        <v>11</v>
      </c>
      <c r="F31">
        <f>SUMIFS(GameLog!AN:AN,GameLog!$D:$D,'SEA F'!$A31,GameLog!$E:$E,INDEX(Positions!$A$1:$B$9,MATCH('SEA F'!$B31,Positions!$A$1:$A$9,0),2),GameLog!$C:$C,"SEA")</f>
        <v>5</v>
      </c>
      <c r="G31">
        <f>SUMIFS(GameLog!AO:AO,GameLog!$D:$D,'SEA F'!$A31,GameLog!$E:$E,INDEX(Positions!$A$1:$B$9,MATCH('SEA F'!$B31,Positions!$A$1:$A$9,0),2),GameLog!$C:$C,"SEA")</f>
        <v>0</v>
      </c>
      <c r="H31">
        <f>SUMIFS(GameLog!AP:AP,GameLog!$D:$D,'SEA F'!$A31,GameLog!$E:$E,INDEX(Positions!$A$1:$B$9,MATCH('SEA F'!$B31,Positions!$A$1:$A$9,0),2),GameLog!$C:$C,"SEA")</f>
        <v>0</v>
      </c>
      <c r="I31">
        <f>SUMIFS(GameLog!AQ:AQ,GameLog!$D:$D,'SEA F'!$A31,GameLog!$E:$E,INDEX(Positions!$A$1:$B$9,MATCH('SEA F'!$B31,Positions!$A$1:$A$9,0),2),GameLog!$C:$C,"SEA")</f>
        <v>0</v>
      </c>
      <c r="J31">
        <f>SUMIFS(GameLog!AR:AR,GameLog!$D:$D,'SEA F'!$A31,GameLog!$E:$E,INDEX(Positions!$A$1:$B$9,MATCH('SEA F'!$B31,Positions!$A$1:$A$9,0),2),GameLog!$C:$C,"SEA")</f>
        <v>0</v>
      </c>
      <c r="K31">
        <f>SUMIFS(GameLog!AS:AS,GameLog!$D:$D,'SEA F'!$A31,GameLog!$E:$E,INDEX(Positions!$A$1:$B$9,MATCH('SEA F'!$B31,Positions!$A$1:$A$9,0),2),GameLog!$C:$C,"SEA")</f>
        <v>0</v>
      </c>
      <c r="L31">
        <f>SUMIFS(GameLog!AT:AT,GameLog!$D:$D,'SEA F'!$A31,GameLog!$E:$E,INDEX(Positions!$A$1:$B$9,MATCH('SEA F'!$B31,Positions!$A$1:$A$9,0),2),GameLog!$C:$C,"SEA")</f>
        <v>0</v>
      </c>
      <c r="M31">
        <f>SUMIFS(GameLog!AU:AU,GameLog!$D:$D,'SEA F'!$A31,GameLog!$E:$E,INDEX(Positions!$A$1:$B$9,MATCH('SEA F'!$B31,Positions!$A$1:$A$9,0),2),GameLog!$C:$C,"SEA")</f>
        <v>0</v>
      </c>
      <c r="N31">
        <f>SUMIFS(GameLog!AV:AV,GameLog!$D:$D,'SEA F'!$A31,GameLog!$E:$E,INDEX(Positions!$A$1:$B$9,MATCH('SEA F'!$B31,Positions!$A$1:$A$9,0),2),GameLog!$C:$C,"SEA")</f>
        <v>0</v>
      </c>
      <c r="O31" s="8">
        <f t="shared" si="0"/>
        <v>1</v>
      </c>
      <c r="P31" s="18">
        <f t="shared" si="1"/>
        <v>0</v>
      </c>
      <c r="W31" s="15"/>
      <c r="Y31" s="15"/>
    </row>
    <row r="32" spans="1:25">
      <c r="A32" t="s">
        <v>2815</v>
      </c>
      <c r="B32" t="s">
        <v>2429</v>
      </c>
      <c r="C32">
        <f>COUNTIFS(GameLog!D:D,'SEA F'!A32,GameLog!C:C,"SEA",GameLog!E:E,INDEX(Positions!$A$1:$B$9,MATCH('SEA F'!$B32,Positions!$A$1:$A$9,0),2))</f>
        <v>2</v>
      </c>
      <c r="D32">
        <f>SUMIFS(GameLog!F:F,GameLog!$D:$D,'SEA F'!A32,GameLog!$E:$E,INDEX(Positions!$A$1:$B$9,MATCH('SEA F'!$B32,Positions!$A$1:$A$9,0),2),GameLog!$C:$C,"SEA")</f>
        <v>2</v>
      </c>
      <c r="E32" s="12">
        <f>SUMIFS(GameLog!AM:AM,GameLog!$D:$D,'SEA F'!$A32,GameLog!$E:$E,INDEX(Positions!$A$1:$B$9,MATCH('SEA F'!$B32,Positions!$A$1:$A$9,0),2),GameLog!$C:$C,"SEA")</f>
        <v>16</v>
      </c>
      <c r="F32">
        <f>SUMIFS(GameLog!AN:AN,GameLog!$D:$D,'SEA F'!$A32,GameLog!$E:$E,INDEX(Positions!$A$1:$B$9,MATCH('SEA F'!$B32,Positions!$A$1:$A$9,0),2),GameLog!$C:$C,"SEA")</f>
        <v>10</v>
      </c>
      <c r="G32">
        <f>SUMIFS(GameLog!AO:AO,GameLog!$D:$D,'SEA F'!$A32,GameLog!$E:$E,INDEX(Positions!$A$1:$B$9,MATCH('SEA F'!$B32,Positions!$A$1:$A$9,0),2),GameLog!$C:$C,"SEA")</f>
        <v>1</v>
      </c>
      <c r="H32">
        <f>SUMIFS(GameLog!AP:AP,GameLog!$D:$D,'SEA F'!$A32,GameLog!$E:$E,INDEX(Positions!$A$1:$B$9,MATCH('SEA F'!$B32,Positions!$A$1:$A$9,0),2),GameLog!$C:$C,"SEA")</f>
        <v>0</v>
      </c>
      <c r="I32">
        <f>SUMIFS(GameLog!AQ:AQ,GameLog!$D:$D,'SEA F'!$A32,GameLog!$E:$E,INDEX(Positions!$A$1:$B$9,MATCH('SEA F'!$B32,Positions!$A$1:$A$9,0),2),GameLog!$C:$C,"SEA")</f>
        <v>0</v>
      </c>
      <c r="J32">
        <f>SUMIFS(GameLog!AR:AR,GameLog!$D:$D,'SEA F'!$A32,GameLog!$E:$E,INDEX(Positions!$A$1:$B$9,MATCH('SEA F'!$B32,Positions!$A$1:$A$9,0),2),GameLog!$C:$C,"SEA")</f>
        <v>0</v>
      </c>
      <c r="K32">
        <f>SUMIFS(GameLog!AS:AS,GameLog!$D:$D,'SEA F'!$A32,GameLog!$E:$E,INDEX(Positions!$A$1:$B$9,MATCH('SEA F'!$B32,Positions!$A$1:$A$9,0),2),GameLog!$C:$C,"SEA")</f>
        <v>0</v>
      </c>
      <c r="L32">
        <f>SUMIFS(GameLog!AT:AT,GameLog!$D:$D,'SEA F'!$A32,GameLog!$E:$E,INDEX(Positions!$A$1:$B$9,MATCH('SEA F'!$B32,Positions!$A$1:$A$9,0),2),GameLog!$C:$C,"SEA")</f>
        <v>2</v>
      </c>
      <c r="M32">
        <f>SUMIFS(GameLog!AU:AU,GameLog!$D:$D,'SEA F'!$A32,GameLog!$E:$E,INDEX(Positions!$A$1:$B$9,MATCH('SEA F'!$B32,Positions!$A$1:$A$9,0),2),GameLog!$C:$C,"SEA")</f>
        <v>1</v>
      </c>
      <c r="N32">
        <f>SUMIFS(GameLog!AV:AV,GameLog!$D:$D,'SEA F'!$A32,GameLog!$E:$E,INDEX(Positions!$A$1:$B$9,MATCH('SEA F'!$B32,Positions!$A$1:$A$9,0),2),GameLog!$C:$C,"SEA")</f>
        <v>0</v>
      </c>
      <c r="O32" s="8">
        <f t="shared" si="0"/>
        <v>1</v>
      </c>
      <c r="P32" s="18">
        <f t="shared" si="1"/>
        <v>0.33333333333333331</v>
      </c>
      <c r="W32" s="15"/>
      <c r="Y32" s="15"/>
    </row>
    <row r="33" spans="1:25">
      <c r="A33" t="s">
        <v>2817</v>
      </c>
      <c r="B33" t="s">
        <v>2430</v>
      </c>
      <c r="C33">
        <f>COUNTIFS(GameLog!D:D,'SEA F'!A33,GameLog!C:C,"SEA",GameLog!E:E,INDEX(Positions!$A$1:$B$9,MATCH('SEA F'!$B33,Positions!$A$1:$A$9,0),2))</f>
        <v>0</v>
      </c>
      <c r="D33">
        <f>SUMIFS(GameLog!F:F,GameLog!$D:$D,'SEA F'!A33,GameLog!$E:$E,INDEX(Positions!$A$1:$B$9,MATCH('SEA F'!$B33,Positions!$A$1:$A$9,0),2),GameLog!$C:$C,"SEA")</f>
        <v>0</v>
      </c>
      <c r="E33" s="12">
        <f>SUMIFS(GameLog!AM:AM,GameLog!$D:$D,'SEA F'!$A33,GameLog!$E:$E,INDEX(Positions!$A$1:$B$9,MATCH('SEA F'!$B33,Positions!$A$1:$A$9,0),2),GameLog!$C:$C,"SEA")</f>
        <v>0</v>
      </c>
      <c r="F33">
        <f>SUMIFS(GameLog!AN:AN,GameLog!$D:$D,'SEA F'!$A33,GameLog!$E:$E,INDEX(Positions!$A$1:$B$9,MATCH('SEA F'!$B33,Positions!$A$1:$A$9,0),2),GameLog!$C:$C,"SEA")</f>
        <v>0</v>
      </c>
      <c r="G33">
        <f>SUMIFS(GameLog!AO:AO,GameLog!$D:$D,'SEA F'!$A33,GameLog!$E:$E,INDEX(Positions!$A$1:$B$9,MATCH('SEA F'!$B33,Positions!$A$1:$A$9,0),2),GameLog!$C:$C,"SEA")</f>
        <v>0</v>
      </c>
      <c r="H33">
        <f>SUMIFS(GameLog!AP:AP,GameLog!$D:$D,'SEA F'!$A33,GameLog!$E:$E,INDEX(Positions!$A$1:$B$9,MATCH('SEA F'!$B33,Positions!$A$1:$A$9,0),2),GameLog!$C:$C,"SEA")</f>
        <v>0</v>
      </c>
      <c r="I33">
        <f>SUMIFS(GameLog!AQ:AQ,GameLog!$D:$D,'SEA F'!$A33,GameLog!$E:$E,INDEX(Positions!$A$1:$B$9,MATCH('SEA F'!$B33,Positions!$A$1:$A$9,0),2),GameLog!$C:$C,"SEA")</f>
        <v>0</v>
      </c>
      <c r="J33">
        <f>SUMIFS(GameLog!AR:AR,GameLog!$D:$D,'SEA F'!$A33,GameLog!$E:$E,INDEX(Positions!$A$1:$B$9,MATCH('SEA F'!$B33,Positions!$A$1:$A$9,0),2),GameLog!$C:$C,"SEA")</f>
        <v>0</v>
      </c>
      <c r="K33">
        <f>SUMIFS(GameLog!AS:AS,GameLog!$D:$D,'SEA F'!$A33,GameLog!$E:$E,INDEX(Positions!$A$1:$B$9,MATCH('SEA F'!$B33,Positions!$A$1:$A$9,0),2),GameLog!$C:$C,"SEA")</f>
        <v>0</v>
      </c>
      <c r="L33">
        <f>SUMIFS(GameLog!AT:AT,GameLog!$D:$D,'SEA F'!$A33,GameLog!$E:$E,INDEX(Positions!$A$1:$B$9,MATCH('SEA F'!$B33,Positions!$A$1:$A$9,0),2),GameLog!$C:$C,"SEA")</f>
        <v>0</v>
      </c>
      <c r="M33">
        <f>SUMIFS(GameLog!AU:AU,GameLog!$D:$D,'SEA F'!$A33,GameLog!$E:$E,INDEX(Positions!$A$1:$B$9,MATCH('SEA F'!$B33,Positions!$A$1:$A$9,0),2),GameLog!$C:$C,"SEA")</f>
        <v>0</v>
      </c>
      <c r="N33">
        <f>SUMIFS(GameLog!AV:AV,GameLog!$D:$D,'SEA F'!$A33,GameLog!$E:$E,INDEX(Positions!$A$1:$B$9,MATCH('SEA F'!$B33,Positions!$A$1:$A$9,0),2),GameLog!$C:$C,"SEA")</f>
        <v>0</v>
      </c>
      <c r="O33" s="8">
        <f t="shared" si="0"/>
        <v>0</v>
      </c>
      <c r="P33" s="18" t="str">
        <f t="shared" si="1"/>
        <v/>
      </c>
      <c r="W33" s="15"/>
      <c r="Y33" s="15"/>
    </row>
    <row r="34" spans="1:25">
      <c r="A34" t="s">
        <v>2830</v>
      </c>
      <c r="B34" t="s">
        <v>2430</v>
      </c>
      <c r="C34">
        <f>COUNTIFS(GameLog!D:D,'SEA F'!A34,GameLog!C:C,"SEA",GameLog!E:E,INDEX(Positions!$A$1:$B$9,MATCH('SEA F'!$B34,Positions!$A$1:$A$9,0),2))</f>
        <v>0</v>
      </c>
      <c r="D34">
        <f>SUMIFS(GameLog!F:F,GameLog!$D:$D,'SEA F'!A34,GameLog!$E:$E,INDEX(Positions!$A$1:$B$9,MATCH('SEA F'!$B34,Positions!$A$1:$A$9,0),2),GameLog!$C:$C,"SEA")</f>
        <v>0</v>
      </c>
      <c r="E34" s="12">
        <f>SUMIFS(GameLog!AM:AM,GameLog!$D:$D,'SEA F'!$A34,GameLog!$E:$E,INDEX(Positions!$A$1:$B$9,MATCH('SEA F'!$B34,Positions!$A$1:$A$9,0),2),GameLog!$C:$C,"SEA")</f>
        <v>0</v>
      </c>
      <c r="F34">
        <f>SUMIFS(GameLog!AN:AN,GameLog!$D:$D,'SEA F'!$A34,GameLog!$E:$E,INDEX(Positions!$A$1:$B$9,MATCH('SEA F'!$B34,Positions!$A$1:$A$9,0),2),GameLog!$C:$C,"SEA")</f>
        <v>0</v>
      </c>
      <c r="G34">
        <f>SUMIFS(GameLog!AO:AO,GameLog!$D:$D,'SEA F'!$A34,GameLog!$E:$E,INDEX(Positions!$A$1:$B$9,MATCH('SEA F'!$B34,Positions!$A$1:$A$9,0),2),GameLog!$C:$C,"SEA")</f>
        <v>0</v>
      </c>
      <c r="H34">
        <f>SUMIFS(GameLog!AP:AP,GameLog!$D:$D,'SEA F'!$A34,GameLog!$E:$E,INDEX(Positions!$A$1:$B$9,MATCH('SEA F'!$B34,Positions!$A$1:$A$9,0),2),GameLog!$C:$C,"SEA")</f>
        <v>0</v>
      </c>
      <c r="I34">
        <f>SUMIFS(GameLog!AQ:AQ,GameLog!$D:$D,'SEA F'!$A34,GameLog!$E:$E,INDEX(Positions!$A$1:$B$9,MATCH('SEA F'!$B34,Positions!$A$1:$A$9,0),2),GameLog!$C:$C,"SEA")</f>
        <v>0</v>
      </c>
      <c r="J34">
        <f>SUMIFS(GameLog!AR:AR,GameLog!$D:$D,'SEA F'!$A34,GameLog!$E:$E,INDEX(Positions!$A$1:$B$9,MATCH('SEA F'!$B34,Positions!$A$1:$A$9,0),2),GameLog!$C:$C,"SEA")</f>
        <v>0</v>
      </c>
      <c r="K34">
        <f>SUMIFS(GameLog!AS:AS,GameLog!$D:$D,'SEA F'!$A34,GameLog!$E:$E,INDEX(Positions!$A$1:$B$9,MATCH('SEA F'!$B34,Positions!$A$1:$A$9,0),2),GameLog!$C:$C,"SEA")</f>
        <v>0</v>
      </c>
      <c r="L34">
        <f>SUMIFS(GameLog!AT:AT,GameLog!$D:$D,'SEA F'!$A34,GameLog!$E:$E,INDEX(Positions!$A$1:$B$9,MATCH('SEA F'!$B34,Positions!$A$1:$A$9,0),2),GameLog!$C:$C,"SEA")</f>
        <v>0</v>
      </c>
      <c r="M34">
        <f>SUMIFS(GameLog!AU:AU,GameLog!$D:$D,'SEA F'!$A34,GameLog!$E:$E,INDEX(Positions!$A$1:$B$9,MATCH('SEA F'!$B34,Positions!$A$1:$A$9,0),2),GameLog!$C:$C,"SEA")</f>
        <v>0</v>
      </c>
      <c r="N34">
        <f>SUMIFS(GameLog!AV:AV,GameLog!$D:$D,'SEA F'!$A34,GameLog!$E:$E,INDEX(Positions!$A$1:$B$9,MATCH('SEA F'!$B34,Positions!$A$1:$A$9,0),2),GameLog!$C:$C,"SEA")</f>
        <v>0</v>
      </c>
      <c r="O34" s="8">
        <f t="shared" si="0"/>
        <v>0</v>
      </c>
      <c r="P34" s="18" t="str">
        <f t="shared" si="1"/>
        <v/>
      </c>
      <c r="W34" s="15"/>
      <c r="Y34" s="15"/>
    </row>
    <row r="35" spans="1:25">
      <c r="A35" t="s">
        <v>2822</v>
      </c>
      <c r="B35" t="s">
        <v>2430</v>
      </c>
      <c r="C35">
        <f>COUNTIFS(GameLog!D:D,'SEA F'!A35,GameLog!C:C,"SEA",GameLog!E:E,INDEX(Positions!$A$1:$B$9,MATCH('SEA F'!$B35,Positions!$A$1:$A$9,0),2))</f>
        <v>0</v>
      </c>
      <c r="D35">
        <f>SUMIFS(GameLog!F:F,GameLog!$D:$D,'SEA F'!A35,GameLog!$E:$E,INDEX(Positions!$A$1:$B$9,MATCH('SEA F'!$B35,Positions!$A$1:$A$9,0),2),GameLog!$C:$C,"SEA")</f>
        <v>0</v>
      </c>
      <c r="E35" s="12">
        <f>SUMIFS(GameLog!AM:AM,GameLog!$D:$D,'SEA F'!$A35,GameLog!$E:$E,INDEX(Positions!$A$1:$B$9,MATCH('SEA F'!$B35,Positions!$A$1:$A$9,0),2),GameLog!$C:$C,"SEA")</f>
        <v>0</v>
      </c>
      <c r="F35">
        <f>SUMIFS(GameLog!AN:AN,GameLog!$D:$D,'SEA F'!$A35,GameLog!$E:$E,INDEX(Positions!$A$1:$B$9,MATCH('SEA F'!$B35,Positions!$A$1:$A$9,0),2),GameLog!$C:$C,"SEA")</f>
        <v>0</v>
      </c>
      <c r="G35">
        <f>SUMIFS(GameLog!AO:AO,GameLog!$D:$D,'SEA F'!$A35,GameLog!$E:$E,INDEX(Positions!$A$1:$B$9,MATCH('SEA F'!$B35,Positions!$A$1:$A$9,0),2),GameLog!$C:$C,"SEA")</f>
        <v>0</v>
      </c>
      <c r="H35">
        <f>SUMIFS(GameLog!AP:AP,GameLog!$D:$D,'SEA F'!$A35,GameLog!$E:$E,INDEX(Positions!$A$1:$B$9,MATCH('SEA F'!$B35,Positions!$A$1:$A$9,0),2),GameLog!$C:$C,"SEA")</f>
        <v>0</v>
      </c>
      <c r="I35">
        <f>SUMIFS(GameLog!AQ:AQ,GameLog!$D:$D,'SEA F'!$A35,GameLog!$E:$E,INDEX(Positions!$A$1:$B$9,MATCH('SEA F'!$B35,Positions!$A$1:$A$9,0),2),GameLog!$C:$C,"SEA")</f>
        <v>0</v>
      </c>
      <c r="J35">
        <f>SUMIFS(GameLog!AR:AR,GameLog!$D:$D,'SEA F'!$A35,GameLog!$E:$E,INDEX(Positions!$A$1:$B$9,MATCH('SEA F'!$B35,Positions!$A$1:$A$9,0),2),GameLog!$C:$C,"SEA")</f>
        <v>0</v>
      </c>
      <c r="K35">
        <f>SUMIFS(GameLog!AS:AS,GameLog!$D:$D,'SEA F'!$A35,GameLog!$E:$E,INDEX(Positions!$A$1:$B$9,MATCH('SEA F'!$B35,Positions!$A$1:$A$9,0),2),GameLog!$C:$C,"SEA")</f>
        <v>0</v>
      </c>
      <c r="L35">
        <f>SUMIFS(GameLog!AT:AT,GameLog!$D:$D,'SEA F'!$A35,GameLog!$E:$E,INDEX(Positions!$A$1:$B$9,MATCH('SEA F'!$B35,Positions!$A$1:$A$9,0),2),GameLog!$C:$C,"SEA")</f>
        <v>0</v>
      </c>
      <c r="M35">
        <f>SUMIFS(GameLog!AU:AU,GameLog!$D:$D,'SEA F'!$A35,GameLog!$E:$E,INDEX(Positions!$A$1:$B$9,MATCH('SEA F'!$B35,Positions!$A$1:$A$9,0),2),GameLog!$C:$C,"SEA")</f>
        <v>0</v>
      </c>
      <c r="N35">
        <f>SUMIFS(GameLog!AV:AV,GameLog!$D:$D,'SEA F'!$A35,GameLog!$E:$E,INDEX(Positions!$A$1:$B$9,MATCH('SEA F'!$B35,Positions!$A$1:$A$9,0),2),GameLog!$C:$C,"SEA")</f>
        <v>0</v>
      </c>
      <c r="O35" s="8">
        <f t="shared" si="0"/>
        <v>0</v>
      </c>
      <c r="P35" s="18" t="str">
        <f t="shared" si="1"/>
        <v/>
      </c>
      <c r="W35" s="15"/>
      <c r="Y35" s="15"/>
    </row>
    <row r="36" spans="1:25">
      <c r="A36" t="s">
        <v>2709</v>
      </c>
      <c r="B36" t="s">
        <v>2430</v>
      </c>
      <c r="C36">
        <f>COUNTIFS(GameLog!D:D,'SEA F'!A36,GameLog!C:C,"SEA",GameLog!E:E,INDEX(Positions!$A$1:$B$9,MATCH('SEA F'!$B36,Positions!$A$1:$A$9,0),2))</f>
        <v>0</v>
      </c>
      <c r="D36">
        <f>SUMIFS(GameLog!F:F,GameLog!$D:$D,'SEA F'!A36,GameLog!$E:$E,INDEX(Positions!$A$1:$B$9,MATCH('SEA F'!$B36,Positions!$A$1:$A$9,0),2),GameLog!$C:$C,"SEA")</f>
        <v>0</v>
      </c>
      <c r="E36" s="12">
        <f>SUMIFS(GameLog!AM:AM,GameLog!$D:$D,'SEA F'!$A36,GameLog!$E:$E,INDEX(Positions!$A$1:$B$9,MATCH('SEA F'!$B36,Positions!$A$1:$A$9,0),2),GameLog!$C:$C,"SEA")</f>
        <v>0</v>
      </c>
      <c r="F36">
        <f>SUMIFS(GameLog!AN:AN,GameLog!$D:$D,'SEA F'!$A36,GameLog!$E:$E,INDEX(Positions!$A$1:$B$9,MATCH('SEA F'!$B36,Positions!$A$1:$A$9,0),2),GameLog!$C:$C,"SEA")</f>
        <v>0</v>
      </c>
      <c r="G36">
        <f>SUMIFS(GameLog!AO:AO,GameLog!$D:$D,'SEA F'!$A36,GameLog!$E:$E,INDEX(Positions!$A$1:$B$9,MATCH('SEA F'!$B36,Positions!$A$1:$A$9,0),2),GameLog!$C:$C,"SEA")</f>
        <v>0</v>
      </c>
      <c r="H36">
        <f>SUMIFS(GameLog!AP:AP,GameLog!$D:$D,'SEA F'!$A36,GameLog!$E:$E,INDEX(Positions!$A$1:$B$9,MATCH('SEA F'!$B36,Positions!$A$1:$A$9,0),2),GameLog!$C:$C,"SEA")</f>
        <v>0</v>
      </c>
      <c r="I36">
        <f>SUMIFS(GameLog!AQ:AQ,GameLog!$D:$D,'SEA F'!$A36,GameLog!$E:$E,INDEX(Positions!$A$1:$B$9,MATCH('SEA F'!$B36,Positions!$A$1:$A$9,0),2),GameLog!$C:$C,"SEA")</f>
        <v>0</v>
      </c>
      <c r="J36">
        <f>SUMIFS(GameLog!AR:AR,GameLog!$D:$D,'SEA F'!$A36,GameLog!$E:$E,INDEX(Positions!$A$1:$B$9,MATCH('SEA F'!$B36,Positions!$A$1:$A$9,0),2),GameLog!$C:$C,"SEA")</f>
        <v>0</v>
      </c>
      <c r="K36">
        <f>SUMIFS(GameLog!AS:AS,GameLog!$D:$D,'SEA F'!$A36,GameLog!$E:$E,INDEX(Positions!$A$1:$B$9,MATCH('SEA F'!$B36,Positions!$A$1:$A$9,0),2),GameLog!$C:$C,"SEA")</f>
        <v>0</v>
      </c>
      <c r="L36">
        <f>SUMIFS(GameLog!AT:AT,GameLog!$D:$D,'SEA F'!$A36,GameLog!$E:$E,INDEX(Positions!$A$1:$B$9,MATCH('SEA F'!$B36,Positions!$A$1:$A$9,0),2),GameLog!$C:$C,"SEA")</f>
        <v>0</v>
      </c>
      <c r="M36">
        <f>SUMIFS(GameLog!AU:AU,GameLog!$D:$D,'SEA F'!$A36,GameLog!$E:$E,INDEX(Positions!$A$1:$B$9,MATCH('SEA F'!$B36,Positions!$A$1:$A$9,0),2),GameLog!$C:$C,"SEA")</f>
        <v>0</v>
      </c>
      <c r="N36">
        <f>SUMIFS(GameLog!AV:AV,GameLog!$D:$D,'SEA F'!$A36,GameLog!$E:$E,INDEX(Positions!$A$1:$B$9,MATCH('SEA F'!$B36,Positions!$A$1:$A$9,0),2),GameLog!$C:$C,"SEA")</f>
        <v>0</v>
      </c>
      <c r="O36" s="8">
        <f t="shared" si="0"/>
        <v>0</v>
      </c>
      <c r="P36" s="18" t="str">
        <f t="shared" si="1"/>
        <v/>
      </c>
      <c r="W36" s="15"/>
      <c r="Y36" s="15"/>
    </row>
    <row r="37" spans="1:25">
      <c r="A37" t="s">
        <v>2825</v>
      </c>
      <c r="B37" t="s">
        <v>2430</v>
      </c>
      <c r="C37">
        <f>COUNTIFS(GameLog!D:D,'SEA F'!A37,GameLog!C:C,"SEA",GameLog!E:E,INDEX(Positions!$A$1:$B$9,MATCH('SEA F'!$B37,Positions!$A$1:$A$9,0),2))</f>
        <v>0</v>
      </c>
      <c r="D37">
        <f>SUMIFS(GameLog!F:F,GameLog!$D:$D,'SEA F'!A37,GameLog!$E:$E,INDEX(Positions!$A$1:$B$9,MATCH('SEA F'!$B37,Positions!$A$1:$A$9,0),2),GameLog!$C:$C,"SEA")</f>
        <v>0</v>
      </c>
      <c r="E37" s="12">
        <f>SUMIFS(GameLog!AM:AM,GameLog!$D:$D,'SEA F'!$A37,GameLog!$E:$E,INDEX(Positions!$A$1:$B$9,MATCH('SEA F'!$B37,Positions!$A$1:$A$9,0),2),GameLog!$C:$C,"SEA")</f>
        <v>0</v>
      </c>
      <c r="F37">
        <f>SUMIFS(GameLog!AN:AN,GameLog!$D:$D,'SEA F'!$A37,GameLog!$E:$E,INDEX(Positions!$A$1:$B$9,MATCH('SEA F'!$B37,Positions!$A$1:$A$9,0),2),GameLog!$C:$C,"SEA")</f>
        <v>0</v>
      </c>
      <c r="G37">
        <f>SUMIFS(GameLog!AO:AO,GameLog!$D:$D,'SEA F'!$A37,GameLog!$E:$E,INDEX(Positions!$A$1:$B$9,MATCH('SEA F'!$B37,Positions!$A$1:$A$9,0),2),GameLog!$C:$C,"SEA")</f>
        <v>0</v>
      </c>
      <c r="H37">
        <f>SUMIFS(GameLog!AP:AP,GameLog!$D:$D,'SEA F'!$A37,GameLog!$E:$E,INDEX(Positions!$A$1:$B$9,MATCH('SEA F'!$B37,Positions!$A$1:$A$9,0),2),GameLog!$C:$C,"SEA")</f>
        <v>0</v>
      </c>
      <c r="I37">
        <f>SUMIFS(GameLog!AQ:AQ,GameLog!$D:$D,'SEA F'!$A37,GameLog!$E:$E,INDEX(Positions!$A$1:$B$9,MATCH('SEA F'!$B37,Positions!$A$1:$A$9,0),2),GameLog!$C:$C,"SEA")</f>
        <v>0</v>
      </c>
      <c r="J37">
        <f>SUMIFS(GameLog!AR:AR,GameLog!$D:$D,'SEA F'!$A37,GameLog!$E:$E,INDEX(Positions!$A$1:$B$9,MATCH('SEA F'!$B37,Positions!$A$1:$A$9,0),2),GameLog!$C:$C,"SEA")</f>
        <v>0</v>
      </c>
      <c r="K37">
        <f>SUMIFS(GameLog!AS:AS,GameLog!$D:$D,'SEA F'!$A37,GameLog!$E:$E,INDEX(Positions!$A$1:$B$9,MATCH('SEA F'!$B37,Positions!$A$1:$A$9,0),2),GameLog!$C:$C,"SEA")</f>
        <v>0</v>
      </c>
      <c r="L37">
        <f>SUMIFS(GameLog!AT:AT,GameLog!$D:$D,'SEA F'!$A37,GameLog!$E:$E,INDEX(Positions!$A$1:$B$9,MATCH('SEA F'!$B37,Positions!$A$1:$A$9,0),2),GameLog!$C:$C,"SEA")</f>
        <v>0</v>
      </c>
      <c r="M37">
        <f>SUMIFS(GameLog!AU:AU,GameLog!$D:$D,'SEA F'!$A37,GameLog!$E:$E,INDEX(Positions!$A$1:$B$9,MATCH('SEA F'!$B37,Positions!$A$1:$A$9,0),2),GameLog!$C:$C,"SEA")</f>
        <v>0</v>
      </c>
      <c r="N37">
        <f>SUMIFS(GameLog!AV:AV,GameLog!$D:$D,'SEA F'!$A37,GameLog!$E:$E,INDEX(Positions!$A$1:$B$9,MATCH('SEA F'!$B37,Positions!$A$1:$A$9,0),2),GameLog!$C:$C,"SEA")</f>
        <v>0</v>
      </c>
      <c r="O37" s="8">
        <f t="shared" si="0"/>
        <v>0</v>
      </c>
      <c r="P37" s="18" t="str">
        <f t="shared" si="1"/>
        <v/>
      </c>
      <c r="W37" s="15"/>
      <c r="Y37" s="15"/>
    </row>
    <row r="38" spans="1:25">
      <c r="A38" t="s">
        <v>2829</v>
      </c>
      <c r="B38" t="s">
        <v>2430</v>
      </c>
      <c r="C38">
        <f>COUNTIFS(GameLog!D:D,'SEA F'!A38,GameLog!C:C,"SEA",GameLog!E:E,INDEX(Positions!$A$1:$B$9,MATCH('SEA F'!$B38,Positions!$A$1:$A$9,0),2))</f>
        <v>0</v>
      </c>
      <c r="D38">
        <f>SUMIFS(GameLog!F:F,GameLog!$D:$D,'SEA F'!A38,GameLog!$E:$E,INDEX(Positions!$A$1:$B$9,MATCH('SEA F'!$B38,Positions!$A$1:$A$9,0),2),GameLog!$C:$C,"SEA")</f>
        <v>0</v>
      </c>
      <c r="E38" s="12">
        <f>SUMIFS(GameLog!AM:AM,GameLog!$D:$D,'SEA F'!$A38,GameLog!$E:$E,INDEX(Positions!$A$1:$B$9,MATCH('SEA F'!$B38,Positions!$A$1:$A$9,0),2),GameLog!$C:$C,"SEA")</f>
        <v>0</v>
      </c>
      <c r="F38">
        <f>SUMIFS(GameLog!AN:AN,GameLog!$D:$D,'SEA F'!$A38,GameLog!$E:$E,INDEX(Positions!$A$1:$B$9,MATCH('SEA F'!$B38,Positions!$A$1:$A$9,0),2),GameLog!$C:$C,"SEA")</f>
        <v>0</v>
      </c>
      <c r="G38">
        <f>SUMIFS(GameLog!AO:AO,GameLog!$D:$D,'SEA F'!$A38,GameLog!$E:$E,INDEX(Positions!$A$1:$B$9,MATCH('SEA F'!$B38,Positions!$A$1:$A$9,0),2),GameLog!$C:$C,"SEA")</f>
        <v>0</v>
      </c>
      <c r="H38">
        <f>SUMIFS(GameLog!AP:AP,GameLog!$D:$D,'SEA F'!$A38,GameLog!$E:$E,INDEX(Positions!$A$1:$B$9,MATCH('SEA F'!$B38,Positions!$A$1:$A$9,0),2),GameLog!$C:$C,"SEA")</f>
        <v>0</v>
      </c>
      <c r="I38">
        <f>SUMIFS(GameLog!AQ:AQ,GameLog!$D:$D,'SEA F'!$A38,GameLog!$E:$E,INDEX(Positions!$A$1:$B$9,MATCH('SEA F'!$B38,Positions!$A$1:$A$9,0),2),GameLog!$C:$C,"SEA")</f>
        <v>0</v>
      </c>
      <c r="J38">
        <f>SUMIFS(GameLog!AR:AR,GameLog!$D:$D,'SEA F'!$A38,GameLog!$E:$E,INDEX(Positions!$A$1:$B$9,MATCH('SEA F'!$B38,Positions!$A$1:$A$9,0),2),GameLog!$C:$C,"SEA")</f>
        <v>0</v>
      </c>
      <c r="K38">
        <f>SUMIFS(GameLog!AS:AS,GameLog!$D:$D,'SEA F'!$A38,GameLog!$E:$E,INDEX(Positions!$A$1:$B$9,MATCH('SEA F'!$B38,Positions!$A$1:$A$9,0),2),GameLog!$C:$C,"SEA")</f>
        <v>0</v>
      </c>
      <c r="L38">
        <f>SUMIFS(GameLog!AT:AT,GameLog!$D:$D,'SEA F'!$A38,GameLog!$E:$E,INDEX(Positions!$A$1:$B$9,MATCH('SEA F'!$B38,Positions!$A$1:$A$9,0),2),GameLog!$C:$C,"SEA")</f>
        <v>0</v>
      </c>
      <c r="M38">
        <f>SUMIFS(GameLog!AU:AU,GameLog!$D:$D,'SEA F'!$A38,GameLog!$E:$E,INDEX(Positions!$A$1:$B$9,MATCH('SEA F'!$B38,Positions!$A$1:$A$9,0),2),GameLog!$C:$C,"SEA")</f>
        <v>0</v>
      </c>
      <c r="N38">
        <f>SUMIFS(GameLog!AV:AV,GameLog!$D:$D,'SEA F'!$A38,GameLog!$E:$E,INDEX(Positions!$A$1:$B$9,MATCH('SEA F'!$B38,Positions!$A$1:$A$9,0),2),GameLog!$C:$C,"SEA")</f>
        <v>0</v>
      </c>
      <c r="O38" s="8">
        <f t="shared" si="0"/>
        <v>0</v>
      </c>
      <c r="P38" s="18" t="str">
        <f t="shared" si="1"/>
        <v/>
      </c>
      <c r="W38" s="15"/>
      <c r="Y38" s="15"/>
    </row>
    <row r="39" spans="1:25">
      <c r="A39" t="s">
        <v>2824</v>
      </c>
      <c r="B39" t="s">
        <v>2430</v>
      </c>
      <c r="C39">
        <f>COUNTIFS(GameLog!D:D,'SEA F'!A39,GameLog!C:C,"SEA",GameLog!E:E,INDEX(Positions!$A$1:$B$9,MATCH('SEA F'!$B39,Positions!$A$1:$A$9,0),2))</f>
        <v>0</v>
      </c>
      <c r="D39">
        <f>SUMIFS(GameLog!F:F,GameLog!$D:$D,'SEA F'!A39,GameLog!$E:$E,INDEX(Positions!$A$1:$B$9,MATCH('SEA F'!$B39,Positions!$A$1:$A$9,0),2),GameLog!$C:$C,"SEA")</f>
        <v>0</v>
      </c>
      <c r="E39" s="12">
        <f>SUMIFS(GameLog!AM:AM,GameLog!$D:$D,'SEA F'!$A39,GameLog!$E:$E,INDEX(Positions!$A$1:$B$9,MATCH('SEA F'!$B39,Positions!$A$1:$A$9,0),2),GameLog!$C:$C,"SEA")</f>
        <v>0</v>
      </c>
      <c r="F39">
        <f>SUMIFS(GameLog!AN:AN,GameLog!$D:$D,'SEA F'!$A39,GameLog!$E:$E,INDEX(Positions!$A$1:$B$9,MATCH('SEA F'!$B39,Positions!$A$1:$A$9,0),2),GameLog!$C:$C,"SEA")</f>
        <v>0</v>
      </c>
      <c r="G39">
        <f>SUMIFS(GameLog!AO:AO,GameLog!$D:$D,'SEA F'!$A39,GameLog!$E:$E,INDEX(Positions!$A$1:$B$9,MATCH('SEA F'!$B39,Positions!$A$1:$A$9,0),2),GameLog!$C:$C,"SEA")</f>
        <v>0</v>
      </c>
      <c r="H39">
        <f>SUMIFS(GameLog!AP:AP,GameLog!$D:$D,'SEA F'!$A39,GameLog!$E:$E,INDEX(Positions!$A$1:$B$9,MATCH('SEA F'!$B39,Positions!$A$1:$A$9,0),2),GameLog!$C:$C,"SEA")</f>
        <v>0</v>
      </c>
      <c r="I39">
        <f>SUMIFS(GameLog!AQ:AQ,GameLog!$D:$D,'SEA F'!$A39,GameLog!$E:$E,INDEX(Positions!$A$1:$B$9,MATCH('SEA F'!$B39,Positions!$A$1:$A$9,0),2),GameLog!$C:$C,"SEA")</f>
        <v>0</v>
      </c>
      <c r="J39">
        <f>SUMIFS(GameLog!AR:AR,GameLog!$D:$D,'SEA F'!$A39,GameLog!$E:$E,INDEX(Positions!$A$1:$B$9,MATCH('SEA F'!$B39,Positions!$A$1:$A$9,0),2),GameLog!$C:$C,"SEA")</f>
        <v>0</v>
      </c>
      <c r="K39">
        <f>SUMIFS(GameLog!AS:AS,GameLog!$D:$D,'SEA F'!$A39,GameLog!$E:$E,INDEX(Positions!$A$1:$B$9,MATCH('SEA F'!$B39,Positions!$A$1:$A$9,0),2),GameLog!$C:$C,"SEA")</f>
        <v>0</v>
      </c>
      <c r="L39">
        <f>SUMIFS(GameLog!AT:AT,GameLog!$D:$D,'SEA F'!$A39,GameLog!$E:$E,INDEX(Positions!$A$1:$B$9,MATCH('SEA F'!$B39,Positions!$A$1:$A$9,0),2),GameLog!$C:$C,"SEA")</f>
        <v>0</v>
      </c>
      <c r="M39">
        <f>SUMIFS(GameLog!AU:AU,GameLog!$D:$D,'SEA F'!$A39,GameLog!$E:$E,INDEX(Positions!$A$1:$B$9,MATCH('SEA F'!$B39,Positions!$A$1:$A$9,0),2),GameLog!$C:$C,"SEA")</f>
        <v>0</v>
      </c>
      <c r="N39">
        <f>SUMIFS(GameLog!AV:AV,GameLog!$D:$D,'SEA F'!$A39,GameLog!$E:$E,INDEX(Positions!$A$1:$B$9,MATCH('SEA F'!$B39,Positions!$A$1:$A$9,0),2),GameLog!$C:$C,"SEA")</f>
        <v>0</v>
      </c>
      <c r="O39" s="8">
        <f t="shared" si="0"/>
        <v>0</v>
      </c>
      <c r="P39" s="18" t="str">
        <f t="shared" si="1"/>
        <v/>
      </c>
      <c r="W39" s="15"/>
      <c r="Y39" s="15"/>
    </row>
    <row r="40" spans="1:25">
      <c r="A40" t="s">
        <v>2823</v>
      </c>
      <c r="B40" t="s">
        <v>2430</v>
      </c>
      <c r="C40">
        <f>COUNTIFS(GameLog!D:D,'SEA F'!A40,GameLog!C:C,"SEA",GameLog!E:E,INDEX(Positions!$A$1:$B$9,MATCH('SEA F'!$B40,Positions!$A$1:$A$9,0),2))</f>
        <v>0</v>
      </c>
      <c r="D40">
        <f>SUMIFS(GameLog!F:F,GameLog!$D:$D,'SEA F'!A40,GameLog!$E:$E,INDEX(Positions!$A$1:$B$9,MATCH('SEA F'!$B40,Positions!$A$1:$A$9,0),2),GameLog!$C:$C,"SEA")</f>
        <v>0</v>
      </c>
      <c r="E40" s="12">
        <f>SUMIFS(GameLog!AM:AM,GameLog!$D:$D,'SEA F'!$A40,GameLog!$E:$E,INDEX(Positions!$A$1:$B$9,MATCH('SEA F'!$B40,Positions!$A$1:$A$9,0),2),GameLog!$C:$C,"SEA")</f>
        <v>0</v>
      </c>
      <c r="F40">
        <f>SUMIFS(GameLog!AN:AN,GameLog!$D:$D,'SEA F'!$A40,GameLog!$E:$E,INDEX(Positions!$A$1:$B$9,MATCH('SEA F'!$B40,Positions!$A$1:$A$9,0),2),GameLog!$C:$C,"SEA")</f>
        <v>0</v>
      </c>
      <c r="G40">
        <f>SUMIFS(GameLog!AO:AO,GameLog!$D:$D,'SEA F'!$A40,GameLog!$E:$E,INDEX(Positions!$A$1:$B$9,MATCH('SEA F'!$B40,Positions!$A$1:$A$9,0),2),GameLog!$C:$C,"SEA")</f>
        <v>0</v>
      </c>
      <c r="H40">
        <f>SUMIFS(GameLog!AP:AP,GameLog!$D:$D,'SEA F'!$A40,GameLog!$E:$E,INDEX(Positions!$A$1:$B$9,MATCH('SEA F'!$B40,Positions!$A$1:$A$9,0),2),GameLog!$C:$C,"SEA")</f>
        <v>0</v>
      </c>
      <c r="I40">
        <f>SUMIFS(GameLog!AQ:AQ,GameLog!$D:$D,'SEA F'!$A40,GameLog!$E:$E,INDEX(Positions!$A$1:$B$9,MATCH('SEA F'!$B40,Positions!$A$1:$A$9,0),2),GameLog!$C:$C,"SEA")</f>
        <v>0</v>
      </c>
      <c r="J40">
        <f>SUMIFS(GameLog!AR:AR,GameLog!$D:$D,'SEA F'!$A40,GameLog!$E:$E,INDEX(Positions!$A$1:$B$9,MATCH('SEA F'!$B40,Positions!$A$1:$A$9,0),2),GameLog!$C:$C,"SEA")</f>
        <v>0</v>
      </c>
      <c r="K40">
        <f>SUMIFS(GameLog!AS:AS,GameLog!$D:$D,'SEA F'!$A40,GameLog!$E:$E,INDEX(Positions!$A$1:$B$9,MATCH('SEA F'!$B40,Positions!$A$1:$A$9,0),2),GameLog!$C:$C,"SEA")</f>
        <v>0</v>
      </c>
      <c r="L40">
        <f>SUMIFS(GameLog!AT:AT,GameLog!$D:$D,'SEA F'!$A40,GameLog!$E:$E,INDEX(Positions!$A$1:$B$9,MATCH('SEA F'!$B40,Positions!$A$1:$A$9,0),2),GameLog!$C:$C,"SEA")</f>
        <v>0</v>
      </c>
      <c r="M40">
        <f>SUMIFS(GameLog!AU:AU,GameLog!$D:$D,'SEA F'!$A40,GameLog!$E:$E,INDEX(Positions!$A$1:$B$9,MATCH('SEA F'!$B40,Positions!$A$1:$A$9,0),2),GameLog!$C:$C,"SEA")</f>
        <v>0</v>
      </c>
      <c r="N40">
        <f>SUMIFS(GameLog!AV:AV,GameLog!$D:$D,'SEA F'!$A40,GameLog!$E:$E,INDEX(Positions!$A$1:$B$9,MATCH('SEA F'!$B40,Positions!$A$1:$A$9,0),2),GameLog!$C:$C,"SEA")</f>
        <v>0</v>
      </c>
      <c r="O40" s="8">
        <f t="shared" si="0"/>
        <v>0</v>
      </c>
      <c r="P40" s="18" t="str">
        <f t="shared" si="1"/>
        <v/>
      </c>
      <c r="W40" s="15"/>
      <c r="Y40" s="15"/>
    </row>
    <row r="41" spans="1:25">
      <c r="A41" t="s">
        <v>2816</v>
      </c>
      <c r="B41" t="s">
        <v>2430</v>
      </c>
      <c r="C41">
        <f>COUNTIFS(GameLog!D:D,'SEA F'!A41,GameLog!C:C,"SEA",GameLog!E:E,INDEX(Positions!$A$1:$B$9,MATCH('SEA F'!$B41,Positions!$A$1:$A$9,0),2))</f>
        <v>3</v>
      </c>
      <c r="D41">
        <f>SUMIFS(GameLog!F:F,GameLog!$D:$D,'SEA F'!A41,GameLog!$E:$E,INDEX(Positions!$A$1:$B$9,MATCH('SEA F'!$B41,Positions!$A$1:$A$9,0),2),GameLog!$C:$C,"SEA")</f>
        <v>3</v>
      </c>
      <c r="E41" s="12">
        <f>SUMIFS(GameLog!AM:AM,GameLog!$D:$D,'SEA F'!$A41,GameLog!$E:$E,INDEX(Positions!$A$1:$B$9,MATCH('SEA F'!$B41,Positions!$A$1:$A$9,0),2),GameLog!$C:$C,"SEA")</f>
        <v>27</v>
      </c>
      <c r="F41">
        <f>SUMIFS(GameLog!AN:AN,GameLog!$D:$D,'SEA F'!$A41,GameLog!$E:$E,INDEX(Positions!$A$1:$B$9,MATCH('SEA F'!$B41,Positions!$A$1:$A$9,0),2),GameLog!$C:$C,"SEA")</f>
        <v>23</v>
      </c>
      <c r="G41">
        <f>SUMIFS(GameLog!AO:AO,GameLog!$D:$D,'SEA F'!$A41,GameLog!$E:$E,INDEX(Positions!$A$1:$B$9,MATCH('SEA F'!$B41,Positions!$A$1:$A$9,0),2),GameLog!$C:$C,"SEA")</f>
        <v>2</v>
      </c>
      <c r="H41">
        <f>SUMIFS(GameLog!AP:AP,GameLog!$D:$D,'SEA F'!$A41,GameLog!$E:$E,INDEX(Positions!$A$1:$B$9,MATCH('SEA F'!$B41,Positions!$A$1:$A$9,0),2),GameLog!$C:$C,"SEA")</f>
        <v>0</v>
      </c>
      <c r="I41">
        <f>SUMIFS(GameLog!AQ:AQ,GameLog!$D:$D,'SEA F'!$A41,GameLog!$E:$E,INDEX(Positions!$A$1:$B$9,MATCH('SEA F'!$B41,Positions!$A$1:$A$9,0),2),GameLog!$C:$C,"SEA")</f>
        <v>4</v>
      </c>
      <c r="J41">
        <f>SUMIFS(GameLog!AR:AR,GameLog!$D:$D,'SEA F'!$A41,GameLog!$E:$E,INDEX(Positions!$A$1:$B$9,MATCH('SEA F'!$B41,Positions!$A$1:$A$9,0),2),GameLog!$C:$C,"SEA")</f>
        <v>0</v>
      </c>
      <c r="K41">
        <f>SUMIFS(GameLog!AS:AS,GameLog!$D:$D,'SEA F'!$A41,GameLog!$E:$E,INDEX(Positions!$A$1:$B$9,MATCH('SEA F'!$B41,Positions!$A$1:$A$9,0),2),GameLog!$C:$C,"SEA")</f>
        <v>0</v>
      </c>
      <c r="L41">
        <f>SUMIFS(GameLog!AT:AT,GameLog!$D:$D,'SEA F'!$A41,GameLog!$E:$E,INDEX(Positions!$A$1:$B$9,MATCH('SEA F'!$B41,Positions!$A$1:$A$9,0),2),GameLog!$C:$C,"SEA")</f>
        <v>0</v>
      </c>
      <c r="M41">
        <f>SUMIFS(GameLog!AU:AU,GameLog!$D:$D,'SEA F'!$A41,GameLog!$E:$E,INDEX(Positions!$A$1:$B$9,MATCH('SEA F'!$B41,Positions!$A$1:$A$9,0),2),GameLog!$C:$C,"SEA")</f>
        <v>0</v>
      </c>
      <c r="N41">
        <f>SUMIFS(GameLog!AV:AV,GameLog!$D:$D,'SEA F'!$A41,GameLog!$E:$E,INDEX(Positions!$A$1:$B$9,MATCH('SEA F'!$B41,Positions!$A$1:$A$9,0),2),GameLog!$C:$C,"SEA")</f>
        <v>0</v>
      </c>
      <c r="O41" s="8">
        <f t="shared" si="0"/>
        <v>1</v>
      </c>
      <c r="P41" s="18" t="str">
        <f t="shared" si="1"/>
        <v/>
      </c>
      <c r="W41" s="15"/>
      <c r="Y41" s="15"/>
    </row>
    <row r="42" spans="1:25">
      <c r="A42" t="s">
        <v>2831</v>
      </c>
      <c r="B42" t="s">
        <v>2430</v>
      </c>
      <c r="C42">
        <f>COUNTIFS(GameLog!D:D,'SEA F'!A42,GameLog!C:C,"SEA",GameLog!E:E,INDEX(Positions!$A$1:$B$9,MATCH('SEA F'!$B42,Positions!$A$1:$A$9,0),2))</f>
        <v>0</v>
      </c>
      <c r="D42">
        <f>SUMIFS(GameLog!F:F,GameLog!$D:$D,'SEA F'!A42,GameLog!$E:$E,INDEX(Positions!$A$1:$B$9,MATCH('SEA F'!$B42,Positions!$A$1:$A$9,0),2),GameLog!$C:$C,"SEA")</f>
        <v>0</v>
      </c>
      <c r="E42" s="12">
        <f>SUMIFS(GameLog!AM:AM,GameLog!$D:$D,'SEA F'!$A42,GameLog!$E:$E,INDEX(Positions!$A$1:$B$9,MATCH('SEA F'!$B42,Positions!$A$1:$A$9,0),2),GameLog!$C:$C,"SEA")</f>
        <v>0</v>
      </c>
      <c r="F42">
        <f>SUMIFS(GameLog!AN:AN,GameLog!$D:$D,'SEA F'!$A42,GameLog!$E:$E,INDEX(Positions!$A$1:$B$9,MATCH('SEA F'!$B42,Positions!$A$1:$A$9,0),2),GameLog!$C:$C,"SEA")</f>
        <v>0</v>
      </c>
      <c r="G42">
        <f>SUMIFS(GameLog!AO:AO,GameLog!$D:$D,'SEA F'!$A42,GameLog!$E:$E,INDEX(Positions!$A$1:$B$9,MATCH('SEA F'!$B42,Positions!$A$1:$A$9,0),2),GameLog!$C:$C,"SEA")</f>
        <v>0</v>
      </c>
      <c r="H42">
        <f>SUMIFS(GameLog!AP:AP,GameLog!$D:$D,'SEA F'!$A42,GameLog!$E:$E,INDEX(Positions!$A$1:$B$9,MATCH('SEA F'!$B42,Positions!$A$1:$A$9,0),2),GameLog!$C:$C,"SEA")</f>
        <v>0</v>
      </c>
      <c r="I42">
        <f>SUMIFS(GameLog!AQ:AQ,GameLog!$D:$D,'SEA F'!$A42,GameLog!$E:$E,INDEX(Positions!$A$1:$B$9,MATCH('SEA F'!$B42,Positions!$A$1:$A$9,0),2),GameLog!$C:$C,"SEA")</f>
        <v>0</v>
      </c>
      <c r="J42">
        <f>SUMIFS(GameLog!AR:AR,GameLog!$D:$D,'SEA F'!$A42,GameLog!$E:$E,INDEX(Positions!$A$1:$B$9,MATCH('SEA F'!$B42,Positions!$A$1:$A$9,0),2),GameLog!$C:$C,"SEA")</f>
        <v>0</v>
      </c>
      <c r="K42">
        <f>SUMIFS(GameLog!AS:AS,GameLog!$D:$D,'SEA F'!$A42,GameLog!$E:$E,INDEX(Positions!$A$1:$B$9,MATCH('SEA F'!$B42,Positions!$A$1:$A$9,0),2),GameLog!$C:$C,"SEA")</f>
        <v>0</v>
      </c>
      <c r="L42">
        <f>SUMIFS(GameLog!AT:AT,GameLog!$D:$D,'SEA F'!$A42,GameLog!$E:$E,INDEX(Positions!$A$1:$B$9,MATCH('SEA F'!$B42,Positions!$A$1:$A$9,0),2),GameLog!$C:$C,"SEA")</f>
        <v>0</v>
      </c>
      <c r="M42">
        <f>SUMIFS(GameLog!AU:AU,GameLog!$D:$D,'SEA F'!$A42,GameLog!$E:$E,INDEX(Positions!$A$1:$B$9,MATCH('SEA F'!$B42,Positions!$A$1:$A$9,0),2),GameLog!$C:$C,"SEA")</f>
        <v>0</v>
      </c>
      <c r="N42">
        <f>SUMIFS(GameLog!AV:AV,GameLog!$D:$D,'SEA F'!$A42,GameLog!$E:$E,INDEX(Positions!$A$1:$B$9,MATCH('SEA F'!$B42,Positions!$A$1:$A$9,0),2),GameLog!$C:$C,"SEA")</f>
        <v>0</v>
      </c>
      <c r="O42" s="8">
        <f t="shared" si="0"/>
        <v>0</v>
      </c>
      <c r="P42" s="18" t="str">
        <f t="shared" si="1"/>
        <v/>
      </c>
      <c r="W42" s="15"/>
      <c r="Y42" s="15"/>
    </row>
    <row r="43" spans="1:25">
      <c r="A43" t="s">
        <v>2815</v>
      </c>
      <c r="B43" t="s">
        <v>2430</v>
      </c>
      <c r="C43">
        <f>COUNTIFS(GameLog!D:D,'SEA F'!A43,GameLog!C:C,"SEA",GameLog!E:E,INDEX(Positions!$A$1:$B$9,MATCH('SEA F'!$B43,Positions!$A$1:$A$9,0),2))</f>
        <v>0</v>
      </c>
      <c r="D43">
        <f>SUMIFS(GameLog!F:F,GameLog!$D:$D,'SEA F'!A43,GameLog!$E:$E,INDEX(Positions!$A$1:$B$9,MATCH('SEA F'!$B43,Positions!$A$1:$A$9,0),2),GameLog!$C:$C,"SEA")</f>
        <v>0</v>
      </c>
      <c r="E43" s="12">
        <f>SUMIFS(GameLog!AM:AM,GameLog!$D:$D,'SEA F'!$A43,GameLog!$E:$E,INDEX(Positions!$A$1:$B$9,MATCH('SEA F'!$B43,Positions!$A$1:$A$9,0),2),GameLog!$C:$C,"SEA")</f>
        <v>0</v>
      </c>
      <c r="F43">
        <f>SUMIFS(GameLog!AN:AN,GameLog!$D:$D,'SEA F'!$A43,GameLog!$E:$E,INDEX(Positions!$A$1:$B$9,MATCH('SEA F'!$B43,Positions!$A$1:$A$9,0),2),GameLog!$C:$C,"SEA")</f>
        <v>0</v>
      </c>
      <c r="G43">
        <f>SUMIFS(GameLog!AO:AO,GameLog!$D:$D,'SEA F'!$A43,GameLog!$E:$E,INDEX(Positions!$A$1:$B$9,MATCH('SEA F'!$B43,Positions!$A$1:$A$9,0),2),GameLog!$C:$C,"SEA")</f>
        <v>0</v>
      </c>
      <c r="H43">
        <f>SUMIFS(GameLog!AP:AP,GameLog!$D:$D,'SEA F'!$A43,GameLog!$E:$E,INDEX(Positions!$A$1:$B$9,MATCH('SEA F'!$B43,Positions!$A$1:$A$9,0),2),GameLog!$C:$C,"SEA")</f>
        <v>0</v>
      </c>
      <c r="I43">
        <f>SUMIFS(GameLog!AQ:AQ,GameLog!$D:$D,'SEA F'!$A43,GameLog!$E:$E,INDEX(Positions!$A$1:$B$9,MATCH('SEA F'!$B43,Positions!$A$1:$A$9,0),2),GameLog!$C:$C,"SEA")</f>
        <v>0</v>
      </c>
      <c r="J43">
        <f>SUMIFS(GameLog!AR:AR,GameLog!$D:$D,'SEA F'!$A43,GameLog!$E:$E,INDEX(Positions!$A$1:$B$9,MATCH('SEA F'!$B43,Positions!$A$1:$A$9,0),2),GameLog!$C:$C,"SEA")</f>
        <v>0</v>
      </c>
      <c r="K43">
        <f>SUMIFS(GameLog!AS:AS,GameLog!$D:$D,'SEA F'!$A43,GameLog!$E:$E,INDEX(Positions!$A$1:$B$9,MATCH('SEA F'!$B43,Positions!$A$1:$A$9,0),2),GameLog!$C:$C,"SEA")</f>
        <v>0</v>
      </c>
      <c r="L43">
        <f>SUMIFS(GameLog!AT:AT,GameLog!$D:$D,'SEA F'!$A43,GameLog!$E:$E,INDEX(Positions!$A$1:$B$9,MATCH('SEA F'!$B43,Positions!$A$1:$A$9,0),2),GameLog!$C:$C,"SEA")</f>
        <v>0</v>
      </c>
      <c r="M43">
        <f>SUMIFS(GameLog!AU:AU,GameLog!$D:$D,'SEA F'!$A43,GameLog!$E:$E,INDEX(Positions!$A$1:$B$9,MATCH('SEA F'!$B43,Positions!$A$1:$A$9,0),2),GameLog!$C:$C,"SEA")</f>
        <v>0</v>
      </c>
      <c r="N43">
        <f>SUMIFS(GameLog!AV:AV,GameLog!$D:$D,'SEA F'!$A43,GameLog!$E:$E,INDEX(Positions!$A$1:$B$9,MATCH('SEA F'!$B43,Positions!$A$1:$A$9,0),2),GameLog!$C:$C,"SEA")</f>
        <v>0</v>
      </c>
      <c r="O43" s="8">
        <f t="shared" si="0"/>
        <v>0</v>
      </c>
      <c r="P43" s="18" t="str">
        <f t="shared" si="1"/>
        <v/>
      </c>
      <c r="W43" s="15"/>
      <c r="Y43" s="15"/>
    </row>
    <row r="44" spans="1:25">
      <c r="A44" t="s">
        <v>2817</v>
      </c>
      <c r="B44" t="s">
        <v>2411</v>
      </c>
      <c r="C44">
        <f>COUNTIFS(GameLog!D:D,'SEA F'!A44,GameLog!C:C,"SEA",GameLog!E:E,INDEX(Positions!$A$1:$B$9,MATCH('SEA F'!$B44,Positions!$A$1:$A$9,0),2))</f>
        <v>2</v>
      </c>
      <c r="D44">
        <f>SUMIFS(GameLog!F:F,GameLog!$D:$D,'SEA F'!A44,GameLog!$E:$E,INDEX(Positions!$A$1:$B$9,MATCH('SEA F'!$B44,Positions!$A$1:$A$9,0),2),GameLog!$C:$C,"SEA")</f>
        <v>1</v>
      </c>
      <c r="E44" s="12">
        <f>SUMIFS(GameLog!AM:AM,GameLog!$D:$D,'SEA F'!$A44,GameLog!$E:$E,INDEX(Positions!$A$1:$B$9,MATCH('SEA F'!$B44,Positions!$A$1:$A$9,0),2),GameLog!$C:$C,"SEA")</f>
        <v>10</v>
      </c>
      <c r="F44">
        <f>SUMIFS(GameLog!AN:AN,GameLog!$D:$D,'SEA F'!$A44,GameLog!$E:$E,INDEX(Positions!$A$1:$B$9,MATCH('SEA F'!$B44,Positions!$A$1:$A$9,0),2),GameLog!$C:$C,"SEA")</f>
        <v>2</v>
      </c>
      <c r="G44">
        <f>SUMIFS(GameLog!AO:AO,GameLog!$D:$D,'SEA F'!$A44,GameLog!$E:$E,INDEX(Positions!$A$1:$B$9,MATCH('SEA F'!$B44,Positions!$A$1:$A$9,0),2),GameLog!$C:$C,"SEA")</f>
        <v>4</v>
      </c>
      <c r="H44">
        <f>SUMIFS(GameLog!AP:AP,GameLog!$D:$D,'SEA F'!$A44,GameLog!$E:$E,INDEX(Positions!$A$1:$B$9,MATCH('SEA F'!$B44,Positions!$A$1:$A$9,0),2),GameLog!$C:$C,"SEA")</f>
        <v>0</v>
      </c>
      <c r="I44">
        <f>SUMIFS(GameLog!AQ:AQ,GameLog!$D:$D,'SEA F'!$A44,GameLog!$E:$E,INDEX(Positions!$A$1:$B$9,MATCH('SEA F'!$B44,Positions!$A$1:$A$9,0),2),GameLog!$C:$C,"SEA")</f>
        <v>1</v>
      </c>
      <c r="J44">
        <f>SUMIFS(GameLog!AR:AR,GameLog!$D:$D,'SEA F'!$A44,GameLog!$E:$E,INDEX(Positions!$A$1:$B$9,MATCH('SEA F'!$B44,Positions!$A$1:$A$9,0),2),GameLog!$C:$C,"SEA")</f>
        <v>0</v>
      </c>
      <c r="K44">
        <f>SUMIFS(GameLog!AS:AS,GameLog!$D:$D,'SEA F'!$A44,GameLog!$E:$E,INDEX(Positions!$A$1:$B$9,MATCH('SEA F'!$B44,Positions!$A$1:$A$9,0),2),GameLog!$C:$C,"SEA")</f>
        <v>0</v>
      </c>
      <c r="L44">
        <f>SUMIFS(GameLog!AT:AT,GameLog!$D:$D,'SEA F'!$A44,GameLog!$E:$E,INDEX(Positions!$A$1:$B$9,MATCH('SEA F'!$B44,Positions!$A$1:$A$9,0),2),GameLog!$C:$C,"SEA")</f>
        <v>0</v>
      </c>
      <c r="M44">
        <f>SUMIFS(GameLog!AU:AU,GameLog!$D:$D,'SEA F'!$A44,GameLog!$E:$E,INDEX(Positions!$A$1:$B$9,MATCH('SEA F'!$B44,Positions!$A$1:$A$9,0),2),GameLog!$C:$C,"SEA")</f>
        <v>0</v>
      </c>
      <c r="N44">
        <f>SUMIFS(GameLog!AV:AV,GameLog!$D:$D,'SEA F'!$A44,GameLog!$E:$E,INDEX(Positions!$A$1:$B$9,MATCH('SEA F'!$B44,Positions!$A$1:$A$9,0),2),GameLog!$C:$C,"SEA")</f>
        <v>0</v>
      </c>
      <c r="O44" s="8">
        <f t="shared" si="0"/>
        <v>1</v>
      </c>
      <c r="P44" s="18" t="str">
        <f t="shared" si="1"/>
        <v/>
      </c>
      <c r="W44" s="15"/>
      <c r="Y44" s="15"/>
    </row>
    <row r="45" spans="1:25">
      <c r="A45" t="s">
        <v>2827</v>
      </c>
      <c r="B45" t="s">
        <v>2411</v>
      </c>
      <c r="C45">
        <f>COUNTIFS(GameLog!D:D,'SEA F'!A45,GameLog!C:C,"SEA",GameLog!E:E,INDEX(Positions!$A$1:$B$9,MATCH('SEA F'!$B45,Positions!$A$1:$A$9,0),2))</f>
        <v>0</v>
      </c>
      <c r="D45">
        <f>SUMIFS(GameLog!F:F,GameLog!$D:$D,'SEA F'!A45,GameLog!$E:$E,INDEX(Positions!$A$1:$B$9,MATCH('SEA F'!$B45,Positions!$A$1:$A$9,0),2),GameLog!$C:$C,"SEA")</f>
        <v>0</v>
      </c>
      <c r="E45" s="12">
        <f>SUMIFS(GameLog!AM:AM,GameLog!$D:$D,'SEA F'!$A45,GameLog!$E:$E,INDEX(Positions!$A$1:$B$9,MATCH('SEA F'!$B45,Positions!$A$1:$A$9,0),2),GameLog!$C:$C,"SEA")</f>
        <v>0</v>
      </c>
      <c r="F45">
        <f>SUMIFS(GameLog!AN:AN,GameLog!$D:$D,'SEA F'!$A45,GameLog!$E:$E,INDEX(Positions!$A$1:$B$9,MATCH('SEA F'!$B45,Positions!$A$1:$A$9,0),2),GameLog!$C:$C,"SEA")</f>
        <v>0</v>
      </c>
      <c r="G45">
        <f>SUMIFS(GameLog!AO:AO,GameLog!$D:$D,'SEA F'!$A45,GameLog!$E:$E,INDEX(Positions!$A$1:$B$9,MATCH('SEA F'!$B45,Positions!$A$1:$A$9,0),2),GameLog!$C:$C,"SEA")</f>
        <v>0</v>
      </c>
      <c r="H45">
        <f>SUMIFS(GameLog!AP:AP,GameLog!$D:$D,'SEA F'!$A45,GameLog!$E:$E,INDEX(Positions!$A$1:$B$9,MATCH('SEA F'!$B45,Positions!$A$1:$A$9,0),2),GameLog!$C:$C,"SEA")</f>
        <v>0</v>
      </c>
      <c r="I45">
        <f>SUMIFS(GameLog!AQ:AQ,GameLog!$D:$D,'SEA F'!$A45,GameLog!$E:$E,INDEX(Positions!$A$1:$B$9,MATCH('SEA F'!$B45,Positions!$A$1:$A$9,0),2),GameLog!$C:$C,"SEA")</f>
        <v>0</v>
      </c>
      <c r="J45">
        <f>SUMIFS(GameLog!AR:AR,GameLog!$D:$D,'SEA F'!$A45,GameLog!$E:$E,INDEX(Positions!$A$1:$B$9,MATCH('SEA F'!$B45,Positions!$A$1:$A$9,0),2),GameLog!$C:$C,"SEA")</f>
        <v>0</v>
      </c>
      <c r="K45">
        <f>SUMIFS(GameLog!AS:AS,GameLog!$D:$D,'SEA F'!$A45,GameLog!$E:$E,INDEX(Positions!$A$1:$B$9,MATCH('SEA F'!$B45,Positions!$A$1:$A$9,0),2),GameLog!$C:$C,"SEA")</f>
        <v>0</v>
      </c>
      <c r="L45">
        <f>SUMIFS(GameLog!AT:AT,GameLog!$D:$D,'SEA F'!$A45,GameLog!$E:$E,INDEX(Positions!$A$1:$B$9,MATCH('SEA F'!$B45,Positions!$A$1:$A$9,0),2),GameLog!$C:$C,"SEA")</f>
        <v>0</v>
      </c>
      <c r="M45">
        <f>SUMIFS(GameLog!AU:AU,GameLog!$D:$D,'SEA F'!$A45,GameLog!$E:$E,INDEX(Positions!$A$1:$B$9,MATCH('SEA F'!$B45,Positions!$A$1:$A$9,0),2),GameLog!$C:$C,"SEA")</f>
        <v>0</v>
      </c>
      <c r="N45">
        <f>SUMIFS(GameLog!AV:AV,GameLog!$D:$D,'SEA F'!$A45,GameLog!$E:$E,INDEX(Positions!$A$1:$B$9,MATCH('SEA F'!$B45,Positions!$A$1:$A$9,0),2),GameLog!$C:$C,"SEA")</f>
        <v>0</v>
      </c>
      <c r="O45" s="8">
        <f t="shared" si="0"/>
        <v>0</v>
      </c>
      <c r="P45" s="18" t="str">
        <f t="shared" si="1"/>
        <v/>
      </c>
      <c r="W45" s="15"/>
      <c r="Y45" s="15"/>
    </row>
    <row r="46" spans="1:25">
      <c r="A46" t="s">
        <v>2832</v>
      </c>
      <c r="B46" t="s">
        <v>2411</v>
      </c>
      <c r="C46">
        <f>COUNTIFS(GameLog!D:D,'SEA F'!A46,GameLog!C:C,"SEA",GameLog!E:E,INDEX(Positions!$A$1:$B$9,MATCH('SEA F'!$B46,Positions!$A$1:$A$9,0),2))</f>
        <v>0</v>
      </c>
      <c r="D46">
        <f>SUMIFS(GameLog!F:F,GameLog!$D:$D,'SEA F'!A46,GameLog!$E:$E,INDEX(Positions!$A$1:$B$9,MATCH('SEA F'!$B46,Positions!$A$1:$A$9,0),2),GameLog!$C:$C,"SEA")</f>
        <v>0</v>
      </c>
      <c r="E46" s="12">
        <f>SUMIFS(GameLog!AM:AM,GameLog!$D:$D,'SEA F'!$A46,GameLog!$E:$E,INDEX(Positions!$A$1:$B$9,MATCH('SEA F'!$B46,Positions!$A$1:$A$9,0),2),GameLog!$C:$C,"SEA")</f>
        <v>0</v>
      </c>
      <c r="F46">
        <f>SUMIFS(GameLog!AN:AN,GameLog!$D:$D,'SEA F'!$A46,GameLog!$E:$E,INDEX(Positions!$A$1:$B$9,MATCH('SEA F'!$B46,Positions!$A$1:$A$9,0),2),GameLog!$C:$C,"SEA")</f>
        <v>0</v>
      </c>
      <c r="G46">
        <f>SUMIFS(GameLog!AO:AO,GameLog!$D:$D,'SEA F'!$A46,GameLog!$E:$E,INDEX(Positions!$A$1:$B$9,MATCH('SEA F'!$B46,Positions!$A$1:$A$9,0),2),GameLog!$C:$C,"SEA")</f>
        <v>0</v>
      </c>
      <c r="H46">
        <f>SUMIFS(GameLog!AP:AP,GameLog!$D:$D,'SEA F'!$A46,GameLog!$E:$E,INDEX(Positions!$A$1:$B$9,MATCH('SEA F'!$B46,Positions!$A$1:$A$9,0),2),GameLog!$C:$C,"SEA")</f>
        <v>0</v>
      </c>
      <c r="I46">
        <f>SUMIFS(GameLog!AQ:AQ,GameLog!$D:$D,'SEA F'!$A46,GameLog!$E:$E,INDEX(Positions!$A$1:$B$9,MATCH('SEA F'!$B46,Positions!$A$1:$A$9,0),2),GameLog!$C:$C,"SEA")</f>
        <v>0</v>
      </c>
      <c r="J46">
        <f>SUMIFS(GameLog!AR:AR,GameLog!$D:$D,'SEA F'!$A46,GameLog!$E:$E,INDEX(Positions!$A$1:$B$9,MATCH('SEA F'!$B46,Positions!$A$1:$A$9,0),2),GameLog!$C:$C,"SEA")</f>
        <v>0</v>
      </c>
      <c r="K46">
        <f>SUMIFS(GameLog!AS:AS,GameLog!$D:$D,'SEA F'!$A46,GameLog!$E:$E,INDEX(Positions!$A$1:$B$9,MATCH('SEA F'!$B46,Positions!$A$1:$A$9,0),2),GameLog!$C:$C,"SEA")</f>
        <v>0</v>
      </c>
      <c r="L46">
        <f>SUMIFS(GameLog!AT:AT,GameLog!$D:$D,'SEA F'!$A46,GameLog!$E:$E,INDEX(Positions!$A$1:$B$9,MATCH('SEA F'!$B46,Positions!$A$1:$A$9,0),2),GameLog!$C:$C,"SEA")</f>
        <v>0</v>
      </c>
      <c r="M46">
        <f>SUMIFS(GameLog!AU:AU,GameLog!$D:$D,'SEA F'!$A46,GameLog!$E:$E,INDEX(Positions!$A$1:$B$9,MATCH('SEA F'!$B46,Positions!$A$1:$A$9,0),2),GameLog!$C:$C,"SEA")</f>
        <v>0</v>
      </c>
      <c r="N46">
        <f>SUMIFS(GameLog!AV:AV,GameLog!$D:$D,'SEA F'!$A46,GameLog!$E:$E,INDEX(Positions!$A$1:$B$9,MATCH('SEA F'!$B46,Positions!$A$1:$A$9,0),2),GameLog!$C:$C,"SEA")</f>
        <v>0</v>
      </c>
      <c r="O46" s="8">
        <f t="shared" si="0"/>
        <v>0</v>
      </c>
      <c r="P46" s="18" t="str">
        <f t="shared" si="1"/>
        <v/>
      </c>
      <c r="W46" s="15"/>
      <c r="Y46" s="15"/>
    </row>
    <row r="47" spans="1:25">
      <c r="A47" t="s">
        <v>2828</v>
      </c>
      <c r="B47" t="s">
        <v>2411</v>
      </c>
      <c r="C47">
        <f>COUNTIFS(GameLog!D:D,'SEA F'!A47,GameLog!C:C,"SEA",GameLog!E:E,INDEX(Positions!$A$1:$B$9,MATCH('SEA F'!$B47,Positions!$A$1:$A$9,0),2))</f>
        <v>0</v>
      </c>
      <c r="D47">
        <f>SUMIFS(GameLog!F:F,GameLog!$D:$D,'SEA F'!A47,GameLog!$E:$E,INDEX(Positions!$A$1:$B$9,MATCH('SEA F'!$B47,Positions!$A$1:$A$9,0),2),GameLog!$C:$C,"SEA")</f>
        <v>0</v>
      </c>
      <c r="E47" s="12">
        <f>SUMIFS(GameLog!AM:AM,GameLog!$D:$D,'SEA F'!$A47,GameLog!$E:$E,INDEX(Positions!$A$1:$B$9,MATCH('SEA F'!$B47,Positions!$A$1:$A$9,0),2),GameLog!$C:$C,"SEA")</f>
        <v>0</v>
      </c>
      <c r="F47">
        <f>SUMIFS(GameLog!AN:AN,GameLog!$D:$D,'SEA F'!$A47,GameLog!$E:$E,INDEX(Positions!$A$1:$B$9,MATCH('SEA F'!$B47,Positions!$A$1:$A$9,0),2),GameLog!$C:$C,"SEA")</f>
        <v>0</v>
      </c>
      <c r="G47">
        <f>SUMIFS(GameLog!AO:AO,GameLog!$D:$D,'SEA F'!$A47,GameLog!$E:$E,INDEX(Positions!$A$1:$B$9,MATCH('SEA F'!$B47,Positions!$A$1:$A$9,0),2),GameLog!$C:$C,"SEA")</f>
        <v>0</v>
      </c>
      <c r="H47">
        <f>SUMIFS(GameLog!AP:AP,GameLog!$D:$D,'SEA F'!$A47,GameLog!$E:$E,INDEX(Positions!$A$1:$B$9,MATCH('SEA F'!$B47,Positions!$A$1:$A$9,0),2),GameLog!$C:$C,"SEA")</f>
        <v>0</v>
      </c>
      <c r="I47">
        <f>SUMIFS(GameLog!AQ:AQ,GameLog!$D:$D,'SEA F'!$A47,GameLog!$E:$E,INDEX(Positions!$A$1:$B$9,MATCH('SEA F'!$B47,Positions!$A$1:$A$9,0),2),GameLog!$C:$C,"SEA")</f>
        <v>0</v>
      </c>
      <c r="J47">
        <f>SUMIFS(GameLog!AR:AR,GameLog!$D:$D,'SEA F'!$A47,GameLog!$E:$E,INDEX(Positions!$A$1:$B$9,MATCH('SEA F'!$B47,Positions!$A$1:$A$9,0),2),GameLog!$C:$C,"SEA")</f>
        <v>0</v>
      </c>
      <c r="K47">
        <f>SUMIFS(GameLog!AS:AS,GameLog!$D:$D,'SEA F'!$A47,GameLog!$E:$E,INDEX(Positions!$A$1:$B$9,MATCH('SEA F'!$B47,Positions!$A$1:$A$9,0),2),GameLog!$C:$C,"SEA")</f>
        <v>0</v>
      </c>
      <c r="L47">
        <f>SUMIFS(GameLog!AT:AT,GameLog!$D:$D,'SEA F'!$A47,GameLog!$E:$E,INDEX(Positions!$A$1:$B$9,MATCH('SEA F'!$B47,Positions!$A$1:$A$9,0),2),GameLog!$C:$C,"SEA")</f>
        <v>0</v>
      </c>
      <c r="M47">
        <f>SUMIFS(GameLog!AU:AU,GameLog!$D:$D,'SEA F'!$A47,GameLog!$E:$E,INDEX(Positions!$A$1:$B$9,MATCH('SEA F'!$B47,Positions!$A$1:$A$9,0),2),GameLog!$C:$C,"SEA")</f>
        <v>0</v>
      </c>
      <c r="N47">
        <f>SUMIFS(GameLog!AV:AV,GameLog!$D:$D,'SEA F'!$A47,GameLog!$E:$E,INDEX(Positions!$A$1:$B$9,MATCH('SEA F'!$B47,Positions!$A$1:$A$9,0),2),GameLog!$C:$C,"SEA")</f>
        <v>0</v>
      </c>
      <c r="O47" s="8">
        <f t="shared" si="0"/>
        <v>0</v>
      </c>
      <c r="P47" s="18" t="str">
        <f t="shared" si="1"/>
        <v/>
      </c>
      <c r="W47" s="15"/>
      <c r="Y47" s="15"/>
    </row>
    <row r="48" spans="1:25">
      <c r="A48" t="s">
        <v>2834</v>
      </c>
      <c r="B48" t="s">
        <v>2411</v>
      </c>
      <c r="C48">
        <f>COUNTIFS(GameLog!D:D,'SEA F'!A48,GameLog!C:C,"SEA",GameLog!E:E,INDEX(Positions!$A$1:$B$9,MATCH('SEA F'!$B48,Positions!$A$1:$A$9,0),2))</f>
        <v>2</v>
      </c>
      <c r="D48">
        <f>SUMIFS(GameLog!F:F,GameLog!$D:$D,'SEA F'!A48,GameLog!$E:$E,INDEX(Positions!$A$1:$B$9,MATCH('SEA F'!$B48,Positions!$A$1:$A$9,0),2),GameLog!$C:$C,"SEA")</f>
        <v>2</v>
      </c>
      <c r="E48" s="12">
        <f>SUMIFS(GameLog!AM:AM,GameLog!$D:$D,'SEA F'!$A48,GameLog!$E:$E,INDEX(Positions!$A$1:$B$9,MATCH('SEA F'!$B48,Positions!$A$1:$A$9,0),2),GameLog!$C:$C,"SEA")</f>
        <v>17</v>
      </c>
      <c r="F48">
        <f>SUMIFS(GameLog!AN:AN,GameLog!$D:$D,'SEA F'!$A48,GameLog!$E:$E,INDEX(Positions!$A$1:$B$9,MATCH('SEA F'!$B48,Positions!$A$1:$A$9,0),2),GameLog!$C:$C,"SEA")</f>
        <v>9</v>
      </c>
      <c r="G48">
        <f>SUMIFS(GameLog!AO:AO,GameLog!$D:$D,'SEA F'!$A48,GameLog!$E:$E,INDEX(Positions!$A$1:$B$9,MATCH('SEA F'!$B48,Positions!$A$1:$A$9,0),2),GameLog!$C:$C,"SEA")</f>
        <v>7</v>
      </c>
      <c r="H48">
        <f>SUMIFS(GameLog!AP:AP,GameLog!$D:$D,'SEA F'!$A48,GameLog!$E:$E,INDEX(Positions!$A$1:$B$9,MATCH('SEA F'!$B48,Positions!$A$1:$A$9,0),2),GameLog!$C:$C,"SEA")</f>
        <v>0</v>
      </c>
      <c r="I48">
        <f>SUMIFS(GameLog!AQ:AQ,GameLog!$D:$D,'SEA F'!$A48,GameLog!$E:$E,INDEX(Positions!$A$1:$B$9,MATCH('SEA F'!$B48,Positions!$A$1:$A$9,0),2),GameLog!$C:$C,"SEA")</f>
        <v>3</v>
      </c>
      <c r="J48">
        <f>SUMIFS(GameLog!AR:AR,GameLog!$D:$D,'SEA F'!$A48,GameLog!$E:$E,INDEX(Positions!$A$1:$B$9,MATCH('SEA F'!$B48,Positions!$A$1:$A$9,0),2),GameLog!$C:$C,"SEA")</f>
        <v>0</v>
      </c>
      <c r="K48">
        <f>SUMIFS(GameLog!AS:AS,GameLog!$D:$D,'SEA F'!$A48,GameLog!$E:$E,INDEX(Positions!$A$1:$B$9,MATCH('SEA F'!$B48,Positions!$A$1:$A$9,0),2),GameLog!$C:$C,"SEA")</f>
        <v>0</v>
      </c>
      <c r="L48">
        <f>SUMIFS(GameLog!AT:AT,GameLog!$D:$D,'SEA F'!$A48,GameLog!$E:$E,INDEX(Positions!$A$1:$B$9,MATCH('SEA F'!$B48,Positions!$A$1:$A$9,0),2),GameLog!$C:$C,"SEA")</f>
        <v>0</v>
      </c>
      <c r="M48">
        <f>SUMIFS(GameLog!AU:AU,GameLog!$D:$D,'SEA F'!$A48,GameLog!$E:$E,INDEX(Positions!$A$1:$B$9,MATCH('SEA F'!$B48,Positions!$A$1:$A$9,0),2),GameLog!$C:$C,"SEA")</f>
        <v>0</v>
      </c>
      <c r="N48">
        <f>SUMIFS(GameLog!AV:AV,GameLog!$D:$D,'SEA F'!$A48,GameLog!$E:$E,INDEX(Positions!$A$1:$B$9,MATCH('SEA F'!$B48,Positions!$A$1:$A$9,0),2),GameLog!$C:$C,"SEA")</f>
        <v>0</v>
      </c>
      <c r="O48" s="8">
        <f t="shared" si="0"/>
        <v>1</v>
      </c>
      <c r="P48" s="18" t="str">
        <f t="shared" si="1"/>
        <v/>
      </c>
      <c r="W48" s="15"/>
      <c r="Y48" s="15"/>
    </row>
    <row r="49" spans="1:25">
      <c r="A49" t="s">
        <v>2830</v>
      </c>
      <c r="B49" t="s">
        <v>2412</v>
      </c>
      <c r="C49">
        <f>COUNTIFS(GameLog!D:D,'SEA F'!A49,GameLog!C:C,"SEA",GameLog!E:E,INDEX(Positions!$A$1:$B$9,MATCH('SEA F'!$B49,Positions!$A$1:$A$9,0),2))</f>
        <v>0</v>
      </c>
      <c r="D49">
        <f>SUMIFS(GameLog!F:F,GameLog!$D:$D,'SEA F'!A49,GameLog!$E:$E,INDEX(Positions!$A$1:$B$9,MATCH('SEA F'!$B49,Positions!$A$1:$A$9,0),2),GameLog!$C:$C,"SEA")</f>
        <v>0</v>
      </c>
      <c r="E49" s="12">
        <f>SUMIFS(GameLog!AM:AM,GameLog!$D:$D,'SEA F'!$A49,GameLog!$E:$E,INDEX(Positions!$A$1:$B$9,MATCH('SEA F'!$B49,Positions!$A$1:$A$9,0),2),GameLog!$C:$C,"SEA")</f>
        <v>0</v>
      </c>
      <c r="F49">
        <f>SUMIFS(GameLog!AN:AN,GameLog!$D:$D,'SEA F'!$A49,GameLog!$E:$E,INDEX(Positions!$A$1:$B$9,MATCH('SEA F'!$B49,Positions!$A$1:$A$9,0),2),GameLog!$C:$C,"SEA")</f>
        <v>0</v>
      </c>
      <c r="G49">
        <f>SUMIFS(GameLog!AO:AO,GameLog!$D:$D,'SEA F'!$A49,GameLog!$E:$E,INDEX(Positions!$A$1:$B$9,MATCH('SEA F'!$B49,Positions!$A$1:$A$9,0),2),GameLog!$C:$C,"SEA")</f>
        <v>0</v>
      </c>
      <c r="H49">
        <f>SUMIFS(GameLog!AP:AP,GameLog!$D:$D,'SEA F'!$A49,GameLog!$E:$E,INDEX(Positions!$A$1:$B$9,MATCH('SEA F'!$B49,Positions!$A$1:$A$9,0),2),GameLog!$C:$C,"SEA")</f>
        <v>0</v>
      </c>
      <c r="I49">
        <f>SUMIFS(GameLog!AQ:AQ,GameLog!$D:$D,'SEA F'!$A49,GameLog!$E:$E,INDEX(Positions!$A$1:$B$9,MATCH('SEA F'!$B49,Positions!$A$1:$A$9,0),2),GameLog!$C:$C,"SEA")</f>
        <v>0</v>
      </c>
      <c r="J49">
        <f>SUMIFS(GameLog!AR:AR,GameLog!$D:$D,'SEA F'!$A49,GameLog!$E:$E,INDEX(Positions!$A$1:$B$9,MATCH('SEA F'!$B49,Positions!$A$1:$A$9,0),2),GameLog!$C:$C,"SEA")</f>
        <v>0</v>
      </c>
      <c r="K49">
        <f>SUMIFS(GameLog!AS:AS,GameLog!$D:$D,'SEA F'!$A49,GameLog!$E:$E,INDEX(Positions!$A$1:$B$9,MATCH('SEA F'!$B49,Positions!$A$1:$A$9,0),2),GameLog!$C:$C,"SEA")</f>
        <v>0</v>
      </c>
      <c r="L49">
        <f>SUMIFS(GameLog!AT:AT,GameLog!$D:$D,'SEA F'!$A49,GameLog!$E:$E,INDEX(Positions!$A$1:$B$9,MATCH('SEA F'!$B49,Positions!$A$1:$A$9,0),2),GameLog!$C:$C,"SEA")</f>
        <v>0</v>
      </c>
      <c r="M49">
        <f>SUMIFS(GameLog!AU:AU,GameLog!$D:$D,'SEA F'!$A49,GameLog!$E:$E,INDEX(Positions!$A$1:$B$9,MATCH('SEA F'!$B49,Positions!$A$1:$A$9,0),2),GameLog!$C:$C,"SEA")</f>
        <v>0</v>
      </c>
      <c r="N49">
        <f>SUMIFS(GameLog!AV:AV,GameLog!$D:$D,'SEA F'!$A49,GameLog!$E:$E,INDEX(Positions!$A$1:$B$9,MATCH('SEA F'!$B49,Positions!$A$1:$A$9,0),2),GameLog!$C:$C,"SEA")</f>
        <v>0</v>
      </c>
      <c r="O49" s="8">
        <f t="shared" si="0"/>
        <v>0</v>
      </c>
      <c r="P49" s="18" t="str">
        <f t="shared" si="1"/>
        <v/>
      </c>
      <c r="W49" s="15"/>
      <c r="Y49" s="15"/>
    </row>
    <row r="50" spans="1:25">
      <c r="A50" t="s">
        <v>2827</v>
      </c>
      <c r="B50" t="s">
        <v>2412</v>
      </c>
      <c r="C50">
        <f>COUNTIFS(GameLog!D:D,'SEA F'!A50,GameLog!C:C,"SEA",GameLog!E:E,INDEX(Positions!$A$1:$B$9,MATCH('SEA F'!$B50,Positions!$A$1:$A$9,0),2))</f>
        <v>0</v>
      </c>
      <c r="D50">
        <f>SUMIFS(GameLog!F:F,GameLog!$D:$D,'SEA F'!A50,GameLog!$E:$E,INDEX(Positions!$A$1:$B$9,MATCH('SEA F'!$B50,Positions!$A$1:$A$9,0),2),GameLog!$C:$C,"SEA")</f>
        <v>0</v>
      </c>
      <c r="E50" s="12">
        <f>SUMIFS(GameLog!AM:AM,GameLog!$D:$D,'SEA F'!$A50,GameLog!$E:$E,INDEX(Positions!$A$1:$B$9,MATCH('SEA F'!$B50,Positions!$A$1:$A$9,0),2),GameLog!$C:$C,"SEA")</f>
        <v>0</v>
      </c>
      <c r="F50">
        <f>SUMIFS(GameLog!AN:AN,GameLog!$D:$D,'SEA F'!$A50,GameLog!$E:$E,INDEX(Positions!$A$1:$B$9,MATCH('SEA F'!$B50,Positions!$A$1:$A$9,0),2),GameLog!$C:$C,"SEA")</f>
        <v>0</v>
      </c>
      <c r="G50">
        <f>SUMIFS(GameLog!AO:AO,GameLog!$D:$D,'SEA F'!$A50,GameLog!$E:$E,INDEX(Positions!$A$1:$B$9,MATCH('SEA F'!$B50,Positions!$A$1:$A$9,0),2),GameLog!$C:$C,"SEA")</f>
        <v>0</v>
      </c>
      <c r="H50">
        <f>SUMIFS(GameLog!AP:AP,GameLog!$D:$D,'SEA F'!$A50,GameLog!$E:$E,INDEX(Positions!$A$1:$B$9,MATCH('SEA F'!$B50,Positions!$A$1:$A$9,0),2),GameLog!$C:$C,"SEA")</f>
        <v>0</v>
      </c>
      <c r="I50">
        <f>SUMIFS(GameLog!AQ:AQ,GameLog!$D:$D,'SEA F'!$A50,GameLog!$E:$E,INDEX(Positions!$A$1:$B$9,MATCH('SEA F'!$B50,Positions!$A$1:$A$9,0),2),GameLog!$C:$C,"SEA")</f>
        <v>0</v>
      </c>
      <c r="J50">
        <f>SUMIFS(GameLog!AR:AR,GameLog!$D:$D,'SEA F'!$A50,GameLog!$E:$E,INDEX(Positions!$A$1:$B$9,MATCH('SEA F'!$B50,Positions!$A$1:$A$9,0),2),GameLog!$C:$C,"SEA")</f>
        <v>0</v>
      </c>
      <c r="K50">
        <f>SUMIFS(GameLog!AS:AS,GameLog!$D:$D,'SEA F'!$A50,GameLog!$E:$E,INDEX(Positions!$A$1:$B$9,MATCH('SEA F'!$B50,Positions!$A$1:$A$9,0),2),GameLog!$C:$C,"SEA")</f>
        <v>0</v>
      </c>
      <c r="L50">
        <f>SUMIFS(GameLog!AT:AT,GameLog!$D:$D,'SEA F'!$A50,GameLog!$E:$E,INDEX(Positions!$A$1:$B$9,MATCH('SEA F'!$B50,Positions!$A$1:$A$9,0),2),GameLog!$C:$C,"SEA")</f>
        <v>0</v>
      </c>
      <c r="M50">
        <f>SUMIFS(GameLog!AU:AU,GameLog!$D:$D,'SEA F'!$A50,GameLog!$E:$E,INDEX(Positions!$A$1:$B$9,MATCH('SEA F'!$B50,Positions!$A$1:$A$9,0),2),GameLog!$C:$C,"SEA")</f>
        <v>0</v>
      </c>
      <c r="N50">
        <f>SUMIFS(GameLog!AV:AV,GameLog!$D:$D,'SEA F'!$A50,GameLog!$E:$E,INDEX(Positions!$A$1:$B$9,MATCH('SEA F'!$B50,Positions!$A$1:$A$9,0),2),GameLog!$C:$C,"SEA")</f>
        <v>0</v>
      </c>
      <c r="O50" s="8">
        <f t="shared" si="0"/>
        <v>0</v>
      </c>
      <c r="P50" s="18" t="str">
        <f t="shared" si="1"/>
        <v/>
      </c>
      <c r="W50" s="15"/>
      <c r="Y50" s="15"/>
    </row>
    <row r="51" spans="1:25">
      <c r="A51" t="s">
        <v>2832</v>
      </c>
      <c r="B51" t="s">
        <v>2412</v>
      </c>
      <c r="C51">
        <f>COUNTIFS(GameLog!D:D,'SEA F'!A51,GameLog!C:C,"SEA",GameLog!E:E,INDEX(Positions!$A$1:$B$9,MATCH('SEA F'!$B51,Positions!$A$1:$A$9,0),2))</f>
        <v>0</v>
      </c>
      <c r="D51">
        <f>SUMIFS(GameLog!F:F,GameLog!$D:$D,'SEA F'!A51,GameLog!$E:$E,INDEX(Positions!$A$1:$B$9,MATCH('SEA F'!$B51,Positions!$A$1:$A$9,0),2),GameLog!$C:$C,"SEA")</f>
        <v>0</v>
      </c>
      <c r="E51" s="12">
        <f>SUMIFS(GameLog!AM:AM,GameLog!$D:$D,'SEA F'!$A51,GameLog!$E:$E,INDEX(Positions!$A$1:$B$9,MATCH('SEA F'!$B51,Positions!$A$1:$A$9,0),2),GameLog!$C:$C,"SEA")</f>
        <v>0</v>
      </c>
      <c r="F51">
        <f>SUMIFS(GameLog!AN:AN,GameLog!$D:$D,'SEA F'!$A51,GameLog!$E:$E,INDEX(Positions!$A$1:$B$9,MATCH('SEA F'!$B51,Positions!$A$1:$A$9,0),2),GameLog!$C:$C,"SEA")</f>
        <v>0</v>
      </c>
      <c r="G51">
        <f>SUMIFS(GameLog!AO:AO,GameLog!$D:$D,'SEA F'!$A51,GameLog!$E:$E,INDEX(Positions!$A$1:$B$9,MATCH('SEA F'!$B51,Positions!$A$1:$A$9,0),2),GameLog!$C:$C,"SEA")</f>
        <v>0</v>
      </c>
      <c r="H51">
        <f>SUMIFS(GameLog!AP:AP,GameLog!$D:$D,'SEA F'!$A51,GameLog!$E:$E,INDEX(Positions!$A$1:$B$9,MATCH('SEA F'!$B51,Positions!$A$1:$A$9,0),2),GameLog!$C:$C,"SEA")</f>
        <v>0</v>
      </c>
      <c r="I51">
        <f>SUMIFS(GameLog!AQ:AQ,GameLog!$D:$D,'SEA F'!$A51,GameLog!$E:$E,INDEX(Positions!$A$1:$B$9,MATCH('SEA F'!$B51,Positions!$A$1:$A$9,0),2),GameLog!$C:$C,"SEA")</f>
        <v>0</v>
      </c>
      <c r="J51">
        <f>SUMIFS(GameLog!AR:AR,GameLog!$D:$D,'SEA F'!$A51,GameLog!$E:$E,INDEX(Positions!$A$1:$B$9,MATCH('SEA F'!$B51,Positions!$A$1:$A$9,0),2),GameLog!$C:$C,"SEA")</f>
        <v>0</v>
      </c>
      <c r="K51">
        <f>SUMIFS(GameLog!AS:AS,GameLog!$D:$D,'SEA F'!$A51,GameLog!$E:$E,INDEX(Positions!$A$1:$B$9,MATCH('SEA F'!$B51,Positions!$A$1:$A$9,0),2),GameLog!$C:$C,"SEA")</f>
        <v>0</v>
      </c>
      <c r="L51">
        <f>SUMIFS(GameLog!AT:AT,GameLog!$D:$D,'SEA F'!$A51,GameLog!$E:$E,INDEX(Positions!$A$1:$B$9,MATCH('SEA F'!$B51,Positions!$A$1:$A$9,0),2),GameLog!$C:$C,"SEA")</f>
        <v>0</v>
      </c>
      <c r="M51">
        <f>SUMIFS(GameLog!AU:AU,GameLog!$D:$D,'SEA F'!$A51,GameLog!$E:$E,INDEX(Positions!$A$1:$B$9,MATCH('SEA F'!$B51,Positions!$A$1:$A$9,0),2),GameLog!$C:$C,"SEA")</f>
        <v>0</v>
      </c>
      <c r="N51">
        <f>SUMIFS(GameLog!AV:AV,GameLog!$D:$D,'SEA F'!$A51,GameLog!$E:$E,INDEX(Positions!$A$1:$B$9,MATCH('SEA F'!$B51,Positions!$A$1:$A$9,0),2),GameLog!$C:$C,"SEA")</f>
        <v>0</v>
      </c>
      <c r="O51" s="8">
        <f t="shared" si="0"/>
        <v>0</v>
      </c>
      <c r="P51" s="18" t="str">
        <f t="shared" si="1"/>
        <v/>
      </c>
      <c r="W51" s="15"/>
      <c r="Y51" s="15"/>
    </row>
    <row r="52" spans="1:25">
      <c r="A52" t="s">
        <v>2818</v>
      </c>
      <c r="B52" t="s">
        <v>2412</v>
      </c>
      <c r="C52">
        <f>COUNTIFS(GameLog!D:D,'SEA F'!A52,GameLog!C:C,"SEA",GameLog!E:E,INDEX(Positions!$A$1:$B$9,MATCH('SEA F'!$B52,Positions!$A$1:$A$9,0),2))</f>
        <v>3</v>
      </c>
      <c r="D52">
        <f>SUMIFS(GameLog!F:F,GameLog!$D:$D,'SEA F'!A52,GameLog!$E:$E,INDEX(Positions!$A$1:$B$9,MATCH('SEA F'!$B52,Positions!$A$1:$A$9,0),2),GameLog!$C:$C,"SEA")</f>
        <v>3</v>
      </c>
      <c r="E52" s="12">
        <f>SUMIFS(GameLog!AM:AM,GameLog!$D:$D,'SEA F'!$A52,GameLog!$E:$E,INDEX(Positions!$A$1:$B$9,MATCH('SEA F'!$B52,Positions!$A$1:$A$9,0),2),GameLog!$C:$C,"SEA")</f>
        <v>27</v>
      </c>
      <c r="F52">
        <f>SUMIFS(GameLog!AN:AN,GameLog!$D:$D,'SEA F'!$A52,GameLog!$E:$E,INDEX(Positions!$A$1:$B$9,MATCH('SEA F'!$B52,Positions!$A$1:$A$9,0),2),GameLog!$C:$C,"SEA")</f>
        <v>1</v>
      </c>
      <c r="G52">
        <f>SUMIFS(GameLog!AO:AO,GameLog!$D:$D,'SEA F'!$A52,GameLog!$E:$E,INDEX(Positions!$A$1:$B$9,MATCH('SEA F'!$B52,Positions!$A$1:$A$9,0),2),GameLog!$C:$C,"SEA")</f>
        <v>5</v>
      </c>
      <c r="H52">
        <f>SUMIFS(GameLog!AP:AP,GameLog!$D:$D,'SEA F'!$A52,GameLog!$E:$E,INDEX(Positions!$A$1:$B$9,MATCH('SEA F'!$B52,Positions!$A$1:$A$9,0),2),GameLog!$C:$C,"SEA")</f>
        <v>0</v>
      </c>
      <c r="I52">
        <f>SUMIFS(GameLog!AQ:AQ,GameLog!$D:$D,'SEA F'!$A52,GameLog!$E:$E,INDEX(Positions!$A$1:$B$9,MATCH('SEA F'!$B52,Positions!$A$1:$A$9,0),2),GameLog!$C:$C,"SEA")</f>
        <v>1</v>
      </c>
      <c r="J52">
        <f>SUMIFS(GameLog!AR:AR,GameLog!$D:$D,'SEA F'!$A52,GameLog!$E:$E,INDEX(Positions!$A$1:$B$9,MATCH('SEA F'!$B52,Positions!$A$1:$A$9,0),2),GameLog!$C:$C,"SEA")</f>
        <v>0</v>
      </c>
      <c r="K52">
        <f>SUMIFS(GameLog!AS:AS,GameLog!$D:$D,'SEA F'!$A52,GameLog!$E:$E,INDEX(Positions!$A$1:$B$9,MATCH('SEA F'!$B52,Positions!$A$1:$A$9,0),2),GameLog!$C:$C,"SEA")</f>
        <v>0</v>
      </c>
      <c r="L52">
        <f>SUMIFS(GameLog!AT:AT,GameLog!$D:$D,'SEA F'!$A52,GameLog!$E:$E,INDEX(Positions!$A$1:$B$9,MATCH('SEA F'!$B52,Positions!$A$1:$A$9,0),2),GameLog!$C:$C,"SEA")</f>
        <v>0</v>
      </c>
      <c r="M52">
        <f>SUMIFS(GameLog!AU:AU,GameLog!$D:$D,'SEA F'!$A52,GameLog!$E:$E,INDEX(Positions!$A$1:$B$9,MATCH('SEA F'!$B52,Positions!$A$1:$A$9,0),2),GameLog!$C:$C,"SEA")</f>
        <v>0</v>
      </c>
      <c r="N52">
        <f>SUMIFS(GameLog!AV:AV,GameLog!$D:$D,'SEA F'!$A52,GameLog!$E:$E,INDEX(Positions!$A$1:$B$9,MATCH('SEA F'!$B52,Positions!$A$1:$A$9,0),2),GameLog!$C:$C,"SEA")</f>
        <v>0</v>
      </c>
      <c r="O52" s="8">
        <f t="shared" si="0"/>
        <v>1</v>
      </c>
      <c r="P52" s="18" t="str">
        <f t="shared" si="1"/>
        <v/>
      </c>
      <c r="W52" s="15"/>
      <c r="Y52" s="15"/>
    </row>
    <row r="53" spans="1:25">
      <c r="A53" t="s">
        <v>2828</v>
      </c>
      <c r="B53" t="s">
        <v>2412</v>
      </c>
      <c r="C53">
        <f>COUNTIFS(GameLog!D:D,'SEA F'!A53,GameLog!C:C,"SEA",GameLog!E:E,INDEX(Positions!$A$1:$B$9,MATCH('SEA F'!$B53,Positions!$A$1:$A$9,0),2))</f>
        <v>0</v>
      </c>
      <c r="D53">
        <f>SUMIFS(GameLog!F:F,GameLog!$D:$D,'SEA F'!A53,GameLog!$E:$E,INDEX(Positions!$A$1:$B$9,MATCH('SEA F'!$B53,Positions!$A$1:$A$9,0),2),GameLog!$C:$C,"SEA")</f>
        <v>0</v>
      </c>
      <c r="E53" s="12">
        <f>SUMIFS(GameLog!AM:AM,GameLog!$D:$D,'SEA F'!$A53,GameLog!$E:$E,INDEX(Positions!$A$1:$B$9,MATCH('SEA F'!$B53,Positions!$A$1:$A$9,0),2),GameLog!$C:$C,"SEA")</f>
        <v>0</v>
      </c>
      <c r="F53">
        <f>SUMIFS(GameLog!AN:AN,GameLog!$D:$D,'SEA F'!$A53,GameLog!$E:$E,INDEX(Positions!$A$1:$B$9,MATCH('SEA F'!$B53,Positions!$A$1:$A$9,0),2),GameLog!$C:$C,"SEA")</f>
        <v>0</v>
      </c>
      <c r="G53">
        <f>SUMIFS(GameLog!AO:AO,GameLog!$D:$D,'SEA F'!$A53,GameLog!$E:$E,INDEX(Positions!$A$1:$B$9,MATCH('SEA F'!$B53,Positions!$A$1:$A$9,0),2),GameLog!$C:$C,"SEA")</f>
        <v>0</v>
      </c>
      <c r="H53">
        <f>SUMIFS(GameLog!AP:AP,GameLog!$D:$D,'SEA F'!$A53,GameLog!$E:$E,INDEX(Positions!$A$1:$B$9,MATCH('SEA F'!$B53,Positions!$A$1:$A$9,0),2),GameLog!$C:$C,"SEA")</f>
        <v>0</v>
      </c>
      <c r="I53">
        <f>SUMIFS(GameLog!AQ:AQ,GameLog!$D:$D,'SEA F'!$A53,GameLog!$E:$E,INDEX(Positions!$A$1:$B$9,MATCH('SEA F'!$B53,Positions!$A$1:$A$9,0),2),GameLog!$C:$C,"SEA")</f>
        <v>0</v>
      </c>
      <c r="J53">
        <f>SUMIFS(GameLog!AR:AR,GameLog!$D:$D,'SEA F'!$A53,GameLog!$E:$E,INDEX(Positions!$A$1:$B$9,MATCH('SEA F'!$B53,Positions!$A$1:$A$9,0),2),GameLog!$C:$C,"SEA")</f>
        <v>0</v>
      </c>
      <c r="K53">
        <f>SUMIFS(GameLog!AS:AS,GameLog!$D:$D,'SEA F'!$A53,GameLog!$E:$E,INDEX(Positions!$A$1:$B$9,MATCH('SEA F'!$B53,Positions!$A$1:$A$9,0),2),GameLog!$C:$C,"SEA")</f>
        <v>0</v>
      </c>
      <c r="L53">
        <f>SUMIFS(GameLog!AT:AT,GameLog!$D:$D,'SEA F'!$A53,GameLog!$E:$E,INDEX(Positions!$A$1:$B$9,MATCH('SEA F'!$B53,Positions!$A$1:$A$9,0),2),GameLog!$C:$C,"SEA")</f>
        <v>0</v>
      </c>
      <c r="M53">
        <f>SUMIFS(GameLog!AU:AU,GameLog!$D:$D,'SEA F'!$A53,GameLog!$E:$E,INDEX(Positions!$A$1:$B$9,MATCH('SEA F'!$B53,Positions!$A$1:$A$9,0),2),GameLog!$C:$C,"SEA")</f>
        <v>0</v>
      </c>
      <c r="N53">
        <f>SUMIFS(GameLog!AV:AV,GameLog!$D:$D,'SEA F'!$A53,GameLog!$E:$E,INDEX(Positions!$A$1:$B$9,MATCH('SEA F'!$B53,Positions!$A$1:$A$9,0),2),GameLog!$C:$C,"SEA")</f>
        <v>0</v>
      </c>
      <c r="O53" s="8">
        <f t="shared" si="0"/>
        <v>0</v>
      </c>
      <c r="P53" s="18" t="str">
        <f t="shared" si="1"/>
        <v/>
      </c>
      <c r="W53" s="15"/>
      <c r="Y53" s="15"/>
    </row>
    <row r="54" spans="1:25">
      <c r="A54" t="s">
        <v>2709</v>
      </c>
      <c r="B54" t="s">
        <v>2412</v>
      </c>
      <c r="C54">
        <f>COUNTIFS(GameLog!D:D,'SEA F'!A54,GameLog!C:C,"SEA",GameLog!E:E,INDEX(Positions!$A$1:$B$9,MATCH('SEA F'!$B54,Positions!$A$1:$A$9,0),2))</f>
        <v>0</v>
      </c>
      <c r="D54">
        <f>SUMIFS(GameLog!F:F,GameLog!$D:$D,'SEA F'!A54,GameLog!$E:$E,INDEX(Positions!$A$1:$B$9,MATCH('SEA F'!$B54,Positions!$A$1:$A$9,0),2),GameLog!$C:$C,"SEA")</f>
        <v>0</v>
      </c>
      <c r="E54" s="12">
        <f>SUMIFS(GameLog!AM:AM,GameLog!$D:$D,'SEA F'!$A54,GameLog!$E:$E,INDEX(Positions!$A$1:$B$9,MATCH('SEA F'!$B54,Positions!$A$1:$A$9,0),2),GameLog!$C:$C,"SEA")</f>
        <v>0</v>
      </c>
      <c r="F54">
        <f>SUMIFS(GameLog!AN:AN,GameLog!$D:$D,'SEA F'!$A54,GameLog!$E:$E,INDEX(Positions!$A$1:$B$9,MATCH('SEA F'!$B54,Positions!$A$1:$A$9,0),2),GameLog!$C:$C,"SEA")</f>
        <v>0</v>
      </c>
      <c r="G54">
        <f>SUMIFS(GameLog!AO:AO,GameLog!$D:$D,'SEA F'!$A54,GameLog!$E:$E,INDEX(Positions!$A$1:$B$9,MATCH('SEA F'!$B54,Positions!$A$1:$A$9,0),2),GameLog!$C:$C,"SEA")</f>
        <v>0</v>
      </c>
      <c r="H54">
        <f>SUMIFS(GameLog!AP:AP,GameLog!$D:$D,'SEA F'!$A54,GameLog!$E:$E,INDEX(Positions!$A$1:$B$9,MATCH('SEA F'!$B54,Positions!$A$1:$A$9,0),2),GameLog!$C:$C,"SEA")</f>
        <v>0</v>
      </c>
      <c r="I54">
        <f>SUMIFS(GameLog!AQ:AQ,GameLog!$D:$D,'SEA F'!$A54,GameLog!$E:$E,INDEX(Positions!$A$1:$B$9,MATCH('SEA F'!$B54,Positions!$A$1:$A$9,0),2),GameLog!$C:$C,"SEA")</f>
        <v>0</v>
      </c>
      <c r="J54">
        <f>SUMIFS(GameLog!AR:AR,GameLog!$D:$D,'SEA F'!$A54,GameLog!$E:$E,INDEX(Positions!$A$1:$B$9,MATCH('SEA F'!$B54,Positions!$A$1:$A$9,0),2),GameLog!$C:$C,"SEA")</f>
        <v>0</v>
      </c>
      <c r="K54">
        <f>SUMIFS(GameLog!AS:AS,GameLog!$D:$D,'SEA F'!$A54,GameLog!$E:$E,INDEX(Positions!$A$1:$B$9,MATCH('SEA F'!$B54,Positions!$A$1:$A$9,0),2),GameLog!$C:$C,"SEA")</f>
        <v>0</v>
      </c>
      <c r="L54">
        <f>SUMIFS(GameLog!AT:AT,GameLog!$D:$D,'SEA F'!$A54,GameLog!$E:$E,INDEX(Positions!$A$1:$B$9,MATCH('SEA F'!$B54,Positions!$A$1:$A$9,0),2),GameLog!$C:$C,"SEA")</f>
        <v>0</v>
      </c>
      <c r="M54">
        <f>SUMIFS(GameLog!AU:AU,GameLog!$D:$D,'SEA F'!$A54,GameLog!$E:$E,INDEX(Positions!$A$1:$B$9,MATCH('SEA F'!$B54,Positions!$A$1:$A$9,0),2),GameLog!$C:$C,"SEA")</f>
        <v>0</v>
      </c>
      <c r="N54">
        <f>SUMIFS(GameLog!AV:AV,GameLog!$D:$D,'SEA F'!$A54,GameLog!$E:$E,INDEX(Positions!$A$1:$B$9,MATCH('SEA F'!$B54,Positions!$A$1:$A$9,0),2),GameLog!$C:$C,"SEA")</f>
        <v>0</v>
      </c>
      <c r="O54" s="8">
        <f t="shared" si="0"/>
        <v>0</v>
      </c>
      <c r="P54" s="18" t="str">
        <f t="shared" si="1"/>
        <v/>
      </c>
      <c r="W54" s="15"/>
      <c r="Y54" s="15"/>
    </row>
    <row r="55" spans="1:25">
      <c r="A55" t="s">
        <v>2824</v>
      </c>
      <c r="B55" t="s">
        <v>2412</v>
      </c>
      <c r="C55">
        <f>COUNTIFS(GameLog!D:D,'SEA F'!A55,GameLog!C:C,"SEA",GameLog!E:E,INDEX(Positions!$A$1:$B$9,MATCH('SEA F'!$B55,Positions!$A$1:$A$9,0),2))</f>
        <v>0</v>
      </c>
      <c r="D55">
        <f>SUMIFS(GameLog!F:F,GameLog!$D:$D,'SEA F'!A55,GameLog!$E:$E,INDEX(Positions!$A$1:$B$9,MATCH('SEA F'!$B55,Positions!$A$1:$A$9,0),2),GameLog!$C:$C,"SEA")</f>
        <v>0</v>
      </c>
      <c r="E55" s="12">
        <f>SUMIFS(GameLog!AM:AM,GameLog!$D:$D,'SEA F'!$A55,GameLog!$E:$E,INDEX(Positions!$A$1:$B$9,MATCH('SEA F'!$B55,Positions!$A$1:$A$9,0),2),GameLog!$C:$C,"SEA")</f>
        <v>0</v>
      </c>
      <c r="F55">
        <f>SUMIFS(GameLog!AN:AN,GameLog!$D:$D,'SEA F'!$A55,GameLog!$E:$E,INDEX(Positions!$A$1:$B$9,MATCH('SEA F'!$B55,Positions!$A$1:$A$9,0),2),GameLog!$C:$C,"SEA")</f>
        <v>0</v>
      </c>
      <c r="G55">
        <f>SUMIFS(GameLog!AO:AO,GameLog!$D:$D,'SEA F'!$A55,GameLog!$E:$E,INDEX(Positions!$A$1:$B$9,MATCH('SEA F'!$B55,Positions!$A$1:$A$9,0),2),GameLog!$C:$C,"SEA")</f>
        <v>0</v>
      </c>
      <c r="H55">
        <f>SUMIFS(GameLog!AP:AP,GameLog!$D:$D,'SEA F'!$A55,GameLog!$E:$E,INDEX(Positions!$A$1:$B$9,MATCH('SEA F'!$B55,Positions!$A$1:$A$9,0),2),GameLog!$C:$C,"SEA")</f>
        <v>0</v>
      </c>
      <c r="I55">
        <f>SUMIFS(GameLog!AQ:AQ,GameLog!$D:$D,'SEA F'!$A55,GameLog!$E:$E,INDEX(Positions!$A$1:$B$9,MATCH('SEA F'!$B55,Positions!$A$1:$A$9,0),2),GameLog!$C:$C,"SEA")</f>
        <v>0</v>
      </c>
      <c r="J55">
        <f>SUMIFS(GameLog!AR:AR,GameLog!$D:$D,'SEA F'!$A55,GameLog!$E:$E,INDEX(Positions!$A$1:$B$9,MATCH('SEA F'!$B55,Positions!$A$1:$A$9,0),2),GameLog!$C:$C,"SEA")</f>
        <v>0</v>
      </c>
      <c r="K55">
        <f>SUMIFS(GameLog!AS:AS,GameLog!$D:$D,'SEA F'!$A55,GameLog!$E:$E,INDEX(Positions!$A$1:$B$9,MATCH('SEA F'!$B55,Positions!$A$1:$A$9,0),2),GameLog!$C:$C,"SEA")</f>
        <v>0</v>
      </c>
      <c r="L55">
        <f>SUMIFS(GameLog!AT:AT,GameLog!$D:$D,'SEA F'!$A55,GameLog!$E:$E,INDEX(Positions!$A$1:$B$9,MATCH('SEA F'!$B55,Positions!$A$1:$A$9,0),2),GameLog!$C:$C,"SEA")</f>
        <v>0</v>
      </c>
      <c r="M55">
        <f>SUMIFS(GameLog!AU:AU,GameLog!$D:$D,'SEA F'!$A55,GameLog!$E:$E,INDEX(Positions!$A$1:$B$9,MATCH('SEA F'!$B55,Positions!$A$1:$A$9,0),2),GameLog!$C:$C,"SEA")</f>
        <v>0</v>
      </c>
      <c r="N55">
        <f>SUMIFS(GameLog!AV:AV,GameLog!$D:$D,'SEA F'!$A55,GameLog!$E:$E,INDEX(Positions!$A$1:$B$9,MATCH('SEA F'!$B55,Positions!$A$1:$A$9,0),2),GameLog!$C:$C,"SEA")</f>
        <v>0</v>
      </c>
      <c r="O55" s="8">
        <f t="shared" si="0"/>
        <v>0</v>
      </c>
      <c r="P55" s="18" t="str">
        <f t="shared" si="1"/>
        <v/>
      </c>
      <c r="W55" s="15"/>
      <c r="Y55" s="15"/>
    </row>
    <row r="56" spans="1:25">
      <c r="A56" t="s">
        <v>2817</v>
      </c>
      <c r="B56" t="s">
        <v>2432</v>
      </c>
      <c r="C56">
        <f>COUNTIFS(GameLog!D:D,'SEA F'!A56,GameLog!C:C,"SEA",GameLog!E:E,INDEX(Positions!$A$1:$B$9,MATCH('SEA F'!$B56,Positions!$A$1:$A$9,0),2))</f>
        <v>0</v>
      </c>
      <c r="D56">
        <f>SUMIFS(GameLog!F:F,GameLog!$D:$D,'SEA F'!A56,GameLog!$E:$E,INDEX(Positions!$A$1:$B$9,MATCH('SEA F'!$B56,Positions!$A$1:$A$9,0),2),GameLog!$C:$C,"SEA")</f>
        <v>0</v>
      </c>
      <c r="E56" s="12">
        <f>SUMIFS(GameLog!AM:AM,GameLog!$D:$D,'SEA F'!$A56,GameLog!$E:$E,INDEX(Positions!$A$1:$B$9,MATCH('SEA F'!$B56,Positions!$A$1:$A$9,0),2),GameLog!$C:$C,"SEA")</f>
        <v>0</v>
      </c>
      <c r="F56">
        <f>SUMIFS(GameLog!AN:AN,GameLog!$D:$D,'SEA F'!$A56,GameLog!$E:$E,INDEX(Positions!$A$1:$B$9,MATCH('SEA F'!$B56,Positions!$A$1:$A$9,0),2),GameLog!$C:$C,"SEA")</f>
        <v>0</v>
      </c>
      <c r="G56">
        <f>SUMIFS(GameLog!AO:AO,GameLog!$D:$D,'SEA F'!$A56,GameLog!$E:$E,INDEX(Positions!$A$1:$B$9,MATCH('SEA F'!$B56,Positions!$A$1:$A$9,0),2),GameLog!$C:$C,"SEA")</f>
        <v>0</v>
      </c>
      <c r="H56">
        <f>SUMIFS(GameLog!AP:AP,GameLog!$D:$D,'SEA F'!$A56,GameLog!$E:$E,INDEX(Positions!$A$1:$B$9,MATCH('SEA F'!$B56,Positions!$A$1:$A$9,0),2),GameLog!$C:$C,"SEA")</f>
        <v>0</v>
      </c>
      <c r="I56">
        <f>SUMIFS(GameLog!AQ:AQ,GameLog!$D:$D,'SEA F'!$A56,GameLog!$E:$E,INDEX(Positions!$A$1:$B$9,MATCH('SEA F'!$B56,Positions!$A$1:$A$9,0),2),GameLog!$C:$C,"SEA")</f>
        <v>0</v>
      </c>
      <c r="J56">
        <f>SUMIFS(GameLog!AR:AR,GameLog!$D:$D,'SEA F'!$A56,GameLog!$E:$E,INDEX(Positions!$A$1:$B$9,MATCH('SEA F'!$B56,Positions!$A$1:$A$9,0),2),GameLog!$C:$C,"SEA")</f>
        <v>0</v>
      </c>
      <c r="K56">
        <f>SUMIFS(GameLog!AS:AS,GameLog!$D:$D,'SEA F'!$A56,GameLog!$E:$E,INDEX(Positions!$A$1:$B$9,MATCH('SEA F'!$B56,Positions!$A$1:$A$9,0),2),GameLog!$C:$C,"SEA")</f>
        <v>0</v>
      </c>
      <c r="L56">
        <f>SUMIFS(GameLog!AT:AT,GameLog!$D:$D,'SEA F'!$A56,GameLog!$E:$E,INDEX(Positions!$A$1:$B$9,MATCH('SEA F'!$B56,Positions!$A$1:$A$9,0),2),GameLog!$C:$C,"SEA")</f>
        <v>0</v>
      </c>
      <c r="M56">
        <f>SUMIFS(GameLog!AU:AU,GameLog!$D:$D,'SEA F'!$A56,GameLog!$E:$E,INDEX(Positions!$A$1:$B$9,MATCH('SEA F'!$B56,Positions!$A$1:$A$9,0),2),GameLog!$C:$C,"SEA")</f>
        <v>0</v>
      </c>
      <c r="N56">
        <f>SUMIFS(GameLog!AV:AV,GameLog!$D:$D,'SEA F'!$A56,GameLog!$E:$E,INDEX(Positions!$A$1:$B$9,MATCH('SEA F'!$B56,Positions!$A$1:$A$9,0),2),GameLog!$C:$C,"SEA")</f>
        <v>0</v>
      </c>
      <c r="O56" s="8">
        <f t="shared" si="0"/>
        <v>0</v>
      </c>
      <c r="P56" s="18" t="str">
        <f t="shared" si="1"/>
        <v/>
      </c>
      <c r="W56" s="15"/>
      <c r="Y56" s="15"/>
    </row>
    <row r="57" spans="1:25">
      <c r="A57" t="s">
        <v>2827</v>
      </c>
      <c r="B57" t="s">
        <v>2432</v>
      </c>
      <c r="C57">
        <f>COUNTIFS(GameLog!D:D,'SEA F'!A57,GameLog!C:C,"SEA",GameLog!E:E,INDEX(Positions!$A$1:$B$9,MATCH('SEA F'!$B57,Positions!$A$1:$A$9,0),2))</f>
        <v>0</v>
      </c>
      <c r="D57">
        <f>SUMIFS(GameLog!F:F,GameLog!$D:$D,'SEA F'!A57,GameLog!$E:$E,INDEX(Positions!$A$1:$B$9,MATCH('SEA F'!$B57,Positions!$A$1:$A$9,0),2),GameLog!$C:$C,"SEA")</f>
        <v>0</v>
      </c>
      <c r="E57" s="12">
        <f>SUMIFS(GameLog!AM:AM,GameLog!$D:$D,'SEA F'!$A57,GameLog!$E:$E,INDEX(Positions!$A$1:$B$9,MATCH('SEA F'!$B57,Positions!$A$1:$A$9,0),2),GameLog!$C:$C,"SEA")</f>
        <v>0</v>
      </c>
      <c r="F57">
        <f>SUMIFS(GameLog!AN:AN,GameLog!$D:$D,'SEA F'!$A57,GameLog!$E:$E,INDEX(Positions!$A$1:$B$9,MATCH('SEA F'!$B57,Positions!$A$1:$A$9,0),2),GameLog!$C:$C,"SEA")</f>
        <v>0</v>
      </c>
      <c r="G57">
        <f>SUMIFS(GameLog!AO:AO,GameLog!$D:$D,'SEA F'!$A57,GameLog!$E:$E,INDEX(Positions!$A$1:$B$9,MATCH('SEA F'!$B57,Positions!$A$1:$A$9,0),2),GameLog!$C:$C,"SEA")</f>
        <v>0</v>
      </c>
      <c r="H57">
        <f>SUMIFS(GameLog!AP:AP,GameLog!$D:$D,'SEA F'!$A57,GameLog!$E:$E,INDEX(Positions!$A$1:$B$9,MATCH('SEA F'!$B57,Positions!$A$1:$A$9,0),2),GameLog!$C:$C,"SEA")</f>
        <v>0</v>
      </c>
      <c r="I57">
        <f>SUMIFS(GameLog!AQ:AQ,GameLog!$D:$D,'SEA F'!$A57,GameLog!$E:$E,INDEX(Positions!$A$1:$B$9,MATCH('SEA F'!$B57,Positions!$A$1:$A$9,0),2),GameLog!$C:$C,"SEA")</f>
        <v>0</v>
      </c>
      <c r="J57">
        <f>SUMIFS(GameLog!AR:AR,GameLog!$D:$D,'SEA F'!$A57,GameLog!$E:$E,INDEX(Positions!$A$1:$B$9,MATCH('SEA F'!$B57,Positions!$A$1:$A$9,0),2),GameLog!$C:$C,"SEA")</f>
        <v>0</v>
      </c>
      <c r="K57">
        <f>SUMIFS(GameLog!AS:AS,GameLog!$D:$D,'SEA F'!$A57,GameLog!$E:$E,INDEX(Positions!$A$1:$B$9,MATCH('SEA F'!$B57,Positions!$A$1:$A$9,0),2),GameLog!$C:$C,"SEA")</f>
        <v>0</v>
      </c>
      <c r="L57">
        <f>SUMIFS(GameLog!AT:AT,GameLog!$D:$D,'SEA F'!$A57,GameLog!$E:$E,INDEX(Positions!$A$1:$B$9,MATCH('SEA F'!$B57,Positions!$A$1:$A$9,0),2),GameLog!$C:$C,"SEA")</f>
        <v>0</v>
      </c>
      <c r="M57">
        <f>SUMIFS(GameLog!AU:AU,GameLog!$D:$D,'SEA F'!$A57,GameLog!$E:$E,INDEX(Positions!$A$1:$B$9,MATCH('SEA F'!$B57,Positions!$A$1:$A$9,0),2),GameLog!$C:$C,"SEA")</f>
        <v>0</v>
      </c>
      <c r="N57">
        <f>SUMIFS(GameLog!AV:AV,GameLog!$D:$D,'SEA F'!$A57,GameLog!$E:$E,INDEX(Positions!$A$1:$B$9,MATCH('SEA F'!$B57,Positions!$A$1:$A$9,0),2),GameLog!$C:$C,"SEA")</f>
        <v>0</v>
      </c>
      <c r="O57" s="8">
        <f t="shared" si="0"/>
        <v>0</v>
      </c>
      <c r="P57" s="18" t="str">
        <f t="shared" si="1"/>
        <v/>
      </c>
      <c r="W57" s="15"/>
      <c r="Y57" s="15"/>
    </row>
    <row r="58" spans="1:25">
      <c r="A58" t="s">
        <v>2832</v>
      </c>
      <c r="B58" t="s">
        <v>2432</v>
      </c>
      <c r="C58">
        <f>COUNTIFS(GameLog!D:D,'SEA F'!A58,GameLog!C:C,"SEA",GameLog!E:E,INDEX(Positions!$A$1:$B$9,MATCH('SEA F'!$B58,Positions!$A$1:$A$9,0),2))</f>
        <v>0</v>
      </c>
      <c r="D58">
        <f>SUMIFS(GameLog!F:F,GameLog!$D:$D,'SEA F'!A58,GameLog!$E:$E,INDEX(Positions!$A$1:$B$9,MATCH('SEA F'!$B58,Positions!$A$1:$A$9,0),2),GameLog!$C:$C,"SEA")</f>
        <v>0</v>
      </c>
      <c r="E58" s="12">
        <f>SUMIFS(GameLog!AM:AM,GameLog!$D:$D,'SEA F'!$A58,GameLog!$E:$E,INDEX(Positions!$A$1:$B$9,MATCH('SEA F'!$B58,Positions!$A$1:$A$9,0),2),GameLog!$C:$C,"SEA")</f>
        <v>0</v>
      </c>
      <c r="F58">
        <f>SUMIFS(GameLog!AN:AN,GameLog!$D:$D,'SEA F'!$A58,GameLog!$E:$E,INDEX(Positions!$A$1:$B$9,MATCH('SEA F'!$B58,Positions!$A$1:$A$9,0),2),GameLog!$C:$C,"SEA")</f>
        <v>0</v>
      </c>
      <c r="G58">
        <f>SUMIFS(GameLog!AO:AO,GameLog!$D:$D,'SEA F'!$A58,GameLog!$E:$E,INDEX(Positions!$A$1:$B$9,MATCH('SEA F'!$B58,Positions!$A$1:$A$9,0),2),GameLog!$C:$C,"SEA")</f>
        <v>0</v>
      </c>
      <c r="H58">
        <f>SUMIFS(GameLog!AP:AP,GameLog!$D:$D,'SEA F'!$A58,GameLog!$E:$E,INDEX(Positions!$A$1:$B$9,MATCH('SEA F'!$B58,Positions!$A$1:$A$9,0),2),GameLog!$C:$C,"SEA")</f>
        <v>0</v>
      </c>
      <c r="I58">
        <f>SUMIFS(GameLog!AQ:AQ,GameLog!$D:$D,'SEA F'!$A58,GameLog!$E:$E,INDEX(Positions!$A$1:$B$9,MATCH('SEA F'!$B58,Positions!$A$1:$A$9,0),2),GameLog!$C:$C,"SEA")</f>
        <v>0</v>
      </c>
      <c r="J58">
        <f>SUMIFS(GameLog!AR:AR,GameLog!$D:$D,'SEA F'!$A58,GameLog!$E:$E,INDEX(Positions!$A$1:$B$9,MATCH('SEA F'!$B58,Positions!$A$1:$A$9,0),2),GameLog!$C:$C,"SEA")</f>
        <v>0</v>
      </c>
      <c r="K58">
        <f>SUMIFS(GameLog!AS:AS,GameLog!$D:$D,'SEA F'!$A58,GameLog!$E:$E,INDEX(Positions!$A$1:$B$9,MATCH('SEA F'!$B58,Positions!$A$1:$A$9,0),2),GameLog!$C:$C,"SEA")</f>
        <v>0</v>
      </c>
      <c r="L58">
        <f>SUMIFS(GameLog!AT:AT,GameLog!$D:$D,'SEA F'!$A58,GameLog!$E:$E,INDEX(Positions!$A$1:$B$9,MATCH('SEA F'!$B58,Positions!$A$1:$A$9,0),2),GameLog!$C:$C,"SEA")</f>
        <v>0</v>
      </c>
      <c r="M58">
        <f>SUMIFS(GameLog!AU:AU,GameLog!$D:$D,'SEA F'!$A58,GameLog!$E:$E,INDEX(Positions!$A$1:$B$9,MATCH('SEA F'!$B58,Positions!$A$1:$A$9,0),2),GameLog!$C:$C,"SEA")</f>
        <v>0</v>
      </c>
      <c r="N58">
        <f>SUMIFS(GameLog!AV:AV,GameLog!$D:$D,'SEA F'!$A58,GameLog!$E:$E,INDEX(Positions!$A$1:$B$9,MATCH('SEA F'!$B58,Positions!$A$1:$A$9,0),2),GameLog!$C:$C,"SEA")</f>
        <v>0</v>
      </c>
      <c r="O58" s="8">
        <f t="shared" si="0"/>
        <v>0</v>
      </c>
      <c r="P58" s="18" t="str">
        <f t="shared" si="1"/>
        <v/>
      </c>
      <c r="W58" s="15"/>
      <c r="Y58" s="15"/>
    </row>
    <row r="59" spans="1:25">
      <c r="A59" t="s">
        <v>2818</v>
      </c>
      <c r="B59" t="s">
        <v>2432</v>
      </c>
      <c r="C59">
        <f>COUNTIFS(GameLog!D:D,'SEA F'!A59,GameLog!C:C,"SEA",GameLog!E:E,INDEX(Positions!$A$1:$B$9,MATCH('SEA F'!$B59,Positions!$A$1:$A$9,0),2))</f>
        <v>0</v>
      </c>
      <c r="D59">
        <f>SUMIFS(GameLog!F:F,GameLog!$D:$D,'SEA F'!A59,GameLog!$E:$E,INDEX(Positions!$A$1:$B$9,MATCH('SEA F'!$B59,Positions!$A$1:$A$9,0),2),GameLog!$C:$C,"SEA")</f>
        <v>0</v>
      </c>
      <c r="E59" s="12">
        <f>SUMIFS(GameLog!AM:AM,GameLog!$D:$D,'SEA F'!$A59,GameLog!$E:$E,INDEX(Positions!$A$1:$B$9,MATCH('SEA F'!$B59,Positions!$A$1:$A$9,0),2),GameLog!$C:$C,"SEA")</f>
        <v>0</v>
      </c>
      <c r="F59">
        <f>SUMIFS(GameLog!AN:AN,GameLog!$D:$D,'SEA F'!$A59,GameLog!$E:$E,INDEX(Positions!$A$1:$B$9,MATCH('SEA F'!$B59,Positions!$A$1:$A$9,0),2),GameLog!$C:$C,"SEA")</f>
        <v>0</v>
      </c>
      <c r="G59">
        <f>SUMIFS(GameLog!AO:AO,GameLog!$D:$D,'SEA F'!$A59,GameLog!$E:$E,INDEX(Positions!$A$1:$B$9,MATCH('SEA F'!$B59,Positions!$A$1:$A$9,0),2),GameLog!$C:$C,"SEA")</f>
        <v>0</v>
      </c>
      <c r="H59">
        <f>SUMIFS(GameLog!AP:AP,GameLog!$D:$D,'SEA F'!$A59,GameLog!$E:$E,INDEX(Positions!$A$1:$B$9,MATCH('SEA F'!$B59,Positions!$A$1:$A$9,0),2),GameLog!$C:$C,"SEA")</f>
        <v>0</v>
      </c>
      <c r="I59">
        <f>SUMIFS(GameLog!AQ:AQ,GameLog!$D:$D,'SEA F'!$A59,GameLog!$E:$E,INDEX(Positions!$A$1:$B$9,MATCH('SEA F'!$B59,Positions!$A$1:$A$9,0),2),GameLog!$C:$C,"SEA")</f>
        <v>0</v>
      </c>
      <c r="J59">
        <f>SUMIFS(GameLog!AR:AR,GameLog!$D:$D,'SEA F'!$A59,GameLog!$E:$E,INDEX(Positions!$A$1:$B$9,MATCH('SEA F'!$B59,Positions!$A$1:$A$9,0),2),GameLog!$C:$C,"SEA")</f>
        <v>0</v>
      </c>
      <c r="K59">
        <f>SUMIFS(GameLog!AS:AS,GameLog!$D:$D,'SEA F'!$A59,GameLog!$E:$E,INDEX(Positions!$A$1:$B$9,MATCH('SEA F'!$B59,Positions!$A$1:$A$9,0),2),GameLog!$C:$C,"SEA")</f>
        <v>0</v>
      </c>
      <c r="L59">
        <f>SUMIFS(GameLog!AT:AT,GameLog!$D:$D,'SEA F'!$A59,GameLog!$E:$E,INDEX(Positions!$A$1:$B$9,MATCH('SEA F'!$B59,Positions!$A$1:$A$9,0),2),GameLog!$C:$C,"SEA")</f>
        <v>0</v>
      </c>
      <c r="M59">
        <f>SUMIFS(GameLog!AU:AU,GameLog!$D:$D,'SEA F'!$A59,GameLog!$E:$E,INDEX(Positions!$A$1:$B$9,MATCH('SEA F'!$B59,Positions!$A$1:$A$9,0),2),GameLog!$C:$C,"SEA")</f>
        <v>0</v>
      </c>
      <c r="N59">
        <f>SUMIFS(GameLog!AV:AV,GameLog!$D:$D,'SEA F'!$A59,GameLog!$E:$E,INDEX(Positions!$A$1:$B$9,MATCH('SEA F'!$B59,Positions!$A$1:$A$9,0),2),GameLog!$C:$C,"SEA")</f>
        <v>0</v>
      </c>
      <c r="O59" s="8">
        <f t="shared" si="0"/>
        <v>0</v>
      </c>
      <c r="P59" s="18" t="str">
        <f t="shared" si="1"/>
        <v/>
      </c>
      <c r="W59" s="15"/>
      <c r="Y59" s="15"/>
    </row>
    <row r="60" spans="1:25">
      <c r="A60" t="s">
        <v>2828</v>
      </c>
      <c r="B60" t="s">
        <v>2432</v>
      </c>
      <c r="C60">
        <f>COUNTIFS(GameLog!D:D,'SEA F'!A60,GameLog!C:C,"SEA",GameLog!E:E,INDEX(Positions!$A$1:$B$9,MATCH('SEA F'!$B60,Positions!$A$1:$A$9,0),2))</f>
        <v>1</v>
      </c>
      <c r="D60">
        <f>SUMIFS(GameLog!F:F,GameLog!$D:$D,'SEA F'!A60,GameLog!$E:$E,INDEX(Positions!$A$1:$B$9,MATCH('SEA F'!$B60,Positions!$A$1:$A$9,0),2),GameLog!$C:$C,"SEA")</f>
        <v>0</v>
      </c>
      <c r="E60" s="12">
        <f>SUMIFS(GameLog!AM:AM,GameLog!$D:$D,'SEA F'!$A60,GameLog!$E:$E,INDEX(Positions!$A$1:$B$9,MATCH('SEA F'!$B60,Positions!$A$1:$A$9,0),2),GameLog!$C:$C,"SEA")</f>
        <v>2</v>
      </c>
      <c r="F60">
        <f>SUMIFS(GameLog!AN:AN,GameLog!$D:$D,'SEA F'!$A60,GameLog!$E:$E,INDEX(Positions!$A$1:$B$9,MATCH('SEA F'!$B60,Positions!$A$1:$A$9,0),2),GameLog!$C:$C,"SEA")</f>
        <v>1</v>
      </c>
      <c r="G60">
        <f>SUMIFS(GameLog!AO:AO,GameLog!$D:$D,'SEA F'!$A60,GameLog!$E:$E,INDEX(Positions!$A$1:$B$9,MATCH('SEA F'!$B60,Positions!$A$1:$A$9,0),2),GameLog!$C:$C,"SEA")</f>
        <v>1</v>
      </c>
      <c r="H60">
        <f>SUMIFS(GameLog!AP:AP,GameLog!$D:$D,'SEA F'!$A60,GameLog!$E:$E,INDEX(Positions!$A$1:$B$9,MATCH('SEA F'!$B60,Positions!$A$1:$A$9,0),2),GameLog!$C:$C,"SEA")</f>
        <v>0</v>
      </c>
      <c r="I60">
        <f>SUMIFS(GameLog!AQ:AQ,GameLog!$D:$D,'SEA F'!$A60,GameLog!$E:$E,INDEX(Positions!$A$1:$B$9,MATCH('SEA F'!$B60,Positions!$A$1:$A$9,0),2),GameLog!$C:$C,"SEA")</f>
        <v>0</v>
      </c>
      <c r="J60">
        <f>SUMIFS(GameLog!AR:AR,GameLog!$D:$D,'SEA F'!$A60,GameLog!$E:$E,INDEX(Positions!$A$1:$B$9,MATCH('SEA F'!$B60,Positions!$A$1:$A$9,0),2),GameLog!$C:$C,"SEA")</f>
        <v>0</v>
      </c>
      <c r="K60">
        <f>SUMIFS(GameLog!AS:AS,GameLog!$D:$D,'SEA F'!$A60,GameLog!$E:$E,INDEX(Positions!$A$1:$B$9,MATCH('SEA F'!$B60,Positions!$A$1:$A$9,0),2),GameLog!$C:$C,"SEA")</f>
        <v>0</v>
      </c>
      <c r="L60">
        <f>SUMIFS(GameLog!AT:AT,GameLog!$D:$D,'SEA F'!$A60,GameLog!$E:$E,INDEX(Positions!$A$1:$B$9,MATCH('SEA F'!$B60,Positions!$A$1:$A$9,0),2),GameLog!$C:$C,"SEA")</f>
        <v>0</v>
      </c>
      <c r="M60">
        <f>SUMIFS(GameLog!AU:AU,GameLog!$D:$D,'SEA F'!$A60,GameLog!$E:$E,INDEX(Positions!$A$1:$B$9,MATCH('SEA F'!$B60,Positions!$A$1:$A$9,0),2),GameLog!$C:$C,"SEA")</f>
        <v>0</v>
      </c>
      <c r="N60">
        <f>SUMIFS(GameLog!AV:AV,GameLog!$D:$D,'SEA F'!$A60,GameLog!$E:$E,INDEX(Positions!$A$1:$B$9,MATCH('SEA F'!$B60,Positions!$A$1:$A$9,0),2),GameLog!$C:$C,"SEA")</f>
        <v>0</v>
      </c>
      <c r="O60" s="8">
        <f t="shared" si="0"/>
        <v>1</v>
      </c>
      <c r="P60" s="18" t="str">
        <f t="shared" si="1"/>
        <v/>
      </c>
      <c r="W60" s="15"/>
      <c r="Y60" s="15"/>
    </row>
    <row r="61" spans="1:25">
      <c r="A61" t="s">
        <v>2836</v>
      </c>
      <c r="B61" t="s">
        <v>2432</v>
      </c>
      <c r="C61">
        <f>COUNTIFS(GameLog!D:D,'SEA F'!A61,GameLog!C:C,"SEA",GameLog!E:E,INDEX(Positions!$A$1:$B$9,MATCH('SEA F'!$B61,Positions!$A$1:$A$9,0),2))</f>
        <v>0</v>
      </c>
      <c r="D61">
        <f>SUMIFS(GameLog!F:F,GameLog!$D:$D,'SEA F'!A61,GameLog!$E:$E,INDEX(Positions!$A$1:$B$9,MATCH('SEA F'!$B61,Positions!$A$1:$A$9,0),2),GameLog!$C:$C,"SEA")</f>
        <v>0</v>
      </c>
      <c r="E61" s="12">
        <f>SUMIFS(GameLog!AM:AM,GameLog!$D:$D,'SEA F'!$A61,GameLog!$E:$E,INDEX(Positions!$A$1:$B$9,MATCH('SEA F'!$B61,Positions!$A$1:$A$9,0),2),GameLog!$C:$C,"SEA")</f>
        <v>0</v>
      </c>
      <c r="F61">
        <f>SUMIFS(GameLog!AN:AN,GameLog!$D:$D,'SEA F'!$A61,GameLog!$E:$E,INDEX(Positions!$A$1:$B$9,MATCH('SEA F'!$B61,Positions!$A$1:$A$9,0),2),GameLog!$C:$C,"SEA")</f>
        <v>0</v>
      </c>
      <c r="G61">
        <f>SUMIFS(GameLog!AO:AO,GameLog!$D:$D,'SEA F'!$A61,GameLog!$E:$E,INDEX(Positions!$A$1:$B$9,MATCH('SEA F'!$B61,Positions!$A$1:$A$9,0),2),GameLog!$C:$C,"SEA")</f>
        <v>0</v>
      </c>
      <c r="H61">
        <f>SUMIFS(GameLog!AP:AP,GameLog!$D:$D,'SEA F'!$A61,GameLog!$E:$E,INDEX(Positions!$A$1:$B$9,MATCH('SEA F'!$B61,Positions!$A$1:$A$9,0),2),GameLog!$C:$C,"SEA")</f>
        <v>0</v>
      </c>
      <c r="I61">
        <f>SUMIFS(GameLog!AQ:AQ,GameLog!$D:$D,'SEA F'!$A61,GameLog!$E:$E,INDEX(Positions!$A$1:$B$9,MATCH('SEA F'!$B61,Positions!$A$1:$A$9,0),2),GameLog!$C:$C,"SEA")</f>
        <v>0</v>
      </c>
      <c r="J61">
        <f>SUMIFS(GameLog!AR:AR,GameLog!$D:$D,'SEA F'!$A61,GameLog!$E:$E,INDEX(Positions!$A$1:$B$9,MATCH('SEA F'!$B61,Positions!$A$1:$A$9,0),2),GameLog!$C:$C,"SEA")</f>
        <v>0</v>
      </c>
      <c r="K61">
        <f>SUMIFS(GameLog!AS:AS,GameLog!$D:$D,'SEA F'!$A61,GameLog!$E:$E,INDEX(Positions!$A$1:$B$9,MATCH('SEA F'!$B61,Positions!$A$1:$A$9,0),2),GameLog!$C:$C,"SEA")</f>
        <v>0</v>
      </c>
      <c r="L61">
        <f>SUMIFS(GameLog!AT:AT,GameLog!$D:$D,'SEA F'!$A61,GameLog!$E:$E,INDEX(Positions!$A$1:$B$9,MATCH('SEA F'!$B61,Positions!$A$1:$A$9,0),2),GameLog!$C:$C,"SEA")</f>
        <v>0</v>
      </c>
      <c r="M61">
        <f>SUMIFS(GameLog!AU:AU,GameLog!$D:$D,'SEA F'!$A61,GameLog!$E:$E,INDEX(Positions!$A$1:$B$9,MATCH('SEA F'!$B61,Positions!$A$1:$A$9,0),2),GameLog!$C:$C,"SEA")</f>
        <v>0</v>
      </c>
      <c r="N61">
        <f>SUMIFS(GameLog!AV:AV,GameLog!$D:$D,'SEA F'!$A61,GameLog!$E:$E,INDEX(Positions!$A$1:$B$9,MATCH('SEA F'!$B61,Positions!$A$1:$A$9,0),2),GameLog!$C:$C,"SEA")</f>
        <v>0</v>
      </c>
      <c r="O61" s="8">
        <f t="shared" si="0"/>
        <v>0</v>
      </c>
      <c r="W61" s="15"/>
      <c r="Y61" s="15"/>
    </row>
    <row r="62" spans="1:25">
      <c r="A62" t="s">
        <v>2834</v>
      </c>
      <c r="B62" t="s">
        <v>2432</v>
      </c>
      <c r="C62">
        <f>COUNTIFS(GameLog!D:D,'SEA F'!A62,GameLog!C:C,"SEA",GameLog!E:E,INDEX(Positions!$A$1:$B$9,MATCH('SEA F'!$B62,Positions!$A$1:$A$9,0),2))</f>
        <v>1</v>
      </c>
      <c r="D62">
        <f>SUMIFS(GameLog!F:F,GameLog!$D:$D,'SEA F'!A62,GameLog!$E:$E,INDEX(Positions!$A$1:$B$9,MATCH('SEA F'!$B62,Positions!$A$1:$A$9,0),2),GameLog!$C:$C,"SEA")</f>
        <v>1</v>
      </c>
      <c r="E62" s="12">
        <f>SUMIFS(GameLog!AM:AM,GameLog!$D:$D,'SEA F'!$A62,GameLog!$E:$E,INDEX(Positions!$A$1:$B$9,MATCH('SEA F'!$B62,Positions!$A$1:$A$9,0),2),GameLog!$C:$C,"SEA")</f>
        <v>9</v>
      </c>
      <c r="F62">
        <f>SUMIFS(GameLog!AN:AN,GameLog!$D:$D,'SEA F'!$A62,GameLog!$E:$E,INDEX(Positions!$A$1:$B$9,MATCH('SEA F'!$B62,Positions!$A$1:$A$9,0),2),GameLog!$C:$C,"SEA")</f>
        <v>3</v>
      </c>
      <c r="G62">
        <f>SUMIFS(GameLog!AO:AO,GameLog!$D:$D,'SEA F'!$A62,GameLog!$E:$E,INDEX(Positions!$A$1:$B$9,MATCH('SEA F'!$B62,Positions!$A$1:$A$9,0),2),GameLog!$C:$C,"SEA")</f>
        <v>2</v>
      </c>
      <c r="H62">
        <f>SUMIFS(GameLog!AP:AP,GameLog!$D:$D,'SEA F'!$A62,GameLog!$E:$E,INDEX(Positions!$A$1:$B$9,MATCH('SEA F'!$B62,Positions!$A$1:$A$9,0),2),GameLog!$C:$C,"SEA")</f>
        <v>0</v>
      </c>
      <c r="I62">
        <f>SUMIFS(GameLog!AQ:AQ,GameLog!$D:$D,'SEA F'!$A62,GameLog!$E:$E,INDEX(Positions!$A$1:$B$9,MATCH('SEA F'!$B62,Positions!$A$1:$A$9,0),2),GameLog!$C:$C,"SEA")</f>
        <v>1</v>
      </c>
      <c r="J62">
        <f>SUMIFS(GameLog!AR:AR,GameLog!$D:$D,'SEA F'!$A62,GameLog!$E:$E,INDEX(Positions!$A$1:$B$9,MATCH('SEA F'!$B62,Positions!$A$1:$A$9,0),2),GameLog!$C:$C,"SEA")</f>
        <v>0</v>
      </c>
      <c r="K62">
        <f>SUMIFS(GameLog!AS:AS,GameLog!$D:$D,'SEA F'!$A62,GameLog!$E:$E,INDEX(Positions!$A$1:$B$9,MATCH('SEA F'!$B62,Positions!$A$1:$A$9,0),2),GameLog!$C:$C,"SEA")</f>
        <v>0</v>
      </c>
      <c r="L62">
        <f>SUMIFS(GameLog!AT:AT,GameLog!$D:$D,'SEA F'!$A62,GameLog!$E:$E,INDEX(Positions!$A$1:$B$9,MATCH('SEA F'!$B62,Positions!$A$1:$A$9,0),2),GameLog!$C:$C,"SEA")</f>
        <v>0</v>
      </c>
      <c r="M62">
        <f>SUMIFS(GameLog!AU:AU,GameLog!$D:$D,'SEA F'!$A62,GameLog!$E:$E,INDEX(Positions!$A$1:$B$9,MATCH('SEA F'!$B62,Positions!$A$1:$A$9,0),2),GameLog!$C:$C,"SEA")</f>
        <v>0</v>
      </c>
      <c r="N62">
        <f>SUMIFS(GameLog!AV:AV,GameLog!$D:$D,'SEA F'!$A62,GameLog!$E:$E,INDEX(Positions!$A$1:$B$9,MATCH('SEA F'!$B62,Positions!$A$1:$A$9,0),2),GameLog!$C:$C,"SEA")</f>
        <v>0</v>
      </c>
      <c r="O62" s="8">
        <f t="shared" si="0"/>
        <v>1</v>
      </c>
      <c r="W62" s="15"/>
      <c r="Y62" s="15"/>
    </row>
    <row r="63" spans="1:25">
      <c r="A63" t="s">
        <v>2819</v>
      </c>
      <c r="B63" t="s">
        <v>2432</v>
      </c>
      <c r="C63">
        <f>COUNTIFS(GameLog!D:D,'SEA F'!A63,GameLog!C:C,"SEA",GameLog!E:E,INDEX(Positions!$A$1:$B$9,MATCH('SEA F'!$B63,Positions!$A$1:$A$9,0),2))</f>
        <v>2</v>
      </c>
      <c r="D63">
        <f>SUMIFS(GameLog!F:F,GameLog!$D:$D,'SEA F'!A63,GameLog!$E:$E,INDEX(Positions!$A$1:$B$9,MATCH('SEA F'!$B63,Positions!$A$1:$A$9,0),2),GameLog!$C:$C,"SEA")</f>
        <v>2</v>
      </c>
      <c r="E63" s="12">
        <f>SUMIFS(GameLog!AM:AM,GameLog!$D:$D,'SEA F'!$A63,GameLog!$E:$E,INDEX(Positions!$A$1:$B$9,MATCH('SEA F'!$B63,Positions!$A$1:$A$9,0),2),GameLog!$C:$C,"SEA")</f>
        <v>16</v>
      </c>
      <c r="F63">
        <f>SUMIFS(GameLog!AN:AN,GameLog!$D:$D,'SEA F'!$A63,GameLog!$E:$E,INDEX(Positions!$A$1:$B$9,MATCH('SEA F'!$B63,Positions!$A$1:$A$9,0),2),GameLog!$C:$C,"SEA")</f>
        <v>2</v>
      </c>
      <c r="G63">
        <f>SUMIFS(GameLog!AO:AO,GameLog!$D:$D,'SEA F'!$A63,GameLog!$E:$E,INDEX(Positions!$A$1:$B$9,MATCH('SEA F'!$B63,Positions!$A$1:$A$9,0),2),GameLog!$C:$C,"SEA")</f>
        <v>8</v>
      </c>
      <c r="H63">
        <f>SUMIFS(GameLog!AP:AP,GameLog!$D:$D,'SEA F'!$A63,GameLog!$E:$E,INDEX(Positions!$A$1:$B$9,MATCH('SEA F'!$B63,Positions!$A$1:$A$9,0),2),GameLog!$C:$C,"SEA")</f>
        <v>1</v>
      </c>
      <c r="I63">
        <f>SUMIFS(GameLog!AQ:AQ,GameLog!$D:$D,'SEA F'!$A63,GameLog!$E:$E,INDEX(Positions!$A$1:$B$9,MATCH('SEA F'!$B63,Positions!$A$1:$A$9,0),2),GameLog!$C:$C,"SEA")</f>
        <v>2</v>
      </c>
      <c r="J63">
        <f>SUMIFS(GameLog!AR:AR,GameLog!$D:$D,'SEA F'!$A63,GameLog!$E:$E,INDEX(Positions!$A$1:$B$9,MATCH('SEA F'!$B63,Positions!$A$1:$A$9,0),2),GameLog!$C:$C,"SEA")</f>
        <v>0</v>
      </c>
      <c r="K63">
        <f>SUMIFS(GameLog!AS:AS,GameLog!$D:$D,'SEA F'!$A63,GameLog!$E:$E,INDEX(Positions!$A$1:$B$9,MATCH('SEA F'!$B63,Positions!$A$1:$A$9,0),2),GameLog!$C:$C,"SEA")</f>
        <v>0</v>
      </c>
      <c r="L63">
        <f>SUMIFS(GameLog!AT:AT,GameLog!$D:$D,'SEA F'!$A63,GameLog!$E:$E,INDEX(Positions!$A$1:$B$9,MATCH('SEA F'!$B63,Positions!$A$1:$A$9,0),2),GameLog!$C:$C,"SEA")</f>
        <v>0</v>
      </c>
      <c r="M63">
        <f>SUMIFS(GameLog!AU:AU,GameLog!$D:$D,'SEA F'!$A63,GameLog!$E:$E,INDEX(Positions!$A$1:$B$9,MATCH('SEA F'!$B63,Positions!$A$1:$A$9,0),2),GameLog!$C:$C,"SEA")</f>
        <v>0</v>
      </c>
      <c r="N63">
        <f>SUMIFS(GameLog!AV:AV,GameLog!$D:$D,'SEA F'!$A63,GameLog!$E:$E,INDEX(Positions!$A$1:$B$9,MATCH('SEA F'!$B63,Positions!$A$1:$A$9,0),2),GameLog!$C:$C,"SEA")</f>
        <v>0</v>
      </c>
      <c r="O63" s="8">
        <f t="shared" si="0"/>
        <v>0.90909090909090906</v>
      </c>
      <c r="W63" s="15"/>
      <c r="Y63" s="15"/>
    </row>
    <row r="64" spans="1:25">
      <c r="A64" t="s">
        <v>2827</v>
      </c>
      <c r="B64" t="s">
        <v>2435</v>
      </c>
      <c r="C64">
        <f>COUNTIFS(GameLog!D:D,'SEA F'!A64,GameLog!C:C,"SEA",GameLog!E:E,INDEX(Positions!$A$1:$B$9,MATCH('SEA F'!$B64,Positions!$A$1:$A$9,0),2))</f>
        <v>0</v>
      </c>
      <c r="D64">
        <f>SUMIFS(GameLog!F:F,GameLog!$D:$D,'SEA F'!A64,GameLog!$E:$E,INDEX(Positions!$A$1:$B$9,MATCH('SEA F'!$B64,Positions!$A$1:$A$9,0),2),GameLog!$C:$C,"SEA")</f>
        <v>0</v>
      </c>
      <c r="E64" s="12">
        <f>SUMIFS(GameLog!AM:AM,GameLog!$D:$D,'SEA F'!$A64,GameLog!$E:$E,INDEX(Positions!$A$1:$B$9,MATCH('SEA F'!$B64,Positions!$A$1:$A$9,0),2),GameLog!$C:$C,"SEA")</f>
        <v>0</v>
      </c>
      <c r="F64">
        <f>SUMIFS(GameLog!AN:AN,GameLog!$D:$D,'SEA F'!$A64,GameLog!$E:$E,INDEX(Positions!$A$1:$B$9,MATCH('SEA F'!$B64,Positions!$A$1:$A$9,0),2),GameLog!$C:$C,"SEA")</f>
        <v>0</v>
      </c>
      <c r="G64">
        <f>SUMIFS(GameLog!AO:AO,GameLog!$D:$D,'SEA F'!$A64,GameLog!$E:$E,INDEX(Positions!$A$1:$B$9,MATCH('SEA F'!$B64,Positions!$A$1:$A$9,0),2),GameLog!$C:$C,"SEA")</f>
        <v>0</v>
      </c>
      <c r="H64">
        <f>SUMIFS(GameLog!AP:AP,GameLog!$D:$D,'SEA F'!$A64,GameLog!$E:$E,INDEX(Positions!$A$1:$B$9,MATCH('SEA F'!$B64,Positions!$A$1:$A$9,0),2),GameLog!$C:$C,"SEA")</f>
        <v>0</v>
      </c>
      <c r="I64">
        <f>SUMIFS(GameLog!AQ:AQ,GameLog!$D:$D,'SEA F'!$A64,GameLog!$E:$E,INDEX(Positions!$A$1:$B$9,MATCH('SEA F'!$B64,Positions!$A$1:$A$9,0),2),GameLog!$C:$C,"SEA")</f>
        <v>0</v>
      </c>
      <c r="J64">
        <f>SUMIFS(GameLog!AR:AR,GameLog!$D:$D,'SEA F'!$A64,GameLog!$E:$E,INDEX(Positions!$A$1:$B$9,MATCH('SEA F'!$B64,Positions!$A$1:$A$9,0),2),GameLog!$C:$C,"SEA")</f>
        <v>0</v>
      </c>
      <c r="K64">
        <f>SUMIFS(GameLog!AS:AS,GameLog!$D:$D,'SEA F'!$A64,GameLog!$E:$E,INDEX(Positions!$A$1:$B$9,MATCH('SEA F'!$B64,Positions!$A$1:$A$9,0),2),GameLog!$C:$C,"SEA")</f>
        <v>0</v>
      </c>
      <c r="L64">
        <f>SUMIFS(GameLog!AT:AT,GameLog!$D:$D,'SEA F'!$A64,GameLog!$E:$E,INDEX(Positions!$A$1:$B$9,MATCH('SEA F'!$B64,Positions!$A$1:$A$9,0),2),GameLog!$C:$C,"SEA")</f>
        <v>0</v>
      </c>
      <c r="M64">
        <f>SUMIFS(GameLog!AU:AU,GameLog!$D:$D,'SEA F'!$A64,GameLog!$E:$E,INDEX(Positions!$A$1:$B$9,MATCH('SEA F'!$B64,Positions!$A$1:$A$9,0),2),GameLog!$C:$C,"SEA")</f>
        <v>0</v>
      </c>
      <c r="N64">
        <f>SUMIFS(GameLog!AV:AV,GameLog!$D:$D,'SEA F'!$A64,GameLog!$E:$E,INDEX(Positions!$A$1:$B$9,MATCH('SEA F'!$B64,Positions!$A$1:$A$9,0),2),GameLog!$C:$C,"SEA")</f>
        <v>0</v>
      </c>
      <c r="O64" s="8">
        <f t="shared" si="0"/>
        <v>0</v>
      </c>
      <c r="W64" s="15"/>
      <c r="Y64" s="15"/>
    </row>
    <row r="65" spans="1:25">
      <c r="A65" t="s">
        <v>2828</v>
      </c>
      <c r="B65" t="s">
        <v>2435</v>
      </c>
      <c r="C65">
        <f>COUNTIFS(GameLog!D:D,'SEA F'!A65,GameLog!C:C,"SEA",GameLog!E:E,INDEX(Positions!$A$1:$B$9,MATCH('SEA F'!$B65,Positions!$A$1:$A$9,0),2))</f>
        <v>0</v>
      </c>
      <c r="D65">
        <f>SUMIFS(GameLog!F:F,GameLog!$D:$D,'SEA F'!A65,GameLog!$E:$E,INDEX(Positions!$A$1:$B$9,MATCH('SEA F'!$B65,Positions!$A$1:$A$9,0),2),GameLog!$C:$C,"SEA")</f>
        <v>0</v>
      </c>
      <c r="E65" s="12">
        <f>SUMIFS(GameLog!AM:AM,GameLog!$D:$D,'SEA F'!$A65,GameLog!$E:$E,INDEX(Positions!$A$1:$B$9,MATCH('SEA F'!$B65,Positions!$A$1:$A$9,0),2),GameLog!$C:$C,"SEA")</f>
        <v>0</v>
      </c>
      <c r="F65">
        <f>SUMIFS(GameLog!AN:AN,GameLog!$D:$D,'SEA F'!$A65,GameLog!$E:$E,INDEX(Positions!$A$1:$B$9,MATCH('SEA F'!$B65,Positions!$A$1:$A$9,0),2),GameLog!$C:$C,"SEA")</f>
        <v>0</v>
      </c>
      <c r="G65">
        <f>SUMIFS(GameLog!AO:AO,GameLog!$D:$D,'SEA F'!$A65,GameLog!$E:$E,INDEX(Positions!$A$1:$B$9,MATCH('SEA F'!$B65,Positions!$A$1:$A$9,0),2),GameLog!$C:$C,"SEA")</f>
        <v>0</v>
      </c>
      <c r="H65">
        <f>SUMIFS(GameLog!AP:AP,GameLog!$D:$D,'SEA F'!$A65,GameLog!$E:$E,INDEX(Positions!$A$1:$B$9,MATCH('SEA F'!$B65,Positions!$A$1:$A$9,0),2),GameLog!$C:$C,"SEA")</f>
        <v>0</v>
      </c>
      <c r="I65">
        <f>SUMIFS(GameLog!AQ:AQ,GameLog!$D:$D,'SEA F'!$A65,GameLog!$E:$E,INDEX(Positions!$A$1:$B$9,MATCH('SEA F'!$B65,Positions!$A$1:$A$9,0),2),GameLog!$C:$C,"SEA")</f>
        <v>0</v>
      </c>
      <c r="J65">
        <f>SUMIFS(GameLog!AR:AR,GameLog!$D:$D,'SEA F'!$A65,GameLog!$E:$E,INDEX(Positions!$A$1:$B$9,MATCH('SEA F'!$B65,Positions!$A$1:$A$9,0),2),GameLog!$C:$C,"SEA")</f>
        <v>0</v>
      </c>
      <c r="K65">
        <f>SUMIFS(GameLog!AS:AS,GameLog!$D:$D,'SEA F'!$A65,GameLog!$E:$E,INDEX(Positions!$A$1:$B$9,MATCH('SEA F'!$B65,Positions!$A$1:$A$9,0),2),GameLog!$C:$C,"SEA")</f>
        <v>0</v>
      </c>
      <c r="L65">
        <f>SUMIFS(GameLog!AT:AT,GameLog!$D:$D,'SEA F'!$A65,GameLog!$E:$E,INDEX(Positions!$A$1:$B$9,MATCH('SEA F'!$B65,Positions!$A$1:$A$9,0),2),GameLog!$C:$C,"SEA")</f>
        <v>0</v>
      </c>
      <c r="M65">
        <f>SUMIFS(GameLog!AU:AU,GameLog!$D:$D,'SEA F'!$A65,GameLog!$E:$E,INDEX(Positions!$A$1:$B$9,MATCH('SEA F'!$B65,Positions!$A$1:$A$9,0),2),GameLog!$C:$C,"SEA")</f>
        <v>0</v>
      </c>
      <c r="N65">
        <f>SUMIFS(GameLog!AV:AV,GameLog!$D:$D,'SEA F'!$A65,GameLog!$E:$E,INDEX(Positions!$A$1:$B$9,MATCH('SEA F'!$B65,Positions!$A$1:$A$9,0),2),GameLog!$C:$C,"SEA")</f>
        <v>0</v>
      </c>
      <c r="O65" s="8">
        <f t="shared" si="0"/>
        <v>0</v>
      </c>
      <c r="W65" s="15"/>
      <c r="Y65" s="15"/>
    </row>
    <row r="66" spans="1:25">
      <c r="A66" t="s">
        <v>2820</v>
      </c>
      <c r="B66" t="s">
        <v>2435</v>
      </c>
      <c r="C66">
        <f>COUNTIFS(GameLog!D:D,'SEA F'!A66,GameLog!C:C,"SEA",GameLog!E:E,INDEX(Positions!$A$1:$B$9,MATCH('SEA F'!$B66,Positions!$A$1:$A$9,0),2))</f>
        <v>0</v>
      </c>
      <c r="D66">
        <f>SUMIFS(GameLog!F:F,GameLog!$D:$D,'SEA F'!A66,GameLog!$E:$E,INDEX(Positions!$A$1:$B$9,MATCH('SEA F'!$B66,Positions!$A$1:$A$9,0),2),GameLog!$C:$C,"SEA")</f>
        <v>0</v>
      </c>
      <c r="E66" s="12">
        <f>SUMIFS(GameLog!AM:AM,GameLog!$D:$D,'SEA F'!$A66,GameLog!$E:$E,INDEX(Positions!$A$1:$B$9,MATCH('SEA F'!$B66,Positions!$A$1:$A$9,0),2),GameLog!$C:$C,"SEA")</f>
        <v>0</v>
      </c>
      <c r="F66">
        <f>SUMIFS(GameLog!AN:AN,GameLog!$D:$D,'SEA F'!$A66,GameLog!$E:$E,INDEX(Positions!$A$1:$B$9,MATCH('SEA F'!$B66,Positions!$A$1:$A$9,0),2),GameLog!$C:$C,"SEA")</f>
        <v>0</v>
      </c>
      <c r="G66">
        <f>SUMIFS(GameLog!AO:AO,GameLog!$D:$D,'SEA F'!$A66,GameLog!$E:$E,INDEX(Positions!$A$1:$B$9,MATCH('SEA F'!$B66,Positions!$A$1:$A$9,0),2),GameLog!$C:$C,"SEA")</f>
        <v>0</v>
      </c>
      <c r="H66">
        <f>SUMIFS(GameLog!AP:AP,GameLog!$D:$D,'SEA F'!$A66,GameLog!$E:$E,INDEX(Positions!$A$1:$B$9,MATCH('SEA F'!$B66,Positions!$A$1:$A$9,0),2),GameLog!$C:$C,"SEA")</f>
        <v>0</v>
      </c>
      <c r="I66">
        <f>SUMIFS(GameLog!AQ:AQ,GameLog!$D:$D,'SEA F'!$A66,GameLog!$E:$E,INDEX(Positions!$A$1:$B$9,MATCH('SEA F'!$B66,Positions!$A$1:$A$9,0),2),GameLog!$C:$C,"SEA")</f>
        <v>0</v>
      </c>
      <c r="J66">
        <f>SUMIFS(GameLog!AR:AR,GameLog!$D:$D,'SEA F'!$A66,GameLog!$E:$E,INDEX(Positions!$A$1:$B$9,MATCH('SEA F'!$B66,Positions!$A$1:$A$9,0),2),GameLog!$C:$C,"SEA")</f>
        <v>0</v>
      </c>
      <c r="K66">
        <f>SUMIFS(GameLog!AS:AS,GameLog!$D:$D,'SEA F'!$A66,GameLog!$E:$E,INDEX(Positions!$A$1:$B$9,MATCH('SEA F'!$B66,Positions!$A$1:$A$9,0),2),GameLog!$C:$C,"SEA")</f>
        <v>0</v>
      </c>
      <c r="L66">
        <f>SUMIFS(GameLog!AT:AT,GameLog!$D:$D,'SEA F'!$A66,GameLog!$E:$E,INDEX(Positions!$A$1:$B$9,MATCH('SEA F'!$B66,Positions!$A$1:$A$9,0),2),GameLog!$C:$C,"SEA")</f>
        <v>0</v>
      </c>
      <c r="M66">
        <f>SUMIFS(GameLog!AU:AU,GameLog!$D:$D,'SEA F'!$A66,GameLog!$E:$E,INDEX(Positions!$A$1:$B$9,MATCH('SEA F'!$B66,Positions!$A$1:$A$9,0),2),GameLog!$C:$C,"SEA")</f>
        <v>0</v>
      </c>
      <c r="N66">
        <f>SUMIFS(GameLog!AV:AV,GameLog!$D:$D,'SEA F'!$A66,GameLog!$E:$E,INDEX(Positions!$A$1:$B$9,MATCH('SEA F'!$B66,Positions!$A$1:$A$9,0),2),GameLog!$C:$C,"SEA")</f>
        <v>0</v>
      </c>
      <c r="O66" s="8">
        <f t="shared" si="0"/>
        <v>0</v>
      </c>
      <c r="W66" s="15"/>
      <c r="Y66" s="15"/>
    </row>
    <row r="67" spans="1:25">
      <c r="A67" t="s">
        <v>2709</v>
      </c>
      <c r="B67" t="s">
        <v>2435</v>
      </c>
      <c r="C67">
        <f>COUNTIFS(GameLog!D:D,'SEA F'!A67,GameLog!C:C,"SEA",GameLog!E:E,INDEX(Positions!$A$1:$B$9,MATCH('SEA F'!$B67,Positions!$A$1:$A$9,0),2))</f>
        <v>2</v>
      </c>
      <c r="D67">
        <f>SUMIFS(GameLog!F:F,GameLog!$D:$D,'SEA F'!A67,GameLog!$E:$E,INDEX(Positions!$A$1:$B$9,MATCH('SEA F'!$B67,Positions!$A$1:$A$9,0),2),GameLog!$C:$C,"SEA")</f>
        <v>1</v>
      </c>
      <c r="E67" s="12">
        <f>SUMIFS(GameLog!AM:AM,GameLog!$D:$D,'SEA F'!$A67,GameLog!$E:$E,INDEX(Positions!$A$1:$B$9,MATCH('SEA F'!$B67,Positions!$A$1:$A$9,0),2),GameLog!$C:$C,"SEA")</f>
        <v>9</v>
      </c>
      <c r="F67">
        <f>SUMIFS(GameLog!AN:AN,GameLog!$D:$D,'SEA F'!$A67,GameLog!$E:$E,INDEX(Positions!$A$1:$B$9,MATCH('SEA F'!$B67,Positions!$A$1:$A$9,0),2),GameLog!$C:$C,"SEA")</f>
        <v>0</v>
      </c>
      <c r="G67">
        <f>SUMIFS(GameLog!AO:AO,GameLog!$D:$D,'SEA F'!$A67,GameLog!$E:$E,INDEX(Positions!$A$1:$B$9,MATCH('SEA F'!$B67,Positions!$A$1:$A$9,0),2),GameLog!$C:$C,"SEA")</f>
        <v>0</v>
      </c>
      <c r="H67">
        <f>SUMIFS(GameLog!AP:AP,GameLog!$D:$D,'SEA F'!$A67,GameLog!$E:$E,INDEX(Positions!$A$1:$B$9,MATCH('SEA F'!$B67,Positions!$A$1:$A$9,0),2),GameLog!$C:$C,"SEA")</f>
        <v>1</v>
      </c>
      <c r="I67">
        <f>SUMIFS(GameLog!AQ:AQ,GameLog!$D:$D,'SEA F'!$A67,GameLog!$E:$E,INDEX(Positions!$A$1:$B$9,MATCH('SEA F'!$B67,Positions!$A$1:$A$9,0),2),GameLog!$C:$C,"SEA")</f>
        <v>0</v>
      </c>
      <c r="J67">
        <f>SUMIFS(GameLog!AR:AR,GameLog!$D:$D,'SEA F'!$A67,GameLog!$E:$E,INDEX(Positions!$A$1:$B$9,MATCH('SEA F'!$B67,Positions!$A$1:$A$9,0),2),GameLog!$C:$C,"SEA")</f>
        <v>0</v>
      </c>
      <c r="K67">
        <f>SUMIFS(GameLog!AS:AS,GameLog!$D:$D,'SEA F'!$A67,GameLog!$E:$E,INDEX(Positions!$A$1:$B$9,MATCH('SEA F'!$B67,Positions!$A$1:$A$9,0),2),GameLog!$C:$C,"SEA")</f>
        <v>0</v>
      </c>
      <c r="L67">
        <f>SUMIFS(GameLog!AT:AT,GameLog!$D:$D,'SEA F'!$A67,GameLog!$E:$E,INDEX(Positions!$A$1:$B$9,MATCH('SEA F'!$B67,Positions!$A$1:$A$9,0),2),GameLog!$C:$C,"SEA")</f>
        <v>0</v>
      </c>
      <c r="M67">
        <f>SUMIFS(GameLog!AU:AU,GameLog!$D:$D,'SEA F'!$A67,GameLog!$E:$E,INDEX(Positions!$A$1:$B$9,MATCH('SEA F'!$B67,Positions!$A$1:$A$9,0),2),GameLog!$C:$C,"SEA")</f>
        <v>0</v>
      </c>
      <c r="N67">
        <f>SUMIFS(GameLog!AV:AV,GameLog!$D:$D,'SEA F'!$A67,GameLog!$E:$E,INDEX(Positions!$A$1:$B$9,MATCH('SEA F'!$B67,Positions!$A$1:$A$9,0),2),GameLog!$C:$C,"SEA")</f>
        <v>0</v>
      </c>
      <c r="O67" s="8">
        <f t="shared" ref="O67:O73" si="2">IFERROR((F67+G67)/(F67+G67+H67),0)</f>
        <v>0</v>
      </c>
      <c r="W67" s="15"/>
      <c r="Y67" s="15"/>
    </row>
    <row r="68" spans="1:25">
      <c r="A68" t="s">
        <v>2825</v>
      </c>
      <c r="B68" t="s">
        <v>2435</v>
      </c>
      <c r="C68">
        <f>COUNTIFS(GameLog!D:D,'SEA F'!A68,GameLog!C:C,"SEA",GameLog!E:E,INDEX(Positions!$A$1:$B$9,MATCH('SEA F'!$B68,Positions!$A$1:$A$9,0),2))</f>
        <v>0</v>
      </c>
      <c r="D68">
        <f>SUMIFS(GameLog!F:F,GameLog!$D:$D,'SEA F'!A68,GameLog!$E:$E,INDEX(Positions!$A$1:$B$9,MATCH('SEA F'!$B68,Positions!$A$1:$A$9,0),2),GameLog!$C:$C,"SEA")</f>
        <v>0</v>
      </c>
      <c r="E68" s="12">
        <f>SUMIFS(GameLog!AM:AM,GameLog!$D:$D,'SEA F'!$A68,GameLog!$E:$E,INDEX(Positions!$A$1:$B$9,MATCH('SEA F'!$B68,Positions!$A$1:$A$9,0),2),GameLog!$C:$C,"SEA")</f>
        <v>0</v>
      </c>
      <c r="F68">
        <f>SUMIFS(GameLog!AN:AN,GameLog!$D:$D,'SEA F'!$A68,GameLog!$E:$E,INDEX(Positions!$A$1:$B$9,MATCH('SEA F'!$B68,Positions!$A$1:$A$9,0),2),GameLog!$C:$C,"SEA")</f>
        <v>0</v>
      </c>
      <c r="G68">
        <f>SUMIFS(GameLog!AO:AO,GameLog!$D:$D,'SEA F'!$A68,GameLog!$E:$E,INDEX(Positions!$A$1:$B$9,MATCH('SEA F'!$B68,Positions!$A$1:$A$9,0),2),GameLog!$C:$C,"SEA")</f>
        <v>0</v>
      </c>
      <c r="H68">
        <f>SUMIFS(GameLog!AP:AP,GameLog!$D:$D,'SEA F'!$A68,GameLog!$E:$E,INDEX(Positions!$A$1:$B$9,MATCH('SEA F'!$B68,Positions!$A$1:$A$9,0),2),GameLog!$C:$C,"SEA")</f>
        <v>0</v>
      </c>
      <c r="I68">
        <f>SUMIFS(GameLog!AQ:AQ,GameLog!$D:$D,'SEA F'!$A68,GameLog!$E:$E,INDEX(Positions!$A$1:$B$9,MATCH('SEA F'!$B68,Positions!$A$1:$A$9,0),2),GameLog!$C:$C,"SEA")</f>
        <v>0</v>
      </c>
      <c r="J68">
        <f>SUMIFS(GameLog!AR:AR,GameLog!$D:$D,'SEA F'!$A68,GameLog!$E:$E,INDEX(Positions!$A$1:$B$9,MATCH('SEA F'!$B68,Positions!$A$1:$A$9,0),2),GameLog!$C:$C,"SEA")</f>
        <v>0</v>
      </c>
      <c r="K68">
        <f>SUMIFS(GameLog!AS:AS,GameLog!$D:$D,'SEA F'!$A68,GameLog!$E:$E,INDEX(Positions!$A$1:$B$9,MATCH('SEA F'!$B68,Positions!$A$1:$A$9,0),2),GameLog!$C:$C,"SEA")</f>
        <v>0</v>
      </c>
      <c r="L68">
        <f>SUMIFS(GameLog!AT:AT,GameLog!$D:$D,'SEA F'!$A68,GameLog!$E:$E,INDEX(Positions!$A$1:$B$9,MATCH('SEA F'!$B68,Positions!$A$1:$A$9,0),2),GameLog!$C:$C,"SEA")</f>
        <v>0</v>
      </c>
      <c r="M68">
        <f>SUMIFS(GameLog!AU:AU,GameLog!$D:$D,'SEA F'!$A68,GameLog!$E:$E,INDEX(Positions!$A$1:$B$9,MATCH('SEA F'!$B68,Positions!$A$1:$A$9,0),2),GameLog!$C:$C,"SEA")</f>
        <v>0</v>
      </c>
      <c r="N68">
        <f>SUMIFS(GameLog!AV:AV,GameLog!$D:$D,'SEA F'!$A68,GameLog!$E:$E,INDEX(Positions!$A$1:$B$9,MATCH('SEA F'!$B68,Positions!$A$1:$A$9,0),2),GameLog!$C:$C,"SEA")</f>
        <v>0</v>
      </c>
      <c r="O68" s="8">
        <f t="shared" si="2"/>
        <v>0</v>
      </c>
      <c r="W68" s="15"/>
      <c r="Y68" s="15"/>
    </row>
    <row r="69" spans="1:25">
      <c r="A69" t="s">
        <v>2829</v>
      </c>
      <c r="B69" t="s">
        <v>2435</v>
      </c>
      <c r="C69">
        <f>COUNTIFS(GameLog!D:D,'SEA F'!A69,GameLog!C:C,"SEA",GameLog!E:E,INDEX(Positions!$A$1:$B$9,MATCH('SEA F'!$B69,Positions!$A$1:$A$9,0),2))</f>
        <v>0</v>
      </c>
      <c r="D69">
        <f>SUMIFS(GameLog!F:F,GameLog!$D:$D,'SEA F'!A69,GameLog!$E:$E,INDEX(Positions!$A$1:$B$9,MATCH('SEA F'!$B69,Positions!$A$1:$A$9,0),2),GameLog!$C:$C,"SEA")</f>
        <v>0</v>
      </c>
      <c r="E69" s="12">
        <f>SUMIFS(GameLog!AM:AM,GameLog!$D:$D,'SEA F'!$A69,GameLog!$E:$E,INDEX(Positions!$A$1:$B$9,MATCH('SEA F'!$B69,Positions!$A$1:$A$9,0),2),GameLog!$C:$C,"SEA")</f>
        <v>0</v>
      </c>
      <c r="F69">
        <f>SUMIFS(GameLog!AN:AN,GameLog!$D:$D,'SEA F'!$A69,GameLog!$E:$E,INDEX(Positions!$A$1:$B$9,MATCH('SEA F'!$B69,Positions!$A$1:$A$9,0),2),GameLog!$C:$C,"SEA")</f>
        <v>0</v>
      </c>
      <c r="G69">
        <f>SUMIFS(GameLog!AO:AO,GameLog!$D:$D,'SEA F'!$A69,GameLog!$E:$E,INDEX(Positions!$A$1:$B$9,MATCH('SEA F'!$B69,Positions!$A$1:$A$9,0),2),GameLog!$C:$C,"SEA")</f>
        <v>0</v>
      </c>
      <c r="H69">
        <f>SUMIFS(GameLog!AP:AP,GameLog!$D:$D,'SEA F'!$A69,GameLog!$E:$E,INDEX(Positions!$A$1:$B$9,MATCH('SEA F'!$B69,Positions!$A$1:$A$9,0),2),GameLog!$C:$C,"SEA")</f>
        <v>0</v>
      </c>
      <c r="I69">
        <f>SUMIFS(GameLog!AQ:AQ,GameLog!$D:$D,'SEA F'!$A69,GameLog!$E:$E,INDEX(Positions!$A$1:$B$9,MATCH('SEA F'!$B69,Positions!$A$1:$A$9,0),2),GameLog!$C:$C,"SEA")</f>
        <v>0</v>
      </c>
      <c r="J69">
        <f>SUMIFS(GameLog!AR:AR,GameLog!$D:$D,'SEA F'!$A69,GameLog!$E:$E,INDEX(Positions!$A$1:$B$9,MATCH('SEA F'!$B69,Positions!$A$1:$A$9,0),2),GameLog!$C:$C,"SEA")</f>
        <v>0</v>
      </c>
      <c r="K69">
        <f>SUMIFS(GameLog!AS:AS,GameLog!$D:$D,'SEA F'!$A69,GameLog!$E:$E,INDEX(Positions!$A$1:$B$9,MATCH('SEA F'!$B69,Positions!$A$1:$A$9,0),2),GameLog!$C:$C,"SEA")</f>
        <v>0</v>
      </c>
      <c r="L69">
        <f>SUMIFS(GameLog!AT:AT,GameLog!$D:$D,'SEA F'!$A69,GameLog!$E:$E,INDEX(Positions!$A$1:$B$9,MATCH('SEA F'!$B69,Positions!$A$1:$A$9,0),2),GameLog!$C:$C,"SEA")</f>
        <v>0</v>
      </c>
      <c r="M69">
        <f>SUMIFS(GameLog!AU:AU,GameLog!$D:$D,'SEA F'!$A69,GameLog!$E:$E,INDEX(Positions!$A$1:$B$9,MATCH('SEA F'!$B69,Positions!$A$1:$A$9,0),2),GameLog!$C:$C,"SEA")</f>
        <v>0</v>
      </c>
      <c r="N69">
        <f>SUMIFS(GameLog!AV:AV,GameLog!$D:$D,'SEA F'!$A69,GameLog!$E:$E,INDEX(Positions!$A$1:$B$9,MATCH('SEA F'!$B69,Positions!$A$1:$A$9,0),2),GameLog!$C:$C,"SEA")</f>
        <v>0</v>
      </c>
      <c r="O69" s="8">
        <f t="shared" si="2"/>
        <v>0</v>
      </c>
      <c r="W69" s="15"/>
      <c r="Y69" s="15"/>
    </row>
    <row r="70" spans="1:25">
      <c r="A70" t="s">
        <v>2826</v>
      </c>
      <c r="B70" t="s">
        <v>2435</v>
      </c>
      <c r="C70">
        <f>COUNTIFS(GameLog!D:D,'SEA F'!A70,GameLog!C:C,"SEA",GameLog!E:E,INDEX(Positions!$A$1:$B$9,MATCH('SEA F'!$B70,Positions!$A$1:$A$9,0),2))</f>
        <v>0</v>
      </c>
      <c r="D70">
        <f>SUMIFS(GameLog!F:F,GameLog!$D:$D,'SEA F'!A70,GameLog!$E:$E,INDEX(Positions!$A$1:$B$9,MATCH('SEA F'!$B70,Positions!$A$1:$A$9,0),2),GameLog!$C:$C,"SEA")</f>
        <v>0</v>
      </c>
      <c r="E70" s="12">
        <f>SUMIFS(GameLog!AM:AM,GameLog!$D:$D,'SEA F'!$A70,GameLog!$E:$E,INDEX(Positions!$A$1:$B$9,MATCH('SEA F'!$B70,Positions!$A$1:$A$9,0),2),GameLog!$C:$C,"SEA")</f>
        <v>0</v>
      </c>
      <c r="F70">
        <f>SUMIFS(GameLog!AN:AN,GameLog!$D:$D,'SEA F'!$A70,GameLog!$E:$E,INDEX(Positions!$A$1:$B$9,MATCH('SEA F'!$B70,Positions!$A$1:$A$9,0),2),GameLog!$C:$C,"SEA")</f>
        <v>0</v>
      </c>
      <c r="G70">
        <f>SUMIFS(GameLog!AO:AO,GameLog!$D:$D,'SEA F'!$A70,GameLog!$E:$E,INDEX(Positions!$A$1:$B$9,MATCH('SEA F'!$B70,Positions!$A$1:$A$9,0),2),GameLog!$C:$C,"SEA")</f>
        <v>0</v>
      </c>
      <c r="H70">
        <f>SUMIFS(GameLog!AP:AP,GameLog!$D:$D,'SEA F'!$A70,GameLog!$E:$E,INDEX(Positions!$A$1:$B$9,MATCH('SEA F'!$B70,Positions!$A$1:$A$9,0),2),GameLog!$C:$C,"SEA")</f>
        <v>0</v>
      </c>
      <c r="I70">
        <f>SUMIFS(GameLog!AQ:AQ,GameLog!$D:$D,'SEA F'!$A70,GameLog!$E:$E,INDEX(Positions!$A$1:$B$9,MATCH('SEA F'!$B70,Positions!$A$1:$A$9,0),2),GameLog!$C:$C,"SEA")</f>
        <v>0</v>
      </c>
      <c r="J70">
        <f>SUMIFS(GameLog!AR:AR,GameLog!$D:$D,'SEA F'!$A70,GameLog!$E:$E,INDEX(Positions!$A$1:$B$9,MATCH('SEA F'!$B70,Positions!$A$1:$A$9,0),2),GameLog!$C:$C,"SEA")</f>
        <v>0</v>
      </c>
      <c r="K70">
        <f>SUMIFS(GameLog!AS:AS,GameLog!$D:$D,'SEA F'!$A70,GameLog!$E:$E,INDEX(Positions!$A$1:$B$9,MATCH('SEA F'!$B70,Positions!$A$1:$A$9,0),2),GameLog!$C:$C,"SEA")</f>
        <v>0</v>
      </c>
      <c r="L70">
        <f>SUMIFS(GameLog!AT:AT,GameLog!$D:$D,'SEA F'!$A70,GameLog!$E:$E,INDEX(Positions!$A$1:$B$9,MATCH('SEA F'!$B70,Positions!$A$1:$A$9,0),2),GameLog!$C:$C,"SEA")</f>
        <v>0</v>
      </c>
      <c r="M70">
        <f>SUMIFS(GameLog!AU:AU,GameLog!$D:$D,'SEA F'!$A70,GameLog!$E:$E,INDEX(Positions!$A$1:$B$9,MATCH('SEA F'!$B70,Positions!$A$1:$A$9,0),2),GameLog!$C:$C,"SEA")</f>
        <v>0</v>
      </c>
      <c r="N70">
        <f>SUMIFS(GameLog!AV:AV,GameLog!$D:$D,'SEA F'!$A70,GameLog!$E:$E,INDEX(Positions!$A$1:$B$9,MATCH('SEA F'!$B70,Positions!$A$1:$A$9,0),2),GameLog!$C:$C,"SEA")</f>
        <v>0</v>
      </c>
      <c r="O70" s="8">
        <f t="shared" si="2"/>
        <v>0</v>
      </c>
      <c r="W70" s="15"/>
      <c r="Y70" s="15"/>
    </row>
    <row r="71" spans="1:25">
      <c r="A71" t="s">
        <v>2824</v>
      </c>
      <c r="B71" t="s">
        <v>2435</v>
      </c>
      <c r="C71">
        <f>COUNTIFS(GameLog!D:D,'SEA F'!A71,GameLog!C:C,"SEA",GameLog!E:E,INDEX(Positions!$A$1:$B$9,MATCH('SEA F'!$B71,Positions!$A$1:$A$9,0),2))</f>
        <v>3</v>
      </c>
      <c r="D71">
        <f>SUMIFS(GameLog!F:F,GameLog!$D:$D,'SEA F'!A71,GameLog!$E:$E,INDEX(Positions!$A$1:$B$9,MATCH('SEA F'!$B71,Positions!$A$1:$A$9,0),2),GameLog!$C:$C,"SEA")</f>
        <v>2</v>
      </c>
      <c r="E71" s="12">
        <f>SUMIFS(GameLog!AM:AM,GameLog!$D:$D,'SEA F'!$A71,GameLog!$E:$E,INDEX(Positions!$A$1:$B$9,MATCH('SEA F'!$B71,Positions!$A$1:$A$9,0),2),GameLog!$C:$C,"SEA")</f>
        <v>18</v>
      </c>
      <c r="F71">
        <f>SUMIFS(GameLog!AN:AN,GameLog!$D:$D,'SEA F'!$A71,GameLog!$E:$E,INDEX(Positions!$A$1:$B$9,MATCH('SEA F'!$B71,Positions!$A$1:$A$9,0),2),GameLog!$C:$C,"SEA")</f>
        <v>2</v>
      </c>
      <c r="G71">
        <f>SUMIFS(GameLog!AO:AO,GameLog!$D:$D,'SEA F'!$A71,GameLog!$E:$E,INDEX(Positions!$A$1:$B$9,MATCH('SEA F'!$B71,Positions!$A$1:$A$9,0),2),GameLog!$C:$C,"SEA")</f>
        <v>0</v>
      </c>
      <c r="H71">
        <f>SUMIFS(GameLog!AP:AP,GameLog!$D:$D,'SEA F'!$A71,GameLog!$E:$E,INDEX(Positions!$A$1:$B$9,MATCH('SEA F'!$B71,Positions!$A$1:$A$9,0),2),GameLog!$C:$C,"SEA")</f>
        <v>0</v>
      </c>
      <c r="I71">
        <f>SUMIFS(GameLog!AQ:AQ,GameLog!$D:$D,'SEA F'!$A71,GameLog!$E:$E,INDEX(Positions!$A$1:$B$9,MATCH('SEA F'!$B71,Positions!$A$1:$A$9,0),2),GameLog!$C:$C,"SEA")</f>
        <v>0</v>
      </c>
      <c r="J71">
        <f>SUMIFS(GameLog!AR:AR,GameLog!$D:$D,'SEA F'!$A71,GameLog!$E:$E,INDEX(Positions!$A$1:$B$9,MATCH('SEA F'!$B71,Positions!$A$1:$A$9,0),2),GameLog!$C:$C,"SEA")</f>
        <v>0</v>
      </c>
      <c r="K71">
        <f>SUMIFS(GameLog!AS:AS,GameLog!$D:$D,'SEA F'!$A71,GameLog!$E:$E,INDEX(Positions!$A$1:$B$9,MATCH('SEA F'!$B71,Positions!$A$1:$A$9,0),2),GameLog!$C:$C,"SEA")</f>
        <v>0</v>
      </c>
      <c r="L71">
        <f>SUMIFS(GameLog!AT:AT,GameLog!$D:$D,'SEA F'!$A71,GameLog!$E:$E,INDEX(Positions!$A$1:$B$9,MATCH('SEA F'!$B71,Positions!$A$1:$A$9,0),2),GameLog!$C:$C,"SEA")</f>
        <v>0</v>
      </c>
      <c r="M71">
        <f>SUMIFS(GameLog!AU:AU,GameLog!$D:$D,'SEA F'!$A71,GameLog!$E:$E,INDEX(Positions!$A$1:$B$9,MATCH('SEA F'!$B71,Positions!$A$1:$A$9,0),2),GameLog!$C:$C,"SEA")</f>
        <v>0</v>
      </c>
      <c r="N71">
        <f>SUMIFS(GameLog!AV:AV,GameLog!$D:$D,'SEA F'!$A71,GameLog!$E:$E,INDEX(Positions!$A$1:$B$9,MATCH('SEA F'!$B71,Positions!$A$1:$A$9,0),2),GameLog!$C:$C,"SEA")</f>
        <v>0</v>
      </c>
      <c r="O71" s="8">
        <f t="shared" si="2"/>
        <v>1</v>
      </c>
      <c r="W71" s="15"/>
      <c r="Y71" s="15"/>
    </row>
    <row r="72" spans="1:25">
      <c r="A72" t="s">
        <v>2833</v>
      </c>
      <c r="B72" t="s">
        <v>2435</v>
      </c>
      <c r="C72">
        <f>COUNTIFS(GameLog!D:D,'SEA F'!A72,GameLog!C:C,"SEA",GameLog!E:E,INDEX(Positions!$A$1:$B$9,MATCH('SEA F'!$B72,Positions!$A$1:$A$9,0),2))</f>
        <v>0</v>
      </c>
      <c r="D72">
        <f>SUMIFS(GameLog!F:F,GameLog!$D:$D,'SEA F'!A72,GameLog!$E:$E,INDEX(Positions!$A$1:$B$9,MATCH('SEA F'!$B72,Positions!$A$1:$A$9,0),2),GameLog!$C:$C,"SEA")</f>
        <v>0</v>
      </c>
      <c r="E72" s="12">
        <f>SUMIFS(GameLog!AM:AM,GameLog!$D:$D,'SEA F'!$A72,GameLog!$E:$E,INDEX(Positions!$A$1:$B$9,MATCH('SEA F'!$B72,Positions!$A$1:$A$9,0),2),GameLog!$C:$C,"SEA")</f>
        <v>0</v>
      </c>
      <c r="F72">
        <f>SUMIFS(GameLog!AN:AN,GameLog!$D:$D,'SEA F'!$A72,GameLog!$E:$E,INDEX(Positions!$A$1:$B$9,MATCH('SEA F'!$B72,Positions!$A$1:$A$9,0),2),GameLog!$C:$C,"SEA")</f>
        <v>0</v>
      </c>
      <c r="G72">
        <f>SUMIFS(GameLog!AO:AO,GameLog!$D:$D,'SEA F'!$A72,GameLog!$E:$E,INDEX(Positions!$A$1:$B$9,MATCH('SEA F'!$B72,Positions!$A$1:$A$9,0),2),GameLog!$C:$C,"SEA")</f>
        <v>0</v>
      </c>
      <c r="H72">
        <f>SUMIFS(GameLog!AP:AP,GameLog!$D:$D,'SEA F'!$A72,GameLog!$E:$E,INDEX(Positions!$A$1:$B$9,MATCH('SEA F'!$B72,Positions!$A$1:$A$9,0),2),GameLog!$C:$C,"SEA")</f>
        <v>0</v>
      </c>
      <c r="I72">
        <f>SUMIFS(GameLog!AQ:AQ,GameLog!$D:$D,'SEA F'!$A72,GameLog!$E:$E,INDEX(Positions!$A$1:$B$9,MATCH('SEA F'!$B72,Positions!$A$1:$A$9,0),2),GameLog!$C:$C,"SEA")</f>
        <v>0</v>
      </c>
      <c r="J72">
        <f>SUMIFS(GameLog!AR:AR,GameLog!$D:$D,'SEA F'!$A72,GameLog!$E:$E,INDEX(Positions!$A$1:$B$9,MATCH('SEA F'!$B72,Positions!$A$1:$A$9,0),2),GameLog!$C:$C,"SEA")</f>
        <v>0</v>
      </c>
      <c r="K72">
        <f>SUMIFS(GameLog!AS:AS,GameLog!$D:$D,'SEA F'!$A72,GameLog!$E:$E,INDEX(Positions!$A$1:$B$9,MATCH('SEA F'!$B72,Positions!$A$1:$A$9,0),2),GameLog!$C:$C,"SEA")</f>
        <v>0</v>
      </c>
      <c r="L72">
        <f>SUMIFS(GameLog!AT:AT,GameLog!$D:$D,'SEA F'!$A72,GameLog!$E:$E,INDEX(Positions!$A$1:$B$9,MATCH('SEA F'!$B72,Positions!$A$1:$A$9,0),2),GameLog!$C:$C,"SEA")</f>
        <v>0</v>
      </c>
      <c r="M72">
        <f>SUMIFS(GameLog!AU:AU,GameLog!$D:$D,'SEA F'!$A72,GameLog!$E:$E,INDEX(Positions!$A$1:$B$9,MATCH('SEA F'!$B72,Positions!$A$1:$A$9,0),2),GameLog!$C:$C,"SEA")</f>
        <v>0</v>
      </c>
      <c r="N72">
        <f>SUMIFS(GameLog!AV:AV,GameLog!$D:$D,'SEA F'!$A72,GameLog!$E:$E,INDEX(Positions!$A$1:$B$9,MATCH('SEA F'!$B72,Positions!$A$1:$A$9,0),2),GameLog!$C:$C,"SEA")</f>
        <v>0</v>
      </c>
      <c r="O72" s="8">
        <f t="shared" si="2"/>
        <v>0</v>
      </c>
      <c r="W72" s="15"/>
      <c r="Y72" s="15"/>
    </row>
    <row r="73" spans="1:25">
      <c r="A73" t="s">
        <v>2835</v>
      </c>
      <c r="B73" t="s">
        <v>2435</v>
      </c>
      <c r="C73">
        <f>COUNTIFS(GameLog!D:D,'SEA F'!A73,GameLog!C:C,"SEA",GameLog!E:E,INDEX(Positions!$A$1:$B$9,MATCH('SEA F'!$B73,Positions!$A$1:$A$9,0),2))</f>
        <v>0</v>
      </c>
      <c r="D73">
        <f>SUMIFS(GameLog!F:F,GameLog!$D:$D,'SEA F'!A73,GameLog!$E:$E,INDEX(Positions!$A$1:$B$9,MATCH('SEA F'!$B73,Positions!$A$1:$A$9,0),2),GameLog!$C:$C,"SEA")</f>
        <v>0</v>
      </c>
      <c r="E73" s="12">
        <f>SUMIFS(GameLog!AM:AM,GameLog!$D:$D,'SEA F'!$A73,GameLog!$E:$E,INDEX(Positions!$A$1:$B$9,MATCH('SEA F'!$B73,Positions!$A$1:$A$9,0),2),GameLog!$C:$C,"SEA")</f>
        <v>0</v>
      </c>
      <c r="F73">
        <f>SUMIFS(GameLog!AN:AN,GameLog!$D:$D,'SEA F'!$A73,GameLog!$E:$E,INDEX(Positions!$A$1:$B$9,MATCH('SEA F'!$B73,Positions!$A$1:$A$9,0),2),GameLog!$C:$C,"SEA")</f>
        <v>0</v>
      </c>
      <c r="G73">
        <f>SUMIFS(GameLog!AO:AO,GameLog!$D:$D,'SEA F'!$A73,GameLog!$E:$E,INDEX(Positions!$A$1:$B$9,MATCH('SEA F'!$B73,Positions!$A$1:$A$9,0),2),GameLog!$C:$C,"SEA")</f>
        <v>0</v>
      </c>
      <c r="H73">
        <f>SUMIFS(GameLog!AP:AP,GameLog!$D:$D,'SEA F'!$A73,GameLog!$E:$E,INDEX(Positions!$A$1:$B$9,MATCH('SEA F'!$B73,Positions!$A$1:$A$9,0),2),GameLog!$C:$C,"SEA")</f>
        <v>0</v>
      </c>
      <c r="I73">
        <f>SUMIFS(GameLog!AQ:AQ,GameLog!$D:$D,'SEA F'!$A73,GameLog!$E:$E,INDEX(Positions!$A$1:$B$9,MATCH('SEA F'!$B73,Positions!$A$1:$A$9,0),2),GameLog!$C:$C,"SEA")</f>
        <v>0</v>
      </c>
      <c r="J73">
        <f>SUMIFS(GameLog!AR:AR,GameLog!$D:$D,'SEA F'!$A73,GameLog!$E:$E,INDEX(Positions!$A$1:$B$9,MATCH('SEA F'!$B73,Positions!$A$1:$A$9,0),2),GameLog!$C:$C,"SEA")</f>
        <v>0</v>
      </c>
      <c r="K73">
        <f>SUMIFS(GameLog!AS:AS,GameLog!$D:$D,'SEA F'!$A73,GameLog!$E:$E,INDEX(Positions!$A$1:$B$9,MATCH('SEA F'!$B73,Positions!$A$1:$A$9,0),2),GameLog!$C:$C,"SEA")</f>
        <v>0</v>
      </c>
      <c r="L73">
        <f>SUMIFS(GameLog!AT:AT,GameLog!$D:$D,'SEA F'!$A73,GameLog!$E:$E,INDEX(Positions!$A$1:$B$9,MATCH('SEA F'!$B73,Positions!$A$1:$A$9,0),2),GameLog!$C:$C,"SEA")</f>
        <v>0</v>
      </c>
      <c r="M73">
        <f>SUMIFS(GameLog!AU:AU,GameLog!$D:$D,'SEA F'!$A73,GameLog!$E:$E,INDEX(Positions!$A$1:$B$9,MATCH('SEA F'!$B73,Positions!$A$1:$A$9,0),2),GameLog!$C:$C,"SEA")</f>
        <v>0</v>
      </c>
      <c r="N73">
        <f>SUMIFS(GameLog!AV:AV,GameLog!$D:$D,'SEA F'!$A73,GameLog!$E:$E,INDEX(Positions!$A$1:$B$9,MATCH('SEA F'!$B73,Positions!$A$1:$A$9,0),2),GameLog!$C:$C,"SEA")</f>
        <v>0</v>
      </c>
      <c r="O73" s="8">
        <f t="shared" si="2"/>
        <v>0</v>
      </c>
      <c r="W73" s="15"/>
      <c r="Y73" s="15"/>
    </row>
    <row r="74" spans="1:25">
      <c r="A74" t="s">
        <v>2831</v>
      </c>
      <c r="B74" t="s">
        <v>2435</v>
      </c>
      <c r="C74">
        <f>COUNTIFS(GameLog!D:D,'SEA F'!A74,GameLog!C:C,"SEA",GameLog!E:E,INDEX(Positions!$A$1:$B$9,MATCH('SEA F'!$B74,Positions!$A$1:$A$9,0),2))</f>
        <v>0</v>
      </c>
      <c r="D74">
        <f>SUMIFS(GameLog!F:F,GameLog!$D:$D,'SEA F'!A74,GameLog!$E:$E,INDEX(Positions!$A$1:$B$9,MATCH('SEA F'!$B74,Positions!$A$1:$A$9,0),2),GameLog!$C:$C,"SEA")</f>
        <v>0</v>
      </c>
      <c r="E74" s="12">
        <f>SUMIFS(GameLog!AM:AM,GameLog!$D:$D,'SEA F'!$A74,GameLog!$E:$E,INDEX(Positions!$A$1:$B$9,MATCH('SEA F'!$B74,Positions!$A$1:$A$9,0),2),GameLog!$C:$C,"SEA")</f>
        <v>0</v>
      </c>
      <c r="F74">
        <f>SUMIFS(GameLog!AN:AN,GameLog!$D:$D,'SEA F'!$A74,GameLog!$E:$E,INDEX(Positions!$A$1:$B$9,MATCH('SEA F'!$B74,Positions!$A$1:$A$9,0),2),GameLog!$C:$C,"SEA")</f>
        <v>0</v>
      </c>
      <c r="G74">
        <f>SUMIFS(GameLog!AO:AO,GameLog!$D:$D,'SEA F'!$A74,GameLog!$E:$E,INDEX(Positions!$A$1:$B$9,MATCH('SEA F'!$B74,Positions!$A$1:$A$9,0),2),GameLog!$C:$C,"SEA")</f>
        <v>0</v>
      </c>
      <c r="H74">
        <f>SUMIFS(GameLog!AP:AP,GameLog!$D:$D,'SEA F'!$A74,GameLog!$E:$E,INDEX(Positions!$A$1:$B$9,MATCH('SEA F'!$B74,Positions!$A$1:$A$9,0),2),GameLog!$C:$C,"SEA")</f>
        <v>0</v>
      </c>
      <c r="I74">
        <f>SUMIFS(GameLog!AQ:AQ,GameLog!$D:$D,'SEA F'!$A74,GameLog!$E:$E,INDEX(Positions!$A$1:$B$9,MATCH('SEA F'!$B74,Positions!$A$1:$A$9,0),2),GameLog!$C:$C,"SEA")</f>
        <v>0</v>
      </c>
      <c r="J74">
        <f>SUMIFS(GameLog!AR:AR,GameLog!$D:$D,'SEA F'!$A74,GameLog!$E:$E,INDEX(Positions!$A$1:$B$9,MATCH('SEA F'!$B74,Positions!$A$1:$A$9,0),2),GameLog!$C:$C,"SEA")</f>
        <v>0</v>
      </c>
      <c r="K74">
        <f>SUMIFS(GameLog!AS:AS,GameLog!$D:$D,'SEA F'!$A74,GameLog!$E:$E,INDEX(Positions!$A$1:$B$9,MATCH('SEA F'!$B74,Positions!$A$1:$A$9,0),2),GameLog!$C:$C,"SEA")</f>
        <v>0</v>
      </c>
      <c r="L74">
        <f>SUMIFS(GameLog!AT:AT,GameLog!$D:$D,'SEA F'!$A74,GameLog!$E:$E,INDEX(Positions!$A$1:$B$9,MATCH('SEA F'!$B74,Positions!$A$1:$A$9,0),2),GameLog!$C:$C,"SEA")</f>
        <v>0</v>
      </c>
      <c r="M74">
        <f>SUMIFS(GameLog!AU:AU,GameLog!$D:$D,'SEA F'!$A74,GameLog!$E:$E,INDEX(Positions!$A$1:$B$9,MATCH('SEA F'!$B74,Positions!$A$1:$A$9,0),2),GameLog!$C:$C,"SEA")</f>
        <v>0</v>
      </c>
      <c r="N74">
        <f>SUMIFS(GameLog!AV:AV,GameLog!$D:$D,'SEA F'!$A74,GameLog!$E:$E,INDEX(Positions!$A$1:$B$9,MATCH('SEA F'!$B74,Positions!$A$1:$A$9,0),2),GameLog!$C:$C,"SEA")</f>
        <v>0</v>
      </c>
      <c r="O74" s="8">
        <f t="shared" ref="O74:O87" si="3">IFERROR((F74+G74)/(F74+G74+H74),0)</f>
        <v>0</v>
      </c>
      <c r="Y74" s="15"/>
    </row>
    <row r="75" spans="1:25">
      <c r="A75" t="s">
        <v>2828</v>
      </c>
      <c r="B75" t="s">
        <v>2436</v>
      </c>
      <c r="C75">
        <f>COUNTIFS(GameLog!D:D,'SEA F'!A75,GameLog!C:C,"SEA",GameLog!E:E,INDEX(Positions!$A$1:$B$9,MATCH('SEA F'!$B75,Positions!$A$1:$A$9,0),2))</f>
        <v>0</v>
      </c>
      <c r="D75">
        <f>SUMIFS(GameLog!F:F,GameLog!$D:$D,'SEA F'!A75,GameLog!$E:$E,INDEX(Positions!$A$1:$B$9,MATCH('SEA F'!$B75,Positions!$A$1:$A$9,0),2),GameLog!$C:$C,"SEA")</f>
        <v>0</v>
      </c>
      <c r="E75" s="12">
        <f>SUMIFS(GameLog!AM:AM,GameLog!$D:$D,'SEA F'!$A75,GameLog!$E:$E,INDEX(Positions!$A$1:$B$9,MATCH('SEA F'!$B75,Positions!$A$1:$A$9,0),2),GameLog!$C:$C,"SEA")</f>
        <v>0</v>
      </c>
      <c r="F75">
        <f>SUMIFS(GameLog!AN:AN,GameLog!$D:$D,'SEA F'!$A75,GameLog!$E:$E,INDEX(Positions!$A$1:$B$9,MATCH('SEA F'!$B75,Positions!$A$1:$A$9,0),2),GameLog!$C:$C,"SEA")</f>
        <v>0</v>
      </c>
      <c r="G75">
        <f>SUMIFS(GameLog!AO:AO,GameLog!$D:$D,'SEA F'!$A75,GameLog!$E:$E,INDEX(Positions!$A$1:$B$9,MATCH('SEA F'!$B75,Positions!$A$1:$A$9,0),2),GameLog!$C:$C,"SEA")</f>
        <v>0</v>
      </c>
      <c r="H75">
        <f>SUMIFS(GameLog!AP:AP,GameLog!$D:$D,'SEA F'!$A75,GameLog!$E:$E,INDEX(Positions!$A$1:$B$9,MATCH('SEA F'!$B75,Positions!$A$1:$A$9,0),2),GameLog!$C:$C,"SEA")</f>
        <v>0</v>
      </c>
      <c r="I75">
        <f>SUMIFS(GameLog!AQ:AQ,GameLog!$D:$D,'SEA F'!$A75,GameLog!$E:$E,INDEX(Positions!$A$1:$B$9,MATCH('SEA F'!$B75,Positions!$A$1:$A$9,0),2),GameLog!$C:$C,"SEA")</f>
        <v>0</v>
      </c>
      <c r="J75">
        <f>SUMIFS(GameLog!AR:AR,GameLog!$D:$D,'SEA F'!$A75,GameLog!$E:$E,INDEX(Positions!$A$1:$B$9,MATCH('SEA F'!$B75,Positions!$A$1:$A$9,0),2),GameLog!$C:$C,"SEA")</f>
        <v>0</v>
      </c>
      <c r="K75">
        <f>SUMIFS(GameLog!AS:AS,GameLog!$D:$D,'SEA F'!$A75,GameLog!$E:$E,INDEX(Positions!$A$1:$B$9,MATCH('SEA F'!$B75,Positions!$A$1:$A$9,0),2),GameLog!$C:$C,"SEA")</f>
        <v>0</v>
      </c>
      <c r="L75">
        <f>SUMIFS(GameLog!AT:AT,GameLog!$D:$D,'SEA F'!$A75,GameLog!$E:$E,INDEX(Positions!$A$1:$B$9,MATCH('SEA F'!$B75,Positions!$A$1:$A$9,0),2),GameLog!$C:$C,"SEA")</f>
        <v>0</v>
      </c>
      <c r="M75">
        <f>SUMIFS(GameLog!AU:AU,GameLog!$D:$D,'SEA F'!$A75,GameLog!$E:$E,INDEX(Positions!$A$1:$B$9,MATCH('SEA F'!$B75,Positions!$A$1:$A$9,0),2),GameLog!$C:$C,"SEA")</f>
        <v>0</v>
      </c>
      <c r="N75">
        <f>SUMIFS(GameLog!AV:AV,GameLog!$D:$D,'SEA F'!$A75,GameLog!$E:$E,INDEX(Positions!$A$1:$B$9,MATCH('SEA F'!$B75,Positions!$A$1:$A$9,0),2),GameLog!$C:$C,"SEA")</f>
        <v>0</v>
      </c>
      <c r="O75" s="8">
        <f t="shared" si="3"/>
        <v>0</v>
      </c>
      <c r="Y75" s="15"/>
    </row>
    <row r="76" spans="1:25">
      <c r="A76" t="s">
        <v>2821</v>
      </c>
      <c r="B76" t="s">
        <v>2436</v>
      </c>
      <c r="C76">
        <f>COUNTIFS(GameLog!D:D,'SEA F'!A76,GameLog!C:C,"SEA",GameLog!E:E,INDEX(Positions!$A$1:$B$9,MATCH('SEA F'!$B76,Positions!$A$1:$A$9,0),2))</f>
        <v>3</v>
      </c>
      <c r="D76">
        <f>SUMIFS(GameLog!F:F,GameLog!$D:$D,'SEA F'!A76,GameLog!$E:$E,INDEX(Positions!$A$1:$B$9,MATCH('SEA F'!$B76,Positions!$A$1:$A$9,0),2),GameLog!$C:$C,"SEA")</f>
        <v>3</v>
      </c>
      <c r="E76" s="12">
        <f>SUMIFS(GameLog!AM:AM,GameLog!$D:$D,'SEA F'!$A76,GameLog!$E:$E,INDEX(Positions!$A$1:$B$9,MATCH('SEA F'!$B76,Positions!$A$1:$A$9,0),2),GameLog!$C:$C,"SEA")</f>
        <v>25</v>
      </c>
      <c r="F76">
        <f>SUMIFS(GameLog!AN:AN,GameLog!$D:$D,'SEA F'!$A76,GameLog!$E:$E,INDEX(Positions!$A$1:$B$9,MATCH('SEA F'!$B76,Positions!$A$1:$A$9,0),2),GameLog!$C:$C,"SEA")</f>
        <v>10</v>
      </c>
      <c r="G76">
        <f>SUMIFS(GameLog!AO:AO,GameLog!$D:$D,'SEA F'!$A76,GameLog!$E:$E,INDEX(Positions!$A$1:$B$9,MATCH('SEA F'!$B76,Positions!$A$1:$A$9,0),2),GameLog!$C:$C,"SEA")</f>
        <v>0</v>
      </c>
      <c r="H76">
        <f>SUMIFS(GameLog!AP:AP,GameLog!$D:$D,'SEA F'!$A76,GameLog!$E:$E,INDEX(Positions!$A$1:$B$9,MATCH('SEA F'!$B76,Positions!$A$1:$A$9,0),2),GameLog!$C:$C,"SEA")</f>
        <v>0</v>
      </c>
      <c r="I76">
        <f>SUMIFS(GameLog!AQ:AQ,GameLog!$D:$D,'SEA F'!$A76,GameLog!$E:$E,INDEX(Positions!$A$1:$B$9,MATCH('SEA F'!$B76,Positions!$A$1:$A$9,0),2),GameLog!$C:$C,"SEA")</f>
        <v>0</v>
      </c>
      <c r="J76">
        <f>SUMIFS(GameLog!AR:AR,GameLog!$D:$D,'SEA F'!$A76,GameLog!$E:$E,INDEX(Positions!$A$1:$B$9,MATCH('SEA F'!$B76,Positions!$A$1:$A$9,0),2),GameLog!$C:$C,"SEA")</f>
        <v>0</v>
      </c>
      <c r="K76">
        <f>SUMIFS(GameLog!AS:AS,GameLog!$D:$D,'SEA F'!$A76,GameLog!$E:$E,INDEX(Positions!$A$1:$B$9,MATCH('SEA F'!$B76,Positions!$A$1:$A$9,0),2),GameLog!$C:$C,"SEA")</f>
        <v>0</v>
      </c>
      <c r="L76">
        <f>SUMIFS(GameLog!AT:AT,GameLog!$D:$D,'SEA F'!$A76,GameLog!$E:$E,INDEX(Positions!$A$1:$B$9,MATCH('SEA F'!$B76,Positions!$A$1:$A$9,0),2),GameLog!$C:$C,"SEA")</f>
        <v>0</v>
      </c>
      <c r="M76">
        <f>SUMIFS(GameLog!AU:AU,GameLog!$D:$D,'SEA F'!$A76,GameLog!$E:$E,INDEX(Positions!$A$1:$B$9,MATCH('SEA F'!$B76,Positions!$A$1:$A$9,0),2),GameLog!$C:$C,"SEA")</f>
        <v>0</v>
      </c>
      <c r="N76">
        <f>SUMIFS(GameLog!AV:AV,GameLog!$D:$D,'SEA F'!$A76,GameLog!$E:$E,INDEX(Positions!$A$1:$B$9,MATCH('SEA F'!$B76,Positions!$A$1:$A$9,0),2),GameLog!$C:$C,"SEA")</f>
        <v>0</v>
      </c>
      <c r="O76" s="8">
        <f t="shared" si="3"/>
        <v>1</v>
      </c>
      <c r="Y76" s="15"/>
    </row>
    <row r="77" spans="1:25">
      <c r="A77" t="s">
        <v>2820</v>
      </c>
      <c r="B77" t="s">
        <v>2436</v>
      </c>
      <c r="C77">
        <f>COUNTIFS(GameLog!D:D,'SEA F'!A77,GameLog!C:C,"SEA",GameLog!E:E,INDEX(Positions!$A$1:$B$9,MATCH('SEA F'!$B77,Positions!$A$1:$A$9,0),2))</f>
        <v>0</v>
      </c>
      <c r="D77">
        <f>SUMIFS(GameLog!F:F,GameLog!$D:$D,'SEA F'!A77,GameLog!$E:$E,INDEX(Positions!$A$1:$B$9,MATCH('SEA F'!$B77,Positions!$A$1:$A$9,0),2),GameLog!$C:$C,"SEA")</f>
        <v>0</v>
      </c>
      <c r="E77" s="12">
        <f>SUMIFS(GameLog!AM:AM,GameLog!$D:$D,'SEA F'!$A77,GameLog!$E:$E,INDEX(Positions!$A$1:$B$9,MATCH('SEA F'!$B77,Positions!$A$1:$A$9,0),2),GameLog!$C:$C,"SEA")</f>
        <v>0</v>
      </c>
      <c r="F77">
        <f>SUMIFS(GameLog!AN:AN,GameLog!$D:$D,'SEA F'!$A77,GameLog!$E:$E,INDEX(Positions!$A$1:$B$9,MATCH('SEA F'!$B77,Positions!$A$1:$A$9,0),2),GameLog!$C:$C,"SEA")</f>
        <v>0</v>
      </c>
      <c r="G77">
        <f>SUMIFS(GameLog!AO:AO,GameLog!$D:$D,'SEA F'!$A77,GameLog!$E:$E,INDEX(Positions!$A$1:$B$9,MATCH('SEA F'!$B77,Positions!$A$1:$A$9,0),2),GameLog!$C:$C,"SEA")</f>
        <v>0</v>
      </c>
      <c r="H77">
        <f>SUMIFS(GameLog!AP:AP,GameLog!$D:$D,'SEA F'!$A77,GameLog!$E:$E,INDEX(Positions!$A$1:$B$9,MATCH('SEA F'!$B77,Positions!$A$1:$A$9,0),2),GameLog!$C:$C,"SEA")</f>
        <v>0</v>
      </c>
      <c r="I77">
        <f>SUMIFS(GameLog!AQ:AQ,GameLog!$D:$D,'SEA F'!$A77,GameLog!$E:$E,INDEX(Positions!$A$1:$B$9,MATCH('SEA F'!$B77,Positions!$A$1:$A$9,0),2),GameLog!$C:$C,"SEA")</f>
        <v>0</v>
      </c>
      <c r="J77">
        <f>SUMIFS(GameLog!AR:AR,GameLog!$D:$D,'SEA F'!$A77,GameLog!$E:$E,INDEX(Positions!$A$1:$B$9,MATCH('SEA F'!$B77,Positions!$A$1:$A$9,0),2),GameLog!$C:$C,"SEA")</f>
        <v>0</v>
      </c>
      <c r="K77">
        <f>SUMIFS(GameLog!AS:AS,GameLog!$D:$D,'SEA F'!$A77,GameLog!$E:$E,INDEX(Positions!$A$1:$B$9,MATCH('SEA F'!$B77,Positions!$A$1:$A$9,0),2),GameLog!$C:$C,"SEA")</f>
        <v>0</v>
      </c>
      <c r="L77">
        <f>SUMIFS(GameLog!AT:AT,GameLog!$D:$D,'SEA F'!$A77,GameLog!$E:$E,INDEX(Positions!$A$1:$B$9,MATCH('SEA F'!$B77,Positions!$A$1:$A$9,0),2),GameLog!$C:$C,"SEA")</f>
        <v>0</v>
      </c>
      <c r="M77">
        <f>SUMIFS(GameLog!AU:AU,GameLog!$D:$D,'SEA F'!$A77,GameLog!$E:$E,INDEX(Positions!$A$1:$B$9,MATCH('SEA F'!$B77,Positions!$A$1:$A$9,0),2),GameLog!$C:$C,"SEA")</f>
        <v>0</v>
      </c>
      <c r="N77">
        <f>SUMIFS(GameLog!AV:AV,GameLog!$D:$D,'SEA F'!$A77,GameLog!$E:$E,INDEX(Positions!$A$1:$B$9,MATCH('SEA F'!$B77,Positions!$A$1:$A$9,0),2),GameLog!$C:$C,"SEA")</f>
        <v>0</v>
      </c>
      <c r="O77" s="8">
        <f t="shared" si="3"/>
        <v>0</v>
      </c>
      <c r="Y77" s="15"/>
    </row>
    <row r="78" spans="1:25">
      <c r="A78" t="s">
        <v>2824</v>
      </c>
      <c r="B78" t="s">
        <v>2436</v>
      </c>
      <c r="C78">
        <f>COUNTIFS(GameLog!D:D,'SEA F'!A78,GameLog!C:C,"SEA",GameLog!E:E,INDEX(Positions!$A$1:$B$9,MATCH('SEA F'!$B78,Positions!$A$1:$A$9,0),2))</f>
        <v>0</v>
      </c>
      <c r="D78">
        <f>SUMIFS(GameLog!F:F,GameLog!$D:$D,'SEA F'!A78,GameLog!$E:$E,INDEX(Positions!$A$1:$B$9,MATCH('SEA F'!$B78,Positions!$A$1:$A$9,0),2),GameLog!$C:$C,"SEA")</f>
        <v>0</v>
      </c>
      <c r="E78" s="12">
        <f>SUMIFS(GameLog!AM:AM,GameLog!$D:$D,'SEA F'!$A78,GameLog!$E:$E,INDEX(Positions!$A$1:$B$9,MATCH('SEA F'!$B78,Positions!$A$1:$A$9,0),2),GameLog!$C:$C,"SEA")</f>
        <v>0</v>
      </c>
      <c r="F78">
        <f>SUMIFS(GameLog!AN:AN,GameLog!$D:$D,'SEA F'!$A78,GameLog!$E:$E,INDEX(Positions!$A$1:$B$9,MATCH('SEA F'!$B78,Positions!$A$1:$A$9,0),2),GameLog!$C:$C,"SEA")</f>
        <v>0</v>
      </c>
      <c r="G78">
        <f>SUMIFS(GameLog!AO:AO,GameLog!$D:$D,'SEA F'!$A78,GameLog!$E:$E,INDEX(Positions!$A$1:$B$9,MATCH('SEA F'!$B78,Positions!$A$1:$A$9,0),2),GameLog!$C:$C,"SEA")</f>
        <v>0</v>
      </c>
      <c r="H78">
        <f>SUMIFS(GameLog!AP:AP,GameLog!$D:$D,'SEA F'!$A78,GameLog!$E:$E,INDEX(Positions!$A$1:$B$9,MATCH('SEA F'!$B78,Positions!$A$1:$A$9,0),2),GameLog!$C:$C,"SEA")</f>
        <v>0</v>
      </c>
      <c r="I78">
        <f>SUMIFS(GameLog!AQ:AQ,GameLog!$D:$D,'SEA F'!$A78,GameLog!$E:$E,INDEX(Positions!$A$1:$B$9,MATCH('SEA F'!$B78,Positions!$A$1:$A$9,0),2),GameLog!$C:$C,"SEA")</f>
        <v>0</v>
      </c>
      <c r="J78">
        <f>SUMIFS(GameLog!AR:AR,GameLog!$D:$D,'SEA F'!$A78,GameLog!$E:$E,INDEX(Positions!$A$1:$B$9,MATCH('SEA F'!$B78,Positions!$A$1:$A$9,0),2),GameLog!$C:$C,"SEA")</f>
        <v>0</v>
      </c>
      <c r="K78">
        <f>SUMIFS(GameLog!AS:AS,GameLog!$D:$D,'SEA F'!$A78,GameLog!$E:$E,INDEX(Positions!$A$1:$B$9,MATCH('SEA F'!$B78,Positions!$A$1:$A$9,0),2),GameLog!$C:$C,"SEA")</f>
        <v>0</v>
      </c>
      <c r="L78">
        <f>SUMIFS(GameLog!AT:AT,GameLog!$D:$D,'SEA F'!$A78,GameLog!$E:$E,INDEX(Positions!$A$1:$B$9,MATCH('SEA F'!$B78,Positions!$A$1:$A$9,0),2),GameLog!$C:$C,"SEA")</f>
        <v>0</v>
      </c>
      <c r="M78">
        <f>SUMIFS(GameLog!AU:AU,GameLog!$D:$D,'SEA F'!$A78,GameLog!$E:$E,INDEX(Positions!$A$1:$B$9,MATCH('SEA F'!$B78,Positions!$A$1:$A$9,0),2),GameLog!$C:$C,"SEA")</f>
        <v>0</v>
      </c>
      <c r="N78">
        <f>SUMIFS(GameLog!AV:AV,GameLog!$D:$D,'SEA F'!$A78,GameLog!$E:$E,INDEX(Positions!$A$1:$B$9,MATCH('SEA F'!$B78,Positions!$A$1:$A$9,0),2),GameLog!$C:$C,"SEA")</f>
        <v>0</v>
      </c>
      <c r="O78" s="8">
        <f t="shared" si="3"/>
        <v>0</v>
      </c>
      <c r="Y78" s="15"/>
    </row>
    <row r="79" spans="1:25">
      <c r="A79" t="s">
        <v>2833</v>
      </c>
      <c r="B79" t="s">
        <v>2436</v>
      </c>
      <c r="C79">
        <f>COUNTIFS(GameLog!D:D,'SEA F'!A79,GameLog!C:C,"SEA",GameLog!E:E,INDEX(Positions!$A$1:$B$9,MATCH('SEA F'!$B79,Positions!$A$1:$A$9,0),2))</f>
        <v>1</v>
      </c>
      <c r="D79">
        <f>SUMIFS(GameLog!F:F,GameLog!$D:$D,'SEA F'!A79,GameLog!$E:$E,INDEX(Positions!$A$1:$B$9,MATCH('SEA F'!$B79,Positions!$A$1:$A$9,0),2),GameLog!$C:$C,"SEA")</f>
        <v>0</v>
      </c>
      <c r="E79" s="12">
        <f>SUMIFS(GameLog!AM:AM,GameLog!$D:$D,'SEA F'!$A79,GameLog!$E:$E,INDEX(Positions!$A$1:$B$9,MATCH('SEA F'!$B79,Positions!$A$1:$A$9,0),2),GameLog!$C:$C,"SEA")</f>
        <v>2</v>
      </c>
      <c r="F79">
        <f>SUMIFS(GameLog!AN:AN,GameLog!$D:$D,'SEA F'!$A79,GameLog!$E:$E,INDEX(Positions!$A$1:$B$9,MATCH('SEA F'!$B79,Positions!$A$1:$A$9,0),2),GameLog!$C:$C,"SEA")</f>
        <v>1</v>
      </c>
      <c r="G79">
        <f>SUMIFS(GameLog!AO:AO,GameLog!$D:$D,'SEA F'!$A79,GameLog!$E:$E,INDEX(Positions!$A$1:$B$9,MATCH('SEA F'!$B79,Positions!$A$1:$A$9,0),2),GameLog!$C:$C,"SEA")</f>
        <v>0</v>
      </c>
      <c r="H79">
        <f>SUMIFS(GameLog!AP:AP,GameLog!$D:$D,'SEA F'!$A79,GameLog!$E:$E,INDEX(Positions!$A$1:$B$9,MATCH('SEA F'!$B79,Positions!$A$1:$A$9,0),2),GameLog!$C:$C,"SEA")</f>
        <v>0</v>
      </c>
      <c r="I79">
        <f>SUMIFS(GameLog!AQ:AQ,GameLog!$D:$D,'SEA F'!$A79,GameLog!$E:$E,INDEX(Positions!$A$1:$B$9,MATCH('SEA F'!$B79,Positions!$A$1:$A$9,0),2),GameLog!$C:$C,"SEA")</f>
        <v>0</v>
      </c>
      <c r="J79">
        <f>SUMIFS(GameLog!AR:AR,GameLog!$D:$D,'SEA F'!$A79,GameLog!$E:$E,INDEX(Positions!$A$1:$B$9,MATCH('SEA F'!$B79,Positions!$A$1:$A$9,0),2),GameLog!$C:$C,"SEA")</f>
        <v>0</v>
      </c>
      <c r="K79">
        <f>SUMIFS(GameLog!AS:AS,GameLog!$D:$D,'SEA F'!$A79,GameLog!$E:$E,INDEX(Positions!$A$1:$B$9,MATCH('SEA F'!$B79,Positions!$A$1:$A$9,0),2),GameLog!$C:$C,"SEA")</f>
        <v>0</v>
      </c>
      <c r="L79">
        <f>SUMIFS(GameLog!AT:AT,GameLog!$D:$D,'SEA F'!$A79,GameLog!$E:$E,INDEX(Positions!$A$1:$B$9,MATCH('SEA F'!$B79,Positions!$A$1:$A$9,0),2),GameLog!$C:$C,"SEA")</f>
        <v>0</v>
      </c>
      <c r="M79">
        <f>SUMIFS(GameLog!AU:AU,GameLog!$D:$D,'SEA F'!$A79,GameLog!$E:$E,INDEX(Positions!$A$1:$B$9,MATCH('SEA F'!$B79,Positions!$A$1:$A$9,0),2),GameLog!$C:$C,"SEA")</f>
        <v>0</v>
      </c>
      <c r="N79">
        <f>SUMIFS(GameLog!AV:AV,GameLog!$D:$D,'SEA F'!$A79,GameLog!$E:$E,INDEX(Positions!$A$1:$B$9,MATCH('SEA F'!$B79,Positions!$A$1:$A$9,0),2),GameLog!$C:$C,"SEA")</f>
        <v>0</v>
      </c>
      <c r="O79" s="8">
        <f t="shared" si="3"/>
        <v>1</v>
      </c>
      <c r="Y79" s="15"/>
    </row>
    <row r="80" spans="1:25">
      <c r="A80" t="s">
        <v>2822</v>
      </c>
      <c r="B80" t="s">
        <v>2437</v>
      </c>
      <c r="C80">
        <f>COUNTIFS(GameLog!D:D,'SEA F'!A80,GameLog!C:C,"SEA",GameLog!E:E,INDEX(Positions!$A$1:$B$9,MATCH('SEA F'!$B80,Positions!$A$1:$A$9,0),2))</f>
        <v>3</v>
      </c>
      <c r="D80">
        <f>SUMIFS(GameLog!F:F,GameLog!$D:$D,'SEA F'!A80,GameLog!$E:$E,INDEX(Positions!$A$1:$B$9,MATCH('SEA F'!$B80,Positions!$A$1:$A$9,0),2),GameLog!$C:$C,"SEA")</f>
        <v>3</v>
      </c>
      <c r="E80" s="12">
        <f>SUMIFS(GameLog!AM:AM,GameLog!$D:$D,'SEA F'!$A80,GameLog!$E:$E,INDEX(Positions!$A$1:$B$9,MATCH('SEA F'!$B80,Positions!$A$1:$A$9,0),2),GameLog!$C:$C,"SEA")</f>
        <v>25</v>
      </c>
      <c r="F80">
        <f>SUMIFS(GameLog!AN:AN,GameLog!$D:$D,'SEA F'!$A80,GameLog!$E:$E,INDEX(Positions!$A$1:$B$9,MATCH('SEA F'!$B80,Positions!$A$1:$A$9,0),2),GameLog!$C:$C,"SEA")</f>
        <v>10</v>
      </c>
      <c r="G80">
        <f>SUMIFS(GameLog!AO:AO,GameLog!$D:$D,'SEA F'!$A80,GameLog!$E:$E,INDEX(Positions!$A$1:$B$9,MATCH('SEA F'!$B80,Positions!$A$1:$A$9,0),2),GameLog!$C:$C,"SEA")</f>
        <v>0</v>
      </c>
      <c r="H80">
        <f>SUMIFS(GameLog!AP:AP,GameLog!$D:$D,'SEA F'!$A80,GameLog!$E:$E,INDEX(Positions!$A$1:$B$9,MATCH('SEA F'!$B80,Positions!$A$1:$A$9,0),2),GameLog!$C:$C,"SEA")</f>
        <v>0</v>
      </c>
      <c r="I80">
        <f>SUMIFS(GameLog!AQ:AQ,GameLog!$D:$D,'SEA F'!$A80,GameLog!$E:$E,INDEX(Positions!$A$1:$B$9,MATCH('SEA F'!$B80,Positions!$A$1:$A$9,0),2),GameLog!$C:$C,"SEA")</f>
        <v>0</v>
      </c>
      <c r="J80">
        <f>SUMIFS(GameLog!AR:AR,GameLog!$D:$D,'SEA F'!$A80,GameLog!$E:$E,INDEX(Positions!$A$1:$B$9,MATCH('SEA F'!$B80,Positions!$A$1:$A$9,0),2),GameLog!$C:$C,"SEA")</f>
        <v>0</v>
      </c>
      <c r="K80">
        <f>SUMIFS(GameLog!AS:AS,GameLog!$D:$D,'SEA F'!$A80,GameLog!$E:$E,INDEX(Positions!$A$1:$B$9,MATCH('SEA F'!$B80,Positions!$A$1:$A$9,0),2),GameLog!$C:$C,"SEA")</f>
        <v>0</v>
      </c>
      <c r="L80">
        <f>SUMIFS(GameLog!AT:AT,GameLog!$D:$D,'SEA F'!$A80,GameLog!$E:$E,INDEX(Positions!$A$1:$B$9,MATCH('SEA F'!$B80,Positions!$A$1:$A$9,0),2),GameLog!$C:$C,"SEA")</f>
        <v>0</v>
      </c>
      <c r="M80">
        <f>SUMIFS(GameLog!AU:AU,GameLog!$D:$D,'SEA F'!$A80,GameLog!$E:$E,INDEX(Positions!$A$1:$B$9,MATCH('SEA F'!$B80,Positions!$A$1:$A$9,0),2),GameLog!$C:$C,"SEA")</f>
        <v>0</v>
      </c>
      <c r="N80">
        <f>SUMIFS(GameLog!AV:AV,GameLog!$D:$D,'SEA F'!$A80,GameLog!$E:$E,INDEX(Positions!$A$1:$B$9,MATCH('SEA F'!$B80,Positions!$A$1:$A$9,0),2),GameLog!$C:$C,"SEA")</f>
        <v>0</v>
      </c>
      <c r="O80" s="8">
        <f t="shared" si="3"/>
        <v>1</v>
      </c>
      <c r="Y80" s="15"/>
    </row>
    <row r="81" spans="1:25">
      <c r="A81" t="s">
        <v>2828</v>
      </c>
      <c r="B81" t="s">
        <v>2437</v>
      </c>
      <c r="C81">
        <f>COUNTIFS(GameLog!D:D,'SEA F'!A81,GameLog!C:C,"SEA",GameLog!E:E,INDEX(Positions!$A$1:$B$9,MATCH('SEA F'!$B81,Positions!$A$1:$A$9,0),2))</f>
        <v>0</v>
      </c>
      <c r="D81">
        <f>SUMIFS(GameLog!F:F,GameLog!$D:$D,'SEA F'!A81,GameLog!$E:$E,INDEX(Positions!$A$1:$B$9,MATCH('SEA F'!$B81,Positions!$A$1:$A$9,0),2),GameLog!$C:$C,"SEA")</f>
        <v>0</v>
      </c>
      <c r="E81" s="12">
        <f>SUMIFS(GameLog!AM:AM,GameLog!$D:$D,'SEA F'!$A81,GameLog!$E:$E,INDEX(Positions!$A$1:$B$9,MATCH('SEA F'!$B81,Positions!$A$1:$A$9,0),2),GameLog!$C:$C,"SEA")</f>
        <v>0</v>
      </c>
      <c r="F81">
        <f>SUMIFS(GameLog!AN:AN,GameLog!$D:$D,'SEA F'!$A81,GameLog!$E:$E,INDEX(Positions!$A$1:$B$9,MATCH('SEA F'!$B81,Positions!$A$1:$A$9,0),2),GameLog!$C:$C,"SEA")</f>
        <v>0</v>
      </c>
      <c r="G81">
        <f>SUMIFS(GameLog!AO:AO,GameLog!$D:$D,'SEA F'!$A81,GameLog!$E:$E,INDEX(Positions!$A$1:$B$9,MATCH('SEA F'!$B81,Positions!$A$1:$A$9,0),2),GameLog!$C:$C,"SEA")</f>
        <v>0</v>
      </c>
      <c r="H81">
        <f>SUMIFS(GameLog!AP:AP,GameLog!$D:$D,'SEA F'!$A81,GameLog!$E:$E,INDEX(Positions!$A$1:$B$9,MATCH('SEA F'!$B81,Positions!$A$1:$A$9,0),2),GameLog!$C:$C,"SEA")</f>
        <v>0</v>
      </c>
      <c r="I81">
        <f>SUMIFS(GameLog!AQ:AQ,GameLog!$D:$D,'SEA F'!$A81,GameLog!$E:$E,INDEX(Positions!$A$1:$B$9,MATCH('SEA F'!$B81,Positions!$A$1:$A$9,0),2),GameLog!$C:$C,"SEA")</f>
        <v>0</v>
      </c>
      <c r="J81">
        <f>SUMIFS(GameLog!AR:AR,GameLog!$D:$D,'SEA F'!$A81,GameLog!$E:$E,INDEX(Positions!$A$1:$B$9,MATCH('SEA F'!$B81,Positions!$A$1:$A$9,0),2),GameLog!$C:$C,"SEA")</f>
        <v>0</v>
      </c>
      <c r="K81">
        <f>SUMIFS(GameLog!AS:AS,GameLog!$D:$D,'SEA F'!$A81,GameLog!$E:$E,INDEX(Positions!$A$1:$B$9,MATCH('SEA F'!$B81,Positions!$A$1:$A$9,0),2),GameLog!$C:$C,"SEA")</f>
        <v>0</v>
      </c>
      <c r="L81">
        <f>SUMIFS(GameLog!AT:AT,GameLog!$D:$D,'SEA F'!$A81,GameLog!$E:$E,INDEX(Positions!$A$1:$B$9,MATCH('SEA F'!$B81,Positions!$A$1:$A$9,0),2),GameLog!$C:$C,"SEA")</f>
        <v>0</v>
      </c>
      <c r="M81">
        <f>SUMIFS(GameLog!AU:AU,GameLog!$D:$D,'SEA F'!$A81,GameLog!$E:$E,INDEX(Positions!$A$1:$B$9,MATCH('SEA F'!$B81,Positions!$A$1:$A$9,0),2),GameLog!$C:$C,"SEA")</f>
        <v>0</v>
      </c>
      <c r="N81">
        <f>SUMIFS(GameLog!AV:AV,GameLog!$D:$D,'SEA F'!$A81,GameLog!$E:$E,INDEX(Positions!$A$1:$B$9,MATCH('SEA F'!$B81,Positions!$A$1:$A$9,0),2),GameLog!$C:$C,"SEA")</f>
        <v>0</v>
      </c>
      <c r="O81" s="8">
        <f t="shared" si="3"/>
        <v>0</v>
      </c>
      <c r="Y81" s="15"/>
    </row>
    <row r="82" spans="1:25">
      <c r="A82" t="s">
        <v>2709</v>
      </c>
      <c r="B82" t="s">
        <v>2437</v>
      </c>
      <c r="C82">
        <f>COUNTIFS(GameLog!D:D,'SEA F'!A82,GameLog!C:C,"SEA",GameLog!E:E,INDEX(Positions!$A$1:$B$9,MATCH('SEA F'!$B82,Positions!$A$1:$A$9,0),2))</f>
        <v>0</v>
      </c>
      <c r="D82">
        <f>SUMIFS(GameLog!F:F,GameLog!$D:$D,'SEA F'!A82,GameLog!$E:$E,INDEX(Positions!$A$1:$B$9,MATCH('SEA F'!$B82,Positions!$A$1:$A$9,0),2),GameLog!$C:$C,"SEA")</f>
        <v>0</v>
      </c>
      <c r="E82" s="12">
        <f>SUMIFS(GameLog!AM:AM,GameLog!$D:$D,'SEA F'!$A82,GameLog!$E:$E,INDEX(Positions!$A$1:$B$9,MATCH('SEA F'!$B82,Positions!$A$1:$A$9,0),2),GameLog!$C:$C,"SEA")</f>
        <v>0</v>
      </c>
      <c r="F82">
        <f>SUMIFS(GameLog!AN:AN,GameLog!$D:$D,'SEA F'!$A82,GameLog!$E:$E,INDEX(Positions!$A$1:$B$9,MATCH('SEA F'!$B82,Positions!$A$1:$A$9,0),2),GameLog!$C:$C,"SEA")</f>
        <v>0</v>
      </c>
      <c r="G82">
        <f>SUMIFS(GameLog!AO:AO,GameLog!$D:$D,'SEA F'!$A82,GameLog!$E:$E,INDEX(Positions!$A$1:$B$9,MATCH('SEA F'!$B82,Positions!$A$1:$A$9,0),2),GameLog!$C:$C,"SEA")</f>
        <v>0</v>
      </c>
      <c r="H82">
        <f>SUMIFS(GameLog!AP:AP,GameLog!$D:$D,'SEA F'!$A82,GameLog!$E:$E,INDEX(Positions!$A$1:$B$9,MATCH('SEA F'!$B82,Positions!$A$1:$A$9,0),2),GameLog!$C:$C,"SEA")</f>
        <v>0</v>
      </c>
      <c r="I82">
        <f>SUMIFS(GameLog!AQ:AQ,GameLog!$D:$D,'SEA F'!$A82,GameLog!$E:$E,INDEX(Positions!$A$1:$B$9,MATCH('SEA F'!$B82,Positions!$A$1:$A$9,0),2),GameLog!$C:$C,"SEA")</f>
        <v>0</v>
      </c>
      <c r="J82">
        <f>SUMIFS(GameLog!AR:AR,GameLog!$D:$D,'SEA F'!$A82,GameLog!$E:$E,INDEX(Positions!$A$1:$B$9,MATCH('SEA F'!$B82,Positions!$A$1:$A$9,0),2),GameLog!$C:$C,"SEA")</f>
        <v>0</v>
      </c>
      <c r="K82">
        <f>SUMIFS(GameLog!AS:AS,GameLog!$D:$D,'SEA F'!$A82,GameLog!$E:$E,INDEX(Positions!$A$1:$B$9,MATCH('SEA F'!$B82,Positions!$A$1:$A$9,0),2),GameLog!$C:$C,"SEA")</f>
        <v>0</v>
      </c>
      <c r="L82">
        <f>SUMIFS(GameLog!AT:AT,GameLog!$D:$D,'SEA F'!$A82,GameLog!$E:$E,INDEX(Positions!$A$1:$B$9,MATCH('SEA F'!$B82,Positions!$A$1:$A$9,0),2),GameLog!$C:$C,"SEA")</f>
        <v>0</v>
      </c>
      <c r="M82">
        <f>SUMIFS(GameLog!AU:AU,GameLog!$D:$D,'SEA F'!$A82,GameLog!$E:$E,INDEX(Positions!$A$1:$B$9,MATCH('SEA F'!$B82,Positions!$A$1:$A$9,0),2),GameLog!$C:$C,"SEA")</f>
        <v>0</v>
      </c>
      <c r="N82">
        <f>SUMIFS(GameLog!AV:AV,GameLog!$D:$D,'SEA F'!$A82,GameLog!$E:$E,INDEX(Positions!$A$1:$B$9,MATCH('SEA F'!$B82,Positions!$A$1:$A$9,0),2),GameLog!$C:$C,"SEA")</f>
        <v>0</v>
      </c>
      <c r="O82" s="8">
        <f t="shared" si="3"/>
        <v>0</v>
      </c>
      <c r="Y82" s="15"/>
    </row>
    <row r="83" spans="1:25">
      <c r="A83" t="s">
        <v>2825</v>
      </c>
      <c r="B83" t="s">
        <v>2437</v>
      </c>
      <c r="C83">
        <f>COUNTIFS(GameLog!D:D,'SEA F'!A83,GameLog!C:C,"SEA",GameLog!E:E,INDEX(Positions!$A$1:$B$9,MATCH('SEA F'!$B83,Positions!$A$1:$A$9,0),2))</f>
        <v>1</v>
      </c>
      <c r="D83">
        <f>SUMIFS(GameLog!F:F,GameLog!$D:$D,'SEA F'!A83,GameLog!$E:$E,INDEX(Positions!$A$1:$B$9,MATCH('SEA F'!$B83,Positions!$A$1:$A$9,0),2),GameLog!$C:$C,"SEA")</f>
        <v>0</v>
      </c>
      <c r="E83" s="12">
        <f>SUMIFS(GameLog!AM:AM,GameLog!$D:$D,'SEA F'!$A83,GameLog!$E:$E,INDEX(Positions!$A$1:$B$9,MATCH('SEA F'!$B83,Positions!$A$1:$A$9,0),2),GameLog!$C:$C,"SEA")</f>
        <v>2</v>
      </c>
      <c r="F83">
        <f>SUMIFS(GameLog!AN:AN,GameLog!$D:$D,'SEA F'!$A83,GameLog!$E:$E,INDEX(Positions!$A$1:$B$9,MATCH('SEA F'!$B83,Positions!$A$1:$A$9,0),2),GameLog!$C:$C,"SEA")</f>
        <v>0</v>
      </c>
      <c r="G83">
        <f>SUMIFS(GameLog!AO:AO,GameLog!$D:$D,'SEA F'!$A83,GameLog!$E:$E,INDEX(Positions!$A$1:$B$9,MATCH('SEA F'!$B83,Positions!$A$1:$A$9,0),2),GameLog!$C:$C,"SEA")</f>
        <v>0</v>
      </c>
      <c r="H83">
        <f>SUMIFS(GameLog!AP:AP,GameLog!$D:$D,'SEA F'!$A83,GameLog!$E:$E,INDEX(Positions!$A$1:$B$9,MATCH('SEA F'!$B83,Positions!$A$1:$A$9,0),2),GameLog!$C:$C,"SEA")</f>
        <v>0</v>
      </c>
      <c r="I83">
        <f>SUMIFS(GameLog!AQ:AQ,GameLog!$D:$D,'SEA F'!$A83,GameLog!$E:$E,INDEX(Positions!$A$1:$B$9,MATCH('SEA F'!$B83,Positions!$A$1:$A$9,0),2),GameLog!$C:$C,"SEA")</f>
        <v>0</v>
      </c>
      <c r="J83">
        <f>SUMIFS(GameLog!AR:AR,GameLog!$D:$D,'SEA F'!$A83,GameLog!$E:$E,INDEX(Positions!$A$1:$B$9,MATCH('SEA F'!$B83,Positions!$A$1:$A$9,0),2),GameLog!$C:$C,"SEA")</f>
        <v>0</v>
      </c>
      <c r="K83">
        <f>SUMIFS(GameLog!AS:AS,GameLog!$D:$D,'SEA F'!$A83,GameLog!$E:$E,INDEX(Positions!$A$1:$B$9,MATCH('SEA F'!$B83,Positions!$A$1:$A$9,0),2),GameLog!$C:$C,"SEA")</f>
        <v>0</v>
      </c>
      <c r="L83">
        <f>SUMIFS(GameLog!AT:AT,GameLog!$D:$D,'SEA F'!$A83,GameLog!$E:$E,INDEX(Positions!$A$1:$B$9,MATCH('SEA F'!$B83,Positions!$A$1:$A$9,0),2),GameLog!$C:$C,"SEA")</f>
        <v>0</v>
      </c>
      <c r="M83">
        <f>SUMIFS(GameLog!AU:AU,GameLog!$D:$D,'SEA F'!$A83,GameLog!$E:$E,INDEX(Positions!$A$1:$B$9,MATCH('SEA F'!$B83,Positions!$A$1:$A$9,0),2),GameLog!$C:$C,"SEA")</f>
        <v>0</v>
      </c>
      <c r="N83">
        <f>SUMIFS(GameLog!AV:AV,GameLog!$D:$D,'SEA F'!$A83,GameLog!$E:$E,INDEX(Positions!$A$1:$B$9,MATCH('SEA F'!$B83,Positions!$A$1:$A$9,0),2),GameLog!$C:$C,"SEA")</f>
        <v>0</v>
      </c>
      <c r="O83" s="8">
        <f t="shared" si="3"/>
        <v>0</v>
      </c>
      <c r="Y83" s="15"/>
    </row>
    <row r="84" spans="1:25">
      <c r="A84" t="s">
        <v>2824</v>
      </c>
      <c r="B84" t="s">
        <v>2437</v>
      </c>
      <c r="C84">
        <f>COUNTIFS(GameLog!D:D,'SEA F'!A84,GameLog!C:C,"SEA",GameLog!E:E,INDEX(Positions!$A$1:$B$9,MATCH('SEA F'!$B84,Positions!$A$1:$A$9,0),2))</f>
        <v>0</v>
      </c>
      <c r="D84">
        <f>SUMIFS(GameLog!F:F,GameLog!$D:$D,'SEA F'!A84,GameLog!$E:$E,INDEX(Positions!$A$1:$B$9,MATCH('SEA F'!$B84,Positions!$A$1:$A$9,0),2),GameLog!$C:$C,"SEA")</f>
        <v>0</v>
      </c>
      <c r="E84" s="12">
        <f>SUMIFS(GameLog!AM:AM,GameLog!$D:$D,'SEA F'!$A84,GameLog!$E:$E,INDEX(Positions!$A$1:$B$9,MATCH('SEA F'!$B84,Positions!$A$1:$A$9,0),2),GameLog!$C:$C,"SEA")</f>
        <v>0</v>
      </c>
      <c r="F84">
        <f>SUMIFS(GameLog!AN:AN,GameLog!$D:$D,'SEA F'!$A84,GameLog!$E:$E,INDEX(Positions!$A$1:$B$9,MATCH('SEA F'!$B84,Positions!$A$1:$A$9,0),2),GameLog!$C:$C,"SEA")</f>
        <v>0</v>
      </c>
      <c r="G84">
        <f>SUMIFS(GameLog!AO:AO,GameLog!$D:$D,'SEA F'!$A84,GameLog!$E:$E,INDEX(Positions!$A$1:$B$9,MATCH('SEA F'!$B84,Positions!$A$1:$A$9,0),2),GameLog!$C:$C,"SEA")</f>
        <v>0</v>
      </c>
      <c r="H84">
        <f>SUMIFS(GameLog!AP:AP,GameLog!$D:$D,'SEA F'!$A84,GameLog!$E:$E,INDEX(Positions!$A$1:$B$9,MATCH('SEA F'!$B84,Positions!$A$1:$A$9,0),2),GameLog!$C:$C,"SEA")</f>
        <v>0</v>
      </c>
      <c r="I84">
        <f>SUMIFS(GameLog!AQ:AQ,GameLog!$D:$D,'SEA F'!$A84,GameLog!$E:$E,INDEX(Positions!$A$1:$B$9,MATCH('SEA F'!$B84,Positions!$A$1:$A$9,0),2),GameLog!$C:$C,"SEA")</f>
        <v>0</v>
      </c>
      <c r="J84">
        <f>SUMIFS(GameLog!AR:AR,GameLog!$D:$D,'SEA F'!$A84,GameLog!$E:$E,INDEX(Positions!$A$1:$B$9,MATCH('SEA F'!$B84,Positions!$A$1:$A$9,0),2),GameLog!$C:$C,"SEA")</f>
        <v>0</v>
      </c>
      <c r="K84">
        <f>SUMIFS(GameLog!AS:AS,GameLog!$D:$D,'SEA F'!$A84,GameLog!$E:$E,INDEX(Positions!$A$1:$B$9,MATCH('SEA F'!$B84,Positions!$A$1:$A$9,0),2),GameLog!$C:$C,"SEA")</f>
        <v>0</v>
      </c>
      <c r="L84">
        <f>SUMIFS(GameLog!AT:AT,GameLog!$D:$D,'SEA F'!$A84,GameLog!$E:$E,INDEX(Positions!$A$1:$B$9,MATCH('SEA F'!$B84,Positions!$A$1:$A$9,0),2),GameLog!$C:$C,"SEA")</f>
        <v>0</v>
      </c>
      <c r="M84">
        <f>SUMIFS(GameLog!AU:AU,GameLog!$D:$D,'SEA F'!$A84,GameLog!$E:$E,INDEX(Positions!$A$1:$B$9,MATCH('SEA F'!$B84,Positions!$A$1:$A$9,0),2),GameLog!$C:$C,"SEA")</f>
        <v>0</v>
      </c>
      <c r="N84">
        <f>SUMIFS(GameLog!AV:AV,GameLog!$D:$D,'SEA F'!$A84,GameLog!$E:$E,INDEX(Positions!$A$1:$B$9,MATCH('SEA F'!$B84,Positions!$A$1:$A$9,0),2),GameLog!$C:$C,"SEA")</f>
        <v>0</v>
      </c>
      <c r="O84" s="8">
        <f t="shared" si="3"/>
        <v>0</v>
      </c>
      <c r="Y84" s="15"/>
    </row>
    <row r="85" spans="1:25">
      <c r="A85" t="s">
        <v>2833</v>
      </c>
      <c r="B85" t="s">
        <v>2437</v>
      </c>
      <c r="C85">
        <f>COUNTIFS(GameLog!D:D,'SEA F'!A85,GameLog!C:C,"SEA",GameLog!E:E,INDEX(Positions!$A$1:$B$9,MATCH('SEA F'!$B85,Positions!$A$1:$A$9,0),2))</f>
        <v>0</v>
      </c>
      <c r="D85">
        <f>SUMIFS(GameLog!F:F,GameLog!$D:$D,'SEA F'!A85,GameLog!$E:$E,INDEX(Positions!$A$1:$B$9,MATCH('SEA F'!$B85,Positions!$A$1:$A$9,0),2),GameLog!$C:$C,"SEA")</f>
        <v>0</v>
      </c>
      <c r="E85" s="12">
        <f>SUMIFS(GameLog!AM:AM,GameLog!$D:$D,'SEA F'!$A85,GameLog!$E:$E,INDEX(Positions!$A$1:$B$9,MATCH('SEA F'!$B85,Positions!$A$1:$A$9,0),2),GameLog!$C:$C,"SEA")</f>
        <v>0</v>
      </c>
      <c r="F85">
        <f>SUMIFS(GameLog!AN:AN,GameLog!$D:$D,'SEA F'!$A85,GameLog!$E:$E,INDEX(Positions!$A$1:$B$9,MATCH('SEA F'!$B85,Positions!$A$1:$A$9,0),2),GameLog!$C:$C,"SEA")</f>
        <v>0</v>
      </c>
      <c r="G85">
        <f>SUMIFS(GameLog!AO:AO,GameLog!$D:$D,'SEA F'!$A85,GameLog!$E:$E,INDEX(Positions!$A$1:$B$9,MATCH('SEA F'!$B85,Positions!$A$1:$A$9,0),2),GameLog!$C:$C,"SEA")</f>
        <v>0</v>
      </c>
      <c r="H85">
        <f>SUMIFS(GameLog!AP:AP,GameLog!$D:$D,'SEA F'!$A85,GameLog!$E:$E,INDEX(Positions!$A$1:$B$9,MATCH('SEA F'!$B85,Positions!$A$1:$A$9,0),2),GameLog!$C:$C,"SEA")</f>
        <v>0</v>
      </c>
      <c r="I85">
        <f>SUMIFS(GameLog!AQ:AQ,GameLog!$D:$D,'SEA F'!$A85,GameLog!$E:$E,INDEX(Positions!$A$1:$B$9,MATCH('SEA F'!$B85,Positions!$A$1:$A$9,0),2),GameLog!$C:$C,"SEA")</f>
        <v>0</v>
      </c>
      <c r="J85">
        <f>SUMIFS(GameLog!AR:AR,GameLog!$D:$D,'SEA F'!$A85,GameLog!$E:$E,INDEX(Positions!$A$1:$B$9,MATCH('SEA F'!$B85,Positions!$A$1:$A$9,0),2),GameLog!$C:$C,"SEA")</f>
        <v>0</v>
      </c>
      <c r="K85">
        <f>SUMIFS(GameLog!AS:AS,GameLog!$D:$D,'SEA F'!$A85,GameLog!$E:$E,INDEX(Positions!$A$1:$B$9,MATCH('SEA F'!$B85,Positions!$A$1:$A$9,0),2),GameLog!$C:$C,"SEA")</f>
        <v>0</v>
      </c>
      <c r="L85">
        <f>SUMIFS(GameLog!AT:AT,GameLog!$D:$D,'SEA F'!$A85,GameLog!$E:$E,INDEX(Positions!$A$1:$B$9,MATCH('SEA F'!$B85,Positions!$A$1:$A$9,0),2),GameLog!$C:$C,"SEA")</f>
        <v>0</v>
      </c>
      <c r="M85">
        <f>SUMIFS(GameLog!AU:AU,GameLog!$D:$D,'SEA F'!$A85,GameLog!$E:$E,INDEX(Positions!$A$1:$B$9,MATCH('SEA F'!$B85,Positions!$A$1:$A$9,0),2),GameLog!$C:$C,"SEA")</f>
        <v>0</v>
      </c>
      <c r="N85">
        <f>SUMIFS(GameLog!AV:AV,GameLog!$D:$D,'SEA F'!$A85,GameLog!$E:$E,INDEX(Positions!$A$1:$B$9,MATCH('SEA F'!$B85,Positions!$A$1:$A$9,0),2),GameLog!$C:$C,"SEA")</f>
        <v>0</v>
      </c>
      <c r="O85" s="8">
        <f t="shared" si="3"/>
        <v>0</v>
      </c>
      <c r="Y85" s="15"/>
    </row>
    <row r="86" spans="1:25">
      <c r="A86" t="s">
        <v>2835</v>
      </c>
      <c r="B86" t="s">
        <v>2437</v>
      </c>
      <c r="C86">
        <f>COUNTIFS(GameLog!D:D,'SEA F'!A86,GameLog!C:C,"SEA",GameLog!E:E,INDEX(Positions!$A$1:$B$9,MATCH('SEA F'!$B86,Positions!$A$1:$A$9,0),2))</f>
        <v>0</v>
      </c>
      <c r="D86">
        <f>SUMIFS(GameLog!F:F,GameLog!$D:$D,'SEA F'!A86,GameLog!$E:$E,INDEX(Positions!$A$1:$B$9,MATCH('SEA F'!$B86,Positions!$A$1:$A$9,0),2),GameLog!$C:$C,"SEA")</f>
        <v>0</v>
      </c>
      <c r="E86" s="12">
        <f>SUMIFS(GameLog!AM:AM,GameLog!$D:$D,'SEA F'!$A86,GameLog!$E:$E,INDEX(Positions!$A$1:$B$9,MATCH('SEA F'!$B86,Positions!$A$1:$A$9,0),2),GameLog!$C:$C,"SEA")</f>
        <v>0</v>
      </c>
      <c r="F86">
        <f>SUMIFS(GameLog!AN:AN,GameLog!$D:$D,'SEA F'!$A86,GameLog!$E:$E,INDEX(Positions!$A$1:$B$9,MATCH('SEA F'!$B86,Positions!$A$1:$A$9,0),2),GameLog!$C:$C,"SEA")</f>
        <v>0</v>
      </c>
      <c r="G86">
        <f>SUMIFS(GameLog!AO:AO,GameLog!$D:$D,'SEA F'!$A86,GameLog!$E:$E,INDEX(Positions!$A$1:$B$9,MATCH('SEA F'!$B86,Positions!$A$1:$A$9,0),2),GameLog!$C:$C,"SEA")</f>
        <v>0</v>
      </c>
      <c r="H86">
        <f>SUMIFS(GameLog!AP:AP,GameLog!$D:$D,'SEA F'!$A86,GameLog!$E:$E,INDEX(Positions!$A$1:$B$9,MATCH('SEA F'!$B86,Positions!$A$1:$A$9,0),2),GameLog!$C:$C,"SEA")</f>
        <v>0</v>
      </c>
      <c r="I86">
        <f>SUMIFS(GameLog!AQ:AQ,GameLog!$D:$D,'SEA F'!$A86,GameLog!$E:$E,INDEX(Positions!$A$1:$B$9,MATCH('SEA F'!$B86,Positions!$A$1:$A$9,0),2),GameLog!$C:$C,"SEA")</f>
        <v>0</v>
      </c>
      <c r="J86">
        <f>SUMIFS(GameLog!AR:AR,GameLog!$D:$D,'SEA F'!$A86,GameLog!$E:$E,INDEX(Positions!$A$1:$B$9,MATCH('SEA F'!$B86,Positions!$A$1:$A$9,0),2),GameLog!$C:$C,"SEA")</f>
        <v>0</v>
      </c>
      <c r="K86">
        <f>SUMIFS(GameLog!AS:AS,GameLog!$D:$D,'SEA F'!$A86,GameLog!$E:$E,INDEX(Positions!$A$1:$B$9,MATCH('SEA F'!$B86,Positions!$A$1:$A$9,0),2),GameLog!$C:$C,"SEA")</f>
        <v>0</v>
      </c>
      <c r="L86">
        <f>SUMIFS(GameLog!AT:AT,GameLog!$D:$D,'SEA F'!$A86,GameLog!$E:$E,INDEX(Positions!$A$1:$B$9,MATCH('SEA F'!$B86,Positions!$A$1:$A$9,0),2),GameLog!$C:$C,"SEA")</f>
        <v>0</v>
      </c>
      <c r="M86">
        <f>SUMIFS(GameLog!AU:AU,GameLog!$D:$D,'SEA F'!$A86,GameLog!$E:$E,INDEX(Positions!$A$1:$B$9,MATCH('SEA F'!$B86,Positions!$A$1:$A$9,0),2),GameLog!$C:$C,"SEA")</f>
        <v>0</v>
      </c>
      <c r="N86">
        <f>SUMIFS(GameLog!AV:AV,GameLog!$D:$D,'SEA F'!$A86,GameLog!$E:$E,INDEX(Positions!$A$1:$B$9,MATCH('SEA F'!$B86,Positions!$A$1:$A$9,0),2),GameLog!$C:$C,"SEA")</f>
        <v>0</v>
      </c>
      <c r="O86" s="8">
        <f t="shared" si="3"/>
        <v>0</v>
      </c>
      <c r="Y86" s="15"/>
    </row>
    <row r="87" spans="1:25">
      <c r="A87" t="s">
        <v>2831</v>
      </c>
      <c r="B87" t="s">
        <v>2437</v>
      </c>
      <c r="C87">
        <f>COUNTIFS(GameLog!D:D,'SEA F'!A87,GameLog!C:C,"SEA",GameLog!E:E,INDEX(Positions!$A$1:$B$9,MATCH('SEA F'!$B87,Positions!$A$1:$A$9,0),2))</f>
        <v>0</v>
      </c>
      <c r="D87">
        <f>SUMIFS(GameLog!F:F,GameLog!$D:$D,'SEA F'!A87,GameLog!$E:$E,INDEX(Positions!$A$1:$B$9,MATCH('SEA F'!$B87,Positions!$A$1:$A$9,0),2),GameLog!$C:$C,"SEA")</f>
        <v>0</v>
      </c>
      <c r="E87" s="12">
        <f>SUMIFS(GameLog!AM:AM,GameLog!$D:$D,'SEA F'!$A87,GameLog!$E:$E,INDEX(Positions!$A$1:$B$9,MATCH('SEA F'!$B87,Positions!$A$1:$A$9,0),2),GameLog!$C:$C,"SEA")</f>
        <v>0</v>
      </c>
      <c r="F87">
        <f>SUMIFS(GameLog!AN:AN,GameLog!$D:$D,'SEA F'!$A87,GameLog!$E:$E,INDEX(Positions!$A$1:$B$9,MATCH('SEA F'!$B87,Positions!$A$1:$A$9,0),2),GameLog!$C:$C,"SEA")</f>
        <v>0</v>
      </c>
      <c r="G87">
        <f>SUMIFS(GameLog!AO:AO,GameLog!$D:$D,'SEA F'!$A87,GameLog!$E:$E,INDEX(Positions!$A$1:$B$9,MATCH('SEA F'!$B87,Positions!$A$1:$A$9,0),2),GameLog!$C:$C,"SEA")</f>
        <v>0</v>
      </c>
      <c r="H87">
        <f>SUMIFS(GameLog!AP:AP,GameLog!$D:$D,'SEA F'!$A87,GameLog!$E:$E,INDEX(Positions!$A$1:$B$9,MATCH('SEA F'!$B87,Positions!$A$1:$A$9,0),2),GameLog!$C:$C,"SEA")</f>
        <v>0</v>
      </c>
      <c r="I87">
        <f>SUMIFS(GameLog!AQ:AQ,GameLog!$D:$D,'SEA F'!$A87,GameLog!$E:$E,INDEX(Positions!$A$1:$B$9,MATCH('SEA F'!$B87,Positions!$A$1:$A$9,0),2),GameLog!$C:$C,"SEA")</f>
        <v>0</v>
      </c>
      <c r="J87">
        <f>SUMIFS(GameLog!AR:AR,GameLog!$D:$D,'SEA F'!$A87,GameLog!$E:$E,INDEX(Positions!$A$1:$B$9,MATCH('SEA F'!$B87,Positions!$A$1:$A$9,0),2),GameLog!$C:$C,"SEA")</f>
        <v>0</v>
      </c>
      <c r="K87">
        <f>SUMIFS(GameLog!AS:AS,GameLog!$D:$D,'SEA F'!$A87,GameLog!$E:$E,INDEX(Positions!$A$1:$B$9,MATCH('SEA F'!$B87,Positions!$A$1:$A$9,0),2),GameLog!$C:$C,"SEA")</f>
        <v>0</v>
      </c>
      <c r="L87">
        <f>SUMIFS(GameLog!AT:AT,GameLog!$D:$D,'SEA F'!$A87,GameLog!$E:$E,INDEX(Positions!$A$1:$B$9,MATCH('SEA F'!$B87,Positions!$A$1:$A$9,0),2),GameLog!$C:$C,"SEA")</f>
        <v>0</v>
      </c>
      <c r="M87">
        <f>SUMIFS(GameLog!AU:AU,GameLog!$D:$D,'SEA F'!$A87,GameLog!$E:$E,INDEX(Positions!$A$1:$B$9,MATCH('SEA F'!$B87,Positions!$A$1:$A$9,0),2),GameLog!$C:$C,"SEA")</f>
        <v>0</v>
      </c>
      <c r="N87">
        <f>SUMIFS(GameLog!AV:AV,GameLog!$D:$D,'SEA F'!$A87,GameLog!$E:$E,INDEX(Positions!$A$1:$B$9,MATCH('SEA F'!$B87,Positions!$A$1:$A$9,0),2),GameLog!$C:$C,"SEA")</f>
        <v>0</v>
      </c>
      <c r="O87" s="8">
        <f t="shared" si="3"/>
        <v>0</v>
      </c>
      <c r="Y87" s="15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8F57F-83C1-4AC0-B65F-999AB7B928CB}">
  <sheetPr codeName="Sheet28"/>
  <dimension ref="A1:AF31"/>
  <sheetViews>
    <sheetView workbookViewId="0">
      <pane ySplit="1" topLeftCell="A7" activePane="bottomLeft" state="frozen"/>
      <selection activeCell="A30" sqref="A2:A30"/>
      <selection pane="bottomLeft" activeCell="A2" sqref="A2:A30"/>
    </sheetView>
  </sheetViews>
  <sheetFormatPr defaultRowHeight="13.2"/>
  <cols>
    <col min="1" max="1" width="16.77734375" bestFit="1" customWidth="1"/>
    <col min="2" max="3" width="3" bestFit="1" customWidth="1"/>
    <col min="4" max="4" width="6.21875" bestFit="1" customWidth="1"/>
    <col min="5" max="5" width="6" bestFit="1" customWidth="1"/>
    <col min="6" max="6" width="3" bestFit="1" customWidth="1"/>
    <col min="7" max="7" width="3.5546875" bestFit="1" customWidth="1"/>
    <col min="8" max="8" width="3.6640625" bestFit="1" customWidth="1"/>
    <col min="9" max="9" width="4.77734375" bestFit="1" customWidth="1"/>
    <col min="10" max="10" width="3.44140625" bestFit="1" customWidth="1"/>
    <col min="11" max="11" width="6" style="12" bestFit="1" customWidth="1"/>
    <col min="12" max="14" width="4" bestFit="1" customWidth="1"/>
    <col min="15" max="15" width="3.44140625" bestFit="1" customWidth="1"/>
    <col min="16" max="18" width="4" bestFit="1" customWidth="1"/>
    <col min="19" max="19" width="4.6640625" bestFit="1" customWidth="1"/>
    <col min="20" max="20" width="3.44140625" bestFit="1" customWidth="1"/>
    <col min="21" max="21" width="4.109375" bestFit="1" customWidth="1"/>
    <col min="22" max="22" width="6" bestFit="1" customWidth="1"/>
    <col min="23" max="23" width="5" bestFit="1" customWidth="1"/>
    <col min="24" max="25" width="4.44140625" bestFit="1" customWidth="1"/>
    <col min="26" max="26" width="5" bestFit="1" customWidth="1"/>
    <col min="27" max="27" width="6.5546875" bestFit="1" customWidth="1"/>
    <col min="28" max="28" width="4" bestFit="1" customWidth="1"/>
    <col min="29" max="29" width="4.21875" bestFit="1" customWidth="1"/>
  </cols>
  <sheetData>
    <row r="1" spans="1:32">
      <c r="A1" t="s">
        <v>2405</v>
      </c>
      <c r="B1" t="s">
        <v>2365</v>
      </c>
      <c r="C1" t="s">
        <v>2366</v>
      </c>
      <c r="D1" t="s">
        <v>2367</v>
      </c>
      <c r="E1" t="s">
        <v>2482</v>
      </c>
      <c r="F1" t="s">
        <v>2406</v>
      </c>
      <c r="G1" t="s">
        <v>2483</v>
      </c>
      <c r="H1" t="s">
        <v>2484</v>
      </c>
      <c r="I1" t="s">
        <v>2485</v>
      </c>
      <c r="J1" t="s">
        <v>2486</v>
      </c>
      <c r="K1" s="12" t="s">
        <v>2487</v>
      </c>
      <c r="L1" t="s">
        <v>2410</v>
      </c>
      <c r="M1" t="s">
        <v>2409</v>
      </c>
      <c r="N1" t="s">
        <v>2488</v>
      </c>
      <c r="O1" t="s">
        <v>2413</v>
      </c>
      <c r="P1" t="s">
        <v>2417</v>
      </c>
      <c r="Q1" t="s">
        <v>2428</v>
      </c>
      <c r="R1" t="s">
        <v>2418</v>
      </c>
      <c r="S1" t="s">
        <v>2425</v>
      </c>
      <c r="T1" t="s">
        <v>2489</v>
      </c>
      <c r="U1" t="s">
        <v>2490</v>
      </c>
      <c r="V1" t="s">
        <v>2491</v>
      </c>
      <c r="W1" t="s">
        <v>2492</v>
      </c>
      <c r="X1" t="s">
        <v>2493</v>
      </c>
      <c r="Y1" t="s">
        <v>2494</v>
      </c>
      <c r="Z1" t="s">
        <v>2495</v>
      </c>
      <c r="AA1" t="s">
        <v>2496</v>
      </c>
      <c r="AB1" t="s">
        <v>2666</v>
      </c>
      <c r="AC1" t="s">
        <v>2667</v>
      </c>
    </row>
    <row r="2" spans="1:32">
      <c r="A2" s="14" t="s">
        <v>2840</v>
      </c>
      <c r="B2">
        <f>SUMIFS(GameLog!W:W,GameLog!$D:$D,'SEA P'!$A2,GameLog!$C:$C,"SEA")</f>
        <v>1</v>
      </c>
      <c r="C2">
        <f>SUMIFS(GameLog!X:X,GameLog!$D:$D,'SEA P'!$A2,GameLog!$C:$C,"SEA")</f>
        <v>0</v>
      </c>
      <c r="D2" s="8">
        <f>IFERROR(B2/(B2+C2),0)</f>
        <v>1</v>
      </c>
      <c r="E2" s="10">
        <f>IFERROR(N2/K2*9,"---")</f>
        <v>2.6999999999999997</v>
      </c>
      <c r="F2">
        <f>COUNTIFS(GameLog!D:D,'SEA P'!A2,GameLog!C:C,"SEA",GameLog!E:E,1)</f>
        <v>1</v>
      </c>
      <c r="G2">
        <f>SUMIFS(GameLog!F:F,GameLog!$D:$D,'SEA P'!A2,GameLog!$E:$E,1,GameLog!$C:$C,"SEA")</f>
        <v>1</v>
      </c>
      <c r="H2">
        <f>SUMIFS(GameLog!Y:Y,GameLog!$D:$D,'SEA P'!$A2,GameLog!$C:$C,"SEA")</f>
        <v>0</v>
      </c>
      <c r="I2">
        <f>SUMIFS(GameLog!Z:Z,GameLog!$D:$D,'SEA P'!$A2,GameLog!$C:$C,"SEA")</f>
        <v>0</v>
      </c>
      <c r="J2">
        <f>SUMIFS(GameLog!AA:AA,GameLog!$D:$D,'SEA P'!$A2,GameLog!$C:$C,"SEA")</f>
        <v>0</v>
      </c>
      <c r="K2" s="12">
        <f>SUMIFS(GameLog!AB:AB,GameLog!$D:$D,'SEA P'!$A2,GameLog!$C:$C,"SEA")</f>
        <v>6.666666666666667</v>
      </c>
      <c r="L2">
        <f>SUMIFS(GameLog!AC:AC,GameLog!$D:$D,'SEA P'!$A2,GameLog!$C:$C,"SEA")</f>
        <v>6</v>
      </c>
      <c r="M2">
        <f>SUMIFS(GameLog!AD:AD,GameLog!$D:$D,'SEA P'!$A2,GameLog!$C:$C,"SEA")</f>
        <v>2</v>
      </c>
      <c r="N2">
        <f>SUMIFS(GameLog!AE:AE,GameLog!$D:$D,'SEA P'!$A2,GameLog!$C:$C,"SEA")</f>
        <v>2</v>
      </c>
      <c r="O2">
        <f>SUMIFS(GameLog!AF:AF,GameLog!$D:$D,'SEA P'!$A2,GameLog!$C:$C,"SEA")</f>
        <v>0</v>
      </c>
      <c r="P2">
        <f>SUMIFS(GameLog!AG:AG,GameLog!$D:$D,'SEA P'!$A2,GameLog!$C:$C,"SEA")</f>
        <v>1</v>
      </c>
      <c r="Q2">
        <f>SUMIFS(GameLog!AH:AH,GameLog!$D:$D,'SEA P'!$A2,GameLog!$C:$C,"SEA")</f>
        <v>0</v>
      </c>
      <c r="R2">
        <f>SUMIFS(GameLog!AI:AI,GameLog!$D:$D,'SEA P'!$A2,GameLog!$C:$C,"SEA")</f>
        <v>2</v>
      </c>
      <c r="S2">
        <f>SUMIFS(GameLog!AJ:AJ,GameLog!$D:$D,'SEA P'!$A2,GameLog!$C:$C,"SEA")</f>
        <v>0</v>
      </c>
      <c r="T2">
        <f>SUMIFS(GameLog!AK:AK,GameLog!$D:$D,'SEA P'!$A2,GameLog!$C:$C,"SEA")</f>
        <v>0</v>
      </c>
      <c r="U2">
        <f>SUMIFS(GameLog!AL:AL,GameLog!$D:$D,'SEA P'!$A2,GameLog!$C:$C,"SEA")</f>
        <v>0</v>
      </c>
      <c r="V2" s="10">
        <f>IFERROR((L2+P2)/K2,0)</f>
        <v>1.05</v>
      </c>
      <c r="W2" s="11">
        <f>IFERROR(L2/$K2*9,0)</f>
        <v>8.1</v>
      </c>
      <c r="X2" s="11">
        <f>IFERROR(O2/$K2*9,0)</f>
        <v>0</v>
      </c>
      <c r="Y2" s="11">
        <f>IFERROR(P2/$K2*9,0)</f>
        <v>1.3499999999999999</v>
      </c>
      <c r="Z2" s="11">
        <f>IFERROR(R2/$K2*9,0)</f>
        <v>2.6999999999999997</v>
      </c>
      <c r="AA2" s="11">
        <f>IFERROR(R2/P2,0)</f>
        <v>2</v>
      </c>
    </row>
    <row r="3" spans="1:32">
      <c r="A3" s="14" t="s">
        <v>2839</v>
      </c>
      <c r="B3">
        <f>SUMIFS(GameLog!W:W,GameLog!$D:$D,'SEA P'!$A3,GameLog!$C:$C,"SEA")</f>
        <v>1</v>
      </c>
      <c r="C3">
        <f>SUMIFS(GameLog!X:X,GameLog!$D:$D,'SEA P'!$A3,GameLog!$C:$C,"SEA")</f>
        <v>0</v>
      </c>
      <c r="D3" s="8">
        <f t="shared" ref="D3:D28" si="0">IFERROR(B3/(B3+C3),0)</f>
        <v>1</v>
      </c>
      <c r="E3" s="10">
        <f t="shared" ref="E3:E28" si="1">IFERROR(N3/K3*9,"---")</f>
        <v>2.5714285714285712</v>
      </c>
      <c r="F3">
        <f>COUNTIFS(GameLog!D:D,'SEA P'!A3,GameLog!C:C,"SEA",GameLog!E:E,1)</f>
        <v>1</v>
      </c>
      <c r="G3">
        <f>SUMIFS(GameLog!F:F,GameLog!$D:$D,'SEA P'!A3,GameLog!$E:$E,1,GameLog!$C:$C,"SEA")</f>
        <v>1</v>
      </c>
      <c r="H3">
        <f>SUMIFS(GameLog!Y:Y,GameLog!$D:$D,'SEA P'!$A3,GameLog!$C:$C,"SEA")</f>
        <v>0</v>
      </c>
      <c r="I3">
        <f>SUMIFS(GameLog!Z:Z,GameLog!$D:$D,'SEA P'!$A3,GameLog!$C:$C,"SEA")</f>
        <v>0</v>
      </c>
      <c r="J3">
        <f>SUMIFS(GameLog!AA:AA,GameLog!$D:$D,'SEA P'!$A3,GameLog!$C:$C,"SEA")</f>
        <v>0</v>
      </c>
      <c r="K3" s="12">
        <f>SUMIFS(GameLog!AB:AB,GameLog!$D:$D,'SEA P'!$A3,GameLog!$C:$C,"SEA")</f>
        <v>7</v>
      </c>
      <c r="L3">
        <f>SUMIFS(GameLog!AC:AC,GameLog!$D:$D,'SEA P'!$A3,GameLog!$C:$C,"SEA")</f>
        <v>5</v>
      </c>
      <c r="M3">
        <f>SUMIFS(GameLog!AD:AD,GameLog!$D:$D,'SEA P'!$A3,GameLog!$C:$C,"SEA")</f>
        <v>2</v>
      </c>
      <c r="N3">
        <f>SUMIFS(GameLog!AE:AE,GameLog!$D:$D,'SEA P'!$A3,GameLog!$C:$C,"SEA")</f>
        <v>2</v>
      </c>
      <c r="O3">
        <f>SUMIFS(GameLog!AF:AF,GameLog!$D:$D,'SEA P'!$A3,GameLog!$C:$C,"SEA")</f>
        <v>1</v>
      </c>
      <c r="P3">
        <f>SUMIFS(GameLog!AG:AG,GameLog!$D:$D,'SEA P'!$A3,GameLog!$C:$C,"SEA")</f>
        <v>1</v>
      </c>
      <c r="Q3">
        <f>SUMIFS(GameLog!AH:AH,GameLog!$D:$D,'SEA P'!$A3,GameLog!$C:$C,"SEA")</f>
        <v>0</v>
      </c>
      <c r="R3">
        <f>SUMIFS(GameLog!AI:AI,GameLog!$D:$D,'SEA P'!$A3,GameLog!$C:$C,"SEA")</f>
        <v>3</v>
      </c>
      <c r="S3">
        <f>SUMIFS(GameLog!AJ:AJ,GameLog!$D:$D,'SEA P'!$A3,GameLog!$C:$C,"SEA")</f>
        <v>0</v>
      </c>
      <c r="T3">
        <f>SUMIFS(GameLog!AK:AK,GameLog!$D:$D,'SEA P'!$A3,GameLog!$C:$C,"SEA")</f>
        <v>0</v>
      </c>
      <c r="U3">
        <f>SUMIFS(GameLog!AL:AL,GameLog!$D:$D,'SEA P'!$A3,GameLog!$C:$C,"SEA")</f>
        <v>0</v>
      </c>
      <c r="V3" s="10">
        <f t="shared" ref="V3:V28" si="2">IFERROR((L3+P3)/K3,0)</f>
        <v>0.8571428571428571</v>
      </c>
      <c r="W3" s="11">
        <f t="shared" ref="W3:W28" si="3">IFERROR(L3/$K3*9,0)</f>
        <v>6.4285714285714288</v>
      </c>
      <c r="X3" s="11">
        <f t="shared" ref="X3:Y19" si="4">IFERROR(O3/$K3*9,0)</f>
        <v>1.2857142857142856</v>
      </c>
      <c r="Y3" s="11">
        <f t="shared" si="4"/>
        <v>1.2857142857142856</v>
      </c>
      <c r="Z3" s="11">
        <f t="shared" ref="Z3:Z28" si="5">IFERROR(R3/$K3*9,0)</f>
        <v>3.8571428571428568</v>
      </c>
      <c r="AA3" s="11">
        <f t="shared" ref="AA3:AA28" si="6">IFERROR(R3/P3,0)</f>
        <v>3</v>
      </c>
      <c r="AE3" s="14"/>
      <c r="AF3" s="14"/>
    </row>
    <row r="4" spans="1:32">
      <c r="A4" s="14" t="s">
        <v>2838</v>
      </c>
      <c r="B4">
        <f>SUMIFS(GameLog!W:W,GameLog!$D:$D,'SEA P'!$A4,GameLog!$C:$C,"SEA")</f>
        <v>0</v>
      </c>
      <c r="C4">
        <f>SUMIFS(GameLog!X:X,GameLog!$D:$D,'SEA P'!$A4,GameLog!$C:$C,"SEA")</f>
        <v>0</v>
      </c>
      <c r="D4" s="8">
        <f t="shared" si="0"/>
        <v>0</v>
      </c>
      <c r="E4" s="10">
        <f t="shared" si="1"/>
        <v>0</v>
      </c>
      <c r="F4">
        <f>COUNTIFS(GameLog!D:D,'SEA P'!A4,GameLog!C:C,"SEA",GameLog!E:E,1)</f>
        <v>2</v>
      </c>
      <c r="G4">
        <f>SUMIFS(GameLog!F:F,GameLog!$D:$D,'SEA P'!A4,GameLog!$E:$E,1,GameLog!$C:$C,"SEA")</f>
        <v>0</v>
      </c>
      <c r="H4">
        <f>SUMIFS(GameLog!Y:Y,GameLog!$D:$D,'SEA P'!$A4,GameLog!$C:$C,"SEA")</f>
        <v>0</v>
      </c>
      <c r="I4">
        <f>SUMIFS(GameLog!Z:Z,GameLog!$D:$D,'SEA P'!$A4,GameLog!$C:$C,"SEA")</f>
        <v>0</v>
      </c>
      <c r="J4">
        <f>SUMIFS(GameLog!AA:AA,GameLog!$D:$D,'SEA P'!$A4,GameLog!$C:$C,"SEA")</f>
        <v>0</v>
      </c>
      <c r="K4" s="12">
        <f>SUMIFS(GameLog!AB:AB,GameLog!$D:$D,'SEA P'!$A4,GameLog!$C:$C,"SEA")</f>
        <v>3</v>
      </c>
      <c r="L4">
        <f>SUMIFS(GameLog!AC:AC,GameLog!$D:$D,'SEA P'!$A4,GameLog!$C:$C,"SEA")</f>
        <v>2</v>
      </c>
      <c r="M4">
        <f>SUMIFS(GameLog!AD:AD,GameLog!$D:$D,'SEA P'!$A4,GameLog!$C:$C,"SEA")</f>
        <v>0</v>
      </c>
      <c r="N4">
        <f>SUMIFS(GameLog!AE:AE,GameLog!$D:$D,'SEA P'!$A4,GameLog!$C:$C,"SEA")</f>
        <v>0</v>
      </c>
      <c r="O4">
        <f>SUMIFS(GameLog!AF:AF,GameLog!$D:$D,'SEA P'!$A4,GameLog!$C:$C,"SEA")</f>
        <v>0</v>
      </c>
      <c r="P4">
        <f>SUMIFS(GameLog!AG:AG,GameLog!$D:$D,'SEA P'!$A4,GameLog!$C:$C,"SEA")</f>
        <v>0</v>
      </c>
      <c r="Q4">
        <f>SUMIFS(GameLog!AH:AH,GameLog!$D:$D,'SEA P'!$A4,GameLog!$C:$C,"SEA")</f>
        <v>0</v>
      </c>
      <c r="R4">
        <f>SUMIFS(GameLog!AI:AI,GameLog!$D:$D,'SEA P'!$A4,GameLog!$C:$C,"SEA")</f>
        <v>3</v>
      </c>
      <c r="S4">
        <f>SUMIFS(GameLog!AJ:AJ,GameLog!$D:$D,'SEA P'!$A4,GameLog!$C:$C,"SEA")</f>
        <v>0</v>
      </c>
      <c r="T4">
        <f>SUMIFS(GameLog!AK:AK,GameLog!$D:$D,'SEA P'!$A4,GameLog!$C:$C,"SEA")</f>
        <v>0</v>
      </c>
      <c r="U4">
        <f>SUMIFS(GameLog!AL:AL,GameLog!$D:$D,'SEA P'!$A4,GameLog!$C:$C,"SEA")</f>
        <v>0</v>
      </c>
      <c r="V4" s="10">
        <f t="shared" si="2"/>
        <v>0.66666666666666663</v>
      </c>
      <c r="W4" s="11">
        <f t="shared" si="3"/>
        <v>6</v>
      </c>
      <c r="X4" s="11">
        <f t="shared" si="4"/>
        <v>0</v>
      </c>
      <c r="Y4" s="11">
        <f t="shared" si="4"/>
        <v>0</v>
      </c>
      <c r="Z4" s="11">
        <f t="shared" si="5"/>
        <v>9</v>
      </c>
      <c r="AA4" s="11">
        <f t="shared" si="6"/>
        <v>0</v>
      </c>
      <c r="AE4" s="14"/>
      <c r="AF4" s="14"/>
    </row>
    <row r="5" spans="1:32">
      <c r="A5" s="14" t="s">
        <v>2837</v>
      </c>
      <c r="B5">
        <f>SUMIFS(GameLog!W:W,GameLog!$D:$D,'SEA P'!$A5,GameLog!$C:$C,"SEA")</f>
        <v>0</v>
      </c>
      <c r="C5">
        <f>SUMIFS(GameLog!X:X,GameLog!$D:$D,'SEA P'!$A5,GameLog!$C:$C,"SEA")</f>
        <v>1</v>
      </c>
      <c r="D5" s="8">
        <f t="shared" si="0"/>
        <v>0</v>
      </c>
      <c r="E5" s="10">
        <f t="shared" si="1"/>
        <v>17.181818181818183</v>
      </c>
      <c r="F5">
        <f>COUNTIFS(GameLog!D:D,'SEA P'!A5,GameLog!C:C,"SEA",GameLog!E:E,1)</f>
        <v>1</v>
      </c>
      <c r="G5">
        <f>SUMIFS(GameLog!F:F,GameLog!$D:$D,'SEA P'!A5,GameLog!$E:$E,1,GameLog!$C:$C,"SEA")</f>
        <v>1</v>
      </c>
      <c r="H5">
        <f>SUMIFS(GameLog!Y:Y,GameLog!$D:$D,'SEA P'!$A5,GameLog!$C:$C,"SEA")</f>
        <v>0</v>
      </c>
      <c r="I5">
        <f>SUMIFS(GameLog!Z:Z,GameLog!$D:$D,'SEA P'!$A5,GameLog!$C:$C,"SEA")</f>
        <v>0</v>
      </c>
      <c r="J5">
        <f>SUMIFS(GameLog!AA:AA,GameLog!$D:$D,'SEA P'!$A5,GameLog!$C:$C,"SEA")</f>
        <v>0</v>
      </c>
      <c r="K5" s="12">
        <f>SUMIFS(GameLog!AB:AB,GameLog!$D:$D,'SEA P'!$A5,GameLog!$C:$C,"SEA")</f>
        <v>3.6666666666666665</v>
      </c>
      <c r="L5">
        <f>SUMIFS(GameLog!AC:AC,GameLog!$D:$D,'SEA P'!$A5,GameLog!$C:$C,"SEA")</f>
        <v>9</v>
      </c>
      <c r="M5">
        <f>SUMIFS(GameLog!AD:AD,GameLog!$D:$D,'SEA P'!$A5,GameLog!$C:$C,"SEA")</f>
        <v>7</v>
      </c>
      <c r="N5">
        <f>SUMIFS(GameLog!AE:AE,GameLog!$D:$D,'SEA P'!$A5,GameLog!$C:$C,"SEA")</f>
        <v>7</v>
      </c>
      <c r="O5">
        <f>SUMIFS(GameLog!AF:AF,GameLog!$D:$D,'SEA P'!$A5,GameLog!$C:$C,"SEA")</f>
        <v>1</v>
      </c>
      <c r="P5">
        <f>SUMIFS(GameLog!AG:AG,GameLog!$D:$D,'SEA P'!$A5,GameLog!$C:$C,"SEA")</f>
        <v>1</v>
      </c>
      <c r="Q5">
        <f>SUMIFS(GameLog!AH:AH,GameLog!$D:$D,'SEA P'!$A5,GameLog!$C:$C,"SEA")</f>
        <v>0</v>
      </c>
      <c r="R5">
        <f>SUMIFS(GameLog!AI:AI,GameLog!$D:$D,'SEA P'!$A5,GameLog!$C:$C,"SEA")</f>
        <v>1</v>
      </c>
      <c r="S5">
        <f>SUMIFS(GameLog!AJ:AJ,GameLog!$D:$D,'SEA P'!$A5,GameLog!$C:$C,"SEA")</f>
        <v>0</v>
      </c>
      <c r="T5">
        <f>SUMIFS(GameLog!AK:AK,GameLog!$D:$D,'SEA P'!$A5,GameLog!$C:$C,"SEA")</f>
        <v>0</v>
      </c>
      <c r="U5">
        <f>SUMIFS(GameLog!AL:AL,GameLog!$D:$D,'SEA P'!$A5,GameLog!$C:$C,"SEA")</f>
        <v>0</v>
      </c>
      <c r="V5" s="10">
        <f t="shared" si="2"/>
        <v>2.7272727272727275</v>
      </c>
      <c r="W5" s="11">
        <f t="shared" si="3"/>
        <v>22.09090909090909</v>
      </c>
      <c r="X5" s="11">
        <f t="shared" si="4"/>
        <v>2.454545454545455</v>
      </c>
      <c r="Y5" s="11">
        <f t="shared" si="4"/>
        <v>2.454545454545455</v>
      </c>
      <c r="Z5" s="11">
        <f t="shared" si="5"/>
        <v>2.454545454545455</v>
      </c>
      <c r="AA5" s="11">
        <f t="shared" si="6"/>
        <v>1</v>
      </c>
      <c r="AE5" s="14"/>
      <c r="AF5" s="14"/>
    </row>
    <row r="6" spans="1:32">
      <c r="A6" s="14" t="s">
        <v>2852</v>
      </c>
      <c r="B6">
        <f>SUMIFS(GameLog!W:W,GameLog!$D:$D,'SEA P'!$A6,GameLog!$C:$C,"SEA")</f>
        <v>0</v>
      </c>
      <c r="C6">
        <f>SUMIFS(GameLog!X:X,GameLog!$D:$D,'SEA P'!$A6,GameLog!$C:$C,"SEA")</f>
        <v>0</v>
      </c>
      <c r="D6" s="8">
        <f t="shared" si="0"/>
        <v>0</v>
      </c>
      <c r="E6" s="10" t="str">
        <f t="shared" si="1"/>
        <v>---</v>
      </c>
      <c r="F6">
        <f>COUNTIFS(GameLog!D:D,'SEA P'!A6,GameLog!C:C,"SEA",GameLog!E:E,1)</f>
        <v>0</v>
      </c>
      <c r="G6">
        <f>SUMIFS(GameLog!F:F,GameLog!$D:$D,'SEA P'!A6,GameLog!$E:$E,1,GameLog!$C:$C,"SEA")</f>
        <v>0</v>
      </c>
      <c r="H6">
        <f>SUMIFS(GameLog!Y:Y,GameLog!$D:$D,'SEA P'!$A6,GameLog!$C:$C,"SEA")</f>
        <v>0</v>
      </c>
      <c r="I6">
        <f>SUMIFS(GameLog!Z:Z,GameLog!$D:$D,'SEA P'!$A6,GameLog!$C:$C,"SEA")</f>
        <v>0</v>
      </c>
      <c r="J6">
        <f>SUMIFS(GameLog!AA:AA,GameLog!$D:$D,'SEA P'!$A6,GameLog!$C:$C,"SEA")</f>
        <v>0</v>
      </c>
      <c r="K6" s="12">
        <f>SUMIFS(GameLog!AB:AB,GameLog!$D:$D,'SEA P'!$A6,GameLog!$C:$C,"SEA")</f>
        <v>0</v>
      </c>
      <c r="L6">
        <f>SUMIFS(GameLog!AC:AC,GameLog!$D:$D,'SEA P'!$A6,GameLog!$C:$C,"SEA")</f>
        <v>0</v>
      </c>
      <c r="M6">
        <f>SUMIFS(GameLog!AD:AD,GameLog!$D:$D,'SEA P'!$A6,GameLog!$C:$C,"SEA")</f>
        <v>0</v>
      </c>
      <c r="N6">
        <f>SUMIFS(GameLog!AE:AE,GameLog!$D:$D,'SEA P'!$A6,GameLog!$C:$C,"SEA")</f>
        <v>0</v>
      </c>
      <c r="O6">
        <f>SUMIFS(GameLog!AF:AF,GameLog!$D:$D,'SEA P'!$A6,GameLog!$C:$C,"SEA")</f>
        <v>0</v>
      </c>
      <c r="P6">
        <f>SUMIFS(GameLog!AG:AG,GameLog!$D:$D,'SEA P'!$A6,GameLog!$C:$C,"SEA")</f>
        <v>0</v>
      </c>
      <c r="Q6">
        <f>SUMIFS(GameLog!AH:AH,GameLog!$D:$D,'SEA P'!$A6,GameLog!$C:$C,"SEA")</f>
        <v>0</v>
      </c>
      <c r="R6">
        <f>SUMIFS(GameLog!AI:AI,GameLog!$D:$D,'SEA P'!$A6,GameLog!$C:$C,"SEA")</f>
        <v>0</v>
      </c>
      <c r="S6">
        <f>SUMIFS(GameLog!AJ:AJ,GameLog!$D:$D,'SEA P'!$A6,GameLog!$C:$C,"SEA")</f>
        <v>0</v>
      </c>
      <c r="T6">
        <f>SUMIFS(GameLog!AK:AK,GameLog!$D:$D,'SEA P'!$A6,GameLog!$C:$C,"SEA")</f>
        <v>0</v>
      </c>
      <c r="U6">
        <f>SUMIFS(GameLog!AL:AL,GameLog!$D:$D,'SEA P'!$A6,GameLog!$C:$C,"SEA")</f>
        <v>0</v>
      </c>
      <c r="V6" s="10">
        <f t="shared" si="2"/>
        <v>0</v>
      </c>
      <c r="W6" s="11">
        <f t="shared" si="3"/>
        <v>0</v>
      </c>
      <c r="X6" s="11">
        <f t="shared" si="4"/>
        <v>0</v>
      </c>
      <c r="Y6" s="11">
        <f t="shared" si="4"/>
        <v>0</v>
      </c>
      <c r="Z6" s="11">
        <f t="shared" si="5"/>
        <v>0</v>
      </c>
      <c r="AA6" s="11">
        <f t="shared" si="6"/>
        <v>0</v>
      </c>
      <c r="AE6" s="14"/>
      <c r="AF6" s="14"/>
    </row>
    <row r="7" spans="1:32">
      <c r="A7" s="14" t="s">
        <v>2854</v>
      </c>
      <c r="B7">
        <f>SUMIFS(GameLog!W:W,GameLog!$D:$D,'SEA P'!$A7,GameLog!$C:$C,"SEA")</f>
        <v>0</v>
      </c>
      <c r="C7">
        <f>SUMIFS(GameLog!X:X,GameLog!$D:$D,'SEA P'!$A7,GameLog!$C:$C,"SEA")</f>
        <v>0</v>
      </c>
      <c r="D7" s="8">
        <f t="shared" si="0"/>
        <v>0</v>
      </c>
      <c r="E7" s="10">
        <f t="shared" si="1"/>
        <v>0</v>
      </c>
      <c r="F7">
        <f>COUNTIFS(GameLog!D:D,'SEA P'!A7,GameLog!C:C,"SEA",GameLog!E:E,1)</f>
        <v>1</v>
      </c>
      <c r="G7">
        <f>SUMIFS(GameLog!F:F,GameLog!$D:$D,'SEA P'!A7,GameLog!$E:$E,1,GameLog!$C:$C,"SEA")</f>
        <v>0</v>
      </c>
      <c r="H7">
        <f>SUMIFS(GameLog!Y:Y,GameLog!$D:$D,'SEA P'!$A7,GameLog!$C:$C,"SEA")</f>
        <v>0</v>
      </c>
      <c r="I7">
        <f>SUMIFS(GameLog!Z:Z,GameLog!$D:$D,'SEA P'!$A7,GameLog!$C:$C,"SEA")</f>
        <v>0</v>
      </c>
      <c r="J7">
        <f>SUMIFS(GameLog!AA:AA,GameLog!$D:$D,'SEA P'!$A7,GameLog!$C:$C,"SEA")</f>
        <v>0</v>
      </c>
      <c r="K7" s="12">
        <f>SUMIFS(GameLog!AB:AB,GameLog!$D:$D,'SEA P'!$A7,GameLog!$C:$C,"SEA")</f>
        <v>1.3333333333333333</v>
      </c>
      <c r="L7">
        <f>SUMIFS(GameLog!AC:AC,GameLog!$D:$D,'SEA P'!$A7,GameLog!$C:$C,"SEA")</f>
        <v>1</v>
      </c>
      <c r="M7">
        <f>SUMIFS(GameLog!AD:AD,GameLog!$D:$D,'SEA P'!$A7,GameLog!$C:$C,"SEA")</f>
        <v>0</v>
      </c>
      <c r="N7">
        <f>SUMIFS(GameLog!AE:AE,GameLog!$D:$D,'SEA P'!$A7,GameLog!$C:$C,"SEA")</f>
        <v>0</v>
      </c>
      <c r="O7">
        <f>SUMIFS(GameLog!AF:AF,GameLog!$D:$D,'SEA P'!$A7,GameLog!$C:$C,"SEA")</f>
        <v>0</v>
      </c>
      <c r="P7">
        <f>SUMIFS(GameLog!AG:AG,GameLog!$D:$D,'SEA P'!$A7,GameLog!$C:$C,"SEA")</f>
        <v>1</v>
      </c>
      <c r="Q7">
        <f>SUMIFS(GameLog!AH:AH,GameLog!$D:$D,'SEA P'!$A7,GameLog!$C:$C,"SEA")</f>
        <v>0</v>
      </c>
      <c r="R7">
        <f>SUMIFS(GameLog!AI:AI,GameLog!$D:$D,'SEA P'!$A7,GameLog!$C:$C,"SEA")</f>
        <v>2</v>
      </c>
      <c r="S7">
        <f>SUMIFS(GameLog!AJ:AJ,GameLog!$D:$D,'SEA P'!$A7,GameLog!$C:$C,"SEA")</f>
        <v>0</v>
      </c>
      <c r="T7">
        <f>SUMIFS(GameLog!AK:AK,GameLog!$D:$D,'SEA P'!$A7,GameLog!$C:$C,"SEA")</f>
        <v>0</v>
      </c>
      <c r="U7">
        <f>SUMIFS(GameLog!AL:AL,GameLog!$D:$D,'SEA P'!$A7,GameLog!$C:$C,"SEA")</f>
        <v>0</v>
      </c>
      <c r="V7" s="10">
        <f t="shared" si="2"/>
        <v>1.5</v>
      </c>
      <c r="W7" s="11">
        <f t="shared" si="3"/>
        <v>6.75</v>
      </c>
      <c r="X7" s="11">
        <f t="shared" si="4"/>
        <v>0</v>
      </c>
      <c r="Y7" s="11">
        <f t="shared" si="4"/>
        <v>6.75</v>
      </c>
      <c r="Z7" s="11">
        <f t="shared" si="5"/>
        <v>13.5</v>
      </c>
      <c r="AA7" s="11">
        <f t="shared" si="6"/>
        <v>2</v>
      </c>
      <c r="AE7" s="14"/>
      <c r="AF7" s="14"/>
    </row>
    <row r="8" spans="1:32">
      <c r="A8" s="14" t="s">
        <v>2842</v>
      </c>
      <c r="B8">
        <f>SUMIFS(GameLog!W:W,GameLog!$D:$D,'SEA P'!$A8,GameLog!$C:$C,"SEA")</f>
        <v>0</v>
      </c>
      <c r="C8">
        <f>SUMIFS(GameLog!X:X,GameLog!$D:$D,'SEA P'!$A8,GameLog!$C:$C,"SEA")</f>
        <v>0</v>
      </c>
      <c r="D8" s="8">
        <f t="shared" si="0"/>
        <v>0</v>
      </c>
      <c r="E8" s="10" t="str">
        <f t="shared" si="1"/>
        <v>---</v>
      </c>
      <c r="F8">
        <f>COUNTIFS(GameLog!D:D,'SEA P'!A8,GameLog!C:C,"SEA",GameLog!E:E,1)</f>
        <v>0</v>
      </c>
      <c r="G8">
        <f>SUMIFS(GameLog!F:F,GameLog!$D:$D,'SEA P'!A8,GameLog!$E:$E,1,GameLog!$C:$C,"SEA")</f>
        <v>0</v>
      </c>
      <c r="H8">
        <f>SUMIFS(GameLog!Y:Y,GameLog!$D:$D,'SEA P'!$A8,GameLog!$C:$C,"SEA")</f>
        <v>0</v>
      </c>
      <c r="I8">
        <f>SUMIFS(GameLog!Z:Z,GameLog!$D:$D,'SEA P'!$A8,GameLog!$C:$C,"SEA")</f>
        <v>0</v>
      </c>
      <c r="J8">
        <f>SUMIFS(GameLog!AA:AA,GameLog!$D:$D,'SEA P'!$A8,GameLog!$C:$C,"SEA")</f>
        <v>0</v>
      </c>
      <c r="K8" s="12">
        <f>SUMIFS(GameLog!AB:AB,GameLog!$D:$D,'SEA P'!$A8,GameLog!$C:$C,"SEA")</f>
        <v>0</v>
      </c>
      <c r="L8">
        <f>SUMIFS(GameLog!AC:AC,GameLog!$D:$D,'SEA P'!$A8,GameLog!$C:$C,"SEA")</f>
        <v>0</v>
      </c>
      <c r="M8">
        <f>SUMIFS(GameLog!AD:AD,GameLog!$D:$D,'SEA P'!$A8,GameLog!$C:$C,"SEA")</f>
        <v>0</v>
      </c>
      <c r="N8">
        <f>SUMIFS(GameLog!AE:AE,GameLog!$D:$D,'SEA P'!$A8,GameLog!$C:$C,"SEA")</f>
        <v>0</v>
      </c>
      <c r="O8">
        <f>SUMIFS(GameLog!AF:AF,GameLog!$D:$D,'SEA P'!$A8,GameLog!$C:$C,"SEA")</f>
        <v>0</v>
      </c>
      <c r="P8">
        <f>SUMIFS(GameLog!AG:AG,GameLog!$D:$D,'SEA P'!$A8,GameLog!$C:$C,"SEA")</f>
        <v>0</v>
      </c>
      <c r="Q8">
        <f>SUMIFS(GameLog!AH:AH,GameLog!$D:$D,'SEA P'!$A8,GameLog!$C:$C,"SEA")</f>
        <v>0</v>
      </c>
      <c r="R8">
        <f>SUMIFS(GameLog!AI:AI,GameLog!$D:$D,'SEA P'!$A8,GameLog!$C:$C,"SEA")</f>
        <v>0</v>
      </c>
      <c r="S8">
        <f>SUMIFS(GameLog!AJ:AJ,GameLog!$D:$D,'SEA P'!$A8,GameLog!$C:$C,"SEA")</f>
        <v>0</v>
      </c>
      <c r="T8">
        <f>SUMIFS(GameLog!AK:AK,GameLog!$D:$D,'SEA P'!$A8,GameLog!$C:$C,"SEA")</f>
        <v>0</v>
      </c>
      <c r="U8">
        <f>SUMIFS(GameLog!AL:AL,GameLog!$D:$D,'SEA P'!$A8,GameLog!$C:$C,"SEA")</f>
        <v>0</v>
      </c>
      <c r="V8" s="10">
        <f t="shared" si="2"/>
        <v>0</v>
      </c>
      <c r="W8" s="11">
        <f t="shared" si="3"/>
        <v>0</v>
      </c>
      <c r="X8" s="11">
        <f t="shared" si="4"/>
        <v>0</v>
      </c>
      <c r="Y8" s="11">
        <f t="shared" si="4"/>
        <v>0</v>
      </c>
      <c r="Z8" s="11">
        <f t="shared" si="5"/>
        <v>0</v>
      </c>
      <c r="AA8" s="11">
        <f t="shared" si="6"/>
        <v>0</v>
      </c>
      <c r="AE8" s="14"/>
      <c r="AF8" s="14"/>
    </row>
    <row r="9" spans="1:32">
      <c r="A9" s="14" t="s">
        <v>2843</v>
      </c>
      <c r="B9">
        <f>SUMIFS(GameLog!W:W,GameLog!$D:$D,'SEA P'!$A9,GameLog!$C:$C,"SEA")</f>
        <v>0</v>
      </c>
      <c r="C9">
        <f>SUMIFS(GameLog!X:X,GameLog!$D:$D,'SEA P'!$A9,GameLog!$C:$C,"SEA")</f>
        <v>0</v>
      </c>
      <c r="D9" s="8">
        <f t="shared" si="0"/>
        <v>0</v>
      </c>
      <c r="E9" s="10" t="str">
        <f t="shared" si="1"/>
        <v>---</v>
      </c>
      <c r="F9">
        <f>COUNTIFS(GameLog!D:D,'SEA P'!A9,GameLog!C:C,"SEA",GameLog!E:E,1)</f>
        <v>0</v>
      </c>
      <c r="G9">
        <f>SUMIFS(GameLog!F:F,GameLog!$D:$D,'SEA P'!A9,GameLog!$E:$E,1,GameLog!$C:$C,"SEA")</f>
        <v>0</v>
      </c>
      <c r="H9">
        <f>SUMIFS(GameLog!Y:Y,GameLog!$D:$D,'SEA P'!$A9,GameLog!$C:$C,"SEA")</f>
        <v>0</v>
      </c>
      <c r="I9">
        <f>SUMIFS(GameLog!Z:Z,GameLog!$D:$D,'SEA P'!$A9,GameLog!$C:$C,"SEA")</f>
        <v>0</v>
      </c>
      <c r="J9">
        <f>SUMIFS(GameLog!AA:AA,GameLog!$D:$D,'SEA P'!$A9,GameLog!$C:$C,"SEA")</f>
        <v>0</v>
      </c>
      <c r="K9" s="12">
        <f>SUMIFS(GameLog!AB:AB,GameLog!$D:$D,'SEA P'!$A9,GameLog!$C:$C,"SEA")</f>
        <v>0</v>
      </c>
      <c r="L9">
        <f>SUMIFS(GameLog!AC:AC,GameLog!$D:$D,'SEA P'!$A9,GameLog!$C:$C,"SEA")</f>
        <v>0</v>
      </c>
      <c r="M9">
        <f>SUMIFS(GameLog!AD:AD,GameLog!$D:$D,'SEA P'!$A9,GameLog!$C:$C,"SEA")</f>
        <v>0</v>
      </c>
      <c r="N9">
        <f>SUMIFS(GameLog!AE:AE,GameLog!$D:$D,'SEA P'!$A9,GameLog!$C:$C,"SEA")</f>
        <v>0</v>
      </c>
      <c r="O9">
        <f>SUMIFS(GameLog!AF:AF,GameLog!$D:$D,'SEA P'!$A9,GameLog!$C:$C,"SEA")</f>
        <v>0</v>
      </c>
      <c r="P9">
        <f>SUMIFS(GameLog!AG:AG,GameLog!$D:$D,'SEA P'!$A9,GameLog!$C:$C,"SEA")</f>
        <v>0</v>
      </c>
      <c r="Q9">
        <f>SUMIFS(GameLog!AH:AH,GameLog!$D:$D,'SEA P'!$A9,GameLog!$C:$C,"SEA")</f>
        <v>0</v>
      </c>
      <c r="R9">
        <f>SUMIFS(GameLog!AI:AI,GameLog!$D:$D,'SEA P'!$A9,GameLog!$C:$C,"SEA")</f>
        <v>0</v>
      </c>
      <c r="S9">
        <f>SUMIFS(GameLog!AJ:AJ,GameLog!$D:$D,'SEA P'!$A9,GameLog!$C:$C,"SEA")</f>
        <v>0</v>
      </c>
      <c r="T9">
        <f>SUMIFS(GameLog!AK:AK,GameLog!$D:$D,'SEA P'!$A9,GameLog!$C:$C,"SEA")</f>
        <v>0</v>
      </c>
      <c r="U9">
        <f>SUMIFS(GameLog!AL:AL,GameLog!$D:$D,'SEA P'!$A9,GameLog!$C:$C,"SEA")</f>
        <v>0</v>
      </c>
      <c r="V9" s="10">
        <f t="shared" si="2"/>
        <v>0</v>
      </c>
      <c r="W9" s="11">
        <f t="shared" si="3"/>
        <v>0</v>
      </c>
      <c r="X9" s="11">
        <f t="shared" si="4"/>
        <v>0</v>
      </c>
      <c r="Y9" s="11">
        <f t="shared" si="4"/>
        <v>0</v>
      </c>
      <c r="Z9" s="11">
        <f t="shared" si="5"/>
        <v>0</v>
      </c>
      <c r="AA9" s="11">
        <f t="shared" si="6"/>
        <v>0</v>
      </c>
      <c r="AE9" s="14"/>
      <c r="AF9" s="14"/>
    </row>
    <row r="10" spans="1:32">
      <c r="A10" s="14" t="s">
        <v>2841</v>
      </c>
      <c r="B10">
        <f>SUMIFS(GameLog!W:W,GameLog!$D:$D,'SEA P'!$A10,GameLog!$C:$C,"SEA")</f>
        <v>0</v>
      </c>
      <c r="C10">
        <f>SUMIFS(GameLog!X:X,GameLog!$D:$D,'SEA P'!$A10,GameLog!$C:$C,"SEA")</f>
        <v>0</v>
      </c>
      <c r="D10" s="8">
        <f t="shared" si="0"/>
        <v>0</v>
      </c>
      <c r="E10" s="10" t="str">
        <f t="shared" si="1"/>
        <v>---</v>
      </c>
      <c r="F10">
        <f>COUNTIFS(GameLog!D:D,'SEA P'!A10,GameLog!C:C,"SEA",GameLog!E:E,1)</f>
        <v>0</v>
      </c>
      <c r="G10">
        <f>SUMIFS(GameLog!F:F,GameLog!$D:$D,'SEA P'!A10,GameLog!$E:$E,1,GameLog!$C:$C,"SEA")</f>
        <v>0</v>
      </c>
      <c r="H10">
        <f>SUMIFS(GameLog!Y:Y,GameLog!$D:$D,'SEA P'!$A10,GameLog!$C:$C,"SEA")</f>
        <v>0</v>
      </c>
      <c r="I10">
        <f>SUMIFS(GameLog!Z:Z,GameLog!$D:$D,'SEA P'!$A10,GameLog!$C:$C,"SEA")</f>
        <v>0</v>
      </c>
      <c r="J10">
        <f>SUMIFS(GameLog!AA:AA,GameLog!$D:$D,'SEA P'!$A10,GameLog!$C:$C,"SEA")</f>
        <v>0</v>
      </c>
      <c r="K10" s="12">
        <f>SUMIFS(GameLog!AB:AB,GameLog!$D:$D,'SEA P'!$A10,GameLog!$C:$C,"SEA")</f>
        <v>0</v>
      </c>
      <c r="L10">
        <f>SUMIFS(GameLog!AC:AC,GameLog!$D:$D,'SEA P'!$A10,GameLog!$C:$C,"SEA")</f>
        <v>0</v>
      </c>
      <c r="M10">
        <f>SUMIFS(GameLog!AD:AD,GameLog!$D:$D,'SEA P'!$A10,GameLog!$C:$C,"SEA")</f>
        <v>0</v>
      </c>
      <c r="N10">
        <f>SUMIFS(GameLog!AE:AE,GameLog!$D:$D,'SEA P'!$A10,GameLog!$C:$C,"SEA")</f>
        <v>0</v>
      </c>
      <c r="O10">
        <f>SUMIFS(GameLog!AF:AF,GameLog!$D:$D,'SEA P'!$A10,GameLog!$C:$C,"SEA")</f>
        <v>0</v>
      </c>
      <c r="P10">
        <f>SUMIFS(GameLog!AG:AG,GameLog!$D:$D,'SEA P'!$A10,GameLog!$C:$C,"SEA")</f>
        <v>0</v>
      </c>
      <c r="Q10">
        <f>SUMIFS(GameLog!AH:AH,GameLog!$D:$D,'SEA P'!$A10,GameLog!$C:$C,"SEA")</f>
        <v>0</v>
      </c>
      <c r="R10">
        <f>SUMIFS(GameLog!AI:AI,GameLog!$D:$D,'SEA P'!$A10,GameLog!$C:$C,"SEA")</f>
        <v>0</v>
      </c>
      <c r="S10">
        <f>SUMIFS(GameLog!AJ:AJ,GameLog!$D:$D,'SEA P'!$A10,GameLog!$C:$C,"SEA")</f>
        <v>0</v>
      </c>
      <c r="T10">
        <f>SUMIFS(GameLog!AK:AK,GameLog!$D:$D,'SEA P'!$A10,GameLog!$C:$C,"SEA")</f>
        <v>0</v>
      </c>
      <c r="U10">
        <f>SUMIFS(GameLog!AL:AL,GameLog!$D:$D,'SEA P'!$A10,GameLog!$C:$C,"SEA")</f>
        <v>0</v>
      </c>
      <c r="V10" s="10">
        <f t="shared" si="2"/>
        <v>0</v>
      </c>
      <c r="W10" s="11">
        <f t="shared" si="3"/>
        <v>0</v>
      </c>
      <c r="X10" s="11">
        <f t="shared" si="4"/>
        <v>0</v>
      </c>
      <c r="Y10" s="11">
        <f t="shared" si="4"/>
        <v>0</v>
      </c>
      <c r="Z10" s="11">
        <f t="shared" si="5"/>
        <v>0</v>
      </c>
      <c r="AA10" s="11">
        <f t="shared" si="6"/>
        <v>0</v>
      </c>
      <c r="AE10" s="14"/>
      <c r="AF10" s="14"/>
    </row>
    <row r="11" spans="1:32">
      <c r="A11" s="14" t="s">
        <v>2853</v>
      </c>
      <c r="B11">
        <f>SUMIFS(GameLog!W:W,GameLog!$D:$D,'SEA P'!$A11,GameLog!$C:$C,"SEA")</f>
        <v>0</v>
      </c>
      <c r="C11">
        <f>SUMIFS(GameLog!X:X,GameLog!$D:$D,'SEA P'!$A11,GameLog!$C:$C,"SEA")</f>
        <v>0</v>
      </c>
      <c r="D11" s="8">
        <f t="shared" si="0"/>
        <v>0</v>
      </c>
      <c r="E11" s="10" t="str">
        <f t="shared" si="1"/>
        <v>---</v>
      </c>
      <c r="F11">
        <f>COUNTIFS(GameLog!D:D,'SEA P'!A11,GameLog!C:C,"SEA",GameLog!E:E,1)</f>
        <v>0</v>
      </c>
      <c r="G11">
        <f>SUMIFS(GameLog!F:F,GameLog!$D:$D,'SEA P'!A11,GameLog!$E:$E,1,GameLog!$C:$C,"SEA")</f>
        <v>0</v>
      </c>
      <c r="H11">
        <f>SUMIFS(GameLog!Y:Y,GameLog!$D:$D,'SEA P'!$A11,GameLog!$C:$C,"SEA")</f>
        <v>0</v>
      </c>
      <c r="I11">
        <f>SUMIFS(GameLog!Z:Z,GameLog!$D:$D,'SEA P'!$A11,GameLog!$C:$C,"SEA")</f>
        <v>0</v>
      </c>
      <c r="J11">
        <f>SUMIFS(GameLog!AA:AA,GameLog!$D:$D,'SEA P'!$A11,GameLog!$C:$C,"SEA")</f>
        <v>0</v>
      </c>
      <c r="K11" s="12">
        <f>SUMIFS(GameLog!AB:AB,GameLog!$D:$D,'SEA P'!$A11,GameLog!$C:$C,"SEA")</f>
        <v>0</v>
      </c>
      <c r="L11">
        <f>SUMIFS(GameLog!AC:AC,GameLog!$D:$D,'SEA P'!$A11,GameLog!$C:$C,"SEA")</f>
        <v>0</v>
      </c>
      <c r="M11">
        <f>SUMIFS(GameLog!AD:AD,GameLog!$D:$D,'SEA P'!$A11,GameLog!$C:$C,"SEA")</f>
        <v>0</v>
      </c>
      <c r="N11">
        <f>SUMIFS(GameLog!AE:AE,GameLog!$D:$D,'SEA P'!$A11,GameLog!$C:$C,"SEA")</f>
        <v>0</v>
      </c>
      <c r="O11">
        <f>SUMIFS(GameLog!AF:AF,GameLog!$D:$D,'SEA P'!$A11,GameLog!$C:$C,"SEA")</f>
        <v>0</v>
      </c>
      <c r="P11">
        <f>SUMIFS(GameLog!AG:AG,GameLog!$D:$D,'SEA P'!$A11,GameLog!$C:$C,"SEA")</f>
        <v>0</v>
      </c>
      <c r="Q11">
        <f>SUMIFS(GameLog!AH:AH,GameLog!$D:$D,'SEA P'!$A11,GameLog!$C:$C,"SEA")</f>
        <v>0</v>
      </c>
      <c r="R11">
        <f>SUMIFS(GameLog!AI:AI,GameLog!$D:$D,'SEA P'!$A11,GameLog!$C:$C,"SEA")</f>
        <v>0</v>
      </c>
      <c r="S11">
        <f>SUMIFS(GameLog!AJ:AJ,GameLog!$D:$D,'SEA P'!$A11,GameLog!$C:$C,"SEA")</f>
        <v>0</v>
      </c>
      <c r="T11">
        <f>SUMIFS(GameLog!AK:AK,GameLog!$D:$D,'SEA P'!$A11,GameLog!$C:$C,"SEA")</f>
        <v>0</v>
      </c>
      <c r="U11">
        <f>SUMIFS(GameLog!AL:AL,GameLog!$D:$D,'SEA P'!$A11,GameLog!$C:$C,"SEA")</f>
        <v>0</v>
      </c>
      <c r="V11" s="10">
        <f t="shared" si="2"/>
        <v>0</v>
      </c>
      <c r="W11" s="11">
        <f t="shared" si="3"/>
        <v>0</v>
      </c>
      <c r="X11" s="11">
        <f t="shared" si="4"/>
        <v>0</v>
      </c>
      <c r="Y11" s="11">
        <f t="shared" si="4"/>
        <v>0</v>
      </c>
      <c r="Z11" s="11">
        <f t="shared" si="5"/>
        <v>0</v>
      </c>
      <c r="AA11" s="11">
        <f t="shared" si="6"/>
        <v>0</v>
      </c>
      <c r="AE11" s="14"/>
      <c r="AF11" s="14"/>
    </row>
    <row r="12" spans="1:32">
      <c r="A12" s="14" t="s">
        <v>2792</v>
      </c>
      <c r="B12">
        <f>SUMIFS(GameLog!W:W,GameLog!$D:$D,'SEA P'!$A12,GameLog!$C:$C,"SEA")</f>
        <v>0</v>
      </c>
      <c r="C12">
        <f>SUMIFS(GameLog!X:X,GameLog!$D:$D,'SEA P'!$A12,GameLog!$C:$C,"SEA")</f>
        <v>0</v>
      </c>
      <c r="D12" s="8">
        <f t="shared" si="0"/>
        <v>0</v>
      </c>
      <c r="E12" s="10">
        <f t="shared" si="1"/>
        <v>9</v>
      </c>
      <c r="F12">
        <f>COUNTIFS(GameLog!D:D,'SEA P'!A12,GameLog!C:C,"SEA",GameLog!E:E,1)</f>
        <v>1</v>
      </c>
      <c r="G12">
        <f>SUMIFS(GameLog!F:F,GameLog!$D:$D,'SEA P'!A12,GameLog!$E:$E,1,GameLog!$C:$C,"SEA")</f>
        <v>0</v>
      </c>
      <c r="H12">
        <f>SUMIFS(GameLog!Y:Y,GameLog!$D:$D,'SEA P'!$A12,GameLog!$C:$C,"SEA")</f>
        <v>0</v>
      </c>
      <c r="I12">
        <f>SUMIFS(GameLog!Z:Z,GameLog!$D:$D,'SEA P'!$A12,GameLog!$C:$C,"SEA")</f>
        <v>0</v>
      </c>
      <c r="J12">
        <f>SUMIFS(GameLog!AA:AA,GameLog!$D:$D,'SEA P'!$A12,GameLog!$C:$C,"SEA")</f>
        <v>0</v>
      </c>
      <c r="K12" s="12">
        <f>SUMIFS(GameLog!AB:AB,GameLog!$D:$D,'SEA P'!$A12,GameLog!$C:$C,"SEA")</f>
        <v>1</v>
      </c>
      <c r="L12">
        <f>SUMIFS(GameLog!AC:AC,GameLog!$D:$D,'SEA P'!$A12,GameLog!$C:$C,"SEA")</f>
        <v>2</v>
      </c>
      <c r="M12">
        <f>SUMIFS(GameLog!AD:AD,GameLog!$D:$D,'SEA P'!$A12,GameLog!$C:$C,"SEA")</f>
        <v>1</v>
      </c>
      <c r="N12">
        <f>SUMIFS(GameLog!AE:AE,GameLog!$D:$D,'SEA P'!$A12,GameLog!$C:$C,"SEA")</f>
        <v>1</v>
      </c>
      <c r="O12">
        <f>SUMIFS(GameLog!AF:AF,GameLog!$D:$D,'SEA P'!$A12,GameLog!$C:$C,"SEA")</f>
        <v>1</v>
      </c>
      <c r="P12">
        <f>SUMIFS(GameLog!AG:AG,GameLog!$D:$D,'SEA P'!$A12,GameLog!$C:$C,"SEA")</f>
        <v>0</v>
      </c>
      <c r="Q12">
        <f>SUMIFS(GameLog!AH:AH,GameLog!$D:$D,'SEA P'!$A12,GameLog!$C:$C,"SEA")</f>
        <v>0</v>
      </c>
      <c r="R12">
        <f>SUMIFS(GameLog!AI:AI,GameLog!$D:$D,'SEA P'!$A12,GameLog!$C:$C,"SEA")</f>
        <v>0</v>
      </c>
      <c r="S12">
        <f>SUMIFS(GameLog!AJ:AJ,GameLog!$D:$D,'SEA P'!$A12,GameLog!$C:$C,"SEA")</f>
        <v>0</v>
      </c>
      <c r="T12">
        <f>SUMIFS(GameLog!AK:AK,GameLog!$D:$D,'SEA P'!$A12,GameLog!$C:$C,"SEA")</f>
        <v>0</v>
      </c>
      <c r="U12">
        <f>SUMIFS(GameLog!AL:AL,GameLog!$D:$D,'SEA P'!$A12,GameLog!$C:$C,"SEA")</f>
        <v>0</v>
      </c>
      <c r="V12" s="10">
        <f t="shared" si="2"/>
        <v>2</v>
      </c>
      <c r="W12" s="11">
        <f t="shared" si="3"/>
        <v>18</v>
      </c>
      <c r="X12" s="11">
        <f t="shared" si="4"/>
        <v>9</v>
      </c>
      <c r="Y12" s="11">
        <f t="shared" si="4"/>
        <v>0</v>
      </c>
      <c r="Z12" s="11">
        <f t="shared" si="5"/>
        <v>0</v>
      </c>
      <c r="AA12" s="11">
        <f t="shared" si="6"/>
        <v>0</v>
      </c>
      <c r="AE12" s="14"/>
      <c r="AF12" s="14"/>
    </row>
    <row r="13" spans="1:32">
      <c r="A13" s="14" t="s">
        <v>2849</v>
      </c>
      <c r="B13">
        <f>SUMIFS(GameLog!W:W,GameLog!$D:$D,'SEA P'!$A13,GameLog!$C:$C,"SEA")</f>
        <v>0</v>
      </c>
      <c r="C13">
        <f>SUMIFS(GameLog!X:X,GameLog!$D:$D,'SEA P'!$A13,GameLog!$C:$C,"SEA")</f>
        <v>0</v>
      </c>
      <c r="D13" s="8">
        <f t="shared" si="0"/>
        <v>0</v>
      </c>
      <c r="E13" s="10">
        <f t="shared" si="1"/>
        <v>22.5</v>
      </c>
      <c r="F13">
        <f>COUNTIFS(GameLog!D:D,'SEA P'!A13,GameLog!C:C,"SEA",GameLog!E:E,1)</f>
        <v>1</v>
      </c>
      <c r="G13">
        <f>SUMIFS(GameLog!F:F,GameLog!$D:$D,'SEA P'!A13,GameLog!$E:$E,1,GameLog!$C:$C,"SEA")</f>
        <v>0</v>
      </c>
      <c r="H13">
        <f>SUMIFS(GameLog!Y:Y,GameLog!$D:$D,'SEA P'!$A13,GameLog!$C:$C,"SEA")</f>
        <v>0</v>
      </c>
      <c r="I13">
        <f>SUMIFS(GameLog!Z:Z,GameLog!$D:$D,'SEA P'!$A13,GameLog!$C:$C,"SEA")</f>
        <v>0</v>
      </c>
      <c r="J13">
        <f>SUMIFS(GameLog!AA:AA,GameLog!$D:$D,'SEA P'!$A13,GameLog!$C:$C,"SEA")</f>
        <v>0</v>
      </c>
      <c r="K13" s="12">
        <f>SUMIFS(GameLog!AB:AB,GameLog!$D:$D,'SEA P'!$A13,GameLog!$C:$C,"SEA")</f>
        <v>2</v>
      </c>
      <c r="L13">
        <f>SUMIFS(GameLog!AC:AC,GameLog!$D:$D,'SEA P'!$A13,GameLog!$C:$C,"SEA")</f>
        <v>4</v>
      </c>
      <c r="M13">
        <f>SUMIFS(GameLog!AD:AD,GameLog!$D:$D,'SEA P'!$A13,GameLog!$C:$C,"SEA")</f>
        <v>5</v>
      </c>
      <c r="N13">
        <f>SUMIFS(GameLog!AE:AE,GameLog!$D:$D,'SEA P'!$A13,GameLog!$C:$C,"SEA")</f>
        <v>5</v>
      </c>
      <c r="O13">
        <f>SUMIFS(GameLog!AF:AF,GameLog!$D:$D,'SEA P'!$A13,GameLog!$C:$C,"SEA")</f>
        <v>2</v>
      </c>
      <c r="P13">
        <f>SUMIFS(GameLog!AG:AG,GameLog!$D:$D,'SEA P'!$A13,GameLog!$C:$C,"SEA")</f>
        <v>2</v>
      </c>
      <c r="Q13">
        <f>SUMIFS(GameLog!AH:AH,GameLog!$D:$D,'SEA P'!$A13,GameLog!$C:$C,"SEA")</f>
        <v>0</v>
      </c>
      <c r="R13">
        <f>SUMIFS(GameLog!AI:AI,GameLog!$D:$D,'SEA P'!$A13,GameLog!$C:$C,"SEA")</f>
        <v>1</v>
      </c>
      <c r="S13">
        <f>SUMIFS(GameLog!AJ:AJ,GameLog!$D:$D,'SEA P'!$A13,GameLog!$C:$C,"SEA")</f>
        <v>0</v>
      </c>
      <c r="T13">
        <f>SUMIFS(GameLog!AK:AK,GameLog!$D:$D,'SEA P'!$A13,GameLog!$C:$C,"SEA")</f>
        <v>0</v>
      </c>
      <c r="U13">
        <f>SUMIFS(GameLog!AL:AL,GameLog!$D:$D,'SEA P'!$A13,GameLog!$C:$C,"SEA")</f>
        <v>0</v>
      </c>
      <c r="V13" s="10">
        <f t="shared" si="2"/>
        <v>3</v>
      </c>
      <c r="W13" s="11">
        <f t="shared" si="3"/>
        <v>18</v>
      </c>
      <c r="X13" s="11">
        <f t="shared" si="4"/>
        <v>9</v>
      </c>
      <c r="Y13" s="11">
        <f t="shared" si="4"/>
        <v>9</v>
      </c>
      <c r="Z13" s="11">
        <f t="shared" si="5"/>
        <v>4.5</v>
      </c>
      <c r="AA13" s="11">
        <f t="shared" si="6"/>
        <v>0.5</v>
      </c>
      <c r="AE13" s="14"/>
      <c r="AF13" s="14"/>
    </row>
    <row r="14" spans="1:32">
      <c r="A14" s="14" t="s">
        <v>2848</v>
      </c>
      <c r="B14">
        <f>SUMIFS(GameLog!W:W,GameLog!$D:$D,'SEA P'!$A14,GameLog!$C:$C,"SEA")</f>
        <v>0</v>
      </c>
      <c r="C14">
        <f>SUMIFS(GameLog!X:X,GameLog!$D:$D,'SEA P'!$A14,GameLog!$C:$C,"SEA")</f>
        <v>0</v>
      </c>
      <c r="D14" s="8">
        <f t="shared" si="0"/>
        <v>0</v>
      </c>
      <c r="E14" s="10" t="str">
        <f t="shared" si="1"/>
        <v>---</v>
      </c>
      <c r="F14">
        <f>COUNTIFS(GameLog!D:D,'SEA P'!A14,GameLog!C:C,"SEA",GameLog!E:E,1)</f>
        <v>0</v>
      </c>
      <c r="G14">
        <f>SUMIFS(GameLog!F:F,GameLog!$D:$D,'SEA P'!A14,GameLog!$E:$E,1,GameLog!$C:$C,"SEA")</f>
        <v>0</v>
      </c>
      <c r="H14">
        <f>SUMIFS(GameLog!Y:Y,GameLog!$D:$D,'SEA P'!$A14,GameLog!$C:$C,"SEA")</f>
        <v>0</v>
      </c>
      <c r="I14">
        <f>SUMIFS(GameLog!Z:Z,GameLog!$D:$D,'SEA P'!$A14,GameLog!$C:$C,"SEA")</f>
        <v>0</v>
      </c>
      <c r="J14">
        <f>SUMIFS(GameLog!AA:AA,GameLog!$D:$D,'SEA P'!$A14,GameLog!$C:$C,"SEA")</f>
        <v>0</v>
      </c>
      <c r="K14" s="12">
        <f>SUMIFS(GameLog!AB:AB,GameLog!$D:$D,'SEA P'!$A14,GameLog!$C:$C,"SEA")</f>
        <v>0</v>
      </c>
      <c r="L14">
        <f>SUMIFS(GameLog!AC:AC,GameLog!$D:$D,'SEA P'!$A14,GameLog!$C:$C,"SEA")</f>
        <v>0</v>
      </c>
      <c r="M14">
        <f>SUMIFS(GameLog!AD:AD,GameLog!$D:$D,'SEA P'!$A14,GameLog!$C:$C,"SEA")</f>
        <v>0</v>
      </c>
      <c r="N14">
        <f>SUMIFS(GameLog!AE:AE,GameLog!$D:$D,'SEA P'!$A14,GameLog!$C:$C,"SEA")</f>
        <v>0</v>
      </c>
      <c r="O14">
        <f>SUMIFS(GameLog!AF:AF,GameLog!$D:$D,'SEA P'!$A14,GameLog!$C:$C,"SEA")</f>
        <v>0</v>
      </c>
      <c r="P14">
        <f>SUMIFS(GameLog!AG:AG,GameLog!$D:$D,'SEA P'!$A14,GameLog!$C:$C,"SEA")</f>
        <v>0</v>
      </c>
      <c r="Q14">
        <f>SUMIFS(GameLog!AH:AH,GameLog!$D:$D,'SEA P'!$A14,GameLog!$C:$C,"SEA")</f>
        <v>0</v>
      </c>
      <c r="R14">
        <f>SUMIFS(GameLog!AI:AI,GameLog!$D:$D,'SEA P'!$A14,GameLog!$C:$C,"SEA")</f>
        <v>0</v>
      </c>
      <c r="S14">
        <f>SUMIFS(GameLog!AJ:AJ,GameLog!$D:$D,'SEA P'!$A14,GameLog!$C:$C,"SEA")</f>
        <v>0</v>
      </c>
      <c r="T14">
        <f>SUMIFS(GameLog!AK:AK,GameLog!$D:$D,'SEA P'!$A14,GameLog!$C:$C,"SEA")</f>
        <v>0</v>
      </c>
      <c r="U14">
        <f>SUMIFS(GameLog!AL:AL,GameLog!$D:$D,'SEA P'!$A14,GameLog!$C:$C,"SEA")</f>
        <v>0</v>
      </c>
      <c r="V14" s="10">
        <f t="shared" si="2"/>
        <v>0</v>
      </c>
      <c r="W14" s="11">
        <f t="shared" si="3"/>
        <v>0</v>
      </c>
      <c r="X14" s="11">
        <f t="shared" si="4"/>
        <v>0</v>
      </c>
      <c r="Y14" s="11">
        <f t="shared" si="4"/>
        <v>0</v>
      </c>
      <c r="Z14" s="11">
        <f t="shared" si="5"/>
        <v>0</v>
      </c>
      <c r="AA14" s="11">
        <f t="shared" si="6"/>
        <v>0</v>
      </c>
      <c r="AE14" s="14"/>
      <c r="AF14" s="14"/>
    </row>
    <row r="15" spans="1:32">
      <c r="A15" s="14" t="s">
        <v>2846</v>
      </c>
      <c r="B15">
        <f>SUMIFS(GameLog!W:W,GameLog!$D:$D,'SEA P'!$A15,GameLog!$C:$C,"SEA")</f>
        <v>0</v>
      </c>
      <c r="C15">
        <f>SUMIFS(GameLog!X:X,GameLog!$D:$D,'SEA P'!$A15,GameLog!$C:$C,"SEA")</f>
        <v>0</v>
      </c>
      <c r="D15" s="8">
        <f t="shared" si="0"/>
        <v>0</v>
      </c>
      <c r="E15" s="10" t="str">
        <f t="shared" si="1"/>
        <v>---</v>
      </c>
      <c r="F15">
        <f>COUNTIFS(GameLog!D:D,'SEA P'!A15,GameLog!C:C,"SEA",GameLog!E:E,1)</f>
        <v>0</v>
      </c>
      <c r="G15">
        <f>SUMIFS(GameLog!F:F,GameLog!$D:$D,'SEA P'!A15,GameLog!$E:$E,1,GameLog!$C:$C,"SEA")</f>
        <v>0</v>
      </c>
      <c r="H15">
        <f>SUMIFS(GameLog!Y:Y,GameLog!$D:$D,'SEA P'!$A15,GameLog!$C:$C,"SEA")</f>
        <v>0</v>
      </c>
      <c r="I15">
        <f>SUMIFS(GameLog!Z:Z,GameLog!$D:$D,'SEA P'!$A15,GameLog!$C:$C,"SEA")</f>
        <v>0</v>
      </c>
      <c r="J15">
        <f>SUMIFS(GameLog!AA:AA,GameLog!$D:$D,'SEA P'!$A15,GameLog!$C:$C,"SEA")</f>
        <v>0</v>
      </c>
      <c r="K15" s="12">
        <f>SUMIFS(GameLog!AB:AB,GameLog!$D:$D,'SEA P'!$A15,GameLog!$C:$C,"SEA")</f>
        <v>0</v>
      </c>
      <c r="L15">
        <f>SUMIFS(GameLog!AC:AC,GameLog!$D:$D,'SEA P'!$A15,GameLog!$C:$C,"SEA")</f>
        <v>0</v>
      </c>
      <c r="M15">
        <f>SUMIFS(GameLog!AD:AD,GameLog!$D:$D,'SEA P'!$A15,GameLog!$C:$C,"SEA")</f>
        <v>0</v>
      </c>
      <c r="N15">
        <f>SUMIFS(GameLog!AE:AE,GameLog!$D:$D,'SEA P'!$A15,GameLog!$C:$C,"SEA")</f>
        <v>0</v>
      </c>
      <c r="O15">
        <f>SUMIFS(GameLog!AF:AF,GameLog!$D:$D,'SEA P'!$A15,GameLog!$C:$C,"SEA")</f>
        <v>0</v>
      </c>
      <c r="P15">
        <f>SUMIFS(GameLog!AG:AG,GameLog!$D:$D,'SEA P'!$A15,GameLog!$C:$C,"SEA")</f>
        <v>0</v>
      </c>
      <c r="Q15">
        <f>SUMIFS(GameLog!AH:AH,GameLog!$D:$D,'SEA P'!$A15,GameLog!$C:$C,"SEA")</f>
        <v>0</v>
      </c>
      <c r="R15">
        <f>SUMIFS(GameLog!AI:AI,GameLog!$D:$D,'SEA P'!$A15,GameLog!$C:$C,"SEA")</f>
        <v>0</v>
      </c>
      <c r="S15">
        <f>SUMIFS(GameLog!AJ:AJ,GameLog!$D:$D,'SEA P'!$A15,GameLog!$C:$C,"SEA")</f>
        <v>0</v>
      </c>
      <c r="T15">
        <f>SUMIFS(GameLog!AK:AK,GameLog!$D:$D,'SEA P'!$A15,GameLog!$C:$C,"SEA")</f>
        <v>0</v>
      </c>
      <c r="U15">
        <f>SUMIFS(GameLog!AL:AL,GameLog!$D:$D,'SEA P'!$A15,GameLog!$C:$C,"SEA")</f>
        <v>0</v>
      </c>
      <c r="V15" s="10">
        <f t="shared" si="2"/>
        <v>0</v>
      </c>
      <c r="W15" s="11">
        <f t="shared" si="3"/>
        <v>0</v>
      </c>
      <c r="X15" s="11">
        <f t="shared" si="4"/>
        <v>0</v>
      </c>
      <c r="Y15" s="11">
        <f t="shared" si="4"/>
        <v>0</v>
      </c>
      <c r="Z15" s="11">
        <f t="shared" si="5"/>
        <v>0</v>
      </c>
      <c r="AA15" s="11">
        <f t="shared" si="6"/>
        <v>0</v>
      </c>
      <c r="AE15" s="14"/>
      <c r="AF15" s="14"/>
    </row>
    <row r="16" spans="1:32">
      <c r="A16" s="14" t="s">
        <v>2855</v>
      </c>
      <c r="B16">
        <f>SUMIFS(GameLog!W:W,GameLog!$D:$D,'SEA P'!$A16,GameLog!$C:$C,"SEA")</f>
        <v>0</v>
      </c>
      <c r="C16">
        <f>SUMIFS(GameLog!X:X,GameLog!$D:$D,'SEA P'!$A16,GameLog!$C:$C,"SEA")</f>
        <v>0</v>
      </c>
      <c r="D16" s="8">
        <f t="shared" si="0"/>
        <v>0</v>
      </c>
      <c r="E16" s="10" t="str">
        <f t="shared" si="1"/>
        <v>---</v>
      </c>
      <c r="F16">
        <f>COUNTIFS(GameLog!D:D,'SEA P'!A16,GameLog!C:C,"SEA",GameLog!E:E,1)</f>
        <v>0</v>
      </c>
      <c r="G16">
        <f>SUMIFS(GameLog!F:F,GameLog!$D:$D,'SEA P'!A16,GameLog!$E:$E,1,GameLog!$C:$C,"SEA")</f>
        <v>0</v>
      </c>
      <c r="H16">
        <f>SUMIFS(GameLog!Y:Y,GameLog!$D:$D,'SEA P'!$A16,GameLog!$C:$C,"SEA")</f>
        <v>0</v>
      </c>
      <c r="I16">
        <f>SUMIFS(GameLog!Z:Z,GameLog!$D:$D,'SEA P'!$A16,GameLog!$C:$C,"SEA")</f>
        <v>0</v>
      </c>
      <c r="J16">
        <f>SUMIFS(GameLog!AA:AA,GameLog!$D:$D,'SEA P'!$A16,GameLog!$C:$C,"SEA")</f>
        <v>0</v>
      </c>
      <c r="K16" s="12">
        <f>SUMIFS(GameLog!AB:AB,GameLog!$D:$D,'SEA P'!$A16,GameLog!$C:$C,"SEA")</f>
        <v>0</v>
      </c>
      <c r="L16">
        <f>SUMIFS(GameLog!AC:AC,GameLog!$D:$D,'SEA P'!$A16,GameLog!$C:$C,"SEA")</f>
        <v>0</v>
      </c>
      <c r="M16">
        <f>SUMIFS(GameLog!AD:AD,GameLog!$D:$D,'SEA P'!$A16,GameLog!$C:$C,"SEA")</f>
        <v>0</v>
      </c>
      <c r="N16">
        <f>SUMIFS(GameLog!AE:AE,GameLog!$D:$D,'SEA P'!$A16,GameLog!$C:$C,"SEA")</f>
        <v>0</v>
      </c>
      <c r="O16">
        <f>SUMIFS(GameLog!AF:AF,GameLog!$D:$D,'SEA P'!$A16,GameLog!$C:$C,"SEA")</f>
        <v>0</v>
      </c>
      <c r="P16">
        <f>SUMIFS(GameLog!AG:AG,GameLog!$D:$D,'SEA P'!$A16,GameLog!$C:$C,"SEA")</f>
        <v>0</v>
      </c>
      <c r="Q16">
        <f>SUMIFS(GameLog!AH:AH,GameLog!$D:$D,'SEA P'!$A16,GameLog!$C:$C,"SEA")</f>
        <v>0</v>
      </c>
      <c r="R16">
        <f>SUMIFS(GameLog!AI:AI,GameLog!$D:$D,'SEA P'!$A16,GameLog!$C:$C,"SEA")</f>
        <v>0</v>
      </c>
      <c r="S16">
        <f>SUMIFS(GameLog!AJ:AJ,GameLog!$D:$D,'SEA P'!$A16,GameLog!$C:$C,"SEA")</f>
        <v>0</v>
      </c>
      <c r="T16">
        <f>SUMIFS(GameLog!AK:AK,GameLog!$D:$D,'SEA P'!$A16,GameLog!$C:$C,"SEA")</f>
        <v>0</v>
      </c>
      <c r="U16">
        <f>SUMIFS(GameLog!AL:AL,GameLog!$D:$D,'SEA P'!$A16,GameLog!$C:$C,"SEA")</f>
        <v>0</v>
      </c>
      <c r="V16" s="10">
        <f t="shared" si="2"/>
        <v>0</v>
      </c>
      <c r="W16" s="11">
        <f t="shared" si="3"/>
        <v>0</v>
      </c>
      <c r="X16" s="11">
        <f t="shared" si="4"/>
        <v>0</v>
      </c>
      <c r="Y16" s="11">
        <f t="shared" si="4"/>
        <v>0</v>
      </c>
      <c r="Z16" s="11">
        <f t="shared" si="5"/>
        <v>0</v>
      </c>
      <c r="AA16" s="11">
        <f t="shared" si="6"/>
        <v>0</v>
      </c>
      <c r="AE16" s="14"/>
      <c r="AF16" s="14"/>
    </row>
    <row r="17" spans="1:32">
      <c r="A17" s="14" t="s">
        <v>2857</v>
      </c>
      <c r="B17">
        <f>SUMIFS(GameLog!W:W,GameLog!$D:$D,'SEA P'!$A17,GameLog!$C:$C,"SEA")</f>
        <v>0</v>
      </c>
      <c r="C17">
        <f>SUMIFS(GameLog!X:X,GameLog!$D:$D,'SEA P'!$A17,GameLog!$C:$C,"SEA")</f>
        <v>0</v>
      </c>
      <c r="D17" s="8">
        <f t="shared" si="0"/>
        <v>0</v>
      </c>
      <c r="E17" s="10" t="str">
        <f t="shared" si="1"/>
        <v>---</v>
      </c>
      <c r="F17">
        <f>COUNTIFS(GameLog!D:D,'SEA P'!A17,GameLog!C:C,"SEA",GameLog!E:E,1)</f>
        <v>0</v>
      </c>
      <c r="G17">
        <f>SUMIFS(GameLog!F:F,GameLog!$D:$D,'SEA P'!A17,GameLog!$E:$E,1,GameLog!$C:$C,"SEA")</f>
        <v>0</v>
      </c>
      <c r="H17">
        <f>SUMIFS(GameLog!Y:Y,GameLog!$D:$D,'SEA P'!$A17,GameLog!$C:$C,"SEA")</f>
        <v>0</v>
      </c>
      <c r="I17">
        <f>SUMIFS(GameLog!Z:Z,GameLog!$D:$D,'SEA P'!$A17,GameLog!$C:$C,"SEA")</f>
        <v>0</v>
      </c>
      <c r="J17">
        <f>SUMIFS(GameLog!AA:AA,GameLog!$D:$D,'SEA P'!$A17,GameLog!$C:$C,"SEA")</f>
        <v>0</v>
      </c>
      <c r="K17" s="12">
        <f>SUMIFS(GameLog!AB:AB,GameLog!$D:$D,'SEA P'!$A17,GameLog!$C:$C,"SEA")</f>
        <v>0</v>
      </c>
      <c r="L17">
        <f>SUMIFS(GameLog!AC:AC,GameLog!$D:$D,'SEA P'!$A17,GameLog!$C:$C,"SEA")</f>
        <v>0</v>
      </c>
      <c r="M17">
        <f>SUMIFS(GameLog!AD:AD,GameLog!$D:$D,'SEA P'!$A17,GameLog!$C:$C,"SEA")</f>
        <v>0</v>
      </c>
      <c r="N17">
        <f>SUMIFS(GameLog!AE:AE,GameLog!$D:$D,'SEA P'!$A17,GameLog!$C:$C,"SEA")</f>
        <v>0</v>
      </c>
      <c r="O17">
        <f>SUMIFS(GameLog!AF:AF,GameLog!$D:$D,'SEA P'!$A17,GameLog!$C:$C,"SEA")</f>
        <v>0</v>
      </c>
      <c r="P17">
        <f>SUMIFS(GameLog!AG:AG,GameLog!$D:$D,'SEA P'!$A17,GameLog!$C:$C,"SEA")</f>
        <v>0</v>
      </c>
      <c r="Q17">
        <f>SUMIFS(GameLog!AH:AH,GameLog!$D:$D,'SEA P'!$A17,GameLog!$C:$C,"SEA")</f>
        <v>0</v>
      </c>
      <c r="R17">
        <f>SUMIFS(GameLog!AI:AI,GameLog!$D:$D,'SEA P'!$A17,GameLog!$C:$C,"SEA")</f>
        <v>0</v>
      </c>
      <c r="S17">
        <f>SUMIFS(GameLog!AJ:AJ,GameLog!$D:$D,'SEA P'!$A17,GameLog!$C:$C,"SEA")</f>
        <v>0</v>
      </c>
      <c r="T17">
        <f>SUMIFS(GameLog!AK:AK,GameLog!$D:$D,'SEA P'!$A17,GameLog!$C:$C,"SEA")</f>
        <v>0</v>
      </c>
      <c r="U17">
        <f>SUMIFS(GameLog!AL:AL,GameLog!$D:$D,'SEA P'!$A17,GameLog!$C:$C,"SEA")</f>
        <v>0</v>
      </c>
      <c r="V17" s="10">
        <f t="shared" si="2"/>
        <v>0</v>
      </c>
      <c r="W17" s="11">
        <f t="shared" si="3"/>
        <v>0</v>
      </c>
      <c r="X17" s="11">
        <f t="shared" si="4"/>
        <v>0</v>
      </c>
      <c r="Y17" s="11">
        <f t="shared" si="4"/>
        <v>0</v>
      </c>
      <c r="Z17" s="11">
        <f t="shared" si="5"/>
        <v>0</v>
      </c>
      <c r="AA17" s="11">
        <f t="shared" si="6"/>
        <v>0</v>
      </c>
      <c r="AE17" s="14"/>
      <c r="AF17" s="14"/>
    </row>
    <row r="18" spans="1:32">
      <c r="A18" s="14" t="s">
        <v>2845</v>
      </c>
      <c r="B18">
        <f>SUMIFS(GameLog!W:W,GameLog!$D:$D,'SEA P'!$A18,GameLog!$C:$C,"SEA")</f>
        <v>0</v>
      </c>
      <c r="C18">
        <f>SUMIFS(GameLog!X:X,GameLog!$D:$D,'SEA P'!$A18,GameLog!$C:$C,"SEA")</f>
        <v>0</v>
      </c>
      <c r="D18" s="8">
        <f t="shared" si="0"/>
        <v>0</v>
      </c>
      <c r="E18" s="10" t="str">
        <f t="shared" si="1"/>
        <v>---</v>
      </c>
      <c r="F18">
        <f>COUNTIFS(GameLog!D:D,'SEA P'!A18,GameLog!C:C,"SEA",GameLog!E:E,1)</f>
        <v>0</v>
      </c>
      <c r="G18">
        <f>SUMIFS(GameLog!F:F,GameLog!$D:$D,'SEA P'!A18,GameLog!$E:$E,1,GameLog!$C:$C,"SEA")</f>
        <v>0</v>
      </c>
      <c r="H18">
        <f>SUMIFS(GameLog!Y:Y,GameLog!$D:$D,'SEA P'!$A18,GameLog!$C:$C,"SEA")</f>
        <v>0</v>
      </c>
      <c r="I18">
        <f>SUMIFS(GameLog!Z:Z,GameLog!$D:$D,'SEA P'!$A18,GameLog!$C:$C,"SEA")</f>
        <v>0</v>
      </c>
      <c r="J18">
        <f>SUMIFS(GameLog!AA:AA,GameLog!$D:$D,'SEA P'!$A18,GameLog!$C:$C,"SEA")</f>
        <v>0</v>
      </c>
      <c r="K18" s="12">
        <f>SUMIFS(GameLog!AB:AB,GameLog!$D:$D,'SEA P'!$A18,GameLog!$C:$C,"SEA")</f>
        <v>0</v>
      </c>
      <c r="L18">
        <f>SUMIFS(GameLog!AC:AC,GameLog!$D:$D,'SEA P'!$A18,GameLog!$C:$C,"SEA")</f>
        <v>0</v>
      </c>
      <c r="M18">
        <f>SUMIFS(GameLog!AD:AD,GameLog!$D:$D,'SEA P'!$A18,GameLog!$C:$C,"SEA")</f>
        <v>0</v>
      </c>
      <c r="N18">
        <f>SUMIFS(GameLog!AE:AE,GameLog!$D:$D,'SEA P'!$A18,GameLog!$C:$C,"SEA")</f>
        <v>0</v>
      </c>
      <c r="O18">
        <f>SUMIFS(GameLog!AF:AF,GameLog!$D:$D,'SEA P'!$A18,GameLog!$C:$C,"SEA")</f>
        <v>0</v>
      </c>
      <c r="P18">
        <f>SUMIFS(GameLog!AG:AG,GameLog!$D:$D,'SEA P'!$A18,GameLog!$C:$C,"SEA")</f>
        <v>0</v>
      </c>
      <c r="Q18">
        <f>SUMIFS(GameLog!AH:AH,GameLog!$D:$D,'SEA P'!$A18,GameLog!$C:$C,"SEA")</f>
        <v>0</v>
      </c>
      <c r="R18">
        <f>SUMIFS(GameLog!AI:AI,GameLog!$D:$D,'SEA P'!$A18,GameLog!$C:$C,"SEA")</f>
        <v>0</v>
      </c>
      <c r="S18">
        <f>SUMIFS(GameLog!AJ:AJ,GameLog!$D:$D,'SEA P'!$A18,GameLog!$C:$C,"SEA")</f>
        <v>0</v>
      </c>
      <c r="T18">
        <f>SUMIFS(GameLog!AK:AK,GameLog!$D:$D,'SEA P'!$A18,GameLog!$C:$C,"SEA")</f>
        <v>0</v>
      </c>
      <c r="U18">
        <f>SUMIFS(GameLog!AL:AL,GameLog!$D:$D,'SEA P'!$A18,GameLog!$C:$C,"SEA")</f>
        <v>0</v>
      </c>
      <c r="V18" s="10">
        <f t="shared" si="2"/>
        <v>0</v>
      </c>
      <c r="W18" s="11">
        <f t="shared" si="3"/>
        <v>0</v>
      </c>
      <c r="X18" s="11">
        <f t="shared" si="4"/>
        <v>0</v>
      </c>
      <c r="Y18" s="11">
        <f t="shared" si="4"/>
        <v>0</v>
      </c>
      <c r="Z18" s="11">
        <f t="shared" si="5"/>
        <v>0</v>
      </c>
      <c r="AA18" s="11">
        <f t="shared" si="6"/>
        <v>0</v>
      </c>
      <c r="AE18" s="14"/>
      <c r="AF18" s="14"/>
    </row>
    <row r="19" spans="1:32">
      <c r="A19" s="14" t="s">
        <v>2847</v>
      </c>
      <c r="B19">
        <f>SUMIFS(GameLog!W:W,GameLog!$D:$D,'SEA P'!$A19,GameLog!$C:$C,"SEA")</f>
        <v>0</v>
      </c>
      <c r="C19">
        <f>SUMIFS(GameLog!X:X,GameLog!$D:$D,'SEA P'!$A19,GameLog!$C:$C,"SEA")</f>
        <v>0</v>
      </c>
      <c r="D19" s="8">
        <f t="shared" si="0"/>
        <v>0</v>
      </c>
      <c r="E19" s="10" t="str">
        <f t="shared" si="1"/>
        <v>---</v>
      </c>
      <c r="F19">
        <f>COUNTIFS(GameLog!D:D,'SEA P'!A19,GameLog!C:C,"SEA",GameLog!E:E,1)</f>
        <v>0</v>
      </c>
      <c r="G19">
        <f>SUMIFS(GameLog!F:F,GameLog!$D:$D,'SEA P'!A19,GameLog!$E:$E,1,GameLog!$C:$C,"SEA")</f>
        <v>0</v>
      </c>
      <c r="H19">
        <f>SUMIFS(GameLog!Y:Y,GameLog!$D:$D,'SEA P'!$A19,GameLog!$C:$C,"SEA")</f>
        <v>0</v>
      </c>
      <c r="I19">
        <f>SUMIFS(GameLog!Z:Z,GameLog!$D:$D,'SEA P'!$A19,GameLog!$C:$C,"SEA")</f>
        <v>0</v>
      </c>
      <c r="J19">
        <f>SUMIFS(GameLog!AA:AA,GameLog!$D:$D,'SEA P'!$A19,GameLog!$C:$C,"SEA")</f>
        <v>0</v>
      </c>
      <c r="K19" s="12">
        <f>SUMIFS(GameLog!AB:AB,GameLog!$D:$D,'SEA P'!$A19,GameLog!$C:$C,"SEA")</f>
        <v>0</v>
      </c>
      <c r="L19">
        <f>SUMIFS(GameLog!AC:AC,GameLog!$D:$D,'SEA P'!$A19,GameLog!$C:$C,"SEA")</f>
        <v>0</v>
      </c>
      <c r="M19">
        <f>SUMIFS(GameLog!AD:AD,GameLog!$D:$D,'SEA P'!$A19,GameLog!$C:$C,"SEA")</f>
        <v>0</v>
      </c>
      <c r="N19">
        <f>SUMIFS(GameLog!AE:AE,GameLog!$D:$D,'SEA P'!$A19,GameLog!$C:$C,"SEA")</f>
        <v>0</v>
      </c>
      <c r="O19">
        <f>SUMIFS(GameLog!AF:AF,GameLog!$D:$D,'SEA P'!$A19,GameLog!$C:$C,"SEA")</f>
        <v>0</v>
      </c>
      <c r="P19">
        <f>SUMIFS(GameLog!AG:AG,GameLog!$D:$D,'SEA P'!$A19,GameLog!$C:$C,"SEA")</f>
        <v>0</v>
      </c>
      <c r="Q19">
        <f>SUMIFS(GameLog!AH:AH,GameLog!$D:$D,'SEA P'!$A19,GameLog!$C:$C,"SEA")</f>
        <v>0</v>
      </c>
      <c r="R19">
        <f>SUMIFS(GameLog!AI:AI,GameLog!$D:$D,'SEA P'!$A19,GameLog!$C:$C,"SEA")</f>
        <v>0</v>
      </c>
      <c r="S19">
        <f>SUMIFS(GameLog!AJ:AJ,GameLog!$D:$D,'SEA P'!$A19,GameLog!$C:$C,"SEA")</f>
        <v>0</v>
      </c>
      <c r="T19">
        <f>SUMIFS(GameLog!AK:AK,GameLog!$D:$D,'SEA P'!$A19,GameLog!$C:$C,"SEA")</f>
        <v>0</v>
      </c>
      <c r="U19">
        <f>SUMIFS(GameLog!AL:AL,GameLog!$D:$D,'SEA P'!$A19,GameLog!$C:$C,"SEA")</f>
        <v>0</v>
      </c>
      <c r="V19" s="10">
        <f t="shared" si="2"/>
        <v>0</v>
      </c>
      <c r="W19" s="11">
        <f t="shared" si="3"/>
        <v>0</v>
      </c>
      <c r="X19" s="11">
        <f t="shared" si="4"/>
        <v>0</v>
      </c>
      <c r="Y19" s="11">
        <f t="shared" si="4"/>
        <v>0</v>
      </c>
      <c r="Z19" s="11">
        <f t="shared" si="5"/>
        <v>0</v>
      </c>
      <c r="AA19" s="11">
        <f t="shared" si="6"/>
        <v>0</v>
      </c>
      <c r="AE19" s="14"/>
      <c r="AF19" s="14"/>
    </row>
    <row r="20" spans="1:32">
      <c r="A20" s="14" t="s">
        <v>2844</v>
      </c>
      <c r="B20">
        <f>SUMIFS(GameLog!W:W,GameLog!$D:$D,'SEA P'!$A20,GameLog!$C:$C,"SEA")</f>
        <v>0</v>
      </c>
      <c r="C20">
        <f>SUMIFS(GameLog!X:X,GameLog!$D:$D,'SEA P'!$A20,GameLog!$C:$C,"SEA")</f>
        <v>0</v>
      </c>
      <c r="D20" s="8">
        <f t="shared" si="0"/>
        <v>0</v>
      </c>
      <c r="E20" s="10" t="str">
        <f t="shared" si="1"/>
        <v>---</v>
      </c>
      <c r="F20">
        <f>COUNTIFS(GameLog!D:D,'SEA P'!A20,GameLog!C:C,"SEA",GameLog!E:E,1)</f>
        <v>0</v>
      </c>
      <c r="G20">
        <f>SUMIFS(GameLog!F:F,GameLog!$D:$D,'SEA P'!A20,GameLog!$E:$E,1,GameLog!$C:$C,"SEA")</f>
        <v>0</v>
      </c>
      <c r="H20">
        <f>SUMIFS(GameLog!Y:Y,GameLog!$D:$D,'SEA P'!$A20,GameLog!$C:$C,"SEA")</f>
        <v>0</v>
      </c>
      <c r="I20">
        <f>SUMIFS(GameLog!Z:Z,GameLog!$D:$D,'SEA P'!$A20,GameLog!$C:$C,"SEA")</f>
        <v>0</v>
      </c>
      <c r="J20">
        <f>SUMIFS(GameLog!AA:AA,GameLog!$D:$D,'SEA P'!$A20,GameLog!$C:$C,"SEA")</f>
        <v>0</v>
      </c>
      <c r="K20" s="12">
        <f>SUMIFS(GameLog!AB:AB,GameLog!$D:$D,'SEA P'!$A20,GameLog!$C:$C,"SEA")</f>
        <v>0</v>
      </c>
      <c r="L20">
        <f>SUMIFS(GameLog!AC:AC,GameLog!$D:$D,'SEA P'!$A20,GameLog!$C:$C,"SEA")</f>
        <v>0</v>
      </c>
      <c r="M20">
        <f>SUMIFS(GameLog!AD:AD,GameLog!$D:$D,'SEA P'!$A20,GameLog!$C:$C,"SEA")</f>
        <v>0</v>
      </c>
      <c r="N20">
        <f>SUMIFS(GameLog!AE:AE,GameLog!$D:$D,'SEA P'!$A20,GameLog!$C:$C,"SEA")</f>
        <v>0</v>
      </c>
      <c r="O20">
        <f>SUMIFS(GameLog!AF:AF,GameLog!$D:$D,'SEA P'!$A20,GameLog!$C:$C,"SEA")</f>
        <v>0</v>
      </c>
      <c r="P20">
        <f>SUMIFS(GameLog!AG:AG,GameLog!$D:$D,'SEA P'!$A20,GameLog!$C:$C,"SEA")</f>
        <v>0</v>
      </c>
      <c r="Q20">
        <f>SUMIFS(GameLog!AH:AH,GameLog!$D:$D,'SEA P'!$A20,GameLog!$C:$C,"SEA")</f>
        <v>0</v>
      </c>
      <c r="R20">
        <f>SUMIFS(GameLog!AI:AI,GameLog!$D:$D,'SEA P'!$A20,GameLog!$C:$C,"SEA")</f>
        <v>0</v>
      </c>
      <c r="S20">
        <f>SUMIFS(GameLog!AJ:AJ,GameLog!$D:$D,'SEA P'!$A20,GameLog!$C:$C,"SEA")</f>
        <v>0</v>
      </c>
      <c r="T20">
        <f>SUMIFS(GameLog!AK:AK,GameLog!$D:$D,'SEA P'!$A20,GameLog!$C:$C,"SEA")</f>
        <v>0</v>
      </c>
      <c r="U20">
        <f>SUMIFS(GameLog!AL:AL,GameLog!$D:$D,'SEA P'!$A20,GameLog!$C:$C,"SEA")</f>
        <v>0</v>
      </c>
      <c r="V20" s="10">
        <f t="shared" si="2"/>
        <v>0</v>
      </c>
      <c r="W20" s="11">
        <f t="shared" si="3"/>
        <v>0</v>
      </c>
      <c r="X20" s="11">
        <f t="shared" ref="X20:Y28" si="7">IFERROR(O20/$K20*9,0)</f>
        <v>0</v>
      </c>
      <c r="Y20" s="11">
        <f t="shared" si="7"/>
        <v>0</v>
      </c>
      <c r="Z20" s="11">
        <f t="shared" si="5"/>
        <v>0</v>
      </c>
      <c r="AA20" s="11">
        <f t="shared" si="6"/>
        <v>0</v>
      </c>
      <c r="AE20" s="14"/>
      <c r="AF20" s="14"/>
    </row>
    <row r="21" spans="1:32">
      <c r="A21" s="14" t="s">
        <v>2862</v>
      </c>
      <c r="B21">
        <f>SUMIFS(GameLog!W:W,GameLog!$D:$D,'SEA P'!$A21,GameLog!$C:$C,"SEA")</f>
        <v>0</v>
      </c>
      <c r="C21">
        <f>SUMIFS(GameLog!X:X,GameLog!$D:$D,'SEA P'!$A21,GameLog!$C:$C,"SEA")</f>
        <v>0</v>
      </c>
      <c r="D21" s="8">
        <f t="shared" si="0"/>
        <v>0</v>
      </c>
      <c r="E21" s="10" t="str">
        <f t="shared" si="1"/>
        <v>---</v>
      </c>
      <c r="F21">
        <f>COUNTIFS(GameLog!D:D,'SEA P'!A21,GameLog!C:C,"SEA",GameLog!E:E,1)</f>
        <v>0</v>
      </c>
      <c r="G21">
        <f>SUMIFS(GameLog!F:F,GameLog!$D:$D,'SEA P'!A21,GameLog!$E:$E,1,GameLog!$C:$C,"SEA")</f>
        <v>0</v>
      </c>
      <c r="H21">
        <f>SUMIFS(GameLog!Y:Y,GameLog!$D:$D,'SEA P'!$A21,GameLog!$C:$C,"SEA")</f>
        <v>0</v>
      </c>
      <c r="I21">
        <f>SUMIFS(GameLog!Z:Z,GameLog!$D:$D,'SEA P'!$A21,GameLog!$C:$C,"SEA")</f>
        <v>0</v>
      </c>
      <c r="J21">
        <f>SUMIFS(GameLog!AA:AA,GameLog!$D:$D,'SEA P'!$A21,GameLog!$C:$C,"SEA")</f>
        <v>0</v>
      </c>
      <c r="K21" s="12">
        <f>SUMIFS(GameLog!AB:AB,GameLog!$D:$D,'SEA P'!$A21,GameLog!$C:$C,"SEA")</f>
        <v>0</v>
      </c>
      <c r="L21">
        <f>SUMIFS(GameLog!AC:AC,GameLog!$D:$D,'SEA P'!$A21,GameLog!$C:$C,"SEA")</f>
        <v>0</v>
      </c>
      <c r="M21">
        <f>SUMIFS(GameLog!AD:AD,GameLog!$D:$D,'SEA P'!$A21,GameLog!$C:$C,"SEA")</f>
        <v>0</v>
      </c>
      <c r="N21">
        <f>SUMIFS(GameLog!AE:AE,GameLog!$D:$D,'SEA P'!$A21,GameLog!$C:$C,"SEA")</f>
        <v>0</v>
      </c>
      <c r="O21">
        <f>SUMIFS(GameLog!AF:AF,GameLog!$D:$D,'SEA P'!$A21,GameLog!$C:$C,"SEA")</f>
        <v>0</v>
      </c>
      <c r="P21">
        <f>SUMIFS(GameLog!AG:AG,GameLog!$D:$D,'SEA P'!$A21,GameLog!$C:$C,"SEA")</f>
        <v>0</v>
      </c>
      <c r="Q21">
        <f>SUMIFS(GameLog!AH:AH,GameLog!$D:$D,'SEA P'!$A21,GameLog!$C:$C,"SEA")</f>
        <v>0</v>
      </c>
      <c r="R21">
        <f>SUMIFS(GameLog!AI:AI,GameLog!$D:$D,'SEA P'!$A21,GameLog!$C:$C,"SEA")</f>
        <v>0</v>
      </c>
      <c r="S21">
        <f>SUMIFS(GameLog!AJ:AJ,GameLog!$D:$D,'SEA P'!$A21,GameLog!$C:$C,"SEA")</f>
        <v>0</v>
      </c>
      <c r="T21">
        <f>SUMIFS(GameLog!AK:AK,GameLog!$D:$D,'SEA P'!$A21,GameLog!$C:$C,"SEA")</f>
        <v>0</v>
      </c>
      <c r="U21">
        <f>SUMIFS(GameLog!AL:AL,GameLog!$D:$D,'SEA P'!$A21,GameLog!$C:$C,"SEA")</f>
        <v>0</v>
      </c>
      <c r="V21" s="10">
        <f t="shared" si="2"/>
        <v>0</v>
      </c>
      <c r="W21" s="11">
        <f t="shared" si="3"/>
        <v>0</v>
      </c>
      <c r="X21" s="11">
        <f t="shared" si="7"/>
        <v>0</v>
      </c>
      <c r="Y21" s="11">
        <f t="shared" si="7"/>
        <v>0</v>
      </c>
      <c r="Z21" s="11">
        <f t="shared" si="5"/>
        <v>0</v>
      </c>
      <c r="AA21" s="11">
        <f t="shared" si="6"/>
        <v>0</v>
      </c>
      <c r="AE21" s="14"/>
      <c r="AF21" s="14"/>
    </row>
    <row r="22" spans="1:32">
      <c r="A22" s="14" t="s">
        <v>2861</v>
      </c>
      <c r="B22">
        <f>SUMIFS(GameLog!W:W,GameLog!$D:$D,'SEA P'!$A22,GameLog!$C:$C,"SEA")</f>
        <v>0</v>
      </c>
      <c r="C22">
        <f>SUMIFS(GameLog!X:X,GameLog!$D:$D,'SEA P'!$A22,GameLog!$C:$C,"SEA")</f>
        <v>0</v>
      </c>
      <c r="D22" s="8">
        <f t="shared" si="0"/>
        <v>0</v>
      </c>
      <c r="E22" s="10">
        <f t="shared" si="1"/>
        <v>27</v>
      </c>
      <c r="F22">
        <f>COUNTIFS(GameLog!D:D,'SEA P'!A22,GameLog!C:C,"SEA",GameLog!E:E,1)</f>
        <v>1</v>
      </c>
      <c r="G22">
        <f>SUMIFS(GameLog!F:F,GameLog!$D:$D,'SEA P'!A22,GameLog!$E:$E,1,GameLog!$C:$C,"SEA")</f>
        <v>0</v>
      </c>
      <c r="H22">
        <f>SUMIFS(GameLog!Y:Y,GameLog!$D:$D,'SEA P'!$A22,GameLog!$C:$C,"SEA")</f>
        <v>0</v>
      </c>
      <c r="I22">
        <f>SUMIFS(GameLog!Z:Z,GameLog!$D:$D,'SEA P'!$A22,GameLog!$C:$C,"SEA")</f>
        <v>0</v>
      </c>
      <c r="J22">
        <f>SUMIFS(GameLog!AA:AA,GameLog!$D:$D,'SEA P'!$A22,GameLog!$C:$C,"SEA")</f>
        <v>0</v>
      </c>
      <c r="K22" s="12">
        <f>SUMIFS(GameLog!AB:AB,GameLog!$D:$D,'SEA P'!$A22,GameLog!$C:$C,"SEA")</f>
        <v>1.3333333333333333</v>
      </c>
      <c r="L22">
        <f>SUMIFS(GameLog!AC:AC,GameLog!$D:$D,'SEA P'!$A22,GameLog!$C:$C,"SEA")</f>
        <v>3</v>
      </c>
      <c r="M22">
        <f>SUMIFS(GameLog!AD:AD,GameLog!$D:$D,'SEA P'!$A22,GameLog!$C:$C,"SEA")</f>
        <v>4</v>
      </c>
      <c r="N22">
        <f>SUMIFS(GameLog!AE:AE,GameLog!$D:$D,'SEA P'!$A22,GameLog!$C:$C,"SEA")</f>
        <v>4</v>
      </c>
      <c r="O22">
        <f>SUMIFS(GameLog!AF:AF,GameLog!$D:$D,'SEA P'!$A22,GameLog!$C:$C,"SEA")</f>
        <v>0</v>
      </c>
      <c r="P22">
        <f>SUMIFS(GameLog!AG:AG,GameLog!$D:$D,'SEA P'!$A22,GameLog!$C:$C,"SEA")</f>
        <v>2</v>
      </c>
      <c r="Q22">
        <f>SUMIFS(GameLog!AH:AH,GameLog!$D:$D,'SEA P'!$A22,GameLog!$C:$C,"SEA")</f>
        <v>0</v>
      </c>
      <c r="R22">
        <f>SUMIFS(GameLog!AI:AI,GameLog!$D:$D,'SEA P'!$A22,GameLog!$C:$C,"SEA")</f>
        <v>0</v>
      </c>
      <c r="S22">
        <f>SUMIFS(GameLog!AJ:AJ,GameLog!$D:$D,'SEA P'!$A22,GameLog!$C:$C,"SEA")</f>
        <v>0</v>
      </c>
      <c r="T22">
        <f>SUMIFS(GameLog!AK:AK,GameLog!$D:$D,'SEA P'!$A22,GameLog!$C:$C,"SEA")</f>
        <v>0</v>
      </c>
      <c r="U22">
        <f>SUMIFS(GameLog!AL:AL,GameLog!$D:$D,'SEA P'!$A22,GameLog!$C:$C,"SEA")</f>
        <v>1</v>
      </c>
      <c r="V22" s="10">
        <f t="shared" si="2"/>
        <v>3.75</v>
      </c>
      <c r="W22" s="11">
        <f t="shared" si="3"/>
        <v>20.25</v>
      </c>
      <c r="X22" s="11">
        <f t="shared" si="7"/>
        <v>0</v>
      </c>
      <c r="Y22" s="11">
        <f t="shared" si="7"/>
        <v>13.5</v>
      </c>
      <c r="Z22" s="11">
        <f t="shared" si="5"/>
        <v>0</v>
      </c>
      <c r="AA22" s="11">
        <f t="shared" si="6"/>
        <v>0</v>
      </c>
      <c r="AE22" s="14"/>
      <c r="AF22" s="14"/>
    </row>
    <row r="23" spans="1:32">
      <c r="A23" s="14" t="s">
        <v>2851</v>
      </c>
      <c r="B23">
        <f>SUMIFS(GameLog!W:W,GameLog!$D:$D,'SEA P'!$A23,GameLog!$C:$C,"SEA")</f>
        <v>0</v>
      </c>
      <c r="C23">
        <f>SUMIFS(GameLog!X:X,GameLog!$D:$D,'SEA P'!$A23,GameLog!$C:$C,"SEA")</f>
        <v>0</v>
      </c>
      <c r="D23" s="8">
        <f t="shared" si="0"/>
        <v>0</v>
      </c>
      <c r="E23" s="10" t="str">
        <f t="shared" si="1"/>
        <v>---</v>
      </c>
      <c r="F23">
        <f>COUNTIFS(GameLog!D:D,'SEA P'!A23,GameLog!C:C,"SEA",GameLog!E:E,1)</f>
        <v>0</v>
      </c>
      <c r="G23">
        <f>SUMIFS(GameLog!F:F,GameLog!$D:$D,'SEA P'!A23,GameLog!$E:$E,1,GameLog!$C:$C,"SEA")</f>
        <v>0</v>
      </c>
      <c r="H23">
        <f>SUMIFS(GameLog!Y:Y,GameLog!$D:$D,'SEA P'!$A23,GameLog!$C:$C,"SEA")</f>
        <v>0</v>
      </c>
      <c r="I23">
        <f>SUMIFS(GameLog!Z:Z,GameLog!$D:$D,'SEA P'!$A23,GameLog!$C:$C,"SEA")</f>
        <v>0</v>
      </c>
      <c r="J23">
        <f>SUMIFS(GameLog!AA:AA,GameLog!$D:$D,'SEA P'!$A23,GameLog!$C:$C,"SEA")</f>
        <v>0</v>
      </c>
      <c r="K23" s="12">
        <f>SUMIFS(GameLog!AB:AB,GameLog!$D:$D,'SEA P'!$A23,GameLog!$C:$C,"SEA")</f>
        <v>0</v>
      </c>
      <c r="L23">
        <f>SUMIFS(GameLog!AC:AC,GameLog!$D:$D,'SEA P'!$A23,GameLog!$C:$C,"SEA")</f>
        <v>0</v>
      </c>
      <c r="M23">
        <f>SUMIFS(GameLog!AD:AD,GameLog!$D:$D,'SEA P'!$A23,GameLog!$C:$C,"SEA")</f>
        <v>0</v>
      </c>
      <c r="N23">
        <f>SUMIFS(GameLog!AE:AE,GameLog!$D:$D,'SEA P'!$A23,GameLog!$C:$C,"SEA")</f>
        <v>0</v>
      </c>
      <c r="O23">
        <f>SUMIFS(GameLog!AF:AF,GameLog!$D:$D,'SEA P'!$A23,GameLog!$C:$C,"SEA")</f>
        <v>0</v>
      </c>
      <c r="P23">
        <f>SUMIFS(GameLog!AG:AG,GameLog!$D:$D,'SEA P'!$A23,GameLog!$C:$C,"SEA")</f>
        <v>0</v>
      </c>
      <c r="Q23">
        <f>SUMIFS(GameLog!AH:AH,GameLog!$D:$D,'SEA P'!$A23,GameLog!$C:$C,"SEA")</f>
        <v>0</v>
      </c>
      <c r="R23">
        <f>SUMIFS(GameLog!AI:AI,GameLog!$D:$D,'SEA P'!$A23,GameLog!$C:$C,"SEA")</f>
        <v>0</v>
      </c>
      <c r="S23">
        <f>SUMIFS(GameLog!AJ:AJ,GameLog!$D:$D,'SEA P'!$A23,GameLog!$C:$C,"SEA")</f>
        <v>0</v>
      </c>
      <c r="T23">
        <f>SUMIFS(GameLog!AK:AK,GameLog!$D:$D,'SEA P'!$A23,GameLog!$C:$C,"SEA")</f>
        <v>0</v>
      </c>
      <c r="U23">
        <f>SUMIFS(GameLog!AL:AL,GameLog!$D:$D,'SEA P'!$A23,GameLog!$C:$C,"SEA")</f>
        <v>0</v>
      </c>
      <c r="V23" s="10">
        <f t="shared" si="2"/>
        <v>0</v>
      </c>
      <c r="W23" s="11">
        <f t="shared" si="3"/>
        <v>0</v>
      </c>
      <c r="X23" s="11">
        <f t="shared" si="7"/>
        <v>0</v>
      </c>
      <c r="Y23" s="11">
        <f t="shared" si="7"/>
        <v>0</v>
      </c>
      <c r="Z23" s="11">
        <f t="shared" si="5"/>
        <v>0</v>
      </c>
      <c r="AA23" s="11">
        <f t="shared" si="6"/>
        <v>0</v>
      </c>
      <c r="AE23" s="14"/>
      <c r="AF23" s="14"/>
    </row>
    <row r="24" spans="1:32">
      <c r="A24" s="14" t="s">
        <v>2863</v>
      </c>
      <c r="B24">
        <f>SUMIFS(GameLog!W:W,GameLog!$D:$D,'SEA P'!$A24,GameLog!$C:$C,"SEA")</f>
        <v>0</v>
      </c>
      <c r="C24">
        <f>SUMIFS(GameLog!X:X,GameLog!$D:$D,'SEA P'!$A24,GameLog!$C:$C,"SEA")</f>
        <v>0</v>
      </c>
      <c r="D24" s="8">
        <f t="shared" si="0"/>
        <v>0</v>
      </c>
      <c r="E24" s="10" t="str">
        <f t="shared" si="1"/>
        <v>---</v>
      </c>
      <c r="F24">
        <f>COUNTIFS(GameLog!D:D,'SEA P'!A24,GameLog!C:C,"SEA",GameLog!E:E,1)</f>
        <v>0</v>
      </c>
      <c r="G24">
        <f>SUMIFS(GameLog!F:F,GameLog!$D:$D,'SEA P'!A24,GameLog!$E:$E,1,GameLog!$C:$C,"SEA")</f>
        <v>0</v>
      </c>
      <c r="H24">
        <f>SUMIFS(GameLog!Y:Y,GameLog!$D:$D,'SEA P'!$A24,GameLog!$C:$C,"SEA")</f>
        <v>0</v>
      </c>
      <c r="I24">
        <f>SUMIFS(GameLog!Z:Z,GameLog!$D:$D,'SEA P'!$A24,GameLog!$C:$C,"SEA")</f>
        <v>0</v>
      </c>
      <c r="J24">
        <f>SUMIFS(GameLog!AA:AA,GameLog!$D:$D,'SEA P'!$A24,GameLog!$C:$C,"SEA")</f>
        <v>0</v>
      </c>
      <c r="K24" s="12">
        <f>SUMIFS(GameLog!AB:AB,GameLog!$D:$D,'SEA P'!$A24,GameLog!$C:$C,"SEA")</f>
        <v>0</v>
      </c>
      <c r="L24">
        <f>SUMIFS(GameLog!AC:AC,GameLog!$D:$D,'SEA P'!$A24,GameLog!$C:$C,"SEA")</f>
        <v>0</v>
      </c>
      <c r="M24">
        <f>SUMIFS(GameLog!AD:AD,GameLog!$D:$D,'SEA P'!$A24,GameLog!$C:$C,"SEA")</f>
        <v>0</v>
      </c>
      <c r="N24">
        <f>SUMIFS(GameLog!AE:AE,GameLog!$D:$D,'SEA P'!$A24,GameLog!$C:$C,"SEA")</f>
        <v>0</v>
      </c>
      <c r="O24">
        <f>SUMIFS(GameLog!AF:AF,GameLog!$D:$D,'SEA P'!$A24,GameLog!$C:$C,"SEA")</f>
        <v>0</v>
      </c>
      <c r="P24">
        <f>SUMIFS(GameLog!AG:AG,GameLog!$D:$D,'SEA P'!$A24,GameLog!$C:$C,"SEA")</f>
        <v>0</v>
      </c>
      <c r="Q24">
        <f>SUMIFS(GameLog!AH:AH,GameLog!$D:$D,'SEA P'!$A24,GameLog!$C:$C,"SEA")</f>
        <v>0</v>
      </c>
      <c r="R24">
        <f>SUMIFS(GameLog!AI:AI,GameLog!$D:$D,'SEA P'!$A24,GameLog!$C:$C,"SEA")</f>
        <v>0</v>
      </c>
      <c r="S24">
        <f>SUMIFS(GameLog!AJ:AJ,GameLog!$D:$D,'SEA P'!$A24,GameLog!$C:$C,"SEA")</f>
        <v>0</v>
      </c>
      <c r="T24">
        <f>SUMIFS(GameLog!AK:AK,GameLog!$D:$D,'SEA P'!$A24,GameLog!$C:$C,"SEA")</f>
        <v>0</v>
      </c>
      <c r="U24">
        <f>SUMIFS(GameLog!AL:AL,GameLog!$D:$D,'SEA P'!$A24,GameLog!$C:$C,"SEA")</f>
        <v>0</v>
      </c>
      <c r="V24" s="10">
        <f t="shared" si="2"/>
        <v>0</v>
      </c>
      <c r="W24" s="11">
        <f t="shared" si="3"/>
        <v>0</v>
      </c>
      <c r="X24" s="11">
        <f t="shared" si="7"/>
        <v>0</v>
      </c>
      <c r="Y24" s="11">
        <f t="shared" si="7"/>
        <v>0</v>
      </c>
      <c r="Z24" s="11">
        <f t="shared" si="5"/>
        <v>0</v>
      </c>
      <c r="AA24" s="11">
        <f t="shared" si="6"/>
        <v>0</v>
      </c>
      <c r="AE24" s="14"/>
      <c r="AF24" s="14"/>
    </row>
    <row r="25" spans="1:32">
      <c r="A25" s="14" t="s">
        <v>2859</v>
      </c>
      <c r="B25">
        <f>SUMIFS(GameLog!W:W,GameLog!$D:$D,'SEA P'!$A25,GameLog!$C:$C,"SEA")</f>
        <v>0</v>
      </c>
      <c r="C25">
        <f>SUMIFS(GameLog!X:X,GameLog!$D:$D,'SEA P'!$A25,GameLog!$C:$C,"SEA")</f>
        <v>0</v>
      </c>
      <c r="D25" s="8">
        <f t="shared" si="0"/>
        <v>0</v>
      </c>
      <c r="E25" s="10" t="str">
        <f t="shared" si="1"/>
        <v>---</v>
      </c>
      <c r="F25">
        <f>COUNTIFS(GameLog!D:D,'SEA P'!A25,GameLog!C:C,"SEA",GameLog!E:E,1)</f>
        <v>0</v>
      </c>
      <c r="G25">
        <f>SUMIFS(GameLog!F:F,GameLog!$D:$D,'SEA P'!A25,GameLog!$E:$E,1,GameLog!$C:$C,"SEA")</f>
        <v>0</v>
      </c>
      <c r="H25">
        <f>SUMIFS(GameLog!Y:Y,GameLog!$D:$D,'SEA P'!$A25,GameLog!$C:$C,"SEA")</f>
        <v>0</v>
      </c>
      <c r="I25">
        <f>SUMIFS(GameLog!Z:Z,GameLog!$D:$D,'SEA P'!$A25,GameLog!$C:$C,"SEA")</f>
        <v>0</v>
      </c>
      <c r="J25">
        <f>SUMIFS(GameLog!AA:AA,GameLog!$D:$D,'SEA P'!$A25,GameLog!$C:$C,"SEA")</f>
        <v>0</v>
      </c>
      <c r="K25" s="12">
        <f>SUMIFS(GameLog!AB:AB,GameLog!$D:$D,'SEA P'!$A25,GameLog!$C:$C,"SEA")</f>
        <v>0</v>
      </c>
      <c r="L25">
        <f>SUMIFS(GameLog!AC:AC,GameLog!$D:$D,'SEA P'!$A25,GameLog!$C:$C,"SEA")</f>
        <v>0</v>
      </c>
      <c r="M25">
        <f>SUMIFS(GameLog!AD:AD,GameLog!$D:$D,'SEA P'!$A25,GameLog!$C:$C,"SEA")</f>
        <v>0</v>
      </c>
      <c r="N25">
        <f>SUMIFS(GameLog!AE:AE,GameLog!$D:$D,'SEA P'!$A25,GameLog!$C:$C,"SEA")</f>
        <v>0</v>
      </c>
      <c r="O25">
        <f>SUMIFS(GameLog!AF:AF,GameLog!$D:$D,'SEA P'!$A25,GameLog!$C:$C,"SEA")</f>
        <v>0</v>
      </c>
      <c r="P25">
        <f>SUMIFS(GameLog!AG:AG,GameLog!$D:$D,'SEA P'!$A25,GameLog!$C:$C,"SEA")</f>
        <v>0</v>
      </c>
      <c r="Q25">
        <f>SUMIFS(GameLog!AH:AH,GameLog!$D:$D,'SEA P'!$A25,GameLog!$C:$C,"SEA")</f>
        <v>0</v>
      </c>
      <c r="R25">
        <f>SUMIFS(GameLog!AI:AI,GameLog!$D:$D,'SEA P'!$A25,GameLog!$C:$C,"SEA")</f>
        <v>0</v>
      </c>
      <c r="S25">
        <f>SUMIFS(GameLog!AJ:AJ,GameLog!$D:$D,'SEA P'!$A25,GameLog!$C:$C,"SEA")</f>
        <v>0</v>
      </c>
      <c r="T25">
        <f>SUMIFS(GameLog!AK:AK,GameLog!$D:$D,'SEA P'!$A25,GameLog!$C:$C,"SEA")</f>
        <v>0</v>
      </c>
      <c r="U25">
        <f>SUMIFS(GameLog!AL:AL,GameLog!$D:$D,'SEA P'!$A25,GameLog!$C:$C,"SEA")</f>
        <v>0</v>
      </c>
      <c r="V25" s="10">
        <f t="shared" si="2"/>
        <v>0</v>
      </c>
      <c r="W25" s="11">
        <f t="shared" si="3"/>
        <v>0</v>
      </c>
      <c r="X25" s="11">
        <f t="shared" si="7"/>
        <v>0</v>
      </c>
      <c r="Y25" s="11">
        <f t="shared" si="7"/>
        <v>0</v>
      </c>
      <c r="Z25" s="11">
        <f t="shared" si="5"/>
        <v>0</v>
      </c>
      <c r="AA25" s="11">
        <f t="shared" si="6"/>
        <v>0</v>
      </c>
      <c r="AE25" s="14"/>
      <c r="AF25" s="14"/>
    </row>
    <row r="26" spans="1:32">
      <c r="A26" s="14" t="s">
        <v>2856</v>
      </c>
      <c r="B26">
        <f>SUMIFS(GameLog!W:W,GameLog!$D:$D,'SEA P'!$A26,GameLog!$C:$C,"SEA")</f>
        <v>0</v>
      </c>
      <c r="C26">
        <f>SUMIFS(GameLog!X:X,GameLog!$D:$D,'SEA P'!$A26,GameLog!$C:$C,"SEA")</f>
        <v>0</v>
      </c>
      <c r="D26" s="8">
        <f t="shared" si="0"/>
        <v>0</v>
      </c>
      <c r="E26" s="10" t="str">
        <f t="shared" si="1"/>
        <v>---</v>
      </c>
      <c r="F26">
        <f>COUNTIFS(GameLog!D:D,'SEA P'!A26,GameLog!C:C,"SEA",GameLog!E:E,1)</f>
        <v>0</v>
      </c>
      <c r="G26">
        <f>SUMIFS(GameLog!F:F,GameLog!$D:$D,'SEA P'!A26,GameLog!$E:$E,1,GameLog!$C:$C,"SEA")</f>
        <v>0</v>
      </c>
      <c r="H26">
        <f>SUMIFS(GameLog!Y:Y,GameLog!$D:$D,'SEA P'!$A26,GameLog!$C:$C,"SEA")</f>
        <v>0</v>
      </c>
      <c r="I26">
        <f>SUMIFS(GameLog!Z:Z,GameLog!$D:$D,'SEA P'!$A26,GameLog!$C:$C,"SEA")</f>
        <v>0</v>
      </c>
      <c r="J26">
        <f>SUMIFS(GameLog!AA:AA,GameLog!$D:$D,'SEA P'!$A26,GameLog!$C:$C,"SEA")</f>
        <v>0</v>
      </c>
      <c r="K26" s="12">
        <f>SUMIFS(GameLog!AB:AB,GameLog!$D:$D,'SEA P'!$A26,GameLog!$C:$C,"SEA")</f>
        <v>0</v>
      </c>
      <c r="L26">
        <f>SUMIFS(GameLog!AC:AC,GameLog!$D:$D,'SEA P'!$A26,GameLog!$C:$C,"SEA")</f>
        <v>0</v>
      </c>
      <c r="M26">
        <f>SUMIFS(GameLog!AD:AD,GameLog!$D:$D,'SEA P'!$A26,GameLog!$C:$C,"SEA")</f>
        <v>0</v>
      </c>
      <c r="N26">
        <f>SUMIFS(GameLog!AE:AE,GameLog!$D:$D,'SEA P'!$A26,GameLog!$C:$C,"SEA")</f>
        <v>0</v>
      </c>
      <c r="O26">
        <f>SUMIFS(GameLog!AF:AF,GameLog!$D:$D,'SEA P'!$A26,GameLog!$C:$C,"SEA")</f>
        <v>0</v>
      </c>
      <c r="P26">
        <f>SUMIFS(GameLog!AG:AG,GameLog!$D:$D,'SEA P'!$A26,GameLog!$C:$C,"SEA")</f>
        <v>0</v>
      </c>
      <c r="Q26">
        <f>SUMIFS(GameLog!AH:AH,GameLog!$D:$D,'SEA P'!$A26,GameLog!$C:$C,"SEA")</f>
        <v>0</v>
      </c>
      <c r="R26">
        <f>SUMIFS(GameLog!AI:AI,GameLog!$D:$D,'SEA P'!$A26,GameLog!$C:$C,"SEA")</f>
        <v>0</v>
      </c>
      <c r="S26">
        <f>SUMIFS(GameLog!AJ:AJ,GameLog!$D:$D,'SEA P'!$A26,GameLog!$C:$C,"SEA")</f>
        <v>0</v>
      </c>
      <c r="T26">
        <f>SUMIFS(GameLog!AK:AK,GameLog!$D:$D,'SEA P'!$A26,GameLog!$C:$C,"SEA")</f>
        <v>0</v>
      </c>
      <c r="U26">
        <f>SUMIFS(GameLog!AL:AL,GameLog!$D:$D,'SEA P'!$A26,GameLog!$C:$C,"SEA")</f>
        <v>0</v>
      </c>
      <c r="V26" s="10">
        <f t="shared" si="2"/>
        <v>0</v>
      </c>
      <c r="W26" s="11">
        <f t="shared" si="3"/>
        <v>0</v>
      </c>
      <c r="X26" s="11">
        <f t="shared" si="7"/>
        <v>0</v>
      </c>
      <c r="Y26" s="11">
        <f t="shared" si="7"/>
        <v>0</v>
      </c>
      <c r="Z26" s="11">
        <f t="shared" si="5"/>
        <v>0</v>
      </c>
      <c r="AA26" s="11">
        <f t="shared" si="6"/>
        <v>0</v>
      </c>
      <c r="AE26" s="14"/>
      <c r="AF26" s="14"/>
    </row>
    <row r="27" spans="1:32">
      <c r="A27" s="14" t="s">
        <v>2860</v>
      </c>
      <c r="B27">
        <f>SUMIFS(GameLog!W:W,GameLog!$D:$D,'SEA P'!$A27,GameLog!$C:$C,"SEA")</f>
        <v>0</v>
      </c>
      <c r="C27">
        <f>SUMIFS(GameLog!X:X,GameLog!$D:$D,'SEA P'!$A27,GameLog!$C:$C,"SEA")</f>
        <v>0</v>
      </c>
      <c r="D27" s="8">
        <f t="shared" si="0"/>
        <v>0</v>
      </c>
      <c r="E27" s="10" t="str">
        <f t="shared" si="1"/>
        <v>---</v>
      </c>
      <c r="F27">
        <f>COUNTIFS(GameLog!D:D,'SEA P'!A27,GameLog!C:C,"SEA",GameLog!E:E,1)</f>
        <v>0</v>
      </c>
      <c r="G27">
        <f>SUMIFS(GameLog!F:F,GameLog!$D:$D,'SEA P'!A27,GameLog!$E:$E,1,GameLog!$C:$C,"SEA")</f>
        <v>0</v>
      </c>
      <c r="H27">
        <f>SUMIFS(GameLog!Y:Y,GameLog!$D:$D,'SEA P'!$A27,GameLog!$C:$C,"SEA")</f>
        <v>0</v>
      </c>
      <c r="I27">
        <f>SUMIFS(GameLog!Z:Z,GameLog!$D:$D,'SEA P'!$A27,GameLog!$C:$C,"SEA")</f>
        <v>0</v>
      </c>
      <c r="J27">
        <f>SUMIFS(GameLog!AA:AA,GameLog!$D:$D,'SEA P'!$A27,GameLog!$C:$C,"SEA")</f>
        <v>0</v>
      </c>
      <c r="K27" s="12">
        <f>SUMIFS(GameLog!AB:AB,GameLog!$D:$D,'SEA P'!$A27,GameLog!$C:$C,"SEA")</f>
        <v>0</v>
      </c>
      <c r="L27">
        <f>SUMIFS(GameLog!AC:AC,GameLog!$D:$D,'SEA P'!$A27,GameLog!$C:$C,"SEA")</f>
        <v>0</v>
      </c>
      <c r="M27">
        <f>SUMIFS(GameLog!AD:AD,GameLog!$D:$D,'SEA P'!$A27,GameLog!$C:$C,"SEA")</f>
        <v>0</v>
      </c>
      <c r="N27">
        <f>SUMIFS(GameLog!AE:AE,GameLog!$D:$D,'SEA P'!$A27,GameLog!$C:$C,"SEA")</f>
        <v>0</v>
      </c>
      <c r="O27">
        <f>SUMIFS(GameLog!AF:AF,GameLog!$D:$D,'SEA P'!$A27,GameLog!$C:$C,"SEA")</f>
        <v>0</v>
      </c>
      <c r="P27">
        <f>SUMIFS(GameLog!AG:AG,GameLog!$D:$D,'SEA P'!$A27,GameLog!$C:$C,"SEA")</f>
        <v>0</v>
      </c>
      <c r="Q27">
        <f>SUMIFS(GameLog!AH:AH,GameLog!$D:$D,'SEA P'!$A27,GameLog!$C:$C,"SEA")</f>
        <v>0</v>
      </c>
      <c r="R27">
        <f>SUMIFS(GameLog!AI:AI,GameLog!$D:$D,'SEA P'!$A27,GameLog!$C:$C,"SEA")</f>
        <v>0</v>
      </c>
      <c r="S27">
        <f>SUMIFS(GameLog!AJ:AJ,GameLog!$D:$D,'SEA P'!$A27,GameLog!$C:$C,"SEA")</f>
        <v>0</v>
      </c>
      <c r="T27">
        <f>SUMIFS(GameLog!AK:AK,GameLog!$D:$D,'SEA P'!$A27,GameLog!$C:$C,"SEA")</f>
        <v>0</v>
      </c>
      <c r="U27">
        <f>SUMIFS(GameLog!AL:AL,GameLog!$D:$D,'SEA P'!$A27,GameLog!$C:$C,"SEA")</f>
        <v>0</v>
      </c>
      <c r="V27" s="10">
        <f t="shared" si="2"/>
        <v>0</v>
      </c>
      <c r="W27" s="11">
        <f t="shared" si="3"/>
        <v>0</v>
      </c>
      <c r="X27" s="11">
        <f t="shared" si="7"/>
        <v>0</v>
      </c>
      <c r="Y27" s="11">
        <f t="shared" si="7"/>
        <v>0</v>
      </c>
      <c r="Z27" s="11">
        <f t="shared" si="5"/>
        <v>0</v>
      </c>
      <c r="AA27" s="11">
        <f t="shared" si="6"/>
        <v>0</v>
      </c>
      <c r="AE27" s="14"/>
      <c r="AF27" s="14"/>
    </row>
    <row r="28" spans="1:32">
      <c r="A28" s="14" t="s">
        <v>2858</v>
      </c>
      <c r="B28">
        <f>SUMIFS(GameLog!W:W,GameLog!$D:$D,'SEA P'!$A28,GameLog!$C:$C,"SEA")</f>
        <v>0</v>
      </c>
      <c r="C28">
        <f>SUMIFS(GameLog!X:X,GameLog!$D:$D,'SEA P'!$A28,GameLog!$C:$C,"SEA")</f>
        <v>0</v>
      </c>
      <c r="D28" s="8">
        <f t="shared" si="0"/>
        <v>0</v>
      </c>
      <c r="E28" s="10" t="str">
        <f t="shared" si="1"/>
        <v>---</v>
      </c>
      <c r="F28">
        <f>COUNTIFS(GameLog!D:D,'SEA P'!A28,GameLog!C:C,"SEA",GameLog!E:E,1)</f>
        <v>0</v>
      </c>
      <c r="G28">
        <f>SUMIFS(GameLog!F:F,GameLog!$D:$D,'SEA P'!A28,GameLog!$E:$E,1,GameLog!$C:$C,"SEA")</f>
        <v>0</v>
      </c>
      <c r="H28">
        <f>SUMIFS(GameLog!Y:Y,GameLog!$D:$D,'SEA P'!$A28,GameLog!$C:$C,"SEA")</f>
        <v>0</v>
      </c>
      <c r="I28">
        <f>SUMIFS(GameLog!Z:Z,GameLog!$D:$D,'SEA P'!$A28,GameLog!$C:$C,"SEA")</f>
        <v>0</v>
      </c>
      <c r="J28">
        <f>SUMIFS(GameLog!AA:AA,GameLog!$D:$D,'SEA P'!$A28,GameLog!$C:$C,"SEA")</f>
        <v>0</v>
      </c>
      <c r="K28" s="12">
        <f>SUMIFS(GameLog!AB:AB,GameLog!$D:$D,'SEA P'!$A28,GameLog!$C:$C,"SEA")</f>
        <v>0</v>
      </c>
      <c r="L28">
        <f>SUMIFS(GameLog!AC:AC,GameLog!$D:$D,'SEA P'!$A28,GameLog!$C:$C,"SEA")</f>
        <v>0</v>
      </c>
      <c r="M28">
        <f>SUMIFS(GameLog!AD:AD,GameLog!$D:$D,'SEA P'!$A28,GameLog!$C:$C,"SEA")</f>
        <v>0</v>
      </c>
      <c r="N28">
        <f>SUMIFS(GameLog!AE:AE,GameLog!$D:$D,'SEA P'!$A28,GameLog!$C:$C,"SEA")</f>
        <v>0</v>
      </c>
      <c r="O28">
        <f>SUMIFS(GameLog!AF:AF,GameLog!$D:$D,'SEA P'!$A28,GameLog!$C:$C,"SEA")</f>
        <v>0</v>
      </c>
      <c r="P28">
        <f>SUMIFS(GameLog!AG:AG,GameLog!$D:$D,'SEA P'!$A28,GameLog!$C:$C,"SEA")</f>
        <v>0</v>
      </c>
      <c r="Q28">
        <f>SUMIFS(GameLog!AH:AH,GameLog!$D:$D,'SEA P'!$A28,GameLog!$C:$C,"SEA")</f>
        <v>0</v>
      </c>
      <c r="R28">
        <f>SUMIFS(GameLog!AI:AI,GameLog!$D:$D,'SEA P'!$A28,GameLog!$C:$C,"SEA")</f>
        <v>0</v>
      </c>
      <c r="S28">
        <f>SUMIFS(GameLog!AJ:AJ,GameLog!$D:$D,'SEA P'!$A28,GameLog!$C:$C,"SEA")</f>
        <v>0</v>
      </c>
      <c r="T28">
        <f>SUMIFS(GameLog!AK:AK,GameLog!$D:$D,'SEA P'!$A28,GameLog!$C:$C,"SEA")</f>
        <v>0</v>
      </c>
      <c r="U28">
        <f>SUMIFS(GameLog!AL:AL,GameLog!$D:$D,'SEA P'!$A28,GameLog!$C:$C,"SEA")</f>
        <v>0</v>
      </c>
      <c r="V28" s="10">
        <f t="shared" si="2"/>
        <v>0</v>
      </c>
      <c r="W28" s="11">
        <f t="shared" si="3"/>
        <v>0</v>
      </c>
      <c r="X28" s="11">
        <f t="shared" si="7"/>
        <v>0</v>
      </c>
      <c r="Y28" s="11">
        <f t="shared" si="7"/>
        <v>0</v>
      </c>
      <c r="Z28" s="11">
        <f t="shared" si="5"/>
        <v>0</v>
      </c>
      <c r="AA28" s="11">
        <f t="shared" si="6"/>
        <v>0</v>
      </c>
      <c r="AE28" s="14"/>
      <c r="AF28" s="14"/>
    </row>
    <row r="29" spans="1:32">
      <c r="A29" s="14" t="s">
        <v>2850</v>
      </c>
      <c r="B29">
        <f>SUMIFS(GameLog!W:W,GameLog!$D:$D,'SEA P'!$A29,GameLog!$C:$C,"SEA")</f>
        <v>0</v>
      </c>
      <c r="C29">
        <f>SUMIFS(GameLog!X:X,GameLog!$D:$D,'SEA P'!$A29,GameLog!$C:$C,"SEA")</f>
        <v>0</v>
      </c>
      <c r="D29" s="8">
        <f t="shared" ref="D29" si="8">IFERROR(B29/(B29+C29),0)</f>
        <v>0</v>
      </c>
      <c r="E29" s="10" t="str">
        <f t="shared" ref="E29" si="9">IFERROR(N29/K29*9,"---")</f>
        <v>---</v>
      </c>
      <c r="F29">
        <f>COUNTIFS(GameLog!D:D,'SEA P'!A29,GameLog!C:C,"SEA",GameLog!E:E,1)</f>
        <v>0</v>
      </c>
      <c r="G29">
        <f>SUMIFS(GameLog!F:F,GameLog!$D:$D,'SEA P'!A29,GameLog!$E:$E,1,GameLog!$C:$C,"SEA")</f>
        <v>0</v>
      </c>
      <c r="H29">
        <f>SUMIFS(GameLog!Y:Y,GameLog!$D:$D,'SEA P'!$A29,GameLog!$C:$C,"SEA")</f>
        <v>0</v>
      </c>
      <c r="I29">
        <f>SUMIFS(GameLog!Z:Z,GameLog!$D:$D,'SEA P'!$A29,GameLog!$C:$C,"SEA")</f>
        <v>0</v>
      </c>
      <c r="J29">
        <f>SUMIFS(GameLog!AA:AA,GameLog!$D:$D,'SEA P'!$A29,GameLog!$C:$C,"SEA")</f>
        <v>0</v>
      </c>
      <c r="K29" s="12">
        <f>SUMIFS(GameLog!AB:AB,GameLog!$D:$D,'SEA P'!$A29,GameLog!$C:$C,"SEA")</f>
        <v>0</v>
      </c>
      <c r="L29">
        <f>SUMIFS(GameLog!AC:AC,GameLog!$D:$D,'SEA P'!$A29,GameLog!$C:$C,"SEA")</f>
        <v>0</v>
      </c>
      <c r="M29">
        <f>SUMIFS(GameLog!AD:AD,GameLog!$D:$D,'SEA P'!$A29,GameLog!$C:$C,"SEA")</f>
        <v>0</v>
      </c>
      <c r="N29">
        <f>SUMIFS(GameLog!AE:AE,GameLog!$D:$D,'SEA P'!$A29,GameLog!$C:$C,"SEA")</f>
        <v>0</v>
      </c>
      <c r="O29">
        <f>SUMIFS(GameLog!AF:AF,GameLog!$D:$D,'SEA P'!$A29,GameLog!$C:$C,"SEA")</f>
        <v>0</v>
      </c>
      <c r="P29">
        <f>SUMIFS(GameLog!AG:AG,GameLog!$D:$D,'SEA P'!$A29,GameLog!$C:$C,"SEA")</f>
        <v>0</v>
      </c>
      <c r="Q29">
        <f>SUMIFS(GameLog!AH:AH,GameLog!$D:$D,'SEA P'!$A29,GameLog!$C:$C,"SEA")</f>
        <v>0</v>
      </c>
      <c r="R29">
        <f>SUMIFS(GameLog!AI:AI,GameLog!$D:$D,'SEA P'!$A29,GameLog!$C:$C,"SEA")</f>
        <v>0</v>
      </c>
      <c r="S29">
        <f>SUMIFS(GameLog!AJ:AJ,GameLog!$D:$D,'SEA P'!$A29,GameLog!$C:$C,"SEA")</f>
        <v>0</v>
      </c>
      <c r="T29">
        <f>SUMIFS(GameLog!AK:AK,GameLog!$D:$D,'SEA P'!$A29,GameLog!$C:$C,"SEA")</f>
        <v>0</v>
      </c>
      <c r="U29">
        <f>SUMIFS(GameLog!AL:AL,GameLog!$D:$D,'SEA P'!$A29,GameLog!$C:$C,"SEA")</f>
        <v>0</v>
      </c>
      <c r="V29" s="10">
        <f t="shared" ref="V29" si="10">IFERROR((L29+P29)/K29,0)</f>
        <v>0</v>
      </c>
      <c r="W29" s="11">
        <f t="shared" ref="W29" si="11">IFERROR(L29/$K29*9,0)</f>
        <v>0</v>
      </c>
      <c r="X29" s="11">
        <f t="shared" ref="X29" si="12">IFERROR(O29/$K29*9,0)</f>
        <v>0</v>
      </c>
      <c r="Y29" s="11">
        <f t="shared" ref="Y29" si="13">IFERROR(P29/$K29*9,0)</f>
        <v>0</v>
      </c>
      <c r="Z29" s="11">
        <f t="shared" ref="Z29" si="14">IFERROR(R29/$K29*9,0)</f>
        <v>0</v>
      </c>
      <c r="AA29" s="11">
        <f t="shared" ref="AA29" si="15">IFERROR(R29/P29,0)</f>
        <v>0</v>
      </c>
      <c r="AE29" s="14"/>
      <c r="AF29" s="14"/>
    </row>
    <row r="30" spans="1:32">
      <c r="A30" s="14" t="s">
        <v>2824</v>
      </c>
      <c r="B30">
        <f>SUMIFS(GameLog!W:W,GameLog!$D:$D,'SEA P'!$A30,GameLog!$C:$C,"SEA")</f>
        <v>0</v>
      </c>
      <c r="C30">
        <f>SUMIFS(GameLog!X:X,GameLog!$D:$D,'SEA P'!$A30,GameLog!$C:$C,"SEA")</f>
        <v>0</v>
      </c>
      <c r="D30" s="8">
        <f t="shared" ref="D30" si="16">IFERROR(B30/(B30+C30),0)</f>
        <v>0</v>
      </c>
      <c r="E30" s="10">
        <f t="shared" ref="E30" si="17">IFERROR(N30/K30*9,"---")</f>
        <v>0</v>
      </c>
      <c r="F30">
        <f>COUNTIFS(GameLog!D:D,'SEA P'!A30,GameLog!C:C,"SEA",GameLog!E:E,1)</f>
        <v>1</v>
      </c>
      <c r="G30">
        <f>SUMIFS(GameLog!F:F,GameLog!$D:$D,'SEA P'!A30,GameLog!$E:$E,1,GameLog!$C:$C,"SEA")</f>
        <v>0</v>
      </c>
      <c r="H30">
        <f>SUMIFS(GameLog!Y:Y,GameLog!$D:$D,'SEA P'!$A30,GameLog!$C:$C,"SEA")</f>
        <v>0</v>
      </c>
      <c r="I30">
        <f>SUMIFS(GameLog!Z:Z,GameLog!$D:$D,'SEA P'!$A30,GameLog!$C:$C,"SEA")</f>
        <v>0</v>
      </c>
      <c r="J30">
        <f>SUMIFS(GameLog!AA:AA,GameLog!$D:$D,'SEA P'!$A30,GameLog!$C:$C,"SEA")</f>
        <v>0</v>
      </c>
      <c r="K30" s="12">
        <f>SUMIFS(GameLog!AB:AB,GameLog!$D:$D,'SEA P'!$A30,GameLog!$C:$C,"SEA")</f>
        <v>1</v>
      </c>
      <c r="L30">
        <f>SUMIFS(GameLog!AC:AC,GameLog!$D:$D,'SEA P'!$A30,GameLog!$C:$C,"SEA")</f>
        <v>0</v>
      </c>
      <c r="M30">
        <f>SUMIFS(GameLog!AD:AD,GameLog!$D:$D,'SEA P'!$A30,GameLog!$C:$C,"SEA")</f>
        <v>0</v>
      </c>
      <c r="N30">
        <f>SUMIFS(GameLog!AE:AE,GameLog!$D:$D,'SEA P'!$A30,GameLog!$C:$C,"SEA")</f>
        <v>0</v>
      </c>
      <c r="O30">
        <f>SUMIFS(GameLog!AF:AF,GameLog!$D:$D,'SEA P'!$A30,GameLog!$C:$C,"SEA")</f>
        <v>0</v>
      </c>
      <c r="P30">
        <f>SUMIFS(GameLog!AG:AG,GameLog!$D:$D,'SEA P'!$A30,GameLog!$C:$C,"SEA")</f>
        <v>0</v>
      </c>
      <c r="Q30">
        <f>SUMIFS(GameLog!AH:AH,GameLog!$D:$D,'SEA P'!$A30,GameLog!$C:$C,"SEA")</f>
        <v>0</v>
      </c>
      <c r="R30">
        <f>SUMIFS(GameLog!AI:AI,GameLog!$D:$D,'SEA P'!$A30,GameLog!$C:$C,"SEA")</f>
        <v>0</v>
      </c>
      <c r="S30">
        <f>SUMIFS(GameLog!AJ:AJ,GameLog!$D:$D,'SEA P'!$A30,GameLog!$C:$C,"SEA")</f>
        <v>0</v>
      </c>
      <c r="T30">
        <f>SUMIFS(GameLog!AK:AK,GameLog!$D:$D,'SEA P'!$A30,GameLog!$C:$C,"SEA")</f>
        <v>0</v>
      </c>
      <c r="U30">
        <f>SUMIFS(GameLog!AL:AL,GameLog!$D:$D,'SEA P'!$A30,GameLog!$C:$C,"SEA")</f>
        <v>0</v>
      </c>
      <c r="V30" s="10">
        <f t="shared" ref="V30" si="18">IFERROR((L30+P30)/K30,0)</f>
        <v>0</v>
      </c>
      <c r="W30" s="11">
        <f t="shared" ref="W30" si="19">IFERROR(L30/$K30*9,0)</f>
        <v>0</v>
      </c>
      <c r="X30" s="11">
        <f t="shared" ref="X30" si="20">IFERROR(O30/$K30*9,0)</f>
        <v>0</v>
      </c>
      <c r="Y30" s="11">
        <f t="shared" ref="Y30" si="21">IFERROR(P30/$K30*9,0)</f>
        <v>0</v>
      </c>
      <c r="Z30" s="11">
        <f t="shared" ref="Z30" si="22">IFERROR(R30/$K30*9,0)</f>
        <v>0</v>
      </c>
      <c r="AA30" s="11">
        <f t="shared" ref="AA30" si="23">IFERROR(R30/P30,0)</f>
        <v>0</v>
      </c>
      <c r="AE30" s="14"/>
      <c r="AF30" s="14"/>
    </row>
    <row r="31" spans="1:32">
      <c r="AE31" s="14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FEC3E-1AFE-45DB-91E3-32181D66030C}">
  <sheetPr codeName="Sheet47"/>
  <dimension ref="A1:AD89"/>
  <sheetViews>
    <sheetView workbookViewId="0">
      <pane ySplit="1" topLeftCell="A2" activePane="bottomLeft" state="frozen"/>
      <selection activeCell="X15" sqref="X15"/>
      <selection pane="bottomLeft"/>
    </sheetView>
  </sheetViews>
  <sheetFormatPr defaultRowHeight="13.2"/>
  <cols>
    <col min="1" max="1" width="17.44140625" bestFit="1" customWidth="1"/>
    <col min="2" max="2" width="2.33203125" bestFit="1" customWidth="1"/>
    <col min="3" max="3" width="3.44140625" customWidth="1"/>
    <col min="4" max="4" width="3.44140625" bestFit="1" customWidth="1"/>
    <col min="5" max="6" width="2.21875" bestFit="1" customWidth="1"/>
    <col min="7" max="8" width="3.21875" bestFit="1" customWidth="1"/>
    <col min="9" max="9" width="3.44140625" bestFit="1" customWidth="1"/>
    <col min="10" max="10" width="4" bestFit="1" customWidth="1"/>
    <col min="11" max="11" width="3.44140625" bestFit="1" customWidth="1"/>
    <col min="12" max="12" width="3.5546875" bestFit="1" customWidth="1"/>
    <col min="13" max="13" width="3.44140625" bestFit="1" customWidth="1"/>
    <col min="14" max="14" width="3.5546875" bestFit="1" customWidth="1"/>
    <col min="15" max="15" width="5.44140625" bestFit="1" customWidth="1"/>
    <col min="16" max="16" width="4.664062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12.88671875" bestFit="1" customWidth="1"/>
    <col min="21" max="21" width="13.21875" bestFit="1" customWidth="1"/>
    <col min="22" max="22" width="4.5546875" bestFit="1" customWidth="1"/>
    <col min="23" max="25" width="5.5546875" bestFit="1" customWidth="1"/>
    <col min="26" max="26" width="3.21875" bestFit="1" customWidth="1"/>
    <col min="27" max="27" width="4.109375" bestFit="1" customWidth="1"/>
    <col min="28" max="30" width="4.77734375" bestFit="1" customWidth="1"/>
    <col min="31" max="31" width="5.21875" bestFit="1" customWidth="1"/>
    <col min="32" max="32" width="4.88671875" bestFit="1" customWidth="1"/>
    <col min="33" max="33" width="5.21875" bestFit="1" customWidth="1"/>
    <col min="34" max="34" width="5.109375" bestFit="1" customWidth="1"/>
  </cols>
  <sheetData>
    <row r="1" spans="1:30">
      <c r="A1" t="s">
        <v>2405</v>
      </c>
      <c r="B1" t="s">
        <v>2406</v>
      </c>
      <c r="C1" t="s">
        <v>2407</v>
      </c>
      <c r="D1" t="s">
        <v>2408</v>
      </c>
      <c r="E1" t="s">
        <v>2409</v>
      </c>
      <c r="F1" t="s">
        <v>2410</v>
      </c>
      <c r="G1" t="s">
        <v>2411</v>
      </c>
      <c r="H1" t="s">
        <v>2412</v>
      </c>
      <c r="I1" t="s">
        <v>2413</v>
      </c>
      <c r="J1" t="s">
        <v>2414</v>
      </c>
      <c r="K1" t="s">
        <v>2415</v>
      </c>
      <c r="L1" t="s">
        <v>2416</v>
      </c>
      <c r="M1" t="s">
        <v>2417</v>
      </c>
      <c r="N1" t="s">
        <v>2418</v>
      </c>
      <c r="O1" t="s">
        <v>2424</v>
      </c>
      <c r="P1" t="s">
        <v>2425</v>
      </c>
      <c r="Q1" t="s">
        <v>2426</v>
      </c>
      <c r="R1" t="s">
        <v>2427</v>
      </c>
      <c r="S1" t="s">
        <v>2428</v>
      </c>
      <c r="T1" t="s">
        <v>2811</v>
      </c>
      <c r="U1" t="s">
        <v>2812</v>
      </c>
      <c r="V1" t="s">
        <v>2419</v>
      </c>
      <c r="W1" t="s">
        <v>2420</v>
      </c>
      <c r="X1" t="s">
        <v>2421</v>
      </c>
      <c r="Y1" t="s">
        <v>2422</v>
      </c>
      <c r="Z1" t="s">
        <v>2423</v>
      </c>
    </row>
    <row r="2" spans="1:30">
      <c r="A2" t="s">
        <v>3054</v>
      </c>
      <c r="B2" cm="1">
        <f t="array" ref="B2">IF(COUNTIFS(GameLog!D:D,'TB B'!A2,GameLog!C:C,"TB")=0,0,COUNTA(_xlfn.UNIQUE(_xlfn._xlws.FILTER(GameLog!A$2:A$1000, (GameLog!C$2:C$1000="TB") * (GameLog!D$2:D$1000=A2)))))</f>
        <v>3</v>
      </c>
      <c r="C2">
        <f>D2+M2+P2+Q2+R2</f>
        <v>13</v>
      </c>
      <c r="D2">
        <f>SUMIFS(GameLog!G:G,GameLog!$D:$D,'TB B'!$A2,GameLog!$C:$C,"TB")</f>
        <v>12</v>
      </c>
      <c r="E2">
        <f>SUMIFS(GameLog!H:H,GameLog!$D:$D,'TB B'!$A2,GameLog!$C:$C,"TB")</f>
        <v>0</v>
      </c>
      <c r="F2">
        <f>SUMIFS(GameLog!I:I,GameLog!$D:$D,'TB B'!$A2,GameLog!$C:$C,"TB")</f>
        <v>2</v>
      </c>
      <c r="G2">
        <f>SUMIFS(GameLog!J:J,GameLog!$D:$D,'TB B'!$A2,GameLog!$C:$C,"TB")</f>
        <v>0</v>
      </c>
      <c r="H2">
        <f>SUMIFS(GameLog!K:K,GameLog!$D:$D,'TB B'!$A2,GameLog!$C:$C,"TB")</f>
        <v>0</v>
      </c>
      <c r="I2">
        <f>SUMIFS(GameLog!L:L,GameLog!$D:$D,'TB B'!$A2,GameLog!$C:$C,"TB")</f>
        <v>0</v>
      </c>
      <c r="J2">
        <f>SUMIFS(GameLog!M:M,GameLog!$D:$D,'TB B'!$A2,GameLog!$C:$C,"TB")</f>
        <v>2</v>
      </c>
      <c r="K2">
        <f>SUMIFS(GameLog!N:N,GameLog!$D:$D,'TB B'!$A2,GameLog!$C:$C,"TB")</f>
        <v>0</v>
      </c>
      <c r="L2">
        <f>SUMIFS(GameLog!O:O,GameLog!$D:$D,'TB B'!$A2,GameLog!$C:$C,"TB")</f>
        <v>0</v>
      </c>
      <c r="M2">
        <f>SUMIFS(GameLog!P:P,GameLog!$D:$D,'TB B'!$A2,GameLog!$C:$C,"TB")</f>
        <v>0</v>
      </c>
      <c r="N2">
        <f>SUMIFS(GameLog!Q:Q,GameLog!$D:$D,'TB B'!$A2,GameLog!$C:$C,"TB")</f>
        <v>1</v>
      </c>
      <c r="O2">
        <f>SUMIFS(GameLog!R:R,GameLog!$D:$D,'TB B'!$A2,GameLog!$C:$C,"TB")</f>
        <v>0</v>
      </c>
      <c r="P2">
        <f>SUMIFS(GameLog!S:S,GameLog!$D:$D,'TB B'!$A2,GameLog!$C:$C,"TB")</f>
        <v>0</v>
      </c>
      <c r="Q2">
        <f>SUMIFS(GameLog!T:T,GameLog!$D:$D,'TB B'!$A2,GameLog!$C:$C,"TB")</f>
        <v>0</v>
      </c>
      <c r="R2">
        <f>SUMIFS(GameLog!U:U,GameLog!$D:$D,'TB B'!$A2,GameLog!$C:$C,"TB")</f>
        <v>1</v>
      </c>
      <c r="S2">
        <f>SUMIFS(GameLog!V:V,GameLog!$D:$D,'TB B'!$A2,GameLog!$C:$C,"TB")</f>
        <v>0</v>
      </c>
      <c r="V2" s="8">
        <f>IFERROR(F2/D2,0)</f>
        <v>0.16666666666666666</v>
      </c>
      <c r="W2" s="8">
        <f t="shared" ref="W2:W26" si="0">IFERROR((F2+M2+P2)/(C2-Q2),0)</f>
        <v>0.15384615384615385</v>
      </c>
      <c r="X2" s="8">
        <f t="shared" ref="X2:X26" si="1">IFERROR(Z2/D2,0)</f>
        <v>0.16666666666666666</v>
      </c>
      <c r="Y2" s="8">
        <f>W2+X2</f>
        <v>0.32051282051282048</v>
      </c>
      <c r="Z2">
        <f>G2+F2+H2*2+I2*3</f>
        <v>2</v>
      </c>
      <c r="AD2" s="14"/>
    </row>
    <row r="3" spans="1:30">
      <c r="A3" t="s">
        <v>3055</v>
      </c>
      <c r="B3" cm="1">
        <f t="array" ref="B3">IF(COUNTIFS(GameLog!D:D,'TB B'!A3,GameLog!C:C,"TB")=0,0,COUNTA(_xlfn.UNIQUE(_xlfn._xlws.FILTER(GameLog!A$2:A$1000, (GameLog!C$2:C$1000="TB") * (GameLog!D$2:D$1000=A3)))))</f>
        <v>3</v>
      </c>
      <c r="C3">
        <f t="shared" ref="C3:C26" si="2">D3+M3+P3+Q3+R3</f>
        <v>13</v>
      </c>
      <c r="D3">
        <f>SUMIFS(GameLog!G:G,GameLog!$D:$D,'TB B'!$A3,GameLog!$C:$C,"TB")</f>
        <v>12</v>
      </c>
      <c r="E3">
        <f>SUMIFS(GameLog!H:H,GameLog!$D:$D,'TB B'!$A3,GameLog!$C:$C,"TB")</f>
        <v>4</v>
      </c>
      <c r="F3">
        <f>SUMIFS(GameLog!I:I,GameLog!$D:$D,'TB B'!$A3,GameLog!$C:$C,"TB")</f>
        <v>5</v>
      </c>
      <c r="G3">
        <f>SUMIFS(GameLog!J:J,GameLog!$D:$D,'TB B'!$A3,GameLog!$C:$C,"TB")</f>
        <v>1</v>
      </c>
      <c r="H3">
        <f>SUMIFS(GameLog!K:K,GameLog!$D:$D,'TB B'!$A3,GameLog!$C:$C,"TB")</f>
        <v>0</v>
      </c>
      <c r="I3">
        <f>SUMIFS(GameLog!L:L,GameLog!$D:$D,'TB B'!$A3,GameLog!$C:$C,"TB")</f>
        <v>1</v>
      </c>
      <c r="J3">
        <f>SUMIFS(GameLog!M:M,GameLog!$D:$D,'TB B'!$A3,GameLog!$C:$C,"TB")</f>
        <v>2</v>
      </c>
      <c r="K3">
        <f>SUMIFS(GameLog!N:N,GameLog!$D:$D,'TB B'!$A3,GameLog!$C:$C,"TB")</f>
        <v>0</v>
      </c>
      <c r="L3">
        <f>SUMIFS(GameLog!O:O,GameLog!$D:$D,'TB B'!$A3,GameLog!$C:$C,"TB")</f>
        <v>0</v>
      </c>
      <c r="M3">
        <f>SUMIFS(GameLog!P:P,GameLog!$D:$D,'TB B'!$A3,GameLog!$C:$C,"TB")</f>
        <v>1</v>
      </c>
      <c r="N3">
        <f>SUMIFS(GameLog!Q:Q,GameLog!$D:$D,'TB B'!$A3,GameLog!$C:$C,"TB")</f>
        <v>2</v>
      </c>
      <c r="O3">
        <f>SUMIFS(GameLog!R:R,GameLog!$D:$D,'TB B'!$A3,GameLog!$C:$C,"TB")</f>
        <v>1</v>
      </c>
      <c r="P3">
        <f>SUMIFS(GameLog!S:S,GameLog!$D:$D,'TB B'!$A3,GameLog!$C:$C,"TB")</f>
        <v>0</v>
      </c>
      <c r="Q3">
        <f>SUMIFS(GameLog!T:T,GameLog!$D:$D,'TB B'!$A3,GameLog!$C:$C,"TB")</f>
        <v>0</v>
      </c>
      <c r="R3">
        <f>SUMIFS(GameLog!U:U,GameLog!$D:$D,'TB B'!$A3,GameLog!$C:$C,"TB")</f>
        <v>0</v>
      </c>
      <c r="S3">
        <f>SUMIFS(GameLog!V:V,GameLog!$D:$D,'TB B'!$A3,GameLog!$C:$C,"TB")</f>
        <v>0</v>
      </c>
      <c r="V3" s="8">
        <f t="shared" ref="V3:V26" si="3">IFERROR(F3/D3,0)</f>
        <v>0.41666666666666669</v>
      </c>
      <c r="W3" s="8">
        <f t="shared" si="0"/>
        <v>0.46153846153846156</v>
      </c>
      <c r="X3" s="8">
        <f t="shared" si="1"/>
        <v>0.75</v>
      </c>
      <c r="Y3" s="8">
        <f t="shared" ref="Y3:Y26" si="4">W3+X3</f>
        <v>1.2115384615384617</v>
      </c>
      <c r="Z3">
        <f t="shared" ref="Z3:Z26" si="5">G3+F3+H3*2+I3*3</f>
        <v>9</v>
      </c>
      <c r="AD3" s="14"/>
    </row>
    <row r="4" spans="1:30">
      <c r="A4" t="s">
        <v>3056</v>
      </c>
      <c r="B4" cm="1">
        <f t="array" ref="B4">IF(COUNTIFS(GameLog!D:D,'TB B'!A4,GameLog!C:C,"TB")=0,0,COUNTA(_xlfn.UNIQUE(_xlfn._xlws.FILTER(GameLog!A$2:A$1000, (GameLog!C$2:C$1000="TB") * (GameLog!D$2:D$1000=A4)))))</f>
        <v>3</v>
      </c>
      <c r="C4">
        <f t="shared" si="2"/>
        <v>13</v>
      </c>
      <c r="D4">
        <f>SUMIFS(GameLog!G:G,GameLog!$D:$D,'TB B'!$A4,GameLog!$C:$C,"TB")</f>
        <v>11</v>
      </c>
      <c r="E4">
        <f>SUMIFS(GameLog!H:H,GameLog!$D:$D,'TB B'!$A4,GameLog!$C:$C,"TB")</f>
        <v>0</v>
      </c>
      <c r="F4">
        <f>SUMIFS(GameLog!I:I,GameLog!$D:$D,'TB B'!$A4,GameLog!$C:$C,"TB")</f>
        <v>3</v>
      </c>
      <c r="G4">
        <f>SUMIFS(GameLog!J:J,GameLog!$D:$D,'TB B'!$A4,GameLog!$C:$C,"TB")</f>
        <v>0</v>
      </c>
      <c r="H4">
        <f>SUMIFS(GameLog!K:K,GameLog!$D:$D,'TB B'!$A4,GameLog!$C:$C,"TB")</f>
        <v>0</v>
      </c>
      <c r="I4">
        <f>SUMIFS(GameLog!L:L,GameLog!$D:$D,'TB B'!$A4,GameLog!$C:$C,"TB")</f>
        <v>0</v>
      </c>
      <c r="J4">
        <f>SUMIFS(GameLog!M:M,GameLog!$D:$D,'TB B'!$A4,GameLog!$C:$C,"TB")</f>
        <v>0</v>
      </c>
      <c r="K4">
        <f>SUMIFS(GameLog!N:N,GameLog!$D:$D,'TB B'!$A4,GameLog!$C:$C,"TB")</f>
        <v>0</v>
      </c>
      <c r="L4">
        <f>SUMIFS(GameLog!O:O,GameLog!$D:$D,'TB B'!$A4,GameLog!$C:$C,"TB")</f>
        <v>0</v>
      </c>
      <c r="M4">
        <f>SUMIFS(GameLog!P:P,GameLog!$D:$D,'TB B'!$A4,GameLog!$C:$C,"TB")</f>
        <v>2</v>
      </c>
      <c r="N4">
        <f>SUMIFS(GameLog!Q:Q,GameLog!$D:$D,'TB B'!$A4,GameLog!$C:$C,"TB")</f>
        <v>3</v>
      </c>
      <c r="O4">
        <f>SUMIFS(GameLog!R:R,GameLog!$D:$D,'TB B'!$A4,GameLog!$C:$C,"TB")</f>
        <v>0</v>
      </c>
      <c r="P4">
        <f>SUMIFS(GameLog!S:S,GameLog!$D:$D,'TB B'!$A4,GameLog!$C:$C,"TB")</f>
        <v>0</v>
      </c>
      <c r="Q4">
        <f>SUMIFS(GameLog!T:T,GameLog!$D:$D,'TB B'!$A4,GameLog!$C:$C,"TB")</f>
        <v>0</v>
      </c>
      <c r="R4">
        <f>SUMIFS(GameLog!U:U,GameLog!$D:$D,'TB B'!$A4,GameLog!$C:$C,"TB")</f>
        <v>0</v>
      </c>
      <c r="S4">
        <f>SUMIFS(GameLog!V:V,GameLog!$D:$D,'TB B'!$A4,GameLog!$C:$C,"TB")</f>
        <v>0</v>
      </c>
      <c r="V4" s="8">
        <f t="shared" si="3"/>
        <v>0.27272727272727271</v>
      </c>
      <c r="W4" s="8">
        <f t="shared" si="0"/>
        <v>0.38461538461538464</v>
      </c>
      <c r="X4" s="8">
        <f t="shared" si="1"/>
        <v>0.27272727272727271</v>
      </c>
      <c r="Y4" s="8">
        <f t="shared" si="4"/>
        <v>0.65734265734265729</v>
      </c>
      <c r="Z4">
        <f t="shared" si="5"/>
        <v>3</v>
      </c>
      <c r="AD4" s="14"/>
    </row>
    <row r="5" spans="1:30">
      <c r="A5" t="s">
        <v>3057</v>
      </c>
      <c r="B5" cm="1">
        <f t="array" ref="B5">IF(COUNTIFS(GameLog!D:D,'TB B'!A5,GameLog!C:C,"TB")=0,0,COUNTA(_xlfn.UNIQUE(_xlfn._xlws.FILTER(GameLog!A$2:A$1000, (GameLog!C$2:C$1000="TB") * (GameLog!D$2:D$1000=A5)))))</f>
        <v>3</v>
      </c>
      <c r="C5">
        <f t="shared" si="2"/>
        <v>10</v>
      </c>
      <c r="D5">
        <f>SUMIFS(GameLog!G:G,GameLog!$D:$D,'TB B'!$A5,GameLog!$C:$C,"TB")</f>
        <v>10</v>
      </c>
      <c r="E5">
        <f>SUMIFS(GameLog!H:H,GameLog!$D:$D,'TB B'!$A5,GameLog!$C:$C,"TB")</f>
        <v>1</v>
      </c>
      <c r="F5">
        <f>SUMIFS(GameLog!I:I,GameLog!$D:$D,'TB B'!$A5,GameLog!$C:$C,"TB")</f>
        <v>3</v>
      </c>
      <c r="G5">
        <f>SUMIFS(GameLog!J:J,GameLog!$D:$D,'TB B'!$A5,GameLog!$C:$C,"TB")</f>
        <v>1</v>
      </c>
      <c r="H5">
        <f>SUMIFS(GameLog!K:K,GameLog!$D:$D,'TB B'!$A5,GameLog!$C:$C,"TB")</f>
        <v>0</v>
      </c>
      <c r="I5">
        <f>SUMIFS(GameLog!L:L,GameLog!$D:$D,'TB B'!$A5,GameLog!$C:$C,"TB")</f>
        <v>0</v>
      </c>
      <c r="J5">
        <f>SUMIFS(GameLog!M:M,GameLog!$D:$D,'TB B'!$A5,GameLog!$C:$C,"TB")</f>
        <v>3</v>
      </c>
      <c r="K5">
        <f>SUMIFS(GameLog!N:N,GameLog!$D:$D,'TB B'!$A5,GameLog!$C:$C,"TB")</f>
        <v>0</v>
      </c>
      <c r="L5">
        <f>SUMIFS(GameLog!O:O,GameLog!$D:$D,'TB B'!$A5,GameLog!$C:$C,"TB")</f>
        <v>0</v>
      </c>
      <c r="M5">
        <f>SUMIFS(GameLog!P:P,GameLog!$D:$D,'TB B'!$A5,GameLog!$C:$C,"TB")</f>
        <v>0</v>
      </c>
      <c r="N5">
        <f>SUMIFS(GameLog!Q:Q,GameLog!$D:$D,'TB B'!$A5,GameLog!$C:$C,"TB")</f>
        <v>2</v>
      </c>
      <c r="O5">
        <f>SUMIFS(GameLog!R:R,GameLog!$D:$D,'TB B'!$A5,GameLog!$C:$C,"TB")</f>
        <v>0</v>
      </c>
      <c r="P5">
        <f>SUMIFS(GameLog!S:S,GameLog!$D:$D,'TB B'!$A5,GameLog!$C:$C,"TB")</f>
        <v>0</v>
      </c>
      <c r="Q5">
        <f>SUMIFS(GameLog!T:T,GameLog!$D:$D,'TB B'!$A5,GameLog!$C:$C,"TB")</f>
        <v>0</v>
      </c>
      <c r="R5">
        <f>SUMIFS(GameLog!U:U,GameLog!$D:$D,'TB B'!$A5,GameLog!$C:$C,"TB")</f>
        <v>0</v>
      </c>
      <c r="S5">
        <f>SUMIFS(GameLog!V:V,GameLog!$D:$D,'TB B'!$A5,GameLog!$C:$C,"TB")</f>
        <v>0</v>
      </c>
      <c r="V5" s="8">
        <f t="shared" si="3"/>
        <v>0.3</v>
      </c>
      <c r="W5" s="8">
        <f t="shared" si="0"/>
        <v>0.3</v>
      </c>
      <c r="X5" s="8">
        <f t="shared" si="1"/>
        <v>0.4</v>
      </c>
      <c r="Y5" s="8">
        <f t="shared" si="4"/>
        <v>0.7</v>
      </c>
      <c r="Z5">
        <f t="shared" si="5"/>
        <v>4</v>
      </c>
      <c r="AD5" s="14"/>
    </row>
    <row r="6" spans="1:30">
      <c r="A6" t="s">
        <v>3058</v>
      </c>
      <c r="B6" cm="1">
        <f t="array" ref="B6">IF(COUNTIFS(GameLog!D:D,'TB B'!A6,GameLog!C:C,"TB")=0,0,COUNTA(_xlfn.UNIQUE(_xlfn._xlws.FILTER(GameLog!A$2:A$1000, (GameLog!C$2:C$1000="TB") * (GameLog!D$2:D$1000=A6)))))</f>
        <v>3</v>
      </c>
      <c r="C6">
        <f t="shared" si="2"/>
        <v>9</v>
      </c>
      <c r="D6">
        <f>SUMIFS(GameLog!G:G,GameLog!$D:$D,'TB B'!$A6,GameLog!$C:$C,"TB")</f>
        <v>8</v>
      </c>
      <c r="E6">
        <f>SUMIFS(GameLog!H:H,GameLog!$D:$D,'TB B'!$A6,GameLog!$C:$C,"TB")</f>
        <v>0</v>
      </c>
      <c r="F6">
        <f>SUMIFS(GameLog!I:I,GameLog!$D:$D,'TB B'!$A6,GameLog!$C:$C,"TB")</f>
        <v>3</v>
      </c>
      <c r="G6">
        <f>SUMIFS(GameLog!J:J,GameLog!$D:$D,'TB B'!$A6,GameLog!$C:$C,"TB")</f>
        <v>1</v>
      </c>
      <c r="H6">
        <f>SUMIFS(GameLog!K:K,GameLog!$D:$D,'TB B'!$A6,GameLog!$C:$C,"TB")</f>
        <v>0</v>
      </c>
      <c r="I6">
        <f>SUMIFS(GameLog!L:L,GameLog!$D:$D,'TB B'!$A6,GameLog!$C:$C,"TB")</f>
        <v>0</v>
      </c>
      <c r="J6">
        <f>SUMIFS(GameLog!M:M,GameLog!$D:$D,'TB B'!$A6,GameLog!$C:$C,"TB")</f>
        <v>0</v>
      </c>
      <c r="K6">
        <f>SUMIFS(GameLog!N:N,GameLog!$D:$D,'TB B'!$A6,GameLog!$C:$C,"TB")</f>
        <v>2</v>
      </c>
      <c r="L6">
        <f>SUMIFS(GameLog!O:O,GameLog!$D:$D,'TB B'!$A6,GameLog!$C:$C,"TB")</f>
        <v>0</v>
      </c>
      <c r="M6">
        <f>SUMIFS(GameLog!P:P,GameLog!$D:$D,'TB B'!$A6,GameLog!$C:$C,"TB")</f>
        <v>0</v>
      </c>
      <c r="N6">
        <f>SUMIFS(GameLog!Q:Q,GameLog!$D:$D,'TB B'!$A6,GameLog!$C:$C,"TB")</f>
        <v>4</v>
      </c>
      <c r="O6">
        <f>SUMIFS(GameLog!R:R,GameLog!$D:$D,'TB B'!$A6,GameLog!$C:$C,"TB")</f>
        <v>0</v>
      </c>
      <c r="P6">
        <f>SUMIFS(GameLog!S:S,GameLog!$D:$D,'TB B'!$A6,GameLog!$C:$C,"TB")</f>
        <v>0</v>
      </c>
      <c r="Q6">
        <f>SUMIFS(GameLog!T:T,GameLog!$D:$D,'TB B'!$A6,GameLog!$C:$C,"TB")</f>
        <v>1</v>
      </c>
      <c r="R6">
        <f>SUMIFS(GameLog!U:U,GameLog!$D:$D,'TB B'!$A6,GameLog!$C:$C,"TB")</f>
        <v>0</v>
      </c>
      <c r="S6">
        <f>SUMIFS(GameLog!V:V,GameLog!$D:$D,'TB B'!$A6,GameLog!$C:$C,"TB")</f>
        <v>0</v>
      </c>
      <c r="V6" s="8">
        <f t="shared" si="3"/>
        <v>0.375</v>
      </c>
      <c r="W6" s="8">
        <f t="shared" si="0"/>
        <v>0.375</v>
      </c>
      <c r="X6" s="8">
        <f t="shared" si="1"/>
        <v>0.5</v>
      </c>
      <c r="Y6" s="8">
        <f t="shared" si="4"/>
        <v>0.875</v>
      </c>
      <c r="Z6">
        <f t="shared" si="5"/>
        <v>4</v>
      </c>
      <c r="AD6" s="14"/>
    </row>
    <row r="7" spans="1:30">
      <c r="A7" t="s">
        <v>3059</v>
      </c>
      <c r="B7" cm="1">
        <f t="array" ref="B7">IF(COUNTIFS(GameLog!D:D,'TB B'!A7,GameLog!C:C,"TB")=0,0,COUNTA(_xlfn.UNIQUE(_xlfn._xlws.FILTER(GameLog!A$2:A$1000, (GameLog!C$2:C$1000="TB") * (GameLog!D$2:D$1000=A7)))))</f>
        <v>0</v>
      </c>
      <c r="C7">
        <f t="shared" si="2"/>
        <v>0</v>
      </c>
      <c r="D7">
        <f>SUMIFS(GameLog!G:G,GameLog!$D:$D,'TB B'!$A7,GameLog!$C:$C,"TB")</f>
        <v>0</v>
      </c>
      <c r="E7">
        <f>SUMIFS(GameLog!H:H,GameLog!$D:$D,'TB B'!$A7,GameLog!$C:$C,"TB")</f>
        <v>0</v>
      </c>
      <c r="F7">
        <f>SUMIFS(GameLog!I:I,GameLog!$D:$D,'TB B'!$A7,GameLog!$C:$C,"TB")</f>
        <v>0</v>
      </c>
      <c r="G7">
        <f>SUMIFS(GameLog!J:J,GameLog!$D:$D,'TB B'!$A7,GameLog!$C:$C,"TB")</f>
        <v>0</v>
      </c>
      <c r="H7">
        <f>SUMIFS(GameLog!K:K,GameLog!$D:$D,'TB B'!$A7,GameLog!$C:$C,"TB")</f>
        <v>0</v>
      </c>
      <c r="I7">
        <f>SUMIFS(GameLog!L:L,GameLog!$D:$D,'TB B'!$A7,GameLog!$C:$C,"TB")</f>
        <v>0</v>
      </c>
      <c r="J7">
        <f>SUMIFS(GameLog!M:M,GameLog!$D:$D,'TB B'!$A7,GameLog!$C:$C,"TB")</f>
        <v>0</v>
      </c>
      <c r="K7">
        <f>SUMIFS(GameLog!N:N,GameLog!$D:$D,'TB B'!$A7,GameLog!$C:$C,"TB")</f>
        <v>0</v>
      </c>
      <c r="L7">
        <f>SUMIFS(GameLog!O:O,GameLog!$D:$D,'TB B'!$A7,GameLog!$C:$C,"TB")</f>
        <v>0</v>
      </c>
      <c r="M7">
        <f>SUMIFS(GameLog!P:P,GameLog!$D:$D,'TB B'!$A7,GameLog!$C:$C,"TB")</f>
        <v>0</v>
      </c>
      <c r="N7">
        <f>SUMIFS(GameLog!Q:Q,GameLog!$D:$D,'TB B'!$A7,GameLog!$C:$C,"TB")</f>
        <v>0</v>
      </c>
      <c r="O7">
        <f>SUMIFS(GameLog!R:R,GameLog!$D:$D,'TB B'!$A7,GameLog!$C:$C,"TB")</f>
        <v>0</v>
      </c>
      <c r="P7">
        <f>SUMIFS(GameLog!S:S,GameLog!$D:$D,'TB B'!$A7,GameLog!$C:$C,"TB")</f>
        <v>0</v>
      </c>
      <c r="Q7">
        <f>SUMIFS(GameLog!T:T,GameLog!$D:$D,'TB B'!$A7,GameLog!$C:$C,"TB")</f>
        <v>0</v>
      </c>
      <c r="R7">
        <f>SUMIFS(GameLog!U:U,GameLog!$D:$D,'TB B'!$A7,GameLog!$C:$C,"TB")</f>
        <v>0</v>
      </c>
      <c r="S7">
        <f>SUMIFS(GameLog!V:V,GameLog!$D:$D,'TB B'!$A7,GameLog!$C:$C,"TB")</f>
        <v>0</v>
      </c>
      <c r="V7" s="8">
        <f t="shared" si="3"/>
        <v>0</v>
      </c>
      <c r="W7" s="8">
        <f t="shared" si="0"/>
        <v>0</v>
      </c>
      <c r="X7" s="8">
        <f t="shared" si="1"/>
        <v>0</v>
      </c>
      <c r="Y7" s="8">
        <f t="shared" si="4"/>
        <v>0</v>
      </c>
      <c r="Z7">
        <f t="shared" si="5"/>
        <v>0</v>
      </c>
      <c r="AD7" s="14"/>
    </row>
    <row r="8" spans="1:30">
      <c r="A8" t="s">
        <v>3060</v>
      </c>
      <c r="B8" cm="1">
        <f t="array" ref="B8">IF(COUNTIFS(GameLog!D:D,'TB B'!A8,GameLog!C:C,"TB")=0,0,COUNTA(_xlfn.UNIQUE(_xlfn._xlws.FILTER(GameLog!A$2:A$1000, (GameLog!C$2:C$1000="TB") * (GameLog!D$2:D$1000=A8)))))</f>
        <v>3</v>
      </c>
      <c r="C8">
        <f t="shared" si="2"/>
        <v>13</v>
      </c>
      <c r="D8">
        <f>SUMIFS(GameLog!G:G,GameLog!$D:$D,'TB B'!$A8,GameLog!$C:$C,"TB")</f>
        <v>13</v>
      </c>
      <c r="E8">
        <f>SUMIFS(GameLog!H:H,GameLog!$D:$D,'TB B'!$A8,GameLog!$C:$C,"TB")</f>
        <v>2</v>
      </c>
      <c r="F8">
        <f>SUMIFS(GameLog!I:I,GameLog!$D:$D,'TB B'!$A8,GameLog!$C:$C,"TB")</f>
        <v>4</v>
      </c>
      <c r="G8">
        <f>SUMIFS(GameLog!J:J,GameLog!$D:$D,'TB B'!$A8,GameLog!$C:$C,"TB")</f>
        <v>2</v>
      </c>
      <c r="H8">
        <f>SUMIFS(GameLog!K:K,GameLog!$D:$D,'TB B'!$A8,GameLog!$C:$C,"TB")</f>
        <v>0</v>
      </c>
      <c r="I8">
        <f>SUMIFS(GameLog!L:L,GameLog!$D:$D,'TB B'!$A8,GameLog!$C:$C,"TB")</f>
        <v>0</v>
      </c>
      <c r="J8">
        <f>SUMIFS(GameLog!M:M,GameLog!$D:$D,'TB B'!$A8,GameLog!$C:$C,"TB")</f>
        <v>0</v>
      </c>
      <c r="K8">
        <f>SUMIFS(GameLog!N:N,GameLog!$D:$D,'TB B'!$A8,GameLog!$C:$C,"TB")</f>
        <v>1</v>
      </c>
      <c r="L8">
        <f>SUMIFS(GameLog!O:O,GameLog!$D:$D,'TB B'!$A8,GameLog!$C:$C,"TB")</f>
        <v>1</v>
      </c>
      <c r="M8">
        <f>SUMIFS(GameLog!P:P,GameLog!$D:$D,'TB B'!$A8,GameLog!$C:$C,"TB")</f>
        <v>0</v>
      </c>
      <c r="N8">
        <f>SUMIFS(GameLog!Q:Q,GameLog!$D:$D,'TB B'!$A8,GameLog!$C:$C,"TB")</f>
        <v>3</v>
      </c>
      <c r="O8">
        <f>SUMIFS(GameLog!R:R,GameLog!$D:$D,'TB B'!$A8,GameLog!$C:$C,"TB")</f>
        <v>0</v>
      </c>
      <c r="P8">
        <f>SUMIFS(GameLog!S:S,GameLog!$D:$D,'TB B'!$A8,GameLog!$C:$C,"TB")</f>
        <v>0</v>
      </c>
      <c r="Q8">
        <f>SUMIFS(GameLog!T:T,GameLog!$D:$D,'TB B'!$A8,GameLog!$C:$C,"TB")</f>
        <v>0</v>
      </c>
      <c r="R8">
        <f>SUMIFS(GameLog!U:U,GameLog!$D:$D,'TB B'!$A8,GameLog!$C:$C,"TB")</f>
        <v>0</v>
      </c>
      <c r="S8">
        <f>SUMIFS(GameLog!V:V,GameLog!$D:$D,'TB B'!$A8,GameLog!$C:$C,"TB")</f>
        <v>0</v>
      </c>
      <c r="V8" s="8">
        <f t="shared" si="3"/>
        <v>0.30769230769230771</v>
      </c>
      <c r="W8" s="8">
        <f t="shared" si="0"/>
        <v>0.30769230769230771</v>
      </c>
      <c r="X8" s="8">
        <f t="shared" si="1"/>
        <v>0.46153846153846156</v>
      </c>
      <c r="Y8" s="8">
        <f t="shared" si="4"/>
        <v>0.76923076923076927</v>
      </c>
      <c r="Z8">
        <f t="shared" si="5"/>
        <v>6</v>
      </c>
      <c r="AD8" s="14"/>
    </row>
    <row r="9" spans="1:30">
      <c r="A9" t="s">
        <v>3061</v>
      </c>
      <c r="B9" cm="1">
        <f t="array" ref="B9">IF(COUNTIFS(GameLog!D:D,'TB B'!A9,GameLog!C:C,"TB")=0,0,COUNTA(_xlfn.UNIQUE(_xlfn._xlws.FILTER(GameLog!A$2:A$1000, (GameLog!C$2:C$1000="TB") * (GameLog!D$2:D$1000=A9)))))</f>
        <v>3</v>
      </c>
      <c r="C9">
        <f t="shared" si="2"/>
        <v>13</v>
      </c>
      <c r="D9">
        <f>SUMIFS(GameLog!G:G,GameLog!$D:$D,'TB B'!$A9,GameLog!$C:$C,"TB")</f>
        <v>12</v>
      </c>
      <c r="E9">
        <f>SUMIFS(GameLog!H:H,GameLog!$D:$D,'TB B'!$A9,GameLog!$C:$C,"TB")</f>
        <v>3</v>
      </c>
      <c r="F9">
        <f>SUMIFS(GameLog!I:I,GameLog!$D:$D,'TB B'!$A9,GameLog!$C:$C,"TB")</f>
        <v>2</v>
      </c>
      <c r="G9">
        <f>SUMIFS(GameLog!J:J,GameLog!$D:$D,'TB B'!$A9,GameLog!$C:$C,"TB")</f>
        <v>1</v>
      </c>
      <c r="H9">
        <f>SUMIFS(GameLog!K:K,GameLog!$D:$D,'TB B'!$A9,GameLog!$C:$C,"TB")</f>
        <v>0</v>
      </c>
      <c r="I9">
        <f>SUMIFS(GameLog!L:L,GameLog!$D:$D,'TB B'!$A9,GameLog!$C:$C,"TB")</f>
        <v>0</v>
      </c>
      <c r="J9">
        <f>SUMIFS(GameLog!M:M,GameLog!$D:$D,'TB B'!$A9,GameLog!$C:$C,"TB")</f>
        <v>1</v>
      </c>
      <c r="K9">
        <f>SUMIFS(GameLog!N:N,GameLog!$D:$D,'TB B'!$A9,GameLog!$C:$C,"TB")</f>
        <v>0</v>
      </c>
      <c r="L9">
        <f>SUMIFS(GameLog!O:O,GameLog!$D:$D,'TB B'!$A9,GameLog!$C:$C,"TB")</f>
        <v>0</v>
      </c>
      <c r="M9">
        <f>SUMIFS(GameLog!P:P,GameLog!$D:$D,'TB B'!$A9,GameLog!$C:$C,"TB")</f>
        <v>1</v>
      </c>
      <c r="N9">
        <f>SUMIFS(GameLog!Q:Q,GameLog!$D:$D,'TB B'!$A9,GameLog!$C:$C,"TB")</f>
        <v>0</v>
      </c>
      <c r="O9">
        <f>SUMIFS(GameLog!R:R,GameLog!$D:$D,'TB B'!$A9,GameLog!$C:$C,"TB")</f>
        <v>1</v>
      </c>
      <c r="P9">
        <f>SUMIFS(GameLog!S:S,GameLog!$D:$D,'TB B'!$A9,GameLog!$C:$C,"TB")</f>
        <v>0</v>
      </c>
      <c r="Q9">
        <f>SUMIFS(GameLog!T:T,GameLog!$D:$D,'TB B'!$A9,GameLog!$C:$C,"TB")</f>
        <v>0</v>
      </c>
      <c r="R9">
        <f>SUMIFS(GameLog!U:U,GameLog!$D:$D,'TB B'!$A9,GameLog!$C:$C,"TB")</f>
        <v>0</v>
      </c>
      <c r="S9">
        <f>SUMIFS(GameLog!V:V,GameLog!$D:$D,'TB B'!$A9,GameLog!$C:$C,"TB")</f>
        <v>0</v>
      </c>
      <c r="V9" s="8">
        <f t="shared" si="3"/>
        <v>0.16666666666666666</v>
      </c>
      <c r="W9" s="8">
        <f t="shared" si="0"/>
        <v>0.23076923076923078</v>
      </c>
      <c r="X9" s="8">
        <f t="shared" si="1"/>
        <v>0.25</v>
      </c>
      <c r="Y9" s="8">
        <f t="shared" si="4"/>
        <v>0.48076923076923078</v>
      </c>
      <c r="Z9">
        <f t="shared" si="5"/>
        <v>3</v>
      </c>
      <c r="AD9" s="14"/>
    </row>
    <row r="10" spans="1:30">
      <c r="A10" t="s">
        <v>3062</v>
      </c>
      <c r="B10" cm="1">
        <f t="array" ref="B10">IF(COUNTIFS(GameLog!D:D,'TB B'!A10,GameLog!C:C,"TB")=0,0,COUNTA(_xlfn.UNIQUE(_xlfn._xlws.FILTER(GameLog!A$2:A$1000, (GameLog!C$2:C$1000="TB") * (GameLog!D$2:D$1000=A10)))))</f>
        <v>3</v>
      </c>
      <c r="C10">
        <f t="shared" si="2"/>
        <v>13</v>
      </c>
      <c r="D10">
        <f>SUMIFS(GameLog!G:G,GameLog!$D:$D,'TB B'!$A10,GameLog!$C:$C,"TB")</f>
        <v>12</v>
      </c>
      <c r="E10">
        <f>SUMIFS(GameLog!H:H,GameLog!$D:$D,'TB B'!$A10,GameLog!$C:$C,"TB")</f>
        <v>3</v>
      </c>
      <c r="F10">
        <f>SUMIFS(GameLog!I:I,GameLog!$D:$D,'TB B'!$A10,GameLog!$C:$C,"TB")</f>
        <v>4</v>
      </c>
      <c r="G10">
        <f>SUMIFS(GameLog!J:J,GameLog!$D:$D,'TB B'!$A10,GameLog!$C:$C,"TB")</f>
        <v>0</v>
      </c>
      <c r="H10">
        <f>SUMIFS(GameLog!K:K,GameLog!$D:$D,'TB B'!$A10,GameLog!$C:$C,"TB")</f>
        <v>0</v>
      </c>
      <c r="I10">
        <f>SUMIFS(GameLog!L:L,GameLog!$D:$D,'TB B'!$A10,GameLog!$C:$C,"TB")</f>
        <v>0</v>
      </c>
      <c r="J10">
        <f>SUMIFS(GameLog!M:M,GameLog!$D:$D,'TB B'!$A10,GameLog!$C:$C,"TB")</f>
        <v>0</v>
      </c>
      <c r="K10">
        <f>SUMIFS(GameLog!N:N,GameLog!$D:$D,'TB B'!$A10,GameLog!$C:$C,"TB")</f>
        <v>0</v>
      </c>
      <c r="L10">
        <f>SUMIFS(GameLog!O:O,GameLog!$D:$D,'TB B'!$A10,GameLog!$C:$C,"TB")</f>
        <v>0</v>
      </c>
      <c r="M10">
        <f>SUMIFS(GameLog!P:P,GameLog!$D:$D,'TB B'!$A10,GameLog!$C:$C,"TB")</f>
        <v>1</v>
      </c>
      <c r="N10">
        <f>SUMIFS(GameLog!Q:Q,GameLog!$D:$D,'TB B'!$A10,GameLog!$C:$C,"TB")</f>
        <v>4</v>
      </c>
      <c r="O10">
        <f>SUMIFS(GameLog!R:R,GameLog!$D:$D,'TB B'!$A10,GameLog!$C:$C,"TB")</f>
        <v>0</v>
      </c>
      <c r="P10">
        <f>SUMIFS(GameLog!S:S,GameLog!$D:$D,'TB B'!$A10,GameLog!$C:$C,"TB")</f>
        <v>0</v>
      </c>
      <c r="Q10">
        <f>SUMIFS(GameLog!T:T,GameLog!$D:$D,'TB B'!$A10,GameLog!$C:$C,"TB")</f>
        <v>0</v>
      </c>
      <c r="R10">
        <f>SUMIFS(GameLog!U:U,GameLog!$D:$D,'TB B'!$A10,GameLog!$C:$C,"TB")</f>
        <v>0</v>
      </c>
      <c r="S10">
        <f>SUMIFS(GameLog!V:V,GameLog!$D:$D,'TB B'!$A10,GameLog!$C:$C,"TB")</f>
        <v>0</v>
      </c>
      <c r="V10" s="8">
        <f t="shared" si="3"/>
        <v>0.33333333333333331</v>
      </c>
      <c r="W10" s="8">
        <f t="shared" si="0"/>
        <v>0.38461538461538464</v>
      </c>
      <c r="X10" s="8">
        <f t="shared" si="1"/>
        <v>0.33333333333333331</v>
      </c>
      <c r="Y10" s="8">
        <f t="shared" si="4"/>
        <v>0.71794871794871795</v>
      </c>
      <c r="Z10">
        <f t="shared" si="5"/>
        <v>4</v>
      </c>
      <c r="AD10" s="13"/>
    </row>
    <row r="11" spans="1:30">
      <c r="A11" t="s">
        <v>3063</v>
      </c>
      <c r="B11" cm="1">
        <f t="array" ref="B11">IF(COUNTIFS(GameLog!D:D,'TB B'!A11,GameLog!C:C,"TB")=0,0,COUNTA(_xlfn.UNIQUE(_xlfn._xlws.FILTER(GameLog!A$2:A$1000, (GameLog!C$2:C$1000="TB") * (GameLog!D$2:D$1000=A11)))))</f>
        <v>0</v>
      </c>
      <c r="C11">
        <f t="shared" si="2"/>
        <v>0</v>
      </c>
      <c r="D11">
        <f>SUMIFS(GameLog!G:G,GameLog!$D:$D,'TB B'!$A11,GameLog!$C:$C,"TB")</f>
        <v>0</v>
      </c>
      <c r="E11">
        <f>SUMIFS(GameLog!H:H,GameLog!$D:$D,'TB B'!$A11,GameLog!$C:$C,"TB")</f>
        <v>0</v>
      </c>
      <c r="F11">
        <f>SUMIFS(GameLog!I:I,GameLog!$D:$D,'TB B'!$A11,GameLog!$C:$C,"TB")</f>
        <v>0</v>
      </c>
      <c r="G11">
        <f>SUMIFS(GameLog!J:J,GameLog!$D:$D,'TB B'!$A11,GameLog!$C:$C,"TB")</f>
        <v>0</v>
      </c>
      <c r="H11">
        <f>SUMIFS(GameLog!K:K,GameLog!$D:$D,'TB B'!$A11,GameLog!$C:$C,"TB")</f>
        <v>0</v>
      </c>
      <c r="I11">
        <f>SUMIFS(GameLog!L:L,GameLog!$D:$D,'TB B'!$A11,GameLog!$C:$C,"TB")</f>
        <v>0</v>
      </c>
      <c r="J11">
        <f>SUMIFS(GameLog!M:M,GameLog!$D:$D,'TB B'!$A11,GameLog!$C:$C,"TB")</f>
        <v>0</v>
      </c>
      <c r="K11">
        <f>SUMIFS(GameLog!N:N,GameLog!$D:$D,'TB B'!$A11,GameLog!$C:$C,"TB")</f>
        <v>0</v>
      </c>
      <c r="L11">
        <f>SUMIFS(GameLog!O:O,GameLog!$D:$D,'TB B'!$A11,GameLog!$C:$C,"TB")</f>
        <v>0</v>
      </c>
      <c r="M11">
        <f>SUMIFS(GameLog!P:P,GameLog!$D:$D,'TB B'!$A11,GameLog!$C:$C,"TB")</f>
        <v>0</v>
      </c>
      <c r="N11">
        <f>SUMIFS(GameLog!Q:Q,GameLog!$D:$D,'TB B'!$A11,GameLog!$C:$C,"TB")</f>
        <v>0</v>
      </c>
      <c r="O11">
        <f>SUMIFS(GameLog!R:R,GameLog!$D:$D,'TB B'!$A11,GameLog!$C:$C,"TB")</f>
        <v>0</v>
      </c>
      <c r="P11">
        <f>SUMIFS(GameLog!S:S,GameLog!$D:$D,'TB B'!$A11,GameLog!$C:$C,"TB")</f>
        <v>0</v>
      </c>
      <c r="Q11">
        <f>SUMIFS(GameLog!T:T,GameLog!$D:$D,'TB B'!$A11,GameLog!$C:$C,"TB")</f>
        <v>0</v>
      </c>
      <c r="R11">
        <f>SUMIFS(GameLog!U:U,GameLog!$D:$D,'TB B'!$A11,GameLog!$C:$C,"TB")</f>
        <v>0</v>
      </c>
      <c r="S11">
        <f>SUMIFS(GameLog!V:V,GameLog!$D:$D,'TB B'!$A11,GameLog!$C:$C,"TB")</f>
        <v>0</v>
      </c>
      <c r="V11" s="8">
        <f t="shared" si="3"/>
        <v>0</v>
      </c>
      <c r="W11" s="8">
        <f t="shared" si="0"/>
        <v>0</v>
      </c>
      <c r="X11" s="8">
        <f t="shared" si="1"/>
        <v>0</v>
      </c>
      <c r="Y11" s="8">
        <f t="shared" si="4"/>
        <v>0</v>
      </c>
      <c r="Z11">
        <f t="shared" si="5"/>
        <v>0</v>
      </c>
      <c r="AD11" s="14"/>
    </row>
    <row r="12" spans="1:30">
      <c r="A12" t="s">
        <v>3064</v>
      </c>
      <c r="B12" cm="1">
        <f t="array" ref="B12">IF(COUNTIFS(GameLog!D:D,'TB B'!A12,GameLog!C:C,"TB")=0,0,COUNTA(_xlfn.UNIQUE(_xlfn._xlws.FILTER(GameLog!A$2:A$1000, (GameLog!C$2:C$1000="TB") * (GameLog!D$2:D$1000=A12)))))</f>
        <v>2</v>
      </c>
      <c r="C12">
        <f t="shared" si="2"/>
        <v>7</v>
      </c>
      <c r="D12">
        <f>SUMIFS(GameLog!G:G,GameLog!$D:$D,'TB B'!$A12,GameLog!$C:$C,"TB")</f>
        <v>7</v>
      </c>
      <c r="E12">
        <f>SUMIFS(GameLog!H:H,GameLog!$D:$D,'TB B'!$A12,GameLog!$C:$C,"TB")</f>
        <v>0</v>
      </c>
      <c r="F12">
        <f>SUMIFS(GameLog!I:I,GameLog!$D:$D,'TB B'!$A12,GameLog!$C:$C,"TB")</f>
        <v>2</v>
      </c>
      <c r="G12">
        <f>SUMIFS(GameLog!J:J,GameLog!$D:$D,'TB B'!$A12,GameLog!$C:$C,"TB")</f>
        <v>0</v>
      </c>
      <c r="H12">
        <f>SUMIFS(GameLog!K:K,GameLog!$D:$D,'TB B'!$A12,GameLog!$C:$C,"TB")</f>
        <v>0</v>
      </c>
      <c r="I12">
        <f>SUMIFS(GameLog!L:L,GameLog!$D:$D,'TB B'!$A12,GameLog!$C:$C,"TB")</f>
        <v>0</v>
      </c>
      <c r="J12">
        <f>SUMIFS(GameLog!M:M,GameLog!$D:$D,'TB B'!$A12,GameLog!$C:$C,"TB")</f>
        <v>2</v>
      </c>
      <c r="K12">
        <f>SUMIFS(GameLog!N:N,GameLog!$D:$D,'TB B'!$A12,GameLog!$C:$C,"TB")</f>
        <v>0</v>
      </c>
      <c r="L12">
        <f>SUMIFS(GameLog!O:O,GameLog!$D:$D,'TB B'!$A12,GameLog!$C:$C,"TB")</f>
        <v>0</v>
      </c>
      <c r="M12">
        <f>SUMIFS(GameLog!P:P,GameLog!$D:$D,'TB B'!$A12,GameLog!$C:$C,"TB")</f>
        <v>0</v>
      </c>
      <c r="N12">
        <f>SUMIFS(GameLog!Q:Q,GameLog!$D:$D,'TB B'!$A12,GameLog!$C:$C,"TB")</f>
        <v>4</v>
      </c>
      <c r="O12">
        <f>SUMIFS(GameLog!R:R,GameLog!$D:$D,'TB B'!$A12,GameLog!$C:$C,"TB")</f>
        <v>0</v>
      </c>
      <c r="P12">
        <f>SUMIFS(GameLog!S:S,GameLog!$D:$D,'TB B'!$A12,GameLog!$C:$C,"TB")</f>
        <v>0</v>
      </c>
      <c r="Q12">
        <f>SUMIFS(GameLog!T:T,GameLog!$D:$D,'TB B'!$A12,GameLog!$C:$C,"TB")</f>
        <v>0</v>
      </c>
      <c r="R12">
        <f>SUMIFS(GameLog!U:U,GameLog!$D:$D,'TB B'!$A12,GameLog!$C:$C,"TB")</f>
        <v>0</v>
      </c>
      <c r="S12">
        <f>SUMIFS(GameLog!V:V,GameLog!$D:$D,'TB B'!$A12,GameLog!$C:$C,"TB")</f>
        <v>0</v>
      </c>
      <c r="V12" s="8">
        <f t="shared" si="3"/>
        <v>0.2857142857142857</v>
      </c>
      <c r="W12" s="8">
        <f t="shared" si="0"/>
        <v>0.2857142857142857</v>
      </c>
      <c r="X12" s="8">
        <f t="shared" si="1"/>
        <v>0.2857142857142857</v>
      </c>
      <c r="Y12" s="8">
        <f t="shared" si="4"/>
        <v>0.5714285714285714</v>
      </c>
      <c r="Z12">
        <f t="shared" si="5"/>
        <v>2</v>
      </c>
      <c r="AD12" s="14"/>
    </row>
    <row r="13" spans="1:30">
      <c r="A13" t="s">
        <v>3065</v>
      </c>
      <c r="B13" cm="1">
        <f t="array" ref="B13">IF(COUNTIFS(GameLog!D:D,'TB B'!A13,GameLog!C:C,"TB")=0,0,COUNTA(_xlfn.UNIQUE(_xlfn._xlws.FILTER(GameLog!A$2:A$1000, (GameLog!C$2:C$1000="TB") * (GameLog!D$2:D$1000=A13)))))</f>
        <v>0</v>
      </c>
      <c r="C13">
        <f t="shared" si="2"/>
        <v>0</v>
      </c>
      <c r="D13">
        <f>SUMIFS(GameLog!G:G,GameLog!$D:$D,'TB B'!$A13,GameLog!$C:$C,"TB")</f>
        <v>0</v>
      </c>
      <c r="E13">
        <f>SUMIFS(GameLog!H:H,GameLog!$D:$D,'TB B'!$A13,GameLog!$C:$C,"TB")</f>
        <v>0</v>
      </c>
      <c r="F13">
        <f>SUMIFS(GameLog!I:I,GameLog!$D:$D,'TB B'!$A13,GameLog!$C:$C,"TB")</f>
        <v>0</v>
      </c>
      <c r="G13">
        <f>SUMIFS(GameLog!J:J,GameLog!$D:$D,'TB B'!$A13,GameLog!$C:$C,"TB")</f>
        <v>0</v>
      </c>
      <c r="H13">
        <f>SUMIFS(GameLog!K:K,GameLog!$D:$D,'TB B'!$A13,GameLog!$C:$C,"TB")</f>
        <v>0</v>
      </c>
      <c r="I13">
        <f>SUMIFS(GameLog!L:L,GameLog!$D:$D,'TB B'!$A13,GameLog!$C:$C,"TB")</f>
        <v>0</v>
      </c>
      <c r="J13">
        <f>SUMIFS(GameLog!M:M,GameLog!$D:$D,'TB B'!$A13,GameLog!$C:$C,"TB")</f>
        <v>0</v>
      </c>
      <c r="K13">
        <f>SUMIFS(GameLog!N:N,GameLog!$D:$D,'TB B'!$A13,GameLog!$C:$C,"TB")</f>
        <v>0</v>
      </c>
      <c r="L13">
        <f>SUMIFS(GameLog!O:O,GameLog!$D:$D,'TB B'!$A13,GameLog!$C:$C,"TB")</f>
        <v>0</v>
      </c>
      <c r="M13">
        <f>SUMIFS(GameLog!P:P,GameLog!$D:$D,'TB B'!$A13,GameLog!$C:$C,"TB")</f>
        <v>0</v>
      </c>
      <c r="N13">
        <f>SUMIFS(GameLog!Q:Q,GameLog!$D:$D,'TB B'!$A13,GameLog!$C:$C,"TB")</f>
        <v>0</v>
      </c>
      <c r="O13">
        <f>SUMIFS(GameLog!R:R,GameLog!$D:$D,'TB B'!$A13,GameLog!$C:$C,"TB")</f>
        <v>0</v>
      </c>
      <c r="P13">
        <f>SUMIFS(GameLog!S:S,GameLog!$D:$D,'TB B'!$A13,GameLog!$C:$C,"TB")</f>
        <v>0</v>
      </c>
      <c r="Q13">
        <f>SUMIFS(GameLog!T:T,GameLog!$D:$D,'TB B'!$A13,GameLog!$C:$C,"TB")</f>
        <v>0</v>
      </c>
      <c r="R13">
        <f>SUMIFS(GameLog!U:U,GameLog!$D:$D,'TB B'!$A13,GameLog!$C:$C,"TB")</f>
        <v>0</v>
      </c>
      <c r="S13">
        <f>SUMIFS(GameLog!V:V,GameLog!$D:$D,'TB B'!$A13,GameLog!$C:$C,"TB")</f>
        <v>0</v>
      </c>
      <c r="V13" s="8">
        <f t="shared" si="3"/>
        <v>0</v>
      </c>
      <c r="W13" s="8">
        <f t="shared" si="0"/>
        <v>0</v>
      </c>
      <c r="X13" s="8">
        <f t="shared" si="1"/>
        <v>0</v>
      </c>
      <c r="Y13" s="8">
        <f t="shared" si="4"/>
        <v>0</v>
      </c>
      <c r="Z13">
        <f t="shared" si="5"/>
        <v>0</v>
      </c>
      <c r="AD13" s="14"/>
    </row>
    <row r="14" spans="1:30">
      <c r="A14" t="s">
        <v>3066</v>
      </c>
      <c r="B14" cm="1">
        <f t="array" ref="B14">IF(COUNTIFS(GameLog!D:D,'TB B'!A14,GameLog!C:C,"TB")=0,0,COUNTA(_xlfn.UNIQUE(_xlfn._xlws.FILTER(GameLog!A$2:A$1000, (GameLog!C$2:C$1000="TB") * (GameLog!D$2:D$1000=A14)))))</f>
        <v>1</v>
      </c>
      <c r="C14">
        <f t="shared" si="2"/>
        <v>4</v>
      </c>
      <c r="D14">
        <f>SUMIFS(GameLog!G:G,GameLog!$D:$D,'TB B'!$A14,GameLog!$C:$C,"TB")</f>
        <v>3</v>
      </c>
      <c r="E14">
        <f>SUMIFS(GameLog!H:H,GameLog!$D:$D,'TB B'!$A14,GameLog!$C:$C,"TB")</f>
        <v>0</v>
      </c>
      <c r="F14">
        <f>SUMIFS(GameLog!I:I,GameLog!$D:$D,'TB B'!$A14,GameLog!$C:$C,"TB")</f>
        <v>1</v>
      </c>
      <c r="G14">
        <f>SUMIFS(GameLog!J:J,GameLog!$D:$D,'TB B'!$A14,GameLog!$C:$C,"TB")</f>
        <v>0</v>
      </c>
      <c r="H14">
        <f>SUMIFS(GameLog!K:K,GameLog!$D:$D,'TB B'!$A14,GameLog!$C:$C,"TB")</f>
        <v>0</v>
      </c>
      <c r="I14">
        <f>SUMIFS(GameLog!L:L,GameLog!$D:$D,'TB B'!$A14,GameLog!$C:$C,"TB")</f>
        <v>0</v>
      </c>
      <c r="J14">
        <f>SUMIFS(GameLog!M:M,GameLog!$D:$D,'TB B'!$A14,GameLog!$C:$C,"TB")</f>
        <v>0</v>
      </c>
      <c r="K14">
        <f>SUMIFS(GameLog!N:N,GameLog!$D:$D,'TB B'!$A14,GameLog!$C:$C,"TB")</f>
        <v>0</v>
      </c>
      <c r="L14">
        <f>SUMIFS(GameLog!O:O,GameLog!$D:$D,'TB B'!$A14,GameLog!$C:$C,"TB")</f>
        <v>1</v>
      </c>
      <c r="M14">
        <f>SUMIFS(GameLog!P:P,GameLog!$D:$D,'TB B'!$A14,GameLog!$C:$C,"TB")</f>
        <v>1</v>
      </c>
      <c r="N14">
        <f>SUMIFS(GameLog!Q:Q,GameLog!$D:$D,'TB B'!$A14,GameLog!$C:$C,"TB")</f>
        <v>0</v>
      </c>
      <c r="O14">
        <f>SUMIFS(GameLog!R:R,GameLog!$D:$D,'TB B'!$A14,GameLog!$C:$C,"TB")</f>
        <v>0</v>
      </c>
      <c r="P14">
        <f>SUMIFS(GameLog!S:S,GameLog!$D:$D,'TB B'!$A14,GameLog!$C:$C,"TB")</f>
        <v>0</v>
      </c>
      <c r="Q14">
        <f>SUMIFS(GameLog!T:T,GameLog!$D:$D,'TB B'!$A14,GameLog!$C:$C,"TB")</f>
        <v>0</v>
      </c>
      <c r="R14">
        <f>SUMIFS(GameLog!U:U,GameLog!$D:$D,'TB B'!$A14,GameLog!$C:$C,"TB")</f>
        <v>0</v>
      </c>
      <c r="S14">
        <f>SUMIFS(GameLog!V:V,GameLog!$D:$D,'TB B'!$A14,GameLog!$C:$C,"TB")</f>
        <v>0</v>
      </c>
      <c r="V14" s="8">
        <f t="shared" si="3"/>
        <v>0.33333333333333331</v>
      </c>
      <c r="W14" s="8">
        <f t="shared" si="0"/>
        <v>0.5</v>
      </c>
      <c r="X14" s="8">
        <f t="shared" si="1"/>
        <v>0.33333333333333331</v>
      </c>
      <c r="Y14" s="8">
        <f t="shared" si="4"/>
        <v>0.83333333333333326</v>
      </c>
      <c r="Z14">
        <f t="shared" si="5"/>
        <v>1</v>
      </c>
      <c r="AD14" s="14"/>
    </row>
    <row r="15" spans="1:30">
      <c r="A15" t="s">
        <v>3067</v>
      </c>
      <c r="B15" cm="1">
        <f t="array" ref="B15">IF(COUNTIFS(GameLog!D:D,'TB B'!A15,GameLog!C:C,"TB")=0,0,COUNTA(_xlfn.UNIQUE(_xlfn._xlws.FILTER(GameLog!A$2:A$1000, (GameLog!C$2:C$1000="TB") * (GameLog!D$2:D$1000=A15)))))</f>
        <v>0</v>
      </c>
      <c r="C15">
        <f t="shared" si="2"/>
        <v>0</v>
      </c>
      <c r="D15">
        <f>SUMIFS(GameLog!G:G,GameLog!$D:$D,'TB B'!$A15,GameLog!$C:$C,"TB")</f>
        <v>0</v>
      </c>
      <c r="E15">
        <f>SUMIFS(GameLog!H:H,GameLog!$D:$D,'TB B'!$A15,GameLog!$C:$C,"TB")</f>
        <v>0</v>
      </c>
      <c r="F15">
        <f>SUMIFS(GameLog!I:I,GameLog!$D:$D,'TB B'!$A15,GameLog!$C:$C,"TB")</f>
        <v>0</v>
      </c>
      <c r="G15">
        <f>SUMIFS(GameLog!J:J,GameLog!$D:$D,'TB B'!$A15,GameLog!$C:$C,"TB")</f>
        <v>0</v>
      </c>
      <c r="H15">
        <f>SUMIFS(GameLog!K:K,GameLog!$D:$D,'TB B'!$A15,GameLog!$C:$C,"TB")</f>
        <v>0</v>
      </c>
      <c r="I15">
        <f>SUMIFS(GameLog!L:L,GameLog!$D:$D,'TB B'!$A15,GameLog!$C:$C,"TB")</f>
        <v>0</v>
      </c>
      <c r="J15">
        <f>SUMIFS(GameLog!M:M,GameLog!$D:$D,'TB B'!$A15,GameLog!$C:$C,"TB")</f>
        <v>0</v>
      </c>
      <c r="K15">
        <f>SUMIFS(GameLog!N:N,GameLog!$D:$D,'TB B'!$A15,GameLog!$C:$C,"TB")</f>
        <v>0</v>
      </c>
      <c r="L15">
        <f>SUMIFS(GameLog!O:O,GameLog!$D:$D,'TB B'!$A15,GameLog!$C:$C,"TB")</f>
        <v>0</v>
      </c>
      <c r="M15">
        <f>SUMIFS(GameLog!P:P,GameLog!$D:$D,'TB B'!$A15,GameLog!$C:$C,"TB")</f>
        <v>0</v>
      </c>
      <c r="N15">
        <f>SUMIFS(GameLog!Q:Q,GameLog!$D:$D,'TB B'!$A15,GameLog!$C:$C,"TB")</f>
        <v>0</v>
      </c>
      <c r="O15">
        <f>SUMIFS(GameLog!R:R,GameLog!$D:$D,'TB B'!$A15,GameLog!$C:$C,"TB")</f>
        <v>0</v>
      </c>
      <c r="P15">
        <f>SUMIFS(GameLog!S:S,GameLog!$D:$D,'TB B'!$A15,GameLog!$C:$C,"TB")</f>
        <v>0</v>
      </c>
      <c r="Q15">
        <f>SUMIFS(GameLog!T:T,GameLog!$D:$D,'TB B'!$A15,GameLog!$C:$C,"TB")</f>
        <v>0</v>
      </c>
      <c r="R15">
        <f>SUMIFS(GameLog!U:U,GameLog!$D:$D,'TB B'!$A15,GameLog!$C:$C,"TB")</f>
        <v>0</v>
      </c>
      <c r="S15">
        <f>SUMIFS(GameLog!V:V,GameLog!$D:$D,'TB B'!$A15,GameLog!$C:$C,"TB")</f>
        <v>0</v>
      </c>
      <c r="V15" s="8">
        <f t="shared" si="3"/>
        <v>0</v>
      </c>
      <c r="W15" s="8">
        <f t="shared" si="0"/>
        <v>0</v>
      </c>
      <c r="X15" s="8">
        <f t="shared" si="1"/>
        <v>0</v>
      </c>
      <c r="Y15" s="8">
        <f t="shared" si="4"/>
        <v>0</v>
      </c>
      <c r="Z15">
        <f t="shared" si="5"/>
        <v>0</v>
      </c>
      <c r="AD15" s="14"/>
    </row>
    <row r="16" spans="1:30">
      <c r="A16" t="s">
        <v>3068</v>
      </c>
      <c r="B16" cm="1">
        <f t="array" ref="B16">IF(COUNTIFS(GameLog!D:D,'TB B'!A16,GameLog!C:C,"TB")=0,0,COUNTA(_xlfn.UNIQUE(_xlfn._xlws.FILTER(GameLog!A$2:A$1000, (GameLog!C$2:C$1000="TB") * (GameLog!D$2:D$1000=A16)))))</f>
        <v>0</v>
      </c>
      <c r="C16">
        <f t="shared" si="2"/>
        <v>0</v>
      </c>
      <c r="D16">
        <f>SUMIFS(GameLog!G:G,GameLog!$D:$D,'TB B'!$A16,GameLog!$C:$C,"TB")</f>
        <v>0</v>
      </c>
      <c r="E16">
        <f>SUMIFS(GameLog!H:H,GameLog!$D:$D,'TB B'!$A16,GameLog!$C:$C,"TB")</f>
        <v>0</v>
      </c>
      <c r="F16">
        <f>SUMIFS(GameLog!I:I,GameLog!$D:$D,'TB B'!$A16,GameLog!$C:$C,"TB")</f>
        <v>0</v>
      </c>
      <c r="G16">
        <f>SUMIFS(GameLog!J:J,GameLog!$D:$D,'TB B'!$A16,GameLog!$C:$C,"TB")</f>
        <v>0</v>
      </c>
      <c r="H16">
        <f>SUMIFS(GameLog!K:K,GameLog!$D:$D,'TB B'!$A16,GameLog!$C:$C,"TB")</f>
        <v>0</v>
      </c>
      <c r="I16">
        <f>SUMIFS(GameLog!L:L,GameLog!$D:$D,'TB B'!$A16,GameLog!$C:$C,"TB")</f>
        <v>0</v>
      </c>
      <c r="J16">
        <f>SUMIFS(GameLog!M:M,GameLog!$D:$D,'TB B'!$A16,GameLog!$C:$C,"TB")</f>
        <v>0</v>
      </c>
      <c r="K16">
        <f>SUMIFS(GameLog!N:N,GameLog!$D:$D,'TB B'!$A16,GameLog!$C:$C,"TB")</f>
        <v>0</v>
      </c>
      <c r="L16">
        <f>SUMIFS(GameLog!O:O,GameLog!$D:$D,'TB B'!$A16,GameLog!$C:$C,"TB")</f>
        <v>0</v>
      </c>
      <c r="M16">
        <f>SUMIFS(GameLog!P:P,GameLog!$D:$D,'TB B'!$A16,GameLog!$C:$C,"TB")</f>
        <v>0</v>
      </c>
      <c r="N16">
        <f>SUMIFS(GameLog!Q:Q,GameLog!$D:$D,'TB B'!$A16,GameLog!$C:$C,"TB")</f>
        <v>0</v>
      </c>
      <c r="O16">
        <f>SUMIFS(GameLog!R:R,GameLog!$D:$D,'TB B'!$A16,GameLog!$C:$C,"TB")</f>
        <v>0</v>
      </c>
      <c r="P16">
        <f>SUMIFS(GameLog!S:S,GameLog!$D:$D,'TB B'!$A16,GameLog!$C:$C,"TB")</f>
        <v>0</v>
      </c>
      <c r="Q16">
        <f>SUMIFS(GameLog!T:T,GameLog!$D:$D,'TB B'!$A16,GameLog!$C:$C,"TB")</f>
        <v>0</v>
      </c>
      <c r="R16">
        <f>SUMIFS(GameLog!U:U,GameLog!$D:$D,'TB B'!$A16,GameLog!$C:$C,"TB")</f>
        <v>0</v>
      </c>
      <c r="S16">
        <f>SUMIFS(GameLog!V:V,GameLog!$D:$D,'TB B'!$A16,GameLog!$C:$C,"TB")</f>
        <v>0</v>
      </c>
      <c r="V16" s="8">
        <f t="shared" si="3"/>
        <v>0</v>
      </c>
      <c r="W16" s="8">
        <f t="shared" si="0"/>
        <v>0</v>
      </c>
      <c r="X16" s="8">
        <f t="shared" si="1"/>
        <v>0</v>
      </c>
      <c r="Y16" s="8">
        <f t="shared" si="4"/>
        <v>0</v>
      </c>
      <c r="Z16">
        <f t="shared" si="5"/>
        <v>0</v>
      </c>
      <c r="AD16" s="14"/>
    </row>
    <row r="17" spans="1:30">
      <c r="A17" t="s">
        <v>3069</v>
      </c>
      <c r="B17" cm="1">
        <f t="array" ref="B17">IF(COUNTIFS(GameLog!D:D,'TB B'!A17,GameLog!C:C,"TB")=0,0,COUNTA(_xlfn.UNIQUE(_xlfn._xlws.FILTER(GameLog!A$2:A$1000, (GameLog!C$2:C$1000="TB") * (GameLog!D$2:D$1000=A17)))))</f>
        <v>0</v>
      </c>
      <c r="C17">
        <f t="shared" si="2"/>
        <v>0</v>
      </c>
      <c r="D17">
        <f>SUMIFS(GameLog!G:G,GameLog!$D:$D,'TB B'!$A17,GameLog!$C:$C,"TB")</f>
        <v>0</v>
      </c>
      <c r="E17">
        <f>SUMIFS(GameLog!H:H,GameLog!$D:$D,'TB B'!$A17,GameLog!$C:$C,"TB")</f>
        <v>0</v>
      </c>
      <c r="F17">
        <f>SUMIFS(GameLog!I:I,GameLog!$D:$D,'TB B'!$A17,GameLog!$C:$C,"TB")</f>
        <v>0</v>
      </c>
      <c r="G17">
        <f>SUMIFS(GameLog!J:J,GameLog!$D:$D,'TB B'!$A17,GameLog!$C:$C,"TB")</f>
        <v>0</v>
      </c>
      <c r="H17">
        <f>SUMIFS(GameLog!K:K,GameLog!$D:$D,'TB B'!$A17,GameLog!$C:$C,"TB")</f>
        <v>0</v>
      </c>
      <c r="I17">
        <f>SUMIFS(GameLog!L:L,GameLog!$D:$D,'TB B'!$A17,GameLog!$C:$C,"TB")</f>
        <v>0</v>
      </c>
      <c r="J17">
        <f>SUMIFS(GameLog!M:M,GameLog!$D:$D,'TB B'!$A17,GameLog!$C:$C,"TB")</f>
        <v>0</v>
      </c>
      <c r="K17">
        <f>SUMIFS(GameLog!N:N,GameLog!$D:$D,'TB B'!$A17,GameLog!$C:$C,"TB")</f>
        <v>0</v>
      </c>
      <c r="L17">
        <f>SUMIFS(GameLog!O:O,GameLog!$D:$D,'TB B'!$A17,GameLog!$C:$C,"TB")</f>
        <v>0</v>
      </c>
      <c r="M17">
        <f>SUMIFS(GameLog!P:P,GameLog!$D:$D,'TB B'!$A17,GameLog!$C:$C,"TB")</f>
        <v>0</v>
      </c>
      <c r="N17">
        <f>SUMIFS(GameLog!Q:Q,GameLog!$D:$D,'TB B'!$A17,GameLog!$C:$C,"TB")</f>
        <v>0</v>
      </c>
      <c r="O17">
        <f>SUMIFS(GameLog!R:R,GameLog!$D:$D,'TB B'!$A17,GameLog!$C:$C,"TB")</f>
        <v>0</v>
      </c>
      <c r="P17">
        <f>SUMIFS(GameLog!S:S,GameLog!$D:$D,'TB B'!$A17,GameLog!$C:$C,"TB")</f>
        <v>0</v>
      </c>
      <c r="Q17">
        <f>SUMIFS(GameLog!T:T,GameLog!$D:$D,'TB B'!$A17,GameLog!$C:$C,"TB")</f>
        <v>0</v>
      </c>
      <c r="R17">
        <f>SUMIFS(GameLog!U:U,GameLog!$D:$D,'TB B'!$A17,GameLog!$C:$C,"TB")</f>
        <v>0</v>
      </c>
      <c r="S17">
        <f>SUMIFS(GameLog!V:V,GameLog!$D:$D,'TB B'!$A17,GameLog!$C:$C,"TB")</f>
        <v>0</v>
      </c>
      <c r="V17" s="8">
        <f t="shared" si="3"/>
        <v>0</v>
      </c>
      <c r="W17" s="8">
        <f t="shared" si="0"/>
        <v>0</v>
      </c>
      <c r="X17" s="8">
        <f t="shared" si="1"/>
        <v>0</v>
      </c>
      <c r="Y17" s="8">
        <f t="shared" si="4"/>
        <v>0</v>
      </c>
      <c r="Z17">
        <f t="shared" si="5"/>
        <v>0</v>
      </c>
      <c r="AD17" s="14"/>
    </row>
    <row r="18" spans="1:30">
      <c r="A18" t="s">
        <v>3083</v>
      </c>
      <c r="B18" cm="1">
        <f t="array" ref="B18">IF(COUNTIFS(GameLog!D:D,'TB B'!A18,GameLog!C:C,"TB")=0,0,COUNTA(_xlfn.UNIQUE(_xlfn._xlws.FILTER(GameLog!A$2:A$1000, (GameLog!C$2:C$1000="TB") * (GameLog!D$2:D$1000=A18)))))</f>
        <v>2</v>
      </c>
      <c r="C18">
        <f t="shared" si="2"/>
        <v>6</v>
      </c>
      <c r="D18">
        <f>SUMIFS(GameLog!G:G,GameLog!$D:$D,'TB B'!$A18,GameLog!$C:$C,"TB")</f>
        <v>6</v>
      </c>
      <c r="E18">
        <f>SUMIFS(GameLog!H:H,GameLog!$D:$D,'TB B'!$A18,GameLog!$C:$C,"TB")</f>
        <v>0</v>
      </c>
      <c r="F18">
        <f>SUMIFS(GameLog!I:I,GameLog!$D:$D,'TB B'!$A18,GameLog!$C:$C,"TB")</f>
        <v>1</v>
      </c>
      <c r="G18">
        <f>SUMIFS(GameLog!J:J,GameLog!$D:$D,'TB B'!$A18,GameLog!$C:$C,"TB")</f>
        <v>1</v>
      </c>
      <c r="H18">
        <f>SUMIFS(GameLog!K:K,GameLog!$D:$D,'TB B'!$A18,GameLog!$C:$C,"TB")</f>
        <v>0</v>
      </c>
      <c r="I18">
        <f>SUMIFS(GameLog!L:L,GameLog!$D:$D,'TB B'!$A18,GameLog!$C:$C,"TB")</f>
        <v>0</v>
      </c>
      <c r="J18">
        <f>SUMIFS(GameLog!M:M,GameLog!$D:$D,'TB B'!$A18,GameLog!$C:$C,"TB")</f>
        <v>1</v>
      </c>
      <c r="K18">
        <f>SUMIFS(GameLog!N:N,GameLog!$D:$D,'TB B'!$A18,GameLog!$C:$C,"TB")</f>
        <v>0</v>
      </c>
      <c r="L18">
        <f>SUMIFS(GameLog!O:O,GameLog!$D:$D,'TB B'!$A18,GameLog!$C:$C,"TB")</f>
        <v>1</v>
      </c>
      <c r="M18">
        <f>SUMIFS(GameLog!P:P,GameLog!$D:$D,'TB B'!$A18,GameLog!$C:$C,"TB")</f>
        <v>0</v>
      </c>
      <c r="N18">
        <f>SUMIFS(GameLog!Q:Q,GameLog!$D:$D,'TB B'!$A18,GameLog!$C:$C,"TB")</f>
        <v>1</v>
      </c>
      <c r="O18">
        <f>SUMIFS(GameLog!R:R,GameLog!$D:$D,'TB B'!$A18,GameLog!$C:$C,"TB")</f>
        <v>1</v>
      </c>
      <c r="P18">
        <f>SUMIFS(GameLog!S:S,GameLog!$D:$D,'TB B'!$A18,GameLog!$C:$C,"TB")</f>
        <v>0</v>
      </c>
      <c r="Q18">
        <f>SUMIFS(GameLog!T:T,GameLog!$D:$D,'TB B'!$A18,GameLog!$C:$C,"TB")</f>
        <v>0</v>
      </c>
      <c r="R18">
        <f>SUMIFS(GameLog!U:U,GameLog!$D:$D,'TB B'!$A18,GameLog!$C:$C,"TB")</f>
        <v>0</v>
      </c>
      <c r="S18">
        <f>SUMIFS(GameLog!V:V,GameLog!$D:$D,'TB B'!$A18,GameLog!$C:$C,"TB")</f>
        <v>0</v>
      </c>
      <c r="V18" s="8">
        <f t="shared" si="3"/>
        <v>0.16666666666666666</v>
      </c>
      <c r="W18" s="8">
        <f t="shared" si="0"/>
        <v>0.16666666666666666</v>
      </c>
      <c r="X18" s="8">
        <f t="shared" si="1"/>
        <v>0.33333333333333331</v>
      </c>
      <c r="Y18" s="8">
        <f t="shared" si="4"/>
        <v>0.5</v>
      </c>
      <c r="Z18">
        <f t="shared" si="5"/>
        <v>2</v>
      </c>
      <c r="AD18" s="14"/>
    </row>
    <row r="19" spans="1:30">
      <c r="A19" t="s">
        <v>3070</v>
      </c>
      <c r="B19" cm="1">
        <f t="array" ref="B19">IF(COUNTIFS(GameLog!D:D,'TB B'!A19,GameLog!C:C,"TB")=0,0,COUNTA(_xlfn.UNIQUE(_xlfn._xlws.FILTER(GameLog!A$2:A$1000, (GameLog!C$2:C$1000="TB") * (GameLog!D$2:D$1000=A19)))))</f>
        <v>0</v>
      </c>
      <c r="C19">
        <f t="shared" si="2"/>
        <v>0</v>
      </c>
      <c r="D19">
        <f>SUMIFS(GameLog!G:G,GameLog!$D:$D,'TB B'!$A19,GameLog!$C:$C,"TB")</f>
        <v>0</v>
      </c>
      <c r="E19">
        <f>SUMIFS(GameLog!H:H,GameLog!$D:$D,'TB B'!$A19,GameLog!$C:$C,"TB")</f>
        <v>0</v>
      </c>
      <c r="F19">
        <f>SUMIFS(GameLog!I:I,GameLog!$D:$D,'TB B'!$A19,GameLog!$C:$C,"TB")</f>
        <v>0</v>
      </c>
      <c r="G19">
        <f>SUMIFS(GameLog!J:J,GameLog!$D:$D,'TB B'!$A19,GameLog!$C:$C,"TB")</f>
        <v>0</v>
      </c>
      <c r="H19">
        <f>SUMIFS(GameLog!K:K,GameLog!$D:$D,'TB B'!$A19,GameLog!$C:$C,"TB")</f>
        <v>0</v>
      </c>
      <c r="I19">
        <f>SUMIFS(GameLog!L:L,GameLog!$D:$D,'TB B'!$A19,GameLog!$C:$C,"TB")</f>
        <v>0</v>
      </c>
      <c r="J19">
        <f>SUMIFS(GameLog!M:M,GameLog!$D:$D,'TB B'!$A19,GameLog!$C:$C,"TB")</f>
        <v>0</v>
      </c>
      <c r="K19">
        <f>SUMIFS(GameLog!N:N,GameLog!$D:$D,'TB B'!$A19,GameLog!$C:$C,"TB")</f>
        <v>0</v>
      </c>
      <c r="L19">
        <f>SUMIFS(GameLog!O:O,GameLog!$D:$D,'TB B'!$A19,GameLog!$C:$C,"TB")</f>
        <v>0</v>
      </c>
      <c r="M19">
        <f>SUMIFS(GameLog!P:P,GameLog!$D:$D,'TB B'!$A19,GameLog!$C:$C,"TB")</f>
        <v>0</v>
      </c>
      <c r="N19">
        <f>SUMIFS(GameLog!Q:Q,GameLog!$D:$D,'TB B'!$A19,GameLog!$C:$C,"TB")</f>
        <v>0</v>
      </c>
      <c r="O19">
        <f>SUMIFS(GameLog!R:R,GameLog!$D:$D,'TB B'!$A19,GameLog!$C:$C,"TB")</f>
        <v>0</v>
      </c>
      <c r="P19">
        <f>SUMIFS(GameLog!S:S,GameLog!$D:$D,'TB B'!$A19,GameLog!$C:$C,"TB")</f>
        <v>0</v>
      </c>
      <c r="Q19">
        <f>SUMIFS(GameLog!T:T,GameLog!$D:$D,'TB B'!$A19,GameLog!$C:$C,"TB")</f>
        <v>0</v>
      </c>
      <c r="R19">
        <f>SUMIFS(GameLog!U:U,GameLog!$D:$D,'TB B'!$A19,GameLog!$C:$C,"TB")</f>
        <v>0</v>
      </c>
      <c r="S19">
        <f>SUMIFS(GameLog!V:V,GameLog!$D:$D,'TB B'!$A19,GameLog!$C:$C,"TB")</f>
        <v>0</v>
      </c>
      <c r="V19" s="8">
        <f t="shared" si="3"/>
        <v>0</v>
      </c>
      <c r="W19" s="8">
        <f t="shared" si="0"/>
        <v>0</v>
      </c>
      <c r="X19" s="8">
        <f t="shared" si="1"/>
        <v>0</v>
      </c>
      <c r="Y19" s="8">
        <f t="shared" si="4"/>
        <v>0</v>
      </c>
      <c r="Z19">
        <f t="shared" si="5"/>
        <v>0</v>
      </c>
      <c r="AD19" s="14"/>
    </row>
    <row r="20" spans="1:30">
      <c r="A20" t="s">
        <v>3071</v>
      </c>
      <c r="B20" cm="1">
        <f t="array" ref="B20">IF(COUNTIFS(GameLog!D:D,'TB B'!A20,GameLog!C:C,"TB")=0,0,COUNTA(_xlfn.UNIQUE(_xlfn._xlws.FILTER(GameLog!A$2:A$1000, (GameLog!C$2:C$1000="TB") * (GameLog!D$2:D$1000=A20)))))</f>
        <v>1</v>
      </c>
      <c r="C20">
        <f t="shared" si="2"/>
        <v>1</v>
      </c>
      <c r="D20">
        <f>SUMIFS(GameLog!G:G,GameLog!$D:$D,'TB B'!$A20,GameLog!$C:$C,"TB")</f>
        <v>1</v>
      </c>
      <c r="E20">
        <f>SUMIFS(GameLog!H:H,GameLog!$D:$D,'TB B'!$A20,GameLog!$C:$C,"TB")</f>
        <v>0</v>
      </c>
      <c r="F20">
        <f>SUMIFS(GameLog!I:I,GameLog!$D:$D,'TB B'!$A20,GameLog!$C:$C,"TB")</f>
        <v>0</v>
      </c>
      <c r="G20">
        <f>SUMIFS(GameLog!J:J,GameLog!$D:$D,'TB B'!$A20,GameLog!$C:$C,"TB")</f>
        <v>0</v>
      </c>
      <c r="H20">
        <f>SUMIFS(GameLog!K:K,GameLog!$D:$D,'TB B'!$A20,GameLog!$C:$C,"TB")</f>
        <v>0</v>
      </c>
      <c r="I20">
        <f>SUMIFS(GameLog!L:L,GameLog!$D:$D,'TB B'!$A20,GameLog!$C:$C,"TB")</f>
        <v>0</v>
      </c>
      <c r="J20">
        <f>SUMIFS(GameLog!M:M,GameLog!$D:$D,'TB B'!$A20,GameLog!$C:$C,"TB")</f>
        <v>0</v>
      </c>
      <c r="K20">
        <f>SUMIFS(GameLog!N:N,GameLog!$D:$D,'TB B'!$A20,GameLog!$C:$C,"TB")</f>
        <v>0</v>
      </c>
      <c r="L20">
        <f>SUMIFS(GameLog!O:O,GameLog!$D:$D,'TB B'!$A20,GameLog!$C:$C,"TB")</f>
        <v>0</v>
      </c>
      <c r="M20">
        <f>SUMIFS(GameLog!P:P,GameLog!$D:$D,'TB B'!$A20,GameLog!$C:$C,"TB")</f>
        <v>0</v>
      </c>
      <c r="N20">
        <f>SUMIFS(GameLog!Q:Q,GameLog!$D:$D,'TB B'!$A20,GameLog!$C:$C,"TB")</f>
        <v>0</v>
      </c>
      <c r="O20">
        <f>SUMIFS(GameLog!R:R,GameLog!$D:$D,'TB B'!$A20,GameLog!$C:$C,"TB")</f>
        <v>0</v>
      </c>
      <c r="P20">
        <f>SUMIFS(GameLog!S:S,GameLog!$D:$D,'TB B'!$A20,GameLog!$C:$C,"TB")</f>
        <v>0</v>
      </c>
      <c r="Q20">
        <f>SUMIFS(GameLog!T:T,GameLog!$D:$D,'TB B'!$A20,GameLog!$C:$C,"TB")</f>
        <v>0</v>
      </c>
      <c r="R20">
        <f>SUMIFS(GameLog!U:U,GameLog!$D:$D,'TB B'!$A20,GameLog!$C:$C,"TB")</f>
        <v>0</v>
      </c>
      <c r="S20">
        <f>SUMIFS(GameLog!V:V,GameLog!$D:$D,'TB B'!$A20,GameLog!$C:$C,"TB")</f>
        <v>0</v>
      </c>
      <c r="V20" s="8">
        <f t="shared" si="3"/>
        <v>0</v>
      </c>
      <c r="W20" s="8">
        <f t="shared" si="0"/>
        <v>0</v>
      </c>
      <c r="X20" s="8">
        <f t="shared" si="1"/>
        <v>0</v>
      </c>
      <c r="Y20" s="8">
        <f t="shared" si="4"/>
        <v>0</v>
      </c>
      <c r="Z20">
        <f t="shared" si="5"/>
        <v>0</v>
      </c>
      <c r="AD20" s="14"/>
    </row>
    <row r="21" spans="1:30">
      <c r="A21" t="s">
        <v>3072</v>
      </c>
      <c r="B21" cm="1">
        <f t="array" ref="B21">IF(COUNTIFS(GameLog!D:D,'TB B'!A21,GameLog!C:C,"TB")=0,0,COUNTA(_xlfn.UNIQUE(_xlfn._xlws.FILTER(GameLog!A$2:A$1000, (GameLog!C$2:C$1000="TB") * (GameLog!D$2:D$1000=A21)))))</f>
        <v>0</v>
      </c>
      <c r="C21">
        <f t="shared" si="2"/>
        <v>0</v>
      </c>
      <c r="D21">
        <f>SUMIFS(GameLog!G:G,GameLog!$D:$D,'TB B'!$A21,GameLog!$C:$C,"TB")</f>
        <v>0</v>
      </c>
      <c r="E21">
        <f>SUMIFS(GameLog!H:H,GameLog!$D:$D,'TB B'!$A21,GameLog!$C:$C,"TB")</f>
        <v>0</v>
      </c>
      <c r="F21">
        <f>SUMIFS(GameLog!I:I,GameLog!$D:$D,'TB B'!$A21,GameLog!$C:$C,"TB")</f>
        <v>0</v>
      </c>
      <c r="G21">
        <f>SUMIFS(GameLog!J:J,GameLog!$D:$D,'TB B'!$A21,GameLog!$C:$C,"TB")</f>
        <v>0</v>
      </c>
      <c r="H21">
        <f>SUMIFS(GameLog!K:K,GameLog!$D:$D,'TB B'!$A21,GameLog!$C:$C,"TB")</f>
        <v>0</v>
      </c>
      <c r="I21">
        <f>SUMIFS(GameLog!L:L,GameLog!$D:$D,'TB B'!$A21,GameLog!$C:$C,"TB")</f>
        <v>0</v>
      </c>
      <c r="J21">
        <f>SUMIFS(GameLog!M:M,GameLog!$D:$D,'TB B'!$A21,GameLog!$C:$C,"TB")</f>
        <v>0</v>
      </c>
      <c r="K21">
        <f>SUMIFS(GameLog!N:N,GameLog!$D:$D,'TB B'!$A21,GameLog!$C:$C,"TB")</f>
        <v>0</v>
      </c>
      <c r="L21">
        <f>SUMIFS(GameLog!O:O,GameLog!$D:$D,'TB B'!$A21,GameLog!$C:$C,"TB")</f>
        <v>0</v>
      </c>
      <c r="M21">
        <f>SUMIFS(GameLog!P:P,GameLog!$D:$D,'TB B'!$A21,GameLog!$C:$C,"TB")</f>
        <v>0</v>
      </c>
      <c r="N21">
        <f>SUMIFS(GameLog!Q:Q,GameLog!$D:$D,'TB B'!$A21,GameLog!$C:$C,"TB")</f>
        <v>0</v>
      </c>
      <c r="O21">
        <f>SUMIFS(GameLog!R:R,GameLog!$D:$D,'TB B'!$A21,GameLog!$C:$C,"TB")</f>
        <v>0</v>
      </c>
      <c r="P21">
        <f>SUMIFS(GameLog!S:S,GameLog!$D:$D,'TB B'!$A21,GameLog!$C:$C,"TB")</f>
        <v>0</v>
      </c>
      <c r="Q21">
        <f>SUMIFS(GameLog!T:T,GameLog!$D:$D,'TB B'!$A21,GameLog!$C:$C,"TB")</f>
        <v>0</v>
      </c>
      <c r="R21">
        <f>SUMIFS(GameLog!U:U,GameLog!$D:$D,'TB B'!$A21,GameLog!$C:$C,"TB")</f>
        <v>0</v>
      </c>
      <c r="S21">
        <f>SUMIFS(GameLog!V:V,GameLog!$D:$D,'TB B'!$A21,GameLog!$C:$C,"TB")</f>
        <v>0</v>
      </c>
      <c r="V21" s="8">
        <f t="shared" si="3"/>
        <v>0</v>
      </c>
      <c r="W21" s="8">
        <f t="shared" si="0"/>
        <v>0</v>
      </c>
      <c r="X21" s="8">
        <f t="shared" si="1"/>
        <v>0</v>
      </c>
      <c r="Y21" s="8">
        <f t="shared" si="4"/>
        <v>0</v>
      </c>
      <c r="Z21">
        <f t="shared" si="5"/>
        <v>0</v>
      </c>
      <c r="AD21" s="14"/>
    </row>
    <row r="22" spans="1:30">
      <c r="A22" t="s">
        <v>3073</v>
      </c>
      <c r="B22" cm="1">
        <f t="array" ref="B22">IF(COUNTIFS(GameLog!D:D,'TB B'!A22,GameLog!C:C,"TB")=0,0,COUNTA(_xlfn.UNIQUE(_xlfn._xlws.FILTER(GameLog!A$2:A$1000, (GameLog!C$2:C$1000="TB") * (GameLog!D$2:D$1000=A22)))))</f>
        <v>0</v>
      </c>
      <c r="C22">
        <f t="shared" si="2"/>
        <v>0</v>
      </c>
      <c r="D22">
        <f>SUMIFS(GameLog!G:G,GameLog!$D:$D,'TB B'!$A22,GameLog!$C:$C,"TB")</f>
        <v>0</v>
      </c>
      <c r="E22">
        <f>SUMIFS(GameLog!H:H,GameLog!$D:$D,'TB B'!$A22,GameLog!$C:$C,"TB")</f>
        <v>0</v>
      </c>
      <c r="F22">
        <f>SUMIFS(GameLog!I:I,GameLog!$D:$D,'TB B'!$A22,GameLog!$C:$C,"TB")</f>
        <v>0</v>
      </c>
      <c r="G22">
        <f>SUMIFS(GameLog!J:J,GameLog!$D:$D,'TB B'!$A22,GameLog!$C:$C,"TB")</f>
        <v>0</v>
      </c>
      <c r="H22">
        <f>SUMIFS(GameLog!K:K,GameLog!$D:$D,'TB B'!$A22,GameLog!$C:$C,"TB")</f>
        <v>0</v>
      </c>
      <c r="I22">
        <f>SUMIFS(GameLog!L:L,GameLog!$D:$D,'TB B'!$A22,GameLog!$C:$C,"TB")</f>
        <v>0</v>
      </c>
      <c r="J22">
        <f>SUMIFS(GameLog!M:M,GameLog!$D:$D,'TB B'!$A22,GameLog!$C:$C,"TB")</f>
        <v>0</v>
      </c>
      <c r="K22">
        <f>SUMIFS(GameLog!N:N,GameLog!$D:$D,'TB B'!$A22,GameLog!$C:$C,"TB")</f>
        <v>0</v>
      </c>
      <c r="L22">
        <f>SUMIFS(GameLog!O:O,GameLog!$D:$D,'TB B'!$A22,GameLog!$C:$C,"TB")</f>
        <v>0</v>
      </c>
      <c r="M22">
        <f>SUMIFS(GameLog!P:P,GameLog!$D:$D,'TB B'!$A22,GameLog!$C:$C,"TB")</f>
        <v>0</v>
      </c>
      <c r="N22">
        <f>SUMIFS(GameLog!Q:Q,GameLog!$D:$D,'TB B'!$A22,GameLog!$C:$C,"TB")</f>
        <v>0</v>
      </c>
      <c r="O22">
        <f>SUMIFS(GameLog!R:R,GameLog!$D:$D,'TB B'!$A22,GameLog!$C:$C,"TB")</f>
        <v>0</v>
      </c>
      <c r="P22">
        <f>SUMIFS(GameLog!S:S,GameLog!$D:$D,'TB B'!$A22,GameLog!$C:$C,"TB")</f>
        <v>0</v>
      </c>
      <c r="Q22">
        <f>SUMIFS(GameLog!T:T,GameLog!$D:$D,'TB B'!$A22,GameLog!$C:$C,"TB")</f>
        <v>0</v>
      </c>
      <c r="R22">
        <f>SUMIFS(GameLog!U:U,GameLog!$D:$D,'TB B'!$A22,GameLog!$C:$C,"TB")</f>
        <v>0</v>
      </c>
      <c r="S22">
        <f>SUMIFS(GameLog!V:V,GameLog!$D:$D,'TB B'!$A22,GameLog!$C:$C,"TB")</f>
        <v>0</v>
      </c>
      <c r="V22" s="8">
        <f t="shared" si="3"/>
        <v>0</v>
      </c>
      <c r="W22" s="8">
        <f t="shared" si="0"/>
        <v>0</v>
      </c>
      <c r="X22" s="8">
        <f t="shared" si="1"/>
        <v>0</v>
      </c>
      <c r="Y22" s="8">
        <f t="shared" si="4"/>
        <v>0</v>
      </c>
      <c r="Z22">
        <f t="shared" si="5"/>
        <v>0</v>
      </c>
      <c r="AD22" s="14"/>
    </row>
    <row r="23" spans="1:30">
      <c r="A23" t="s">
        <v>3074</v>
      </c>
      <c r="B23" cm="1">
        <f t="array" ref="B23">IF(COUNTIFS(GameLog!D:D,'TB B'!A23,GameLog!C:C,"TB")=0,0,COUNTA(_xlfn.UNIQUE(_xlfn._xlws.FILTER(GameLog!A$2:A$1000, (GameLog!C$2:C$1000="TB") * (GameLog!D$2:D$1000=A23)))))</f>
        <v>0</v>
      </c>
      <c r="C23">
        <f t="shared" si="2"/>
        <v>0</v>
      </c>
      <c r="D23">
        <f>SUMIFS(GameLog!G:G,GameLog!$D:$D,'TB B'!$A23,GameLog!$C:$C,"TB")</f>
        <v>0</v>
      </c>
      <c r="E23">
        <f>SUMIFS(GameLog!H:H,GameLog!$D:$D,'TB B'!$A23,GameLog!$C:$C,"TB")</f>
        <v>0</v>
      </c>
      <c r="F23">
        <f>SUMIFS(GameLog!I:I,GameLog!$D:$D,'TB B'!$A23,GameLog!$C:$C,"TB")</f>
        <v>0</v>
      </c>
      <c r="G23">
        <f>SUMIFS(GameLog!J:J,GameLog!$D:$D,'TB B'!$A23,GameLog!$C:$C,"TB")</f>
        <v>0</v>
      </c>
      <c r="H23">
        <f>SUMIFS(GameLog!K:K,GameLog!$D:$D,'TB B'!$A23,GameLog!$C:$C,"TB")</f>
        <v>0</v>
      </c>
      <c r="I23">
        <f>SUMIFS(GameLog!L:L,GameLog!$D:$D,'TB B'!$A23,GameLog!$C:$C,"TB")</f>
        <v>0</v>
      </c>
      <c r="J23">
        <f>SUMIFS(GameLog!M:M,GameLog!$D:$D,'TB B'!$A23,GameLog!$C:$C,"TB")</f>
        <v>0</v>
      </c>
      <c r="K23">
        <f>SUMIFS(GameLog!N:N,GameLog!$D:$D,'TB B'!$A23,GameLog!$C:$C,"TB")</f>
        <v>0</v>
      </c>
      <c r="L23">
        <f>SUMIFS(GameLog!O:O,GameLog!$D:$D,'TB B'!$A23,GameLog!$C:$C,"TB")</f>
        <v>0</v>
      </c>
      <c r="M23">
        <f>SUMIFS(GameLog!P:P,GameLog!$D:$D,'TB B'!$A23,GameLog!$C:$C,"TB")</f>
        <v>0</v>
      </c>
      <c r="N23">
        <f>SUMIFS(GameLog!Q:Q,GameLog!$D:$D,'TB B'!$A23,GameLog!$C:$C,"TB")</f>
        <v>0</v>
      </c>
      <c r="O23">
        <f>SUMIFS(GameLog!R:R,GameLog!$D:$D,'TB B'!$A23,GameLog!$C:$C,"TB")</f>
        <v>0</v>
      </c>
      <c r="P23">
        <f>SUMIFS(GameLog!S:S,GameLog!$D:$D,'TB B'!$A23,GameLog!$C:$C,"TB")</f>
        <v>0</v>
      </c>
      <c r="Q23">
        <f>SUMIFS(GameLog!T:T,GameLog!$D:$D,'TB B'!$A23,GameLog!$C:$C,"TB")</f>
        <v>0</v>
      </c>
      <c r="R23">
        <f>SUMIFS(GameLog!U:U,GameLog!$D:$D,'TB B'!$A23,GameLog!$C:$C,"TB")</f>
        <v>0</v>
      </c>
      <c r="S23">
        <f>SUMIFS(GameLog!V:V,GameLog!$D:$D,'TB B'!$A23,GameLog!$C:$C,"TB")</f>
        <v>0</v>
      </c>
      <c r="V23" s="8">
        <f t="shared" si="3"/>
        <v>0</v>
      </c>
      <c r="W23" s="8">
        <f t="shared" si="0"/>
        <v>0</v>
      </c>
      <c r="X23" s="8">
        <f t="shared" si="1"/>
        <v>0</v>
      </c>
      <c r="Y23" s="8">
        <f t="shared" si="4"/>
        <v>0</v>
      </c>
      <c r="Z23">
        <f t="shared" si="5"/>
        <v>0</v>
      </c>
      <c r="AD23" s="14"/>
    </row>
    <row r="24" spans="1:30">
      <c r="A24" t="s">
        <v>3075</v>
      </c>
      <c r="B24" cm="1">
        <f t="array" ref="B24">IF(COUNTIFS(GameLog!D:D,'TB B'!A24,GameLog!C:C,"TB")=0,0,COUNTA(_xlfn.UNIQUE(_xlfn._xlws.FILTER(GameLog!A$2:A$1000, (GameLog!C$2:C$1000="TB") * (GameLog!D$2:D$1000=A24)))))</f>
        <v>0</v>
      </c>
      <c r="C24">
        <f t="shared" si="2"/>
        <v>0</v>
      </c>
      <c r="D24">
        <f>SUMIFS(GameLog!G:G,GameLog!$D:$D,'TB B'!$A24,GameLog!$C:$C,"TB")</f>
        <v>0</v>
      </c>
      <c r="E24">
        <f>SUMIFS(GameLog!H:H,GameLog!$D:$D,'TB B'!$A24,GameLog!$C:$C,"TB")</f>
        <v>0</v>
      </c>
      <c r="F24">
        <f>SUMIFS(GameLog!I:I,GameLog!$D:$D,'TB B'!$A24,GameLog!$C:$C,"TB")</f>
        <v>0</v>
      </c>
      <c r="G24">
        <f>SUMIFS(GameLog!J:J,GameLog!$D:$D,'TB B'!$A24,GameLog!$C:$C,"TB")</f>
        <v>0</v>
      </c>
      <c r="H24">
        <f>SUMIFS(GameLog!K:K,GameLog!$D:$D,'TB B'!$A24,GameLog!$C:$C,"TB")</f>
        <v>0</v>
      </c>
      <c r="I24">
        <f>SUMIFS(GameLog!L:L,GameLog!$D:$D,'TB B'!$A24,GameLog!$C:$C,"TB")</f>
        <v>0</v>
      </c>
      <c r="J24">
        <f>SUMIFS(GameLog!M:M,GameLog!$D:$D,'TB B'!$A24,GameLog!$C:$C,"TB")</f>
        <v>0</v>
      </c>
      <c r="K24">
        <f>SUMIFS(GameLog!N:N,GameLog!$D:$D,'TB B'!$A24,GameLog!$C:$C,"TB")</f>
        <v>0</v>
      </c>
      <c r="L24">
        <f>SUMIFS(GameLog!O:O,GameLog!$D:$D,'TB B'!$A24,GameLog!$C:$C,"TB")</f>
        <v>0</v>
      </c>
      <c r="M24">
        <f>SUMIFS(GameLog!P:P,GameLog!$D:$D,'TB B'!$A24,GameLog!$C:$C,"TB")</f>
        <v>0</v>
      </c>
      <c r="N24">
        <f>SUMIFS(GameLog!Q:Q,GameLog!$D:$D,'TB B'!$A24,GameLog!$C:$C,"TB")</f>
        <v>0</v>
      </c>
      <c r="O24">
        <f>SUMIFS(GameLog!R:R,GameLog!$D:$D,'TB B'!$A24,GameLog!$C:$C,"TB")</f>
        <v>0</v>
      </c>
      <c r="P24">
        <f>SUMIFS(GameLog!S:S,GameLog!$D:$D,'TB B'!$A24,GameLog!$C:$C,"TB")</f>
        <v>0</v>
      </c>
      <c r="Q24">
        <f>SUMIFS(GameLog!T:T,GameLog!$D:$D,'TB B'!$A24,GameLog!$C:$C,"TB")</f>
        <v>0</v>
      </c>
      <c r="R24">
        <f>SUMIFS(GameLog!U:U,GameLog!$D:$D,'TB B'!$A24,GameLog!$C:$C,"TB")</f>
        <v>0</v>
      </c>
      <c r="S24">
        <f>SUMIFS(GameLog!V:V,GameLog!$D:$D,'TB B'!$A24,GameLog!$C:$C,"TB")</f>
        <v>0</v>
      </c>
      <c r="V24" s="8">
        <f t="shared" si="3"/>
        <v>0</v>
      </c>
      <c r="W24" s="8">
        <f t="shared" si="0"/>
        <v>0</v>
      </c>
      <c r="X24" s="8">
        <f t="shared" si="1"/>
        <v>0</v>
      </c>
      <c r="Y24" s="8">
        <f t="shared" si="4"/>
        <v>0</v>
      </c>
      <c r="Z24">
        <f t="shared" si="5"/>
        <v>0</v>
      </c>
      <c r="AD24" s="14"/>
    </row>
    <row r="25" spans="1:30">
      <c r="A25" t="s">
        <v>3076</v>
      </c>
      <c r="B25" cm="1">
        <f t="array" ref="B25">IF(COUNTIFS(GameLog!D:D,'TB B'!A25,GameLog!C:C,"TB")=0,0,COUNTA(_xlfn.UNIQUE(_xlfn._xlws.FILTER(GameLog!A$2:A$1000, (GameLog!C$2:C$1000="TB") * (GameLog!D$2:D$1000=A25)))))</f>
        <v>0</v>
      </c>
      <c r="C25">
        <f t="shared" si="2"/>
        <v>0</v>
      </c>
      <c r="D25">
        <f>SUMIFS(GameLog!G:G,GameLog!$D:$D,'TB B'!$A25,GameLog!$C:$C,"TB")</f>
        <v>0</v>
      </c>
      <c r="E25">
        <f>SUMIFS(GameLog!H:H,GameLog!$D:$D,'TB B'!$A25,GameLog!$C:$C,"TB")</f>
        <v>0</v>
      </c>
      <c r="F25">
        <f>SUMIFS(GameLog!I:I,GameLog!$D:$D,'TB B'!$A25,GameLog!$C:$C,"TB")</f>
        <v>0</v>
      </c>
      <c r="G25">
        <f>SUMIFS(GameLog!J:J,GameLog!$D:$D,'TB B'!$A25,GameLog!$C:$C,"TB")</f>
        <v>0</v>
      </c>
      <c r="H25">
        <f>SUMIFS(GameLog!K:K,GameLog!$D:$D,'TB B'!$A25,GameLog!$C:$C,"TB")</f>
        <v>0</v>
      </c>
      <c r="I25">
        <f>SUMIFS(GameLog!L:L,GameLog!$D:$D,'TB B'!$A25,GameLog!$C:$C,"TB")</f>
        <v>0</v>
      </c>
      <c r="J25">
        <f>SUMIFS(GameLog!M:M,GameLog!$D:$D,'TB B'!$A25,GameLog!$C:$C,"TB")</f>
        <v>0</v>
      </c>
      <c r="K25">
        <f>SUMIFS(GameLog!N:N,GameLog!$D:$D,'TB B'!$A25,GameLog!$C:$C,"TB")</f>
        <v>0</v>
      </c>
      <c r="L25">
        <f>SUMIFS(GameLog!O:O,GameLog!$D:$D,'TB B'!$A25,GameLog!$C:$C,"TB")</f>
        <v>0</v>
      </c>
      <c r="M25">
        <f>SUMIFS(GameLog!P:P,GameLog!$D:$D,'TB B'!$A25,GameLog!$C:$C,"TB")</f>
        <v>0</v>
      </c>
      <c r="N25">
        <f>SUMIFS(GameLog!Q:Q,GameLog!$D:$D,'TB B'!$A25,GameLog!$C:$C,"TB")</f>
        <v>0</v>
      </c>
      <c r="O25">
        <f>SUMIFS(GameLog!R:R,GameLog!$D:$D,'TB B'!$A25,GameLog!$C:$C,"TB")</f>
        <v>0</v>
      </c>
      <c r="P25">
        <f>SUMIFS(GameLog!S:S,GameLog!$D:$D,'TB B'!$A25,GameLog!$C:$C,"TB")</f>
        <v>0</v>
      </c>
      <c r="Q25">
        <f>SUMIFS(GameLog!T:T,GameLog!$D:$D,'TB B'!$A25,GameLog!$C:$C,"TB")</f>
        <v>0</v>
      </c>
      <c r="R25">
        <f>SUMIFS(GameLog!U:U,GameLog!$D:$D,'TB B'!$A25,GameLog!$C:$C,"TB")</f>
        <v>0</v>
      </c>
      <c r="S25">
        <f>SUMIFS(GameLog!V:V,GameLog!$D:$D,'TB B'!$A25,GameLog!$C:$C,"TB")</f>
        <v>0</v>
      </c>
      <c r="V25" s="8">
        <f t="shared" si="3"/>
        <v>0</v>
      </c>
      <c r="W25" s="8">
        <f t="shared" si="0"/>
        <v>0</v>
      </c>
      <c r="X25" s="8">
        <f t="shared" si="1"/>
        <v>0</v>
      </c>
      <c r="Y25" s="8">
        <f t="shared" si="4"/>
        <v>0</v>
      </c>
      <c r="Z25">
        <f t="shared" si="5"/>
        <v>0</v>
      </c>
      <c r="AD25" s="14"/>
    </row>
    <row r="26" spans="1:30">
      <c r="A26" t="s">
        <v>3077</v>
      </c>
      <c r="B26" cm="1">
        <f t="array" ref="B26">IF(COUNTIFS(GameLog!D:D,'TB B'!A26,GameLog!C:C,"TB")=0,0,COUNTA(_xlfn.UNIQUE(_xlfn._xlws.FILTER(GameLog!A$2:A$1000, (GameLog!C$2:C$1000="TB") * (GameLog!D$2:D$1000=A26)))))</f>
        <v>0</v>
      </c>
      <c r="C26">
        <f t="shared" si="2"/>
        <v>0</v>
      </c>
      <c r="D26">
        <f>SUMIFS(GameLog!G:G,GameLog!$D:$D,'TB B'!$A26,GameLog!$C:$C,"TB")</f>
        <v>0</v>
      </c>
      <c r="E26">
        <f>SUMIFS(GameLog!H:H,GameLog!$D:$D,'TB B'!$A26,GameLog!$C:$C,"TB")</f>
        <v>0</v>
      </c>
      <c r="F26">
        <f>SUMIFS(GameLog!I:I,GameLog!$D:$D,'TB B'!$A26,GameLog!$C:$C,"TB")</f>
        <v>0</v>
      </c>
      <c r="G26">
        <f>SUMIFS(GameLog!J:J,GameLog!$D:$D,'TB B'!$A26,GameLog!$C:$C,"TB")</f>
        <v>0</v>
      </c>
      <c r="H26">
        <f>SUMIFS(GameLog!K:K,GameLog!$D:$D,'TB B'!$A26,GameLog!$C:$C,"TB")</f>
        <v>0</v>
      </c>
      <c r="I26">
        <f>SUMIFS(GameLog!L:L,GameLog!$D:$D,'TB B'!$A26,GameLog!$C:$C,"TB")</f>
        <v>0</v>
      </c>
      <c r="J26">
        <f>SUMIFS(GameLog!M:M,GameLog!$D:$D,'TB B'!$A26,GameLog!$C:$C,"TB")</f>
        <v>0</v>
      </c>
      <c r="K26">
        <f>SUMIFS(GameLog!N:N,GameLog!$D:$D,'TB B'!$A26,GameLog!$C:$C,"TB")</f>
        <v>0</v>
      </c>
      <c r="L26">
        <f>SUMIFS(GameLog!O:O,GameLog!$D:$D,'TB B'!$A26,GameLog!$C:$C,"TB")</f>
        <v>0</v>
      </c>
      <c r="M26">
        <f>SUMIFS(GameLog!P:P,GameLog!$D:$D,'TB B'!$A26,GameLog!$C:$C,"TB")</f>
        <v>0</v>
      </c>
      <c r="N26">
        <f>SUMIFS(GameLog!Q:Q,GameLog!$D:$D,'TB B'!$A26,GameLog!$C:$C,"TB")</f>
        <v>0</v>
      </c>
      <c r="O26">
        <f>SUMIFS(GameLog!R:R,GameLog!$D:$D,'TB B'!$A26,GameLog!$C:$C,"TB")</f>
        <v>0</v>
      </c>
      <c r="P26">
        <f>SUMIFS(GameLog!S:S,GameLog!$D:$D,'TB B'!$A26,GameLog!$C:$C,"TB")</f>
        <v>0</v>
      </c>
      <c r="Q26">
        <f>SUMIFS(GameLog!T:T,GameLog!$D:$D,'TB B'!$A26,GameLog!$C:$C,"TB")</f>
        <v>0</v>
      </c>
      <c r="R26">
        <f>SUMIFS(GameLog!U:U,GameLog!$D:$D,'TB B'!$A26,GameLog!$C:$C,"TB")</f>
        <v>0</v>
      </c>
      <c r="S26">
        <f>SUMIFS(GameLog!V:V,GameLog!$D:$D,'TB B'!$A26,GameLog!$C:$C,"TB")</f>
        <v>0</v>
      </c>
      <c r="V26" s="8">
        <f t="shared" si="3"/>
        <v>0</v>
      </c>
      <c r="W26" s="8">
        <f t="shared" si="0"/>
        <v>0</v>
      </c>
      <c r="X26" s="8">
        <f t="shared" si="1"/>
        <v>0</v>
      </c>
      <c r="Y26" s="8">
        <f t="shared" si="4"/>
        <v>0</v>
      </c>
      <c r="Z26">
        <f t="shared" si="5"/>
        <v>0</v>
      </c>
      <c r="AD26" s="13"/>
    </row>
    <row r="27" spans="1:30">
      <c r="A27" t="s">
        <v>3078</v>
      </c>
      <c r="B27" cm="1">
        <f t="array" ref="B27">IF(COUNTIFS(GameLog!D:D,'TB B'!A27,GameLog!C:C,"TB")=0,0,COUNTA(_xlfn.UNIQUE(_xlfn._xlws.FILTER(GameLog!A$2:A$1000, (GameLog!C$2:C$1000="TB") * (GameLog!D$2:D$1000=A27)))))</f>
        <v>1</v>
      </c>
      <c r="C27">
        <f t="shared" ref="C27:C31" si="6">D27+M27+P27+Q27+R27</f>
        <v>0</v>
      </c>
      <c r="D27">
        <f>SUMIFS(GameLog!G:G,GameLog!$D:$D,'TB B'!$A27,GameLog!$C:$C,"TB")</f>
        <v>0</v>
      </c>
      <c r="E27">
        <f>SUMIFS(GameLog!H:H,GameLog!$D:$D,'TB B'!$A27,GameLog!$C:$C,"TB")</f>
        <v>0</v>
      </c>
      <c r="F27">
        <f>SUMIFS(GameLog!I:I,GameLog!$D:$D,'TB B'!$A27,GameLog!$C:$C,"TB")</f>
        <v>0</v>
      </c>
      <c r="G27">
        <f>SUMIFS(GameLog!J:J,GameLog!$D:$D,'TB B'!$A27,GameLog!$C:$C,"TB")</f>
        <v>0</v>
      </c>
      <c r="H27">
        <f>SUMIFS(GameLog!K:K,GameLog!$D:$D,'TB B'!$A27,GameLog!$C:$C,"TB")</f>
        <v>0</v>
      </c>
      <c r="I27">
        <f>SUMIFS(GameLog!L:L,GameLog!$D:$D,'TB B'!$A27,GameLog!$C:$C,"TB")</f>
        <v>0</v>
      </c>
      <c r="J27">
        <f>SUMIFS(GameLog!M:M,GameLog!$D:$D,'TB B'!$A27,GameLog!$C:$C,"TB")</f>
        <v>0</v>
      </c>
      <c r="K27">
        <f>SUMIFS(GameLog!N:N,GameLog!$D:$D,'TB B'!$A27,GameLog!$C:$C,"TB")</f>
        <v>0</v>
      </c>
      <c r="L27">
        <f>SUMIFS(GameLog!O:O,GameLog!$D:$D,'TB B'!$A27,GameLog!$C:$C,"TB")</f>
        <v>0</v>
      </c>
      <c r="M27">
        <f>SUMIFS(GameLog!P:P,GameLog!$D:$D,'TB B'!$A27,GameLog!$C:$C,"TB")</f>
        <v>0</v>
      </c>
      <c r="N27">
        <f>SUMIFS(GameLog!Q:Q,GameLog!$D:$D,'TB B'!$A27,GameLog!$C:$C,"TB")</f>
        <v>0</v>
      </c>
      <c r="O27">
        <f>SUMIFS(GameLog!R:R,GameLog!$D:$D,'TB B'!$A27,GameLog!$C:$C,"TB")</f>
        <v>0</v>
      </c>
      <c r="P27">
        <f>SUMIFS(GameLog!S:S,GameLog!$D:$D,'TB B'!$A27,GameLog!$C:$C,"TB")</f>
        <v>0</v>
      </c>
      <c r="Q27">
        <f>SUMIFS(GameLog!T:T,GameLog!$D:$D,'TB B'!$A27,GameLog!$C:$C,"TB")</f>
        <v>0</v>
      </c>
      <c r="R27">
        <f>SUMIFS(GameLog!U:U,GameLog!$D:$D,'TB B'!$A27,GameLog!$C:$C,"TB")</f>
        <v>0</v>
      </c>
      <c r="S27">
        <f>SUMIFS(GameLog!V:V,GameLog!$D:$D,'TB B'!$A27,GameLog!$C:$C,"TB")</f>
        <v>0</v>
      </c>
      <c r="V27" s="8">
        <f t="shared" ref="V27:V31" si="7">IFERROR(F27/D27,0)</f>
        <v>0</v>
      </c>
      <c r="W27" s="8">
        <f t="shared" ref="W27:W31" si="8">IFERROR((F27+M27+P27)/(C27-Q27),0)</f>
        <v>0</v>
      </c>
      <c r="X27" s="8">
        <f t="shared" ref="X27:X31" si="9">IFERROR(Z27/D27,0)</f>
        <v>0</v>
      </c>
      <c r="Y27" s="8">
        <f t="shared" ref="Y27:Y31" si="10">W27+X27</f>
        <v>0</v>
      </c>
      <c r="Z27">
        <f t="shared" ref="Z27:Z31" si="11">G27+F27+H27*2+I27*3</f>
        <v>0</v>
      </c>
      <c r="AD27" s="14"/>
    </row>
    <row r="28" spans="1:30">
      <c r="A28" t="s">
        <v>3079</v>
      </c>
      <c r="B28" cm="1">
        <f t="array" ref="B28">IF(COUNTIFS(GameLog!D:D,'TB B'!A28,GameLog!C:C,"TB")=0,0,COUNTA(_xlfn.UNIQUE(_xlfn._xlws.FILTER(GameLog!A$2:A$1000, (GameLog!C$2:C$1000="TB") * (GameLog!D$2:D$1000=A28)))))</f>
        <v>0</v>
      </c>
      <c r="C28">
        <f t="shared" si="6"/>
        <v>0</v>
      </c>
      <c r="D28">
        <f>SUMIFS(GameLog!G:G,GameLog!$D:$D,'TB B'!$A28,GameLog!$C:$C,"TB")</f>
        <v>0</v>
      </c>
      <c r="E28">
        <f>SUMIFS(GameLog!H:H,GameLog!$D:$D,'TB B'!$A28,GameLog!$C:$C,"TB")</f>
        <v>0</v>
      </c>
      <c r="F28">
        <f>SUMIFS(GameLog!I:I,GameLog!$D:$D,'TB B'!$A28,GameLog!$C:$C,"TB")</f>
        <v>0</v>
      </c>
      <c r="G28">
        <f>SUMIFS(GameLog!J:J,GameLog!$D:$D,'TB B'!$A28,GameLog!$C:$C,"TB")</f>
        <v>0</v>
      </c>
      <c r="H28">
        <f>SUMIFS(GameLog!K:K,GameLog!$D:$D,'TB B'!$A28,GameLog!$C:$C,"TB")</f>
        <v>0</v>
      </c>
      <c r="I28">
        <f>SUMIFS(GameLog!L:L,GameLog!$D:$D,'TB B'!$A28,GameLog!$C:$C,"TB")</f>
        <v>0</v>
      </c>
      <c r="J28">
        <f>SUMIFS(GameLog!M:M,GameLog!$D:$D,'TB B'!$A28,GameLog!$C:$C,"TB")</f>
        <v>0</v>
      </c>
      <c r="K28">
        <f>SUMIFS(GameLog!N:N,GameLog!$D:$D,'TB B'!$A28,GameLog!$C:$C,"TB")</f>
        <v>0</v>
      </c>
      <c r="L28">
        <f>SUMIFS(GameLog!O:O,GameLog!$D:$D,'TB B'!$A28,GameLog!$C:$C,"TB")</f>
        <v>0</v>
      </c>
      <c r="M28">
        <f>SUMIFS(GameLog!P:P,GameLog!$D:$D,'TB B'!$A28,GameLog!$C:$C,"TB")</f>
        <v>0</v>
      </c>
      <c r="N28">
        <f>SUMIFS(GameLog!Q:Q,GameLog!$D:$D,'TB B'!$A28,GameLog!$C:$C,"TB")</f>
        <v>0</v>
      </c>
      <c r="O28">
        <f>SUMIFS(GameLog!R:R,GameLog!$D:$D,'TB B'!$A28,GameLog!$C:$C,"TB")</f>
        <v>0</v>
      </c>
      <c r="P28">
        <f>SUMIFS(GameLog!S:S,GameLog!$D:$D,'TB B'!$A28,GameLog!$C:$C,"TB")</f>
        <v>0</v>
      </c>
      <c r="Q28">
        <f>SUMIFS(GameLog!T:T,GameLog!$D:$D,'TB B'!$A28,GameLog!$C:$C,"TB")</f>
        <v>0</v>
      </c>
      <c r="R28">
        <f>SUMIFS(GameLog!U:U,GameLog!$D:$D,'TB B'!$A28,GameLog!$C:$C,"TB")</f>
        <v>0</v>
      </c>
      <c r="S28">
        <f>SUMIFS(GameLog!V:V,GameLog!$D:$D,'TB B'!$A28,GameLog!$C:$C,"TB")</f>
        <v>0</v>
      </c>
      <c r="V28" s="8">
        <f t="shared" si="7"/>
        <v>0</v>
      </c>
      <c r="W28" s="8">
        <f t="shared" si="8"/>
        <v>0</v>
      </c>
      <c r="X28" s="8">
        <f t="shared" si="9"/>
        <v>0</v>
      </c>
      <c r="Y28" s="8">
        <f t="shared" si="10"/>
        <v>0</v>
      </c>
      <c r="Z28">
        <f t="shared" si="11"/>
        <v>0</v>
      </c>
      <c r="AD28" s="14"/>
    </row>
    <row r="29" spans="1:30">
      <c r="A29" t="s">
        <v>3080</v>
      </c>
      <c r="B29" cm="1">
        <f t="array" ref="B29">IF(COUNTIFS(GameLog!D:D,'TB B'!A29,GameLog!C:C,"TB")=0,0,COUNTA(_xlfn.UNIQUE(_xlfn._xlws.FILTER(GameLog!A$2:A$1000, (GameLog!C$2:C$1000="TB") * (GameLog!D$2:D$1000=A29)))))</f>
        <v>1</v>
      </c>
      <c r="C29">
        <f t="shared" si="6"/>
        <v>0</v>
      </c>
      <c r="D29">
        <f>SUMIFS(GameLog!G:G,GameLog!$D:$D,'TB B'!$A29,GameLog!$C:$C,"TB")</f>
        <v>0</v>
      </c>
      <c r="E29">
        <f>SUMIFS(GameLog!H:H,GameLog!$D:$D,'TB B'!$A29,GameLog!$C:$C,"TB")</f>
        <v>0</v>
      </c>
      <c r="F29">
        <f>SUMIFS(GameLog!I:I,GameLog!$D:$D,'TB B'!$A29,GameLog!$C:$C,"TB")</f>
        <v>0</v>
      </c>
      <c r="G29">
        <f>SUMIFS(GameLog!J:J,GameLog!$D:$D,'TB B'!$A29,GameLog!$C:$C,"TB")</f>
        <v>0</v>
      </c>
      <c r="H29">
        <f>SUMIFS(GameLog!K:K,GameLog!$D:$D,'TB B'!$A29,GameLog!$C:$C,"TB")</f>
        <v>0</v>
      </c>
      <c r="I29">
        <f>SUMIFS(GameLog!L:L,GameLog!$D:$D,'TB B'!$A29,GameLog!$C:$C,"TB")</f>
        <v>0</v>
      </c>
      <c r="J29">
        <f>SUMIFS(GameLog!M:M,GameLog!$D:$D,'TB B'!$A29,GameLog!$C:$C,"TB")</f>
        <v>0</v>
      </c>
      <c r="K29">
        <f>SUMIFS(GameLog!N:N,GameLog!$D:$D,'TB B'!$A29,GameLog!$C:$C,"TB")</f>
        <v>0</v>
      </c>
      <c r="L29">
        <f>SUMIFS(GameLog!O:O,GameLog!$D:$D,'TB B'!$A29,GameLog!$C:$C,"TB")</f>
        <v>0</v>
      </c>
      <c r="M29">
        <f>SUMIFS(GameLog!P:P,GameLog!$D:$D,'TB B'!$A29,GameLog!$C:$C,"TB")</f>
        <v>0</v>
      </c>
      <c r="N29">
        <f>SUMIFS(GameLog!Q:Q,GameLog!$D:$D,'TB B'!$A29,GameLog!$C:$C,"TB")</f>
        <v>0</v>
      </c>
      <c r="O29">
        <f>SUMIFS(GameLog!R:R,GameLog!$D:$D,'TB B'!$A29,GameLog!$C:$C,"TB")</f>
        <v>0</v>
      </c>
      <c r="P29">
        <f>SUMIFS(GameLog!S:S,GameLog!$D:$D,'TB B'!$A29,GameLog!$C:$C,"TB")</f>
        <v>0</v>
      </c>
      <c r="Q29">
        <f>SUMIFS(GameLog!T:T,GameLog!$D:$D,'TB B'!$A29,GameLog!$C:$C,"TB")</f>
        <v>0</v>
      </c>
      <c r="R29">
        <f>SUMIFS(GameLog!U:U,GameLog!$D:$D,'TB B'!$A29,GameLog!$C:$C,"TB")</f>
        <v>0</v>
      </c>
      <c r="S29">
        <f>SUMIFS(GameLog!V:V,GameLog!$D:$D,'TB B'!$A29,GameLog!$C:$C,"TB")</f>
        <v>0</v>
      </c>
      <c r="V29" s="8">
        <f t="shared" si="7"/>
        <v>0</v>
      </c>
      <c r="W29" s="8">
        <f t="shared" si="8"/>
        <v>0</v>
      </c>
      <c r="X29" s="8">
        <f t="shared" si="9"/>
        <v>0</v>
      </c>
      <c r="Y29" s="8">
        <f t="shared" si="10"/>
        <v>0</v>
      </c>
      <c r="Z29">
        <f t="shared" si="11"/>
        <v>0</v>
      </c>
      <c r="AD29" s="14"/>
    </row>
    <row r="30" spans="1:30">
      <c r="A30" t="s">
        <v>3081</v>
      </c>
      <c r="B30" cm="1">
        <f t="array" ref="B30">IF(COUNTIFS(GameLog!D:D,'TB B'!A30,GameLog!C:C,"TB")=0,0,COUNTA(_xlfn.UNIQUE(_xlfn._xlws.FILTER(GameLog!A$2:A$1000, (GameLog!C$2:C$1000="TB") * (GameLog!D$2:D$1000=A30)))))</f>
        <v>0</v>
      </c>
      <c r="C30">
        <f t="shared" si="6"/>
        <v>0</v>
      </c>
      <c r="D30">
        <f>SUMIFS(GameLog!G:G,GameLog!$D:$D,'TB B'!$A30,GameLog!$C:$C,"TB")</f>
        <v>0</v>
      </c>
      <c r="E30">
        <f>SUMIFS(GameLog!H:H,GameLog!$D:$D,'TB B'!$A30,GameLog!$C:$C,"TB")</f>
        <v>0</v>
      </c>
      <c r="F30">
        <f>SUMIFS(GameLog!I:I,GameLog!$D:$D,'TB B'!$A30,GameLog!$C:$C,"TB")</f>
        <v>0</v>
      </c>
      <c r="G30">
        <f>SUMIFS(GameLog!J:J,GameLog!$D:$D,'TB B'!$A30,GameLog!$C:$C,"TB")</f>
        <v>0</v>
      </c>
      <c r="H30">
        <f>SUMIFS(GameLog!K:K,GameLog!$D:$D,'TB B'!$A30,GameLog!$C:$C,"TB")</f>
        <v>0</v>
      </c>
      <c r="I30">
        <f>SUMIFS(GameLog!L:L,GameLog!$D:$D,'TB B'!$A30,GameLog!$C:$C,"TB")</f>
        <v>0</v>
      </c>
      <c r="J30">
        <f>SUMIFS(GameLog!M:M,GameLog!$D:$D,'TB B'!$A30,GameLog!$C:$C,"TB")</f>
        <v>0</v>
      </c>
      <c r="K30">
        <f>SUMIFS(GameLog!N:N,GameLog!$D:$D,'TB B'!$A30,GameLog!$C:$C,"TB")</f>
        <v>0</v>
      </c>
      <c r="L30">
        <f>SUMIFS(GameLog!O:O,GameLog!$D:$D,'TB B'!$A30,GameLog!$C:$C,"TB")</f>
        <v>0</v>
      </c>
      <c r="M30">
        <f>SUMIFS(GameLog!P:P,GameLog!$D:$D,'TB B'!$A30,GameLog!$C:$C,"TB")</f>
        <v>0</v>
      </c>
      <c r="N30">
        <f>SUMIFS(GameLog!Q:Q,GameLog!$D:$D,'TB B'!$A30,GameLog!$C:$C,"TB")</f>
        <v>0</v>
      </c>
      <c r="O30">
        <f>SUMIFS(GameLog!R:R,GameLog!$D:$D,'TB B'!$A30,GameLog!$C:$C,"TB")</f>
        <v>0</v>
      </c>
      <c r="P30">
        <f>SUMIFS(GameLog!S:S,GameLog!$D:$D,'TB B'!$A30,GameLog!$C:$C,"TB")</f>
        <v>0</v>
      </c>
      <c r="Q30">
        <f>SUMIFS(GameLog!T:T,GameLog!$D:$D,'TB B'!$A30,GameLog!$C:$C,"TB")</f>
        <v>0</v>
      </c>
      <c r="R30">
        <f>SUMIFS(GameLog!U:U,GameLog!$D:$D,'TB B'!$A30,GameLog!$C:$C,"TB")</f>
        <v>0</v>
      </c>
      <c r="S30">
        <f>SUMIFS(GameLog!V:V,GameLog!$D:$D,'TB B'!$A30,GameLog!$C:$C,"TB")</f>
        <v>0</v>
      </c>
      <c r="V30" s="8">
        <f t="shared" si="7"/>
        <v>0</v>
      </c>
      <c r="W30" s="8">
        <f t="shared" si="8"/>
        <v>0</v>
      </c>
      <c r="X30" s="8">
        <f t="shared" si="9"/>
        <v>0</v>
      </c>
      <c r="Y30" s="8">
        <f t="shared" si="10"/>
        <v>0</v>
      </c>
      <c r="Z30">
        <f t="shared" si="11"/>
        <v>0</v>
      </c>
      <c r="AD30" s="14"/>
    </row>
    <row r="31" spans="1:30">
      <c r="A31" t="s">
        <v>3082</v>
      </c>
      <c r="B31" cm="1">
        <f t="array" ref="B31">IF(COUNTIFS(GameLog!D:D,'TB B'!A31,GameLog!C:C,"TB")=0,0,COUNTA(_xlfn.UNIQUE(_xlfn._xlws.FILTER(GameLog!A$2:A$1000, (GameLog!C$2:C$1000="TB") * (GameLog!D$2:D$1000=A31)))))</f>
        <v>0</v>
      </c>
      <c r="C31">
        <f t="shared" si="6"/>
        <v>0</v>
      </c>
      <c r="D31">
        <f>SUMIFS(GameLog!G:G,GameLog!$D:$D,'TB B'!$A31,GameLog!$C:$C,"TB")</f>
        <v>0</v>
      </c>
      <c r="E31">
        <f>SUMIFS(GameLog!H:H,GameLog!$D:$D,'TB B'!$A31,GameLog!$C:$C,"TB")</f>
        <v>0</v>
      </c>
      <c r="F31">
        <f>SUMIFS(GameLog!I:I,GameLog!$D:$D,'TB B'!$A31,GameLog!$C:$C,"TB")</f>
        <v>0</v>
      </c>
      <c r="G31">
        <f>SUMIFS(GameLog!J:J,GameLog!$D:$D,'TB B'!$A31,GameLog!$C:$C,"TB")</f>
        <v>0</v>
      </c>
      <c r="H31">
        <f>SUMIFS(GameLog!K:K,GameLog!$D:$D,'TB B'!$A31,GameLog!$C:$C,"TB")</f>
        <v>0</v>
      </c>
      <c r="I31">
        <f>SUMIFS(GameLog!L:L,GameLog!$D:$D,'TB B'!$A31,GameLog!$C:$C,"TB")</f>
        <v>0</v>
      </c>
      <c r="J31">
        <f>SUMIFS(GameLog!M:M,GameLog!$D:$D,'TB B'!$A31,GameLog!$C:$C,"TB")</f>
        <v>0</v>
      </c>
      <c r="K31">
        <f>SUMIFS(GameLog!N:N,GameLog!$D:$D,'TB B'!$A31,GameLog!$C:$C,"TB")</f>
        <v>0</v>
      </c>
      <c r="L31">
        <f>SUMIFS(GameLog!O:O,GameLog!$D:$D,'TB B'!$A31,GameLog!$C:$C,"TB")</f>
        <v>0</v>
      </c>
      <c r="M31">
        <f>SUMIFS(GameLog!P:P,GameLog!$D:$D,'TB B'!$A31,GameLog!$C:$C,"TB")</f>
        <v>0</v>
      </c>
      <c r="N31">
        <f>SUMIFS(GameLog!Q:Q,GameLog!$D:$D,'TB B'!$A31,GameLog!$C:$C,"TB")</f>
        <v>0</v>
      </c>
      <c r="O31">
        <f>SUMIFS(GameLog!R:R,GameLog!$D:$D,'TB B'!$A31,GameLog!$C:$C,"TB")</f>
        <v>0</v>
      </c>
      <c r="P31">
        <f>SUMIFS(GameLog!S:S,GameLog!$D:$D,'TB B'!$A31,GameLog!$C:$C,"TB")</f>
        <v>0</v>
      </c>
      <c r="Q31">
        <f>SUMIFS(GameLog!T:T,GameLog!$D:$D,'TB B'!$A31,GameLog!$C:$C,"TB")</f>
        <v>0</v>
      </c>
      <c r="R31">
        <f>SUMIFS(GameLog!U:U,GameLog!$D:$D,'TB B'!$A31,GameLog!$C:$C,"TB")</f>
        <v>0</v>
      </c>
      <c r="S31">
        <f>SUMIFS(GameLog!V:V,GameLog!$D:$D,'TB B'!$A31,GameLog!$C:$C,"TB")</f>
        <v>0</v>
      </c>
      <c r="V31" s="8">
        <f t="shared" si="7"/>
        <v>0</v>
      </c>
      <c r="W31" s="8">
        <f t="shared" si="8"/>
        <v>0</v>
      </c>
      <c r="X31" s="8">
        <f t="shared" si="9"/>
        <v>0</v>
      </c>
      <c r="Y31" s="8">
        <f t="shared" si="10"/>
        <v>0</v>
      </c>
      <c r="Z31">
        <f t="shared" si="11"/>
        <v>0</v>
      </c>
      <c r="AD31" s="14"/>
    </row>
    <row r="32" spans="1:30">
      <c r="V32" s="8"/>
      <c r="W32" s="8"/>
      <c r="X32" s="8"/>
      <c r="Y32" s="8"/>
      <c r="AD32" s="14"/>
    </row>
    <row r="33" spans="1:30">
      <c r="V33" s="8"/>
      <c r="W33" s="8"/>
      <c r="X33" s="8"/>
      <c r="Y33" s="8"/>
      <c r="AD33" s="14"/>
    </row>
    <row r="34" spans="1:30">
      <c r="V34" s="8"/>
      <c r="W34" s="8"/>
      <c r="X34" s="8"/>
      <c r="Y34" s="8"/>
      <c r="AD34" s="14"/>
    </row>
    <row r="35" spans="1:30">
      <c r="V35" s="8"/>
      <c r="W35" s="8"/>
      <c r="X35" s="8"/>
      <c r="Y35" s="8"/>
      <c r="AD35" s="14"/>
    </row>
    <row r="36" spans="1:30">
      <c r="V36" s="8"/>
      <c r="W36" s="8"/>
      <c r="X36" s="8"/>
      <c r="Y36" s="8"/>
      <c r="AD36" s="14"/>
    </row>
    <row r="37" spans="1:30">
      <c r="V37" s="8"/>
      <c r="W37" s="8"/>
      <c r="X37" s="8"/>
      <c r="Y37" s="8"/>
      <c r="AD37" s="14"/>
    </row>
    <row r="38" spans="1:30">
      <c r="V38" s="8"/>
      <c r="W38" s="8"/>
      <c r="X38" s="8"/>
      <c r="Y38" s="8"/>
      <c r="AD38" s="14"/>
    </row>
    <row r="39" spans="1:30">
      <c r="V39" s="8"/>
      <c r="W39" s="8"/>
      <c r="X39" s="8"/>
      <c r="Y39" s="8"/>
      <c r="AD39" s="14"/>
    </row>
    <row r="40" spans="1:30">
      <c r="V40" s="8"/>
      <c r="W40" s="8"/>
      <c r="X40" s="8"/>
      <c r="Y40" s="8"/>
      <c r="AD40" s="14"/>
    </row>
    <row r="41" spans="1:30">
      <c r="V41" s="8"/>
      <c r="W41" s="8"/>
      <c r="X41" s="8"/>
      <c r="Y41" s="8"/>
      <c r="AD41" s="14"/>
    </row>
    <row r="42" spans="1:30">
      <c r="V42" s="8"/>
      <c r="W42" s="8"/>
      <c r="X42" s="8"/>
      <c r="Y42" s="8"/>
      <c r="AD42" s="14"/>
    </row>
    <row r="43" spans="1:30">
      <c r="V43" s="8"/>
      <c r="W43" s="8"/>
      <c r="X43" s="8"/>
      <c r="Y43" s="8"/>
      <c r="AD43" s="14"/>
    </row>
    <row r="44" spans="1:30">
      <c r="V44" s="8"/>
      <c r="W44" s="8"/>
      <c r="X44" s="8"/>
      <c r="Y44" s="8"/>
      <c r="AD44" s="14"/>
    </row>
    <row r="45" spans="1:30">
      <c r="V45" s="8"/>
      <c r="W45" s="8"/>
      <c r="X45" s="8"/>
      <c r="Y45" s="8"/>
      <c r="AD45" s="14"/>
    </row>
    <row r="46" spans="1:30">
      <c r="A46" s="9"/>
      <c r="AD46" s="14"/>
    </row>
    <row r="47" spans="1:30">
      <c r="A47" s="9"/>
    </row>
    <row r="48" spans="1:30">
      <c r="A48" s="9"/>
    </row>
    <row r="49" spans="1:1">
      <c r="A49" s="9"/>
    </row>
    <row r="50" spans="1:1">
      <c r="A50" s="9"/>
    </row>
    <row r="51" spans="1:1">
      <c r="A51" s="9"/>
    </row>
    <row r="52" spans="1:1">
      <c r="A52" s="9"/>
    </row>
    <row r="53" spans="1:1">
      <c r="A53" s="9"/>
    </row>
    <row r="54" spans="1:1">
      <c r="A54" s="9"/>
    </row>
    <row r="55" spans="1:1">
      <c r="A55" s="9"/>
    </row>
    <row r="56" spans="1:1">
      <c r="A56" s="9"/>
    </row>
    <row r="57" spans="1:1">
      <c r="A57" s="9"/>
    </row>
    <row r="58" spans="1:1">
      <c r="A58" s="9"/>
    </row>
    <row r="59" spans="1:1">
      <c r="A59" s="9"/>
    </row>
    <row r="60" spans="1:1">
      <c r="A60" s="9"/>
    </row>
    <row r="61" spans="1:1">
      <c r="A61" s="9"/>
    </row>
    <row r="62" spans="1:1">
      <c r="A62" s="9"/>
    </row>
    <row r="63" spans="1:1">
      <c r="A63" s="9"/>
    </row>
    <row r="64" spans="1:1">
      <c r="A64" s="9"/>
    </row>
    <row r="65" spans="1:1">
      <c r="A65" s="9"/>
    </row>
    <row r="66" spans="1:1">
      <c r="A66" s="9"/>
    </row>
    <row r="67" spans="1:1">
      <c r="A67" s="9"/>
    </row>
    <row r="68" spans="1:1">
      <c r="A68" s="9"/>
    </row>
    <row r="69" spans="1:1">
      <c r="A69" s="9"/>
    </row>
    <row r="70" spans="1:1">
      <c r="A70" s="9"/>
    </row>
    <row r="71" spans="1:1">
      <c r="A71" s="9"/>
    </row>
    <row r="72" spans="1:1">
      <c r="A72" s="9"/>
    </row>
    <row r="73" spans="1:1">
      <c r="A73" s="9"/>
    </row>
    <row r="74" spans="1:1">
      <c r="A74" s="9"/>
    </row>
    <row r="75" spans="1:1">
      <c r="A75" s="9"/>
    </row>
    <row r="76" spans="1:1">
      <c r="A76" s="9"/>
    </row>
    <row r="77" spans="1:1">
      <c r="A77" s="9"/>
    </row>
    <row r="78" spans="1:1">
      <c r="A78" s="9"/>
    </row>
    <row r="79" spans="1:1">
      <c r="A79" s="9"/>
    </row>
    <row r="80" spans="1:1">
      <c r="A80" s="9"/>
    </row>
    <row r="81" spans="1:1">
      <c r="A81" s="9"/>
    </row>
    <row r="82" spans="1:1">
      <c r="A82" s="9"/>
    </row>
    <row r="83" spans="1:1">
      <c r="A83" s="9"/>
    </row>
    <row r="84" spans="1:1">
      <c r="A84" s="9"/>
    </row>
    <row r="85" spans="1:1">
      <c r="A85" s="9"/>
    </row>
    <row r="86" spans="1:1">
      <c r="A86" s="9"/>
    </row>
    <row r="87" spans="1:1">
      <c r="A87" s="9"/>
    </row>
    <row r="88" spans="1:1">
      <c r="A88" s="9"/>
    </row>
    <row r="89" spans="1:1">
      <c r="A89" s="9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47BEC-0E60-4328-92E8-39B529B6DA1F}">
  <sheetPr codeName="Sheet48"/>
  <dimension ref="A1:V75"/>
  <sheetViews>
    <sheetView workbookViewId="0">
      <pane ySplit="1" topLeftCell="A2" activePane="bottomLeft" state="frozen"/>
      <selection activeCell="U15" sqref="U15"/>
      <selection pane="bottomLeft" activeCell="X15" sqref="X15"/>
    </sheetView>
  </sheetViews>
  <sheetFormatPr defaultRowHeight="13.2"/>
  <cols>
    <col min="1" max="1" width="17.44140625" bestFit="1" customWidth="1"/>
    <col min="2" max="2" width="4.77734375" bestFit="1" customWidth="1"/>
    <col min="3" max="3" width="2.33203125" bestFit="1" customWidth="1"/>
    <col min="4" max="4" width="3.5546875" bestFit="1" customWidth="1"/>
    <col min="5" max="5" width="6.109375" style="12" bestFit="1" customWidth="1"/>
    <col min="6" max="6" width="3.5546875" bestFit="1" customWidth="1"/>
    <col min="7" max="7" width="3" bestFit="1" customWidth="1"/>
    <col min="8" max="8" width="4.6640625" bestFit="1" customWidth="1"/>
    <col min="9" max="9" width="3.5546875" bestFit="1" customWidth="1"/>
    <col min="10" max="10" width="3.21875" bestFit="1" customWidth="1"/>
    <col min="11" max="12" width="3.44140625" bestFit="1" customWidth="1"/>
    <col min="13" max="13" width="3.5546875" bestFit="1" customWidth="1"/>
    <col min="14" max="14" width="4.44140625" bestFit="1" customWidth="1"/>
    <col min="15" max="15" width="5.5546875" bestFit="1" customWidth="1"/>
    <col min="16" max="16" width="5.664062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4.77734375" bestFit="1" customWidth="1"/>
    <col min="21" max="21" width="4.44140625" bestFit="1" customWidth="1"/>
  </cols>
  <sheetData>
    <row r="1" spans="1:22">
      <c r="A1" s="14" t="s">
        <v>2405</v>
      </c>
      <c r="B1" t="s">
        <v>2502</v>
      </c>
      <c r="C1" t="s">
        <v>2406</v>
      </c>
      <c r="D1" t="s">
        <v>2483</v>
      </c>
      <c r="E1" s="12" t="s">
        <v>2503</v>
      </c>
      <c r="F1" t="s">
        <v>2504</v>
      </c>
      <c r="G1" t="s">
        <v>2505</v>
      </c>
      <c r="H1" t="s">
        <v>2506</v>
      </c>
      <c r="I1" t="s">
        <v>2507</v>
      </c>
      <c r="J1" t="s">
        <v>2508</v>
      </c>
      <c r="K1" t="s">
        <v>2509</v>
      </c>
      <c r="L1" t="s">
        <v>2415</v>
      </c>
      <c r="M1" t="s">
        <v>2416</v>
      </c>
      <c r="N1" t="s">
        <v>2510</v>
      </c>
      <c r="O1" t="s">
        <v>2527</v>
      </c>
      <c r="P1" t="s">
        <v>2664</v>
      </c>
    </row>
    <row r="2" spans="1:22">
      <c r="A2" t="s">
        <v>3084</v>
      </c>
      <c r="B2" t="s">
        <v>2443</v>
      </c>
      <c r="C2">
        <f>COUNTIFS(GameLog!D:D,'TB F'!A2,GameLog!C:C,"TB",GameLog!E:E,INDEX(Positions!$A$1:$B$9,MATCH('TB F'!$B2,Positions!$A$1:$A$9,0),2))</f>
        <v>2</v>
      </c>
      <c r="D2">
        <f>SUMIFS(GameLog!F:F,GameLog!$D:$D,'TB F'!A2,GameLog!$E:$E,INDEX(Positions!$A$1:$B$9,MATCH('TB F'!$B2,Positions!$A$1:$A$9,0),2),GameLog!$C:$C,"TB")</f>
        <v>0</v>
      </c>
      <c r="E2" s="12">
        <f>SUMIFS(GameLog!AM:AM,GameLog!$D:$D,'TB F'!$A2,GameLog!$E:$E,INDEX(Positions!$A$1:$B$9,MATCH('TB F'!$B2,Positions!$A$1:$A$9,0),2),GameLog!$C:$C,"TB")</f>
        <v>1</v>
      </c>
      <c r="F2">
        <f>SUMIFS(GameLog!AN:AN,GameLog!$D:$D,'TB F'!$A2,GameLog!$E:$E,INDEX(Positions!$A$1:$B$9,MATCH('TB F'!$B2,Positions!$A$1:$A$9,0),2),GameLog!$C:$C,"TB")</f>
        <v>0</v>
      </c>
      <c r="G2">
        <f>SUMIFS(GameLog!AO:AO,GameLog!$D:$D,'TB F'!$A2,GameLog!$E:$E,INDEX(Positions!$A$1:$B$9,MATCH('TB F'!$B2,Positions!$A$1:$A$9,0),2),GameLog!$C:$C,"TB")</f>
        <v>0</v>
      </c>
      <c r="H2">
        <f>SUMIFS(GameLog!AP:AP,GameLog!$D:$D,'TB F'!$A2,GameLog!$E:$E,INDEX(Positions!$A$1:$B$9,MATCH('TB F'!$B2,Positions!$A$1:$A$9,0),2),GameLog!$C:$C,"TB")</f>
        <v>0</v>
      </c>
      <c r="I2">
        <f>SUMIFS(GameLog!AQ:AQ,GameLog!$D:$D,'TB F'!$A2,GameLog!$E:$E,INDEX(Positions!$A$1:$B$9,MATCH('TB F'!$B2,Positions!$A$1:$A$9,0),2),GameLog!$C:$C,"TB")</f>
        <v>0</v>
      </c>
      <c r="J2">
        <f>SUMIFS(GameLog!AR:AR,GameLog!$D:$D,'TB F'!$A2,GameLog!$E:$E,INDEX(Positions!$A$1:$B$9,MATCH('TB F'!$B2,Positions!$A$1:$A$9,0),2),GameLog!$C:$C,"TB")</f>
        <v>0</v>
      </c>
      <c r="K2">
        <f>SUMIFS(GameLog!AS:AS,GameLog!$D:$D,'TB F'!$A2,GameLog!$E:$E,INDEX(Positions!$A$1:$B$9,MATCH('TB F'!$B2,Positions!$A$1:$A$9,0),2),GameLog!$C:$C,"TB")</f>
        <v>0</v>
      </c>
      <c r="L2">
        <f>SUMIFS(GameLog!AT:AT,GameLog!$D:$D,'TB F'!$A2,GameLog!$E:$E,INDEX(Positions!$A$1:$B$9,MATCH('TB F'!$B2,Positions!$A$1:$A$9,0),2),GameLog!$C:$C,"TB")</f>
        <v>0</v>
      </c>
      <c r="M2">
        <f>SUMIFS(GameLog!AU:AU,GameLog!$D:$D,'TB F'!$A2,GameLog!$E:$E,INDEX(Positions!$A$1:$B$9,MATCH('TB F'!$B2,Positions!$A$1:$A$9,0),2),GameLog!$C:$C,"TB")</f>
        <v>0</v>
      </c>
      <c r="N2">
        <f>SUMIFS(GameLog!AV:AV,GameLog!$D:$D,'TB F'!$A2,GameLog!$E:$E,INDEX(Positions!$A$1:$B$9,MATCH('TB F'!$B2,Positions!$A$1:$A$9,0),2),GameLog!$C:$C,"TB")</f>
        <v>0</v>
      </c>
      <c r="O2" s="8">
        <f>IFERROR((F2+G2)/(F2+G2+H2),0)</f>
        <v>0</v>
      </c>
      <c r="P2" s="18" t="str">
        <f>IF(B2="C",IFERROR(M2/(L2+M2),0),"")</f>
        <v/>
      </c>
      <c r="V2" s="15"/>
    </row>
    <row r="3" spans="1:22">
      <c r="A3" t="s">
        <v>3078</v>
      </c>
      <c r="B3" t="s">
        <v>2443</v>
      </c>
      <c r="C3">
        <f>COUNTIFS(GameLog!D:D,'TB F'!A3,GameLog!C:C,"TB",GameLog!E:E,INDEX(Positions!$A$1:$B$9,MATCH('TB F'!$B3,Positions!$A$1:$A$9,0),2))</f>
        <v>1</v>
      </c>
      <c r="D3">
        <f>SUMIFS(GameLog!F:F,GameLog!$D:$D,'TB F'!A3,GameLog!$E:$E,INDEX(Positions!$A$1:$B$9,MATCH('TB F'!$B3,Positions!$A$1:$A$9,0),2),GameLog!$C:$C,"TB")</f>
        <v>1</v>
      </c>
      <c r="E3" s="12">
        <f>SUMIFS(GameLog!AM:AM,GameLog!$D:$D,'TB F'!$A3,GameLog!$E:$E,INDEX(Positions!$A$1:$B$9,MATCH('TB F'!$B3,Positions!$A$1:$A$9,0),2),GameLog!$C:$C,"TB")</f>
        <v>1.3333333333333333</v>
      </c>
      <c r="F3">
        <f>SUMIFS(GameLog!AN:AN,GameLog!$D:$D,'TB F'!$A3,GameLog!$E:$E,INDEX(Positions!$A$1:$B$9,MATCH('TB F'!$B3,Positions!$A$1:$A$9,0),2),GameLog!$C:$C,"TB")</f>
        <v>0</v>
      </c>
      <c r="G3">
        <f>SUMIFS(GameLog!AO:AO,GameLog!$D:$D,'TB F'!$A3,GameLog!$E:$E,INDEX(Positions!$A$1:$B$9,MATCH('TB F'!$B3,Positions!$A$1:$A$9,0),2),GameLog!$C:$C,"TB")</f>
        <v>0</v>
      </c>
      <c r="H3">
        <f>SUMIFS(GameLog!AP:AP,GameLog!$D:$D,'TB F'!$A3,GameLog!$E:$E,INDEX(Positions!$A$1:$B$9,MATCH('TB F'!$B3,Positions!$A$1:$A$9,0),2),GameLog!$C:$C,"TB")</f>
        <v>0</v>
      </c>
      <c r="I3">
        <f>SUMIFS(GameLog!AQ:AQ,GameLog!$D:$D,'TB F'!$A3,GameLog!$E:$E,INDEX(Positions!$A$1:$B$9,MATCH('TB F'!$B3,Positions!$A$1:$A$9,0),2),GameLog!$C:$C,"TB")</f>
        <v>0</v>
      </c>
      <c r="J3">
        <f>SUMIFS(GameLog!AR:AR,GameLog!$D:$D,'TB F'!$A3,GameLog!$E:$E,INDEX(Positions!$A$1:$B$9,MATCH('TB F'!$B3,Positions!$A$1:$A$9,0),2),GameLog!$C:$C,"TB")</f>
        <v>0</v>
      </c>
      <c r="K3">
        <f>SUMIFS(GameLog!AS:AS,GameLog!$D:$D,'TB F'!$A3,GameLog!$E:$E,INDEX(Positions!$A$1:$B$9,MATCH('TB F'!$B3,Positions!$A$1:$A$9,0),2),GameLog!$C:$C,"TB")</f>
        <v>0</v>
      </c>
      <c r="L3">
        <f>SUMIFS(GameLog!AT:AT,GameLog!$D:$D,'TB F'!$A3,GameLog!$E:$E,INDEX(Positions!$A$1:$B$9,MATCH('TB F'!$B3,Positions!$A$1:$A$9,0),2),GameLog!$C:$C,"TB")</f>
        <v>0</v>
      </c>
      <c r="M3">
        <f>SUMIFS(GameLog!AU:AU,GameLog!$D:$D,'TB F'!$A3,GameLog!$E:$E,INDEX(Positions!$A$1:$B$9,MATCH('TB F'!$B3,Positions!$A$1:$A$9,0),2),GameLog!$C:$C,"TB")</f>
        <v>0</v>
      </c>
      <c r="N3">
        <f>SUMIFS(GameLog!AV:AV,GameLog!$D:$D,'TB F'!$A3,GameLog!$E:$E,INDEX(Positions!$A$1:$B$9,MATCH('TB F'!$B3,Positions!$A$1:$A$9,0),2),GameLog!$C:$C,"TB")</f>
        <v>0</v>
      </c>
      <c r="O3" s="8">
        <f t="shared" ref="O3:O57" si="0">IFERROR((F3+G3)/(F3+G3+H3),0)</f>
        <v>0</v>
      </c>
      <c r="P3" s="18" t="str">
        <f t="shared" ref="P3:P57" si="1">IF(B3="C",IFERROR(M3/(L3+M3),0),"")</f>
        <v/>
      </c>
      <c r="V3" s="15"/>
    </row>
    <row r="4" spans="1:22">
      <c r="A4" t="s">
        <v>3085</v>
      </c>
      <c r="B4" t="s">
        <v>2443</v>
      </c>
      <c r="C4">
        <f>COUNTIFS(GameLog!D:D,'TB F'!A4,GameLog!C:C,"TB",GameLog!E:E,INDEX(Positions!$A$1:$B$9,MATCH('TB F'!$B4,Positions!$A$1:$A$9,0),2))</f>
        <v>0</v>
      </c>
      <c r="D4">
        <f>SUMIFS(GameLog!F:F,GameLog!$D:$D,'TB F'!A4,GameLog!$E:$E,INDEX(Positions!$A$1:$B$9,MATCH('TB F'!$B4,Positions!$A$1:$A$9,0),2),GameLog!$C:$C,"TB")</f>
        <v>0</v>
      </c>
      <c r="E4" s="12">
        <f>SUMIFS(GameLog!AM:AM,GameLog!$D:$D,'TB F'!$A4,GameLog!$E:$E,INDEX(Positions!$A$1:$B$9,MATCH('TB F'!$B4,Positions!$A$1:$A$9,0),2),GameLog!$C:$C,"TB")</f>
        <v>0</v>
      </c>
      <c r="F4">
        <f>SUMIFS(GameLog!AN:AN,GameLog!$D:$D,'TB F'!$A4,GameLog!$E:$E,INDEX(Positions!$A$1:$B$9,MATCH('TB F'!$B4,Positions!$A$1:$A$9,0),2),GameLog!$C:$C,"TB")</f>
        <v>0</v>
      </c>
      <c r="G4">
        <f>SUMIFS(GameLog!AO:AO,GameLog!$D:$D,'TB F'!$A4,GameLog!$E:$E,INDEX(Positions!$A$1:$B$9,MATCH('TB F'!$B4,Positions!$A$1:$A$9,0),2),GameLog!$C:$C,"TB")</f>
        <v>0</v>
      </c>
      <c r="H4">
        <f>SUMIFS(GameLog!AP:AP,GameLog!$D:$D,'TB F'!$A4,GameLog!$E:$E,INDEX(Positions!$A$1:$B$9,MATCH('TB F'!$B4,Positions!$A$1:$A$9,0),2),GameLog!$C:$C,"TB")</f>
        <v>0</v>
      </c>
      <c r="I4">
        <f>SUMIFS(GameLog!AQ:AQ,GameLog!$D:$D,'TB F'!$A4,GameLog!$E:$E,INDEX(Positions!$A$1:$B$9,MATCH('TB F'!$B4,Positions!$A$1:$A$9,0),2),GameLog!$C:$C,"TB")</f>
        <v>0</v>
      </c>
      <c r="J4">
        <f>SUMIFS(GameLog!AR:AR,GameLog!$D:$D,'TB F'!$A4,GameLog!$E:$E,INDEX(Positions!$A$1:$B$9,MATCH('TB F'!$B4,Positions!$A$1:$A$9,0),2),GameLog!$C:$C,"TB")</f>
        <v>0</v>
      </c>
      <c r="K4">
        <f>SUMIFS(GameLog!AS:AS,GameLog!$D:$D,'TB F'!$A4,GameLog!$E:$E,INDEX(Positions!$A$1:$B$9,MATCH('TB F'!$B4,Positions!$A$1:$A$9,0),2),GameLog!$C:$C,"TB")</f>
        <v>0</v>
      </c>
      <c r="L4">
        <f>SUMIFS(GameLog!AT:AT,GameLog!$D:$D,'TB F'!$A4,GameLog!$E:$E,INDEX(Positions!$A$1:$B$9,MATCH('TB F'!$B4,Positions!$A$1:$A$9,0),2),GameLog!$C:$C,"TB")</f>
        <v>0</v>
      </c>
      <c r="M4">
        <f>SUMIFS(GameLog!AU:AU,GameLog!$D:$D,'TB F'!$A4,GameLog!$E:$E,INDEX(Positions!$A$1:$B$9,MATCH('TB F'!$B4,Positions!$A$1:$A$9,0),2),GameLog!$C:$C,"TB")</f>
        <v>0</v>
      </c>
      <c r="N4">
        <f>SUMIFS(GameLog!AV:AV,GameLog!$D:$D,'TB F'!$A4,GameLog!$E:$E,INDEX(Positions!$A$1:$B$9,MATCH('TB F'!$B4,Positions!$A$1:$A$9,0),2),GameLog!$C:$C,"TB")</f>
        <v>0</v>
      </c>
      <c r="O4" s="8">
        <f t="shared" si="0"/>
        <v>0</v>
      </c>
      <c r="P4" s="18" t="str">
        <f t="shared" si="1"/>
        <v/>
      </c>
      <c r="V4" s="15"/>
    </row>
    <row r="5" spans="1:22">
      <c r="A5" t="s">
        <v>3057</v>
      </c>
      <c r="B5" t="s">
        <v>2443</v>
      </c>
      <c r="C5">
        <f>COUNTIFS(GameLog!D:D,'TB F'!A5,GameLog!C:C,"TB",GameLog!E:E,INDEX(Positions!$A$1:$B$9,MATCH('TB F'!$B5,Positions!$A$1:$A$9,0),2))</f>
        <v>0</v>
      </c>
      <c r="D5">
        <f>SUMIFS(GameLog!F:F,GameLog!$D:$D,'TB F'!A5,GameLog!$E:$E,INDEX(Positions!$A$1:$B$9,MATCH('TB F'!$B5,Positions!$A$1:$A$9,0),2),GameLog!$C:$C,"TB")</f>
        <v>0</v>
      </c>
      <c r="E5" s="12">
        <f>SUMIFS(GameLog!AM:AM,GameLog!$D:$D,'TB F'!$A5,GameLog!$E:$E,INDEX(Positions!$A$1:$B$9,MATCH('TB F'!$B5,Positions!$A$1:$A$9,0),2),GameLog!$C:$C,"TB")</f>
        <v>0</v>
      </c>
      <c r="F5">
        <f>SUMIFS(GameLog!AN:AN,GameLog!$D:$D,'TB F'!$A5,GameLog!$E:$E,INDEX(Positions!$A$1:$B$9,MATCH('TB F'!$B5,Positions!$A$1:$A$9,0),2),GameLog!$C:$C,"TB")</f>
        <v>0</v>
      </c>
      <c r="G5">
        <f>SUMIFS(GameLog!AO:AO,GameLog!$D:$D,'TB F'!$A5,GameLog!$E:$E,INDEX(Positions!$A$1:$B$9,MATCH('TB F'!$B5,Positions!$A$1:$A$9,0),2),GameLog!$C:$C,"TB")</f>
        <v>0</v>
      </c>
      <c r="H5">
        <f>SUMIFS(GameLog!AP:AP,GameLog!$D:$D,'TB F'!$A5,GameLog!$E:$E,INDEX(Positions!$A$1:$B$9,MATCH('TB F'!$B5,Positions!$A$1:$A$9,0),2),GameLog!$C:$C,"TB")</f>
        <v>0</v>
      </c>
      <c r="I5">
        <f>SUMIFS(GameLog!AQ:AQ,GameLog!$D:$D,'TB F'!$A5,GameLog!$E:$E,INDEX(Positions!$A$1:$B$9,MATCH('TB F'!$B5,Positions!$A$1:$A$9,0),2),GameLog!$C:$C,"TB")</f>
        <v>0</v>
      </c>
      <c r="J5">
        <f>SUMIFS(GameLog!AR:AR,GameLog!$D:$D,'TB F'!$A5,GameLog!$E:$E,INDEX(Positions!$A$1:$B$9,MATCH('TB F'!$B5,Positions!$A$1:$A$9,0),2),GameLog!$C:$C,"TB")</f>
        <v>0</v>
      </c>
      <c r="K5">
        <f>SUMIFS(GameLog!AS:AS,GameLog!$D:$D,'TB F'!$A5,GameLog!$E:$E,INDEX(Positions!$A$1:$B$9,MATCH('TB F'!$B5,Positions!$A$1:$A$9,0),2),GameLog!$C:$C,"TB")</f>
        <v>0</v>
      </c>
      <c r="L5">
        <f>SUMIFS(GameLog!AT:AT,GameLog!$D:$D,'TB F'!$A5,GameLog!$E:$E,INDEX(Positions!$A$1:$B$9,MATCH('TB F'!$B5,Positions!$A$1:$A$9,0),2),GameLog!$C:$C,"TB")</f>
        <v>0</v>
      </c>
      <c r="M5">
        <f>SUMIFS(GameLog!AU:AU,GameLog!$D:$D,'TB F'!$A5,GameLog!$E:$E,INDEX(Positions!$A$1:$B$9,MATCH('TB F'!$B5,Positions!$A$1:$A$9,0),2),GameLog!$C:$C,"TB")</f>
        <v>0</v>
      </c>
      <c r="N5">
        <f>SUMIFS(GameLog!AV:AV,GameLog!$D:$D,'TB F'!$A5,GameLog!$E:$E,INDEX(Positions!$A$1:$B$9,MATCH('TB F'!$B5,Positions!$A$1:$A$9,0),2),GameLog!$C:$C,"TB")</f>
        <v>0</v>
      </c>
      <c r="O5" s="8">
        <f t="shared" si="0"/>
        <v>0</v>
      </c>
      <c r="P5" s="18" t="str">
        <f t="shared" si="1"/>
        <v/>
      </c>
      <c r="V5" s="15"/>
    </row>
    <row r="6" spans="1:22">
      <c r="A6" t="s">
        <v>3079</v>
      </c>
      <c r="B6" t="s">
        <v>2443</v>
      </c>
      <c r="C6">
        <f>COUNTIFS(GameLog!D:D,'TB F'!A6,GameLog!C:C,"TB",GameLog!E:E,INDEX(Positions!$A$1:$B$9,MATCH('TB F'!$B6,Positions!$A$1:$A$9,0),2))</f>
        <v>0</v>
      </c>
      <c r="D6">
        <f>SUMIFS(GameLog!F:F,GameLog!$D:$D,'TB F'!A6,GameLog!$E:$E,INDEX(Positions!$A$1:$B$9,MATCH('TB F'!$B6,Positions!$A$1:$A$9,0),2),GameLog!$C:$C,"TB")</f>
        <v>0</v>
      </c>
      <c r="E6" s="12">
        <f>SUMIFS(GameLog!AM:AM,GameLog!$D:$D,'TB F'!$A6,GameLog!$E:$E,INDEX(Positions!$A$1:$B$9,MATCH('TB F'!$B6,Positions!$A$1:$A$9,0),2),GameLog!$C:$C,"TB")</f>
        <v>0</v>
      </c>
      <c r="F6">
        <f>SUMIFS(GameLog!AN:AN,GameLog!$D:$D,'TB F'!$A6,GameLog!$E:$E,INDEX(Positions!$A$1:$B$9,MATCH('TB F'!$B6,Positions!$A$1:$A$9,0),2),GameLog!$C:$C,"TB")</f>
        <v>0</v>
      </c>
      <c r="G6">
        <f>SUMIFS(GameLog!AO:AO,GameLog!$D:$D,'TB F'!$A6,GameLog!$E:$E,INDEX(Positions!$A$1:$B$9,MATCH('TB F'!$B6,Positions!$A$1:$A$9,0),2),GameLog!$C:$C,"TB")</f>
        <v>0</v>
      </c>
      <c r="H6">
        <f>SUMIFS(GameLog!AP:AP,GameLog!$D:$D,'TB F'!$A6,GameLog!$E:$E,INDEX(Positions!$A$1:$B$9,MATCH('TB F'!$B6,Positions!$A$1:$A$9,0),2),GameLog!$C:$C,"TB")</f>
        <v>0</v>
      </c>
      <c r="I6">
        <f>SUMIFS(GameLog!AQ:AQ,GameLog!$D:$D,'TB F'!$A6,GameLog!$E:$E,INDEX(Positions!$A$1:$B$9,MATCH('TB F'!$B6,Positions!$A$1:$A$9,0),2),GameLog!$C:$C,"TB")</f>
        <v>0</v>
      </c>
      <c r="J6">
        <f>SUMIFS(GameLog!AR:AR,GameLog!$D:$D,'TB F'!$A6,GameLog!$E:$E,INDEX(Positions!$A$1:$B$9,MATCH('TB F'!$B6,Positions!$A$1:$A$9,0),2),GameLog!$C:$C,"TB")</f>
        <v>0</v>
      </c>
      <c r="K6">
        <f>SUMIFS(GameLog!AS:AS,GameLog!$D:$D,'TB F'!$A6,GameLog!$E:$E,INDEX(Positions!$A$1:$B$9,MATCH('TB F'!$B6,Positions!$A$1:$A$9,0),2),GameLog!$C:$C,"TB")</f>
        <v>0</v>
      </c>
      <c r="L6">
        <f>SUMIFS(GameLog!AT:AT,GameLog!$D:$D,'TB F'!$A6,GameLog!$E:$E,INDEX(Positions!$A$1:$B$9,MATCH('TB F'!$B6,Positions!$A$1:$A$9,0),2),GameLog!$C:$C,"TB")</f>
        <v>0</v>
      </c>
      <c r="M6">
        <f>SUMIFS(GameLog!AU:AU,GameLog!$D:$D,'TB F'!$A6,GameLog!$E:$E,INDEX(Positions!$A$1:$B$9,MATCH('TB F'!$B6,Positions!$A$1:$A$9,0),2),GameLog!$C:$C,"TB")</f>
        <v>0</v>
      </c>
      <c r="N6">
        <f>SUMIFS(GameLog!AV:AV,GameLog!$D:$D,'TB F'!$A6,GameLog!$E:$E,INDEX(Positions!$A$1:$B$9,MATCH('TB F'!$B6,Positions!$A$1:$A$9,0),2),GameLog!$C:$C,"TB")</f>
        <v>0</v>
      </c>
      <c r="O6" s="8">
        <f t="shared" si="0"/>
        <v>0</v>
      </c>
      <c r="P6" s="18" t="str">
        <f t="shared" si="1"/>
        <v/>
      </c>
      <c r="V6" s="15"/>
    </row>
    <row r="7" spans="1:22">
      <c r="A7" t="s">
        <v>3086</v>
      </c>
      <c r="B7" t="s">
        <v>2443</v>
      </c>
      <c r="C7">
        <f>COUNTIFS(GameLog!D:D,'TB F'!A7,GameLog!C:C,"TB",GameLog!E:E,INDEX(Positions!$A$1:$B$9,MATCH('TB F'!$B7,Positions!$A$1:$A$9,0),2))</f>
        <v>0</v>
      </c>
      <c r="D7">
        <f>SUMIFS(GameLog!F:F,GameLog!$D:$D,'TB F'!A7,GameLog!$E:$E,INDEX(Positions!$A$1:$B$9,MATCH('TB F'!$B7,Positions!$A$1:$A$9,0),2),GameLog!$C:$C,"TB")</f>
        <v>0</v>
      </c>
      <c r="E7" s="12">
        <f>SUMIFS(GameLog!AM:AM,GameLog!$D:$D,'TB F'!$A7,GameLog!$E:$E,INDEX(Positions!$A$1:$B$9,MATCH('TB F'!$B7,Positions!$A$1:$A$9,0),2),GameLog!$C:$C,"TB")</f>
        <v>0</v>
      </c>
      <c r="F7">
        <f>SUMIFS(GameLog!AN:AN,GameLog!$D:$D,'TB F'!$A7,GameLog!$E:$E,INDEX(Positions!$A$1:$B$9,MATCH('TB F'!$B7,Positions!$A$1:$A$9,0),2),GameLog!$C:$C,"TB")</f>
        <v>0</v>
      </c>
      <c r="G7">
        <f>SUMIFS(GameLog!AO:AO,GameLog!$D:$D,'TB F'!$A7,GameLog!$E:$E,INDEX(Positions!$A$1:$B$9,MATCH('TB F'!$B7,Positions!$A$1:$A$9,0),2),GameLog!$C:$C,"TB")</f>
        <v>0</v>
      </c>
      <c r="H7">
        <f>SUMIFS(GameLog!AP:AP,GameLog!$D:$D,'TB F'!$A7,GameLog!$E:$E,INDEX(Positions!$A$1:$B$9,MATCH('TB F'!$B7,Positions!$A$1:$A$9,0),2),GameLog!$C:$C,"TB")</f>
        <v>0</v>
      </c>
      <c r="I7">
        <f>SUMIFS(GameLog!AQ:AQ,GameLog!$D:$D,'TB F'!$A7,GameLog!$E:$E,INDEX(Positions!$A$1:$B$9,MATCH('TB F'!$B7,Positions!$A$1:$A$9,0),2),GameLog!$C:$C,"TB")</f>
        <v>0</v>
      </c>
      <c r="J7">
        <f>SUMIFS(GameLog!AR:AR,GameLog!$D:$D,'TB F'!$A7,GameLog!$E:$E,INDEX(Positions!$A$1:$B$9,MATCH('TB F'!$B7,Positions!$A$1:$A$9,0),2),GameLog!$C:$C,"TB")</f>
        <v>0</v>
      </c>
      <c r="K7">
        <f>SUMIFS(GameLog!AS:AS,GameLog!$D:$D,'TB F'!$A7,GameLog!$E:$E,INDEX(Positions!$A$1:$B$9,MATCH('TB F'!$B7,Positions!$A$1:$A$9,0),2),GameLog!$C:$C,"TB")</f>
        <v>0</v>
      </c>
      <c r="L7">
        <f>SUMIFS(GameLog!AT:AT,GameLog!$D:$D,'TB F'!$A7,GameLog!$E:$E,INDEX(Positions!$A$1:$B$9,MATCH('TB F'!$B7,Positions!$A$1:$A$9,0),2),GameLog!$C:$C,"TB")</f>
        <v>0</v>
      </c>
      <c r="M7">
        <f>SUMIFS(GameLog!AU:AU,GameLog!$D:$D,'TB F'!$A7,GameLog!$E:$E,INDEX(Positions!$A$1:$B$9,MATCH('TB F'!$B7,Positions!$A$1:$A$9,0),2),GameLog!$C:$C,"TB")</f>
        <v>0</v>
      </c>
      <c r="N7">
        <f>SUMIFS(GameLog!AV:AV,GameLog!$D:$D,'TB F'!$A7,GameLog!$E:$E,INDEX(Positions!$A$1:$B$9,MATCH('TB F'!$B7,Positions!$A$1:$A$9,0),2),GameLog!$C:$C,"TB")</f>
        <v>0</v>
      </c>
      <c r="O7" s="8">
        <f t="shared" si="0"/>
        <v>0</v>
      </c>
      <c r="P7" s="18" t="str">
        <f t="shared" si="1"/>
        <v/>
      </c>
      <c r="V7" s="15"/>
    </row>
    <row r="8" spans="1:22">
      <c r="A8" t="s">
        <v>3087</v>
      </c>
      <c r="B8" t="s">
        <v>2443</v>
      </c>
      <c r="C8">
        <f>COUNTIFS(GameLog!D:D,'TB F'!A8,GameLog!C:C,"TB",GameLog!E:E,INDEX(Positions!$A$1:$B$9,MATCH('TB F'!$B8,Positions!$A$1:$A$9,0),2))</f>
        <v>1</v>
      </c>
      <c r="D8">
        <f>SUMIFS(GameLog!F:F,GameLog!$D:$D,'TB F'!A8,GameLog!$E:$E,INDEX(Positions!$A$1:$B$9,MATCH('TB F'!$B8,Positions!$A$1:$A$9,0),2),GameLog!$C:$C,"TB")</f>
        <v>0</v>
      </c>
      <c r="E8" s="12">
        <f>SUMIFS(GameLog!AM:AM,GameLog!$D:$D,'TB F'!$A8,GameLog!$E:$E,INDEX(Positions!$A$1:$B$9,MATCH('TB F'!$B8,Positions!$A$1:$A$9,0),2),GameLog!$C:$C,"TB")</f>
        <v>2.6666666666666665</v>
      </c>
      <c r="F8">
        <f>SUMIFS(GameLog!AN:AN,GameLog!$D:$D,'TB F'!$A8,GameLog!$E:$E,INDEX(Positions!$A$1:$B$9,MATCH('TB F'!$B8,Positions!$A$1:$A$9,0),2),GameLog!$C:$C,"TB")</f>
        <v>2</v>
      </c>
      <c r="G8">
        <f>SUMIFS(GameLog!AO:AO,GameLog!$D:$D,'TB F'!$A8,GameLog!$E:$E,INDEX(Positions!$A$1:$B$9,MATCH('TB F'!$B8,Positions!$A$1:$A$9,0),2),GameLog!$C:$C,"TB")</f>
        <v>0</v>
      </c>
      <c r="H8">
        <f>SUMIFS(GameLog!AP:AP,GameLog!$D:$D,'TB F'!$A8,GameLog!$E:$E,INDEX(Positions!$A$1:$B$9,MATCH('TB F'!$B8,Positions!$A$1:$A$9,0),2),GameLog!$C:$C,"TB")</f>
        <v>0</v>
      </c>
      <c r="I8">
        <f>SUMIFS(GameLog!AQ:AQ,GameLog!$D:$D,'TB F'!$A8,GameLog!$E:$E,INDEX(Positions!$A$1:$B$9,MATCH('TB F'!$B8,Positions!$A$1:$A$9,0),2),GameLog!$C:$C,"TB")</f>
        <v>0</v>
      </c>
      <c r="J8">
        <f>SUMIFS(GameLog!AR:AR,GameLog!$D:$D,'TB F'!$A8,GameLog!$E:$E,INDEX(Positions!$A$1:$B$9,MATCH('TB F'!$B8,Positions!$A$1:$A$9,0),2),GameLog!$C:$C,"TB")</f>
        <v>0</v>
      </c>
      <c r="K8">
        <f>SUMIFS(GameLog!AS:AS,GameLog!$D:$D,'TB F'!$A8,GameLog!$E:$E,INDEX(Positions!$A$1:$B$9,MATCH('TB F'!$B8,Positions!$A$1:$A$9,0),2),GameLog!$C:$C,"TB")</f>
        <v>0</v>
      </c>
      <c r="L8">
        <f>SUMIFS(GameLog!AT:AT,GameLog!$D:$D,'TB F'!$A8,GameLog!$E:$E,INDEX(Positions!$A$1:$B$9,MATCH('TB F'!$B8,Positions!$A$1:$A$9,0),2),GameLog!$C:$C,"TB")</f>
        <v>0</v>
      </c>
      <c r="M8">
        <f>SUMIFS(GameLog!AU:AU,GameLog!$D:$D,'TB F'!$A8,GameLog!$E:$E,INDEX(Positions!$A$1:$B$9,MATCH('TB F'!$B8,Positions!$A$1:$A$9,0),2),GameLog!$C:$C,"TB")</f>
        <v>0</v>
      </c>
      <c r="N8">
        <f>SUMIFS(GameLog!AV:AV,GameLog!$D:$D,'TB F'!$A8,GameLog!$E:$E,INDEX(Positions!$A$1:$B$9,MATCH('TB F'!$B8,Positions!$A$1:$A$9,0),2),GameLog!$C:$C,"TB")</f>
        <v>0</v>
      </c>
      <c r="O8" s="8">
        <f t="shared" si="0"/>
        <v>1</v>
      </c>
      <c r="P8" s="18" t="str">
        <f t="shared" si="1"/>
        <v/>
      </c>
      <c r="V8" s="15"/>
    </row>
    <row r="9" spans="1:22">
      <c r="A9" t="s">
        <v>3081</v>
      </c>
      <c r="B9" t="s">
        <v>2443</v>
      </c>
      <c r="C9">
        <f>COUNTIFS(GameLog!D:D,'TB F'!A9,GameLog!C:C,"TB",GameLog!E:E,INDEX(Positions!$A$1:$B$9,MATCH('TB F'!$B9,Positions!$A$1:$A$9,0),2))</f>
        <v>0</v>
      </c>
      <c r="D9">
        <f>SUMIFS(GameLog!F:F,GameLog!$D:$D,'TB F'!A9,GameLog!$E:$E,INDEX(Positions!$A$1:$B$9,MATCH('TB F'!$B9,Positions!$A$1:$A$9,0),2),GameLog!$C:$C,"TB")</f>
        <v>0</v>
      </c>
      <c r="E9" s="12">
        <f>SUMIFS(GameLog!AM:AM,GameLog!$D:$D,'TB F'!$A9,GameLog!$E:$E,INDEX(Positions!$A$1:$B$9,MATCH('TB F'!$B9,Positions!$A$1:$A$9,0),2),GameLog!$C:$C,"TB")</f>
        <v>0</v>
      </c>
      <c r="F9">
        <f>SUMIFS(GameLog!AN:AN,GameLog!$D:$D,'TB F'!$A9,GameLog!$E:$E,INDEX(Positions!$A$1:$B$9,MATCH('TB F'!$B9,Positions!$A$1:$A$9,0),2),GameLog!$C:$C,"TB")</f>
        <v>0</v>
      </c>
      <c r="G9">
        <f>SUMIFS(GameLog!AO:AO,GameLog!$D:$D,'TB F'!$A9,GameLog!$E:$E,INDEX(Positions!$A$1:$B$9,MATCH('TB F'!$B9,Positions!$A$1:$A$9,0),2),GameLog!$C:$C,"TB")</f>
        <v>0</v>
      </c>
      <c r="H9">
        <f>SUMIFS(GameLog!AP:AP,GameLog!$D:$D,'TB F'!$A9,GameLog!$E:$E,INDEX(Positions!$A$1:$B$9,MATCH('TB F'!$B9,Positions!$A$1:$A$9,0),2),GameLog!$C:$C,"TB")</f>
        <v>0</v>
      </c>
      <c r="I9">
        <f>SUMIFS(GameLog!AQ:AQ,GameLog!$D:$D,'TB F'!$A9,GameLog!$E:$E,INDEX(Positions!$A$1:$B$9,MATCH('TB F'!$B9,Positions!$A$1:$A$9,0),2),GameLog!$C:$C,"TB")</f>
        <v>0</v>
      </c>
      <c r="J9">
        <f>SUMIFS(GameLog!AR:AR,GameLog!$D:$D,'TB F'!$A9,GameLog!$E:$E,INDEX(Positions!$A$1:$B$9,MATCH('TB F'!$B9,Positions!$A$1:$A$9,0),2),GameLog!$C:$C,"TB")</f>
        <v>0</v>
      </c>
      <c r="K9">
        <f>SUMIFS(GameLog!AS:AS,GameLog!$D:$D,'TB F'!$A9,GameLog!$E:$E,INDEX(Positions!$A$1:$B$9,MATCH('TB F'!$B9,Positions!$A$1:$A$9,0),2),GameLog!$C:$C,"TB")</f>
        <v>0</v>
      </c>
      <c r="L9">
        <f>SUMIFS(GameLog!AT:AT,GameLog!$D:$D,'TB F'!$A9,GameLog!$E:$E,INDEX(Positions!$A$1:$B$9,MATCH('TB F'!$B9,Positions!$A$1:$A$9,0),2),GameLog!$C:$C,"TB")</f>
        <v>0</v>
      </c>
      <c r="M9">
        <f>SUMIFS(GameLog!AU:AU,GameLog!$D:$D,'TB F'!$A9,GameLog!$E:$E,INDEX(Positions!$A$1:$B$9,MATCH('TB F'!$B9,Positions!$A$1:$A$9,0),2),GameLog!$C:$C,"TB")</f>
        <v>0</v>
      </c>
      <c r="N9">
        <f>SUMIFS(GameLog!AV:AV,GameLog!$D:$D,'TB F'!$A9,GameLog!$E:$E,INDEX(Positions!$A$1:$B$9,MATCH('TB F'!$B9,Positions!$A$1:$A$9,0),2),GameLog!$C:$C,"TB")</f>
        <v>0</v>
      </c>
      <c r="O9" s="8">
        <f t="shared" si="0"/>
        <v>0</v>
      </c>
      <c r="P9" s="18" t="str">
        <f t="shared" si="1"/>
        <v/>
      </c>
      <c r="V9" s="15"/>
    </row>
    <row r="10" spans="1:22">
      <c r="A10" t="s">
        <v>3088</v>
      </c>
      <c r="B10" t="s">
        <v>2443</v>
      </c>
      <c r="C10">
        <f>COUNTIFS(GameLog!D:D,'TB F'!A10,GameLog!C:C,"TB",GameLog!E:E,INDEX(Positions!$A$1:$B$9,MATCH('TB F'!$B10,Positions!$A$1:$A$9,0),2))</f>
        <v>0</v>
      </c>
      <c r="D10">
        <f>SUMIFS(GameLog!F:F,GameLog!$D:$D,'TB F'!A10,GameLog!$E:$E,INDEX(Positions!$A$1:$B$9,MATCH('TB F'!$B10,Positions!$A$1:$A$9,0),2),GameLog!$C:$C,"TB")</f>
        <v>0</v>
      </c>
      <c r="E10" s="12">
        <f>SUMIFS(GameLog!AM:AM,GameLog!$D:$D,'TB F'!$A10,GameLog!$E:$E,INDEX(Positions!$A$1:$B$9,MATCH('TB F'!$B10,Positions!$A$1:$A$9,0),2),GameLog!$C:$C,"TB")</f>
        <v>0</v>
      </c>
      <c r="F10">
        <f>SUMIFS(GameLog!AN:AN,GameLog!$D:$D,'TB F'!$A10,GameLog!$E:$E,INDEX(Positions!$A$1:$B$9,MATCH('TB F'!$B10,Positions!$A$1:$A$9,0),2),GameLog!$C:$C,"TB")</f>
        <v>0</v>
      </c>
      <c r="G10">
        <f>SUMIFS(GameLog!AO:AO,GameLog!$D:$D,'TB F'!$A10,GameLog!$E:$E,INDEX(Positions!$A$1:$B$9,MATCH('TB F'!$B10,Positions!$A$1:$A$9,0),2),GameLog!$C:$C,"TB")</f>
        <v>0</v>
      </c>
      <c r="H10">
        <f>SUMIFS(GameLog!AP:AP,GameLog!$D:$D,'TB F'!$A10,GameLog!$E:$E,INDEX(Positions!$A$1:$B$9,MATCH('TB F'!$B10,Positions!$A$1:$A$9,0),2),GameLog!$C:$C,"TB")</f>
        <v>0</v>
      </c>
      <c r="I10">
        <f>SUMIFS(GameLog!AQ:AQ,GameLog!$D:$D,'TB F'!$A10,GameLog!$E:$E,INDEX(Positions!$A$1:$B$9,MATCH('TB F'!$B10,Positions!$A$1:$A$9,0),2),GameLog!$C:$C,"TB")</f>
        <v>0</v>
      </c>
      <c r="J10">
        <f>SUMIFS(GameLog!AR:AR,GameLog!$D:$D,'TB F'!$A10,GameLog!$E:$E,INDEX(Positions!$A$1:$B$9,MATCH('TB F'!$B10,Positions!$A$1:$A$9,0),2),GameLog!$C:$C,"TB")</f>
        <v>0</v>
      </c>
      <c r="K10">
        <f>SUMIFS(GameLog!AS:AS,GameLog!$D:$D,'TB F'!$A10,GameLog!$E:$E,INDEX(Positions!$A$1:$B$9,MATCH('TB F'!$B10,Positions!$A$1:$A$9,0),2),GameLog!$C:$C,"TB")</f>
        <v>0</v>
      </c>
      <c r="L10">
        <f>SUMIFS(GameLog!AT:AT,GameLog!$D:$D,'TB F'!$A10,GameLog!$E:$E,INDEX(Positions!$A$1:$B$9,MATCH('TB F'!$B10,Positions!$A$1:$A$9,0),2),GameLog!$C:$C,"TB")</f>
        <v>0</v>
      </c>
      <c r="M10">
        <f>SUMIFS(GameLog!AU:AU,GameLog!$D:$D,'TB F'!$A10,GameLog!$E:$E,INDEX(Positions!$A$1:$B$9,MATCH('TB F'!$B10,Positions!$A$1:$A$9,0),2),GameLog!$C:$C,"TB")</f>
        <v>0</v>
      </c>
      <c r="N10">
        <f>SUMIFS(GameLog!AV:AV,GameLog!$D:$D,'TB F'!$A10,GameLog!$E:$E,INDEX(Positions!$A$1:$B$9,MATCH('TB F'!$B10,Positions!$A$1:$A$9,0),2),GameLog!$C:$C,"TB")</f>
        <v>0</v>
      </c>
      <c r="O10" s="8">
        <f t="shared" si="0"/>
        <v>0</v>
      </c>
      <c r="P10" s="18" t="str">
        <f t="shared" si="1"/>
        <v/>
      </c>
      <c r="V10" s="15"/>
    </row>
    <row r="11" spans="1:22">
      <c r="A11" t="s">
        <v>3099</v>
      </c>
      <c r="B11" t="s">
        <v>2443</v>
      </c>
      <c r="C11">
        <f>COUNTIFS(GameLog!D:D,'TB F'!A11,GameLog!C:C,"TB",GameLog!E:E,INDEX(Positions!$A$1:$B$9,MATCH('TB F'!$B11,Positions!$A$1:$A$9,0),2))</f>
        <v>1</v>
      </c>
      <c r="D11">
        <f>SUMIFS(GameLog!F:F,GameLog!$D:$D,'TB F'!A11,GameLog!$E:$E,INDEX(Positions!$A$1:$B$9,MATCH('TB F'!$B11,Positions!$A$1:$A$9,0),2),GameLog!$C:$C,"TB")</f>
        <v>0</v>
      </c>
      <c r="E11" s="12">
        <f>SUMIFS(GameLog!AM:AM,GameLog!$D:$D,'TB F'!$A11,GameLog!$E:$E,INDEX(Positions!$A$1:$B$9,MATCH('TB F'!$B11,Positions!$A$1:$A$9,0),2),GameLog!$C:$C,"TB")</f>
        <v>1</v>
      </c>
      <c r="F11">
        <f>SUMIFS(GameLog!AN:AN,GameLog!$D:$D,'TB F'!$A11,GameLog!$E:$E,INDEX(Positions!$A$1:$B$9,MATCH('TB F'!$B11,Positions!$A$1:$A$9,0),2),GameLog!$C:$C,"TB")</f>
        <v>0</v>
      </c>
      <c r="G11">
        <f>SUMIFS(GameLog!AO:AO,GameLog!$D:$D,'TB F'!$A11,GameLog!$E:$E,INDEX(Positions!$A$1:$B$9,MATCH('TB F'!$B11,Positions!$A$1:$A$9,0),2),GameLog!$C:$C,"TB")</f>
        <v>0</v>
      </c>
      <c r="H11">
        <f>SUMIFS(GameLog!AP:AP,GameLog!$D:$D,'TB F'!$A11,GameLog!$E:$E,INDEX(Positions!$A$1:$B$9,MATCH('TB F'!$B11,Positions!$A$1:$A$9,0),2),GameLog!$C:$C,"TB")</f>
        <v>0</v>
      </c>
      <c r="I11">
        <f>SUMIFS(GameLog!AQ:AQ,GameLog!$D:$D,'TB F'!$A11,GameLog!$E:$E,INDEX(Positions!$A$1:$B$9,MATCH('TB F'!$B11,Positions!$A$1:$A$9,0),2),GameLog!$C:$C,"TB")</f>
        <v>0</v>
      </c>
      <c r="J11">
        <f>SUMIFS(GameLog!AR:AR,GameLog!$D:$D,'TB F'!$A11,GameLog!$E:$E,INDEX(Positions!$A$1:$B$9,MATCH('TB F'!$B11,Positions!$A$1:$A$9,0),2),GameLog!$C:$C,"TB")</f>
        <v>0</v>
      </c>
      <c r="K11">
        <f>SUMIFS(GameLog!AS:AS,GameLog!$D:$D,'TB F'!$A11,GameLog!$E:$E,INDEX(Positions!$A$1:$B$9,MATCH('TB F'!$B11,Positions!$A$1:$A$9,0),2),GameLog!$C:$C,"TB")</f>
        <v>0</v>
      </c>
      <c r="L11">
        <f>SUMIFS(GameLog!AT:AT,GameLog!$D:$D,'TB F'!$A11,GameLog!$E:$E,INDEX(Positions!$A$1:$B$9,MATCH('TB F'!$B11,Positions!$A$1:$A$9,0),2),GameLog!$C:$C,"TB")</f>
        <v>0</v>
      </c>
      <c r="M11">
        <f>SUMIFS(GameLog!AU:AU,GameLog!$D:$D,'TB F'!$A11,GameLog!$E:$E,INDEX(Positions!$A$1:$B$9,MATCH('TB F'!$B11,Positions!$A$1:$A$9,0),2),GameLog!$C:$C,"TB")</f>
        <v>0</v>
      </c>
      <c r="N11">
        <f>SUMIFS(GameLog!AV:AV,GameLog!$D:$D,'TB F'!$A11,GameLog!$E:$E,INDEX(Positions!$A$1:$B$9,MATCH('TB F'!$B11,Positions!$A$1:$A$9,0),2),GameLog!$C:$C,"TB")</f>
        <v>0</v>
      </c>
      <c r="O11" s="8">
        <f t="shared" si="0"/>
        <v>0</v>
      </c>
      <c r="P11" s="18" t="str">
        <f t="shared" si="1"/>
        <v/>
      </c>
      <c r="V11" s="15"/>
    </row>
    <row r="12" spans="1:22">
      <c r="A12" t="s">
        <v>3089</v>
      </c>
      <c r="B12" t="s">
        <v>2443</v>
      </c>
      <c r="C12">
        <f>COUNTIFS(GameLog!D:D,'TB F'!A12,GameLog!C:C,"TB",GameLog!E:E,INDEX(Positions!$A$1:$B$9,MATCH('TB F'!$B12,Positions!$A$1:$A$9,0),2))</f>
        <v>0</v>
      </c>
      <c r="D12">
        <f>SUMIFS(GameLog!F:F,GameLog!$D:$D,'TB F'!A12,GameLog!$E:$E,INDEX(Positions!$A$1:$B$9,MATCH('TB F'!$B12,Positions!$A$1:$A$9,0),2),GameLog!$C:$C,"TB")</f>
        <v>0</v>
      </c>
      <c r="E12" s="12">
        <f>SUMIFS(GameLog!AM:AM,GameLog!$D:$D,'TB F'!$A12,GameLog!$E:$E,INDEX(Positions!$A$1:$B$9,MATCH('TB F'!$B12,Positions!$A$1:$A$9,0),2),GameLog!$C:$C,"TB")</f>
        <v>0</v>
      </c>
      <c r="F12">
        <f>SUMIFS(GameLog!AN:AN,GameLog!$D:$D,'TB F'!$A12,GameLog!$E:$E,INDEX(Positions!$A$1:$B$9,MATCH('TB F'!$B12,Positions!$A$1:$A$9,0),2),GameLog!$C:$C,"TB")</f>
        <v>0</v>
      </c>
      <c r="G12">
        <f>SUMIFS(GameLog!AO:AO,GameLog!$D:$D,'TB F'!$A12,GameLog!$E:$E,INDEX(Positions!$A$1:$B$9,MATCH('TB F'!$B12,Positions!$A$1:$A$9,0),2),GameLog!$C:$C,"TB")</f>
        <v>0</v>
      </c>
      <c r="H12">
        <f>SUMIFS(GameLog!AP:AP,GameLog!$D:$D,'TB F'!$A12,GameLog!$E:$E,INDEX(Positions!$A$1:$B$9,MATCH('TB F'!$B12,Positions!$A$1:$A$9,0),2),GameLog!$C:$C,"TB")</f>
        <v>0</v>
      </c>
      <c r="I12">
        <f>SUMIFS(GameLog!AQ:AQ,GameLog!$D:$D,'TB F'!$A12,GameLog!$E:$E,INDEX(Positions!$A$1:$B$9,MATCH('TB F'!$B12,Positions!$A$1:$A$9,0),2),GameLog!$C:$C,"TB")</f>
        <v>0</v>
      </c>
      <c r="J12">
        <f>SUMIFS(GameLog!AR:AR,GameLog!$D:$D,'TB F'!$A12,GameLog!$E:$E,INDEX(Positions!$A$1:$B$9,MATCH('TB F'!$B12,Positions!$A$1:$A$9,0),2),GameLog!$C:$C,"TB")</f>
        <v>0</v>
      </c>
      <c r="K12">
        <f>SUMIFS(GameLog!AS:AS,GameLog!$D:$D,'TB F'!$A12,GameLog!$E:$E,INDEX(Positions!$A$1:$B$9,MATCH('TB F'!$B12,Positions!$A$1:$A$9,0),2),GameLog!$C:$C,"TB")</f>
        <v>0</v>
      </c>
      <c r="L12">
        <f>SUMIFS(GameLog!AT:AT,GameLog!$D:$D,'TB F'!$A12,GameLog!$E:$E,INDEX(Positions!$A$1:$B$9,MATCH('TB F'!$B12,Positions!$A$1:$A$9,0),2),GameLog!$C:$C,"TB")</f>
        <v>0</v>
      </c>
      <c r="M12">
        <f>SUMIFS(GameLog!AU:AU,GameLog!$D:$D,'TB F'!$A12,GameLog!$E:$E,INDEX(Positions!$A$1:$B$9,MATCH('TB F'!$B12,Positions!$A$1:$A$9,0),2),GameLog!$C:$C,"TB")</f>
        <v>0</v>
      </c>
      <c r="N12">
        <f>SUMIFS(GameLog!AV:AV,GameLog!$D:$D,'TB F'!$A12,GameLog!$E:$E,INDEX(Positions!$A$1:$B$9,MATCH('TB F'!$B12,Positions!$A$1:$A$9,0),2),GameLog!$C:$C,"TB")</f>
        <v>0</v>
      </c>
      <c r="O12" s="8">
        <f t="shared" si="0"/>
        <v>0</v>
      </c>
      <c r="P12" s="18" t="str">
        <f t="shared" si="1"/>
        <v/>
      </c>
      <c r="V12" s="15"/>
    </row>
    <row r="13" spans="1:22">
      <c r="A13" t="s">
        <v>3090</v>
      </c>
      <c r="B13" t="s">
        <v>2443</v>
      </c>
      <c r="C13">
        <f>COUNTIFS(GameLog!D:D,'TB F'!A13,GameLog!C:C,"TB",GameLog!E:E,INDEX(Positions!$A$1:$B$9,MATCH('TB F'!$B13,Positions!$A$1:$A$9,0),2))</f>
        <v>1</v>
      </c>
      <c r="D13">
        <f>SUMIFS(GameLog!F:F,GameLog!$D:$D,'TB F'!A13,GameLog!$E:$E,INDEX(Positions!$A$1:$B$9,MATCH('TB F'!$B13,Positions!$A$1:$A$9,0),2),GameLog!$C:$C,"TB")</f>
        <v>0</v>
      </c>
      <c r="E13" s="12">
        <f>SUMIFS(GameLog!AM:AM,GameLog!$D:$D,'TB F'!$A13,GameLog!$E:$E,INDEX(Positions!$A$1:$B$9,MATCH('TB F'!$B13,Positions!$A$1:$A$9,0),2),GameLog!$C:$C,"TB")</f>
        <v>1.3333333333333333</v>
      </c>
      <c r="F13">
        <f>SUMIFS(GameLog!AN:AN,GameLog!$D:$D,'TB F'!$A13,GameLog!$E:$E,INDEX(Positions!$A$1:$B$9,MATCH('TB F'!$B13,Positions!$A$1:$A$9,0),2),GameLog!$C:$C,"TB")</f>
        <v>0</v>
      </c>
      <c r="G13">
        <f>SUMIFS(GameLog!AO:AO,GameLog!$D:$D,'TB F'!$A13,GameLog!$E:$E,INDEX(Positions!$A$1:$B$9,MATCH('TB F'!$B13,Positions!$A$1:$A$9,0),2),GameLog!$C:$C,"TB")</f>
        <v>0</v>
      </c>
      <c r="H13">
        <f>SUMIFS(GameLog!AP:AP,GameLog!$D:$D,'TB F'!$A13,GameLog!$E:$E,INDEX(Positions!$A$1:$B$9,MATCH('TB F'!$B13,Positions!$A$1:$A$9,0),2),GameLog!$C:$C,"TB")</f>
        <v>0</v>
      </c>
      <c r="I13">
        <f>SUMIFS(GameLog!AQ:AQ,GameLog!$D:$D,'TB F'!$A13,GameLog!$E:$E,INDEX(Positions!$A$1:$B$9,MATCH('TB F'!$B13,Positions!$A$1:$A$9,0),2),GameLog!$C:$C,"TB")</f>
        <v>0</v>
      </c>
      <c r="J13">
        <f>SUMIFS(GameLog!AR:AR,GameLog!$D:$D,'TB F'!$A13,GameLog!$E:$E,INDEX(Positions!$A$1:$B$9,MATCH('TB F'!$B13,Positions!$A$1:$A$9,0),2),GameLog!$C:$C,"TB")</f>
        <v>0</v>
      </c>
      <c r="K13">
        <f>SUMIFS(GameLog!AS:AS,GameLog!$D:$D,'TB F'!$A13,GameLog!$E:$E,INDEX(Positions!$A$1:$B$9,MATCH('TB F'!$B13,Positions!$A$1:$A$9,0),2),GameLog!$C:$C,"TB")</f>
        <v>0</v>
      </c>
      <c r="L13">
        <f>SUMIFS(GameLog!AT:AT,GameLog!$D:$D,'TB F'!$A13,GameLog!$E:$E,INDEX(Positions!$A$1:$B$9,MATCH('TB F'!$B13,Positions!$A$1:$A$9,0),2),GameLog!$C:$C,"TB")</f>
        <v>0</v>
      </c>
      <c r="M13">
        <f>SUMIFS(GameLog!AU:AU,GameLog!$D:$D,'TB F'!$A13,GameLog!$E:$E,INDEX(Positions!$A$1:$B$9,MATCH('TB F'!$B13,Positions!$A$1:$A$9,0),2),GameLog!$C:$C,"TB")</f>
        <v>0</v>
      </c>
      <c r="N13">
        <f>SUMIFS(GameLog!AV:AV,GameLog!$D:$D,'TB F'!$A13,GameLog!$E:$E,INDEX(Positions!$A$1:$B$9,MATCH('TB F'!$B13,Positions!$A$1:$A$9,0),2),GameLog!$C:$C,"TB")</f>
        <v>0</v>
      </c>
      <c r="O13" s="8">
        <f t="shared" si="0"/>
        <v>0</v>
      </c>
      <c r="P13" s="18" t="str">
        <f t="shared" si="1"/>
        <v/>
      </c>
      <c r="V13" s="15"/>
    </row>
    <row r="14" spans="1:22">
      <c r="A14" t="s">
        <v>3091</v>
      </c>
      <c r="B14" t="s">
        <v>2443</v>
      </c>
      <c r="C14">
        <f>COUNTIFS(GameLog!D:D,'TB F'!A14,GameLog!C:C,"TB",GameLog!E:E,INDEX(Positions!$A$1:$B$9,MATCH('TB F'!$B14,Positions!$A$1:$A$9,0),2))</f>
        <v>2</v>
      </c>
      <c r="D14">
        <f>SUMIFS(GameLog!F:F,GameLog!$D:$D,'TB F'!A14,GameLog!$E:$E,INDEX(Positions!$A$1:$B$9,MATCH('TB F'!$B14,Positions!$A$1:$A$9,0),2),GameLog!$C:$C,"TB")</f>
        <v>0</v>
      </c>
      <c r="E14" s="12">
        <f>SUMIFS(GameLog!AM:AM,GameLog!$D:$D,'TB F'!$A14,GameLog!$E:$E,INDEX(Positions!$A$1:$B$9,MATCH('TB F'!$B14,Positions!$A$1:$A$9,0),2),GameLog!$C:$C,"TB")</f>
        <v>3.333333333333333</v>
      </c>
      <c r="F14">
        <f>SUMIFS(GameLog!AN:AN,GameLog!$D:$D,'TB F'!$A14,GameLog!$E:$E,INDEX(Positions!$A$1:$B$9,MATCH('TB F'!$B14,Positions!$A$1:$A$9,0),2),GameLog!$C:$C,"TB")</f>
        <v>0</v>
      </c>
      <c r="G14">
        <f>SUMIFS(GameLog!AO:AO,GameLog!$D:$D,'TB F'!$A14,GameLog!$E:$E,INDEX(Positions!$A$1:$B$9,MATCH('TB F'!$B14,Positions!$A$1:$A$9,0),2),GameLog!$C:$C,"TB")</f>
        <v>0</v>
      </c>
      <c r="H14">
        <f>SUMIFS(GameLog!AP:AP,GameLog!$D:$D,'TB F'!$A14,GameLog!$E:$E,INDEX(Positions!$A$1:$B$9,MATCH('TB F'!$B14,Positions!$A$1:$A$9,0),2),GameLog!$C:$C,"TB")</f>
        <v>0</v>
      </c>
      <c r="I14">
        <f>SUMIFS(GameLog!AQ:AQ,GameLog!$D:$D,'TB F'!$A14,GameLog!$E:$E,INDEX(Positions!$A$1:$B$9,MATCH('TB F'!$B14,Positions!$A$1:$A$9,0),2),GameLog!$C:$C,"TB")</f>
        <v>0</v>
      </c>
      <c r="J14">
        <f>SUMIFS(GameLog!AR:AR,GameLog!$D:$D,'TB F'!$A14,GameLog!$E:$E,INDEX(Positions!$A$1:$B$9,MATCH('TB F'!$B14,Positions!$A$1:$A$9,0),2),GameLog!$C:$C,"TB")</f>
        <v>0</v>
      </c>
      <c r="K14">
        <f>SUMIFS(GameLog!AS:AS,GameLog!$D:$D,'TB F'!$A14,GameLog!$E:$E,INDEX(Positions!$A$1:$B$9,MATCH('TB F'!$B14,Positions!$A$1:$A$9,0),2),GameLog!$C:$C,"TB")</f>
        <v>0</v>
      </c>
      <c r="L14">
        <f>SUMIFS(GameLog!AT:AT,GameLog!$D:$D,'TB F'!$A14,GameLog!$E:$E,INDEX(Positions!$A$1:$B$9,MATCH('TB F'!$B14,Positions!$A$1:$A$9,0),2),GameLog!$C:$C,"TB")</f>
        <v>0</v>
      </c>
      <c r="M14">
        <f>SUMIFS(GameLog!AU:AU,GameLog!$D:$D,'TB F'!$A14,GameLog!$E:$E,INDEX(Positions!$A$1:$B$9,MATCH('TB F'!$B14,Positions!$A$1:$A$9,0),2),GameLog!$C:$C,"TB")</f>
        <v>0</v>
      </c>
      <c r="N14">
        <f>SUMIFS(GameLog!AV:AV,GameLog!$D:$D,'TB F'!$A14,GameLog!$E:$E,INDEX(Positions!$A$1:$B$9,MATCH('TB F'!$B14,Positions!$A$1:$A$9,0),2),GameLog!$C:$C,"TB")</f>
        <v>0</v>
      </c>
      <c r="O14" s="8">
        <f t="shared" si="0"/>
        <v>0</v>
      </c>
      <c r="P14" s="18" t="str">
        <f t="shared" si="1"/>
        <v/>
      </c>
      <c r="V14" s="15"/>
    </row>
    <row r="15" spans="1:22">
      <c r="A15" t="s">
        <v>3092</v>
      </c>
      <c r="B15" t="s">
        <v>2443</v>
      </c>
      <c r="C15">
        <f>COUNTIFS(GameLog!D:D,'TB F'!A15,GameLog!C:C,"TB",GameLog!E:E,INDEX(Positions!$A$1:$B$9,MATCH('TB F'!$B15,Positions!$A$1:$A$9,0),2))</f>
        <v>0</v>
      </c>
      <c r="D15">
        <f>SUMIFS(GameLog!F:F,GameLog!$D:$D,'TB F'!A15,GameLog!$E:$E,INDEX(Positions!$A$1:$B$9,MATCH('TB F'!$B15,Positions!$A$1:$A$9,0),2),GameLog!$C:$C,"TB")</f>
        <v>0</v>
      </c>
      <c r="E15" s="12">
        <f>SUMIFS(GameLog!AM:AM,GameLog!$D:$D,'TB F'!$A15,GameLog!$E:$E,INDEX(Positions!$A$1:$B$9,MATCH('TB F'!$B15,Positions!$A$1:$A$9,0),2),GameLog!$C:$C,"TB")</f>
        <v>0</v>
      </c>
      <c r="F15">
        <f>SUMIFS(GameLog!AN:AN,GameLog!$D:$D,'TB F'!$A15,GameLog!$E:$E,INDEX(Positions!$A$1:$B$9,MATCH('TB F'!$B15,Positions!$A$1:$A$9,0),2),GameLog!$C:$C,"TB")</f>
        <v>0</v>
      </c>
      <c r="G15">
        <f>SUMIFS(GameLog!AO:AO,GameLog!$D:$D,'TB F'!$A15,GameLog!$E:$E,INDEX(Positions!$A$1:$B$9,MATCH('TB F'!$B15,Positions!$A$1:$A$9,0),2),GameLog!$C:$C,"TB")</f>
        <v>0</v>
      </c>
      <c r="H15">
        <f>SUMIFS(GameLog!AP:AP,GameLog!$D:$D,'TB F'!$A15,GameLog!$E:$E,INDEX(Positions!$A$1:$B$9,MATCH('TB F'!$B15,Positions!$A$1:$A$9,0),2),GameLog!$C:$C,"TB")</f>
        <v>0</v>
      </c>
      <c r="I15">
        <f>SUMIFS(GameLog!AQ:AQ,GameLog!$D:$D,'TB F'!$A15,GameLog!$E:$E,INDEX(Positions!$A$1:$B$9,MATCH('TB F'!$B15,Positions!$A$1:$A$9,0),2),GameLog!$C:$C,"TB")</f>
        <v>0</v>
      </c>
      <c r="J15">
        <f>SUMIFS(GameLog!AR:AR,GameLog!$D:$D,'TB F'!$A15,GameLog!$E:$E,INDEX(Positions!$A$1:$B$9,MATCH('TB F'!$B15,Positions!$A$1:$A$9,0),2),GameLog!$C:$C,"TB")</f>
        <v>0</v>
      </c>
      <c r="K15">
        <f>SUMIFS(GameLog!AS:AS,GameLog!$D:$D,'TB F'!$A15,GameLog!$E:$E,INDEX(Positions!$A$1:$B$9,MATCH('TB F'!$B15,Positions!$A$1:$A$9,0),2),GameLog!$C:$C,"TB")</f>
        <v>0</v>
      </c>
      <c r="L15">
        <f>SUMIFS(GameLog!AT:AT,GameLog!$D:$D,'TB F'!$A15,GameLog!$E:$E,INDEX(Positions!$A$1:$B$9,MATCH('TB F'!$B15,Positions!$A$1:$A$9,0),2),GameLog!$C:$C,"TB")</f>
        <v>0</v>
      </c>
      <c r="M15">
        <f>SUMIFS(GameLog!AU:AU,GameLog!$D:$D,'TB F'!$A15,GameLog!$E:$E,INDEX(Positions!$A$1:$B$9,MATCH('TB F'!$B15,Positions!$A$1:$A$9,0),2),GameLog!$C:$C,"TB")</f>
        <v>0</v>
      </c>
      <c r="N15">
        <f>SUMIFS(GameLog!AV:AV,GameLog!$D:$D,'TB F'!$A15,GameLog!$E:$E,INDEX(Positions!$A$1:$B$9,MATCH('TB F'!$B15,Positions!$A$1:$A$9,0),2),GameLog!$C:$C,"TB")</f>
        <v>0</v>
      </c>
      <c r="O15" s="8">
        <f t="shared" si="0"/>
        <v>0</v>
      </c>
      <c r="P15" s="18" t="str">
        <f t="shared" si="1"/>
        <v/>
      </c>
      <c r="V15" s="15"/>
    </row>
    <row r="16" spans="1:22">
      <c r="A16" t="s">
        <v>3093</v>
      </c>
      <c r="B16" t="s">
        <v>2443</v>
      </c>
      <c r="C16">
        <f>COUNTIFS(GameLog!D:D,'TB F'!A16,GameLog!C:C,"TB",GameLog!E:E,INDEX(Positions!$A$1:$B$9,MATCH('TB F'!$B16,Positions!$A$1:$A$9,0),2))</f>
        <v>0</v>
      </c>
      <c r="D16">
        <f>SUMIFS(GameLog!F:F,GameLog!$D:$D,'TB F'!A16,GameLog!$E:$E,INDEX(Positions!$A$1:$B$9,MATCH('TB F'!$B16,Positions!$A$1:$A$9,0),2),GameLog!$C:$C,"TB")</f>
        <v>0</v>
      </c>
      <c r="E16" s="12">
        <f>SUMIFS(GameLog!AM:AM,GameLog!$D:$D,'TB F'!$A16,GameLog!$E:$E,INDEX(Positions!$A$1:$B$9,MATCH('TB F'!$B16,Positions!$A$1:$A$9,0),2),GameLog!$C:$C,"TB")</f>
        <v>0</v>
      </c>
      <c r="F16">
        <f>SUMIFS(GameLog!AN:AN,GameLog!$D:$D,'TB F'!$A16,GameLog!$E:$E,INDEX(Positions!$A$1:$B$9,MATCH('TB F'!$B16,Positions!$A$1:$A$9,0),2),GameLog!$C:$C,"TB")</f>
        <v>0</v>
      </c>
      <c r="G16">
        <f>SUMIFS(GameLog!AO:AO,GameLog!$D:$D,'TB F'!$A16,GameLog!$E:$E,INDEX(Positions!$A$1:$B$9,MATCH('TB F'!$B16,Positions!$A$1:$A$9,0),2),GameLog!$C:$C,"TB")</f>
        <v>0</v>
      </c>
      <c r="H16">
        <f>SUMIFS(GameLog!AP:AP,GameLog!$D:$D,'TB F'!$A16,GameLog!$E:$E,INDEX(Positions!$A$1:$B$9,MATCH('TB F'!$B16,Positions!$A$1:$A$9,0),2),GameLog!$C:$C,"TB")</f>
        <v>0</v>
      </c>
      <c r="I16">
        <f>SUMIFS(GameLog!AQ:AQ,GameLog!$D:$D,'TB F'!$A16,GameLog!$E:$E,INDEX(Positions!$A$1:$B$9,MATCH('TB F'!$B16,Positions!$A$1:$A$9,0),2),GameLog!$C:$C,"TB")</f>
        <v>0</v>
      </c>
      <c r="J16">
        <f>SUMIFS(GameLog!AR:AR,GameLog!$D:$D,'TB F'!$A16,GameLog!$E:$E,INDEX(Positions!$A$1:$B$9,MATCH('TB F'!$B16,Positions!$A$1:$A$9,0),2),GameLog!$C:$C,"TB")</f>
        <v>0</v>
      </c>
      <c r="K16">
        <f>SUMIFS(GameLog!AS:AS,GameLog!$D:$D,'TB F'!$A16,GameLog!$E:$E,INDEX(Positions!$A$1:$B$9,MATCH('TB F'!$B16,Positions!$A$1:$A$9,0),2),GameLog!$C:$C,"TB")</f>
        <v>0</v>
      </c>
      <c r="L16">
        <f>SUMIFS(GameLog!AT:AT,GameLog!$D:$D,'TB F'!$A16,GameLog!$E:$E,INDEX(Positions!$A$1:$B$9,MATCH('TB F'!$B16,Positions!$A$1:$A$9,0),2),GameLog!$C:$C,"TB")</f>
        <v>0</v>
      </c>
      <c r="M16">
        <f>SUMIFS(GameLog!AU:AU,GameLog!$D:$D,'TB F'!$A16,GameLog!$E:$E,INDEX(Positions!$A$1:$B$9,MATCH('TB F'!$B16,Positions!$A$1:$A$9,0),2),GameLog!$C:$C,"TB")</f>
        <v>0</v>
      </c>
      <c r="N16">
        <f>SUMIFS(GameLog!AV:AV,GameLog!$D:$D,'TB F'!$A16,GameLog!$E:$E,INDEX(Positions!$A$1:$B$9,MATCH('TB F'!$B16,Positions!$A$1:$A$9,0),2),GameLog!$C:$C,"TB")</f>
        <v>0</v>
      </c>
      <c r="O16" s="8">
        <f t="shared" si="0"/>
        <v>0</v>
      </c>
      <c r="P16" s="18" t="str">
        <f t="shared" si="1"/>
        <v/>
      </c>
      <c r="V16" s="15"/>
    </row>
    <row r="17" spans="1:22">
      <c r="A17" t="s">
        <v>3076</v>
      </c>
      <c r="B17" t="s">
        <v>2443</v>
      </c>
      <c r="C17">
        <f>COUNTIFS(GameLog!D:D,'TB F'!A17,GameLog!C:C,"TB",GameLog!E:E,INDEX(Positions!$A$1:$B$9,MATCH('TB F'!$B17,Positions!$A$1:$A$9,0),2))</f>
        <v>0</v>
      </c>
      <c r="D17">
        <f>SUMIFS(GameLog!F:F,GameLog!$D:$D,'TB F'!A17,GameLog!$E:$E,INDEX(Positions!$A$1:$B$9,MATCH('TB F'!$B17,Positions!$A$1:$A$9,0),2),GameLog!$C:$C,"TB")</f>
        <v>0</v>
      </c>
      <c r="E17" s="12">
        <f>SUMIFS(GameLog!AM:AM,GameLog!$D:$D,'TB F'!$A17,GameLog!$E:$E,INDEX(Positions!$A$1:$B$9,MATCH('TB F'!$B17,Positions!$A$1:$A$9,0),2),GameLog!$C:$C,"TB")</f>
        <v>0</v>
      </c>
      <c r="F17">
        <f>SUMIFS(GameLog!AN:AN,GameLog!$D:$D,'TB F'!$A17,GameLog!$E:$E,INDEX(Positions!$A$1:$B$9,MATCH('TB F'!$B17,Positions!$A$1:$A$9,0),2),GameLog!$C:$C,"TB")</f>
        <v>0</v>
      </c>
      <c r="G17">
        <f>SUMIFS(GameLog!AO:AO,GameLog!$D:$D,'TB F'!$A17,GameLog!$E:$E,INDEX(Positions!$A$1:$B$9,MATCH('TB F'!$B17,Positions!$A$1:$A$9,0),2),GameLog!$C:$C,"TB")</f>
        <v>0</v>
      </c>
      <c r="H17">
        <f>SUMIFS(GameLog!AP:AP,GameLog!$D:$D,'TB F'!$A17,GameLog!$E:$E,INDEX(Positions!$A$1:$B$9,MATCH('TB F'!$B17,Positions!$A$1:$A$9,0),2),GameLog!$C:$C,"TB")</f>
        <v>0</v>
      </c>
      <c r="I17">
        <f>SUMIFS(GameLog!AQ:AQ,GameLog!$D:$D,'TB F'!$A17,GameLog!$E:$E,INDEX(Positions!$A$1:$B$9,MATCH('TB F'!$B17,Positions!$A$1:$A$9,0),2),GameLog!$C:$C,"TB")</f>
        <v>0</v>
      </c>
      <c r="J17">
        <f>SUMIFS(GameLog!AR:AR,GameLog!$D:$D,'TB F'!$A17,GameLog!$E:$E,INDEX(Positions!$A$1:$B$9,MATCH('TB F'!$B17,Positions!$A$1:$A$9,0),2),GameLog!$C:$C,"TB")</f>
        <v>0</v>
      </c>
      <c r="K17">
        <f>SUMIFS(GameLog!AS:AS,GameLog!$D:$D,'TB F'!$A17,GameLog!$E:$E,INDEX(Positions!$A$1:$B$9,MATCH('TB F'!$B17,Positions!$A$1:$A$9,0),2),GameLog!$C:$C,"TB")</f>
        <v>0</v>
      </c>
      <c r="L17">
        <f>SUMIFS(GameLog!AT:AT,GameLog!$D:$D,'TB F'!$A17,GameLog!$E:$E,INDEX(Positions!$A$1:$B$9,MATCH('TB F'!$B17,Positions!$A$1:$A$9,0),2),GameLog!$C:$C,"TB")</f>
        <v>0</v>
      </c>
      <c r="M17">
        <f>SUMIFS(GameLog!AU:AU,GameLog!$D:$D,'TB F'!$A17,GameLog!$E:$E,INDEX(Positions!$A$1:$B$9,MATCH('TB F'!$B17,Positions!$A$1:$A$9,0),2),GameLog!$C:$C,"TB")</f>
        <v>0</v>
      </c>
      <c r="N17">
        <f>SUMIFS(GameLog!AV:AV,GameLog!$D:$D,'TB F'!$A17,GameLog!$E:$E,INDEX(Positions!$A$1:$B$9,MATCH('TB F'!$B17,Positions!$A$1:$A$9,0),2),GameLog!$C:$C,"TB")</f>
        <v>0</v>
      </c>
      <c r="O17" s="8">
        <f t="shared" si="0"/>
        <v>0</v>
      </c>
      <c r="P17" s="18" t="str">
        <f t="shared" si="1"/>
        <v/>
      </c>
      <c r="V17" s="15"/>
    </row>
    <row r="18" spans="1:22">
      <c r="A18" t="s">
        <v>3077</v>
      </c>
      <c r="B18" t="s">
        <v>2443</v>
      </c>
      <c r="C18">
        <f>COUNTIFS(GameLog!D:D,'TB F'!A18,GameLog!C:C,"TB",GameLog!E:E,INDEX(Positions!$A$1:$B$9,MATCH('TB F'!$B18,Positions!$A$1:$A$9,0),2))</f>
        <v>0</v>
      </c>
      <c r="D18">
        <f>SUMIFS(GameLog!F:F,GameLog!$D:$D,'TB F'!A18,GameLog!$E:$E,INDEX(Positions!$A$1:$B$9,MATCH('TB F'!$B18,Positions!$A$1:$A$9,0),2),GameLog!$C:$C,"TB")</f>
        <v>0</v>
      </c>
      <c r="E18" s="12">
        <f>SUMIFS(GameLog!AM:AM,GameLog!$D:$D,'TB F'!$A18,GameLog!$E:$E,INDEX(Positions!$A$1:$B$9,MATCH('TB F'!$B18,Positions!$A$1:$A$9,0),2),GameLog!$C:$C,"TB")</f>
        <v>0</v>
      </c>
      <c r="F18">
        <f>SUMIFS(GameLog!AN:AN,GameLog!$D:$D,'TB F'!$A18,GameLog!$E:$E,INDEX(Positions!$A$1:$B$9,MATCH('TB F'!$B18,Positions!$A$1:$A$9,0),2),GameLog!$C:$C,"TB")</f>
        <v>0</v>
      </c>
      <c r="G18">
        <f>SUMIFS(GameLog!AO:AO,GameLog!$D:$D,'TB F'!$A18,GameLog!$E:$E,INDEX(Positions!$A$1:$B$9,MATCH('TB F'!$B18,Positions!$A$1:$A$9,0),2),GameLog!$C:$C,"TB")</f>
        <v>0</v>
      </c>
      <c r="H18">
        <f>SUMIFS(GameLog!AP:AP,GameLog!$D:$D,'TB F'!$A18,GameLog!$E:$E,INDEX(Positions!$A$1:$B$9,MATCH('TB F'!$B18,Positions!$A$1:$A$9,0),2),GameLog!$C:$C,"TB")</f>
        <v>0</v>
      </c>
      <c r="I18">
        <f>SUMIFS(GameLog!AQ:AQ,GameLog!$D:$D,'TB F'!$A18,GameLog!$E:$E,INDEX(Positions!$A$1:$B$9,MATCH('TB F'!$B18,Positions!$A$1:$A$9,0),2),GameLog!$C:$C,"TB")</f>
        <v>0</v>
      </c>
      <c r="J18">
        <f>SUMIFS(GameLog!AR:AR,GameLog!$D:$D,'TB F'!$A18,GameLog!$E:$E,INDEX(Positions!$A$1:$B$9,MATCH('TB F'!$B18,Positions!$A$1:$A$9,0),2),GameLog!$C:$C,"TB")</f>
        <v>0</v>
      </c>
      <c r="K18">
        <f>SUMIFS(GameLog!AS:AS,GameLog!$D:$D,'TB F'!$A18,GameLog!$E:$E,INDEX(Positions!$A$1:$B$9,MATCH('TB F'!$B18,Positions!$A$1:$A$9,0),2),GameLog!$C:$C,"TB")</f>
        <v>0</v>
      </c>
      <c r="L18">
        <f>SUMIFS(GameLog!AT:AT,GameLog!$D:$D,'TB F'!$A18,GameLog!$E:$E,INDEX(Positions!$A$1:$B$9,MATCH('TB F'!$B18,Positions!$A$1:$A$9,0),2),GameLog!$C:$C,"TB")</f>
        <v>0</v>
      </c>
      <c r="M18">
        <f>SUMIFS(GameLog!AU:AU,GameLog!$D:$D,'TB F'!$A18,GameLog!$E:$E,INDEX(Positions!$A$1:$B$9,MATCH('TB F'!$B18,Positions!$A$1:$A$9,0),2),GameLog!$C:$C,"TB")</f>
        <v>0</v>
      </c>
      <c r="N18">
        <f>SUMIFS(GameLog!AV:AV,GameLog!$D:$D,'TB F'!$A18,GameLog!$E:$E,INDEX(Positions!$A$1:$B$9,MATCH('TB F'!$B18,Positions!$A$1:$A$9,0),2),GameLog!$C:$C,"TB")</f>
        <v>0</v>
      </c>
      <c r="O18" s="8">
        <f t="shared" si="0"/>
        <v>0</v>
      </c>
      <c r="P18" s="18" t="str">
        <f t="shared" si="1"/>
        <v/>
      </c>
      <c r="V18" s="15"/>
    </row>
    <row r="19" spans="1:22">
      <c r="A19" t="s">
        <v>3082</v>
      </c>
      <c r="B19" t="s">
        <v>2443</v>
      </c>
      <c r="C19">
        <f>COUNTIFS(GameLog!D:D,'TB F'!A19,GameLog!C:C,"TB",GameLog!E:E,INDEX(Positions!$A$1:$B$9,MATCH('TB F'!$B19,Positions!$A$1:$A$9,0),2))</f>
        <v>0</v>
      </c>
      <c r="D19">
        <f>SUMIFS(GameLog!F:F,GameLog!$D:$D,'TB F'!A19,GameLog!$E:$E,INDEX(Positions!$A$1:$B$9,MATCH('TB F'!$B19,Positions!$A$1:$A$9,0),2),GameLog!$C:$C,"TB")</f>
        <v>0</v>
      </c>
      <c r="E19" s="12">
        <f>SUMIFS(GameLog!AM:AM,GameLog!$D:$D,'TB F'!$A19,GameLog!$E:$E,INDEX(Positions!$A$1:$B$9,MATCH('TB F'!$B19,Positions!$A$1:$A$9,0),2),GameLog!$C:$C,"TB")</f>
        <v>0</v>
      </c>
      <c r="F19">
        <f>SUMIFS(GameLog!AN:AN,GameLog!$D:$D,'TB F'!$A19,GameLog!$E:$E,INDEX(Positions!$A$1:$B$9,MATCH('TB F'!$B19,Positions!$A$1:$A$9,0),2),GameLog!$C:$C,"TB")</f>
        <v>0</v>
      </c>
      <c r="G19">
        <f>SUMIFS(GameLog!AO:AO,GameLog!$D:$D,'TB F'!$A19,GameLog!$E:$E,INDEX(Positions!$A$1:$B$9,MATCH('TB F'!$B19,Positions!$A$1:$A$9,0),2),GameLog!$C:$C,"TB")</f>
        <v>0</v>
      </c>
      <c r="H19">
        <f>SUMIFS(GameLog!AP:AP,GameLog!$D:$D,'TB F'!$A19,GameLog!$E:$E,INDEX(Positions!$A$1:$B$9,MATCH('TB F'!$B19,Positions!$A$1:$A$9,0),2),GameLog!$C:$C,"TB")</f>
        <v>0</v>
      </c>
      <c r="I19">
        <f>SUMIFS(GameLog!AQ:AQ,GameLog!$D:$D,'TB F'!$A19,GameLog!$E:$E,INDEX(Positions!$A$1:$B$9,MATCH('TB F'!$B19,Positions!$A$1:$A$9,0),2),GameLog!$C:$C,"TB")</f>
        <v>0</v>
      </c>
      <c r="J19">
        <f>SUMIFS(GameLog!AR:AR,GameLog!$D:$D,'TB F'!$A19,GameLog!$E:$E,INDEX(Positions!$A$1:$B$9,MATCH('TB F'!$B19,Positions!$A$1:$A$9,0),2),GameLog!$C:$C,"TB")</f>
        <v>0</v>
      </c>
      <c r="K19">
        <f>SUMIFS(GameLog!AS:AS,GameLog!$D:$D,'TB F'!$A19,GameLog!$E:$E,INDEX(Positions!$A$1:$B$9,MATCH('TB F'!$B19,Positions!$A$1:$A$9,0),2),GameLog!$C:$C,"TB")</f>
        <v>0</v>
      </c>
      <c r="L19">
        <f>SUMIFS(GameLog!AT:AT,GameLog!$D:$D,'TB F'!$A19,GameLog!$E:$E,INDEX(Positions!$A$1:$B$9,MATCH('TB F'!$B19,Positions!$A$1:$A$9,0),2),GameLog!$C:$C,"TB")</f>
        <v>0</v>
      </c>
      <c r="M19">
        <f>SUMIFS(GameLog!AU:AU,GameLog!$D:$D,'TB F'!$A19,GameLog!$E:$E,INDEX(Positions!$A$1:$B$9,MATCH('TB F'!$B19,Positions!$A$1:$A$9,0),2),GameLog!$C:$C,"TB")</f>
        <v>0</v>
      </c>
      <c r="N19">
        <f>SUMIFS(GameLog!AV:AV,GameLog!$D:$D,'TB F'!$A19,GameLog!$E:$E,INDEX(Positions!$A$1:$B$9,MATCH('TB F'!$B19,Positions!$A$1:$A$9,0),2),GameLog!$C:$C,"TB")</f>
        <v>0</v>
      </c>
      <c r="O19" s="8">
        <f t="shared" si="0"/>
        <v>0</v>
      </c>
      <c r="P19" s="18" t="str">
        <f t="shared" si="1"/>
        <v/>
      </c>
      <c r="V19" s="15"/>
    </row>
    <row r="20" spans="1:22">
      <c r="A20" t="s">
        <v>3094</v>
      </c>
      <c r="B20" t="s">
        <v>2443</v>
      </c>
      <c r="C20">
        <f>COUNTIFS(GameLog!D:D,'TB F'!A20,GameLog!C:C,"TB",GameLog!E:E,INDEX(Positions!$A$1:$B$9,MATCH('TB F'!$B20,Positions!$A$1:$A$9,0),2))</f>
        <v>1</v>
      </c>
      <c r="D20">
        <f>SUMIFS(GameLog!F:F,GameLog!$D:$D,'TB F'!A20,GameLog!$E:$E,INDEX(Positions!$A$1:$B$9,MATCH('TB F'!$B20,Positions!$A$1:$A$9,0),2),GameLog!$C:$C,"TB")</f>
        <v>1</v>
      </c>
      <c r="E20" s="12">
        <f>SUMIFS(GameLog!AM:AM,GameLog!$D:$D,'TB F'!$A20,GameLog!$E:$E,INDEX(Positions!$A$1:$B$9,MATCH('TB F'!$B20,Positions!$A$1:$A$9,0),2),GameLog!$C:$C,"TB")</f>
        <v>5</v>
      </c>
      <c r="F20">
        <f>SUMIFS(GameLog!AN:AN,GameLog!$D:$D,'TB F'!$A20,GameLog!$E:$E,INDEX(Positions!$A$1:$B$9,MATCH('TB F'!$B20,Positions!$A$1:$A$9,0),2),GameLog!$C:$C,"TB")</f>
        <v>0</v>
      </c>
      <c r="G20">
        <f>SUMIFS(GameLog!AO:AO,GameLog!$D:$D,'TB F'!$A20,GameLog!$E:$E,INDEX(Positions!$A$1:$B$9,MATCH('TB F'!$B20,Positions!$A$1:$A$9,0),2),GameLog!$C:$C,"TB")</f>
        <v>0</v>
      </c>
      <c r="H20">
        <f>SUMIFS(GameLog!AP:AP,GameLog!$D:$D,'TB F'!$A20,GameLog!$E:$E,INDEX(Positions!$A$1:$B$9,MATCH('TB F'!$B20,Positions!$A$1:$A$9,0),2),GameLog!$C:$C,"TB")</f>
        <v>0</v>
      </c>
      <c r="I20">
        <f>SUMIFS(GameLog!AQ:AQ,GameLog!$D:$D,'TB F'!$A20,GameLog!$E:$E,INDEX(Positions!$A$1:$B$9,MATCH('TB F'!$B20,Positions!$A$1:$A$9,0),2),GameLog!$C:$C,"TB")</f>
        <v>0</v>
      </c>
      <c r="J20">
        <f>SUMIFS(GameLog!AR:AR,GameLog!$D:$D,'TB F'!$A20,GameLog!$E:$E,INDEX(Positions!$A$1:$B$9,MATCH('TB F'!$B20,Positions!$A$1:$A$9,0),2),GameLog!$C:$C,"TB")</f>
        <v>0</v>
      </c>
      <c r="K20">
        <f>SUMIFS(GameLog!AS:AS,GameLog!$D:$D,'TB F'!$A20,GameLog!$E:$E,INDEX(Positions!$A$1:$B$9,MATCH('TB F'!$B20,Positions!$A$1:$A$9,0),2),GameLog!$C:$C,"TB")</f>
        <v>0</v>
      </c>
      <c r="L20">
        <f>SUMIFS(GameLog!AT:AT,GameLog!$D:$D,'TB F'!$A20,GameLog!$E:$E,INDEX(Positions!$A$1:$B$9,MATCH('TB F'!$B20,Positions!$A$1:$A$9,0),2),GameLog!$C:$C,"TB")</f>
        <v>0</v>
      </c>
      <c r="M20">
        <f>SUMIFS(GameLog!AU:AU,GameLog!$D:$D,'TB F'!$A20,GameLog!$E:$E,INDEX(Positions!$A$1:$B$9,MATCH('TB F'!$B20,Positions!$A$1:$A$9,0),2),GameLog!$C:$C,"TB")</f>
        <v>0</v>
      </c>
      <c r="N20">
        <f>SUMIFS(GameLog!AV:AV,GameLog!$D:$D,'TB F'!$A20,GameLog!$E:$E,INDEX(Positions!$A$1:$B$9,MATCH('TB F'!$B20,Positions!$A$1:$A$9,0),2),GameLog!$C:$C,"TB")</f>
        <v>0</v>
      </c>
      <c r="O20" s="8">
        <f t="shared" si="0"/>
        <v>0</v>
      </c>
      <c r="P20" s="18" t="str">
        <f t="shared" si="1"/>
        <v/>
      </c>
      <c r="V20" s="15"/>
    </row>
    <row r="21" spans="1:22">
      <c r="A21" t="s">
        <v>3095</v>
      </c>
      <c r="B21" t="s">
        <v>2443</v>
      </c>
      <c r="C21">
        <f>COUNTIFS(GameLog!D:D,'TB F'!A21,GameLog!C:C,"TB",GameLog!E:E,INDEX(Positions!$A$1:$B$9,MATCH('TB F'!$B21,Positions!$A$1:$A$9,0),2))</f>
        <v>0</v>
      </c>
      <c r="D21">
        <f>SUMIFS(GameLog!F:F,GameLog!$D:$D,'TB F'!A21,GameLog!$E:$E,INDEX(Positions!$A$1:$B$9,MATCH('TB F'!$B21,Positions!$A$1:$A$9,0),2),GameLog!$C:$C,"TB")</f>
        <v>0</v>
      </c>
      <c r="E21" s="12">
        <f>SUMIFS(GameLog!AM:AM,GameLog!$D:$D,'TB F'!$A21,GameLog!$E:$E,INDEX(Positions!$A$1:$B$9,MATCH('TB F'!$B21,Positions!$A$1:$A$9,0),2),GameLog!$C:$C,"TB")</f>
        <v>0</v>
      </c>
      <c r="F21">
        <f>SUMIFS(GameLog!AN:AN,GameLog!$D:$D,'TB F'!$A21,GameLog!$E:$E,INDEX(Positions!$A$1:$B$9,MATCH('TB F'!$B21,Positions!$A$1:$A$9,0),2),GameLog!$C:$C,"TB")</f>
        <v>0</v>
      </c>
      <c r="G21">
        <f>SUMIFS(GameLog!AO:AO,GameLog!$D:$D,'TB F'!$A21,GameLog!$E:$E,INDEX(Positions!$A$1:$B$9,MATCH('TB F'!$B21,Positions!$A$1:$A$9,0),2),GameLog!$C:$C,"TB")</f>
        <v>0</v>
      </c>
      <c r="H21">
        <f>SUMIFS(GameLog!AP:AP,GameLog!$D:$D,'TB F'!$A21,GameLog!$E:$E,INDEX(Positions!$A$1:$B$9,MATCH('TB F'!$B21,Positions!$A$1:$A$9,0),2),GameLog!$C:$C,"TB")</f>
        <v>0</v>
      </c>
      <c r="I21">
        <f>SUMIFS(GameLog!AQ:AQ,GameLog!$D:$D,'TB F'!$A21,GameLog!$E:$E,INDEX(Positions!$A$1:$B$9,MATCH('TB F'!$B21,Positions!$A$1:$A$9,0),2),GameLog!$C:$C,"TB")</f>
        <v>0</v>
      </c>
      <c r="J21">
        <f>SUMIFS(GameLog!AR:AR,GameLog!$D:$D,'TB F'!$A21,GameLog!$E:$E,INDEX(Positions!$A$1:$B$9,MATCH('TB F'!$B21,Positions!$A$1:$A$9,0),2),GameLog!$C:$C,"TB")</f>
        <v>0</v>
      </c>
      <c r="K21">
        <f>SUMIFS(GameLog!AS:AS,GameLog!$D:$D,'TB F'!$A21,GameLog!$E:$E,INDEX(Positions!$A$1:$B$9,MATCH('TB F'!$B21,Positions!$A$1:$A$9,0),2),GameLog!$C:$C,"TB")</f>
        <v>0</v>
      </c>
      <c r="L21">
        <f>SUMIFS(GameLog!AT:AT,GameLog!$D:$D,'TB F'!$A21,GameLog!$E:$E,INDEX(Positions!$A$1:$B$9,MATCH('TB F'!$B21,Positions!$A$1:$A$9,0),2),GameLog!$C:$C,"TB")</f>
        <v>0</v>
      </c>
      <c r="M21">
        <f>SUMIFS(GameLog!AU:AU,GameLog!$D:$D,'TB F'!$A21,GameLog!$E:$E,INDEX(Positions!$A$1:$B$9,MATCH('TB F'!$B21,Positions!$A$1:$A$9,0),2),GameLog!$C:$C,"TB")</f>
        <v>0</v>
      </c>
      <c r="N21">
        <f>SUMIFS(GameLog!AV:AV,GameLog!$D:$D,'TB F'!$A21,GameLog!$E:$E,INDEX(Positions!$A$1:$B$9,MATCH('TB F'!$B21,Positions!$A$1:$A$9,0),2),GameLog!$C:$C,"TB")</f>
        <v>0</v>
      </c>
      <c r="O21" s="8">
        <f t="shared" si="0"/>
        <v>0</v>
      </c>
      <c r="P21" s="18" t="str">
        <f t="shared" si="1"/>
        <v/>
      </c>
      <c r="V21" s="15"/>
    </row>
    <row r="22" spans="1:22">
      <c r="A22" t="s">
        <v>3096</v>
      </c>
      <c r="B22" t="s">
        <v>2443</v>
      </c>
      <c r="C22">
        <f>COUNTIFS(GameLog!D:D,'TB F'!A22,GameLog!C:C,"TB",GameLog!E:E,INDEX(Positions!$A$1:$B$9,MATCH('TB F'!$B22,Positions!$A$1:$A$9,0),2))</f>
        <v>0</v>
      </c>
      <c r="D22">
        <f>SUMIFS(GameLog!F:F,GameLog!$D:$D,'TB F'!A22,GameLog!$E:$E,INDEX(Positions!$A$1:$B$9,MATCH('TB F'!$B22,Positions!$A$1:$A$9,0),2),GameLog!$C:$C,"TB")</f>
        <v>0</v>
      </c>
      <c r="E22" s="12">
        <f>SUMIFS(GameLog!AM:AM,GameLog!$D:$D,'TB F'!$A22,GameLog!$E:$E,INDEX(Positions!$A$1:$B$9,MATCH('TB F'!$B22,Positions!$A$1:$A$9,0),2),GameLog!$C:$C,"TB")</f>
        <v>0</v>
      </c>
      <c r="F22">
        <f>SUMIFS(GameLog!AN:AN,GameLog!$D:$D,'TB F'!$A22,GameLog!$E:$E,INDEX(Positions!$A$1:$B$9,MATCH('TB F'!$B22,Positions!$A$1:$A$9,0),2),GameLog!$C:$C,"TB")</f>
        <v>0</v>
      </c>
      <c r="G22">
        <f>SUMIFS(GameLog!AO:AO,GameLog!$D:$D,'TB F'!$A22,GameLog!$E:$E,INDEX(Positions!$A$1:$B$9,MATCH('TB F'!$B22,Positions!$A$1:$A$9,0),2),GameLog!$C:$C,"TB")</f>
        <v>0</v>
      </c>
      <c r="H22">
        <f>SUMIFS(GameLog!AP:AP,GameLog!$D:$D,'TB F'!$A22,GameLog!$E:$E,INDEX(Positions!$A$1:$B$9,MATCH('TB F'!$B22,Positions!$A$1:$A$9,0),2),GameLog!$C:$C,"TB")</f>
        <v>0</v>
      </c>
      <c r="I22">
        <f>SUMIFS(GameLog!AQ:AQ,GameLog!$D:$D,'TB F'!$A22,GameLog!$E:$E,INDEX(Positions!$A$1:$B$9,MATCH('TB F'!$B22,Positions!$A$1:$A$9,0),2),GameLog!$C:$C,"TB")</f>
        <v>0</v>
      </c>
      <c r="J22">
        <f>SUMIFS(GameLog!AR:AR,GameLog!$D:$D,'TB F'!$A22,GameLog!$E:$E,INDEX(Positions!$A$1:$B$9,MATCH('TB F'!$B22,Positions!$A$1:$A$9,0),2),GameLog!$C:$C,"TB")</f>
        <v>0</v>
      </c>
      <c r="K22">
        <f>SUMIFS(GameLog!AS:AS,GameLog!$D:$D,'TB F'!$A22,GameLog!$E:$E,INDEX(Positions!$A$1:$B$9,MATCH('TB F'!$B22,Positions!$A$1:$A$9,0),2),GameLog!$C:$C,"TB")</f>
        <v>0</v>
      </c>
      <c r="L22">
        <f>SUMIFS(GameLog!AT:AT,GameLog!$D:$D,'TB F'!$A22,GameLog!$E:$E,INDEX(Positions!$A$1:$B$9,MATCH('TB F'!$B22,Positions!$A$1:$A$9,0),2),GameLog!$C:$C,"TB")</f>
        <v>0</v>
      </c>
      <c r="M22">
        <f>SUMIFS(GameLog!AU:AU,GameLog!$D:$D,'TB F'!$A22,GameLog!$E:$E,INDEX(Positions!$A$1:$B$9,MATCH('TB F'!$B22,Positions!$A$1:$A$9,0),2),GameLog!$C:$C,"TB")</f>
        <v>0</v>
      </c>
      <c r="N22">
        <f>SUMIFS(GameLog!AV:AV,GameLog!$D:$D,'TB F'!$A22,GameLog!$E:$E,INDEX(Positions!$A$1:$B$9,MATCH('TB F'!$B22,Positions!$A$1:$A$9,0),2),GameLog!$C:$C,"TB")</f>
        <v>0</v>
      </c>
      <c r="O22" s="8">
        <f t="shared" si="0"/>
        <v>0</v>
      </c>
      <c r="P22" s="18" t="str">
        <f t="shared" si="1"/>
        <v/>
      </c>
      <c r="V22" s="15"/>
    </row>
    <row r="23" spans="1:22">
      <c r="A23" t="s">
        <v>3097</v>
      </c>
      <c r="B23" t="s">
        <v>2443</v>
      </c>
      <c r="C23">
        <f>COUNTIFS(GameLog!D:D,'TB F'!A23,GameLog!C:C,"TB",GameLog!E:E,INDEX(Positions!$A$1:$B$9,MATCH('TB F'!$B23,Positions!$A$1:$A$9,0),2))</f>
        <v>1</v>
      </c>
      <c r="D23">
        <f>SUMIFS(GameLog!F:F,GameLog!$D:$D,'TB F'!A23,GameLog!$E:$E,INDEX(Positions!$A$1:$B$9,MATCH('TB F'!$B23,Positions!$A$1:$A$9,0),2),GameLog!$C:$C,"TB")</f>
        <v>0</v>
      </c>
      <c r="E23" s="12">
        <f>SUMIFS(GameLog!AM:AM,GameLog!$D:$D,'TB F'!$A23,GameLog!$E:$E,INDEX(Positions!$A$1:$B$9,MATCH('TB F'!$B23,Positions!$A$1:$A$9,0),2),GameLog!$C:$C,"TB")</f>
        <v>3</v>
      </c>
      <c r="F23">
        <f>SUMIFS(GameLog!AN:AN,GameLog!$D:$D,'TB F'!$A23,GameLog!$E:$E,INDEX(Positions!$A$1:$B$9,MATCH('TB F'!$B23,Positions!$A$1:$A$9,0),2),GameLog!$C:$C,"TB")</f>
        <v>0</v>
      </c>
      <c r="G23">
        <f>SUMIFS(GameLog!AO:AO,GameLog!$D:$D,'TB F'!$A23,GameLog!$E:$E,INDEX(Positions!$A$1:$B$9,MATCH('TB F'!$B23,Positions!$A$1:$A$9,0),2),GameLog!$C:$C,"TB")</f>
        <v>0</v>
      </c>
      <c r="H23">
        <f>SUMIFS(GameLog!AP:AP,GameLog!$D:$D,'TB F'!$A23,GameLog!$E:$E,INDEX(Positions!$A$1:$B$9,MATCH('TB F'!$B23,Positions!$A$1:$A$9,0),2),GameLog!$C:$C,"TB")</f>
        <v>0</v>
      </c>
      <c r="I23">
        <f>SUMIFS(GameLog!AQ:AQ,GameLog!$D:$D,'TB F'!$A23,GameLog!$E:$E,INDEX(Positions!$A$1:$B$9,MATCH('TB F'!$B23,Positions!$A$1:$A$9,0),2),GameLog!$C:$C,"TB")</f>
        <v>0</v>
      </c>
      <c r="J23">
        <f>SUMIFS(GameLog!AR:AR,GameLog!$D:$D,'TB F'!$A23,GameLog!$E:$E,INDEX(Positions!$A$1:$B$9,MATCH('TB F'!$B23,Positions!$A$1:$A$9,0),2),GameLog!$C:$C,"TB")</f>
        <v>0</v>
      </c>
      <c r="K23">
        <f>SUMIFS(GameLog!AS:AS,GameLog!$D:$D,'TB F'!$A23,GameLog!$E:$E,INDEX(Positions!$A$1:$B$9,MATCH('TB F'!$B23,Positions!$A$1:$A$9,0),2),GameLog!$C:$C,"TB")</f>
        <v>0</v>
      </c>
      <c r="L23">
        <f>SUMIFS(GameLog!AT:AT,GameLog!$D:$D,'TB F'!$A23,GameLog!$E:$E,INDEX(Positions!$A$1:$B$9,MATCH('TB F'!$B23,Positions!$A$1:$A$9,0),2),GameLog!$C:$C,"TB")</f>
        <v>0</v>
      </c>
      <c r="M23">
        <f>SUMIFS(GameLog!AU:AU,GameLog!$D:$D,'TB F'!$A23,GameLog!$E:$E,INDEX(Positions!$A$1:$B$9,MATCH('TB F'!$B23,Positions!$A$1:$A$9,0),2),GameLog!$C:$C,"TB")</f>
        <v>0</v>
      </c>
      <c r="N23">
        <f>SUMIFS(GameLog!AV:AV,GameLog!$D:$D,'TB F'!$A23,GameLog!$E:$E,INDEX(Positions!$A$1:$B$9,MATCH('TB F'!$B23,Positions!$A$1:$A$9,0),2),GameLog!$C:$C,"TB")</f>
        <v>0</v>
      </c>
      <c r="O23" s="8">
        <f t="shared" si="0"/>
        <v>0</v>
      </c>
      <c r="P23" s="18" t="str">
        <f t="shared" si="1"/>
        <v/>
      </c>
      <c r="V23" s="15"/>
    </row>
    <row r="24" spans="1:22">
      <c r="A24" t="s">
        <v>3080</v>
      </c>
      <c r="B24" t="s">
        <v>2443</v>
      </c>
      <c r="C24">
        <f>COUNTIFS(GameLog!D:D,'TB F'!A24,GameLog!C:C,"TB",GameLog!E:E,INDEX(Positions!$A$1:$B$9,MATCH('TB F'!$B24,Positions!$A$1:$A$9,0),2))</f>
        <v>1</v>
      </c>
      <c r="D24">
        <f>SUMIFS(GameLog!F:F,GameLog!$D:$D,'TB F'!A24,GameLog!$E:$E,INDEX(Positions!$A$1:$B$9,MATCH('TB F'!$B24,Positions!$A$1:$A$9,0),2),GameLog!$C:$C,"TB")</f>
        <v>1</v>
      </c>
      <c r="E24" s="12">
        <f>SUMIFS(GameLog!AM:AM,GameLog!$D:$D,'TB F'!$A24,GameLog!$E:$E,INDEX(Positions!$A$1:$B$9,MATCH('TB F'!$B24,Positions!$A$1:$A$9,0),2),GameLog!$C:$C,"TB")</f>
        <v>6.333333333333333</v>
      </c>
      <c r="F24">
        <f>SUMIFS(GameLog!AN:AN,GameLog!$D:$D,'TB F'!$A24,GameLog!$E:$E,INDEX(Positions!$A$1:$B$9,MATCH('TB F'!$B24,Positions!$A$1:$A$9,0),2),GameLog!$C:$C,"TB")</f>
        <v>1</v>
      </c>
      <c r="G24">
        <f>SUMIFS(GameLog!AO:AO,GameLog!$D:$D,'TB F'!$A24,GameLog!$E:$E,INDEX(Positions!$A$1:$B$9,MATCH('TB F'!$B24,Positions!$A$1:$A$9,0),2),GameLog!$C:$C,"TB")</f>
        <v>2</v>
      </c>
      <c r="H24">
        <f>SUMIFS(GameLog!AP:AP,GameLog!$D:$D,'TB F'!$A24,GameLog!$E:$E,INDEX(Positions!$A$1:$B$9,MATCH('TB F'!$B24,Positions!$A$1:$A$9,0),2),GameLog!$C:$C,"TB")</f>
        <v>0</v>
      </c>
      <c r="I24">
        <f>SUMIFS(GameLog!AQ:AQ,GameLog!$D:$D,'TB F'!$A24,GameLog!$E:$E,INDEX(Positions!$A$1:$B$9,MATCH('TB F'!$B24,Positions!$A$1:$A$9,0),2),GameLog!$C:$C,"TB")</f>
        <v>1</v>
      </c>
      <c r="J24">
        <f>SUMIFS(GameLog!AR:AR,GameLog!$D:$D,'TB F'!$A24,GameLog!$E:$E,INDEX(Positions!$A$1:$B$9,MATCH('TB F'!$B24,Positions!$A$1:$A$9,0),2),GameLog!$C:$C,"TB")</f>
        <v>0</v>
      </c>
      <c r="K24">
        <f>SUMIFS(GameLog!AS:AS,GameLog!$D:$D,'TB F'!$A24,GameLog!$E:$E,INDEX(Positions!$A$1:$B$9,MATCH('TB F'!$B24,Positions!$A$1:$A$9,0),2),GameLog!$C:$C,"TB")</f>
        <v>0</v>
      </c>
      <c r="L24">
        <f>SUMIFS(GameLog!AT:AT,GameLog!$D:$D,'TB F'!$A24,GameLog!$E:$E,INDEX(Positions!$A$1:$B$9,MATCH('TB F'!$B24,Positions!$A$1:$A$9,0),2),GameLog!$C:$C,"TB")</f>
        <v>0</v>
      </c>
      <c r="M24">
        <f>SUMIFS(GameLog!AU:AU,GameLog!$D:$D,'TB F'!$A24,GameLog!$E:$E,INDEX(Positions!$A$1:$B$9,MATCH('TB F'!$B24,Positions!$A$1:$A$9,0),2),GameLog!$C:$C,"TB")</f>
        <v>0</v>
      </c>
      <c r="N24">
        <f>SUMIFS(GameLog!AV:AV,GameLog!$D:$D,'TB F'!$A24,GameLog!$E:$E,INDEX(Positions!$A$1:$B$9,MATCH('TB F'!$B24,Positions!$A$1:$A$9,0),2),GameLog!$C:$C,"TB")</f>
        <v>0</v>
      </c>
      <c r="O24" s="8">
        <f t="shared" si="0"/>
        <v>1</v>
      </c>
      <c r="P24" s="18" t="str">
        <f t="shared" si="1"/>
        <v/>
      </c>
      <c r="V24" s="15"/>
    </row>
    <row r="25" spans="1:22">
      <c r="A25" t="s">
        <v>3098</v>
      </c>
      <c r="B25" t="s">
        <v>2443</v>
      </c>
      <c r="C25">
        <f>COUNTIFS(GameLog!D:D,'TB F'!A25,GameLog!C:C,"TB",GameLog!E:E,INDEX(Positions!$A$1:$B$9,MATCH('TB F'!$B25,Positions!$A$1:$A$9,0),2))</f>
        <v>0</v>
      </c>
      <c r="D25">
        <f>SUMIFS(GameLog!F:F,GameLog!$D:$D,'TB F'!A25,GameLog!$E:$E,INDEX(Positions!$A$1:$B$9,MATCH('TB F'!$B25,Positions!$A$1:$A$9,0),2),GameLog!$C:$C,"TB")</f>
        <v>0</v>
      </c>
      <c r="E25" s="12">
        <f>SUMIFS(GameLog!AM:AM,GameLog!$D:$D,'TB F'!$A25,GameLog!$E:$E,INDEX(Positions!$A$1:$B$9,MATCH('TB F'!$B25,Positions!$A$1:$A$9,0),2),GameLog!$C:$C,"TB")</f>
        <v>0</v>
      </c>
      <c r="F25">
        <f>SUMIFS(GameLog!AN:AN,GameLog!$D:$D,'TB F'!$A25,GameLog!$E:$E,INDEX(Positions!$A$1:$B$9,MATCH('TB F'!$B25,Positions!$A$1:$A$9,0),2),GameLog!$C:$C,"TB")</f>
        <v>0</v>
      </c>
      <c r="G25">
        <f>SUMIFS(GameLog!AO:AO,GameLog!$D:$D,'TB F'!$A25,GameLog!$E:$E,INDEX(Positions!$A$1:$B$9,MATCH('TB F'!$B25,Positions!$A$1:$A$9,0),2),GameLog!$C:$C,"TB")</f>
        <v>0</v>
      </c>
      <c r="H25">
        <f>SUMIFS(GameLog!AP:AP,GameLog!$D:$D,'TB F'!$A25,GameLog!$E:$E,INDEX(Positions!$A$1:$B$9,MATCH('TB F'!$B25,Positions!$A$1:$A$9,0),2),GameLog!$C:$C,"TB")</f>
        <v>0</v>
      </c>
      <c r="I25">
        <f>SUMIFS(GameLog!AQ:AQ,GameLog!$D:$D,'TB F'!$A25,GameLog!$E:$E,INDEX(Positions!$A$1:$B$9,MATCH('TB F'!$B25,Positions!$A$1:$A$9,0),2),GameLog!$C:$C,"TB")</f>
        <v>0</v>
      </c>
      <c r="J25">
        <f>SUMIFS(GameLog!AR:AR,GameLog!$D:$D,'TB F'!$A25,GameLog!$E:$E,INDEX(Positions!$A$1:$B$9,MATCH('TB F'!$B25,Positions!$A$1:$A$9,0),2),GameLog!$C:$C,"TB")</f>
        <v>0</v>
      </c>
      <c r="K25">
        <f>SUMIFS(GameLog!AS:AS,GameLog!$D:$D,'TB F'!$A25,GameLog!$E:$E,INDEX(Positions!$A$1:$B$9,MATCH('TB F'!$B25,Positions!$A$1:$A$9,0),2),GameLog!$C:$C,"TB")</f>
        <v>0</v>
      </c>
      <c r="L25">
        <f>SUMIFS(GameLog!AT:AT,GameLog!$D:$D,'TB F'!$A25,GameLog!$E:$E,INDEX(Positions!$A$1:$B$9,MATCH('TB F'!$B25,Positions!$A$1:$A$9,0),2),GameLog!$C:$C,"TB")</f>
        <v>0</v>
      </c>
      <c r="M25">
        <f>SUMIFS(GameLog!AU:AU,GameLog!$D:$D,'TB F'!$A25,GameLog!$E:$E,INDEX(Positions!$A$1:$B$9,MATCH('TB F'!$B25,Positions!$A$1:$A$9,0),2),GameLog!$C:$C,"TB")</f>
        <v>0</v>
      </c>
      <c r="N25">
        <f>SUMIFS(GameLog!AV:AV,GameLog!$D:$D,'TB F'!$A25,GameLog!$E:$E,INDEX(Positions!$A$1:$B$9,MATCH('TB F'!$B25,Positions!$A$1:$A$9,0),2),GameLog!$C:$C,"TB")</f>
        <v>0</v>
      </c>
      <c r="O25" s="8">
        <f t="shared" si="0"/>
        <v>0</v>
      </c>
      <c r="P25" s="18" t="str">
        <f t="shared" si="1"/>
        <v/>
      </c>
      <c r="V25" s="15"/>
    </row>
    <row r="26" spans="1:22">
      <c r="A26" t="s">
        <v>3068</v>
      </c>
      <c r="B26" t="s">
        <v>2429</v>
      </c>
      <c r="C26">
        <f>COUNTIFS(GameLog!D:D,'TB F'!A26,GameLog!C:C,"TB",GameLog!E:E,INDEX(Positions!$A$1:$B$9,MATCH('TB F'!$B26,Positions!$A$1:$A$9,0),2))</f>
        <v>0</v>
      </c>
      <c r="D26">
        <f>SUMIFS(GameLog!F:F,GameLog!$D:$D,'TB F'!A26,GameLog!$E:$E,INDEX(Positions!$A$1:$B$9,MATCH('TB F'!$B26,Positions!$A$1:$A$9,0),2),GameLog!$C:$C,"TB")</f>
        <v>0</v>
      </c>
      <c r="E26" s="12">
        <f>SUMIFS(GameLog!AM:AM,GameLog!$D:$D,'TB F'!$A26,GameLog!$E:$E,INDEX(Positions!$A$1:$B$9,MATCH('TB F'!$B26,Positions!$A$1:$A$9,0),2),GameLog!$C:$C,"TB")</f>
        <v>0</v>
      </c>
      <c r="F26">
        <f>SUMIFS(GameLog!AN:AN,GameLog!$D:$D,'TB F'!$A26,GameLog!$E:$E,INDEX(Positions!$A$1:$B$9,MATCH('TB F'!$B26,Positions!$A$1:$A$9,0),2),GameLog!$C:$C,"TB")</f>
        <v>0</v>
      </c>
      <c r="G26">
        <f>SUMIFS(GameLog!AO:AO,GameLog!$D:$D,'TB F'!$A26,GameLog!$E:$E,INDEX(Positions!$A$1:$B$9,MATCH('TB F'!$B26,Positions!$A$1:$A$9,0),2),GameLog!$C:$C,"TB")</f>
        <v>0</v>
      </c>
      <c r="H26">
        <f>SUMIFS(GameLog!AP:AP,GameLog!$D:$D,'TB F'!$A26,GameLog!$E:$E,INDEX(Positions!$A$1:$B$9,MATCH('TB F'!$B26,Positions!$A$1:$A$9,0),2),GameLog!$C:$C,"TB")</f>
        <v>0</v>
      </c>
      <c r="I26">
        <f>SUMIFS(GameLog!AQ:AQ,GameLog!$D:$D,'TB F'!$A26,GameLog!$E:$E,INDEX(Positions!$A$1:$B$9,MATCH('TB F'!$B26,Positions!$A$1:$A$9,0),2),GameLog!$C:$C,"TB")</f>
        <v>0</v>
      </c>
      <c r="J26">
        <f>SUMIFS(GameLog!AR:AR,GameLog!$D:$D,'TB F'!$A26,GameLog!$E:$E,INDEX(Positions!$A$1:$B$9,MATCH('TB F'!$B26,Positions!$A$1:$A$9,0),2),GameLog!$C:$C,"TB")</f>
        <v>0</v>
      </c>
      <c r="K26">
        <f>SUMIFS(GameLog!AS:AS,GameLog!$D:$D,'TB F'!$A26,GameLog!$E:$E,INDEX(Positions!$A$1:$B$9,MATCH('TB F'!$B26,Positions!$A$1:$A$9,0),2),GameLog!$C:$C,"TB")</f>
        <v>0</v>
      </c>
      <c r="L26">
        <f>SUMIFS(GameLog!AT:AT,GameLog!$D:$D,'TB F'!$A26,GameLog!$E:$E,INDEX(Positions!$A$1:$B$9,MATCH('TB F'!$B26,Positions!$A$1:$A$9,0),2),GameLog!$C:$C,"TB")</f>
        <v>0</v>
      </c>
      <c r="M26">
        <f>SUMIFS(GameLog!AU:AU,GameLog!$D:$D,'TB F'!$A26,GameLog!$E:$E,INDEX(Positions!$A$1:$B$9,MATCH('TB F'!$B26,Positions!$A$1:$A$9,0),2),GameLog!$C:$C,"TB")</f>
        <v>0</v>
      </c>
      <c r="N26">
        <f>SUMIFS(GameLog!AV:AV,GameLog!$D:$D,'TB F'!$A26,GameLog!$E:$E,INDEX(Positions!$A$1:$B$9,MATCH('TB F'!$B26,Positions!$A$1:$A$9,0),2),GameLog!$C:$C,"TB")</f>
        <v>0</v>
      </c>
      <c r="O26" s="8">
        <f t="shared" si="0"/>
        <v>0</v>
      </c>
      <c r="P26" s="18">
        <f t="shared" si="1"/>
        <v>0</v>
      </c>
      <c r="V26" s="15"/>
    </row>
    <row r="27" spans="1:22">
      <c r="A27" t="s">
        <v>3054</v>
      </c>
      <c r="B27" t="s">
        <v>2429</v>
      </c>
      <c r="C27">
        <f>COUNTIFS(GameLog!D:D,'TB F'!A27,GameLog!C:C,"TB",GameLog!E:E,INDEX(Positions!$A$1:$B$9,MATCH('TB F'!$B27,Positions!$A$1:$A$9,0),2))</f>
        <v>3</v>
      </c>
      <c r="D27">
        <f>SUMIFS(GameLog!F:F,GameLog!$D:$D,'TB F'!A27,GameLog!$E:$E,INDEX(Positions!$A$1:$B$9,MATCH('TB F'!$B27,Positions!$A$1:$A$9,0),2),GameLog!$C:$C,"TB")</f>
        <v>3</v>
      </c>
      <c r="E27" s="12">
        <f>SUMIFS(GameLog!AM:AM,GameLog!$D:$D,'TB F'!$A27,GameLog!$E:$E,INDEX(Positions!$A$1:$B$9,MATCH('TB F'!$B27,Positions!$A$1:$A$9,0),2),GameLog!$C:$C,"TB")</f>
        <v>25</v>
      </c>
      <c r="F27">
        <f>SUMIFS(GameLog!AN:AN,GameLog!$D:$D,'TB F'!$A27,GameLog!$E:$E,INDEX(Positions!$A$1:$B$9,MATCH('TB F'!$B27,Positions!$A$1:$A$9,0),2),GameLog!$C:$C,"TB")</f>
        <v>8</v>
      </c>
      <c r="G27">
        <f>SUMIFS(GameLog!AO:AO,GameLog!$D:$D,'TB F'!$A27,GameLog!$E:$E,INDEX(Positions!$A$1:$B$9,MATCH('TB F'!$B27,Positions!$A$1:$A$9,0),2),GameLog!$C:$C,"TB")</f>
        <v>0</v>
      </c>
      <c r="H27">
        <f>SUMIFS(GameLog!AP:AP,GameLog!$D:$D,'TB F'!$A27,GameLog!$E:$E,INDEX(Positions!$A$1:$B$9,MATCH('TB F'!$B27,Positions!$A$1:$A$9,0),2),GameLog!$C:$C,"TB")</f>
        <v>0</v>
      </c>
      <c r="I27">
        <f>SUMIFS(GameLog!AQ:AQ,GameLog!$D:$D,'TB F'!$A27,GameLog!$E:$E,INDEX(Positions!$A$1:$B$9,MATCH('TB F'!$B27,Positions!$A$1:$A$9,0),2),GameLog!$C:$C,"TB")</f>
        <v>1</v>
      </c>
      <c r="J27">
        <f>SUMIFS(GameLog!AR:AR,GameLog!$D:$D,'TB F'!$A27,GameLog!$E:$E,INDEX(Positions!$A$1:$B$9,MATCH('TB F'!$B27,Positions!$A$1:$A$9,0),2),GameLog!$C:$C,"TB")</f>
        <v>0</v>
      </c>
      <c r="K27">
        <f>SUMIFS(GameLog!AS:AS,GameLog!$D:$D,'TB F'!$A27,GameLog!$E:$E,INDEX(Positions!$A$1:$B$9,MATCH('TB F'!$B27,Positions!$A$1:$A$9,0),2),GameLog!$C:$C,"TB")</f>
        <v>1</v>
      </c>
      <c r="L27">
        <f>SUMIFS(GameLog!AT:AT,GameLog!$D:$D,'TB F'!$A27,GameLog!$E:$E,INDEX(Positions!$A$1:$B$9,MATCH('TB F'!$B27,Positions!$A$1:$A$9,0),2),GameLog!$C:$C,"TB")</f>
        <v>0</v>
      </c>
      <c r="M27">
        <f>SUMIFS(GameLog!AU:AU,GameLog!$D:$D,'TB F'!$A27,GameLog!$E:$E,INDEX(Positions!$A$1:$B$9,MATCH('TB F'!$B27,Positions!$A$1:$A$9,0),2),GameLog!$C:$C,"TB")</f>
        <v>0</v>
      </c>
      <c r="N27">
        <f>SUMIFS(GameLog!AV:AV,GameLog!$D:$D,'TB F'!$A27,GameLog!$E:$E,INDEX(Positions!$A$1:$B$9,MATCH('TB F'!$B27,Positions!$A$1:$A$9,0),2),GameLog!$C:$C,"TB")</f>
        <v>0</v>
      </c>
      <c r="O27" s="8">
        <f t="shared" si="0"/>
        <v>1</v>
      </c>
      <c r="P27" s="18">
        <f t="shared" si="1"/>
        <v>0</v>
      </c>
      <c r="V27" s="15"/>
    </row>
    <row r="28" spans="1:22">
      <c r="A28" t="s">
        <v>3057</v>
      </c>
      <c r="B28" t="s">
        <v>2430</v>
      </c>
      <c r="C28">
        <f>COUNTIFS(GameLog!D:D,'TB F'!A28,GameLog!C:C,"TB",GameLog!E:E,INDEX(Positions!$A$1:$B$9,MATCH('TB F'!$B28,Positions!$A$1:$A$9,0),2))</f>
        <v>0</v>
      </c>
      <c r="D28">
        <f>SUMIFS(GameLog!F:F,GameLog!$D:$D,'TB F'!A28,GameLog!$E:$E,INDEX(Positions!$A$1:$B$9,MATCH('TB F'!$B28,Positions!$A$1:$A$9,0),2),GameLog!$C:$C,"TB")</f>
        <v>0</v>
      </c>
      <c r="E28" s="12">
        <f>SUMIFS(GameLog!AM:AM,GameLog!$D:$D,'TB F'!$A28,GameLog!$E:$E,INDEX(Positions!$A$1:$B$9,MATCH('TB F'!$B28,Positions!$A$1:$A$9,0),2),GameLog!$C:$C,"TB")</f>
        <v>0</v>
      </c>
      <c r="F28">
        <f>SUMIFS(GameLog!AN:AN,GameLog!$D:$D,'TB F'!$A28,GameLog!$E:$E,INDEX(Positions!$A$1:$B$9,MATCH('TB F'!$B28,Positions!$A$1:$A$9,0),2),GameLog!$C:$C,"TB")</f>
        <v>0</v>
      </c>
      <c r="G28">
        <f>SUMIFS(GameLog!AO:AO,GameLog!$D:$D,'TB F'!$A28,GameLog!$E:$E,INDEX(Positions!$A$1:$B$9,MATCH('TB F'!$B28,Positions!$A$1:$A$9,0),2),GameLog!$C:$C,"TB")</f>
        <v>0</v>
      </c>
      <c r="H28">
        <f>SUMIFS(GameLog!AP:AP,GameLog!$D:$D,'TB F'!$A28,GameLog!$E:$E,INDEX(Positions!$A$1:$B$9,MATCH('TB F'!$B28,Positions!$A$1:$A$9,0),2),GameLog!$C:$C,"TB")</f>
        <v>0</v>
      </c>
      <c r="I28">
        <f>SUMIFS(GameLog!AQ:AQ,GameLog!$D:$D,'TB F'!$A28,GameLog!$E:$E,INDEX(Positions!$A$1:$B$9,MATCH('TB F'!$B28,Positions!$A$1:$A$9,0),2),GameLog!$C:$C,"TB")</f>
        <v>0</v>
      </c>
      <c r="J28">
        <f>SUMIFS(GameLog!AR:AR,GameLog!$D:$D,'TB F'!$A28,GameLog!$E:$E,INDEX(Positions!$A$1:$B$9,MATCH('TB F'!$B28,Positions!$A$1:$A$9,0),2),GameLog!$C:$C,"TB")</f>
        <v>0</v>
      </c>
      <c r="K28">
        <f>SUMIFS(GameLog!AS:AS,GameLog!$D:$D,'TB F'!$A28,GameLog!$E:$E,INDEX(Positions!$A$1:$B$9,MATCH('TB F'!$B28,Positions!$A$1:$A$9,0),2),GameLog!$C:$C,"TB")</f>
        <v>0</v>
      </c>
      <c r="L28">
        <f>SUMIFS(GameLog!AT:AT,GameLog!$D:$D,'TB F'!$A28,GameLog!$E:$E,INDEX(Positions!$A$1:$B$9,MATCH('TB F'!$B28,Positions!$A$1:$A$9,0),2),GameLog!$C:$C,"TB")</f>
        <v>0</v>
      </c>
      <c r="M28">
        <f>SUMIFS(GameLog!AU:AU,GameLog!$D:$D,'TB F'!$A28,GameLog!$E:$E,INDEX(Positions!$A$1:$B$9,MATCH('TB F'!$B28,Positions!$A$1:$A$9,0),2),GameLog!$C:$C,"TB")</f>
        <v>0</v>
      </c>
      <c r="N28">
        <f>SUMIFS(GameLog!AV:AV,GameLog!$D:$D,'TB F'!$A28,GameLog!$E:$E,INDEX(Positions!$A$1:$B$9,MATCH('TB F'!$B28,Positions!$A$1:$A$9,0),2),GameLog!$C:$C,"TB")</f>
        <v>0</v>
      </c>
      <c r="O28" s="8">
        <f t="shared" si="0"/>
        <v>0</v>
      </c>
      <c r="P28" s="18" t="str">
        <f t="shared" si="1"/>
        <v/>
      </c>
      <c r="V28" s="15"/>
    </row>
    <row r="29" spans="1:22">
      <c r="A29" t="s">
        <v>3074</v>
      </c>
      <c r="B29" t="s">
        <v>2430</v>
      </c>
      <c r="C29">
        <f>COUNTIFS(GameLog!D:D,'TB F'!A29,GameLog!C:C,"TB",GameLog!E:E,INDEX(Positions!$A$1:$B$9,MATCH('TB F'!$B29,Positions!$A$1:$A$9,0),2))</f>
        <v>0</v>
      </c>
      <c r="D29">
        <f>SUMIFS(GameLog!F:F,GameLog!$D:$D,'TB F'!A29,GameLog!$E:$E,INDEX(Positions!$A$1:$B$9,MATCH('TB F'!$B29,Positions!$A$1:$A$9,0),2),GameLog!$C:$C,"TB")</f>
        <v>0</v>
      </c>
      <c r="E29" s="12">
        <f>SUMIFS(GameLog!AM:AM,GameLog!$D:$D,'TB F'!$A29,GameLog!$E:$E,INDEX(Positions!$A$1:$B$9,MATCH('TB F'!$B29,Positions!$A$1:$A$9,0),2),GameLog!$C:$C,"TB")</f>
        <v>0</v>
      </c>
      <c r="F29">
        <f>SUMIFS(GameLog!AN:AN,GameLog!$D:$D,'TB F'!$A29,GameLog!$E:$E,INDEX(Positions!$A$1:$B$9,MATCH('TB F'!$B29,Positions!$A$1:$A$9,0),2),GameLog!$C:$C,"TB")</f>
        <v>0</v>
      </c>
      <c r="G29">
        <f>SUMIFS(GameLog!AO:AO,GameLog!$D:$D,'TB F'!$A29,GameLog!$E:$E,INDEX(Positions!$A$1:$B$9,MATCH('TB F'!$B29,Positions!$A$1:$A$9,0),2),GameLog!$C:$C,"TB")</f>
        <v>0</v>
      </c>
      <c r="H29">
        <f>SUMIFS(GameLog!AP:AP,GameLog!$D:$D,'TB F'!$A29,GameLog!$E:$E,INDEX(Positions!$A$1:$B$9,MATCH('TB F'!$B29,Positions!$A$1:$A$9,0),2),GameLog!$C:$C,"TB")</f>
        <v>0</v>
      </c>
      <c r="I29">
        <f>SUMIFS(GameLog!AQ:AQ,GameLog!$D:$D,'TB F'!$A29,GameLog!$E:$E,INDEX(Positions!$A$1:$B$9,MATCH('TB F'!$B29,Positions!$A$1:$A$9,0),2),GameLog!$C:$C,"TB")</f>
        <v>0</v>
      </c>
      <c r="J29">
        <f>SUMIFS(GameLog!AR:AR,GameLog!$D:$D,'TB F'!$A29,GameLog!$E:$E,INDEX(Positions!$A$1:$B$9,MATCH('TB F'!$B29,Positions!$A$1:$A$9,0),2),GameLog!$C:$C,"TB")</f>
        <v>0</v>
      </c>
      <c r="K29">
        <f>SUMIFS(GameLog!AS:AS,GameLog!$D:$D,'TB F'!$A29,GameLog!$E:$E,INDEX(Positions!$A$1:$B$9,MATCH('TB F'!$B29,Positions!$A$1:$A$9,0),2),GameLog!$C:$C,"TB")</f>
        <v>0</v>
      </c>
      <c r="L29">
        <f>SUMIFS(GameLog!AT:AT,GameLog!$D:$D,'TB F'!$A29,GameLog!$E:$E,INDEX(Positions!$A$1:$B$9,MATCH('TB F'!$B29,Positions!$A$1:$A$9,0),2),GameLog!$C:$C,"TB")</f>
        <v>0</v>
      </c>
      <c r="M29">
        <f>SUMIFS(GameLog!AU:AU,GameLog!$D:$D,'TB F'!$A29,GameLog!$E:$E,INDEX(Positions!$A$1:$B$9,MATCH('TB F'!$B29,Positions!$A$1:$A$9,0),2),GameLog!$C:$C,"TB")</f>
        <v>0</v>
      </c>
      <c r="N29">
        <f>SUMIFS(GameLog!AV:AV,GameLog!$D:$D,'TB F'!$A29,GameLog!$E:$E,INDEX(Positions!$A$1:$B$9,MATCH('TB F'!$B29,Positions!$A$1:$A$9,0),2),GameLog!$C:$C,"TB")</f>
        <v>0</v>
      </c>
      <c r="O29" s="8">
        <f t="shared" si="0"/>
        <v>0</v>
      </c>
      <c r="P29" s="18" t="str">
        <f t="shared" si="1"/>
        <v/>
      </c>
      <c r="V29" s="15"/>
    </row>
    <row r="30" spans="1:22">
      <c r="A30" t="s">
        <v>3075</v>
      </c>
      <c r="B30" t="s">
        <v>2430</v>
      </c>
      <c r="C30">
        <f>COUNTIFS(GameLog!D:D,'TB F'!A30,GameLog!C:C,"TB",GameLog!E:E,INDEX(Positions!$A$1:$B$9,MATCH('TB F'!$B30,Positions!$A$1:$A$9,0),2))</f>
        <v>0</v>
      </c>
      <c r="D30">
        <f>SUMIFS(GameLog!F:F,GameLog!$D:$D,'TB F'!A30,GameLog!$E:$E,INDEX(Positions!$A$1:$B$9,MATCH('TB F'!$B30,Positions!$A$1:$A$9,0),2),GameLog!$C:$C,"TB")</f>
        <v>0</v>
      </c>
      <c r="E30" s="12">
        <f>SUMIFS(GameLog!AM:AM,GameLog!$D:$D,'TB F'!$A30,GameLog!$E:$E,INDEX(Positions!$A$1:$B$9,MATCH('TB F'!$B30,Positions!$A$1:$A$9,0),2),GameLog!$C:$C,"TB")</f>
        <v>0</v>
      </c>
      <c r="F30">
        <f>SUMIFS(GameLog!AN:AN,GameLog!$D:$D,'TB F'!$A30,GameLog!$E:$E,INDEX(Positions!$A$1:$B$9,MATCH('TB F'!$B30,Positions!$A$1:$A$9,0),2),GameLog!$C:$C,"TB")</f>
        <v>0</v>
      </c>
      <c r="G30">
        <f>SUMIFS(GameLog!AO:AO,GameLog!$D:$D,'TB F'!$A30,GameLog!$E:$E,INDEX(Positions!$A$1:$B$9,MATCH('TB F'!$B30,Positions!$A$1:$A$9,0),2),GameLog!$C:$C,"TB")</f>
        <v>0</v>
      </c>
      <c r="H30">
        <f>SUMIFS(GameLog!AP:AP,GameLog!$D:$D,'TB F'!$A30,GameLog!$E:$E,INDEX(Positions!$A$1:$B$9,MATCH('TB F'!$B30,Positions!$A$1:$A$9,0),2),GameLog!$C:$C,"TB")</f>
        <v>0</v>
      </c>
      <c r="I30">
        <f>SUMIFS(GameLog!AQ:AQ,GameLog!$D:$D,'TB F'!$A30,GameLog!$E:$E,INDEX(Positions!$A$1:$B$9,MATCH('TB F'!$B30,Positions!$A$1:$A$9,0),2),GameLog!$C:$C,"TB")</f>
        <v>0</v>
      </c>
      <c r="J30">
        <f>SUMIFS(GameLog!AR:AR,GameLog!$D:$D,'TB F'!$A30,GameLog!$E:$E,INDEX(Positions!$A$1:$B$9,MATCH('TB F'!$B30,Positions!$A$1:$A$9,0),2),GameLog!$C:$C,"TB")</f>
        <v>0</v>
      </c>
      <c r="K30">
        <f>SUMIFS(GameLog!AS:AS,GameLog!$D:$D,'TB F'!$A30,GameLog!$E:$E,INDEX(Positions!$A$1:$B$9,MATCH('TB F'!$B30,Positions!$A$1:$A$9,0),2),GameLog!$C:$C,"TB")</f>
        <v>0</v>
      </c>
      <c r="L30">
        <f>SUMIFS(GameLog!AT:AT,GameLog!$D:$D,'TB F'!$A30,GameLog!$E:$E,INDEX(Positions!$A$1:$B$9,MATCH('TB F'!$B30,Positions!$A$1:$A$9,0),2),GameLog!$C:$C,"TB")</f>
        <v>0</v>
      </c>
      <c r="M30">
        <f>SUMIFS(GameLog!AU:AU,GameLog!$D:$D,'TB F'!$A30,GameLog!$E:$E,INDEX(Positions!$A$1:$B$9,MATCH('TB F'!$B30,Positions!$A$1:$A$9,0),2),GameLog!$C:$C,"TB")</f>
        <v>0</v>
      </c>
      <c r="N30">
        <f>SUMIFS(GameLog!AV:AV,GameLog!$D:$D,'TB F'!$A30,GameLog!$E:$E,INDEX(Positions!$A$1:$B$9,MATCH('TB F'!$B30,Positions!$A$1:$A$9,0),2),GameLog!$C:$C,"TB")</f>
        <v>0</v>
      </c>
      <c r="O30" s="8">
        <f t="shared" si="0"/>
        <v>0</v>
      </c>
      <c r="P30" s="18" t="str">
        <f t="shared" si="1"/>
        <v/>
      </c>
      <c r="V30" s="15"/>
    </row>
    <row r="31" spans="1:22">
      <c r="A31" t="s">
        <v>3063</v>
      </c>
      <c r="B31" t="s">
        <v>2430</v>
      </c>
      <c r="C31">
        <f>COUNTIFS(GameLog!D:D,'TB F'!A31,GameLog!C:C,"TB",GameLog!E:E,INDEX(Positions!$A$1:$B$9,MATCH('TB F'!$B31,Positions!$A$1:$A$9,0),2))</f>
        <v>0</v>
      </c>
      <c r="D31">
        <f>SUMIFS(GameLog!F:F,GameLog!$D:$D,'TB F'!A31,GameLog!$E:$E,INDEX(Positions!$A$1:$B$9,MATCH('TB F'!$B31,Positions!$A$1:$A$9,0),2),GameLog!$C:$C,"TB")</f>
        <v>0</v>
      </c>
      <c r="E31" s="12">
        <f>SUMIFS(GameLog!AM:AM,GameLog!$D:$D,'TB F'!$A31,GameLog!$E:$E,INDEX(Positions!$A$1:$B$9,MATCH('TB F'!$B31,Positions!$A$1:$A$9,0),2),GameLog!$C:$C,"TB")</f>
        <v>0</v>
      </c>
      <c r="F31">
        <f>SUMIFS(GameLog!AN:AN,GameLog!$D:$D,'TB F'!$A31,GameLog!$E:$E,INDEX(Positions!$A$1:$B$9,MATCH('TB F'!$B31,Positions!$A$1:$A$9,0),2),GameLog!$C:$C,"TB")</f>
        <v>0</v>
      </c>
      <c r="G31">
        <f>SUMIFS(GameLog!AO:AO,GameLog!$D:$D,'TB F'!$A31,GameLog!$E:$E,INDEX(Positions!$A$1:$B$9,MATCH('TB F'!$B31,Positions!$A$1:$A$9,0),2),GameLog!$C:$C,"TB")</f>
        <v>0</v>
      </c>
      <c r="H31">
        <f>SUMIFS(GameLog!AP:AP,GameLog!$D:$D,'TB F'!$A31,GameLog!$E:$E,INDEX(Positions!$A$1:$B$9,MATCH('TB F'!$B31,Positions!$A$1:$A$9,0),2),GameLog!$C:$C,"TB")</f>
        <v>0</v>
      </c>
      <c r="I31">
        <f>SUMIFS(GameLog!AQ:AQ,GameLog!$D:$D,'TB F'!$A31,GameLog!$E:$E,INDEX(Positions!$A$1:$B$9,MATCH('TB F'!$B31,Positions!$A$1:$A$9,0),2),GameLog!$C:$C,"TB")</f>
        <v>0</v>
      </c>
      <c r="J31">
        <f>SUMIFS(GameLog!AR:AR,GameLog!$D:$D,'TB F'!$A31,GameLog!$E:$E,INDEX(Positions!$A$1:$B$9,MATCH('TB F'!$B31,Positions!$A$1:$A$9,0),2),GameLog!$C:$C,"TB")</f>
        <v>0</v>
      </c>
      <c r="K31">
        <f>SUMIFS(GameLog!AS:AS,GameLog!$D:$D,'TB F'!$A31,GameLog!$E:$E,INDEX(Positions!$A$1:$B$9,MATCH('TB F'!$B31,Positions!$A$1:$A$9,0),2),GameLog!$C:$C,"TB")</f>
        <v>0</v>
      </c>
      <c r="L31">
        <f>SUMIFS(GameLog!AT:AT,GameLog!$D:$D,'TB F'!$A31,GameLog!$E:$E,INDEX(Positions!$A$1:$B$9,MATCH('TB F'!$B31,Positions!$A$1:$A$9,0),2),GameLog!$C:$C,"TB")</f>
        <v>0</v>
      </c>
      <c r="M31">
        <f>SUMIFS(GameLog!AU:AU,GameLog!$D:$D,'TB F'!$A31,GameLog!$E:$E,INDEX(Positions!$A$1:$B$9,MATCH('TB F'!$B31,Positions!$A$1:$A$9,0),2),GameLog!$C:$C,"TB")</f>
        <v>0</v>
      </c>
      <c r="N31">
        <f>SUMIFS(GameLog!AV:AV,GameLog!$D:$D,'TB F'!$A31,GameLog!$E:$E,INDEX(Positions!$A$1:$B$9,MATCH('TB F'!$B31,Positions!$A$1:$A$9,0),2),GameLog!$C:$C,"TB")</f>
        <v>0</v>
      </c>
      <c r="O31" s="8">
        <f t="shared" si="0"/>
        <v>0</v>
      </c>
      <c r="P31" s="18" t="str">
        <f t="shared" si="1"/>
        <v/>
      </c>
      <c r="V31" s="15"/>
    </row>
    <row r="32" spans="1:22">
      <c r="A32" t="s">
        <v>3055</v>
      </c>
      <c r="B32" t="s">
        <v>2430</v>
      </c>
      <c r="C32">
        <f>COUNTIFS(GameLog!D:D,'TB F'!A32,GameLog!C:C,"TB",GameLog!E:E,INDEX(Positions!$A$1:$B$9,MATCH('TB F'!$B32,Positions!$A$1:$A$9,0),2))</f>
        <v>3</v>
      </c>
      <c r="D32">
        <f>SUMIFS(GameLog!F:F,GameLog!$D:$D,'TB F'!A32,GameLog!$E:$E,INDEX(Positions!$A$1:$B$9,MATCH('TB F'!$B32,Positions!$A$1:$A$9,0),2),GameLog!$C:$C,"TB")</f>
        <v>3</v>
      </c>
      <c r="E32" s="12">
        <f>SUMIFS(GameLog!AM:AM,GameLog!$D:$D,'TB F'!$A32,GameLog!$E:$E,INDEX(Positions!$A$1:$B$9,MATCH('TB F'!$B32,Positions!$A$1:$A$9,0),2),GameLog!$C:$C,"TB")</f>
        <v>25</v>
      </c>
      <c r="F32">
        <f>SUMIFS(GameLog!AN:AN,GameLog!$D:$D,'TB F'!$A32,GameLog!$E:$E,INDEX(Positions!$A$1:$B$9,MATCH('TB F'!$B32,Positions!$A$1:$A$9,0),2),GameLog!$C:$C,"TB")</f>
        <v>22</v>
      </c>
      <c r="G32">
        <f>SUMIFS(GameLog!AO:AO,GameLog!$D:$D,'TB F'!$A32,GameLog!$E:$E,INDEX(Positions!$A$1:$B$9,MATCH('TB F'!$B32,Positions!$A$1:$A$9,0),2),GameLog!$C:$C,"TB")</f>
        <v>4</v>
      </c>
      <c r="H32">
        <f>SUMIFS(GameLog!AP:AP,GameLog!$D:$D,'TB F'!$A32,GameLog!$E:$E,INDEX(Positions!$A$1:$B$9,MATCH('TB F'!$B32,Positions!$A$1:$A$9,0),2),GameLog!$C:$C,"TB")</f>
        <v>1</v>
      </c>
      <c r="I32">
        <f>SUMIFS(GameLog!AQ:AQ,GameLog!$D:$D,'TB F'!$A32,GameLog!$E:$E,INDEX(Positions!$A$1:$B$9,MATCH('TB F'!$B32,Positions!$A$1:$A$9,0),2),GameLog!$C:$C,"TB")</f>
        <v>6</v>
      </c>
      <c r="J32">
        <f>SUMIFS(GameLog!AR:AR,GameLog!$D:$D,'TB F'!$A32,GameLog!$E:$E,INDEX(Positions!$A$1:$B$9,MATCH('TB F'!$B32,Positions!$A$1:$A$9,0),2),GameLog!$C:$C,"TB")</f>
        <v>0</v>
      </c>
      <c r="K32">
        <f>SUMIFS(GameLog!AS:AS,GameLog!$D:$D,'TB F'!$A32,GameLog!$E:$E,INDEX(Positions!$A$1:$B$9,MATCH('TB F'!$B32,Positions!$A$1:$A$9,0),2),GameLog!$C:$C,"TB")</f>
        <v>0</v>
      </c>
      <c r="L32">
        <f>SUMIFS(GameLog!AT:AT,GameLog!$D:$D,'TB F'!$A32,GameLog!$E:$E,INDEX(Positions!$A$1:$B$9,MATCH('TB F'!$B32,Positions!$A$1:$A$9,0),2),GameLog!$C:$C,"TB")</f>
        <v>0</v>
      </c>
      <c r="M32">
        <f>SUMIFS(GameLog!AU:AU,GameLog!$D:$D,'TB F'!$A32,GameLog!$E:$E,INDEX(Positions!$A$1:$B$9,MATCH('TB F'!$B32,Positions!$A$1:$A$9,0),2),GameLog!$C:$C,"TB")</f>
        <v>0</v>
      </c>
      <c r="N32">
        <f>SUMIFS(GameLog!AV:AV,GameLog!$D:$D,'TB F'!$A32,GameLog!$E:$E,INDEX(Positions!$A$1:$B$9,MATCH('TB F'!$B32,Positions!$A$1:$A$9,0),2),GameLog!$C:$C,"TB")</f>
        <v>0</v>
      </c>
      <c r="O32" s="8">
        <f t="shared" si="0"/>
        <v>0.96296296296296291</v>
      </c>
      <c r="P32" s="18" t="str">
        <f t="shared" si="1"/>
        <v/>
      </c>
      <c r="V32" s="15"/>
    </row>
    <row r="33" spans="1:22">
      <c r="A33" t="s">
        <v>3065</v>
      </c>
      <c r="B33" t="s">
        <v>2430</v>
      </c>
      <c r="C33">
        <f>COUNTIFS(GameLog!D:D,'TB F'!A33,GameLog!C:C,"TB",GameLog!E:E,INDEX(Positions!$A$1:$B$9,MATCH('TB F'!$B33,Positions!$A$1:$A$9,0),2))</f>
        <v>0</v>
      </c>
      <c r="D33">
        <f>SUMIFS(GameLog!F:F,GameLog!$D:$D,'TB F'!A33,GameLog!$E:$E,INDEX(Positions!$A$1:$B$9,MATCH('TB F'!$B33,Positions!$A$1:$A$9,0),2),GameLog!$C:$C,"TB")</f>
        <v>0</v>
      </c>
      <c r="E33" s="12">
        <f>SUMIFS(GameLog!AM:AM,GameLog!$D:$D,'TB F'!$A33,GameLog!$E:$E,INDEX(Positions!$A$1:$B$9,MATCH('TB F'!$B33,Positions!$A$1:$A$9,0),2),GameLog!$C:$C,"TB")</f>
        <v>0</v>
      </c>
      <c r="F33">
        <f>SUMIFS(GameLog!AN:AN,GameLog!$D:$D,'TB F'!$A33,GameLog!$E:$E,INDEX(Positions!$A$1:$B$9,MATCH('TB F'!$B33,Positions!$A$1:$A$9,0),2),GameLog!$C:$C,"TB")</f>
        <v>0</v>
      </c>
      <c r="G33">
        <f>SUMIFS(GameLog!AO:AO,GameLog!$D:$D,'TB F'!$A33,GameLog!$E:$E,INDEX(Positions!$A$1:$B$9,MATCH('TB F'!$B33,Positions!$A$1:$A$9,0),2),GameLog!$C:$C,"TB")</f>
        <v>0</v>
      </c>
      <c r="H33">
        <f>SUMIFS(GameLog!AP:AP,GameLog!$D:$D,'TB F'!$A33,GameLog!$E:$E,INDEX(Positions!$A$1:$B$9,MATCH('TB F'!$B33,Positions!$A$1:$A$9,0),2),GameLog!$C:$C,"TB")</f>
        <v>0</v>
      </c>
      <c r="I33">
        <f>SUMIFS(GameLog!AQ:AQ,GameLog!$D:$D,'TB F'!$A33,GameLog!$E:$E,INDEX(Positions!$A$1:$B$9,MATCH('TB F'!$B33,Positions!$A$1:$A$9,0),2),GameLog!$C:$C,"TB")</f>
        <v>0</v>
      </c>
      <c r="J33">
        <f>SUMIFS(GameLog!AR:AR,GameLog!$D:$D,'TB F'!$A33,GameLog!$E:$E,INDEX(Positions!$A$1:$B$9,MATCH('TB F'!$B33,Positions!$A$1:$A$9,0),2),GameLog!$C:$C,"TB")</f>
        <v>0</v>
      </c>
      <c r="K33">
        <f>SUMIFS(GameLog!AS:AS,GameLog!$D:$D,'TB F'!$A33,GameLog!$E:$E,INDEX(Positions!$A$1:$B$9,MATCH('TB F'!$B33,Positions!$A$1:$A$9,0),2),GameLog!$C:$C,"TB")</f>
        <v>0</v>
      </c>
      <c r="L33">
        <f>SUMIFS(GameLog!AT:AT,GameLog!$D:$D,'TB F'!$A33,GameLog!$E:$E,INDEX(Positions!$A$1:$B$9,MATCH('TB F'!$B33,Positions!$A$1:$A$9,0),2),GameLog!$C:$C,"TB")</f>
        <v>0</v>
      </c>
      <c r="M33">
        <f>SUMIFS(GameLog!AU:AU,GameLog!$D:$D,'TB F'!$A33,GameLog!$E:$E,INDEX(Positions!$A$1:$B$9,MATCH('TB F'!$B33,Positions!$A$1:$A$9,0),2),GameLog!$C:$C,"TB")</f>
        <v>0</v>
      </c>
      <c r="N33">
        <f>SUMIFS(GameLog!AV:AV,GameLog!$D:$D,'TB F'!$A33,GameLog!$E:$E,INDEX(Positions!$A$1:$B$9,MATCH('TB F'!$B33,Positions!$A$1:$A$9,0),2),GameLog!$C:$C,"TB")</f>
        <v>0</v>
      </c>
      <c r="O33" s="8">
        <f t="shared" si="0"/>
        <v>0</v>
      </c>
      <c r="P33" s="18" t="str">
        <f t="shared" si="1"/>
        <v/>
      </c>
      <c r="V33" s="15"/>
    </row>
    <row r="34" spans="1:22">
      <c r="A34" t="s">
        <v>3064</v>
      </c>
      <c r="B34" t="s">
        <v>2430</v>
      </c>
      <c r="C34">
        <f>COUNTIFS(GameLog!D:D,'TB F'!A34,GameLog!C:C,"TB",GameLog!E:E,INDEX(Positions!$A$1:$B$9,MATCH('TB F'!$B34,Positions!$A$1:$A$9,0),2))</f>
        <v>0</v>
      </c>
      <c r="D34">
        <f>SUMIFS(GameLog!F:F,GameLog!$D:$D,'TB F'!A34,GameLog!$E:$E,INDEX(Positions!$A$1:$B$9,MATCH('TB F'!$B34,Positions!$A$1:$A$9,0),2),GameLog!$C:$C,"TB")</f>
        <v>0</v>
      </c>
      <c r="E34" s="12">
        <f>SUMIFS(GameLog!AM:AM,GameLog!$D:$D,'TB F'!$A34,GameLog!$E:$E,INDEX(Positions!$A$1:$B$9,MATCH('TB F'!$B34,Positions!$A$1:$A$9,0),2),GameLog!$C:$C,"TB")</f>
        <v>0</v>
      </c>
      <c r="F34">
        <f>SUMIFS(GameLog!AN:AN,GameLog!$D:$D,'TB F'!$A34,GameLog!$E:$E,INDEX(Positions!$A$1:$B$9,MATCH('TB F'!$B34,Positions!$A$1:$A$9,0),2),GameLog!$C:$C,"TB")</f>
        <v>0</v>
      </c>
      <c r="G34">
        <f>SUMIFS(GameLog!AO:AO,GameLog!$D:$D,'TB F'!$A34,GameLog!$E:$E,INDEX(Positions!$A$1:$B$9,MATCH('TB F'!$B34,Positions!$A$1:$A$9,0),2),GameLog!$C:$C,"TB")</f>
        <v>0</v>
      </c>
      <c r="H34">
        <f>SUMIFS(GameLog!AP:AP,GameLog!$D:$D,'TB F'!$A34,GameLog!$E:$E,INDEX(Positions!$A$1:$B$9,MATCH('TB F'!$B34,Positions!$A$1:$A$9,0),2),GameLog!$C:$C,"TB")</f>
        <v>0</v>
      </c>
      <c r="I34">
        <f>SUMIFS(GameLog!AQ:AQ,GameLog!$D:$D,'TB F'!$A34,GameLog!$E:$E,INDEX(Positions!$A$1:$B$9,MATCH('TB F'!$B34,Positions!$A$1:$A$9,0),2),GameLog!$C:$C,"TB")</f>
        <v>0</v>
      </c>
      <c r="J34">
        <f>SUMIFS(GameLog!AR:AR,GameLog!$D:$D,'TB F'!$A34,GameLog!$E:$E,INDEX(Positions!$A$1:$B$9,MATCH('TB F'!$B34,Positions!$A$1:$A$9,0),2),GameLog!$C:$C,"TB")</f>
        <v>0</v>
      </c>
      <c r="K34">
        <f>SUMIFS(GameLog!AS:AS,GameLog!$D:$D,'TB F'!$A34,GameLog!$E:$E,INDEX(Positions!$A$1:$B$9,MATCH('TB F'!$B34,Positions!$A$1:$A$9,0),2),GameLog!$C:$C,"TB")</f>
        <v>0</v>
      </c>
      <c r="L34">
        <f>SUMIFS(GameLog!AT:AT,GameLog!$D:$D,'TB F'!$A34,GameLog!$E:$E,INDEX(Positions!$A$1:$B$9,MATCH('TB F'!$B34,Positions!$A$1:$A$9,0),2),GameLog!$C:$C,"TB")</f>
        <v>0</v>
      </c>
      <c r="M34">
        <f>SUMIFS(GameLog!AU:AU,GameLog!$D:$D,'TB F'!$A34,GameLog!$E:$E,INDEX(Positions!$A$1:$B$9,MATCH('TB F'!$B34,Positions!$A$1:$A$9,0),2),GameLog!$C:$C,"TB")</f>
        <v>0</v>
      </c>
      <c r="N34">
        <f>SUMIFS(GameLog!AV:AV,GameLog!$D:$D,'TB F'!$A34,GameLog!$E:$E,INDEX(Positions!$A$1:$B$9,MATCH('TB F'!$B34,Positions!$A$1:$A$9,0),2),GameLog!$C:$C,"TB")</f>
        <v>0</v>
      </c>
      <c r="O34" s="8">
        <f t="shared" si="0"/>
        <v>0</v>
      </c>
      <c r="P34" s="18" t="str">
        <f t="shared" si="1"/>
        <v/>
      </c>
      <c r="V34" s="15"/>
    </row>
    <row r="35" spans="1:22">
      <c r="A35" t="s">
        <v>3056</v>
      </c>
      <c r="B35" t="s">
        <v>2411</v>
      </c>
      <c r="C35">
        <f>COUNTIFS(GameLog!D:D,'TB F'!A35,GameLog!C:C,"TB",GameLog!E:E,INDEX(Positions!$A$1:$B$9,MATCH('TB F'!$B35,Positions!$A$1:$A$9,0),2))</f>
        <v>3</v>
      </c>
      <c r="D35">
        <f>SUMIFS(GameLog!F:F,GameLog!$D:$D,'TB F'!A35,GameLog!$E:$E,INDEX(Positions!$A$1:$B$9,MATCH('TB F'!$B35,Positions!$A$1:$A$9,0),2),GameLog!$C:$C,"TB")</f>
        <v>3</v>
      </c>
      <c r="E35" s="12">
        <f>SUMIFS(GameLog!AM:AM,GameLog!$D:$D,'TB F'!$A35,GameLog!$E:$E,INDEX(Positions!$A$1:$B$9,MATCH('TB F'!$B35,Positions!$A$1:$A$9,0),2),GameLog!$C:$C,"TB")</f>
        <v>25</v>
      </c>
      <c r="F35">
        <f>SUMIFS(GameLog!AN:AN,GameLog!$D:$D,'TB F'!$A35,GameLog!$E:$E,INDEX(Positions!$A$1:$B$9,MATCH('TB F'!$B35,Positions!$A$1:$A$9,0),2),GameLog!$C:$C,"TB")</f>
        <v>11</v>
      </c>
      <c r="G35">
        <f>SUMIFS(GameLog!AO:AO,GameLog!$D:$D,'TB F'!$A35,GameLog!$E:$E,INDEX(Positions!$A$1:$B$9,MATCH('TB F'!$B35,Positions!$A$1:$A$9,0),2),GameLog!$C:$C,"TB")</f>
        <v>8</v>
      </c>
      <c r="H35">
        <f>SUMIFS(GameLog!AP:AP,GameLog!$D:$D,'TB F'!$A35,GameLog!$E:$E,INDEX(Positions!$A$1:$B$9,MATCH('TB F'!$B35,Positions!$A$1:$A$9,0),2),GameLog!$C:$C,"TB")</f>
        <v>0</v>
      </c>
      <c r="I35">
        <f>SUMIFS(GameLog!AQ:AQ,GameLog!$D:$D,'TB F'!$A35,GameLog!$E:$E,INDEX(Positions!$A$1:$B$9,MATCH('TB F'!$B35,Positions!$A$1:$A$9,0),2),GameLog!$C:$C,"TB")</f>
        <v>4</v>
      </c>
      <c r="J35">
        <f>SUMIFS(GameLog!AR:AR,GameLog!$D:$D,'TB F'!$A35,GameLog!$E:$E,INDEX(Positions!$A$1:$B$9,MATCH('TB F'!$B35,Positions!$A$1:$A$9,0),2),GameLog!$C:$C,"TB")</f>
        <v>0</v>
      </c>
      <c r="K35">
        <f>SUMIFS(GameLog!AS:AS,GameLog!$D:$D,'TB F'!$A35,GameLog!$E:$E,INDEX(Positions!$A$1:$B$9,MATCH('TB F'!$B35,Positions!$A$1:$A$9,0),2),GameLog!$C:$C,"TB")</f>
        <v>0</v>
      </c>
      <c r="L35">
        <f>SUMIFS(GameLog!AT:AT,GameLog!$D:$D,'TB F'!$A35,GameLog!$E:$E,INDEX(Positions!$A$1:$B$9,MATCH('TB F'!$B35,Positions!$A$1:$A$9,0),2),GameLog!$C:$C,"TB")</f>
        <v>0</v>
      </c>
      <c r="M35">
        <f>SUMIFS(GameLog!AU:AU,GameLog!$D:$D,'TB F'!$A35,GameLog!$E:$E,INDEX(Positions!$A$1:$B$9,MATCH('TB F'!$B35,Positions!$A$1:$A$9,0),2),GameLog!$C:$C,"TB")</f>
        <v>0</v>
      </c>
      <c r="N35">
        <f>SUMIFS(GameLog!AV:AV,GameLog!$D:$D,'TB F'!$A35,GameLog!$E:$E,INDEX(Positions!$A$1:$B$9,MATCH('TB F'!$B35,Positions!$A$1:$A$9,0),2),GameLog!$C:$C,"TB")</f>
        <v>0</v>
      </c>
      <c r="O35" s="8">
        <f t="shared" si="0"/>
        <v>1</v>
      </c>
      <c r="P35" s="18" t="str">
        <f t="shared" si="1"/>
        <v/>
      </c>
      <c r="V35" s="15"/>
    </row>
    <row r="36" spans="1:22">
      <c r="A36" t="s">
        <v>3070</v>
      </c>
      <c r="B36" t="s">
        <v>2411</v>
      </c>
      <c r="C36">
        <f>COUNTIFS(GameLog!D:D,'TB F'!A36,GameLog!C:C,"TB",GameLog!E:E,INDEX(Positions!$A$1:$B$9,MATCH('TB F'!$B36,Positions!$A$1:$A$9,0),2))</f>
        <v>0</v>
      </c>
      <c r="D36">
        <f>SUMIFS(GameLog!F:F,GameLog!$D:$D,'TB F'!A36,GameLog!$E:$E,INDEX(Positions!$A$1:$B$9,MATCH('TB F'!$B36,Positions!$A$1:$A$9,0),2),GameLog!$C:$C,"TB")</f>
        <v>0</v>
      </c>
      <c r="E36" s="12">
        <f>SUMIFS(GameLog!AM:AM,GameLog!$D:$D,'TB F'!$A36,GameLog!$E:$E,INDEX(Positions!$A$1:$B$9,MATCH('TB F'!$B36,Positions!$A$1:$A$9,0),2),GameLog!$C:$C,"TB")</f>
        <v>0</v>
      </c>
      <c r="F36">
        <f>SUMIFS(GameLog!AN:AN,GameLog!$D:$D,'TB F'!$A36,GameLog!$E:$E,INDEX(Positions!$A$1:$B$9,MATCH('TB F'!$B36,Positions!$A$1:$A$9,0),2),GameLog!$C:$C,"TB")</f>
        <v>0</v>
      </c>
      <c r="G36">
        <f>SUMIFS(GameLog!AO:AO,GameLog!$D:$D,'TB F'!$A36,GameLog!$E:$E,INDEX(Positions!$A$1:$B$9,MATCH('TB F'!$B36,Positions!$A$1:$A$9,0),2),GameLog!$C:$C,"TB")</f>
        <v>0</v>
      </c>
      <c r="H36">
        <f>SUMIFS(GameLog!AP:AP,GameLog!$D:$D,'TB F'!$A36,GameLog!$E:$E,INDEX(Positions!$A$1:$B$9,MATCH('TB F'!$B36,Positions!$A$1:$A$9,0),2),GameLog!$C:$C,"TB")</f>
        <v>0</v>
      </c>
      <c r="I36">
        <f>SUMIFS(GameLog!AQ:AQ,GameLog!$D:$D,'TB F'!$A36,GameLog!$E:$E,INDEX(Positions!$A$1:$B$9,MATCH('TB F'!$B36,Positions!$A$1:$A$9,0),2),GameLog!$C:$C,"TB")</f>
        <v>0</v>
      </c>
      <c r="J36">
        <f>SUMIFS(GameLog!AR:AR,GameLog!$D:$D,'TB F'!$A36,GameLog!$E:$E,INDEX(Positions!$A$1:$B$9,MATCH('TB F'!$B36,Positions!$A$1:$A$9,0),2),GameLog!$C:$C,"TB")</f>
        <v>0</v>
      </c>
      <c r="K36">
        <f>SUMIFS(GameLog!AS:AS,GameLog!$D:$D,'TB F'!$A36,GameLog!$E:$E,INDEX(Positions!$A$1:$B$9,MATCH('TB F'!$B36,Positions!$A$1:$A$9,0),2),GameLog!$C:$C,"TB")</f>
        <v>0</v>
      </c>
      <c r="L36">
        <f>SUMIFS(GameLog!AT:AT,GameLog!$D:$D,'TB F'!$A36,GameLog!$E:$E,INDEX(Positions!$A$1:$B$9,MATCH('TB F'!$B36,Positions!$A$1:$A$9,0),2),GameLog!$C:$C,"TB")</f>
        <v>0</v>
      </c>
      <c r="M36">
        <f>SUMIFS(GameLog!AU:AU,GameLog!$D:$D,'TB F'!$A36,GameLog!$E:$E,INDEX(Positions!$A$1:$B$9,MATCH('TB F'!$B36,Positions!$A$1:$A$9,0),2),GameLog!$C:$C,"TB")</f>
        <v>0</v>
      </c>
      <c r="N36">
        <f>SUMIFS(GameLog!AV:AV,GameLog!$D:$D,'TB F'!$A36,GameLog!$E:$E,INDEX(Positions!$A$1:$B$9,MATCH('TB F'!$B36,Positions!$A$1:$A$9,0),2),GameLog!$C:$C,"TB")</f>
        <v>0</v>
      </c>
      <c r="O36" s="8">
        <f t="shared" si="0"/>
        <v>0</v>
      </c>
      <c r="P36" s="18" t="str">
        <f t="shared" si="1"/>
        <v/>
      </c>
      <c r="V36" s="15"/>
    </row>
    <row r="37" spans="1:22">
      <c r="A37" t="s">
        <v>3071</v>
      </c>
      <c r="B37" t="s">
        <v>2411</v>
      </c>
      <c r="C37">
        <f>COUNTIFS(GameLog!D:D,'TB F'!A37,GameLog!C:C,"TB",GameLog!E:E,INDEX(Positions!$A$1:$B$9,MATCH('TB F'!$B37,Positions!$A$1:$A$9,0),2))</f>
        <v>0</v>
      </c>
      <c r="D37">
        <f>SUMIFS(GameLog!F:F,GameLog!$D:$D,'TB F'!A37,GameLog!$E:$E,INDEX(Positions!$A$1:$B$9,MATCH('TB F'!$B37,Positions!$A$1:$A$9,0),2),GameLog!$C:$C,"TB")</f>
        <v>0</v>
      </c>
      <c r="E37" s="12">
        <f>SUMIFS(GameLog!AM:AM,GameLog!$D:$D,'TB F'!$A37,GameLog!$E:$E,INDEX(Positions!$A$1:$B$9,MATCH('TB F'!$B37,Positions!$A$1:$A$9,0),2),GameLog!$C:$C,"TB")</f>
        <v>0</v>
      </c>
      <c r="F37">
        <f>SUMIFS(GameLog!AN:AN,GameLog!$D:$D,'TB F'!$A37,GameLog!$E:$E,INDEX(Positions!$A$1:$B$9,MATCH('TB F'!$B37,Positions!$A$1:$A$9,0),2),GameLog!$C:$C,"TB")</f>
        <v>0</v>
      </c>
      <c r="G37">
        <f>SUMIFS(GameLog!AO:AO,GameLog!$D:$D,'TB F'!$A37,GameLog!$E:$E,INDEX(Positions!$A$1:$B$9,MATCH('TB F'!$B37,Positions!$A$1:$A$9,0),2),GameLog!$C:$C,"TB")</f>
        <v>0</v>
      </c>
      <c r="H37">
        <f>SUMIFS(GameLog!AP:AP,GameLog!$D:$D,'TB F'!$A37,GameLog!$E:$E,INDEX(Positions!$A$1:$B$9,MATCH('TB F'!$B37,Positions!$A$1:$A$9,0),2),GameLog!$C:$C,"TB")</f>
        <v>0</v>
      </c>
      <c r="I37">
        <f>SUMIFS(GameLog!AQ:AQ,GameLog!$D:$D,'TB F'!$A37,GameLog!$E:$E,INDEX(Positions!$A$1:$B$9,MATCH('TB F'!$B37,Positions!$A$1:$A$9,0),2),GameLog!$C:$C,"TB")</f>
        <v>0</v>
      </c>
      <c r="J37">
        <f>SUMIFS(GameLog!AR:AR,GameLog!$D:$D,'TB F'!$A37,GameLog!$E:$E,INDEX(Positions!$A$1:$B$9,MATCH('TB F'!$B37,Positions!$A$1:$A$9,0),2),GameLog!$C:$C,"TB")</f>
        <v>0</v>
      </c>
      <c r="K37">
        <f>SUMIFS(GameLog!AS:AS,GameLog!$D:$D,'TB F'!$A37,GameLog!$E:$E,INDEX(Positions!$A$1:$B$9,MATCH('TB F'!$B37,Positions!$A$1:$A$9,0),2),GameLog!$C:$C,"TB")</f>
        <v>0</v>
      </c>
      <c r="L37">
        <f>SUMIFS(GameLog!AT:AT,GameLog!$D:$D,'TB F'!$A37,GameLog!$E:$E,INDEX(Positions!$A$1:$B$9,MATCH('TB F'!$B37,Positions!$A$1:$A$9,0),2),GameLog!$C:$C,"TB")</f>
        <v>0</v>
      </c>
      <c r="M37">
        <f>SUMIFS(GameLog!AU:AU,GameLog!$D:$D,'TB F'!$A37,GameLog!$E:$E,INDEX(Positions!$A$1:$B$9,MATCH('TB F'!$B37,Positions!$A$1:$A$9,0),2),GameLog!$C:$C,"TB")</f>
        <v>0</v>
      </c>
      <c r="N37">
        <f>SUMIFS(GameLog!AV:AV,GameLog!$D:$D,'TB F'!$A37,GameLog!$E:$E,INDEX(Positions!$A$1:$B$9,MATCH('TB F'!$B37,Positions!$A$1:$A$9,0),2),GameLog!$C:$C,"TB")</f>
        <v>0</v>
      </c>
      <c r="O37" s="8">
        <f t="shared" si="0"/>
        <v>0</v>
      </c>
      <c r="P37" s="18" t="str">
        <f t="shared" si="1"/>
        <v/>
      </c>
      <c r="V37" s="15"/>
    </row>
    <row r="38" spans="1:22">
      <c r="A38" t="s">
        <v>3063</v>
      </c>
      <c r="B38" t="s">
        <v>2411</v>
      </c>
      <c r="C38">
        <f>COUNTIFS(GameLog!D:D,'TB F'!A38,GameLog!C:C,"TB",GameLog!E:E,INDEX(Positions!$A$1:$B$9,MATCH('TB F'!$B38,Positions!$A$1:$A$9,0),2))</f>
        <v>0</v>
      </c>
      <c r="D38">
        <f>SUMIFS(GameLog!F:F,GameLog!$D:$D,'TB F'!A38,GameLog!$E:$E,INDEX(Positions!$A$1:$B$9,MATCH('TB F'!$B38,Positions!$A$1:$A$9,0),2),GameLog!$C:$C,"TB")</f>
        <v>0</v>
      </c>
      <c r="E38" s="12">
        <f>SUMIFS(GameLog!AM:AM,GameLog!$D:$D,'TB F'!$A38,GameLog!$E:$E,INDEX(Positions!$A$1:$B$9,MATCH('TB F'!$B38,Positions!$A$1:$A$9,0),2),GameLog!$C:$C,"TB")</f>
        <v>0</v>
      </c>
      <c r="F38">
        <f>SUMIFS(GameLog!AN:AN,GameLog!$D:$D,'TB F'!$A38,GameLog!$E:$E,INDEX(Positions!$A$1:$B$9,MATCH('TB F'!$B38,Positions!$A$1:$A$9,0),2),GameLog!$C:$C,"TB")</f>
        <v>0</v>
      </c>
      <c r="G38">
        <f>SUMIFS(GameLog!AO:AO,GameLog!$D:$D,'TB F'!$A38,GameLog!$E:$E,INDEX(Positions!$A$1:$B$9,MATCH('TB F'!$B38,Positions!$A$1:$A$9,0),2),GameLog!$C:$C,"TB")</f>
        <v>0</v>
      </c>
      <c r="H38">
        <f>SUMIFS(GameLog!AP:AP,GameLog!$D:$D,'TB F'!$A38,GameLog!$E:$E,INDEX(Positions!$A$1:$B$9,MATCH('TB F'!$B38,Positions!$A$1:$A$9,0),2),GameLog!$C:$C,"TB")</f>
        <v>0</v>
      </c>
      <c r="I38">
        <f>SUMIFS(GameLog!AQ:AQ,GameLog!$D:$D,'TB F'!$A38,GameLog!$E:$E,INDEX(Positions!$A$1:$B$9,MATCH('TB F'!$B38,Positions!$A$1:$A$9,0),2),GameLog!$C:$C,"TB")</f>
        <v>0</v>
      </c>
      <c r="J38">
        <f>SUMIFS(GameLog!AR:AR,GameLog!$D:$D,'TB F'!$A38,GameLog!$E:$E,INDEX(Positions!$A$1:$B$9,MATCH('TB F'!$B38,Positions!$A$1:$A$9,0),2),GameLog!$C:$C,"TB")</f>
        <v>0</v>
      </c>
      <c r="K38">
        <f>SUMIFS(GameLog!AS:AS,GameLog!$D:$D,'TB F'!$A38,GameLog!$E:$E,INDEX(Positions!$A$1:$B$9,MATCH('TB F'!$B38,Positions!$A$1:$A$9,0),2),GameLog!$C:$C,"TB")</f>
        <v>0</v>
      </c>
      <c r="L38">
        <f>SUMIFS(GameLog!AT:AT,GameLog!$D:$D,'TB F'!$A38,GameLog!$E:$E,INDEX(Positions!$A$1:$B$9,MATCH('TB F'!$B38,Positions!$A$1:$A$9,0),2),GameLog!$C:$C,"TB")</f>
        <v>0</v>
      </c>
      <c r="M38">
        <f>SUMIFS(GameLog!AU:AU,GameLog!$D:$D,'TB F'!$A38,GameLog!$E:$E,INDEX(Positions!$A$1:$B$9,MATCH('TB F'!$B38,Positions!$A$1:$A$9,0),2),GameLog!$C:$C,"TB")</f>
        <v>0</v>
      </c>
      <c r="N38">
        <f>SUMIFS(GameLog!AV:AV,GameLog!$D:$D,'TB F'!$A38,GameLog!$E:$E,INDEX(Positions!$A$1:$B$9,MATCH('TB F'!$B38,Positions!$A$1:$A$9,0),2),GameLog!$C:$C,"TB")</f>
        <v>0</v>
      </c>
      <c r="O38" s="8">
        <f t="shared" si="0"/>
        <v>0</v>
      </c>
      <c r="P38" s="18" t="str">
        <f t="shared" si="1"/>
        <v/>
      </c>
      <c r="V38" s="15"/>
    </row>
    <row r="39" spans="1:22">
      <c r="A39" t="s">
        <v>3066</v>
      </c>
      <c r="B39" t="s">
        <v>2411</v>
      </c>
      <c r="C39">
        <f>COUNTIFS(GameLog!D:D,'TB F'!A39,GameLog!C:C,"TB",GameLog!E:E,INDEX(Positions!$A$1:$B$9,MATCH('TB F'!$B39,Positions!$A$1:$A$9,0),2))</f>
        <v>0</v>
      </c>
      <c r="D39">
        <f>SUMIFS(GameLog!F:F,GameLog!$D:$D,'TB F'!A39,GameLog!$E:$E,INDEX(Positions!$A$1:$B$9,MATCH('TB F'!$B39,Positions!$A$1:$A$9,0),2),GameLog!$C:$C,"TB")</f>
        <v>0</v>
      </c>
      <c r="E39" s="12">
        <f>SUMIFS(GameLog!AM:AM,GameLog!$D:$D,'TB F'!$A39,GameLog!$E:$E,INDEX(Positions!$A$1:$B$9,MATCH('TB F'!$B39,Positions!$A$1:$A$9,0),2),GameLog!$C:$C,"TB")</f>
        <v>0</v>
      </c>
      <c r="F39">
        <f>SUMIFS(GameLog!AN:AN,GameLog!$D:$D,'TB F'!$A39,GameLog!$E:$E,INDEX(Positions!$A$1:$B$9,MATCH('TB F'!$B39,Positions!$A$1:$A$9,0),2),GameLog!$C:$C,"TB")</f>
        <v>0</v>
      </c>
      <c r="G39">
        <f>SUMIFS(GameLog!AO:AO,GameLog!$D:$D,'TB F'!$A39,GameLog!$E:$E,INDEX(Positions!$A$1:$B$9,MATCH('TB F'!$B39,Positions!$A$1:$A$9,0),2),GameLog!$C:$C,"TB")</f>
        <v>0</v>
      </c>
      <c r="H39">
        <f>SUMIFS(GameLog!AP:AP,GameLog!$D:$D,'TB F'!$A39,GameLog!$E:$E,INDEX(Positions!$A$1:$B$9,MATCH('TB F'!$B39,Positions!$A$1:$A$9,0),2),GameLog!$C:$C,"TB")</f>
        <v>0</v>
      </c>
      <c r="I39">
        <f>SUMIFS(GameLog!AQ:AQ,GameLog!$D:$D,'TB F'!$A39,GameLog!$E:$E,INDEX(Positions!$A$1:$B$9,MATCH('TB F'!$B39,Positions!$A$1:$A$9,0),2),GameLog!$C:$C,"TB")</f>
        <v>0</v>
      </c>
      <c r="J39">
        <f>SUMIFS(GameLog!AR:AR,GameLog!$D:$D,'TB F'!$A39,GameLog!$E:$E,INDEX(Positions!$A$1:$B$9,MATCH('TB F'!$B39,Positions!$A$1:$A$9,0),2),GameLog!$C:$C,"TB")</f>
        <v>0</v>
      </c>
      <c r="K39">
        <f>SUMIFS(GameLog!AS:AS,GameLog!$D:$D,'TB F'!$A39,GameLog!$E:$E,INDEX(Positions!$A$1:$B$9,MATCH('TB F'!$B39,Positions!$A$1:$A$9,0),2),GameLog!$C:$C,"TB")</f>
        <v>0</v>
      </c>
      <c r="L39">
        <f>SUMIFS(GameLog!AT:AT,GameLog!$D:$D,'TB F'!$A39,GameLog!$E:$E,INDEX(Positions!$A$1:$B$9,MATCH('TB F'!$B39,Positions!$A$1:$A$9,0),2),GameLog!$C:$C,"TB")</f>
        <v>0</v>
      </c>
      <c r="M39">
        <f>SUMIFS(GameLog!AU:AU,GameLog!$D:$D,'TB F'!$A39,GameLog!$E:$E,INDEX(Positions!$A$1:$B$9,MATCH('TB F'!$B39,Positions!$A$1:$A$9,0),2),GameLog!$C:$C,"TB")</f>
        <v>0</v>
      </c>
      <c r="N39">
        <f>SUMIFS(GameLog!AV:AV,GameLog!$D:$D,'TB F'!$A39,GameLog!$E:$E,INDEX(Positions!$A$1:$B$9,MATCH('TB F'!$B39,Positions!$A$1:$A$9,0),2),GameLog!$C:$C,"TB")</f>
        <v>0</v>
      </c>
      <c r="O39" s="8">
        <f t="shared" si="0"/>
        <v>0</v>
      </c>
      <c r="P39" s="18" t="str">
        <f t="shared" si="1"/>
        <v/>
      </c>
      <c r="V39" s="15"/>
    </row>
    <row r="40" spans="1:22">
      <c r="A40" t="s">
        <v>3057</v>
      </c>
      <c r="B40" t="s">
        <v>2412</v>
      </c>
      <c r="C40">
        <f>COUNTIFS(GameLog!D:D,'TB F'!A40,GameLog!C:C,"TB",GameLog!E:E,INDEX(Positions!$A$1:$B$9,MATCH('TB F'!$B40,Positions!$A$1:$A$9,0),2))</f>
        <v>2</v>
      </c>
      <c r="D40">
        <f>SUMIFS(GameLog!F:F,GameLog!$D:$D,'TB F'!A40,GameLog!$E:$E,INDEX(Positions!$A$1:$B$9,MATCH('TB F'!$B40,Positions!$A$1:$A$9,0),2),GameLog!$C:$C,"TB")</f>
        <v>2</v>
      </c>
      <c r="E40" s="12">
        <f>SUMIFS(GameLog!AM:AM,GameLog!$D:$D,'TB F'!$A40,GameLog!$E:$E,INDEX(Positions!$A$1:$B$9,MATCH('TB F'!$B40,Positions!$A$1:$A$9,0),2),GameLog!$C:$C,"TB")</f>
        <v>17</v>
      </c>
      <c r="F40">
        <f>SUMIFS(GameLog!AN:AN,GameLog!$D:$D,'TB F'!$A40,GameLog!$E:$E,INDEX(Positions!$A$1:$B$9,MATCH('TB F'!$B40,Positions!$A$1:$A$9,0),2),GameLog!$C:$C,"TB")</f>
        <v>1</v>
      </c>
      <c r="G40">
        <f>SUMIFS(GameLog!AO:AO,GameLog!$D:$D,'TB F'!$A40,GameLog!$E:$E,INDEX(Positions!$A$1:$B$9,MATCH('TB F'!$B40,Positions!$A$1:$A$9,0),2),GameLog!$C:$C,"TB")</f>
        <v>3</v>
      </c>
      <c r="H40">
        <f>SUMIFS(GameLog!AP:AP,GameLog!$D:$D,'TB F'!$A40,GameLog!$E:$E,INDEX(Positions!$A$1:$B$9,MATCH('TB F'!$B40,Positions!$A$1:$A$9,0),2),GameLog!$C:$C,"TB")</f>
        <v>0</v>
      </c>
      <c r="I40">
        <f>SUMIFS(GameLog!AQ:AQ,GameLog!$D:$D,'TB F'!$A40,GameLog!$E:$E,INDEX(Positions!$A$1:$B$9,MATCH('TB F'!$B40,Positions!$A$1:$A$9,0),2),GameLog!$C:$C,"TB")</f>
        <v>1</v>
      </c>
      <c r="J40">
        <f>SUMIFS(GameLog!AR:AR,GameLog!$D:$D,'TB F'!$A40,GameLog!$E:$E,INDEX(Positions!$A$1:$B$9,MATCH('TB F'!$B40,Positions!$A$1:$A$9,0),2),GameLog!$C:$C,"TB")</f>
        <v>0</v>
      </c>
      <c r="K40">
        <f>SUMIFS(GameLog!AS:AS,GameLog!$D:$D,'TB F'!$A40,GameLog!$E:$E,INDEX(Positions!$A$1:$B$9,MATCH('TB F'!$B40,Positions!$A$1:$A$9,0),2),GameLog!$C:$C,"TB")</f>
        <v>0</v>
      </c>
      <c r="L40">
        <f>SUMIFS(GameLog!AT:AT,GameLog!$D:$D,'TB F'!$A40,GameLog!$E:$E,INDEX(Positions!$A$1:$B$9,MATCH('TB F'!$B40,Positions!$A$1:$A$9,0),2),GameLog!$C:$C,"TB")</f>
        <v>0</v>
      </c>
      <c r="M40">
        <f>SUMIFS(GameLog!AU:AU,GameLog!$D:$D,'TB F'!$A40,GameLog!$E:$E,INDEX(Positions!$A$1:$B$9,MATCH('TB F'!$B40,Positions!$A$1:$A$9,0),2),GameLog!$C:$C,"TB")</f>
        <v>0</v>
      </c>
      <c r="N40">
        <f>SUMIFS(GameLog!AV:AV,GameLog!$D:$D,'TB F'!$A40,GameLog!$E:$E,INDEX(Positions!$A$1:$B$9,MATCH('TB F'!$B40,Positions!$A$1:$A$9,0),2),GameLog!$C:$C,"TB")</f>
        <v>0</v>
      </c>
      <c r="O40" s="8">
        <f t="shared" si="0"/>
        <v>1</v>
      </c>
      <c r="P40" s="18" t="str">
        <f t="shared" si="1"/>
        <v/>
      </c>
      <c r="V40" s="15"/>
    </row>
    <row r="41" spans="1:22">
      <c r="A41" t="s">
        <v>3070</v>
      </c>
      <c r="B41" t="s">
        <v>2412</v>
      </c>
      <c r="C41">
        <f>COUNTIFS(GameLog!D:D,'TB F'!A41,GameLog!C:C,"TB",GameLog!E:E,INDEX(Positions!$A$1:$B$9,MATCH('TB F'!$B41,Positions!$A$1:$A$9,0),2))</f>
        <v>0</v>
      </c>
      <c r="D41">
        <f>SUMIFS(GameLog!F:F,GameLog!$D:$D,'TB F'!A41,GameLog!$E:$E,INDEX(Positions!$A$1:$B$9,MATCH('TB F'!$B41,Positions!$A$1:$A$9,0),2),GameLog!$C:$C,"TB")</f>
        <v>0</v>
      </c>
      <c r="E41" s="12">
        <f>SUMIFS(GameLog!AM:AM,GameLog!$D:$D,'TB F'!$A41,GameLog!$E:$E,INDEX(Positions!$A$1:$B$9,MATCH('TB F'!$B41,Positions!$A$1:$A$9,0),2),GameLog!$C:$C,"TB")</f>
        <v>0</v>
      </c>
      <c r="F41">
        <f>SUMIFS(GameLog!AN:AN,GameLog!$D:$D,'TB F'!$A41,GameLog!$E:$E,INDEX(Positions!$A$1:$B$9,MATCH('TB F'!$B41,Positions!$A$1:$A$9,0),2),GameLog!$C:$C,"TB")</f>
        <v>0</v>
      </c>
      <c r="G41">
        <f>SUMIFS(GameLog!AO:AO,GameLog!$D:$D,'TB F'!$A41,GameLog!$E:$E,INDEX(Positions!$A$1:$B$9,MATCH('TB F'!$B41,Positions!$A$1:$A$9,0),2),GameLog!$C:$C,"TB")</f>
        <v>0</v>
      </c>
      <c r="H41">
        <f>SUMIFS(GameLog!AP:AP,GameLog!$D:$D,'TB F'!$A41,GameLog!$E:$E,INDEX(Positions!$A$1:$B$9,MATCH('TB F'!$B41,Positions!$A$1:$A$9,0),2),GameLog!$C:$C,"TB")</f>
        <v>0</v>
      </c>
      <c r="I41">
        <f>SUMIFS(GameLog!AQ:AQ,GameLog!$D:$D,'TB F'!$A41,GameLog!$E:$E,INDEX(Positions!$A$1:$B$9,MATCH('TB F'!$B41,Positions!$A$1:$A$9,0),2),GameLog!$C:$C,"TB")</f>
        <v>0</v>
      </c>
      <c r="J41">
        <f>SUMIFS(GameLog!AR:AR,GameLog!$D:$D,'TB F'!$A41,GameLog!$E:$E,INDEX(Positions!$A$1:$B$9,MATCH('TB F'!$B41,Positions!$A$1:$A$9,0),2),GameLog!$C:$C,"TB")</f>
        <v>0</v>
      </c>
      <c r="K41">
        <f>SUMIFS(GameLog!AS:AS,GameLog!$D:$D,'TB F'!$A41,GameLog!$E:$E,INDEX(Positions!$A$1:$B$9,MATCH('TB F'!$B41,Positions!$A$1:$A$9,0),2),GameLog!$C:$C,"TB")</f>
        <v>0</v>
      </c>
      <c r="L41">
        <f>SUMIFS(GameLog!AT:AT,GameLog!$D:$D,'TB F'!$A41,GameLog!$E:$E,INDEX(Positions!$A$1:$B$9,MATCH('TB F'!$B41,Positions!$A$1:$A$9,0),2),GameLog!$C:$C,"TB")</f>
        <v>0</v>
      </c>
      <c r="M41">
        <f>SUMIFS(GameLog!AU:AU,GameLog!$D:$D,'TB F'!$A41,GameLog!$E:$E,INDEX(Positions!$A$1:$B$9,MATCH('TB F'!$B41,Positions!$A$1:$A$9,0),2),GameLog!$C:$C,"TB")</f>
        <v>0</v>
      </c>
      <c r="N41">
        <f>SUMIFS(GameLog!AV:AV,GameLog!$D:$D,'TB F'!$A41,GameLog!$E:$E,INDEX(Positions!$A$1:$B$9,MATCH('TB F'!$B41,Positions!$A$1:$A$9,0),2),GameLog!$C:$C,"TB")</f>
        <v>0</v>
      </c>
      <c r="O41" s="8">
        <f t="shared" si="0"/>
        <v>0</v>
      </c>
      <c r="P41" s="18" t="str">
        <f t="shared" si="1"/>
        <v/>
      </c>
      <c r="V41" s="15"/>
    </row>
    <row r="42" spans="1:22">
      <c r="A42" t="s">
        <v>3063</v>
      </c>
      <c r="B42" t="s">
        <v>2412</v>
      </c>
      <c r="C42">
        <f>COUNTIFS(GameLog!D:D,'TB F'!A42,GameLog!C:C,"TB",GameLog!E:E,INDEX(Positions!$A$1:$B$9,MATCH('TB F'!$B42,Positions!$A$1:$A$9,0),2))</f>
        <v>0</v>
      </c>
      <c r="D42">
        <f>SUMIFS(GameLog!F:F,GameLog!$D:$D,'TB F'!A42,GameLog!$E:$E,INDEX(Positions!$A$1:$B$9,MATCH('TB F'!$B42,Positions!$A$1:$A$9,0),2),GameLog!$C:$C,"TB")</f>
        <v>0</v>
      </c>
      <c r="E42" s="12">
        <f>SUMIFS(GameLog!AM:AM,GameLog!$D:$D,'TB F'!$A42,GameLog!$E:$E,INDEX(Positions!$A$1:$B$9,MATCH('TB F'!$B42,Positions!$A$1:$A$9,0),2),GameLog!$C:$C,"TB")</f>
        <v>0</v>
      </c>
      <c r="F42">
        <f>SUMIFS(GameLog!AN:AN,GameLog!$D:$D,'TB F'!$A42,GameLog!$E:$E,INDEX(Positions!$A$1:$B$9,MATCH('TB F'!$B42,Positions!$A$1:$A$9,0),2),GameLog!$C:$C,"TB")</f>
        <v>0</v>
      </c>
      <c r="G42">
        <f>SUMIFS(GameLog!AO:AO,GameLog!$D:$D,'TB F'!$A42,GameLog!$E:$E,INDEX(Positions!$A$1:$B$9,MATCH('TB F'!$B42,Positions!$A$1:$A$9,0),2),GameLog!$C:$C,"TB")</f>
        <v>0</v>
      </c>
      <c r="H42">
        <f>SUMIFS(GameLog!AP:AP,GameLog!$D:$D,'TB F'!$A42,GameLog!$E:$E,INDEX(Positions!$A$1:$B$9,MATCH('TB F'!$B42,Positions!$A$1:$A$9,0),2),GameLog!$C:$C,"TB")</f>
        <v>0</v>
      </c>
      <c r="I42">
        <f>SUMIFS(GameLog!AQ:AQ,GameLog!$D:$D,'TB F'!$A42,GameLog!$E:$E,INDEX(Positions!$A$1:$B$9,MATCH('TB F'!$B42,Positions!$A$1:$A$9,0),2),GameLog!$C:$C,"TB")</f>
        <v>0</v>
      </c>
      <c r="J42">
        <f>SUMIFS(GameLog!AR:AR,GameLog!$D:$D,'TB F'!$A42,GameLog!$E:$E,INDEX(Positions!$A$1:$B$9,MATCH('TB F'!$B42,Positions!$A$1:$A$9,0),2),GameLog!$C:$C,"TB")</f>
        <v>0</v>
      </c>
      <c r="K42">
        <f>SUMIFS(GameLog!AS:AS,GameLog!$D:$D,'TB F'!$A42,GameLog!$E:$E,INDEX(Positions!$A$1:$B$9,MATCH('TB F'!$B42,Positions!$A$1:$A$9,0),2),GameLog!$C:$C,"TB")</f>
        <v>0</v>
      </c>
      <c r="L42">
        <f>SUMIFS(GameLog!AT:AT,GameLog!$D:$D,'TB F'!$A42,GameLog!$E:$E,INDEX(Positions!$A$1:$B$9,MATCH('TB F'!$B42,Positions!$A$1:$A$9,0),2),GameLog!$C:$C,"TB")</f>
        <v>0</v>
      </c>
      <c r="M42">
        <f>SUMIFS(GameLog!AU:AU,GameLog!$D:$D,'TB F'!$A42,GameLog!$E:$E,INDEX(Positions!$A$1:$B$9,MATCH('TB F'!$B42,Positions!$A$1:$A$9,0),2),GameLog!$C:$C,"TB")</f>
        <v>0</v>
      </c>
      <c r="N42">
        <f>SUMIFS(GameLog!AV:AV,GameLog!$D:$D,'TB F'!$A42,GameLog!$E:$E,INDEX(Positions!$A$1:$B$9,MATCH('TB F'!$B42,Positions!$A$1:$A$9,0),2),GameLog!$C:$C,"TB")</f>
        <v>0</v>
      </c>
      <c r="O42" s="8">
        <f t="shared" si="0"/>
        <v>0</v>
      </c>
      <c r="P42" s="18" t="str">
        <f t="shared" si="1"/>
        <v/>
      </c>
      <c r="V42" s="15"/>
    </row>
    <row r="43" spans="1:22">
      <c r="A43" t="s">
        <v>3065</v>
      </c>
      <c r="B43" t="s">
        <v>2412</v>
      </c>
      <c r="C43">
        <f>COUNTIFS(GameLog!D:D,'TB F'!A43,GameLog!C:C,"TB",GameLog!E:E,INDEX(Positions!$A$1:$B$9,MATCH('TB F'!$B43,Positions!$A$1:$A$9,0),2))</f>
        <v>0</v>
      </c>
      <c r="D43">
        <f>SUMIFS(GameLog!F:F,GameLog!$D:$D,'TB F'!A43,GameLog!$E:$E,INDEX(Positions!$A$1:$B$9,MATCH('TB F'!$B43,Positions!$A$1:$A$9,0),2),GameLog!$C:$C,"TB")</f>
        <v>0</v>
      </c>
      <c r="E43" s="12">
        <f>SUMIFS(GameLog!AM:AM,GameLog!$D:$D,'TB F'!$A43,GameLog!$E:$E,INDEX(Positions!$A$1:$B$9,MATCH('TB F'!$B43,Positions!$A$1:$A$9,0),2),GameLog!$C:$C,"TB")</f>
        <v>0</v>
      </c>
      <c r="F43">
        <f>SUMIFS(GameLog!AN:AN,GameLog!$D:$D,'TB F'!$A43,GameLog!$E:$E,INDEX(Positions!$A$1:$B$9,MATCH('TB F'!$B43,Positions!$A$1:$A$9,0),2),GameLog!$C:$C,"TB")</f>
        <v>0</v>
      </c>
      <c r="G43">
        <f>SUMIFS(GameLog!AO:AO,GameLog!$D:$D,'TB F'!$A43,GameLog!$E:$E,INDEX(Positions!$A$1:$B$9,MATCH('TB F'!$B43,Positions!$A$1:$A$9,0),2),GameLog!$C:$C,"TB")</f>
        <v>0</v>
      </c>
      <c r="H43">
        <f>SUMIFS(GameLog!AP:AP,GameLog!$D:$D,'TB F'!$A43,GameLog!$E:$E,INDEX(Positions!$A$1:$B$9,MATCH('TB F'!$B43,Positions!$A$1:$A$9,0),2),GameLog!$C:$C,"TB")</f>
        <v>0</v>
      </c>
      <c r="I43">
        <f>SUMIFS(GameLog!AQ:AQ,GameLog!$D:$D,'TB F'!$A43,GameLog!$E:$E,INDEX(Positions!$A$1:$B$9,MATCH('TB F'!$B43,Positions!$A$1:$A$9,0),2),GameLog!$C:$C,"TB")</f>
        <v>0</v>
      </c>
      <c r="J43">
        <f>SUMIFS(GameLog!AR:AR,GameLog!$D:$D,'TB F'!$A43,GameLog!$E:$E,INDEX(Positions!$A$1:$B$9,MATCH('TB F'!$B43,Positions!$A$1:$A$9,0),2),GameLog!$C:$C,"TB")</f>
        <v>0</v>
      </c>
      <c r="K43">
        <f>SUMIFS(GameLog!AS:AS,GameLog!$D:$D,'TB F'!$A43,GameLog!$E:$E,INDEX(Positions!$A$1:$B$9,MATCH('TB F'!$B43,Positions!$A$1:$A$9,0),2),GameLog!$C:$C,"TB")</f>
        <v>0</v>
      </c>
      <c r="L43">
        <f>SUMIFS(GameLog!AT:AT,GameLog!$D:$D,'TB F'!$A43,GameLog!$E:$E,INDEX(Positions!$A$1:$B$9,MATCH('TB F'!$B43,Positions!$A$1:$A$9,0),2),GameLog!$C:$C,"TB")</f>
        <v>0</v>
      </c>
      <c r="M43">
        <f>SUMIFS(GameLog!AU:AU,GameLog!$D:$D,'TB F'!$A43,GameLog!$E:$E,INDEX(Positions!$A$1:$B$9,MATCH('TB F'!$B43,Positions!$A$1:$A$9,0),2),GameLog!$C:$C,"TB")</f>
        <v>0</v>
      </c>
      <c r="N43">
        <f>SUMIFS(GameLog!AV:AV,GameLog!$D:$D,'TB F'!$A43,GameLog!$E:$E,INDEX(Positions!$A$1:$B$9,MATCH('TB F'!$B43,Positions!$A$1:$A$9,0),2),GameLog!$C:$C,"TB")</f>
        <v>0</v>
      </c>
      <c r="O43" s="8">
        <f t="shared" si="0"/>
        <v>0</v>
      </c>
      <c r="P43" s="18" t="str">
        <f t="shared" si="1"/>
        <v/>
      </c>
      <c r="V43" s="15"/>
    </row>
    <row r="44" spans="1:22">
      <c r="A44" t="s">
        <v>3066</v>
      </c>
      <c r="B44" t="s">
        <v>2412</v>
      </c>
      <c r="C44">
        <f>COUNTIFS(GameLog!D:D,'TB F'!A44,GameLog!C:C,"TB",GameLog!E:E,INDEX(Positions!$A$1:$B$9,MATCH('TB F'!$B44,Positions!$A$1:$A$9,0),2))</f>
        <v>1</v>
      </c>
      <c r="D44">
        <f>SUMIFS(GameLog!F:F,GameLog!$D:$D,'TB F'!A44,GameLog!$E:$E,INDEX(Positions!$A$1:$B$9,MATCH('TB F'!$B44,Positions!$A$1:$A$9,0),2),GameLog!$C:$C,"TB")</f>
        <v>1</v>
      </c>
      <c r="E44" s="12">
        <f>SUMIFS(GameLog!AM:AM,GameLog!$D:$D,'TB F'!$A44,GameLog!$E:$E,INDEX(Positions!$A$1:$B$9,MATCH('TB F'!$B44,Positions!$A$1:$A$9,0),2),GameLog!$C:$C,"TB")</f>
        <v>7.9999999999999991</v>
      </c>
      <c r="F44">
        <f>SUMIFS(GameLog!AN:AN,GameLog!$D:$D,'TB F'!$A44,GameLog!$E:$E,INDEX(Positions!$A$1:$B$9,MATCH('TB F'!$B44,Positions!$A$1:$A$9,0),2),GameLog!$C:$C,"TB")</f>
        <v>3</v>
      </c>
      <c r="G44">
        <f>SUMIFS(GameLog!AO:AO,GameLog!$D:$D,'TB F'!$A44,GameLog!$E:$E,INDEX(Positions!$A$1:$B$9,MATCH('TB F'!$B44,Positions!$A$1:$A$9,0),2),GameLog!$C:$C,"TB")</f>
        <v>0</v>
      </c>
      <c r="H44">
        <f>SUMIFS(GameLog!AP:AP,GameLog!$D:$D,'TB F'!$A44,GameLog!$E:$E,INDEX(Positions!$A$1:$B$9,MATCH('TB F'!$B44,Positions!$A$1:$A$9,0),2),GameLog!$C:$C,"TB")</f>
        <v>0</v>
      </c>
      <c r="I44">
        <f>SUMIFS(GameLog!AQ:AQ,GameLog!$D:$D,'TB F'!$A44,GameLog!$E:$E,INDEX(Positions!$A$1:$B$9,MATCH('TB F'!$B44,Positions!$A$1:$A$9,0),2),GameLog!$C:$C,"TB")</f>
        <v>1</v>
      </c>
      <c r="J44">
        <f>SUMIFS(GameLog!AR:AR,GameLog!$D:$D,'TB F'!$A44,GameLog!$E:$E,INDEX(Positions!$A$1:$B$9,MATCH('TB F'!$B44,Positions!$A$1:$A$9,0),2),GameLog!$C:$C,"TB")</f>
        <v>0</v>
      </c>
      <c r="K44">
        <f>SUMIFS(GameLog!AS:AS,GameLog!$D:$D,'TB F'!$A44,GameLog!$E:$E,INDEX(Positions!$A$1:$B$9,MATCH('TB F'!$B44,Positions!$A$1:$A$9,0),2),GameLog!$C:$C,"TB")</f>
        <v>0</v>
      </c>
      <c r="L44">
        <f>SUMIFS(GameLog!AT:AT,GameLog!$D:$D,'TB F'!$A44,GameLog!$E:$E,INDEX(Positions!$A$1:$B$9,MATCH('TB F'!$B44,Positions!$A$1:$A$9,0),2),GameLog!$C:$C,"TB")</f>
        <v>0</v>
      </c>
      <c r="M44">
        <f>SUMIFS(GameLog!AU:AU,GameLog!$D:$D,'TB F'!$A44,GameLog!$E:$E,INDEX(Positions!$A$1:$B$9,MATCH('TB F'!$B44,Positions!$A$1:$A$9,0),2),GameLog!$C:$C,"TB")</f>
        <v>0</v>
      </c>
      <c r="N44">
        <f>SUMIFS(GameLog!AV:AV,GameLog!$D:$D,'TB F'!$A44,GameLog!$E:$E,INDEX(Positions!$A$1:$B$9,MATCH('TB F'!$B44,Positions!$A$1:$A$9,0),2),GameLog!$C:$C,"TB")</f>
        <v>0</v>
      </c>
      <c r="O44" s="8">
        <f t="shared" si="0"/>
        <v>1</v>
      </c>
      <c r="P44" s="18" t="str">
        <f t="shared" si="1"/>
        <v/>
      </c>
      <c r="V44" s="15"/>
    </row>
    <row r="45" spans="1:22">
      <c r="A45" t="s">
        <v>3070</v>
      </c>
      <c r="B45" t="s">
        <v>2432</v>
      </c>
      <c r="C45">
        <f>COUNTIFS(GameLog!D:D,'TB F'!A45,GameLog!C:C,"TB",GameLog!E:E,INDEX(Positions!$A$1:$B$9,MATCH('TB F'!$B45,Positions!$A$1:$A$9,0),2))</f>
        <v>0</v>
      </c>
      <c r="D45">
        <f>SUMIFS(GameLog!F:F,GameLog!$D:$D,'TB F'!A45,GameLog!$E:$E,INDEX(Positions!$A$1:$B$9,MATCH('TB F'!$B45,Positions!$A$1:$A$9,0),2),GameLog!$C:$C,"TB")</f>
        <v>0</v>
      </c>
      <c r="E45" s="12">
        <f>SUMIFS(GameLog!AM:AM,GameLog!$D:$D,'TB F'!$A45,GameLog!$E:$E,INDEX(Positions!$A$1:$B$9,MATCH('TB F'!$B45,Positions!$A$1:$A$9,0),2),GameLog!$C:$C,"TB")</f>
        <v>0</v>
      </c>
      <c r="F45">
        <f>SUMIFS(GameLog!AN:AN,GameLog!$D:$D,'TB F'!$A45,GameLog!$E:$E,INDEX(Positions!$A$1:$B$9,MATCH('TB F'!$B45,Positions!$A$1:$A$9,0),2),GameLog!$C:$C,"TB")</f>
        <v>0</v>
      </c>
      <c r="G45">
        <f>SUMIFS(GameLog!AO:AO,GameLog!$D:$D,'TB F'!$A45,GameLog!$E:$E,INDEX(Positions!$A$1:$B$9,MATCH('TB F'!$B45,Positions!$A$1:$A$9,0),2),GameLog!$C:$C,"TB")</f>
        <v>0</v>
      </c>
      <c r="H45">
        <f>SUMIFS(GameLog!AP:AP,GameLog!$D:$D,'TB F'!$A45,GameLog!$E:$E,INDEX(Positions!$A$1:$B$9,MATCH('TB F'!$B45,Positions!$A$1:$A$9,0),2),GameLog!$C:$C,"TB")</f>
        <v>0</v>
      </c>
      <c r="I45">
        <f>SUMIFS(GameLog!AQ:AQ,GameLog!$D:$D,'TB F'!$A45,GameLog!$E:$E,INDEX(Positions!$A$1:$B$9,MATCH('TB F'!$B45,Positions!$A$1:$A$9,0),2),GameLog!$C:$C,"TB")</f>
        <v>0</v>
      </c>
      <c r="J45">
        <f>SUMIFS(GameLog!AR:AR,GameLog!$D:$D,'TB F'!$A45,GameLog!$E:$E,INDEX(Positions!$A$1:$B$9,MATCH('TB F'!$B45,Positions!$A$1:$A$9,0),2),GameLog!$C:$C,"TB")</f>
        <v>0</v>
      </c>
      <c r="K45">
        <f>SUMIFS(GameLog!AS:AS,GameLog!$D:$D,'TB F'!$A45,GameLog!$E:$E,INDEX(Positions!$A$1:$B$9,MATCH('TB F'!$B45,Positions!$A$1:$A$9,0),2),GameLog!$C:$C,"TB")</f>
        <v>0</v>
      </c>
      <c r="L45">
        <f>SUMIFS(GameLog!AT:AT,GameLog!$D:$D,'TB F'!$A45,GameLog!$E:$E,INDEX(Positions!$A$1:$B$9,MATCH('TB F'!$B45,Positions!$A$1:$A$9,0),2),GameLog!$C:$C,"TB")</f>
        <v>0</v>
      </c>
      <c r="M45">
        <f>SUMIFS(GameLog!AU:AU,GameLog!$D:$D,'TB F'!$A45,GameLog!$E:$E,INDEX(Positions!$A$1:$B$9,MATCH('TB F'!$B45,Positions!$A$1:$A$9,0),2),GameLog!$C:$C,"TB")</f>
        <v>0</v>
      </c>
      <c r="N45">
        <f>SUMIFS(GameLog!AV:AV,GameLog!$D:$D,'TB F'!$A45,GameLog!$E:$E,INDEX(Positions!$A$1:$B$9,MATCH('TB F'!$B45,Positions!$A$1:$A$9,0),2),GameLog!$C:$C,"TB")</f>
        <v>0</v>
      </c>
      <c r="O45" s="8">
        <f t="shared" si="0"/>
        <v>0</v>
      </c>
      <c r="P45" s="18" t="str">
        <f t="shared" si="1"/>
        <v/>
      </c>
      <c r="V45" s="15"/>
    </row>
    <row r="46" spans="1:22">
      <c r="A46" t="s">
        <v>3071</v>
      </c>
      <c r="B46" t="s">
        <v>2432</v>
      </c>
      <c r="C46">
        <f>COUNTIFS(GameLog!D:D,'TB F'!A46,GameLog!C:C,"TB",GameLog!E:E,INDEX(Positions!$A$1:$B$9,MATCH('TB F'!$B46,Positions!$A$1:$A$9,0),2))</f>
        <v>1</v>
      </c>
      <c r="D46">
        <f>SUMIFS(GameLog!F:F,GameLog!$D:$D,'TB F'!A46,GameLog!$E:$E,INDEX(Positions!$A$1:$B$9,MATCH('TB F'!$B46,Positions!$A$1:$A$9,0),2),GameLog!$C:$C,"TB")</f>
        <v>0</v>
      </c>
      <c r="E46" s="12">
        <f>SUMIFS(GameLog!AM:AM,GameLog!$D:$D,'TB F'!$A46,GameLog!$E:$E,INDEX(Positions!$A$1:$B$9,MATCH('TB F'!$B46,Positions!$A$1:$A$9,0),2),GameLog!$C:$C,"TB")</f>
        <v>1</v>
      </c>
      <c r="F46">
        <f>SUMIFS(GameLog!AN:AN,GameLog!$D:$D,'TB F'!$A46,GameLog!$E:$E,INDEX(Positions!$A$1:$B$9,MATCH('TB F'!$B46,Positions!$A$1:$A$9,0),2),GameLog!$C:$C,"TB")</f>
        <v>0</v>
      </c>
      <c r="G46">
        <f>SUMIFS(GameLog!AO:AO,GameLog!$D:$D,'TB F'!$A46,GameLog!$E:$E,INDEX(Positions!$A$1:$B$9,MATCH('TB F'!$B46,Positions!$A$1:$A$9,0),2),GameLog!$C:$C,"TB")</f>
        <v>0</v>
      </c>
      <c r="H46">
        <f>SUMIFS(GameLog!AP:AP,GameLog!$D:$D,'TB F'!$A46,GameLog!$E:$E,INDEX(Positions!$A$1:$B$9,MATCH('TB F'!$B46,Positions!$A$1:$A$9,0),2),GameLog!$C:$C,"TB")</f>
        <v>1</v>
      </c>
      <c r="I46">
        <f>SUMIFS(GameLog!AQ:AQ,GameLog!$D:$D,'TB F'!$A46,GameLog!$E:$E,INDEX(Positions!$A$1:$B$9,MATCH('TB F'!$B46,Positions!$A$1:$A$9,0),2),GameLog!$C:$C,"TB")</f>
        <v>0</v>
      </c>
      <c r="J46">
        <f>SUMIFS(GameLog!AR:AR,GameLog!$D:$D,'TB F'!$A46,GameLog!$E:$E,INDEX(Positions!$A$1:$B$9,MATCH('TB F'!$B46,Positions!$A$1:$A$9,0),2),GameLog!$C:$C,"TB")</f>
        <v>0</v>
      </c>
      <c r="K46">
        <f>SUMIFS(GameLog!AS:AS,GameLog!$D:$D,'TB F'!$A46,GameLog!$E:$E,INDEX(Positions!$A$1:$B$9,MATCH('TB F'!$B46,Positions!$A$1:$A$9,0),2),GameLog!$C:$C,"TB")</f>
        <v>0</v>
      </c>
      <c r="L46">
        <f>SUMIFS(GameLog!AT:AT,GameLog!$D:$D,'TB F'!$A46,GameLog!$E:$E,INDEX(Positions!$A$1:$B$9,MATCH('TB F'!$B46,Positions!$A$1:$A$9,0),2),GameLog!$C:$C,"TB")</f>
        <v>0</v>
      </c>
      <c r="M46">
        <f>SUMIFS(GameLog!AU:AU,GameLog!$D:$D,'TB F'!$A46,GameLog!$E:$E,INDEX(Positions!$A$1:$B$9,MATCH('TB F'!$B46,Positions!$A$1:$A$9,0),2),GameLog!$C:$C,"TB")</f>
        <v>0</v>
      </c>
      <c r="N46">
        <f>SUMIFS(GameLog!AV:AV,GameLog!$D:$D,'TB F'!$A46,GameLog!$E:$E,INDEX(Positions!$A$1:$B$9,MATCH('TB F'!$B46,Positions!$A$1:$A$9,0),2),GameLog!$C:$C,"TB")</f>
        <v>0</v>
      </c>
      <c r="O46" s="8">
        <f t="shared" si="0"/>
        <v>0</v>
      </c>
      <c r="P46" s="18" t="str">
        <f t="shared" si="1"/>
        <v/>
      </c>
      <c r="V46" s="15"/>
    </row>
    <row r="47" spans="1:22">
      <c r="A47" t="s">
        <v>3063</v>
      </c>
      <c r="B47" t="s">
        <v>2432</v>
      </c>
      <c r="C47">
        <f>COUNTIFS(GameLog!D:D,'TB F'!A47,GameLog!C:C,"TB",GameLog!E:E,INDEX(Positions!$A$1:$B$9,MATCH('TB F'!$B47,Positions!$A$1:$A$9,0),2))</f>
        <v>0</v>
      </c>
      <c r="D47">
        <f>SUMIFS(GameLog!F:F,GameLog!$D:$D,'TB F'!A47,GameLog!$E:$E,INDEX(Positions!$A$1:$B$9,MATCH('TB F'!$B47,Positions!$A$1:$A$9,0),2),GameLog!$C:$C,"TB")</f>
        <v>0</v>
      </c>
      <c r="E47" s="12">
        <f>SUMIFS(GameLog!AM:AM,GameLog!$D:$D,'TB F'!$A47,GameLog!$E:$E,INDEX(Positions!$A$1:$B$9,MATCH('TB F'!$B47,Positions!$A$1:$A$9,0),2),GameLog!$C:$C,"TB")</f>
        <v>0</v>
      </c>
      <c r="F47">
        <f>SUMIFS(GameLog!AN:AN,GameLog!$D:$D,'TB F'!$A47,GameLog!$E:$E,INDEX(Positions!$A$1:$B$9,MATCH('TB F'!$B47,Positions!$A$1:$A$9,0),2),GameLog!$C:$C,"TB")</f>
        <v>0</v>
      </c>
      <c r="G47">
        <f>SUMIFS(GameLog!AO:AO,GameLog!$D:$D,'TB F'!$A47,GameLog!$E:$E,INDEX(Positions!$A$1:$B$9,MATCH('TB F'!$B47,Positions!$A$1:$A$9,0),2),GameLog!$C:$C,"TB")</f>
        <v>0</v>
      </c>
      <c r="H47">
        <f>SUMIFS(GameLog!AP:AP,GameLog!$D:$D,'TB F'!$A47,GameLog!$E:$E,INDEX(Positions!$A$1:$B$9,MATCH('TB F'!$B47,Positions!$A$1:$A$9,0),2),GameLog!$C:$C,"TB")</f>
        <v>0</v>
      </c>
      <c r="I47">
        <f>SUMIFS(GameLog!AQ:AQ,GameLog!$D:$D,'TB F'!$A47,GameLog!$E:$E,INDEX(Positions!$A$1:$B$9,MATCH('TB F'!$B47,Positions!$A$1:$A$9,0),2),GameLog!$C:$C,"TB")</f>
        <v>0</v>
      </c>
      <c r="J47">
        <f>SUMIFS(GameLog!AR:AR,GameLog!$D:$D,'TB F'!$A47,GameLog!$E:$E,INDEX(Positions!$A$1:$B$9,MATCH('TB F'!$B47,Positions!$A$1:$A$9,0),2),GameLog!$C:$C,"TB")</f>
        <v>0</v>
      </c>
      <c r="K47">
        <f>SUMIFS(GameLog!AS:AS,GameLog!$D:$D,'TB F'!$A47,GameLog!$E:$E,INDEX(Positions!$A$1:$B$9,MATCH('TB F'!$B47,Positions!$A$1:$A$9,0),2),GameLog!$C:$C,"TB")</f>
        <v>0</v>
      </c>
      <c r="L47">
        <f>SUMIFS(GameLog!AT:AT,GameLog!$D:$D,'TB F'!$A47,GameLog!$E:$E,INDEX(Positions!$A$1:$B$9,MATCH('TB F'!$B47,Positions!$A$1:$A$9,0),2),GameLog!$C:$C,"TB")</f>
        <v>0</v>
      </c>
      <c r="M47">
        <f>SUMIFS(GameLog!AU:AU,GameLog!$D:$D,'TB F'!$A47,GameLog!$E:$E,INDEX(Positions!$A$1:$B$9,MATCH('TB F'!$B47,Positions!$A$1:$A$9,0),2),GameLog!$C:$C,"TB")</f>
        <v>0</v>
      </c>
      <c r="N47">
        <f>SUMIFS(GameLog!AV:AV,GameLog!$D:$D,'TB F'!$A47,GameLog!$E:$E,INDEX(Positions!$A$1:$B$9,MATCH('TB F'!$B47,Positions!$A$1:$A$9,0),2),GameLog!$C:$C,"TB")</f>
        <v>0</v>
      </c>
      <c r="O47" s="8">
        <f t="shared" si="0"/>
        <v>0</v>
      </c>
      <c r="P47" s="18" t="str">
        <f t="shared" si="1"/>
        <v/>
      </c>
      <c r="V47" s="15"/>
    </row>
    <row r="48" spans="1:22">
      <c r="A48" t="s">
        <v>3058</v>
      </c>
      <c r="B48" t="s">
        <v>2432</v>
      </c>
      <c r="C48">
        <f>COUNTIFS(GameLog!D:D,'TB F'!A48,GameLog!C:C,"TB",GameLog!E:E,INDEX(Positions!$A$1:$B$9,MATCH('TB F'!$B48,Positions!$A$1:$A$9,0),2))</f>
        <v>3</v>
      </c>
      <c r="D48">
        <f>SUMIFS(GameLog!F:F,GameLog!$D:$D,'TB F'!A48,GameLog!$E:$E,INDEX(Positions!$A$1:$B$9,MATCH('TB F'!$B48,Positions!$A$1:$A$9,0),2),GameLog!$C:$C,"TB")</f>
        <v>3</v>
      </c>
      <c r="E48" s="12">
        <f>SUMIFS(GameLog!AM:AM,GameLog!$D:$D,'TB F'!$A48,GameLog!$E:$E,INDEX(Positions!$A$1:$B$9,MATCH('TB F'!$B48,Positions!$A$1:$A$9,0),2),GameLog!$C:$C,"TB")</f>
        <v>24</v>
      </c>
      <c r="F48">
        <f>SUMIFS(GameLog!AN:AN,GameLog!$D:$D,'TB F'!$A48,GameLog!$E:$E,INDEX(Positions!$A$1:$B$9,MATCH('TB F'!$B48,Positions!$A$1:$A$9,0),2),GameLog!$C:$C,"TB")</f>
        <v>2</v>
      </c>
      <c r="G48">
        <f>SUMIFS(GameLog!AO:AO,GameLog!$D:$D,'TB F'!$A48,GameLog!$E:$E,INDEX(Positions!$A$1:$B$9,MATCH('TB F'!$B48,Positions!$A$1:$A$9,0),2),GameLog!$C:$C,"TB")</f>
        <v>11</v>
      </c>
      <c r="H48">
        <f>SUMIFS(GameLog!AP:AP,GameLog!$D:$D,'TB F'!$A48,GameLog!$E:$E,INDEX(Positions!$A$1:$B$9,MATCH('TB F'!$B48,Positions!$A$1:$A$9,0),2),GameLog!$C:$C,"TB")</f>
        <v>0</v>
      </c>
      <c r="I48">
        <f>SUMIFS(GameLog!AQ:AQ,GameLog!$D:$D,'TB F'!$A48,GameLog!$E:$E,INDEX(Positions!$A$1:$B$9,MATCH('TB F'!$B48,Positions!$A$1:$A$9,0),2),GameLog!$C:$C,"TB")</f>
        <v>4</v>
      </c>
      <c r="J48">
        <f>SUMIFS(GameLog!AR:AR,GameLog!$D:$D,'TB F'!$A48,GameLog!$E:$E,INDEX(Positions!$A$1:$B$9,MATCH('TB F'!$B48,Positions!$A$1:$A$9,0),2),GameLog!$C:$C,"TB")</f>
        <v>0</v>
      </c>
      <c r="K48">
        <f>SUMIFS(GameLog!AS:AS,GameLog!$D:$D,'TB F'!$A48,GameLog!$E:$E,INDEX(Positions!$A$1:$B$9,MATCH('TB F'!$B48,Positions!$A$1:$A$9,0),2),GameLog!$C:$C,"TB")</f>
        <v>0</v>
      </c>
      <c r="L48">
        <f>SUMIFS(GameLog!AT:AT,GameLog!$D:$D,'TB F'!$A48,GameLog!$E:$E,INDEX(Positions!$A$1:$B$9,MATCH('TB F'!$B48,Positions!$A$1:$A$9,0),2),GameLog!$C:$C,"TB")</f>
        <v>0</v>
      </c>
      <c r="M48">
        <f>SUMIFS(GameLog!AU:AU,GameLog!$D:$D,'TB F'!$A48,GameLog!$E:$E,INDEX(Positions!$A$1:$B$9,MATCH('TB F'!$B48,Positions!$A$1:$A$9,0),2),GameLog!$C:$C,"TB")</f>
        <v>0</v>
      </c>
      <c r="N48">
        <f>SUMIFS(GameLog!AV:AV,GameLog!$D:$D,'TB F'!$A48,GameLog!$E:$E,INDEX(Positions!$A$1:$B$9,MATCH('TB F'!$B48,Positions!$A$1:$A$9,0),2),GameLog!$C:$C,"TB")</f>
        <v>0</v>
      </c>
      <c r="O48" s="8">
        <f t="shared" si="0"/>
        <v>1</v>
      </c>
      <c r="P48" s="18" t="str">
        <f t="shared" si="1"/>
        <v/>
      </c>
      <c r="V48" s="15"/>
    </row>
    <row r="49" spans="1:22">
      <c r="A49" t="s">
        <v>3073</v>
      </c>
      <c r="B49" t="s">
        <v>2435</v>
      </c>
      <c r="C49">
        <f>COUNTIFS(GameLog!D:D,'TB F'!A49,GameLog!C:C,"TB",GameLog!E:E,INDEX(Positions!$A$1:$B$9,MATCH('TB F'!$B49,Positions!$A$1:$A$9,0),2))</f>
        <v>0</v>
      </c>
      <c r="D49">
        <f>SUMIFS(GameLog!F:F,GameLog!$D:$D,'TB F'!A49,GameLog!$E:$E,INDEX(Positions!$A$1:$B$9,MATCH('TB F'!$B49,Positions!$A$1:$A$9,0),2),GameLog!$C:$C,"TB")</f>
        <v>0</v>
      </c>
      <c r="E49" s="12">
        <f>SUMIFS(GameLog!AM:AM,GameLog!$D:$D,'TB F'!$A49,GameLog!$E:$E,INDEX(Positions!$A$1:$B$9,MATCH('TB F'!$B49,Positions!$A$1:$A$9,0),2),GameLog!$C:$C,"TB")</f>
        <v>0</v>
      </c>
      <c r="F49">
        <f>SUMIFS(GameLog!AN:AN,GameLog!$D:$D,'TB F'!$A49,GameLog!$E:$E,INDEX(Positions!$A$1:$B$9,MATCH('TB F'!$B49,Positions!$A$1:$A$9,0),2),GameLog!$C:$C,"TB")</f>
        <v>0</v>
      </c>
      <c r="G49">
        <f>SUMIFS(GameLog!AO:AO,GameLog!$D:$D,'TB F'!$A49,GameLog!$E:$E,INDEX(Positions!$A$1:$B$9,MATCH('TB F'!$B49,Positions!$A$1:$A$9,0),2),GameLog!$C:$C,"TB")</f>
        <v>0</v>
      </c>
      <c r="H49">
        <f>SUMIFS(GameLog!AP:AP,GameLog!$D:$D,'TB F'!$A49,GameLog!$E:$E,INDEX(Positions!$A$1:$B$9,MATCH('TB F'!$B49,Positions!$A$1:$A$9,0),2),GameLog!$C:$C,"TB")</f>
        <v>0</v>
      </c>
      <c r="I49">
        <f>SUMIFS(GameLog!AQ:AQ,GameLog!$D:$D,'TB F'!$A49,GameLog!$E:$E,INDEX(Positions!$A$1:$B$9,MATCH('TB F'!$B49,Positions!$A$1:$A$9,0),2),GameLog!$C:$C,"TB")</f>
        <v>0</v>
      </c>
      <c r="J49">
        <f>SUMIFS(GameLog!AR:AR,GameLog!$D:$D,'TB F'!$A49,GameLog!$E:$E,INDEX(Positions!$A$1:$B$9,MATCH('TB F'!$B49,Positions!$A$1:$A$9,0),2),GameLog!$C:$C,"TB")</f>
        <v>0</v>
      </c>
      <c r="K49">
        <f>SUMIFS(GameLog!AS:AS,GameLog!$D:$D,'TB F'!$A49,GameLog!$E:$E,INDEX(Positions!$A$1:$B$9,MATCH('TB F'!$B49,Positions!$A$1:$A$9,0),2),GameLog!$C:$C,"TB")</f>
        <v>0</v>
      </c>
      <c r="L49">
        <f>SUMIFS(GameLog!AT:AT,GameLog!$D:$D,'TB F'!$A49,GameLog!$E:$E,INDEX(Positions!$A$1:$B$9,MATCH('TB F'!$B49,Positions!$A$1:$A$9,0),2),GameLog!$C:$C,"TB")</f>
        <v>0</v>
      </c>
      <c r="M49">
        <f>SUMIFS(GameLog!AU:AU,GameLog!$D:$D,'TB F'!$A49,GameLog!$E:$E,INDEX(Positions!$A$1:$B$9,MATCH('TB F'!$B49,Positions!$A$1:$A$9,0),2),GameLog!$C:$C,"TB")</f>
        <v>0</v>
      </c>
      <c r="N49">
        <f>SUMIFS(GameLog!AV:AV,GameLog!$D:$D,'TB F'!$A49,GameLog!$E:$E,INDEX(Positions!$A$1:$B$9,MATCH('TB F'!$B49,Positions!$A$1:$A$9,0),2),GameLog!$C:$C,"TB")</f>
        <v>0</v>
      </c>
      <c r="O49" s="8">
        <f t="shared" si="0"/>
        <v>0</v>
      </c>
      <c r="P49" s="18" t="str">
        <f t="shared" si="1"/>
        <v/>
      </c>
      <c r="V49" s="15"/>
    </row>
    <row r="50" spans="1:22">
      <c r="A50" t="s">
        <v>3062</v>
      </c>
      <c r="B50" t="s">
        <v>2435</v>
      </c>
      <c r="C50">
        <f>COUNTIFS(GameLog!D:D,'TB F'!A50,GameLog!C:C,"TB",GameLog!E:E,INDEX(Positions!$A$1:$B$9,MATCH('TB F'!$B50,Positions!$A$1:$A$9,0),2))</f>
        <v>0</v>
      </c>
      <c r="D50">
        <f>SUMIFS(GameLog!F:F,GameLog!$D:$D,'TB F'!A50,GameLog!$E:$E,INDEX(Positions!$A$1:$B$9,MATCH('TB F'!$B50,Positions!$A$1:$A$9,0),2),GameLog!$C:$C,"TB")</f>
        <v>0</v>
      </c>
      <c r="E50" s="12">
        <f>SUMIFS(GameLog!AM:AM,GameLog!$D:$D,'TB F'!$A50,GameLog!$E:$E,INDEX(Positions!$A$1:$B$9,MATCH('TB F'!$B50,Positions!$A$1:$A$9,0),2),GameLog!$C:$C,"TB")</f>
        <v>0</v>
      </c>
      <c r="F50">
        <f>SUMIFS(GameLog!AN:AN,GameLog!$D:$D,'TB F'!$A50,GameLog!$E:$E,INDEX(Positions!$A$1:$B$9,MATCH('TB F'!$B50,Positions!$A$1:$A$9,0),2),GameLog!$C:$C,"TB")</f>
        <v>0</v>
      </c>
      <c r="G50">
        <f>SUMIFS(GameLog!AO:AO,GameLog!$D:$D,'TB F'!$A50,GameLog!$E:$E,INDEX(Positions!$A$1:$B$9,MATCH('TB F'!$B50,Positions!$A$1:$A$9,0),2),GameLog!$C:$C,"TB")</f>
        <v>0</v>
      </c>
      <c r="H50">
        <f>SUMIFS(GameLog!AP:AP,GameLog!$D:$D,'TB F'!$A50,GameLog!$E:$E,INDEX(Positions!$A$1:$B$9,MATCH('TB F'!$B50,Positions!$A$1:$A$9,0),2),GameLog!$C:$C,"TB")</f>
        <v>0</v>
      </c>
      <c r="I50">
        <f>SUMIFS(GameLog!AQ:AQ,GameLog!$D:$D,'TB F'!$A50,GameLog!$E:$E,INDEX(Positions!$A$1:$B$9,MATCH('TB F'!$B50,Positions!$A$1:$A$9,0),2),GameLog!$C:$C,"TB")</f>
        <v>0</v>
      </c>
      <c r="J50">
        <f>SUMIFS(GameLog!AR:AR,GameLog!$D:$D,'TB F'!$A50,GameLog!$E:$E,INDEX(Positions!$A$1:$B$9,MATCH('TB F'!$B50,Positions!$A$1:$A$9,0),2),GameLog!$C:$C,"TB")</f>
        <v>0</v>
      </c>
      <c r="K50">
        <f>SUMIFS(GameLog!AS:AS,GameLog!$D:$D,'TB F'!$A50,GameLog!$E:$E,INDEX(Positions!$A$1:$B$9,MATCH('TB F'!$B50,Positions!$A$1:$A$9,0),2),GameLog!$C:$C,"TB")</f>
        <v>0</v>
      </c>
      <c r="L50">
        <f>SUMIFS(GameLog!AT:AT,GameLog!$D:$D,'TB F'!$A50,GameLog!$E:$E,INDEX(Positions!$A$1:$B$9,MATCH('TB F'!$B50,Positions!$A$1:$A$9,0),2),GameLog!$C:$C,"TB")</f>
        <v>0</v>
      </c>
      <c r="M50">
        <f>SUMIFS(GameLog!AU:AU,GameLog!$D:$D,'TB F'!$A50,GameLog!$E:$E,INDEX(Positions!$A$1:$B$9,MATCH('TB F'!$B50,Positions!$A$1:$A$9,0),2),GameLog!$C:$C,"TB")</f>
        <v>0</v>
      </c>
      <c r="N50">
        <f>SUMIFS(GameLog!AV:AV,GameLog!$D:$D,'TB F'!$A50,GameLog!$E:$E,INDEX(Positions!$A$1:$B$9,MATCH('TB F'!$B50,Positions!$A$1:$A$9,0),2),GameLog!$C:$C,"TB")</f>
        <v>0</v>
      </c>
      <c r="O50" s="8">
        <f t="shared" si="0"/>
        <v>0</v>
      </c>
      <c r="P50" s="18" t="str">
        <f t="shared" si="1"/>
        <v/>
      </c>
      <c r="V50" s="15"/>
    </row>
    <row r="51" spans="1:22">
      <c r="A51" t="s">
        <v>3072</v>
      </c>
      <c r="B51" t="s">
        <v>2435</v>
      </c>
      <c r="C51">
        <f>COUNTIFS(GameLog!D:D,'TB F'!A51,GameLog!C:C,"TB",GameLog!E:E,INDEX(Positions!$A$1:$B$9,MATCH('TB F'!$B51,Positions!$A$1:$A$9,0),2))</f>
        <v>0</v>
      </c>
      <c r="D51">
        <f>SUMIFS(GameLog!F:F,GameLog!$D:$D,'TB F'!A51,GameLog!$E:$E,INDEX(Positions!$A$1:$B$9,MATCH('TB F'!$B51,Positions!$A$1:$A$9,0),2),GameLog!$C:$C,"TB")</f>
        <v>0</v>
      </c>
      <c r="E51" s="12">
        <f>SUMIFS(GameLog!AM:AM,GameLog!$D:$D,'TB F'!$A51,GameLog!$E:$E,INDEX(Positions!$A$1:$B$9,MATCH('TB F'!$B51,Positions!$A$1:$A$9,0),2),GameLog!$C:$C,"TB")</f>
        <v>0</v>
      </c>
      <c r="F51">
        <f>SUMIFS(GameLog!AN:AN,GameLog!$D:$D,'TB F'!$A51,GameLog!$E:$E,INDEX(Positions!$A$1:$B$9,MATCH('TB F'!$B51,Positions!$A$1:$A$9,0),2),GameLog!$C:$C,"TB")</f>
        <v>0</v>
      </c>
      <c r="G51">
        <f>SUMIFS(GameLog!AO:AO,GameLog!$D:$D,'TB F'!$A51,GameLog!$E:$E,INDEX(Positions!$A$1:$B$9,MATCH('TB F'!$B51,Positions!$A$1:$A$9,0),2),GameLog!$C:$C,"TB")</f>
        <v>0</v>
      </c>
      <c r="H51">
        <f>SUMIFS(GameLog!AP:AP,GameLog!$D:$D,'TB F'!$A51,GameLog!$E:$E,INDEX(Positions!$A$1:$B$9,MATCH('TB F'!$B51,Positions!$A$1:$A$9,0),2),GameLog!$C:$C,"TB")</f>
        <v>0</v>
      </c>
      <c r="I51">
        <f>SUMIFS(GameLog!AQ:AQ,GameLog!$D:$D,'TB F'!$A51,GameLog!$E:$E,INDEX(Positions!$A$1:$B$9,MATCH('TB F'!$B51,Positions!$A$1:$A$9,0),2),GameLog!$C:$C,"TB")</f>
        <v>0</v>
      </c>
      <c r="J51">
        <f>SUMIFS(GameLog!AR:AR,GameLog!$D:$D,'TB F'!$A51,GameLog!$E:$E,INDEX(Positions!$A$1:$B$9,MATCH('TB F'!$B51,Positions!$A$1:$A$9,0),2),GameLog!$C:$C,"TB")</f>
        <v>0</v>
      </c>
      <c r="K51">
        <f>SUMIFS(GameLog!AS:AS,GameLog!$D:$D,'TB F'!$A51,GameLog!$E:$E,INDEX(Positions!$A$1:$B$9,MATCH('TB F'!$B51,Positions!$A$1:$A$9,0),2),GameLog!$C:$C,"TB")</f>
        <v>0</v>
      </c>
      <c r="L51">
        <f>SUMIFS(GameLog!AT:AT,GameLog!$D:$D,'TB F'!$A51,GameLog!$E:$E,INDEX(Positions!$A$1:$B$9,MATCH('TB F'!$B51,Positions!$A$1:$A$9,0),2),GameLog!$C:$C,"TB")</f>
        <v>0</v>
      </c>
      <c r="M51">
        <f>SUMIFS(GameLog!AU:AU,GameLog!$D:$D,'TB F'!$A51,GameLog!$E:$E,INDEX(Positions!$A$1:$B$9,MATCH('TB F'!$B51,Positions!$A$1:$A$9,0),2),GameLog!$C:$C,"TB")</f>
        <v>0</v>
      </c>
      <c r="N51">
        <f>SUMIFS(GameLog!AV:AV,GameLog!$D:$D,'TB F'!$A51,GameLog!$E:$E,INDEX(Positions!$A$1:$B$9,MATCH('TB F'!$B51,Positions!$A$1:$A$9,0),2),GameLog!$C:$C,"TB")</f>
        <v>0</v>
      </c>
      <c r="O51" s="8">
        <f t="shared" si="0"/>
        <v>0</v>
      </c>
      <c r="P51" s="18" t="str">
        <f t="shared" si="1"/>
        <v/>
      </c>
      <c r="V51" s="15"/>
    </row>
    <row r="52" spans="1:22">
      <c r="A52" t="s">
        <v>3074</v>
      </c>
      <c r="B52" t="s">
        <v>2435</v>
      </c>
      <c r="C52">
        <f>COUNTIFS(GameLog!D:D,'TB F'!A52,GameLog!C:C,"TB",GameLog!E:E,INDEX(Positions!$A$1:$B$9,MATCH('TB F'!$B52,Positions!$A$1:$A$9,0),2))</f>
        <v>0</v>
      </c>
      <c r="D52">
        <f>SUMIFS(GameLog!F:F,GameLog!$D:$D,'TB F'!A52,GameLog!$E:$E,INDEX(Positions!$A$1:$B$9,MATCH('TB F'!$B52,Positions!$A$1:$A$9,0),2),GameLog!$C:$C,"TB")</f>
        <v>0</v>
      </c>
      <c r="E52" s="12">
        <f>SUMIFS(GameLog!AM:AM,GameLog!$D:$D,'TB F'!$A52,GameLog!$E:$E,INDEX(Positions!$A$1:$B$9,MATCH('TB F'!$B52,Positions!$A$1:$A$9,0),2),GameLog!$C:$C,"TB")</f>
        <v>0</v>
      </c>
      <c r="F52">
        <f>SUMIFS(GameLog!AN:AN,GameLog!$D:$D,'TB F'!$A52,GameLog!$E:$E,INDEX(Positions!$A$1:$B$9,MATCH('TB F'!$B52,Positions!$A$1:$A$9,0),2),GameLog!$C:$C,"TB")</f>
        <v>0</v>
      </c>
      <c r="G52">
        <f>SUMIFS(GameLog!AO:AO,GameLog!$D:$D,'TB F'!$A52,GameLog!$E:$E,INDEX(Positions!$A$1:$B$9,MATCH('TB F'!$B52,Positions!$A$1:$A$9,0),2),GameLog!$C:$C,"TB")</f>
        <v>0</v>
      </c>
      <c r="H52">
        <f>SUMIFS(GameLog!AP:AP,GameLog!$D:$D,'TB F'!$A52,GameLog!$E:$E,INDEX(Positions!$A$1:$B$9,MATCH('TB F'!$B52,Positions!$A$1:$A$9,0),2),GameLog!$C:$C,"TB")</f>
        <v>0</v>
      </c>
      <c r="I52">
        <f>SUMIFS(GameLog!AQ:AQ,GameLog!$D:$D,'TB F'!$A52,GameLog!$E:$E,INDEX(Positions!$A$1:$B$9,MATCH('TB F'!$B52,Positions!$A$1:$A$9,0),2),GameLog!$C:$C,"TB")</f>
        <v>0</v>
      </c>
      <c r="J52">
        <f>SUMIFS(GameLog!AR:AR,GameLog!$D:$D,'TB F'!$A52,GameLog!$E:$E,INDEX(Positions!$A$1:$B$9,MATCH('TB F'!$B52,Positions!$A$1:$A$9,0),2),GameLog!$C:$C,"TB")</f>
        <v>0</v>
      </c>
      <c r="K52">
        <f>SUMIFS(GameLog!AS:AS,GameLog!$D:$D,'TB F'!$A52,GameLog!$E:$E,INDEX(Positions!$A$1:$B$9,MATCH('TB F'!$B52,Positions!$A$1:$A$9,0),2),GameLog!$C:$C,"TB")</f>
        <v>0</v>
      </c>
      <c r="L52">
        <f>SUMIFS(GameLog!AT:AT,GameLog!$D:$D,'TB F'!$A52,GameLog!$E:$E,INDEX(Positions!$A$1:$B$9,MATCH('TB F'!$B52,Positions!$A$1:$A$9,0),2),GameLog!$C:$C,"TB")</f>
        <v>0</v>
      </c>
      <c r="M52">
        <f>SUMIFS(GameLog!AU:AU,GameLog!$D:$D,'TB F'!$A52,GameLog!$E:$E,INDEX(Positions!$A$1:$B$9,MATCH('TB F'!$B52,Positions!$A$1:$A$9,0),2),GameLog!$C:$C,"TB")</f>
        <v>0</v>
      </c>
      <c r="N52">
        <f>SUMIFS(GameLog!AV:AV,GameLog!$D:$D,'TB F'!$A52,GameLog!$E:$E,INDEX(Positions!$A$1:$B$9,MATCH('TB F'!$B52,Positions!$A$1:$A$9,0),2),GameLog!$C:$C,"TB")</f>
        <v>0</v>
      </c>
      <c r="O52" s="8">
        <f t="shared" si="0"/>
        <v>0</v>
      </c>
      <c r="P52" s="18" t="str">
        <f t="shared" si="1"/>
        <v/>
      </c>
      <c r="V52" s="15"/>
    </row>
    <row r="53" spans="1:22">
      <c r="A53" t="s">
        <v>3067</v>
      </c>
      <c r="B53" t="s">
        <v>2435</v>
      </c>
      <c r="C53">
        <f>COUNTIFS(GameLog!D:D,'TB F'!A53,GameLog!C:C,"TB",GameLog!E:E,INDEX(Positions!$A$1:$B$9,MATCH('TB F'!$B53,Positions!$A$1:$A$9,0),2))</f>
        <v>0</v>
      </c>
      <c r="D53">
        <f>SUMIFS(GameLog!F:F,GameLog!$D:$D,'TB F'!A53,GameLog!$E:$E,INDEX(Positions!$A$1:$B$9,MATCH('TB F'!$B53,Positions!$A$1:$A$9,0),2),GameLog!$C:$C,"TB")</f>
        <v>0</v>
      </c>
      <c r="E53" s="12">
        <f>SUMIFS(GameLog!AM:AM,GameLog!$D:$D,'TB F'!$A53,GameLog!$E:$E,INDEX(Positions!$A$1:$B$9,MATCH('TB F'!$B53,Positions!$A$1:$A$9,0),2),GameLog!$C:$C,"TB")</f>
        <v>0</v>
      </c>
      <c r="F53">
        <f>SUMIFS(GameLog!AN:AN,GameLog!$D:$D,'TB F'!$A53,GameLog!$E:$E,INDEX(Positions!$A$1:$B$9,MATCH('TB F'!$B53,Positions!$A$1:$A$9,0),2),GameLog!$C:$C,"TB")</f>
        <v>0</v>
      </c>
      <c r="G53">
        <f>SUMIFS(GameLog!AO:AO,GameLog!$D:$D,'TB F'!$A53,GameLog!$E:$E,INDEX(Positions!$A$1:$B$9,MATCH('TB F'!$B53,Positions!$A$1:$A$9,0),2),GameLog!$C:$C,"TB")</f>
        <v>0</v>
      </c>
      <c r="H53">
        <f>SUMIFS(GameLog!AP:AP,GameLog!$D:$D,'TB F'!$A53,GameLog!$E:$E,INDEX(Positions!$A$1:$B$9,MATCH('TB F'!$B53,Positions!$A$1:$A$9,0),2),GameLog!$C:$C,"TB")</f>
        <v>0</v>
      </c>
      <c r="I53">
        <f>SUMIFS(GameLog!AQ:AQ,GameLog!$D:$D,'TB F'!$A53,GameLog!$E:$E,INDEX(Positions!$A$1:$B$9,MATCH('TB F'!$B53,Positions!$A$1:$A$9,0),2),GameLog!$C:$C,"TB")</f>
        <v>0</v>
      </c>
      <c r="J53">
        <f>SUMIFS(GameLog!AR:AR,GameLog!$D:$D,'TB F'!$A53,GameLog!$E:$E,INDEX(Positions!$A$1:$B$9,MATCH('TB F'!$B53,Positions!$A$1:$A$9,0),2),GameLog!$C:$C,"TB")</f>
        <v>0</v>
      </c>
      <c r="K53">
        <f>SUMIFS(GameLog!AS:AS,GameLog!$D:$D,'TB F'!$A53,GameLog!$E:$E,INDEX(Positions!$A$1:$B$9,MATCH('TB F'!$B53,Positions!$A$1:$A$9,0),2),GameLog!$C:$C,"TB")</f>
        <v>0</v>
      </c>
      <c r="L53">
        <f>SUMIFS(GameLog!AT:AT,GameLog!$D:$D,'TB F'!$A53,GameLog!$E:$E,INDEX(Positions!$A$1:$B$9,MATCH('TB F'!$B53,Positions!$A$1:$A$9,0),2),GameLog!$C:$C,"TB")</f>
        <v>0</v>
      </c>
      <c r="M53">
        <f>SUMIFS(GameLog!AU:AU,GameLog!$D:$D,'TB F'!$A53,GameLog!$E:$E,INDEX(Positions!$A$1:$B$9,MATCH('TB F'!$B53,Positions!$A$1:$A$9,0),2),GameLog!$C:$C,"TB")</f>
        <v>0</v>
      </c>
      <c r="N53">
        <f>SUMIFS(GameLog!AV:AV,GameLog!$D:$D,'TB F'!$A53,GameLog!$E:$E,INDEX(Positions!$A$1:$B$9,MATCH('TB F'!$B53,Positions!$A$1:$A$9,0),2),GameLog!$C:$C,"TB")</f>
        <v>0</v>
      </c>
      <c r="O53" s="8">
        <f t="shared" si="0"/>
        <v>0</v>
      </c>
      <c r="P53" s="18" t="str">
        <f t="shared" si="1"/>
        <v/>
      </c>
      <c r="V53" s="15"/>
    </row>
    <row r="54" spans="1:22">
      <c r="A54" t="s">
        <v>3061</v>
      </c>
      <c r="B54" t="s">
        <v>2435</v>
      </c>
      <c r="C54">
        <f>COUNTIFS(GameLog!D:D,'TB F'!A54,GameLog!C:C,"TB",GameLog!E:E,INDEX(Positions!$A$1:$B$9,MATCH('TB F'!$B54,Positions!$A$1:$A$9,0),2))</f>
        <v>0</v>
      </c>
      <c r="D54">
        <f>SUMIFS(GameLog!F:F,GameLog!$D:$D,'TB F'!A54,GameLog!$E:$E,INDEX(Positions!$A$1:$B$9,MATCH('TB F'!$B54,Positions!$A$1:$A$9,0),2),GameLog!$C:$C,"TB")</f>
        <v>0</v>
      </c>
      <c r="E54" s="12">
        <f>SUMIFS(GameLog!AM:AM,GameLog!$D:$D,'TB F'!$A54,GameLog!$E:$E,INDEX(Positions!$A$1:$B$9,MATCH('TB F'!$B54,Positions!$A$1:$A$9,0),2),GameLog!$C:$C,"TB")</f>
        <v>0</v>
      </c>
      <c r="F54">
        <f>SUMIFS(GameLog!AN:AN,GameLog!$D:$D,'TB F'!$A54,GameLog!$E:$E,INDEX(Positions!$A$1:$B$9,MATCH('TB F'!$B54,Positions!$A$1:$A$9,0),2),GameLog!$C:$C,"TB")</f>
        <v>0</v>
      </c>
      <c r="G54">
        <f>SUMIFS(GameLog!AO:AO,GameLog!$D:$D,'TB F'!$A54,GameLog!$E:$E,INDEX(Positions!$A$1:$B$9,MATCH('TB F'!$B54,Positions!$A$1:$A$9,0),2),GameLog!$C:$C,"TB")</f>
        <v>0</v>
      </c>
      <c r="H54">
        <f>SUMIFS(GameLog!AP:AP,GameLog!$D:$D,'TB F'!$A54,GameLog!$E:$E,INDEX(Positions!$A$1:$B$9,MATCH('TB F'!$B54,Positions!$A$1:$A$9,0),2),GameLog!$C:$C,"TB")</f>
        <v>0</v>
      </c>
      <c r="I54">
        <f>SUMIFS(GameLog!AQ:AQ,GameLog!$D:$D,'TB F'!$A54,GameLog!$E:$E,INDEX(Positions!$A$1:$B$9,MATCH('TB F'!$B54,Positions!$A$1:$A$9,0),2),GameLog!$C:$C,"TB")</f>
        <v>0</v>
      </c>
      <c r="J54">
        <f>SUMIFS(GameLog!AR:AR,GameLog!$D:$D,'TB F'!$A54,GameLog!$E:$E,INDEX(Positions!$A$1:$B$9,MATCH('TB F'!$B54,Positions!$A$1:$A$9,0),2),GameLog!$C:$C,"TB")</f>
        <v>0</v>
      </c>
      <c r="K54">
        <f>SUMIFS(GameLog!AS:AS,GameLog!$D:$D,'TB F'!$A54,GameLog!$E:$E,INDEX(Positions!$A$1:$B$9,MATCH('TB F'!$B54,Positions!$A$1:$A$9,0),2),GameLog!$C:$C,"TB")</f>
        <v>0</v>
      </c>
      <c r="L54">
        <f>SUMIFS(GameLog!AT:AT,GameLog!$D:$D,'TB F'!$A54,GameLog!$E:$E,INDEX(Positions!$A$1:$B$9,MATCH('TB F'!$B54,Positions!$A$1:$A$9,0),2),GameLog!$C:$C,"TB")</f>
        <v>0</v>
      </c>
      <c r="M54">
        <f>SUMIFS(GameLog!AU:AU,GameLog!$D:$D,'TB F'!$A54,GameLog!$E:$E,INDEX(Positions!$A$1:$B$9,MATCH('TB F'!$B54,Positions!$A$1:$A$9,0),2),GameLog!$C:$C,"TB")</f>
        <v>0</v>
      </c>
      <c r="N54">
        <f>SUMIFS(GameLog!AV:AV,GameLog!$D:$D,'TB F'!$A54,GameLog!$E:$E,INDEX(Positions!$A$1:$B$9,MATCH('TB F'!$B54,Positions!$A$1:$A$9,0),2),GameLog!$C:$C,"TB")</f>
        <v>0</v>
      </c>
      <c r="O54" s="8">
        <f t="shared" si="0"/>
        <v>0</v>
      </c>
      <c r="P54" s="18" t="str">
        <f t="shared" si="1"/>
        <v/>
      </c>
      <c r="V54" s="15"/>
    </row>
    <row r="55" spans="1:22">
      <c r="A55" t="s">
        <v>3083</v>
      </c>
      <c r="B55" t="s">
        <v>2435</v>
      </c>
      <c r="C55">
        <f>COUNTIFS(GameLog!D:D,'TB F'!A55,GameLog!C:C,"TB",GameLog!E:E,INDEX(Positions!$A$1:$B$9,MATCH('TB F'!$B55,Positions!$A$1:$A$9,0),2))</f>
        <v>2</v>
      </c>
      <c r="D55">
        <f>SUMIFS(GameLog!F:F,GameLog!$D:$D,'TB F'!A55,GameLog!$E:$E,INDEX(Positions!$A$1:$B$9,MATCH('TB F'!$B55,Positions!$A$1:$A$9,0),2),GameLog!$C:$C,"TB")</f>
        <v>1</v>
      </c>
      <c r="E55" s="12">
        <f>SUMIFS(GameLog!AM:AM,GameLog!$D:$D,'TB F'!$A55,GameLog!$E:$E,INDEX(Positions!$A$1:$B$9,MATCH('TB F'!$B55,Positions!$A$1:$A$9,0),2),GameLog!$C:$C,"TB")</f>
        <v>12</v>
      </c>
      <c r="F55">
        <f>SUMIFS(GameLog!AN:AN,GameLog!$D:$D,'TB F'!$A55,GameLog!$E:$E,INDEX(Positions!$A$1:$B$9,MATCH('TB F'!$B55,Positions!$A$1:$A$9,0),2),GameLog!$C:$C,"TB")</f>
        <v>6</v>
      </c>
      <c r="G55">
        <f>SUMIFS(GameLog!AO:AO,GameLog!$D:$D,'TB F'!$A55,GameLog!$E:$E,INDEX(Positions!$A$1:$B$9,MATCH('TB F'!$B55,Positions!$A$1:$A$9,0),2),GameLog!$C:$C,"TB")</f>
        <v>0</v>
      </c>
      <c r="H55">
        <f>SUMIFS(GameLog!AP:AP,GameLog!$D:$D,'TB F'!$A55,GameLog!$E:$E,INDEX(Positions!$A$1:$B$9,MATCH('TB F'!$B55,Positions!$A$1:$A$9,0),2),GameLog!$C:$C,"TB")</f>
        <v>0</v>
      </c>
      <c r="I55">
        <f>SUMIFS(GameLog!AQ:AQ,GameLog!$D:$D,'TB F'!$A55,GameLog!$E:$E,INDEX(Positions!$A$1:$B$9,MATCH('TB F'!$B55,Positions!$A$1:$A$9,0),2),GameLog!$C:$C,"TB")</f>
        <v>0</v>
      </c>
      <c r="J55">
        <f>SUMIFS(GameLog!AR:AR,GameLog!$D:$D,'TB F'!$A55,GameLog!$E:$E,INDEX(Positions!$A$1:$B$9,MATCH('TB F'!$B55,Positions!$A$1:$A$9,0),2),GameLog!$C:$C,"TB")</f>
        <v>0</v>
      </c>
      <c r="K55">
        <f>SUMIFS(GameLog!AS:AS,GameLog!$D:$D,'TB F'!$A55,GameLog!$E:$E,INDEX(Positions!$A$1:$B$9,MATCH('TB F'!$B55,Positions!$A$1:$A$9,0),2),GameLog!$C:$C,"TB")</f>
        <v>0</v>
      </c>
      <c r="L55">
        <f>SUMIFS(GameLog!AT:AT,GameLog!$D:$D,'TB F'!$A55,GameLog!$E:$E,INDEX(Positions!$A$1:$B$9,MATCH('TB F'!$B55,Positions!$A$1:$A$9,0),2),GameLog!$C:$C,"TB")</f>
        <v>0</v>
      </c>
      <c r="M55">
        <f>SUMIFS(GameLog!AU:AU,GameLog!$D:$D,'TB F'!$A55,GameLog!$E:$E,INDEX(Positions!$A$1:$B$9,MATCH('TB F'!$B55,Positions!$A$1:$A$9,0),2),GameLog!$C:$C,"TB")</f>
        <v>0</v>
      </c>
      <c r="N55">
        <f>SUMIFS(GameLog!AV:AV,GameLog!$D:$D,'TB F'!$A55,GameLog!$E:$E,INDEX(Positions!$A$1:$B$9,MATCH('TB F'!$B55,Positions!$A$1:$A$9,0),2),GameLog!$C:$C,"TB")</f>
        <v>0</v>
      </c>
      <c r="O55" s="8">
        <f t="shared" si="0"/>
        <v>1</v>
      </c>
      <c r="P55" s="18" t="str">
        <f t="shared" si="1"/>
        <v/>
      </c>
      <c r="V55" s="15"/>
    </row>
    <row r="56" spans="1:22">
      <c r="A56" t="s">
        <v>3065</v>
      </c>
      <c r="B56" t="s">
        <v>2435</v>
      </c>
      <c r="C56">
        <f>COUNTIFS(GameLog!D:D,'TB F'!A56,GameLog!C:C,"TB",GameLog!E:E,INDEX(Positions!$A$1:$B$9,MATCH('TB F'!$B56,Positions!$A$1:$A$9,0),2))</f>
        <v>0</v>
      </c>
      <c r="D56">
        <f>SUMIFS(GameLog!F:F,GameLog!$D:$D,'TB F'!A56,GameLog!$E:$E,INDEX(Positions!$A$1:$B$9,MATCH('TB F'!$B56,Positions!$A$1:$A$9,0),2),GameLog!$C:$C,"TB")</f>
        <v>0</v>
      </c>
      <c r="E56" s="12">
        <f>SUMIFS(GameLog!AM:AM,GameLog!$D:$D,'TB F'!$A56,GameLog!$E:$E,INDEX(Positions!$A$1:$B$9,MATCH('TB F'!$B56,Positions!$A$1:$A$9,0),2),GameLog!$C:$C,"TB")</f>
        <v>0</v>
      </c>
      <c r="F56">
        <f>SUMIFS(GameLog!AN:AN,GameLog!$D:$D,'TB F'!$A56,GameLog!$E:$E,INDEX(Positions!$A$1:$B$9,MATCH('TB F'!$B56,Positions!$A$1:$A$9,0),2),GameLog!$C:$C,"TB")</f>
        <v>0</v>
      </c>
      <c r="G56">
        <f>SUMIFS(GameLog!AO:AO,GameLog!$D:$D,'TB F'!$A56,GameLog!$E:$E,INDEX(Positions!$A$1:$B$9,MATCH('TB F'!$B56,Positions!$A$1:$A$9,0),2),GameLog!$C:$C,"TB")</f>
        <v>0</v>
      </c>
      <c r="H56">
        <f>SUMIFS(GameLog!AP:AP,GameLog!$D:$D,'TB F'!$A56,GameLog!$E:$E,INDEX(Positions!$A$1:$B$9,MATCH('TB F'!$B56,Positions!$A$1:$A$9,0),2),GameLog!$C:$C,"TB")</f>
        <v>0</v>
      </c>
      <c r="I56">
        <f>SUMIFS(GameLog!AQ:AQ,GameLog!$D:$D,'TB F'!$A56,GameLog!$E:$E,INDEX(Positions!$A$1:$B$9,MATCH('TB F'!$B56,Positions!$A$1:$A$9,0),2),GameLog!$C:$C,"TB")</f>
        <v>0</v>
      </c>
      <c r="J56">
        <f>SUMIFS(GameLog!AR:AR,GameLog!$D:$D,'TB F'!$A56,GameLog!$E:$E,INDEX(Positions!$A$1:$B$9,MATCH('TB F'!$B56,Positions!$A$1:$A$9,0),2),GameLog!$C:$C,"TB")</f>
        <v>0</v>
      </c>
      <c r="K56">
        <f>SUMIFS(GameLog!AS:AS,GameLog!$D:$D,'TB F'!$A56,GameLog!$E:$E,INDEX(Positions!$A$1:$B$9,MATCH('TB F'!$B56,Positions!$A$1:$A$9,0),2),GameLog!$C:$C,"TB")</f>
        <v>0</v>
      </c>
      <c r="L56">
        <f>SUMIFS(GameLog!AT:AT,GameLog!$D:$D,'TB F'!$A56,GameLog!$E:$E,INDEX(Positions!$A$1:$B$9,MATCH('TB F'!$B56,Positions!$A$1:$A$9,0),2),GameLog!$C:$C,"TB")</f>
        <v>0</v>
      </c>
      <c r="M56">
        <f>SUMIFS(GameLog!AU:AU,GameLog!$D:$D,'TB F'!$A56,GameLog!$E:$E,INDEX(Positions!$A$1:$B$9,MATCH('TB F'!$B56,Positions!$A$1:$A$9,0),2),GameLog!$C:$C,"TB")</f>
        <v>0</v>
      </c>
      <c r="N56">
        <f>SUMIFS(GameLog!AV:AV,GameLog!$D:$D,'TB F'!$A56,GameLog!$E:$E,INDEX(Positions!$A$1:$B$9,MATCH('TB F'!$B56,Positions!$A$1:$A$9,0),2),GameLog!$C:$C,"TB")</f>
        <v>0</v>
      </c>
      <c r="O56" s="8">
        <f t="shared" si="0"/>
        <v>0</v>
      </c>
      <c r="P56" s="18" t="str">
        <f t="shared" si="1"/>
        <v/>
      </c>
      <c r="V56" s="15"/>
    </row>
    <row r="57" spans="1:22">
      <c r="A57" t="s">
        <v>3064</v>
      </c>
      <c r="B57" t="s">
        <v>2435</v>
      </c>
      <c r="C57">
        <f>COUNTIFS(GameLog!D:D,'TB F'!A57,GameLog!C:C,"TB",GameLog!E:E,INDEX(Positions!$A$1:$B$9,MATCH('TB F'!$B57,Positions!$A$1:$A$9,0),2))</f>
        <v>2</v>
      </c>
      <c r="D57">
        <f>SUMIFS(GameLog!F:F,GameLog!$D:$D,'TB F'!A57,GameLog!$E:$E,INDEX(Positions!$A$1:$B$9,MATCH('TB F'!$B57,Positions!$A$1:$A$9,0),2),GameLog!$C:$C,"TB")</f>
        <v>2</v>
      </c>
      <c r="E57" s="12">
        <f>SUMIFS(GameLog!AM:AM,GameLog!$D:$D,'TB F'!$A57,GameLog!$E:$E,INDEX(Positions!$A$1:$B$9,MATCH('TB F'!$B57,Positions!$A$1:$A$9,0),2),GameLog!$C:$C,"TB")</f>
        <v>13</v>
      </c>
      <c r="F57">
        <f>SUMIFS(GameLog!AN:AN,GameLog!$D:$D,'TB F'!$A57,GameLog!$E:$E,INDEX(Positions!$A$1:$B$9,MATCH('TB F'!$B57,Positions!$A$1:$A$9,0),2),GameLog!$C:$C,"TB")</f>
        <v>2</v>
      </c>
      <c r="G57">
        <f>SUMIFS(GameLog!AO:AO,GameLog!$D:$D,'TB F'!$A57,GameLog!$E:$E,INDEX(Positions!$A$1:$B$9,MATCH('TB F'!$B57,Positions!$A$1:$A$9,0),2),GameLog!$C:$C,"TB")</f>
        <v>0</v>
      </c>
      <c r="H57">
        <f>SUMIFS(GameLog!AP:AP,GameLog!$D:$D,'TB F'!$A57,GameLog!$E:$E,INDEX(Positions!$A$1:$B$9,MATCH('TB F'!$B57,Positions!$A$1:$A$9,0),2),GameLog!$C:$C,"TB")</f>
        <v>1</v>
      </c>
      <c r="I57">
        <f>SUMIFS(GameLog!AQ:AQ,GameLog!$D:$D,'TB F'!$A57,GameLog!$E:$E,INDEX(Positions!$A$1:$B$9,MATCH('TB F'!$B57,Positions!$A$1:$A$9,0),2),GameLog!$C:$C,"TB")</f>
        <v>0</v>
      </c>
      <c r="J57">
        <f>SUMIFS(GameLog!AR:AR,GameLog!$D:$D,'TB F'!$A57,GameLog!$E:$E,INDEX(Positions!$A$1:$B$9,MATCH('TB F'!$B57,Positions!$A$1:$A$9,0),2),GameLog!$C:$C,"TB")</f>
        <v>0</v>
      </c>
      <c r="K57">
        <f>SUMIFS(GameLog!AS:AS,GameLog!$D:$D,'TB F'!$A57,GameLog!$E:$E,INDEX(Positions!$A$1:$B$9,MATCH('TB F'!$B57,Positions!$A$1:$A$9,0),2),GameLog!$C:$C,"TB")</f>
        <v>0</v>
      </c>
      <c r="L57">
        <f>SUMIFS(GameLog!AT:AT,GameLog!$D:$D,'TB F'!$A57,GameLog!$E:$E,INDEX(Positions!$A$1:$B$9,MATCH('TB F'!$B57,Positions!$A$1:$A$9,0),2),GameLog!$C:$C,"TB")</f>
        <v>0</v>
      </c>
      <c r="M57">
        <f>SUMIFS(GameLog!AU:AU,GameLog!$D:$D,'TB F'!$A57,GameLog!$E:$E,INDEX(Positions!$A$1:$B$9,MATCH('TB F'!$B57,Positions!$A$1:$A$9,0),2),GameLog!$C:$C,"TB")</f>
        <v>0</v>
      </c>
      <c r="N57">
        <f>SUMIFS(GameLog!AV:AV,GameLog!$D:$D,'TB F'!$A57,GameLog!$E:$E,INDEX(Positions!$A$1:$B$9,MATCH('TB F'!$B57,Positions!$A$1:$A$9,0),2),GameLog!$C:$C,"TB")</f>
        <v>0</v>
      </c>
      <c r="O57" s="8">
        <f t="shared" si="0"/>
        <v>0.66666666666666663</v>
      </c>
      <c r="P57" s="18" t="str">
        <f t="shared" si="1"/>
        <v/>
      </c>
      <c r="V57" s="15"/>
    </row>
    <row r="58" spans="1:22">
      <c r="A58" t="s">
        <v>3059</v>
      </c>
      <c r="B58" t="s">
        <v>2435</v>
      </c>
      <c r="C58">
        <f>COUNTIFS(GameLog!D:D,'TB F'!A58,GameLog!C:C,"TB",GameLog!E:E,INDEX(Positions!$A$1:$B$9,MATCH('TB F'!$B58,Positions!$A$1:$A$9,0),2))</f>
        <v>0</v>
      </c>
      <c r="D58">
        <f>SUMIFS(GameLog!F:F,GameLog!$D:$D,'TB F'!A58,GameLog!$E:$E,INDEX(Positions!$A$1:$B$9,MATCH('TB F'!$B58,Positions!$A$1:$A$9,0),2),GameLog!$C:$C,"TB")</f>
        <v>0</v>
      </c>
      <c r="E58" s="12">
        <f>SUMIFS(GameLog!AM:AM,GameLog!$D:$D,'TB F'!$A58,GameLog!$E:$E,INDEX(Positions!$A$1:$B$9,MATCH('TB F'!$B58,Positions!$A$1:$A$9,0),2),GameLog!$C:$C,"TB")</f>
        <v>0</v>
      </c>
      <c r="F58">
        <f>SUMIFS(GameLog!AN:AN,GameLog!$D:$D,'TB F'!$A58,GameLog!$E:$E,INDEX(Positions!$A$1:$B$9,MATCH('TB F'!$B58,Positions!$A$1:$A$9,0),2),GameLog!$C:$C,"TB")</f>
        <v>0</v>
      </c>
      <c r="G58">
        <f>SUMIFS(GameLog!AO:AO,GameLog!$D:$D,'TB F'!$A58,GameLog!$E:$E,INDEX(Positions!$A$1:$B$9,MATCH('TB F'!$B58,Positions!$A$1:$A$9,0),2),GameLog!$C:$C,"TB")</f>
        <v>0</v>
      </c>
      <c r="H58">
        <f>SUMIFS(GameLog!AP:AP,GameLog!$D:$D,'TB F'!$A58,GameLog!$E:$E,INDEX(Positions!$A$1:$B$9,MATCH('TB F'!$B58,Positions!$A$1:$A$9,0),2),GameLog!$C:$C,"TB")</f>
        <v>0</v>
      </c>
      <c r="I58">
        <f>SUMIFS(GameLog!AQ:AQ,GameLog!$D:$D,'TB F'!$A58,GameLog!$E:$E,INDEX(Positions!$A$1:$B$9,MATCH('TB F'!$B58,Positions!$A$1:$A$9,0),2),GameLog!$C:$C,"TB")</f>
        <v>0</v>
      </c>
      <c r="J58">
        <f>SUMIFS(GameLog!AR:AR,GameLog!$D:$D,'TB F'!$A58,GameLog!$E:$E,INDEX(Positions!$A$1:$B$9,MATCH('TB F'!$B58,Positions!$A$1:$A$9,0),2),GameLog!$C:$C,"TB")</f>
        <v>0</v>
      </c>
      <c r="K58">
        <f>SUMIFS(GameLog!AS:AS,GameLog!$D:$D,'TB F'!$A58,GameLog!$E:$E,INDEX(Positions!$A$1:$B$9,MATCH('TB F'!$B58,Positions!$A$1:$A$9,0),2),GameLog!$C:$C,"TB")</f>
        <v>0</v>
      </c>
      <c r="L58">
        <f>SUMIFS(GameLog!AT:AT,GameLog!$D:$D,'TB F'!$A58,GameLog!$E:$E,INDEX(Positions!$A$1:$B$9,MATCH('TB F'!$B58,Positions!$A$1:$A$9,0),2),GameLog!$C:$C,"TB")</f>
        <v>0</v>
      </c>
      <c r="M58">
        <f>SUMIFS(GameLog!AU:AU,GameLog!$D:$D,'TB F'!$A58,GameLog!$E:$E,INDEX(Positions!$A$1:$B$9,MATCH('TB F'!$B58,Positions!$A$1:$A$9,0),2),GameLog!$C:$C,"TB")</f>
        <v>0</v>
      </c>
      <c r="N58">
        <f>SUMIFS(GameLog!AV:AV,GameLog!$D:$D,'TB F'!$A58,GameLog!$E:$E,INDEX(Positions!$A$1:$B$9,MATCH('TB F'!$B58,Positions!$A$1:$A$9,0),2),GameLog!$C:$C,"TB")</f>
        <v>0</v>
      </c>
      <c r="O58" s="8">
        <f t="shared" ref="O58:O68" si="2">IFERROR((F58+G58)/(F58+G58+H58),0)</f>
        <v>0</v>
      </c>
      <c r="P58" s="18" t="str">
        <f t="shared" ref="P58:P68" si="3">IF(B58="C",IFERROR(M58/(L58+M58),0),"")</f>
        <v/>
      </c>
    </row>
    <row r="59" spans="1:22">
      <c r="A59" t="s">
        <v>3067</v>
      </c>
      <c r="B59" t="s">
        <v>2436</v>
      </c>
      <c r="C59">
        <f>COUNTIFS(GameLog!D:D,'TB F'!A59,GameLog!C:C,"TB",GameLog!E:E,INDEX(Positions!$A$1:$B$9,MATCH('TB F'!$B59,Positions!$A$1:$A$9,0),2))</f>
        <v>0</v>
      </c>
      <c r="D59">
        <f>SUMIFS(GameLog!F:F,GameLog!$D:$D,'TB F'!A59,GameLog!$E:$E,INDEX(Positions!$A$1:$B$9,MATCH('TB F'!$B59,Positions!$A$1:$A$9,0),2),GameLog!$C:$C,"TB")</f>
        <v>0</v>
      </c>
      <c r="E59" s="12">
        <f>SUMIFS(GameLog!AM:AM,GameLog!$D:$D,'TB F'!$A59,GameLog!$E:$E,INDEX(Positions!$A$1:$B$9,MATCH('TB F'!$B59,Positions!$A$1:$A$9,0),2),GameLog!$C:$C,"TB")</f>
        <v>0</v>
      </c>
      <c r="F59">
        <f>SUMIFS(GameLog!AN:AN,GameLog!$D:$D,'TB F'!$A59,GameLog!$E:$E,INDEX(Positions!$A$1:$B$9,MATCH('TB F'!$B59,Positions!$A$1:$A$9,0),2),GameLog!$C:$C,"TB")</f>
        <v>0</v>
      </c>
      <c r="G59">
        <f>SUMIFS(GameLog!AO:AO,GameLog!$D:$D,'TB F'!$A59,GameLog!$E:$E,INDEX(Positions!$A$1:$B$9,MATCH('TB F'!$B59,Positions!$A$1:$A$9,0),2),GameLog!$C:$C,"TB")</f>
        <v>0</v>
      </c>
      <c r="H59">
        <f>SUMIFS(GameLog!AP:AP,GameLog!$D:$D,'TB F'!$A59,GameLog!$E:$E,INDEX(Positions!$A$1:$B$9,MATCH('TB F'!$B59,Positions!$A$1:$A$9,0),2),GameLog!$C:$C,"TB")</f>
        <v>0</v>
      </c>
      <c r="I59">
        <f>SUMIFS(GameLog!AQ:AQ,GameLog!$D:$D,'TB F'!$A59,GameLog!$E:$E,INDEX(Positions!$A$1:$B$9,MATCH('TB F'!$B59,Positions!$A$1:$A$9,0),2),GameLog!$C:$C,"TB")</f>
        <v>0</v>
      </c>
      <c r="J59">
        <f>SUMIFS(GameLog!AR:AR,GameLog!$D:$D,'TB F'!$A59,GameLog!$E:$E,INDEX(Positions!$A$1:$B$9,MATCH('TB F'!$B59,Positions!$A$1:$A$9,0),2),GameLog!$C:$C,"TB")</f>
        <v>0</v>
      </c>
      <c r="K59">
        <f>SUMIFS(GameLog!AS:AS,GameLog!$D:$D,'TB F'!$A59,GameLog!$E:$E,INDEX(Positions!$A$1:$B$9,MATCH('TB F'!$B59,Positions!$A$1:$A$9,0),2),GameLog!$C:$C,"TB")</f>
        <v>0</v>
      </c>
      <c r="L59">
        <f>SUMIFS(GameLog!AT:AT,GameLog!$D:$D,'TB F'!$A59,GameLog!$E:$E,INDEX(Positions!$A$1:$B$9,MATCH('TB F'!$B59,Positions!$A$1:$A$9,0),2),GameLog!$C:$C,"TB")</f>
        <v>0</v>
      </c>
      <c r="M59">
        <f>SUMIFS(GameLog!AU:AU,GameLog!$D:$D,'TB F'!$A59,GameLog!$E:$E,INDEX(Positions!$A$1:$B$9,MATCH('TB F'!$B59,Positions!$A$1:$A$9,0),2),GameLog!$C:$C,"TB")</f>
        <v>0</v>
      </c>
      <c r="N59">
        <f>SUMIFS(GameLog!AV:AV,GameLog!$D:$D,'TB F'!$A59,GameLog!$E:$E,INDEX(Positions!$A$1:$B$9,MATCH('TB F'!$B59,Positions!$A$1:$A$9,0),2),GameLog!$C:$C,"TB")</f>
        <v>0</v>
      </c>
      <c r="O59" s="8">
        <f t="shared" si="2"/>
        <v>0</v>
      </c>
      <c r="P59" s="18" t="str">
        <f t="shared" si="3"/>
        <v/>
      </c>
    </row>
    <row r="60" spans="1:22">
      <c r="A60" t="s">
        <v>3061</v>
      </c>
      <c r="B60" t="s">
        <v>2436</v>
      </c>
      <c r="C60">
        <f>COUNTIFS(GameLog!D:D,'TB F'!A60,GameLog!C:C,"TB",GameLog!E:E,INDEX(Positions!$A$1:$B$9,MATCH('TB F'!$B60,Positions!$A$1:$A$9,0),2))</f>
        <v>0</v>
      </c>
      <c r="D60">
        <f>SUMIFS(GameLog!F:F,GameLog!$D:$D,'TB F'!A60,GameLog!$E:$E,INDEX(Positions!$A$1:$B$9,MATCH('TB F'!$B60,Positions!$A$1:$A$9,0),2),GameLog!$C:$C,"TB")</f>
        <v>0</v>
      </c>
      <c r="E60" s="12">
        <f>SUMIFS(GameLog!AM:AM,GameLog!$D:$D,'TB F'!$A60,GameLog!$E:$E,INDEX(Positions!$A$1:$B$9,MATCH('TB F'!$B60,Positions!$A$1:$A$9,0),2),GameLog!$C:$C,"TB")</f>
        <v>0</v>
      </c>
      <c r="F60">
        <f>SUMIFS(GameLog!AN:AN,GameLog!$D:$D,'TB F'!$A60,GameLog!$E:$E,INDEX(Positions!$A$1:$B$9,MATCH('TB F'!$B60,Positions!$A$1:$A$9,0),2),GameLog!$C:$C,"TB")</f>
        <v>0</v>
      </c>
      <c r="G60">
        <f>SUMIFS(GameLog!AO:AO,GameLog!$D:$D,'TB F'!$A60,GameLog!$E:$E,INDEX(Positions!$A$1:$B$9,MATCH('TB F'!$B60,Positions!$A$1:$A$9,0),2),GameLog!$C:$C,"TB")</f>
        <v>0</v>
      </c>
      <c r="H60">
        <f>SUMIFS(GameLog!AP:AP,GameLog!$D:$D,'TB F'!$A60,GameLog!$E:$E,INDEX(Positions!$A$1:$B$9,MATCH('TB F'!$B60,Positions!$A$1:$A$9,0),2),GameLog!$C:$C,"TB")</f>
        <v>0</v>
      </c>
      <c r="I60">
        <f>SUMIFS(GameLog!AQ:AQ,GameLog!$D:$D,'TB F'!$A60,GameLog!$E:$E,INDEX(Positions!$A$1:$B$9,MATCH('TB F'!$B60,Positions!$A$1:$A$9,0),2),GameLog!$C:$C,"TB")</f>
        <v>0</v>
      </c>
      <c r="J60">
        <f>SUMIFS(GameLog!AR:AR,GameLog!$D:$D,'TB F'!$A60,GameLog!$E:$E,INDEX(Positions!$A$1:$B$9,MATCH('TB F'!$B60,Positions!$A$1:$A$9,0),2),GameLog!$C:$C,"TB")</f>
        <v>0</v>
      </c>
      <c r="K60">
        <f>SUMIFS(GameLog!AS:AS,GameLog!$D:$D,'TB F'!$A60,GameLog!$E:$E,INDEX(Positions!$A$1:$B$9,MATCH('TB F'!$B60,Positions!$A$1:$A$9,0),2),GameLog!$C:$C,"TB")</f>
        <v>0</v>
      </c>
      <c r="L60">
        <f>SUMIFS(GameLog!AT:AT,GameLog!$D:$D,'TB F'!$A60,GameLog!$E:$E,INDEX(Positions!$A$1:$B$9,MATCH('TB F'!$B60,Positions!$A$1:$A$9,0),2),GameLog!$C:$C,"TB")</f>
        <v>0</v>
      </c>
      <c r="M60">
        <f>SUMIFS(GameLog!AU:AU,GameLog!$D:$D,'TB F'!$A60,GameLog!$E:$E,INDEX(Positions!$A$1:$B$9,MATCH('TB F'!$B60,Positions!$A$1:$A$9,0),2),GameLog!$C:$C,"TB")</f>
        <v>0</v>
      </c>
      <c r="N60">
        <f>SUMIFS(GameLog!AV:AV,GameLog!$D:$D,'TB F'!$A60,GameLog!$E:$E,INDEX(Positions!$A$1:$B$9,MATCH('TB F'!$B60,Positions!$A$1:$A$9,0),2),GameLog!$C:$C,"TB")</f>
        <v>0</v>
      </c>
      <c r="O60" s="8">
        <f t="shared" si="2"/>
        <v>0</v>
      </c>
      <c r="P60" s="18" t="str">
        <f t="shared" si="3"/>
        <v/>
      </c>
    </row>
    <row r="61" spans="1:22">
      <c r="A61" t="s">
        <v>3083</v>
      </c>
      <c r="B61" t="s">
        <v>2436</v>
      </c>
      <c r="C61">
        <f>COUNTIFS(GameLog!D:D,'TB F'!A61,GameLog!C:C,"TB",GameLog!E:E,INDEX(Positions!$A$1:$B$9,MATCH('TB F'!$B61,Positions!$A$1:$A$9,0),2))</f>
        <v>0</v>
      </c>
      <c r="D61">
        <f>SUMIFS(GameLog!F:F,GameLog!$D:$D,'TB F'!A61,GameLog!$E:$E,INDEX(Positions!$A$1:$B$9,MATCH('TB F'!$B61,Positions!$A$1:$A$9,0),2),GameLog!$C:$C,"TB")</f>
        <v>0</v>
      </c>
      <c r="E61" s="12">
        <f>SUMIFS(GameLog!AM:AM,GameLog!$D:$D,'TB F'!$A61,GameLog!$E:$E,INDEX(Positions!$A$1:$B$9,MATCH('TB F'!$B61,Positions!$A$1:$A$9,0),2),GameLog!$C:$C,"TB")</f>
        <v>0</v>
      </c>
      <c r="F61">
        <f>SUMIFS(GameLog!AN:AN,GameLog!$D:$D,'TB F'!$A61,GameLog!$E:$E,INDEX(Positions!$A$1:$B$9,MATCH('TB F'!$B61,Positions!$A$1:$A$9,0),2),GameLog!$C:$C,"TB")</f>
        <v>0</v>
      </c>
      <c r="G61">
        <f>SUMIFS(GameLog!AO:AO,GameLog!$D:$D,'TB F'!$A61,GameLog!$E:$E,INDEX(Positions!$A$1:$B$9,MATCH('TB F'!$B61,Positions!$A$1:$A$9,0),2),GameLog!$C:$C,"TB")</f>
        <v>0</v>
      </c>
      <c r="H61">
        <f>SUMIFS(GameLog!AP:AP,GameLog!$D:$D,'TB F'!$A61,GameLog!$E:$E,INDEX(Positions!$A$1:$B$9,MATCH('TB F'!$B61,Positions!$A$1:$A$9,0),2),GameLog!$C:$C,"TB")</f>
        <v>0</v>
      </c>
      <c r="I61">
        <f>SUMIFS(GameLog!AQ:AQ,GameLog!$D:$D,'TB F'!$A61,GameLog!$E:$E,INDEX(Positions!$A$1:$B$9,MATCH('TB F'!$B61,Positions!$A$1:$A$9,0),2),GameLog!$C:$C,"TB")</f>
        <v>0</v>
      </c>
      <c r="J61">
        <f>SUMIFS(GameLog!AR:AR,GameLog!$D:$D,'TB F'!$A61,GameLog!$E:$E,INDEX(Positions!$A$1:$B$9,MATCH('TB F'!$B61,Positions!$A$1:$A$9,0),2),GameLog!$C:$C,"TB")</f>
        <v>0</v>
      </c>
      <c r="K61">
        <f>SUMIFS(GameLog!AS:AS,GameLog!$D:$D,'TB F'!$A61,GameLog!$E:$E,INDEX(Positions!$A$1:$B$9,MATCH('TB F'!$B61,Positions!$A$1:$A$9,0),2),GameLog!$C:$C,"TB")</f>
        <v>0</v>
      </c>
      <c r="L61">
        <f>SUMIFS(GameLog!AT:AT,GameLog!$D:$D,'TB F'!$A61,GameLog!$E:$E,INDEX(Positions!$A$1:$B$9,MATCH('TB F'!$B61,Positions!$A$1:$A$9,0),2),GameLog!$C:$C,"TB")</f>
        <v>0</v>
      </c>
      <c r="M61">
        <f>SUMIFS(GameLog!AU:AU,GameLog!$D:$D,'TB F'!$A61,GameLog!$E:$E,INDEX(Positions!$A$1:$B$9,MATCH('TB F'!$B61,Positions!$A$1:$A$9,0),2),GameLog!$C:$C,"TB")</f>
        <v>0</v>
      </c>
      <c r="N61">
        <f>SUMIFS(GameLog!AV:AV,GameLog!$D:$D,'TB F'!$A61,GameLog!$E:$E,INDEX(Positions!$A$1:$B$9,MATCH('TB F'!$B61,Positions!$A$1:$A$9,0),2),GameLog!$C:$C,"TB")</f>
        <v>0</v>
      </c>
      <c r="O61" s="8">
        <f t="shared" si="2"/>
        <v>0</v>
      </c>
      <c r="P61" s="18" t="str">
        <f t="shared" si="3"/>
        <v/>
      </c>
    </row>
    <row r="62" spans="1:22">
      <c r="A62" t="s">
        <v>3060</v>
      </c>
      <c r="B62" t="s">
        <v>2436</v>
      </c>
      <c r="C62">
        <f>COUNTIFS(GameLog!D:D,'TB F'!A62,GameLog!C:C,"TB",GameLog!E:E,INDEX(Positions!$A$1:$B$9,MATCH('TB F'!$B62,Positions!$A$1:$A$9,0),2))</f>
        <v>3</v>
      </c>
      <c r="D62">
        <f>SUMIFS(GameLog!F:F,GameLog!$D:$D,'TB F'!A62,GameLog!$E:$E,INDEX(Positions!$A$1:$B$9,MATCH('TB F'!$B62,Positions!$A$1:$A$9,0),2),GameLog!$C:$C,"TB")</f>
        <v>3</v>
      </c>
      <c r="E62" s="12">
        <f>SUMIFS(GameLog!AM:AM,GameLog!$D:$D,'TB F'!$A62,GameLog!$E:$E,INDEX(Positions!$A$1:$B$9,MATCH('TB F'!$B62,Positions!$A$1:$A$9,0),2),GameLog!$C:$C,"TB")</f>
        <v>25</v>
      </c>
      <c r="F62">
        <f>SUMIFS(GameLog!AN:AN,GameLog!$D:$D,'TB F'!$A62,GameLog!$E:$E,INDEX(Positions!$A$1:$B$9,MATCH('TB F'!$B62,Positions!$A$1:$A$9,0),2),GameLog!$C:$C,"TB")</f>
        <v>13</v>
      </c>
      <c r="G62">
        <f>SUMIFS(GameLog!AO:AO,GameLog!$D:$D,'TB F'!$A62,GameLog!$E:$E,INDEX(Positions!$A$1:$B$9,MATCH('TB F'!$B62,Positions!$A$1:$A$9,0),2),GameLog!$C:$C,"TB")</f>
        <v>2</v>
      </c>
      <c r="H62">
        <f>SUMIFS(GameLog!AP:AP,GameLog!$D:$D,'TB F'!$A62,GameLog!$E:$E,INDEX(Positions!$A$1:$B$9,MATCH('TB F'!$B62,Positions!$A$1:$A$9,0),2),GameLog!$C:$C,"TB")</f>
        <v>0</v>
      </c>
      <c r="I62">
        <f>SUMIFS(GameLog!AQ:AQ,GameLog!$D:$D,'TB F'!$A62,GameLog!$E:$E,INDEX(Positions!$A$1:$B$9,MATCH('TB F'!$B62,Positions!$A$1:$A$9,0),2),GameLog!$C:$C,"TB")</f>
        <v>1</v>
      </c>
      <c r="J62">
        <f>SUMIFS(GameLog!AR:AR,GameLog!$D:$D,'TB F'!$A62,GameLog!$E:$E,INDEX(Positions!$A$1:$B$9,MATCH('TB F'!$B62,Positions!$A$1:$A$9,0),2),GameLog!$C:$C,"TB")</f>
        <v>0</v>
      </c>
      <c r="K62">
        <f>SUMIFS(GameLog!AS:AS,GameLog!$D:$D,'TB F'!$A62,GameLog!$E:$E,INDEX(Positions!$A$1:$B$9,MATCH('TB F'!$B62,Positions!$A$1:$A$9,0),2),GameLog!$C:$C,"TB")</f>
        <v>0</v>
      </c>
      <c r="L62">
        <f>SUMIFS(GameLog!AT:AT,GameLog!$D:$D,'TB F'!$A62,GameLog!$E:$E,INDEX(Positions!$A$1:$B$9,MATCH('TB F'!$B62,Positions!$A$1:$A$9,0),2),GameLog!$C:$C,"TB")</f>
        <v>0</v>
      </c>
      <c r="M62">
        <f>SUMIFS(GameLog!AU:AU,GameLog!$D:$D,'TB F'!$A62,GameLog!$E:$E,INDEX(Positions!$A$1:$B$9,MATCH('TB F'!$B62,Positions!$A$1:$A$9,0),2),GameLog!$C:$C,"TB")</f>
        <v>0</v>
      </c>
      <c r="N62">
        <f>SUMIFS(GameLog!AV:AV,GameLog!$D:$D,'TB F'!$A62,GameLog!$E:$E,INDEX(Positions!$A$1:$B$9,MATCH('TB F'!$B62,Positions!$A$1:$A$9,0),2),GameLog!$C:$C,"TB")</f>
        <v>0</v>
      </c>
      <c r="O62" s="8">
        <f t="shared" si="2"/>
        <v>1</v>
      </c>
      <c r="P62" s="18" t="str">
        <f t="shared" si="3"/>
        <v/>
      </c>
    </row>
    <row r="63" spans="1:22">
      <c r="A63" t="s">
        <v>3073</v>
      </c>
      <c r="B63" t="s">
        <v>2437</v>
      </c>
      <c r="C63">
        <f>COUNTIFS(GameLog!D:D,'TB F'!A63,GameLog!C:C,"TB",GameLog!E:E,INDEX(Positions!$A$1:$B$9,MATCH('TB F'!$B63,Positions!$A$1:$A$9,0),2))</f>
        <v>0</v>
      </c>
      <c r="D63">
        <f>SUMIFS(GameLog!F:F,GameLog!$D:$D,'TB F'!A63,GameLog!$E:$E,INDEX(Positions!$A$1:$B$9,MATCH('TB F'!$B63,Positions!$A$1:$A$9,0),2),GameLog!$C:$C,"TB")</f>
        <v>0</v>
      </c>
      <c r="E63" s="12">
        <f>SUMIFS(GameLog!AM:AM,GameLog!$D:$D,'TB F'!$A63,GameLog!$E:$E,INDEX(Positions!$A$1:$B$9,MATCH('TB F'!$B63,Positions!$A$1:$A$9,0),2),GameLog!$C:$C,"TB")</f>
        <v>0</v>
      </c>
      <c r="F63">
        <f>SUMIFS(GameLog!AN:AN,GameLog!$D:$D,'TB F'!$A63,GameLog!$E:$E,INDEX(Positions!$A$1:$B$9,MATCH('TB F'!$B63,Positions!$A$1:$A$9,0),2),GameLog!$C:$C,"TB")</f>
        <v>0</v>
      </c>
      <c r="G63">
        <f>SUMIFS(GameLog!AO:AO,GameLog!$D:$D,'TB F'!$A63,GameLog!$E:$E,INDEX(Positions!$A$1:$B$9,MATCH('TB F'!$B63,Positions!$A$1:$A$9,0),2),GameLog!$C:$C,"TB")</f>
        <v>0</v>
      </c>
      <c r="H63">
        <f>SUMIFS(GameLog!AP:AP,GameLog!$D:$D,'TB F'!$A63,GameLog!$E:$E,INDEX(Positions!$A$1:$B$9,MATCH('TB F'!$B63,Positions!$A$1:$A$9,0),2),GameLog!$C:$C,"TB")</f>
        <v>0</v>
      </c>
      <c r="I63">
        <f>SUMIFS(GameLog!AQ:AQ,GameLog!$D:$D,'TB F'!$A63,GameLog!$E:$E,INDEX(Positions!$A$1:$B$9,MATCH('TB F'!$B63,Positions!$A$1:$A$9,0),2),GameLog!$C:$C,"TB")</f>
        <v>0</v>
      </c>
      <c r="J63">
        <f>SUMIFS(GameLog!AR:AR,GameLog!$D:$D,'TB F'!$A63,GameLog!$E:$E,INDEX(Positions!$A$1:$B$9,MATCH('TB F'!$B63,Positions!$A$1:$A$9,0),2),GameLog!$C:$C,"TB")</f>
        <v>0</v>
      </c>
      <c r="K63">
        <f>SUMIFS(GameLog!AS:AS,GameLog!$D:$D,'TB F'!$A63,GameLog!$E:$E,INDEX(Positions!$A$1:$B$9,MATCH('TB F'!$B63,Positions!$A$1:$A$9,0),2),GameLog!$C:$C,"TB")</f>
        <v>0</v>
      </c>
      <c r="L63">
        <f>SUMIFS(GameLog!AT:AT,GameLog!$D:$D,'TB F'!$A63,GameLog!$E:$E,INDEX(Positions!$A$1:$B$9,MATCH('TB F'!$B63,Positions!$A$1:$A$9,0),2),GameLog!$C:$C,"TB")</f>
        <v>0</v>
      </c>
      <c r="M63">
        <f>SUMIFS(GameLog!AU:AU,GameLog!$D:$D,'TB F'!$A63,GameLog!$E:$E,INDEX(Positions!$A$1:$B$9,MATCH('TB F'!$B63,Positions!$A$1:$A$9,0),2),GameLog!$C:$C,"TB")</f>
        <v>0</v>
      </c>
      <c r="N63">
        <f>SUMIFS(GameLog!AV:AV,GameLog!$D:$D,'TB F'!$A63,GameLog!$E:$E,INDEX(Positions!$A$1:$B$9,MATCH('TB F'!$B63,Positions!$A$1:$A$9,0),2),GameLog!$C:$C,"TB")</f>
        <v>0</v>
      </c>
      <c r="O63" s="8">
        <f t="shared" si="2"/>
        <v>0</v>
      </c>
      <c r="P63" s="18" t="str">
        <f t="shared" si="3"/>
        <v/>
      </c>
    </row>
    <row r="64" spans="1:22">
      <c r="A64" t="s">
        <v>3072</v>
      </c>
      <c r="B64" t="s">
        <v>2437</v>
      </c>
      <c r="C64">
        <f>COUNTIFS(GameLog!D:D,'TB F'!A64,GameLog!C:C,"TB",GameLog!E:E,INDEX(Positions!$A$1:$B$9,MATCH('TB F'!$B64,Positions!$A$1:$A$9,0),2))</f>
        <v>0</v>
      </c>
      <c r="D64">
        <f>SUMIFS(GameLog!F:F,GameLog!$D:$D,'TB F'!A64,GameLog!$E:$E,INDEX(Positions!$A$1:$B$9,MATCH('TB F'!$B64,Positions!$A$1:$A$9,0),2),GameLog!$C:$C,"TB")</f>
        <v>0</v>
      </c>
      <c r="E64" s="12">
        <f>SUMIFS(GameLog!AM:AM,GameLog!$D:$D,'TB F'!$A64,GameLog!$E:$E,INDEX(Positions!$A$1:$B$9,MATCH('TB F'!$B64,Positions!$A$1:$A$9,0),2),GameLog!$C:$C,"TB")</f>
        <v>0</v>
      </c>
      <c r="F64">
        <f>SUMIFS(GameLog!AN:AN,GameLog!$D:$D,'TB F'!$A64,GameLog!$E:$E,INDEX(Positions!$A$1:$B$9,MATCH('TB F'!$B64,Positions!$A$1:$A$9,0),2),GameLog!$C:$C,"TB")</f>
        <v>0</v>
      </c>
      <c r="G64">
        <f>SUMIFS(GameLog!AO:AO,GameLog!$D:$D,'TB F'!$A64,GameLog!$E:$E,INDEX(Positions!$A$1:$B$9,MATCH('TB F'!$B64,Positions!$A$1:$A$9,0),2),GameLog!$C:$C,"TB")</f>
        <v>0</v>
      </c>
      <c r="H64">
        <f>SUMIFS(GameLog!AP:AP,GameLog!$D:$D,'TB F'!$A64,GameLog!$E:$E,INDEX(Positions!$A$1:$B$9,MATCH('TB F'!$B64,Positions!$A$1:$A$9,0),2),GameLog!$C:$C,"TB")</f>
        <v>0</v>
      </c>
      <c r="I64">
        <f>SUMIFS(GameLog!AQ:AQ,GameLog!$D:$D,'TB F'!$A64,GameLog!$E:$E,INDEX(Positions!$A$1:$B$9,MATCH('TB F'!$B64,Positions!$A$1:$A$9,0),2),GameLog!$C:$C,"TB")</f>
        <v>0</v>
      </c>
      <c r="J64">
        <f>SUMIFS(GameLog!AR:AR,GameLog!$D:$D,'TB F'!$A64,GameLog!$E:$E,INDEX(Positions!$A$1:$B$9,MATCH('TB F'!$B64,Positions!$A$1:$A$9,0),2),GameLog!$C:$C,"TB")</f>
        <v>0</v>
      </c>
      <c r="K64">
        <f>SUMIFS(GameLog!AS:AS,GameLog!$D:$D,'TB F'!$A64,GameLog!$E:$E,INDEX(Positions!$A$1:$B$9,MATCH('TB F'!$B64,Positions!$A$1:$A$9,0),2),GameLog!$C:$C,"TB")</f>
        <v>0</v>
      </c>
      <c r="L64">
        <f>SUMIFS(GameLog!AT:AT,GameLog!$D:$D,'TB F'!$A64,GameLog!$E:$E,INDEX(Positions!$A$1:$B$9,MATCH('TB F'!$B64,Positions!$A$1:$A$9,0),2),GameLog!$C:$C,"TB")</f>
        <v>0</v>
      </c>
      <c r="M64">
        <f>SUMIFS(GameLog!AU:AU,GameLog!$D:$D,'TB F'!$A64,GameLog!$E:$E,INDEX(Positions!$A$1:$B$9,MATCH('TB F'!$B64,Positions!$A$1:$A$9,0),2),GameLog!$C:$C,"TB")</f>
        <v>0</v>
      </c>
      <c r="N64">
        <f>SUMIFS(GameLog!AV:AV,GameLog!$D:$D,'TB F'!$A64,GameLog!$E:$E,INDEX(Positions!$A$1:$B$9,MATCH('TB F'!$B64,Positions!$A$1:$A$9,0),2),GameLog!$C:$C,"TB")</f>
        <v>0</v>
      </c>
      <c r="O64" s="8">
        <f t="shared" si="2"/>
        <v>0</v>
      </c>
      <c r="P64" s="18" t="str">
        <f t="shared" si="3"/>
        <v/>
      </c>
    </row>
    <row r="65" spans="1:16">
      <c r="A65" t="s">
        <v>3069</v>
      </c>
      <c r="B65" t="s">
        <v>2437</v>
      </c>
      <c r="C65">
        <f>COUNTIFS(GameLog!D:D,'TB F'!A65,GameLog!C:C,"TB",GameLog!E:E,INDEX(Positions!$A$1:$B$9,MATCH('TB F'!$B65,Positions!$A$1:$A$9,0),2))</f>
        <v>0</v>
      </c>
      <c r="D65">
        <f>SUMIFS(GameLog!F:F,GameLog!$D:$D,'TB F'!A65,GameLog!$E:$E,INDEX(Positions!$A$1:$B$9,MATCH('TB F'!$B65,Positions!$A$1:$A$9,0),2),GameLog!$C:$C,"TB")</f>
        <v>0</v>
      </c>
      <c r="E65" s="12">
        <f>SUMIFS(GameLog!AM:AM,GameLog!$D:$D,'TB F'!$A65,GameLog!$E:$E,INDEX(Positions!$A$1:$B$9,MATCH('TB F'!$B65,Positions!$A$1:$A$9,0),2),GameLog!$C:$C,"TB")</f>
        <v>0</v>
      </c>
      <c r="F65">
        <f>SUMIFS(GameLog!AN:AN,GameLog!$D:$D,'TB F'!$A65,GameLog!$E:$E,INDEX(Positions!$A$1:$B$9,MATCH('TB F'!$B65,Positions!$A$1:$A$9,0),2),GameLog!$C:$C,"TB")</f>
        <v>0</v>
      </c>
      <c r="G65">
        <f>SUMIFS(GameLog!AO:AO,GameLog!$D:$D,'TB F'!$A65,GameLog!$E:$E,INDEX(Positions!$A$1:$B$9,MATCH('TB F'!$B65,Positions!$A$1:$A$9,0),2),GameLog!$C:$C,"TB")</f>
        <v>0</v>
      </c>
      <c r="H65">
        <f>SUMIFS(GameLog!AP:AP,GameLog!$D:$D,'TB F'!$A65,GameLog!$E:$E,INDEX(Positions!$A$1:$B$9,MATCH('TB F'!$B65,Positions!$A$1:$A$9,0),2),GameLog!$C:$C,"TB")</f>
        <v>0</v>
      </c>
      <c r="I65">
        <f>SUMIFS(GameLog!AQ:AQ,GameLog!$D:$D,'TB F'!$A65,GameLog!$E:$E,INDEX(Positions!$A$1:$B$9,MATCH('TB F'!$B65,Positions!$A$1:$A$9,0),2),GameLog!$C:$C,"TB")</f>
        <v>0</v>
      </c>
      <c r="J65">
        <f>SUMIFS(GameLog!AR:AR,GameLog!$D:$D,'TB F'!$A65,GameLog!$E:$E,INDEX(Positions!$A$1:$B$9,MATCH('TB F'!$B65,Positions!$A$1:$A$9,0),2),GameLog!$C:$C,"TB")</f>
        <v>0</v>
      </c>
      <c r="K65">
        <f>SUMIFS(GameLog!AS:AS,GameLog!$D:$D,'TB F'!$A65,GameLog!$E:$E,INDEX(Positions!$A$1:$B$9,MATCH('TB F'!$B65,Positions!$A$1:$A$9,0),2),GameLog!$C:$C,"TB")</f>
        <v>0</v>
      </c>
      <c r="L65">
        <f>SUMIFS(GameLog!AT:AT,GameLog!$D:$D,'TB F'!$A65,GameLog!$E:$E,INDEX(Positions!$A$1:$B$9,MATCH('TB F'!$B65,Positions!$A$1:$A$9,0),2),GameLog!$C:$C,"TB")</f>
        <v>0</v>
      </c>
      <c r="M65">
        <f>SUMIFS(GameLog!AU:AU,GameLog!$D:$D,'TB F'!$A65,GameLog!$E:$E,INDEX(Positions!$A$1:$B$9,MATCH('TB F'!$B65,Positions!$A$1:$A$9,0),2),GameLog!$C:$C,"TB")</f>
        <v>0</v>
      </c>
      <c r="N65">
        <f>SUMIFS(GameLog!AV:AV,GameLog!$D:$D,'TB F'!$A65,GameLog!$E:$E,INDEX(Positions!$A$1:$B$9,MATCH('TB F'!$B65,Positions!$A$1:$A$9,0),2),GameLog!$C:$C,"TB")</f>
        <v>0</v>
      </c>
      <c r="O65" s="8">
        <f t="shared" si="2"/>
        <v>0</v>
      </c>
      <c r="P65" s="18" t="str">
        <f t="shared" si="3"/>
        <v/>
      </c>
    </row>
    <row r="66" spans="1:16">
      <c r="A66" t="s">
        <v>3067</v>
      </c>
      <c r="B66" t="s">
        <v>2437</v>
      </c>
      <c r="C66">
        <f>COUNTIFS(GameLog!D:D,'TB F'!A66,GameLog!C:C,"TB",GameLog!E:E,INDEX(Positions!$A$1:$B$9,MATCH('TB F'!$B66,Positions!$A$1:$A$9,0),2))</f>
        <v>0</v>
      </c>
      <c r="D66">
        <f>SUMIFS(GameLog!F:F,GameLog!$D:$D,'TB F'!A66,GameLog!$E:$E,INDEX(Positions!$A$1:$B$9,MATCH('TB F'!$B66,Positions!$A$1:$A$9,0),2),GameLog!$C:$C,"TB")</f>
        <v>0</v>
      </c>
      <c r="E66" s="12">
        <f>SUMIFS(GameLog!AM:AM,GameLog!$D:$D,'TB F'!$A66,GameLog!$E:$E,INDEX(Positions!$A$1:$B$9,MATCH('TB F'!$B66,Positions!$A$1:$A$9,0),2),GameLog!$C:$C,"TB")</f>
        <v>0</v>
      </c>
      <c r="F66">
        <f>SUMIFS(GameLog!AN:AN,GameLog!$D:$D,'TB F'!$A66,GameLog!$E:$E,INDEX(Positions!$A$1:$B$9,MATCH('TB F'!$B66,Positions!$A$1:$A$9,0),2),GameLog!$C:$C,"TB")</f>
        <v>0</v>
      </c>
      <c r="G66">
        <f>SUMIFS(GameLog!AO:AO,GameLog!$D:$D,'TB F'!$A66,GameLog!$E:$E,INDEX(Positions!$A$1:$B$9,MATCH('TB F'!$B66,Positions!$A$1:$A$9,0),2),GameLog!$C:$C,"TB")</f>
        <v>0</v>
      </c>
      <c r="H66">
        <f>SUMIFS(GameLog!AP:AP,GameLog!$D:$D,'TB F'!$A66,GameLog!$E:$E,INDEX(Positions!$A$1:$B$9,MATCH('TB F'!$B66,Positions!$A$1:$A$9,0),2),GameLog!$C:$C,"TB")</f>
        <v>0</v>
      </c>
      <c r="I66">
        <f>SUMIFS(GameLog!AQ:AQ,GameLog!$D:$D,'TB F'!$A66,GameLog!$E:$E,INDEX(Positions!$A$1:$B$9,MATCH('TB F'!$B66,Positions!$A$1:$A$9,0),2),GameLog!$C:$C,"TB")</f>
        <v>0</v>
      </c>
      <c r="J66">
        <f>SUMIFS(GameLog!AR:AR,GameLog!$D:$D,'TB F'!$A66,GameLog!$E:$E,INDEX(Positions!$A$1:$B$9,MATCH('TB F'!$B66,Positions!$A$1:$A$9,0),2),GameLog!$C:$C,"TB")</f>
        <v>0</v>
      </c>
      <c r="K66">
        <f>SUMIFS(GameLog!AS:AS,GameLog!$D:$D,'TB F'!$A66,GameLog!$E:$E,INDEX(Positions!$A$1:$B$9,MATCH('TB F'!$B66,Positions!$A$1:$A$9,0),2),GameLog!$C:$C,"TB")</f>
        <v>0</v>
      </c>
      <c r="L66">
        <f>SUMIFS(GameLog!AT:AT,GameLog!$D:$D,'TB F'!$A66,GameLog!$E:$E,INDEX(Positions!$A$1:$B$9,MATCH('TB F'!$B66,Positions!$A$1:$A$9,0),2),GameLog!$C:$C,"TB")</f>
        <v>0</v>
      </c>
      <c r="M66">
        <f>SUMIFS(GameLog!AU:AU,GameLog!$D:$D,'TB F'!$A66,GameLog!$E:$E,INDEX(Positions!$A$1:$B$9,MATCH('TB F'!$B66,Positions!$A$1:$A$9,0),2),GameLog!$C:$C,"TB")</f>
        <v>0</v>
      </c>
      <c r="N66">
        <f>SUMIFS(GameLog!AV:AV,GameLog!$D:$D,'TB F'!$A66,GameLog!$E:$E,INDEX(Positions!$A$1:$B$9,MATCH('TB F'!$B66,Positions!$A$1:$A$9,0),2),GameLog!$C:$C,"TB")</f>
        <v>0</v>
      </c>
      <c r="O66" s="8">
        <f t="shared" si="2"/>
        <v>0</v>
      </c>
      <c r="P66" s="18" t="str">
        <f t="shared" si="3"/>
        <v/>
      </c>
    </row>
    <row r="67" spans="1:16">
      <c r="A67" t="s">
        <v>3061</v>
      </c>
      <c r="B67" t="s">
        <v>2437</v>
      </c>
      <c r="C67">
        <f>COUNTIFS(GameLog!D:D,'TB F'!A67,GameLog!C:C,"TB",GameLog!E:E,INDEX(Positions!$A$1:$B$9,MATCH('TB F'!$B67,Positions!$A$1:$A$9,0),2))</f>
        <v>3</v>
      </c>
      <c r="D67">
        <f>SUMIFS(GameLog!F:F,GameLog!$D:$D,'TB F'!A67,GameLog!$E:$E,INDEX(Positions!$A$1:$B$9,MATCH('TB F'!$B67,Positions!$A$1:$A$9,0),2),GameLog!$C:$C,"TB")</f>
        <v>3</v>
      </c>
      <c r="E67" s="12">
        <f>SUMIFS(GameLog!AM:AM,GameLog!$D:$D,'TB F'!$A67,GameLog!$E:$E,INDEX(Positions!$A$1:$B$9,MATCH('TB F'!$B67,Positions!$A$1:$A$9,0),2),GameLog!$C:$C,"TB")</f>
        <v>25</v>
      </c>
      <c r="F67">
        <f>SUMIFS(GameLog!AN:AN,GameLog!$D:$D,'TB F'!$A67,GameLog!$E:$E,INDEX(Positions!$A$1:$B$9,MATCH('TB F'!$B67,Positions!$A$1:$A$9,0),2),GameLog!$C:$C,"TB")</f>
        <v>4</v>
      </c>
      <c r="G67">
        <f>SUMIFS(GameLog!AO:AO,GameLog!$D:$D,'TB F'!$A67,GameLog!$E:$E,INDEX(Positions!$A$1:$B$9,MATCH('TB F'!$B67,Positions!$A$1:$A$9,0),2),GameLog!$C:$C,"TB")</f>
        <v>0</v>
      </c>
      <c r="H67">
        <f>SUMIFS(GameLog!AP:AP,GameLog!$D:$D,'TB F'!$A67,GameLog!$E:$E,INDEX(Positions!$A$1:$B$9,MATCH('TB F'!$B67,Positions!$A$1:$A$9,0),2),GameLog!$C:$C,"TB")</f>
        <v>1</v>
      </c>
      <c r="I67">
        <f>SUMIFS(GameLog!AQ:AQ,GameLog!$D:$D,'TB F'!$A67,GameLog!$E:$E,INDEX(Positions!$A$1:$B$9,MATCH('TB F'!$B67,Positions!$A$1:$A$9,0),2),GameLog!$C:$C,"TB")</f>
        <v>0</v>
      </c>
      <c r="J67">
        <f>SUMIFS(GameLog!AR:AR,GameLog!$D:$D,'TB F'!$A67,GameLog!$E:$E,INDEX(Positions!$A$1:$B$9,MATCH('TB F'!$B67,Positions!$A$1:$A$9,0),2),GameLog!$C:$C,"TB")</f>
        <v>0</v>
      </c>
      <c r="K67">
        <f>SUMIFS(GameLog!AS:AS,GameLog!$D:$D,'TB F'!$A67,GameLog!$E:$E,INDEX(Positions!$A$1:$B$9,MATCH('TB F'!$B67,Positions!$A$1:$A$9,0),2),GameLog!$C:$C,"TB")</f>
        <v>0</v>
      </c>
      <c r="L67">
        <f>SUMIFS(GameLog!AT:AT,GameLog!$D:$D,'TB F'!$A67,GameLog!$E:$E,INDEX(Positions!$A$1:$B$9,MATCH('TB F'!$B67,Positions!$A$1:$A$9,0),2),GameLog!$C:$C,"TB")</f>
        <v>0</v>
      </c>
      <c r="M67">
        <f>SUMIFS(GameLog!AU:AU,GameLog!$D:$D,'TB F'!$A67,GameLog!$E:$E,INDEX(Positions!$A$1:$B$9,MATCH('TB F'!$B67,Positions!$A$1:$A$9,0),2),GameLog!$C:$C,"TB")</f>
        <v>0</v>
      </c>
      <c r="N67">
        <f>SUMIFS(GameLog!AV:AV,GameLog!$D:$D,'TB F'!$A67,GameLog!$E:$E,INDEX(Positions!$A$1:$B$9,MATCH('TB F'!$B67,Positions!$A$1:$A$9,0),2),GameLog!$C:$C,"TB")</f>
        <v>0</v>
      </c>
      <c r="O67" s="8">
        <f t="shared" si="2"/>
        <v>0.8</v>
      </c>
      <c r="P67" s="18" t="str">
        <f t="shared" si="3"/>
        <v/>
      </c>
    </row>
    <row r="68" spans="1:16">
      <c r="A68" t="s">
        <v>3059</v>
      </c>
      <c r="B68" t="s">
        <v>2437</v>
      </c>
      <c r="C68">
        <f>COUNTIFS(GameLog!D:D,'TB F'!A68,GameLog!C:C,"TB",GameLog!E:E,INDEX(Positions!$A$1:$B$9,MATCH('TB F'!$B68,Positions!$A$1:$A$9,0),2))</f>
        <v>0</v>
      </c>
      <c r="D68">
        <f>SUMIFS(GameLog!F:F,GameLog!$D:$D,'TB F'!A68,GameLog!$E:$E,INDEX(Positions!$A$1:$B$9,MATCH('TB F'!$B68,Positions!$A$1:$A$9,0),2),GameLog!$C:$C,"TB")</f>
        <v>0</v>
      </c>
      <c r="E68" s="12">
        <f>SUMIFS(GameLog!AM:AM,GameLog!$D:$D,'TB F'!$A68,GameLog!$E:$E,INDEX(Positions!$A$1:$B$9,MATCH('TB F'!$B68,Positions!$A$1:$A$9,0),2),GameLog!$C:$C,"TB")</f>
        <v>0</v>
      </c>
      <c r="F68">
        <f>SUMIFS(GameLog!AN:AN,GameLog!$D:$D,'TB F'!$A68,GameLog!$E:$E,INDEX(Positions!$A$1:$B$9,MATCH('TB F'!$B68,Positions!$A$1:$A$9,0),2),GameLog!$C:$C,"TB")</f>
        <v>0</v>
      </c>
      <c r="G68">
        <f>SUMIFS(GameLog!AO:AO,GameLog!$D:$D,'TB F'!$A68,GameLog!$E:$E,INDEX(Positions!$A$1:$B$9,MATCH('TB F'!$B68,Positions!$A$1:$A$9,0),2),GameLog!$C:$C,"TB")</f>
        <v>0</v>
      </c>
      <c r="H68">
        <f>SUMIFS(GameLog!AP:AP,GameLog!$D:$D,'TB F'!$A68,GameLog!$E:$E,INDEX(Positions!$A$1:$B$9,MATCH('TB F'!$B68,Positions!$A$1:$A$9,0),2),GameLog!$C:$C,"TB")</f>
        <v>0</v>
      </c>
      <c r="I68">
        <f>SUMIFS(GameLog!AQ:AQ,GameLog!$D:$D,'TB F'!$A68,GameLog!$E:$E,INDEX(Positions!$A$1:$B$9,MATCH('TB F'!$B68,Positions!$A$1:$A$9,0),2),GameLog!$C:$C,"TB")</f>
        <v>0</v>
      </c>
      <c r="J68">
        <f>SUMIFS(GameLog!AR:AR,GameLog!$D:$D,'TB F'!$A68,GameLog!$E:$E,INDEX(Positions!$A$1:$B$9,MATCH('TB F'!$B68,Positions!$A$1:$A$9,0),2),GameLog!$C:$C,"TB")</f>
        <v>0</v>
      </c>
      <c r="K68">
        <f>SUMIFS(GameLog!AS:AS,GameLog!$D:$D,'TB F'!$A68,GameLog!$E:$E,INDEX(Positions!$A$1:$B$9,MATCH('TB F'!$B68,Positions!$A$1:$A$9,0),2),GameLog!$C:$C,"TB")</f>
        <v>0</v>
      </c>
      <c r="L68">
        <f>SUMIFS(GameLog!AT:AT,GameLog!$D:$D,'TB F'!$A68,GameLog!$E:$E,INDEX(Positions!$A$1:$B$9,MATCH('TB F'!$B68,Positions!$A$1:$A$9,0),2),GameLog!$C:$C,"TB")</f>
        <v>0</v>
      </c>
      <c r="M68">
        <f>SUMIFS(GameLog!AU:AU,GameLog!$D:$D,'TB F'!$A68,GameLog!$E:$E,INDEX(Positions!$A$1:$B$9,MATCH('TB F'!$B68,Positions!$A$1:$A$9,0),2),GameLog!$C:$C,"TB")</f>
        <v>0</v>
      </c>
      <c r="N68">
        <f>SUMIFS(GameLog!AV:AV,GameLog!$D:$D,'TB F'!$A68,GameLog!$E:$E,INDEX(Positions!$A$1:$B$9,MATCH('TB F'!$B68,Positions!$A$1:$A$9,0),2),GameLog!$C:$C,"TB")</f>
        <v>0</v>
      </c>
      <c r="O68" s="8">
        <f t="shared" si="2"/>
        <v>0</v>
      </c>
      <c r="P68" s="18" t="str">
        <f t="shared" si="3"/>
        <v/>
      </c>
    </row>
    <row r="69" spans="1:16">
      <c r="O69" s="8"/>
    </row>
    <row r="70" spans="1:16">
      <c r="O70" s="8"/>
    </row>
    <row r="71" spans="1:16">
      <c r="O71" s="8"/>
    </row>
    <row r="72" spans="1:16">
      <c r="O72" s="8"/>
    </row>
    <row r="73" spans="1:16">
      <c r="O73" s="8"/>
    </row>
    <row r="74" spans="1:16">
      <c r="O74" s="8"/>
    </row>
    <row r="75" spans="1:16">
      <c r="O75" s="8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732E7-1F90-449D-A8C1-DC505CCE904C}">
  <sheetPr codeName="Sheet49"/>
  <dimension ref="A1:AE27"/>
  <sheetViews>
    <sheetView workbookViewId="0">
      <pane ySplit="1" topLeftCell="A2" activePane="bottomLeft" state="frozen"/>
      <selection activeCell="X15" sqref="X15"/>
      <selection pane="bottomLeft" activeCell="X15" sqref="X15"/>
    </sheetView>
  </sheetViews>
  <sheetFormatPr defaultRowHeight="13.2"/>
  <cols>
    <col min="1" max="1" width="15.5546875" bestFit="1" customWidth="1"/>
    <col min="2" max="3" width="3" bestFit="1" customWidth="1"/>
    <col min="4" max="4" width="6.21875" bestFit="1" customWidth="1"/>
    <col min="5" max="5" width="6" bestFit="1" customWidth="1"/>
    <col min="6" max="6" width="3" bestFit="1" customWidth="1"/>
    <col min="7" max="7" width="3.5546875" bestFit="1" customWidth="1"/>
    <col min="8" max="8" width="3.6640625" bestFit="1" customWidth="1"/>
    <col min="9" max="9" width="4.77734375" bestFit="1" customWidth="1"/>
    <col min="10" max="10" width="3.44140625" bestFit="1" customWidth="1"/>
    <col min="11" max="11" width="6" style="12" bestFit="1" customWidth="1"/>
    <col min="12" max="14" width="4" bestFit="1" customWidth="1"/>
    <col min="15" max="15" width="3.44140625" bestFit="1" customWidth="1"/>
    <col min="16" max="18" width="4" bestFit="1" customWidth="1"/>
    <col min="19" max="19" width="4.6640625" bestFit="1" customWidth="1"/>
    <col min="20" max="20" width="3.44140625" bestFit="1" customWidth="1"/>
    <col min="21" max="21" width="4.109375" bestFit="1" customWidth="1"/>
    <col min="22" max="22" width="6" bestFit="1" customWidth="1"/>
    <col min="23" max="23" width="5" bestFit="1" customWidth="1"/>
    <col min="24" max="25" width="4.44140625" bestFit="1" customWidth="1"/>
    <col min="26" max="26" width="5" bestFit="1" customWidth="1"/>
    <col min="27" max="27" width="6.5546875" bestFit="1" customWidth="1"/>
    <col min="28" max="28" width="4" bestFit="1" customWidth="1"/>
    <col min="29" max="29" width="4.21875" bestFit="1" customWidth="1"/>
  </cols>
  <sheetData>
    <row r="1" spans="1:31">
      <c r="A1" t="s">
        <v>2405</v>
      </c>
      <c r="B1" t="s">
        <v>2365</v>
      </c>
      <c r="C1" t="s">
        <v>2366</v>
      </c>
      <c r="D1" t="s">
        <v>2367</v>
      </c>
      <c r="E1" t="s">
        <v>2482</v>
      </c>
      <c r="F1" t="s">
        <v>2406</v>
      </c>
      <c r="G1" t="s">
        <v>2483</v>
      </c>
      <c r="H1" t="s">
        <v>2484</v>
      </c>
      <c r="I1" t="s">
        <v>2485</v>
      </c>
      <c r="J1" t="s">
        <v>2486</v>
      </c>
      <c r="K1" s="12" t="s">
        <v>2487</v>
      </c>
      <c r="L1" t="s">
        <v>2410</v>
      </c>
      <c r="M1" t="s">
        <v>2409</v>
      </c>
      <c r="N1" t="s">
        <v>2488</v>
      </c>
      <c r="O1" t="s">
        <v>2413</v>
      </c>
      <c r="P1" t="s">
        <v>2417</v>
      </c>
      <c r="Q1" t="s">
        <v>2428</v>
      </c>
      <c r="R1" t="s">
        <v>2418</v>
      </c>
      <c r="S1" t="s">
        <v>2425</v>
      </c>
      <c r="T1" t="s">
        <v>2489</v>
      </c>
      <c r="U1" t="s">
        <v>2490</v>
      </c>
      <c r="V1" t="s">
        <v>2491</v>
      </c>
      <c r="W1" t="s">
        <v>2492</v>
      </c>
      <c r="X1" t="s">
        <v>2493</v>
      </c>
      <c r="Y1" t="s">
        <v>2494</v>
      </c>
      <c r="Z1" t="s">
        <v>2495</v>
      </c>
      <c r="AA1" t="s">
        <v>2496</v>
      </c>
      <c r="AB1" t="s">
        <v>2666</v>
      </c>
      <c r="AC1" t="s">
        <v>2667</v>
      </c>
    </row>
    <row r="2" spans="1:31">
      <c r="A2" t="s">
        <v>3084</v>
      </c>
      <c r="B2">
        <f>SUMIFS(GameLog!W:W,GameLog!$D:$D,'TB P'!$A2,GameLog!$C:$C,"TB")</f>
        <v>0</v>
      </c>
      <c r="C2">
        <f>SUMIFS(GameLog!X:X,GameLog!$D:$D,'TB P'!$A2,GameLog!$C:$C,"TB")</f>
        <v>1</v>
      </c>
      <c r="D2" s="8">
        <f>IFERROR(B2/(B2+C2),0)</f>
        <v>0</v>
      </c>
      <c r="E2" s="10">
        <f>IFERROR(N2/K2*9,"---")</f>
        <v>9</v>
      </c>
      <c r="F2">
        <f>COUNTIFS(GameLog!D:D,'TB P'!A2,GameLog!C:C,"TB",GameLog!E:E,1)</f>
        <v>2</v>
      </c>
      <c r="G2">
        <f>SUMIFS(GameLog!F:F,GameLog!$D:$D,'TB P'!A2,GameLog!$E:$E,1,GameLog!$C:$C,"TB")</f>
        <v>0</v>
      </c>
      <c r="H2">
        <f>SUMIFS(GameLog!Y:Y,GameLog!$D:$D,'TB P'!$A2,GameLog!$C:$C,"TB")</f>
        <v>0</v>
      </c>
      <c r="I2">
        <f>SUMIFS(GameLog!Z:Z,GameLog!$D:$D,'TB P'!$A2,GameLog!$C:$C,"TB")</f>
        <v>0</v>
      </c>
      <c r="J2">
        <f>SUMIFS(GameLog!AA:AA,GameLog!$D:$D,'TB P'!$A2,GameLog!$C:$C,"TB")</f>
        <v>0</v>
      </c>
      <c r="K2" s="12">
        <f>SUMIFS(GameLog!AB:AB,GameLog!$D:$D,'TB P'!$A2,GameLog!$C:$C,"TB")</f>
        <v>1</v>
      </c>
      <c r="L2">
        <f>SUMIFS(GameLog!AC:AC,GameLog!$D:$D,'TB P'!$A2,GameLog!$C:$C,"TB")</f>
        <v>1</v>
      </c>
      <c r="M2">
        <f>SUMIFS(GameLog!AD:AD,GameLog!$D:$D,'TB P'!$A2,GameLog!$C:$C,"TB")</f>
        <v>1</v>
      </c>
      <c r="N2">
        <f>SUMIFS(GameLog!AE:AE,GameLog!$D:$D,'TB P'!$A2,GameLog!$C:$C,"TB")</f>
        <v>1</v>
      </c>
      <c r="O2">
        <f>SUMIFS(GameLog!AF:AF,GameLog!$D:$D,'TB P'!$A2,GameLog!$C:$C,"TB")</f>
        <v>0</v>
      </c>
      <c r="P2">
        <f>SUMIFS(GameLog!AG:AG,GameLog!$D:$D,'TB P'!$A2,GameLog!$C:$C,"TB")</f>
        <v>2</v>
      </c>
      <c r="Q2">
        <f>SUMIFS(GameLog!AH:AH,GameLog!$D:$D,'TB P'!$A2,GameLog!$C:$C,"TB")</f>
        <v>0</v>
      </c>
      <c r="R2">
        <f>SUMIFS(GameLog!AI:AI,GameLog!$D:$D,'TB P'!$A2,GameLog!$C:$C,"TB")</f>
        <v>0</v>
      </c>
      <c r="S2">
        <f>SUMIFS(GameLog!AJ:AJ,GameLog!$D:$D,'TB P'!$A2,GameLog!$C:$C,"TB")</f>
        <v>0</v>
      </c>
      <c r="T2">
        <f>SUMIFS(GameLog!AK:AK,GameLog!$D:$D,'TB P'!$A2,GameLog!$C:$C,"TB")</f>
        <v>0</v>
      </c>
      <c r="U2">
        <f>SUMIFS(GameLog!AL:AL,GameLog!$D:$D,'TB P'!$A2,GameLog!$C:$C,"TB")</f>
        <v>0</v>
      </c>
      <c r="V2" s="10">
        <f>IFERROR((L2+P2)/K2,0)</f>
        <v>3</v>
      </c>
      <c r="W2" s="11">
        <f>IFERROR(L2/$K2*9,0)</f>
        <v>9</v>
      </c>
      <c r="X2" s="11">
        <f>IFERROR(O2/$K2*9,0)</f>
        <v>0</v>
      </c>
      <c r="Y2" s="11">
        <f>IFERROR(P2/$K2*9,0)</f>
        <v>18</v>
      </c>
      <c r="Z2" s="11">
        <f>IFERROR(R2/$K2*9,0)</f>
        <v>0</v>
      </c>
      <c r="AA2" s="11">
        <f>IFERROR(R2/P2,0)</f>
        <v>0</v>
      </c>
    </row>
    <row r="3" spans="1:31">
      <c r="A3" t="s">
        <v>3078</v>
      </c>
      <c r="B3">
        <f>SUMIFS(GameLog!W:W,GameLog!$D:$D,'TB P'!$A3,GameLog!$C:$C,"TB")</f>
        <v>0</v>
      </c>
      <c r="C3">
        <f>SUMIFS(GameLog!X:X,GameLog!$D:$D,'TB P'!$A3,GameLog!$C:$C,"TB")</f>
        <v>0</v>
      </c>
      <c r="D3" s="8">
        <f t="shared" ref="D3:D22" si="0">IFERROR(B3/(B3+C3),0)</f>
        <v>0</v>
      </c>
      <c r="E3" s="10">
        <f t="shared" ref="E3:E22" si="1">IFERROR(N3/K3*9,"---")</f>
        <v>27</v>
      </c>
      <c r="F3">
        <f>COUNTIFS(GameLog!D:D,'TB P'!A3,GameLog!C:C,"TB",GameLog!E:E,1)</f>
        <v>1</v>
      </c>
      <c r="G3">
        <f>SUMIFS(GameLog!F:F,GameLog!$D:$D,'TB P'!A3,GameLog!$E:$E,1,GameLog!$C:$C,"TB")</f>
        <v>1</v>
      </c>
      <c r="H3">
        <f>SUMIFS(GameLog!Y:Y,GameLog!$D:$D,'TB P'!$A3,GameLog!$C:$C,"TB")</f>
        <v>0</v>
      </c>
      <c r="I3">
        <f>SUMIFS(GameLog!Z:Z,GameLog!$D:$D,'TB P'!$A3,GameLog!$C:$C,"TB")</f>
        <v>0</v>
      </c>
      <c r="J3">
        <f>SUMIFS(GameLog!AA:AA,GameLog!$D:$D,'TB P'!$A3,GameLog!$C:$C,"TB")</f>
        <v>0</v>
      </c>
      <c r="K3" s="12">
        <f>SUMIFS(GameLog!AB:AB,GameLog!$D:$D,'TB P'!$A3,GameLog!$C:$C,"TB")</f>
        <v>1.3333333333333333</v>
      </c>
      <c r="L3">
        <f>SUMIFS(GameLog!AC:AC,GameLog!$D:$D,'TB P'!$A3,GameLog!$C:$C,"TB")</f>
        <v>2</v>
      </c>
      <c r="M3">
        <f>SUMIFS(GameLog!AD:AD,GameLog!$D:$D,'TB P'!$A3,GameLog!$C:$C,"TB")</f>
        <v>4</v>
      </c>
      <c r="N3">
        <f>SUMIFS(GameLog!AE:AE,GameLog!$D:$D,'TB P'!$A3,GameLog!$C:$C,"TB")</f>
        <v>4</v>
      </c>
      <c r="O3">
        <f>SUMIFS(GameLog!AF:AF,GameLog!$D:$D,'TB P'!$A3,GameLog!$C:$C,"TB")</f>
        <v>0</v>
      </c>
      <c r="P3">
        <f>SUMIFS(GameLog!AG:AG,GameLog!$D:$D,'TB P'!$A3,GameLog!$C:$C,"TB")</f>
        <v>6</v>
      </c>
      <c r="Q3">
        <f>SUMIFS(GameLog!AH:AH,GameLog!$D:$D,'TB P'!$A3,GameLog!$C:$C,"TB")</f>
        <v>1</v>
      </c>
      <c r="R3">
        <f>SUMIFS(GameLog!AI:AI,GameLog!$D:$D,'TB P'!$A3,GameLog!$C:$C,"TB")</f>
        <v>1</v>
      </c>
      <c r="S3">
        <f>SUMIFS(GameLog!AJ:AJ,GameLog!$D:$D,'TB P'!$A3,GameLog!$C:$C,"TB")</f>
        <v>0</v>
      </c>
      <c r="T3">
        <f>SUMIFS(GameLog!AK:AK,GameLog!$D:$D,'TB P'!$A3,GameLog!$C:$C,"TB")</f>
        <v>0</v>
      </c>
      <c r="U3">
        <f>SUMIFS(GameLog!AL:AL,GameLog!$D:$D,'TB P'!$A3,GameLog!$C:$C,"TB")</f>
        <v>0</v>
      </c>
      <c r="V3" s="10">
        <f t="shared" ref="V3:V22" si="2">IFERROR((L3+P3)/K3,0)</f>
        <v>6</v>
      </c>
      <c r="W3" s="11">
        <f t="shared" ref="W3:W22" si="3">IFERROR(L3/$K3*9,0)</f>
        <v>13.5</v>
      </c>
      <c r="X3" s="11">
        <f t="shared" ref="X3:Y19" si="4">IFERROR(O3/$K3*9,0)</f>
        <v>0</v>
      </c>
      <c r="Y3" s="11">
        <f t="shared" si="4"/>
        <v>40.5</v>
      </c>
      <c r="Z3" s="11">
        <f t="shared" ref="Z3:Z22" si="5">IFERROR(R3/$K3*9,0)</f>
        <v>6.75</v>
      </c>
      <c r="AA3" s="11">
        <f t="shared" ref="AA3:AA22" si="6">IFERROR(R3/P3,0)</f>
        <v>0.16666666666666666</v>
      </c>
      <c r="AE3" s="14"/>
    </row>
    <row r="4" spans="1:31">
      <c r="A4" t="s">
        <v>3085</v>
      </c>
      <c r="B4">
        <f>SUMIFS(GameLog!W:W,GameLog!$D:$D,'TB P'!$A4,GameLog!$C:$C,"TB")</f>
        <v>0</v>
      </c>
      <c r="C4">
        <f>SUMIFS(GameLog!X:X,GameLog!$D:$D,'TB P'!$A4,GameLog!$C:$C,"TB")</f>
        <v>0</v>
      </c>
      <c r="D4" s="8">
        <f t="shared" si="0"/>
        <v>0</v>
      </c>
      <c r="E4" s="10" t="str">
        <f t="shared" si="1"/>
        <v>---</v>
      </c>
      <c r="F4">
        <f>COUNTIFS(GameLog!D:D,'TB P'!A4,GameLog!C:C,"TB",GameLog!E:E,1)</f>
        <v>0</v>
      </c>
      <c r="G4">
        <f>SUMIFS(GameLog!F:F,GameLog!$D:$D,'TB P'!A4,GameLog!$E:$E,1,GameLog!$C:$C,"TB")</f>
        <v>0</v>
      </c>
      <c r="H4">
        <f>SUMIFS(GameLog!Y:Y,GameLog!$D:$D,'TB P'!$A4,GameLog!$C:$C,"TB")</f>
        <v>0</v>
      </c>
      <c r="I4">
        <f>SUMIFS(GameLog!Z:Z,GameLog!$D:$D,'TB P'!$A4,GameLog!$C:$C,"TB")</f>
        <v>0</v>
      </c>
      <c r="J4">
        <f>SUMIFS(GameLog!AA:AA,GameLog!$D:$D,'TB P'!$A4,GameLog!$C:$C,"TB")</f>
        <v>0</v>
      </c>
      <c r="K4" s="12">
        <f>SUMIFS(GameLog!AB:AB,GameLog!$D:$D,'TB P'!$A4,GameLog!$C:$C,"TB")</f>
        <v>0</v>
      </c>
      <c r="L4">
        <f>SUMIFS(GameLog!AC:AC,GameLog!$D:$D,'TB P'!$A4,GameLog!$C:$C,"TB")</f>
        <v>0</v>
      </c>
      <c r="M4">
        <f>SUMIFS(GameLog!AD:AD,GameLog!$D:$D,'TB P'!$A4,GameLog!$C:$C,"TB")</f>
        <v>0</v>
      </c>
      <c r="N4">
        <f>SUMIFS(GameLog!AE:AE,GameLog!$D:$D,'TB P'!$A4,GameLog!$C:$C,"TB")</f>
        <v>0</v>
      </c>
      <c r="O4">
        <f>SUMIFS(GameLog!AF:AF,GameLog!$D:$D,'TB P'!$A4,GameLog!$C:$C,"TB")</f>
        <v>0</v>
      </c>
      <c r="P4">
        <f>SUMIFS(GameLog!AG:AG,GameLog!$D:$D,'TB P'!$A4,GameLog!$C:$C,"TB")</f>
        <v>0</v>
      </c>
      <c r="Q4">
        <f>SUMIFS(GameLog!AH:AH,GameLog!$D:$D,'TB P'!$A4,GameLog!$C:$C,"TB")</f>
        <v>0</v>
      </c>
      <c r="R4">
        <f>SUMIFS(GameLog!AI:AI,GameLog!$D:$D,'TB P'!$A4,GameLog!$C:$C,"TB")</f>
        <v>0</v>
      </c>
      <c r="S4">
        <f>SUMIFS(GameLog!AJ:AJ,GameLog!$D:$D,'TB P'!$A4,GameLog!$C:$C,"TB")</f>
        <v>0</v>
      </c>
      <c r="T4">
        <f>SUMIFS(GameLog!AK:AK,GameLog!$D:$D,'TB P'!$A4,GameLog!$C:$C,"TB")</f>
        <v>0</v>
      </c>
      <c r="U4">
        <f>SUMIFS(GameLog!AL:AL,GameLog!$D:$D,'TB P'!$A4,GameLog!$C:$C,"TB")</f>
        <v>0</v>
      </c>
      <c r="V4" s="10">
        <f t="shared" si="2"/>
        <v>0</v>
      </c>
      <c r="W4" s="11">
        <f t="shared" si="3"/>
        <v>0</v>
      </c>
      <c r="X4" s="11">
        <f t="shared" si="4"/>
        <v>0</v>
      </c>
      <c r="Y4" s="11">
        <f t="shared" si="4"/>
        <v>0</v>
      </c>
      <c r="Z4" s="11">
        <f t="shared" si="5"/>
        <v>0</v>
      </c>
      <c r="AA4" s="11">
        <f t="shared" si="6"/>
        <v>0</v>
      </c>
      <c r="AE4" s="14"/>
    </row>
    <row r="5" spans="1:31">
      <c r="A5" t="s">
        <v>3057</v>
      </c>
      <c r="B5">
        <f>SUMIFS(GameLog!W:W,GameLog!$D:$D,'TB P'!$A5,GameLog!$C:$C,"TB")</f>
        <v>0</v>
      </c>
      <c r="C5">
        <f>SUMIFS(GameLog!X:X,GameLog!$D:$D,'TB P'!$A5,GameLog!$C:$C,"TB")</f>
        <v>0</v>
      </c>
      <c r="D5" s="8">
        <f t="shared" si="0"/>
        <v>0</v>
      </c>
      <c r="E5" s="10" t="str">
        <f t="shared" si="1"/>
        <v>---</v>
      </c>
      <c r="F5">
        <f>COUNTIFS(GameLog!D:D,'TB P'!A5,GameLog!C:C,"TB",GameLog!E:E,1)</f>
        <v>0</v>
      </c>
      <c r="G5">
        <f>SUMIFS(GameLog!F:F,GameLog!$D:$D,'TB P'!A5,GameLog!$E:$E,1,GameLog!$C:$C,"TB")</f>
        <v>0</v>
      </c>
      <c r="H5">
        <f>SUMIFS(GameLog!Y:Y,GameLog!$D:$D,'TB P'!$A5,GameLog!$C:$C,"TB")</f>
        <v>0</v>
      </c>
      <c r="I5">
        <f>SUMIFS(GameLog!Z:Z,GameLog!$D:$D,'TB P'!$A5,GameLog!$C:$C,"TB")</f>
        <v>0</v>
      </c>
      <c r="J5">
        <f>SUMIFS(GameLog!AA:AA,GameLog!$D:$D,'TB P'!$A5,GameLog!$C:$C,"TB")</f>
        <v>0</v>
      </c>
      <c r="K5" s="12">
        <f>SUMIFS(GameLog!AB:AB,GameLog!$D:$D,'TB P'!$A5,GameLog!$C:$C,"TB")</f>
        <v>0</v>
      </c>
      <c r="L5">
        <f>SUMIFS(GameLog!AC:AC,GameLog!$D:$D,'TB P'!$A5,GameLog!$C:$C,"TB")</f>
        <v>0</v>
      </c>
      <c r="M5">
        <f>SUMIFS(GameLog!AD:AD,GameLog!$D:$D,'TB P'!$A5,GameLog!$C:$C,"TB")</f>
        <v>0</v>
      </c>
      <c r="N5">
        <f>SUMIFS(GameLog!AE:AE,GameLog!$D:$D,'TB P'!$A5,GameLog!$C:$C,"TB")</f>
        <v>0</v>
      </c>
      <c r="O5">
        <f>SUMIFS(GameLog!AF:AF,GameLog!$D:$D,'TB P'!$A5,GameLog!$C:$C,"TB")</f>
        <v>0</v>
      </c>
      <c r="P5">
        <f>SUMIFS(GameLog!AG:AG,GameLog!$D:$D,'TB P'!$A5,GameLog!$C:$C,"TB")</f>
        <v>0</v>
      </c>
      <c r="Q5">
        <f>SUMIFS(GameLog!AH:AH,GameLog!$D:$D,'TB P'!$A5,GameLog!$C:$C,"TB")</f>
        <v>0</v>
      </c>
      <c r="R5">
        <f>SUMIFS(GameLog!AI:AI,GameLog!$D:$D,'TB P'!$A5,GameLog!$C:$C,"TB")</f>
        <v>0</v>
      </c>
      <c r="S5">
        <f>SUMIFS(GameLog!AJ:AJ,GameLog!$D:$D,'TB P'!$A5,GameLog!$C:$C,"TB")</f>
        <v>0</v>
      </c>
      <c r="T5">
        <f>SUMIFS(GameLog!AK:AK,GameLog!$D:$D,'TB P'!$A5,GameLog!$C:$C,"TB")</f>
        <v>0</v>
      </c>
      <c r="U5">
        <f>SUMIFS(GameLog!AL:AL,GameLog!$D:$D,'TB P'!$A5,GameLog!$C:$C,"TB")</f>
        <v>0</v>
      </c>
      <c r="V5" s="10">
        <f t="shared" si="2"/>
        <v>0</v>
      </c>
      <c r="W5" s="11">
        <f t="shared" si="3"/>
        <v>0</v>
      </c>
      <c r="X5" s="11">
        <f t="shared" si="4"/>
        <v>0</v>
      </c>
      <c r="Y5" s="11">
        <f t="shared" si="4"/>
        <v>0</v>
      </c>
      <c r="Z5" s="11">
        <f t="shared" si="5"/>
        <v>0</v>
      </c>
      <c r="AA5" s="11">
        <f t="shared" si="6"/>
        <v>0</v>
      </c>
      <c r="AE5" s="14"/>
    </row>
    <row r="6" spans="1:31">
      <c r="A6" t="s">
        <v>3079</v>
      </c>
      <c r="B6">
        <f>SUMIFS(GameLog!W:W,GameLog!$D:$D,'TB P'!$A6,GameLog!$C:$C,"TB")</f>
        <v>0</v>
      </c>
      <c r="C6">
        <f>SUMIFS(GameLog!X:X,GameLog!$D:$D,'TB P'!$A6,GameLog!$C:$C,"TB")</f>
        <v>0</v>
      </c>
      <c r="D6" s="8">
        <f t="shared" si="0"/>
        <v>0</v>
      </c>
      <c r="E6" s="10" t="str">
        <f t="shared" si="1"/>
        <v>---</v>
      </c>
      <c r="F6">
        <f>COUNTIFS(GameLog!D:D,'TB P'!A6,GameLog!C:C,"TB",GameLog!E:E,1)</f>
        <v>0</v>
      </c>
      <c r="G6">
        <f>SUMIFS(GameLog!F:F,GameLog!$D:$D,'TB P'!A6,GameLog!$E:$E,1,GameLog!$C:$C,"TB")</f>
        <v>0</v>
      </c>
      <c r="H6">
        <f>SUMIFS(GameLog!Y:Y,GameLog!$D:$D,'TB P'!$A6,GameLog!$C:$C,"TB")</f>
        <v>0</v>
      </c>
      <c r="I6">
        <f>SUMIFS(GameLog!Z:Z,GameLog!$D:$D,'TB P'!$A6,GameLog!$C:$C,"TB")</f>
        <v>0</v>
      </c>
      <c r="J6">
        <f>SUMIFS(GameLog!AA:AA,GameLog!$D:$D,'TB P'!$A6,GameLog!$C:$C,"TB")</f>
        <v>0</v>
      </c>
      <c r="K6" s="12">
        <f>SUMIFS(GameLog!AB:AB,GameLog!$D:$D,'TB P'!$A6,GameLog!$C:$C,"TB")</f>
        <v>0</v>
      </c>
      <c r="L6">
        <f>SUMIFS(GameLog!AC:AC,GameLog!$D:$D,'TB P'!$A6,GameLog!$C:$C,"TB")</f>
        <v>0</v>
      </c>
      <c r="M6">
        <f>SUMIFS(GameLog!AD:AD,GameLog!$D:$D,'TB P'!$A6,GameLog!$C:$C,"TB")</f>
        <v>0</v>
      </c>
      <c r="N6">
        <f>SUMIFS(GameLog!AE:AE,GameLog!$D:$D,'TB P'!$A6,GameLog!$C:$C,"TB")</f>
        <v>0</v>
      </c>
      <c r="O6">
        <f>SUMIFS(GameLog!AF:AF,GameLog!$D:$D,'TB P'!$A6,GameLog!$C:$C,"TB")</f>
        <v>0</v>
      </c>
      <c r="P6">
        <f>SUMIFS(GameLog!AG:AG,GameLog!$D:$D,'TB P'!$A6,GameLog!$C:$C,"TB")</f>
        <v>0</v>
      </c>
      <c r="Q6">
        <f>SUMIFS(GameLog!AH:AH,GameLog!$D:$D,'TB P'!$A6,GameLog!$C:$C,"TB")</f>
        <v>0</v>
      </c>
      <c r="R6">
        <f>SUMIFS(GameLog!AI:AI,GameLog!$D:$D,'TB P'!$A6,GameLog!$C:$C,"TB")</f>
        <v>0</v>
      </c>
      <c r="S6">
        <f>SUMIFS(GameLog!AJ:AJ,GameLog!$D:$D,'TB P'!$A6,GameLog!$C:$C,"TB")</f>
        <v>0</v>
      </c>
      <c r="T6">
        <f>SUMIFS(GameLog!AK:AK,GameLog!$D:$D,'TB P'!$A6,GameLog!$C:$C,"TB")</f>
        <v>0</v>
      </c>
      <c r="U6">
        <f>SUMIFS(GameLog!AL:AL,GameLog!$D:$D,'TB P'!$A6,GameLog!$C:$C,"TB")</f>
        <v>0</v>
      </c>
      <c r="V6" s="10">
        <f t="shared" si="2"/>
        <v>0</v>
      </c>
      <c r="W6" s="11">
        <f t="shared" si="3"/>
        <v>0</v>
      </c>
      <c r="X6" s="11">
        <f t="shared" si="4"/>
        <v>0</v>
      </c>
      <c r="Y6" s="11">
        <f t="shared" si="4"/>
        <v>0</v>
      </c>
      <c r="Z6" s="11">
        <f t="shared" si="5"/>
        <v>0</v>
      </c>
      <c r="AA6" s="11">
        <f t="shared" si="6"/>
        <v>0</v>
      </c>
      <c r="AE6" s="14"/>
    </row>
    <row r="7" spans="1:31">
      <c r="A7" t="s">
        <v>3086</v>
      </c>
      <c r="B7">
        <f>SUMIFS(GameLog!W:W,GameLog!$D:$D,'TB P'!$A7,GameLog!$C:$C,"TB")</f>
        <v>0</v>
      </c>
      <c r="C7">
        <f>SUMIFS(GameLog!X:X,GameLog!$D:$D,'TB P'!$A7,GameLog!$C:$C,"TB")</f>
        <v>0</v>
      </c>
      <c r="D7" s="8">
        <f t="shared" si="0"/>
        <v>0</v>
      </c>
      <c r="E7" s="10" t="str">
        <f t="shared" si="1"/>
        <v>---</v>
      </c>
      <c r="F7">
        <f>COUNTIFS(GameLog!D:D,'TB P'!A7,GameLog!C:C,"TB",GameLog!E:E,1)</f>
        <v>0</v>
      </c>
      <c r="G7">
        <f>SUMIFS(GameLog!F:F,GameLog!$D:$D,'TB P'!A7,GameLog!$E:$E,1,GameLog!$C:$C,"TB")</f>
        <v>0</v>
      </c>
      <c r="H7">
        <f>SUMIFS(GameLog!Y:Y,GameLog!$D:$D,'TB P'!$A7,GameLog!$C:$C,"TB")</f>
        <v>0</v>
      </c>
      <c r="I7">
        <f>SUMIFS(GameLog!Z:Z,GameLog!$D:$D,'TB P'!$A7,GameLog!$C:$C,"TB")</f>
        <v>0</v>
      </c>
      <c r="J7">
        <f>SUMIFS(GameLog!AA:AA,GameLog!$D:$D,'TB P'!$A7,GameLog!$C:$C,"TB")</f>
        <v>0</v>
      </c>
      <c r="K7" s="12">
        <f>SUMIFS(GameLog!AB:AB,GameLog!$D:$D,'TB P'!$A7,GameLog!$C:$C,"TB")</f>
        <v>0</v>
      </c>
      <c r="L7">
        <f>SUMIFS(GameLog!AC:AC,GameLog!$D:$D,'TB P'!$A7,GameLog!$C:$C,"TB")</f>
        <v>0</v>
      </c>
      <c r="M7">
        <f>SUMIFS(GameLog!AD:AD,GameLog!$D:$D,'TB P'!$A7,GameLog!$C:$C,"TB")</f>
        <v>0</v>
      </c>
      <c r="N7">
        <f>SUMIFS(GameLog!AE:AE,GameLog!$D:$D,'TB P'!$A7,GameLog!$C:$C,"TB")</f>
        <v>0</v>
      </c>
      <c r="O7">
        <f>SUMIFS(GameLog!AF:AF,GameLog!$D:$D,'TB P'!$A7,GameLog!$C:$C,"TB")</f>
        <v>0</v>
      </c>
      <c r="P7">
        <f>SUMIFS(GameLog!AG:AG,GameLog!$D:$D,'TB P'!$A7,GameLog!$C:$C,"TB")</f>
        <v>0</v>
      </c>
      <c r="Q7">
        <f>SUMIFS(GameLog!AH:AH,GameLog!$D:$D,'TB P'!$A7,GameLog!$C:$C,"TB")</f>
        <v>0</v>
      </c>
      <c r="R7">
        <f>SUMIFS(GameLog!AI:AI,GameLog!$D:$D,'TB P'!$A7,GameLog!$C:$C,"TB")</f>
        <v>0</v>
      </c>
      <c r="S7">
        <f>SUMIFS(GameLog!AJ:AJ,GameLog!$D:$D,'TB P'!$A7,GameLog!$C:$C,"TB")</f>
        <v>0</v>
      </c>
      <c r="T7">
        <f>SUMIFS(GameLog!AK:AK,GameLog!$D:$D,'TB P'!$A7,GameLog!$C:$C,"TB")</f>
        <v>0</v>
      </c>
      <c r="U7">
        <f>SUMIFS(GameLog!AL:AL,GameLog!$D:$D,'TB P'!$A7,GameLog!$C:$C,"TB")</f>
        <v>0</v>
      </c>
      <c r="V7" s="10">
        <f t="shared" si="2"/>
        <v>0</v>
      </c>
      <c r="W7" s="11">
        <f t="shared" si="3"/>
        <v>0</v>
      </c>
      <c r="X7" s="11">
        <f t="shared" si="4"/>
        <v>0</v>
      </c>
      <c r="Y7" s="11">
        <f t="shared" si="4"/>
        <v>0</v>
      </c>
      <c r="Z7" s="11">
        <f t="shared" si="5"/>
        <v>0</v>
      </c>
      <c r="AA7" s="11">
        <f t="shared" si="6"/>
        <v>0</v>
      </c>
      <c r="AE7" s="14"/>
    </row>
    <row r="8" spans="1:31">
      <c r="A8" t="s">
        <v>3087</v>
      </c>
      <c r="B8">
        <f>SUMIFS(GameLog!W:W,GameLog!$D:$D,'TB P'!$A8,GameLog!$C:$C,"TB")</f>
        <v>1</v>
      </c>
      <c r="C8">
        <f>SUMIFS(GameLog!X:X,GameLog!$D:$D,'TB P'!$A8,GameLog!$C:$C,"TB")</f>
        <v>0</v>
      </c>
      <c r="D8" s="8">
        <f t="shared" si="0"/>
        <v>1</v>
      </c>
      <c r="E8" s="10">
        <f t="shared" si="1"/>
        <v>3.375</v>
      </c>
      <c r="F8">
        <f>COUNTIFS(GameLog!D:D,'TB P'!A8,GameLog!C:C,"TB",GameLog!E:E,1)</f>
        <v>1</v>
      </c>
      <c r="G8">
        <f>SUMIFS(GameLog!F:F,GameLog!$D:$D,'TB P'!A8,GameLog!$E:$E,1,GameLog!$C:$C,"TB")</f>
        <v>0</v>
      </c>
      <c r="H8">
        <f>SUMIFS(GameLog!Y:Y,GameLog!$D:$D,'TB P'!$A8,GameLog!$C:$C,"TB")</f>
        <v>0</v>
      </c>
      <c r="I8">
        <f>SUMIFS(GameLog!Z:Z,GameLog!$D:$D,'TB P'!$A8,GameLog!$C:$C,"TB")</f>
        <v>0</v>
      </c>
      <c r="J8">
        <f>SUMIFS(GameLog!AA:AA,GameLog!$D:$D,'TB P'!$A8,GameLog!$C:$C,"TB")</f>
        <v>0</v>
      </c>
      <c r="K8" s="12">
        <f>SUMIFS(GameLog!AB:AB,GameLog!$D:$D,'TB P'!$A8,GameLog!$C:$C,"TB")</f>
        <v>2.6666666666666665</v>
      </c>
      <c r="L8">
        <f>SUMIFS(GameLog!AC:AC,GameLog!$D:$D,'TB P'!$A8,GameLog!$C:$C,"TB")</f>
        <v>2</v>
      </c>
      <c r="M8">
        <f>SUMIFS(GameLog!AD:AD,GameLog!$D:$D,'TB P'!$A8,GameLog!$C:$C,"TB")</f>
        <v>1</v>
      </c>
      <c r="N8">
        <f>SUMIFS(GameLog!AE:AE,GameLog!$D:$D,'TB P'!$A8,GameLog!$C:$C,"TB")</f>
        <v>1</v>
      </c>
      <c r="O8">
        <f>SUMIFS(GameLog!AF:AF,GameLog!$D:$D,'TB P'!$A8,GameLog!$C:$C,"TB")</f>
        <v>0</v>
      </c>
      <c r="P8">
        <f>SUMIFS(GameLog!AG:AG,GameLog!$D:$D,'TB P'!$A8,GameLog!$C:$C,"TB")</f>
        <v>2</v>
      </c>
      <c r="Q8">
        <f>SUMIFS(GameLog!AH:AH,GameLog!$D:$D,'TB P'!$A8,GameLog!$C:$C,"TB")</f>
        <v>0</v>
      </c>
      <c r="R8">
        <f>SUMIFS(GameLog!AI:AI,GameLog!$D:$D,'TB P'!$A8,GameLog!$C:$C,"TB")</f>
        <v>1</v>
      </c>
      <c r="S8">
        <f>SUMIFS(GameLog!AJ:AJ,GameLog!$D:$D,'TB P'!$A8,GameLog!$C:$C,"TB")</f>
        <v>0</v>
      </c>
      <c r="T8">
        <f>SUMIFS(GameLog!AK:AK,GameLog!$D:$D,'TB P'!$A8,GameLog!$C:$C,"TB")</f>
        <v>0</v>
      </c>
      <c r="U8">
        <f>SUMIFS(GameLog!AL:AL,GameLog!$D:$D,'TB P'!$A8,GameLog!$C:$C,"TB")</f>
        <v>0</v>
      </c>
      <c r="V8" s="10">
        <f t="shared" si="2"/>
        <v>1.5</v>
      </c>
      <c r="W8" s="11">
        <f t="shared" si="3"/>
        <v>6.75</v>
      </c>
      <c r="X8" s="11">
        <f t="shared" si="4"/>
        <v>0</v>
      </c>
      <c r="Y8" s="11">
        <f t="shared" si="4"/>
        <v>6.75</v>
      </c>
      <c r="Z8" s="11">
        <f t="shared" si="5"/>
        <v>3.375</v>
      </c>
      <c r="AA8" s="11">
        <f t="shared" si="6"/>
        <v>0.5</v>
      </c>
      <c r="AE8" s="14"/>
    </row>
    <row r="9" spans="1:31">
      <c r="A9" t="s">
        <v>3081</v>
      </c>
      <c r="B9">
        <f>SUMIFS(GameLog!W:W,GameLog!$D:$D,'TB P'!$A9,GameLog!$C:$C,"TB")</f>
        <v>0</v>
      </c>
      <c r="C9">
        <f>SUMIFS(GameLog!X:X,GameLog!$D:$D,'TB P'!$A9,GameLog!$C:$C,"TB")</f>
        <v>0</v>
      </c>
      <c r="D9" s="8">
        <f t="shared" si="0"/>
        <v>0</v>
      </c>
      <c r="E9" s="10" t="str">
        <f t="shared" si="1"/>
        <v>---</v>
      </c>
      <c r="F9">
        <f>COUNTIFS(GameLog!D:D,'TB P'!A9,GameLog!C:C,"TB",GameLog!E:E,1)</f>
        <v>0</v>
      </c>
      <c r="G9">
        <f>SUMIFS(GameLog!F:F,GameLog!$D:$D,'TB P'!A9,GameLog!$E:$E,1,GameLog!$C:$C,"TB")</f>
        <v>0</v>
      </c>
      <c r="H9">
        <f>SUMIFS(GameLog!Y:Y,GameLog!$D:$D,'TB P'!$A9,GameLog!$C:$C,"TB")</f>
        <v>0</v>
      </c>
      <c r="I9">
        <f>SUMIFS(GameLog!Z:Z,GameLog!$D:$D,'TB P'!$A9,GameLog!$C:$C,"TB")</f>
        <v>0</v>
      </c>
      <c r="J9">
        <f>SUMIFS(GameLog!AA:AA,GameLog!$D:$D,'TB P'!$A9,GameLog!$C:$C,"TB")</f>
        <v>0</v>
      </c>
      <c r="K9" s="12">
        <f>SUMIFS(GameLog!AB:AB,GameLog!$D:$D,'TB P'!$A9,GameLog!$C:$C,"TB")</f>
        <v>0</v>
      </c>
      <c r="L9">
        <f>SUMIFS(GameLog!AC:AC,GameLog!$D:$D,'TB P'!$A9,GameLog!$C:$C,"TB")</f>
        <v>0</v>
      </c>
      <c r="M9">
        <f>SUMIFS(GameLog!AD:AD,GameLog!$D:$D,'TB P'!$A9,GameLog!$C:$C,"TB")</f>
        <v>0</v>
      </c>
      <c r="N9">
        <f>SUMIFS(GameLog!AE:AE,GameLog!$D:$D,'TB P'!$A9,GameLog!$C:$C,"TB")</f>
        <v>0</v>
      </c>
      <c r="O9">
        <f>SUMIFS(GameLog!AF:AF,GameLog!$D:$D,'TB P'!$A9,GameLog!$C:$C,"TB")</f>
        <v>0</v>
      </c>
      <c r="P9">
        <f>SUMIFS(GameLog!AG:AG,GameLog!$D:$D,'TB P'!$A9,GameLog!$C:$C,"TB")</f>
        <v>0</v>
      </c>
      <c r="Q9">
        <f>SUMIFS(GameLog!AH:AH,GameLog!$D:$D,'TB P'!$A9,GameLog!$C:$C,"TB")</f>
        <v>0</v>
      </c>
      <c r="R9">
        <f>SUMIFS(GameLog!AI:AI,GameLog!$D:$D,'TB P'!$A9,GameLog!$C:$C,"TB")</f>
        <v>0</v>
      </c>
      <c r="S9">
        <f>SUMIFS(GameLog!AJ:AJ,GameLog!$D:$D,'TB P'!$A9,GameLog!$C:$C,"TB")</f>
        <v>0</v>
      </c>
      <c r="T9">
        <f>SUMIFS(GameLog!AK:AK,GameLog!$D:$D,'TB P'!$A9,GameLog!$C:$C,"TB")</f>
        <v>0</v>
      </c>
      <c r="U9">
        <f>SUMIFS(GameLog!AL:AL,GameLog!$D:$D,'TB P'!$A9,GameLog!$C:$C,"TB")</f>
        <v>0</v>
      </c>
      <c r="V9" s="10">
        <f t="shared" si="2"/>
        <v>0</v>
      </c>
      <c r="W9" s="11">
        <f t="shared" si="3"/>
        <v>0</v>
      </c>
      <c r="X9" s="11">
        <f t="shared" si="4"/>
        <v>0</v>
      </c>
      <c r="Y9" s="11">
        <f t="shared" si="4"/>
        <v>0</v>
      </c>
      <c r="Z9" s="11">
        <f t="shared" si="5"/>
        <v>0</v>
      </c>
      <c r="AA9" s="11">
        <f t="shared" si="6"/>
        <v>0</v>
      </c>
      <c r="AE9" s="14"/>
    </row>
    <row r="10" spans="1:31">
      <c r="A10" t="s">
        <v>3088</v>
      </c>
      <c r="B10">
        <f>SUMIFS(GameLog!W:W,GameLog!$D:$D,'TB P'!$A10,GameLog!$C:$C,"TB")</f>
        <v>0</v>
      </c>
      <c r="C10">
        <f>SUMIFS(GameLog!X:X,GameLog!$D:$D,'TB P'!$A10,GameLog!$C:$C,"TB")</f>
        <v>0</v>
      </c>
      <c r="D10" s="8">
        <f t="shared" si="0"/>
        <v>0</v>
      </c>
      <c r="E10" s="10" t="str">
        <f t="shared" si="1"/>
        <v>---</v>
      </c>
      <c r="F10">
        <f>COUNTIFS(GameLog!D:D,'TB P'!A10,GameLog!C:C,"TB",GameLog!E:E,1)</f>
        <v>0</v>
      </c>
      <c r="G10">
        <f>SUMIFS(GameLog!F:F,GameLog!$D:$D,'TB P'!A10,GameLog!$E:$E,1,GameLog!$C:$C,"TB")</f>
        <v>0</v>
      </c>
      <c r="H10">
        <f>SUMIFS(GameLog!Y:Y,GameLog!$D:$D,'TB P'!$A10,GameLog!$C:$C,"TB")</f>
        <v>0</v>
      </c>
      <c r="I10">
        <f>SUMIFS(GameLog!Z:Z,GameLog!$D:$D,'TB P'!$A10,GameLog!$C:$C,"TB")</f>
        <v>0</v>
      </c>
      <c r="J10">
        <f>SUMIFS(GameLog!AA:AA,GameLog!$D:$D,'TB P'!$A10,GameLog!$C:$C,"TB")</f>
        <v>0</v>
      </c>
      <c r="K10" s="12">
        <f>SUMIFS(GameLog!AB:AB,GameLog!$D:$D,'TB P'!$A10,GameLog!$C:$C,"TB")</f>
        <v>0</v>
      </c>
      <c r="L10">
        <f>SUMIFS(GameLog!AC:AC,GameLog!$D:$D,'TB P'!$A10,GameLog!$C:$C,"TB")</f>
        <v>0</v>
      </c>
      <c r="M10">
        <f>SUMIFS(GameLog!AD:AD,GameLog!$D:$D,'TB P'!$A10,GameLog!$C:$C,"TB")</f>
        <v>0</v>
      </c>
      <c r="N10">
        <f>SUMIFS(GameLog!AE:AE,GameLog!$D:$D,'TB P'!$A10,GameLog!$C:$C,"TB")</f>
        <v>0</v>
      </c>
      <c r="O10">
        <f>SUMIFS(GameLog!AF:AF,GameLog!$D:$D,'TB P'!$A10,GameLog!$C:$C,"TB")</f>
        <v>0</v>
      </c>
      <c r="P10">
        <f>SUMIFS(GameLog!AG:AG,GameLog!$D:$D,'TB P'!$A10,GameLog!$C:$C,"TB")</f>
        <v>0</v>
      </c>
      <c r="Q10">
        <f>SUMIFS(GameLog!AH:AH,GameLog!$D:$D,'TB P'!$A10,GameLog!$C:$C,"TB")</f>
        <v>0</v>
      </c>
      <c r="R10">
        <f>SUMIFS(GameLog!AI:AI,GameLog!$D:$D,'TB P'!$A10,GameLog!$C:$C,"TB")</f>
        <v>0</v>
      </c>
      <c r="S10">
        <f>SUMIFS(GameLog!AJ:AJ,GameLog!$D:$D,'TB P'!$A10,GameLog!$C:$C,"TB")</f>
        <v>0</v>
      </c>
      <c r="T10">
        <f>SUMIFS(GameLog!AK:AK,GameLog!$D:$D,'TB P'!$A10,GameLog!$C:$C,"TB")</f>
        <v>0</v>
      </c>
      <c r="U10">
        <f>SUMIFS(GameLog!AL:AL,GameLog!$D:$D,'TB P'!$A10,GameLog!$C:$C,"TB")</f>
        <v>0</v>
      </c>
      <c r="V10" s="10">
        <f t="shared" si="2"/>
        <v>0</v>
      </c>
      <c r="W10" s="11">
        <f t="shared" si="3"/>
        <v>0</v>
      </c>
      <c r="X10" s="11">
        <f t="shared" si="4"/>
        <v>0</v>
      </c>
      <c r="Y10" s="11">
        <f t="shared" si="4"/>
        <v>0</v>
      </c>
      <c r="Z10" s="11">
        <f t="shared" si="5"/>
        <v>0</v>
      </c>
      <c r="AA10" s="11">
        <f t="shared" si="6"/>
        <v>0</v>
      </c>
      <c r="AE10" s="14"/>
    </row>
    <row r="11" spans="1:31">
      <c r="A11" t="s">
        <v>3099</v>
      </c>
      <c r="B11">
        <f>SUMIFS(GameLog!W:W,GameLog!$D:$D,'TB P'!$A11,GameLog!$C:$C,"TB")</f>
        <v>0</v>
      </c>
      <c r="C11">
        <f>SUMIFS(GameLog!X:X,GameLog!$D:$D,'TB P'!$A11,GameLog!$C:$C,"TB")</f>
        <v>0</v>
      </c>
      <c r="D11" s="8">
        <f t="shared" si="0"/>
        <v>0</v>
      </c>
      <c r="E11" s="10">
        <f t="shared" si="1"/>
        <v>0</v>
      </c>
      <c r="F11">
        <f>COUNTIFS(GameLog!D:D,'TB P'!A11,GameLog!C:C,"TB",GameLog!E:E,1)</f>
        <v>1</v>
      </c>
      <c r="G11">
        <f>SUMIFS(GameLog!F:F,GameLog!$D:$D,'TB P'!A11,GameLog!$E:$E,1,GameLog!$C:$C,"TB")</f>
        <v>0</v>
      </c>
      <c r="H11">
        <f>SUMIFS(GameLog!Y:Y,GameLog!$D:$D,'TB P'!$A11,GameLog!$C:$C,"TB")</f>
        <v>0</v>
      </c>
      <c r="I11">
        <f>SUMIFS(GameLog!Z:Z,GameLog!$D:$D,'TB P'!$A11,GameLog!$C:$C,"TB")</f>
        <v>0</v>
      </c>
      <c r="J11">
        <f>SUMIFS(GameLog!AA:AA,GameLog!$D:$D,'TB P'!$A11,GameLog!$C:$C,"TB")</f>
        <v>0</v>
      </c>
      <c r="K11" s="12">
        <f>SUMIFS(GameLog!AB:AB,GameLog!$D:$D,'TB P'!$A11,GameLog!$C:$C,"TB")</f>
        <v>1</v>
      </c>
      <c r="L11">
        <f>SUMIFS(GameLog!AC:AC,GameLog!$D:$D,'TB P'!$A11,GameLog!$C:$C,"TB")</f>
        <v>0</v>
      </c>
      <c r="M11">
        <f>SUMIFS(GameLog!AD:AD,GameLog!$D:$D,'TB P'!$A11,GameLog!$C:$C,"TB")</f>
        <v>0</v>
      </c>
      <c r="N11">
        <f>SUMIFS(GameLog!AE:AE,GameLog!$D:$D,'TB P'!$A11,GameLog!$C:$C,"TB")</f>
        <v>0</v>
      </c>
      <c r="O11">
        <f>SUMIFS(GameLog!AF:AF,GameLog!$D:$D,'TB P'!$A11,GameLog!$C:$C,"TB")</f>
        <v>0</v>
      </c>
      <c r="P11">
        <f>SUMIFS(GameLog!AG:AG,GameLog!$D:$D,'TB P'!$A11,GameLog!$C:$C,"TB")</f>
        <v>0</v>
      </c>
      <c r="Q11">
        <f>SUMIFS(GameLog!AH:AH,GameLog!$D:$D,'TB P'!$A11,GameLog!$C:$C,"TB")</f>
        <v>0</v>
      </c>
      <c r="R11">
        <f>SUMIFS(GameLog!AI:AI,GameLog!$D:$D,'TB P'!$A11,GameLog!$C:$C,"TB")</f>
        <v>0</v>
      </c>
      <c r="S11">
        <f>SUMIFS(GameLog!AJ:AJ,GameLog!$D:$D,'TB P'!$A11,GameLog!$C:$C,"TB")</f>
        <v>0</v>
      </c>
      <c r="T11">
        <f>SUMIFS(GameLog!AK:AK,GameLog!$D:$D,'TB P'!$A11,GameLog!$C:$C,"TB")</f>
        <v>0</v>
      </c>
      <c r="U11">
        <f>SUMIFS(GameLog!AL:AL,GameLog!$D:$D,'TB P'!$A11,GameLog!$C:$C,"TB")</f>
        <v>0</v>
      </c>
      <c r="V11" s="10">
        <f t="shared" si="2"/>
        <v>0</v>
      </c>
      <c r="W11" s="11">
        <f t="shared" si="3"/>
        <v>0</v>
      </c>
      <c r="X11" s="11">
        <f t="shared" si="4"/>
        <v>0</v>
      </c>
      <c r="Y11" s="11">
        <f t="shared" si="4"/>
        <v>0</v>
      </c>
      <c r="Z11" s="11">
        <f t="shared" si="5"/>
        <v>0</v>
      </c>
      <c r="AA11" s="11">
        <f t="shared" si="6"/>
        <v>0</v>
      </c>
      <c r="AE11" s="14"/>
    </row>
    <row r="12" spans="1:31">
      <c r="A12" t="s">
        <v>3089</v>
      </c>
      <c r="B12">
        <f>SUMIFS(GameLog!W:W,GameLog!$D:$D,'TB P'!$A12,GameLog!$C:$C,"TB")</f>
        <v>0</v>
      </c>
      <c r="C12">
        <f>SUMIFS(GameLog!X:X,GameLog!$D:$D,'TB P'!$A12,GameLog!$C:$C,"TB")</f>
        <v>0</v>
      </c>
      <c r="D12" s="8">
        <f t="shared" si="0"/>
        <v>0</v>
      </c>
      <c r="E12" s="10" t="str">
        <f t="shared" si="1"/>
        <v>---</v>
      </c>
      <c r="F12">
        <f>COUNTIFS(GameLog!D:D,'TB P'!A12,GameLog!C:C,"TB",GameLog!E:E,1)</f>
        <v>0</v>
      </c>
      <c r="G12">
        <f>SUMIFS(GameLog!F:F,GameLog!$D:$D,'TB P'!A12,GameLog!$E:$E,1,GameLog!$C:$C,"TB")</f>
        <v>0</v>
      </c>
      <c r="H12">
        <f>SUMIFS(GameLog!Y:Y,GameLog!$D:$D,'TB P'!$A12,GameLog!$C:$C,"TB")</f>
        <v>0</v>
      </c>
      <c r="I12">
        <f>SUMIFS(GameLog!Z:Z,GameLog!$D:$D,'TB P'!$A12,GameLog!$C:$C,"TB")</f>
        <v>0</v>
      </c>
      <c r="J12">
        <f>SUMIFS(GameLog!AA:AA,GameLog!$D:$D,'TB P'!$A12,GameLog!$C:$C,"TB")</f>
        <v>0</v>
      </c>
      <c r="K12" s="12">
        <f>SUMIFS(GameLog!AB:AB,GameLog!$D:$D,'TB P'!$A12,GameLog!$C:$C,"TB")</f>
        <v>0</v>
      </c>
      <c r="L12">
        <f>SUMIFS(GameLog!AC:AC,GameLog!$D:$D,'TB P'!$A12,GameLog!$C:$C,"TB")</f>
        <v>0</v>
      </c>
      <c r="M12">
        <f>SUMIFS(GameLog!AD:AD,GameLog!$D:$D,'TB P'!$A12,GameLog!$C:$C,"TB")</f>
        <v>0</v>
      </c>
      <c r="N12">
        <f>SUMIFS(GameLog!AE:AE,GameLog!$D:$D,'TB P'!$A12,GameLog!$C:$C,"TB")</f>
        <v>0</v>
      </c>
      <c r="O12">
        <f>SUMIFS(GameLog!AF:AF,GameLog!$D:$D,'TB P'!$A12,GameLog!$C:$C,"TB")</f>
        <v>0</v>
      </c>
      <c r="P12">
        <f>SUMIFS(GameLog!AG:AG,GameLog!$D:$D,'TB P'!$A12,GameLog!$C:$C,"TB")</f>
        <v>0</v>
      </c>
      <c r="Q12">
        <f>SUMIFS(GameLog!AH:AH,GameLog!$D:$D,'TB P'!$A12,GameLog!$C:$C,"TB")</f>
        <v>0</v>
      </c>
      <c r="R12">
        <f>SUMIFS(GameLog!AI:AI,GameLog!$D:$D,'TB P'!$A12,GameLog!$C:$C,"TB")</f>
        <v>0</v>
      </c>
      <c r="S12">
        <f>SUMIFS(GameLog!AJ:AJ,GameLog!$D:$D,'TB P'!$A12,GameLog!$C:$C,"TB")</f>
        <v>0</v>
      </c>
      <c r="T12">
        <f>SUMIFS(GameLog!AK:AK,GameLog!$D:$D,'TB P'!$A12,GameLog!$C:$C,"TB")</f>
        <v>0</v>
      </c>
      <c r="U12">
        <f>SUMIFS(GameLog!AL:AL,GameLog!$D:$D,'TB P'!$A12,GameLog!$C:$C,"TB")</f>
        <v>0</v>
      </c>
      <c r="V12" s="10">
        <f t="shared" si="2"/>
        <v>0</v>
      </c>
      <c r="W12" s="11">
        <f t="shared" si="3"/>
        <v>0</v>
      </c>
      <c r="X12" s="11">
        <f t="shared" si="4"/>
        <v>0</v>
      </c>
      <c r="Y12" s="11">
        <f t="shared" si="4"/>
        <v>0</v>
      </c>
      <c r="Z12" s="11">
        <f t="shared" si="5"/>
        <v>0</v>
      </c>
      <c r="AA12" s="11">
        <f t="shared" si="6"/>
        <v>0</v>
      </c>
      <c r="AE12" s="14"/>
    </row>
    <row r="13" spans="1:31">
      <c r="A13" t="s">
        <v>3090</v>
      </c>
      <c r="B13">
        <f>SUMIFS(GameLog!W:W,GameLog!$D:$D,'TB P'!$A13,GameLog!$C:$C,"TB")</f>
        <v>0</v>
      </c>
      <c r="C13">
        <f>SUMIFS(GameLog!X:X,GameLog!$D:$D,'TB P'!$A13,GameLog!$C:$C,"TB")</f>
        <v>0</v>
      </c>
      <c r="D13" s="8">
        <f t="shared" si="0"/>
        <v>0</v>
      </c>
      <c r="E13" s="10">
        <f t="shared" si="1"/>
        <v>0</v>
      </c>
      <c r="F13">
        <f>COUNTIFS(GameLog!D:D,'TB P'!A13,GameLog!C:C,"TB",GameLog!E:E,1)</f>
        <v>1</v>
      </c>
      <c r="G13">
        <f>SUMIFS(GameLog!F:F,GameLog!$D:$D,'TB P'!A13,GameLog!$E:$E,1,GameLog!$C:$C,"TB")</f>
        <v>0</v>
      </c>
      <c r="H13">
        <f>SUMIFS(GameLog!Y:Y,GameLog!$D:$D,'TB P'!$A13,GameLog!$C:$C,"TB")</f>
        <v>0</v>
      </c>
      <c r="I13">
        <f>SUMIFS(GameLog!Z:Z,GameLog!$D:$D,'TB P'!$A13,GameLog!$C:$C,"TB")</f>
        <v>0</v>
      </c>
      <c r="J13">
        <f>SUMIFS(GameLog!AA:AA,GameLog!$D:$D,'TB P'!$A13,GameLog!$C:$C,"TB")</f>
        <v>0</v>
      </c>
      <c r="K13" s="12">
        <f>SUMIFS(GameLog!AB:AB,GameLog!$D:$D,'TB P'!$A13,GameLog!$C:$C,"TB")</f>
        <v>1.3333333333333333</v>
      </c>
      <c r="L13">
        <f>SUMIFS(GameLog!AC:AC,GameLog!$D:$D,'TB P'!$A13,GameLog!$C:$C,"TB")</f>
        <v>2</v>
      </c>
      <c r="M13">
        <f>SUMIFS(GameLog!AD:AD,GameLog!$D:$D,'TB P'!$A13,GameLog!$C:$C,"TB")</f>
        <v>0</v>
      </c>
      <c r="N13">
        <f>SUMIFS(GameLog!AE:AE,GameLog!$D:$D,'TB P'!$A13,GameLog!$C:$C,"TB")</f>
        <v>0</v>
      </c>
      <c r="O13">
        <f>SUMIFS(GameLog!AF:AF,GameLog!$D:$D,'TB P'!$A13,GameLog!$C:$C,"TB")</f>
        <v>0</v>
      </c>
      <c r="P13">
        <f>SUMIFS(GameLog!AG:AG,GameLog!$D:$D,'TB P'!$A13,GameLog!$C:$C,"TB")</f>
        <v>0</v>
      </c>
      <c r="Q13">
        <f>SUMIFS(GameLog!AH:AH,GameLog!$D:$D,'TB P'!$A13,GameLog!$C:$C,"TB")</f>
        <v>0</v>
      </c>
      <c r="R13">
        <f>SUMIFS(GameLog!AI:AI,GameLog!$D:$D,'TB P'!$A13,GameLog!$C:$C,"TB")</f>
        <v>0</v>
      </c>
      <c r="S13">
        <f>SUMIFS(GameLog!AJ:AJ,GameLog!$D:$D,'TB P'!$A13,GameLog!$C:$C,"TB")</f>
        <v>0</v>
      </c>
      <c r="T13">
        <f>SUMIFS(GameLog!AK:AK,GameLog!$D:$D,'TB P'!$A13,GameLog!$C:$C,"TB")</f>
        <v>0</v>
      </c>
      <c r="U13">
        <f>SUMIFS(GameLog!AL:AL,GameLog!$D:$D,'TB P'!$A13,GameLog!$C:$C,"TB")</f>
        <v>0</v>
      </c>
      <c r="V13" s="10">
        <f t="shared" si="2"/>
        <v>1.5</v>
      </c>
      <c r="W13" s="11">
        <f t="shared" si="3"/>
        <v>13.5</v>
      </c>
      <c r="X13" s="11">
        <f t="shared" si="4"/>
        <v>0</v>
      </c>
      <c r="Y13" s="11">
        <f t="shared" si="4"/>
        <v>0</v>
      </c>
      <c r="Z13" s="11">
        <f t="shared" si="5"/>
        <v>0</v>
      </c>
      <c r="AA13" s="11">
        <f t="shared" si="6"/>
        <v>0</v>
      </c>
      <c r="AE13" s="14"/>
    </row>
    <row r="14" spans="1:31">
      <c r="A14" t="s">
        <v>3091</v>
      </c>
      <c r="B14">
        <f>SUMIFS(GameLog!W:W,GameLog!$D:$D,'TB P'!$A14,GameLog!$C:$C,"TB")</f>
        <v>0</v>
      </c>
      <c r="C14">
        <f>SUMIFS(GameLog!X:X,GameLog!$D:$D,'TB P'!$A14,GameLog!$C:$C,"TB")</f>
        <v>0</v>
      </c>
      <c r="D14" s="8">
        <f t="shared" si="0"/>
        <v>0</v>
      </c>
      <c r="E14" s="10">
        <f t="shared" si="1"/>
        <v>0</v>
      </c>
      <c r="F14">
        <f>COUNTIFS(GameLog!D:D,'TB P'!A14,GameLog!C:C,"TB",GameLog!E:E,1)</f>
        <v>2</v>
      </c>
      <c r="G14">
        <f>SUMIFS(GameLog!F:F,GameLog!$D:$D,'TB P'!A14,GameLog!$E:$E,1,GameLog!$C:$C,"TB")</f>
        <v>0</v>
      </c>
      <c r="H14">
        <f>SUMIFS(GameLog!Y:Y,GameLog!$D:$D,'TB P'!$A14,GameLog!$C:$C,"TB")</f>
        <v>0</v>
      </c>
      <c r="I14">
        <f>SUMIFS(GameLog!Z:Z,GameLog!$D:$D,'TB P'!$A14,GameLog!$C:$C,"TB")</f>
        <v>0</v>
      </c>
      <c r="J14">
        <f>SUMIFS(GameLog!AA:AA,GameLog!$D:$D,'TB P'!$A14,GameLog!$C:$C,"TB")</f>
        <v>0</v>
      </c>
      <c r="K14" s="12">
        <f>SUMIFS(GameLog!AB:AB,GameLog!$D:$D,'TB P'!$A14,GameLog!$C:$C,"TB")</f>
        <v>3.333333333333333</v>
      </c>
      <c r="L14">
        <f>SUMIFS(GameLog!AC:AC,GameLog!$D:$D,'TB P'!$A14,GameLog!$C:$C,"TB")</f>
        <v>2</v>
      </c>
      <c r="M14">
        <f>SUMIFS(GameLog!AD:AD,GameLog!$D:$D,'TB P'!$A14,GameLog!$C:$C,"TB")</f>
        <v>1</v>
      </c>
      <c r="N14">
        <f>SUMIFS(GameLog!AE:AE,GameLog!$D:$D,'TB P'!$A14,GameLog!$C:$C,"TB")</f>
        <v>0</v>
      </c>
      <c r="O14">
        <f>SUMIFS(GameLog!AF:AF,GameLog!$D:$D,'TB P'!$A14,GameLog!$C:$C,"TB")</f>
        <v>0</v>
      </c>
      <c r="P14">
        <f>SUMIFS(GameLog!AG:AG,GameLog!$D:$D,'TB P'!$A14,GameLog!$C:$C,"TB")</f>
        <v>2</v>
      </c>
      <c r="Q14">
        <f>SUMIFS(GameLog!AH:AH,GameLog!$D:$D,'TB P'!$A14,GameLog!$C:$C,"TB")</f>
        <v>0</v>
      </c>
      <c r="R14">
        <f>SUMIFS(GameLog!AI:AI,GameLog!$D:$D,'TB P'!$A14,GameLog!$C:$C,"TB")</f>
        <v>0</v>
      </c>
      <c r="S14">
        <f>SUMIFS(GameLog!AJ:AJ,GameLog!$D:$D,'TB P'!$A14,GameLog!$C:$C,"TB")</f>
        <v>0</v>
      </c>
      <c r="T14">
        <f>SUMIFS(GameLog!AK:AK,GameLog!$D:$D,'TB P'!$A14,GameLog!$C:$C,"TB")</f>
        <v>0</v>
      </c>
      <c r="U14">
        <f>SUMIFS(GameLog!AL:AL,GameLog!$D:$D,'TB P'!$A14,GameLog!$C:$C,"TB")</f>
        <v>0</v>
      </c>
      <c r="V14" s="10">
        <f t="shared" si="2"/>
        <v>1.2000000000000002</v>
      </c>
      <c r="W14" s="11">
        <f t="shared" si="3"/>
        <v>5.4</v>
      </c>
      <c r="X14" s="11">
        <f t="shared" si="4"/>
        <v>0</v>
      </c>
      <c r="Y14" s="11">
        <f t="shared" si="4"/>
        <v>5.4</v>
      </c>
      <c r="Z14" s="11">
        <f t="shared" si="5"/>
        <v>0</v>
      </c>
      <c r="AA14" s="11">
        <f t="shared" si="6"/>
        <v>0</v>
      </c>
      <c r="AE14" s="14"/>
    </row>
    <row r="15" spans="1:31">
      <c r="A15" t="s">
        <v>3092</v>
      </c>
      <c r="B15">
        <f>SUMIFS(GameLog!W:W,GameLog!$D:$D,'TB P'!$A15,GameLog!$C:$C,"TB")</f>
        <v>0</v>
      </c>
      <c r="C15">
        <f>SUMIFS(GameLog!X:X,GameLog!$D:$D,'TB P'!$A15,GameLog!$C:$C,"TB")</f>
        <v>0</v>
      </c>
      <c r="D15" s="8">
        <f t="shared" si="0"/>
        <v>0</v>
      </c>
      <c r="E15" s="10" t="str">
        <f t="shared" si="1"/>
        <v>---</v>
      </c>
      <c r="F15">
        <f>COUNTIFS(GameLog!D:D,'TB P'!A15,GameLog!C:C,"TB",GameLog!E:E,1)</f>
        <v>0</v>
      </c>
      <c r="G15">
        <f>SUMIFS(GameLog!F:F,GameLog!$D:$D,'TB P'!A15,GameLog!$E:$E,1,GameLog!$C:$C,"TB")</f>
        <v>0</v>
      </c>
      <c r="H15">
        <f>SUMIFS(GameLog!Y:Y,GameLog!$D:$D,'TB P'!$A15,GameLog!$C:$C,"TB")</f>
        <v>0</v>
      </c>
      <c r="I15">
        <f>SUMIFS(GameLog!Z:Z,GameLog!$D:$D,'TB P'!$A15,GameLog!$C:$C,"TB")</f>
        <v>0</v>
      </c>
      <c r="J15">
        <f>SUMIFS(GameLog!AA:AA,GameLog!$D:$D,'TB P'!$A15,GameLog!$C:$C,"TB")</f>
        <v>0</v>
      </c>
      <c r="K15" s="12">
        <f>SUMIFS(GameLog!AB:AB,GameLog!$D:$D,'TB P'!$A15,GameLog!$C:$C,"TB")</f>
        <v>0</v>
      </c>
      <c r="L15">
        <f>SUMIFS(GameLog!AC:AC,GameLog!$D:$D,'TB P'!$A15,GameLog!$C:$C,"TB")</f>
        <v>0</v>
      </c>
      <c r="M15">
        <f>SUMIFS(GameLog!AD:AD,GameLog!$D:$D,'TB P'!$A15,GameLog!$C:$C,"TB")</f>
        <v>0</v>
      </c>
      <c r="N15">
        <f>SUMIFS(GameLog!AE:AE,GameLog!$D:$D,'TB P'!$A15,GameLog!$C:$C,"TB")</f>
        <v>0</v>
      </c>
      <c r="O15">
        <f>SUMIFS(GameLog!AF:AF,GameLog!$D:$D,'TB P'!$A15,GameLog!$C:$C,"TB")</f>
        <v>0</v>
      </c>
      <c r="P15">
        <f>SUMIFS(GameLog!AG:AG,GameLog!$D:$D,'TB P'!$A15,GameLog!$C:$C,"TB")</f>
        <v>0</v>
      </c>
      <c r="Q15">
        <f>SUMIFS(GameLog!AH:AH,GameLog!$D:$D,'TB P'!$A15,GameLog!$C:$C,"TB")</f>
        <v>0</v>
      </c>
      <c r="R15">
        <f>SUMIFS(GameLog!AI:AI,GameLog!$D:$D,'TB P'!$A15,GameLog!$C:$C,"TB")</f>
        <v>0</v>
      </c>
      <c r="S15">
        <f>SUMIFS(GameLog!AJ:AJ,GameLog!$D:$D,'TB P'!$A15,GameLog!$C:$C,"TB")</f>
        <v>0</v>
      </c>
      <c r="T15">
        <f>SUMIFS(GameLog!AK:AK,GameLog!$D:$D,'TB P'!$A15,GameLog!$C:$C,"TB")</f>
        <v>0</v>
      </c>
      <c r="U15">
        <f>SUMIFS(GameLog!AL:AL,GameLog!$D:$D,'TB P'!$A15,GameLog!$C:$C,"TB")</f>
        <v>0</v>
      </c>
      <c r="V15" s="10">
        <f t="shared" si="2"/>
        <v>0</v>
      </c>
      <c r="W15" s="11">
        <f t="shared" si="3"/>
        <v>0</v>
      </c>
      <c r="X15" s="11">
        <f t="shared" si="4"/>
        <v>0</v>
      </c>
      <c r="Y15" s="11">
        <f t="shared" si="4"/>
        <v>0</v>
      </c>
      <c r="Z15" s="11">
        <f t="shared" si="5"/>
        <v>0</v>
      </c>
      <c r="AA15" s="11">
        <f t="shared" si="6"/>
        <v>0</v>
      </c>
      <c r="AE15" s="14"/>
    </row>
    <row r="16" spans="1:31">
      <c r="A16" t="s">
        <v>3093</v>
      </c>
      <c r="B16">
        <f>SUMIFS(GameLog!W:W,GameLog!$D:$D,'TB P'!$A16,GameLog!$C:$C,"TB")</f>
        <v>0</v>
      </c>
      <c r="C16">
        <f>SUMIFS(GameLog!X:X,GameLog!$D:$D,'TB P'!$A16,GameLog!$C:$C,"TB")</f>
        <v>0</v>
      </c>
      <c r="D16" s="8">
        <f t="shared" si="0"/>
        <v>0</v>
      </c>
      <c r="E16" s="10" t="str">
        <f t="shared" si="1"/>
        <v>---</v>
      </c>
      <c r="F16">
        <f>COUNTIFS(GameLog!D:D,'TB P'!A16,GameLog!C:C,"TB",GameLog!E:E,1)</f>
        <v>0</v>
      </c>
      <c r="G16">
        <f>SUMIFS(GameLog!F:F,GameLog!$D:$D,'TB P'!A16,GameLog!$E:$E,1,GameLog!$C:$C,"TB")</f>
        <v>0</v>
      </c>
      <c r="H16">
        <f>SUMIFS(GameLog!Y:Y,GameLog!$D:$D,'TB P'!$A16,GameLog!$C:$C,"TB")</f>
        <v>0</v>
      </c>
      <c r="I16">
        <f>SUMIFS(GameLog!Z:Z,GameLog!$D:$D,'TB P'!$A16,GameLog!$C:$C,"TB")</f>
        <v>0</v>
      </c>
      <c r="J16">
        <f>SUMIFS(GameLog!AA:AA,GameLog!$D:$D,'TB P'!$A16,GameLog!$C:$C,"TB")</f>
        <v>0</v>
      </c>
      <c r="K16" s="12">
        <f>SUMIFS(GameLog!AB:AB,GameLog!$D:$D,'TB P'!$A16,GameLog!$C:$C,"TB")</f>
        <v>0</v>
      </c>
      <c r="L16">
        <f>SUMIFS(GameLog!AC:AC,GameLog!$D:$D,'TB P'!$A16,GameLog!$C:$C,"TB")</f>
        <v>0</v>
      </c>
      <c r="M16">
        <f>SUMIFS(GameLog!AD:AD,GameLog!$D:$D,'TB P'!$A16,GameLog!$C:$C,"TB")</f>
        <v>0</v>
      </c>
      <c r="N16">
        <f>SUMIFS(GameLog!AE:AE,GameLog!$D:$D,'TB P'!$A16,GameLog!$C:$C,"TB")</f>
        <v>0</v>
      </c>
      <c r="O16">
        <f>SUMIFS(GameLog!AF:AF,GameLog!$D:$D,'TB P'!$A16,GameLog!$C:$C,"TB")</f>
        <v>0</v>
      </c>
      <c r="P16">
        <f>SUMIFS(GameLog!AG:AG,GameLog!$D:$D,'TB P'!$A16,GameLog!$C:$C,"TB")</f>
        <v>0</v>
      </c>
      <c r="Q16">
        <f>SUMIFS(GameLog!AH:AH,GameLog!$D:$D,'TB P'!$A16,GameLog!$C:$C,"TB")</f>
        <v>0</v>
      </c>
      <c r="R16">
        <f>SUMIFS(GameLog!AI:AI,GameLog!$D:$D,'TB P'!$A16,GameLog!$C:$C,"TB")</f>
        <v>0</v>
      </c>
      <c r="S16">
        <f>SUMIFS(GameLog!AJ:AJ,GameLog!$D:$D,'TB P'!$A16,GameLog!$C:$C,"TB")</f>
        <v>0</v>
      </c>
      <c r="T16">
        <f>SUMIFS(GameLog!AK:AK,GameLog!$D:$D,'TB P'!$A16,GameLog!$C:$C,"TB")</f>
        <v>0</v>
      </c>
      <c r="U16">
        <f>SUMIFS(GameLog!AL:AL,GameLog!$D:$D,'TB P'!$A16,GameLog!$C:$C,"TB")</f>
        <v>0</v>
      </c>
      <c r="V16" s="10">
        <f t="shared" si="2"/>
        <v>0</v>
      </c>
      <c r="W16" s="11">
        <f t="shared" si="3"/>
        <v>0</v>
      </c>
      <c r="X16" s="11">
        <f t="shared" si="4"/>
        <v>0</v>
      </c>
      <c r="Y16" s="11">
        <f t="shared" si="4"/>
        <v>0</v>
      </c>
      <c r="Z16" s="11">
        <f t="shared" si="5"/>
        <v>0</v>
      </c>
      <c r="AA16" s="11">
        <f t="shared" si="6"/>
        <v>0</v>
      </c>
      <c r="AE16" s="14"/>
    </row>
    <row r="17" spans="1:31">
      <c r="A17" t="s">
        <v>3076</v>
      </c>
      <c r="B17">
        <f>SUMIFS(GameLog!W:W,GameLog!$D:$D,'TB P'!$A17,GameLog!$C:$C,"TB")</f>
        <v>0</v>
      </c>
      <c r="C17">
        <f>SUMIFS(GameLog!X:X,GameLog!$D:$D,'TB P'!$A17,GameLog!$C:$C,"TB")</f>
        <v>0</v>
      </c>
      <c r="D17" s="8">
        <f t="shared" si="0"/>
        <v>0</v>
      </c>
      <c r="E17" s="10" t="str">
        <f t="shared" si="1"/>
        <v>---</v>
      </c>
      <c r="F17">
        <f>COUNTIFS(GameLog!D:D,'TB P'!A17,GameLog!C:C,"TB",GameLog!E:E,1)</f>
        <v>0</v>
      </c>
      <c r="G17">
        <f>SUMIFS(GameLog!F:F,GameLog!$D:$D,'TB P'!A17,GameLog!$E:$E,1,GameLog!$C:$C,"TB")</f>
        <v>0</v>
      </c>
      <c r="H17">
        <f>SUMIFS(GameLog!Y:Y,GameLog!$D:$D,'TB P'!$A17,GameLog!$C:$C,"TB")</f>
        <v>0</v>
      </c>
      <c r="I17">
        <f>SUMIFS(GameLog!Z:Z,GameLog!$D:$D,'TB P'!$A17,GameLog!$C:$C,"TB")</f>
        <v>0</v>
      </c>
      <c r="J17">
        <f>SUMIFS(GameLog!AA:AA,GameLog!$D:$D,'TB P'!$A17,GameLog!$C:$C,"TB")</f>
        <v>0</v>
      </c>
      <c r="K17" s="12">
        <f>SUMIFS(GameLog!AB:AB,GameLog!$D:$D,'TB P'!$A17,GameLog!$C:$C,"TB")</f>
        <v>0</v>
      </c>
      <c r="L17">
        <f>SUMIFS(GameLog!AC:AC,GameLog!$D:$D,'TB P'!$A17,GameLog!$C:$C,"TB")</f>
        <v>0</v>
      </c>
      <c r="M17">
        <f>SUMIFS(GameLog!AD:AD,GameLog!$D:$D,'TB P'!$A17,GameLog!$C:$C,"TB")</f>
        <v>0</v>
      </c>
      <c r="N17">
        <f>SUMIFS(GameLog!AE:AE,GameLog!$D:$D,'TB P'!$A17,GameLog!$C:$C,"TB")</f>
        <v>0</v>
      </c>
      <c r="O17">
        <f>SUMIFS(GameLog!AF:AF,GameLog!$D:$D,'TB P'!$A17,GameLog!$C:$C,"TB")</f>
        <v>0</v>
      </c>
      <c r="P17">
        <f>SUMIFS(GameLog!AG:AG,GameLog!$D:$D,'TB P'!$A17,GameLog!$C:$C,"TB")</f>
        <v>0</v>
      </c>
      <c r="Q17">
        <f>SUMIFS(GameLog!AH:AH,GameLog!$D:$D,'TB P'!$A17,GameLog!$C:$C,"TB")</f>
        <v>0</v>
      </c>
      <c r="R17">
        <f>SUMIFS(GameLog!AI:AI,GameLog!$D:$D,'TB P'!$A17,GameLog!$C:$C,"TB")</f>
        <v>0</v>
      </c>
      <c r="S17">
        <f>SUMIFS(GameLog!AJ:AJ,GameLog!$D:$D,'TB P'!$A17,GameLog!$C:$C,"TB")</f>
        <v>0</v>
      </c>
      <c r="T17">
        <f>SUMIFS(GameLog!AK:AK,GameLog!$D:$D,'TB P'!$A17,GameLog!$C:$C,"TB")</f>
        <v>0</v>
      </c>
      <c r="U17">
        <f>SUMIFS(GameLog!AL:AL,GameLog!$D:$D,'TB P'!$A17,GameLog!$C:$C,"TB")</f>
        <v>0</v>
      </c>
      <c r="V17" s="10">
        <f t="shared" si="2"/>
        <v>0</v>
      </c>
      <c r="W17" s="11">
        <f t="shared" si="3"/>
        <v>0</v>
      </c>
      <c r="X17" s="11">
        <f t="shared" si="4"/>
        <v>0</v>
      </c>
      <c r="Y17" s="11">
        <f t="shared" si="4"/>
        <v>0</v>
      </c>
      <c r="Z17" s="11">
        <f t="shared" si="5"/>
        <v>0</v>
      </c>
      <c r="AA17" s="11">
        <f t="shared" si="6"/>
        <v>0</v>
      </c>
      <c r="AE17" s="14"/>
    </row>
    <row r="18" spans="1:31">
      <c r="A18" t="s">
        <v>3077</v>
      </c>
      <c r="B18">
        <f>SUMIFS(GameLog!W:W,GameLog!$D:$D,'TB P'!$A18,GameLog!$C:$C,"TB")</f>
        <v>0</v>
      </c>
      <c r="C18">
        <f>SUMIFS(GameLog!X:X,GameLog!$D:$D,'TB P'!$A18,GameLog!$C:$C,"TB")</f>
        <v>0</v>
      </c>
      <c r="D18" s="8">
        <f t="shared" si="0"/>
        <v>0</v>
      </c>
      <c r="E18" s="10" t="str">
        <f t="shared" si="1"/>
        <v>---</v>
      </c>
      <c r="F18">
        <f>COUNTIFS(GameLog!D:D,'TB P'!A18,GameLog!C:C,"TB",GameLog!E:E,1)</f>
        <v>0</v>
      </c>
      <c r="G18">
        <f>SUMIFS(GameLog!F:F,GameLog!$D:$D,'TB P'!A18,GameLog!$E:$E,1,GameLog!$C:$C,"TB")</f>
        <v>0</v>
      </c>
      <c r="H18">
        <f>SUMIFS(GameLog!Y:Y,GameLog!$D:$D,'TB P'!$A18,GameLog!$C:$C,"TB")</f>
        <v>0</v>
      </c>
      <c r="I18">
        <f>SUMIFS(GameLog!Z:Z,GameLog!$D:$D,'TB P'!$A18,GameLog!$C:$C,"TB")</f>
        <v>0</v>
      </c>
      <c r="J18">
        <f>SUMIFS(GameLog!AA:AA,GameLog!$D:$D,'TB P'!$A18,GameLog!$C:$C,"TB")</f>
        <v>0</v>
      </c>
      <c r="K18" s="12">
        <f>SUMIFS(GameLog!AB:AB,GameLog!$D:$D,'TB P'!$A18,GameLog!$C:$C,"TB")</f>
        <v>0</v>
      </c>
      <c r="L18">
        <f>SUMIFS(GameLog!AC:AC,GameLog!$D:$D,'TB P'!$A18,GameLog!$C:$C,"TB")</f>
        <v>0</v>
      </c>
      <c r="M18">
        <f>SUMIFS(GameLog!AD:AD,GameLog!$D:$D,'TB P'!$A18,GameLog!$C:$C,"TB")</f>
        <v>0</v>
      </c>
      <c r="N18">
        <f>SUMIFS(GameLog!AE:AE,GameLog!$D:$D,'TB P'!$A18,GameLog!$C:$C,"TB")</f>
        <v>0</v>
      </c>
      <c r="O18">
        <f>SUMIFS(GameLog!AF:AF,GameLog!$D:$D,'TB P'!$A18,GameLog!$C:$C,"TB")</f>
        <v>0</v>
      </c>
      <c r="P18">
        <f>SUMIFS(GameLog!AG:AG,GameLog!$D:$D,'TB P'!$A18,GameLog!$C:$C,"TB")</f>
        <v>0</v>
      </c>
      <c r="Q18">
        <f>SUMIFS(GameLog!AH:AH,GameLog!$D:$D,'TB P'!$A18,GameLog!$C:$C,"TB")</f>
        <v>0</v>
      </c>
      <c r="R18">
        <f>SUMIFS(GameLog!AI:AI,GameLog!$D:$D,'TB P'!$A18,GameLog!$C:$C,"TB")</f>
        <v>0</v>
      </c>
      <c r="S18">
        <f>SUMIFS(GameLog!AJ:AJ,GameLog!$D:$D,'TB P'!$A18,GameLog!$C:$C,"TB")</f>
        <v>0</v>
      </c>
      <c r="T18">
        <f>SUMIFS(GameLog!AK:AK,GameLog!$D:$D,'TB P'!$A18,GameLog!$C:$C,"TB")</f>
        <v>0</v>
      </c>
      <c r="U18">
        <f>SUMIFS(GameLog!AL:AL,GameLog!$D:$D,'TB P'!$A18,GameLog!$C:$C,"TB")</f>
        <v>0</v>
      </c>
      <c r="V18" s="10">
        <f t="shared" si="2"/>
        <v>0</v>
      </c>
      <c r="W18" s="11">
        <f t="shared" si="3"/>
        <v>0</v>
      </c>
      <c r="X18" s="11">
        <f t="shared" si="4"/>
        <v>0</v>
      </c>
      <c r="Y18" s="11">
        <f t="shared" si="4"/>
        <v>0</v>
      </c>
      <c r="Z18" s="11">
        <f t="shared" si="5"/>
        <v>0</v>
      </c>
      <c r="AA18" s="11">
        <f t="shared" si="6"/>
        <v>0</v>
      </c>
      <c r="AE18" s="14"/>
    </row>
    <row r="19" spans="1:31">
      <c r="A19" t="s">
        <v>3082</v>
      </c>
      <c r="B19">
        <f>SUMIFS(GameLog!W:W,GameLog!$D:$D,'TB P'!$A19,GameLog!$C:$C,"TB")</f>
        <v>0</v>
      </c>
      <c r="C19">
        <f>SUMIFS(GameLog!X:X,GameLog!$D:$D,'TB P'!$A19,GameLog!$C:$C,"TB")</f>
        <v>0</v>
      </c>
      <c r="D19" s="8">
        <f t="shared" si="0"/>
        <v>0</v>
      </c>
      <c r="E19" s="10" t="str">
        <f t="shared" si="1"/>
        <v>---</v>
      </c>
      <c r="F19">
        <f>COUNTIFS(GameLog!D:D,'TB P'!A19,GameLog!C:C,"TB",GameLog!E:E,1)</f>
        <v>0</v>
      </c>
      <c r="G19">
        <f>SUMIFS(GameLog!F:F,GameLog!$D:$D,'TB P'!A19,GameLog!$E:$E,1,GameLog!$C:$C,"TB")</f>
        <v>0</v>
      </c>
      <c r="H19">
        <f>SUMIFS(GameLog!Y:Y,GameLog!$D:$D,'TB P'!$A19,GameLog!$C:$C,"TB")</f>
        <v>0</v>
      </c>
      <c r="I19">
        <f>SUMIFS(GameLog!Z:Z,GameLog!$D:$D,'TB P'!$A19,GameLog!$C:$C,"TB")</f>
        <v>0</v>
      </c>
      <c r="J19">
        <f>SUMIFS(GameLog!AA:AA,GameLog!$D:$D,'TB P'!$A19,GameLog!$C:$C,"TB")</f>
        <v>0</v>
      </c>
      <c r="K19" s="12">
        <f>SUMIFS(GameLog!AB:AB,GameLog!$D:$D,'TB P'!$A19,GameLog!$C:$C,"TB")</f>
        <v>0</v>
      </c>
      <c r="L19">
        <f>SUMIFS(GameLog!AC:AC,GameLog!$D:$D,'TB P'!$A19,GameLog!$C:$C,"TB")</f>
        <v>0</v>
      </c>
      <c r="M19">
        <f>SUMIFS(GameLog!AD:AD,GameLog!$D:$D,'TB P'!$A19,GameLog!$C:$C,"TB")</f>
        <v>0</v>
      </c>
      <c r="N19">
        <f>SUMIFS(GameLog!AE:AE,GameLog!$D:$D,'TB P'!$A19,GameLog!$C:$C,"TB")</f>
        <v>0</v>
      </c>
      <c r="O19">
        <f>SUMIFS(GameLog!AF:AF,GameLog!$D:$D,'TB P'!$A19,GameLog!$C:$C,"TB")</f>
        <v>0</v>
      </c>
      <c r="P19">
        <f>SUMIFS(GameLog!AG:AG,GameLog!$D:$D,'TB P'!$A19,GameLog!$C:$C,"TB")</f>
        <v>0</v>
      </c>
      <c r="Q19">
        <f>SUMIFS(GameLog!AH:AH,GameLog!$D:$D,'TB P'!$A19,GameLog!$C:$C,"TB")</f>
        <v>0</v>
      </c>
      <c r="R19">
        <f>SUMIFS(GameLog!AI:AI,GameLog!$D:$D,'TB P'!$A19,GameLog!$C:$C,"TB")</f>
        <v>0</v>
      </c>
      <c r="S19">
        <f>SUMIFS(GameLog!AJ:AJ,GameLog!$D:$D,'TB P'!$A19,GameLog!$C:$C,"TB")</f>
        <v>0</v>
      </c>
      <c r="T19">
        <f>SUMIFS(GameLog!AK:AK,GameLog!$D:$D,'TB P'!$A19,GameLog!$C:$C,"TB")</f>
        <v>0</v>
      </c>
      <c r="U19">
        <f>SUMIFS(GameLog!AL:AL,GameLog!$D:$D,'TB P'!$A19,GameLog!$C:$C,"TB")</f>
        <v>0</v>
      </c>
      <c r="V19" s="10">
        <f t="shared" si="2"/>
        <v>0</v>
      </c>
      <c r="W19" s="11">
        <f t="shared" si="3"/>
        <v>0</v>
      </c>
      <c r="X19" s="11">
        <f t="shared" si="4"/>
        <v>0</v>
      </c>
      <c r="Y19" s="11">
        <f t="shared" si="4"/>
        <v>0</v>
      </c>
      <c r="Z19" s="11">
        <f t="shared" si="5"/>
        <v>0</v>
      </c>
      <c r="AA19" s="11">
        <f t="shared" si="6"/>
        <v>0</v>
      </c>
      <c r="AE19" s="14"/>
    </row>
    <row r="20" spans="1:31">
      <c r="A20" t="s">
        <v>3094</v>
      </c>
      <c r="B20">
        <f>SUMIFS(GameLog!W:W,GameLog!$D:$D,'TB P'!$A20,GameLog!$C:$C,"TB")</f>
        <v>0</v>
      </c>
      <c r="C20">
        <f>SUMIFS(GameLog!X:X,GameLog!$D:$D,'TB P'!$A20,GameLog!$C:$C,"TB")</f>
        <v>0</v>
      </c>
      <c r="D20" s="8">
        <f t="shared" si="0"/>
        <v>0</v>
      </c>
      <c r="E20" s="10">
        <f t="shared" si="1"/>
        <v>5.3999999999999995</v>
      </c>
      <c r="F20">
        <f>COUNTIFS(GameLog!D:D,'TB P'!A20,GameLog!C:C,"TB",GameLog!E:E,1)</f>
        <v>1</v>
      </c>
      <c r="G20">
        <f>SUMIFS(GameLog!F:F,GameLog!$D:$D,'TB P'!A20,GameLog!$E:$E,1,GameLog!$C:$C,"TB")</f>
        <v>1</v>
      </c>
      <c r="H20">
        <f>SUMIFS(GameLog!Y:Y,GameLog!$D:$D,'TB P'!$A20,GameLog!$C:$C,"TB")</f>
        <v>0</v>
      </c>
      <c r="I20">
        <f>SUMIFS(GameLog!Z:Z,GameLog!$D:$D,'TB P'!$A20,GameLog!$C:$C,"TB")</f>
        <v>0</v>
      </c>
      <c r="J20">
        <f>SUMIFS(GameLog!AA:AA,GameLog!$D:$D,'TB P'!$A20,GameLog!$C:$C,"TB")</f>
        <v>0</v>
      </c>
      <c r="K20" s="12">
        <f>SUMIFS(GameLog!AB:AB,GameLog!$D:$D,'TB P'!$A20,GameLog!$C:$C,"TB")</f>
        <v>5</v>
      </c>
      <c r="L20">
        <f>SUMIFS(GameLog!AC:AC,GameLog!$D:$D,'TB P'!$A20,GameLog!$C:$C,"TB")</f>
        <v>6</v>
      </c>
      <c r="M20">
        <f>SUMIFS(GameLog!AD:AD,GameLog!$D:$D,'TB P'!$A20,GameLog!$C:$C,"TB")</f>
        <v>4</v>
      </c>
      <c r="N20">
        <f>SUMIFS(GameLog!AE:AE,GameLog!$D:$D,'TB P'!$A20,GameLog!$C:$C,"TB")</f>
        <v>3</v>
      </c>
      <c r="O20">
        <f>SUMIFS(GameLog!AF:AF,GameLog!$D:$D,'TB P'!$A20,GameLog!$C:$C,"TB")</f>
        <v>0</v>
      </c>
      <c r="P20">
        <f>SUMIFS(GameLog!AG:AG,GameLog!$D:$D,'TB P'!$A20,GameLog!$C:$C,"TB")</f>
        <v>3</v>
      </c>
      <c r="Q20">
        <f>SUMIFS(GameLog!AH:AH,GameLog!$D:$D,'TB P'!$A20,GameLog!$C:$C,"TB")</f>
        <v>0</v>
      </c>
      <c r="R20">
        <f>SUMIFS(GameLog!AI:AI,GameLog!$D:$D,'TB P'!$A20,GameLog!$C:$C,"TB")</f>
        <v>1</v>
      </c>
      <c r="S20">
        <f>SUMIFS(GameLog!AJ:AJ,GameLog!$D:$D,'TB P'!$A20,GameLog!$C:$C,"TB")</f>
        <v>0</v>
      </c>
      <c r="T20">
        <f>SUMIFS(GameLog!AK:AK,GameLog!$D:$D,'TB P'!$A20,GameLog!$C:$C,"TB")</f>
        <v>0</v>
      </c>
      <c r="U20">
        <f>SUMIFS(GameLog!AL:AL,GameLog!$D:$D,'TB P'!$A20,GameLog!$C:$C,"TB")</f>
        <v>1</v>
      </c>
      <c r="V20" s="10">
        <f t="shared" si="2"/>
        <v>1.8</v>
      </c>
      <c r="W20" s="11">
        <f t="shared" si="3"/>
        <v>10.799999999999999</v>
      </c>
      <c r="X20" s="11">
        <f t="shared" ref="X20:Y22" si="7">IFERROR(O20/$K20*9,0)</f>
        <v>0</v>
      </c>
      <c r="Y20" s="11">
        <f t="shared" si="7"/>
        <v>5.3999999999999995</v>
      </c>
      <c r="Z20" s="11">
        <f t="shared" si="5"/>
        <v>1.8</v>
      </c>
      <c r="AA20" s="11">
        <f t="shared" si="6"/>
        <v>0.33333333333333331</v>
      </c>
      <c r="AE20" s="14"/>
    </row>
    <row r="21" spans="1:31">
      <c r="A21" t="s">
        <v>3095</v>
      </c>
      <c r="B21">
        <f>SUMIFS(GameLog!W:W,GameLog!$D:$D,'TB P'!$A21,GameLog!$C:$C,"TB")</f>
        <v>0</v>
      </c>
      <c r="C21">
        <f>SUMIFS(GameLog!X:X,GameLog!$D:$D,'TB P'!$A21,GameLog!$C:$C,"TB")</f>
        <v>0</v>
      </c>
      <c r="D21" s="8">
        <f t="shared" si="0"/>
        <v>0</v>
      </c>
      <c r="E21" s="10" t="str">
        <f t="shared" si="1"/>
        <v>---</v>
      </c>
      <c r="F21">
        <f>COUNTIFS(GameLog!D:D,'TB P'!A21,GameLog!C:C,"TB",GameLog!E:E,1)</f>
        <v>0</v>
      </c>
      <c r="G21">
        <f>SUMIFS(GameLog!F:F,GameLog!$D:$D,'TB P'!A21,GameLog!$E:$E,1,GameLog!$C:$C,"TB")</f>
        <v>0</v>
      </c>
      <c r="H21">
        <f>SUMIFS(GameLog!Y:Y,GameLog!$D:$D,'TB P'!$A21,GameLog!$C:$C,"TB")</f>
        <v>0</v>
      </c>
      <c r="I21">
        <f>SUMIFS(GameLog!Z:Z,GameLog!$D:$D,'TB P'!$A21,GameLog!$C:$C,"TB")</f>
        <v>0</v>
      </c>
      <c r="J21">
        <f>SUMIFS(GameLog!AA:AA,GameLog!$D:$D,'TB P'!$A21,GameLog!$C:$C,"TB")</f>
        <v>0</v>
      </c>
      <c r="K21" s="12">
        <f>SUMIFS(GameLog!AB:AB,GameLog!$D:$D,'TB P'!$A21,GameLog!$C:$C,"TB")</f>
        <v>0</v>
      </c>
      <c r="L21">
        <f>SUMIFS(GameLog!AC:AC,GameLog!$D:$D,'TB P'!$A21,GameLog!$C:$C,"TB")</f>
        <v>0</v>
      </c>
      <c r="M21">
        <f>SUMIFS(GameLog!AD:AD,GameLog!$D:$D,'TB P'!$A21,GameLog!$C:$C,"TB")</f>
        <v>0</v>
      </c>
      <c r="N21">
        <f>SUMIFS(GameLog!AE:AE,GameLog!$D:$D,'TB P'!$A21,GameLog!$C:$C,"TB")</f>
        <v>0</v>
      </c>
      <c r="O21">
        <f>SUMIFS(GameLog!AF:AF,GameLog!$D:$D,'TB P'!$A21,GameLog!$C:$C,"TB")</f>
        <v>0</v>
      </c>
      <c r="P21">
        <f>SUMIFS(GameLog!AG:AG,GameLog!$D:$D,'TB P'!$A21,GameLog!$C:$C,"TB")</f>
        <v>0</v>
      </c>
      <c r="Q21">
        <f>SUMIFS(GameLog!AH:AH,GameLog!$D:$D,'TB P'!$A21,GameLog!$C:$C,"TB")</f>
        <v>0</v>
      </c>
      <c r="R21">
        <f>SUMIFS(GameLog!AI:AI,GameLog!$D:$D,'TB P'!$A21,GameLog!$C:$C,"TB")</f>
        <v>0</v>
      </c>
      <c r="S21">
        <f>SUMIFS(GameLog!AJ:AJ,GameLog!$D:$D,'TB P'!$A21,GameLog!$C:$C,"TB")</f>
        <v>0</v>
      </c>
      <c r="T21">
        <f>SUMIFS(GameLog!AK:AK,GameLog!$D:$D,'TB P'!$A21,GameLog!$C:$C,"TB")</f>
        <v>0</v>
      </c>
      <c r="U21">
        <f>SUMIFS(GameLog!AL:AL,GameLog!$D:$D,'TB P'!$A21,GameLog!$C:$C,"TB")</f>
        <v>0</v>
      </c>
      <c r="V21" s="10">
        <f t="shared" si="2"/>
        <v>0</v>
      </c>
      <c r="W21" s="11">
        <f t="shared" si="3"/>
        <v>0</v>
      </c>
      <c r="X21" s="11">
        <f t="shared" si="7"/>
        <v>0</v>
      </c>
      <c r="Y21" s="11">
        <f t="shared" si="7"/>
        <v>0</v>
      </c>
      <c r="Z21" s="11">
        <f t="shared" si="5"/>
        <v>0</v>
      </c>
      <c r="AA21" s="11">
        <f t="shared" si="6"/>
        <v>0</v>
      </c>
      <c r="AE21" s="14"/>
    </row>
    <row r="22" spans="1:31">
      <c r="A22" t="s">
        <v>3096</v>
      </c>
      <c r="B22">
        <f>SUMIFS(GameLog!W:W,GameLog!$D:$D,'TB P'!$A22,GameLog!$C:$C,"TB")</f>
        <v>0</v>
      </c>
      <c r="C22">
        <f>SUMIFS(GameLog!X:X,GameLog!$D:$D,'TB P'!$A22,GameLog!$C:$C,"TB")</f>
        <v>0</v>
      </c>
      <c r="D22" s="8">
        <f t="shared" si="0"/>
        <v>0</v>
      </c>
      <c r="E22" s="10" t="str">
        <f t="shared" si="1"/>
        <v>---</v>
      </c>
      <c r="F22">
        <f>COUNTIFS(GameLog!D:D,'TB P'!A22,GameLog!C:C,"TB",GameLog!E:E,1)</f>
        <v>0</v>
      </c>
      <c r="G22">
        <f>SUMIFS(GameLog!F:F,GameLog!$D:$D,'TB P'!A22,GameLog!$E:$E,1,GameLog!$C:$C,"TB")</f>
        <v>0</v>
      </c>
      <c r="H22">
        <f>SUMIFS(GameLog!Y:Y,GameLog!$D:$D,'TB P'!$A22,GameLog!$C:$C,"TB")</f>
        <v>0</v>
      </c>
      <c r="I22">
        <f>SUMIFS(GameLog!Z:Z,GameLog!$D:$D,'TB P'!$A22,GameLog!$C:$C,"TB")</f>
        <v>0</v>
      </c>
      <c r="J22">
        <f>SUMIFS(GameLog!AA:AA,GameLog!$D:$D,'TB P'!$A22,GameLog!$C:$C,"TB")</f>
        <v>0</v>
      </c>
      <c r="K22" s="12">
        <f>SUMIFS(GameLog!AB:AB,GameLog!$D:$D,'TB P'!$A22,GameLog!$C:$C,"TB")</f>
        <v>0</v>
      </c>
      <c r="L22">
        <f>SUMIFS(GameLog!AC:AC,GameLog!$D:$D,'TB P'!$A22,GameLog!$C:$C,"TB")</f>
        <v>0</v>
      </c>
      <c r="M22">
        <f>SUMIFS(GameLog!AD:AD,GameLog!$D:$D,'TB P'!$A22,GameLog!$C:$C,"TB")</f>
        <v>0</v>
      </c>
      <c r="N22">
        <f>SUMIFS(GameLog!AE:AE,GameLog!$D:$D,'TB P'!$A22,GameLog!$C:$C,"TB")</f>
        <v>0</v>
      </c>
      <c r="O22">
        <f>SUMIFS(GameLog!AF:AF,GameLog!$D:$D,'TB P'!$A22,GameLog!$C:$C,"TB")</f>
        <v>0</v>
      </c>
      <c r="P22">
        <f>SUMIFS(GameLog!AG:AG,GameLog!$D:$D,'TB P'!$A22,GameLog!$C:$C,"TB")</f>
        <v>0</v>
      </c>
      <c r="Q22">
        <f>SUMIFS(GameLog!AH:AH,GameLog!$D:$D,'TB P'!$A22,GameLog!$C:$C,"TB")</f>
        <v>0</v>
      </c>
      <c r="R22">
        <f>SUMIFS(GameLog!AI:AI,GameLog!$D:$D,'TB P'!$A22,GameLog!$C:$C,"TB")</f>
        <v>0</v>
      </c>
      <c r="S22">
        <f>SUMIFS(GameLog!AJ:AJ,GameLog!$D:$D,'TB P'!$A22,GameLog!$C:$C,"TB")</f>
        <v>0</v>
      </c>
      <c r="T22">
        <f>SUMIFS(GameLog!AK:AK,GameLog!$D:$D,'TB P'!$A22,GameLog!$C:$C,"TB")</f>
        <v>0</v>
      </c>
      <c r="U22">
        <f>SUMIFS(GameLog!AL:AL,GameLog!$D:$D,'TB P'!$A22,GameLog!$C:$C,"TB")</f>
        <v>0</v>
      </c>
      <c r="V22" s="10">
        <f t="shared" si="2"/>
        <v>0</v>
      </c>
      <c r="W22" s="11">
        <f t="shared" si="3"/>
        <v>0</v>
      </c>
      <c r="X22" s="11">
        <f t="shared" si="7"/>
        <v>0</v>
      </c>
      <c r="Y22" s="11">
        <f t="shared" si="7"/>
        <v>0</v>
      </c>
      <c r="Z22" s="11">
        <f t="shared" si="5"/>
        <v>0</v>
      </c>
      <c r="AA22" s="11">
        <f t="shared" si="6"/>
        <v>0</v>
      </c>
      <c r="AE22" s="14"/>
    </row>
    <row r="23" spans="1:31">
      <c r="A23" t="s">
        <v>3097</v>
      </c>
      <c r="B23">
        <f>SUMIFS(GameLog!W:W,GameLog!$D:$D,'TB P'!$A23,GameLog!$C:$C,"TB")</f>
        <v>0</v>
      </c>
      <c r="C23">
        <f>SUMIFS(GameLog!X:X,GameLog!$D:$D,'TB P'!$A23,GameLog!$C:$C,"TB")</f>
        <v>0</v>
      </c>
      <c r="D23" s="8">
        <f t="shared" ref="D23:D25" si="8">IFERROR(B23/(B23+C23),0)</f>
        <v>0</v>
      </c>
      <c r="E23" s="10">
        <f t="shared" ref="E23:E25" si="9">IFERROR(N23/K23*9,"---")</f>
        <v>0</v>
      </c>
      <c r="F23">
        <f>COUNTIFS(GameLog!D:D,'TB P'!A23,GameLog!C:C,"TB",GameLog!E:E,1)</f>
        <v>1</v>
      </c>
      <c r="G23">
        <f>SUMIFS(GameLog!F:F,GameLog!$D:$D,'TB P'!A23,GameLog!$E:$E,1,GameLog!$C:$C,"TB")</f>
        <v>0</v>
      </c>
      <c r="H23">
        <f>SUMIFS(GameLog!Y:Y,GameLog!$D:$D,'TB P'!$A23,GameLog!$C:$C,"TB")</f>
        <v>0</v>
      </c>
      <c r="I23">
        <f>SUMIFS(GameLog!Z:Z,GameLog!$D:$D,'TB P'!$A23,GameLog!$C:$C,"TB")</f>
        <v>0</v>
      </c>
      <c r="J23">
        <f>SUMIFS(GameLog!AA:AA,GameLog!$D:$D,'TB P'!$A23,GameLog!$C:$C,"TB")</f>
        <v>0</v>
      </c>
      <c r="K23" s="12">
        <f>SUMIFS(GameLog!AB:AB,GameLog!$D:$D,'TB P'!$A23,GameLog!$C:$C,"TB")</f>
        <v>3</v>
      </c>
      <c r="L23">
        <f>SUMIFS(GameLog!AC:AC,GameLog!$D:$D,'TB P'!$A23,GameLog!$C:$C,"TB")</f>
        <v>2</v>
      </c>
      <c r="M23">
        <f>SUMIFS(GameLog!AD:AD,GameLog!$D:$D,'TB P'!$A23,GameLog!$C:$C,"TB")</f>
        <v>0</v>
      </c>
      <c r="N23">
        <f>SUMIFS(GameLog!AE:AE,GameLog!$D:$D,'TB P'!$A23,GameLog!$C:$C,"TB")</f>
        <v>0</v>
      </c>
      <c r="O23">
        <f>SUMIFS(GameLog!AF:AF,GameLog!$D:$D,'TB P'!$A23,GameLog!$C:$C,"TB")</f>
        <v>0</v>
      </c>
      <c r="P23">
        <f>SUMIFS(GameLog!AG:AG,GameLog!$D:$D,'TB P'!$A23,GameLog!$C:$C,"TB")</f>
        <v>0</v>
      </c>
      <c r="Q23">
        <f>SUMIFS(GameLog!AH:AH,GameLog!$D:$D,'TB P'!$A23,GameLog!$C:$C,"TB")</f>
        <v>0</v>
      </c>
      <c r="R23">
        <f>SUMIFS(GameLog!AI:AI,GameLog!$D:$D,'TB P'!$A23,GameLog!$C:$C,"TB")</f>
        <v>1</v>
      </c>
      <c r="S23">
        <f>SUMIFS(GameLog!AJ:AJ,GameLog!$D:$D,'TB P'!$A23,GameLog!$C:$C,"TB")</f>
        <v>0</v>
      </c>
      <c r="T23">
        <f>SUMIFS(GameLog!AK:AK,GameLog!$D:$D,'TB P'!$A23,GameLog!$C:$C,"TB")</f>
        <v>0</v>
      </c>
      <c r="U23">
        <f>SUMIFS(GameLog!AL:AL,GameLog!$D:$D,'TB P'!$A23,GameLog!$C:$C,"TB")</f>
        <v>0</v>
      </c>
      <c r="V23" s="10">
        <f t="shared" ref="V23:V25" si="10">IFERROR((L23+P23)/K23,0)</f>
        <v>0.66666666666666663</v>
      </c>
      <c r="W23" s="11">
        <f t="shared" ref="W23:W25" si="11">IFERROR(L23/$K23*9,0)</f>
        <v>6</v>
      </c>
      <c r="X23" s="11">
        <f t="shared" ref="X23:X25" si="12">IFERROR(O23/$K23*9,0)</f>
        <v>0</v>
      </c>
      <c r="Y23" s="11">
        <f t="shared" ref="Y23:Y25" si="13">IFERROR(P23/$K23*9,0)</f>
        <v>0</v>
      </c>
      <c r="Z23" s="11">
        <f t="shared" ref="Z23:Z25" si="14">IFERROR(R23/$K23*9,0)</f>
        <v>3</v>
      </c>
      <c r="AA23" s="11">
        <f t="shared" ref="AA23:AA25" si="15">IFERROR(R23/P23,0)</f>
        <v>0</v>
      </c>
      <c r="AE23" s="14"/>
    </row>
    <row r="24" spans="1:31">
      <c r="A24" t="s">
        <v>3080</v>
      </c>
      <c r="B24">
        <f>SUMIFS(GameLog!W:W,GameLog!$D:$D,'TB P'!$A24,GameLog!$C:$C,"TB")</f>
        <v>0</v>
      </c>
      <c r="C24">
        <f>SUMIFS(GameLog!X:X,GameLog!$D:$D,'TB P'!$A24,GameLog!$C:$C,"TB")</f>
        <v>1</v>
      </c>
      <c r="D24" s="8">
        <f t="shared" si="8"/>
        <v>0</v>
      </c>
      <c r="E24" s="10">
        <f t="shared" si="9"/>
        <v>4.2631578947368425</v>
      </c>
      <c r="F24">
        <f>COUNTIFS(GameLog!D:D,'TB P'!A24,GameLog!C:C,"TB",GameLog!E:E,1)</f>
        <v>1</v>
      </c>
      <c r="G24">
        <f>SUMIFS(GameLog!F:F,GameLog!$D:$D,'TB P'!A24,GameLog!$E:$E,1,GameLog!$C:$C,"TB")</f>
        <v>1</v>
      </c>
      <c r="H24">
        <f>SUMIFS(GameLog!Y:Y,GameLog!$D:$D,'TB P'!$A24,GameLog!$C:$C,"TB")</f>
        <v>0</v>
      </c>
      <c r="I24">
        <f>SUMIFS(GameLog!Z:Z,GameLog!$D:$D,'TB P'!$A24,GameLog!$C:$C,"TB")</f>
        <v>0</v>
      </c>
      <c r="J24">
        <f>SUMIFS(GameLog!AA:AA,GameLog!$D:$D,'TB P'!$A24,GameLog!$C:$C,"TB")</f>
        <v>0</v>
      </c>
      <c r="K24" s="12">
        <f>SUMIFS(GameLog!AB:AB,GameLog!$D:$D,'TB P'!$A24,GameLog!$C:$C,"TB")</f>
        <v>6.333333333333333</v>
      </c>
      <c r="L24">
        <f>SUMIFS(GameLog!AC:AC,GameLog!$D:$D,'TB P'!$A24,GameLog!$C:$C,"TB")</f>
        <v>5</v>
      </c>
      <c r="M24">
        <f>SUMIFS(GameLog!AD:AD,GameLog!$D:$D,'TB P'!$A24,GameLog!$C:$C,"TB")</f>
        <v>3</v>
      </c>
      <c r="N24">
        <f>SUMIFS(GameLog!AE:AE,GameLog!$D:$D,'TB P'!$A24,GameLog!$C:$C,"TB")</f>
        <v>3</v>
      </c>
      <c r="O24">
        <f>SUMIFS(GameLog!AF:AF,GameLog!$D:$D,'TB P'!$A24,GameLog!$C:$C,"TB")</f>
        <v>0</v>
      </c>
      <c r="P24">
        <f>SUMIFS(GameLog!AG:AG,GameLog!$D:$D,'TB P'!$A24,GameLog!$C:$C,"TB")</f>
        <v>7</v>
      </c>
      <c r="Q24">
        <f>SUMIFS(GameLog!AH:AH,GameLog!$D:$D,'TB P'!$A24,GameLog!$C:$C,"TB")</f>
        <v>0</v>
      </c>
      <c r="R24">
        <f>SUMIFS(GameLog!AI:AI,GameLog!$D:$D,'TB P'!$A24,GameLog!$C:$C,"TB")</f>
        <v>2</v>
      </c>
      <c r="S24">
        <f>SUMIFS(GameLog!AJ:AJ,GameLog!$D:$D,'TB P'!$A24,GameLog!$C:$C,"TB")</f>
        <v>0</v>
      </c>
      <c r="T24">
        <f>SUMIFS(GameLog!AK:AK,GameLog!$D:$D,'TB P'!$A24,GameLog!$C:$C,"TB")</f>
        <v>0</v>
      </c>
      <c r="U24">
        <f>SUMIFS(GameLog!AL:AL,GameLog!$D:$D,'TB P'!$A24,GameLog!$C:$C,"TB")</f>
        <v>0</v>
      </c>
      <c r="V24" s="10">
        <f t="shared" si="10"/>
        <v>1.8947368421052633</v>
      </c>
      <c r="W24" s="11">
        <f t="shared" si="11"/>
        <v>7.1052631578947372</v>
      </c>
      <c r="X24" s="11">
        <f t="shared" si="12"/>
        <v>0</v>
      </c>
      <c r="Y24" s="11">
        <f t="shared" si="13"/>
        <v>9.9473684210526319</v>
      </c>
      <c r="Z24" s="11">
        <f t="shared" si="14"/>
        <v>2.8421052631578951</v>
      </c>
      <c r="AA24" s="11">
        <f t="shared" si="15"/>
        <v>0.2857142857142857</v>
      </c>
      <c r="AE24" s="14"/>
    </row>
    <row r="25" spans="1:31">
      <c r="A25" t="s">
        <v>3098</v>
      </c>
      <c r="B25">
        <f>SUMIFS(GameLog!W:W,GameLog!$D:$D,'TB P'!$A25,GameLog!$C:$C,"TB")</f>
        <v>0</v>
      </c>
      <c r="C25">
        <f>SUMIFS(GameLog!X:X,GameLog!$D:$D,'TB P'!$A25,GameLog!$C:$C,"TB")</f>
        <v>0</v>
      </c>
      <c r="D25" s="8">
        <f t="shared" si="8"/>
        <v>0</v>
      </c>
      <c r="E25" s="10" t="str">
        <f t="shared" si="9"/>
        <v>---</v>
      </c>
      <c r="F25">
        <f>COUNTIFS(GameLog!D:D,'TB P'!A25,GameLog!C:C,"TB",GameLog!E:E,1)</f>
        <v>0</v>
      </c>
      <c r="G25">
        <f>SUMIFS(GameLog!F:F,GameLog!$D:$D,'TB P'!A25,GameLog!$E:$E,1,GameLog!$C:$C,"TB")</f>
        <v>0</v>
      </c>
      <c r="H25">
        <f>SUMIFS(GameLog!Y:Y,GameLog!$D:$D,'TB P'!$A25,GameLog!$C:$C,"TB")</f>
        <v>0</v>
      </c>
      <c r="I25">
        <f>SUMIFS(GameLog!Z:Z,GameLog!$D:$D,'TB P'!$A25,GameLog!$C:$C,"TB")</f>
        <v>0</v>
      </c>
      <c r="J25">
        <f>SUMIFS(GameLog!AA:AA,GameLog!$D:$D,'TB P'!$A25,GameLog!$C:$C,"TB")</f>
        <v>0</v>
      </c>
      <c r="K25" s="12">
        <f>SUMIFS(GameLog!AB:AB,GameLog!$D:$D,'TB P'!$A25,GameLog!$C:$C,"TB")</f>
        <v>0</v>
      </c>
      <c r="L25">
        <f>SUMIFS(GameLog!AC:AC,GameLog!$D:$D,'TB P'!$A25,GameLog!$C:$C,"TB")</f>
        <v>0</v>
      </c>
      <c r="M25">
        <f>SUMIFS(GameLog!AD:AD,GameLog!$D:$D,'TB P'!$A25,GameLog!$C:$C,"TB")</f>
        <v>0</v>
      </c>
      <c r="N25">
        <f>SUMIFS(GameLog!AE:AE,GameLog!$D:$D,'TB P'!$A25,GameLog!$C:$C,"TB")</f>
        <v>0</v>
      </c>
      <c r="O25">
        <f>SUMIFS(GameLog!AF:AF,GameLog!$D:$D,'TB P'!$A25,GameLog!$C:$C,"TB")</f>
        <v>0</v>
      </c>
      <c r="P25">
        <f>SUMIFS(GameLog!AG:AG,GameLog!$D:$D,'TB P'!$A25,GameLog!$C:$C,"TB")</f>
        <v>0</v>
      </c>
      <c r="Q25">
        <f>SUMIFS(GameLog!AH:AH,GameLog!$D:$D,'TB P'!$A25,GameLog!$C:$C,"TB")</f>
        <v>0</v>
      </c>
      <c r="R25">
        <f>SUMIFS(GameLog!AI:AI,GameLog!$D:$D,'TB P'!$A25,GameLog!$C:$C,"TB")</f>
        <v>0</v>
      </c>
      <c r="S25">
        <f>SUMIFS(GameLog!AJ:AJ,GameLog!$D:$D,'TB P'!$A25,GameLog!$C:$C,"TB")</f>
        <v>0</v>
      </c>
      <c r="T25">
        <f>SUMIFS(GameLog!AK:AK,GameLog!$D:$D,'TB P'!$A25,GameLog!$C:$C,"TB")</f>
        <v>0</v>
      </c>
      <c r="U25">
        <f>SUMIFS(GameLog!AL:AL,GameLog!$D:$D,'TB P'!$A25,GameLog!$C:$C,"TB")</f>
        <v>0</v>
      </c>
      <c r="V25" s="10">
        <f t="shared" si="10"/>
        <v>0</v>
      </c>
      <c r="W25" s="11">
        <f t="shared" si="11"/>
        <v>0</v>
      </c>
      <c r="X25" s="11">
        <f t="shared" si="12"/>
        <v>0</v>
      </c>
      <c r="Y25" s="11">
        <f t="shared" si="13"/>
        <v>0</v>
      </c>
      <c r="Z25" s="11">
        <f t="shared" si="14"/>
        <v>0</v>
      </c>
      <c r="AA25" s="11">
        <f t="shared" si="15"/>
        <v>0</v>
      </c>
      <c r="AE25" s="14"/>
    </row>
    <row r="26" spans="1:31">
      <c r="A26" s="14"/>
      <c r="D26" s="8"/>
      <c r="E26" s="10"/>
      <c r="V26" s="10"/>
      <c r="W26" s="11"/>
      <c r="X26" s="11"/>
      <c r="Y26" s="11"/>
      <c r="Z26" s="11"/>
      <c r="AA26" s="11"/>
      <c r="AE26" s="14"/>
    </row>
    <row r="27" spans="1:31">
      <c r="AE27" s="14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F1D57-F826-4A86-994C-1FC872807449}">
  <sheetPr codeName="Sheet35"/>
  <dimension ref="A1:AF89"/>
  <sheetViews>
    <sheetView workbookViewId="0">
      <pane ySplit="1" topLeftCell="A6" activePane="bottomLeft" state="frozen"/>
      <selection activeCell="B1" sqref="B1:Z1048576"/>
      <selection pane="bottomLeft" activeCell="A2" sqref="A2:A26"/>
    </sheetView>
  </sheetViews>
  <sheetFormatPr defaultRowHeight="13.2"/>
  <cols>
    <col min="1" max="1" width="17.44140625" bestFit="1" customWidth="1"/>
    <col min="2" max="2" width="2.33203125" bestFit="1" customWidth="1"/>
    <col min="3" max="3" width="3.44140625" customWidth="1"/>
    <col min="4" max="4" width="3.44140625" bestFit="1" customWidth="1"/>
    <col min="5" max="6" width="2.21875" bestFit="1" customWidth="1"/>
    <col min="7" max="8" width="3.21875" bestFit="1" customWidth="1"/>
    <col min="9" max="9" width="3.44140625" bestFit="1" customWidth="1"/>
    <col min="10" max="10" width="4" bestFit="1" customWidth="1"/>
    <col min="11" max="11" width="3.44140625" bestFit="1" customWidth="1"/>
    <col min="12" max="12" width="3.5546875" bestFit="1" customWidth="1"/>
    <col min="13" max="13" width="3.44140625" bestFit="1" customWidth="1"/>
    <col min="14" max="14" width="3.5546875" bestFit="1" customWidth="1"/>
    <col min="15" max="15" width="5.44140625" bestFit="1" customWidth="1"/>
    <col min="16" max="16" width="4.664062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12.88671875" bestFit="1" customWidth="1"/>
    <col min="21" max="21" width="13.21875" bestFit="1" customWidth="1"/>
    <col min="22" max="22" width="4.5546875" bestFit="1" customWidth="1"/>
    <col min="23" max="25" width="5.5546875" bestFit="1" customWidth="1"/>
    <col min="26" max="26" width="3.21875" bestFit="1" customWidth="1"/>
    <col min="27" max="27" width="4.109375" bestFit="1" customWidth="1"/>
    <col min="28" max="30" width="4.77734375" bestFit="1" customWidth="1"/>
    <col min="31" max="31" width="5.21875" bestFit="1" customWidth="1"/>
    <col min="32" max="32" width="4.88671875" bestFit="1" customWidth="1"/>
    <col min="33" max="33" width="5.21875" bestFit="1" customWidth="1"/>
    <col min="34" max="34" width="5.109375" bestFit="1" customWidth="1"/>
  </cols>
  <sheetData>
    <row r="1" spans="1:32">
      <c r="A1" t="s">
        <v>2405</v>
      </c>
      <c r="B1" t="s">
        <v>2406</v>
      </c>
      <c r="C1" t="s">
        <v>2407</v>
      </c>
      <c r="D1" t="s">
        <v>2408</v>
      </c>
      <c r="E1" t="s">
        <v>2409</v>
      </c>
      <c r="F1" t="s">
        <v>2410</v>
      </c>
      <c r="G1" t="s">
        <v>2411</v>
      </c>
      <c r="H1" t="s">
        <v>2412</v>
      </c>
      <c r="I1" t="s">
        <v>2413</v>
      </c>
      <c r="J1" t="s">
        <v>2414</v>
      </c>
      <c r="K1" t="s">
        <v>2415</v>
      </c>
      <c r="L1" t="s">
        <v>2416</v>
      </c>
      <c r="M1" t="s">
        <v>2417</v>
      </c>
      <c r="N1" t="s">
        <v>2418</v>
      </c>
      <c r="O1" t="s">
        <v>2424</v>
      </c>
      <c r="P1" t="s">
        <v>2425</v>
      </c>
      <c r="Q1" t="s">
        <v>2426</v>
      </c>
      <c r="R1" t="s">
        <v>2427</v>
      </c>
      <c r="S1" t="s">
        <v>2428</v>
      </c>
      <c r="T1" t="s">
        <v>2811</v>
      </c>
      <c r="U1" t="s">
        <v>2812</v>
      </c>
      <c r="V1" t="s">
        <v>2419</v>
      </c>
      <c r="W1" t="s">
        <v>2420</v>
      </c>
      <c r="X1" t="s">
        <v>2421</v>
      </c>
      <c r="Y1" t="s">
        <v>2422</v>
      </c>
      <c r="Z1" t="s">
        <v>2423</v>
      </c>
    </row>
    <row r="2" spans="1:32">
      <c r="A2" t="s">
        <v>2904</v>
      </c>
      <c r="B2" cm="1">
        <f t="array" ref="B2">IF(COUNTIFS(GameLog!D:D,'TEX B'!A2,GameLog!C:C,"TEX")=0,0,COUNTA(_xlfn.UNIQUE(_xlfn._xlws.FILTER(GameLog!A$2:A$1000, (GameLog!C$2:C$1000="TEX") * (GameLog!D$2:D$1000=A2)))))</f>
        <v>3</v>
      </c>
      <c r="C2">
        <f>D2+M2+P2+Q2+R2</f>
        <v>14</v>
      </c>
      <c r="D2">
        <f>SUMIFS(GameLog!G:G,GameLog!$D:$D,'TEX B'!$A2,GameLog!$C:$C,"TEX")</f>
        <v>14</v>
      </c>
      <c r="E2">
        <f>SUMIFS(GameLog!H:H,GameLog!$D:$D,'TEX B'!$A2,GameLog!$C:$C,"TEX")</f>
        <v>1</v>
      </c>
      <c r="F2">
        <f>SUMIFS(GameLog!I:I,GameLog!$D:$D,'TEX B'!$A2,GameLog!$C:$C,"TEX")</f>
        <v>6</v>
      </c>
      <c r="G2">
        <f>SUMIFS(GameLog!J:J,GameLog!$D:$D,'TEX B'!$A2,GameLog!$C:$C,"TEX")</f>
        <v>1</v>
      </c>
      <c r="H2">
        <f>SUMIFS(GameLog!K:K,GameLog!$D:$D,'TEX B'!$A2,GameLog!$C:$C,"TEX")</f>
        <v>0</v>
      </c>
      <c r="I2">
        <f>SUMIFS(GameLog!L:L,GameLog!$D:$D,'TEX B'!$A2,GameLog!$C:$C,"TEX")</f>
        <v>1</v>
      </c>
      <c r="J2">
        <f>SUMIFS(GameLog!M:M,GameLog!$D:$D,'TEX B'!$A2,GameLog!$C:$C,"TEX")</f>
        <v>6</v>
      </c>
      <c r="K2">
        <f>SUMIFS(GameLog!N:N,GameLog!$D:$D,'TEX B'!$A2,GameLog!$C:$C,"TEX")</f>
        <v>0</v>
      </c>
      <c r="L2">
        <f>SUMIFS(GameLog!O:O,GameLog!$D:$D,'TEX B'!$A2,GameLog!$C:$C,"TEX")</f>
        <v>0</v>
      </c>
      <c r="M2">
        <f>SUMIFS(GameLog!P:P,GameLog!$D:$D,'TEX B'!$A2,GameLog!$C:$C,"TEX")</f>
        <v>0</v>
      </c>
      <c r="N2">
        <f>SUMIFS(GameLog!Q:Q,GameLog!$D:$D,'TEX B'!$A2,GameLog!$C:$C,"TEX")</f>
        <v>1</v>
      </c>
      <c r="O2">
        <f>SUMIFS(GameLog!R:R,GameLog!$D:$D,'TEX B'!$A2,GameLog!$C:$C,"TEX")</f>
        <v>1</v>
      </c>
      <c r="P2">
        <f>SUMIFS(GameLog!S:S,GameLog!$D:$D,'TEX B'!$A2,GameLog!$C:$C,"TEX")</f>
        <v>0</v>
      </c>
      <c r="Q2">
        <f>SUMIFS(GameLog!T:T,GameLog!$D:$D,'TEX B'!$A2,GameLog!$C:$C,"TEX")</f>
        <v>0</v>
      </c>
      <c r="R2">
        <f>SUMIFS(GameLog!U:U,GameLog!$D:$D,'TEX B'!$A2,GameLog!$C:$C,"TEX")</f>
        <v>0</v>
      </c>
      <c r="S2">
        <f>SUMIFS(GameLog!V:V,GameLog!$D:$D,'TEX B'!$A2,GameLog!$C:$C,"TEX")</f>
        <v>0</v>
      </c>
      <c r="T2">
        <v>3</v>
      </c>
      <c r="U2">
        <v>3</v>
      </c>
      <c r="V2" s="8">
        <f>IFERROR(F2/D2,0)</f>
        <v>0.42857142857142855</v>
      </c>
      <c r="W2" s="8">
        <f t="shared" ref="W2:W26" si="0">IFERROR((F2+M2+P2)/(C2-Q2),0)</f>
        <v>0.42857142857142855</v>
      </c>
      <c r="X2" s="8">
        <f t="shared" ref="X2:X26" si="1">IFERROR(Z2/D2,0)</f>
        <v>0.7142857142857143</v>
      </c>
      <c r="Y2" s="8">
        <f>W2+X2</f>
        <v>1.1428571428571428</v>
      </c>
      <c r="Z2">
        <f>G2+F2+H2*2+I2*3</f>
        <v>10</v>
      </c>
      <c r="AD2" s="14"/>
      <c r="AF2" s="14"/>
    </row>
    <row r="3" spans="1:32">
      <c r="A3" t="s">
        <v>2905</v>
      </c>
      <c r="B3" cm="1">
        <f t="array" ref="B3">IF(COUNTIFS(GameLog!D:D,'TEX B'!A3,GameLog!C:C,"TEX")=0,0,COUNTA(_xlfn.UNIQUE(_xlfn._xlws.FILTER(GameLog!A$2:A$1000, (GameLog!C$2:C$1000="TEX") * (GameLog!D$2:D$1000=A3)))))</f>
        <v>3</v>
      </c>
      <c r="C3">
        <f t="shared" ref="C3:C26" si="2">D3+M3+P3+Q3+R3</f>
        <v>13</v>
      </c>
      <c r="D3">
        <f>SUMIFS(GameLog!G:G,GameLog!$D:$D,'TEX B'!$A3,GameLog!$C:$C,"TEX")</f>
        <v>13</v>
      </c>
      <c r="E3">
        <f>SUMIFS(GameLog!H:H,GameLog!$D:$D,'TEX B'!$A3,GameLog!$C:$C,"TEX")</f>
        <v>4</v>
      </c>
      <c r="F3">
        <f>SUMIFS(GameLog!I:I,GameLog!$D:$D,'TEX B'!$A3,GameLog!$C:$C,"TEX")</f>
        <v>6</v>
      </c>
      <c r="G3">
        <f>SUMIFS(GameLog!J:J,GameLog!$D:$D,'TEX B'!$A3,GameLog!$C:$C,"TEX")</f>
        <v>1</v>
      </c>
      <c r="H3">
        <f>SUMIFS(GameLog!K:K,GameLog!$D:$D,'TEX B'!$A3,GameLog!$C:$C,"TEX")</f>
        <v>0</v>
      </c>
      <c r="I3">
        <f>SUMIFS(GameLog!L:L,GameLog!$D:$D,'TEX B'!$A3,GameLog!$C:$C,"TEX")</f>
        <v>2</v>
      </c>
      <c r="J3">
        <f>SUMIFS(GameLog!M:M,GameLog!$D:$D,'TEX B'!$A3,GameLog!$C:$C,"TEX")</f>
        <v>3</v>
      </c>
      <c r="K3">
        <f>SUMIFS(GameLog!N:N,GameLog!$D:$D,'TEX B'!$A3,GameLog!$C:$C,"TEX")</f>
        <v>0</v>
      </c>
      <c r="L3">
        <f>SUMIFS(GameLog!O:O,GameLog!$D:$D,'TEX B'!$A3,GameLog!$C:$C,"TEX")</f>
        <v>0</v>
      </c>
      <c r="M3">
        <f>SUMIFS(GameLog!P:P,GameLog!$D:$D,'TEX B'!$A3,GameLog!$C:$C,"TEX")</f>
        <v>0</v>
      </c>
      <c r="N3">
        <f>SUMIFS(GameLog!Q:Q,GameLog!$D:$D,'TEX B'!$A3,GameLog!$C:$C,"TEX")</f>
        <v>5</v>
      </c>
      <c r="O3">
        <f>SUMIFS(GameLog!R:R,GameLog!$D:$D,'TEX B'!$A3,GameLog!$C:$C,"TEX")</f>
        <v>0</v>
      </c>
      <c r="P3">
        <f>SUMIFS(GameLog!S:S,GameLog!$D:$D,'TEX B'!$A3,GameLog!$C:$C,"TEX")</f>
        <v>0</v>
      </c>
      <c r="Q3">
        <f>SUMIFS(GameLog!T:T,GameLog!$D:$D,'TEX B'!$A3,GameLog!$C:$C,"TEX")</f>
        <v>0</v>
      </c>
      <c r="R3">
        <f>SUMIFS(GameLog!U:U,GameLog!$D:$D,'TEX B'!$A3,GameLog!$C:$C,"TEX")</f>
        <v>0</v>
      </c>
      <c r="S3">
        <f>SUMIFS(GameLog!V:V,GameLog!$D:$D,'TEX B'!$A3,GameLog!$C:$C,"TEX")</f>
        <v>0</v>
      </c>
      <c r="T3">
        <v>2</v>
      </c>
      <c r="U3">
        <v>2</v>
      </c>
      <c r="V3" s="8">
        <f t="shared" ref="V3:V26" si="3">IFERROR(F3/D3,0)</f>
        <v>0.46153846153846156</v>
      </c>
      <c r="W3" s="8">
        <f t="shared" si="0"/>
        <v>0.46153846153846156</v>
      </c>
      <c r="X3" s="8">
        <f t="shared" si="1"/>
        <v>1</v>
      </c>
      <c r="Y3" s="8">
        <f t="shared" ref="Y3:Y26" si="4">W3+X3</f>
        <v>1.4615384615384617</v>
      </c>
      <c r="Z3">
        <f t="shared" ref="Z3:Z26" si="5">G3+F3+H3*2+I3*3</f>
        <v>13</v>
      </c>
      <c r="AD3" s="14"/>
      <c r="AF3" s="14"/>
    </row>
    <row r="4" spans="1:32">
      <c r="A4" t="s">
        <v>2906</v>
      </c>
      <c r="B4" cm="1">
        <f t="array" ref="B4">IF(COUNTIFS(GameLog!D:D,'TEX B'!A4,GameLog!C:C,"TEX")=0,0,COUNTA(_xlfn.UNIQUE(_xlfn._xlws.FILTER(GameLog!A$2:A$1000, (GameLog!C$2:C$1000="TEX") * (GameLog!D$2:D$1000=A4)))))</f>
        <v>0</v>
      </c>
      <c r="C4">
        <f t="shared" si="2"/>
        <v>0</v>
      </c>
      <c r="D4">
        <f>SUMIFS(GameLog!G:G,GameLog!$D:$D,'TEX B'!$A4,GameLog!$C:$C,"TEX")</f>
        <v>0</v>
      </c>
      <c r="E4">
        <f>SUMIFS(GameLog!H:H,GameLog!$D:$D,'TEX B'!$A4,GameLog!$C:$C,"TEX")</f>
        <v>0</v>
      </c>
      <c r="F4">
        <f>SUMIFS(GameLog!I:I,GameLog!$D:$D,'TEX B'!$A4,GameLog!$C:$C,"TEX")</f>
        <v>0</v>
      </c>
      <c r="G4">
        <f>SUMIFS(GameLog!J:J,GameLog!$D:$D,'TEX B'!$A4,GameLog!$C:$C,"TEX")</f>
        <v>0</v>
      </c>
      <c r="H4">
        <f>SUMIFS(GameLog!K:K,GameLog!$D:$D,'TEX B'!$A4,GameLog!$C:$C,"TEX")</f>
        <v>0</v>
      </c>
      <c r="I4">
        <f>SUMIFS(GameLog!L:L,GameLog!$D:$D,'TEX B'!$A4,GameLog!$C:$C,"TEX")</f>
        <v>0</v>
      </c>
      <c r="J4">
        <f>SUMIFS(GameLog!M:M,GameLog!$D:$D,'TEX B'!$A4,GameLog!$C:$C,"TEX")</f>
        <v>0</v>
      </c>
      <c r="K4">
        <f>SUMIFS(GameLog!N:N,GameLog!$D:$D,'TEX B'!$A4,GameLog!$C:$C,"TEX")</f>
        <v>0</v>
      </c>
      <c r="L4">
        <f>SUMIFS(GameLog!O:O,GameLog!$D:$D,'TEX B'!$A4,GameLog!$C:$C,"TEX")</f>
        <v>0</v>
      </c>
      <c r="M4">
        <f>SUMIFS(GameLog!P:P,GameLog!$D:$D,'TEX B'!$A4,GameLog!$C:$C,"TEX")</f>
        <v>0</v>
      </c>
      <c r="N4">
        <f>SUMIFS(GameLog!Q:Q,GameLog!$D:$D,'TEX B'!$A4,GameLog!$C:$C,"TEX")</f>
        <v>0</v>
      </c>
      <c r="O4">
        <f>SUMIFS(GameLog!R:R,GameLog!$D:$D,'TEX B'!$A4,GameLog!$C:$C,"TEX")</f>
        <v>0</v>
      </c>
      <c r="P4">
        <f>SUMIFS(GameLog!S:S,GameLog!$D:$D,'TEX B'!$A4,GameLog!$C:$C,"TEX")</f>
        <v>0</v>
      </c>
      <c r="Q4">
        <f>SUMIFS(GameLog!T:T,GameLog!$D:$D,'TEX B'!$A4,GameLog!$C:$C,"TEX")</f>
        <v>0</v>
      </c>
      <c r="R4">
        <f>SUMIFS(GameLog!U:U,GameLog!$D:$D,'TEX B'!$A4,GameLog!$C:$C,"TEX")</f>
        <v>0</v>
      </c>
      <c r="S4">
        <f>SUMIFS(GameLog!V:V,GameLog!$D:$D,'TEX B'!$A4,GameLog!$C:$C,"TEX")</f>
        <v>0</v>
      </c>
      <c r="T4">
        <v>0</v>
      </c>
      <c r="U4">
        <v>0</v>
      </c>
      <c r="V4" s="8">
        <f t="shared" si="3"/>
        <v>0</v>
      </c>
      <c r="W4" s="8">
        <f t="shared" si="0"/>
        <v>0</v>
      </c>
      <c r="X4" s="8">
        <f t="shared" si="1"/>
        <v>0</v>
      </c>
      <c r="Y4" s="8">
        <f t="shared" si="4"/>
        <v>0</v>
      </c>
      <c r="Z4">
        <f t="shared" si="5"/>
        <v>0</v>
      </c>
      <c r="AD4" s="14"/>
      <c r="AF4" s="14"/>
    </row>
    <row r="5" spans="1:32">
      <c r="A5" t="s">
        <v>2907</v>
      </c>
      <c r="B5" cm="1">
        <f t="array" ref="B5">IF(COUNTIFS(GameLog!D:D,'TEX B'!A5,GameLog!C:C,"TEX")=0,0,COUNTA(_xlfn.UNIQUE(_xlfn._xlws.FILTER(GameLog!A$2:A$1000, (GameLog!C$2:C$1000="TEX") * (GameLog!D$2:D$1000=A5)))))</f>
        <v>3</v>
      </c>
      <c r="C5">
        <f t="shared" si="2"/>
        <v>13</v>
      </c>
      <c r="D5">
        <f>SUMIFS(GameLog!G:G,GameLog!$D:$D,'TEX B'!$A5,GameLog!$C:$C,"TEX")</f>
        <v>10</v>
      </c>
      <c r="E5">
        <f>SUMIFS(GameLog!H:H,GameLog!$D:$D,'TEX B'!$A5,GameLog!$C:$C,"TEX")</f>
        <v>6</v>
      </c>
      <c r="F5">
        <f>SUMIFS(GameLog!I:I,GameLog!$D:$D,'TEX B'!$A5,GameLog!$C:$C,"TEX")</f>
        <v>4</v>
      </c>
      <c r="G5">
        <f>SUMIFS(GameLog!J:J,GameLog!$D:$D,'TEX B'!$A5,GameLog!$C:$C,"TEX")</f>
        <v>1</v>
      </c>
      <c r="H5">
        <f>SUMIFS(GameLog!K:K,GameLog!$D:$D,'TEX B'!$A5,GameLog!$C:$C,"TEX")</f>
        <v>0</v>
      </c>
      <c r="I5">
        <f>SUMIFS(GameLog!L:L,GameLog!$D:$D,'TEX B'!$A5,GameLog!$C:$C,"TEX")</f>
        <v>0</v>
      </c>
      <c r="J5">
        <f>SUMIFS(GameLog!M:M,GameLog!$D:$D,'TEX B'!$A5,GameLog!$C:$C,"TEX")</f>
        <v>0</v>
      </c>
      <c r="K5">
        <f>SUMIFS(GameLog!N:N,GameLog!$D:$D,'TEX B'!$A5,GameLog!$C:$C,"TEX")</f>
        <v>0</v>
      </c>
      <c r="L5">
        <f>SUMIFS(GameLog!O:O,GameLog!$D:$D,'TEX B'!$A5,GameLog!$C:$C,"TEX")</f>
        <v>0</v>
      </c>
      <c r="M5">
        <f>SUMIFS(GameLog!P:P,GameLog!$D:$D,'TEX B'!$A5,GameLog!$C:$C,"TEX")</f>
        <v>2</v>
      </c>
      <c r="N5">
        <f>SUMIFS(GameLog!Q:Q,GameLog!$D:$D,'TEX B'!$A5,GameLog!$C:$C,"TEX")</f>
        <v>0</v>
      </c>
      <c r="O5">
        <f>SUMIFS(GameLog!R:R,GameLog!$D:$D,'TEX B'!$A5,GameLog!$C:$C,"TEX")</f>
        <v>0</v>
      </c>
      <c r="P5">
        <f>SUMIFS(GameLog!S:S,GameLog!$D:$D,'TEX B'!$A5,GameLog!$C:$C,"TEX")</f>
        <v>1</v>
      </c>
      <c r="Q5">
        <f>SUMIFS(GameLog!T:T,GameLog!$D:$D,'TEX B'!$A5,GameLog!$C:$C,"TEX")</f>
        <v>0</v>
      </c>
      <c r="R5">
        <f>SUMIFS(GameLog!U:U,GameLog!$D:$D,'TEX B'!$A5,GameLog!$C:$C,"TEX")</f>
        <v>0</v>
      </c>
      <c r="S5">
        <f>SUMIFS(GameLog!V:V,GameLog!$D:$D,'TEX B'!$A5,GameLog!$C:$C,"TEX")</f>
        <v>0</v>
      </c>
      <c r="T5">
        <v>1</v>
      </c>
      <c r="U5">
        <v>1</v>
      </c>
      <c r="V5" s="8">
        <f t="shared" si="3"/>
        <v>0.4</v>
      </c>
      <c r="W5" s="8">
        <f t="shared" si="0"/>
        <v>0.53846153846153844</v>
      </c>
      <c r="X5" s="8">
        <f t="shared" si="1"/>
        <v>0.5</v>
      </c>
      <c r="Y5" s="8">
        <f t="shared" si="4"/>
        <v>1.0384615384615383</v>
      </c>
      <c r="Z5">
        <f t="shared" si="5"/>
        <v>5</v>
      </c>
      <c r="AD5" s="14"/>
      <c r="AF5" s="14"/>
    </row>
    <row r="6" spans="1:32">
      <c r="A6" t="s">
        <v>2908</v>
      </c>
      <c r="B6" cm="1">
        <f t="array" ref="B6">IF(COUNTIFS(GameLog!D:D,'TEX B'!A6,GameLog!C:C,"TEX")=0,0,COUNTA(_xlfn.UNIQUE(_xlfn._xlws.FILTER(GameLog!A$2:A$1000, (GameLog!C$2:C$1000="TEX") * (GameLog!D$2:D$1000=A6)))))</f>
        <v>3</v>
      </c>
      <c r="C6">
        <f t="shared" si="2"/>
        <v>12</v>
      </c>
      <c r="D6">
        <f>SUMIFS(GameLog!G:G,GameLog!$D:$D,'TEX B'!$A6,GameLog!$C:$C,"TEX")</f>
        <v>11</v>
      </c>
      <c r="E6">
        <f>SUMIFS(GameLog!H:H,GameLog!$D:$D,'TEX B'!$A6,GameLog!$C:$C,"TEX")</f>
        <v>2</v>
      </c>
      <c r="F6">
        <f>SUMIFS(GameLog!I:I,GameLog!$D:$D,'TEX B'!$A6,GameLog!$C:$C,"TEX")</f>
        <v>5</v>
      </c>
      <c r="G6">
        <f>SUMIFS(GameLog!J:J,GameLog!$D:$D,'TEX B'!$A6,GameLog!$C:$C,"TEX")</f>
        <v>2</v>
      </c>
      <c r="H6">
        <f>SUMIFS(GameLog!K:K,GameLog!$D:$D,'TEX B'!$A6,GameLog!$C:$C,"TEX")</f>
        <v>0</v>
      </c>
      <c r="I6">
        <f>SUMIFS(GameLog!L:L,GameLog!$D:$D,'TEX B'!$A6,GameLog!$C:$C,"TEX")</f>
        <v>0</v>
      </c>
      <c r="J6">
        <f>SUMIFS(GameLog!M:M,GameLog!$D:$D,'TEX B'!$A6,GameLog!$C:$C,"TEX")</f>
        <v>3</v>
      </c>
      <c r="K6">
        <f>SUMIFS(GameLog!N:N,GameLog!$D:$D,'TEX B'!$A6,GameLog!$C:$C,"TEX")</f>
        <v>0</v>
      </c>
      <c r="L6">
        <f>SUMIFS(GameLog!O:O,GameLog!$D:$D,'TEX B'!$A6,GameLog!$C:$C,"TEX")</f>
        <v>0</v>
      </c>
      <c r="M6">
        <f>SUMIFS(GameLog!P:P,GameLog!$D:$D,'TEX B'!$A6,GameLog!$C:$C,"TEX")</f>
        <v>1</v>
      </c>
      <c r="N6">
        <f>SUMIFS(GameLog!Q:Q,GameLog!$D:$D,'TEX B'!$A6,GameLog!$C:$C,"TEX")</f>
        <v>2</v>
      </c>
      <c r="O6">
        <f>SUMIFS(GameLog!R:R,GameLog!$D:$D,'TEX B'!$A6,GameLog!$C:$C,"TEX")</f>
        <v>0</v>
      </c>
      <c r="P6">
        <f>SUMIFS(GameLog!S:S,GameLog!$D:$D,'TEX B'!$A6,GameLog!$C:$C,"TEX")</f>
        <v>0</v>
      </c>
      <c r="Q6">
        <f>SUMIFS(GameLog!T:T,GameLog!$D:$D,'TEX B'!$A6,GameLog!$C:$C,"TEX")</f>
        <v>0</v>
      </c>
      <c r="R6">
        <f>SUMIFS(GameLog!U:U,GameLog!$D:$D,'TEX B'!$A6,GameLog!$C:$C,"TEX")</f>
        <v>0</v>
      </c>
      <c r="S6">
        <f>SUMIFS(GameLog!V:V,GameLog!$D:$D,'TEX B'!$A6,GameLog!$C:$C,"TEX")</f>
        <v>0</v>
      </c>
      <c r="T6">
        <v>3</v>
      </c>
      <c r="U6">
        <v>3</v>
      </c>
      <c r="V6" s="8">
        <f t="shared" si="3"/>
        <v>0.45454545454545453</v>
      </c>
      <c r="W6" s="8">
        <f t="shared" si="0"/>
        <v>0.5</v>
      </c>
      <c r="X6" s="8">
        <f t="shared" si="1"/>
        <v>0.63636363636363635</v>
      </c>
      <c r="Y6" s="8">
        <f t="shared" si="4"/>
        <v>1.1363636363636362</v>
      </c>
      <c r="Z6">
        <f t="shared" si="5"/>
        <v>7</v>
      </c>
      <c r="AD6" s="14"/>
      <c r="AF6" s="14"/>
    </row>
    <row r="7" spans="1:32">
      <c r="A7" t="s">
        <v>2909</v>
      </c>
      <c r="B7" cm="1">
        <f t="array" ref="B7">IF(COUNTIFS(GameLog!D:D,'TEX B'!A7,GameLog!C:C,"TEX")=0,0,COUNTA(_xlfn.UNIQUE(_xlfn._xlws.FILTER(GameLog!A$2:A$1000, (GameLog!C$2:C$1000="TEX") * (GameLog!D$2:D$1000=A7)))))</f>
        <v>3</v>
      </c>
      <c r="C7">
        <f t="shared" si="2"/>
        <v>14</v>
      </c>
      <c r="D7">
        <f>SUMIFS(GameLog!G:G,GameLog!$D:$D,'TEX B'!$A7,GameLog!$C:$C,"TEX")</f>
        <v>14</v>
      </c>
      <c r="E7">
        <f>SUMIFS(GameLog!H:H,GameLog!$D:$D,'TEX B'!$A7,GameLog!$C:$C,"TEX")</f>
        <v>4</v>
      </c>
      <c r="F7">
        <f>SUMIFS(GameLog!I:I,GameLog!$D:$D,'TEX B'!$A7,GameLog!$C:$C,"TEX")</f>
        <v>4</v>
      </c>
      <c r="G7">
        <f>SUMIFS(GameLog!J:J,GameLog!$D:$D,'TEX B'!$A7,GameLog!$C:$C,"TEX")</f>
        <v>2</v>
      </c>
      <c r="H7">
        <f>SUMIFS(GameLog!K:K,GameLog!$D:$D,'TEX B'!$A7,GameLog!$C:$C,"TEX")</f>
        <v>0</v>
      </c>
      <c r="I7">
        <f>SUMIFS(GameLog!L:L,GameLog!$D:$D,'TEX B'!$A7,GameLog!$C:$C,"TEX")</f>
        <v>1</v>
      </c>
      <c r="J7">
        <f>SUMIFS(GameLog!M:M,GameLog!$D:$D,'TEX B'!$A7,GameLog!$C:$C,"TEX")</f>
        <v>2</v>
      </c>
      <c r="K7">
        <f>SUMIFS(GameLog!N:N,GameLog!$D:$D,'TEX B'!$A7,GameLog!$C:$C,"TEX")</f>
        <v>0</v>
      </c>
      <c r="L7">
        <f>SUMIFS(GameLog!O:O,GameLog!$D:$D,'TEX B'!$A7,GameLog!$C:$C,"TEX")</f>
        <v>0</v>
      </c>
      <c r="M7">
        <f>SUMIFS(GameLog!P:P,GameLog!$D:$D,'TEX B'!$A7,GameLog!$C:$C,"TEX")</f>
        <v>0</v>
      </c>
      <c r="N7">
        <f>SUMIFS(GameLog!Q:Q,GameLog!$D:$D,'TEX B'!$A7,GameLog!$C:$C,"TEX")</f>
        <v>1</v>
      </c>
      <c r="O7">
        <f>SUMIFS(GameLog!R:R,GameLog!$D:$D,'TEX B'!$A7,GameLog!$C:$C,"TEX")</f>
        <v>1</v>
      </c>
      <c r="P7">
        <f>SUMIFS(GameLog!S:S,GameLog!$D:$D,'TEX B'!$A7,GameLog!$C:$C,"TEX")</f>
        <v>0</v>
      </c>
      <c r="Q7">
        <f>SUMIFS(GameLog!T:T,GameLog!$D:$D,'TEX B'!$A7,GameLog!$C:$C,"TEX")</f>
        <v>0</v>
      </c>
      <c r="R7">
        <f>SUMIFS(GameLog!U:U,GameLog!$D:$D,'TEX B'!$A7,GameLog!$C:$C,"TEX")</f>
        <v>0</v>
      </c>
      <c r="S7">
        <f>SUMIFS(GameLog!V:V,GameLog!$D:$D,'TEX B'!$A7,GameLog!$C:$C,"TEX")</f>
        <v>0</v>
      </c>
      <c r="T7">
        <v>2</v>
      </c>
      <c r="U7">
        <v>2</v>
      </c>
      <c r="V7" s="8">
        <f t="shared" si="3"/>
        <v>0.2857142857142857</v>
      </c>
      <c r="W7" s="8">
        <f t="shared" si="0"/>
        <v>0.2857142857142857</v>
      </c>
      <c r="X7" s="8">
        <f t="shared" si="1"/>
        <v>0.6428571428571429</v>
      </c>
      <c r="Y7" s="8">
        <f t="shared" si="4"/>
        <v>0.9285714285714286</v>
      </c>
      <c r="Z7">
        <f t="shared" si="5"/>
        <v>9</v>
      </c>
      <c r="AD7" s="14"/>
      <c r="AF7" s="14"/>
    </row>
    <row r="8" spans="1:32">
      <c r="A8" t="s">
        <v>2910</v>
      </c>
      <c r="B8" cm="1">
        <f t="array" ref="B8">IF(COUNTIFS(GameLog!D:D,'TEX B'!A8,GameLog!C:C,"TEX")=0,0,COUNTA(_xlfn.UNIQUE(_xlfn._xlws.FILTER(GameLog!A$2:A$1000, (GameLog!C$2:C$1000="TEX") * (GameLog!D$2:D$1000=A8)))))</f>
        <v>2</v>
      </c>
      <c r="C8">
        <f t="shared" si="2"/>
        <v>11</v>
      </c>
      <c r="D8">
        <f>SUMIFS(GameLog!G:G,GameLog!$D:$D,'TEX B'!$A8,GameLog!$C:$C,"TEX")</f>
        <v>11</v>
      </c>
      <c r="E8">
        <f>SUMIFS(GameLog!H:H,GameLog!$D:$D,'TEX B'!$A8,GameLog!$C:$C,"TEX")</f>
        <v>4</v>
      </c>
      <c r="F8">
        <f>SUMIFS(GameLog!I:I,GameLog!$D:$D,'TEX B'!$A8,GameLog!$C:$C,"TEX")</f>
        <v>6</v>
      </c>
      <c r="G8">
        <f>SUMIFS(GameLog!J:J,GameLog!$D:$D,'TEX B'!$A8,GameLog!$C:$C,"TEX")</f>
        <v>0</v>
      </c>
      <c r="H8">
        <f>SUMIFS(GameLog!K:K,GameLog!$D:$D,'TEX B'!$A8,GameLog!$C:$C,"TEX")</f>
        <v>0</v>
      </c>
      <c r="I8">
        <f>SUMIFS(GameLog!L:L,GameLog!$D:$D,'TEX B'!$A8,GameLog!$C:$C,"TEX")</f>
        <v>0</v>
      </c>
      <c r="J8">
        <f>SUMIFS(GameLog!M:M,GameLog!$D:$D,'TEX B'!$A8,GameLog!$C:$C,"TEX")</f>
        <v>4</v>
      </c>
      <c r="K8">
        <f>SUMIFS(GameLog!N:N,GameLog!$D:$D,'TEX B'!$A8,GameLog!$C:$C,"TEX")</f>
        <v>1</v>
      </c>
      <c r="L8">
        <f>SUMIFS(GameLog!O:O,GameLog!$D:$D,'TEX B'!$A8,GameLog!$C:$C,"TEX")</f>
        <v>1</v>
      </c>
      <c r="M8">
        <f>SUMIFS(GameLog!P:P,GameLog!$D:$D,'TEX B'!$A8,GameLog!$C:$C,"TEX")</f>
        <v>0</v>
      </c>
      <c r="N8">
        <f>SUMIFS(GameLog!Q:Q,GameLog!$D:$D,'TEX B'!$A8,GameLog!$C:$C,"TEX")</f>
        <v>0</v>
      </c>
      <c r="O8">
        <f>SUMIFS(GameLog!R:R,GameLog!$D:$D,'TEX B'!$A8,GameLog!$C:$C,"TEX")</f>
        <v>0</v>
      </c>
      <c r="P8">
        <f>SUMIFS(GameLog!S:S,GameLog!$D:$D,'TEX B'!$A8,GameLog!$C:$C,"TEX")</f>
        <v>0</v>
      </c>
      <c r="Q8">
        <f>SUMIFS(GameLog!T:T,GameLog!$D:$D,'TEX B'!$A8,GameLog!$C:$C,"TEX")</f>
        <v>0</v>
      </c>
      <c r="R8">
        <f>SUMIFS(GameLog!U:U,GameLog!$D:$D,'TEX B'!$A8,GameLog!$C:$C,"TEX")</f>
        <v>0</v>
      </c>
      <c r="S8">
        <f>SUMIFS(GameLog!V:V,GameLog!$D:$D,'TEX B'!$A8,GameLog!$C:$C,"TEX")</f>
        <v>0</v>
      </c>
      <c r="T8">
        <v>2</v>
      </c>
      <c r="U8">
        <v>2</v>
      </c>
      <c r="V8" s="8">
        <f t="shared" si="3"/>
        <v>0.54545454545454541</v>
      </c>
      <c r="W8" s="8">
        <f t="shared" si="0"/>
        <v>0.54545454545454541</v>
      </c>
      <c r="X8" s="8">
        <f t="shared" si="1"/>
        <v>0.54545454545454541</v>
      </c>
      <c r="Y8" s="8">
        <f t="shared" si="4"/>
        <v>1.0909090909090908</v>
      </c>
      <c r="Z8">
        <f t="shared" si="5"/>
        <v>6</v>
      </c>
      <c r="AD8" s="14"/>
      <c r="AF8" s="14"/>
    </row>
    <row r="9" spans="1:32">
      <c r="A9" t="s">
        <v>2911</v>
      </c>
      <c r="B9" cm="1">
        <f t="array" ref="B9">IF(COUNTIFS(GameLog!D:D,'TEX B'!A9,GameLog!C:C,"TEX")=0,0,COUNTA(_xlfn.UNIQUE(_xlfn._xlws.FILTER(GameLog!A$2:A$1000, (GameLog!C$2:C$1000="TEX") * (GameLog!D$2:D$1000=A9)))))</f>
        <v>3</v>
      </c>
      <c r="C9">
        <f t="shared" si="2"/>
        <v>13</v>
      </c>
      <c r="D9">
        <f>SUMIFS(GameLog!G:G,GameLog!$D:$D,'TEX B'!$A9,GameLog!$C:$C,"TEX")</f>
        <v>13</v>
      </c>
      <c r="E9">
        <f>SUMIFS(GameLog!H:H,GameLog!$D:$D,'TEX B'!$A9,GameLog!$C:$C,"TEX")</f>
        <v>3</v>
      </c>
      <c r="F9">
        <f>SUMIFS(GameLog!I:I,GameLog!$D:$D,'TEX B'!$A9,GameLog!$C:$C,"TEX")</f>
        <v>4</v>
      </c>
      <c r="G9">
        <f>SUMIFS(GameLog!J:J,GameLog!$D:$D,'TEX B'!$A9,GameLog!$C:$C,"TEX")</f>
        <v>1</v>
      </c>
      <c r="H9">
        <f>SUMIFS(GameLog!K:K,GameLog!$D:$D,'TEX B'!$A9,GameLog!$C:$C,"TEX")</f>
        <v>0</v>
      </c>
      <c r="I9">
        <f>SUMIFS(GameLog!L:L,GameLog!$D:$D,'TEX B'!$A9,GameLog!$C:$C,"TEX")</f>
        <v>1</v>
      </c>
      <c r="J9">
        <f>SUMIFS(GameLog!M:M,GameLog!$D:$D,'TEX B'!$A9,GameLog!$C:$C,"TEX")</f>
        <v>2</v>
      </c>
      <c r="K9">
        <f>SUMIFS(GameLog!N:N,GameLog!$D:$D,'TEX B'!$A9,GameLog!$C:$C,"TEX")</f>
        <v>0</v>
      </c>
      <c r="L9">
        <f>SUMIFS(GameLog!O:O,GameLog!$D:$D,'TEX B'!$A9,GameLog!$C:$C,"TEX")</f>
        <v>0</v>
      </c>
      <c r="M9">
        <f>SUMIFS(GameLog!P:P,GameLog!$D:$D,'TEX B'!$A9,GameLog!$C:$C,"TEX")</f>
        <v>0</v>
      </c>
      <c r="N9">
        <f>SUMIFS(GameLog!Q:Q,GameLog!$D:$D,'TEX B'!$A9,GameLog!$C:$C,"TEX")</f>
        <v>2</v>
      </c>
      <c r="O9">
        <f>SUMIFS(GameLog!R:R,GameLog!$D:$D,'TEX B'!$A9,GameLog!$C:$C,"TEX")</f>
        <v>0</v>
      </c>
      <c r="P9">
        <f>SUMIFS(GameLog!S:S,GameLog!$D:$D,'TEX B'!$A9,GameLog!$C:$C,"TEX")</f>
        <v>0</v>
      </c>
      <c r="Q9">
        <f>SUMIFS(GameLog!T:T,GameLog!$D:$D,'TEX B'!$A9,GameLog!$C:$C,"TEX")</f>
        <v>0</v>
      </c>
      <c r="R9">
        <f>SUMIFS(GameLog!U:U,GameLog!$D:$D,'TEX B'!$A9,GameLog!$C:$C,"TEX")</f>
        <v>0</v>
      </c>
      <c r="S9">
        <f>SUMIFS(GameLog!V:V,GameLog!$D:$D,'TEX B'!$A9,GameLog!$C:$C,"TEX")</f>
        <v>0</v>
      </c>
      <c r="T9">
        <v>3</v>
      </c>
      <c r="U9">
        <v>3</v>
      </c>
      <c r="V9" s="8">
        <f t="shared" si="3"/>
        <v>0.30769230769230771</v>
      </c>
      <c r="W9" s="8">
        <f t="shared" si="0"/>
        <v>0.30769230769230771</v>
      </c>
      <c r="X9" s="8">
        <f t="shared" si="1"/>
        <v>0.61538461538461542</v>
      </c>
      <c r="Y9" s="8">
        <f t="shared" si="4"/>
        <v>0.92307692307692313</v>
      </c>
      <c r="Z9">
        <f t="shared" si="5"/>
        <v>8</v>
      </c>
      <c r="AD9" s="14"/>
      <c r="AF9" s="14"/>
    </row>
    <row r="10" spans="1:32">
      <c r="A10" t="s">
        <v>2912</v>
      </c>
      <c r="B10" cm="1">
        <f t="array" ref="B10">IF(COUNTIFS(GameLog!D:D,'TEX B'!A10,GameLog!C:C,"TEX")=0,0,COUNTA(_xlfn.UNIQUE(_xlfn._xlws.FILTER(GameLog!A$2:A$1000, (GameLog!C$2:C$1000="TEX") * (GameLog!D$2:D$1000=A10)))))</f>
        <v>3</v>
      </c>
      <c r="C10">
        <f t="shared" si="2"/>
        <v>13</v>
      </c>
      <c r="D10">
        <f>SUMIFS(GameLog!G:G,GameLog!$D:$D,'TEX B'!$A10,GameLog!$C:$C,"TEX")</f>
        <v>13</v>
      </c>
      <c r="E10">
        <f>SUMIFS(GameLog!H:H,GameLog!$D:$D,'TEX B'!$A10,GameLog!$C:$C,"TEX")</f>
        <v>4</v>
      </c>
      <c r="F10">
        <f>SUMIFS(GameLog!I:I,GameLog!$D:$D,'TEX B'!$A10,GameLog!$C:$C,"TEX")</f>
        <v>5</v>
      </c>
      <c r="G10">
        <f>SUMIFS(GameLog!J:J,GameLog!$D:$D,'TEX B'!$A10,GameLog!$C:$C,"TEX")</f>
        <v>2</v>
      </c>
      <c r="H10">
        <f>SUMIFS(GameLog!K:K,GameLog!$D:$D,'TEX B'!$A10,GameLog!$C:$C,"TEX")</f>
        <v>0</v>
      </c>
      <c r="I10">
        <f>SUMIFS(GameLog!L:L,GameLog!$D:$D,'TEX B'!$A10,GameLog!$C:$C,"TEX")</f>
        <v>2</v>
      </c>
      <c r="J10">
        <f>SUMIFS(GameLog!M:M,GameLog!$D:$D,'TEX B'!$A10,GameLog!$C:$C,"TEX")</f>
        <v>6</v>
      </c>
      <c r="K10">
        <f>SUMIFS(GameLog!N:N,GameLog!$D:$D,'TEX B'!$A10,GameLog!$C:$C,"TEX")</f>
        <v>0</v>
      </c>
      <c r="L10">
        <f>SUMIFS(GameLog!O:O,GameLog!$D:$D,'TEX B'!$A10,GameLog!$C:$C,"TEX")</f>
        <v>0</v>
      </c>
      <c r="M10">
        <f>SUMIFS(GameLog!P:P,GameLog!$D:$D,'TEX B'!$A10,GameLog!$C:$C,"TEX")</f>
        <v>0</v>
      </c>
      <c r="N10">
        <f>SUMIFS(GameLog!Q:Q,GameLog!$D:$D,'TEX B'!$A10,GameLog!$C:$C,"TEX")</f>
        <v>2</v>
      </c>
      <c r="O10">
        <f>SUMIFS(GameLog!R:R,GameLog!$D:$D,'TEX B'!$A10,GameLog!$C:$C,"TEX")</f>
        <v>0</v>
      </c>
      <c r="P10">
        <f>SUMIFS(GameLog!S:S,GameLog!$D:$D,'TEX B'!$A10,GameLog!$C:$C,"TEX")</f>
        <v>0</v>
      </c>
      <c r="Q10">
        <f>SUMIFS(GameLog!T:T,GameLog!$D:$D,'TEX B'!$A10,GameLog!$C:$C,"TEX")</f>
        <v>0</v>
      </c>
      <c r="R10">
        <f>SUMIFS(GameLog!U:U,GameLog!$D:$D,'TEX B'!$A10,GameLog!$C:$C,"TEX")</f>
        <v>0</v>
      </c>
      <c r="S10">
        <f>SUMIFS(GameLog!V:V,GameLog!$D:$D,'TEX B'!$A10,GameLog!$C:$C,"TEX")</f>
        <v>0</v>
      </c>
      <c r="T10">
        <v>3</v>
      </c>
      <c r="U10">
        <v>3</v>
      </c>
      <c r="V10" s="8">
        <f t="shared" si="3"/>
        <v>0.38461538461538464</v>
      </c>
      <c r="W10" s="8">
        <f t="shared" si="0"/>
        <v>0.38461538461538464</v>
      </c>
      <c r="X10" s="8">
        <f t="shared" si="1"/>
        <v>1</v>
      </c>
      <c r="Y10" s="8">
        <f t="shared" si="4"/>
        <v>1.3846153846153846</v>
      </c>
      <c r="Z10">
        <f t="shared" si="5"/>
        <v>13</v>
      </c>
      <c r="AD10" s="13"/>
      <c r="AF10" s="13"/>
    </row>
    <row r="11" spans="1:32">
      <c r="A11" t="s">
        <v>2913</v>
      </c>
      <c r="B11" cm="1">
        <f t="array" ref="B11">IF(COUNTIFS(GameLog!D:D,'TEX B'!A11,GameLog!C:C,"TEX")=0,0,COUNTA(_xlfn.UNIQUE(_xlfn._xlws.FILTER(GameLog!A$2:A$1000, (GameLog!C$2:C$1000="TEX") * (GameLog!D$2:D$1000=A11)))))</f>
        <v>1</v>
      </c>
      <c r="C11">
        <f t="shared" si="2"/>
        <v>4</v>
      </c>
      <c r="D11">
        <f>SUMIFS(GameLog!G:G,GameLog!$D:$D,'TEX B'!$A11,GameLog!$C:$C,"TEX")</f>
        <v>3</v>
      </c>
      <c r="E11">
        <f>SUMIFS(GameLog!H:H,GameLog!$D:$D,'TEX B'!$A11,GameLog!$C:$C,"TEX")</f>
        <v>1</v>
      </c>
      <c r="F11">
        <f>SUMIFS(GameLog!I:I,GameLog!$D:$D,'TEX B'!$A11,GameLog!$C:$C,"TEX")</f>
        <v>1</v>
      </c>
      <c r="G11">
        <f>SUMIFS(GameLog!J:J,GameLog!$D:$D,'TEX B'!$A11,GameLog!$C:$C,"TEX")</f>
        <v>0</v>
      </c>
      <c r="H11">
        <f>SUMIFS(GameLog!K:K,GameLog!$D:$D,'TEX B'!$A11,GameLog!$C:$C,"TEX")</f>
        <v>0</v>
      </c>
      <c r="I11">
        <f>SUMIFS(GameLog!L:L,GameLog!$D:$D,'TEX B'!$A11,GameLog!$C:$C,"TEX")</f>
        <v>0</v>
      </c>
      <c r="J11">
        <f>SUMIFS(GameLog!M:M,GameLog!$D:$D,'TEX B'!$A11,GameLog!$C:$C,"TEX")</f>
        <v>0</v>
      </c>
      <c r="K11">
        <f>SUMIFS(GameLog!N:N,GameLog!$D:$D,'TEX B'!$A11,GameLog!$C:$C,"TEX")</f>
        <v>0</v>
      </c>
      <c r="L11">
        <f>SUMIFS(GameLog!O:O,GameLog!$D:$D,'TEX B'!$A11,GameLog!$C:$C,"TEX")</f>
        <v>0</v>
      </c>
      <c r="M11">
        <f>SUMIFS(GameLog!P:P,GameLog!$D:$D,'TEX B'!$A11,GameLog!$C:$C,"TEX")</f>
        <v>1</v>
      </c>
      <c r="N11">
        <f>SUMIFS(GameLog!Q:Q,GameLog!$D:$D,'TEX B'!$A11,GameLog!$C:$C,"TEX")</f>
        <v>0</v>
      </c>
      <c r="O11">
        <f>SUMIFS(GameLog!R:R,GameLog!$D:$D,'TEX B'!$A11,GameLog!$C:$C,"TEX")</f>
        <v>0</v>
      </c>
      <c r="P11">
        <f>SUMIFS(GameLog!S:S,GameLog!$D:$D,'TEX B'!$A11,GameLog!$C:$C,"TEX")</f>
        <v>0</v>
      </c>
      <c r="Q11">
        <f>SUMIFS(GameLog!T:T,GameLog!$D:$D,'TEX B'!$A11,GameLog!$C:$C,"TEX")</f>
        <v>0</v>
      </c>
      <c r="R11">
        <f>SUMIFS(GameLog!U:U,GameLog!$D:$D,'TEX B'!$A11,GameLog!$C:$C,"TEX")</f>
        <v>0</v>
      </c>
      <c r="S11">
        <f>SUMIFS(GameLog!V:V,GameLog!$D:$D,'TEX B'!$A11,GameLog!$C:$C,"TEX")</f>
        <v>0</v>
      </c>
      <c r="T11">
        <v>1</v>
      </c>
      <c r="U11">
        <v>1</v>
      </c>
      <c r="V11" s="8">
        <f t="shared" si="3"/>
        <v>0.33333333333333331</v>
      </c>
      <c r="W11" s="8">
        <f t="shared" si="0"/>
        <v>0.5</v>
      </c>
      <c r="X11" s="8">
        <f t="shared" si="1"/>
        <v>0.33333333333333331</v>
      </c>
      <c r="Y11" s="8">
        <f t="shared" si="4"/>
        <v>0.83333333333333326</v>
      </c>
      <c r="Z11">
        <f t="shared" si="5"/>
        <v>1</v>
      </c>
      <c r="AD11" s="14"/>
      <c r="AF11" s="14"/>
    </row>
    <row r="12" spans="1:32">
      <c r="A12" t="s">
        <v>2914</v>
      </c>
      <c r="B12" cm="1">
        <f t="array" ref="B12">IF(COUNTIFS(GameLog!D:D,'TEX B'!A12,GameLog!C:C,"TEX")=0,0,COUNTA(_xlfn.UNIQUE(_xlfn._xlws.FILTER(GameLog!A$2:A$1000, (GameLog!C$2:C$1000="TEX") * (GameLog!D$2:D$1000=A12)))))</f>
        <v>3</v>
      </c>
      <c r="C12">
        <f t="shared" si="2"/>
        <v>13</v>
      </c>
      <c r="D12">
        <f>SUMIFS(GameLog!G:G,GameLog!$D:$D,'TEX B'!$A12,GameLog!$C:$C,"TEX")</f>
        <v>11</v>
      </c>
      <c r="E12">
        <f>SUMIFS(GameLog!H:H,GameLog!$D:$D,'TEX B'!$A12,GameLog!$C:$C,"TEX")</f>
        <v>4</v>
      </c>
      <c r="F12">
        <f>SUMIFS(GameLog!I:I,GameLog!$D:$D,'TEX B'!$A12,GameLog!$C:$C,"TEX")</f>
        <v>4</v>
      </c>
      <c r="G12">
        <f>SUMIFS(GameLog!J:J,GameLog!$D:$D,'TEX B'!$A12,GameLog!$C:$C,"TEX")</f>
        <v>1</v>
      </c>
      <c r="H12">
        <f>SUMIFS(GameLog!K:K,GameLog!$D:$D,'TEX B'!$A12,GameLog!$C:$C,"TEX")</f>
        <v>0</v>
      </c>
      <c r="I12">
        <f>SUMIFS(GameLog!L:L,GameLog!$D:$D,'TEX B'!$A12,GameLog!$C:$C,"TEX")</f>
        <v>1</v>
      </c>
      <c r="J12">
        <f>SUMIFS(GameLog!M:M,GameLog!$D:$D,'TEX B'!$A12,GameLog!$C:$C,"TEX")</f>
        <v>3</v>
      </c>
      <c r="K12">
        <f>SUMIFS(GameLog!N:N,GameLog!$D:$D,'TEX B'!$A12,GameLog!$C:$C,"TEX")</f>
        <v>0</v>
      </c>
      <c r="L12">
        <f>SUMIFS(GameLog!O:O,GameLog!$D:$D,'TEX B'!$A12,GameLog!$C:$C,"TEX")</f>
        <v>0</v>
      </c>
      <c r="M12">
        <f>SUMIFS(GameLog!P:P,GameLog!$D:$D,'TEX B'!$A12,GameLog!$C:$C,"TEX")</f>
        <v>2</v>
      </c>
      <c r="N12">
        <f>SUMIFS(GameLog!Q:Q,GameLog!$D:$D,'TEX B'!$A12,GameLog!$C:$C,"TEX")</f>
        <v>1</v>
      </c>
      <c r="O12">
        <f>SUMIFS(GameLog!R:R,GameLog!$D:$D,'TEX B'!$A12,GameLog!$C:$C,"TEX")</f>
        <v>0</v>
      </c>
      <c r="P12">
        <f>SUMIFS(GameLog!S:S,GameLog!$D:$D,'TEX B'!$A12,GameLog!$C:$C,"TEX")</f>
        <v>0</v>
      </c>
      <c r="Q12">
        <f>SUMIFS(GameLog!T:T,GameLog!$D:$D,'TEX B'!$A12,GameLog!$C:$C,"TEX")</f>
        <v>0</v>
      </c>
      <c r="R12">
        <f>SUMIFS(GameLog!U:U,GameLog!$D:$D,'TEX B'!$A12,GameLog!$C:$C,"TEX")</f>
        <v>0</v>
      </c>
      <c r="S12">
        <f>SUMIFS(GameLog!V:V,GameLog!$D:$D,'TEX B'!$A12,GameLog!$C:$C,"TEX")</f>
        <v>0</v>
      </c>
      <c r="T12">
        <v>3</v>
      </c>
      <c r="U12">
        <v>3</v>
      </c>
      <c r="V12" s="8">
        <f t="shared" si="3"/>
        <v>0.36363636363636365</v>
      </c>
      <c r="W12" s="8">
        <f t="shared" si="0"/>
        <v>0.46153846153846156</v>
      </c>
      <c r="X12" s="8">
        <f t="shared" si="1"/>
        <v>0.72727272727272729</v>
      </c>
      <c r="Y12" s="8">
        <f t="shared" si="4"/>
        <v>1.1888111888111887</v>
      </c>
      <c r="Z12">
        <f t="shared" si="5"/>
        <v>8</v>
      </c>
      <c r="AD12" s="14"/>
      <c r="AF12" s="14"/>
    </row>
    <row r="13" spans="1:32">
      <c r="A13" t="s">
        <v>2915</v>
      </c>
      <c r="B13" cm="1">
        <f t="array" ref="B13">IF(COUNTIFS(GameLog!D:D,'TEX B'!A13,GameLog!C:C,"TEX")=0,0,COUNTA(_xlfn.UNIQUE(_xlfn._xlws.FILTER(GameLog!A$2:A$1000, (GameLog!C$2:C$1000="TEX") * (GameLog!D$2:D$1000=A13)))))</f>
        <v>0</v>
      </c>
      <c r="C13">
        <f t="shared" si="2"/>
        <v>0</v>
      </c>
      <c r="D13">
        <f>SUMIFS(GameLog!G:G,GameLog!$D:$D,'TEX B'!$A13,GameLog!$C:$C,"TEX")</f>
        <v>0</v>
      </c>
      <c r="E13">
        <f>SUMIFS(GameLog!H:H,GameLog!$D:$D,'TEX B'!$A13,GameLog!$C:$C,"TEX")</f>
        <v>0</v>
      </c>
      <c r="F13">
        <f>SUMIFS(GameLog!I:I,GameLog!$D:$D,'TEX B'!$A13,GameLog!$C:$C,"TEX")</f>
        <v>0</v>
      </c>
      <c r="G13">
        <f>SUMIFS(GameLog!J:J,GameLog!$D:$D,'TEX B'!$A13,GameLog!$C:$C,"TEX")</f>
        <v>0</v>
      </c>
      <c r="H13">
        <f>SUMIFS(GameLog!K:K,GameLog!$D:$D,'TEX B'!$A13,GameLog!$C:$C,"TEX")</f>
        <v>0</v>
      </c>
      <c r="I13">
        <f>SUMIFS(GameLog!L:L,GameLog!$D:$D,'TEX B'!$A13,GameLog!$C:$C,"TEX")</f>
        <v>0</v>
      </c>
      <c r="J13">
        <f>SUMIFS(GameLog!M:M,GameLog!$D:$D,'TEX B'!$A13,GameLog!$C:$C,"TEX")</f>
        <v>0</v>
      </c>
      <c r="K13">
        <f>SUMIFS(GameLog!N:N,GameLog!$D:$D,'TEX B'!$A13,GameLog!$C:$C,"TEX")</f>
        <v>0</v>
      </c>
      <c r="L13">
        <f>SUMIFS(GameLog!O:O,GameLog!$D:$D,'TEX B'!$A13,GameLog!$C:$C,"TEX")</f>
        <v>0</v>
      </c>
      <c r="M13">
        <f>SUMIFS(GameLog!P:P,GameLog!$D:$D,'TEX B'!$A13,GameLog!$C:$C,"TEX")</f>
        <v>0</v>
      </c>
      <c r="N13">
        <f>SUMIFS(GameLog!Q:Q,GameLog!$D:$D,'TEX B'!$A13,GameLog!$C:$C,"TEX")</f>
        <v>0</v>
      </c>
      <c r="O13">
        <f>SUMIFS(GameLog!R:R,GameLog!$D:$D,'TEX B'!$A13,GameLog!$C:$C,"TEX")</f>
        <v>0</v>
      </c>
      <c r="P13">
        <f>SUMIFS(GameLog!S:S,GameLog!$D:$D,'TEX B'!$A13,GameLog!$C:$C,"TEX")</f>
        <v>0</v>
      </c>
      <c r="Q13">
        <f>SUMIFS(GameLog!T:T,GameLog!$D:$D,'TEX B'!$A13,GameLog!$C:$C,"TEX")</f>
        <v>0</v>
      </c>
      <c r="R13">
        <f>SUMIFS(GameLog!U:U,GameLog!$D:$D,'TEX B'!$A13,GameLog!$C:$C,"TEX")</f>
        <v>0</v>
      </c>
      <c r="S13">
        <f>SUMIFS(GameLog!V:V,GameLog!$D:$D,'TEX B'!$A13,GameLog!$C:$C,"TEX")</f>
        <v>0</v>
      </c>
      <c r="T13">
        <v>0</v>
      </c>
      <c r="U13">
        <v>0</v>
      </c>
      <c r="V13" s="8">
        <f t="shared" si="3"/>
        <v>0</v>
      </c>
      <c r="W13" s="8">
        <f t="shared" si="0"/>
        <v>0</v>
      </c>
      <c r="X13" s="8">
        <f t="shared" si="1"/>
        <v>0</v>
      </c>
      <c r="Y13" s="8">
        <f t="shared" si="4"/>
        <v>0</v>
      </c>
      <c r="Z13">
        <f t="shared" si="5"/>
        <v>0</v>
      </c>
      <c r="AD13" s="14"/>
      <c r="AF13" s="14"/>
    </row>
    <row r="14" spans="1:32">
      <c r="A14" t="s">
        <v>2916</v>
      </c>
      <c r="B14" cm="1">
        <f t="array" ref="B14">IF(COUNTIFS(GameLog!D:D,'TEX B'!A14,GameLog!C:C,"TEX")=0,0,COUNTA(_xlfn.UNIQUE(_xlfn._xlws.FILTER(GameLog!A$2:A$1000, (GameLog!C$2:C$1000="TEX") * (GameLog!D$2:D$1000=A14)))))</f>
        <v>1</v>
      </c>
      <c r="C14">
        <f t="shared" si="2"/>
        <v>1</v>
      </c>
      <c r="D14">
        <f>SUMIFS(GameLog!G:G,GameLog!$D:$D,'TEX B'!$A14,GameLog!$C:$C,"TEX")</f>
        <v>1</v>
      </c>
      <c r="E14">
        <f>SUMIFS(GameLog!H:H,GameLog!$D:$D,'TEX B'!$A14,GameLog!$C:$C,"TEX")</f>
        <v>0</v>
      </c>
      <c r="F14">
        <f>SUMIFS(GameLog!I:I,GameLog!$D:$D,'TEX B'!$A14,GameLog!$C:$C,"TEX")</f>
        <v>0</v>
      </c>
      <c r="G14">
        <f>SUMIFS(GameLog!J:J,GameLog!$D:$D,'TEX B'!$A14,GameLog!$C:$C,"TEX")</f>
        <v>0</v>
      </c>
      <c r="H14">
        <f>SUMIFS(GameLog!K:K,GameLog!$D:$D,'TEX B'!$A14,GameLog!$C:$C,"TEX")</f>
        <v>0</v>
      </c>
      <c r="I14">
        <f>SUMIFS(GameLog!L:L,GameLog!$D:$D,'TEX B'!$A14,GameLog!$C:$C,"TEX")</f>
        <v>0</v>
      </c>
      <c r="J14">
        <f>SUMIFS(GameLog!M:M,GameLog!$D:$D,'TEX B'!$A14,GameLog!$C:$C,"TEX")</f>
        <v>0</v>
      </c>
      <c r="K14">
        <f>SUMIFS(GameLog!N:N,GameLog!$D:$D,'TEX B'!$A14,GameLog!$C:$C,"TEX")</f>
        <v>0</v>
      </c>
      <c r="L14">
        <f>SUMIFS(GameLog!O:O,GameLog!$D:$D,'TEX B'!$A14,GameLog!$C:$C,"TEX")</f>
        <v>0</v>
      </c>
      <c r="M14">
        <f>SUMIFS(GameLog!P:P,GameLog!$D:$D,'TEX B'!$A14,GameLog!$C:$C,"TEX")</f>
        <v>0</v>
      </c>
      <c r="N14">
        <f>SUMIFS(GameLog!Q:Q,GameLog!$D:$D,'TEX B'!$A14,GameLog!$C:$C,"TEX")</f>
        <v>0</v>
      </c>
      <c r="O14">
        <f>SUMIFS(GameLog!R:R,GameLog!$D:$D,'TEX B'!$A14,GameLog!$C:$C,"TEX")</f>
        <v>0</v>
      </c>
      <c r="P14">
        <f>SUMIFS(GameLog!S:S,GameLog!$D:$D,'TEX B'!$A14,GameLog!$C:$C,"TEX")</f>
        <v>0</v>
      </c>
      <c r="Q14">
        <f>SUMIFS(GameLog!T:T,GameLog!$D:$D,'TEX B'!$A14,GameLog!$C:$C,"TEX")</f>
        <v>0</v>
      </c>
      <c r="R14">
        <f>SUMIFS(GameLog!U:U,GameLog!$D:$D,'TEX B'!$A14,GameLog!$C:$C,"TEX")</f>
        <v>0</v>
      </c>
      <c r="S14">
        <f>SUMIFS(GameLog!V:V,GameLog!$D:$D,'TEX B'!$A14,GameLog!$C:$C,"TEX")</f>
        <v>0</v>
      </c>
      <c r="T14">
        <v>0</v>
      </c>
      <c r="U14">
        <v>0</v>
      </c>
      <c r="V14" s="8">
        <f t="shared" si="3"/>
        <v>0</v>
      </c>
      <c r="W14" s="8">
        <f t="shared" si="0"/>
        <v>0</v>
      </c>
      <c r="X14" s="8">
        <f t="shared" si="1"/>
        <v>0</v>
      </c>
      <c r="Y14" s="8">
        <f t="shared" si="4"/>
        <v>0</v>
      </c>
      <c r="Z14">
        <f t="shared" si="5"/>
        <v>0</v>
      </c>
      <c r="AD14" s="14"/>
      <c r="AF14" s="14"/>
    </row>
    <row r="15" spans="1:32">
      <c r="A15" t="s">
        <v>2917</v>
      </c>
      <c r="B15" cm="1">
        <f t="array" ref="B15">IF(COUNTIFS(GameLog!D:D,'TEX B'!A15,GameLog!C:C,"TEX")=0,0,COUNTA(_xlfn.UNIQUE(_xlfn._xlws.FILTER(GameLog!A$2:A$1000, (GameLog!C$2:C$1000="TEX") * (GameLog!D$2:D$1000=A15)))))</f>
        <v>1</v>
      </c>
      <c r="C15">
        <f t="shared" si="2"/>
        <v>2</v>
      </c>
      <c r="D15">
        <f>SUMIFS(GameLog!G:G,GameLog!$D:$D,'TEX B'!$A15,GameLog!$C:$C,"TEX")</f>
        <v>2</v>
      </c>
      <c r="E15">
        <f>SUMIFS(GameLog!H:H,GameLog!$D:$D,'TEX B'!$A15,GameLog!$C:$C,"TEX")</f>
        <v>1</v>
      </c>
      <c r="F15">
        <f>SUMIFS(GameLog!I:I,GameLog!$D:$D,'TEX B'!$A15,GameLog!$C:$C,"TEX")</f>
        <v>1</v>
      </c>
      <c r="G15">
        <f>SUMIFS(GameLog!J:J,GameLog!$D:$D,'TEX B'!$A15,GameLog!$C:$C,"TEX")</f>
        <v>0</v>
      </c>
      <c r="H15">
        <f>SUMIFS(GameLog!K:K,GameLog!$D:$D,'TEX B'!$A15,GameLog!$C:$C,"TEX")</f>
        <v>0</v>
      </c>
      <c r="I15">
        <f>SUMIFS(GameLog!L:L,GameLog!$D:$D,'TEX B'!$A15,GameLog!$C:$C,"TEX")</f>
        <v>0</v>
      </c>
      <c r="J15">
        <f>SUMIFS(GameLog!M:M,GameLog!$D:$D,'TEX B'!$A15,GameLog!$C:$C,"TEX")</f>
        <v>0</v>
      </c>
      <c r="K15">
        <f>SUMIFS(GameLog!N:N,GameLog!$D:$D,'TEX B'!$A15,GameLog!$C:$C,"TEX")</f>
        <v>0</v>
      </c>
      <c r="L15">
        <f>SUMIFS(GameLog!O:O,GameLog!$D:$D,'TEX B'!$A15,GameLog!$C:$C,"TEX")</f>
        <v>0</v>
      </c>
      <c r="M15">
        <f>SUMIFS(GameLog!P:P,GameLog!$D:$D,'TEX B'!$A15,GameLog!$C:$C,"TEX")</f>
        <v>0</v>
      </c>
      <c r="N15">
        <f>SUMIFS(GameLog!Q:Q,GameLog!$D:$D,'TEX B'!$A15,GameLog!$C:$C,"TEX")</f>
        <v>1</v>
      </c>
      <c r="O15">
        <f>SUMIFS(GameLog!R:R,GameLog!$D:$D,'TEX B'!$A15,GameLog!$C:$C,"TEX")</f>
        <v>0</v>
      </c>
      <c r="P15">
        <f>SUMIFS(GameLog!S:S,GameLog!$D:$D,'TEX B'!$A15,GameLog!$C:$C,"TEX")</f>
        <v>0</v>
      </c>
      <c r="Q15">
        <f>SUMIFS(GameLog!T:T,GameLog!$D:$D,'TEX B'!$A15,GameLog!$C:$C,"TEX")</f>
        <v>0</v>
      </c>
      <c r="R15">
        <f>SUMIFS(GameLog!U:U,GameLog!$D:$D,'TEX B'!$A15,GameLog!$C:$C,"TEX")</f>
        <v>0</v>
      </c>
      <c r="S15">
        <f>SUMIFS(GameLog!V:V,GameLog!$D:$D,'TEX B'!$A15,GameLog!$C:$C,"TEX")</f>
        <v>0</v>
      </c>
      <c r="T15">
        <v>0</v>
      </c>
      <c r="U15">
        <v>0</v>
      </c>
      <c r="V15" s="8">
        <f t="shared" si="3"/>
        <v>0.5</v>
      </c>
      <c r="W15" s="8">
        <f t="shared" si="0"/>
        <v>0.5</v>
      </c>
      <c r="X15" s="8">
        <f t="shared" si="1"/>
        <v>0.5</v>
      </c>
      <c r="Y15" s="8">
        <f t="shared" si="4"/>
        <v>1</v>
      </c>
      <c r="Z15">
        <f t="shared" si="5"/>
        <v>1</v>
      </c>
      <c r="AD15" s="14"/>
      <c r="AF15" s="14"/>
    </row>
    <row r="16" spans="1:32">
      <c r="A16" t="s">
        <v>2918</v>
      </c>
      <c r="B16" cm="1">
        <f t="array" ref="B16">IF(COUNTIFS(GameLog!D:D,'TEX B'!A16,GameLog!C:C,"TEX")=0,0,COUNTA(_xlfn.UNIQUE(_xlfn._xlws.FILTER(GameLog!A$2:A$1000, (GameLog!C$2:C$1000="TEX") * (GameLog!D$2:D$1000=A16)))))</f>
        <v>0</v>
      </c>
      <c r="C16">
        <f t="shared" si="2"/>
        <v>0</v>
      </c>
      <c r="D16">
        <f>SUMIFS(GameLog!G:G,GameLog!$D:$D,'TEX B'!$A16,GameLog!$C:$C,"TEX")</f>
        <v>0</v>
      </c>
      <c r="E16">
        <f>SUMIFS(GameLog!H:H,GameLog!$D:$D,'TEX B'!$A16,GameLog!$C:$C,"TEX")</f>
        <v>0</v>
      </c>
      <c r="F16">
        <f>SUMIFS(GameLog!I:I,GameLog!$D:$D,'TEX B'!$A16,GameLog!$C:$C,"TEX")</f>
        <v>0</v>
      </c>
      <c r="G16">
        <f>SUMIFS(GameLog!J:J,GameLog!$D:$D,'TEX B'!$A16,GameLog!$C:$C,"TEX")</f>
        <v>0</v>
      </c>
      <c r="H16">
        <f>SUMIFS(GameLog!K:K,GameLog!$D:$D,'TEX B'!$A16,GameLog!$C:$C,"TEX")</f>
        <v>0</v>
      </c>
      <c r="I16">
        <f>SUMIFS(GameLog!L:L,GameLog!$D:$D,'TEX B'!$A16,GameLog!$C:$C,"TEX")</f>
        <v>0</v>
      </c>
      <c r="J16">
        <f>SUMIFS(GameLog!M:M,GameLog!$D:$D,'TEX B'!$A16,GameLog!$C:$C,"TEX")</f>
        <v>0</v>
      </c>
      <c r="K16">
        <f>SUMIFS(GameLog!N:N,GameLog!$D:$D,'TEX B'!$A16,GameLog!$C:$C,"TEX")</f>
        <v>0</v>
      </c>
      <c r="L16">
        <f>SUMIFS(GameLog!O:O,GameLog!$D:$D,'TEX B'!$A16,GameLog!$C:$C,"TEX")</f>
        <v>0</v>
      </c>
      <c r="M16">
        <f>SUMIFS(GameLog!P:P,GameLog!$D:$D,'TEX B'!$A16,GameLog!$C:$C,"TEX")</f>
        <v>0</v>
      </c>
      <c r="N16">
        <f>SUMIFS(GameLog!Q:Q,GameLog!$D:$D,'TEX B'!$A16,GameLog!$C:$C,"TEX")</f>
        <v>0</v>
      </c>
      <c r="O16">
        <f>SUMIFS(GameLog!R:R,GameLog!$D:$D,'TEX B'!$A16,GameLog!$C:$C,"TEX")</f>
        <v>0</v>
      </c>
      <c r="P16">
        <f>SUMIFS(GameLog!S:S,GameLog!$D:$D,'TEX B'!$A16,GameLog!$C:$C,"TEX")</f>
        <v>0</v>
      </c>
      <c r="Q16">
        <f>SUMIFS(GameLog!T:T,GameLog!$D:$D,'TEX B'!$A16,GameLog!$C:$C,"TEX")</f>
        <v>0</v>
      </c>
      <c r="R16">
        <f>SUMIFS(GameLog!U:U,GameLog!$D:$D,'TEX B'!$A16,GameLog!$C:$C,"TEX")</f>
        <v>0</v>
      </c>
      <c r="S16">
        <f>SUMIFS(GameLog!V:V,GameLog!$D:$D,'TEX B'!$A16,GameLog!$C:$C,"TEX")</f>
        <v>0</v>
      </c>
      <c r="T16">
        <v>0</v>
      </c>
      <c r="U16">
        <v>0</v>
      </c>
      <c r="V16" s="8">
        <f t="shared" si="3"/>
        <v>0</v>
      </c>
      <c r="W16" s="8">
        <f t="shared" si="0"/>
        <v>0</v>
      </c>
      <c r="X16" s="8">
        <f t="shared" si="1"/>
        <v>0</v>
      </c>
      <c r="Y16" s="8">
        <f t="shared" si="4"/>
        <v>0</v>
      </c>
      <c r="Z16">
        <f t="shared" si="5"/>
        <v>0</v>
      </c>
      <c r="AD16" s="14"/>
      <c r="AF16" s="14"/>
    </row>
    <row r="17" spans="1:32">
      <c r="A17" t="s">
        <v>2928</v>
      </c>
      <c r="B17" cm="1">
        <f t="array" ref="B17">IF(COUNTIFS(GameLog!D:D,'TEX B'!A17,GameLog!C:C,"TEX")=0,0,COUNTA(_xlfn.UNIQUE(_xlfn._xlws.FILTER(GameLog!A$2:A$1000, (GameLog!C$2:C$1000="TEX") * (GameLog!D$2:D$1000=A17)))))</f>
        <v>0</v>
      </c>
      <c r="C17">
        <f t="shared" si="2"/>
        <v>0</v>
      </c>
      <c r="D17">
        <f>SUMIFS(GameLog!G:G,GameLog!$D:$D,'TEX B'!$A17,GameLog!$C:$C,"TEX")</f>
        <v>0</v>
      </c>
      <c r="E17">
        <f>SUMIFS(GameLog!H:H,GameLog!$D:$D,'TEX B'!$A17,GameLog!$C:$C,"TEX")</f>
        <v>0</v>
      </c>
      <c r="F17">
        <f>SUMIFS(GameLog!I:I,GameLog!$D:$D,'TEX B'!$A17,GameLog!$C:$C,"TEX")</f>
        <v>0</v>
      </c>
      <c r="G17">
        <f>SUMIFS(GameLog!J:J,GameLog!$D:$D,'TEX B'!$A17,GameLog!$C:$C,"TEX")</f>
        <v>0</v>
      </c>
      <c r="H17">
        <f>SUMIFS(GameLog!K:K,GameLog!$D:$D,'TEX B'!$A17,GameLog!$C:$C,"TEX")</f>
        <v>0</v>
      </c>
      <c r="I17">
        <f>SUMIFS(GameLog!L:L,GameLog!$D:$D,'TEX B'!$A17,GameLog!$C:$C,"TEX")</f>
        <v>0</v>
      </c>
      <c r="J17">
        <f>SUMIFS(GameLog!M:M,GameLog!$D:$D,'TEX B'!$A17,GameLog!$C:$C,"TEX")</f>
        <v>0</v>
      </c>
      <c r="K17">
        <f>SUMIFS(GameLog!N:N,GameLog!$D:$D,'TEX B'!$A17,GameLog!$C:$C,"TEX")</f>
        <v>0</v>
      </c>
      <c r="L17">
        <f>SUMIFS(GameLog!O:O,GameLog!$D:$D,'TEX B'!$A17,GameLog!$C:$C,"TEX")</f>
        <v>0</v>
      </c>
      <c r="M17">
        <f>SUMIFS(GameLog!P:P,GameLog!$D:$D,'TEX B'!$A17,GameLog!$C:$C,"TEX")</f>
        <v>0</v>
      </c>
      <c r="N17">
        <f>SUMIFS(GameLog!Q:Q,GameLog!$D:$D,'TEX B'!$A17,GameLog!$C:$C,"TEX")</f>
        <v>0</v>
      </c>
      <c r="O17">
        <f>SUMIFS(GameLog!R:R,GameLog!$D:$D,'TEX B'!$A17,GameLog!$C:$C,"TEX")</f>
        <v>0</v>
      </c>
      <c r="P17">
        <f>SUMIFS(GameLog!S:S,GameLog!$D:$D,'TEX B'!$A17,GameLog!$C:$C,"TEX")</f>
        <v>0</v>
      </c>
      <c r="Q17">
        <f>SUMIFS(GameLog!T:T,GameLog!$D:$D,'TEX B'!$A17,GameLog!$C:$C,"TEX")</f>
        <v>0</v>
      </c>
      <c r="R17">
        <f>SUMIFS(GameLog!U:U,GameLog!$D:$D,'TEX B'!$A17,GameLog!$C:$C,"TEX")</f>
        <v>0</v>
      </c>
      <c r="S17">
        <f>SUMIFS(GameLog!V:V,GameLog!$D:$D,'TEX B'!$A17,GameLog!$C:$C,"TEX")</f>
        <v>0</v>
      </c>
      <c r="T17">
        <v>0</v>
      </c>
      <c r="U17">
        <v>0</v>
      </c>
      <c r="V17" s="8">
        <f t="shared" si="3"/>
        <v>0</v>
      </c>
      <c r="W17" s="8">
        <f t="shared" si="0"/>
        <v>0</v>
      </c>
      <c r="X17" s="8">
        <f t="shared" si="1"/>
        <v>0</v>
      </c>
      <c r="Y17" s="8">
        <f t="shared" si="4"/>
        <v>0</v>
      </c>
      <c r="Z17">
        <f t="shared" si="5"/>
        <v>0</v>
      </c>
      <c r="AD17" s="14"/>
      <c r="AF17" s="14"/>
    </row>
    <row r="18" spans="1:32">
      <c r="A18" t="s">
        <v>2919</v>
      </c>
      <c r="B18" cm="1">
        <f t="array" ref="B18">IF(COUNTIFS(GameLog!D:D,'TEX B'!A18,GameLog!C:C,"TEX")=0,0,COUNTA(_xlfn.UNIQUE(_xlfn._xlws.FILTER(GameLog!A$2:A$1000, (GameLog!C$2:C$1000="TEX") * (GameLog!D$2:D$1000=A18)))))</f>
        <v>0</v>
      </c>
      <c r="C18">
        <f t="shared" si="2"/>
        <v>0</v>
      </c>
      <c r="D18">
        <f>SUMIFS(GameLog!G:G,GameLog!$D:$D,'TEX B'!$A18,GameLog!$C:$C,"TEX")</f>
        <v>0</v>
      </c>
      <c r="E18">
        <f>SUMIFS(GameLog!H:H,GameLog!$D:$D,'TEX B'!$A18,GameLog!$C:$C,"TEX")</f>
        <v>0</v>
      </c>
      <c r="F18">
        <f>SUMIFS(GameLog!I:I,GameLog!$D:$D,'TEX B'!$A18,GameLog!$C:$C,"TEX")</f>
        <v>0</v>
      </c>
      <c r="G18">
        <f>SUMIFS(GameLog!J:J,GameLog!$D:$D,'TEX B'!$A18,GameLog!$C:$C,"TEX")</f>
        <v>0</v>
      </c>
      <c r="H18">
        <f>SUMIFS(GameLog!K:K,GameLog!$D:$D,'TEX B'!$A18,GameLog!$C:$C,"TEX")</f>
        <v>0</v>
      </c>
      <c r="I18">
        <f>SUMIFS(GameLog!L:L,GameLog!$D:$D,'TEX B'!$A18,GameLog!$C:$C,"TEX")</f>
        <v>0</v>
      </c>
      <c r="J18">
        <f>SUMIFS(GameLog!M:M,GameLog!$D:$D,'TEX B'!$A18,GameLog!$C:$C,"TEX")</f>
        <v>0</v>
      </c>
      <c r="K18">
        <f>SUMIFS(GameLog!N:N,GameLog!$D:$D,'TEX B'!$A18,GameLog!$C:$C,"TEX")</f>
        <v>0</v>
      </c>
      <c r="L18">
        <f>SUMIFS(GameLog!O:O,GameLog!$D:$D,'TEX B'!$A18,GameLog!$C:$C,"TEX")</f>
        <v>0</v>
      </c>
      <c r="M18">
        <f>SUMIFS(GameLog!P:P,GameLog!$D:$D,'TEX B'!$A18,GameLog!$C:$C,"TEX")</f>
        <v>0</v>
      </c>
      <c r="N18">
        <f>SUMIFS(GameLog!Q:Q,GameLog!$D:$D,'TEX B'!$A18,GameLog!$C:$C,"TEX")</f>
        <v>0</v>
      </c>
      <c r="O18">
        <f>SUMIFS(GameLog!R:R,GameLog!$D:$D,'TEX B'!$A18,GameLog!$C:$C,"TEX")</f>
        <v>0</v>
      </c>
      <c r="P18">
        <f>SUMIFS(GameLog!S:S,GameLog!$D:$D,'TEX B'!$A18,GameLog!$C:$C,"TEX")</f>
        <v>0</v>
      </c>
      <c r="Q18">
        <f>SUMIFS(GameLog!T:T,GameLog!$D:$D,'TEX B'!$A18,GameLog!$C:$C,"TEX")</f>
        <v>0</v>
      </c>
      <c r="R18">
        <f>SUMIFS(GameLog!U:U,GameLog!$D:$D,'TEX B'!$A18,GameLog!$C:$C,"TEX")</f>
        <v>0</v>
      </c>
      <c r="S18">
        <f>SUMIFS(GameLog!V:V,GameLog!$D:$D,'TEX B'!$A18,GameLog!$C:$C,"TEX")</f>
        <v>0</v>
      </c>
      <c r="T18">
        <v>0</v>
      </c>
      <c r="U18">
        <v>0</v>
      </c>
      <c r="V18" s="8">
        <f t="shared" si="3"/>
        <v>0</v>
      </c>
      <c r="W18" s="8">
        <f t="shared" si="0"/>
        <v>0</v>
      </c>
      <c r="X18" s="8">
        <f t="shared" si="1"/>
        <v>0</v>
      </c>
      <c r="Y18" s="8">
        <f t="shared" si="4"/>
        <v>0</v>
      </c>
      <c r="Z18">
        <f t="shared" si="5"/>
        <v>0</v>
      </c>
      <c r="AD18" s="14"/>
      <c r="AF18" s="14"/>
    </row>
    <row r="19" spans="1:32">
      <c r="A19" t="s">
        <v>2920</v>
      </c>
      <c r="B19" cm="1">
        <f t="array" ref="B19">IF(COUNTIFS(GameLog!D:D,'TEX B'!A19,GameLog!C:C,"TEX")=0,0,COUNTA(_xlfn.UNIQUE(_xlfn._xlws.FILTER(GameLog!A$2:A$1000, (GameLog!C$2:C$1000="TEX") * (GameLog!D$2:D$1000=A19)))))</f>
        <v>0</v>
      </c>
      <c r="C19">
        <f t="shared" si="2"/>
        <v>0</v>
      </c>
      <c r="D19">
        <f>SUMIFS(GameLog!G:G,GameLog!$D:$D,'TEX B'!$A19,GameLog!$C:$C,"TEX")</f>
        <v>0</v>
      </c>
      <c r="E19">
        <f>SUMIFS(GameLog!H:H,GameLog!$D:$D,'TEX B'!$A19,GameLog!$C:$C,"TEX")</f>
        <v>0</v>
      </c>
      <c r="F19">
        <f>SUMIFS(GameLog!I:I,GameLog!$D:$D,'TEX B'!$A19,GameLog!$C:$C,"TEX")</f>
        <v>0</v>
      </c>
      <c r="G19">
        <f>SUMIFS(GameLog!J:J,GameLog!$D:$D,'TEX B'!$A19,GameLog!$C:$C,"TEX")</f>
        <v>0</v>
      </c>
      <c r="H19">
        <f>SUMIFS(GameLog!K:K,GameLog!$D:$D,'TEX B'!$A19,GameLog!$C:$C,"TEX")</f>
        <v>0</v>
      </c>
      <c r="I19">
        <f>SUMIFS(GameLog!L:L,GameLog!$D:$D,'TEX B'!$A19,GameLog!$C:$C,"TEX")</f>
        <v>0</v>
      </c>
      <c r="J19">
        <f>SUMIFS(GameLog!M:M,GameLog!$D:$D,'TEX B'!$A19,GameLog!$C:$C,"TEX")</f>
        <v>0</v>
      </c>
      <c r="K19">
        <f>SUMIFS(GameLog!N:N,GameLog!$D:$D,'TEX B'!$A19,GameLog!$C:$C,"TEX")</f>
        <v>0</v>
      </c>
      <c r="L19">
        <f>SUMIFS(GameLog!O:O,GameLog!$D:$D,'TEX B'!$A19,GameLog!$C:$C,"TEX")</f>
        <v>0</v>
      </c>
      <c r="M19">
        <f>SUMIFS(GameLog!P:P,GameLog!$D:$D,'TEX B'!$A19,GameLog!$C:$C,"TEX")</f>
        <v>0</v>
      </c>
      <c r="N19">
        <f>SUMIFS(GameLog!Q:Q,GameLog!$D:$D,'TEX B'!$A19,GameLog!$C:$C,"TEX")</f>
        <v>0</v>
      </c>
      <c r="O19">
        <f>SUMIFS(GameLog!R:R,GameLog!$D:$D,'TEX B'!$A19,GameLog!$C:$C,"TEX")</f>
        <v>0</v>
      </c>
      <c r="P19">
        <f>SUMIFS(GameLog!S:S,GameLog!$D:$D,'TEX B'!$A19,GameLog!$C:$C,"TEX")</f>
        <v>0</v>
      </c>
      <c r="Q19">
        <f>SUMIFS(GameLog!T:T,GameLog!$D:$D,'TEX B'!$A19,GameLog!$C:$C,"TEX")</f>
        <v>0</v>
      </c>
      <c r="R19">
        <f>SUMIFS(GameLog!U:U,GameLog!$D:$D,'TEX B'!$A19,GameLog!$C:$C,"TEX")</f>
        <v>0</v>
      </c>
      <c r="S19">
        <f>SUMIFS(GameLog!V:V,GameLog!$D:$D,'TEX B'!$A19,GameLog!$C:$C,"TEX")</f>
        <v>0</v>
      </c>
      <c r="T19">
        <v>0</v>
      </c>
      <c r="U19">
        <v>0</v>
      </c>
      <c r="V19" s="8">
        <f t="shared" si="3"/>
        <v>0</v>
      </c>
      <c r="W19" s="8">
        <f t="shared" si="0"/>
        <v>0</v>
      </c>
      <c r="X19" s="8">
        <f t="shared" si="1"/>
        <v>0</v>
      </c>
      <c r="Y19" s="8">
        <f t="shared" si="4"/>
        <v>0</v>
      </c>
      <c r="Z19">
        <f t="shared" si="5"/>
        <v>0</v>
      </c>
      <c r="AD19" s="14"/>
      <c r="AF19" s="14"/>
    </row>
    <row r="20" spans="1:32">
      <c r="A20" t="s">
        <v>2921</v>
      </c>
      <c r="B20" cm="1">
        <f t="array" ref="B20">IF(COUNTIFS(GameLog!D:D,'TEX B'!A20,GameLog!C:C,"TEX")=0,0,COUNTA(_xlfn.UNIQUE(_xlfn._xlws.FILTER(GameLog!A$2:A$1000, (GameLog!C$2:C$1000="TEX") * (GameLog!D$2:D$1000=A20)))))</f>
        <v>1</v>
      </c>
      <c r="C20">
        <f t="shared" si="2"/>
        <v>0</v>
      </c>
      <c r="D20">
        <f>SUMIFS(GameLog!G:G,GameLog!$D:$D,'TEX B'!$A20,GameLog!$C:$C,"TEX")</f>
        <v>0</v>
      </c>
      <c r="E20">
        <f>SUMIFS(GameLog!H:H,GameLog!$D:$D,'TEX B'!$A20,GameLog!$C:$C,"TEX")</f>
        <v>0</v>
      </c>
      <c r="F20">
        <f>SUMIFS(GameLog!I:I,GameLog!$D:$D,'TEX B'!$A20,GameLog!$C:$C,"TEX")</f>
        <v>0</v>
      </c>
      <c r="G20">
        <f>SUMIFS(GameLog!J:J,GameLog!$D:$D,'TEX B'!$A20,GameLog!$C:$C,"TEX")</f>
        <v>0</v>
      </c>
      <c r="H20">
        <f>SUMIFS(GameLog!K:K,GameLog!$D:$D,'TEX B'!$A20,GameLog!$C:$C,"TEX")</f>
        <v>0</v>
      </c>
      <c r="I20">
        <f>SUMIFS(GameLog!L:L,GameLog!$D:$D,'TEX B'!$A20,GameLog!$C:$C,"TEX")</f>
        <v>0</v>
      </c>
      <c r="J20">
        <f>SUMIFS(GameLog!M:M,GameLog!$D:$D,'TEX B'!$A20,GameLog!$C:$C,"TEX")</f>
        <v>0</v>
      </c>
      <c r="K20">
        <f>SUMIFS(GameLog!N:N,GameLog!$D:$D,'TEX B'!$A20,GameLog!$C:$C,"TEX")</f>
        <v>0</v>
      </c>
      <c r="L20">
        <f>SUMIFS(GameLog!O:O,GameLog!$D:$D,'TEX B'!$A20,GameLog!$C:$C,"TEX")</f>
        <v>0</v>
      </c>
      <c r="M20">
        <f>SUMIFS(GameLog!P:P,GameLog!$D:$D,'TEX B'!$A20,GameLog!$C:$C,"TEX")</f>
        <v>0</v>
      </c>
      <c r="N20">
        <f>SUMIFS(GameLog!Q:Q,GameLog!$D:$D,'TEX B'!$A20,GameLog!$C:$C,"TEX")</f>
        <v>0</v>
      </c>
      <c r="O20">
        <f>SUMIFS(GameLog!R:R,GameLog!$D:$D,'TEX B'!$A20,GameLog!$C:$C,"TEX")</f>
        <v>0</v>
      </c>
      <c r="P20">
        <f>SUMIFS(GameLog!S:S,GameLog!$D:$D,'TEX B'!$A20,GameLog!$C:$C,"TEX")</f>
        <v>0</v>
      </c>
      <c r="Q20">
        <f>SUMIFS(GameLog!T:T,GameLog!$D:$D,'TEX B'!$A20,GameLog!$C:$C,"TEX")</f>
        <v>0</v>
      </c>
      <c r="R20">
        <f>SUMIFS(GameLog!U:U,GameLog!$D:$D,'TEX B'!$A20,GameLog!$C:$C,"TEX")</f>
        <v>0</v>
      </c>
      <c r="S20">
        <f>SUMIFS(GameLog!V:V,GameLog!$D:$D,'TEX B'!$A20,GameLog!$C:$C,"TEX")</f>
        <v>0</v>
      </c>
      <c r="T20">
        <v>0</v>
      </c>
      <c r="U20">
        <v>0</v>
      </c>
      <c r="V20" s="8">
        <f t="shared" si="3"/>
        <v>0</v>
      </c>
      <c r="W20" s="8">
        <f t="shared" si="0"/>
        <v>0</v>
      </c>
      <c r="X20" s="8">
        <f t="shared" si="1"/>
        <v>0</v>
      </c>
      <c r="Y20" s="8">
        <f t="shared" si="4"/>
        <v>0</v>
      </c>
      <c r="Z20">
        <f t="shared" si="5"/>
        <v>0</v>
      </c>
      <c r="AD20" s="14"/>
      <c r="AF20" s="14"/>
    </row>
    <row r="21" spans="1:32">
      <c r="A21" t="s">
        <v>2922</v>
      </c>
      <c r="B21" cm="1">
        <f t="array" ref="B21">IF(COUNTIFS(GameLog!D:D,'TEX B'!A21,GameLog!C:C,"TEX")=0,0,COUNTA(_xlfn.UNIQUE(_xlfn._xlws.FILTER(GameLog!A$2:A$1000, (GameLog!C$2:C$1000="TEX") * (GameLog!D$2:D$1000=A21)))))</f>
        <v>1</v>
      </c>
      <c r="C21">
        <f t="shared" si="2"/>
        <v>0</v>
      </c>
      <c r="D21">
        <f>SUMIFS(GameLog!G:G,GameLog!$D:$D,'TEX B'!$A21,GameLog!$C:$C,"TEX")</f>
        <v>0</v>
      </c>
      <c r="E21">
        <f>SUMIFS(GameLog!H:H,GameLog!$D:$D,'TEX B'!$A21,GameLog!$C:$C,"TEX")</f>
        <v>0</v>
      </c>
      <c r="F21">
        <f>SUMIFS(GameLog!I:I,GameLog!$D:$D,'TEX B'!$A21,GameLog!$C:$C,"TEX")</f>
        <v>0</v>
      </c>
      <c r="G21">
        <f>SUMIFS(GameLog!J:J,GameLog!$D:$D,'TEX B'!$A21,GameLog!$C:$C,"TEX")</f>
        <v>0</v>
      </c>
      <c r="H21">
        <f>SUMIFS(GameLog!K:K,GameLog!$D:$D,'TEX B'!$A21,GameLog!$C:$C,"TEX")</f>
        <v>0</v>
      </c>
      <c r="I21">
        <f>SUMIFS(GameLog!L:L,GameLog!$D:$D,'TEX B'!$A21,GameLog!$C:$C,"TEX")</f>
        <v>0</v>
      </c>
      <c r="J21">
        <f>SUMIFS(GameLog!M:M,GameLog!$D:$D,'TEX B'!$A21,GameLog!$C:$C,"TEX")</f>
        <v>0</v>
      </c>
      <c r="K21">
        <f>SUMIFS(GameLog!N:N,GameLog!$D:$D,'TEX B'!$A21,GameLog!$C:$C,"TEX")</f>
        <v>0</v>
      </c>
      <c r="L21">
        <f>SUMIFS(GameLog!O:O,GameLog!$D:$D,'TEX B'!$A21,GameLog!$C:$C,"TEX")</f>
        <v>0</v>
      </c>
      <c r="M21">
        <f>SUMIFS(GameLog!P:P,GameLog!$D:$D,'TEX B'!$A21,GameLog!$C:$C,"TEX")</f>
        <v>0</v>
      </c>
      <c r="N21">
        <f>SUMIFS(GameLog!Q:Q,GameLog!$D:$D,'TEX B'!$A21,GameLog!$C:$C,"TEX")</f>
        <v>0</v>
      </c>
      <c r="O21">
        <f>SUMIFS(GameLog!R:R,GameLog!$D:$D,'TEX B'!$A21,GameLog!$C:$C,"TEX")</f>
        <v>0</v>
      </c>
      <c r="P21">
        <f>SUMIFS(GameLog!S:S,GameLog!$D:$D,'TEX B'!$A21,GameLog!$C:$C,"TEX")</f>
        <v>0</v>
      </c>
      <c r="Q21">
        <f>SUMIFS(GameLog!T:T,GameLog!$D:$D,'TEX B'!$A21,GameLog!$C:$C,"TEX")</f>
        <v>0</v>
      </c>
      <c r="R21">
        <f>SUMIFS(GameLog!U:U,GameLog!$D:$D,'TEX B'!$A21,GameLog!$C:$C,"TEX")</f>
        <v>0</v>
      </c>
      <c r="S21">
        <f>SUMIFS(GameLog!V:V,GameLog!$D:$D,'TEX B'!$A21,GameLog!$C:$C,"TEX")</f>
        <v>0</v>
      </c>
      <c r="T21">
        <v>0</v>
      </c>
      <c r="U21">
        <v>0</v>
      </c>
      <c r="V21" s="8">
        <f t="shared" si="3"/>
        <v>0</v>
      </c>
      <c r="W21" s="8">
        <f t="shared" si="0"/>
        <v>0</v>
      </c>
      <c r="X21" s="8">
        <f t="shared" si="1"/>
        <v>0</v>
      </c>
      <c r="Y21" s="8">
        <f t="shared" si="4"/>
        <v>0</v>
      </c>
      <c r="Z21">
        <f t="shared" si="5"/>
        <v>0</v>
      </c>
      <c r="AD21" s="14"/>
      <c r="AF21" s="13"/>
    </row>
    <row r="22" spans="1:32">
      <c r="A22" t="s">
        <v>2923</v>
      </c>
      <c r="B22" cm="1">
        <f t="array" ref="B22">IF(COUNTIFS(GameLog!D:D,'TEX B'!A22,GameLog!C:C,"TEX")=0,0,COUNTA(_xlfn.UNIQUE(_xlfn._xlws.FILTER(GameLog!A$2:A$1000, (GameLog!C$2:C$1000="TEX") * (GameLog!D$2:D$1000=A22)))))</f>
        <v>1</v>
      </c>
      <c r="C22">
        <f t="shared" si="2"/>
        <v>0</v>
      </c>
      <c r="D22">
        <f>SUMIFS(GameLog!G:G,GameLog!$D:$D,'TEX B'!$A22,GameLog!$C:$C,"TEX")</f>
        <v>0</v>
      </c>
      <c r="E22">
        <f>SUMIFS(GameLog!H:H,GameLog!$D:$D,'TEX B'!$A22,GameLog!$C:$C,"TEX")</f>
        <v>0</v>
      </c>
      <c r="F22">
        <f>SUMIFS(GameLog!I:I,GameLog!$D:$D,'TEX B'!$A22,GameLog!$C:$C,"TEX")</f>
        <v>0</v>
      </c>
      <c r="G22">
        <f>SUMIFS(GameLog!J:J,GameLog!$D:$D,'TEX B'!$A22,GameLog!$C:$C,"TEX")</f>
        <v>0</v>
      </c>
      <c r="H22">
        <f>SUMIFS(GameLog!K:K,GameLog!$D:$D,'TEX B'!$A22,GameLog!$C:$C,"TEX")</f>
        <v>0</v>
      </c>
      <c r="I22">
        <f>SUMIFS(GameLog!L:L,GameLog!$D:$D,'TEX B'!$A22,GameLog!$C:$C,"TEX")</f>
        <v>0</v>
      </c>
      <c r="J22">
        <f>SUMIFS(GameLog!M:M,GameLog!$D:$D,'TEX B'!$A22,GameLog!$C:$C,"TEX")</f>
        <v>0</v>
      </c>
      <c r="K22">
        <f>SUMIFS(GameLog!N:N,GameLog!$D:$D,'TEX B'!$A22,GameLog!$C:$C,"TEX")</f>
        <v>0</v>
      </c>
      <c r="L22">
        <f>SUMIFS(GameLog!O:O,GameLog!$D:$D,'TEX B'!$A22,GameLog!$C:$C,"TEX")</f>
        <v>0</v>
      </c>
      <c r="M22">
        <f>SUMIFS(GameLog!P:P,GameLog!$D:$D,'TEX B'!$A22,GameLog!$C:$C,"TEX")</f>
        <v>0</v>
      </c>
      <c r="N22">
        <f>SUMIFS(GameLog!Q:Q,GameLog!$D:$D,'TEX B'!$A22,GameLog!$C:$C,"TEX")</f>
        <v>0</v>
      </c>
      <c r="O22">
        <f>SUMIFS(GameLog!R:R,GameLog!$D:$D,'TEX B'!$A22,GameLog!$C:$C,"TEX")</f>
        <v>0</v>
      </c>
      <c r="P22">
        <f>SUMIFS(GameLog!S:S,GameLog!$D:$D,'TEX B'!$A22,GameLog!$C:$C,"TEX")</f>
        <v>0</v>
      </c>
      <c r="Q22">
        <f>SUMIFS(GameLog!T:T,GameLog!$D:$D,'TEX B'!$A22,GameLog!$C:$C,"TEX")</f>
        <v>0</v>
      </c>
      <c r="R22">
        <f>SUMIFS(GameLog!U:U,GameLog!$D:$D,'TEX B'!$A22,GameLog!$C:$C,"TEX")</f>
        <v>0</v>
      </c>
      <c r="S22">
        <f>SUMIFS(GameLog!V:V,GameLog!$D:$D,'TEX B'!$A22,GameLog!$C:$C,"TEX")</f>
        <v>0</v>
      </c>
      <c r="T22">
        <v>0</v>
      </c>
      <c r="U22">
        <v>0</v>
      </c>
      <c r="V22" s="8">
        <f t="shared" si="3"/>
        <v>0</v>
      </c>
      <c r="W22" s="8">
        <f t="shared" si="0"/>
        <v>0</v>
      </c>
      <c r="X22" s="8">
        <f t="shared" si="1"/>
        <v>0</v>
      </c>
      <c r="Y22" s="8">
        <f t="shared" si="4"/>
        <v>0</v>
      </c>
      <c r="Z22">
        <f t="shared" si="5"/>
        <v>0</v>
      </c>
      <c r="AD22" s="14"/>
      <c r="AF22" s="14"/>
    </row>
    <row r="23" spans="1:32">
      <c r="A23" t="s">
        <v>2924</v>
      </c>
      <c r="B23" cm="1">
        <f t="array" ref="B23">IF(COUNTIFS(GameLog!D:D,'TEX B'!A23,GameLog!C:C,"TEX")=0,0,COUNTA(_xlfn.UNIQUE(_xlfn._xlws.FILTER(GameLog!A$2:A$1000, (GameLog!C$2:C$1000="TEX") * (GameLog!D$2:D$1000=A23)))))</f>
        <v>0</v>
      </c>
      <c r="C23">
        <f t="shared" si="2"/>
        <v>0</v>
      </c>
      <c r="D23">
        <f>SUMIFS(GameLog!G:G,GameLog!$D:$D,'TEX B'!$A23,GameLog!$C:$C,"TEX")</f>
        <v>0</v>
      </c>
      <c r="E23">
        <f>SUMIFS(GameLog!H:H,GameLog!$D:$D,'TEX B'!$A23,GameLog!$C:$C,"TEX")</f>
        <v>0</v>
      </c>
      <c r="F23">
        <f>SUMIFS(GameLog!I:I,GameLog!$D:$D,'TEX B'!$A23,GameLog!$C:$C,"TEX")</f>
        <v>0</v>
      </c>
      <c r="G23">
        <f>SUMIFS(GameLog!J:J,GameLog!$D:$D,'TEX B'!$A23,GameLog!$C:$C,"TEX")</f>
        <v>0</v>
      </c>
      <c r="H23">
        <f>SUMIFS(GameLog!K:K,GameLog!$D:$D,'TEX B'!$A23,GameLog!$C:$C,"TEX")</f>
        <v>0</v>
      </c>
      <c r="I23">
        <f>SUMIFS(GameLog!L:L,GameLog!$D:$D,'TEX B'!$A23,GameLog!$C:$C,"TEX")</f>
        <v>0</v>
      </c>
      <c r="J23">
        <f>SUMIFS(GameLog!M:M,GameLog!$D:$D,'TEX B'!$A23,GameLog!$C:$C,"TEX")</f>
        <v>0</v>
      </c>
      <c r="K23">
        <f>SUMIFS(GameLog!N:N,GameLog!$D:$D,'TEX B'!$A23,GameLog!$C:$C,"TEX")</f>
        <v>0</v>
      </c>
      <c r="L23">
        <f>SUMIFS(GameLog!O:O,GameLog!$D:$D,'TEX B'!$A23,GameLog!$C:$C,"TEX")</f>
        <v>0</v>
      </c>
      <c r="M23">
        <f>SUMIFS(GameLog!P:P,GameLog!$D:$D,'TEX B'!$A23,GameLog!$C:$C,"TEX")</f>
        <v>0</v>
      </c>
      <c r="N23">
        <f>SUMIFS(GameLog!Q:Q,GameLog!$D:$D,'TEX B'!$A23,GameLog!$C:$C,"TEX")</f>
        <v>0</v>
      </c>
      <c r="O23">
        <f>SUMIFS(GameLog!R:R,GameLog!$D:$D,'TEX B'!$A23,GameLog!$C:$C,"TEX")</f>
        <v>0</v>
      </c>
      <c r="P23">
        <f>SUMIFS(GameLog!S:S,GameLog!$D:$D,'TEX B'!$A23,GameLog!$C:$C,"TEX")</f>
        <v>0</v>
      </c>
      <c r="Q23">
        <f>SUMIFS(GameLog!T:T,GameLog!$D:$D,'TEX B'!$A23,GameLog!$C:$C,"TEX")</f>
        <v>0</v>
      </c>
      <c r="R23">
        <f>SUMIFS(GameLog!U:U,GameLog!$D:$D,'TEX B'!$A23,GameLog!$C:$C,"TEX")</f>
        <v>0</v>
      </c>
      <c r="S23">
        <f>SUMIFS(GameLog!V:V,GameLog!$D:$D,'TEX B'!$A23,GameLog!$C:$C,"TEX")</f>
        <v>0</v>
      </c>
      <c r="T23">
        <v>0</v>
      </c>
      <c r="U23">
        <v>0</v>
      </c>
      <c r="V23" s="8">
        <f t="shared" si="3"/>
        <v>0</v>
      </c>
      <c r="W23" s="8">
        <f t="shared" si="0"/>
        <v>0</v>
      </c>
      <c r="X23" s="8">
        <f t="shared" si="1"/>
        <v>0</v>
      </c>
      <c r="Y23" s="8">
        <f t="shared" si="4"/>
        <v>0</v>
      </c>
      <c r="Z23">
        <f t="shared" si="5"/>
        <v>0</v>
      </c>
      <c r="AD23" s="14"/>
      <c r="AF23" s="14"/>
    </row>
    <row r="24" spans="1:32">
      <c r="A24" t="s">
        <v>2925</v>
      </c>
      <c r="B24" cm="1">
        <f t="array" ref="B24">IF(COUNTIFS(GameLog!D:D,'TEX B'!A24,GameLog!C:C,"TEX")=0,0,COUNTA(_xlfn.UNIQUE(_xlfn._xlws.FILTER(GameLog!A$2:A$1000, (GameLog!C$2:C$1000="TEX") * (GameLog!D$2:D$1000=A24)))))</f>
        <v>1</v>
      </c>
      <c r="C24">
        <f t="shared" si="2"/>
        <v>0</v>
      </c>
      <c r="D24">
        <f>SUMIFS(GameLog!G:G,GameLog!$D:$D,'TEX B'!$A24,GameLog!$C:$C,"TEX")</f>
        <v>0</v>
      </c>
      <c r="E24">
        <f>SUMIFS(GameLog!H:H,GameLog!$D:$D,'TEX B'!$A24,GameLog!$C:$C,"TEX")</f>
        <v>0</v>
      </c>
      <c r="F24">
        <f>SUMIFS(GameLog!I:I,GameLog!$D:$D,'TEX B'!$A24,GameLog!$C:$C,"TEX")</f>
        <v>0</v>
      </c>
      <c r="G24">
        <f>SUMIFS(GameLog!J:J,GameLog!$D:$D,'TEX B'!$A24,GameLog!$C:$C,"TEX")</f>
        <v>0</v>
      </c>
      <c r="H24">
        <f>SUMIFS(GameLog!K:K,GameLog!$D:$D,'TEX B'!$A24,GameLog!$C:$C,"TEX")</f>
        <v>0</v>
      </c>
      <c r="I24">
        <f>SUMIFS(GameLog!L:L,GameLog!$D:$D,'TEX B'!$A24,GameLog!$C:$C,"TEX")</f>
        <v>0</v>
      </c>
      <c r="J24">
        <f>SUMIFS(GameLog!M:M,GameLog!$D:$D,'TEX B'!$A24,GameLog!$C:$C,"TEX")</f>
        <v>0</v>
      </c>
      <c r="K24">
        <f>SUMIFS(GameLog!N:N,GameLog!$D:$D,'TEX B'!$A24,GameLog!$C:$C,"TEX")</f>
        <v>0</v>
      </c>
      <c r="L24">
        <f>SUMIFS(GameLog!O:O,GameLog!$D:$D,'TEX B'!$A24,GameLog!$C:$C,"TEX")</f>
        <v>0</v>
      </c>
      <c r="M24">
        <f>SUMIFS(GameLog!P:P,GameLog!$D:$D,'TEX B'!$A24,GameLog!$C:$C,"TEX")</f>
        <v>0</v>
      </c>
      <c r="N24">
        <f>SUMIFS(GameLog!Q:Q,GameLog!$D:$D,'TEX B'!$A24,GameLog!$C:$C,"TEX")</f>
        <v>0</v>
      </c>
      <c r="O24">
        <f>SUMIFS(GameLog!R:R,GameLog!$D:$D,'TEX B'!$A24,GameLog!$C:$C,"TEX")</f>
        <v>0</v>
      </c>
      <c r="P24">
        <f>SUMIFS(GameLog!S:S,GameLog!$D:$D,'TEX B'!$A24,GameLog!$C:$C,"TEX")</f>
        <v>0</v>
      </c>
      <c r="Q24">
        <f>SUMIFS(GameLog!T:T,GameLog!$D:$D,'TEX B'!$A24,GameLog!$C:$C,"TEX")</f>
        <v>0</v>
      </c>
      <c r="R24">
        <f>SUMIFS(GameLog!U:U,GameLog!$D:$D,'TEX B'!$A24,GameLog!$C:$C,"TEX")</f>
        <v>0</v>
      </c>
      <c r="S24">
        <f>SUMIFS(GameLog!V:V,GameLog!$D:$D,'TEX B'!$A24,GameLog!$C:$C,"TEX")</f>
        <v>0</v>
      </c>
      <c r="T24">
        <v>0</v>
      </c>
      <c r="U24">
        <v>0</v>
      </c>
      <c r="V24" s="8">
        <f t="shared" si="3"/>
        <v>0</v>
      </c>
      <c r="W24" s="8">
        <f t="shared" si="0"/>
        <v>0</v>
      </c>
      <c r="X24" s="8">
        <f t="shared" si="1"/>
        <v>0</v>
      </c>
      <c r="Y24" s="8">
        <f t="shared" si="4"/>
        <v>0</v>
      </c>
      <c r="Z24">
        <f t="shared" si="5"/>
        <v>0</v>
      </c>
      <c r="AD24" s="14"/>
      <c r="AF24" s="14"/>
    </row>
    <row r="25" spans="1:32">
      <c r="A25" t="s">
        <v>2926</v>
      </c>
      <c r="B25" cm="1">
        <f t="array" ref="B25">IF(COUNTIFS(GameLog!D:D,'TEX B'!A25,GameLog!C:C,"TEX")=0,0,COUNTA(_xlfn.UNIQUE(_xlfn._xlws.FILTER(GameLog!A$2:A$1000, (GameLog!C$2:C$1000="TEX") * (GameLog!D$2:D$1000=A25)))))</f>
        <v>1</v>
      </c>
      <c r="C25">
        <f t="shared" si="2"/>
        <v>0</v>
      </c>
      <c r="D25">
        <f>SUMIFS(GameLog!G:G,GameLog!$D:$D,'TEX B'!$A25,GameLog!$C:$C,"TEX")</f>
        <v>0</v>
      </c>
      <c r="E25">
        <f>SUMIFS(GameLog!H:H,GameLog!$D:$D,'TEX B'!$A25,GameLog!$C:$C,"TEX")</f>
        <v>0</v>
      </c>
      <c r="F25">
        <f>SUMIFS(GameLog!I:I,GameLog!$D:$D,'TEX B'!$A25,GameLog!$C:$C,"TEX")</f>
        <v>0</v>
      </c>
      <c r="G25">
        <f>SUMIFS(GameLog!J:J,GameLog!$D:$D,'TEX B'!$A25,GameLog!$C:$C,"TEX")</f>
        <v>0</v>
      </c>
      <c r="H25">
        <f>SUMIFS(GameLog!K:K,GameLog!$D:$D,'TEX B'!$A25,GameLog!$C:$C,"TEX")</f>
        <v>0</v>
      </c>
      <c r="I25">
        <f>SUMIFS(GameLog!L:L,GameLog!$D:$D,'TEX B'!$A25,GameLog!$C:$C,"TEX")</f>
        <v>0</v>
      </c>
      <c r="J25">
        <f>SUMIFS(GameLog!M:M,GameLog!$D:$D,'TEX B'!$A25,GameLog!$C:$C,"TEX")</f>
        <v>0</v>
      </c>
      <c r="K25">
        <f>SUMIFS(GameLog!N:N,GameLog!$D:$D,'TEX B'!$A25,GameLog!$C:$C,"TEX")</f>
        <v>0</v>
      </c>
      <c r="L25">
        <f>SUMIFS(GameLog!O:O,GameLog!$D:$D,'TEX B'!$A25,GameLog!$C:$C,"TEX")</f>
        <v>0</v>
      </c>
      <c r="M25">
        <f>SUMIFS(GameLog!P:P,GameLog!$D:$D,'TEX B'!$A25,GameLog!$C:$C,"TEX")</f>
        <v>0</v>
      </c>
      <c r="N25">
        <f>SUMIFS(GameLog!Q:Q,GameLog!$D:$D,'TEX B'!$A25,GameLog!$C:$C,"TEX")</f>
        <v>0</v>
      </c>
      <c r="O25">
        <f>SUMIFS(GameLog!R:R,GameLog!$D:$D,'TEX B'!$A25,GameLog!$C:$C,"TEX")</f>
        <v>0</v>
      </c>
      <c r="P25">
        <f>SUMIFS(GameLog!S:S,GameLog!$D:$D,'TEX B'!$A25,GameLog!$C:$C,"TEX")</f>
        <v>0</v>
      </c>
      <c r="Q25">
        <f>SUMIFS(GameLog!T:T,GameLog!$D:$D,'TEX B'!$A25,GameLog!$C:$C,"TEX")</f>
        <v>0</v>
      </c>
      <c r="R25">
        <f>SUMIFS(GameLog!U:U,GameLog!$D:$D,'TEX B'!$A25,GameLog!$C:$C,"TEX")</f>
        <v>0</v>
      </c>
      <c r="S25">
        <f>SUMIFS(GameLog!V:V,GameLog!$D:$D,'TEX B'!$A25,GameLog!$C:$C,"TEX")</f>
        <v>0</v>
      </c>
      <c r="T25">
        <v>0</v>
      </c>
      <c r="U25">
        <v>0</v>
      </c>
      <c r="V25" s="8">
        <f t="shared" si="3"/>
        <v>0</v>
      </c>
      <c r="W25" s="8">
        <f t="shared" si="0"/>
        <v>0</v>
      </c>
      <c r="X25" s="8">
        <f t="shared" si="1"/>
        <v>0</v>
      </c>
      <c r="Y25" s="8">
        <f t="shared" si="4"/>
        <v>0</v>
      </c>
      <c r="Z25">
        <f t="shared" si="5"/>
        <v>0</v>
      </c>
      <c r="AD25" s="14"/>
      <c r="AF25" s="14"/>
    </row>
    <row r="26" spans="1:32">
      <c r="A26" t="s">
        <v>2927</v>
      </c>
      <c r="B26" cm="1">
        <f t="array" ref="B26">IF(COUNTIFS(GameLog!D:D,'TEX B'!A26,GameLog!C:C,"TEX")=0,0,COUNTA(_xlfn.UNIQUE(_xlfn._xlws.FILTER(GameLog!A$2:A$1000, (GameLog!C$2:C$1000="TEX") * (GameLog!D$2:D$1000=A26)))))</f>
        <v>0</v>
      </c>
      <c r="C26">
        <f t="shared" si="2"/>
        <v>0</v>
      </c>
      <c r="D26">
        <f>SUMIFS(GameLog!G:G,GameLog!$D:$D,'TEX B'!$A26,GameLog!$C:$C,"TEX")</f>
        <v>0</v>
      </c>
      <c r="E26">
        <f>SUMIFS(GameLog!H:H,GameLog!$D:$D,'TEX B'!$A26,GameLog!$C:$C,"TEX")</f>
        <v>0</v>
      </c>
      <c r="F26">
        <f>SUMIFS(GameLog!I:I,GameLog!$D:$D,'TEX B'!$A26,GameLog!$C:$C,"TEX")</f>
        <v>0</v>
      </c>
      <c r="G26">
        <f>SUMIFS(GameLog!J:J,GameLog!$D:$D,'TEX B'!$A26,GameLog!$C:$C,"TEX")</f>
        <v>0</v>
      </c>
      <c r="H26">
        <f>SUMIFS(GameLog!K:K,GameLog!$D:$D,'TEX B'!$A26,GameLog!$C:$C,"TEX")</f>
        <v>0</v>
      </c>
      <c r="I26">
        <f>SUMIFS(GameLog!L:L,GameLog!$D:$D,'TEX B'!$A26,GameLog!$C:$C,"TEX")</f>
        <v>0</v>
      </c>
      <c r="J26">
        <f>SUMIFS(GameLog!M:M,GameLog!$D:$D,'TEX B'!$A26,GameLog!$C:$C,"TEX")</f>
        <v>0</v>
      </c>
      <c r="K26">
        <f>SUMIFS(GameLog!N:N,GameLog!$D:$D,'TEX B'!$A26,GameLog!$C:$C,"TEX")</f>
        <v>0</v>
      </c>
      <c r="L26">
        <f>SUMIFS(GameLog!O:O,GameLog!$D:$D,'TEX B'!$A26,GameLog!$C:$C,"TEX")</f>
        <v>0</v>
      </c>
      <c r="M26">
        <f>SUMIFS(GameLog!P:P,GameLog!$D:$D,'TEX B'!$A26,GameLog!$C:$C,"TEX")</f>
        <v>0</v>
      </c>
      <c r="N26">
        <f>SUMIFS(GameLog!Q:Q,GameLog!$D:$D,'TEX B'!$A26,GameLog!$C:$C,"TEX")</f>
        <v>0</v>
      </c>
      <c r="O26">
        <f>SUMIFS(GameLog!R:R,GameLog!$D:$D,'TEX B'!$A26,GameLog!$C:$C,"TEX")</f>
        <v>0</v>
      </c>
      <c r="P26">
        <f>SUMIFS(GameLog!S:S,GameLog!$D:$D,'TEX B'!$A26,GameLog!$C:$C,"TEX")</f>
        <v>0</v>
      </c>
      <c r="Q26">
        <f>SUMIFS(GameLog!T:T,GameLog!$D:$D,'TEX B'!$A26,GameLog!$C:$C,"TEX")</f>
        <v>0</v>
      </c>
      <c r="R26">
        <f>SUMIFS(GameLog!U:U,GameLog!$D:$D,'TEX B'!$A26,GameLog!$C:$C,"TEX")</f>
        <v>0</v>
      </c>
      <c r="S26">
        <f>SUMIFS(GameLog!V:V,GameLog!$D:$D,'TEX B'!$A26,GameLog!$C:$C,"TEX")</f>
        <v>0</v>
      </c>
      <c r="T26">
        <v>0</v>
      </c>
      <c r="U26">
        <v>0</v>
      </c>
      <c r="V26" s="8">
        <f t="shared" si="3"/>
        <v>0</v>
      </c>
      <c r="W26" s="8">
        <f t="shared" si="0"/>
        <v>0</v>
      </c>
      <c r="X26" s="8">
        <f t="shared" si="1"/>
        <v>0</v>
      </c>
      <c r="Y26" s="8">
        <f t="shared" si="4"/>
        <v>0</v>
      </c>
      <c r="Z26">
        <f t="shared" si="5"/>
        <v>0</v>
      </c>
      <c r="AD26" s="13"/>
      <c r="AF26" s="14"/>
    </row>
    <row r="27" spans="1:32">
      <c r="V27" s="8"/>
      <c r="W27" s="8"/>
      <c r="X27" s="8"/>
      <c r="Y27" s="8"/>
      <c r="AD27" s="14"/>
      <c r="AF27" s="14"/>
    </row>
    <row r="28" spans="1:32">
      <c r="V28" s="8"/>
      <c r="W28" s="8"/>
      <c r="X28" s="8"/>
      <c r="Y28" s="8"/>
      <c r="AD28" s="14"/>
      <c r="AF28" s="14"/>
    </row>
    <row r="29" spans="1:32">
      <c r="V29" s="8"/>
      <c r="W29" s="8"/>
      <c r="X29" s="8"/>
      <c r="Y29" s="8"/>
      <c r="AD29" s="14"/>
      <c r="AF29" s="14"/>
    </row>
    <row r="30" spans="1:32">
      <c r="V30" s="8"/>
      <c r="W30" s="8"/>
      <c r="X30" s="8"/>
      <c r="Y30" s="8"/>
      <c r="AD30" s="14"/>
      <c r="AF30" s="14"/>
    </row>
    <row r="31" spans="1:32">
      <c r="V31" s="8"/>
      <c r="W31" s="8"/>
      <c r="X31" s="8"/>
      <c r="Y31" s="8"/>
      <c r="AD31" s="14"/>
      <c r="AF31" s="14"/>
    </row>
    <row r="32" spans="1:32">
      <c r="V32" s="8"/>
      <c r="W32" s="8"/>
      <c r="X32" s="8"/>
      <c r="Y32" s="8"/>
      <c r="AD32" s="14"/>
      <c r="AF32" s="14"/>
    </row>
    <row r="33" spans="1:32">
      <c r="V33" s="8"/>
      <c r="W33" s="8"/>
      <c r="X33" s="8"/>
      <c r="Y33" s="8"/>
      <c r="AD33" s="14"/>
      <c r="AF33" s="14"/>
    </row>
    <row r="34" spans="1:32">
      <c r="V34" s="8"/>
      <c r="W34" s="8"/>
      <c r="X34" s="8"/>
      <c r="Y34" s="8"/>
      <c r="AD34" s="14"/>
    </row>
    <row r="35" spans="1:32">
      <c r="V35" s="8"/>
      <c r="W35" s="8"/>
      <c r="X35" s="8"/>
      <c r="Y35" s="8"/>
      <c r="AD35" s="14"/>
    </row>
    <row r="36" spans="1:32">
      <c r="V36" s="8"/>
      <c r="W36" s="8"/>
      <c r="X36" s="8"/>
      <c r="Y36" s="8"/>
      <c r="AD36" s="14"/>
    </row>
    <row r="37" spans="1:32">
      <c r="V37" s="8"/>
      <c r="W37" s="8"/>
      <c r="X37" s="8"/>
      <c r="Y37" s="8"/>
      <c r="AD37" s="14"/>
    </row>
    <row r="38" spans="1:32">
      <c r="V38" s="8"/>
      <c r="W38" s="8"/>
      <c r="X38" s="8"/>
      <c r="Y38" s="8"/>
      <c r="AD38" s="14"/>
    </row>
    <row r="39" spans="1:32">
      <c r="V39" s="8"/>
      <c r="W39" s="8"/>
      <c r="X39" s="8"/>
      <c r="Y39" s="8"/>
      <c r="AD39" s="14"/>
    </row>
    <row r="40" spans="1:32">
      <c r="V40" s="8"/>
      <c r="W40" s="8"/>
      <c r="X40" s="8"/>
      <c r="Y40" s="8"/>
      <c r="AD40" s="14"/>
    </row>
    <row r="41" spans="1:32">
      <c r="V41" s="8"/>
      <c r="W41" s="8"/>
      <c r="X41" s="8"/>
      <c r="Y41" s="8"/>
      <c r="AD41" s="14"/>
    </row>
    <row r="42" spans="1:32">
      <c r="V42" s="8"/>
      <c r="W42" s="8"/>
      <c r="X42" s="8"/>
      <c r="Y42" s="8"/>
      <c r="AD42" s="14"/>
    </row>
    <row r="43" spans="1:32">
      <c r="V43" s="8"/>
      <c r="W43" s="8"/>
      <c r="X43" s="8"/>
      <c r="Y43" s="8"/>
      <c r="AD43" s="14"/>
    </row>
    <row r="44" spans="1:32">
      <c r="V44" s="8"/>
      <c r="W44" s="8"/>
      <c r="X44" s="8"/>
      <c r="Y44" s="8"/>
      <c r="AD44" s="14"/>
    </row>
    <row r="45" spans="1:32">
      <c r="V45" s="8"/>
      <c r="W45" s="8"/>
      <c r="X45" s="8"/>
      <c r="Y45" s="8"/>
      <c r="AD45" s="14"/>
    </row>
    <row r="46" spans="1:32">
      <c r="A46" s="9"/>
      <c r="AD46" s="14"/>
    </row>
    <row r="47" spans="1:32">
      <c r="A47" s="9"/>
    </row>
    <row r="48" spans="1:32">
      <c r="A48" s="9"/>
    </row>
    <row r="49" spans="1:1">
      <c r="A49" s="9"/>
    </row>
    <row r="50" spans="1:1">
      <c r="A50" s="9"/>
    </row>
    <row r="51" spans="1:1">
      <c r="A51" s="9"/>
    </row>
    <row r="52" spans="1:1">
      <c r="A52" s="9"/>
    </row>
    <row r="53" spans="1:1">
      <c r="A53" s="9"/>
    </row>
    <row r="54" spans="1:1">
      <c r="A54" s="9"/>
    </row>
    <row r="55" spans="1:1">
      <c r="A55" s="9"/>
    </row>
    <row r="56" spans="1:1">
      <c r="A56" s="9"/>
    </row>
    <row r="57" spans="1:1">
      <c r="A57" s="9"/>
    </row>
    <row r="58" spans="1:1">
      <c r="A58" s="9"/>
    </row>
    <row r="59" spans="1:1">
      <c r="A59" s="9"/>
    </row>
    <row r="60" spans="1:1">
      <c r="A60" s="9"/>
    </row>
    <row r="61" spans="1:1">
      <c r="A61" s="9"/>
    </row>
    <row r="62" spans="1:1">
      <c r="A62" s="9"/>
    </row>
    <row r="63" spans="1:1">
      <c r="A63" s="9"/>
    </row>
    <row r="64" spans="1:1">
      <c r="A64" s="9"/>
    </row>
    <row r="65" spans="1:1">
      <c r="A65" s="9"/>
    </row>
    <row r="66" spans="1:1">
      <c r="A66" s="9"/>
    </row>
    <row r="67" spans="1:1">
      <c r="A67" s="9"/>
    </row>
    <row r="68" spans="1:1">
      <c r="A68" s="9"/>
    </row>
    <row r="69" spans="1:1">
      <c r="A69" s="9"/>
    </row>
    <row r="70" spans="1:1">
      <c r="A70" s="9"/>
    </row>
    <row r="71" spans="1:1">
      <c r="A71" s="9"/>
    </row>
    <row r="72" spans="1:1">
      <c r="A72" s="9"/>
    </row>
    <row r="73" spans="1:1">
      <c r="A73" s="9"/>
    </row>
    <row r="74" spans="1:1">
      <c r="A74" s="9"/>
    </row>
    <row r="75" spans="1:1">
      <c r="A75" s="9"/>
    </row>
    <row r="76" spans="1:1">
      <c r="A76" s="9"/>
    </row>
    <row r="77" spans="1:1">
      <c r="A77" s="9"/>
    </row>
    <row r="78" spans="1:1">
      <c r="A78" s="9"/>
    </row>
    <row r="79" spans="1:1">
      <c r="A79" s="9"/>
    </row>
    <row r="80" spans="1:1">
      <c r="A80" s="9"/>
    </row>
    <row r="81" spans="1:1">
      <c r="A81" s="9"/>
    </row>
    <row r="82" spans="1:1">
      <c r="A82" s="9"/>
    </row>
    <row r="83" spans="1:1">
      <c r="A83" s="9"/>
    </row>
    <row r="84" spans="1:1">
      <c r="A84" s="9"/>
    </row>
    <row r="85" spans="1:1">
      <c r="A85" s="9"/>
    </row>
    <row r="86" spans="1:1">
      <c r="A86" s="9"/>
    </row>
    <row r="87" spans="1:1">
      <c r="A87" s="9"/>
    </row>
    <row r="88" spans="1:1">
      <c r="A88" s="9"/>
    </row>
    <row r="89" spans="1:1">
      <c r="A89" s="9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446FA-3AFD-495E-8421-1CA6B7D0E0A0}">
  <sheetPr codeName="Sheet36"/>
  <dimension ref="A1:P87"/>
  <sheetViews>
    <sheetView workbookViewId="0">
      <pane ySplit="1" topLeftCell="A2" activePane="bottomLeft" state="frozen"/>
      <selection activeCell="B1" sqref="B1:Z1048576"/>
      <selection pane="bottomLeft" activeCell="B1" sqref="B1:Z1048576"/>
    </sheetView>
  </sheetViews>
  <sheetFormatPr defaultRowHeight="13.2"/>
  <cols>
    <col min="1" max="1" width="17.44140625" bestFit="1" customWidth="1"/>
    <col min="2" max="2" width="4.77734375" bestFit="1" customWidth="1"/>
    <col min="3" max="3" width="2.33203125" bestFit="1" customWidth="1"/>
    <col min="4" max="4" width="3.5546875" bestFit="1" customWidth="1"/>
    <col min="5" max="5" width="6.109375" style="12" bestFit="1" customWidth="1"/>
    <col min="6" max="6" width="3.5546875" bestFit="1" customWidth="1"/>
    <col min="7" max="7" width="3" bestFit="1" customWidth="1"/>
    <col min="8" max="8" width="4.6640625" bestFit="1" customWidth="1"/>
    <col min="9" max="9" width="3.5546875" bestFit="1" customWidth="1"/>
    <col min="10" max="10" width="3.21875" bestFit="1" customWidth="1"/>
    <col min="11" max="12" width="3.44140625" bestFit="1" customWidth="1"/>
    <col min="13" max="13" width="3.5546875" bestFit="1" customWidth="1"/>
    <col min="14" max="14" width="4.44140625" bestFit="1" customWidth="1"/>
    <col min="15" max="15" width="5.5546875" bestFit="1" customWidth="1"/>
    <col min="16" max="16" width="5.664062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4.77734375" bestFit="1" customWidth="1"/>
    <col min="21" max="21" width="4.44140625" bestFit="1" customWidth="1"/>
  </cols>
  <sheetData>
    <row r="1" spans="1:16">
      <c r="A1" s="14" t="s">
        <v>2405</v>
      </c>
      <c r="B1" s="14" t="s">
        <v>2502</v>
      </c>
      <c r="C1" t="s">
        <v>2406</v>
      </c>
      <c r="D1" t="s">
        <v>2483</v>
      </c>
      <c r="E1" s="12" t="s">
        <v>2503</v>
      </c>
      <c r="F1" t="s">
        <v>2504</v>
      </c>
      <c r="G1" t="s">
        <v>2505</v>
      </c>
      <c r="H1" t="s">
        <v>2506</v>
      </c>
      <c r="I1" t="s">
        <v>2507</v>
      </c>
      <c r="J1" t="s">
        <v>2508</v>
      </c>
      <c r="K1" t="s">
        <v>2509</v>
      </c>
      <c r="L1" t="s">
        <v>2415</v>
      </c>
      <c r="M1" t="s">
        <v>2416</v>
      </c>
      <c r="N1" t="s">
        <v>2510</v>
      </c>
      <c r="O1" t="s">
        <v>2527</v>
      </c>
      <c r="P1" t="s">
        <v>2664</v>
      </c>
    </row>
    <row r="2" spans="1:16">
      <c r="A2" t="s">
        <v>2924</v>
      </c>
      <c r="B2" t="s">
        <v>2443</v>
      </c>
      <c r="C2">
        <f>COUNTIFS(GameLog!D:D,'TEX F'!A2,GameLog!C:C,"TEX",GameLog!E:E,INDEX(Positions!$A$1:$B$9,MATCH('TEX F'!$B2,Positions!$A$1:$A$9,0),2))</f>
        <v>0</v>
      </c>
      <c r="D2">
        <f>SUMIFS(GameLog!F:F,GameLog!$D:$D,'TEX F'!A2,GameLog!$E:$E,INDEX(Positions!$A$1:$B$9,MATCH('TEX F'!$B2,Positions!$A$1:$A$9,0),2),GameLog!$C:$C,"TEX")</f>
        <v>0</v>
      </c>
      <c r="E2" s="12">
        <f>SUMIFS(GameLog!AM:AM,GameLog!$D:$D,'TEX F'!$A2,GameLog!$E:$E,INDEX(Positions!$A$1:$B$9,MATCH('TEX F'!$B2,Positions!$A$1:$A$9,0),2),GameLog!$C:$C,"TEX")</f>
        <v>0</v>
      </c>
      <c r="F2">
        <f>SUMIFS(GameLog!AN:AN,GameLog!$D:$D,'TEX F'!$A2,GameLog!$E:$E,INDEX(Positions!$A$1:$B$9,MATCH('TEX F'!$B2,Positions!$A$1:$A$9,0),2),GameLog!$C:$C,"TEX")</f>
        <v>0</v>
      </c>
      <c r="G2">
        <f>SUMIFS(GameLog!AO:AO,GameLog!$D:$D,'TEX F'!$A2,GameLog!$E:$E,INDEX(Positions!$A$1:$B$9,MATCH('TEX F'!$B2,Positions!$A$1:$A$9,0),2),GameLog!$C:$C,"TEX")</f>
        <v>0</v>
      </c>
      <c r="H2">
        <f>SUMIFS(GameLog!AP:AP,GameLog!$D:$D,'TEX F'!$A2,GameLog!$E:$E,INDEX(Positions!$A$1:$B$9,MATCH('TEX F'!$B2,Positions!$A$1:$A$9,0),2),GameLog!$C:$C,"TEX")</f>
        <v>0</v>
      </c>
      <c r="I2">
        <f>SUMIFS(GameLog!AQ:AQ,GameLog!$D:$D,'TEX F'!$A2,GameLog!$E:$E,INDEX(Positions!$A$1:$B$9,MATCH('TEX F'!$B2,Positions!$A$1:$A$9,0),2),GameLog!$C:$C,"TEX")</f>
        <v>0</v>
      </c>
      <c r="J2">
        <f>SUMIFS(GameLog!AR:AR,GameLog!$D:$D,'TEX F'!$A2,GameLog!$E:$E,INDEX(Positions!$A$1:$B$9,MATCH('TEX F'!$B2,Positions!$A$1:$A$9,0),2),GameLog!$C:$C,"TEX")</f>
        <v>0</v>
      </c>
      <c r="K2">
        <f>SUMIFS(GameLog!AS:AS,GameLog!$D:$D,'TEX F'!$A2,GameLog!$E:$E,INDEX(Positions!$A$1:$B$9,MATCH('TEX F'!$B2,Positions!$A$1:$A$9,0),2),GameLog!$C:$C,"TEX")</f>
        <v>0</v>
      </c>
      <c r="L2">
        <f>SUMIFS(GameLog!AT:AT,GameLog!$D:$D,'TEX F'!$A2,GameLog!$E:$E,INDEX(Positions!$A$1:$B$9,MATCH('TEX F'!$B2,Positions!$A$1:$A$9,0),2),GameLog!$C:$C,"TEX")</f>
        <v>0</v>
      </c>
      <c r="M2">
        <f>SUMIFS(GameLog!AU:AU,GameLog!$D:$D,'TEX F'!$A2,GameLog!$E:$E,INDEX(Positions!$A$1:$B$9,MATCH('TEX F'!$B2,Positions!$A$1:$A$9,0),2),GameLog!$C:$C,"TEX")</f>
        <v>0</v>
      </c>
      <c r="N2">
        <f>SUMIFS(GameLog!AV:AV,GameLog!$D:$D,'TEX F'!$A2,GameLog!$E:$E,INDEX(Positions!$A$1:$B$9,MATCH('TEX F'!$B2,Positions!$A$1:$A$9,0),2),GameLog!$C:$C,"TEX")</f>
        <v>0</v>
      </c>
      <c r="O2" s="8">
        <f>IFERROR((F2+G2)/(F2+G2+H2),0)</f>
        <v>0</v>
      </c>
      <c r="P2" s="18" t="str">
        <f>IF(B2="C",IFERROR(M2/(L2+M2),0),"")</f>
        <v/>
      </c>
    </row>
    <row r="3" spans="1:16">
      <c r="A3" t="s">
        <v>2925</v>
      </c>
      <c r="B3" t="s">
        <v>2443</v>
      </c>
      <c r="C3">
        <f>COUNTIFS(GameLog!D:D,'TEX F'!A3,GameLog!C:C,"TEX",GameLog!E:E,INDEX(Positions!$A$1:$B$9,MATCH('TEX F'!$B3,Positions!$A$1:$A$9,0),2))</f>
        <v>1</v>
      </c>
      <c r="D3">
        <f>SUMIFS(GameLog!F:F,GameLog!$D:$D,'TEX F'!A3,GameLog!$E:$E,INDEX(Positions!$A$1:$B$9,MATCH('TEX F'!$B3,Positions!$A$1:$A$9,0),2),GameLog!$C:$C,"TEX")</f>
        <v>1</v>
      </c>
      <c r="E3" s="12">
        <f>SUMIFS(GameLog!AM:AM,GameLog!$D:$D,'TEX F'!$A3,GameLog!$E:$E,INDEX(Positions!$A$1:$B$9,MATCH('TEX F'!$B3,Positions!$A$1:$A$9,0),2),GameLog!$C:$C,"TEX")</f>
        <v>7</v>
      </c>
      <c r="F3">
        <f>SUMIFS(GameLog!AN:AN,GameLog!$D:$D,'TEX F'!$A3,GameLog!$E:$E,INDEX(Positions!$A$1:$B$9,MATCH('TEX F'!$B3,Positions!$A$1:$A$9,0),2),GameLog!$C:$C,"TEX")</f>
        <v>0</v>
      </c>
      <c r="G3">
        <f>SUMIFS(GameLog!AO:AO,GameLog!$D:$D,'TEX F'!$A3,GameLog!$E:$E,INDEX(Positions!$A$1:$B$9,MATCH('TEX F'!$B3,Positions!$A$1:$A$9,0),2),GameLog!$C:$C,"TEX")</f>
        <v>4</v>
      </c>
      <c r="H3">
        <f>SUMIFS(GameLog!AP:AP,GameLog!$D:$D,'TEX F'!$A3,GameLog!$E:$E,INDEX(Positions!$A$1:$B$9,MATCH('TEX F'!$B3,Positions!$A$1:$A$9,0),2),GameLog!$C:$C,"TEX")</f>
        <v>1</v>
      </c>
      <c r="I3">
        <f>SUMIFS(GameLog!AQ:AQ,GameLog!$D:$D,'TEX F'!$A3,GameLog!$E:$E,INDEX(Positions!$A$1:$B$9,MATCH('TEX F'!$B3,Positions!$A$1:$A$9,0),2),GameLog!$C:$C,"TEX")</f>
        <v>0</v>
      </c>
      <c r="J3">
        <f>SUMIFS(GameLog!AR:AR,GameLog!$D:$D,'TEX F'!$A3,GameLog!$E:$E,INDEX(Positions!$A$1:$B$9,MATCH('TEX F'!$B3,Positions!$A$1:$A$9,0),2),GameLog!$C:$C,"TEX")</f>
        <v>0</v>
      </c>
      <c r="K3">
        <f>SUMIFS(GameLog!AS:AS,GameLog!$D:$D,'TEX F'!$A3,GameLog!$E:$E,INDEX(Positions!$A$1:$B$9,MATCH('TEX F'!$B3,Positions!$A$1:$A$9,0),2),GameLog!$C:$C,"TEX")</f>
        <v>0</v>
      </c>
      <c r="L3">
        <f>SUMIFS(GameLog!AT:AT,GameLog!$D:$D,'TEX F'!$A3,GameLog!$E:$E,INDEX(Positions!$A$1:$B$9,MATCH('TEX F'!$B3,Positions!$A$1:$A$9,0),2),GameLog!$C:$C,"TEX")</f>
        <v>0</v>
      </c>
      <c r="M3">
        <f>SUMIFS(GameLog!AU:AU,GameLog!$D:$D,'TEX F'!$A3,GameLog!$E:$E,INDEX(Positions!$A$1:$B$9,MATCH('TEX F'!$B3,Positions!$A$1:$A$9,0),2),GameLog!$C:$C,"TEX")</f>
        <v>0</v>
      </c>
      <c r="N3">
        <f>SUMIFS(GameLog!AV:AV,GameLog!$D:$D,'TEX F'!$A3,GameLog!$E:$E,INDEX(Positions!$A$1:$B$9,MATCH('TEX F'!$B3,Positions!$A$1:$A$9,0),2),GameLog!$C:$C,"TEX")</f>
        <v>0</v>
      </c>
      <c r="O3" s="8">
        <f t="shared" ref="O3:O52" si="0">IFERROR((F3+G3)/(F3+G3+H3),0)</f>
        <v>0.8</v>
      </c>
      <c r="P3" s="18" t="str">
        <f t="shared" ref="P3:P52" si="1">IF(B3="C",IFERROR(M3/(L3+M3),0),"")</f>
        <v/>
      </c>
    </row>
    <row r="4" spans="1:16">
      <c r="A4" t="s">
        <v>2929</v>
      </c>
      <c r="B4" t="s">
        <v>2443</v>
      </c>
      <c r="C4">
        <f>COUNTIFS(GameLog!D:D,'TEX F'!A4,GameLog!C:C,"TEX",GameLog!E:E,INDEX(Positions!$A$1:$B$9,MATCH('TEX F'!$B4,Positions!$A$1:$A$9,0),2))</f>
        <v>1</v>
      </c>
      <c r="D4">
        <f>SUMIFS(GameLog!F:F,GameLog!$D:$D,'TEX F'!A4,GameLog!$E:$E,INDEX(Positions!$A$1:$B$9,MATCH('TEX F'!$B4,Positions!$A$1:$A$9,0),2),GameLog!$C:$C,"TEX")</f>
        <v>0</v>
      </c>
      <c r="E4" s="12">
        <f>SUMIFS(GameLog!AM:AM,GameLog!$D:$D,'TEX F'!$A4,GameLog!$E:$E,INDEX(Positions!$A$1:$B$9,MATCH('TEX F'!$B4,Positions!$A$1:$A$9,0),2),GameLog!$C:$C,"TEX")</f>
        <v>0.66666666666666663</v>
      </c>
      <c r="F4">
        <f>SUMIFS(GameLog!AN:AN,GameLog!$D:$D,'TEX F'!$A4,GameLog!$E:$E,INDEX(Positions!$A$1:$B$9,MATCH('TEX F'!$B4,Positions!$A$1:$A$9,0),2),GameLog!$C:$C,"TEX")</f>
        <v>0</v>
      </c>
      <c r="G4">
        <f>SUMIFS(GameLog!AO:AO,GameLog!$D:$D,'TEX F'!$A4,GameLog!$E:$E,INDEX(Positions!$A$1:$B$9,MATCH('TEX F'!$B4,Positions!$A$1:$A$9,0),2),GameLog!$C:$C,"TEX")</f>
        <v>0</v>
      </c>
      <c r="H4">
        <f>SUMIFS(GameLog!AP:AP,GameLog!$D:$D,'TEX F'!$A4,GameLog!$E:$E,INDEX(Positions!$A$1:$B$9,MATCH('TEX F'!$B4,Positions!$A$1:$A$9,0),2),GameLog!$C:$C,"TEX")</f>
        <v>0</v>
      </c>
      <c r="I4">
        <f>SUMIFS(GameLog!AQ:AQ,GameLog!$D:$D,'TEX F'!$A4,GameLog!$E:$E,INDEX(Positions!$A$1:$B$9,MATCH('TEX F'!$B4,Positions!$A$1:$A$9,0),2),GameLog!$C:$C,"TEX")</f>
        <v>0</v>
      </c>
      <c r="J4">
        <f>SUMIFS(GameLog!AR:AR,GameLog!$D:$D,'TEX F'!$A4,GameLog!$E:$E,INDEX(Positions!$A$1:$B$9,MATCH('TEX F'!$B4,Positions!$A$1:$A$9,0),2),GameLog!$C:$C,"TEX")</f>
        <v>0</v>
      </c>
      <c r="K4">
        <f>SUMIFS(GameLog!AS:AS,GameLog!$D:$D,'TEX F'!$A4,GameLog!$E:$E,INDEX(Positions!$A$1:$B$9,MATCH('TEX F'!$B4,Positions!$A$1:$A$9,0),2),GameLog!$C:$C,"TEX")</f>
        <v>0</v>
      </c>
      <c r="L4">
        <f>SUMIFS(GameLog!AT:AT,GameLog!$D:$D,'TEX F'!$A4,GameLog!$E:$E,INDEX(Positions!$A$1:$B$9,MATCH('TEX F'!$B4,Positions!$A$1:$A$9,0),2),GameLog!$C:$C,"TEX")</f>
        <v>0</v>
      </c>
      <c r="M4">
        <f>SUMIFS(GameLog!AU:AU,GameLog!$D:$D,'TEX F'!$A4,GameLog!$E:$E,INDEX(Positions!$A$1:$B$9,MATCH('TEX F'!$B4,Positions!$A$1:$A$9,0),2),GameLog!$C:$C,"TEX")</f>
        <v>0</v>
      </c>
      <c r="N4">
        <f>SUMIFS(GameLog!AV:AV,GameLog!$D:$D,'TEX F'!$A4,GameLog!$E:$E,INDEX(Positions!$A$1:$B$9,MATCH('TEX F'!$B4,Positions!$A$1:$A$9,0),2),GameLog!$C:$C,"TEX")</f>
        <v>0</v>
      </c>
      <c r="O4" s="8">
        <f t="shared" si="0"/>
        <v>0</v>
      </c>
      <c r="P4" s="18" t="str">
        <f t="shared" si="1"/>
        <v/>
      </c>
    </row>
    <row r="5" spans="1:16">
      <c r="A5" t="s">
        <v>2930</v>
      </c>
      <c r="B5" t="s">
        <v>2443</v>
      </c>
      <c r="C5">
        <f>COUNTIFS(GameLog!D:D,'TEX F'!A5,GameLog!C:C,"TEX",GameLog!E:E,INDEX(Positions!$A$1:$B$9,MATCH('TEX F'!$B5,Positions!$A$1:$A$9,0),2))</f>
        <v>0</v>
      </c>
      <c r="D5">
        <f>SUMIFS(GameLog!F:F,GameLog!$D:$D,'TEX F'!A5,GameLog!$E:$E,INDEX(Positions!$A$1:$B$9,MATCH('TEX F'!$B5,Positions!$A$1:$A$9,0),2),GameLog!$C:$C,"TEX")</f>
        <v>0</v>
      </c>
      <c r="E5" s="12">
        <f>SUMIFS(GameLog!AM:AM,GameLog!$D:$D,'TEX F'!$A5,GameLog!$E:$E,INDEX(Positions!$A$1:$B$9,MATCH('TEX F'!$B5,Positions!$A$1:$A$9,0),2),GameLog!$C:$C,"TEX")</f>
        <v>0</v>
      </c>
      <c r="F5">
        <f>SUMIFS(GameLog!AN:AN,GameLog!$D:$D,'TEX F'!$A5,GameLog!$E:$E,INDEX(Positions!$A$1:$B$9,MATCH('TEX F'!$B5,Positions!$A$1:$A$9,0),2),GameLog!$C:$C,"TEX")</f>
        <v>0</v>
      </c>
      <c r="G5">
        <f>SUMIFS(GameLog!AO:AO,GameLog!$D:$D,'TEX F'!$A5,GameLog!$E:$E,INDEX(Positions!$A$1:$B$9,MATCH('TEX F'!$B5,Positions!$A$1:$A$9,0),2),GameLog!$C:$C,"TEX")</f>
        <v>0</v>
      </c>
      <c r="H5">
        <f>SUMIFS(GameLog!AP:AP,GameLog!$D:$D,'TEX F'!$A5,GameLog!$E:$E,INDEX(Positions!$A$1:$B$9,MATCH('TEX F'!$B5,Positions!$A$1:$A$9,0),2),GameLog!$C:$C,"TEX")</f>
        <v>0</v>
      </c>
      <c r="I5">
        <f>SUMIFS(GameLog!AQ:AQ,GameLog!$D:$D,'TEX F'!$A5,GameLog!$E:$E,INDEX(Positions!$A$1:$B$9,MATCH('TEX F'!$B5,Positions!$A$1:$A$9,0),2),GameLog!$C:$C,"TEX")</f>
        <v>0</v>
      </c>
      <c r="J5">
        <f>SUMIFS(GameLog!AR:AR,GameLog!$D:$D,'TEX F'!$A5,GameLog!$E:$E,INDEX(Positions!$A$1:$B$9,MATCH('TEX F'!$B5,Positions!$A$1:$A$9,0),2),GameLog!$C:$C,"TEX")</f>
        <v>0</v>
      </c>
      <c r="K5">
        <f>SUMIFS(GameLog!AS:AS,GameLog!$D:$D,'TEX F'!$A5,GameLog!$E:$E,INDEX(Positions!$A$1:$B$9,MATCH('TEX F'!$B5,Positions!$A$1:$A$9,0),2),GameLog!$C:$C,"TEX")</f>
        <v>0</v>
      </c>
      <c r="L5">
        <f>SUMIFS(GameLog!AT:AT,GameLog!$D:$D,'TEX F'!$A5,GameLog!$E:$E,INDEX(Positions!$A$1:$B$9,MATCH('TEX F'!$B5,Positions!$A$1:$A$9,0),2),GameLog!$C:$C,"TEX")</f>
        <v>0</v>
      </c>
      <c r="M5">
        <f>SUMIFS(GameLog!AU:AU,GameLog!$D:$D,'TEX F'!$A5,GameLog!$E:$E,INDEX(Positions!$A$1:$B$9,MATCH('TEX F'!$B5,Positions!$A$1:$A$9,0),2),GameLog!$C:$C,"TEX")</f>
        <v>0</v>
      </c>
      <c r="N5">
        <f>SUMIFS(GameLog!AV:AV,GameLog!$D:$D,'TEX F'!$A5,GameLog!$E:$E,INDEX(Positions!$A$1:$B$9,MATCH('TEX F'!$B5,Positions!$A$1:$A$9,0),2),GameLog!$C:$C,"TEX")</f>
        <v>0</v>
      </c>
      <c r="O5" s="8">
        <f t="shared" si="0"/>
        <v>0</v>
      </c>
      <c r="P5" s="18" t="str">
        <f t="shared" si="1"/>
        <v/>
      </c>
    </row>
    <row r="6" spans="1:16">
      <c r="A6" t="s">
        <v>2837</v>
      </c>
      <c r="B6" t="s">
        <v>2443</v>
      </c>
      <c r="C6">
        <f>COUNTIFS(GameLog!D:D,'TEX F'!A6,GameLog!C:C,"TEX",GameLog!E:E,INDEX(Positions!$A$1:$B$9,MATCH('TEX F'!$B6,Positions!$A$1:$A$9,0),2))</f>
        <v>0</v>
      </c>
      <c r="D6">
        <f>SUMIFS(GameLog!F:F,GameLog!$D:$D,'TEX F'!A6,GameLog!$E:$E,INDEX(Positions!$A$1:$B$9,MATCH('TEX F'!$B6,Positions!$A$1:$A$9,0),2),GameLog!$C:$C,"TEX")</f>
        <v>0</v>
      </c>
      <c r="E6" s="12">
        <f>SUMIFS(GameLog!AM:AM,GameLog!$D:$D,'TEX F'!$A6,GameLog!$E:$E,INDEX(Positions!$A$1:$B$9,MATCH('TEX F'!$B6,Positions!$A$1:$A$9,0),2),GameLog!$C:$C,"TEX")</f>
        <v>0</v>
      </c>
      <c r="F6">
        <f>SUMIFS(GameLog!AN:AN,GameLog!$D:$D,'TEX F'!$A6,GameLog!$E:$E,INDEX(Positions!$A$1:$B$9,MATCH('TEX F'!$B6,Positions!$A$1:$A$9,0),2),GameLog!$C:$C,"TEX")</f>
        <v>0</v>
      </c>
      <c r="G6">
        <f>SUMIFS(GameLog!AO:AO,GameLog!$D:$D,'TEX F'!$A6,GameLog!$E:$E,INDEX(Positions!$A$1:$B$9,MATCH('TEX F'!$B6,Positions!$A$1:$A$9,0),2),GameLog!$C:$C,"TEX")</f>
        <v>0</v>
      </c>
      <c r="H6">
        <f>SUMIFS(GameLog!AP:AP,GameLog!$D:$D,'TEX F'!$A6,GameLog!$E:$E,INDEX(Positions!$A$1:$B$9,MATCH('TEX F'!$B6,Positions!$A$1:$A$9,0),2),GameLog!$C:$C,"TEX")</f>
        <v>0</v>
      </c>
      <c r="I6">
        <f>SUMIFS(GameLog!AQ:AQ,GameLog!$D:$D,'TEX F'!$A6,GameLog!$E:$E,INDEX(Positions!$A$1:$B$9,MATCH('TEX F'!$B6,Positions!$A$1:$A$9,0),2),GameLog!$C:$C,"TEX")</f>
        <v>0</v>
      </c>
      <c r="J6">
        <f>SUMIFS(GameLog!AR:AR,GameLog!$D:$D,'TEX F'!$A6,GameLog!$E:$E,INDEX(Positions!$A$1:$B$9,MATCH('TEX F'!$B6,Positions!$A$1:$A$9,0),2),GameLog!$C:$C,"TEX")</f>
        <v>0</v>
      </c>
      <c r="K6">
        <f>SUMIFS(GameLog!AS:AS,GameLog!$D:$D,'TEX F'!$A6,GameLog!$E:$E,INDEX(Positions!$A$1:$B$9,MATCH('TEX F'!$B6,Positions!$A$1:$A$9,0),2),GameLog!$C:$C,"TEX")</f>
        <v>0</v>
      </c>
      <c r="L6">
        <f>SUMIFS(GameLog!AT:AT,GameLog!$D:$D,'TEX F'!$A6,GameLog!$E:$E,INDEX(Positions!$A$1:$B$9,MATCH('TEX F'!$B6,Positions!$A$1:$A$9,0),2),GameLog!$C:$C,"TEX")</f>
        <v>0</v>
      </c>
      <c r="M6">
        <f>SUMIFS(GameLog!AU:AU,GameLog!$D:$D,'TEX F'!$A6,GameLog!$E:$E,INDEX(Positions!$A$1:$B$9,MATCH('TEX F'!$B6,Positions!$A$1:$A$9,0),2),GameLog!$C:$C,"TEX")</f>
        <v>0</v>
      </c>
      <c r="N6">
        <f>SUMIFS(GameLog!AV:AV,GameLog!$D:$D,'TEX F'!$A6,GameLog!$E:$E,INDEX(Positions!$A$1:$B$9,MATCH('TEX F'!$B6,Positions!$A$1:$A$9,0),2),GameLog!$C:$C,"TEX")</f>
        <v>0</v>
      </c>
      <c r="O6" s="8">
        <f t="shared" si="0"/>
        <v>0</v>
      </c>
      <c r="P6" s="18" t="str">
        <f t="shared" si="1"/>
        <v/>
      </c>
    </row>
    <row r="7" spans="1:16">
      <c r="A7" t="s">
        <v>2927</v>
      </c>
      <c r="B7" t="s">
        <v>2443</v>
      </c>
      <c r="C7">
        <f>COUNTIFS(GameLog!D:D,'TEX F'!A7,GameLog!C:C,"TEX",GameLog!E:E,INDEX(Positions!$A$1:$B$9,MATCH('TEX F'!$B7,Positions!$A$1:$A$9,0),2))</f>
        <v>0</v>
      </c>
      <c r="D7">
        <f>SUMIFS(GameLog!F:F,GameLog!$D:$D,'TEX F'!A7,GameLog!$E:$E,INDEX(Positions!$A$1:$B$9,MATCH('TEX F'!$B7,Positions!$A$1:$A$9,0),2),GameLog!$C:$C,"TEX")</f>
        <v>0</v>
      </c>
      <c r="E7" s="12">
        <f>SUMIFS(GameLog!AM:AM,GameLog!$D:$D,'TEX F'!$A7,GameLog!$E:$E,INDEX(Positions!$A$1:$B$9,MATCH('TEX F'!$B7,Positions!$A$1:$A$9,0),2),GameLog!$C:$C,"TEX")</f>
        <v>0</v>
      </c>
      <c r="F7">
        <f>SUMIFS(GameLog!AN:AN,GameLog!$D:$D,'TEX F'!$A7,GameLog!$E:$E,INDEX(Positions!$A$1:$B$9,MATCH('TEX F'!$B7,Positions!$A$1:$A$9,0),2),GameLog!$C:$C,"TEX")</f>
        <v>0</v>
      </c>
      <c r="G7">
        <f>SUMIFS(GameLog!AO:AO,GameLog!$D:$D,'TEX F'!$A7,GameLog!$E:$E,INDEX(Positions!$A$1:$B$9,MATCH('TEX F'!$B7,Positions!$A$1:$A$9,0),2),GameLog!$C:$C,"TEX")</f>
        <v>0</v>
      </c>
      <c r="H7">
        <f>SUMIFS(GameLog!AP:AP,GameLog!$D:$D,'TEX F'!$A7,GameLog!$E:$E,INDEX(Positions!$A$1:$B$9,MATCH('TEX F'!$B7,Positions!$A$1:$A$9,0),2),GameLog!$C:$C,"TEX")</f>
        <v>0</v>
      </c>
      <c r="I7">
        <f>SUMIFS(GameLog!AQ:AQ,GameLog!$D:$D,'TEX F'!$A7,GameLog!$E:$E,INDEX(Positions!$A$1:$B$9,MATCH('TEX F'!$B7,Positions!$A$1:$A$9,0),2),GameLog!$C:$C,"TEX")</f>
        <v>0</v>
      </c>
      <c r="J7">
        <f>SUMIFS(GameLog!AR:AR,GameLog!$D:$D,'TEX F'!$A7,GameLog!$E:$E,INDEX(Positions!$A$1:$B$9,MATCH('TEX F'!$B7,Positions!$A$1:$A$9,0),2),GameLog!$C:$C,"TEX")</f>
        <v>0</v>
      </c>
      <c r="K7">
        <f>SUMIFS(GameLog!AS:AS,GameLog!$D:$D,'TEX F'!$A7,GameLog!$E:$E,INDEX(Positions!$A$1:$B$9,MATCH('TEX F'!$B7,Positions!$A$1:$A$9,0),2),GameLog!$C:$C,"TEX")</f>
        <v>0</v>
      </c>
      <c r="L7">
        <f>SUMIFS(GameLog!AT:AT,GameLog!$D:$D,'TEX F'!$A7,GameLog!$E:$E,INDEX(Positions!$A$1:$B$9,MATCH('TEX F'!$B7,Positions!$A$1:$A$9,0),2),GameLog!$C:$C,"TEX")</f>
        <v>0</v>
      </c>
      <c r="M7">
        <f>SUMIFS(GameLog!AU:AU,GameLog!$D:$D,'TEX F'!$A7,GameLog!$E:$E,INDEX(Positions!$A$1:$B$9,MATCH('TEX F'!$B7,Positions!$A$1:$A$9,0),2),GameLog!$C:$C,"TEX")</f>
        <v>0</v>
      </c>
      <c r="N7">
        <f>SUMIFS(GameLog!AV:AV,GameLog!$D:$D,'TEX F'!$A7,GameLog!$E:$E,INDEX(Positions!$A$1:$B$9,MATCH('TEX F'!$B7,Positions!$A$1:$A$9,0),2),GameLog!$C:$C,"TEX")</f>
        <v>0</v>
      </c>
      <c r="O7" s="8">
        <f t="shared" si="0"/>
        <v>0</v>
      </c>
      <c r="P7" s="18" t="str">
        <f t="shared" si="1"/>
        <v/>
      </c>
    </row>
    <row r="8" spans="1:16">
      <c r="A8" t="s">
        <v>2931</v>
      </c>
      <c r="B8" t="s">
        <v>2443</v>
      </c>
      <c r="C8">
        <f>COUNTIFS(GameLog!D:D,'TEX F'!A8,GameLog!C:C,"TEX",GameLog!E:E,INDEX(Positions!$A$1:$B$9,MATCH('TEX F'!$B8,Positions!$A$1:$A$9,0),2))</f>
        <v>0</v>
      </c>
      <c r="D8">
        <f>SUMIFS(GameLog!F:F,GameLog!$D:$D,'TEX F'!A8,GameLog!$E:$E,INDEX(Positions!$A$1:$B$9,MATCH('TEX F'!$B8,Positions!$A$1:$A$9,0),2),GameLog!$C:$C,"TEX")</f>
        <v>0</v>
      </c>
      <c r="E8" s="12">
        <f>SUMIFS(GameLog!AM:AM,GameLog!$D:$D,'TEX F'!$A8,GameLog!$E:$E,INDEX(Positions!$A$1:$B$9,MATCH('TEX F'!$B8,Positions!$A$1:$A$9,0),2),GameLog!$C:$C,"TEX")</f>
        <v>0</v>
      </c>
      <c r="F8">
        <f>SUMIFS(GameLog!AN:AN,GameLog!$D:$D,'TEX F'!$A8,GameLog!$E:$E,INDEX(Positions!$A$1:$B$9,MATCH('TEX F'!$B8,Positions!$A$1:$A$9,0),2),GameLog!$C:$C,"TEX")</f>
        <v>0</v>
      </c>
      <c r="G8">
        <f>SUMIFS(GameLog!AO:AO,GameLog!$D:$D,'TEX F'!$A8,GameLog!$E:$E,INDEX(Positions!$A$1:$B$9,MATCH('TEX F'!$B8,Positions!$A$1:$A$9,0),2),GameLog!$C:$C,"TEX")</f>
        <v>0</v>
      </c>
      <c r="H8">
        <f>SUMIFS(GameLog!AP:AP,GameLog!$D:$D,'TEX F'!$A8,GameLog!$E:$E,INDEX(Positions!$A$1:$B$9,MATCH('TEX F'!$B8,Positions!$A$1:$A$9,0),2),GameLog!$C:$C,"TEX")</f>
        <v>0</v>
      </c>
      <c r="I8">
        <f>SUMIFS(GameLog!AQ:AQ,GameLog!$D:$D,'TEX F'!$A8,GameLog!$E:$E,INDEX(Positions!$A$1:$B$9,MATCH('TEX F'!$B8,Positions!$A$1:$A$9,0),2),GameLog!$C:$C,"TEX")</f>
        <v>0</v>
      </c>
      <c r="J8">
        <f>SUMIFS(GameLog!AR:AR,GameLog!$D:$D,'TEX F'!$A8,GameLog!$E:$E,INDEX(Positions!$A$1:$B$9,MATCH('TEX F'!$B8,Positions!$A$1:$A$9,0),2),GameLog!$C:$C,"TEX")</f>
        <v>0</v>
      </c>
      <c r="K8">
        <f>SUMIFS(GameLog!AS:AS,GameLog!$D:$D,'TEX F'!$A8,GameLog!$E:$E,INDEX(Positions!$A$1:$B$9,MATCH('TEX F'!$B8,Positions!$A$1:$A$9,0),2),GameLog!$C:$C,"TEX")</f>
        <v>0</v>
      </c>
      <c r="L8">
        <f>SUMIFS(GameLog!AT:AT,GameLog!$D:$D,'TEX F'!$A8,GameLog!$E:$E,INDEX(Positions!$A$1:$B$9,MATCH('TEX F'!$B8,Positions!$A$1:$A$9,0),2),GameLog!$C:$C,"TEX")</f>
        <v>0</v>
      </c>
      <c r="M8">
        <f>SUMIFS(GameLog!AU:AU,GameLog!$D:$D,'TEX F'!$A8,GameLog!$E:$E,INDEX(Positions!$A$1:$B$9,MATCH('TEX F'!$B8,Positions!$A$1:$A$9,0),2),GameLog!$C:$C,"TEX")</f>
        <v>0</v>
      </c>
      <c r="N8">
        <f>SUMIFS(GameLog!AV:AV,GameLog!$D:$D,'TEX F'!$A8,GameLog!$E:$E,INDEX(Positions!$A$1:$B$9,MATCH('TEX F'!$B8,Positions!$A$1:$A$9,0),2),GameLog!$C:$C,"TEX")</f>
        <v>0</v>
      </c>
      <c r="O8" s="8">
        <f t="shared" si="0"/>
        <v>0</v>
      </c>
      <c r="P8" s="18" t="str">
        <f t="shared" si="1"/>
        <v/>
      </c>
    </row>
    <row r="9" spans="1:16">
      <c r="A9" t="s">
        <v>2923</v>
      </c>
      <c r="B9" t="s">
        <v>2443</v>
      </c>
      <c r="C9">
        <f>COUNTIFS(GameLog!D:D,'TEX F'!A9,GameLog!C:C,"TEX",GameLog!E:E,INDEX(Positions!$A$1:$B$9,MATCH('TEX F'!$B9,Positions!$A$1:$A$9,0),2))</f>
        <v>1</v>
      </c>
      <c r="D9">
        <f>SUMIFS(GameLog!F:F,GameLog!$D:$D,'TEX F'!A9,GameLog!$E:$E,INDEX(Positions!$A$1:$B$9,MATCH('TEX F'!$B9,Positions!$A$1:$A$9,0),2),GameLog!$C:$C,"TEX")</f>
        <v>1</v>
      </c>
      <c r="E9" s="12">
        <f>SUMIFS(GameLog!AM:AM,GameLog!$D:$D,'TEX F'!$A9,GameLog!$E:$E,INDEX(Positions!$A$1:$B$9,MATCH('TEX F'!$B9,Positions!$A$1:$A$9,0),2),GameLog!$C:$C,"TEX")</f>
        <v>9</v>
      </c>
      <c r="F9">
        <f>SUMIFS(GameLog!AN:AN,GameLog!$D:$D,'TEX F'!$A9,GameLog!$E:$E,INDEX(Positions!$A$1:$B$9,MATCH('TEX F'!$B9,Positions!$A$1:$A$9,0),2),GameLog!$C:$C,"TEX")</f>
        <v>1</v>
      </c>
      <c r="G9">
        <f>SUMIFS(GameLog!AO:AO,GameLog!$D:$D,'TEX F'!$A9,GameLog!$E:$E,INDEX(Positions!$A$1:$B$9,MATCH('TEX F'!$B9,Positions!$A$1:$A$9,0),2),GameLog!$C:$C,"TEX")</f>
        <v>2</v>
      </c>
      <c r="H9">
        <f>SUMIFS(GameLog!AP:AP,GameLog!$D:$D,'TEX F'!$A9,GameLog!$E:$E,INDEX(Positions!$A$1:$B$9,MATCH('TEX F'!$B9,Positions!$A$1:$A$9,0),2),GameLog!$C:$C,"TEX")</f>
        <v>0</v>
      </c>
      <c r="I9">
        <f>SUMIFS(GameLog!AQ:AQ,GameLog!$D:$D,'TEX F'!$A9,GameLog!$E:$E,INDEX(Positions!$A$1:$B$9,MATCH('TEX F'!$B9,Positions!$A$1:$A$9,0),2),GameLog!$C:$C,"TEX")</f>
        <v>0</v>
      </c>
      <c r="J9">
        <f>SUMIFS(GameLog!AR:AR,GameLog!$D:$D,'TEX F'!$A9,GameLog!$E:$E,INDEX(Positions!$A$1:$B$9,MATCH('TEX F'!$B9,Positions!$A$1:$A$9,0),2),GameLog!$C:$C,"TEX")</f>
        <v>0</v>
      </c>
      <c r="K9">
        <f>SUMIFS(GameLog!AS:AS,GameLog!$D:$D,'TEX F'!$A9,GameLog!$E:$E,INDEX(Positions!$A$1:$B$9,MATCH('TEX F'!$B9,Positions!$A$1:$A$9,0),2),GameLog!$C:$C,"TEX")</f>
        <v>0</v>
      </c>
      <c r="L9">
        <f>SUMIFS(GameLog!AT:AT,GameLog!$D:$D,'TEX F'!$A9,GameLog!$E:$E,INDEX(Positions!$A$1:$B$9,MATCH('TEX F'!$B9,Positions!$A$1:$A$9,0),2),GameLog!$C:$C,"TEX")</f>
        <v>0</v>
      </c>
      <c r="M9">
        <f>SUMIFS(GameLog!AU:AU,GameLog!$D:$D,'TEX F'!$A9,GameLog!$E:$E,INDEX(Positions!$A$1:$B$9,MATCH('TEX F'!$B9,Positions!$A$1:$A$9,0),2),GameLog!$C:$C,"TEX")</f>
        <v>0</v>
      </c>
      <c r="N9">
        <f>SUMIFS(GameLog!AV:AV,GameLog!$D:$D,'TEX F'!$A9,GameLog!$E:$E,INDEX(Positions!$A$1:$B$9,MATCH('TEX F'!$B9,Positions!$A$1:$A$9,0),2),GameLog!$C:$C,"TEX")</f>
        <v>0</v>
      </c>
      <c r="O9" s="8">
        <f t="shared" si="0"/>
        <v>1</v>
      </c>
      <c r="P9" s="18" t="str">
        <f t="shared" si="1"/>
        <v/>
      </c>
    </row>
    <row r="10" spans="1:16">
      <c r="A10" t="s">
        <v>2932</v>
      </c>
      <c r="B10" t="s">
        <v>2443</v>
      </c>
      <c r="C10">
        <f>COUNTIFS(GameLog!D:D,'TEX F'!A10,GameLog!C:C,"TEX",GameLog!E:E,INDEX(Positions!$A$1:$B$9,MATCH('TEX F'!$B10,Positions!$A$1:$A$9,0),2))</f>
        <v>0</v>
      </c>
      <c r="D10">
        <f>SUMIFS(GameLog!F:F,GameLog!$D:$D,'TEX F'!A10,GameLog!$E:$E,INDEX(Positions!$A$1:$B$9,MATCH('TEX F'!$B10,Positions!$A$1:$A$9,0),2),GameLog!$C:$C,"TEX")</f>
        <v>0</v>
      </c>
      <c r="E10" s="12">
        <f>SUMIFS(GameLog!AM:AM,GameLog!$D:$D,'TEX F'!$A10,GameLog!$E:$E,INDEX(Positions!$A$1:$B$9,MATCH('TEX F'!$B10,Positions!$A$1:$A$9,0),2),GameLog!$C:$C,"TEX")</f>
        <v>0</v>
      </c>
      <c r="F10">
        <f>SUMIFS(GameLog!AN:AN,GameLog!$D:$D,'TEX F'!$A10,GameLog!$E:$E,INDEX(Positions!$A$1:$B$9,MATCH('TEX F'!$B10,Positions!$A$1:$A$9,0),2),GameLog!$C:$C,"TEX")</f>
        <v>0</v>
      </c>
      <c r="G10">
        <f>SUMIFS(GameLog!AO:AO,GameLog!$D:$D,'TEX F'!$A10,GameLog!$E:$E,INDEX(Positions!$A$1:$B$9,MATCH('TEX F'!$B10,Positions!$A$1:$A$9,0),2),GameLog!$C:$C,"TEX")</f>
        <v>0</v>
      </c>
      <c r="H10">
        <f>SUMIFS(GameLog!AP:AP,GameLog!$D:$D,'TEX F'!$A10,GameLog!$E:$E,INDEX(Positions!$A$1:$B$9,MATCH('TEX F'!$B10,Positions!$A$1:$A$9,0),2),GameLog!$C:$C,"TEX")</f>
        <v>0</v>
      </c>
      <c r="I10">
        <f>SUMIFS(GameLog!AQ:AQ,GameLog!$D:$D,'TEX F'!$A10,GameLog!$E:$E,INDEX(Positions!$A$1:$B$9,MATCH('TEX F'!$B10,Positions!$A$1:$A$9,0),2),GameLog!$C:$C,"TEX")</f>
        <v>0</v>
      </c>
      <c r="J10">
        <f>SUMIFS(GameLog!AR:AR,GameLog!$D:$D,'TEX F'!$A10,GameLog!$E:$E,INDEX(Positions!$A$1:$B$9,MATCH('TEX F'!$B10,Positions!$A$1:$A$9,0),2),GameLog!$C:$C,"TEX")</f>
        <v>0</v>
      </c>
      <c r="K10">
        <f>SUMIFS(GameLog!AS:AS,GameLog!$D:$D,'TEX F'!$A10,GameLog!$E:$E,INDEX(Positions!$A$1:$B$9,MATCH('TEX F'!$B10,Positions!$A$1:$A$9,0),2),GameLog!$C:$C,"TEX")</f>
        <v>0</v>
      </c>
      <c r="L10">
        <f>SUMIFS(GameLog!AT:AT,GameLog!$D:$D,'TEX F'!$A10,GameLog!$E:$E,INDEX(Positions!$A$1:$B$9,MATCH('TEX F'!$B10,Positions!$A$1:$A$9,0),2),GameLog!$C:$C,"TEX")</f>
        <v>0</v>
      </c>
      <c r="M10">
        <f>SUMIFS(GameLog!AU:AU,GameLog!$D:$D,'TEX F'!$A10,GameLog!$E:$E,INDEX(Positions!$A$1:$B$9,MATCH('TEX F'!$B10,Positions!$A$1:$A$9,0),2),GameLog!$C:$C,"TEX")</f>
        <v>0</v>
      </c>
      <c r="N10">
        <f>SUMIFS(GameLog!AV:AV,GameLog!$D:$D,'TEX F'!$A10,GameLog!$E:$E,INDEX(Positions!$A$1:$B$9,MATCH('TEX F'!$B10,Positions!$A$1:$A$9,0),2),GameLog!$C:$C,"TEX")</f>
        <v>0</v>
      </c>
      <c r="O10" s="8">
        <f t="shared" si="0"/>
        <v>0</v>
      </c>
      <c r="P10" s="18" t="str">
        <f t="shared" si="1"/>
        <v/>
      </c>
    </row>
    <row r="11" spans="1:16">
      <c r="A11" t="s">
        <v>2933</v>
      </c>
      <c r="B11" t="s">
        <v>2443</v>
      </c>
      <c r="C11">
        <f>COUNTIFS(GameLog!D:D,'TEX F'!A11,GameLog!C:C,"TEX",GameLog!E:E,INDEX(Positions!$A$1:$B$9,MATCH('TEX F'!$B11,Positions!$A$1:$A$9,0),2))</f>
        <v>0</v>
      </c>
      <c r="D11">
        <f>SUMIFS(GameLog!F:F,GameLog!$D:$D,'TEX F'!A11,GameLog!$E:$E,INDEX(Positions!$A$1:$B$9,MATCH('TEX F'!$B11,Positions!$A$1:$A$9,0),2),GameLog!$C:$C,"TEX")</f>
        <v>0</v>
      </c>
      <c r="E11" s="12">
        <f>SUMIFS(GameLog!AM:AM,GameLog!$D:$D,'TEX F'!$A11,GameLog!$E:$E,INDEX(Positions!$A$1:$B$9,MATCH('TEX F'!$B11,Positions!$A$1:$A$9,0),2),GameLog!$C:$C,"TEX")</f>
        <v>0</v>
      </c>
      <c r="F11">
        <f>SUMIFS(GameLog!AN:AN,GameLog!$D:$D,'TEX F'!$A11,GameLog!$E:$E,INDEX(Positions!$A$1:$B$9,MATCH('TEX F'!$B11,Positions!$A$1:$A$9,0),2),GameLog!$C:$C,"TEX")</f>
        <v>0</v>
      </c>
      <c r="G11">
        <f>SUMIFS(GameLog!AO:AO,GameLog!$D:$D,'TEX F'!$A11,GameLog!$E:$E,INDEX(Positions!$A$1:$B$9,MATCH('TEX F'!$B11,Positions!$A$1:$A$9,0),2),GameLog!$C:$C,"TEX")</f>
        <v>0</v>
      </c>
      <c r="H11">
        <f>SUMIFS(GameLog!AP:AP,GameLog!$D:$D,'TEX F'!$A11,GameLog!$E:$E,INDEX(Positions!$A$1:$B$9,MATCH('TEX F'!$B11,Positions!$A$1:$A$9,0),2),GameLog!$C:$C,"TEX")</f>
        <v>0</v>
      </c>
      <c r="I11">
        <f>SUMIFS(GameLog!AQ:AQ,GameLog!$D:$D,'TEX F'!$A11,GameLog!$E:$E,INDEX(Positions!$A$1:$B$9,MATCH('TEX F'!$B11,Positions!$A$1:$A$9,0),2),GameLog!$C:$C,"TEX")</f>
        <v>0</v>
      </c>
      <c r="J11">
        <f>SUMIFS(GameLog!AR:AR,GameLog!$D:$D,'TEX F'!$A11,GameLog!$E:$E,INDEX(Positions!$A$1:$B$9,MATCH('TEX F'!$B11,Positions!$A$1:$A$9,0),2),GameLog!$C:$C,"TEX")</f>
        <v>0</v>
      </c>
      <c r="K11">
        <f>SUMIFS(GameLog!AS:AS,GameLog!$D:$D,'TEX F'!$A11,GameLog!$E:$E,INDEX(Positions!$A$1:$B$9,MATCH('TEX F'!$B11,Positions!$A$1:$A$9,0),2),GameLog!$C:$C,"TEX")</f>
        <v>0</v>
      </c>
      <c r="L11">
        <f>SUMIFS(GameLog!AT:AT,GameLog!$D:$D,'TEX F'!$A11,GameLog!$E:$E,INDEX(Positions!$A$1:$B$9,MATCH('TEX F'!$B11,Positions!$A$1:$A$9,0),2),GameLog!$C:$C,"TEX")</f>
        <v>0</v>
      </c>
      <c r="M11">
        <f>SUMIFS(GameLog!AU:AU,GameLog!$D:$D,'TEX F'!$A11,GameLog!$E:$E,INDEX(Positions!$A$1:$B$9,MATCH('TEX F'!$B11,Positions!$A$1:$A$9,0),2),GameLog!$C:$C,"TEX")</f>
        <v>0</v>
      </c>
      <c r="N11">
        <f>SUMIFS(GameLog!AV:AV,GameLog!$D:$D,'TEX F'!$A11,GameLog!$E:$E,INDEX(Positions!$A$1:$B$9,MATCH('TEX F'!$B11,Positions!$A$1:$A$9,0),2),GameLog!$C:$C,"TEX")</f>
        <v>0</v>
      </c>
      <c r="O11" s="8">
        <f t="shared" si="0"/>
        <v>0</v>
      </c>
      <c r="P11" s="18" t="str">
        <f t="shared" si="1"/>
        <v/>
      </c>
    </row>
    <row r="12" spans="1:16">
      <c r="A12" t="s">
        <v>2934</v>
      </c>
      <c r="B12" t="s">
        <v>2443</v>
      </c>
      <c r="C12">
        <f>COUNTIFS(GameLog!D:D,'TEX F'!A12,GameLog!C:C,"TEX",GameLog!E:E,INDEX(Positions!$A$1:$B$9,MATCH('TEX F'!$B12,Positions!$A$1:$A$9,0),2))</f>
        <v>0</v>
      </c>
      <c r="D12">
        <f>SUMIFS(GameLog!F:F,GameLog!$D:$D,'TEX F'!A12,GameLog!$E:$E,INDEX(Positions!$A$1:$B$9,MATCH('TEX F'!$B12,Positions!$A$1:$A$9,0),2),GameLog!$C:$C,"TEX")</f>
        <v>0</v>
      </c>
      <c r="E12" s="12">
        <f>SUMIFS(GameLog!AM:AM,GameLog!$D:$D,'TEX F'!$A12,GameLog!$E:$E,INDEX(Positions!$A$1:$B$9,MATCH('TEX F'!$B12,Positions!$A$1:$A$9,0),2),GameLog!$C:$C,"TEX")</f>
        <v>0</v>
      </c>
      <c r="F12">
        <f>SUMIFS(GameLog!AN:AN,GameLog!$D:$D,'TEX F'!$A12,GameLog!$E:$E,INDEX(Positions!$A$1:$B$9,MATCH('TEX F'!$B12,Positions!$A$1:$A$9,0),2),GameLog!$C:$C,"TEX")</f>
        <v>0</v>
      </c>
      <c r="G12">
        <f>SUMIFS(GameLog!AO:AO,GameLog!$D:$D,'TEX F'!$A12,GameLog!$E:$E,INDEX(Positions!$A$1:$B$9,MATCH('TEX F'!$B12,Positions!$A$1:$A$9,0),2),GameLog!$C:$C,"TEX")</f>
        <v>0</v>
      </c>
      <c r="H12">
        <f>SUMIFS(GameLog!AP:AP,GameLog!$D:$D,'TEX F'!$A12,GameLog!$E:$E,INDEX(Positions!$A$1:$B$9,MATCH('TEX F'!$B12,Positions!$A$1:$A$9,0),2),GameLog!$C:$C,"TEX")</f>
        <v>0</v>
      </c>
      <c r="I12">
        <f>SUMIFS(GameLog!AQ:AQ,GameLog!$D:$D,'TEX F'!$A12,GameLog!$E:$E,INDEX(Positions!$A$1:$B$9,MATCH('TEX F'!$B12,Positions!$A$1:$A$9,0),2),GameLog!$C:$C,"TEX")</f>
        <v>0</v>
      </c>
      <c r="J12">
        <f>SUMIFS(GameLog!AR:AR,GameLog!$D:$D,'TEX F'!$A12,GameLog!$E:$E,INDEX(Positions!$A$1:$B$9,MATCH('TEX F'!$B12,Positions!$A$1:$A$9,0),2),GameLog!$C:$C,"TEX")</f>
        <v>0</v>
      </c>
      <c r="K12">
        <f>SUMIFS(GameLog!AS:AS,GameLog!$D:$D,'TEX F'!$A12,GameLog!$E:$E,INDEX(Positions!$A$1:$B$9,MATCH('TEX F'!$B12,Positions!$A$1:$A$9,0),2),GameLog!$C:$C,"TEX")</f>
        <v>0</v>
      </c>
      <c r="L12">
        <f>SUMIFS(GameLog!AT:AT,GameLog!$D:$D,'TEX F'!$A12,GameLog!$E:$E,INDEX(Positions!$A$1:$B$9,MATCH('TEX F'!$B12,Positions!$A$1:$A$9,0),2),GameLog!$C:$C,"TEX")</f>
        <v>0</v>
      </c>
      <c r="M12">
        <f>SUMIFS(GameLog!AU:AU,GameLog!$D:$D,'TEX F'!$A12,GameLog!$E:$E,INDEX(Positions!$A$1:$B$9,MATCH('TEX F'!$B12,Positions!$A$1:$A$9,0),2),GameLog!$C:$C,"TEX")</f>
        <v>0</v>
      </c>
      <c r="N12">
        <f>SUMIFS(GameLog!AV:AV,GameLog!$D:$D,'TEX F'!$A12,GameLog!$E:$E,INDEX(Positions!$A$1:$B$9,MATCH('TEX F'!$B12,Positions!$A$1:$A$9,0),2),GameLog!$C:$C,"TEX")</f>
        <v>0</v>
      </c>
      <c r="O12" s="8">
        <f t="shared" si="0"/>
        <v>0</v>
      </c>
      <c r="P12" s="18" t="str">
        <f t="shared" si="1"/>
        <v/>
      </c>
    </row>
    <row r="13" spans="1:16">
      <c r="A13" t="s">
        <v>2935</v>
      </c>
      <c r="B13" t="s">
        <v>2443</v>
      </c>
      <c r="C13">
        <f>COUNTIFS(GameLog!D:D,'TEX F'!A13,GameLog!C:C,"TEX",GameLog!E:E,INDEX(Positions!$A$1:$B$9,MATCH('TEX F'!$B13,Positions!$A$1:$A$9,0),2))</f>
        <v>1</v>
      </c>
      <c r="D13">
        <f>SUMIFS(GameLog!F:F,GameLog!$D:$D,'TEX F'!A13,GameLog!$E:$E,INDEX(Positions!$A$1:$B$9,MATCH('TEX F'!$B13,Positions!$A$1:$A$9,0),2),GameLog!$C:$C,"TEX")</f>
        <v>0</v>
      </c>
      <c r="E13" s="12">
        <f>SUMIFS(GameLog!AM:AM,GameLog!$D:$D,'TEX F'!$A13,GameLog!$E:$E,INDEX(Positions!$A$1:$B$9,MATCH('TEX F'!$B13,Positions!$A$1:$A$9,0),2),GameLog!$C:$C,"TEX")</f>
        <v>1.3333333333333333</v>
      </c>
      <c r="F13">
        <f>SUMIFS(GameLog!AN:AN,GameLog!$D:$D,'TEX F'!$A13,GameLog!$E:$E,INDEX(Positions!$A$1:$B$9,MATCH('TEX F'!$B13,Positions!$A$1:$A$9,0),2),GameLog!$C:$C,"TEX")</f>
        <v>0</v>
      </c>
      <c r="G13">
        <f>SUMIFS(GameLog!AO:AO,GameLog!$D:$D,'TEX F'!$A13,GameLog!$E:$E,INDEX(Positions!$A$1:$B$9,MATCH('TEX F'!$B13,Positions!$A$1:$A$9,0),2),GameLog!$C:$C,"TEX")</f>
        <v>0</v>
      </c>
      <c r="H13">
        <f>SUMIFS(GameLog!AP:AP,GameLog!$D:$D,'TEX F'!$A13,GameLog!$E:$E,INDEX(Positions!$A$1:$B$9,MATCH('TEX F'!$B13,Positions!$A$1:$A$9,0),2),GameLog!$C:$C,"TEX")</f>
        <v>0</v>
      </c>
      <c r="I13">
        <f>SUMIFS(GameLog!AQ:AQ,GameLog!$D:$D,'TEX F'!$A13,GameLog!$E:$E,INDEX(Positions!$A$1:$B$9,MATCH('TEX F'!$B13,Positions!$A$1:$A$9,0),2),GameLog!$C:$C,"TEX")</f>
        <v>0</v>
      </c>
      <c r="J13">
        <f>SUMIFS(GameLog!AR:AR,GameLog!$D:$D,'TEX F'!$A13,GameLog!$E:$E,INDEX(Positions!$A$1:$B$9,MATCH('TEX F'!$B13,Positions!$A$1:$A$9,0),2),GameLog!$C:$C,"TEX")</f>
        <v>0</v>
      </c>
      <c r="K13">
        <f>SUMIFS(GameLog!AS:AS,GameLog!$D:$D,'TEX F'!$A13,GameLog!$E:$E,INDEX(Positions!$A$1:$B$9,MATCH('TEX F'!$B13,Positions!$A$1:$A$9,0),2),GameLog!$C:$C,"TEX")</f>
        <v>0</v>
      </c>
      <c r="L13">
        <f>SUMIFS(GameLog!AT:AT,GameLog!$D:$D,'TEX F'!$A13,GameLog!$E:$E,INDEX(Positions!$A$1:$B$9,MATCH('TEX F'!$B13,Positions!$A$1:$A$9,0),2),GameLog!$C:$C,"TEX")</f>
        <v>0</v>
      </c>
      <c r="M13">
        <f>SUMIFS(GameLog!AU:AU,GameLog!$D:$D,'TEX F'!$A13,GameLog!$E:$E,INDEX(Positions!$A$1:$B$9,MATCH('TEX F'!$B13,Positions!$A$1:$A$9,0),2),GameLog!$C:$C,"TEX")</f>
        <v>0</v>
      </c>
      <c r="N13">
        <f>SUMIFS(GameLog!AV:AV,GameLog!$D:$D,'TEX F'!$A13,GameLog!$E:$E,INDEX(Positions!$A$1:$B$9,MATCH('TEX F'!$B13,Positions!$A$1:$A$9,0),2),GameLog!$C:$C,"TEX")</f>
        <v>0</v>
      </c>
      <c r="O13" s="8">
        <f t="shared" si="0"/>
        <v>0</v>
      </c>
      <c r="P13" s="18" t="str">
        <f t="shared" si="1"/>
        <v/>
      </c>
    </row>
    <row r="14" spans="1:16">
      <c r="A14" t="s">
        <v>2922</v>
      </c>
      <c r="B14" t="s">
        <v>2443</v>
      </c>
      <c r="C14">
        <f>COUNTIFS(GameLog!D:D,'TEX F'!A14,GameLog!C:C,"TEX",GameLog!E:E,INDEX(Positions!$A$1:$B$9,MATCH('TEX F'!$B14,Positions!$A$1:$A$9,0),2))</f>
        <v>1</v>
      </c>
      <c r="D14">
        <f>SUMIFS(GameLog!F:F,GameLog!$D:$D,'TEX F'!A14,GameLog!$E:$E,INDEX(Positions!$A$1:$B$9,MATCH('TEX F'!$B14,Positions!$A$1:$A$9,0),2),GameLog!$C:$C,"TEX")</f>
        <v>0</v>
      </c>
      <c r="E14" s="12">
        <f>SUMIFS(GameLog!AM:AM,GameLog!$D:$D,'TEX F'!$A14,GameLog!$E:$E,INDEX(Positions!$A$1:$B$9,MATCH('TEX F'!$B14,Positions!$A$1:$A$9,0),2),GameLog!$C:$C,"TEX")</f>
        <v>2</v>
      </c>
      <c r="F14">
        <f>SUMIFS(GameLog!AN:AN,GameLog!$D:$D,'TEX F'!$A14,GameLog!$E:$E,INDEX(Positions!$A$1:$B$9,MATCH('TEX F'!$B14,Positions!$A$1:$A$9,0),2),GameLog!$C:$C,"TEX")</f>
        <v>0</v>
      </c>
      <c r="G14">
        <f>SUMIFS(GameLog!AO:AO,GameLog!$D:$D,'TEX F'!$A14,GameLog!$E:$E,INDEX(Positions!$A$1:$B$9,MATCH('TEX F'!$B14,Positions!$A$1:$A$9,0),2),GameLog!$C:$C,"TEX")</f>
        <v>0</v>
      </c>
      <c r="H14">
        <f>SUMIFS(GameLog!AP:AP,GameLog!$D:$D,'TEX F'!$A14,GameLog!$E:$E,INDEX(Positions!$A$1:$B$9,MATCH('TEX F'!$B14,Positions!$A$1:$A$9,0),2),GameLog!$C:$C,"TEX")</f>
        <v>0</v>
      </c>
      <c r="I14">
        <f>SUMIFS(GameLog!AQ:AQ,GameLog!$D:$D,'TEX F'!$A14,GameLog!$E:$E,INDEX(Positions!$A$1:$B$9,MATCH('TEX F'!$B14,Positions!$A$1:$A$9,0),2),GameLog!$C:$C,"TEX")</f>
        <v>0</v>
      </c>
      <c r="J14">
        <f>SUMIFS(GameLog!AR:AR,GameLog!$D:$D,'TEX F'!$A14,GameLog!$E:$E,INDEX(Positions!$A$1:$B$9,MATCH('TEX F'!$B14,Positions!$A$1:$A$9,0),2),GameLog!$C:$C,"TEX")</f>
        <v>0</v>
      </c>
      <c r="K14">
        <f>SUMIFS(GameLog!AS:AS,GameLog!$D:$D,'TEX F'!$A14,GameLog!$E:$E,INDEX(Positions!$A$1:$B$9,MATCH('TEX F'!$B14,Positions!$A$1:$A$9,0),2),GameLog!$C:$C,"TEX")</f>
        <v>0</v>
      </c>
      <c r="L14">
        <f>SUMIFS(GameLog!AT:AT,GameLog!$D:$D,'TEX F'!$A14,GameLog!$E:$E,INDEX(Positions!$A$1:$B$9,MATCH('TEX F'!$B14,Positions!$A$1:$A$9,0),2),GameLog!$C:$C,"TEX")</f>
        <v>0</v>
      </c>
      <c r="M14">
        <f>SUMIFS(GameLog!AU:AU,GameLog!$D:$D,'TEX F'!$A14,GameLog!$E:$E,INDEX(Positions!$A$1:$B$9,MATCH('TEX F'!$B14,Positions!$A$1:$A$9,0),2),GameLog!$C:$C,"TEX")</f>
        <v>0</v>
      </c>
      <c r="N14">
        <f>SUMIFS(GameLog!AV:AV,GameLog!$D:$D,'TEX F'!$A14,GameLog!$E:$E,INDEX(Positions!$A$1:$B$9,MATCH('TEX F'!$B14,Positions!$A$1:$A$9,0),2),GameLog!$C:$C,"TEX")</f>
        <v>0</v>
      </c>
      <c r="O14" s="8">
        <f t="shared" si="0"/>
        <v>0</v>
      </c>
      <c r="P14" s="18" t="str">
        <f t="shared" si="1"/>
        <v/>
      </c>
    </row>
    <row r="15" spans="1:16">
      <c r="A15" t="s">
        <v>2936</v>
      </c>
      <c r="B15" t="s">
        <v>2443</v>
      </c>
      <c r="C15">
        <f>COUNTIFS(GameLog!D:D,'TEX F'!A15,GameLog!C:C,"TEX",GameLog!E:E,INDEX(Positions!$A$1:$B$9,MATCH('TEX F'!$B15,Positions!$A$1:$A$9,0),2))</f>
        <v>0</v>
      </c>
      <c r="D15">
        <f>SUMIFS(GameLog!F:F,GameLog!$D:$D,'TEX F'!A15,GameLog!$E:$E,INDEX(Positions!$A$1:$B$9,MATCH('TEX F'!$B15,Positions!$A$1:$A$9,0),2),GameLog!$C:$C,"TEX")</f>
        <v>0</v>
      </c>
      <c r="E15" s="12">
        <f>SUMIFS(GameLog!AM:AM,GameLog!$D:$D,'TEX F'!$A15,GameLog!$E:$E,INDEX(Positions!$A$1:$B$9,MATCH('TEX F'!$B15,Positions!$A$1:$A$9,0),2),GameLog!$C:$C,"TEX")</f>
        <v>0</v>
      </c>
      <c r="F15">
        <f>SUMIFS(GameLog!AN:AN,GameLog!$D:$D,'TEX F'!$A15,GameLog!$E:$E,INDEX(Positions!$A$1:$B$9,MATCH('TEX F'!$B15,Positions!$A$1:$A$9,0),2),GameLog!$C:$C,"TEX")</f>
        <v>0</v>
      </c>
      <c r="G15">
        <f>SUMIFS(GameLog!AO:AO,GameLog!$D:$D,'TEX F'!$A15,GameLog!$E:$E,INDEX(Positions!$A$1:$B$9,MATCH('TEX F'!$B15,Positions!$A$1:$A$9,0),2),GameLog!$C:$C,"TEX")</f>
        <v>0</v>
      </c>
      <c r="H15">
        <f>SUMIFS(GameLog!AP:AP,GameLog!$D:$D,'TEX F'!$A15,GameLog!$E:$E,INDEX(Positions!$A$1:$B$9,MATCH('TEX F'!$B15,Positions!$A$1:$A$9,0),2),GameLog!$C:$C,"TEX")</f>
        <v>0</v>
      </c>
      <c r="I15">
        <f>SUMIFS(GameLog!AQ:AQ,GameLog!$D:$D,'TEX F'!$A15,GameLog!$E:$E,INDEX(Positions!$A$1:$B$9,MATCH('TEX F'!$B15,Positions!$A$1:$A$9,0),2),GameLog!$C:$C,"TEX")</f>
        <v>0</v>
      </c>
      <c r="J15">
        <f>SUMIFS(GameLog!AR:AR,GameLog!$D:$D,'TEX F'!$A15,GameLog!$E:$E,INDEX(Positions!$A$1:$B$9,MATCH('TEX F'!$B15,Positions!$A$1:$A$9,0),2),GameLog!$C:$C,"TEX")</f>
        <v>0</v>
      </c>
      <c r="K15">
        <f>SUMIFS(GameLog!AS:AS,GameLog!$D:$D,'TEX F'!$A15,GameLog!$E:$E,INDEX(Positions!$A$1:$B$9,MATCH('TEX F'!$B15,Positions!$A$1:$A$9,0),2),GameLog!$C:$C,"TEX")</f>
        <v>0</v>
      </c>
      <c r="L15">
        <f>SUMIFS(GameLog!AT:AT,GameLog!$D:$D,'TEX F'!$A15,GameLog!$E:$E,INDEX(Positions!$A$1:$B$9,MATCH('TEX F'!$B15,Positions!$A$1:$A$9,0),2),GameLog!$C:$C,"TEX")</f>
        <v>0</v>
      </c>
      <c r="M15">
        <f>SUMIFS(GameLog!AU:AU,GameLog!$D:$D,'TEX F'!$A15,GameLog!$E:$E,INDEX(Positions!$A$1:$B$9,MATCH('TEX F'!$B15,Positions!$A$1:$A$9,0),2),GameLog!$C:$C,"TEX")</f>
        <v>0</v>
      </c>
      <c r="N15">
        <f>SUMIFS(GameLog!AV:AV,GameLog!$D:$D,'TEX F'!$A15,GameLog!$E:$E,INDEX(Positions!$A$1:$B$9,MATCH('TEX F'!$B15,Positions!$A$1:$A$9,0),2),GameLog!$C:$C,"TEX")</f>
        <v>0</v>
      </c>
      <c r="O15" s="8">
        <f t="shared" si="0"/>
        <v>0</v>
      </c>
      <c r="P15" s="18" t="str">
        <f t="shared" si="1"/>
        <v/>
      </c>
    </row>
    <row r="16" spans="1:16">
      <c r="A16" t="s">
        <v>2926</v>
      </c>
      <c r="B16" t="s">
        <v>2443</v>
      </c>
      <c r="C16">
        <f>COUNTIFS(GameLog!D:D,'TEX F'!A16,GameLog!C:C,"TEX",GameLog!E:E,INDEX(Positions!$A$1:$B$9,MATCH('TEX F'!$B16,Positions!$A$1:$A$9,0),2))</f>
        <v>1</v>
      </c>
      <c r="D16">
        <f>SUMIFS(GameLog!F:F,GameLog!$D:$D,'TEX F'!A16,GameLog!$E:$E,INDEX(Positions!$A$1:$B$9,MATCH('TEX F'!$B16,Positions!$A$1:$A$9,0),2),GameLog!$C:$C,"TEX")</f>
        <v>0</v>
      </c>
      <c r="E16" s="12">
        <f>SUMIFS(GameLog!AM:AM,GameLog!$D:$D,'TEX F'!$A16,GameLog!$E:$E,INDEX(Positions!$A$1:$B$9,MATCH('TEX F'!$B16,Positions!$A$1:$A$9,0),2),GameLog!$C:$C,"TEX")</f>
        <v>0.33333333333333331</v>
      </c>
      <c r="F16">
        <f>SUMIFS(GameLog!AN:AN,GameLog!$D:$D,'TEX F'!$A16,GameLog!$E:$E,INDEX(Positions!$A$1:$B$9,MATCH('TEX F'!$B16,Positions!$A$1:$A$9,0),2),GameLog!$C:$C,"TEX")</f>
        <v>0</v>
      </c>
      <c r="G16">
        <f>SUMIFS(GameLog!AO:AO,GameLog!$D:$D,'TEX F'!$A16,GameLog!$E:$E,INDEX(Positions!$A$1:$B$9,MATCH('TEX F'!$B16,Positions!$A$1:$A$9,0),2),GameLog!$C:$C,"TEX")</f>
        <v>0</v>
      </c>
      <c r="H16">
        <f>SUMIFS(GameLog!AP:AP,GameLog!$D:$D,'TEX F'!$A16,GameLog!$E:$E,INDEX(Positions!$A$1:$B$9,MATCH('TEX F'!$B16,Positions!$A$1:$A$9,0),2),GameLog!$C:$C,"TEX")</f>
        <v>0</v>
      </c>
      <c r="I16">
        <f>SUMIFS(GameLog!AQ:AQ,GameLog!$D:$D,'TEX F'!$A16,GameLog!$E:$E,INDEX(Positions!$A$1:$B$9,MATCH('TEX F'!$B16,Positions!$A$1:$A$9,0),2),GameLog!$C:$C,"TEX")</f>
        <v>0</v>
      </c>
      <c r="J16">
        <f>SUMIFS(GameLog!AR:AR,GameLog!$D:$D,'TEX F'!$A16,GameLog!$E:$E,INDEX(Positions!$A$1:$B$9,MATCH('TEX F'!$B16,Positions!$A$1:$A$9,0),2),GameLog!$C:$C,"TEX")</f>
        <v>0</v>
      </c>
      <c r="K16">
        <f>SUMIFS(GameLog!AS:AS,GameLog!$D:$D,'TEX F'!$A16,GameLog!$E:$E,INDEX(Positions!$A$1:$B$9,MATCH('TEX F'!$B16,Positions!$A$1:$A$9,0),2),GameLog!$C:$C,"TEX")</f>
        <v>0</v>
      </c>
      <c r="L16">
        <f>SUMIFS(GameLog!AT:AT,GameLog!$D:$D,'TEX F'!$A16,GameLog!$E:$E,INDEX(Positions!$A$1:$B$9,MATCH('TEX F'!$B16,Positions!$A$1:$A$9,0),2),GameLog!$C:$C,"TEX")</f>
        <v>0</v>
      </c>
      <c r="M16">
        <f>SUMIFS(GameLog!AU:AU,GameLog!$D:$D,'TEX F'!$A16,GameLog!$E:$E,INDEX(Positions!$A$1:$B$9,MATCH('TEX F'!$B16,Positions!$A$1:$A$9,0),2),GameLog!$C:$C,"TEX")</f>
        <v>0</v>
      </c>
      <c r="N16">
        <f>SUMIFS(GameLog!AV:AV,GameLog!$D:$D,'TEX F'!$A16,GameLog!$E:$E,INDEX(Positions!$A$1:$B$9,MATCH('TEX F'!$B16,Positions!$A$1:$A$9,0),2),GameLog!$C:$C,"TEX")</f>
        <v>0</v>
      </c>
      <c r="O16" s="8">
        <f t="shared" si="0"/>
        <v>0</v>
      </c>
      <c r="P16" s="18" t="str">
        <f t="shared" si="1"/>
        <v/>
      </c>
    </row>
    <row r="17" spans="1:16">
      <c r="A17" t="s">
        <v>2937</v>
      </c>
      <c r="B17" t="s">
        <v>2443</v>
      </c>
      <c r="C17">
        <f>COUNTIFS(GameLog!D:D,'TEX F'!A17,GameLog!C:C,"TEX",GameLog!E:E,INDEX(Positions!$A$1:$B$9,MATCH('TEX F'!$B17,Positions!$A$1:$A$9,0),2))</f>
        <v>0</v>
      </c>
      <c r="D17">
        <f>SUMIFS(GameLog!F:F,GameLog!$D:$D,'TEX F'!A17,GameLog!$E:$E,INDEX(Positions!$A$1:$B$9,MATCH('TEX F'!$B17,Positions!$A$1:$A$9,0),2),GameLog!$C:$C,"TEX")</f>
        <v>0</v>
      </c>
      <c r="E17" s="12">
        <f>SUMIFS(GameLog!AM:AM,GameLog!$D:$D,'TEX F'!$A17,GameLog!$E:$E,INDEX(Positions!$A$1:$B$9,MATCH('TEX F'!$B17,Positions!$A$1:$A$9,0),2),GameLog!$C:$C,"TEX")</f>
        <v>0</v>
      </c>
      <c r="F17">
        <f>SUMIFS(GameLog!AN:AN,GameLog!$D:$D,'TEX F'!$A17,GameLog!$E:$E,INDEX(Positions!$A$1:$B$9,MATCH('TEX F'!$B17,Positions!$A$1:$A$9,0),2),GameLog!$C:$C,"TEX")</f>
        <v>0</v>
      </c>
      <c r="G17">
        <f>SUMIFS(GameLog!AO:AO,GameLog!$D:$D,'TEX F'!$A17,GameLog!$E:$E,INDEX(Positions!$A$1:$B$9,MATCH('TEX F'!$B17,Positions!$A$1:$A$9,0),2),GameLog!$C:$C,"TEX")</f>
        <v>0</v>
      </c>
      <c r="H17">
        <f>SUMIFS(GameLog!AP:AP,GameLog!$D:$D,'TEX F'!$A17,GameLog!$E:$E,INDEX(Positions!$A$1:$B$9,MATCH('TEX F'!$B17,Positions!$A$1:$A$9,0),2),GameLog!$C:$C,"TEX")</f>
        <v>0</v>
      </c>
      <c r="I17">
        <f>SUMIFS(GameLog!AQ:AQ,GameLog!$D:$D,'TEX F'!$A17,GameLog!$E:$E,INDEX(Positions!$A$1:$B$9,MATCH('TEX F'!$B17,Positions!$A$1:$A$9,0),2),GameLog!$C:$C,"TEX")</f>
        <v>0</v>
      </c>
      <c r="J17">
        <f>SUMIFS(GameLog!AR:AR,GameLog!$D:$D,'TEX F'!$A17,GameLog!$E:$E,INDEX(Positions!$A$1:$B$9,MATCH('TEX F'!$B17,Positions!$A$1:$A$9,0),2),GameLog!$C:$C,"TEX")</f>
        <v>0</v>
      </c>
      <c r="K17">
        <f>SUMIFS(GameLog!AS:AS,GameLog!$D:$D,'TEX F'!$A17,GameLog!$E:$E,INDEX(Positions!$A$1:$B$9,MATCH('TEX F'!$B17,Positions!$A$1:$A$9,0),2),GameLog!$C:$C,"TEX")</f>
        <v>0</v>
      </c>
      <c r="L17">
        <f>SUMIFS(GameLog!AT:AT,GameLog!$D:$D,'TEX F'!$A17,GameLog!$E:$E,INDEX(Positions!$A$1:$B$9,MATCH('TEX F'!$B17,Positions!$A$1:$A$9,0),2),GameLog!$C:$C,"TEX")</f>
        <v>0</v>
      </c>
      <c r="M17">
        <f>SUMIFS(GameLog!AU:AU,GameLog!$D:$D,'TEX F'!$A17,GameLog!$E:$E,INDEX(Positions!$A$1:$B$9,MATCH('TEX F'!$B17,Positions!$A$1:$A$9,0),2),GameLog!$C:$C,"TEX")</f>
        <v>0</v>
      </c>
      <c r="N17">
        <f>SUMIFS(GameLog!AV:AV,GameLog!$D:$D,'TEX F'!$A17,GameLog!$E:$E,INDEX(Positions!$A$1:$B$9,MATCH('TEX F'!$B17,Positions!$A$1:$A$9,0),2),GameLog!$C:$C,"TEX")</f>
        <v>0</v>
      </c>
      <c r="O17" s="8">
        <f t="shared" si="0"/>
        <v>0</v>
      </c>
      <c r="P17" s="18" t="str">
        <f t="shared" si="1"/>
        <v/>
      </c>
    </row>
    <row r="18" spans="1:16">
      <c r="A18" t="s">
        <v>2921</v>
      </c>
      <c r="B18" t="s">
        <v>2443</v>
      </c>
      <c r="C18">
        <f>COUNTIFS(GameLog!D:D,'TEX F'!A18,GameLog!C:C,"TEX",GameLog!E:E,INDEX(Positions!$A$1:$B$9,MATCH('TEX F'!$B18,Positions!$A$1:$A$9,0),2))</f>
        <v>1</v>
      </c>
      <c r="D18">
        <f>SUMIFS(GameLog!F:F,GameLog!$D:$D,'TEX F'!A18,GameLog!$E:$E,INDEX(Positions!$A$1:$B$9,MATCH('TEX F'!$B18,Positions!$A$1:$A$9,0),2),GameLog!$C:$C,"TEX")</f>
        <v>1</v>
      </c>
      <c r="E18" s="12">
        <f>SUMIFS(GameLog!AM:AM,GameLog!$D:$D,'TEX F'!$A18,GameLog!$E:$E,INDEX(Positions!$A$1:$B$9,MATCH('TEX F'!$B18,Positions!$A$1:$A$9,0),2),GameLog!$C:$C,"TEX")</f>
        <v>6</v>
      </c>
      <c r="F18">
        <f>SUMIFS(GameLog!AN:AN,GameLog!$D:$D,'TEX F'!$A18,GameLog!$E:$E,INDEX(Positions!$A$1:$B$9,MATCH('TEX F'!$B18,Positions!$A$1:$A$9,0),2),GameLog!$C:$C,"TEX")</f>
        <v>0</v>
      </c>
      <c r="G18">
        <f>SUMIFS(GameLog!AO:AO,GameLog!$D:$D,'TEX F'!$A18,GameLog!$E:$E,INDEX(Positions!$A$1:$B$9,MATCH('TEX F'!$B18,Positions!$A$1:$A$9,0),2),GameLog!$C:$C,"TEX")</f>
        <v>1</v>
      </c>
      <c r="H18">
        <f>SUMIFS(GameLog!AP:AP,GameLog!$D:$D,'TEX F'!$A18,GameLog!$E:$E,INDEX(Positions!$A$1:$B$9,MATCH('TEX F'!$B18,Positions!$A$1:$A$9,0),2),GameLog!$C:$C,"TEX")</f>
        <v>1</v>
      </c>
      <c r="I18">
        <f>SUMIFS(GameLog!AQ:AQ,GameLog!$D:$D,'TEX F'!$A18,GameLog!$E:$E,INDEX(Positions!$A$1:$B$9,MATCH('TEX F'!$B18,Positions!$A$1:$A$9,0),2),GameLog!$C:$C,"TEX")</f>
        <v>0</v>
      </c>
      <c r="J18">
        <f>SUMIFS(GameLog!AR:AR,GameLog!$D:$D,'TEX F'!$A18,GameLog!$E:$E,INDEX(Positions!$A$1:$B$9,MATCH('TEX F'!$B18,Positions!$A$1:$A$9,0),2),GameLog!$C:$C,"TEX")</f>
        <v>0</v>
      </c>
      <c r="K18">
        <f>SUMIFS(GameLog!AS:AS,GameLog!$D:$D,'TEX F'!$A18,GameLog!$E:$E,INDEX(Positions!$A$1:$B$9,MATCH('TEX F'!$B18,Positions!$A$1:$A$9,0),2),GameLog!$C:$C,"TEX")</f>
        <v>0</v>
      </c>
      <c r="L18">
        <f>SUMIFS(GameLog!AT:AT,GameLog!$D:$D,'TEX F'!$A18,GameLog!$E:$E,INDEX(Positions!$A$1:$B$9,MATCH('TEX F'!$B18,Positions!$A$1:$A$9,0),2),GameLog!$C:$C,"TEX")</f>
        <v>0</v>
      </c>
      <c r="M18">
        <f>SUMIFS(GameLog!AU:AU,GameLog!$D:$D,'TEX F'!$A18,GameLog!$E:$E,INDEX(Positions!$A$1:$B$9,MATCH('TEX F'!$B18,Positions!$A$1:$A$9,0),2),GameLog!$C:$C,"TEX")</f>
        <v>0</v>
      </c>
      <c r="N18">
        <f>SUMIFS(GameLog!AV:AV,GameLog!$D:$D,'TEX F'!$A18,GameLog!$E:$E,INDEX(Positions!$A$1:$B$9,MATCH('TEX F'!$B18,Positions!$A$1:$A$9,0),2),GameLog!$C:$C,"TEX")</f>
        <v>0</v>
      </c>
      <c r="O18" s="8">
        <f t="shared" si="0"/>
        <v>0.5</v>
      </c>
      <c r="P18" s="18" t="str">
        <f t="shared" si="1"/>
        <v/>
      </c>
    </row>
    <row r="19" spans="1:16">
      <c r="A19" t="s">
        <v>2938</v>
      </c>
      <c r="B19" t="s">
        <v>2443</v>
      </c>
      <c r="C19">
        <f>COUNTIFS(GameLog!D:D,'TEX F'!A19,GameLog!C:C,"TEX",GameLog!E:E,INDEX(Positions!$A$1:$B$9,MATCH('TEX F'!$B19,Positions!$A$1:$A$9,0),2))</f>
        <v>0</v>
      </c>
      <c r="D19">
        <f>SUMIFS(GameLog!F:F,GameLog!$D:$D,'TEX F'!A19,GameLog!$E:$E,INDEX(Positions!$A$1:$B$9,MATCH('TEX F'!$B19,Positions!$A$1:$A$9,0),2),GameLog!$C:$C,"TEX")</f>
        <v>0</v>
      </c>
      <c r="E19" s="12">
        <f>SUMIFS(GameLog!AM:AM,GameLog!$D:$D,'TEX F'!$A19,GameLog!$E:$E,INDEX(Positions!$A$1:$B$9,MATCH('TEX F'!$B19,Positions!$A$1:$A$9,0),2),GameLog!$C:$C,"TEX")</f>
        <v>0</v>
      </c>
      <c r="F19">
        <f>SUMIFS(GameLog!AN:AN,GameLog!$D:$D,'TEX F'!$A19,GameLog!$E:$E,INDEX(Positions!$A$1:$B$9,MATCH('TEX F'!$B19,Positions!$A$1:$A$9,0),2),GameLog!$C:$C,"TEX")</f>
        <v>0</v>
      </c>
      <c r="G19">
        <f>SUMIFS(GameLog!AO:AO,GameLog!$D:$D,'TEX F'!$A19,GameLog!$E:$E,INDEX(Positions!$A$1:$B$9,MATCH('TEX F'!$B19,Positions!$A$1:$A$9,0),2),GameLog!$C:$C,"TEX")</f>
        <v>0</v>
      </c>
      <c r="H19">
        <f>SUMIFS(GameLog!AP:AP,GameLog!$D:$D,'TEX F'!$A19,GameLog!$E:$E,INDEX(Positions!$A$1:$B$9,MATCH('TEX F'!$B19,Positions!$A$1:$A$9,0),2),GameLog!$C:$C,"TEX")</f>
        <v>0</v>
      </c>
      <c r="I19">
        <f>SUMIFS(GameLog!AQ:AQ,GameLog!$D:$D,'TEX F'!$A19,GameLog!$E:$E,INDEX(Positions!$A$1:$B$9,MATCH('TEX F'!$B19,Positions!$A$1:$A$9,0),2),GameLog!$C:$C,"TEX")</f>
        <v>0</v>
      </c>
      <c r="J19">
        <f>SUMIFS(GameLog!AR:AR,GameLog!$D:$D,'TEX F'!$A19,GameLog!$E:$E,INDEX(Positions!$A$1:$B$9,MATCH('TEX F'!$B19,Positions!$A$1:$A$9,0),2),GameLog!$C:$C,"TEX")</f>
        <v>0</v>
      </c>
      <c r="K19">
        <f>SUMIFS(GameLog!AS:AS,GameLog!$D:$D,'TEX F'!$A19,GameLog!$E:$E,INDEX(Positions!$A$1:$B$9,MATCH('TEX F'!$B19,Positions!$A$1:$A$9,0),2),GameLog!$C:$C,"TEX")</f>
        <v>0</v>
      </c>
      <c r="L19">
        <f>SUMIFS(GameLog!AT:AT,GameLog!$D:$D,'TEX F'!$A19,GameLog!$E:$E,INDEX(Positions!$A$1:$B$9,MATCH('TEX F'!$B19,Positions!$A$1:$A$9,0),2),GameLog!$C:$C,"TEX")</f>
        <v>0</v>
      </c>
      <c r="M19">
        <f>SUMIFS(GameLog!AU:AU,GameLog!$D:$D,'TEX F'!$A19,GameLog!$E:$E,INDEX(Positions!$A$1:$B$9,MATCH('TEX F'!$B19,Positions!$A$1:$A$9,0),2),GameLog!$C:$C,"TEX")</f>
        <v>0</v>
      </c>
      <c r="N19">
        <f>SUMIFS(GameLog!AV:AV,GameLog!$D:$D,'TEX F'!$A19,GameLog!$E:$E,INDEX(Positions!$A$1:$B$9,MATCH('TEX F'!$B19,Positions!$A$1:$A$9,0),2),GameLog!$C:$C,"TEX")</f>
        <v>0</v>
      </c>
      <c r="O19" s="8">
        <f t="shared" si="0"/>
        <v>0</v>
      </c>
      <c r="P19" s="18" t="str">
        <f t="shared" si="1"/>
        <v/>
      </c>
    </row>
    <row r="20" spans="1:16">
      <c r="A20" t="s">
        <v>2939</v>
      </c>
      <c r="B20" t="s">
        <v>2443</v>
      </c>
      <c r="C20">
        <f>COUNTIFS(GameLog!D:D,'TEX F'!A20,GameLog!C:C,"TEX",GameLog!E:E,INDEX(Positions!$A$1:$B$9,MATCH('TEX F'!$B20,Positions!$A$1:$A$9,0),2))</f>
        <v>1</v>
      </c>
      <c r="D20">
        <f>SUMIFS(GameLog!F:F,GameLog!$D:$D,'TEX F'!A20,GameLog!$E:$E,INDEX(Positions!$A$1:$B$9,MATCH('TEX F'!$B20,Positions!$A$1:$A$9,0),2),GameLog!$C:$C,"TEX")</f>
        <v>0</v>
      </c>
      <c r="E20" s="12">
        <f>SUMIFS(GameLog!AM:AM,GameLog!$D:$D,'TEX F'!$A20,GameLog!$E:$E,INDEX(Positions!$A$1:$B$9,MATCH('TEX F'!$B20,Positions!$A$1:$A$9,0),2),GameLog!$C:$C,"TEX")</f>
        <v>0.66666666666666663</v>
      </c>
      <c r="F20">
        <f>SUMIFS(GameLog!AN:AN,GameLog!$D:$D,'TEX F'!$A20,GameLog!$E:$E,INDEX(Positions!$A$1:$B$9,MATCH('TEX F'!$B20,Positions!$A$1:$A$9,0),2),GameLog!$C:$C,"TEX")</f>
        <v>0</v>
      </c>
      <c r="G20">
        <f>SUMIFS(GameLog!AO:AO,GameLog!$D:$D,'TEX F'!$A20,GameLog!$E:$E,INDEX(Positions!$A$1:$B$9,MATCH('TEX F'!$B20,Positions!$A$1:$A$9,0),2),GameLog!$C:$C,"TEX")</f>
        <v>0</v>
      </c>
      <c r="H20">
        <f>SUMIFS(GameLog!AP:AP,GameLog!$D:$D,'TEX F'!$A20,GameLog!$E:$E,INDEX(Positions!$A$1:$B$9,MATCH('TEX F'!$B20,Positions!$A$1:$A$9,0),2),GameLog!$C:$C,"TEX")</f>
        <v>0</v>
      </c>
      <c r="I20">
        <f>SUMIFS(GameLog!AQ:AQ,GameLog!$D:$D,'TEX F'!$A20,GameLog!$E:$E,INDEX(Positions!$A$1:$B$9,MATCH('TEX F'!$B20,Positions!$A$1:$A$9,0),2),GameLog!$C:$C,"TEX")</f>
        <v>0</v>
      </c>
      <c r="J20">
        <f>SUMIFS(GameLog!AR:AR,GameLog!$D:$D,'TEX F'!$A20,GameLog!$E:$E,INDEX(Positions!$A$1:$B$9,MATCH('TEX F'!$B20,Positions!$A$1:$A$9,0),2),GameLog!$C:$C,"TEX")</f>
        <v>0</v>
      </c>
      <c r="K20">
        <f>SUMIFS(GameLog!AS:AS,GameLog!$D:$D,'TEX F'!$A20,GameLog!$E:$E,INDEX(Positions!$A$1:$B$9,MATCH('TEX F'!$B20,Positions!$A$1:$A$9,0),2),GameLog!$C:$C,"TEX")</f>
        <v>0</v>
      </c>
      <c r="L20">
        <f>SUMIFS(GameLog!AT:AT,GameLog!$D:$D,'TEX F'!$A20,GameLog!$E:$E,INDEX(Positions!$A$1:$B$9,MATCH('TEX F'!$B20,Positions!$A$1:$A$9,0),2),GameLog!$C:$C,"TEX")</f>
        <v>0</v>
      </c>
      <c r="M20">
        <f>SUMIFS(GameLog!AU:AU,GameLog!$D:$D,'TEX F'!$A20,GameLog!$E:$E,INDEX(Positions!$A$1:$B$9,MATCH('TEX F'!$B20,Positions!$A$1:$A$9,0),2),GameLog!$C:$C,"TEX")</f>
        <v>0</v>
      </c>
      <c r="N20">
        <f>SUMIFS(GameLog!AV:AV,GameLog!$D:$D,'TEX F'!$A20,GameLog!$E:$E,INDEX(Positions!$A$1:$B$9,MATCH('TEX F'!$B20,Positions!$A$1:$A$9,0),2),GameLog!$C:$C,"TEX")</f>
        <v>0</v>
      </c>
      <c r="O20" s="8">
        <f t="shared" si="0"/>
        <v>0</v>
      </c>
      <c r="P20" s="18" t="str">
        <f t="shared" si="1"/>
        <v/>
      </c>
    </row>
    <row r="21" spans="1:16">
      <c r="A21" t="s">
        <v>2940</v>
      </c>
      <c r="B21" t="s">
        <v>2443</v>
      </c>
      <c r="C21">
        <f>COUNTIFS(GameLog!D:D,'TEX F'!A21,GameLog!C:C,"TEX",GameLog!E:E,INDEX(Positions!$A$1:$B$9,MATCH('TEX F'!$B21,Positions!$A$1:$A$9,0),2))</f>
        <v>0</v>
      </c>
      <c r="D21">
        <f>SUMIFS(GameLog!F:F,GameLog!$D:$D,'TEX F'!A21,GameLog!$E:$E,INDEX(Positions!$A$1:$B$9,MATCH('TEX F'!$B21,Positions!$A$1:$A$9,0),2),GameLog!$C:$C,"TEX")</f>
        <v>0</v>
      </c>
      <c r="E21" s="12">
        <f>SUMIFS(GameLog!AM:AM,GameLog!$D:$D,'TEX F'!$A21,GameLog!$E:$E,INDEX(Positions!$A$1:$B$9,MATCH('TEX F'!$B21,Positions!$A$1:$A$9,0),2),GameLog!$C:$C,"TEX")</f>
        <v>0</v>
      </c>
      <c r="F21">
        <f>SUMIFS(GameLog!AN:AN,GameLog!$D:$D,'TEX F'!$A21,GameLog!$E:$E,INDEX(Positions!$A$1:$B$9,MATCH('TEX F'!$B21,Positions!$A$1:$A$9,0),2),GameLog!$C:$C,"TEX")</f>
        <v>0</v>
      </c>
      <c r="G21">
        <f>SUMIFS(GameLog!AO:AO,GameLog!$D:$D,'TEX F'!$A21,GameLog!$E:$E,INDEX(Positions!$A$1:$B$9,MATCH('TEX F'!$B21,Positions!$A$1:$A$9,0),2),GameLog!$C:$C,"TEX")</f>
        <v>0</v>
      </c>
      <c r="H21">
        <f>SUMIFS(GameLog!AP:AP,GameLog!$D:$D,'TEX F'!$A21,GameLog!$E:$E,INDEX(Positions!$A$1:$B$9,MATCH('TEX F'!$B21,Positions!$A$1:$A$9,0),2),GameLog!$C:$C,"TEX")</f>
        <v>0</v>
      </c>
      <c r="I21">
        <f>SUMIFS(GameLog!AQ:AQ,GameLog!$D:$D,'TEX F'!$A21,GameLog!$E:$E,INDEX(Positions!$A$1:$B$9,MATCH('TEX F'!$B21,Positions!$A$1:$A$9,0),2),GameLog!$C:$C,"TEX")</f>
        <v>0</v>
      </c>
      <c r="J21">
        <f>SUMIFS(GameLog!AR:AR,GameLog!$D:$D,'TEX F'!$A21,GameLog!$E:$E,INDEX(Positions!$A$1:$B$9,MATCH('TEX F'!$B21,Positions!$A$1:$A$9,0),2),GameLog!$C:$C,"TEX")</f>
        <v>0</v>
      </c>
      <c r="K21">
        <f>SUMIFS(GameLog!AS:AS,GameLog!$D:$D,'TEX F'!$A21,GameLog!$E:$E,INDEX(Positions!$A$1:$B$9,MATCH('TEX F'!$B21,Positions!$A$1:$A$9,0),2),GameLog!$C:$C,"TEX")</f>
        <v>0</v>
      </c>
      <c r="L21">
        <f>SUMIFS(GameLog!AT:AT,GameLog!$D:$D,'TEX F'!$A21,GameLog!$E:$E,INDEX(Positions!$A$1:$B$9,MATCH('TEX F'!$B21,Positions!$A$1:$A$9,0),2),GameLog!$C:$C,"TEX")</f>
        <v>0</v>
      </c>
      <c r="M21">
        <f>SUMIFS(GameLog!AU:AU,GameLog!$D:$D,'TEX F'!$A21,GameLog!$E:$E,INDEX(Positions!$A$1:$B$9,MATCH('TEX F'!$B21,Positions!$A$1:$A$9,0),2),GameLog!$C:$C,"TEX")</f>
        <v>0</v>
      </c>
      <c r="N21">
        <f>SUMIFS(GameLog!AV:AV,GameLog!$D:$D,'TEX F'!$A21,GameLog!$E:$E,INDEX(Positions!$A$1:$B$9,MATCH('TEX F'!$B21,Positions!$A$1:$A$9,0),2),GameLog!$C:$C,"TEX")</f>
        <v>0</v>
      </c>
      <c r="O21" s="8">
        <f t="shared" si="0"/>
        <v>0</v>
      </c>
      <c r="P21" s="18" t="str">
        <f t="shared" si="1"/>
        <v/>
      </c>
    </row>
    <row r="22" spans="1:16">
      <c r="A22" t="s">
        <v>2904</v>
      </c>
      <c r="B22" t="s">
        <v>2429</v>
      </c>
      <c r="C22">
        <f>COUNTIFS(GameLog!D:D,'TEX F'!A22,GameLog!C:C,"TEX",GameLog!E:E,INDEX(Positions!$A$1:$B$9,MATCH('TEX F'!$B22,Positions!$A$1:$A$9,0),2))</f>
        <v>3</v>
      </c>
      <c r="D22">
        <f>SUMIFS(GameLog!F:F,GameLog!$D:$D,'TEX F'!A22,GameLog!$E:$E,INDEX(Positions!$A$1:$B$9,MATCH('TEX F'!$B22,Positions!$A$1:$A$9,0),2),GameLog!$C:$C,"TEX")</f>
        <v>3</v>
      </c>
      <c r="E22" s="12">
        <f>SUMIFS(GameLog!AM:AM,GameLog!$D:$D,'TEX F'!$A22,GameLog!$E:$E,INDEX(Positions!$A$1:$B$9,MATCH('TEX F'!$B22,Positions!$A$1:$A$9,0),2),GameLog!$C:$C,"TEX")</f>
        <v>24</v>
      </c>
      <c r="F22">
        <f>SUMIFS(GameLog!AN:AN,GameLog!$D:$D,'TEX F'!$A22,GameLog!$E:$E,INDEX(Positions!$A$1:$B$9,MATCH('TEX F'!$B22,Positions!$A$1:$A$9,0),2),GameLog!$C:$C,"TEX")</f>
        <v>26</v>
      </c>
      <c r="G22">
        <f>SUMIFS(GameLog!AO:AO,GameLog!$D:$D,'TEX F'!$A22,GameLog!$E:$E,INDEX(Positions!$A$1:$B$9,MATCH('TEX F'!$B22,Positions!$A$1:$A$9,0),2),GameLog!$C:$C,"TEX")</f>
        <v>1</v>
      </c>
      <c r="H22">
        <f>SUMIFS(GameLog!AP:AP,GameLog!$D:$D,'TEX F'!$A22,GameLog!$E:$E,INDEX(Positions!$A$1:$B$9,MATCH('TEX F'!$B22,Positions!$A$1:$A$9,0),2),GameLog!$C:$C,"TEX")</f>
        <v>1</v>
      </c>
      <c r="I22">
        <f>SUMIFS(GameLog!AQ:AQ,GameLog!$D:$D,'TEX F'!$A22,GameLog!$E:$E,INDEX(Positions!$A$1:$B$9,MATCH('TEX F'!$B22,Positions!$A$1:$A$9,0),2),GameLog!$C:$C,"TEX")</f>
        <v>0</v>
      </c>
      <c r="J22">
        <f>SUMIFS(GameLog!AR:AR,GameLog!$D:$D,'TEX F'!$A22,GameLog!$E:$E,INDEX(Positions!$A$1:$B$9,MATCH('TEX F'!$B22,Positions!$A$1:$A$9,0),2),GameLog!$C:$C,"TEX")</f>
        <v>0</v>
      </c>
      <c r="K22">
        <f>SUMIFS(GameLog!AS:AS,GameLog!$D:$D,'TEX F'!$A22,GameLog!$E:$E,INDEX(Positions!$A$1:$B$9,MATCH('TEX F'!$B22,Positions!$A$1:$A$9,0),2),GameLog!$C:$C,"TEX")</f>
        <v>0</v>
      </c>
      <c r="L22">
        <f>SUMIFS(GameLog!AT:AT,GameLog!$D:$D,'TEX F'!$A22,GameLog!$E:$E,INDEX(Positions!$A$1:$B$9,MATCH('TEX F'!$B22,Positions!$A$1:$A$9,0),2),GameLog!$C:$C,"TEX")</f>
        <v>0</v>
      </c>
      <c r="M22">
        <f>SUMIFS(GameLog!AU:AU,GameLog!$D:$D,'TEX F'!$A22,GameLog!$E:$E,INDEX(Positions!$A$1:$B$9,MATCH('TEX F'!$B22,Positions!$A$1:$A$9,0),2),GameLog!$C:$C,"TEX")</f>
        <v>0</v>
      </c>
      <c r="N22">
        <f>SUMIFS(GameLog!AV:AV,GameLog!$D:$D,'TEX F'!$A22,GameLog!$E:$E,INDEX(Positions!$A$1:$B$9,MATCH('TEX F'!$B22,Positions!$A$1:$A$9,0),2),GameLog!$C:$C,"TEX")</f>
        <v>0</v>
      </c>
      <c r="O22" s="8">
        <f t="shared" si="0"/>
        <v>0.9642857142857143</v>
      </c>
      <c r="P22" s="18">
        <f t="shared" si="1"/>
        <v>0</v>
      </c>
    </row>
    <row r="23" spans="1:16">
      <c r="A23" t="s">
        <v>2916</v>
      </c>
      <c r="B23" t="s">
        <v>2429</v>
      </c>
      <c r="C23">
        <f>COUNTIFS(GameLog!D:D,'TEX F'!A23,GameLog!C:C,"TEX",GameLog!E:E,INDEX(Positions!$A$1:$B$9,MATCH('TEX F'!$B23,Positions!$A$1:$A$9,0),2))</f>
        <v>1</v>
      </c>
      <c r="D23">
        <f>SUMIFS(GameLog!F:F,GameLog!$D:$D,'TEX F'!A23,GameLog!$E:$E,INDEX(Positions!$A$1:$B$9,MATCH('TEX F'!$B23,Positions!$A$1:$A$9,0),2),GameLog!$C:$C,"TEX")</f>
        <v>0</v>
      </c>
      <c r="E23" s="12">
        <f>SUMIFS(GameLog!AM:AM,GameLog!$D:$D,'TEX F'!$A23,GameLog!$E:$E,INDEX(Positions!$A$1:$B$9,MATCH('TEX F'!$B23,Positions!$A$1:$A$9,0),2),GameLog!$C:$C,"TEX")</f>
        <v>3</v>
      </c>
      <c r="F23">
        <f>SUMIFS(GameLog!AN:AN,GameLog!$D:$D,'TEX F'!$A23,GameLog!$E:$E,INDEX(Positions!$A$1:$B$9,MATCH('TEX F'!$B23,Positions!$A$1:$A$9,0),2),GameLog!$C:$C,"TEX")</f>
        <v>2</v>
      </c>
      <c r="G23">
        <f>SUMIFS(GameLog!AO:AO,GameLog!$D:$D,'TEX F'!$A23,GameLog!$E:$E,INDEX(Positions!$A$1:$B$9,MATCH('TEX F'!$B23,Positions!$A$1:$A$9,0),2),GameLog!$C:$C,"TEX")</f>
        <v>0</v>
      </c>
      <c r="H23">
        <f>SUMIFS(GameLog!AP:AP,GameLog!$D:$D,'TEX F'!$A23,GameLog!$E:$E,INDEX(Positions!$A$1:$B$9,MATCH('TEX F'!$B23,Positions!$A$1:$A$9,0),2),GameLog!$C:$C,"TEX")</f>
        <v>0</v>
      </c>
      <c r="I23">
        <f>SUMIFS(GameLog!AQ:AQ,GameLog!$D:$D,'TEX F'!$A23,GameLog!$E:$E,INDEX(Positions!$A$1:$B$9,MATCH('TEX F'!$B23,Positions!$A$1:$A$9,0),2),GameLog!$C:$C,"TEX")</f>
        <v>0</v>
      </c>
      <c r="J23">
        <f>SUMIFS(GameLog!AR:AR,GameLog!$D:$D,'TEX F'!$A23,GameLog!$E:$E,INDEX(Positions!$A$1:$B$9,MATCH('TEX F'!$B23,Positions!$A$1:$A$9,0),2),GameLog!$C:$C,"TEX")</f>
        <v>0</v>
      </c>
      <c r="K23">
        <f>SUMIFS(GameLog!AS:AS,GameLog!$D:$D,'TEX F'!$A23,GameLog!$E:$E,INDEX(Positions!$A$1:$B$9,MATCH('TEX F'!$B23,Positions!$A$1:$A$9,0),2),GameLog!$C:$C,"TEX")</f>
        <v>0</v>
      </c>
      <c r="L23">
        <f>SUMIFS(GameLog!AT:AT,GameLog!$D:$D,'TEX F'!$A23,GameLog!$E:$E,INDEX(Positions!$A$1:$B$9,MATCH('TEX F'!$B23,Positions!$A$1:$A$9,0),2),GameLog!$C:$C,"TEX")</f>
        <v>0</v>
      </c>
      <c r="M23">
        <f>SUMIFS(GameLog!AU:AU,GameLog!$D:$D,'TEX F'!$A23,GameLog!$E:$E,INDEX(Positions!$A$1:$B$9,MATCH('TEX F'!$B23,Positions!$A$1:$A$9,0),2),GameLog!$C:$C,"TEX")</f>
        <v>0</v>
      </c>
      <c r="N23">
        <f>SUMIFS(GameLog!AV:AV,GameLog!$D:$D,'TEX F'!$A23,GameLog!$E:$E,INDEX(Positions!$A$1:$B$9,MATCH('TEX F'!$B23,Positions!$A$1:$A$9,0),2),GameLog!$C:$C,"TEX")</f>
        <v>0</v>
      </c>
      <c r="O23" s="8">
        <f t="shared" si="0"/>
        <v>1</v>
      </c>
      <c r="P23" s="18">
        <f t="shared" si="1"/>
        <v>0</v>
      </c>
    </row>
    <row r="24" spans="1:16">
      <c r="A24" t="s">
        <v>2912</v>
      </c>
      <c r="B24" t="s">
        <v>2430</v>
      </c>
      <c r="C24">
        <f>COUNTIFS(GameLog!D:D,'TEX F'!A24,GameLog!C:C,"TEX",GameLog!E:E,INDEX(Positions!$A$1:$B$9,MATCH('TEX F'!$B24,Positions!$A$1:$A$9,0),2))</f>
        <v>0</v>
      </c>
      <c r="D24">
        <f>SUMIFS(GameLog!F:F,GameLog!$D:$D,'TEX F'!A24,GameLog!$E:$E,INDEX(Positions!$A$1:$B$9,MATCH('TEX F'!$B24,Positions!$A$1:$A$9,0),2),GameLog!$C:$C,"TEX")</f>
        <v>0</v>
      </c>
      <c r="E24" s="12">
        <f>SUMIFS(GameLog!AM:AM,GameLog!$D:$D,'TEX F'!$A24,GameLog!$E:$E,INDEX(Positions!$A$1:$B$9,MATCH('TEX F'!$B24,Positions!$A$1:$A$9,0),2),GameLog!$C:$C,"TEX")</f>
        <v>0</v>
      </c>
      <c r="F24">
        <f>SUMIFS(GameLog!AN:AN,GameLog!$D:$D,'TEX F'!$A24,GameLog!$E:$E,INDEX(Positions!$A$1:$B$9,MATCH('TEX F'!$B24,Positions!$A$1:$A$9,0),2),GameLog!$C:$C,"TEX")</f>
        <v>0</v>
      </c>
      <c r="G24">
        <f>SUMIFS(GameLog!AO:AO,GameLog!$D:$D,'TEX F'!$A24,GameLog!$E:$E,INDEX(Positions!$A$1:$B$9,MATCH('TEX F'!$B24,Positions!$A$1:$A$9,0),2),GameLog!$C:$C,"TEX")</f>
        <v>0</v>
      </c>
      <c r="H24">
        <f>SUMIFS(GameLog!AP:AP,GameLog!$D:$D,'TEX F'!$A24,GameLog!$E:$E,INDEX(Positions!$A$1:$B$9,MATCH('TEX F'!$B24,Positions!$A$1:$A$9,0),2),GameLog!$C:$C,"TEX")</f>
        <v>0</v>
      </c>
      <c r="I24">
        <f>SUMIFS(GameLog!AQ:AQ,GameLog!$D:$D,'TEX F'!$A24,GameLog!$E:$E,INDEX(Positions!$A$1:$B$9,MATCH('TEX F'!$B24,Positions!$A$1:$A$9,0),2),GameLog!$C:$C,"TEX")</f>
        <v>0</v>
      </c>
      <c r="J24">
        <f>SUMIFS(GameLog!AR:AR,GameLog!$D:$D,'TEX F'!$A24,GameLog!$E:$E,INDEX(Positions!$A$1:$B$9,MATCH('TEX F'!$B24,Positions!$A$1:$A$9,0),2),GameLog!$C:$C,"TEX")</f>
        <v>0</v>
      </c>
      <c r="K24">
        <f>SUMIFS(GameLog!AS:AS,GameLog!$D:$D,'TEX F'!$A24,GameLog!$E:$E,INDEX(Positions!$A$1:$B$9,MATCH('TEX F'!$B24,Positions!$A$1:$A$9,0),2),GameLog!$C:$C,"TEX")</f>
        <v>0</v>
      </c>
      <c r="L24">
        <f>SUMIFS(GameLog!AT:AT,GameLog!$D:$D,'TEX F'!$A24,GameLog!$E:$E,INDEX(Positions!$A$1:$B$9,MATCH('TEX F'!$B24,Positions!$A$1:$A$9,0),2),GameLog!$C:$C,"TEX")</f>
        <v>0</v>
      </c>
      <c r="M24">
        <f>SUMIFS(GameLog!AU:AU,GameLog!$D:$D,'TEX F'!$A24,GameLog!$E:$E,INDEX(Positions!$A$1:$B$9,MATCH('TEX F'!$B24,Positions!$A$1:$A$9,0),2),GameLog!$C:$C,"TEX")</f>
        <v>0</v>
      </c>
      <c r="N24">
        <f>SUMIFS(GameLog!AV:AV,GameLog!$D:$D,'TEX F'!$A24,GameLog!$E:$E,INDEX(Positions!$A$1:$B$9,MATCH('TEX F'!$B24,Positions!$A$1:$A$9,0),2),GameLog!$C:$C,"TEX")</f>
        <v>0</v>
      </c>
      <c r="O24" s="8">
        <f t="shared" si="0"/>
        <v>0</v>
      </c>
      <c r="P24" s="18" t="str">
        <f t="shared" si="1"/>
        <v/>
      </c>
    </row>
    <row r="25" spans="1:16">
      <c r="A25" t="s">
        <v>2917</v>
      </c>
      <c r="B25" t="s">
        <v>2430</v>
      </c>
      <c r="C25">
        <f>COUNTIFS(GameLog!D:D,'TEX F'!A25,GameLog!C:C,"TEX",GameLog!E:E,INDEX(Positions!$A$1:$B$9,MATCH('TEX F'!$B25,Positions!$A$1:$A$9,0),2))</f>
        <v>0</v>
      </c>
      <c r="D25">
        <f>SUMIFS(GameLog!F:F,GameLog!$D:$D,'TEX F'!A25,GameLog!$E:$E,INDEX(Positions!$A$1:$B$9,MATCH('TEX F'!$B25,Positions!$A$1:$A$9,0),2),GameLog!$C:$C,"TEX")</f>
        <v>0</v>
      </c>
      <c r="E25" s="12">
        <f>SUMIFS(GameLog!AM:AM,GameLog!$D:$D,'TEX F'!$A25,GameLog!$E:$E,INDEX(Positions!$A$1:$B$9,MATCH('TEX F'!$B25,Positions!$A$1:$A$9,0),2),GameLog!$C:$C,"TEX")</f>
        <v>0</v>
      </c>
      <c r="F25">
        <f>SUMIFS(GameLog!AN:AN,GameLog!$D:$D,'TEX F'!$A25,GameLog!$E:$E,INDEX(Positions!$A$1:$B$9,MATCH('TEX F'!$B25,Positions!$A$1:$A$9,0),2),GameLog!$C:$C,"TEX")</f>
        <v>0</v>
      </c>
      <c r="G25">
        <f>SUMIFS(GameLog!AO:AO,GameLog!$D:$D,'TEX F'!$A25,GameLog!$E:$E,INDEX(Positions!$A$1:$B$9,MATCH('TEX F'!$B25,Positions!$A$1:$A$9,0),2),GameLog!$C:$C,"TEX")</f>
        <v>0</v>
      </c>
      <c r="H25">
        <f>SUMIFS(GameLog!AP:AP,GameLog!$D:$D,'TEX F'!$A25,GameLog!$E:$E,INDEX(Positions!$A$1:$B$9,MATCH('TEX F'!$B25,Positions!$A$1:$A$9,0),2),GameLog!$C:$C,"TEX")</f>
        <v>0</v>
      </c>
      <c r="I25">
        <f>SUMIFS(GameLog!AQ:AQ,GameLog!$D:$D,'TEX F'!$A25,GameLog!$E:$E,INDEX(Positions!$A$1:$B$9,MATCH('TEX F'!$B25,Positions!$A$1:$A$9,0),2),GameLog!$C:$C,"TEX")</f>
        <v>0</v>
      </c>
      <c r="J25">
        <f>SUMIFS(GameLog!AR:AR,GameLog!$D:$D,'TEX F'!$A25,GameLog!$E:$E,INDEX(Positions!$A$1:$B$9,MATCH('TEX F'!$B25,Positions!$A$1:$A$9,0),2),GameLog!$C:$C,"TEX")</f>
        <v>0</v>
      </c>
      <c r="K25">
        <f>SUMIFS(GameLog!AS:AS,GameLog!$D:$D,'TEX F'!$A25,GameLog!$E:$E,INDEX(Positions!$A$1:$B$9,MATCH('TEX F'!$B25,Positions!$A$1:$A$9,0),2),GameLog!$C:$C,"TEX")</f>
        <v>0</v>
      </c>
      <c r="L25">
        <f>SUMIFS(GameLog!AT:AT,GameLog!$D:$D,'TEX F'!$A25,GameLog!$E:$E,INDEX(Positions!$A$1:$B$9,MATCH('TEX F'!$B25,Positions!$A$1:$A$9,0),2),GameLog!$C:$C,"TEX")</f>
        <v>0</v>
      </c>
      <c r="M25">
        <f>SUMIFS(GameLog!AU:AU,GameLog!$D:$D,'TEX F'!$A25,GameLog!$E:$E,INDEX(Positions!$A$1:$B$9,MATCH('TEX F'!$B25,Positions!$A$1:$A$9,0),2),GameLog!$C:$C,"TEX")</f>
        <v>0</v>
      </c>
      <c r="N25">
        <f>SUMIFS(GameLog!AV:AV,GameLog!$D:$D,'TEX F'!$A25,GameLog!$E:$E,INDEX(Positions!$A$1:$B$9,MATCH('TEX F'!$B25,Positions!$A$1:$A$9,0),2),GameLog!$C:$C,"TEX")</f>
        <v>0</v>
      </c>
      <c r="O25" s="8">
        <f t="shared" si="0"/>
        <v>0</v>
      </c>
      <c r="P25" s="18" t="str">
        <f t="shared" si="1"/>
        <v/>
      </c>
    </row>
    <row r="26" spans="1:16">
      <c r="A26" t="s">
        <v>2919</v>
      </c>
      <c r="B26" t="s">
        <v>2430</v>
      </c>
      <c r="C26">
        <f>COUNTIFS(GameLog!D:D,'TEX F'!A26,GameLog!C:C,"TEX",GameLog!E:E,INDEX(Positions!$A$1:$B$9,MATCH('TEX F'!$B26,Positions!$A$1:$A$9,0),2))</f>
        <v>0</v>
      </c>
      <c r="D26">
        <f>SUMIFS(GameLog!F:F,GameLog!$D:$D,'TEX F'!A26,GameLog!$E:$E,INDEX(Positions!$A$1:$B$9,MATCH('TEX F'!$B26,Positions!$A$1:$A$9,0),2),GameLog!$C:$C,"TEX")</f>
        <v>0</v>
      </c>
      <c r="E26" s="12">
        <f>SUMIFS(GameLog!AM:AM,GameLog!$D:$D,'TEX F'!$A26,GameLog!$E:$E,INDEX(Positions!$A$1:$B$9,MATCH('TEX F'!$B26,Positions!$A$1:$A$9,0),2),GameLog!$C:$C,"TEX")</f>
        <v>0</v>
      </c>
      <c r="F26">
        <f>SUMIFS(GameLog!AN:AN,GameLog!$D:$D,'TEX F'!$A26,GameLog!$E:$E,INDEX(Positions!$A$1:$B$9,MATCH('TEX F'!$B26,Positions!$A$1:$A$9,0),2),GameLog!$C:$C,"TEX")</f>
        <v>0</v>
      </c>
      <c r="G26">
        <f>SUMIFS(GameLog!AO:AO,GameLog!$D:$D,'TEX F'!$A26,GameLog!$E:$E,INDEX(Positions!$A$1:$B$9,MATCH('TEX F'!$B26,Positions!$A$1:$A$9,0),2),GameLog!$C:$C,"TEX")</f>
        <v>0</v>
      </c>
      <c r="H26">
        <f>SUMIFS(GameLog!AP:AP,GameLog!$D:$D,'TEX F'!$A26,GameLog!$E:$E,INDEX(Positions!$A$1:$B$9,MATCH('TEX F'!$B26,Positions!$A$1:$A$9,0),2),GameLog!$C:$C,"TEX")</f>
        <v>0</v>
      </c>
      <c r="I26">
        <f>SUMIFS(GameLog!AQ:AQ,GameLog!$D:$D,'TEX F'!$A26,GameLog!$E:$E,INDEX(Positions!$A$1:$B$9,MATCH('TEX F'!$B26,Positions!$A$1:$A$9,0),2),GameLog!$C:$C,"TEX")</f>
        <v>0</v>
      </c>
      <c r="J26">
        <f>SUMIFS(GameLog!AR:AR,GameLog!$D:$D,'TEX F'!$A26,GameLog!$E:$E,INDEX(Positions!$A$1:$B$9,MATCH('TEX F'!$B26,Positions!$A$1:$A$9,0),2),GameLog!$C:$C,"TEX")</f>
        <v>0</v>
      </c>
      <c r="K26">
        <f>SUMIFS(GameLog!AS:AS,GameLog!$D:$D,'TEX F'!$A26,GameLog!$E:$E,INDEX(Positions!$A$1:$B$9,MATCH('TEX F'!$B26,Positions!$A$1:$A$9,0),2),GameLog!$C:$C,"TEX")</f>
        <v>0</v>
      </c>
      <c r="L26">
        <f>SUMIFS(GameLog!AT:AT,GameLog!$D:$D,'TEX F'!$A26,GameLog!$E:$E,INDEX(Positions!$A$1:$B$9,MATCH('TEX F'!$B26,Positions!$A$1:$A$9,0),2),GameLog!$C:$C,"TEX")</f>
        <v>0</v>
      </c>
      <c r="M26">
        <f>SUMIFS(GameLog!AU:AU,GameLog!$D:$D,'TEX F'!$A26,GameLog!$E:$E,INDEX(Positions!$A$1:$B$9,MATCH('TEX F'!$B26,Positions!$A$1:$A$9,0),2),GameLog!$C:$C,"TEX")</f>
        <v>0</v>
      </c>
      <c r="N26">
        <f>SUMIFS(GameLog!AV:AV,GameLog!$D:$D,'TEX F'!$A26,GameLog!$E:$E,INDEX(Positions!$A$1:$B$9,MATCH('TEX F'!$B26,Positions!$A$1:$A$9,0),2),GameLog!$C:$C,"TEX")</f>
        <v>0</v>
      </c>
      <c r="O26" s="8">
        <f t="shared" si="0"/>
        <v>0</v>
      </c>
      <c r="P26" s="18" t="str">
        <f t="shared" si="1"/>
        <v/>
      </c>
    </row>
    <row r="27" spans="1:16">
      <c r="A27" t="s">
        <v>2905</v>
      </c>
      <c r="B27" t="s">
        <v>2430</v>
      </c>
      <c r="C27">
        <f>COUNTIFS(GameLog!D:D,'TEX F'!A27,GameLog!C:C,"TEX",GameLog!E:E,INDEX(Positions!$A$1:$B$9,MATCH('TEX F'!$B27,Positions!$A$1:$A$9,0),2))</f>
        <v>3</v>
      </c>
      <c r="D27">
        <f>SUMIFS(GameLog!F:F,GameLog!$D:$D,'TEX F'!A27,GameLog!$E:$E,INDEX(Positions!$A$1:$B$9,MATCH('TEX F'!$B27,Positions!$A$1:$A$9,0),2),GameLog!$C:$C,"TEX")</f>
        <v>3</v>
      </c>
      <c r="E27" s="12">
        <f>SUMIFS(GameLog!AM:AM,GameLog!$D:$D,'TEX F'!$A27,GameLog!$E:$E,INDEX(Positions!$A$1:$B$9,MATCH('TEX F'!$B27,Positions!$A$1:$A$9,0),2),GameLog!$C:$C,"TEX")</f>
        <v>27</v>
      </c>
      <c r="F27">
        <f>SUMIFS(GameLog!AN:AN,GameLog!$D:$D,'TEX F'!$A27,GameLog!$E:$E,INDEX(Positions!$A$1:$B$9,MATCH('TEX F'!$B27,Positions!$A$1:$A$9,0),2),GameLog!$C:$C,"TEX")</f>
        <v>22</v>
      </c>
      <c r="G27">
        <f>SUMIFS(GameLog!AO:AO,GameLog!$D:$D,'TEX F'!$A27,GameLog!$E:$E,INDEX(Positions!$A$1:$B$9,MATCH('TEX F'!$B27,Positions!$A$1:$A$9,0),2),GameLog!$C:$C,"TEX")</f>
        <v>1</v>
      </c>
      <c r="H27">
        <f>SUMIFS(GameLog!AP:AP,GameLog!$D:$D,'TEX F'!$A27,GameLog!$E:$E,INDEX(Positions!$A$1:$B$9,MATCH('TEX F'!$B27,Positions!$A$1:$A$9,0),2),GameLog!$C:$C,"TEX")</f>
        <v>0</v>
      </c>
      <c r="I27">
        <f>SUMIFS(GameLog!AQ:AQ,GameLog!$D:$D,'TEX F'!$A27,GameLog!$E:$E,INDEX(Positions!$A$1:$B$9,MATCH('TEX F'!$B27,Positions!$A$1:$A$9,0),2),GameLog!$C:$C,"TEX")</f>
        <v>2</v>
      </c>
      <c r="J27">
        <f>SUMIFS(GameLog!AR:AR,GameLog!$D:$D,'TEX F'!$A27,GameLog!$E:$E,INDEX(Positions!$A$1:$B$9,MATCH('TEX F'!$B27,Positions!$A$1:$A$9,0),2),GameLog!$C:$C,"TEX")</f>
        <v>0</v>
      </c>
      <c r="K27">
        <f>SUMIFS(GameLog!AS:AS,GameLog!$D:$D,'TEX F'!$A27,GameLog!$E:$E,INDEX(Positions!$A$1:$B$9,MATCH('TEX F'!$B27,Positions!$A$1:$A$9,0),2),GameLog!$C:$C,"TEX")</f>
        <v>0</v>
      </c>
      <c r="L27">
        <f>SUMIFS(GameLog!AT:AT,GameLog!$D:$D,'TEX F'!$A27,GameLog!$E:$E,INDEX(Positions!$A$1:$B$9,MATCH('TEX F'!$B27,Positions!$A$1:$A$9,0),2),GameLog!$C:$C,"TEX")</f>
        <v>0</v>
      </c>
      <c r="M27">
        <f>SUMIFS(GameLog!AU:AU,GameLog!$D:$D,'TEX F'!$A27,GameLog!$E:$E,INDEX(Positions!$A$1:$B$9,MATCH('TEX F'!$B27,Positions!$A$1:$A$9,0),2),GameLog!$C:$C,"TEX")</f>
        <v>0</v>
      </c>
      <c r="N27">
        <f>SUMIFS(GameLog!AV:AV,GameLog!$D:$D,'TEX F'!$A27,GameLog!$E:$E,INDEX(Positions!$A$1:$B$9,MATCH('TEX F'!$B27,Positions!$A$1:$A$9,0),2),GameLog!$C:$C,"TEX")</f>
        <v>0</v>
      </c>
      <c r="O27" s="8">
        <f t="shared" si="0"/>
        <v>1</v>
      </c>
      <c r="P27" s="18" t="str">
        <f t="shared" si="1"/>
        <v/>
      </c>
    </row>
    <row r="28" spans="1:16">
      <c r="A28" t="s">
        <v>2907</v>
      </c>
      <c r="B28" t="s">
        <v>2430</v>
      </c>
      <c r="C28">
        <f>COUNTIFS(GameLog!D:D,'TEX F'!A28,GameLog!C:C,"TEX",GameLog!E:E,INDEX(Positions!$A$1:$B$9,MATCH('TEX F'!$B28,Positions!$A$1:$A$9,0),2))</f>
        <v>0</v>
      </c>
      <c r="D28">
        <f>SUMIFS(GameLog!F:F,GameLog!$D:$D,'TEX F'!A28,GameLog!$E:$E,INDEX(Positions!$A$1:$B$9,MATCH('TEX F'!$B28,Positions!$A$1:$A$9,0),2),GameLog!$C:$C,"TEX")</f>
        <v>0</v>
      </c>
      <c r="E28" s="12">
        <f>SUMIFS(GameLog!AM:AM,GameLog!$D:$D,'TEX F'!$A28,GameLog!$E:$E,INDEX(Positions!$A$1:$B$9,MATCH('TEX F'!$B28,Positions!$A$1:$A$9,0),2),GameLog!$C:$C,"TEX")</f>
        <v>0</v>
      </c>
      <c r="F28">
        <f>SUMIFS(GameLog!AN:AN,GameLog!$D:$D,'TEX F'!$A28,GameLog!$E:$E,INDEX(Positions!$A$1:$B$9,MATCH('TEX F'!$B28,Positions!$A$1:$A$9,0),2),GameLog!$C:$C,"TEX")</f>
        <v>0</v>
      </c>
      <c r="G28">
        <f>SUMIFS(GameLog!AO:AO,GameLog!$D:$D,'TEX F'!$A28,GameLog!$E:$E,INDEX(Positions!$A$1:$B$9,MATCH('TEX F'!$B28,Positions!$A$1:$A$9,0),2),GameLog!$C:$C,"TEX")</f>
        <v>0</v>
      </c>
      <c r="H28">
        <f>SUMIFS(GameLog!AP:AP,GameLog!$D:$D,'TEX F'!$A28,GameLog!$E:$E,INDEX(Positions!$A$1:$B$9,MATCH('TEX F'!$B28,Positions!$A$1:$A$9,0),2),GameLog!$C:$C,"TEX")</f>
        <v>0</v>
      </c>
      <c r="I28">
        <f>SUMIFS(GameLog!AQ:AQ,GameLog!$D:$D,'TEX F'!$A28,GameLog!$E:$E,INDEX(Positions!$A$1:$B$9,MATCH('TEX F'!$B28,Positions!$A$1:$A$9,0),2),GameLog!$C:$C,"TEX")</f>
        <v>0</v>
      </c>
      <c r="J28">
        <f>SUMIFS(GameLog!AR:AR,GameLog!$D:$D,'TEX F'!$A28,GameLog!$E:$E,INDEX(Positions!$A$1:$B$9,MATCH('TEX F'!$B28,Positions!$A$1:$A$9,0),2),GameLog!$C:$C,"TEX")</f>
        <v>0</v>
      </c>
      <c r="K28">
        <f>SUMIFS(GameLog!AS:AS,GameLog!$D:$D,'TEX F'!$A28,GameLog!$E:$E,INDEX(Positions!$A$1:$B$9,MATCH('TEX F'!$B28,Positions!$A$1:$A$9,0),2),GameLog!$C:$C,"TEX")</f>
        <v>0</v>
      </c>
      <c r="L28">
        <f>SUMIFS(GameLog!AT:AT,GameLog!$D:$D,'TEX F'!$A28,GameLog!$E:$E,INDEX(Positions!$A$1:$B$9,MATCH('TEX F'!$B28,Positions!$A$1:$A$9,0),2),GameLog!$C:$C,"TEX")</f>
        <v>0</v>
      </c>
      <c r="M28">
        <f>SUMIFS(GameLog!AU:AU,GameLog!$D:$D,'TEX F'!$A28,GameLog!$E:$E,INDEX(Positions!$A$1:$B$9,MATCH('TEX F'!$B28,Positions!$A$1:$A$9,0),2),GameLog!$C:$C,"TEX")</f>
        <v>0</v>
      </c>
      <c r="N28">
        <f>SUMIFS(GameLog!AV:AV,GameLog!$D:$D,'TEX F'!$A28,GameLog!$E:$E,INDEX(Positions!$A$1:$B$9,MATCH('TEX F'!$B28,Positions!$A$1:$A$9,0),2),GameLog!$C:$C,"TEX")</f>
        <v>0</v>
      </c>
      <c r="O28" s="8">
        <f t="shared" si="0"/>
        <v>0</v>
      </c>
      <c r="P28" s="18" t="str">
        <f t="shared" si="1"/>
        <v/>
      </c>
    </row>
    <row r="29" spans="1:16">
      <c r="A29" t="s">
        <v>2914</v>
      </c>
      <c r="B29" t="s">
        <v>2411</v>
      </c>
      <c r="C29">
        <f>COUNTIFS(GameLog!D:D,'TEX F'!A29,GameLog!C:C,"TEX",GameLog!E:E,INDEX(Positions!$A$1:$B$9,MATCH('TEX F'!$B29,Positions!$A$1:$A$9,0),2))</f>
        <v>3</v>
      </c>
      <c r="D29">
        <f>SUMIFS(GameLog!F:F,GameLog!$D:$D,'TEX F'!A29,GameLog!$E:$E,INDEX(Positions!$A$1:$B$9,MATCH('TEX F'!$B29,Positions!$A$1:$A$9,0),2),GameLog!$C:$C,"TEX")</f>
        <v>3</v>
      </c>
      <c r="E29" s="12">
        <f>SUMIFS(GameLog!AM:AM,GameLog!$D:$D,'TEX F'!$A29,GameLog!$E:$E,INDEX(Positions!$A$1:$B$9,MATCH('TEX F'!$B29,Positions!$A$1:$A$9,0),2),GameLog!$C:$C,"TEX")</f>
        <v>27</v>
      </c>
      <c r="F29">
        <f>SUMIFS(GameLog!AN:AN,GameLog!$D:$D,'TEX F'!$A29,GameLog!$E:$E,INDEX(Positions!$A$1:$B$9,MATCH('TEX F'!$B29,Positions!$A$1:$A$9,0),2),GameLog!$C:$C,"TEX")</f>
        <v>8</v>
      </c>
      <c r="G29">
        <f>SUMIFS(GameLog!AO:AO,GameLog!$D:$D,'TEX F'!$A29,GameLog!$E:$E,INDEX(Positions!$A$1:$B$9,MATCH('TEX F'!$B29,Positions!$A$1:$A$9,0),2),GameLog!$C:$C,"TEX")</f>
        <v>4</v>
      </c>
      <c r="H29">
        <f>SUMIFS(GameLog!AP:AP,GameLog!$D:$D,'TEX F'!$A29,GameLog!$E:$E,INDEX(Positions!$A$1:$B$9,MATCH('TEX F'!$B29,Positions!$A$1:$A$9,0),2),GameLog!$C:$C,"TEX")</f>
        <v>0</v>
      </c>
      <c r="I29">
        <f>SUMIFS(GameLog!AQ:AQ,GameLog!$D:$D,'TEX F'!$A29,GameLog!$E:$E,INDEX(Positions!$A$1:$B$9,MATCH('TEX F'!$B29,Positions!$A$1:$A$9,0),2),GameLog!$C:$C,"TEX")</f>
        <v>2</v>
      </c>
      <c r="J29">
        <f>SUMIFS(GameLog!AR:AR,GameLog!$D:$D,'TEX F'!$A29,GameLog!$E:$E,INDEX(Positions!$A$1:$B$9,MATCH('TEX F'!$B29,Positions!$A$1:$A$9,0),2),GameLog!$C:$C,"TEX")</f>
        <v>0</v>
      </c>
      <c r="K29">
        <f>SUMIFS(GameLog!AS:AS,GameLog!$D:$D,'TEX F'!$A29,GameLog!$E:$E,INDEX(Positions!$A$1:$B$9,MATCH('TEX F'!$B29,Positions!$A$1:$A$9,0),2),GameLog!$C:$C,"TEX")</f>
        <v>0</v>
      </c>
      <c r="L29">
        <f>SUMIFS(GameLog!AT:AT,GameLog!$D:$D,'TEX F'!$A29,GameLog!$E:$E,INDEX(Positions!$A$1:$B$9,MATCH('TEX F'!$B29,Positions!$A$1:$A$9,0),2),GameLog!$C:$C,"TEX")</f>
        <v>0</v>
      </c>
      <c r="M29">
        <f>SUMIFS(GameLog!AU:AU,GameLog!$D:$D,'TEX F'!$A29,GameLog!$E:$E,INDEX(Positions!$A$1:$B$9,MATCH('TEX F'!$B29,Positions!$A$1:$A$9,0),2),GameLog!$C:$C,"TEX")</f>
        <v>0</v>
      </c>
      <c r="N29">
        <f>SUMIFS(GameLog!AV:AV,GameLog!$D:$D,'TEX F'!$A29,GameLog!$E:$E,INDEX(Positions!$A$1:$B$9,MATCH('TEX F'!$B29,Positions!$A$1:$A$9,0),2),GameLog!$C:$C,"TEX")</f>
        <v>0</v>
      </c>
      <c r="O29" s="8">
        <f t="shared" si="0"/>
        <v>1</v>
      </c>
      <c r="P29" s="18" t="str">
        <f t="shared" si="1"/>
        <v/>
      </c>
    </row>
    <row r="30" spans="1:16">
      <c r="A30" t="s">
        <v>2906</v>
      </c>
      <c r="B30" t="s">
        <v>2411</v>
      </c>
      <c r="C30">
        <f>COUNTIFS(GameLog!D:D,'TEX F'!A30,GameLog!C:C,"TEX",GameLog!E:E,INDEX(Positions!$A$1:$B$9,MATCH('TEX F'!$B30,Positions!$A$1:$A$9,0),2))</f>
        <v>0</v>
      </c>
      <c r="D30">
        <f>SUMIFS(GameLog!F:F,GameLog!$D:$D,'TEX F'!A30,GameLog!$E:$E,INDEX(Positions!$A$1:$B$9,MATCH('TEX F'!$B30,Positions!$A$1:$A$9,0),2),GameLog!$C:$C,"TEX")</f>
        <v>0</v>
      </c>
      <c r="E30" s="12">
        <f>SUMIFS(GameLog!AM:AM,GameLog!$D:$D,'TEX F'!$A30,GameLog!$E:$E,INDEX(Positions!$A$1:$B$9,MATCH('TEX F'!$B30,Positions!$A$1:$A$9,0),2),GameLog!$C:$C,"TEX")</f>
        <v>0</v>
      </c>
      <c r="F30">
        <f>SUMIFS(GameLog!AN:AN,GameLog!$D:$D,'TEX F'!$A30,GameLog!$E:$E,INDEX(Positions!$A$1:$B$9,MATCH('TEX F'!$B30,Positions!$A$1:$A$9,0),2),GameLog!$C:$C,"TEX")</f>
        <v>0</v>
      </c>
      <c r="G30">
        <f>SUMIFS(GameLog!AO:AO,GameLog!$D:$D,'TEX F'!$A30,GameLog!$E:$E,INDEX(Positions!$A$1:$B$9,MATCH('TEX F'!$B30,Positions!$A$1:$A$9,0),2),GameLog!$C:$C,"TEX")</f>
        <v>0</v>
      </c>
      <c r="H30">
        <f>SUMIFS(GameLog!AP:AP,GameLog!$D:$D,'TEX F'!$A30,GameLog!$E:$E,INDEX(Positions!$A$1:$B$9,MATCH('TEX F'!$B30,Positions!$A$1:$A$9,0),2),GameLog!$C:$C,"TEX")</f>
        <v>0</v>
      </c>
      <c r="I30">
        <f>SUMIFS(GameLog!AQ:AQ,GameLog!$D:$D,'TEX F'!$A30,GameLog!$E:$E,INDEX(Positions!$A$1:$B$9,MATCH('TEX F'!$B30,Positions!$A$1:$A$9,0),2),GameLog!$C:$C,"TEX")</f>
        <v>0</v>
      </c>
      <c r="J30">
        <f>SUMIFS(GameLog!AR:AR,GameLog!$D:$D,'TEX F'!$A30,GameLog!$E:$E,INDEX(Positions!$A$1:$B$9,MATCH('TEX F'!$B30,Positions!$A$1:$A$9,0),2),GameLog!$C:$C,"TEX")</f>
        <v>0</v>
      </c>
      <c r="K30">
        <f>SUMIFS(GameLog!AS:AS,GameLog!$D:$D,'TEX F'!$A30,GameLog!$E:$E,INDEX(Positions!$A$1:$B$9,MATCH('TEX F'!$B30,Positions!$A$1:$A$9,0),2),GameLog!$C:$C,"TEX")</f>
        <v>0</v>
      </c>
      <c r="L30">
        <f>SUMIFS(GameLog!AT:AT,GameLog!$D:$D,'TEX F'!$A30,GameLog!$E:$E,INDEX(Positions!$A$1:$B$9,MATCH('TEX F'!$B30,Positions!$A$1:$A$9,0),2),GameLog!$C:$C,"TEX")</f>
        <v>0</v>
      </c>
      <c r="M30">
        <f>SUMIFS(GameLog!AU:AU,GameLog!$D:$D,'TEX F'!$A30,GameLog!$E:$E,INDEX(Positions!$A$1:$B$9,MATCH('TEX F'!$B30,Positions!$A$1:$A$9,0),2),GameLog!$C:$C,"TEX")</f>
        <v>0</v>
      </c>
      <c r="N30">
        <f>SUMIFS(GameLog!AV:AV,GameLog!$D:$D,'TEX F'!$A30,GameLog!$E:$E,INDEX(Positions!$A$1:$B$9,MATCH('TEX F'!$B30,Positions!$A$1:$A$9,0),2),GameLog!$C:$C,"TEX")</f>
        <v>0</v>
      </c>
      <c r="O30" s="8">
        <f t="shared" si="0"/>
        <v>0</v>
      </c>
      <c r="P30" s="18" t="str">
        <f t="shared" si="1"/>
        <v/>
      </c>
    </row>
    <row r="31" spans="1:16">
      <c r="A31" t="s">
        <v>2917</v>
      </c>
      <c r="B31" t="s">
        <v>2411</v>
      </c>
      <c r="C31">
        <f>COUNTIFS(GameLog!D:D,'TEX F'!A31,GameLog!C:C,"TEX",GameLog!E:E,INDEX(Positions!$A$1:$B$9,MATCH('TEX F'!$B31,Positions!$A$1:$A$9,0),2))</f>
        <v>0</v>
      </c>
      <c r="D31">
        <f>SUMIFS(GameLog!F:F,GameLog!$D:$D,'TEX F'!A31,GameLog!$E:$E,INDEX(Positions!$A$1:$B$9,MATCH('TEX F'!$B31,Positions!$A$1:$A$9,0),2),GameLog!$C:$C,"TEX")</f>
        <v>0</v>
      </c>
      <c r="E31" s="12">
        <f>SUMIFS(GameLog!AM:AM,GameLog!$D:$D,'TEX F'!$A31,GameLog!$E:$E,INDEX(Positions!$A$1:$B$9,MATCH('TEX F'!$B31,Positions!$A$1:$A$9,0),2),GameLog!$C:$C,"TEX")</f>
        <v>0</v>
      </c>
      <c r="F31">
        <f>SUMIFS(GameLog!AN:AN,GameLog!$D:$D,'TEX F'!$A31,GameLog!$E:$E,INDEX(Positions!$A$1:$B$9,MATCH('TEX F'!$B31,Positions!$A$1:$A$9,0),2),GameLog!$C:$C,"TEX")</f>
        <v>0</v>
      </c>
      <c r="G31">
        <f>SUMIFS(GameLog!AO:AO,GameLog!$D:$D,'TEX F'!$A31,GameLog!$E:$E,INDEX(Positions!$A$1:$B$9,MATCH('TEX F'!$B31,Positions!$A$1:$A$9,0),2),GameLog!$C:$C,"TEX")</f>
        <v>0</v>
      </c>
      <c r="H31">
        <f>SUMIFS(GameLog!AP:AP,GameLog!$D:$D,'TEX F'!$A31,GameLog!$E:$E,INDEX(Positions!$A$1:$B$9,MATCH('TEX F'!$B31,Positions!$A$1:$A$9,0),2),GameLog!$C:$C,"TEX")</f>
        <v>0</v>
      </c>
      <c r="I31">
        <f>SUMIFS(GameLog!AQ:AQ,GameLog!$D:$D,'TEX F'!$A31,GameLog!$E:$E,INDEX(Positions!$A$1:$B$9,MATCH('TEX F'!$B31,Positions!$A$1:$A$9,0),2),GameLog!$C:$C,"TEX")</f>
        <v>0</v>
      </c>
      <c r="J31">
        <f>SUMIFS(GameLog!AR:AR,GameLog!$D:$D,'TEX F'!$A31,GameLog!$E:$E,INDEX(Positions!$A$1:$B$9,MATCH('TEX F'!$B31,Positions!$A$1:$A$9,0),2),GameLog!$C:$C,"TEX")</f>
        <v>0</v>
      </c>
      <c r="K31">
        <f>SUMIFS(GameLog!AS:AS,GameLog!$D:$D,'TEX F'!$A31,GameLog!$E:$E,INDEX(Positions!$A$1:$B$9,MATCH('TEX F'!$B31,Positions!$A$1:$A$9,0),2),GameLog!$C:$C,"TEX")</f>
        <v>0</v>
      </c>
      <c r="L31">
        <f>SUMIFS(GameLog!AT:AT,GameLog!$D:$D,'TEX F'!$A31,GameLog!$E:$E,INDEX(Positions!$A$1:$B$9,MATCH('TEX F'!$B31,Positions!$A$1:$A$9,0),2),GameLog!$C:$C,"TEX")</f>
        <v>0</v>
      </c>
      <c r="M31">
        <f>SUMIFS(GameLog!AU:AU,GameLog!$D:$D,'TEX F'!$A31,GameLog!$E:$E,INDEX(Positions!$A$1:$B$9,MATCH('TEX F'!$B31,Positions!$A$1:$A$9,0),2),GameLog!$C:$C,"TEX")</f>
        <v>0</v>
      </c>
      <c r="N31">
        <f>SUMIFS(GameLog!AV:AV,GameLog!$D:$D,'TEX F'!$A31,GameLog!$E:$E,INDEX(Positions!$A$1:$B$9,MATCH('TEX F'!$B31,Positions!$A$1:$A$9,0),2),GameLog!$C:$C,"TEX")</f>
        <v>0</v>
      </c>
      <c r="O31" s="8">
        <f t="shared" si="0"/>
        <v>0</v>
      </c>
      <c r="P31" s="18" t="str">
        <f t="shared" si="1"/>
        <v/>
      </c>
    </row>
    <row r="32" spans="1:16">
      <c r="A32" t="s">
        <v>2914</v>
      </c>
      <c r="B32" t="s">
        <v>2412</v>
      </c>
      <c r="C32">
        <f>COUNTIFS(GameLog!D:D,'TEX F'!A32,GameLog!C:C,"TEX",GameLog!E:E,INDEX(Positions!$A$1:$B$9,MATCH('TEX F'!$B32,Positions!$A$1:$A$9,0),2))</f>
        <v>0</v>
      </c>
      <c r="D32">
        <f>SUMIFS(GameLog!F:F,GameLog!$D:$D,'TEX F'!A32,GameLog!$E:$E,INDEX(Positions!$A$1:$B$9,MATCH('TEX F'!$B32,Positions!$A$1:$A$9,0),2),GameLog!$C:$C,"TEX")</f>
        <v>0</v>
      </c>
      <c r="E32" s="12">
        <f>SUMIFS(GameLog!AM:AM,GameLog!$D:$D,'TEX F'!$A32,GameLog!$E:$E,INDEX(Positions!$A$1:$B$9,MATCH('TEX F'!$B32,Positions!$A$1:$A$9,0),2),GameLog!$C:$C,"TEX")</f>
        <v>0</v>
      </c>
      <c r="F32">
        <f>SUMIFS(GameLog!AN:AN,GameLog!$D:$D,'TEX F'!$A32,GameLog!$E:$E,INDEX(Positions!$A$1:$B$9,MATCH('TEX F'!$B32,Positions!$A$1:$A$9,0),2),GameLog!$C:$C,"TEX")</f>
        <v>0</v>
      </c>
      <c r="G32">
        <f>SUMIFS(GameLog!AO:AO,GameLog!$D:$D,'TEX F'!$A32,GameLog!$E:$E,INDEX(Positions!$A$1:$B$9,MATCH('TEX F'!$B32,Positions!$A$1:$A$9,0),2),GameLog!$C:$C,"TEX")</f>
        <v>0</v>
      </c>
      <c r="H32">
        <f>SUMIFS(GameLog!AP:AP,GameLog!$D:$D,'TEX F'!$A32,GameLog!$E:$E,INDEX(Positions!$A$1:$B$9,MATCH('TEX F'!$B32,Positions!$A$1:$A$9,0),2),GameLog!$C:$C,"TEX")</f>
        <v>0</v>
      </c>
      <c r="I32">
        <f>SUMIFS(GameLog!AQ:AQ,GameLog!$D:$D,'TEX F'!$A32,GameLog!$E:$E,INDEX(Positions!$A$1:$B$9,MATCH('TEX F'!$B32,Positions!$A$1:$A$9,0),2),GameLog!$C:$C,"TEX")</f>
        <v>0</v>
      </c>
      <c r="J32">
        <f>SUMIFS(GameLog!AR:AR,GameLog!$D:$D,'TEX F'!$A32,GameLog!$E:$E,INDEX(Positions!$A$1:$B$9,MATCH('TEX F'!$B32,Positions!$A$1:$A$9,0),2),GameLog!$C:$C,"TEX")</f>
        <v>0</v>
      </c>
      <c r="K32">
        <f>SUMIFS(GameLog!AS:AS,GameLog!$D:$D,'TEX F'!$A32,GameLog!$E:$E,INDEX(Positions!$A$1:$B$9,MATCH('TEX F'!$B32,Positions!$A$1:$A$9,0),2),GameLog!$C:$C,"TEX")</f>
        <v>0</v>
      </c>
      <c r="L32">
        <f>SUMIFS(GameLog!AT:AT,GameLog!$D:$D,'TEX F'!$A32,GameLog!$E:$E,INDEX(Positions!$A$1:$B$9,MATCH('TEX F'!$B32,Positions!$A$1:$A$9,0),2),GameLog!$C:$C,"TEX")</f>
        <v>0</v>
      </c>
      <c r="M32">
        <f>SUMIFS(GameLog!AU:AU,GameLog!$D:$D,'TEX F'!$A32,GameLog!$E:$E,INDEX(Positions!$A$1:$B$9,MATCH('TEX F'!$B32,Positions!$A$1:$A$9,0),2),GameLog!$C:$C,"TEX")</f>
        <v>0</v>
      </c>
      <c r="N32">
        <f>SUMIFS(GameLog!AV:AV,GameLog!$D:$D,'TEX F'!$A32,GameLog!$E:$E,INDEX(Positions!$A$1:$B$9,MATCH('TEX F'!$B32,Positions!$A$1:$A$9,0),2),GameLog!$C:$C,"TEX")</f>
        <v>0</v>
      </c>
      <c r="O32" s="8">
        <f t="shared" si="0"/>
        <v>0</v>
      </c>
      <c r="P32" s="18" t="str">
        <f t="shared" si="1"/>
        <v/>
      </c>
    </row>
    <row r="33" spans="1:16">
      <c r="A33" t="s">
        <v>2917</v>
      </c>
      <c r="B33" t="s">
        <v>2412</v>
      </c>
      <c r="C33">
        <f>COUNTIFS(GameLog!D:D,'TEX F'!A33,GameLog!C:C,"TEX",GameLog!E:E,INDEX(Positions!$A$1:$B$9,MATCH('TEX F'!$B33,Positions!$A$1:$A$9,0),2))</f>
        <v>0</v>
      </c>
      <c r="D33">
        <f>SUMIFS(GameLog!F:F,GameLog!$D:$D,'TEX F'!A33,GameLog!$E:$E,INDEX(Positions!$A$1:$B$9,MATCH('TEX F'!$B33,Positions!$A$1:$A$9,0),2),GameLog!$C:$C,"TEX")</f>
        <v>0</v>
      </c>
      <c r="E33" s="12">
        <f>SUMIFS(GameLog!AM:AM,GameLog!$D:$D,'TEX F'!$A33,GameLog!$E:$E,INDEX(Positions!$A$1:$B$9,MATCH('TEX F'!$B33,Positions!$A$1:$A$9,0),2),GameLog!$C:$C,"TEX")</f>
        <v>0</v>
      </c>
      <c r="F33">
        <f>SUMIFS(GameLog!AN:AN,GameLog!$D:$D,'TEX F'!$A33,GameLog!$E:$E,INDEX(Positions!$A$1:$B$9,MATCH('TEX F'!$B33,Positions!$A$1:$A$9,0),2),GameLog!$C:$C,"TEX")</f>
        <v>0</v>
      </c>
      <c r="G33">
        <f>SUMIFS(GameLog!AO:AO,GameLog!$D:$D,'TEX F'!$A33,GameLog!$E:$E,INDEX(Positions!$A$1:$B$9,MATCH('TEX F'!$B33,Positions!$A$1:$A$9,0),2),GameLog!$C:$C,"TEX")</f>
        <v>0</v>
      </c>
      <c r="H33">
        <f>SUMIFS(GameLog!AP:AP,GameLog!$D:$D,'TEX F'!$A33,GameLog!$E:$E,INDEX(Positions!$A$1:$B$9,MATCH('TEX F'!$B33,Positions!$A$1:$A$9,0),2),GameLog!$C:$C,"TEX")</f>
        <v>0</v>
      </c>
      <c r="I33">
        <f>SUMIFS(GameLog!AQ:AQ,GameLog!$D:$D,'TEX F'!$A33,GameLog!$E:$E,INDEX(Positions!$A$1:$B$9,MATCH('TEX F'!$B33,Positions!$A$1:$A$9,0),2),GameLog!$C:$C,"TEX")</f>
        <v>0</v>
      </c>
      <c r="J33">
        <f>SUMIFS(GameLog!AR:AR,GameLog!$D:$D,'TEX F'!$A33,GameLog!$E:$E,INDEX(Positions!$A$1:$B$9,MATCH('TEX F'!$B33,Positions!$A$1:$A$9,0),2),GameLog!$C:$C,"TEX")</f>
        <v>0</v>
      </c>
      <c r="K33">
        <f>SUMIFS(GameLog!AS:AS,GameLog!$D:$D,'TEX F'!$A33,GameLog!$E:$E,INDEX(Positions!$A$1:$B$9,MATCH('TEX F'!$B33,Positions!$A$1:$A$9,0),2),GameLog!$C:$C,"TEX")</f>
        <v>0</v>
      </c>
      <c r="L33">
        <f>SUMIFS(GameLog!AT:AT,GameLog!$D:$D,'TEX F'!$A33,GameLog!$E:$E,INDEX(Positions!$A$1:$B$9,MATCH('TEX F'!$B33,Positions!$A$1:$A$9,0),2),GameLog!$C:$C,"TEX")</f>
        <v>0</v>
      </c>
      <c r="M33">
        <f>SUMIFS(GameLog!AU:AU,GameLog!$D:$D,'TEX F'!$A33,GameLog!$E:$E,INDEX(Positions!$A$1:$B$9,MATCH('TEX F'!$B33,Positions!$A$1:$A$9,0),2),GameLog!$C:$C,"TEX")</f>
        <v>0</v>
      </c>
      <c r="N33">
        <f>SUMIFS(GameLog!AV:AV,GameLog!$D:$D,'TEX F'!$A33,GameLog!$E:$E,INDEX(Positions!$A$1:$B$9,MATCH('TEX F'!$B33,Positions!$A$1:$A$9,0),2),GameLog!$C:$C,"TEX")</f>
        <v>0</v>
      </c>
      <c r="O33" s="8">
        <f t="shared" si="0"/>
        <v>0</v>
      </c>
      <c r="P33" s="18" t="str">
        <f t="shared" si="1"/>
        <v/>
      </c>
    </row>
    <row r="34" spans="1:16">
      <c r="A34" t="s">
        <v>2920</v>
      </c>
      <c r="B34" t="s">
        <v>2412</v>
      </c>
      <c r="C34">
        <f>COUNTIFS(GameLog!D:D,'TEX F'!A34,GameLog!C:C,"TEX",GameLog!E:E,INDEX(Positions!$A$1:$B$9,MATCH('TEX F'!$B34,Positions!$A$1:$A$9,0),2))</f>
        <v>0</v>
      </c>
      <c r="D34">
        <f>SUMIFS(GameLog!F:F,GameLog!$D:$D,'TEX F'!A34,GameLog!$E:$E,INDEX(Positions!$A$1:$B$9,MATCH('TEX F'!$B34,Positions!$A$1:$A$9,0),2),GameLog!$C:$C,"TEX")</f>
        <v>0</v>
      </c>
      <c r="E34" s="12">
        <f>SUMIFS(GameLog!AM:AM,GameLog!$D:$D,'TEX F'!$A34,GameLog!$E:$E,INDEX(Positions!$A$1:$B$9,MATCH('TEX F'!$B34,Positions!$A$1:$A$9,0),2),GameLog!$C:$C,"TEX")</f>
        <v>0</v>
      </c>
      <c r="F34">
        <f>SUMIFS(GameLog!AN:AN,GameLog!$D:$D,'TEX F'!$A34,GameLog!$E:$E,INDEX(Positions!$A$1:$B$9,MATCH('TEX F'!$B34,Positions!$A$1:$A$9,0),2),GameLog!$C:$C,"TEX")</f>
        <v>0</v>
      </c>
      <c r="G34">
        <f>SUMIFS(GameLog!AO:AO,GameLog!$D:$D,'TEX F'!$A34,GameLog!$E:$E,INDEX(Positions!$A$1:$B$9,MATCH('TEX F'!$B34,Positions!$A$1:$A$9,0),2),GameLog!$C:$C,"TEX")</f>
        <v>0</v>
      </c>
      <c r="H34">
        <f>SUMIFS(GameLog!AP:AP,GameLog!$D:$D,'TEX F'!$A34,GameLog!$E:$E,INDEX(Positions!$A$1:$B$9,MATCH('TEX F'!$B34,Positions!$A$1:$A$9,0),2),GameLog!$C:$C,"TEX")</f>
        <v>0</v>
      </c>
      <c r="I34">
        <f>SUMIFS(GameLog!AQ:AQ,GameLog!$D:$D,'TEX F'!$A34,GameLog!$E:$E,INDEX(Positions!$A$1:$B$9,MATCH('TEX F'!$B34,Positions!$A$1:$A$9,0),2),GameLog!$C:$C,"TEX")</f>
        <v>0</v>
      </c>
      <c r="J34">
        <f>SUMIFS(GameLog!AR:AR,GameLog!$D:$D,'TEX F'!$A34,GameLog!$E:$E,INDEX(Positions!$A$1:$B$9,MATCH('TEX F'!$B34,Positions!$A$1:$A$9,0),2),GameLog!$C:$C,"TEX")</f>
        <v>0</v>
      </c>
      <c r="K34">
        <f>SUMIFS(GameLog!AS:AS,GameLog!$D:$D,'TEX F'!$A34,GameLog!$E:$E,INDEX(Positions!$A$1:$B$9,MATCH('TEX F'!$B34,Positions!$A$1:$A$9,0),2),GameLog!$C:$C,"TEX")</f>
        <v>0</v>
      </c>
      <c r="L34">
        <f>SUMIFS(GameLog!AT:AT,GameLog!$D:$D,'TEX F'!$A34,GameLog!$E:$E,INDEX(Positions!$A$1:$B$9,MATCH('TEX F'!$B34,Positions!$A$1:$A$9,0),2),GameLog!$C:$C,"TEX")</f>
        <v>0</v>
      </c>
      <c r="M34">
        <f>SUMIFS(GameLog!AU:AU,GameLog!$D:$D,'TEX F'!$A34,GameLog!$E:$E,INDEX(Positions!$A$1:$B$9,MATCH('TEX F'!$B34,Positions!$A$1:$A$9,0),2),GameLog!$C:$C,"TEX")</f>
        <v>0</v>
      </c>
      <c r="N34">
        <f>SUMIFS(GameLog!AV:AV,GameLog!$D:$D,'TEX F'!$A34,GameLog!$E:$E,INDEX(Positions!$A$1:$B$9,MATCH('TEX F'!$B34,Positions!$A$1:$A$9,0),2),GameLog!$C:$C,"TEX")</f>
        <v>0</v>
      </c>
      <c r="O34" s="8">
        <f t="shared" si="0"/>
        <v>0</v>
      </c>
      <c r="P34" s="18" t="str">
        <f t="shared" si="1"/>
        <v/>
      </c>
    </row>
    <row r="35" spans="1:16">
      <c r="A35" t="s">
        <v>2907</v>
      </c>
      <c r="B35" t="s">
        <v>2412</v>
      </c>
      <c r="C35">
        <f>COUNTIFS(GameLog!D:D,'TEX F'!A35,GameLog!C:C,"TEX",GameLog!E:E,INDEX(Positions!$A$1:$B$9,MATCH('TEX F'!$B35,Positions!$A$1:$A$9,0),2))</f>
        <v>3</v>
      </c>
      <c r="D35">
        <f>SUMIFS(GameLog!F:F,GameLog!$D:$D,'TEX F'!A35,GameLog!$E:$E,INDEX(Positions!$A$1:$B$9,MATCH('TEX F'!$B35,Positions!$A$1:$A$9,0),2),GameLog!$C:$C,"TEX")</f>
        <v>3</v>
      </c>
      <c r="E35" s="12">
        <f>SUMIFS(GameLog!AM:AM,GameLog!$D:$D,'TEX F'!$A35,GameLog!$E:$E,INDEX(Positions!$A$1:$B$9,MATCH('TEX F'!$B35,Positions!$A$1:$A$9,0),2),GameLog!$C:$C,"TEX")</f>
        <v>27</v>
      </c>
      <c r="F35">
        <f>SUMIFS(GameLog!AN:AN,GameLog!$D:$D,'TEX F'!$A35,GameLog!$E:$E,INDEX(Positions!$A$1:$B$9,MATCH('TEX F'!$B35,Positions!$A$1:$A$9,0),2),GameLog!$C:$C,"TEX")</f>
        <v>2</v>
      </c>
      <c r="G35">
        <f>SUMIFS(GameLog!AO:AO,GameLog!$D:$D,'TEX F'!$A35,GameLog!$E:$E,INDEX(Positions!$A$1:$B$9,MATCH('TEX F'!$B35,Positions!$A$1:$A$9,0),2),GameLog!$C:$C,"TEX")</f>
        <v>1</v>
      </c>
      <c r="H35">
        <f>SUMIFS(GameLog!AP:AP,GameLog!$D:$D,'TEX F'!$A35,GameLog!$E:$E,INDEX(Positions!$A$1:$B$9,MATCH('TEX F'!$B35,Positions!$A$1:$A$9,0),2),GameLog!$C:$C,"TEX")</f>
        <v>0</v>
      </c>
      <c r="I35">
        <f>SUMIFS(GameLog!AQ:AQ,GameLog!$D:$D,'TEX F'!$A35,GameLog!$E:$E,INDEX(Positions!$A$1:$B$9,MATCH('TEX F'!$B35,Positions!$A$1:$A$9,0),2),GameLog!$C:$C,"TEX")</f>
        <v>0</v>
      </c>
      <c r="J35">
        <f>SUMIFS(GameLog!AR:AR,GameLog!$D:$D,'TEX F'!$A35,GameLog!$E:$E,INDEX(Positions!$A$1:$B$9,MATCH('TEX F'!$B35,Positions!$A$1:$A$9,0),2),GameLog!$C:$C,"TEX")</f>
        <v>0</v>
      </c>
      <c r="K35">
        <f>SUMIFS(GameLog!AS:AS,GameLog!$D:$D,'TEX F'!$A35,GameLog!$E:$E,INDEX(Positions!$A$1:$B$9,MATCH('TEX F'!$B35,Positions!$A$1:$A$9,0),2),GameLog!$C:$C,"TEX")</f>
        <v>0</v>
      </c>
      <c r="L35">
        <f>SUMIFS(GameLog!AT:AT,GameLog!$D:$D,'TEX F'!$A35,GameLog!$E:$E,INDEX(Positions!$A$1:$B$9,MATCH('TEX F'!$B35,Positions!$A$1:$A$9,0),2),GameLog!$C:$C,"TEX")</f>
        <v>0</v>
      </c>
      <c r="M35">
        <f>SUMIFS(GameLog!AU:AU,GameLog!$D:$D,'TEX F'!$A35,GameLog!$E:$E,INDEX(Positions!$A$1:$B$9,MATCH('TEX F'!$B35,Positions!$A$1:$A$9,0),2),GameLog!$C:$C,"TEX")</f>
        <v>0</v>
      </c>
      <c r="N35">
        <f>SUMIFS(GameLog!AV:AV,GameLog!$D:$D,'TEX F'!$A35,GameLog!$E:$E,INDEX(Positions!$A$1:$B$9,MATCH('TEX F'!$B35,Positions!$A$1:$A$9,0),2),GameLog!$C:$C,"TEX")</f>
        <v>0</v>
      </c>
      <c r="O35" s="8">
        <f t="shared" si="0"/>
        <v>1</v>
      </c>
      <c r="P35" s="18" t="str">
        <f t="shared" si="1"/>
        <v/>
      </c>
    </row>
    <row r="36" spans="1:16">
      <c r="A36" t="s">
        <v>2908</v>
      </c>
      <c r="B36" t="s">
        <v>2432</v>
      </c>
      <c r="C36">
        <f>COUNTIFS(GameLog!D:D,'TEX F'!A36,GameLog!C:C,"TEX",GameLog!E:E,INDEX(Positions!$A$1:$B$9,MATCH('TEX F'!$B36,Positions!$A$1:$A$9,0),2))</f>
        <v>3</v>
      </c>
      <c r="D36">
        <f>SUMIFS(GameLog!F:F,GameLog!$D:$D,'TEX F'!A36,GameLog!$E:$E,INDEX(Positions!$A$1:$B$9,MATCH('TEX F'!$B36,Positions!$A$1:$A$9,0),2),GameLog!$C:$C,"TEX")</f>
        <v>3</v>
      </c>
      <c r="E36" s="12">
        <f>SUMIFS(GameLog!AM:AM,GameLog!$D:$D,'TEX F'!$A36,GameLog!$E:$E,INDEX(Positions!$A$1:$B$9,MATCH('TEX F'!$B36,Positions!$A$1:$A$9,0),2),GameLog!$C:$C,"TEX")</f>
        <v>27</v>
      </c>
      <c r="F36">
        <f>SUMIFS(GameLog!AN:AN,GameLog!$D:$D,'TEX F'!$A36,GameLog!$E:$E,INDEX(Positions!$A$1:$B$9,MATCH('TEX F'!$B36,Positions!$A$1:$A$9,0),2),GameLog!$C:$C,"TEX")</f>
        <v>3</v>
      </c>
      <c r="G36">
        <f>SUMIFS(GameLog!AO:AO,GameLog!$D:$D,'TEX F'!$A36,GameLog!$E:$E,INDEX(Positions!$A$1:$B$9,MATCH('TEX F'!$B36,Positions!$A$1:$A$9,0),2),GameLog!$C:$C,"TEX")</f>
        <v>8</v>
      </c>
      <c r="H36">
        <f>SUMIFS(GameLog!AP:AP,GameLog!$D:$D,'TEX F'!$A36,GameLog!$E:$E,INDEX(Positions!$A$1:$B$9,MATCH('TEX F'!$B36,Positions!$A$1:$A$9,0),2),GameLog!$C:$C,"TEX")</f>
        <v>1</v>
      </c>
      <c r="I36">
        <f>SUMIFS(GameLog!AQ:AQ,GameLog!$D:$D,'TEX F'!$A36,GameLog!$E:$E,INDEX(Positions!$A$1:$B$9,MATCH('TEX F'!$B36,Positions!$A$1:$A$9,0),2),GameLog!$C:$C,"TEX")</f>
        <v>2</v>
      </c>
      <c r="J36">
        <f>SUMIFS(GameLog!AR:AR,GameLog!$D:$D,'TEX F'!$A36,GameLog!$E:$E,INDEX(Positions!$A$1:$B$9,MATCH('TEX F'!$B36,Positions!$A$1:$A$9,0),2),GameLog!$C:$C,"TEX")</f>
        <v>0</v>
      </c>
      <c r="K36">
        <f>SUMIFS(GameLog!AS:AS,GameLog!$D:$D,'TEX F'!$A36,GameLog!$E:$E,INDEX(Positions!$A$1:$B$9,MATCH('TEX F'!$B36,Positions!$A$1:$A$9,0),2),GameLog!$C:$C,"TEX")</f>
        <v>0</v>
      </c>
      <c r="L36">
        <f>SUMIFS(GameLog!AT:AT,GameLog!$D:$D,'TEX F'!$A36,GameLog!$E:$E,INDEX(Positions!$A$1:$B$9,MATCH('TEX F'!$B36,Positions!$A$1:$A$9,0),2),GameLog!$C:$C,"TEX")</f>
        <v>0</v>
      </c>
      <c r="M36">
        <f>SUMIFS(GameLog!AU:AU,GameLog!$D:$D,'TEX F'!$A36,GameLog!$E:$E,INDEX(Positions!$A$1:$B$9,MATCH('TEX F'!$B36,Positions!$A$1:$A$9,0),2),GameLog!$C:$C,"TEX")</f>
        <v>0</v>
      </c>
      <c r="N36">
        <f>SUMIFS(GameLog!AV:AV,GameLog!$D:$D,'TEX F'!$A36,GameLog!$E:$E,INDEX(Positions!$A$1:$B$9,MATCH('TEX F'!$B36,Positions!$A$1:$A$9,0),2),GameLog!$C:$C,"TEX")</f>
        <v>0</v>
      </c>
      <c r="O36" s="8">
        <f t="shared" si="0"/>
        <v>0.91666666666666663</v>
      </c>
      <c r="P36" s="18" t="str">
        <f t="shared" si="1"/>
        <v/>
      </c>
    </row>
    <row r="37" spans="1:16">
      <c r="A37" t="s">
        <v>2918</v>
      </c>
      <c r="B37" t="s">
        <v>2432</v>
      </c>
      <c r="C37">
        <f>COUNTIFS(GameLog!D:D,'TEX F'!A37,GameLog!C:C,"TEX",GameLog!E:E,INDEX(Positions!$A$1:$B$9,MATCH('TEX F'!$B37,Positions!$A$1:$A$9,0),2))</f>
        <v>0</v>
      </c>
      <c r="D37">
        <f>SUMIFS(GameLog!F:F,GameLog!$D:$D,'TEX F'!A37,GameLog!$E:$E,INDEX(Positions!$A$1:$B$9,MATCH('TEX F'!$B37,Positions!$A$1:$A$9,0),2),GameLog!$C:$C,"TEX")</f>
        <v>0</v>
      </c>
      <c r="E37" s="12">
        <f>SUMIFS(GameLog!AM:AM,GameLog!$D:$D,'TEX F'!$A37,GameLog!$E:$E,INDEX(Positions!$A$1:$B$9,MATCH('TEX F'!$B37,Positions!$A$1:$A$9,0),2),GameLog!$C:$C,"TEX")</f>
        <v>0</v>
      </c>
      <c r="F37">
        <f>SUMIFS(GameLog!AN:AN,GameLog!$D:$D,'TEX F'!$A37,GameLog!$E:$E,INDEX(Positions!$A$1:$B$9,MATCH('TEX F'!$B37,Positions!$A$1:$A$9,0),2),GameLog!$C:$C,"TEX")</f>
        <v>0</v>
      </c>
      <c r="G37">
        <f>SUMIFS(GameLog!AO:AO,GameLog!$D:$D,'TEX F'!$A37,GameLog!$E:$E,INDEX(Positions!$A$1:$B$9,MATCH('TEX F'!$B37,Positions!$A$1:$A$9,0),2),GameLog!$C:$C,"TEX")</f>
        <v>0</v>
      </c>
      <c r="H37">
        <f>SUMIFS(GameLog!AP:AP,GameLog!$D:$D,'TEX F'!$A37,GameLog!$E:$E,INDEX(Positions!$A$1:$B$9,MATCH('TEX F'!$B37,Positions!$A$1:$A$9,0),2),GameLog!$C:$C,"TEX")</f>
        <v>0</v>
      </c>
      <c r="I37">
        <f>SUMIFS(GameLog!AQ:AQ,GameLog!$D:$D,'TEX F'!$A37,GameLog!$E:$E,INDEX(Positions!$A$1:$B$9,MATCH('TEX F'!$B37,Positions!$A$1:$A$9,0),2),GameLog!$C:$C,"TEX")</f>
        <v>0</v>
      </c>
      <c r="J37">
        <f>SUMIFS(GameLog!AR:AR,GameLog!$D:$D,'TEX F'!$A37,GameLog!$E:$E,INDEX(Positions!$A$1:$B$9,MATCH('TEX F'!$B37,Positions!$A$1:$A$9,0),2),GameLog!$C:$C,"TEX")</f>
        <v>0</v>
      </c>
      <c r="K37">
        <f>SUMIFS(GameLog!AS:AS,GameLog!$D:$D,'TEX F'!$A37,GameLog!$E:$E,INDEX(Positions!$A$1:$B$9,MATCH('TEX F'!$B37,Positions!$A$1:$A$9,0),2),GameLog!$C:$C,"TEX")</f>
        <v>0</v>
      </c>
      <c r="L37">
        <f>SUMIFS(GameLog!AT:AT,GameLog!$D:$D,'TEX F'!$A37,GameLog!$E:$E,INDEX(Positions!$A$1:$B$9,MATCH('TEX F'!$B37,Positions!$A$1:$A$9,0),2),GameLog!$C:$C,"TEX")</f>
        <v>0</v>
      </c>
      <c r="M37">
        <f>SUMIFS(GameLog!AU:AU,GameLog!$D:$D,'TEX F'!$A37,GameLog!$E:$E,INDEX(Positions!$A$1:$B$9,MATCH('TEX F'!$B37,Positions!$A$1:$A$9,0),2),GameLog!$C:$C,"TEX")</f>
        <v>0</v>
      </c>
      <c r="N37">
        <f>SUMIFS(GameLog!AV:AV,GameLog!$D:$D,'TEX F'!$A37,GameLog!$E:$E,INDEX(Positions!$A$1:$B$9,MATCH('TEX F'!$B37,Positions!$A$1:$A$9,0),2),GameLog!$C:$C,"TEX")</f>
        <v>0</v>
      </c>
      <c r="O37" s="8">
        <f t="shared" si="0"/>
        <v>0</v>
      </c>
      <c r="P37" s="18" t="str">
        <f t="shared" si="1"/>
        <v/>
      </c>
    </row>
    <row r="38" spans="1:16">
      <c r="A38" t="s">
        <v>2917</v>
      </c>
      <c r="B38" t="s">
        <v>2432</v>
      </c>
      <c r="C38">
        <f>COUNTIFS(GameLog!D:D,'TEX F'!A38,GameLog!C:C,"TEX",GameLog!E:E,INDEX(Positions!$A$1:$B$9,MATCH('TEX F'!$B38,Positions!$A$1:$A$9,0),2))</f>
        <v>1</v>
      </c>
      <c r="D38">
        <f>SUMIFS(GameLog!F:F,GameLog!$D:$D,'TEX F'!A38,GameLog!$E:$E,INDEX(Positions!$A$1:$B$9,MATCH('TEX F'!$B38,Positions!$A$1:$A$9,0),2),GameLog!$C:$C,"TEX")</f>
        <v>0</v>
      </c>
      <c r="E38" s="12">
        <f>SUMIFS(GameLog!AM:AM,GameLog!$D:$D,'TEX F'!$A38,GameLog!$E:$E,INDEX(Positions!$A$1:$B$9,MATCH('TEX F'!$B38,Positions!$A$1:$A$9,0),2),GameLog!$C:$C,"TEX")</f>
        <v>9</v>
      </c>
      <c r="F38">
        <f>SUMIFS(GameLog!AN:AN,GameLog!$D:$D,'TEX F'!$A38,GameLog!$E:$E,INDEX(Positions!$A$1:$B$9,MATCH('TEX F'!$B38,Positions!$A$1:$A$9,0),2),GameLog!$C:$C,"TEX")</f>
        <v>0</v>
      </c>
      <c r="G38">
        <f>SUMIFS(GameLog!AO:AO,GameLog!$D:$D,'TEX F'!$A38,GameLog!$E:$E,INDEX(Positions!$A$1:$B$9,MATCH('TEX F'!$B38,Positions!$A$1:$A$9,0),2),GameLog!$C:$C,"TEX")</f>
        <v>0</v>
      </c>
      <c r="H38">
        <f>SUMIFS(GameLog!AP:AP,GameLog!$D:$D,'TEX F'!$A38,GameLog!$E:$E,INDEX(Positions!$A$1:$B$9,MATCH('TEX F'!$B38,Positions!$A$1:$A$9,0),2),GameLog!$C:$C,"TEX")</f>
        <v>0</v>
      </c>
      <c r="I38">
        <f>SUMIFS(GameLog!AQ:AQ,GameLog!$D:$D,'TEX F'!$A38,GameLog!$E:$E,INDEX(Positions!$A$1:$B$9,MATCH('TEX F'!$B38,Positions!$A$1:$A$9,0),2),GameLog!$C:$C,"TEX")</f>
        <v>0</v>
      </c>
      <c r="J38">
        <f>SUMIFS(GameLog!AR:AR,GameLog!$D:$D,'TEX F'!$A38,GameLog!$E:$E,INDEX(Positions!$A$1:$B$9,MATCH('TEX F'!$B38,Positions!$A$1:$A$9,0),2),GameLog!$C:$C,"TEX")</f>
        <v>0</v>
      </c>
      <c r="K38">
        <f>SUMIFS(GameLog!AS:AS,GameLog!$D:$D,'TEX F'!$A38,GameLog!$E:$E,INDEX(Positions!$A$1:$B$9,MATCH('TEX F'!$B38,Positions!$A$1:$A$9,0),2),GameLog!$C:$C,"TEX")</f>
        <v>0</v>
      </c>
      <c r="L38">
        <f>SUMIFS(GameLog!AT:AT,GameLog!$D:$D,'TEX F'!$A38,GameLog!$E:$E,INDEX(Positions!$A$1:$B$9,MATCH('TEX F'!$B38,Positions!$A$1:$A$9,0),2),GameLog!$C:$C,"TEX")</f>
        <v>0</v>
      </c>
      <c r="M38">
        <f>SUMIFS(GameLog!AU:AU,GameLog!$D:$D,'TEX F'!$A38,GameLog!$E:$E,INDEX(Positions!$A$1:$B$9,MATCH('TEX F'!$B38,Positions!$A$1:$A$9,0),2),GameLog!$C:$C,"TEX")</f>
        <v>0</v>
      </c>
      <c r="N38">
        <f>SUMIFS(GameLog!AV:AV,GameLog!$D:$D,'TEX F'!$A38,GameLog!$E:$E,INDEX(Positions!$A$1:$B$9,MATCH('TEX F'!$B38,Positions!$A$1:$A$9,0),2),GameLog!$C:$C,"TEX")</f>
        <v>0</v>
      </c>
      <c r="O38" s="8">
        <f t="shared" si="0"/>
        <v>0</v>
      </c>
      <c r="P38" s="18" t="str">
        <f t="shared" si="1"/>
        <v/>
      </c>
    </row>
    <row r="39" spans="1:16">
      <c r="A39" t="s">
        <v>2914</v>
      </c>
      <c r="B39" t="s">
        <v>2435</v>
      </c>
      <c r="C39">
        <f>COUNTIFS(GameLog!D:D,'TEX F'!A39,GameLog!C:C,"TEX",GameLog!E:E,INDEX(Positions!$A$1:$B$9,MATCH('TEX F'!$B39,Positions!$A$1:$A$9,0),2))</f>
        <v>0</v>
      </c>
      <c r="D39">
        <f>SUMIFS(GameLog!F:F,GameLog!$D:$D,'TEX F'!A39,GameLog!$E:$E,INDEX(Positions!$A$1:$B$9,MATCH('TEX F'!$B39,Positions!$A$1:$A$9,0),2),GameLog!$C:$C,"TEX")</f>
        <v>0</v>
      </c>
      <c r="E39" s="12">
        <f>SUMIFS(GameLog!AM:AM,GameLog!$D:$D,'TEX F'!$A39,GameLog!$E:$E,INDEX(Positions!$A$1:$B$9,MATCH('TEX F'!$B39,Positions!$A$1:$A$9,0),2),GameLog!$C:$C,"TEX")</f>
        <v>0</v>
      </c>
      <c r="F39">
        <f>SUMIFS(GameLog!AN:AN,GameLog!$D:$D,'TEX F'!$A39,GameLog!$E:$E,INDEX(Positions!$A$1:$B$9,MATCH('TEX F'!$B39,Positions!$A$1:$A$9,0),2),GameLog!$C:$C,"TEX")</f>
        <v>0</v>
      </c>
      <c r="G39">
        <f>SUMIFS(GameLog!AO:AO,GameLog!$D:$D,'TEX F'!$A39,GameLog!$E:$E,INDEX(Positions!$A$1:$B$9,MATCH('TEX F'!$B39,Positions!$A$1:$A$9,0),2),GameLog!$C:$C,"TEX")</f>
        <v>0</v>
      </c>
      <c r="H39">
        <f>SUMIFS(GameLog!AP:AP,GameLog!$D:$D,'TEX F'!$A39,GameLog!$E:$E,INDEX(Positions!$A$1:$B$9,MATCH('TEX F'!$B39,Positions!$A$1:$A$9,0),2),GameLog!$C:$C,"TEX")</f>
        <v>0</v>
      </c>
      <c r="I39">
        <f>SUMIFS(GameLog!AQ:AQ,GameLog!$D:$D,'TEX F'!$A39,GameLog!$E:$E,INDEX(Positions!$A$1:$B$9,MATCH('TEX F'!$B39,Positions!$A$1:$A$9,0),2),GameLog!$C:$C,"TEX")</f>
        <v>0</v>
      </c>
      <c r="J39">
        <f>SUMIFS(GameLog!AR:AR,GameLog!$D:$D,'TEX F'!$A39,GameLog!$E:$E,INDEX(Positions!$A$1:$B$9,MATCH('TEX F'!$B39,Positions!$A$1:$A$9,0),2),GameLog!$C:$C,"TEX")</f>
        <v>0</v>
      </c>
      <c r="K39">
        <f>SUMIFS(GameLog!AS:AS,GameLog!$D:$D,'TEX F'!$A39,GameLog!$E:$E,INDEX(Positions!$A$1:$B$9,MATCH('TEX F'!$B39,Positions!$A$1:$A$9,0),2),GameLog!$C:$C,"TEX")</f>
        <v>0</v>
      </c>
      <c r="L39">
        <f>SUMIFS(GameLog!AT:AT,GameLog!$D:$D,'TEX F'!$A39,GameLog!$E:$E,INDEX(Positions!$A$1:$B$9,MATCH('TEX F'!$B39,Positions!$A$1:$A$9,0),2),GameLog!$C:$C,"TEX")</f>
        <v>0</v>
      </c>
      <c r="M39">
        <f>SUMIFS(GameLog!AU:AU,GameLog!$D:$D,'TEX F'!$A39,GameLog!$E:$E,INDEX(Positions!$A$1:$B$9,MATCH('TEX F'!$B39,Positions!$A$1:$A$9,0),2),GameLog!$C:$C,"TEX")</f>
        <v>0</v>
      </c>
      <c r="N39">
        <f>SUMIFS(GameLog!AV:AV,GameLog!$D:$D,'TEX F'!$A39,GameLog!$E:$E,INDEX(Positions!$A$1:$B$9,MATCH('TEX F'!$B39,Positions!$A$1:$A$9,0),2),GameLog!$C:$C,"TEX")</f>
        <v>0</v>
      </c>
      <c r="O39" s="8">
        <f t="shared" si="0"/>
        <v>0</v>
      </c>
      <c r="P39" s="18" t="str">
        <f t="shared" si="1"/>
        <v/>
      </c>
    </row>
    <row r="40" spans="1:16">
      <c r="A40" t="s">
        <v>2928</v>
      </c>
      <c r="B40" t="s">
        <v>2435</v>
      </c>
      <c r="C40">
        <f>COUNTIFS(GameLog!D:D,'TEX F'!A40,GameLog!C:C,"TEX",GameLog!E:E,INDEX(Positions!$A$1:$B$9,MATCH('TEX F'!$B40,Positions!$A$1:$A$9,0),2))</f>
        <v>0</v>
      </c>
      <c r="D40">
        <f>SUMIFS(GameLog!F:F,GameLog!$D:$D,'TEX F'!A40,GameLog!$E:$E,INDEX(Positions!$A$1:$B$9,MATCH('TEX F'!$B40,Positions!$A$1:$A$9,0),2),GameLog!$C:$C,"TEX")</f>
        <v>0</v>
      </c>
      <c r="E40" s="12">
        <f>SUMIFS(GameLog!AM:AM,GameLog!$D:$D,'TEX F'!$A40,GameLog!$E:$E,INDEX(Positions!$A$1:$B$9,MATCH('TEX F'!$B40,Positions!$A$1:$A$9,0),2),GameLog!$C:$C,"TEX")</f>
        <v>0</v>
      </c>
      <c r="F40">
        <f>SUMIFS(GameLog!AN:AN,GameLog!$D:$D,'TEX F'!$A40,GameLog!$E:$E,INDEX(Positions!$A$1:$B$9,MATCH('TEX F'!$B40,Positions!$A$1:$A$9,0),2),GameLog!$C:$C,"TEX")</f>
        <v>0</v>
      </c>
      <c r="G40">
        <f>SUMIFS(GameLog!AO:AO,GameLog!$D:$D,'TEX F'!$A40,GameLog!$E:$E,INDEX(Positions!$A$1:$B$9,MATCH('TEX F'!$B40,Positions!$A$1:$A$9,0),2),GameLog!$C:$C,"TEX")</f>
        <v>0</v>
      </c>
      <c r="H40">
        <f>SUMIFS(GameLog!AP:AP,GameLog!$D:$D,'TEX F'!$A40,GameLog!$E:$E,INDEX(Positions!$A$1:$B$9,MATCH('TEX F'!$B40,Positions!$A$1:$A$9,0),2),GameLog!$C:$C,"TEX")</f>
        <v>0</v>
      </c>
      <c r="I40">
        <f>SUMIFS(GameLog!AQ:AQ,GameLog!$D:$D,'TEX F'!$A40,GameLog!$E:$E,INDEX(Positions!$A$1:$B$9,MATCH('TEX F'!$B40,Positions!$A$1:$A$9,0),2),GameLog!$C:$C,"TEX")</f>
        <v>0</v>
      </c>
      <c r="J40">
        <f>SUMIFS(GameLog!AR:AR,GameLog!$D:$D,'TEX F'!$A40,GameLog!$E:$E,INDEX(Positions!$A$1:$B$9,MATCH('TEX F'!$B40,Positions!$A$1:$A$9,0),2),GameLog!$C:$C,"TEX")</f>
        <v>0</v>
      </c>
      <c r="K40">
        <f>SUMIFS(GameLog!AS:AS,GameLog!$D:$D,'TEX F'!$A40,GameLog!$E:$E,INDEX(Positions!$A$1:$B$9,MATCH('TEX F'!$B40,Positions!$A$1:$A$9,0),2),GameLog!$C:$C,"TEX")</f>
        <v>0</v>
      </c>
      <c r="L40">
        <f>SUMIFS(GameLog!AT:AT,GameLog!$D:$D,'TEX F'!$A40,GameLog!$E:$E,INDEX(Positions!$A$1:$B$9,MATCH('TEX F'!$B40,Positions!$A$1:$A$9,0),2),GameLog!$C:$C,"TEX")</f>
        <v>0</v>
      </c>
      <c r="M40">
        <f>SUMIFS(GameLog!AU:AU,GameLog!$D:$D,'TEX F'!$A40,GameLog!$E:$E,INDEX(Positions!$A$1:$B$9,MATCH('TEX F'!$B40,Positions!$A$1:$A$9,0),2),GameLog!$C:$C,"TEX")</f>
        <v>0</v>
      </c>
      <c r="N40">
        <f>SUMIFS(GameLog!AV:AV,GameLog!$D:$D,'TEX F'!$A40,GameLog!$E:$E,INDEX(Positions!$A$1:$B$9,MATCH('TEX F'!$B40,Positions!$A$1:$A$9,0),2),GameLog!$C:$C,"TEX")</f>
        <v>0</v>
      </c>
      <c r="O40" s="8">
        <f t="shared" si="0"/>
        <v>0</v>
      </c>
      <c r="P40" s="18" t="str">
        <f t="shared" si="1"/>
        <v/>
      </c>
    </row>
    <row r="41" spans="1:16">
      <c r="A41" t="s">
        <v>2909</v>
      </c>
      <c r="B41" t="s">
        <v>2435</v>
      </c>
      <c r="C41">
        <f>COUNTIFS(GameLog!D:D,'TEX F'!A41,GameLog!C:C,"TEX",GameLog!E:E,INDEX(Positions!$A$1:$B$9,MATCH('TEX F'!$B41,Positions!$A$1:$A$9,0),2))</f>
        <v>3</v>
      </c>
      <c r="D41">
        <f>SUMIFS(GameLog!F:F,GameLog!$D:$D,'TEX F'!A41,GameLog!$E:$E,INDEX(Positions!$A$1:$B$9,MATCH('TEX F'!$B41,Positions!$A$1:$A$9,0),2),GameLog!$C:$C,"TEX")</f>
        <v>3</v>
      </c>
      <c r="E41" s="12">
        <f>SUMIFS(GameLog!AM:AM,GameLog!$D:$D,'TEX F'!$A41,GameLog!$E:$E,INDEX(Positions!$A$1:$B$9,MATCH('TEX F'!$B41,Positions!$A$1:$A$9,0),2),GameLog!$C:$C,"TEX")</f>
        <v>27</v>
      </c>
      <c r="F41">
        <f>SUMIFS(GameLog!AN:AN,GameLog!$D:$D,'TEX F'!$A41,GameLog!$E:$E,INDEX(Positions!$A$1:$B$9,MATCH('TEX F'!$B41,Positions!$A$1:$A$9,0),2),GameLog!$C:$C,"TEX")</f>
        <v>4</v>
      </c>
      <c r="G41">
        <f>SUMIFS(GameLog!AO:AO,GameLog!$D:$D,'TEX F'!$A41,GameLog!$E:$E,INDEX(Positions!$A$1:$B$9,MATCH('TEX F'!$B41,Positions!$A$1:$A$9,0),2),GameLog!$C:$C,"TEX")</f>
        <v>0</v>
      </c>
      <c r="H41">
        <f>SUMIFS(GameLog!AP:AP,GameLog!$D:$D,'TEX F'!$A41,GameLog!$E:$E,INDEX(Positions!$A$1:$B$9,MATCH('TEX F'!$B41,Positions!$A$1:$A$9,0),2),GameLog!$C:$C,"TEX")</f>
        <v>0</v>
      </c>
      <c r="I41">
        <f>SUMIFS(GameLog!AQ:AQ,GameLog!$D:$D,'TEX F'!$A41,GameLog!$E:$E,INDEX(Positions!$A$1:$B$9,MATCH('TEX F'!$B41,Positions!$A$1:$A$9,0),2),GameLog!$C:$C,"TEX")</f>
        <v>0</v>
      </c>
      <c r="J41">
        <f>SUMIFS(GameLog!AR:AR,GameLog!$D:$D,'TEX F'!$A41,GameLog!$E:$E,INDEX(Positions!$A$1:$B$9,MATCH('TEX F'!$B41,Positions!$A$1:$A$9,0),2),GameLog!$C:$C,"TEX")</f>
        <v>0</v>
      </c>
      <c r="K41">
        <f>SUMIFS(GameLog!AS:AS,GameLog!$D:$D,'TEX F'!$A41,GameLog!$E:$E,INDEX(Positions!$A$1:$B$9,MATCH('TEX F'!$B41,Positions!$A$1:$A$9,0),2),GameLog!$C:$C,"TEX")</f>
        <v>0</v>
      </c>
      <c r="L41">
        <f>SUMIFS(GameLog!AT:AT,GameLog!$D:$D,'TEX F'!$A41,GameLog!$E:$E,INDEX(Positions!$A$1:$B$9,MATCH('TEX F'!$B41,Positions!$A$1:$A$9,0),2),GameLog!$C:$C,"TEX")</f>
        <v>0</v>
      </c>
      <c r="M41">
        <f>SUMIFS(GameLog!AU:AU,GameLog!$D:$D,'TEX F'!$A41,GameLog!$E:$E,INDEX(Positions!$A$1:$B$9,MATCH('TEX F'!$B41,Positions!$A$1:$A$9,0),2),GameLog!$C:$C,"TEX")</f>
        <v>0</v>
      </c>
      <c r="N41">
        <f>SUMIFS(GameLog!AV:AV,GameLog!$D:$D,'TEX F'!$A41,GameLog!$E:$E,INDEX(Positions!$A$1:$B$9,MATCH('TEX F'!$B41,Positions!$A$1:$A$9,0),2),GameLog!$C:$C,"TEX")</f>
        <v>0</v>
      </c>
      <c r="O41" s="8">
        <f t="shared" si="0"/>
        <v>1</v>
      </c>
      <c r="P41" s="18" t="str">
        <f t="shared" si="1"/>
        <v/>
      </c>
    </row>
    <row r="42" spans="1:16">
      <c r="A42" t="s">
        <v>2913</v>
      </c>
      <c r="B42" t="s">
        <v>2435</v>
      </c>
      <c r="C42">
        <f>COUNTIFS(GameLog!D:D,'TEX F'!A42,GameLog!C:C,"TEX",GameLog!E:E,INDEX(Positions!$A$1:$B$9,MATCH('TEX F'!$B42,Positions!$A$1:$A$9,0),2))</f>
        <v>0</v>
      </c>
      <c r="D42">
        <f>SUMIFS(GameLog!F:F,GameLog!$D:$D,'TEX F'!A42,GameLog!$E:$E,INDEX(Positions!$A$1:$B$9,MATCH('TEX F'!$B42,Positions!$A$1:$A$9,0),2),GameLog!$C:$C,"TEX")</f>
        <v>0</v>
      </c>
      <c r="E42" s="12">
        <f>SUMIFS(GameLog!AM:AM,GameLog!$D:$D,'TEX F'!$A42,GameLog!$E:$E,INDEX(Positions!$A$1:$B$9,MATCH('TEX F'!$B42,Positions!$A$1:$A$9,0),2),GameLog!$C:$C,"TEX")</f>
        <v>0</v>
      </c>
      <c r="F42">
        <f>SUMIFS(GameLog!AN:AN,GameLog!$D:$D,'TEX F'!$A42,GameLog!$E:$E,INDEX(Positions!$A$1:$B$9,MATCH('TEX F'!$B42,Positions!$A$1:$A$9,0),2),GameLog!$C:$C,"TEX")</f>
        <v>0</v>
      </c>
      <c r="G42">
        <f>SUMIFS(GameLog!AO:AO,GameLog!$D:$D,'TEX F'!$A42,GameLog!$E:$E,INDEX(Positions!$A$1:$B$9,MATCH('TEX F'!$B42,Positions!$A$1:$A$9,0),2),GameLog!$C:$C,"TEX")</f>
        <v>0</v>
      </c>
      <c r="H42">
        <f>SUMIFS(GameLog!AP:AP,GameLog!$D:$D,'TEX F'!$A42,GameLog!$E:$E,INDEX(Positions!$A$1:$B$9,MATCH('TEX F'!$B42,Positions!$A$1:$A$9,0),2),GameLog!$C:$C,"TEX")</f>
        <v>0</v>
      </c>
      <c r="I42">
        <f>SUMIFS(GameLog!AQ:AQ,GameLog!$D:$D,'TEX F'!$A42,GameLog!$E:$E,INDEX(Positions!$A$1:$B$9,MATCH('TEX F'!$B42,Positions!$A$1:$A$9,0),2),GameLog!$C:$C,"TEX")</f>
        <v>0</v>
      </c>
      <c r="J42">
        <f>SUMIFS(GameLog!AR:AR,GameLog!$D:$D,'TEX F'!$A42,GameLog!$E:$E,INDEX(Positions!$A$1:$B$9,MATCH('TEX F'!$B42,Positions!$A$1:$A$9,0),2),GameLog!$C:$C,"TEX")</f>
        <v>0</v>
      </c>
      <c r="K42">
        <f>SUMIFS(GameLog!AS:AS,GameLog!$D:$D,'TEX F'!$A42,GameLog!$E:$E,INDEX(Positions!$A$1:$B$9,MATCH('TEX F'!$B42,Positions!$A$1:$A$9,0),2),GameLog!$C:$C,"TEX")</f>
        <v>0</v>
      </c>
      <c r="L42">
        <f>SUMIFS(GameLog!AT:AT,GameLog!$D:$D,'TEX F'!$A42,GameLog!$E:$E,INDEX(Positions!$A$1:$B$9,MATCH('TEX F'!$B42,Positions!$A$1:$A$9,0),2),GameLog!$C:$C,"TEX")</f>
        <v>0</v>
      </c>
      <c r="M42">
        <f>SUMIFS(GameLog!AU:AU,GameLog!$D:$D,'TEX F'!$A42,GameLog!$E:$E,INDEX(Positions!$A$1:$B$9,MATCH('TEX F'!$B42,Positions!$A$1:$A$9,0),2),GameLog!$C:$C,"TEX")</f>
        <v>0</v>
      </c>
      <c r="N42">
        <f>SUMIFS(GameLog!AV:AV,GameLog!$D:$D,'TEX F'!$A42,GameLog!$E:$E,INDEX(Positions!$A$1:$B$9,MATCH('TEX F'!$B42,Positions!$A$1:$A$9,0),2),GameLog!$C:$C,"TEX")</f>
        <v>0</v>
      </c>
      <c r="O42" s="8">
        <f t="shared" si="0"/>
        <v>0</v>
      </c>
      <c r="P42" s="18" t="str">
        <f t="shared" si="1"/>
        <v/>
      </c>
    </row>
    <row r="43" spans="1:16">
      <c r="A43" t="s">
        <v>2906</v>
      </c>
      <c r="B43" t="s">
        <v>2435</v>
      </c>
      <c r="C43">
        <f>COUNTIFS(GameLog!D:D,'TEX F'!A43,GameLog!C:C,"TEX",GameLog!E:E,INDEX(Positions!$A$1:$B$9,MATCH('TEX F'!$B43,Positions!$A$1:$A$9,0),2))</f>
        <v>0</v>
      </c>
      <c r="D43">
        <f>SUMIFS(GameLog!F:F,GameLog!$D:$D,'TEX F'!A43,GameLog!$E:$E,INDEX(Positions!$A$1:$B$9,MATCH('TEX F'!$B43,Positions!$A$1:$A$9,0),2),GameLog!$C:$C,"TEX")</f>
        <v>0</v>
      </c>
      <c r="E43" s="12">
        <f>SUMIFS(GameLog!AM:AM,GameLog!$D:$D,'TEX F'!$A43,GameLog!$E:$E,INDEX(Positions!$A$1:$B$9,MATCH('TEX F'!$B43,Positions!$A$1:$A$9,0),2),GameLog!$C:$C,"TEX")</f>
        <v>0</v>
      </c>
      <c r="F43">
        <f>SUMIFS(GameLog!AN:AN,GameLog!$D:$D,'TEX F'!$A43,GameLog!$E:$E,INDEX(Positions!$A$1:$B$9,MATCH('TEX F'!$B43,Positions!$A$1:$A$9,0),2),GameLog!$C:$C,"TEX")</f>
        <v>0</v>
      </c>
      <c r="G43">
        <f>SUMIFS(GameLog!AO:AO,GameLog!$D:$D,'TEX F'!$A43,GameLog!$E:$E,INDEX(Positions!$A$1:$B$9,MATCH('TEX F'!$B43,Positions!$A$1:$A$9,0),2),GameLog!$C:$C,"TEX")</f>
        <v>0</v>
      </c>
      <c r="H43">
        <f>SUMIFS(GameLog!AP:AP,GameLog!$D:$D,'TEX F'!$A43,GameLog!$E:$E,INDEX(Positions!$A$1:$B$9,MATCH('TEX F'!$B43,Positions!$A$1:$A$9,0),2),GameLog!$C:$C,"TEX")</f>
        <v>0</v>
      </c>
      <c r="I43">
        <f>SUMIFS(GameLog!AQ:AQ,GameLog!$D:$D,'TEX F'!$A43,GameLog!$E:$E,INDEX(Positions!$A$1:$B$9,MATCH('TEX F'!$B43,Positions!$A$1:$A$9,0),2),GameLog!$C:$C,"TEX")</f>
        <v>0</v>
      </c>
      <c r="J43">
        <f>SUMIFS(GameLog!AR:AR,GameLog!$D:$D,'TEX F'!$A43,GameLog!$E:$E,INDEX(Positions!$A$1:$B$9,MATCH('TEX F'!$B43,Positions!$A$1:$A$9,0),2),GameLog!$C:$C,"TEX")</f>
        <v>0</v>
      </c>
      <c r="K43">
        <f>SUMIFS(GameLog!AS:AS,GameLog!$D:$D,'TEX F'!$A43,GameLog!$E:$E,INDEX(Positions!$A$1:$B$9,MATCH('TEX F'!$B43,Positions!$A$1:$A$9,0),2),GameLog!$C:$C,"TEX")</f>
        <v>0</v>
      </c>
      <c r="L43">
        <f>SUMIFS(GameLog!AT:AT,GameLog!$D:$D,'TEX F'!$A43,GameLog!$E:$E,INDEX(Positions!$A$1:$B$9,MATCH('TEX F'!$B43,Positions!$A$1:$A$9,0),2),GameLog!$C:$C,"TEX")</f>
        <v>0</v>
      </c>
      <c r="M43">
        <f>SUMIFS(GameLog!AU:AU,GameLog!$D:$D,'TEX F'!$A43,GameLog!$E:$E,INDEX(Positions!$A$1:$B$9,MATCH('TEX F'!$B43,Positions!$A$1:$A$9,0),2),GameLog!$C:$C,"TEX")</f>
        <v>0</v>
      </c>
      <c r="N43">
        <f>SUMIFS(GameLog!AV:AV,GameLog!$D:$D,'TEX F'!$A43,GameLog!$E:$E,INDEX(Positions!$A$1:$B$9,MATCH('TEX F'!$B43,Positions!$A$1:$A$9,0),2),GameLog!$C:$C,"TEX")</f>
        <v>0</v>
      </c>
      <c r="O43" s="8">
        <f t="shared" si="0"/>
        <v>0</v>
      </c>
      <c r="P43" s="18" t="str">
        <f t="shared" si="1"/>
        <v/>
      </c>
    </row>
    <row r="44" spans="1:16">
      <c r="A44" t="s">
        <v>2910</v>
      </c>
      <c r="B44" t="s">
        <v>2436</v>
      </c>
      <c r="C44">
        <f>COUNTIFS(GameLog!D:D,'TEX F'!A44,GameLog!C:C,"TEX",GameLog!E:E,INDEX(Positions!$A$1:$B$9,MATCH('TEX F'!$B44,Positions!$A$1:$A$9,0),2))</f>
        <v>2</v>
      </c>
      <c r="D44">
        <f>SUMIFS(GameLog!F:F,GameLog!$D:$D,'TEX F'!A44,GameLog!$E:$E,INDEX(Positions!$A$1:$B$9,MATCH('TEX F'!$B44,Positions!$A$1:$A$9,0),2),GameLog!$C:$C,"TEX")</f>
        <v>2</v>
      </c>
      <c r="E44" s="12">
        <f>SUMIFS(GameLog!AM:AM,GameLog!$D:$D,'TEX F'!$A44,GameLog!$E:$E,INDEX(Positions!$A$1:$B$9,MATCH('TEX F'!$B44,Positions!$A$1:$A$9,0),2),GameLog!$C:$C,"TEX")</f>
        <v>18</v>
      </c>
      <c r="F44">
        <f>SUMIFS(GameLog!AN:AN,GameLog!$D:$D,'TEX F'!$A44,GameLog!$E:$E,INDEX(Positions!$A$1:$B$9,MATCH('TEX F'!$B44,Positions!$A$1:$A$9,0),2),GameLog!$C:$C,"TEX")</f>
        <v>7</v>
      </c>
      <c r="G44">
        <f>SUMIFS(GameLog!AO:AO,GameLog!$D:$D,'TEX F'!$A44,GameLog!$E:$E,INDEX(Positions!$A$1:$B$9,MATCH('TEX F'!$B44,Positions!$A$1:$A$9,0),2),GameLog!$C:$C,"TEX")</f>
        <v>0</v>
      </c>
      <c r="H44">
        <f>SUMIFS(GameLog!AP:AP,GameLog!$D:$D,'TEX F'!$A44,GameLog!$E:$E,INDEX(Positions!$A$1:$B$9,MATCH('TEX F'!$B44,Positions!$A$1:$A$9,0),2),GameLog!$C:$C,"TEX")</f>
        <v>0</v>
      </c>
      <c r="I44">
        <f>SUMIFS(GameLog!AQ:AQ,GameLog!$D:$D,'TEX F'!$A44,GameLog!$E:$E,INDEX(Positions!$A$1:$B$9,MATCH('TEX F'!$B44,Positions!$A$1:$A$9,0),2),GameLog!$C:$C,"TEX")</f>
        <v>0</v>
      </c>
      <c r="J44">
        <f>SUMIFS(GameLog!AR:AR,GameLog!$D:$D,'TEX F'!$A44,GameLog!$E:$E,INDEX(Positions!$A$1:$B$9,MATCH('TEX F'!$B44,Positions!$A$1:$A$9,0),2),GameLog!$C:$C,"TEX")</f>
        <v>0</v>
      </c>
      <c r="K44">
        <f>SUMIFS(GameLog!AS:AS,GameLog!$D:$D,'TEX F'!$A44,GameLog!$E:$E,INDEX(Positions!$A$1:$B$9,MATCH('TEX F'!$B44,Positions!$A$1:$A$9,0),2),GameLog!$C:$C,"TEX")</f>
        <v>0</v>
      </c>
      <c r="L44">
        <f>SUMIFS(GameLog!AT:AT,GameLog!$D:$D,'TEX F'!$A44,GameLog!$E:$E,INDEX(Positions!$A$1:$B$9,MATCH('TEX F'!$B44,Positions!$A$1:$A$9,0),2),GameLog!$C:$C,"TEX")</f>
        <v>0</v>
      </c>
      <c r="M44">
        <f>SUMIFS(GameLog!AU:AU,GameLog!$D:$D,'TEX F'!$A44,GameLog!$E:$E,INDEX(Positions!$A$1:$B$9,MATCH('TEX F'!$B44,Positions!$A$1:$A$9,0),2),GameLog!$C:$C,"TEX")</f>
        <v>0</v>
      </c>
      <c r="N44">
        <f>SUMIFS(GameLog!AV:AV,GameLog!$D:$D,'TEX F'!$A44,GameLog!$E:$E,INDEX(Positions!$A$1:$B$9,MATCH('TEX F'!$B44,Positions!$A$1:$A$9,0),2),GameLog!$C:$C,"TEX")</f>
        <v>0</v>
      </c>
      <c r="O44" s="8">
        <f t="shared" si="0"/>
        <v>1</v>
      </c>
      <c r="P44" s="18" t="str">
        <f t="shared" si="1"/>
        <v/>
      </c>
    </row>
    <row r="45" spans="1:16">
      <c r="A45" t="s">
        <v>2928</v>
      </c>
      <c r="B45" t="s">
        <v>2436</v>
      </c>
      <c r="C45">
        <f>COUNTIFS(GameLog!D:D,'TEX F'!A45,GameLog!C:C,"TEX",GameLog!E:E,INDEX(Positions!$A$1:$B$9,MATCH('TEX F'!$B45,Positions!$A$1:$A$9,0),2))</f>
        <v>0</v>
      </c>
      <c r="D45">
        <f>SUMIFS(GameLog!F:F,GameLog!$D:$D,'TEX F'!A45,GameLog!$E:$E,INDEX(Positions!$A$1:$B$9,MATCH('TEX F'!$B45,Positions!$A$1:$A$9,0),2),GameLog!$C:$C,"TEX")</f>
        <v>0</v>
      </c>
      <c r="E45" s="12">
        <f>SUMIFS(GameLog!AM:AM,GameLog!$D:$D,'TEX F'!$A45,GameLog!$E:$E,INDEX(Positions!$A$1:$B$9,MATCH('TEX F'!$B45,Positions!$A$1:$A$9,0),2),GameLog!$C:$C,"TEX")</f>
        <v>0</v>
      </c>
      <c r="F45">
        <f>SUMIFS(GameLog!AN:AN,GameLog!$D:$D,'TEX F'!$A45,GameLog!$E:$E,INDEX(Positions!$A$1:$B$9,MATCH('TEX F'!$B45,Positions!$A$1:$A$9,0),2),GameLog!$C:$C,"TEX")</f>
        <v>0</v>
      </c>
      <c r="G45">
        <f>SUMIFS(GameLog!AO:AO,GameLog!$D:$D,'TEX F'!$A45,GameLog!$E:$E,INDEX(Positions!$A$1:$B$9,MATCH('TEX F'!$B45,Positions!$A$1:$A$9,0),2),GameLog!$C:$C,"TEX")</f>
        <v>0</v>
      </c>
      <c r="H45">
        <f>SUMIFS(GameLog!AP:AP,GameLog!$D:$D,'TEX F'!$A45,GameLog!$E:$E,INDEX(Positions!$A$1:$B$9,MATCH('TEX F'!$B45,Positions!$A$1:$A$9,0),2),GameLog!$C:$C,"TEX")</f>
        <v>0</v>
      </c>
      <c r="I45">
        <f>SUMIFS(GameLog!AQ:AQ,GameLog!$D:$D,'TEX F'!$A45,GameLog!$E:$E,INDEX(Positions!$A$1:$B$9,MATCH('TEX F'!$B45,Positions!$A$1:$A$9,0),2),GameLog!$C:$C,"TEX")</f>
        <v>0</v>
      </c>
      <c r="J45">
        <f>SUMIFS(GameLog!AR:AR,GameLog!$D:$D,'TEX F'!$A45,GameLog!$E:$E,INDEX(Positions!$A$1:$B$9,MATCH('TEX F'!$B45,Positions!$A$1:$A$9,0),2),GameLog!$C:$C,"TEX")</f>
        <v>0</v>
      </c>
      <c r="K45">
        <f>SUMIFS(GameLog!AS:AS,GameLog!$D:$D,'TEX F'!$A45,GameLog!$E:$E,INDEX(Positions!$A$1:$B$9,MATCH('TEX F'!$B45,Positions!$A$1:$A$9,0),2),GameLog!$C:$C,"TEX")</f>
        <v>0</v>
      </c>
      <c r="L45">
        <f>SUMIFS(GameLog!AT:AT,GameLog!$D:$D,'TEX F'!$A45,GameLog!$E:$E,INDEX(Positions!$A$1:$B$9,MATCH('TEX F'!$B45,Positions!$A$1:$A$9,0),2),GameLog!$C:$C,"TEX")</f>
        <v>0</v>
      </c>
      <c r="M45">
        <f>SUMIFS(GameLog!AU:AU,GameLog!$D:$D,'TEX F'!$A45,GameLog!$E:$E,INDEX(Positions!$A$1:$B$9,MATCH('TEX F'!$B45,Positions!$A$1:$A$9,0),2),GameLog!$C:$C,"TEX")</f>
        <v>0</v>
      </c>
      <c r="N45">
        <f>SUMIFS(GameLog!AV:AV,GameLog!$D:$D,'TEX F'!$A45,GameLog!$E:$E,INDEX(Positions!$A$1:$B$9,MATCH('TEX F'!$B45,Positions!$A$1:$A$9,0),2),GameLog!$C:$C,"TEX")</f>
        <v>0</v>
      </c>
      <c r="O45" s="8">
        <f t="shared" si="0"/>
        <v>0</v>
      </c>
      <c r="P45" s="18" t="str">
        <f t="shared" si="1"/>
        <v/>
      </c>
    </row>
    <row r="46" spans="1:16">
      <c r="A46" t="s">
        <v>2913</v>
      </c>
      <c r="B46" t="s">
        <v>2436</v>
      </c>
      <c r="C46">
        <f>COUNTIFS(GameLog!D:D,'TEX F'!A46,GameLog!C:C,"TEX",GameLog!E:E,INDEX(Positions!$A$1:$B$9,MATCH('TEX F'!$B46,Positions!$A$1:$A$9,0),2))</f>
        <v>1</v>
      </c>
      <c r="D46">
        <f>SUMIFS(GameLog!F:F,GameLog!$D:$D,'TEX F'!A46,GameLog!$E:$E,INDEX(Positions!$A$1:$B$9,MATCH('TEX F'!$B46,Positions!$A$1:$A$9,0),2),GameLog!$C:$C,"TEX")</f>
        <v>1</v>
      </c>
      <c r="E46" s="12">
        <f>SUMIFS(GameLog!AM:AM,GameLog!$D:$D,'TEX F'!$A46,GameLog!$E:$E,INDEX(Positions!$A$1:$B$9,MATCH('TEX F'!$B46,Positions!$A$1:$A$9,0),2),GameLog!$C:$C,"TEX")</f>
        <v>9</v>
      </c>
      <c r="F46">
        <f>SUMIFS(GameLog!AN:AN,GameLog!$D:$D,'TEX F'!$A46,GameLog!$E:$E,INDEX(Positions!$A$1:$B$9,MATCH('TEX F'!$B46,Positions!$A$1:$A$9,0),2),GameLog!$C:$C,"TEX")</f>
        <v>2</v>
      </c>
      <c r="G46">
        <f>SUMIFS(GameLog!AO:AO,GameLog!$D:$D,'TEX F'!$A46,GameLog!$E:$E,INDEX(Positions!$A$1:$B$9,MATCH('TEX F'!$B46,Positions!$A$1:$A$9,0),2),GameLog!$C:$C,"TEX")</f>
        <v>0</v>
      </c>
      <c r="H46">
        <f>SUMIFS(GameLog!AP:AP,GameLog!$D:$D,'TEX F'!$A46,GameLog!$E:$E,INDEX(Positions!$A$1:$B$9,MATCH('TEX F'!$B46,Positions!$A$1:$A$9,0),2),GameLog!$C:$C,"TEX")</f>
        <v>0</v>
      </c>
      <c r="I46">
        <f>SUMIFS(GameLog!AQ:AQ,GameLog!$D:$D,'TEX F'!$A46,GameLog!$E:$E,INDEX(Positions!$A$1:$B$9,MATCH('TEX F'!$B46,Positions!$A$1:$A$9,0),2),GameLog!$C:$C,"TEX")</f>
        <v>0</v>
      </c>
      <c r="J46">
        <f>SUMIFS(GameLog!AR:AR,GameLog!$D:$D,'TEX F'!$A46,GameLog!$E:$E,INDEX(Positions!$A$1:$B$9,MATCH('TEX F'!$B46,Positions!$A$1:$A$9,0),2),GameLog!$C:$C,"TEX")</f>
        <v>0</v>
      </c>
      <c r="K46">
        <f>SUMIFS(GameLog!AS:AS,GameLog!$D:$D,'TEX F'!$A46,GameLog!$E:$E,INDEX(Positions!$A$1:$B$9,MATCH('TEX F'!$B46,Positions!$A$1:$A$9,0),2),GameLog!$C:$C,"TEX")</f>
        <v>0</v>
      </c>
      <c r="L46">
        <f>SUMIFS(GameLog!AT:AT,GameLog!$D:$D,'TEX F'!$A46,GameLog!$E:$E,INDEX(Positions!$A$1:$B$9,MATCH('TEX F'!$B46,Positions!$A$1:$A$9,0),2),GameLog!$C:$C,"TEX")</f>
        <v>0</v>
      </c>
      <c r="M46">
        <f>SUMIFS(GameLog!AU:AU,GameLog!$D:$D,'TEX F'!$A46,GameLog!$E:$E,INDEX(Positions!$A$1:$B$9,MATCH('TEX F'!$B46,Positions!$A$1:$A$9,0),2),GameLog!$C:$C,"TEX")</f>
        <v>0</v>
      </c>
      <c r="N46">
        <f>SUMIFS(GameLog!AV:AV,GameLog!$D:$D,'TEX F'!$A46,GameLog!$E:$E,INDEX(Positions!$A$1:$B$9,MATCH('TEX F'!$B46,Positions!$A$1:$A$9,0),2),GameLog!$C:$C,"TEX")</f>
        <v>0</v>
      </c>
      <c r="O46" s="8">
        <f t="shared" si="0"/>
        <v>1</v>
      </c>
      <c r="P46" s="18" t="str">
        <f t="shared" si="1"/>
        <v/>
      </c>
    </row>
    <row r="47" spans="1:16">
      <c r="A47" t="s">
        <v>2915</v>
      </c>
      <c r="B47" t="s">
        <v>2436</v>
      </c>
      <c r="C47">
        <f>COUNTIFS(GameLog!D:D,'TEX F'!A47,GameLog!C:C,"TEX",GameLog!E:E,INDEX(Positions!$A$1:$B$9,MATCH('TEX F'!$B47,Positions!$A$1:$A$9,0),2))</f>
        <v>0</v>
      </c>
      <c r="D47">
        <f>SUMIFS(GameLog!F:F,GameLog!$D:$D,'TEX F'!A47,GameLog!$E:$E,INDEX(Positions!$A$1:$B$9,MATCH('TEX F'!$B47,Positions!$A$1:$A$9,0),2),GameLog!$C:$C,"TEX")</f>
        <v>0</v>
      </c>
      <c r="E47" s="12">
        <f>SUMIFS(GameLog!AM:AM,GameLog!$D:$D,'TEX F'!$A47,GameLog!$E:$E,INDEX(Positions!$A$1:$B$9,MATCH('TEX F'!$B47,Positions!$A$1:$A$9,0),2),GameLog!$C:$C,"TEX")</f>
        <v>0</v>
      </c>
      <c r="F47">
        <f>SUMIFS(GameLog!AN:AN,GameLog!$D:$D,'TEX F'!$A47,GameLog!$E:$E,INDEX(Positions!$A$1:$B$9,MATCH('TEX F'!$B47,Positions!$A$1:$A$9,0),2),GameLog!$C:$C,"TEX")</f>
        <v>0</v>
      </c>
      <c r="G47">
        <f>SUMIFS(GameLog!AO:AO,GameLog!$D:$D,'TEX F'!$A47,GameLog!$E:$E,INDEX(Positions!$A$1:$B$9,MATCH('TEX F'!$B47,Positions!$A$1:$A$9,0),2),GameLog!$C:$C,"TEX")</f>
        <v>0</v>
      </c>
      <c r="H47">
        <f>SUMIFS(GameLog!AP:AP,GameLog!$D:$D,'TEX F'!$A47,GameLog!$E:$E,INDEX(Positions!$A$1:$B$9,MATCH('TEX F'!$B47,Positions!$A$1:$A$9,0),2),GameLog!$C:$C,"TEX")</f>
        <v>0</v>
      </c>
      <c r="I47">
        <f>SUMIFS(GameLog!AQ:AQ,GameLog!$D:$D,'TEX F'!$A47,GameLog!$E:$E,INDEX(Positions!$A$1:$B$9,MATCH('TEX F'!$B47,Positions!$A$1:$A$9,0),2),GameLog!$C:$C,"TEX")</f>
        <v>0</v>
      </c>
      <c r="J47">
        <f>SUMIFS(GameLog!AR:AR,GameLog!$D:$D,'TEX F'!$A47,GameLog!$E:$E,INDEX(Positions!$A$1:$B$9,MATCH('TEX F'!$B47,Positions!$A$1:$A$9,0),2),GameLog!$C:$C,"TEX")</f>
        <v>0</v>
      </c>
      <c r="K47">
        <f>SUMIFS(GameLog!AS:AS,GameLog!$D:$D,'TEX F'!$A47,GameLog!$E:$E,INDEX(Positions!$A$1:$B$9,MATCH('TEX F'!$B47,Positions!$A$1:$A$9,0),2),GameLog!$C:$C,"TEX")</f>
        <v>0</v>
      </c>
      <c r="L47">
        <f>SUMIFS(GameLog!AT:AT,GameLog!$D:$D,'TEX F'!$A47,GameLog!$E:$E,INDEX(Positions!$A$1:$B$9,MATCH('TEX F'!$B47,Positions!$A$1:$A$9,0),2),GameLog!$C:$C,"TEX")</f>
        <v>0</v>
      </c>
      <c r="M47">
        <f>SUMIFS(GameLog!AU:AU,GameLog!$D:$D,'TEX F'!$A47,GameLog!$E:$E,INDEX(Positions!$A$1:$B$9,MATCH('TEX F'!$B47,Positions!$A$1:$A$9,0),2),GameLog!$C:$C,"TEX")</f>
        <v>0</v>
      </c>
      <c r="N47">
        <f>SUMIFS(GameLog!AV:AV,GameLog!$D:$D,'TEX F'!$A47,GameLog!$E:$E,INDEX(Positions!$A$1:$B$9,MATCH('TEX F'!$B47,Positions!$A$1:$A$9,0),2),GameLog!$C:$C,"TEX")</f>
        <v>0</v>
      </c>
      <c r="O47" s="8">
        <f t="shared" si="0"/>
        <v>0</v>
      </c>
      <c r="P47" s="18" t="str">
        <f t="shared" si="1"/>
        <v/>
      </c>
    </row>
    <row r="48" spans="1:16">
      <c r="A48" t="s">
        <v>2911</v>
      </c>
      <c r="B48" t="s">
        <v>2437</v>
      </c>
      <c r="C48">
        <f>COUNTIFS(GameLog!D:D,'TEX F'!A48,GameLog!C:C,"TEX",GameLog!E:E,INDEX(Positions!$A$1:$B$9,MATCH('TEX F'!$B48,Positions!$A$1:$A$9,0),2))</f>
        <v>3</v>
      </c>
      <c r="D48">
        <f>SUMIFS(GameLog!F:F,GameLog!$D:$D,'TEX F'!A48,GameLog!$E:$E,INDEX(Positions!$A$1:$B$9,MATCH('TEX F'!$B48,Positions!$A$1:$A$9,0),2),GameLog!$C:$C,"TEX")</f>
        <v>3</v>
      </c>
      <c r="E48" s="12">
        <f>SUMIFS(GameLog!AM:AM,GameLog!$D:$D,'TEX F'!$A48,GameLog!$E:$E,INDEX(Positions!$A$1:$B$9,MATCH('TEX F'!$B48,Positions!$A$1:$A$9,0),2),GameLog!$C:$C,"TEX")</f>
        <v>27</v>
      </c>
      <c r="F48">
        <f>SUMIFS(GameLog!AN:AN,GameLog!$D:$D,'TEX F'!$A48,GameLog!$E:$E,INDEX(Positions!$A$1:$B$9,MATCH('TEX F'!$B48,Positions!$A$1:$A$9,0),2),GameLog!$C:$C,"TEX")</f>
        <v>4</v>
      </c>
      <c r="G48">
        <f>SUMIFS(GameLog!AO:AO,GameLog!$D:$D,'TEX F'!$A48,GameLog!$E:$E,INDEX(Positions!$A$1:$B$9,MATCH('TEX F'!$B48,Positions!$A$1:$A$9,0),2),GameLog!$C:$C,"TEX")</f>
        <v>0</v>
      </c>
      <c r="H48">
        <f>SUMIFS(GameLog!AP:AP,GameLog!$D:$D,'TEX F'!$A48,GameLog!$E:$E,INDEX(Positions!$A$1:$B$9,MATCH('TEX F'!$B48,Positions!$A$1:$A$9,0),2),GameLog!$C:$C,"TEX")</f>
        <v>1</v>
      </c>
      <c r="I48">
        <f>SUMIFS(GameLog!AQ:AQ,GameLog!$D:$D,'TEX F'!$A48,GameLog!$E:$E,INDEX(Positions!$A$1:$B$9,MATCH('TEX F'!$B48,Positions!$A$1:$A$9,0),2),GameLog!$C:$C,"TEX")</f>
        <v>0</v>
      </c>
      <c r="J48">
        <f>SUMIFS(GameLog!AR:AR,GameLog!$D:$D,'TEX F'!$A48,GameLog!$E:$E,INDEX(Positions!$A$1:$B$9,MATCH('TEX F'!$B48,Positions!$A$1:$A$9,0),2),GameLog!$C:$C,"TEX")</f>
        <v>0</v>
      </c>
      <c r="K48">
        <f>SUMIFS(GameLog!AS:AS,GameLog!$D:$D,'TEX F'!$A48,GameLog!$E:$E,INDEX(Positions!$A$1:$B$9,MATCH('TEX F'!$B48,Positions!$A$1:$A$9,0),2),GameLog!$C:$C,"TEX")</f>
        <v>0</v>
      </c>
      <c r="L48">
        <f>SUMIFS(GameLog!AT:AT,GameLog!$D:$D,'TEX F'!$A48,GameLog!$E:$E,INDEX(Positions!$A$1:$B$9,MATCH('TEX F'!$B48,Positions!$A$1:$A$9,0),2),GameLog!$C:$C,"TEX")</f>
        <v>0</v>
      </c>
      <c r="M48">
        <f>SUMIFS(GameLog!AU:AU,GameLog!$D:$D,'TEX F'!$A48,GameLog!$E:$E,INDEX(Positions!$A$1:$B$9,MATCH('TEX F'!$B48,Positions!$A$1:$A$9,0),2),GameLog!$C:$C,"TEX")</f>
        <v>0</v>
      </c>
      <c r="N48">
        <f>SUMIFS(GameLog!AV:AV,GameLog!$D:$D,'TEX F'!$A48,GameLog!$E:$E,INDEX(Positions!$A$1:$B$9,MATCH('TEX F'!$B48,Positions!$A$1:$A$9,0),2),GameLog!$C:$C,"TEX")</f>
        <v>0</v>
      </c>
      <c r="O48" s="8">
        <f t="shared" si="0"/>
        <v>0.8</v>
      </c>
      <c r="P48" s="18" t="str">
        <f t="shared" si="1"/>
        <v/>
      </c>
    </row>
    <row r="49" spans="1:16">
      <c r="A49" t="s">
        <v>2928</v>
      </c>
      <c r="B49" t="s">
        <v>2437</v>
      </c>
      <c r="C49">
        <f>COUNTIFS(GameLog!D:D,'TEX F'!A49,GameLog!C:C,"TEX",GameLog!E:E,INDEX(Positions!$A$1:$B$9,MATCH('TEX F'!$B49,Positions!$A$1:$A$9,0),2))</f>
        <v>0</v>
      </c>
      <c r="D49">
        <f>SUMIFS(GameLog!F:F,GameLog!$D:$D,'TEX F'!A49,GameLog!$E:$E,INDEX(Positions!$A$1:$B$9,MATCH('TEX F'!$B49,Positions!$A$1:$A$9,0),2),GameLog!$C:$C,"TEX")</f>
        <v>0</v>
      </c>
      <c r="E49" s="12">
        <f>SUMIFS(GameLog!AM:AM,GameLog!$D:$D,'TEX F'!$A49,GameLog!$E:$E,INDEX(Positions!$A$1:$B$9,MATCH('TEX F'!$B49,Positions!$A$1:$A$9,0),2),GameLog!$C:$C,"TEX")</f>
        <v>0</v>
      </c>
      <c r="F49">
        <f>SUMIFS(GameLog!AN:AN,GameLog!$D:$D,'TEX F'!$A49,GameLog!$E:$E,INDEX(Positions!$A$1:$B$9,MATCH('TEX F'!$B49,Positions!$A$1:$A$9,0),2),GameLog!$C:$C,"TEX")</f>
        <v>0</v>
      </c>
      <c r="G49">
        <f>SUMIFS(GameLog!AO:AO,GameLog!$D:$D,'TEX F'!$A49,GameLog!$E:$E,INDEX(Positions!$A$1:$B$9,MATCH('TEX F'!$B49,Positions!$A$1:$A$9,0),2),GameLog!$C:$C,"TEX")</f>
        <v>0</v>
      </c>
      <c r="H49">
        <f>SUMIFS(GameLog!AP:AP,GameLog!$D:$D,'TEX F'!$A49,GameLog!$E:$E,INDEX(Positions!$A$1:$B$9,MATCH('TEX F'!$B49,Positions!$A$1:$A$9,0),2),GameLog!$C:$C,"TEX")</f>
        <v>0</v>
      </c>
      <c r="I49">
        <f>SUMIFS(GameLog!AQ:AQ,GameLog!$D:$D,'TEX F'!$A49,GameLog!$E:$E,INDEX(Positions!$A$1:$B$9,MATCH('TEX F'!$B49,Positions!$A$1:$A$9,0),2),GameLog!$C:$C,"TEX")</f>
        <v>0</v>
      </c>
      <c r="J49">
        <f>SUMIFS(GameLog!AR:AR,GameLog!$D:$D,'TEX F'!$A49,GameLog!$E:$E,INDEX(Positions!$A$1:$B$9,MATCH('TEX F'!$B49,Positions!$A$1:$A$9,0),2),GameLog!$C:$C,"TEX")</f>
        <v>0</v>
      </c>
      <c r="K49">
        <f>SUMIFS(GameLog!AS:AS,GameLog!$D:$D,'TEX F'!$A49,GameLog!$E:$E,INDEX(Positions!$A$1:$B$9,MATCH('TEX F'!$B49,Positions!$A$1:$A$9,0),2),GameLog!$C:$C,"TEX")</f>
        <v>0</v>
      </c>
      <c r="L49">
        <f>SUMIFS(GameLog!AT:AT,GameLog!$D:$D,'TEX F'!$A49,GameLog!$E:$E,INDEX(Positions!$A$1:$B$9,MATCH('TEX F'!$B49,Positions!$A$1:$A$9,0),2),GameLog!$C:$C,"TEX")</f>
        <v>0</v>
      </c>
      <c r="M49">
        <f>SUMIFS(GameLog!AU:AU,GameLog!$D:$D,'TEX F'!$A49,GameLog!$E:$E,INDEX(Positions!$A$1:$B$9,MATCH('TEX F'!$B49,Positions!$A$1:$A$9,0),2),GameLog!$C:$C,"TEX")</f>
        <v>0</v>
      </c>
      <c r="N49">
        <f>SUMIFS(GameLog!AV:AV,GameLog!$D:$D,'TEX F'!$A49,GameLog!$E:$E,INDEX(Positions!$A$1:$B$9,MATCH('TEX F'!$B49,Positions!$A$1:$A$9,0),2),GameLog!$C:$C,"TEX")</f>
        <v>0</v>
      </c>
      <c r="O49" s="8">
        <f t="shared" si="0"/>
        <v>0</v>
      </c>
      <c r="P49" s="18" t="str">
        <f t="shared" si="1"/>
        <v/>
      </c>
    </row>
    <row r="50" spans="1:16">
      <c r="A50" t="s">
        <v>2913</v>
      </c>
      <c r="B50" t="s">
        <v>2437</v>
      </c>
      <c r="C50">
        <f>COUNTIFS(GameLog!D:D,'TEX F'!A50,GameLog!C:C,"TEX",GameLog!E:E,INDEX(Positions!$A$1:$B$9,MATCH('TEX F'!$B50,Positions!$A$1:$A$9,0),2))</f>
        <v>0</v>
      </c>
      <c r="D50">
        <f>SUMIFS(GameLog!F:F,GameLog!$D:$D,'TEX F'!A50,GameLog!$E:$E,INDEX(Positions!$A$1:$B$9,MATCH('TEX F'!$B50,Positions!$A$1:$A$9,0),2),GameLog!$C:$C,"TEX")</f>
        <v>0</v>
      </c>
      <c r="E50" s="12">
        <f>SUMIFS(GameLog!AM:AM,GameLog!$D:$D,'TEX F'!$A50,GameLog!$E:$E,INDEX(Positions!$A$1:$B$9,MATCH('TEX F'!$B50,Positions!$A$1:$A$9,0),2),GameLog!$C:$C,"TEX")</f>
        <v>0</v>
      </c>
      <c r="F50">
        <f>SUMIFS(GameLog!AN:AN,GameLog!$D:$D,'TEX F'!$A50,GameLog!$E:$E,INDEX(Positions!$A$1:$B$9,MATCH('TEX F'!$B50,Positions!$A$1:$A$9,0),2),GameLog!$C:$C,"TEX")</f>
        <v>0</v>
      </c>
      <c r="G50">
        <f>SUMIFS(GameLog!AO:AO,GameLog!$D:$D,'TEX F'!$A50,GameLog!$E:$E,INDEX(Positions!$A$1:$B$9,MATCH('TEX F'!$B50,Positions!$A$1:$A$9,0),2),GameLog!$C:$C,"TEX")</f>
        <v>0</v>
      </c>
      <c r="H50">
        <f>SUMIFS(GameLog!AP:AP,GameLog!$D:$D,'TEX F'!$A50,GameLog!$E:$E,INDEX(Positions!$A$1:$B$9,MATCH('TEX F'!$B50,Positions!$A$1:$A$9,0),2),GameLog!$C:$C,"TEX")</f>
        <v>0</v>
      </c>
      <c r="I50">
        <f>SUMIFS(GameLog!AQ:AQ,GameLog!$D:$D,'TEX F'!$A50,GameLog!$E:$E,INDEX(Positions!$A$1:$B$9,MATCH('TEX F'!$B50,Positions!$A$1:$A$9,0),2),GameLog!$C:$C,"TEX")</f>
        <v>0</v>
      </c>
      <c r="J50">
        <f>SUMIFS(GameLog!AR:AR,GameLog!$D:$D,'TEX F'!$A50,GameLog!$E:$E,INDEX(Positions!$A$1:$B$9,MATCH('TEX F'!$B50,Positions!$A$1:$A$9,0),2),GameLog!$C:$C,"TEX")</f>
        <v>0</v>
      </c>
      <c r="K50">
        <f>SUMIFS(GameLog!AS:AS,GameLog!$D:$D,'TEX F'!$A50,GameLog!$E:$E,INDEX(Positions!$A$1:$B$9,MATCH('TEX F'!$B50,Positions!$A$1:$A$9,0),2),GameLog!$C:$C,"TEX")</f>
        <v>0</v>
      </c>
      <c r="L50">
        <f>SUMIFS(GameLog!AT:AT,GameLog!$D:$D,'TEX F'!$A50,GameLog!$E:$E,INDEX(Positions!$A$1:$B$9,MATCH('TEX F'!$B50,Positions!$A$1:$A$9,0),2),GameLog!$C:$C,"TEX")</f>
        <v>0</v>
      </c>
      <c r="M50">
        <f>SUMIFS(GameLog!AU:AU,GameLog!$D:$D,'TEX F'!$A50,GameLog!$E:$E,INDEX(Positions!$A$1:$B$9,MATCH('TEX F'!$B50,Positions!$A$1:$A$9,0),2),GameLog!$C:$C,"TEX")</f>
        <v>0</v>
      </c>
      <c r="N50">
        <f>SUMIFS(GameLog!AV:AV,GameLog!$D:$D,'TEX F'!$A50,GameLog!$E:$E,INDEX(Positions!$A$1:$B$9,MATCH('TEX F'!$B50,Positions!$A$1:$A$9,0),2),GameLog!$C:$C,"TEX")</f>
        <v>0</v>
      </c>
      <c r="O50" s="8">
        <f t="shared" si="0"/>
        <v>0</v>
      </c>
      <c r="P50" s="18" t="str">
        <f t="shared" si="1"/>
        <v/>
      </c>
    </row>
    <row r="51" spans="1:16">
      <c r="A51" t="s">
        <v>2906</v>
      </c>
      <c r="B51" t="s">
        <v>2437</v>
      </c>
      <c r="C51">
        <f>COUNTIFS(GameLog!D:D,'TEX F'!A51,GameLog!C:C,"TEX",GameLog!E:E,INDEX(Positions!$A$1:$B$9,MATCH('TEX F'!$B51,Positions!$A$1:$A$9,0),2))</f>
        <v>0</v>
      </c>
      <c r="D51">
        <f>SUMIFS(GameLog!F:F,GameLog!$D:$D,'TEX F'!A51,GameLog!$E:$E,INDEX(Positions!$A$1:$B$9,MATCH('TEX F'!$B51,Positions!$A$1:$A$9,0),2),GameLog!$C:$C,"TEX")</f>
        <v>0</v>
      </c>
      <c r="E51" s="12">
        <f>SUMIFS(GameLog!AM:AM,GameLog!$D:$D,'TEX F'!$A51,GameLog!$E:$E,INDEX(Positions!$A$1:$B$9,MATCH('TEX F'!$B51,Positions!$A$1:$A$9,0),2),GameLog!$C:$C,"TEX")</f>
        <v>0</v>
      </c>
      <c r="F51">
        <f>SUMIFS(GameLog!AN:AN,GameLog!$D:$D,'TEX F'!$A51,GameLog!$E:$E,INDEX(Positions!$A$1:$B$9,MATCH('TEX F'!$B51,Positions!$A$1:$A$9,0),2),GameLog!$C:$C,"TEX")</f>
        <v>0</v>
      </c>
      <c r="G51">
        <f>SUMIFS(GameLog!AO:AO,GameLog!$D:$D,'TEX F'!$A51,GameLog!$E:$E,INDEX(Positions!$A$1:$B$9,MATCH('TEX F'!$B51,Positions!$A$1:$A$9,0),2),GameLog!$C:$C,"TEX")</f>
        <v>0</v>
      </c>
      <c r="H51">
        <f>SUMIFS(GameLog!AP:AP,GameLog!$D:$D,'TEX F'!$A51,GameLog!$E:$E,INDEX(Positions!$A$1:$B$9,MATCH('TEX F'!$B51,Positions!$A$1:$A$9,0),2),GameLog!$C:$C,"TEX")</f>
        <v>0</v>
      </c>
      <c r="I51">
        <f>SUMIFS(GameLog!AQ:AQ,GameLog!$D:$D,'TEX F'!$A51,GameLog!$E:$E,INDEX(Positions!$A$1:$B$9,MATCH('TEX F'!$B51,Positions!$A$1:$A$9,0),2),GameLog!$C:$C,"TEX")</f>
        <v>0</v>
      </c>
      <c r="J51">
        <f>SUMIFS(GameLog!AR:AR,GameLog!$D:$D,'TEX F'!$A51,GameLog!$E:$E,INDEX(Positions!$A$1:$B$9,MATCH('TEX F'!$B51,Positions!$A$1:$A$9,0),2),GameLog!$C:$C,"TEX")</f>
        <v>0</v>
      </c>
      <c r="K51">
        <f>SUMIFS(GameLog!AS:AS,GameLog!$D:$D,'TEX F'!$A51,GameLog!$E:$E,INDEX(Positions!$A$1:$B$9,MATCH('TEX F'!$B51,Positions!$A$1:$A$9,0),2),GameLog!$C:$C,"TEX")</f>
        <v>0</v>
      </c>
      <c r="L51">
        <f>SUMIFS(GameLog!AT:AT,GameLog!$D:$D,'TEX F'!$A51,GameLog!$E:$E,INDEX(Positions!$A$1:$B$9,MATCH('TEX F'!$B51,Positions!$A$1:$A$9,0),2),GameLog!$C:$C,"TEX")</f>
        <v>0</v>
      </c>
      <c r="M51">
        <f>SUMIFS(GameLog!AU:AU,GameLog!$D:$D,'TEX F'!$A51,GameLog!$E:$E,INDEX(Positions!$A$1:$B$9,MATCH('TEX F'!$B51,Positions!$A$1:$A$9,0),2),GameLog!$C:$C,"TEX")</f>
        <v>0</v>
      </c>
      <c r="N51">
        <f>SUMIFS(GameLog!AV:AV,GameLog!$D:$D,'TEX F'!$A51,GameLog!$E:$E,INDEX(Positions!$A$1:$B$9,MATCH('TEX F'!$B51,Positions!$A$1:$A$9,0),2),GameLog!$C:$C,"TEX")</f>
        <v>0</v>
      </c>
      <c r="O51" s="8">
        <f t="shared" si="0"/>
        <v>0</v>
      </c>
      <c r="P51" s="18" t="str">
        <f t="shared" si="1"/>
        <v/>
      </c>
    </row>
    <row r="52" spans="1:16">
      <c r="A52" t="s">
        <v>2919</v>
      </c>
      <c r="B52" t="s">
        <v>2437</v>
      </c>
      <c r="C52">
        <f>COUNTIFS(GameLog!D:D,'TEX F'!A52,GameLog!C:C,"TEX",GameLog!E:E,INDEX(Positions!$A$1:$B$9,MATCH('TEX F'!$B52,Positions!$A$1:$A$9,0),2))</f>
        <v>0</v>
      </c>
      <c r="D52">
        <f>SUMIFS(GameLog!F:F,GameLog!$D:$D,'TEX F'!A52,GameLog!$E:$E,INDEX(Positions!$A$1:$B$9,MATCH('TEX F'!$B52,Positions!$A$1:$A$9,0),2),GameLog!$C:$C,"TEX")</f>
        <v>0</v>
      </c>
      <c r="E52" s="12">
        <f>SUMIFS(GameLog!AM:AM,GameLog!$D:$D,'TEX F'!$A52,GameLog!$E:$E,INDEX(Positions!$A$1:$B$9,MATCH('TEX F'!$B52,Positions!$A$1:$A$9,0),2),GameLog!$C:$C,"TEX")</f>
        <v>0</v>
      </c>
      <c r="F52">
        <f>SUMIFS(GameLog!AN:AN,GameLog!$D:$D,'TEX F'!$A52,GameLog!$E:$E,INDEX(Positions!$A$1:$B$9,MATCH('TEX F'!$B52,Positions!$A$1:$A$9,0),2),GameLog!$C:$C,"TEX")</f>
        <v>0</v>
      </c>
      <c r="G52">
        <f>SUMIFS(GameLog!AO:AO,GameLog!$D:$D,'TEX F'!$A52,GameLog!$E:$E,INDEX(Positions!$A$1:$B$9,MATCH('TEX F'!$B52,Positions!$A$1:$A$9,0),2),GameLog!$C:$C,"TEX")</f>
        <v>0</v>
      </c>
      <c r="H52">
        <f>SUMIFS(GameLog!AP:AP,GameLog!$D:$D,'TEX F'!$A52,GameLog!$E:$E,INDEX(Positions!$A$1:$B$9,MATCH('TEX F'!$B52,Positions!$A$1:$A$9,0),2),GameLog!$C:$C,"TEX")</f>
        <v>0</v>
      </c>
      <c r="I52">
        <f>SUMIFS(GameLog!AQ:AQ,GameLog!$D:$D,'TEX F'!$A52,GameLog!$E:$E,INDEX(Positions!$A$1:$B$9,MATCH('TEX F'!$B52,Positions!$A$1:$A$9,0),2),GameLog!$C:$C,"TEX")</f>
        <v>0</v>
      </c>
      <c r="J52">
        <f>SUMIFS(GameLog!AR:AR,GameLog!$D:$D,'TEX F'!$A52,GameLog!$E:$E,INDEX(Positions!$A$1:$B$9,MATCH('TEX F'!$B52,Positions!$A$1:$A$9,0),2),GameLog!$C:$C,"TEX")</f>
        <v>0</v>
      </c>
      <c r="K52">
        <f>SUMIFS(GameLog!AS:AS,GameLog!$D:$D,'TEX F'!$A52,GameLog!$E:$E,INDEX(Positions!$A$1:$B$9,MATCH('TEX F'!$B52,Positions!$A$1:$A$9,0),2),GameLog!$C:$C,"TEX")</f>
        <v>0</v>
      </c>
      <c r="L52">
        <f>SUMIFS(GameLog!AT:AT,GameLog!$D:$D,'TEX F'!$A52,GameLog!$E:$E,INDEX(Positions!$A$1:$B$9,MATCH('TEX F'!$B52,Positions!$A$1:$A$9,0),2),GameLog!$C:$C,"TEX")</f>
        <v>0</v>
      </c>
      <c r="M52">
        <f>SUMIFS(GameLog!AU:AU,GameLog!$D:$D,'TEX F'!$A52,GameLog!$E:$E,INDEX(Positions!$A$1:$B$9,MATCH('TEX F'!$B52,Positions!$A$1:$A$9,0),2),GameLog!$C:$C,"TEX")</f>
        <v>0</v>
      </c>
      <c r="N52">
        <f>SUMIFS(GameLog!AV:AV,GameLog!$D:$D,'TEX F'!$A52,GameLog!$E:$E,INDEX(Positions!$A$1:$B$9,MATCH('TEX F'!$B52,Positions!$A$1:$A$9,0),2),GameLog!$C:$C,"TEX")</f>
        <v>0</v>
      </c>
      <c r="O52" s="8">
        <f t="shared" si="0"/>
        <v>0</v>
      </c>
      <c r="P52" s="18" t="str">
        <f t="shared" si="1"/>
        <v/>
      </c>
    </row>
    <row r="53" spans="1:16">
      <c r="O53" s="8"/>
      <c r="P53" s="18"/>
    </row>
    <row r="54" spans="1:16">
      <c r="O54" s="8"/>
      <c r="P54" s="18"/>
    </row>
    <row r="55" spans="1:16">
      <c r="O55" s="8"/>
      <c r="P55" s="18"/>
    </row>
    <row r="56" spans="1:16">
      <c r="O56" s="8"/>
      <c r="P56" s="18"/>
    </row>
    <row r="57" spans="1:16">
      <c r="O57" s="8"/>
      <c r="P57" s="18"/>
    </row>
    <row r="58" spans="1:16">
      <c r="O58" s="8"/>
      <c r="P58" s="18"/>
    </row>
    <row r="59" spans="1:16">
      <c r="O59" s="8"/>
      <c r="P59" s="18"/>
    </row>
    <row r="60" spans="1:16">
      <c r="O60" s="8"/>
      <c r="P60" s="18"/>
    </row>
    <row r="61" spans="1:16">
      <c r="O61" s="8"/>
    </row>
    <row r="62" spans="1:16">
      <c r="O62" s="8"/>
    </row>
    <row r="63" spans="1:16">
      <c r="O63" s="8"/>
    </row>
    <row r="64" spans="1:16">
      <c r="O64" s="8"/>
    </row>
    <row r="65" spans="15:15">
      <c r="O65" s="8"/>
    </row>
    <row r="66" spans="15:15">
      <c r="O66" s="8"/>
    </row>
    <row r="67" spans="15:15">
      <c r="O67" s="8"/>
    </row>
    <row r="68" spans="15:15">
      <c r="O68" s="8"/>
    </row>
    <row r="69" spans="15:15">
      <c r="O69" s="8"/>
    </row>
    <row r="70" spans="15:15">
      <c r="O70" s="8"/>
    </row>
    <row r="71" spans="15:15">
      <c r="O71" s="8"/>
    </row>
    <row r="72" spans="15:15">
      <c r="O72" s="8"/>
    </row>
    <row r="73" spans="15:15">
      <c r="O73" s="8"/>
    </row>
    <row r="74" spans="15:15">
      <c r="O74" s="8"/>
    </row>
    <row r="75" spans="15:15">
      <c r="O75" s="8"/>
    </row>
    <row r="76" spans="15:15">
      <c r="O76" s="8"/>
    </row>
    <row r="77" spans="15:15">
      <c r="O77" s="8"/>
    </row>
    <row r="78" spans="15:15">
      <c r="O78" s="8"/>
    </row>
    <row r="79" spans="15:15">
      <c r="O79" s="8"/>
    </row>
    <row r="80" spans="15:15">
      <c r="O80" s="8"/>
    </row>
    <row r="81" spans="15:15">
      <c r="O81" s="8"/>
    </row>
    <row r="82" spans="15:15">
      <c r="O82" s="8"/>
    </row>
    <row r="83" spans="15:15">
      <c r="O83" s="8"/>
    </row>
    <row r="84" spans="15:15">
      <c r="O84" s="8"/>
    </row>
    <row r="85" spans="15:15">
      <c r="O85" s="8"/>
    </row>
    <row r="86" spans="15:15">
      <c r="O86" s="8"/>
    </row>
    <row r="87" spans="15:15">
      <c r="O87" s="8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818CD-A837-4CCA-A5DF-33D2476C23ED}">
  <sheetPr codeName="Sheet37"/>
  <dimension ref="A1:AF31"/>
  <sheetViews>
    <sheetView workbookViewId="0">
      <pane ySplit="1" topLeftCell="A2" activePane="bottomLeft" state="frozen"/>
      <selection activeCell="B1" sqref="B1:Z1048576"/>
      <selection pane="bottomLeft" activeCell="A2" sqref="A2:A21"/>
    </sheetView>
  </sheetViews>
  <sheetFormatPr defaultRowHeight="13.2"/>
  <cols>
    <col min="1" max="1" width="16.77734375" bestFit="1" customWidth="1"/>
    <col min="2" max="3" width="3" bestFit="1" customWidth="1"/>
    <col min="4" max="4" width="6.21875" bestFit="1" customWidth="1"/>
    <col min="5" max="5" width="6" bestFit="1" customWidth="1"/>
    <col min="6" max="6" width="3" bestFit="1" customWidth="1"/>
    <col min="7" max="7" width="3.5546875" bestFit="1" customWidth="1"/>
    <col min="8" max="8" width="3.6640625" bestFit="1" customWidth="1"/>
    <col min="9" max="9" width="4.77734375" bestFit="1" customWidth="1"/>
    <col min="10" max="10" width="3.44140625" bestFit="1" customWidth="1"/>
    <col min="11" max="11" width="6" style="12" bestFit="1" customWidth="1"/>
    <col min="12" max="14" width="4" bestFit="1" customWidth="1"/>
    <col min="15" max="15" width="3.44140625" bestFit="1" customWidth="1"/>
    <col min="16" max="18" width="4" bestFit="1" customWidth="1"/>
    <col min="19" max="19" width="4.6640625" bestFit="1" customWidth="1"/>
    <col min="20" max="20" width="3.44140625" bestFit="1" customWidth="1"/>
    <col min="21" max="21" width="4.109375" bestFit="1" customWidth="1"/>
    <col min="22" max="22" width="6" bestFit="1" customWidth="1"/>
    <col min="23" max="23" width="5" bestFit="1" customWidth="1"/>
    <col min="24" max="25" width="4.44140625" bestFit="1" customWidth="1"/>
    <col min="26" max="26" width="5" bestFit="1" customWidth="1"/>
    <col min="27" max="27" width="6.5546875" bestFit="1" customWidth="1"/>
    <col min="28" max="28" width="4" bestFit="1" customWidth="1"/>
    <col min="29" max="29" width="4.21875" bestFit="1" customWidth="1"/>
  </cols>
  <sheetData>
    <row r="1" spans="1:32">
      <c r="A1" t="s">
        <v>2405</v>
      </c>
      <c r="B1" t="s">
        <v>2365</v>
      </c>
      <c r="C1" t="s">
        <v>2366</v>
      </c>
      <c r="D1" t="s">
        <v>2367</v>
      </c>
      <c r="E1" t="s">
        <v>2482</v>
      </c>
      <c r="F1" t="s">
        <v>2406</v>
      </c>
      <c r="G1" t="s">
        <v>2483</v>
      </c>
      <c r="H1" t="s">
        <v>2484</v>
      </c>
      <c r="I1" t="s">
        <v>2485</v>
      </c>
      <c r="J1" t="s">
        <v>2486</v>
      </c>
      <c r="K1" s="12" t="s">
        <v>2487</v>
      </c>
      <c r="L1" t="s">
        <v>2410</v>
      </c>
      <c r="M1" t="s">
        <v>2409</v>
      </c>
      <c r="N1" t="s">
        <v>2488</v>
      </c>
      <c r="O1" t="s">
        <v>2413</v>
      </c>
      <c r="P1" t="s">
        <v>2417</v>
      </c>
      <c r="Q1" t="s">
        <v>2428</v>
      </c>
      <c r="R1" t="s">
        <v>2418</v>
      </c>
      <c r="S1" t="s">
        <v>2425</v>
      </c>
      <c r="T1" t="s">
        <v>2489</v>
      </c>
      <c r="U1" t="s">
        <v>2490</v>
      </c>
      <c r="V1" t="s">
        <v>2491</v>
      </c>
      <c r="W1" t="s">
        <v>2492</v>
      </c>
      <c r="X1" t="s">
        <v>2493</v>
      </c>
      <c r="Y1" t="s">
        <v>2494</v>
      </c>
      <c r="Z1" t="s">
        <v>2495</v>
      </c>
      <c r="AA1" t="s">
        <v>2496</v>
      </c>
      <c r="AB1" t="s">
        <v>2666</v>
      </c>
      <c r="AC1" t="s">
        <v>2667</v>
      </c>
    </row>
    <row r="2" spans="1:32">
      <c r="A2" s="14" t="s">
        <v>2923</v>
      </c>
      <c r="B2">
        <f>SUMIFS(GameLog!W:W,GameLog!$D:$D,'TEX P'!$A2,GameLog!$C:$C,"TEX")</f>
        <v>1</v>
      </c>
      <c r="C2">
        <f>SUMIFS(GameLog!X:X,GameLog!$D:$D,'TEX P'!$A2,GameLog!$C:$C,"TEX")</f>
        <v>0</v>
      </c>
      <c r="D2" s="8">
        <f>IFERROR(B2/(B2+C2),0)</f>
        <v>1</v>
      </c>
      <c r="E2" s="10">
        <f>IFERROR(N2/K2*9,"---")</f>
        <v>1</v>
      </c>
      <c r="F2">
        <f>COUNTIFS(GameLog!D:D,'TEX P'!A2,GameLog!C:C,"TEX",GameLog!E:E,1)</f>
        <v>1</v>
      </c>
      <c r="G2">
        <f>SUMIFS(GameLog!F:F,GameLog!$D:$D,'TEX P'!A2,GameLog!$E:$E,1,GameLog!$C:$C,"TEX")</f>
        <v>1</v>
      </c>
      <c r="H2">
        <f>SUMIFS(GameLog!Y:Y,GameLog!$D:$D,'TEX P'!$A2,GameLog!$C:$C,"TEX")</f>
        <v>1</v>
      </c>
      <c r="I2">
        <f>SUMIFS(GameLog!Z:Z,GameLog!$D:$D,'TEX P'!$A2,GameLog!$C:$C,"TEX")</f>
        <v>0</v>
      </c>
      <c r="J2">
        <f>SUMIFS(GameLog!AA:AA,GameLog!$D:$D,'TEX P'!$A2,GameLog!$C:$C,"TEX")</f>
        <v>0</v>
      </c>
      <c r="K2" s="12">
        <f>SUMIFS(GameLog!AB:AB,GameLog!$D:$D,'TEX P'!$A2,GameLog!$C:$C,"TEX")</f>
        <v>9</v>
      </c>
      <c r="L2">
        <f>SUMIFS(GameLog!AC:AC,GameLog!$D:$D,'TEX P'!$A2,GameLog!$C:$C,"TEX")</f>
        <v>5</v>
      </c>
      <c r="M2">
        <f>SUMIFS(GameLog!AD:AD,GameLog!$D:$D,'TEX P'!$A2,GameLog!$C:$C,"TEX")</f>
        <v>1</v>
      </c>
      <c r="N2">
        <f>SUMIFS(GameLog!AE:AE,GameLog!$D:$D,'TEX P'!$A2,GameLog!$C:$C,"TEX")</f>
        <v>1</v>
      </c>
      <c r="O2">
        <f>SUMIFS(GameLog!AF:AF,GameLog!$D:$D,'TEX P'!$A2,GameLog!$C:$C,"TEX")</f>
        <v>0</v>
      </c>
      <c r="P2">
        <f>SUMIFS(GameLog!AG:AG,GameLog!$D:$D,'TEX P'!$A2,GameLog!$C:$C,"TEX")</f>
        <v>0</v>
      </c>
      <c r="Q2">
        <f>SUMIFS(GameLog!AH:AH,GameLog!$D:$D,'TEX P'!$A2,GameLog!$C:$C,"TEX")</f>
        <v>0</v>
      </c>
      <c r="R2">
        <f>SUMIFS(GameLog!AI:AI,GameLog!$D:$D,'TEX P'!$A2,GameLog!$C:$C,"TEX")</f>
        <v>10</v>
      </c>
      <c r="S2">
        <f>SUMIFS(GameLog!AJ:AJ,GameLog!$D:$D,'TEX P'!$A2,GameLog!$C:$C,"TEX")</f>
        <v>0</v>
      </c>
      <c r="T2">
        <f>SUMIFS(GameLog!AK:AK,GameLog!$D:$D,'TEX P'!$A2,GameLog!$C:$C,"TEX")</f>
        <v>0</v>
      </c>
      <c r="U2">
        <f>SUMIFS(GameLog!AL:AL,GameLog!$D:$D,'TEX P'!$A2,GameLog!$C:$C,"TEX")</f>
        <v>0</v>
      </c>
      <c r="V2" s="10">
        <f>IFERROR((L2+P2)/K2,0)</f>
        <v>0.55555555555555558</v>
      </c>
      <c r="W2" s="11">
        <f>IFERROR(L2/$K2*9,0)</f>
        <v>5</v>
      </c>
      <c r="X2" s="11">
        <f>IFERROR(O2/$K2*9,0)</f>
        <v>0</v>
      </c>
      <c r="Y2" s="11">
        <f>IFERROR(P2/$K2*9,0)</f>
        <v>0</v>
      </c>
      <c r="Z2" s="11">
        <f>IFERROR(R2/$K2*9,0)</f>
        <v>10</v>
      </c>
      <c r="AA2" s="11">
        <f>IFERROR(R2/P2,0)</f>
        <v>0</v>
      </c>
      <c r="AF2" s="14"/>
    </row>
    <row r="3" spans="1:32">
      <c r="A3" s="14" t="s">
        <v>2921</v>
      </c>
      <c r="B3">
        <f>SUMIFS(GameLog!W:W,GameLog!$D:$D,'TEX P'!$A3,GameLog!$C:$C,"TEX")</f>
        <v>1</v>
      </c>
      <c r="C3">
        <f>SUMIFS(GameLog!X:X,GameLog!$D:$D,'TEX P'!$A3,GameLog!$C:$C,"TEX")</f>
        <v>0</v>
      </c>
      <c r="D3" s="8">
        <f t="shared" ref="D3:D21" si="0">IFERROR(B3/(B3+C3),0)</f>
        <v>1</v>
      </c>
      <c r="E3" s="10">
        <f t="shared" ref="E3:E21" si="1">IFERROR(N3/K3*9,"---")</f>
        <v>4.5</v>
      </c>
      <c r="F3">
        <f>COUNTIFS(GameLog!D:D,'TEX P'!A3,GameLog!C:C,"TEX",GameLog!E:E,1)</f>
        <v>1</v>
      </c>
      <c r="G3">
        <f>SUMIFS(GameLog!F:F,GameLog!$D:$D,'TEX P'!A3,GameLog!$E:$E,1,GameLog!$C:$C,"TEX")</f>
        <v>1</v>
      </c>
      <c r="H3">
        <f>SUMIFS(GameLog!Y:Y,GameLog!$D:$D,'TEX P'!$A3,GameLog!$C:$C,"TEX")</f>
        <v>0</v>
      </c>
      <c r="I3">
        <f>SUMIFS(GameLog!Z:Z,GameLog!$D:$D,'TEX P'!$A3,GameLog!$C:$C,"TEX")</f>
        <v>0</v>
      </c>
      <c r="J3">
        <f>SUMIFS(GameLog!AA:AA,GameLog!$D:$D,'TEX P'!$A3,GameLog!$C:$C,"TEX")</f>
        <v>0</v>
      </c>
      <c r="K3" s="12">
        <f>SUMIFS(GameLog!AB:AB,GameLog!$D:$D,'TEX P'!$A3,GameLog!$C:$C,"TEX")</f>
        <v>6</v>
      </c>
      <c r="L3">
        <f>SUMIFS(GameLog!AC:AC,GameLog!$D:$D,'TEX P'!$A3,GameLog!$C:$C,"TEX")</f>
        <v>6</v>
      </c>
      <c r="M3">
        <f>SUMIFS(GameLog!AD:AD,GameLog!$D:$D,'TEX P'!$A3,GameLog!$C:$C,"TEX")</f>
        <v>5</v>
      </c>
      <c r="N3">
        <f>SUMIFS(GameLog!AE:AE,GameLog!$D:$D,'TEX P'!$A3,GameLog!$C:$C,"TEX")</f>
        <v>3</v>
      </c>
      <c r="O3">
        <f>SUMIFS(GameLog!AF:AF,GameLog!$D:$D,'TEX P'!$A3,GameLog!$C:$C,"TEX")</f>
        <v>4</v>
      </c>
      <c r="P3">
        <f>SUMIFS(GameLog!AG:AG,GameLog!$D:$D,'TEX P'!$A3,GameLog!$C:$C,"TEX")</f>
        <v>2</v>
      </c>
      <c r="Q3">
        <f>SUMIFS(GameLog!AH:AH,GameLog!$D:$D,'TEX P'!$A3,GameLog!$C:$C,"TEX")</f>
        <v>0</v>
      </c>
      <c r="R3">
        <f>SUMIFS(GameLog!AI:AI,GameLog!$D:$D,'TEX P'!$A3,GameLog!$C:$C,"TEX")</f>
        <v>6</v>
      </c>
      <c r="S3">
        <f>SUMIFS(GameLog!AJ:AJ,GameLog!$D:$D,'TEX P'!$A3,GameLog!$C:$C,"TEX")</f>
        <v>0</v>
      </c>
      <c r="T3">
        <f>SUMIFS(GameLog!AK:AK,GameLog!$D:$D,'TEX P'!$A3,GameLog!$C:$C,"TEX")</f>
        <v>0</v>
      </c>
      <c r="U3">
        <f>SUMIFS(GameLog!AL:AL,GameLog!$D:$D,'TEX P'!$A3,GameLog!$C:$C,"TEX")</f>
        <v>1</v>
      </c>
      <c r="V3" s="10">
        <f t="shared" ref="V3:V21" si="2">IFERROR((L3+P3)/K3,0)</f>
        <v>1.3333333333333333</v>
      </c>
      <c r="W3" s="11">
        <f t="shared" ref="W3:W21" si="3">IFERROR(L3/$K3*9,0)</f>
        <v>9</v>
      </c>
      <c r="X3" s="11">
        <f t="shared" ref="X3:Y19" si="4">IFERROR(O3/$K3*9,0)</f>
        <v>6</v>
      </c>
      <c r="Y3" s="11">
        <f t="shared" si="4"/>
        <v>3</v>
      </c>
      <c r="Z3" s="11">
        <f t="shared" ref="Z3:Z21" si="5">IFERROR(R3/$K3*9,0)</f>
        <v>9</v>
      </c>
      <c r="AA3" s="11">
        <f t="shared" ref="AA3:AA21" si="6">IFERROR(R3/P3,0)</f>
        <v>3</v>
      </c>
      <c r="AE3" s="14"/>
      <c r="AF3" s="14"/>
    </row>
    <row r="4" spans="1:32">
      <c r="A4" s="14" t="s">
        <v>2924</v>
      </c>
      <c r="B4">
        <f>SUMIFS(GameLog!W:W,GameLog!$D:$D,'TEX P'!$A4,GameLog!$C:$C,"TEX")</f>
        <v>0</v>
      </c>
      <c r="C4">
        <f>SUMIFS(GameLog!X:X,GameLog!$D:$D,'TEX P'!$A4,GameLog!$C:$C,"TEX")</f>
        <v>0</v>
      </c>
      <c r="D4" s="8">
        <f t="shared" si="0"/>
        <v>0</v>
      </c>
      <c r="E4" s="10" t="str">
        <f t="shared" si="1"/>
        <v>---</v>
      </c>
      <c r="F4">
        <f>COUNTIFS(GameLog!D:D,'TEX P'!A4,GameLog!C:C,"TEX",GameLog!E:E,1)</f>
        <v>0</v>
      </c>
      <c r="G4">
        <f>SUMIFS(GameLog!F:F,GameLog!$D:$D,'TEX P'!A4,GameLog!$E:$E,1,GameLog!$C:$C,"TEX")</f>
        <v>0</v>
      </c>
      <c r="H4">
        <f>SUMIFS(GameLog!Y:Y,GameLog!$D:$D,'TEX P'!$A4,GameLog!$C:$C,"TEX")</f>
        <v>0</v>
      </c>
      <c r="I4">
        <f>SUMIFS(GameLog!Z:Z,GameLog!$D:$D,'TEX P'!$A4,GameLog!$C:$C,"TEX")</f>
        <v>0</v>
      </c>
      <c r="J4">
        <f>SUMIFS(GameLog!AA:AA,GameLog!$D:$D,'TEX P'!$A4,GameLog!$C:$C,"TEX")</f>
        <v>0</v>
      </c>
      <c r="K4" s="12">
        <f>SUMIFS(GameLog!AB:AB,GameLog!$D:$D,'TEX P'!$A4,GameLog!$C:$C,"TEX")</f>
        <v>0</v>
      </c>
      <c r="L4">
        <f>SUMIFS(GameLog!AC:AC,GameLog!$D:$D,'TEX P'!$A4,GameLog!$C:$C,"TEX")</f>
        <v>0</v>
      </c>
      <c r="M4">
        <f>SUMIFS(GameLog!AD:AD,GameLog!$D:$D,'TEX P'!$A4,GameLog!$C:$C,"TEX")</f>
        <v>0</v>
      </c>
      <c r="N4">
        <f>SUMIFS(GameLog!AE:AE,GameLog!$D:$D,'TEX P'!$A4,GameLog!$C:$C,"TEX")</f>
        <v>0</v>
      </c>
      <c r="O4">
        <f>SUMIFS(GameLog!AF:AF,GameLog!$D:$D,'TEX P'!$A4,GameLog!$C:$C,"TEX")</f>
        <v>0</v>
      </c>
      <c r="P4">
        <f>SUMIFS(GameLog!AG:AG,GameLog!$D:$D,'TEX P'!$A4,GameLog!$C:$C,"TEX")</f>
        <v>0</v>
      </c>
      <c r="Q4">
        <f>SUMIFS(GameLog!AH:AH,GameLog!$D:$D,'TEX P'!$A4,GameLog!$C:$C,"TEX")</f>
        <v>0</v>
      </c>
      <c r="R4">
        <f>SUMIFS(GameLog!AI:AI,GameLog!$D:$D,'TEX P'!$A4,GameLog!$C:$C,"TEX")</f>
        <v>0</v>
      </c>
      <c r="S4">
        <f>SUMIFS(GameLog!AJ:AJ,GameLog!$D:$D,'TEX P'!$A4,GameLog!$C:$C,"TEX")</f>
        <v>0</v>
      </c>
      <c r="T4">
        <f>SUMIFS(GameLog!AK:AK,GameLog!$D:$D,'TEX P'!$A4,GameLog!$C:$C,"TEX")</f>
        <v>0</v>
      </c>
      <c r="U4">
        <f>SUMIFS(GameLog!AL:AL,GameLog!$D:$D,'TEX P'!$A4,GameLog!$C:$C,"TEX")</f>
        <v>0</v>
      </c>
      <c r="V4" s="10">
        <f t="shared" si="2"/>
        <v>0</v>
      </c>
      <c r="W4" s="11">
        <f t="shared" si="3"/>
        <v>0</v>
      </c>
      <c r="X4" s="11">
        <f t="shared" si="4"/>
        <v>0</v>
      </c>
      <c r="Y4" s="11">
        <f t="shared" si="4"/>
        <v>0</v>
      </c>
      <c r="Z4" s="11">
        <f t="shared" si="5"/>
        <v>0</v>
      </c>
      <c r="AA4" s="11">
        <f t="shared" si="6"/>
        <v>0</v>
      </c>
      <c r="AE4" s="14"/>
      <c r="AF4" s="14"/>
    </row>
    <row r="5" spans="1:32">
      <c r="A5" s="14" t="s">
        <v>2922</v>
      </c>
      <c r="B5">
        <f>SUMIFS(GameLog!W:W,GameLog!$D:$D,'TEX P'!$A5,GameLog!$C:$C,"TEX")</f>
        <v>0</v>
      </c>
      <c r="C5">
        <f>SUMIFS(GameLog!X:X,GameLog!$D:$D,'TEX P'!$A5,GameLog!$C:$C,"TEX")</f>
        <v>0</v>
      </c>
      <c r="D5" s="8">
        <f t="shared" si="0"/>
        <v>0</v>
      </c>
      <c r="E5" s="10">
        <f t="shared" si="1"/>
        <v>0</v>
      </c>
      <c r="F5">
        <f>COUNTIFS(GameLog!D:D,'TEX P'!A5,GameLog!C:C,"TEX",GameLog!E:E,1)</f>
        <v>1</v>
      </c>
      <c r="G5">
        <f>SUMIFS(GameLog!F:F,GameLog!$D:$D,'TEX P'!A5,GameLog!$E:$E,1,GameLog!$C:$C,"TEX")</f>
        <v>0</v>
      </c>
      <c r="H5">
        <f>SUMIFS(GameLog!Y:Y,GameLog!$D:$D,'TEX P'!$A5,GameLog!$C:$C,"TEX")</f>
        <v>0</v>
      </c>
      <c r="I5">
        <f>SUMIFS(GameLog!Z:Z,GameLog!$D:$D,'TEX P'!$A5,GameLog!$C:$C,"TEX")</f>
        <v>0</v>
      </c>
      <c r="J5">
        <f>SUMIFS(GameLog!AA:AA,GameLog!$D:$D,'TEX P'!$A5,GameLog!$C:$C,"TEX")</f>
        <v>0</v>
      </c>
      <c r="K5" s="12">
        <f>SUMIFS(GameLog!AB:AB,GameLog!$D:$D,'TEX P'!$A5,GameLog!$C:$C,"TEX")</f>
        <v>2</v>
      </c>
      <c r="L5">
        <f>SUMIFS(GameLog!AC:AC,GameLog!$D:$D,'TEX P'!$A5,GameLog!$C:$C,"TEX")</f>
        <v>1</v>
      </c>
      <c r="M5">
        <f>SUMIFS(GameLog!AD:AD,GameLog!$D:$D,'TEX P'!$A5,GameLog!$C:$C,"TEX")</f>
        <v>0</v>
      </c>
      <c r="N5">
        <f>SUMIFS(GameLog!AE:AE,GameLog!$D:$D,'TEX P'!$A5,GameLog!$C:$C,"TEX")</f>
        <v>0</v>
      </c>
      <c r="O5">
        <f>SUMIFS(GameLog!AF:AF,GameLog!$D:$D,'TEX P'!$A5,GameLog!$C:$C,"TEX")</f>
        <v>0</v>
      </c>
      <c r="P5">
        <f>SUMIFS(GameLog!AG:AG,GameLog!$D:$D,'TEX P'!$A5,GameLog!$C:$C,"TEX")</f>
        <v>0</v>
      </c>
      <c r="Q5">
        <f>SUMIFS(GameLog!AH:AH,GameLog!$D:$D,'TEX P'!$A5,GameLog!$C:$C,"TEX")</f>
        <v>0</v>
      </c>
      <c r="R5">
        <f>SUMIFS(GameLog!AI:AI,GameLog!$D:$D,'TEX P'!$A5,GameLog!$C:$C,"TEX")</f>
        <v>1</v>
      </c>
      <c r="S5">
        <f>SUMIFS(GameLog!AJ:AJ,GameLog!$D:$D,'TEX P'!$A5,GameLog!$C:$C,"TEX")</f>
        <v>0</v>
      </c>
      <c r="T5">
        <f>SUMIFS(GameLog!AK:AK,GameLog!$D:$D,'TEX P'!$A5,GameLog!$C:$C,"TEX")</f>
        <v>0</v>
      </c>
      <c r="U5">
        <f>SUMIFS(GameLog!AL:AL,GameLog!$D:$D,'TEX P'!$A5,GameLog!$C:$C,"TEX")</f>
        <v>0</v>
      </c>
      <c r="V5" s="10">
        <f t="shared" si="2"/>
        <v>0.5</v>
      </c>
      <c r="W5" s="11">
        <f t="shared" si="3"/>
        <v>4.5</v>
      </c>
      <c r="X5" s="11">
        <f t="shared" si="4"/>
        <v>0</v>
      </c>
      <c r="Y5" s="11">
        <f t="shared" si="4"/>
        <v>0</v>
      </c>
      <c r="Z5" s="11">
        <f t="shared" si="5"/>
        <v>4.5</v>
      </c>
      <c r="AA5" s="11">
        <f t="shared" si="6"/>
        <v>0</v>
      </c>
      <c r="AE5" s="14"/>
      <c r="AF5" s="14"/>
    </row>
    <row r="6" spans="1:32">
      <c r="A6" s="14" t="s">
        <v>2935</v>
      </c>
      <c r="B6">
        <f>SUMIFS(GameLog!W:W,GameLog!$D:$D,'TEX P'!$A6,GameLog!$C:$C,"TEX")</f>
        <v>0</v>
      </c>
      <c r="C6">
        <f>SUMIFS(GameLog!X:X,GameLog!$D:$D,'TEX P'!$A6,GameLog!$C:$C,"TEX")</f>
        <v>0</v>
      </c>
      <c r="D6" s="8">
        <f t="shared" si="0"/>
        <v>0</v>
      </c>
      <c r="E6" s="10">
        <f t="shared" si="1"/>
        <v>0</v>
      </c>
      <c r="F6">
        <f>COUNTIFS(GameLog!D:D,'TEX P'!A6,GameLog!C:C,"TEX",GameLog!E:E,1)</f>
        <v>1</v>
      </c>
      <c r="G6">
        <f>SUMIFS(GameLog!F:F,GameLog!$D:$D,'TEX P'!A6,GameLog!$E:$E,1,GameLog!$C:$C,"TEX")</f>
        <v>0</v>
      </c>
      <c r="H6">
        <f>SUMIFS(GameLog!Y:Y,GameLog!$D:$D,'TEX P'!$A6,GameLog!$C:$C,"TEX")</f>
        <v>0</v>
      </c>
      <c r="I6">
        <f>SUMIFS(GameLog!Z:Z,GameLog!$D:$D,'TEX P'!$A6,GameLog!$C:$C,"TEX")</f>
        <v>0</v>
      </c>
      <c r="J6">
        <f>SUMIFS(GameLog!AA:AA,GameLog!$D:$D,'TEX P'!$A6,GameLog!$C:$C,"TEX")</f>
        <v>0</v>
      </c>
      <c r="K6" s="12">
        <f>SUMIFS(GameLog!AB:AB,GameLog!$D:$D,'TEX P'!$A6,GameLog!$C:$C,"TEX")</f>
        <v>1.3333333333333333</v>
      </c>
      <c r="L6">
        <f>SUMIFS(GameLog!AC:AC,GameLog!$D:$D,'TEX P'!$A6,GameLog!$C:$C,"TEX")</f>
        <v>1</v>
      </c>
      <c r="M6">
        <f>SUMIFS(GameLog!AD:AD,GameLog!$D:$D,'TEX P'!$A6,GameLog!$C:$C,"TEX")</f>
        <v>0</v>
      </c>
      <c r="N6">
        <f>SUMIFS(GameLog!AE:AE,GameLog!$D:$D,'TEX P'!$A6,GameLog!$C:$C,"TEX")</f>
        <v>0</v>
      </c>
      <c r="O6">
        <f>SUMIFS(GameLog!AF:AF,GameLog!$D:$D,'TEX P'!$A6,GameLog!$C:$C,"TEX")</f>
        <v>0</v>
      </c>
      <c r="P6">
        <f>SUMIFS(GameLog!AG:AG,GameLog!$D:$D,'TEX P'!$A6,GameLog!$C:$C,"TEX")</f>
        <v>2</v>
      </c>
      <c r="Q6">
        <f>SUMIFS(GameLog!AH:AH,GameLog!$D:$D,'TEX P'!$A6,GameLog!$C:$C,"TEX")</f>
        <v>0</v>
      </c>
      <c r="R6">
        <f>SUMIFS(GameLog!AI:AI,GameLog!$D:$D,'TEX P'!$A6,GameLog!$C:$C,"TEX")</f>
        <v>3</v>
      </c>
      <c r="S6">
        <f>SUMIFS(GameLog!AJ:AJ,GameLog!$D:$D,'TEX P'!$A6,GameLog!$C:$C,"TEX")</f>
        <v>0</v>
      </c>
      <c r="T6">
        <f>SUMIFS(GameLog!AK:AK,GameLog!$D:$D,'TEX P'!$A6,GameLog!$C:$C,"TEX")</f>
        <v>0</v>
      </c>
      <c r="U6">
        <f>SUMIFS(GameLog!AL:AL,GameLog!$D:$D,'TEX P'!$A6,GameLog!$C:$C,"TEX")</f>
        <v>0</v>
      </c>
      <c r="V6" s="10">
        <f t="shared" si="2"/>
        <v>2.25</v>
      </c>
      <c r="W6" s="11">
        <f t="shared" si="3"/>
        <v>6.75</v>
      </c>
      <c r="X6" s="11">
        <f t="shared" si="4"/>
        <v>0</v>
      </c>
      <c r="Y6" s="11">
        <f t="shared" si="4"/>
        <v>13.5</v>
      </c>
      <c r="Z6" s="11">
        <f t="shared" si="5"/>
        <v>20.25</v>
      </c>
      <c r="AA6" s="11">
        <f t="shared" si="6"/>
        <v>1.5</v>
      </c>
      <c r="AE6" s="14"/>
      <c r="AF6" s="14"/>
    </row>
    <row r="7" spans="1:32">
      <c r="A7" s="14" t="s">
        <v>2940</v>
      </c>
      <c r="B7">
        <f>SUMIFS(GameLog!W:W,GameLog!$D:$D,'TEX P'!$A7,GameLog!$C:$C,"TEX")</f>
        <v>0</v>
      </c>
      <c r="C7">
        <f>SUMIFS(GameLog!X:X,GameLog!$D:$D,'TEX P'!$A7,GameLog!$C:$C,"TEX")</f>
        <v>0</v>
      </c>
      <c r="D7" s="8">
        <f t="shared" si="0"/>
        <v>0</v>
      </c>
      <c r="E7" s="10" t="str">
        <f t="shared" si="1"/>
        <v>---</v>
      </c>
      <c r="F7">
        <f>COUNTIFS(GameLog!D:D,'TEX P'!A7,GameLog!C:C,"TEX",GameLog!E:E,1)</f>
        <v>0</v>
      </c>
      <c r="G7">
        <f>SUMIFS(GameLog!F:F,GameLog!$D:$D,'TEX P'!A7,GameLog!$E:$E,1,GameLog!$C:$C,"TEX")</f>
        <v>0</v>
      </c>
      <c r="H7">
        <f>SUMIFS(GameLog!Y:Y,GameLog!$D:$D,'TEX P'!$A7,GameLog!$C:$C,"TEX")</f>
        <v>0</v>
      </c>
      <c r="I7">
        <f>SUMIFS(GameLog!Z:Z,GameLog!$D:$D,'TEX P'!$A7,GameLog!$C:$C,"TEX")</f>
        <v>0</v>
      </c>
      <c r="J7">
        <f>SUMIFS(GameLog!AA:AA,GameLog!$D:$D,'TEX P'!$A7,GameLog!$C:$C,"TEX")</f>
        <v>0</v>
      </c>
      <c r="K7" s="12">
        <f>SUMIFS(GameLog!AB:AB,GameLog!$D:$D,'TEX P'!$A7,GameLog!$C:$C,"TEX")</f>
        <v>0</v>
      </c>
      <c r="L7">
        <f>SUMIFS(GameLog!AC:AC,GameLog!$D:$D,'TEX P'!$A7,GameLog!$C:$C,"TEX")</f>
        <v>0</v>
      </c>
      <c r="M7">
        <f>SUMIFS(GameLog!AD:AD,GameLog!$D:$D,'TEX P'!$A7,GameLog!$C:$C,"TEX")</f>
        <v>0</v>
      </c>
      <c r="N7">
        <f>SUMIFS(GameLog!AE:AE,GameLog!$D:$D,'TEX P'!$A7,GameLog!$C:$C,"TEX")</f>
        <v>0</v>
      </c>
      <c r="O7">
        <f>SUMIFS(GameLog!AF:AF,GameLog!$D:$D,'TEX P'!$A7,GameLog!$C:$C,"TEX")</f>
        <v>0</v>
      </c>
      <c r="P7">
        <f>SUMIFS(GameLog!AG:AG,GameLog!$D:$D,'TEX P'!$A7,GameLog!$C:$C,"TEX")</f>
        <v>0</v>
      </c>
      <c r="Q7">
        <f>SUMIFS(GameLog!AH:AH,GameLog!$D:$D,'TEX P'!$A7,GameLog!$C:$C,"TEX")</f>
        <v>0</v>
      </c>
      <c r="R7">
        <f>SUMIFS(GameLog!AI:AI,GameLog!$D:$D,'TEX P'!$A7,GameLog!$C:$C,"TEX")</f>
        <v>0</v>
      </c>
      <c r="S7">
        <f>SUMIFS(GameLog!AJ:AJ,GameLog!$D:$D,'TEX P'!$A7,GameLog!$C:$C,"TEX")</f>
        <v>0</v>
      </c>
      <c r="T7">
        <f>SUMIFS(GameLog!AK:AK,GameLog!$D:$D,'TEX P'!$A7,GameLog!$C:$C,"TEX")</f>
        <v>0</v>
      </c>
      <c r="U7">
        <f>SUMIFS(GameLog!AL:AL,GameLog!$D:$D,'TEX P'!$A7,GameLog!$C:$C,"TEX")</f>
        <v>0</v>
      </c>
      <c r="V7" s="10">
        <f t="shared" si="2"/>
        <v>0</v>
      </c>
      <c r="W7" s="11">
        <f t="shared" si="3"/>
        <v>0</v>
      </c>
      <c r="X7" s="11">
        <f t="shared" si="4"/>
        <v>0</v>
      </c>
      <c r="Y7" s="11">
        <f t="shared" si="4"/>
        <v>0</v>
      </c>
      <c r="Z7" s="11">
        <f t="shared" si="5"/>
        <v>0</v>
      </c>
      <c r="AA7" s="11">
        <f t="shared" si="6"/>
        <v>0</v>
      </c>
      <c r="AE7" s="14"/>
      <c r="AF7" s="14"/>
    </row>
    <row r="8" spans="1:32">
      <c r="A8" s="14" t="s">
        <v>2925</v>
      </c>
      <c r="B8">
        <f>SUMIFS(GameLog!W:W,GameLog!$D:$D,'TEX P'!$A8,GameLog!$C:$C,"TEX")</f>
        <v>1</v>
      </c>
      <c r="C8">
        <f>SUMIFS(GameLog!X:X,GameLog!$D:$D,'TEX P'!$A8,GameLog!$C:$C,"TEX")</f>
        <v>0</v>
      </c>
      <c r="D8" s="8">
        <f t="shared" si="0"/>
        <v>1</v>
      </c>
      <c r="E8" s="10">
        <f t="shared" si="1"/>
        <v>7.7142857142857135</v>
      </c>
      <c r="F8">
        <f>COUNTIFS(GameLog!D:D,'TEX P'!A8,GameLog!C:C,"TEX",GameLog!E:E,1)</f>
        <v>1</v>
      </c>
      <c r="G8">
        <f>SUMIFS(GameLog!F:F,GameLog!$D:$D,'TEX P'!A8,GameLog!$E:$E,1,GameLog!$C:$C,"TEX")</f>
        <v>1</v>
      </c>
      <c r="H8">
        <f>SUMIFS(GameLog!Y:Y,GameLog!$D:$D,'TEX P'!$A8,GameLog!$C:$C,"TEX")</f>
        <v>0</v>
      </c>
      <c r="I8">
        <f>SUMIFS(GameLog!Z:Z,GameLog!$D:$D,'TEX P'!$A8,GameLog!$C:$C,"TEX")</f>
        <v>0</v>
      </c>
      <c r="J8">
        <f>SUMIFS(GameLog!AA:AA,GameLog!$D:$D,'TEX P'!$A8,GameLog!$C:$C,"TEX")</f>
        <v>0</v>
      </c>
      <c r="K8" s="12">
        <f>SUMIFS(GameLog!AB:AB,GameLog!$D:$D,'TEX P'!$A8,GameLog!$C:$C,"TEX")</f>
        <v>7</v>
      </c>
      <c r="L8">
        <f>SUMIFS(GameLog!AC:AC,GameLog!$D:$D,'TEX P'!$A8,GameLog!$C:$C,"TEX")</f>
        <v>9</v>
      </c>
      <c r="M8">
        <f>SUMIFS(GameLog!AD:AD,GameLog!$D:$D,'TEX P'!$A8,GameLog!$C:$C,"TEX")</f>
        <v>7</v>
      </c>
      <c r="N8">
        <f>SUMIFS(GameLog!AE:AE,GameLog!$D:$D,'TEX P'!$A8,GameLog!$C:$C,"TEX")</f>
        <v>6</v>
      </c>
      <c r="O8">
        <f>SUMIFS(GameLog!AF:AF,GameLog!$D:$D,'TEX P'!$A8,GameLog!$C:$C,"TEX")</f>
        <v>2</v>
      </c>
      <c r="P8">
        <f>SUMIFS(GameLog!AG:AG,GameLog!$D:$D,'TEX P'!$A8,GameLog!$C:$C,"TEX")</f>
        <v>0</v>
      </c>
      <c r="Q8">
        <f>SUMIFS(GameLog!AH:AH,GameLog!$D:$D,'TEX P'!$A8,GameLog!$C:$C,"TEX")</f>
        <v>0</v>
      </c>
      <c r="R8">
        <f>SUMIFS(GameLog!AI:AI,GameLog!$D:$D,'TEX P'!$A8,GameLog!$C:$C,"TEX")</f>
        <v>4</v>
      </c>
      <c r="S8">
        <f>SUMIFS(GameLog!AJ:AJ,GameLog!$D:$D,'TEX P'!$A8,GameLog!$C:$C,"TEX")</f>
        <v>1</v>
      </c>
      <c r="T8">
        <f>SUMIFS(GameLog!AK:AK,GameLog!$D:$D,'TEX P'!$A8,GameLog!$C:$C,"TEX")</f>
        <v>0</v>
      </c>
      <c r="U8">
        <f>SUMIFS(GameLog!AL:AL,GameLog!$D:$D,'TEX P'!$A8,GameLog!$C:$C,"TEX")</f>
        <v>2</v>
      </c>
      <c r="V8" s="10">
        <f t="shared" si="2"/>
        <v>1.2857142857142858</v>
      </c>
      <c r="W8" s="11">
        <f t="shared" si="3"/>
        <v>11.571428571428573</v>
      </c>
      <c r="X8" s="11">
        <f t="shared" si="4"/>
        <v>2.5714285714285712</v>
      </c>
      <c r="Y8" s="11">
        <f t="shared" si="4"/>
        <v>0</v>
      </c>
      <c r="Z8" s="11">
        <f t="shared" si="5"/>
        <v>5.1428571428571423</v>
      </c>
      <c r="AA8" s="11">
        <f t="shared" si="6"/>
        <v>0</v>
      </c>
      <c r="AE8" s="14"/>
      <c r="AF8" s="14"/>
    </row>
    <row r="9" spans="1:32">
      <c r="A9" s="14" t="s">
        <v>2938</v>
      </c>
      <c r="B9">
        <f>SUMIFS(GameLog!W:W,GameLog!$D:$D,'TEX P'!$A9,GameLog!$C:$C,"TEX")</f>
        <v>0</v>
      </c>
      <c r="C9">
        <f>SUMIFS(GameLog!X:X,GameLog!$D:$D,'TEX P'!$A9,GameLog!$C:$C,"TEX")</f>
        <v>0</v>
      </c>
      <c r="D9" s="8">
        <f t="shared" si="0"/>
        <v>0</v>
      </c>
      <c r="E9" s="10" t="str">
        <f t="shared" si="1"/>
        <v>---</v>
      </c>
      <c r="F9">
        <f>COUNTIFS(GameLog!D:D,'TEX P'!A9,GameLog!C:C,"TEX",GameLog!E:E,1)</f>
        <v>0</v>
      </c>
      <c r="G9">
        <f>SUMIFS(GameLog!F:F,GameLog!$D:$D,'TEX P'!A9,GameLog!$E:$E,1,GameLog!$C:$C,"TEX")</f>
        <v>0</v>
      </c>
      <c r="H9">
        <f>SUMIFS(GameLog!Y:Y,GameLog!$D:$D,'TEX P'!$A9,GameLog!$C:$C,"TEX")</f>
        <v>0</v>
      </c>
      <c r="I9">
        <f>SUMIFS(GameLog!Z:Z,GameLog!$D:$D,'TEX P'!$A9,GameLog!$C:$C,"TEX")</f>
        <v>0</v>
      </c>
      <c r="J9">
        <f>SUMIFS(GameLog!AA:AA,GameLog!$D:$D,'TEX P'!$A9,GameLog!$C:$C,"TEX")</f>
        <v>0</v>
      </c>
      <c r="K9" s="12">
        <f>SUMIFS(GameLog!AB:AB,GameLog!$D:$D,'TEX P'!$A9,GameLog!$C:$C,"TEX")</f>
        <v>0</v>
      </c>
      <c r="L9">
        <f>SUMIFS(GameLog!AC:AC,GameLog!$D:$D,'TEX P'!$A9,GameLog!$C:$C,"TEX")</f>
        <v>0</v>
      </c>
      <c r="M9">
        <f>SUMIFS(GameLog!AD:AD,GameLog!$D:$D,'TEX P'!$A9,GameLog!$C:$C,"TEX")</f>
        <v>0</v>
      </c>
      <c r="N9">
        <f>SUMIFS(GameLog!AE:AE,GameLog!$D:$D,'TEX P'!$A9,GameLog!$C:$C,"TEX")</f>
        <v>0</v>
      </c>
      <c r="O9">
        <f>SUMIFS(GameLog!AF:AF,GameLog!$D:$D,'TEX P'!$A9,GameLog!$C:$C,"TEX")</f>
        <v>0</v>
      </c>
      <c r="P9">
        <f>SUMIFS(GameLog!AG:AG,GameLog!$D:$D,'TEX P'!$A9,GameLog!$C:$C,"TEX")</f>
        <v>0</v>
      </c>
      <c r="Q9">
        <f>SUMIFS(GameLog!AH:AH,GameLog!$D:$D,'TEX P'!$A9,GameLog!$C:$C,"TEX")</f>
        <v>0</v>
      </c>
      <c r="R9">
        <f>SUMIFS(GameLog!AI:AI,GameLog!$D:$D,'TEX P'!$A9,GameLog!$C:$C,"TEX")</f>
        <v>0</v>
      </c>
      <c r="S9">
        <f>SUMIFS(GameLog!AJ:AJ,GameLog!$D:$D,'TEX P'!$A9,GameLog!$C:$C,"TEX")</f>
        <v>0</v>
      </c>
      <c r="T9">
        <f>SUMIFS(GameLog!AK:AK,GameLog!$D:$D,'TEX P'!$A9,GameLog!$C:$C,"TEX")</f>
        <v>0</v>
      </c>
      <c r="U9">
        <f>SUMIFS(GameLog!AL:AL,GameLog!$D:$D,'TEX P'!$A9,GameLog!$C:$C,"TEX")</f>
        <v>0</v>
      </c>
      <c r="V9" s="10">
        <f t="shared" si="2"/>
        <v>0</v>
      </c>
      <c r="W9" s="11">
        <f t="shared" si="3"/>
        <v>0</v>
      </c>
      <c r="X9" s="11">
        <f t="shared" si="4"/>
        <v>0</v>
      </c>
      <c r="Y9" s="11">
        <f t="shared" si="4"/>
        <v>0</v>
      </c>
      <c r="Z9" s="11">
        <f t="shared" si="5"/>
        <v>0</v>
      </c>
      <c r="AA9" s="11">
        <f t="shared" si="6"/>
        <v>0</v>
      </c>
      <c r="AE9" s="14"/>
      <c r="AF9" s="14"/>
    </row>
    <row r="10" spans="1:32">
      <c r="A10" s="14" t="s">
        <v>2939</v>
      </c>
      <c r="B10">
        <f>SUMIFS(GameLog!W:W,GameLog!$D:$D,'TEX P'!$A10,GameLog!$C:$C,"TEX")</f>
        <v>0</v>
      </c>
      <c r="C10">
        <f>SUMIFS(GameLog!X:X,GameLog!$D:$D,'TEX P'!$A10,GameLog!$C:$C,"TEX")</f>
        <v>0</v>
      </c>
      <c r="D10" s="8">
        <f t="shared" si="0"/>
        <v>0</v>
      </c>
      <c r="E10" s="10">
        <f t="shared" si="1"/>
        <v>0</v>
      </c>
      <c r="F10">
        <f>COUNTIFS(GameLog!D:D,'TEX P'!A10,GameLog!C:C,"TEX",GameLog!E:E,1)</f>
        <v>1</v>
      </c>
      <c r="G10">
        <f>SUMIFS(GameLog!F:F,GameLog!$D:$D,'TEX P'!A10,GameLog!$E:$E,1,GameLog!$C:$C,"TEX")</f>
        <v>0</v>
      </c>
      <c r="H10">
        <f>SUMIFS(GameLog!Y:Y,GameLog!$D:$D,'TEX P'!$A10,GameLog!$C:$C,"TEX")</f>
        <v>0</v>
      </c>
      <c r="I10">
        <f>SUMIFS(GameLog!Z:Z,GameLog!$D:$D,'TEX P'!$A10,GameLog!$C:$C,"TEX")</f>
        <v>0</v>
      </c>
      <c r="J10">
        <f>SUMIFS(GameLog!AA:AA,GameLog!$D:$D,'TEX P'!$A10,GameLog!$C:$C,"TEX")</f>
        <v>1</v>
      </c>
      <c r="K10" s="12">
        <f>SUMIFS(GameLog!AB:AB,GameLog!$D:$D,'TEX P'!$A10,GameLog!$C:$C,"TEX")</f>
        <v>0.66666666666666663</v>
      </c>
      <c r="L10">
        <f>SUMIFS(GameLog!AC:AC,GameLog!$D:$D,'TEX P'!$A10,GameLog!$C:$C,"TEX")</f>
        <v>0</v>
      </c>
      <c r="M10">
        <f>SUMIFS(GameLog!AD:AD,GameLog!$D:$D,'TEX P'!$A10,GameLog!$C:$C,"TEX")</f>
        <v>0</v>
      </c>
      <c r="N10">
        <f>SUMIFS(GameLog!AE:AE,GameLog!$D:$D,'TEX P'!$A10,GameLog!$C:$C,"TEX")</f>
        <v>0</v>
      </c>
      <c r="O10">
        <f>SUMIFS(GameLog!AF:AF,GameLog!$D:$D,'TEX P'!$A10,GameLog!$C:$C,"TEX")</f>
        <v>0</v>
      </c>
      <c r="P10">
        <f>SUMIFS(GameLog!AG:AG,GameLog!$D:$D,'TEX P'!$A10,GameLog!$C:$C,"TEX")</f>
        <v>0</v>
      </c>
      <c r="Q10">
        <f>SUMIFS(GameLog!AH:AH,GameLog!$D:$D,'TEX P'!$A10,GameLog!$C:$C,"TEX")</f>
        <v>0</v>
      </c>
      <c r="R10">
        <f>SUMIFS(GameLog!AI:AI,GameLog!$D:$D,'TEX P'!$A10,GameLog!$C:$C,"TEX")</f>
        <v>2</v>
      </c>
      <c r="S10">
        <f>SUMIFS(GameLog!AJ:AJ,GameLog!$D:$D,'TEX P'!$A10,GameLog!$C:$C,"TEX")</f>
        <v>0</v>
      </c>
      <c r="T10">
        <f>SUMIFS(GameLog!AK:AK,GameLog!$D:$D,'TEX P'!$A10,GameLog!$C:$C,"TEX")</f>
        <v>0</v>
      </c>
      <c r="U10">
        <f>SUMIFS(GameLog!AL:AL,GameLog!$D:$D,'TEX P'!$A10,GameLog!$C:$C,"TEX")</f>
        <v>0</v>
      </c>
      <c r="V10" s="10">
        <f t="shared" si="2"/>
        <v>0</v>
      </c>
      <c r="W10" s="11">
        <f t="shared" si="3"/>
        <v>0</v>
      </c>
      <c r="X10" s="11">
        <f t="shared" si="4"/>
        <v>0</v>
      </c>
      <c r="Y10" s="11">
        <f t="shared" si="4"/>
        <v>0</v>
      </c>
      <c r="Z10" s="11">
        <f t="shared" si="5"/>
        <v>27</v>
      </c>
      <c r="AA10" s="11">
        <f t="shared" si="6"/>
        <v>0</v>
      </c>
      <c r="AE10" s="14"/>
      <c r="AF10" s="14"/>
    </row>
    <row r="11" spans="1:32">
      <c r="A11" s="14" t="s">
        <v>2929</v>
      </c>
      <c r="B11">
        <f>SUMIFS(GameLog!W:W,GameLog!$D:$D,'TEX P'!$A11,GameLog!$C:$C,"TEX")</f>
        <v>0</v>
      </c>
      <c r="C11">
        <f>SUMIFS(GameLog!X:X,GameLog!$D:$D,'TEX P'!$A11,GameLog!$C:$C,"TEX")</f>
        <v>0</v>
      </c>
      <c r="D11" s="8">
        <f t="shared" si="0"/>
        <v>0</v>
      </c>
      <c r="E11" s="10">
        <f t="shared" si="1"/>
        <v>0</v>
      </c>
      <c r="F11">
        <f>COUNTIFS(GameLog!D:D,'TEX P'!A11,GameLog!C:C,"TEX",GameLog!E:E,1)</f>
        <v>1</v>
      </c>
      <c r="G11">
        <f>SUMIFS(GameLog!F:F,GameLog!$D:$D,'TEX P'!A11,GameLog!$E:$E,1,GameLog!$C:$C,"TEX")</f>
        <v>0</v>
      </c>
      <c r="H11">
        <f>SUMIFS(GameLog!Y:Y,GameLog!$D:$D,'TEX P'!$A11,GameLog!$C:$C,"TEX")</f>
        <v>0</v>
      </c>
      <c r="I11">
        <f>SUMIFS(GameLog!Z:Z,GameLog!$D:$D,'TEX P'!$A11,GameLog!$C:$C,"TEX")</f>
        <v>0</v>
      </c>
      <c r="J11">
        <f>SUMIFS(GameLog!AA:AA,GameLog!$D:$D,'TEX P'!$A11,GameLog!$C:$C,"TEX")</f>
        <v>0</v>
      </c>
      <c r="K11" s="12">
        <f>SUMIFS(GameLog!AB:AB,GameLog!$D:$D,'TEX P'!$A11,GameLog!$C:$C,"TEX")</f>
        <v>0.66666666666666663</v>
      </c>
      <c r="L11">
        <f>SUMIFS(GameLog!AC:AC,GameLog!$D:$D,'TEX P'!$A11,GameLog!$C:$C,"TEX")</f>
        <v>0</v>
      </c>
      <c r="M11">
        <f>SUMIFS(GameLog!AD:AD,GameLog!$D:$D,'TEX P'!$A11,GameLog!$C:$C,"TEX")</f>
        <v>0</v>
      </c>
      <c r="N11">
        <f>SUMIFS(GameLog!AE:AE,GameLog!$D:$D,'TEX P'!$A11,GameLog!$C:$C,"TEX")</f>
        <v>0</v>
      </c>
      <c r="O11">
        <f>SUMIFS(GameLog!AF:AF,GameLog!$D:$D,'TEX P'!$A11,GameLog!$C:$C,"TEX")</f>
        <v>0</v>
      </c>
      <c r="P11">
        <f>SUMIFS(GameLog!AG:AG,GameLog!$D:$D,'TEX P'!$A11,GameLog!$C:$C,"TEX")</f>
        <v>0</v>
      </c>
      <c r="Q11">
        <f>SUMIFS(GameLog!AH:AH,GameLog!$D:$D,'TEX P'!$A11,GameLog!$C:$C,"TEX")</f>
        <v>0</v>
      </c>
      <c r="R11">
        <f>SUMIFS(GameLog!AI:AI,GameLog!$D:$D,'TEX P'!$A11,GameLog!$C:$C,"TEX")</f>
        <v>0</v>
      </c>
      <c r="S11">
        <f>SUMIFS(GameLog!AJ:AJ,GameLog!$D:$D,'TEX P'!$A11,GameLog!$C:$C,"TEX")</f>
        <v>0</v>
      </c>
      <c r="T11">
        <f>SUMIFS(GameLog!AK:AK,GameLog!$D:$D,'TEX P'!$A11,GameLog!$C:$C,"TEX")</f>
        <v>0</v>
      </c>
      <c r="U11">
        <f>SUMIFS(GameLog!AL:AL,GameLog!$D:$D,'TEX P'!$A11,GameLog!$C:$C,"TEX")</f>
        <v>0</v>
      </c>
      <c r="V11" s="10">
        <f t="shared" si="2"/>
        <v>0</v>
      </c>
      <c r="W11" s="11">
        <f t="shared" si="3"/>
        <v>0</v>
      </c>
      <c r="X11" s="11">
        <f t="shared" si="4"/>
        <v>0</v>
      </c>
      <c r="Y11" s="11">
        <f t="shared" si="4"/>
        <v>0</v>
      </c>
      <c r="Z11" s="11">
        <f t="shared" si="5"/>
        <v>0</v>
      </c>
      <c r="AA11" s="11">
        <f t="shared" si="6"/>
        <v>0</v>
      </c>
      <c r="AE11" s="14"/>
      <c r="AF11" s="14"/>
    </row>
    <row r="12" spans="1:32">
      <c r="A12" s="14" t="s">
        <v>2926</v>
      </c>
      <c r="B12">
        <f>SUMIFS(GameLog!W:W,GameLog!$D:$D,'TEX P'!$A12,GameLog!$C:$C,"TEX")</f>
        <v>0</v>
      </c>
      <c r="C12">
        <f>SUMIFS(GameLog!X:X,GameLog!$D:$D,'TEX P'!$A12,GameLog!$C:$C,"TEX")</f>
        <v>0</v>
      </c>
      <c r="D12" s="8">
        <f t="shared" si="0"/>
        <v>0</v>
      </c>
      <c r="E12" s="10">
        <f t="shared" si="1"/>
        <v>27</v>
      </c>
      <c r="F12">
        <f>COUNTIFS(GameLog!D:D,'TEX P'!A12,GameLog!C:C,"TEX",GameLog!E:E,1)</f>
        <v>1</v>
      </c>
      <c r="G12">
        <f>SUMIFS(GameLog!F:F,GameLog!$D:$D,'TEX P'!A12,GameLog!$E:$E,1,GameLog!$C:$C,"TEX")</f>
        <v>0</v>
      </c>
      <c r="H12">
        <f>SUMIFS(GameLog!Y:Y,GameLog!$D:$D,'TEX P'!$A12,GameLog!$C:$C,"TEX")</f>
        <v>0</v>
      </c>
      <c r="I12">
        <f>SUMIFS(GameLog!Z:Z,GameLog!$D:$D,'TEX P'!$A12,GameLog!$C:$C,"TEX")</f>
        <v>0</v>
      </c>
      <c r="J12">
        <f>SUMIFS(GameLog!AA:AA,GameLog!$D:$D,'TEX P'!$A12,GameLog!$C:$C,"TEX")</f>
        <v>0</v>
      </c>
      <c r="K12" s="12">
        <f>SUMIFS(GameLog!AB:AB,GameLog!$D:$D,'TEX P'!$A12,GameLog!$C:$C,"TEX")</f>
        <v>0.33333333333333331</v>
      </c>
      <c r="L12">
        <f>SUMIFS(GameLog!AC:AC,GameLog!$D:$D,'TEX P'!$A12,GameLog!$C:$C,"TEX")</f>
        <v>1</v>
      </c>
      <c r="M12">
        <f>SUMIFS(GameLog!AD:AD,GameLog!$D:$D,'TEX P'!$A12,GameLog!$C:$C,"TEX")</f>
        <v>1</v>
      </c>
      <c r="N12">
        <f>SUMIFS(GameLog!AE:AE,GameLog!$D:$D,'TEX P'!$A12,GameLog!$C:$C,"TEX")</f>
        <v>1</v>
      </c>
      <c r="O12">
        <f>SUMIFS(GameLog!AF:AF,GameLog!$D:$D,'TEX P'!$A12,GameLog!$C:$C,"TEX")</f>
        <v>0</v>
      </c>
      <c r="P12">
        <f>SUMIFS(GameLog!AG:AG,GameLog!$D:$D,'TEX P'!$A12,GameLog!$C:$C,"TEX")</f>
        <v>3</v>
      </c>
      <c r="Q12">
        <f>SUMIFS(GameLog!AH:AH,GameLog!$D:$D,'TEX P'!$A12,GameLog!$C:$C,"TEX")</f>
        <v>0</v>
      </c>
      <c r="R12">
        <f>SUMIFS(GameLog!AI:AI,GameLog!$D:$D,'TEX P'!$A12,GameLog!$C:$C,"TEX")</f>
        <v>0</v>
      </c>
      <c r="S12">
        <f>SUMIFS(GameLog!AJ:AJ,GameLog!$D:$D,'TEX P'!$A12,GameLog!$C:$C,"TEX")</f>
        <v>0</v>
      </c>
      <c r="T12">
        <f>SUMIFS(GameLog!AK:AK,GameLog!$D:$D,'TEX P'!$A12,GameLog!$C:$C,"TEX")</f>
        <v>0</v>
      </c>
      <c r="U12">
        <f>SUMIFS(GameLog!AL:AL,GameLog!$D:$D,'TEX P'!$A12,GameLog!$C:$C,"TEX")</f>
        <v>0</v>
      </c>
      <c r="V12" s="10">
        <f t="shared" si="2"/>
        <v>12</v>
      </c>
      <c r="W12" s="11">
        <f t="shared" si="3"/>
        <v>27</v>
      </c>
      <c r="X12" s="11">
        <f t="shared" si="4"/>
        <v>0</v>
      </c>
      <c r="Y12" s="11">
        <f t="shared" si="4"/>
        <v>81</v>
      </c>
      <c r="Z12" s="11">
        <f t="shared" si="5"/>
        <v>0</v>
      </c>
      <c r="AA12" s="11">
        <f t="shared" si="6"/>
        <v>0</v>
      </c>
      <c r="AE12" s="14"/>
      <c r="AF12" s="14"/>
    </row>
    <row r="13" spans="1:32">
      <c r="A13" s="14" t="s">
        <v>2927</v>
      </c>
      <c r="B13">
        <f>SUMIFS(GameLog!W:W,GameLog!$D:$D,'TEX P'!$A13,GameLog!$C:$C,"TEX")</f>
        <v>0</v>
      </c>
      <c r="C13">
        <f>SUMIFS(GameLog!X:X,GameLog!$D:$D,'TEX P'!$A13,GameLog!$C:$C,"TEX")</f>
        <v>0</v>
      </c>
      <c r="D13" s="8">
        <f t="shared" si="0"/>
        <v>0</v>
      </c>
      <c r="E13" s="10" t="str">
        <f t="shared" si="1"/>
        <v>---</v>
      </c>
      <c r="F13">
        <f>COUNTIFS(GameLog!D:D,'TEX P'!A13,GameLog!C:C,"TEX",GameLog!E:E,1)</f>
        <v>0</v>
      </c>
      <c r="G13">
        <f>SUMIFS(GameLog!F:F,GameLog!$D:$D,'TEX P'!A13,GameLog!$E:$E,1,GameLog!$C:$C,"TEX")</f>
        <v>0</v>
      </c>
      <c r="H13">
        <f>SUMIFS(GameLog!Y:Y,GameLog!$D:$D,'TEX P'!$A13,GameLog!$C:$C,"TEX")</f>
        <v>0</v>
      </c>
      <c r="I13">
        <f>SUMIFS(GameLog!Z:Z,GameLog!$D:$D,'TEX P'!$A13,GameLog!$C:$C,"TEX")</f>
        <v>0</v>
      </c>
      <c r="J13">
        <f>SUMIFS(GameLog!AA:AA,GameLog!$D:$D,'TEX P'!$A13,GameLog!$C:$C,"TEX")</f>
        <v>0</v>
      </c>
      <c r="K13" s="12">
        <f>SUMIFS(GameLog!AB:AB,GameLog!$D:$D,'TEX P'!$A13,GameLog!$C:$C,"TEX")</f>
        <v>0</v>
      </c>
      <c r="L13">
        <f>SUMIFS(GameLog!AC:AC,GameLog!$D:$D,'TEX P'!$A13,GameLog!$C:$C,"TEX")</f>
        <v>0</v>
      </c>
      <c r="M13">
        <f>SUMIFS(GameLog!AD:AD,GameLog!$D:$D,'TEX P'!$A13,GameLog!$C:$C,"TEX")</f>
        <v>0</v>
      </c>
      <c r="N13">
        <f>SUMIFS(GameLog!AE:AE,GameLog!$D:$D,'TEX P'!$A13,GameLog!$C:$C,"TEX")</f>
        <v>0</v>
      </c>
      <c r="O13">
        <f>SUMIFS(GameLog!AF:AF,GameLog!$D:$D,'TEX P'!$A13,GameLog!$C:$C,"TEX")</f>
        <v>0</v>
      </c>
      <c r="P13">
        <f>SUMIFS(GameLog!AG:AG,GameLog!$D:$D,'TEX P'!$A13,GameLog!$C:$C,"TEX")</f>
        <v>0</v>
      </c>
      <c r="Q13">
        <f>SUMIFS(GameLog!AH:AH,GameLog!$D:$D,'TEX P'!$A13,GameLog!$C:$C,"TEX")</f>
        <v>0</v>
      </c>
      <c r="R13">
        <f>SUMIFS(GameLog!AI:AI,GameLog!$D:$D,'TEX P'!$A13,GameLog!$C:$C,"TEX")</f>
        <v>0</v>
      </c>
      <c r="S13">
        <f>SUMIFS(GameLog!AJ:AJ,GameLog!$D:$D,'TEX P'!$A13,GameLog!$C:$C,"TEX")</f>
        <v>0</v>
      </c>
      <c r="T13">
        <f>SUMIFS(GameLog!AK:AK,GameLog!$D:$D,'TEX P'!$A13,GameLog!$C:$C,"TEX")</f>
        <v>0</v>
      </c>
      <c r="U13">
        <f>SUMIFS(GameLog!AL:AL,GameLog!$D:$D,'TEX P'!$A13,GameLog!$C:$C,"TEX")</f>
        <v>0</v>
      </c>
      <c r="V13" s="10">
        <f t="shared" si="2"/>
        <v>0</v>
      </c>
      <c r="W13" s="11">
        <f t="shared" si="3"/>
        <v>0</v>
      </c>
      <c r="X13" s="11">
        <f t="shared" si="4"/>
        <v>0</v>
      </c>
      <c r="Y13" s="11">
        <f t="shared" si="4"/>
        <v>0</v>
      </c>
      <c r="Z13" s="11">
        <f t="shared" si="5"/>
        <v>0</v>
      </c>
      <c r="AA13" s="11">
        <f t="shared" si="6"/>
        <v>0</v>
      </c>
      <c r="AE13" s="14"/>
      <c r="AF13" s="14"/>
    </row>
    <row r="14" spans="1:32">
      <c r="A14" s="14" t="s">
        <v>2936</v>
      </c>
      <c r="B14">
        <f>SUMIFS(GameLog!W:W,GameLog!$D:$D,'TEX P'!$A14,GameLog!$C:$C,"TEX")</f>
        <v>0</v>
      </c>
      <c r="C14">
        <f>SUMIFS(GameLog!X:X,GameLog!$D:$D,'TEX P'!$A14,GameLog!$C:$C,"TEX")</f>
        <v>0</v>
      </c>
      <c r="D14" s="8">
        <f t="shared" si="0"/>
        <v>0</v>
      </c>
      <c r="E14" s="10" t="str">
        <f t="shared" si="1"/>
        <v>---</v>
      </c>
      <c r="F14">
        <f>COUNTIFS(GameLog!D:D,'TEX P'!A14,GameLog!C:C,"TEX",GameLog!E:E,1)</f>
        <v>0</v>
      </c>
      <c r="G14">
        <f>SUMIFS(GameLog!F:F,GameLog!$D:$D,'TEX P'!A14,GameLog!$E:$E,1,GameLog!$C:$C,"TEX")</f>
        <v>0</v>
      </c>
      <c r="H14">
        <f>SUMIFS(GameLog!Y:Y,GameLog!$D:$D,'TEX P'!$A14,GameLog!$C:$C,"TEX")</f>
        <v>0</v>
      </c>
      <c r="I14">
        <f>SUMIFS(GameLog!Z:Z,GameLog!$D:$D,'TEX P'!$A14,GameLog!$C:$C,"TEX")</f>
        <v>0</v>
      </c>
      <c r="J14">
        <f>SUMIFS(GameLog!AA:AA,GameLog!$D:$D,'TEX P'!$A14,GameLog!$C:$C,"TEX")</f>
        <v>0</v>
      </c>
      <c r="K14" s="12">
        <f>SUMIFS(GameLog!AB:AB,GameLog!$D:$D,'TEX P'!$A14,GameLog!$C:$C,"TEX")</f>
        <v>0</v>
      </c>
      <c r="L14">
        <f>SUMIFS(GameLog!AC:AC,GameLog!$D:$D,'TEX P'!$A14,GameLog!$C:$C,"TEX")</f>
        <v>0</v>
      </c>
      <c r="M14">
        <f>SUMIFS(GameLog!AD:AD,GameLog!$D:$D,'TEX P'!$A14,GameLog!$C:$C,"TEX")</f>
        <v>0</v>
      </c>
      <c r="N14">
        <f>SUMIFS(GameLog!AE:AE,GameLog!$D:$D,'TEX P'!$A14,GameLog!$C:$C,"TEX")</f>
        <v>0</v>
      </c>
      <c r="O14">
        <f>SUMIFS(GameLog!AF:AF,GameLog!$D:$D,'TEX P'!$A14,GameLog!$C:$C,"TEX")</f>
        <v>0</v>
      </c>
      <c r="P14">
        <f>SUMIFS(GameLog!AG:AG,GameLog!$D:$D,'TEX P'!$A14,GameLog!$C:$C,"TEX")</f>
        <v>0</v>
      </c>
      <c r="Q14">
        <f>SUMIFS(GameLog!AH:AH,GameLog!$D:$D,'TEX P'!$A14,GameLog!$C:$C,"TEX")</f>
        <v>0</v>
      </c>
      <c r="R14">
        <f>SUMIFS(GameLog!AI:AI,GameLog!$D:$D,'TEX P'!$A14,GameLog!$C:$C,"TEX")</f>
        <v>0</v>
      </c>
      <c r="S14">
        <f>SUMIFS(GameLog!AJ:AJ,GameLog!$D:$D,'TEX P'!$A14,GameLog!$C:$C,"TEX")</f>
        <v>0</v>
      </c>
      <c r="T14">
        <f>SUMIFS(GameLog!AK:AK,GameLog!$D:$D,'TEX P'!$A14,GameLog!$C:$C,"TEX")</f>
        <v>0</v>
      </c>
      <c r="U14">
        <f>SUMIFS(GameLog!AL:AL,GameLog!$D:$D,'TEX P'!$A14,GameLog!$C:$C,"TEX")</f>
        <v>0</v>
      </c>
      <c r="V14" s="10">
        <f t="shared" si="2"/>
        <v>0</v>
      </c>
      <c r="W14" s="11">
        <f t="shared" si="3"/>
        <v>0</v>
      </c>
      <c r="X14" s="11">
        <f t="shared" si="4"/>
        <v>0</v>
      </c>
      <c r="Y14" s="11">
        <f t="shared" si="4"/>
        <v>0</v>
      </c>
      <c r="Z14" s="11">
        <f t="shared" si="5"/>
        <v>0</v>
      </c>
      <c r="AA14" s="11">
        <f t="shared" si="6"/>
        <v>0</v>
      </c>
      <c r="AE14" s="14"/>
      <c r="AF14" s="14"/>
    </row>
    <row r="15" spans="1:32">
      <c r="A15" s="14" t="s">
        <v>2933</v>
      </c>
      <c r="B15">
        <f>SUMIFS(GameLog!W:W,GameLog!$D:$D,'TEX P'!$A15,GameLog!$C:$C,"TEX")</f>
        <v>0</v>
      </c>
      <c r="C15">
        <f>SUMIFS(GameLog!X:X,GameLog!$D:$D,'TEX P'!$A15,GameLog!$C:$C,"TEX")</f>
        <v>0</v>
      </c>
      <c r="D15" s="8">
        <f t="shared" si="0"/>
        <v>0</v>
      </c>
      <c r="E15" s="10" t="str">
        <f t="shared" si="1"/>
        <v>---</v>
      </c>
      <c r="F15">
        <f>COUNTIFS(GameLog!D:D,'TEX P'!A15,GameLog!C:C,"TEX",GameLog!E:E,1)</f>
        <v>0</v>
      </c>
      <c r="G15">
        <f>SUMIFS(GameLog!F:F,GameLog!$D:$D,'TEX P'!A15,GameLog!$E:$E,1,GameLog!$C:$C,"TEX")</f>
        <v>0</v>
      </c>
      <c r="H15">
        <f>SUMIFS(GameLog!Y:Y,GameLog!$D:$D,'TEX P'!$A15,GameLog!$C:$C,"TEX")</f>
        <v>0</v>
      </c>
      <c r="I15">
        <f>SUMIFS(GameLog!Z:Z,GameLog!$D:$D,'TEX P'!$A15,GameLog!$C:$C,"TEX")</f>
        <v>0</v>
      </c>
      <c r="J15">
        <f>SUMIFS(GameLog!AA:AA,GameLog!$D:$D,'TEX P'!$A15,GameLog!$C:$C,"TEX")</f>
        <v>0</v>
      </c>
      <c r="K15" s="12">
        <f>SUMIFS(GameLog!AB:AB,GameLog!$D:$D,'TEX P'!$A15,GameLog!$C:$C,"TEX")</f>
        <v>0</v>
      </c>
      <c r="L15">
        <f>SUMIFS(GameLog!AC:AC,GameLog!$D:$D,'TEX P'!$A15,GameLog!$C:$C,"TEX")</f>
        <v>0</v>
      </c>
      <c r="M15">
        <f>SUMIFS(GameLog!AD:AD,GameLog!$D:$D,'TEX P'!$A15,GameLog!$C:$C,"TEX")</f>
        <v>0</v>
      </c>
      <c r="N15">
        <f>SUMIFS(GameLog!AE:AE,GameLog!$D:$D,'TEX P'!$A15,GameLog!$C:$C,"TEX")</f>
        <v>0</v>
      </c>
      <c r="O15">
        <f>SUMIFS(GameLog!AF:AF,GameLog!$D:$D,'TEX P'!$A15,GameLog!$C:$C,"TEX")</f>
        <v>0</v>
      </c>
      <c r="P15">
        <f>SUMIFS(GameLog!AG:AG,GameLog!$D:$D,'TEX P'!$A15,GameLog!$C:$C,"TEX")</f>
        <v>0</v>
      </c>
      <c r="Q15">
        <f>SUMIFS(GameLog!AH:AH,GameLog!$D:$D,'TEX P'!$A15,GameLog!$C:$C,"TEX")</f>
        <v>0</v>
      </c>
      <c r="R15">
        <f>SUMIFS(GameLog!AI:AI,GameLog!$D:$D,'TEX P'!$A15,GameLog!$C:$C,"TEX")</f>
        <v>0</v>
      </c>
      <c r="S15">
        <f>SUMIFS(GameLog!AJ:AJ,GameLog!$D:$D,'TEX P'!$A15,GameLog!$C:$C,"TEX")</f>
        <v>0</v>
      </c>
      <c r="T15">
        <f>SUMIFS(GameLog!AK:AK,GameLog!$D:$D,'TEX P'!$A15,GameLog!$C:$C,"TEX")</f>
        <v>0</v>
      </c>
      <c r="U15">
        <f>SUMIFS(GameLog!AL:AL,GameLog!$D:$D,'TEX P'!$A15,GameLog!$C:$C,"TEX")</f>
        <v>0</v>
      </c>
      <c r="V15" s="10">
        <f t="shared" si="2"/>
        <v>0</v>
      </c>
      <c r="W15" s="11">
        <f t="shared" si="3"/>
        <v>0</v>
      </c>
      <c r="X15" s="11">
        <f t="shared" si="4"/>
        <v>0</v>
      </c>
      <c r="Y15" s="11">
        <f t="shared" si="4"/>
        <v>0</v>
      </c>
      <c r="Z15" s="11">
        <f t="shared" si="5"/>
        <v>0</v>
      </c>
      <c r="AA15" s="11">
        <f t="shared" si="6"/>
        <v>0</v>
      </c>
      <c r="AE15" s="14"/>
      <c r="AF15" s="14"/>
    </row>
    <row r="16" spans="1:32">
      <c r="A16" s="14" t="s">
        <v>2837</v>
      </c>
      <c r="B16">
        <f>SUMIFS(GameLog!W:W,GameLog!$D:$D,'TEX P'!$A16,GameLog!$C:$C,"TEX")</f>
        <v>0</v>
      </c>
      <c r="C16">
        <f>SUMIFS(GameLog!X:X,GameLog!$D:$D,'TEX P'!$A16,GameLog!$C:$C,"TEX")</f>
        <v>0</v>
      </c>
      <c r="D16" s="8">
        <f t="shared" si="0"/>
        <v>0</v>
      </c>
      <c r="E16" s="10" t="str">
        <f t="shared" si="1"/>
        <v>---</v>
      </c>
      <c r="F16">
        <f>COUNTIFS(GameLog!D:D,'TEX P'!A16,GameLog!C:C,"TEX",GameLog!E:E,1)</f>
        <v>0</v>
      </c>
      <c r="G16">
        <f>SUMIFS(GameLog!F:F,GameLog!$D:$D,'TEX P'!A16,GameLog!$E:$E,1,GameLog!$C:$C,"TEX")</f>
        <v>0</v>
      </c>
      <c r="H16">
        <f>SUMIFS(GameLog!Y:Y,GameLog!$D:$D,'TEX P'!$A16,GameLog!$C:$C,"TEX")</f>
        <v>0</v>
      </c>
      <c r="I16">
        <f>SUMIFS(GameLog!Z:Z,GameLog!$D:$D,'TEX P'!$A16,GameLog!$C:$C,"TEX")</f>
        <v>0</v>
      </c>
      <c r="J16">
        <f>SUMIFS(GameLog!AA:AA,GameLog!$D:$D,'TEX P'!$A16,GameLog!$C:$C,"TEX")</f>
        <v>0</v>
      </c>
      <c r="K16" s="12">
        <f>SUMIFS(GameLog!AB:AB,GameLog!$D:$D,'TEX P'!$A16,GameLog!$C:$C,"TEX")</f>
        <v>0</v>
      </c>
      <c r="L16">
        <f>SUMIFS(GameLog!AC:AC,GameLog!$D:$D,'TEX P'!$A16,GameLog!$C:$C,"TEX")</f>
        <v>0</v>
      </c>
      <c r="M16">
        <f>SUMIFS(GameLog!AD:AD,GameLog!$D:$D,'TEX P'!$A16,GameLog!$C:$C,"TEX")</f>
        <v>0</v>
      </c>
      <c r="N16">
        <f>SUMIFS(GameLog!AE:AE,GameLog!$D:$D,'TEX P'!$A16,GameLog!$C:$C,"TEX")</f>
        <v>0</v>
      </c>
      <c r="O16">
        <f>SUMIFS(GameLog!AF:AF,GameLog!$D:$D,'TEX P'!$A16,GameLog!$C:$C,"TEX")</f>
        <v>0</v>
      </c>
      <c r="P16">
        <f>SUMIFS(GameLog!AG:AG,GameLog!$D:$D,'TEX P'!$A16,GameLog!$C:$C,"TEX")</f>
        <v>0</v>
      </c>
      <c r="Q16">
        <f>SUMIFS(GameLog!AH:AH,GameLog!$D:$D,'TEX P'!$A16,GameLog!$C:$C,"TEX")</f>
        <v>0</v>
      </c>
      <c r="R16">
        <f>SUMIFS(GameLog!AI:AI,GameLog!$D:$D,'TEX P'!$A16,GameLog!$C:$C,"TEX")</f>
        <v>0</v>
      </c>
      <c r="S16">
        <f>SUMIFS(GameLog!AJ:AJ,GameLog!$D:$D,'TEX P'!$A16,GameLog!$C:$C,"TEX")</f>
        <v>0</v>
      </c>
      <c r="T16">
        <f>SUMIFS(GameLog!AK:AK,GameLog!$D:$D,'TEX P'!$A16,GameLog!$C:$C,"TEX")</f>
        <v>0</v>
      </c>
      <c r="U16">
        <f>SUMIFS(GameLog!AL:AL,GameLog!$D:$D,'TEX P'!$A16,GameLog!$C:$C,"TEX")</f>
        <v>0</v>
      </c>
      <c r="V16" s="10">
        <f t="shared" si="2"/>
        <v>0</v>
      </c>
      <c r="W16" s="11">
        <f t="shared" si="3"/>
        <v>0</v>
      </c>
      <c r="X16" s="11">
        <f t="shared" si="4"/>
        <v>0</v>
      </c>
      <c r="Y16" s="11">
        <f t="shared" si="4"/>
        <v>0</v>
      </c>
      <c r="Z16" s="11">
        <f t="shared" si="5"/>
        <v>0</v>
      </c>
      <c r="AA16" s="11">
        <f t="shared" si="6"/>
        <v>0</v>
      </c>
      <c r="AE16" s="14"/>
      <c r="AF16" s="14"/>
    </row>
    <row r="17" spans="1:32">
      <c r="A17" s="14" t="s">
        <v>2937</v>
      </c>
      <c r="B17">
        <f>SUMIFS(GameLog!W:W,GameLog!$D:$D,'TEX P'!$A17,GameLog!$C:$C,"TEX")</f>
        <v>0</v>
      </c>
      <c r="C17">
        <f>SUMIFS(GameLog!X:X,GameLog!$D:$D,'TEX P'!$A17,GameLog!$C:$C,"TEX")</f>
        <v>0</v>
      </c>
      <c r="D17" s="8">
        <f t="shared" si="0"/>
        <v>0</v>
      </c>
      <c r="E17" s="10" t="str">
        <f t="shared" si="1"/>
        <v>---</v>
      </c>
      <c r="F17">
        <f>COUNTIFS(GameLog!D:D,'TEX P'!A17,GameLog!C:C,"TEX",GameLog!E:E,1)</f>
        <v>0</v>
      </c>
      <c r="G17">
        <f>SUMIFS(GameLog!F:F,GameLog!$D:$D,'TEX P'!A17,GameLog!$E:$E,1,GameLog!$C:$C,"TEX")</f>
        <v>0</v>
      </c>
      <c r="H17">
        <f>SUMIFS(GameLog!Y:Y,GameLog!$D:$D,'TEX P'!$A17,GameLog!$C:$C,"TEX")</f>
        <v>0</v>
      </c>
      <c r="I17">
        <f>SUMIFS(GameLog!Z:Z,GameLog!$D:$D,'TEX P'!$A17,GameLog!$C:$C,"TEX")</f>
        <v>0</v>
      </c>
      <c r="J17">
        <f>SUMIFS(GameLog!AA:AA,GameLog!$D:$D,'TEX P'!$A17,GameLog!$C:$C,"TEX")</f>
        <v>0</v>
      </c>
      <c r="K17" s="12">
        <f>SUMIFS(GameLog!AB:AB,GameLog!$D:$D,'TEX P'!$A17,GameLog!$C:$C,"TEX")</f>
        <v>0</v>
      </c>
      <c r="L17">
        <f>SUMIFS(GameLog!AC:AC,GameLog!$D:$D,'TEX P'!$A17,GameLog!$C:$C,"TEX")</f>
        <v>0</v>
      </c>
      <c r="M17">
        <f>SUMIFS(GameLog!AD:AD,GameLog!$D:$D,'TEX P'!$A17,GameLog!$C:$C,"TEX")</f>
        <v>0</v>
      </c>
      <c r="N17">
        <f>SUMIFS(GameLog!AE:AE,GameLog!$D:$D,'TEX P'!$A17,GameLog!$C:$C,"TEX")</f>
        <v>0</v>
      </c>
      <c r="O17">
        <f>SUMIFS(GameLog!AF:AF,GameLog!$D:$D,'TEX P'!$A17,GameLog!$C:$C,"TEX")</f>
        <v>0</v>
      </c>
      <c r="P17">
        <f>SUMIFS(GameLog!AG:AG,GameLog!$D:$D,'TEX P'!$A17,GameLog!$C:$C,"TEX")</f>
        <v>0</v>
      </c>
      <c r="Q17">
        <f>SUMIFS(GameLog!AH:AH,GameLog!$D:$D,'TEX P'!$A17,GameLog!$C:$C,"TEX")</f>
        <v>0</v>
      </c>
      <c r="R17">
        <f>SUMIFS(GameLog!AI:AI,GameLog!$D:$D,'TEX P'!$A17,GameLog!$C:$C,"TEX")</f>
        <v>0</v>
      </c>
      <c r="S17">
        <f>SUMIFS(GameLog!AJ:AJ,GameLog!$D:$D,'TEX P'!$A17,GameLog!$C:$C,"TEX")</f>
        <v>0</v>
      </c>
      <c r="T17">
        <f>SUMIFS(GameLog!AK:AK,GameLog!$D:$D,'TEX P'!$A17,GameLog!$C:$C,"TEX")</f>
        <v>0</v>
      </c>
      <c r="U17">
        <f>SUMIFS(GameLog!AL:AL,GameLog!$D:$D,'TEX P'!$A17,GameLog!$C:$C,"TEX")</f>
        <v>0</v>
      </c>
      <c r="V17" s="10">
        <f t="shared" si="2"/>
        <v>0</v>
      </c>
      <c r="W17" s="11">
        <f t="shared" si="3"/>
        <v>0</v>
      </c>
      <c r="X17" s="11">
        <f t="shared" si="4"/>
        <v>0</v>
      </c>
      <c r="Y17" s="11">
        <f t="shared" si="4"/>
        <v>0</v>
      </c>
      <c r="Z17" s="11">
        <f t="shared" si="5"/>
        <v>0</v>
      </c>
      <c r="AA17" s="11">
        <f t="shared" si="6"/>
        <v>0</v>
      </c>
      <c r="AE17" s="14"/>
      <c r="AF17" s="14"/>
    </row>
    <row r="18" spans="1:32">
      <c r="A18" s="14" t="s">
        <v>2931</v>
      </c>
      <c r="B18">
        <f>SUMIFS(GameLog!W:W,GameLog!$D:$D,'TEX P'!$A18,GameLog!$C:$C,"TEX")</f>
        <v>0</v>
      </c>
      <c r="C18">
        <f>SUMIFS(GameLog!X:X,GameLog!$D:$D,'TEX P'!$A18,GameLog!$C:$C,"TEX")</f>
        <v>0</v>
      </c>
      <c r="D18" s="8">
        <f t="shared" si="0"/>
        <v>0</v>
      </c>
      <c r="E18" s="10" t="str">
        <f t="shared" si="1"/>
        <v>---</v>
      </c>
      <c r="F18">
        <f>COUNTIFS(GameLog!D:D,'TEX P'!A18,GameLog!C:C,"TEX",GameLog!E:E,1)</f>
        <v>0</v>
      </c>
      <c r="G18">
        <f>SUMIFS(GameLog!F:F,GameLog!$D:$D,'TEX P'!A18,GameLog!$E:$E,1,GameLog!$C:$C,"TEX")</f>
        <v>0</v>
      </c>
      <c r="H18">
        <f>SUMIFS(GameLog!Y:Y,GameLog!$D:$D,'TEX P'!$A18,GameLog!$C:$C,"TEX")</f>
        <v>0</v>
      </c>
      <c r="I18">
        <f>SUMIFS(GameLog!Z:Z,GameLog!$D:$D,'TEX P'!$A18,GameLog!$C:$C,"TEX")</f>
        <v>0</v>
      </c>
      <c r="J18">
        <f>SUMIFS(GameLog!AA:AA,GameLog!$D:$D,'TEX P'!$A18,GameLog!$C:$C,"TEX")</f>
        <v>0</v>
      </c>
      <c r="K18" s="12">
        <f>SUMIFS(GameLog!AB:AB,GameLog!$D:$D,'TEX P'!$A18,GameLog!$C:$C,"TEX")</f>
        <v>0</v>
      </c>
      <c r="L18">
        <f>SUMIFS(GameLog!AC:AC,GameLog!$D:$D,'TEX P'!$A18,GameLog!$C:$C,"TEX")</f>
        <v>0</v>
      </c>
      <c r="M18">
        <f>SUMIFS(GameLog!AD:AD,GameLog!$D:$D,'TEX P'!$A18,GameLog!$C:$C,"TEX")</f>
        <v>0</v>
      </c>
      <c r="N18">
        <f>SUMIFS(GameLog!AE:AE,GameLog!$D:$D,'TEX P'!$A18,GameLog!$C:$C,"TEX")</f>
        <v>0</v>
      </c>
      <c r="O18">
        <f>SUMIFS(GameLog!AF:AF,GameLog!$D:$D,'TEX P'!$A18,GameLog!$C:$C,"TEX")</f>
        <v>0</v>
      </c>
      <c r="P18">
        <f>SUMIFS(GameLog!AG:AG,GameLog!$D:$D,'TEX P'!$A18,GameLog!$C:$C,"TEX")</f>
        <v>0</v>
      </c>
      <c r="Q18">
        <f>SUMIFS(GameLog!AH:AH,GameLog!$D:$D,'TEX P'!$A18,GameLog!$C:$C,"TEX")</f>
        <v>0</v>
      </c>
      <c r="R18">
        <f>SUMIFS(GameLog!AI:AI,GameLog!$D:$D,'TEX P'!$A18,GameLog!$C:$C,"TEX")</f>
        <v>0</v>
      </c>
      <c r="S18">
        <f>SUMIFS(GameLog!AJ:AJ,GameLog!$D:$D,'TEX P'!$A18,GameLog!$C:$C,"TEX")</f>
        <v>0</v>
      </c>
      <c r="T18">
        <f>SUMIFS(GameLog!AK:AK,GameLog!$D:$D,'TEX P'!$A18,GameLog!$C:$C,"TEX")</f>
        <v>0</v>
      </c>
      <c r="U18">
        <f>SUMIFS(GameLog!AL:AL,GameLog!$D:$D,'TEX P'!$A18,GameLog!$C:$C,"TEX")</f>
        <v>0</v>
      </c>
      <c r="V18" s="10">
        <f t="shared" si="2"/>
        <v>0</v>
      </c>
      <c r="W18" s="11">
        <f t="shared" si="3"/>
        <v>0</v>
      </c>
      <c r="X18" s="11">
        <f t="shared" si="4"/>
        <v>0</v>
      </c>
      <c r="Y18" s="11">
        <f t="shared" si="4"/>
        <v>0</v>
      </c>
      <c r="Z18" s="11">
        <f t="shared" si="5"/>
        <v>0</v>
      </c>
      <c r="AA18" s="11">
        <f t="shared" si="6"/>
        <v>0</v>
      </c>
      <c r="AE18" s="14"/>
      <c r="AF18" s="14"/>
    </row>
    <row r="19" spans="1:32">
      <c r="A19" s="14" t="s">
        <v>2932</v>
      </c>
      <c r="B19">
        <f>SUMIFS(GameLog!W:W,GameLog!$D:$D,'TEX P'!$A19,GameLog!$C:$C,"TEX")</f>
        <v>0</v>
      </c>
      <c r="C19">
        <f>SUMIFS(GameLog!X:X,GameLog!$D:$D,'TEX P'!$A19,GameLog!$C:$C,"TEX")</f>
        <v>0</v>
      </c>
      <c r="D19" s="8">
        <f t="shared" si="0"/>
        <v>0</v>
      </c>
      <c r="E19" s="10" t="str">
        <f t="shared" si="1"/>
        <v>---</v>
      </c>
      <c r="F19">
        <f>COUNTIFS(GameLog!D:D,'TEX P'!A19,GameLog!C:C,"TEX",GameLog!E:E,1)</f>
        <v>0</v>
      </c>
      <c r="G19">
        <f>SUMIFS(GameLog!F:F,GameLog!$D:$D,'TEX P'!A19,GameLog!$E:$E,1,GameLog!$C:$C,"TEX")</f>
        <v>0</v>
      </c>
      <c r="H19">
        <f>SUMIFS(GameLog!Y:Y,GameLog!$D:$D,'TEX P'!$A19,GameLog!$C:$C,"TEX")</f>
        <v>0</v>
      </c>
      <c r="I19">
        <f>SUMIFS(GameLog!Z:Z,GameLog!$D:$D,'TEX P'!$A19,GameLog!$C:$C,"TEX")</f>
        <v>0</v>
      </c>
      <c r="J19">
        <f>SUMIFS(GameLog!AA:AA,GameLog!$D:$D,'TEX P'!$A19,GameLog!$C:$C,"TEX")</f>
        <v>0</v>
      </c>
      <c r="K19" s="12">
        <f>SUMIFS(GameLog!AB:AB,GameLog!$D:$D,'TEX P'!$A19,GameLog!$C:$C,"TEX")</f>
        <v>0</v>
      </c>
      <c r="L19">
        <f>SUMIFS(GameLog!AC:AC,GameLog!$D:$D,'TEX P'!$A19,GameLog!$C:$C,"TEX")</f>
        <v>0</v>
      </c>
      <c r="M19">
        <f>SUMIFS(GameLog!AD:AD,GameLog!$D:$D,'TEX P'!$A19,GameLog!$C:$C,"TEX")</f>
        <v>0</v>
      </c>
      <c r="N19">
        <f>SUMIFS(GameLog!AE:AE,GameLog!$D:$D,'TEX P'!$A19,GameLog!$C:$C,"TEX")</f>
        <v>0</v>
      </c>
      <c r="O19">
        <f>SUMIFS(GameLog!AF:AF,GameLog!$D:$D,'TEX P'!$A19,GameLog!$C:$C,"TEX")</f>
        <v>0</v>
      </c>
      <c r="P19">
        <f>SUMIFS(GameLog!AG:AG,GameLog!$D:$D,'TEX P'!$A19,GameLog!$C:$C,"TEX")</f>
        <v>0</v>
      </c>
      <c r="Q19">
        <f>SUMIFS(GameLog!AH:AH,GameLog!$D:$D,'TEX P'!$A19,GameLog!$C:$C,"TEX")</f>
        <v>0</v>
      </c>
      <c r="R19">
        <f>SUMIFS(GameLog!AI:AI,GameLog!$D:$D,'TEX P'!$A19,GameLog!$C:$C,"TEX")</f>
        <v>0</v>
      </c>
      <c r="S19">
        <f>SUMIFS(GameLog!AJ:AJ,GameLog!$D:$D,'TEX P'!$A19,GameLog!$C:$C,"TEX")</f>
        <v>0</v>
      </c>
      <c r="T19">
        <f>SUMIFS(GameLog!AK:AK,GameLog!$D:$D,'TEX P'!$A19,GameLog!$C:$C,"TEX")</f>
        <v>0</v>
      </c>
      <c r="U19">
        <f>SUMIFS(GameLog!AL:AL,GameLog!$D:$D,'TEX P'!$A19,GameLog!$C:$C,"TEX")</f>
        <v>0</v>
      </c>
      <c r="V19" s="10">
        <f t="shared" si="2"/>
        <v>0</v>
      </c>
      <c r="W19" s="11">
        <f t="shared" si="3"/>
        <v>0</v>
      </c>
      <c r="X19" s="11">
        <f t="shared" si="4"/>
        <v>0</v>
      </c>
      <c r="Y19" s="11">
        <f t="shared" si="4"/>
        <v>0</v>
      </c>
      <c r="Z19" s="11">
        <f t="shared" si="5"/>
        <v>0</v>
      </c>
      <c r="AA19" s="11">
        <f t="shared" si="6"/>
        <v>0</v>
      </c>
      <c r="AE19" s="14"/>
      <c r="AF19" s="14"/>
    </row>
    <row r="20" spans="1:32">
      <c r="A20" s="14" t="s">
        <v>2930</v>
      </c>
      <c r="B20">
        <f>SUMIFS(GameLog!W:W,GameLog!$D:$D,'TEX P'!$A20,GameLog!$C:$C,"TEX")</f>
        <v>0</v>
      </c>
      <c r="C20">
        <f>SUMIFS(GameLog!X:X,GameLog!$D:$D,'TEX P'!$A20,GameLog!$C:$C,"TEX")</f>
        <v>0</v>
      </c>
      <c r="D20" s="8">
        <f t="shared" si="0"/>
        <v>0</v>
      </c>
      <c r="E20" s="10" t="str">
        <f t="shared" si="1"/>
        <v>---</v>
      </c>
      <c r="F20">
        <f>COUNTIFS(GameLog!D:D,'TEX P'!A20,GameLog!C:C,"TEX",GameLog!E:E,1)</f>
        <v>0</v>
      </c>
      <c r="G20">
        <f>SUMIFS(GameLog!F:F,GameLog!$D:$D,'TEX P'!A20,GameLog!$E:$E,1,GameLog!$C:$C,"TEX")</f>
        <v>0</v>
      </c>
      <c r="H20">
        <f>SUMIFS(GameLog!Y:Y,GameLog!$D:$D,'TEX P'!$A20,GameLog!$C:$C,"TEX")</f>
        <v>0</v>
      </c>
      <c r="I20">
        <f>SUMIFS(GameLog!Z:Z,GameLog!$D:$D,'TEX P'!$A20,GameLog!$C:$C,"TEX")</f>
        <v>0</v>
      </c>
      <c r="J20">
        <f>SUMIFS(GameLog!AA:AA,GameLog!$D:$D,'TEX P'!$A20,GameLog!$C:$C,"TEX")</f>
        <v>0</v>
      </c>
      <c r="K20" s="12">
        <f>SUMIFS(GameLog!AB:AB,GameLog!$D:$D,'TEX P'!$A20,GameLog!$C:$C,"TEX")</f>
        <v>0</v>
      </c>
      <c r="L20">
        <f>SUMIFS(GameLog!AC:AC,GameLog!$D:$D,'TEX P'!$A20,GameLog!$C:$C,"TEX")</f>
        <v>0</v>
      </c>
      <c r="M20">
        <f>SUMIFS(GameLog!AD:AD,GameLog!$D:$D,'TEX P'!$A20,GameLog!$C:$C,"TEX")</f>
        <v>0</v>
      </c>
      <c r="N20">
        <f>SUMIFS(GameLog!AE:AE,GameLog!$D:$D,'TEX P'!$A20,GameLog!$C:$C,"TEX")</f>
        <v>0</v>
      </c>
      <c r="O20">
        <f>SUMIFS(GameLog!AF:AF,GameLog!$D:$D,'TEX P'!$A20,GameLog!$C:$C,"TEX")</f>
        <v>0</v>
      </c>
      <c r="P20">
        <f>SUMIFS(GameLog!AG:AG,GameLog!$D:$D,'TEX P'!$A20,GameLog!$C:$C,"TEX")</f>
        <v>0</v>
      </c>
      <c r="Q20">
        <f>SUMIFS(GameLog!AH:AH,GameLog!$D:$D,'TEX P'!$A20,GameLog!$C:$C,"TEX")</f>
        <v>0</v>
      </c>
      <c r="R20">
        <f>SUMIFS(GameLog!AI:AI,GameLog!$D:$D,'TEX P'!$A20,GameLog!$C:$C,"TEX")</f>
        <v>0</v>
      </c>
      <c r="S20">
        <f>SUMIFS(GameLog!AJ:AJ,GameLog!$D:$D,'TEX P'!$A20,GameLog!$C:$C,"TEX")</f>
        <v>0</v>
      </c>
      <c r="T20">
        <f>SUMIFS(GameLog!AK:AK,GameLog!$D:$D,'TEX P'!$A20,GameLog!$C:$C,"TEX")</f>
        <v>0</v>
      </c>
      <c r="U20">
        <f>SUMIFS(GameLog!AL:AL,GameLog!$D:$D,'TEX P'!$A20,GameLog!$C:$C,"TEX")</f>
        <v>0</v>
      </c>
      <c r="V20" s="10">
        <f t="shared" si="2"/>
        <v>0</v>
      </c>
      <c r="W20" s="11">
        <f t="shared" si="3"/>
        <v>0</v>
      </c>
      <c r="X20" s="11">
        <f t="shared" ref="X20:Y21" si="7">IFERROR(O20/$K20*9,0)</f>
        <v>0</v>
      </c>
      <c r="Y20" s="11">
        <f t="shared" si="7"/>
        <v>0</v>
      </c>
      <c r="Z20" s="11">
        <f t="shared" si="5"/>
        <v>0</v>
      </c>
      <c r="AA20" s="11">
        <f t="shared" si="6"/>
        <v>0</v>
      </c>
      <c r="AE20" s="14"/>
      <c r="AF20" s="14"/>
    </row>
    <row r="21" spans="1:32">
      <c r="A21" s="14" t="s">
        <v>2934</v>
      </c>
      <c r="B21">
        <f>SUMIFS(GameLog!W:W,GameLog!$D:$D,'TEX P'!$A21,GameLog!$C:$C,"TEX")</f>
        <v>0</v>
      </c>
      <c r="C21">
        <f>SUMIFS(GameLog!X:X,GameLog!$D:$D,'TEX P'!$A21,GameLog!$C:$C,"TEX")</f>
        <v>0</v>
      </c>
      <c r="D21" s="8">
        <f t="shared" si="0"/>
        <v>0</v>
      </c>
      <c r="E21" s="10" t="str">
        <f t="shared" si="1"/>
        <v>---</v>
      </c>
      <c r="F21">
        <f>COUNTIFS(GameLog!D:D,'TEX P'!A21,GameLog!C:C,"TEX",GameLog!E:E,1)</f>
        <v>0</v>
      </c>
      <c r="G21">
        <f>SUMIFS(GameLog!F:F,GameLog!$D:$D,'TEX P'!A21,GameLog!$E:$E,1,GameLog!$C:$C,"TEX")</f>
        <v>0</v>
      </c>
      <c r="H21">
        <f>SUMIFS(GameLog!Y:Y,GameLog!$D:$D,'TEX P'!$A21,GameLog!$C:$C,"TEX")</f>
        <v>0</v>
      </c>
      <c r="I21">
        <f>SUMIFS(GameLog!Z:Z,GameLog!$D:$D,'TEX P'!$A21,GameLog!$C:$C,"TEX")</f>
        <v>0</v>
      </c>
      <c r="J21">
        <f>SUMIFS(GameLog!AA:AA,GameLog!$D:$D,'TEX P'!$A21,GameLog!$C:$C,"TEX")</f>
        <v>0</v>
      </c>
      <c r="K21" s="12">
        <f>SUMIFS(GameLog!AB:AB,GameLog!$D:$D,'TEX P'!$A21,GameLog!$C:$C,"TEX")</f>
        <v>0</v>
      </c>
      <c r="L21">
        <f>SUMIFS(GameLog!AC:AC,GameLog!$D:$D,'TEX P'!$A21,GameLog!$C:$C,"TEX")</f>
        <v>0</v>
      </c>
      <c r="M21">
        <f>SUMIFS(GameLog!AD:AD,GameLog!$D:$D,'TEX P'!$A21,GameLog!$C:$C,"TEX")</f>
        <v>0</v>
      </c>
      <c r="N21">
        <f>SUMIFS(GameLog!AE:AE,GameLog!$D:$D,'TEX P'!$A21,GameLog!$C:$C,"TEX")</f>
        <v>0</v>
      </c>
      <c r="O21">
        <f>SUMIFS(GameLog!AF:AF,GameLog!$D:$D,'TEX P'!$A21,GameLog!$C:$C,"TEX")</f>
        <v>0</v>
      </c>
      <c r="P21">
        <f>SUMIFS(GameLog!AG:AG,GameLog!$D:$D,'TEX P'!$A21,GameLog!$C:$C,"TEX")</f>
        <v>0</v>
      </c>
      <c r="Q21">
        <f>SUMIFS(GameLog!AH:AH,GameLog!$D:$D,'TEX P'!$A21,GameLog!$C:$C,"TEX")</f>
        <v>0</v>
      </c>
      <c r="R21">
        <f>SUMIFS(GameLog!AI:AI,GameLog!$D:$D,'TEX P'!$A21,GameLog!$C:$C,"TEX")</f>
        <v>0</v>
      </c>
      <c r="S21">
        <f>SUMIFS(GameLog!AJ:AJ,GameLog!$D:$D,'TEX P'!$A21,GameLog!$C:$C,"TEX")</f>
        <v>0</v>
      </c>
      <c r="T21">
        <f>SUMIFS(GameLog!AK:AK,GameLog!$D:$D,'TEX P'!$A21,GameLog!$C:$C,"TEX")</f>
        <v>0</v>
      </c>
      <c r="U21">
        <f>SUMIFS(GameLog!AL:AL,GameLog!$D:$D,'TEX P'!$A21,GameLog!$C:$C,"TEX")</f>
        <v>0</v>
      </c>
      <c r="V21" s="10">
        <f t="shared" si="2"/>
        <v>0</v>
      </c>
      <c r="W21" s="11">
        <f t="shared" si="3"/>
        <v>0</v>
      </c>
      <c r="X21" s="11">
        <f t="shared" si="7"/>
        <v>0</v>
      </c>
      <c r="Y21" s="11">
        <f t="shared" si="7"/>
        <v>0</v>
      </c>
      <c r="Z21" s="11">
        <f t="shared" si="5"/>
        <v>0</v>
      </c>
      <c r="AA21" s="11">
        <f t="shared" si="6"/>
        <v>0</v>
      </c>
      <c r="AE21" s="14"/>
      <c r="AF21" s="14"/>
    </row>
    <row r="22" spans="1:32">
      <c r="A22" s="14"/>
      <c r="D22" s="8"/>
      <c r="E22" s="10"/>
      <c r="V22" s="10"/>
      <c r="W22" s="11"/>
      <c r="X22" s="11"/>
      <c r="Y22" s="11"/>
      <c r="Z22" s="11"/>
      <c r="AA22" s="11"/>
      <c r="AE22" s="14"/>
      <c r="AF22" s="14"/>
    </row>
    <row r="23" spans="1:32">
      <c r="A23" s="14"/>
      <c r="D23" s="8"/>
      <c r="E23" s="10"/>
      <c r="V23" s="10"/>
      <c r="W23" s="11"/>
      <c r="X23" s="11"/>
      <c r="Y23" s="11"/>
      <c r="Z23" s="11"/>
      <c r="AA23" s="11"/>
      <c r="AE23" s="14"/>
      <c r="AF23" s="14"/>
    </row>
    <row r="24" spans="1:32">
      <c r="A24" s="14"/>
      <c r="D24" s="8"/>
      <c r="E24" s="10"/>
      <c r="V24" s="10"/>
      <c r="W24" s="11"/>
      <c r="X24" s="11"/>
      <c r="Y24" s="11"/>
      <c r="Z24" s="11"/>
      <c r="AA24" s="11"/>
      <c r="AE24" s="14"/>
      <c r="AF24" s="14"/>
    </row>
    <row r="25" spans="1:32">
      <c r="A25" s="14"/>
      <c r="D25" s="8"/>
      <c r="E25" s="10"/>
      <c r="V25" s="10"/>
      <c r="W25" s="11"/>
      <c r="X25" s="11"/>
      <c r="Y25" s="11"/>
      <c r="Z25" s="11"/>
      <c r="AA25" s="11"/>
      <c r="AE25" s="14"/>
      <c r="AF25" s="14"/>
    </row>
    <row r="26" spans="1:32">
      <c r="A26" s="14"/>
      <c r="D26" s="8"/>
      <c r="E26" s="10"/>
      <c r="V26" s="10"/>
      <c r="W26" s="11"/>
      <c r="X26" s="11"/>
      <c r="Y26" s="11"/>
      <c r="Z26" s="11"/>
      <c r="AA26" s="11"/>
      <c r="AE26" s="14"/>
      <c r="AF26" s="14"/>
    </row>
    <row r="27" spans="1:32">
      <c r="A27" s="14"/>
      <c r="D27" s="8"/>
      <c r="E27" s="10"/>
      <c r="V27" s="10"/>
      <c r="W27" s="11"/>
      <c r="X27" s="11"/>
      <c r="Y27" s="11"/>
      <c r="Z27" s="11"/>
      <c r="AA27" s="11"/>
      <c r="AE27" s="14"/>
      <c r="AF27" s="14"/>
    </row>
    <row r="28" spans="1:32">
      <c r="A28" s="14"/>
      <c r="D28" s="8"/>
      <c r="E28" s="10"/>
      <c r="V28" s="10"/>
      <c r="W28" s="11"/>
      <c r="X28" s="11"/>
      <c r="Y28" s="11"/>
      <c r="Z28" s="11"/>
      <c r="AA28" s="11"/>
      <c r="AE28" s="14"/>
      <c r="AF28" s="14"/>
    </row>
    <row r="29" spans="1:32">
      <c r="A29" s="14"/>
      <c r="D29" s="8"/>
      <c r="E29" s="10"/>
      <c r="V29" s="10"/>
      <c r="W29" s="11"/>
      <c r="X29" s="11"/>
      <c r="Y29" s="11"/>
      <c r="Z29" s="11"/>
      <c r="AA29" s="11"/>
      <c r="AE29" s="14"/>
      <c r="AF29" s="14"/>
    </row>
    <row r="30" spans="1:32">
      <c r="A30" s="14"/>
      <c r="D30" s="8"/>
      <c r="E30" s="10"/>
      <c r="V30" s="10"/>
      <c r="W30" s="11"/>
      <c r="X30" s="11"/>
      <c r="Y30" s="11"/>
      <c r="Z30" s="11"/>
      <c r="AA30" s="11"/>
      <c r="AE30" s="14"/>
      <c r="AF30" s="14"/>
    </row>
    <row r="31" spans="1:32">
      <c r="AE31" s="14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04BFC-3FC4-48A9-A162-54C36F0421DD}">
  <sheetPr codeName="Sheet5"/>
  <dimension ref="A1:AD89"/>
  <sheetViews>
    <sheetView workbookViewId="0">
      <pane ySplit="1" topLeftCell="A2" activePane="bottomLeft" state="frozen"/>
      <selection activeCell="B2" sqref="B2:S2"/>
      <selection pane="bottomLeft" activeCell="B2" sqref="B2:S2"/>
    </sheetView>
  </sheetViews>
  <sheetFormatPr defaultRowHeight="13.2"/>
  <cols>
    <col min="1" max="1" width="16.109375" bestFit="1" customWidth="1"/>
    <col min="2" max="2" width="2.33203125" bestFit="1" customWidth="1"/>
    <col min="3" max="3" width="3.44140625" customWidth="1"/>
    <col min="4" max="4" width="3.44140625" bestFit="1" customWidth="1"/>
    <col min="5" max="6" width="2.21875" bestFit="1" customWidth="1"/>
    <col min="7" max="8" width="3.21875" bestFit="1" customWidth="1"/>
    <col min="9" max="9" width="3.44140625" bestFit="1" customWidth="1"/>
    <col min="10" max="10" width="4" bestFit="1" customWidth="1"/>
    <col min="11" max="11" width="3.44140625" bestFit="1" customWidth="1"/>
    <col min="12" max="12" width="3.5546875" bestFit="1" customWidth="1"/>
    <col min="13" max="13" width="3.44140625" bestFit="1" customWidth="1"/>
    <col min="14" max="14" width="3.5546875" bestFit="1" customWidth="1"/>
    <col min="15" max="15" width="5.44140625" bestFit="1" customWidth="1"/>
    <col min="16" max="16" width="4.664062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12.88671875" bestFit="1" customWidth="1"/>
    <col min="21" max="21" width="13.21875" bestFit="1" customWidth="1"/>
    <col min="22" max="22" width="4.5546875" bestFit="1" customWidth="1"/>
    <col min="23" max="23" width="4.77734375" bestFit="1" customWidth="1"/>
    <col min="24" max="25" width="5.5546875" bestFit="1" customWidth="1"/>
    <col min="26" max="26" width="3.21875" bestFit="1" customWidth="1"/>
    <col min="27" max="27" width="4.109375" bestFit="1" customWidth="1"/>
    <col min="28" max="30" width="4.77734375" bestFit="1" customWidth="1"/>
    <col min="31" max="31" width="5.21875" bestFit="1" customWidth="1"/>
    <col min="32" max="32" width="4.88671875" bestFit="1" customWidth="1"/>
    <col min="33" max="33" width="5.21875" bestFit="1" customWidth="1"/>
    <col min="34" max="34" width="5.109375" bestFit="1" customWidth="1"/>
  </cols>
  <sheetData>
    <row r="1" spans="1:30">
      <c r="A1" t="s">
        <v>2405</v>
      </c>
      <c r="B1" t="s">
        <v>2406</v>
      </c>
      <c r="C1" t="s">
        <v>2407</v>
      </c>
      <c r="D1" t="s">
        <v>2408</v>
      </c>
      <c r="E1" t="s">
        <v>2409</v>
      </c>
      <c r="F1" t="s">
        <v>2410</v>
      </c>
      <c r="G1" t="s">
        <v>2411</v>
      </c>
      <c r="H1" t="s">
        <v>2412</v>
      </c>
      <c r="I1" t="s">
        <v>2413</v>
      </c>
      <c r="J1" t="s">
        <v>2414</v>
      </c>
      <c r="K1" t="s">
        <v>2415</v>
      </c>
      <c r="L1" t="s">
        <v>2416</v>
      </c>
      <c r="M1" t="s">
        <v>2417</v>
      </c>
      <c r="N1" t="s">
        <v>2418</v>
      </c>
      <c r="O1" t="s">
        <v>2424</v>
      </c>
      <c r="P1" t="s">
        <v>2425</v>
      </c>
      <c r="Q1" t="s">
        <v>2426</v>
      </c>
      <c r="R1" t="s">
        <v>2427</v>
      </c>
      <c r="S1" t="s">
        <v>2428</v>
      </c>
      <c r="T1" t="s">
        <v>2811</v>
      </c>
      <c r="U1" t="s">
        <v>2812</v>
      </c>
      <c r="V1" t="s">
        <v>2419</v>
      </c>
      <c r="W1" t="s">
        <v>2420</v>
      </c>
      <c r="X1" t="s">
        <v>2421</v>
      </c>
      <c r="Y1" t="s">
        <v>2422</v>
      </c>
      <c r="Z1" t="s">
        <v>2423</v>
      </c>
    </row>
    <row r="2" spans="1:30">
      <c r="A2" t="s">
        <v>2623</v>
      </c>
      <c r="B2" cm="1">
        <f t="array" ref="B2">IF(COUNTIFS(GameLog!D:D,'ARI B'!A2,GameLog!C:C,"ARI")=0,0,COUNTA(_xlfn.UNIQUE(_xlfn._xlws.FILTER(GameLog!A$2:A$1000, (GameLog!C$2:C$1000="ARI") * (GameLog!D$2:D$1000=A2)))))</f>
        <v>1</v>
      </c>
      <c r="C2">
        <f>D2+M2+P2+Q2+R2</f>
        <v>5</v>
      </c>
      <c r="D2">
        <f>SUMIFS(GameLog!G:G,GameLog!$D:$D,'ARI B'!$A2,GameLog!$C:$C,"ARI")</f>
        <v>5</v>
      </c>
      <c r="E2">
        <f>SUMIFS(GameLog!H:H,GameLog!$D:$D,'ARI B'!$A2,GameLog!$C:$C,"ARI")</f>
        <v>0</v>
      </c>
      <c r="F2">
        <f>SUMIFS(GameLog!I:I,GameLog!$D:$D,'ARI B'!$A2,GameLog!$C:$C,"ARI")</f>
        <v>2</v>
      </c>
      <c r="G2">
        <f>SUMIFS(GameLog!J:J,GameLog!$D:$D,'ARI B'!$A2,GameLog!$C:$C,"ARI")</f>
        <v>0</v>
      </c>
      <c r="H2">
        <f>SUMIFS(GameLog!K:K,GameLog!$D:$D,'ARI B'!$A2,GameLog!$C:$C,"ARI")</f>
        <v>0</v>
      </c>
      <c r="I2">
        <f>SUMIFS(GameLog!L:L,GameLog!$D:$D,'ARI B'!$A2,GameLog!$C:$C,"ARI")</f>
        <v>0</v>
      </c>
      <c r="J2">
        <f>SUMIFS(GameLog!M:M,GameLog!$D:$D,'ARI B'!$A2,GameLog!$C:$C,"ARI")</f>
        <v>0</v>
      </c>
      <c r="K2">
        <f>SUMIFS(GameLog!N:N,GameLog!$D:$D,'ARI B'!$A2,GameLog!$C:$C,"ARI")</f>
        <v>0</v>
      </c>
      <c r="L2">
        <f>SUMIFS(GameLog!O:O,GameLog!$D:$D,'ARI B'!$A2,GameLog!$C:$C,"ARI")</f>
        <v>0</v>
      </c>
      <c r="M2">
        <f>SUMIFS(GameLog!P:P,GameLog!$D:$D,'ARI B'!$A2,GameLog!$C:$C,"ARI")</f>
        <v>0</v>
      </c>
      <c r="N2">
        <f>SUMIFS(GameLog!Q:Q,GameLog!$D:$D,'ARI B'!$A2,GameLog!$C:$C,"ARI")</f>
        <v>2</v>
      </c>
      <c r="O2">
        <f>SUMIFS(GameLog!R:R,GameLog!$D:$D,'ARI B'!$A2,GameLog!$C:$C,"ARI")</f>
        <v>0</v>
      </c>
      <c r="P2">
        <f>SUMIFS(GameLog!S:S,GameLog!$D:$D,'ARI B'!$A2,GameLog!$C:$C,"ARI")</f>
        <v>0</v>
      </c>
      <c r="Q2">
        <f>SUMIFS(GameLog!T:T,GameLog!$D:$D,'ARI B'!$A2,GameLog!$C:$C,"ARI")</f>
        <v>0</v>
      </c>
      <c r="R2">
        <f>SUMIFS(GameLog!U:U,GameLog!$D:$D,'ARI B'!$A2,GameLog!$C:$C,"ARI")</f>
        <v>0</v>
      </c>
      <c r="S2">
        <f>SUMIFS(GameLog!V:V,GameLog!$D:$D,'ARI B'!$A2,GameLog!$C:$C,"ARI")</f>
        <v>0</v>
      </c>
      <c r="T2">
        <v>1</v>
      </c>
      <c r="U2">
        <v>1</v>
      </c>
      <c r="V2" s="8">
        <f>IFERROR(F2/D2,0)</f>
        <v>0.4</v>
      </c>
      <c r="W2" s="8">
        <f t="shared" ref="W2:W44" si="0">IFERROR((F2+M2+P2)/(C2-Q2),0)</f>
        <v>0.4</v>
      </c>
      <c r="X2" s="8">
        <f t="shared" ref="X2:X44" si="1">IFERROR(Z2/D2,0)</f>
        <v>0.4</v>
      </c>
      <c r="Y2" s="8">
        <f>W2+X2</f>
        <v>0.8</v>
      </c>
      <c r="Z2">
        <f>G2+F2+H2*2+I2*3</f>
        <v>2</v>
      </c>
      <c r="AD2" s="14"/>
    </row>
    <row r="3" spans="1:30">
      <c r="A3" t="s">
        <v>2624</v>
      </c>
      <c r="B3" cm="1">
        <f t="array" ref="B3">IF(COUNTIFS(GameLog!D:D,'ARI B'!A3,GameLog!C:C,"ARI")=0,0,COUNTA(_xlfn.UNIQUE(_xlfn._xlws.FILTER(GameLog!A$2:A$1000, (GameLog!C$2:C$1000="ARI") * (GameLog!D$2:D$1000=A3)))))</f>
        <v>3</v>
      </c>
      <c r="C3">
        <f t="shared" ref="C3:C44" si="2">D3+M3+P3+Q3+R3</f>
        <v>14</v>
      </c>
      <c r="D3">
        <f>SUMIFS(GameLog!G:G,GameLog!$D:$D,'ARI B'!$A3,GameLog!$C:$C,"ARI")</f>
        <v>10</v>
      </c>
      <c r="E3">
        <f>SUMIFS(GameLog!H:H,GameLog!$D:$D,'ARI B'!$A3,GameLog!$C:$C,"ARI")</f>
        <v>2</v>
      </c>
      <c r="F3">
        <f>SUMIFS(GameLog!I:I,GameLog!$D:$D,'ARI B'!$A3,GameLog!$C:$C,"ARI")</f>
        <v>2</v>
      </c>
      <c r="G3">
        <f>SUMIFS(GameLog!J:J,GameLog!$D:$D,'ARI B'!$A3,GameLog!$C:$C,"ARI")</f>
        <v>2</v>
      </c>
      <c r="H3">
        <f>SUMIFS(GameLog!K:K,GameLog!$D:$D,'ARI B'!$A3,GameLog!$C:$C,"ARI")</f>
        <v>0</v>
      </c>
      <c r="I3">
        <f>SUMIFS(GameLog!L:L,GameLog!$D:$D,'ARI B'!$A3,GameLog!$C:$C,"ARI")</f>
        <v>0</v>
      </c>
      <c r="J3">
        <f>SUMIFS(GameLog!M:M,GameLog!$D:$D,'ARI B'!$A3,GameLog!$C:$C,"ARI")</f>
        <v>0</v>
      </c>
      <c r="K3">
        <f>SUMIFS(GameLog!N:N,GameLog!$D:$D,'ARI B'!$A3,GameLog!$C:$C,"ARI")</f>
        <v>0</v>
      </c>
      <c r="L3">
        <f>SUMIFS(GameLog!O:O,GameLog!$D:$D,'ARI B'!$A3,GameLog!$C:$C,"ARI")</f>
        <v>0</v>
      </c>
      <c r="M3">
        <f>SUMIFS(GameLog!P:P,GameLog!$D:$D,'ARI B'!$A3,GameLog!$C:$C,"ARI")</f>
        <v>4</v>
      </c>
      <c r="N3">
        <f>SUMIFS(GameLog!Q:Q,GameLog!$D:$D,'ARI B'!$A3,GameLog!$C:$C,"ARI")</f>
        <v>1</v>
      </c>
      <c r="O3">
        <f>SUMIFS(GameLog!R:R,GameLog!$D:$D,'ARI B'!$A3,GameLog!$C:$C,"ARI")</f>
        <v>0</v>
      </c>
      <c r="P3">
        <f>SUMIFS(GameLog!S:S,GameLog!$D:$D,'ARI B'!$A3,GameLog!$C:$C,"ARI")</f>
        <v>0</v>
      </c>
      <c r="Q3">
        <f>SUMIFS(GameLog!T:T,GameLog!$D:$D,'ARI B'!$A3,GameLog!$C:$C,"ARI")</f>
        <v>0</v>
      </c>
      <c r="R3">
        <f>SUMIFS(GameLog!U:U,GameLog!$D:$D,'ARI B'!$A3,GameLog!$C:$C,"ARI")</f>
        <v>0</v>
      </c>
      <c r="S3">
        <f>SUMIFS(GameLog!V:V,GameLog!$D:$D,'ARI B'!$A3,GameLog!$C:$C,"ARI")</f>
        <v>0</v>
      </c>
      <c r="T3">
        <v>1</v>
      </c>
      <c r="U3">
        <v>1</v>
      </c>
      <c r="V3" s="8">
        <f t="shared" ref="V3:V42" si="3">IFERROR(F3/D3,0)</f>
        <v>0.2</v>
      </c>
      <c r="W3" s="8">
        <f t="shared" si="0"/>
        <v>0.42857142857142855</v>
      </c>
      <c r="X3" s="8">
        <f t="shared" si="1"/>
        <v>0.4</v>
      </c>
      <c r="Y3" s="8">
        <f t="shared" ref="Y3:Y42" si="4">W3+X3</f>
        <v>0.82857142857142851</v>
      </c>
      <c r="Z3">
        <f t="shared" ref="Z3:Z44" si="5">G3+F3+H3*2+I3*3</f>
        <v>4</v>
      </c>
      <c r="AD3" s="14"/>
    </row>
    <row r="4" spans="1:30">
      <c r="A4" t="s">
        <v>2625</v>
      </c>
      <c r="B4" cm="1">
        <f t="array" ref="B4">IF(COUNTIFS(GameLog!D:D,'ARI B'!A4,GameLog!C:C,"ARI")=0,0,COUNTA(_xlfn.UNIQUE(_xlfn._xlws.FILTER(GameLog!A$2:A$1000, (GameLog!C$2:C$1000="ARI") * (GameLog!D$2:D$1000=A4)))))</f>
        <v>3</v>
      </c>
      <c r="C4">
        <f t="shared" si="2"/>
        <v>14</v>
      </c>
      <c r="D4">
        <f>SUMIFS(GameLog!G:G,GameLog!$D:$D,'ARI B'!$A4,GameLog!$C:$C,"ARI")</f>
        <v>12</v>
      </c>
      <c r="E4">
        <f>SUMIFS(GameLog!H:H,GameLog!$D:$D,'ARI B'!$A4,GameLog!$C:$C,"ARI")</f>
        <v>1</v>
      </c>
      <c r="F4">
        <f>SUMIFS(GameLog!I:I,GameLog!$D:$D,'ARI B'!$A4,GameLog!$C:$C,"ARI")</f>
        <v>1</v>
      </c>
      <c r="G4">
        <f>SUMIFS(GameLog!J:J,GameLog!$D:$D,'ARI B'!$A4,GameLog!$C:$C,"ARI")</f>
        <v>1</v>
      </c>
      <c r="H4">
        <f>SUMIFS(GameLog!K:K,GameLog!$D:$D,'ARI B'!$A4,GameLog!$C:$C,"ARI")</f>
        <v>0</v>
      </c>
      <c r="I4">
        <f>SUMIFS(GameLog!L:L,GameLog!$D:$D,'ARI B'!$A4,GameLog!$C:$C,"ARI")</f>
        <v>0</v>
      </c>
      <c r="J4">
        <f>SUMIFS(GameLog!M:M,GameLog!$D:$D,'ARI B'!$A4,GameLog!$C:$C,"ARI")</f>
        <v>1</v>
      </c>
      <c r="K4">
        <f>SUMIFS(GameLog!N:N,GameLog!$D:$D,'ARI B'!$A4,GameLog!$C:$C,"ARI")</f>
        <v>0</v>
      </c>
      <c r="L4">
        <f>SUMIFS(GameLog!O:O,GameLog!$D:$D,'ARI B'!$A4,GameLog!$C:$C,"ARI")</f>
        <v>0</v>
      </c>
      <c r="M4">
        <f>SUMIFS(GameLog!P:P,GameLog!$D:$D,'ARI B'!$A4,GameLog!$C:$C,"ARI")</f>
        <v>2</v>
      </c>
      <c r="N4">
        <f>SUMIFS(GameLog!Q:Q,GameLog!$D:$D,'ARI B'!$A4,GameLog!$C:$C,"ARI")</f>
        <v>2</v>
      </c>
      <c r="O4">
        <f>SUMIFS(GameLog!R:R,GameLog!$D:$D,'ARI B'!$A4,GameLog!$C:$C,"ARI")</f>
        <v>0</v>
      </c>
      <c r="P4">
        <f>SUMIFS(GameLog!S:S,GameLog!$D:$D,'ARI B'!$A4,GameLog!$C:$C,"ARI")</f>
        <v>0</v>
      </c>
      <c r="Q4">
        <f>SUMIFS(GameLog!T:T,GameLog!$D:$D,'ARI B'!$A4,GameLog!$C:$C,"ARI")</f>
        <v>0</v>
      </c>
      <c r="R4">
        <f>SUMIFS(GameLog!U:U,GameLog!$D:$D,'ARI B'!$A4,GameLog!$C:$C,"ARI")</f>
        <v>0</v>
      </c>
      <c r="S4">
        <f>SUMIFS(GameLog!V:V,GameLog!$D:$D,'ARI B'!$A4,GameLog!$C:$C,"ARI")</f>
        <v>0</v>
      </c>
      <c r="T4">
        <v>0</v>
      </c>
      <c r="U4">
        <v>1</v>
      </c>
      <c r="V4" s="8">
        <f t="shared" si="3"/>
        <v>8.3333333333333329E-2</v>
      </c>
      <c r="W4" s="8">
        <f t="shared" si="0"/>
        <v>0.21428571428571427</v>
      </c>
      <c r="X4" s="8">
        <f t="shared" si="1"/>
        <v>0.16666666666666666</v>
      </c>
      <c r="Y4" s="8">
        <f t="shared" si="4"/>
        <v>0.38095238095238093</v>
      </c>
      <c r="Z4">
        <f t="shared" si="5"/>
        <v>2</v>
      </c>
      <c r="AD4" s="14"/>
    </row>
    <row r="5" spans="1:30">
      <c r="A5" t="s">
        <v>2626</v>
      </c>
      <c r="B5" cm="1">
        <f t="array" ref="B5">IF(COUNTIFS(GameLog!D:D,'ARI B'!A5,GameLog!C:C,"ARI")=0,0,COUNTA(_xlfn.UNIQUE(_xlfn._xlws.FILTER(GameLog!A$2:A$1000, (GameLog!C$2:C$1000="ARI") * (GameLog!D$2:D$1000=A5)))))</f>
        <v>3</v>
      </c>
      <c r="C5">
        <f t="shared" si="2"/>
        <v>14</v>
      </c>
      <c r="D5">
        <f>SUMIFS(GameLog!G:G,GameLog!$D:$D,'ARI B'!$A5,GameLog!$C:$C,"ARI")</f>
        <v>12</v>
      </c>
      <c r="E5">
        <f>SUMIFS(GameLog!H:H,GameLog!$D:$D,'ARI B'!$A5,GameLog!$C:$C,"ARI")</f>
        <v>2</v>
      </c>
      <c r="F5">
        <f>SUMIFS(GameLog!I:I,GameLog!$D:$D,'ARI B'!$A5,GameLog!$C:$C,"ARI")</f>
        <v>2</v>
      </c>
      <c r="G5">
        <f>SUMIFS(GameLog!J:J,GameLog!$D:$D,'ARI B'!$A5,GameLog!$C:$C,"ARI")</f>
        <v>0</v>
      </c>
      <c r="H5">
        <f>SUMIFS(GameLog!K:K,GameLog!$D:$D,'ARI B'!$A5,GameLog!$C:$C,"ARI")</f>
        <v>0</v>
      </c>
      <c r="I5">
        <f>SUMIFS(GameLog!L:L,GameLog!$D:$D,'ARI B'!$A5,GameLog!$C:$C,"ARI")</f>
        <v>1</v>
      </c>
      <c r="J5">
        <f>SUMIFS(GameLog!M:M,GameLog!$D:$D,'ARI B'!$A5,GameLog!$C:$C,"ARI")</f>
        <v>3</v>
      </c>
      <c r="K5">
        <f>SUMIFS(GameLog!N:N,GameLog!$D:$D,'ARI B'!$A5,GameLog!$C:$C,"ARI")</f>
        <v>0</v>
      </c>
      <c r="L5">
        <f>SUMIFS(GameLog!O:O,GameLog!$D:$D,'ARI B'!$A5,GameLog!$C:$C,"ARI")</f>
        <v>0</v>
      </c>
      <c r="M5">
        <f>SUMIFS(GameLog!P:P,GameLog!$D:$D,'ARI B'!$A5,GameLog!$C:$C,"ARI")</f>
        <v>2</v>
      </c>
      <c r="N5">
        <f>SUMIFS(GameLog!Q:Q,GameLog!$D:$D,'ARI B'!$A5,GameLog!$C:$C,"ARI")</f>
        <v>3</v>
      </c>
      <c r="O5">
        <f>SUMIFS(GameLog!R:R,GameLog!$D:$D,'ARI B'!$A5,GameLog!$C:$C,"ARI")</f>
        <v>1</v>
      </c>
      <c r="P5">
        <f>SUMIFS(GameLog!S:S,GameLog!$D:$D,'ARI B'!$A5,GameLog!$C:$C,"ARI")</f>
        <v>0</v>
      </c>
      <c r="Q5">
        <f>SUMIFS(GameLog!T:T,GameLog!$D:$D,'ARI B'!$A5,GameLog!$C:$C,"ARI")</f>
        <v>0</v>
      </c>
      <c r="R5">
        <f>SUMIFS(GameLog!U:U,GameLog!$D:$D,'ARI B'!$A5,GameLog!$C:$C,"ARI")</f>
        <v>0</v>
      </c>
      <c r="S5">
        <f>SUMIFS(GameLog!V:V,GameLog!$D:$D,'ARI B'!$A5,GameLog!$C:$C,"ARI")</f>
        <v>0</v>
      </c>
      <c r="T5">
        <v>0</v>
      </c>
      <c r="U5">
        <v>1</v>
      </c>
      <c r="V5" s="8">
        <f t="shared" si="3"/>
        <v>0.16666666666666666</v>
      </c>
      <c r="W5" s="8">
        <f t="shared" si="0"/>
        <v>0.2857142857142857</v>
      </c>
      <c r="X5" s="8">
        <f t="shared" si="1"/>
        <v>0.41666666666666669</v>
      </c>
      <c r="Y5" s="8">
        <f t="shared" si="4"/>
        <v>0.70238095238095233</v>
      </c>
      <c r="Z5">
        <f t="shared" si="5"/>
        <v>5</v>
      </c>
      <c r="AD5" s="14"/>
    </row>
    <row r="6" spans="1:30">
      <c r="A6" t="s">
        <v>2627</v>
      </c>
      <c r="B6" cm="1">
        <f t="array" ref="B6">IF(COUNTIFS(GameLog!D:D,'ARI B'!A6,GameLog!C:C,"ARI")=0,0,COUNTA(_xlfn.UNIQUE(_xlfn._xlws.FILTER(GameLog!A$2:A$1000, (GameLog!C$2:C$1000="ARI") * (GameLog!D$2:D$1000=A6)))))</f>
        <v>3</v>
      </c>
      <c r="C6">
        <f t="shared" si="2"/>
        <v>2</v>
      </c>
      <c r="D6">
        <f>SUMIFS(GameLog!G:G,GameLog!$D:$D,'ARI B'!$A6,GameLog!$C:$C,"ARI")</f>
        <v>1</v>
      </c>
      <c r="E6">
        <f>SUMIFS(GameLog!H:H,GameLog!$D:$D,'ARI B'!$A6,GameLog!$C:$C,"ARI")</f>
        <v>0</v>
      </c>
      <c r="F6">
        <f>SUMIFS(GameLog!I:I,GameLog!$D:$D,'ARI B'!$A6,GameLog!$C:$C,"ARI")</f>
        <v>0</v>
      </c>
      <c r="G6">
        <f>SUMIFS(GameLog!J:J,GameLog!$D:$D,'ARI B'!$A6,GameLog!$C:$C,"ARI")</f>
        <v>0</v>
      </c>
      <c r="H6">
        <f>SUMIFS(GameLog!K:K,GameLog!$D:$D,'ARI B'!$A6,GameLog!$C:$C,"ARI")</f>
        <v>0</v>
      </c>
      <c r="I6">
        <f>SUMIFS(GameLog!L:L,GameLog!$D:$D,'ARI B'!$A6,GameLog!$C:$C,"ARI")</f>
        <v>0</v>
      </c>
      <c r="J6">
        <f>SUMIFS(GameLog!M:M,GameLog!$D:$D,'ARI B'!$A6,GameLog!$C:$C,"ARI")</f>
        <v>0</v>
      </c>
      <c r="K6">
        <f>SUMIFS(GameLog!N:N,GameLog!$D:$D,'ARI B'!$A6,GameLog!$C:$C,"ARI")</f>
        <v>0</v>
      </c>
      <c r="L6">
        <f>SUMIFS(GameLog!O:O,GameLog!$D:$D,'ARI B'!$A6,GameLog!$C:$C,"ARI")</f>
        <v>0</v>
      </c>
      <c r="M6">
        <f>SUMIFS(GameLog!P:P,GameLog!$D:$D,'ARI B'!$A6,GameLog!$C:$C,"ARI")</f>
        <v>1</v>
      </c>
      <c r="N6">
        <f>SUMIFS(GameLog!Q:Q,GameLog!$D:$D,'ARI B'!$A6,GameLog!$C:$C,"ARI")</f>
        <v>0</v>
      </c>
      <c r="O6">
        <f>SUMIFS(GameLog!R:R,GameLog!$D:$D,'ARI B'!$A6,GameLog!$C:$C,"ARI")</f>
        <v>0</v>
      </c>
      <c r="P6">
        <f>SUMIFS(GameLog!S:S,GameLog!$D:$D,'ARI B'!$A6,GameLog!$C:$C,"ARI")</f>
        <v>0</v>
      </c>
      <c r="Q6">
        <f>SUMIFS(GameLog!T:T,GameLog!$D:$D,'ARI B'!$A6,GameLog!$C:$C,"ARI")</f>
        <v>0</v>
      </c>
      <c r="R6">
        <f>SUMIFS(GameLog!U:U,GameLog!$D:$D,'ARI B'!$A6,GameLog!$C:$C,"ARI")</f>
        <v>0</v>
      </c>
      <c r="S6">
        <f>SUMIFS(GameLog!V:V,GameLog!$D:$D,'ARI B'!$A6,GameLog!$C:$C,"ARI")</f>
        <v>0</v>
      </c>
      <c r="T6">
        <v>0</v>
      </c>
      <c r="U6">
        <v>0</v>
      </c>
      <c r="V6" s="8">
        <f t="shared" si="3"/>
        <v>0</v>
      </c>
      <c r="W6" s="8">
        <f t="shared" si="0"/>
        <v>0.5</v>
      </c>
      <c r="X6" s="8">
        <f t="shared" si="1"/>
        <v>0</v>
      </c>
      <c r="Y6" s="8">
        <f t="shared" si="4"/>
        <v>0.5</v>
      </c>
      <c r="Z6">
        <f t="shared" si="5"/>
        <v>0</v>
      </c>
      <c r="AD6" s="14"/>
    </row>
    <row r="7" spans="1:30">
      <c r="A7" t="s">
        <v>2628</v>
      </c>
      <c r="B7" cm="1">
        <f t="array" ref="B7">IF(COUNTIFS(GameLog!D:D,'ARI B'!A7,GameLog!C:C,"ARI")=0,0,COUNTA(_xlfn.UNIQUE(_xlfn._xlws.FILTER(GameLog!A$2:A$1000, (GameLog!C$2:C$1000="ARI") * (GameLog!D$2:D$1000=A7)))))</f>
        <v>3</v>
      </c>
      <c r="C7">
        <f t="shared" si="2"/>
        <v>14</v>
      </c>
      <c r="D7">
        <f>SUMIFS(GameLog!G:G,GameLog!$D:$D,'ARI B'!$A7,GameLog!$C:$C,"ARI")</f>
        <v>12</v>
      </c>
      <c r="E7">
        <f>SUMIFS(GameLog!H:H,GameLog!$D:$D,'ARI B'!$A7,GameLog!$C:$C,"ARI")</f>
        <v>2</v>
      </c>
      <c r="F7">
        <f>SUMIFS(GameLog!I:I,GameLog!$D:$D,'ARI B'!$A7,GameLog!$C:$C,"ARI")</f>
        <v>4</v>
      </c>
      <c r="G7">
        <f>SUMIFS(GameLog!J:J,GameLog!$D:$D,'ARI B'!$A7,GameLog!$C:$C,"ARI")</f>
        <v>1</v>
      </c>
      <c r="H7">
        <f>SUMIFS(GameLog!K:K,GameLog!$D:$D,'ARI B'!$A7,GameLog!$C:$C,"ARI")</f>
        <v>0</v>
      </c>
      <c r="I7">
        <f>SUMIFS(GameLog!L:L,GameLog!$D:$D,'ARI B'!$A7,GameLog!$C:$C,"ARI")</f>
        <v>2</v>
      </c>
      <c r="J7">
        <f>SUMIFS(GameLog!M:M,GameLog!$D:$D,'ARI B'!$A7,GameLog!$C:$C,"ARI")</f>
        <v>3</v>
      </c>
      <c r="K7">
        <f>SUMIFS(GameLog!N:N,GameLog!$D:$D,'ARI B'!$A7,GameLog!$C:$C,"ARI")</f>
        <v>0</v>
      </c>
      <c r="L7">
        <f>SUMIFS(GameLog!O:O,GameLog!$D:$D,'ARI B'!$A7,GameLog!$C:$C,"ARI")</f>
        <v>0</v>
      </c>
      <c r="M7">
        <f>SUMIFS(GameLog!P:P,GameLog!$D:$D,'ARI B'!$A7,GameLog!$C:$C,"ARI")</f>
        <v>1</v>
      </c>
      <c r="N7">
        <f>SUMIFS(GameLog!Q:Q,GameLog!$D:$D,'ARI B'!$A7,GameLog!$C:$C,"ARI")</f>
        <v>3</v>
      </c>
      <c r="O7">
        <f>SUMIFS(GameLog!R:R,GameLog!$D:$D,'ARI B'!$A7,GameLog!$C:$C,"ARI")</f>
        <v>0</v>
      </c>
      <c r="P7">
        <f>SUMIFS(GameLog!S:S,GameLog!$D:$D,'ARI B'!$A7,GameLog!$C:$C,"ARI")</f>
        <v>1</v>
      </c>
      <c r="Q7">
        <f>SUMIFS(GameLog!T:T,GameLog!$D:$D,'ARI B'!$A7,GameLog!$C:$C,"ARI")</f>
        <v>0</v>
      </c>
      <c r="R7">
        <f>SUMIFS(GameLog!U:U,GameLog!$D:$D,'ARI B'!$A7,GameLog!$C:$C,"ARI")</f>
        <v>0</v>
      </c>
      <c r="S7">
        <f>SUMIFS(GameLog!V:V,GameLog!$D:$D,'ARI B'!$A7,GameLog!$C:$C,"ARI")</f>
        <v>0</v>
      </c>
      <c r="T7">
        <v>3</v>
      </c>
      <c r="U7">
        <v>3</v>
      </c>
      <c r="V7" s="8">
        <f t="shared" si="3"/>
        <v>0.33333333333333331</v>
      </c>
      <c r="W7" s="8">
        <f t="shared" si="0"/>
        <v>0.42857142857142855</v>
      </c>
      <c r="X7" s="8">
        <f t="shared" si="1"/>
        <v>0.91666666666666663</v>
      </c>
      <c r="Y7" s="8">
        <f t="shared" si="4"/>
        <v>1.3452380952380951</v>
      </c>
      <c r="Z7">
        <f t="shared" si="5"/>
        <v>11</v>
      </c>
      <c r="AD7" s="14"/>
    </row>
    <row r="8" spans="1:30">
      <c r="A8" t="s">
        <v>2629</v>
      </c>
      <c r="B8" cm="1">
        <f t="array" ref="B8">IF(COUNTIFS(GameLog!D:D,'ARI B'!A8,GameLog!C:C,"ARI")=0,0,COUNTA(_xlfn.UNIQUE(_xlfn._xlws.FILTER(GameLog!A$2:A$1000, (GameLog!C$2:C$1000="ARI") * (GameLog!D$2:D$1000=A8)))))</f>
        <v>3</v>
      </c>
      <c r="C8">
        <f t="shared" si="2"/>
        <v>14</v>
      </c>
      <c r="D8">
        <f>SUMIFS(GameLog!G:G,GameLog!$D:$D,'ARI B'!$A8,GameLog!$C:$C,"ARI")</f>
        <v>13</v>
      </c>
      <c r="E8">
        <f>SUMIFS(GameLog!H:H,GameLog!$D:$D,'ARI B'!$A8,GameLog!$C:$C,"ARI")</f>
        <v>1</v>
      </c>
      <c r="F8">
        <f>SUMIFS(GameLog!I:I,GameLog!$D:$D,'ARI B'!$A8,GameLog!$C:$C,"ARI")</f>
        <v>2</v>
      </c>
      <c r="G8">
        <f>SUMIFS(GameLog!J:J,GameLog!$D:$D,'ARI B'!$A8,GameLog!$C:$C,"ARI")</f>
        <v>0</v>
      </c>
      <c r="H8">
        <f>SUMIFS(GameLog!K:K,GameLog!$D:$D,'ARI B'!$A8,GameLog!$C:$C,"ARI")</f>
        <v>1</v>
      </c>
      <c r="I8">
        <f>SUMIFS(GameLog!L:L,GameLog!$D:$D,'ARI B'!$A8,GameLog!$C:$C,"ARI")</f>
        <v>1</v>
      </c>
      <c r="J8">
        <f>SUMIFS(GameLog!M:M,GameLog!$D:$D,'ARI B'!$A8,GameLog!$C:$C,"ARI")</f>
        <v>2</v>
      </c>
      <c r="K8">
        <f>SUMIFS(GameLog!N:N,GameLog!$D:$D,'ARI B'!$A8,GameLog!$C:$C,"ARI")</f>
        <v>0</v>
      </c>
      <c r="L8">
        <f>SUMIFS(GameLog!O:O,GameLog!$D:$D,'ARI B'!$A8,GameLog!$C:$C,"ARI")</f>
        <v>1</v>
      </c>
      <c r="M8">
        <f>SUMIFS(GameLog!P:P,GameLog!$D:$D,'ARI B'!$A8,GameLog!$C:$C,"ARI")</f>
        <v>1</v>
      </c>
      <c r="N8">
        <f>SUMIFS(GameLog!Q:Q,GameLog!$D:$D,'ARI B'!$A8,GameLog!$C:$C,"ARI")</f>
        <v>1</v>
      </c>
      <c r="O8">
        <f>SUMIFS(GameLog!R:R,GameLog!$D:$D,'ARI B'!$A8,GameLog!$C:$C,"ARI")</f>
        <v>0</v>
      </c>
      <c r="P8">
        <f>SUMIFS(GameLog!S:S,GameLog!$D:$D,'ARI B'!$A8,GameLog!$C:$C,"ARI")</f>
        <v>0</v>
      </c>
      <c r="Q8">
        <f>SUMIFS(GameLog!T:T,GameLog!$D:$D,'ARI B'!$A8,GameLog!$C:$C,"ARI")</f>
        <v>0</v>
      </c>
      <c r="R8">
        <f>SUMIFS(GameLog!U:U,GameLog!$D:$D,'ARI B'!$A8,GameLog!$C:$C,"ARI")</f>
        <v>0</v>
      </c>
      <c r="S8">
        <f>SUMIFS(GameLog!V:V,GameLog!$D:$D,'ARI B'!$A8,GameLog!$C:$C,"ARI")</f>
        <v>0</v>
      </c>
      <c r="T8">
        <v>1</v>
      </c>
      <c r="U8">
        <v>1</v>
      </c>
      <c r="V8" s="8">
        <f t="shared" si="3"/>
        <v>0.15384615384615385</v>
      </c>
      <c r="W8" s="8">
        <f t="shared" si="0"/>
        <v>0.21428571428571427</v>
      </c>
      <c r="X8" s="8">
        <f t="shared" si="1"/>
        <v>0.53846153846153844</v>
      </c>
      <c r="Y8" s="8">
        <f t="shared" si="4"/>
        <v>0.75274725274725274</v>
      </c>
      <c r="Z8">
        <f t="shared" si="5"/>
        <v>7</v>
      </c>
      <c r="AD8" s="14"/>
    </row>
    <row r="9" spans="1:30">
      <c r="A9" t="s">
        <v>2630</v>
      </c>
      <c r="B9" cm="1">
        <f t="array" ref="B9">IF(COUNTIFS(GameLog!D:D,'ARI B'!A9,GameLog!C:C,"ARI")=0,0,COUNTA(_xlfn.UNIQUE(_xlfn._xlws.FILTER(GameLog!A$2:A$1000, (GameLog!C$2:C$1000="ARI") * (GameLog!D$2:D$1000=A9)))))</f>
        <v>0</v>
      </c>
      <c r="C9">
        <f t="shared" si="2"/>
        <v>0</v>
      </c>
      <c r="D9">
        <f>SUMIFS(GameLog!G:G,GameLog!$D:$D,'ARI B'!$A9,GameLog!$C:$C,"ARI")</f>
        <v>0</v>
      </c>
      <c r="E9">
        <f>SUMIFS(GameLog!H:H,GameLog!$D:$D,'ARI B'!$A9,GameLog!$C:$C,"ARI")</f>
        <v>0</v>
      </c>
      <c r="F9">
        <f>SUMIFS(GameLog!I:I,GameLog!$D:$D,'ARI B'!$A9,GameLog!$C:$C,"ARI")</f>
        <v>0</v>
      </c>
      <c r="G9">
        <f>SUMIFS(GameLog!J:J,GameLog!$D:$D,'ARI B'!$A9,GameLog!$C:$C,"ARI")</f>
        <v>0</v>
      </c>
      <c r="H9">
        <f>SUMIFS(GameLog!K:K,GameLog!$D:$D,'ARI B'!$A9,GameLog!$C:$C,"ARI")</f>
        <v>0</v>
      </c>
      <c r="I9">
        <f>SUMIFS(GameLog!L:L,GameLog!$D:$D,'ARI B'!$A9,GameLog!$C:$C,"ARI")</f>
        <v>0</v>
      </c>
      <c r="J9">
        <f>SUMIFS(GameLog!M:M,GameLog!$D:$D,'ARI B'!$A9,GameLog!$C:$C,"ARI")</f>
        <v>0</v>
      </c>
      <c r="K9">
        <f>SUMIFS(GameLog!N:N,GameLog!$D:$D,'ARI B'!$A9,GameLog!$C:$C,"ARI")</f>
        <v>0</v>
      </c>
      <c r="L9">
        <f>SUMIFS(GameLog!O:O,GameLog!$D:$D,'ARI B'!$A9,GameLog!$C:$C,"ARI")</f>
        <v>0</v>
      </c>
      <c r="M9">
        <f>SUMIFS(GameLog!P:P,GameLog!$D:$D,'ARI B'!$A9,GameLog!$C:$C,"ARI")</f>
        <v>0</v>
      </c>
      <c r="N9">
        <f>SUMIFS(GameLog!Q:Q,GameLog!$D:$D,'ARI B'!$A9,GameLog!$C:$C,"ARI")</f>
        <v>0</v>
      </c>
      <c r="O9">
        <f>SUMIFS(GameLog!R:R,GameLog!$D:$D,'ARI B'!$A9,GameLog!$C:$C,"ARI")</f>
        <v>0</v>
      </c>
      <c r="P9">
        <f>SUMIFS(GameLog!S:S,GameLog!$D:$D,'ARI B'!$A9,GameLog!$C:$C,"ARI")</f>
        <v>0</v>
      </c>
      <c r="Q9">
        <f>SUMIFS(GameLog!T:T,GameLog!$D:$D,'ARI B'!$A9,GameLog!$C:$C,"ARI")</f>
        <v>0</v>
      </c>
      <c r="R9">
        <f>SUMIFS(GameLog!U:U,GameLog!$D:$D,'ARI B'!$A9,GameLog!$C:$C,"ARI")</f>
        <v>0</v>
      </c>
      <c r="S9">
        <f>SUMIFS(GameLog!V:V,GameLog!$D:$D,'ARI B'!$A9,GameLog!$C:$C,"ARI")</f>
        <v>0</v>
      </c>
      <c r="T9">
        <v>0</v>
      </c>
      <c r="U9">
        <v>0</v>
      </c>
      <c r="V9" s="8">
        <f t="shared" si="3"/>
        <v>0</v>
      </c>
      <c r="W9" s="8">
        <f t="shared" si="0"/>
        <v>0</v>
      </c>
      <c r="X9" s="8">
        <f t="shared" si="1"/>
        <v>0</v>
      </c>
      <c r="Y9" s="8">
        <f t="shared" si="4"/>
        <v>0</v>
      </c>
      <c r="Z9">
        <f t="shared" si="5"/>
        <v>0</v>
      </c>
      <c r="AD9" s="14"/>
    </row>
    <row r="10" spans="1:30">
      <c r="A10" t="s">
        <v>2631</v>
      </c>
      <c r="B10" cm="1">
        <f t="array" ref="B10">IF(COUNTIFS(GameLog!D:D,'ARI B'!A10,GameLog!C:C,"ARI")=0,0,COUNTA(_xlfn.UNIQUE(_xlfn._xlws.FILTER(GameLog!A$2:A$1000, (GameLog!C$2:C$1000="ARI") * (GameLog!D$2:D$1000=A10)))))</f>
        <v>2</v>
      </c>
      <c r="C10">
        <f t="shared" si="2"/>
        <v>8</v>
      </c>
      <c r="D10">
        <f>SUMIFS(GameLog!G:G,GameLog!$D:$D,'ARI B'!$A10,GameLog!$C:$C,"ARI")</f>
        <v>7</v>
      </c>
      <c r="E10">
        <f>SUMIFS(GameLog!H:H,GameLog!$D:$D,'ARI B'!$A10,GameLog!$C:$C,"ARI")</f>
        <v>3</v>
      </c>
      <c r="F10">
        <f>SUMIFS(GameLog!I:I,GameLog!$D:$D,'ARI B'!$A10,GameLog!$C:$C,"ARI")</f>
        <v>2</v>
      </c>
      <c r="G10">
        <f>SUMIFS(GameLog!J:J,GameLog!$D:$D,'ARI B'!$A10,GameLog!$C:$C,"ARI")</f>
        <v>0</v>
      </c>
      <c r="H10">
        <f>SUMIFS(GameLog!K:K,GameLog!$D:$D,'ARI B'!$A10,GameLog!$C:$C,"ARI")</f>
        <v>0</v>
      </c>
      <c r="I10">
        <f>SUMIFS(GameLog!L:L,GameLog!$D:$D,'ARI B'!$A10,GameLog!$C:$C,"ARI")</f>
        <v>1</v>
      </c>
      <c r="J10">
        <f>SUMIFS(GameLog!M:M,GameLog!$D:$D,'ARI B'!$A10,GameLog!$C:$C,"ARI")</f>
        <v>2</v>
      </c>
      <c r="K10">
        <f>SUMIFS(GameLog!N:N,GameLog!$D:$D,'ARI B'!$A10,GameLog!$C:$C,"ARI")</f>
        <v>0</v>
      </c>
      <c r="L10">
        <f>SUMIFS(GameLog!O:O,GameLog!$D:$D,'ARI B'!$A10,GameLog!$C:$C,"ARI")</f>
        <v>0</v>
      </c>
      <c r="M10">
        <f>SUMIFS(GameLog!P:P,GameLog!$D:$D,'ARI B'!$A10,GameLog!$C:$C,"ARI")</f>
        <v>0</v>
      </c>
      <c r="N10">
        <f>SUMIFS(GameLog!Q:Q,GameLog!$D:$D,'ARI B'!$A10,GameLog!$C:$C,"ARI")</f>
        <v>2</v>
      </c>
      <c r="O10">
        <f>SUMIFS(GameLog!R:R,GameLog!$D:$D,'ARI B'!$A10,GameLog!$C:$C,"ARI")</f>
        <v>0</v>
      </c>
      <c r="P10">
        <f>SUMIFS(GameLog!S:S,GameLog!$D:$D,'ARI B'!$A10,GameLog!$C:$C,"ARI")</f>
        <v>1</v>
      </c>
      <c r="Q10">
        <f>SUMIFS(GameLog!T:T,GameLog!$D:$D,'ARI B'!$A10,GameLog!$C:$C,"ARI")</f>
        <v>0</v>
      </c>
      <c r="R10">
        <f>SUMIFS(GameLog!U:U,GameLog!$D:$D,'ARI B'!$A10,GameLog!$C:$C,"ARI")</f>
        <v>0</v>
      </c>
      <c r="S10">
        <f>SUMIFS(GameLog!V:V,GameLog!$D:$D,'ARI B'!$A10,GameLog!$C:$C,"ARI")</f>
        <v>0</v>
      </c>
      <c r="T10">
        <v>2</v>
      </c>
      <c r="U10">
        <v>2</v>
      </c>
      <c r="V10" s="8">
        <f t="shared" si="3"/>
        <v>0.2857142857142857</v>
      </c>
      <c r="W10" s="8">
        <f t="shared" si="0"/>
        <v>0.375</v>
      </c>
      <c r="X10" s="8">
        <f t="shared" si="1"/>
        <v>0.7142857142857143</v>
      </c>
      <c r="Y10" s="8">
        <f t="shared" si="4"/>
        <v>1.0892857142857144</v>
      </c>
      <c r="Z10">
        <f t="shared" si="5"/>
        <v>5</v>
      </c>
      <c r="AD10" s="13"/>
    </row>
    <row r="11" spans="1:30">
      <c r="A11" t="s">
        <v>2632</v>
      </c>
      <c r="B11" cm="1">
        <f t="array" ref="B11">IF(COUNTIFS(GameLog!D:D,'ARI B'!A11,GameLog!C:C,"ARI")=0,0,COUNTA(_xlfn.UNIQUE(_xlfn._xlws.FILTER(GameLog!A$2:A$1000, (GameLog!C$2:C$1000="ARI") * (GameLog!D$2:D$1000=A11)))))</f>
        <v>3</v>
      </c>
      <c r="C11">
        <f t="shared" si="2"/>
        <v>13</v>
      </c>
      <c r="D11">
        <f>SUMIFS(GameLog!G:G,GameLog!$D:$D,'ARI B'!$A11,GameLog!$C:$C,"ARI")</f>
        <v>12</v>
      </c>
      <c r="E11">
        <f>SUMIFS(GameLog!H:H,GameLog!$D:$D,'ARI B'!$A11,GameLog!$C:$C,"ARI")</f>
        <v>2</v>
      </c>
      <c r="F11">
        <f>SUMIFS(GameLog!I:I,GameLog!$D:$D,'ARI B'!$A11,GameLog!$C:$C,"ARI")</f>
        <v>4</v>
      </c>
      <c r="G11">
        <f>SUMIFS(GameLog!J:J,GameLog!$D:$D,'ARI B'!$A11,GameLog!$C:$C,"ARI")</f>
        <v>1</v>
      </c>
      <c r="H11">
        <f>SUMIFS(GameLog!K:K,GameLog!$D:$D,'ARI B'!$A11,GameLog!$C:$C,"ARI")</f>
        <v>0</v>
      </c>
      <c r="I11">
        <f>SUMIFS(GameLog!L:L,GameLog!$D:$D,'ARI B'!$A11,GameLog!$C:$C,"ARI")</f>
        <v>0</v>
      </c>
      <c r="J11">
        <f>SUMIFS(GameLog!M:M,GameLog!$D:$D,'ARI B'!$A11,GameLog!$C:$C,"ARI")</f>
        <v>0</v>
      </c>
      <c r="K11">
        <f>SUMIFS(GameLog!N:N,GameLog!$D:$D,'ARI B'!$A11,GameLog!$C:$C,"ARI")</f>
        <v>1</v>
      </c>
      <c r="L11">
        <f>SUMIFS(GameLog!O:O,GameLog!$D:$D,'ARI B'!$A11,GameLog!$C:$C,"ARI")</f>
        <v>0</v>
      </c>
      <c r="M11">
        <f>SUMIFS(GameLog!P:P,GameLog!$D:$D,'ARI B'!$A11,GameLog!$C:$C,"ARI")</f>
        <v>1</v>
      </c>
      <c r="N11">
        <f>SUMIFS(GameLog!Q:Q,GameLog!$D:$D,'ARI B'!$A11,GameLog!$C:$C,"ARI")</f>
        <v>5</v>
      </c>
      <c r="O11">
        <f>SUMIFS(GameLog!R:R,GameLog!$D:$D,'ARI B'!$A11,GameLog!$C:$C,"ARI")</f>
        <v>0</v>
      </c>
      <c r="P11">
        <f>SUMIFS(GameLog!S:S,GameLog!$D:$D,'ARI B'!$A11,GameLog!$C:$C,"ARI")</f>
        <v>0</v>
      </c>
      <c r="Q11">
        <f>SUMIFS(GameLog!T:T,GameLog!$D:$D,'ARI B'!$A11,GameLog!$C:$C,"ARI")</f>
        <v>0</v>
      </c>
      <c r="R11">
        <f>SUMIFS(GameLog!U:U,GameLog!$D:$D,'ARI B'!$A11,GameLog!$C:$C,"ARI")</f>
        <v>0</v>
      </c>
      <c r="S11">
        <f>SUMIFS(GameLog!V:V,GameLog!$D:$D,'ARI B'!$A11,GameLog!$C:$C,"ARI")</f>
        <v>0</v>
      </c>
      <c r="T11">
        <v>0</v>
      </c>
      <c r="U11">
        <v>2</v>
      </c>
      <c r="V11" s="8">
        <f t="shared" si="3"/>
        <v>0.33333333333333331</v>
      </c>
      <c r="W11" s="8">
        <f t="shared" si="0"/>
        <v>0.38461538461538464</v>
      </c>
      <c r="X11" s="8">
        <f t="shared" si="1"/>
        <v>0.41666666666666669</v>
      </c>
      <c r="Y11" s="8">
        <f t="shared" si="4"/>
        <v>0.80128205128205132</v>
      </c>
      <c r="Z11">
        <f t="shared" si="5"/>
        <v>5</v>
      </c>
      <c r="AD11" s="14"/>
    </row>
    <row r="12" spans="1:30">
      <c r="A12" t="s">
        <v>2633</v>
      </c>
      <c r="B12" cm="1">
        <f t="array" ref="B12">IF(COUNTIFS(GameLog!D:D,'ARI B'!A12,GameLog!C:C,"ARI")=0,0,COUNTA(_xlfn.UNIQUE(_xlfn._xlws.FILTER(GameLog!A$2:A$1000, (GameLog!C$2:C$1000="ARI") * (GameLog!D$2:D$1000=A12)))))</f>
        <v>0</v>
      </c>
      <c r="C12">
        <f t="shared" si="2"/>
        <v>0</v>
      </c>
      <c r="D12">
        <f>SUMIFS(GameLog!G:G,GameLog!$D:$D,'ARI B'!$A12,GameLog!$C:$C,"ARI")</f>
        <v>0</v>
      </c>
      <c r="E12">
        <f>SUMIFS(GameLog!H:H,GameLog!$D:$D,'ARI B'!$A12,GameLog!$C:$C,"ARI")</f>
        <v>0</v>
      </c>
      <c r="F12">
        <f>SUMIFS(GameLog!I:I,GameLog!$D:$D,'ARI B'!$A12,GameLog!$C:$C,"ARI")</f>
        <v>0</v>
      </c>
      <c r="G12">
        <f>SUMIFS(GameLog!J:J,GameLog!$D:$D,'ARI B'!$A12,GameLog!$C:$C,"ARI")</f>
        <v>0</v>
      </c>
      <c r="H12">
        <f>SUMIFS(GameLog!K:K,GameLog!$D:$D,'ARI B'!$A12,GameLog!$C:$C,"ARI")</f>
        <v>0</v>
      </c>
      <c r="I12">
        <f>SUMIFS(GameLog!L:L,GameLog!$D:$D,'ARI B'!$A12,GameLog!$C:$C,"ARI")</f>
        <v>0</v>
      </c>
      <c r="J12">
        <f>SUMIFS(GameLog!M:M,GameLog!$D:$D,'ARI B'!$A12,GameLog!$C:$C,"ARI")</f>
        <v>0</v>
      </c>
      <c r="K12">
        <f>SUMIFS(GameLog!N:N,GameLog!$D:$D,'ARI B'!$A12,GameLog!$C:$C,"ARI")</f>
        <v>0</v>
      </c>
      <c r="L12">
        <f>SUMIFS(GameLog!O:O,GameLog!$D:$D,'ARI B'!$A12,GameLog!$C:$C,"ARI")</f>
        <v>0</v>
      </c>
      <c r="M12">
        <f>SUMIFS(GameLog!P:P,GameLog!$D:$D,'ARI B'!$A12,GameLog!$C:$C,"ARI")</f>
        <v>0</v>
      </c>
      <c r="N12">
        <f>SUMIFS(GameLog!Q:Q,GameLog!$D:$D,'ARI B'!$A12,GameLog!$C:$C,"ARI")</f>
        <v>0</v>
      </c>
      <c r="O12">
        <f>SUMIFS(GameLog!R:R,GameLog!$D:$D,'ARI B'!$A12,GameLog!$C:$C,"ARI")</f>
        <v>0</v>
      </c>
      <c r="P12">
        <f>SUMIFS(GameLog!S:S,GameLog!$D:$D,'ARI B'!$A12,GameLog!$C:$C,"ARI")</f>
        <v>0</v>
      </c>
      <c r="Q12">
        <f>SUMIFS(GameLog!T:T,GameLog!$D:$D,'ARI B'!$A12,GameLog!$C:$C,"ARI")</f>
        <v>0</v>
      </c>
      <c r="R12">
        <f>SUMIFS(GameLog!U:U,GameLog!$D:$D,'ARI B'!$A12,GameLog!$C:$C,"ARI")</f>
        <v>0</v>
      </c>
      <c r="S12">
        <f>SUMIFS(GameLog!V:V,GameLog!$D:$D,'ARI B'!$A12,GameLog!$C:$C,"ARI")</f>
        <v>0</v>
      </c>
      <c r="T12">
        <v>0</v>
      </c>
      <c r="U12">
        <v>0</v>
      </c>
      <c r="V12" s="8">
        <f t="shared" si="3"/>
        <v>0</v>
      </c>
      <c r="W12" s="8">
        <f t="shared" si="0"/>
        <v>0</v>
      </c>
      <c r="X12" s="8">
        <f t="shared" si="1"/>
        <v>0</v>
      </c>
      <c r="Y12" s="8">
        <f t="shared" si="4"/>
        <v>0</v>
      </c>
      <c r="Z12">
        <f t="shared" si="5"/>
        <v>0</v>
      </c>
      <c r="AD12" s="14"/>
    </row>
    <row r="13" spans="1:30">
      <c r="A13" t="s">
        <v>2634</v>
      </c>
      <c r="B13" cm="1">
        <f t="array" ref="B13">IF(COUNTIFS(GameLog!D:D,'ARI B'!A13,GameLog!C:C,"ARI")=0,0,COUNTA(_xlfn.UNIQUE(_xlfn._xlws.FILTER(GameLog!A$2:A$1000, (GameLog!C$2:C$1000="ARI") * (GameLog!D$2:D$1000=A13)))))</f>
        <v>1</v>
      </c>
      <c r="C13">
        <f t="shared" si="2"/>
        <v>3</v>
      </c>
      <c r="D13">
        <f>SUMIFS(GameLog!G:G,GameLog!$D:$D,'ARI B'!$A13,GameLog!$C:$C,"ARI")</f>
        <v>3</v>
      </c>
      <c r="E13">
        <f>SUMIFS(GameLog!H:H,GameLog!$D:$D,'ARI B'!$A13,GameLog!$C:$C,"ARI")</f>
        <v>0</v>
      </c>
      <c r="F13">
        <f>SUMIFS(GameLog!I:I,GameLog!$D:$D,'ARI B'!$A13,GameLog!$C:$C,"ARI")</f>
        <v>0</v>
      </c>
      <c r="G13">
        <f>SUMIFS(GameLog!J:J,GameLog!$D:$D,'ARI B'!$A13,GameLog!$C:$C,"ARI")</f>
        <v>0</v>
      </c>
      <c r="H13">
        <f>SUMIFS(GameLog!K:K,GameLog!$D:$D,'ARI B'!$A13,GameLog!$C:$C,"ARI")</f>
        <v>0</v>
      </c>
      <c r="I13">
        <f>SUMIFS(GameLog!L:L,GameLog!$D:$D,'ARI B'!$A13,GameLog!$C:$C,"ARI")</f>
        <v>0</v>
      </c>
      <c r="J13">
        <f>SUMIFS(GameLog!M:M,GameLog!$D:$D,'ARI B'!$A13,GameLog!$C:$C,"ARI")</f>
        <v>0</v>
      </c>
      <c r="K13">
        <f>SUMIFS(GameLog!N:N,GameLog!$D:$D,'ARI B'!$A13,GameLog!$C:$C,"ARI")</f>
        <v>0</v>
      </c>
      <c r="L13">
        <f>SUMIFS(GameLog!O:O,GameLog!$D:$D,'ARI B'!$A13,GameLog!$C:$C,"ARI")</f>
        <v>0</v>
      </c>
      <c r="M13">
        <f>SUMIFS(GameLog!P:P,GameLog!$D:$D,'ARI B'!$A13,GameLog!$C:$C,"ARI")</f>
        <v>0</v>
      </c>
      <c r="N13">
        <f>SUMIFS(GameLog!Q:Q,GameLog!$D:$D,'ARI B'!$A13,GameLog!$C:$C,"ARI")</f>
        <v>0</v>
      </c>
      <c r="O13">
        <f>SUMIFS(GameLog!R:R,GameLog!$D:$D,'ARI B'!$A13,GameLog!$C:$C,"ARI")</f>
        <v>0</v>
      </c>
      <c r="P13">
        <f>SUMIFS(GameLog!S:S,GameLog!$D:$D,'ARI B'!$A13,GameLog!$C:$C,"ARI")</f>
        <v>0</v>
      </c>
      <c r="Q13">
        <f>SUMIFS(GameLog!T:T,GameLog!$D:$D,'ARI B'!$A13,GameLog!$C:$C,"ARI")</f>
        <v>0</v>
      </c>
      <c r="R13">
        <f>SUMIFS(GameLog!U:U,GameLog!$D:$D,'ARI B'!$A13,GameLog!$C:$C,"ARI")</f>
        <v>0</v>
      </c>
      <c r="S13">
        <f>SUMIFS(GameLog!V:V,GameLog!$D:$D,'ARI B'!$A13,GameLog!$C:$C,"ARI")</f>
        <v>0</v>
      </c>
      <c r="T13">
        <v>0</v>
      </c>
      <c r="U13">
        <v>0</v>
      </c>
      <c r="V13" s="8">
        <f t="shared" si="3"/>
        <v>0</v>
      </c>
      <c r="W13" s="8">
        <f t="shared" si="0"/>
        <v>0</v>
      </c>
      <c r="X13" s="8">
        <f t="shared" si="1"/>
        <v>0</v>
      </c>
      <c r="Y13" s="8">
        <f t="shared" si="4"/>
        <v>0</v>
      </c>
      <c r="Z13">
        <f t="shared" si="5"/>
        <v>0</v>
      </c>
      <c r="AD13" s="14"/>
    </row>
    <row r="14" spans="1:30">
      <c r="A14" t="s">
        <v>2635</v>
      </c>
      <c r="B14" cm="1">
        <f t="array" ref="B14">IF(COUNTIFS(GameLog!D:D,'ARI B'!A14,GameLog!C:C,"ARI")=0,0,COUNTA(_xlfn.UNIQUE(_xlfn._xlws.FILTER(GameLog!A$2:A$1000, (GameLog!C$2:C$1000="ARI") * (GameLog!D$2:D$1000=A14)))))</f>
        <v>3</v>
      </c>
      <c r="C14">
        <f t="shared" si="2"/>
        <v>12</v>
      </c>
      <c r="D14">
        <f>SUMIFS(GameLog!G:G,GameLog!$D:$D,'ARI B'!$A14,GameLog!$C:$C,"ARI")</f>
        <v>11</v>
      </c>
      <c r="E14">
        <f>SUMIFS(GameLog!H:H,GameLog!$D:$D,'ARI B'!$A14,GameLog!$C:$C,"ARI")</f>
        <v>0</v>
      </c>
      <c r="F14">
        <f>SUMIFS(GameLog!I:I,GameLog!$D:$D,'ARI B'!$A14,GameLog!$C:$C,"ARI")</f>
        <v>3</v>
      </c>
      <c r="G14">
        <f>SUMIFS(GameLog!J:J,GameLog!$D:$D,'ARI B'!$A14,GameLog!$C:$C,"ARI")</f>
        <v>1</v>
      </c>
      <c r="H14">
        <f>SUMIFS(GameLog!K:K,GameLog!$D:$D,'ARI B'!$A14,GameLog!$C:$C,"ARI")</f>
        <v>0</v>
      </c>
      <c r="I14">
        <f>SUMIFS(GameLog!L:L,GameLog!$D:$D,'ARI B'!$A14,GameLog!$C:$C,"ARI")</f>
        <v>0</v>
      </c>
      <c r="J14">
        <f>SUMIFS(GameLog!M:M,GameLog!$D:$D,'ARI B'!$A14,GameLog!$C:$C,"ARI")</f>
        <v>1</v>
      </c>
      <c r="K14">
        <f>SUMIFS(GameLog!N:N,GameLog!$D:$D,'ARI B'!$A14,GameLog!$C:$C,"ARI")</f>
        <v>0</v>
      </c>
      <c r="L14">
        <f>SUMIFS(GameLog!O:O,GameLog!$D:$D,'ARI B'!$A14,GameLog!$C:$C,"ARI")</f>
        <v>0</v>
      </c>
      <c r="M14">
        <f>SUMIFS(GameLog!P:P,GameLog!$D:$D,'ARI B'!$A14,GameLog!$C:$C,"ARI")</f>
        <v>1</v>
      </c>
      <c r="N14">
        <f>SUMIFS(GameLog!Q:Q,GameLog!$D:$D,'ARI B'!$A14,GameLog!$C:$C,"ARI")</f>
        <v>1</v>
      </c>
      <c r="O14">
        <f>SUMIFS(GameLog!R:R,GameLog!$D:$D,'ARI B'!$A14,GameLog!$C:$C,"ARI")</f>
        <v>0</v>
      </c>
      <c r="P14">
        <f>SUMIFS(GameLog!S:S,GameLog!$D:$D,'ARI B'!$A14,GameLog!$C:$C,"ARI")</f>
        <v>0</v>
      </c>
      <c r="Q14">
        <f>SUMIFS(GameLog!T:T,GameLog!$D:$D,'ARI B'!$A14,GameLog!$C:$C,"ARI")</f>
        <v>0</v>
      </c>
      <c r="R14">
        <f>SUMIFS(GameLog!U:U,GameLog!$D:$D,'ARI B'!$A14,GameLog!$C:$C,"ARI")</f>
        <v>0</v>
      </c>
      <c r="S14">
        <f>SUMIFS(GameLog!V:V,GameLog!$D:$D,'ARI B'!$A14,GameLog!$C:$C,"ARI")</f>
        <v>0</v>
      </c>
      <c r="T14">
        <v>0</v>
      </c>
      <c r="U14">
        <v>1</v>
      </c>
      <c r="V14" s="8">
        <f t="shared" si="3"/>
        <v>0.27272727272727271</v>
      </c>
      <c r="W14" s="8">
        <f t="shared" si="0"/>
        <v>0.33333333333333331</v>
      </c>
      <c r="X14" s="8">
        <f t="shared" si="1"/>
        <v>0.36363636363636365</v>
      </c>
      <c r="Y14" s="8">
        <f t="shared" si="4"/>
        <v>0.69696969696969702</v>
      </c>
      <c r="Z14">
        <f t="shared" si="5"/>
        <v>4</v>
      </c>
      <c r="AD14" s="14"/>
    </row>
    <row r="15" spans="1:30">
      <c r="A15" t="s">
        <v>2636</v>
      </c>
      <c r="B15" cm="1">
        <f t="array" ref="B15">IF(COUNTIFS(GameLog!D:D,'ARI B'!A15,GameLog!C:C,"ARI")=0,0,COUNTA(_xlfn.UNIQUE(_xlfn._xlws.FILTER(GameLog!A$2:A$1000, (GameLog!C$2:C$1000="ARI") * (GameLog!D$2:D$1000=A15)))))</f>
        <v>1</v>
      </c>
      <c r="C15">
        <f t="shared" si="2"/>
        <v>1</v>
      </c>
      <c r="D15">
        <f>SUMIFS(GameLog!G:G,GameLog!$D:$D,'ARI B'!$A15,GameLog!$C:$C,"ARI")</f>
        <v>1</v>
      </c>
      <c r="E15">
        <f>SUMIFS(GameLog!H:H,GameLog!$D:$D,'ARI B'!$A15,GameLog!$C:$C,"ARI")</f>
        <v>0</v>
      </c>
      <c r="F15">
        <f>SUMIFS(GameLog!I:I,GameLog!$D:$D,'ARI B'!$A15,GameLog!$C:$C,"ARI")</f>
        <v>0</v>
      </c>
      <c r="G15">
        <f>SUMIFS(GameLog!J:J,GameLog!$D:$D,'ARI B'!$A15,GameLog!$C:$C,"ARI")</f>
        <v>0</v>
      </c>
      <c r="H15">
        <f>SUMIFS(GameLog!K:K,GameLog!$D:$D,'ARI B'!$A15,GameLog!$C:$C,"ARI")</f>
        <v>0</v>
      </c>
      <c r="I15">
        <f>SUMIFS(GameLog!L:L,GameLog!$D:$D,'ARI B'!$A15,GameLog!$C:$C,"ARI")</f>
        <v>0</v>
      </c>
      <c r="J15">
        <f>SUMIFS(GameLog!M:M,GameLog!$D:$D,'ARI B'!$A15,GameLog!$C:$C,"ARI")</f>
        <v>0</v>
      </c>
      <c r="K15">
        <f>SUMIFS(GameLog!N:N,GameLog!$D:$D,'ARI B'!$A15,GameLog!$C:$C,"ARI")</f>
        <v>0</v>
      </c>
      <c r="L15">
        <f>SUMIFS(GameLog!O:O,GameLog!$D:$D,'ARI B'!$A15,GameLog!$C:$C,"ARI")</f>
        <v>0</v>
      </c>
      <c r="M15">
        <f>SUMIFS(GameLog!P:P,GameLog!$D:$D,'ARI B'!$A15,GameLog!$C:$C,"ARI")</f>
        <v>0</v>
      </c>
      <c r="N15">
        <f>SUMIFS(GameLog!Q:Q,GameLog!$D:$D,'ARI B'!$A15,GameLog!$C:$C,"ARI")</f>
        <v>0</v>
      </c>
      <c r="O15">
        <f>SUMIFS(GameLog!R:R,GameLog!$D:$D,'ARI B'!$A15,GameLog!$C:$C,"ARI")</f>
        <v>0</v>
      </c>
      <c r="P15">
        <f>SUMIFS(GameLog!S:S,GameLog!$D:$D,'ARI B'!$A15,GameLog!$C:$C,"ARI")</f>
        <v>0</v>
      </c>
      <c r="Q15">
        <f>SUMIFS(GameLog!T:T,GameLog!$D:$D,'ARI B'!$A15,GameLog!$C:$C,"ARI")</f>
        <v>0</v>
      </c>
      <c r="R15">
        <f>SUMIFS(GameLog!U:U,GameLog!$D:$D,'ARI B'!$A15,GameLog!$C:$C,"ARI")</f>
        <v>0</v>
      </c>
      <c r="S15">
        <f>SUMIFS(GameLog!V:V,GameLog!$D:$D,'ARI B'!$A15,GameLog!$C:$C,"ARI")</f>
        <v>0</v>
      </c>
      <c r="T15">
        <v>0</v>
      </c>
      <c r="U15">
        <v>0</v>
      </c>
      <c r="V15" s="8">
        <f t="shared" si="3"/>
        <v>0</v>
      </c>
      <c r="W15" s="8">
        <f t="shared" si="0"/>
        <v>0</v>
      </c>
      <c r="X15" s="8">
        <f t="shared" si="1"/>
        <v>0</v>
      </c>
      <c r="Y15" s="8">
        <f t="shared" si="4"/>
        <v>0</v>
      </c>
      <c r="Z15">
        <f t="shared" si="5"/>
        <v>0</v>
      </c>
      <c r="AD15" s="14"/>
    </row>
    <row r="16" spans="1:30">
      <c r="A16" t="s">
        <v>2637</v>
      </c>
      <c r="B16" cm="1">
        <f t="array" ref="B16">IF(COUNTIFS(GameLog!D:D,'ARI B'!A16,GameLog!C:C,"ARI")=0,0,COUNTA(_xlfn.UNIQUE(_xlfn._xlws.FILTER(GameLog!A$2:A$1000, (GameLog!C$2:C$1000="ARI") * (GameLog!D$2:D$1000=A16)))))</f>
        <v>3</v>
      </c>
      <c r="C16">
        <f t="shared" si="2"/>
        <v>3</v>
      </c>
      <c r="D16">
        <f>SUMIFS(GameLog!G:G,GameLog!$D:$D,'ARI B'!$A16,GameLog!$C:$C,"ARI")</f>
        <v>3</v>
      </c>
      <c r="E16">
        <f>SUMIFS(GameLog!H:H,GameLog!$D:$D,'ARI B'!$A16,GameLog!$C:$C,"ARI")</f>
        <v>0</v>
      </c>
      <c r="F16">
        <f>SUMIFS(GameLog!I:I,GameLog!$D:$D,'ARI B'!$A16,GameLog!$C:$C,"ARI")</f>
        <v>0</v>
      </c>
      <c r="G16">
        <f>SUMIFS(GameLog!J:J,GameLog!$D:$D,'ARI B'!$A16,GameLog!$C:$C,"ARI")</f>
        <v>0</v>
      </c>
      <c r="H16">
        <f>SUMIFS(GameLog!K:K,GameLog!$D:$D,'ARI B'!$A16,GameLog!$C:$C,"ARI")</f>
        <v>0</v>
      </c>
      <c r="I16">
        <f>SUMIFS(GameLog!L:L,GameLog!$D:$D,'ARI B'!$A16,GameLog!$C:$C,"ARI")</f>
        <v>0</v>
      </c>
      <c r="J16">
        <f>SUMIFS(GameLog!M:M,GameLog!$D:$D,'ARI B'!$A16,GameLog!$C:$C,"ARI")</f>
        <v>0</v>
      </c>
      <c r="K16">
        <f>SUMIFS(GameLog!N:N,GameLog!$D:$D,'ARI B'!$A16,GameLog!$C:$C,"ARI")</f>
        <v>0</v>
      </c>
      <c r="L16">
        <f>SUMIFS(GameLog!O:O,GameLog!$D:$D,'ARI B'!$A16,GameLog!$C:$C,"ARI")</f>
        <v>0</v>
      </c>
      <c r="M16">
        <f>SUMIFS(GameLog!P:P,GameLog!$D:$D,'ARI B'!$A16,GameLog!$C:$C,"ARI")</f>
        <v>0</v>
      </c>
      <c r="N16">
        <f>SUMIFS(GameLog!Q:Q,GameLog!$D:$D,'ARI B'!$A16,GameLog!$C:$C,"ARI")</f>
        <v>0</v>
      </c>
      <c r="O16">
        <f>SUMIFS(GameLog!R:R,GameLog!$D:$D,'ARI B'!$A16,GameLog!$C:$C,"ARI")</f>
        <v>0</v>
      </c>
      <c r="P16">
        <f>SUMIFS(GameLog!S:S,GameLog!$D:$D,'ARI B'!$A16,GameLog!$C:$C,"ARI")</f>
        <v>0</v>
      </c>
      <c r="Q16">
        <f>SUMIFS(GameLog!T:T,GameLog!$D:$D,'ARI B'!$A16,GameLog!$C:$C,"ARI")</f>
        <v>0</v>
      </c>
      <c r="R16">
        <f>SUMIFS(GameLog!U:U,GameLog!$D:$D,'ARI B'!$A16,GameLog!$C:$C,"ARI")</f>
        <v>0</v>
      </c>
      <c r="S16">
        <f>SUMIFS(GameLog!V:V,GameLog!$D:$D,'ARI B'!$A16,GameLog!$C:$C,"ARI")</f>
        <v>0</v>
      </c>
      <c r="T16">
        <v>0</v>
      </c>
      <c r="U16">
        <v>0</v>
      </c>
      <c r="V16" s="8">
        <f t="shared" si="3"/>
        <v>0</v>
      </c>
      <c r="W16" s="8">
        <f t="shared" si="0"/>
        <v>0</v>
      </c>
      <c r="X16" s="8">
        <f t="shared" si="1"/>
        <v>0</v>
      </c>
      <c r="Y16" s="8">
        <f t="shared" si="4"/>
        <v>0</v>
      </c>
      <c r="Z16">
        <f t="shared" si="5"/>
        <v>0</v>
      </c>
      <c r="AD16" s="14"/>
    </row>
    <row r="17" spans="1:30">
      <c r="A17" t="s">
        <v>2520</v>
      </c>
      <c r="B17" cm="1">
        <f t="array" ref="B17">IF(COUNTIFS(GameLog!D:D,'ARI B'!A17,GameLog!C:C,"ARI")=0,0,COUNTA(_xlfn.UNIQUE(_xlfn._xlws.FILTER(GameLog!A$2:A$1000, (GameLog!C$2:C$1000="ARI") * (GameLog!D$2:D$1000=A17)))))</f>
        <v>0</v>
      </c>
      <c r="C17">
        <f t="shared" si="2"/>
        <v>0</v>
      </c>
      <c r="D17">
        <f>SUMIFS(GameLog!G:G,GameLog!$D:$D,'ARI B'!$A17,GameLog!$C:$C,"ARI")</f>
        <v>0</v>
      </c>
      <c r="E17">
        <f>SUMIFS(GameLog!H:H,GameLog!$D:$D,'ARI B'!$A17,GameLog!$C:$C,"ARI")</f>
        <v>0</v>
      </c>
      <c r="F17">
        <f>SUMIFS(GameLog!I:I,GameLog!$D:$D,'ARI B'!$A17,GameLog!$C:$C,"ARI")</f>
        <v>0</v>
      </c>
      <c r="G17">
        <f>SUMIFS(GameLog!J:J,GameLog!$D:$D,'ARI B'!$A17,GameLog!$C:$C,"ARI")</f>
        <v>0</v>
      </c>
      <c r="H17">
        <f>SUMIFS(GameLog!K:K,GameLog!$D:$D,'ARI B'!$A17,GameLog!$C:$C,"ARI")</f>
        <v>0</v>
      </c>
      <c r="I17">
        <f>SUMIFS(GameLog!L:L,GameLog!$D:$D,'ARI B'!$A17,GameLog!$C:$C,"ARI")</f>
        <v>0</v>
      </c>
      <c r="J17">
        <f>SUMIFS(GameLog!M:M,GameLog!$D:$D,'ARI B'!$A17,GameLog!$C:$C,"ARI")</f>
        <v>0</v>
      </c>
      <c r="K17">
        <f>SUMIFS(GameLog!N:N,GameLog!$D:$D,'ARI B'!$A17,GameLog!$C:$C,"ARI")</f>
        <v>0</v>
      </c>
      <c r="L17">
        <f>SUMIFS(GameLog!O:O,GameLog!$D:$D,'ARI B'!$A17,GameLog!$C:$C,"ARI")</f>
        <v>0</v>
      </c>
      <c r="M17">
        <f>SUMIFS(GameLog!P:P,GameLog!$D:$D,'ARI B'!$A17,GameLog!$C:$C,"ARI")</f>
        <v>0</v>
      </c>
      <c r="N17">
        <f>SUMIFS(GameLog!Q:Q,GameLog!$D:$D,'ARI B'!$A17,GameLog!$C:$C,"ARI")</f>
        <v>0</v>
      </c>
      <c r="O17">
        <f>SUMIFS(GameLog!R:R,GameLog!$D:$D,'ARI B'!$A17,GameLog!$C:$C,"ARI")</f>
        <v>0</v>
      </c>
      <c r="P17">
        <f>SUMIFS(GameLog!S:S,GameLog!$D:$D,'ARI B'!$A17,GameLog!$C:$C,"ARI")</f>
        <v>0</v>
      </c>
      <c r="Q17">
        <f>SUMIFS(GameLog!T:T,GameLog!$D:$D,'ARI B'!$A17,GameLog!$C:$C,"ARI")</f>
        <v>0</v>
      </c>
      <c r="R17">
        <f>SUMIFS(GameLog!U:U,GameLog!$D:$D,'ARI B'!$A17,GameLog!$C:$C,"ARI")</f>
        <v>0</v>
      </c>
      <c r="S17">
        <f>SUMIFS(GameLog!V:V,GameLog!$D:$D,'ARI B'!$A17,GameLog!$C:$C,"ARI")</f>
        <v>0</v>
      </c>
      <c r="T17">
        <v>0</v>
      </c>
      <c r="U17">
        <v>1</v>
      </c>
      <c r="V17" s="8">
        <f t="shared" si="3"/>
        <v>0</v>
      </c>
      <c r="W17" s="8">
        <f t="shared" si="0"/>
        <v>0</v>
      </c>
      <c r="X17" s="8">
        <f t="shared" si="1"/>
        <v>0</v>
      </c>
      <c r="Y17" s="8">
        <f t="shared" si="4"/>
        <v>0</v>
      </c>
      <c r="Z17">
        <f t="shared" si="5"/>
        <v>0</v>
      </c>
      <c r="AD17" s="14"/>
    </row>
    <row r="18" spans="1:30">
      <c r="A18" t="s">
        <v>2638</v>
      </c>
      <c r="B18" cm="1">
        <f t="array" ref="B18">IF(COUNTIFS(GameLog!D:D,'ARI B'!A18,GameLog!C:C,"ARI")=0,0,COUNTA(_xlfn.UNIQUE(_xlfn._xlws.FILTER(GameLog!A$2:A$1000, (GameLog!C$2:C$1000="ARI") * (GameLog!D$2:D$1000=A18)))))</f>
        <v>0</v>
      </c>
      <c r="C18">
        <f t="shared" si="2"/>
        <v>0</v>
      </c>
      <c r="D18">
        <f>SUMIFS(GameLog!G:G,GameLog!$D:$D,'ARI B'!$A18,GameLog!$C:$C,"ARI")</f>
        <v>0</v>
      </c>
      <c r="E18">
        <f>SUMIFS(GameLog!H:H,GameLog!$D:$D,'ARI B'!$A18,GameLog!$C:$C,"ARI")</f>
        <v>0</v>
      </c>
      <c r="F18">
        <f>SUMIFS(GameLog!I:I,GameLog!$D:$D,'ARI B'!$A18,GameLog!$C:$C,"ARI")</f>
        <v>0</v>
      </c>
      <c r="G18">
        <f>SUMIFS(GameLog!J:J,GameLog!$D:$D,'ARI B'!$A18,GameLog!$C:$C,"ARI")</f>
        <v>0</v>
      </c>
      <c r="H18">
        <f>SUMIFS(GameLog!K:K,GameLog!$D:$D,'ARI B'!$A18,GameLog!$C:$C,"ARI")</f>
        <v>0</v>
      </c>
      <c r="I18">
        <f>SUMIFS(GameLog!L:L,GameLog!$D:$D,'ARI B'!$A18,GameLog!$C:$C,"ARI")</f>
        <v>0</v>
      </c>
      <c r="J18">
        <f>SUMIFS(GameLog!M:M,GameLog!$D:$D,'ARI B'!$A18,GameLog!$C:$C,"ARI")</f>
        <v>0</v>
      </c>
      <c r="K18">
        <f>SUMIFS(GameLog!N:N,GameLog!$D:$D,'ARI B'!$A18,GameLog!$C:$C,"ARI")</f>
        <v>0</v>
      </c>
      <c r="L18">
        <f>SUMIFS(GameLog!O:O,GameLog!$D:$D,'ARI B'!$A18,GameLog!$C:$C,"ARI")</f>
        <v>0</v>
      </c>
      <c r="M18">
        <f>SUMIFS(GameLog!P:P,GameLog!$D:$D,'ARI B'!$A18,GameLog!$C:$C,"ARI")</f>
        <v>0</v>
      </c>
      <c r="N18">
        <f>SUMIFS(GameLog!Q:Q,GameLog!$D:$D,'ARI B'!$A18,GameLog!$C:$C,"ARI")</f>
        <v>0</v>
      </c>
      <c r="O18">
        <f>SUMIFS(GameLog!R:R,GameLog!$D:$D,'ARI B'!$A18,GameLog!$C:$C,"ARI")</f>
        <v>0</v>
      </c>
      <c r="P18">
        <f>SUMIFS(GameLog!S:S,GameLog!$D:$D,'ARI B'!$A18,GameLog!$C:$C,"ARI")</f>
        <v>0</v>
      </c>
      <c r="Q18">
        <f>SUMIFS(GameLog!T:T,GameLog!$D:$D,'ARI B'!$A18,GameLog!$C:$C,"ARI")</f>
        <v>0</v>
      </c>
      <c r="R18">
        <f>SUMIFS(GameLog!U:U,GameLog!$D:$D,'ARI B'!$A18,GameLog!$C:$C,"ARI")</f>
        <v>0</v>
      </c>
      <c r="S18">
        <f>SUMIFS(GameLog!V:V,GameLog!$D:$D,'ARI B'!$A18,GameLog!$C:$C,"ARI")</f>
        <v>0</v>
      </c>
      <c r="T18">
        <v>0</v>
      </c>
      <c r="U18">
        <v>0</v>
      </c>
      <c r="V18" s="8">
        <f t="shared" si="3"/>
        <v>0</v>
      </c>
      <c r="W18" s="8">
        <f t="shared" si="0"/>
        <v>0</v>
      </c>
      <c r="X18" s="8">
        <f t="shared" si="1"/>
        <v>0</v>
      </c>
      <c r="Y18" s="8">
        <f t="shared" si="4"/>
        <v>0</v>
      </c>
      <c r="Z18">
        <f t="shared" si="5"/>
        <v>0</v>
      </c>
      <c r="AD18" s="14"/>
    </row>
    <row r="19" spans="1:30">
      <c r="A19" t="s">
        <v>2639</v>
      </c>
      <c r="B19" cm="1">
        <f t="array" ref="B19">IF(COUNTIFS(GameLog!D:D,'ARI B'!A19,GameLog!C:C,"ARI")=0,0,COUNTA(_xlfn.UNIQUE(_xlfn._xlws.FILTER(GameLog!A$2:A$1000, (GameLog!C$2:C$1000="ARI") * (GameLog!D$2:D$1000=A19)))))</f>
        <v>0</v>
      </c>
      <c r="C19">
        <f t="shared" si="2"/>
        <v>0</v>
      </c>
      <c r="D19">
        <f>SUMIFS(GameLog!G:G,GameLog!$D:$D,'ARI B'!$A19,GameLog!$C:$C,"ARI")</f>
        <v>0</v>
      </c>
      <c r="E19">
        <f>SUMIFS(GameLog!H:H,GameLog!$D:$D,'ARI B'!$A19,GameLog!$C:$C,"ARI")</f>
        <v>0</v>
      </c>
      <c r="F19">
        <f>SUMIFS(GameLog!I:I,GameLog!$D:$D,'ARI B'!$A19,GameLog!$C:$C,"ARI")</f>
        <v>0</v>
      </c>
      <c r="G19">
        <f>SUMIFS(GameLog!J:J,GameLog!$D:$D,'ARI B'!$A19,GameLog!$C:$C,"ARI")</f>
        <v>0</v>
      </c>
      <c r="H19">
        <f>SUMIFS(GameLog!K:K,GameLog!$D:$D,'ARI B'!$A19,GameLog!$C:$C,"ARI")</f>
        <v>0</v>
      </c>
      <c r="I19">
        <f>SUMIFS(GameLog!L:L,GameLog!$D:$D,'ARI B'!$A19,GameLog!$C:$C,"ARI")</f>
        <v>0</v>
      </c>
      <c r="J19">
        <f>SUMIFS(GameLog!M:M,GameLog!$D:$D,'ARI B'!$A19,GameLog!$C:$C,"ARI")</f>
        <v>0</v>
      </c>
      <c r="K19">
        <f>SUMIFS(GameLog!N:N,GameLog!$D:$D,'ARI B'!$A19,GameLog!$C:$C,"ARI")</f>
        <v>0</v>
      </c>
      <c r="L19">
        <f>SUMIFS(GameLog!O:O,GameLog!$D:$D,'ARI B'!$A19,GameLog!$C:$C,"ARI")</f>
        <v>0</v>
      </c>
      <c r="M19">
        <f>SUMIFS(GameLog!P:P,GameLog!$D:$D,'ARI B'!$A19,GameLog!$C:$C,"ARI")</f>
        <v>0</v>
      </c>
      <c r="N19">
        <f>SUMIFS(GameLog!Q:Q,GameLog!$D:$D,'ARI B'!$A19,GameLog!$C:$C,"ARI")</f>
        <v>0</v>
      </c>
      <c r="O19">
        <f>SUMIFS(GameLog!R:R,GameLog!$D:$D,'ARI B'!$A19,GameLog!$C:$C,"ARI")</f>
        <v>0</v>
      </c>
      <c r="P19">
        <f>SUMIFS(GameLog!S:S,GameLog!$D:$D,'ARI B'!$A19,GameLog!$C:$C,"ARI")</f>
        <v>0</v>
      </c>
      <c r="Q19">
        <f>SUMIFS(GameLog!T:T,GameLog!$D:$D,'ARI B'!$A19,GameLog!$C:$C,"ARI")</f>
        <v>0</v>
      </c>
      <c r="R19">
        <f>SUMIFS(GameLog!U:U,GameLog!$D:$D,'ARI B'!$A19,GameLog!$C:$C,"ARI")</f>
        <v>0</v>
      </c>
      <c r="S19">
        <f>SUMIFS(GameLog!V:V,GameLog!$D:$D,'ARI B'!$A19,GameLog!$C:$C,"ARI")</f>
        <v>0</v>
      </c>
      <c r="T19">
        <v>0</v>
      </c>
      <c r="U19">
        <v>0</v>
      </c>
      <c r="V19" s="8">
        <f t="shared" si="3"/>
        <v>0</v>
      </c>
      <c r="W19" s="8">
        <f t="shared" si="0"/>
        <v>0</v>
      </c>
      <c r="X19" s="8">
        <f t="shared" si="1"/>
        <v>0</v>
      </c>
      <c r="Y19" s="8">
        <f t="shared" si="4"/>
        <v>0</v>
      </c>
      <c r="Z19">
        <f t="shared" si="5"/>
        <v>0</v>
      </c>
      <c r="AD19" s="14"/>
    </row>
    <row r="20" spans="1:30">
      <c r="A20" t="s">
        <v>2640</v>
      </c>
      <c r="B20" cm="1">
        <f t="array" ref="B20">IF(COUNTIFS(GameLog!D:D,'ARI B'!A20,GameLog!C:C,"ARI")=0,0,COUNTA(_xlfn.UNIQUE(_xlfn._xlws.FILTER(GameLog!A$2:A$1000, (GameLog!C$2:C$1000="ARI") * (GameLog!D$2:D$1000=A20)))))</f>
        <v>0</v>
      </c>
      <c r="C20">
        <f t="shared" si="2"/>
        <v>0</v>
      </c>
      <c r="D20">
        <f>SUMIFS(GameLog!G:G,GameLog!$D:$D,'ARI B'!$A20,GameLog!$C:$C,"ARI")</f>
        <v>0</v>
      </c>
      <c r="E20">
        <f>SUMIFS(GameLog!H:H,GameLog!$D:$D,'ARI B'!$A20,GameLog!$C:$C,"ARI")</f>
        <v>0</v>
      </c>
      <c r="F20">
        <f>SUMIFS(GameLog!I:I,GameLog!$D:$D,'ARI B'!$A20,GameLog!$C:$C,"ARI")</f>
        <v>0</v>
      </c>
      <c r="G20">
        <f>SUMIFS(GameLog!J:J,GameLog!$D:$D,'ARI B'!$A20,GameLog!$C:$C,"ARI")</f>
        <v>0</v>
      </c>
      <c r="H20">
        <f>SUMIFS(GameLog!K:K,GameLog!$D:$D,'ARI B'!$A20,GameLog!$C:$C,"ARI")</f>
        <v>0</v>
      </c>
      <c r="I20">
        <f>SUMIFS(GameLog!L:L,GameLog!$D:$D,'ARI B'!$A20,GameLog!$C:$C,"ARI")</f>
        <v>0</v>
      </c>
      <c r="J20">
        <f>SUMIFS(GameLog!M:M,GameLog!$D:$D,'ARI B'!$A20,GameLog!$C:$C,"ARI")</f>
        <v>0</v>
      </c>
      <c r="K20">
        <f>SUMIFS(GameLog!N:N,GameLog!$D:$D,'ARI B'!$A20,GameLog!$C:$C,"ARI")</f>
        <v>0</v>
      </c>
      <c r="L20">
        <f>SUMIFS(GameLog!O:O,GameLog!$D:$D,'ARI B'!$A20,GameLog!$C:$C,"ARI")</f>
        <v>0</v>
      </c>
      <c r="M20">
        <f>SUMIFS(GameLog!P:P,GameLog!$D:$D,'ARI B'!$A20,GameLog!$C:$C,"ARI")</f>
        <v>0</v>
      </c>
      <c r="N20">
        <f>SUMIFS(GameLog!Q:Q,GameLog!$D:$D,'ARI B'!$A20,GameLog!$C:$C,"ARI")</f>
        <v>0</v>
      </c>
      <c r="O20">
        <f>SUMIFS(GameLog!R:R,GameLog!$D:$D,'ARI B'!$A20,GameLog!$C:$C,"ARI")</f>
        <v>0</v>
      </c>
      <c r="P20">
        <f>SUMIFS(GameLog!S:S,GameLog!$D:$D,'ARI B'!$A20,GameLog!$C:$C,"ARI")</f>
        <v>0</v>
      </c>
      <c r="Q20">
        <f>SUMIFS(GameLog!T:T,GameLog!$D:$D,'ARI B'!$A20,GameLog!$C:$C,"ARI")</f>
        <v>0</v>
      </c>
      <c r="R20">
        <f>SUMIFS(GameLog!U:U,GameLog!$D:$D,'ARI B'!$A20,GameLog!$C:$C,"ARI")</f>
        <v>0</v>
      </c>
      <c r="S20">
        <f>SUMIFS(GameLog!V:V,GameLog!$D:$D,'ARI B'!$A20,GameLog!$C:$C,"ARI")</f>
        <v>0</v>
      </c>
      <c r="T20">
        <v>0</v>
      </c>
      <c r="U20">
        <v>0</v>
      </c>
      <c r="V20" s="8">
        <f t="shared" si="3"/>
        <v>0</v>
      </c>
      <c r="W20" s="8">
        <f t="shared" si="0"/>
        <v>0</v>
      </c>
      <c r="X20" s="8">
        <f t="shared" si="1"/>
        <v>0</v>
      </c>
      <c r="Y20" s="8">
        <f t="shared" si="4"/>
        <v>0</v>
      </c>
      <c r="Z20">
        <f t="shared" si="5"/>
        <v>0</v>
      </c>
      <c r="AD20" s="14"/>
    </row>
    <row r="21" spans="1:30">
      <c r="A21" t="s">
        <v>2641</v>
      </c>
      <c r="B21" cm="1">
        <f t="array" ref="B21">IF(COUNTIFS(GameLog!D:D,'ARI B'!A21,GameLog!C:C,"ARI")=0,0,COUNTA(_xlfn.UNIQUE(_xlfn._xlws.FILTER(GameLog!A$2:A$1000, (GameLog!C$2:C$1000="ARI") * (GameLog!D$2:D$1000=A21)))))</f>
        <v>0</v>
      </c>
      <c r="C21">
        <f t="shared" si="2"/>
        <v>0</v>
      </c>
      <c r="D21">
        <f>SUMIFS(GameLog!G:G,GameLog!$D:$D,'ARI B'!$A21,GameLog!$C:$C,"ARI")</f>
        <v>0</v>
      </c>
      <c r="E21">
        <f>SUMIFS(GameLog!H:H,GameLog!$D:$D,'ARI B'!$A21,GameLog!$C:$C,"ARI")</f>
        <v>0</v>
      </c>
      <c r="F21">
        <f>SUMIFS(GameLog!I:I,GameLog!$D:$D,'ARI B'!$A21,GameLog!$C:$C,"ARI")</f>
        <v>0</v>
      </c>
      <c r="G21">
        <f>SUMIFS(GameLog!J:J,GameLog!$D:$D,'ARI B'!$A21,GameLog!$C:$C,"ARI")</f>
        <v>0</v>
      </c>
      <c r="H21">
        <f>SUMIFS(GameLog!K:K,GameLog!$D:$D,'ARI B'!$A21,GameLog!$C:$C,"ARI")</f>
        <v>0</v>
      </c>
      <c r="I21">
        <f>SUMIFS(GameLog!L:L,GameLog!$D:$D,'ARI B'!$A21,GameLog!$C:$C,"ARI")</f>
        <v>0</v>
      </c>
      <c r="J21">
        <f>SUMIFS(GameLog!M:M,GameLog!$D:$D,'ARI B'!$A21,GameLog!$C:$C,"ARI")</f>
        <v>0</v>
      </c>
      <c r="K21">
        <f>SUMIFS(GameLog!N:N,GameLog!$D:$D,'ARI B'!$A21,GameLog!$C:$C,"ARI")</f>
        <v>0</v>
      </c>
      <c r="L21">
        <f>SUMIFS(GameLog!O:O,GameLog!$D:$D,'ARI B'!$A21,GameLog!$C:$C,"ARI")</f>
        <v>0</v>
      </c>
      <c r="M21">
        <f>SUMIFS(GameLog!P:P,GameLog!$D:$D,'ARI B'!$A21,GameLog!$C:$C,"ARI")</f>
        <v>0</v>
      </c>
      <c r="N21">
        <f>SUMIFS(GameLog!Q:Q,GameLog!$D:$D,'ARI B'!$A21,GameLog!$C:$C,"ARI")</f>
        <v>0</v>
      </c>
      <c r="O21">
        <f>SUMIFS(GameLog!R:R,GameLog!$D:$D,'ARI B'!$A21,GameLog!$C:$C,"ARI")</f>
        <v>0</v>
      </c>
      <c r="P21">
        <f>SUMIFS(GameLog!S:S,GameLog!$D:$D,'ARI B'!$A21,GameLog!$C:$C,"ARI")</f>
        <v>0</v>
      </c>
      <c r="Q21">
        <f>SUMIFS(GameLog!T:T,GameLog!$D:$D,'ARI B'!$A21,GameLog!$C:$C,"ARI")</f>
        <v>0</v>
      </c>
      <c r="R21">
        <f>SUMIFS(GameLog!U:U,GameLog!$D:$D,'ARI B'!$A21,GameLog!$C:$C,"ARI")</f>
        <v>0</v>
      </c>
      <c r="S21">
        <f>SUMIFS(GameLog!V:V,GameLog!$D:$D,'ARI B'!$A21,GameLog!$C:$C,"ARI")</f>
        <v>0</v>
      </c>
      <c r="T21">
        <v>0</v>
      </c>
      <c r="U21">
        <v>0</v>
      </c>
      <c r="V21" s="8">
        <f t="shared" si="3"/>
        <v>0</v>
      </c>
      <c r="W21" s="8">
        <f t="shared" si="0"/>
        <v>0</v>
      </c>
      <c r="X21" s="8">
        <f t="shared" si="1"/>
        <v>0</v>
      </c>
      <c r="Y21" s="8">
        <f t="shared" si="4"/>
        <v>0</v>
      </c>
      <c r="Z21">
        <f t="shared" si="5"/>
        <v>0</v>
      </c>
      <c r="AD21" s="14"/>
    </row>
    <row r="22" spans="1:30">
      <c r="A22" t="s">
        <v>2642</v>
      </c>
      <c r="B22" cm="1">
        <f t="array" ref="B22">IF(COUNTIFS(GameLog!D:D,'ARI B'!A22,GameLog!C:C,"ARI")=0,0,COUNTA(_xlfn.UNIQUE(_xlfn._xlws.FILTER(GameLog!A$2:A$1000, (GameLog!C$2:C$1000="ARI") * (GameLog!D$2:D$1000=A22)))))</f>
        <v>1</v>
      </c>
      <c r="C22">
        <f t="shared" si="2"/>
        <v>0</v>
      </c>
      <c r="D22">
        <f>SUMIFS(GameLog!G:G,GameLog!$D:$D,'ARI B'!$A22,GameLog!$C:$C,"ARI")</f>
        <v>0</v>
      </c>
      <c r="E22">
        <f>SUMIFS(GameLog!H:H,GameLog!$D:$D,'ARI B'!$A22,GameLog!$C:$C,"ARI")</f>
        <v>0</v>
      </c>
      <c r="F22">
        <f>SUMIFS(GameLog!I:I,GameLog!$D:$D,'ARI B'!$A22,GameLog!$C:$C,"ARI")</f>
        <v>0</v>
      </c>
      <c r="G22">
        <f>SUMIFS(GameLog!J:J,GameLog!$D:$D,'ARI B'!$A22,GameLog!$C:$C,"ARI")</f>
        <v>0</v>
      </c>
      <c r="H22">
        <f>SUMIFS(GameLog!K:K,GameLog!$D:$D,'ARI B'!$A22,GameLog!$C:$C,"ARI")</f>
        <v>0</v>
      </c>
      <c r="I22">
        <f>SUMIFS(GameLog!L:L,GameLog!$D:$D,'ARI B'!$A22,GameLog!$C:$C,"ARI")</f>
        <v>0</v>
      </c>
      <c r="J22">
        <f>SUMIFS(GameLog!M:M,GameLog!$D:$D,'ARI B'!$A22,GameLog!$C:$C,"ARI")</f>
        <v>0</v>
      </c>
      <c r="K22">
        <f>SUMIFS(GameLog!N:N,GameLog!$D:$D,'ARI B'!$A22,GameLog!$C:$C,"ARI")</f>
        <v>0</v>
      </c>
      <c r="L22">
        <f>SUMIFS(GameLog!O:O,GameLog!$D:$D,'ARI B'!$A22,GameLog!$C:$C,"ARI")</f>
        <v>0</v>
      </c>
      <c r="M22">
        <f>SUMIFS(GameLog!P:P,GameLog!$D:$D,'ARI B'!$A22,GameLog!$C:$C,"ARI")</f>
        <v>0</v>
      </c>
      <c r="N22">
        <f>SUMIFS(GameLog!Q:Q,GameLog!$D:$D,'ARI B'!$A22,GameLog!$C:$C,"ARI")</f>
        <v>0</v>
      </c>
      <c r="O22">
        <f>SUMIFS(GameLog!R:R,GameLog!$D:$D,'ARI B'!$A22,GameLog!$C:$C,"ARI")</f>
        <v>0</v>
      </c>
      <c r="P22">
        <f>SUMIFS(GameLog!S:S,GameLog!$D:$D,'ARI B'!$A22,GameLog!$C:$C,"ARI")</f>
        <v>0</v>
      </c>
      <c r="Q22">
        <f>SUMIFS(GameLog!T:T,GameLog!$D:$D,'ARI B'!$A22,GameLog!$C:$C,"ARI")</f>
        <v>0</v>
      </c>
      <c r="R22">
        <f>SUMIFS(GameLog!U:U,GameLog!$D:$D,'ARI B'!$A22,GameLog!$C:$C,"ARI")</f>
        <v>0</v>
      </c>
      <c r="S22">
        <f>SUMIFS(GameLog!V:V,GameLog!$D:$D,'ARI B'!$A22,GameLog!$C:$C,"ARI")</f>
        <v>0</v>
      </c>
      <c r="T22">
        <v>0</v>
      </c>
      <c r="U22">
        <v>0</v>
      </c>
      <c r="V22" s="8">
        <f t="shared" si="3"/>
        <v>0</v>
      </c>
      <c r="W22" s="8">
        <f t="shared" si="0"/>
        <v>0</v>
      </c>
      <c r="X22" s="8">
        <f t="shared" si="1"/>
        <v>0</v>
      </c>
      <c r="Y22" s="8">
        <f t="shared" si="4"/>
        <v>0</v>
      </c>
      <c r="Z22">
        <f t="shared" si="5"/>
        <v>0</v>
      </c>
      <c r="AD22" s="14"/>
    </row>
    <row r="23" spans="1:30">
      <c r="A23" t="s">
        <v>2643</v>
      </c>
      <c r="B23" cm="1">
        <f t="array" ref="B23">IF(COUNTIFS(GameLog!D:D,'ARI B'!A23,GameLog!C:C,"ARI")=0,0,COUNTA(_xlfn.UNIQUE(_xlfn._xlws.FILTER(GameLog!A$2:A$1000, (GameLog!C$2:C$1000="ARI") * (GameLog!D$2:D$1000=A23)))))</f>
        <v>0</v>
      </c>
      <c r="C23">
        <f t="shared" si="2"/>
        <v>0</v>
      </c>
      <c r="D23">
        <f>SUMIFS(GameLog!G:G,GameLog!$D:$D,'ARI B'!$A23,GameLog!$C:$C,"ARI")</f>
        <v>0</v>
      </c>
      <c r="E23">
        <f>SUMIFS(GameLog!H:H,GameLog!$D:$D,'ARI B'!$A23,GameLog!$C:$C,"ARI")</f>
        <v>0</v>
      </c>
      <c r="F23">
        <f>SUMIFS(GameLog!I:I,GameLog!$D:$D,'ARI B'!$A23,GameLog!$C:$C,"ARI")</f>
        <v>0</v>
      </c>
      <c r="G23">
        <f>SUMIFS(GameLog!J:J,GameLog!$D:$D,'ARI B'!$A23,GameLog!$C:$C,"ARI")</f>
        <v>0</v>
      </c>
      <c r="H23">
        <f>SUMIFS(GameLog!K:K,GameLog!$D:$D,'ARI B'!$A23,GameLog!$C:$C,"ARI")</f>
        <v>0</v>
      </c>
      <c r="I23">
        <f>SUMIFS(GameLog!L:L,GameLog!$D:$D,'ARI B'!$A23,GameLog!$C:$C,"ARI")</f>
        <v>0</v>
      </c>
      <c r="J23">
        <f>SUMIFS(GameLog!M:M,GameLog!$D:$D,'ARI B'!$A23,GameLog!$C:$C,"ARI")</f>
        <v>0</v>
      </c>
      <c r="K23">
        <f>SUMIFS(GameLog!N:N,GameLog!$D:$D,'ARI B'!$A23,GameLog!$C:$C,"ARI")</f>
        <v>0</v>
      </c>
      <c r="L23">
        <f>SUMIFS(GameLog!O:O,GameLog!$D:$D,'ARI B'!$A23,GameLog!$C:$C,"ARI")</f>
        <v>0</v>
      </c>
      <c r="M23">
        <f>SUMIFS(GameLog!P:P,GameLog!$D:$D,'ARI B'!$A23,GameLog!$C:$C,"ARI")</f>
        <v>0</v>
      </c>
      <c r="N23">
        <f>SUMIFS(GameLog!Q:Q,GameLog!$D:$D,'ARI B'!$A23,GameLog!$C:$C,"ARI")</f>
        <v>0</v>
      </c>
      <c r="O23">
        <f>SUMIFS(GameLog!R:R,GameLog!$D:$D,'ARI B'!$A23,GameLog!$C:$C,"ARI")</f>
        <v>0</v>
      </c>
      <c r="P23">
        <f>SUMIFS(GameLog!S:S,GameLog!$D:$D,'ARI B'!$A23,GameLog!$C:$C,"ARI")</f>
        <v>0</v>
      </c>
      <c r="Q23">
        <f>SUMIFS(GameLog!T:T,GameLog!$D:$D,'ARI B'!$A23,GameLog!$C:$C,"ARI")</f>
        <v>0</v>
      </c>
      <c r="R23">
        <f>SUMIFS(GameLog!U:U,GameLog!$D:$D,'ARI B'!$A23,GameLog!$C:$C,"ARI")</f>
        <v>0</v>
      </c>
      <c r="S23">
        <f>SUMIFS(GameLog!V:V,GameLog!$D:$D,'ARI B'!$A23,GameLog!$C:$C,"ARI")</f>
        <v>0</v>
      </c>
      <c r="T23">
        <v>0</v>
      </c>
      <c r="U23">
        <v>0</v>
      </c>
      <c r="V23" s="8">
        <f t="shared" si="3"/>
        <v>0</v>
      </c>
      <c r="W23" s="8">
        <f t="shared" si="0"/>
        <v>0</v>
      </c>
      <c r="X23" s="8">
        <f t="shared" si="1"/>
        <v>0</v>
      </c>
      <c r="Y23" s="8">
        <f t="shared" si="4"/>
        <v>0</v>
      </c>
      <c r="Z23">
        <f t="shared" si="5"/>
        <v>0</v>
      </c>
      <c r="AD23" s="14"/>
    </row>
    <row r="24" spans="1:30">
      <c r="A24" t="s">
        <v>2644</v>
      </c>
      <c r="B24" cm="1">
        <f t="array" ref="B24">IF(COUNTIFS(GameLog!D:D,'ARI B'!A24,GameLog!C:C,"ARI")=0,0,COUNTA(_xlfn.UNIQUE(_xlfn._xlws.FILTER(GameLog!A$2:A$1000, (GameLog!C$2:C$1000="ARI") * (GameLog!D$2:D$1000=A24)))))</f>
        <v>0</v>
      </c>
      <c r="C24">
        <f t="shared" si="2"/>
        <v>0</v>
      </c>
      <c r="D24">
        <f>SUMIFS(GameLog!G:G,GameLog!$D:$D,'ARI B'!$A24,GameLog!$C:$C,"ARI")</f>
        <v>0</v>
      </c>
      <c r="E24">
        <f>SUMIFS(GameLog!H:H,GameLog!$D:$D,'ARI B'!$A24,GameLog!$C:$C,"ARI")</f>
        <v>0</v>
      </c>
      <c r="F24">
        <f>SUMIFS(GameLog!I:I,GameLog!$D:$D,'ARI B'!$A24,GameLog!$C:$C,"ARI")</f>
        <v>0</v>
      </c>
      <c r="G24">
        <f>SUMIFS(GameLog!J:J,GameLog!$D:$D,'ARI B'!$A24,GameLog!$C:$C,"ARI")</f>
        <v>0</v>
      </c>
      <c r="H24">
        <f>SUMIFS(GameLog!K:K,GameLog!$D:$D,'ARI B'!$A24,GameLog!$C:$C,"ARI")</f>
        <v>0</v>
      </c>
      <c r="I24">
        <f>SUMIFS(GameLog!L:L,GameLog!$D:$D,'ARI B'!$A24,GameLog!$C:$C,"ARI")</f>
        <v>0</v>
      </c>
      <c r="J24">
        <f>SUMIFS(GameLog!M:M,GameLog!$D:$D,'ARI B'!$A24,GameLog!$C:$C,"ARI")</f>
        <v>0</v>
      </c>
      <c r="K24">
        <f>SUMIFS(GameLog!N:N,GameLog!$D:$D,'ARI B'!$A24,GameLog!$C:$C,"ARI")</f>
        <v>0</v>
      </c>
      <c r="L24">
        <f>SUMIFS(GameLog!O:O,GameLog!$D:$D,'ARI B'!$A24,GameLog!$C:$C,"ARI")</f>
        <v>0</v>
      </c>
      <c r="M24">
        <f>SUMIFS(GameLog!P:P,GameLog!$D:$D,'ARI B'!$A24,GameLog!$C:$C,"ARI")</f>
        <v>0</v>
      </c>
      <c r="N24">
        <f>SUMIFS(GameLog!Q:Q,GameLog!$D:$D,'ARI B'!$A24,GameLog!$C:$C,"ARI")</f>
        <v>0</v>
      </c>
      <c r="O24">
        <f>SUMIFS(GameLog!R:R,GameLog!$D:$D,'ARI B'!$A24,GameLog!$C:$C,"ARI")</f>
        <v>0</v>
      </c>
      <c r="P24">
        <f>SUMIFS(GameLog!S:S,GameLog!$D:$D,'ARI B'!$A24,GameLog!$C:$C,"ARI")</f>
        <v>0</v>
      </c>
      <c r="Q24">
        <f>SUMIFS(GameLog!T:T,GameLog!$D:$D,'ARI B'!$A24,GameLog!$C:$C,"ARI")</f>
        <v>0</v>
      </c>
      <c r="R24">
        <f>SUMIFS(GameLog!U:U,GameLog!$D:$D,'ARI B'!$A24,GameLog!$C:$C,"ARI")</f>
        <v>0</v>
      </c>
      <c r="S24">
        <f>SUMIFS(GameLog!V:V,GameLog!$D:$D,'ARI B'!$A24,GameLog!$C:$C,"ARI")</f>
        <v>0</v>
      </c>
      <c r="T24">
        <v>0</v>
      </c>
      <c r="U24">
        <v>0</v>
      </c>
      <c r="V24" s="8">
        <f t="shared" si="3"/>
        <v>0</v>
      </c>
      <c r="W24" s="8">
        <f t="shared" si="0"/>
        <v>0</v>
      </c>
      <c r="X24" s="8">
        <f t="shared" si="1"/>
        <v>0</v>
      </c>
      <c r="Y24" s="8">
        <f t="shared" si="4"/>
        <v>0</v>
      </c>
      <c r="Z24">
        <f t="shared" si="5"/>
        <v>0</v>
      </c>
      <c r="AD24" s="14"/>
    </row>
    <row r="25" spans="1:30">
      <c r="A25" t="s">
        <v>2645</v>
      </c>
      <c r="B25" cm="1">
        <f t="array" ref="B25">IF(COUNTIFS(GameLog!D:D,'ARI B'!A25,GameLog!C:C,"ARI")=0,0,COUNTA(_xlfn.UNIQUE(_xlfn._xlws.FILTER(GameLog!A$2:A$1000, (GameLog!C$2:C$1000="ARI") * (GameLog!D$2:D$1000=A25)))))</f>
        <v>1</v>
      </c>
      <c r="C25">
        <f t="shared" si="2"/>
        <v>3</v>
      </c>
      <c r="D25">
        <f>SUMIFS(GameLog!G:G,GameLog!$D:$D,'ARI B'!$A25,GameLog!$C:$C,"ARI")</f>
        <v>3</v>
      </c>
      <c r="E25">
        <f>SUMIFS(GameLog!H:H,GameLog!$D:$D,'ARI B'!$A25,GameLog!$C:$C,"ARI")</f>
        <v>1</v>
      </c>
      <c r="F25">
        <f>SUMIFS(GameLog!I:I,GameLog!$D:$D,'ARI B'!$A25,GameLog!$C:$C,"ARI")</f>
        <v>1</v>
      </c>
      <c r="G25">
        <f>SUMIFS(GameLog!J:J,GameLog!$D:$D,'ARI B'!$A25,GameLog!$C:$C,"ARI")</f>
        <v>0</v>
      </c>
      <c r="H25">
        <f>SUMIFS(GameLog!K:K,GameLog!$D:$D,'ARI B'!$A25,GameLog!$C:$C,"ARI")</f>
        <v>0</v>
      </c>
      <c r="I25">
        <f>SUMIFS(GameLog!L:L,GameLog!$D:$D,'ARI B'!$A25,GameLog!$C:$C,"ARI")</f>
        <v>0</v>
      </c>
      <c r="J25">
        <f>SUMIFS(GameLog!M:M,GameLog!$D:$D,'ARI B'!$A25,GameLog!$C:$C,"ARI")</f>
        <v>0</v>
      </c>
      <c r="K25">
        <f>SUMIFS(GameLog!N:N,GameLog!$D:$D,'ARI B'!$A25,GameLog!$C:$C,"ARI")</f>
        <v>0</v>
      </c>
      <c r="L25">
        <f>SUMIFS(GameLog!O:O,GameLog!$D:$D,'ARI B'!$A25,GameLog!$C:$C,"ARI")</f>
        <v>0</v>
      </c>
      <c r="M25">
        <f>SUMIFS(GameLog!P:P,GameLog!$D:$D,'ARI B'!$A25,GameLog!$C:$C,"ARI")</f>
        <v>0</v>
      </c>
      <c r="N25">
        <f>SUMIFS(GameLog!Q:Q,GameLog!$D:$D,'ARI B'!$A25,GameLog!$C:$C,"ARI")</f>
        <v>0</v>
      </c>
      <c r="O25">
        <f>SUMIFS(GameLog!R:R,GameLog!$D:$D,'ARI B'!$A25,GameLog!$C:$C,"ARI")</f>
        <v>0</v>
      </c>
      <c r="P25">
        <f>SUMIFS(GameLog!S:S,GameLog!$D:$D,'ARI B'!$A25,GameLog!$C:$C,"ARI")</f>
        <v>0</v>
      </c>
      <c r="Q25">
        <f>SUMIFS(GameLog!T:T,GameLog!$D:$D,'ARI B'!$A25,GameLog!$C:$C,"ARI")</f>
        <v>0</v>
      </c>
      <c r="R25">
        <f>SUMIFS(GameLog!U:U,GameLog!$D:$D,'ARI B'!$A25,GameLog!$C:$C,"ARI")</f>
        <v>0</v>
      </c>
      <c r="S25">
        <f>SUMIFS(GameLog!V:V,GameLog!$D:$D,'ARI B'!$A25,GameLog!$C:$C,"ARI")</f>
        <v>0</v>
      </c>
      <c r="T25">
        <v>1</v>
      </c>
      <c r="U25">
        <v>1</v>
      </c>
      <c r="V25" s="8">
        <f t="shared" si="3"/>
        <v>0.33333333333333331</v>
      </c>
      <c r="W25" s="8">
        <f t="shared" si="0"/>
        <v>0.33333333333333331</v>
      </c>
      <c r="X25" s="8">
        <f t="shared" si="1"/>
        <v>0.33333333333333331</v>
      </c>
      <c r="Y25" s="8">
        <f t="shared" si="4"/>
        <v>0.66666666666666663</v>
      </c>
      <c r="Z25">
        <f t="shared" si="5"/>
        <v>1</v>
      </c>
      <c r="AD25" s="14"/>
    </row>
    <row r="26" spans="1:30">
      <c r="A26" t="s">
        <v>2646</v>
      </c>
      <c r="B26" cm="1">
        <f t="array" ref="B26">IF(COUNTIFS(GameLog!D:D,'ARI B'!A26,GameLog!C:C,"ARI")=0,0,COUNTA(_xlfn.UNIQUE(_xlfn._xlws.FILTER(GameLog!A$2:A$1000, (GameLog!C$2:C$1000="ARI") * (GameLog!D$2:D$1000=A26)))))</f>
        <v>0</v>
      </c>
      <c r="C26">
        <f t="shared" si="2"/>
        <v>0</v>
      </c>
      <c r="D26">
        <f>SUMIFS(GameLog!G:G,GameLog!$D:$D,'ARI B'!$A26,GameLog!$C:$C,"ARI")</f>
        <v>0</v>
      </c>
      <c r="E26">
        <f>SUMIFS(GameLog!H:H,GameLog!$D:$D,'ARI B'!$A26,GameLog!$C:$C,"ARI")</f>
        <v>0</v>
      </c>
      <c r="F26">
        <f>SUMIFS(GameLog!I:I,GameLog!$D:$D,'ARI B'!$A26,GameLog!$C:$C,"ARI")</f>
        <v>0</v>
      </c>
      <c r="G26">
        <f>SUMIFS(GameLog!J:J,GameLog!$D:$D,'ARI B'!$A26,GameLog!$C:$C,"ARI")</f>
        <v>0</v>
      </c>
      <c r="H26">
        <f>SUMIFS(GameLog!K:K,GameLog!$D:$D,'ARI B'!$A26,GameLog!$C:$C,"ARI")</f>
        <v>0</v>
      </c>
      <c r="I26">
        <f>SUMIFS(GameLog!L:L,GameLog!$D:$D,'ARI B'!$A26,GameLog!$C:$C,"ARI")</f>
        <v>0</v>
      </c>
      <c r="J26">
        <f>SUMIFS(GameLog!M:M,GameLog!$D:$D,'ARI B'!$A26,GameLog!$C:$C,"ARI")</f>
        <v>0</v>
      </c>
      <c r="K26">
        <f>SUMIFS(GameLog!N:N,GameLog!$D:$D,'ARI B'!$A26,GameLog!$C:$C,"ARI")</f>
        <v>0</v>
      </c>
      <c r="L26">
        <f>SUMIFS(GameLog!O:O,GameLog!$D:$D,'ARI B'!$A26,GameLog!$C:$C,"ARI")</f>
        <v>0</v>
      </c>
      <c r="M26">
        <f>SUMIFS(GameLog!P:P,GameLog!$D:$D,'ARI B'!$A26,GameLog!$C:$C,"ARI")</f>
        <v>0</v>
      </c>
      <c r="N26">
        <f>SUMIFS(GameLog!Q:Q,GameLog!$D:$D,'ARI B'!$A26,GameLog!$C:$C,"ARI")</f>
        <v>0</v>
      </c>
      <c r="O26">
        <f>SUMIFS(GameLog!R:R,GameLog!$D:$D,'ARI B'!$A26,GameLog!$C:$C,"ARI")</f>
        <v>0</v>
      </c>
      <c r="P26">
        <f>SUMIFS(GameLog!S:S,GameLog!$D:$D,'ARI B'!$A26,GameLog!$C:$C,"ARI")</f>
        <v>0</v>
      </c>
      <c r="Q26">
        <f>SUMIFS(GameLog!T:T,GameLog!$D:$D,'ARI B'!$A26,GameLog!$C:$C,"ARI")</f>
        <v>0</v>
      </c>
      <c r="R26">
        <f>SUMIFS(GameLog!U:U,GameLog!$D:$D,'ARI B'!$A26,GameLog!$C:$C,"ARI")</f>
        <v>0</v>
      </c>
      <c r="S26">
        <f>SUMIFS(GameLog!V:V,GameLog!$D:$D,'ARI B'!$A26,GameLog!$C:$C,"ARI")</f>
        <v>0</v>
      </c>
      <c r="T26">
        <v>0</v>
      </c>
      <c r="U26">
        <v>0</v>
      </c>
      <c r="V26" s="8">
        <f t="shared" si="3"/>
        <v>0</v>
      </c>
      <c r="W26" s="8">
        <f t="shared" si="0"/>
        <v>0</v>
      </c>
      <c r="X26" s="8">
        <f t="shared" si="1"/>
        <v>0</v>
      </c>
      <c r="Y26" s="8">
        <f t="shared" si="4"/>
        <v>0</v>
      </c>
      <c r="Z26">
        <f t="shared" si="5"/>
        <v>0</v>
      </c>
      <c r="AD26" s="13"/>
    </row>
    <row r="27" spans="1:30">
      <c r="A27" t="s">
        <v>2647</v>
      </c>
      <c r="B27" cm="1">
        <f t="array" ref="B27">IF(COUNTIFS(GameLog!D:D,'ARI B'!A27,GameLog!C:C,"ARI")=0,0,COUNTA(_xlfn.UNIQUE(_xlfn._xlws.FILTER(GameLog!A$2:A$1000, (GameLog!C$2:C$1000="ARI") * (GameLog!D$2:D$1000=A27)))))</f>
        <v>1</v>
      </c>
      <c r="C27">
        <f t="shared" si="2"/>
        <v>1</v>
      </c>
      <c r="D27">
        <f>SUMIFS(GameLog!G:G,GameLog!$D:$D,'ARI B'!$A27,GameLog!$C:$C,"ARI")</f>
        <v>0</v>
      </c>
      <c r="E27">
        <f>SUMIFS(GameLog!H:H,GameLog!$D:$D,'ARI B'!$A27,GameLog!$C:$C,"ARI")</f>
        <v>0</v>
      </c>
      <c r="F27">
        <f>SUMIFS(GameLog!I:I,GameLog!$D:$D,'ARI B'!$A27,GameLog!$C:$C,"ARI")</f>
        <v>0</v>
      </c>
      <c r="G27">
        <f>SUMIFS(GameLog!J:J,GameLog!$D:$D,'ARI B'!$A27,GameLog!$C:$C,"ARI")</f>
        <v>0</v>
      </c>
      <c r="H27">
        <f>SUMIFS(GameLog!K:K,GameLog!$D:$D,'ARI B'!$A27,GameLog!$C:$C,"ARI")</f>
        <v>0</v>
      </c>
      <c r="I27">
        <f>SUMIFS(GameLog!L:L,GameLog!$D:$D,'ARI B'!$A27,GameLog!$C:$C,"ARI")</f>
        <v>0</v>
      </c>
      <c r="J27">
        <f>SUMIFS(GameLog!M:M,GameLog!$D:$D,'ARI B'!$A27,GameLog!$C:$C,"ARI")</f>
        <v>0</v>
      </c>
      <c r="K27">
        <f>SUMIFS(GameLog!N:N,GameLog!$D:$D,'ARI B'!$A27,GameLog!$C:$C,"ARI")</f>
        <v>0</v>
      </c>
      <c r="L27">
        <f>SUMIFS(GameLog!O:O,GameLog!$D:$D,'ARI B'!$A27,GameLog!$C:$C,"ARI")</f>
        <v>0</v>
      </c>
      <c r="M27">
        <f>SUMIFS(GameLog!P:P,GameLog!$D:$D,'ARI B'!$A27,GameLog!$C:$C,"ARI")</f>
        <v>0</v>
      </c>
      <c r="N27">
        <f>SUMIFS(GameLog!Q:Q,GameLog!$D:$D,'ARI B'!$A27,GameLog!$C:$C,"ARI")</f>
        <v>0</v>
      </c>
      <c r="O27">
        <f>SUMIFS(GameLog!R:R,GameLog!$D:$D,'ARI B'!$A27,GameLog!$C:$C,"ARI")</f>
        <v>0</v>
      </c>
      <c r="P27">
        <f>SUMIFS(GameLog!S:S,GameLog!$D:$D,'ARI B'!$A27,GameLog!$C:$C,"ARI")</f>
        <v>0</v>
      </c>
      <c r="Q27">
        <f>SUMIFS(GameLog!T:T,GameLog!$D:$D,'ARI B'!$A27,GameLog!$C:$C,"ARI")</f>
        <v>1</v>
      </c>
      <c r="R27">
        <f>SUMIFS(GameLog!U:U,GameLog!$D:$D,'ARI B'!$A27,GameLog!$C:$C,"ARI")</f>
        <v>0</v>
      </c>
      <c r="S27">
        <f>SUMIFS(GameLog!V:V,GameLog!$D:$D,'ARI B'!$A27,GameLog!$C:$C,"ARI")</f>
        <v>0</v>
      </c>
      <c r="T27">
        <v>0</v>
      </c>
      <c r="U27">
        <v>0</v>
      </c>
      <c r="V27" s="8">
        <f t="shared" si="3"/>
        <v>0</v>
      </c>
      <c r="W27" s="8">
        <f t="shared" si="0"/>
        <v>0</v>
      </c>
      <c r="X27" s="8">
        <f t="shared" si="1"/>
        <v>0</v>
      </c>
      <c r="Y27" s="8">
        <f t="shared" si="4"/>
        <v>0</v>
      </c>
      <c r="Z27">
        <f t="shared" si="5"/>
        <v>0</v>
      </c>
      <c r="AD27" s="14"/>
    </row>
    <row r="28" spans="1:30">
      <c r="A28" t="s">
        <v>2648</v>
      </c>
      <c r="B28" cm="1">
        <f t="array" ref="B28">IF(COUNTIFS(GameLog!D:D,'ARI B'!A28,GameLog!C:C,"ARI")=0,0,COUNTA(_xlfn.UNIQUE(_xlfn._xlws.FILTER(GameLog!A$2:A$1000, (GameLog!C$2:C$1000="ARI") * (GameLog!D$2:D$1000=A28)))))</f>
        <v>1</v>
      </c>
      <c r="C28">
        <f t="shared" si="2"/>
        <v>0</v>
      </c>
      <c r="D28">
        <f>SUMIFS(GameLog!G:G,GameLog!$D:$D,'ARI B'!$A28,GameLog!$C:$C,"ARI")</f>
        <v>0</v>
      </c>
      <c r="E28">
        <f>SUMIFS(GameLog!H:H,GameLog!$D:$D,'ARI B'!$A28,GameLog!$C:$C,"ARI")</f>
        <v>0</v>
      </c>
      <c r="F28">
        <f>SUMIFS(GameLog!I:I,GameLog!$D:$D,'ARI B'!$A28,GameLog!$C:$C,"ARI")</f>
        <v>0</v>
      </c>
      <c r="G28">
        <f>SUMIFS(GameLog!J:J,GameLog!$D:$D,'ARI B'!$A28,GameLog!$C:$C,"ARI")</f>
        <v>0</v>
      </c>
      <c r="H28">
        <f>SUMIFS(GameLog!K:K,GameLog!$D:$D,'ARI B'!$A28,GameLog!$C:$C,"ARI")</f>
        <v>0</v>
      </c>
      <c r="I28">
        <f>SUMIFS(GameLog!L:L,GameLog!$D:$D,'ARI B'!$A28,GameLog!$C:$C,"ARI")</f>
        <v>0</v>
      </c>
      <c r="J28">
        <f>SUMIFS(GameLog!M:M,GameLog!$D:$D,'ARI B'!$A28,GameLog!$C:$C,"ARI")</f>
        <v>0</v>
      </c>
      <c r="K28">
        <f>SUMIFS(GameLog!N:N,GameLog!$D:$D,'ARI B'!$A28,GameLog!$C:$C,"ARI")</f>
        <v>0</v>
      </c>
      <c r="L28">
        <f>SUMIFS(GameLog!O:O,GameLog!$D:$D,'ARI B'!$A28,GameLog!$C:$C,"ARI")</f>
        <v>0</v>
      </c>
      <c r="M28">
        <f>SUMIFS(GameLog!P:P,GameLog!$D:$D,'ARI B'!$A28,GameLog!$C:$C,"ARI")</f>
        <v>0</v>
      </c>
      <c r="N28">
        <f>SUMIFS(GameLog!Q:Q,GameLog!$D:$D,'ARI B'!$A28,GameLog!$C:$C,"ARI")</f>
        <v>0</v>
      </c>
      <c r="O28">
        <f>SUMIFS(GameLog!R:R,GameLog!$D:$D,'ARI B'!$A28,GameLog!$C:$C,"ARI")</f>
        <v>0</v>
      </c>
      <c r="P28">
        <f>SUMIFS(GameLog!S:S,GameLog!$D:$D,'ARI B'!$A28,GameLog!$C:$C,"ARI")</f>
        <v>0</v>
      </c>
      <c r="Q28">
        <f>SUMIFS(GameLog!T:T,GameLog!$D:$D,'ARI B'!$A28,GameLog!$C:$C,"ARI")</f>
        <v>0</v>
      </c>
      <c r="R28">
        <f>SUMIFS(GameLog!U:U,GameLog!$D:$D,'ARI B'!$A28,GameLog!$C:$C,"ARI")</f>
        <v>0</v>
      </c>
      <c r="S28">
        <f>SUMIFS(GameLog!V:V,GameLog!$D:$D,'ARI B'!$A28,GameLog!$C:$C,"ARI")</f>
        <v>0</v>
      </c>
      <c r="T28">
        <v>0</v>
      </c>
      <c r="U28">
        <v>0</v>
      </c>
      <c r="V28" s="8">
        <f t="shared" si="3"/>
        <v>0</v>
      </c>
      <c r="W28" s="8">
        <f t="shared" si="0"/>
        <v>0</v>
      </c>
      <c r="X28" s="8">
        <f t="shared" si="1"/>
        <v>0</v>
      </c>
      <c r="Y28" s="8">
        <f t="shared" si="4"/>
        <v>0</v>
      </c>
      <c r="Z28">
        <f t="shared" si="5"/>
        <v>0</v>
      </c>
      <c r="AD28" s="14"/>
    </row>
    <row r="29" spans="1:30">
      <c r="A29" t="s">
        <v>2649</v>
      </c>
      <c r="B29" cm="1">
        <f t="array" ref="B29">IF(COUNTIFS(GameLog!D:D,'ARI B'!A29,GameLog!C:C,"ARI")=0,0,COUNTA(_xlfn.UNIQUE(_xlfn._xlws.FILTER(GameLog!A$2:A$1000, (GameLog!C$2:C$1000="ARI") * (GameLog!D$2:D$1000=A29)))))</f>
        <v>1</v>
      </c>
      <c r="C29">
        <f t="shared" si="2"/>
        <v>0</v>
      </c>
      <c r="D29">
        <f>SUMIFS(GameLog!G:G,GameLog!$D:$D,'ARI B'!$A29,GameLog!$C:$C,"ARI")</f>
        <v>0</v>
      </c>
      <c r="E29">
        <f>SUMIFS(GameLog!H:H,GameLog!$D:$D,'ARI B'!$A29,GameLog!$C:$C,"ARI")</f>
        <v>0</v>
      </c>
      <c r="F29">
        <f>SUMIFS(GameLog!I:I,GameLog!$D:$D,'ARI B'!$A29,GameLog!$C:$C,"ARI")</f>
        <v>0</v>
      </c>
      <c r="G29">
        <f>SUMIFS(GameLog!J:J,GameLog!$D:$D,'ARI B'!$A29,GameLog!$C:$C,"ARI")</f>
        <v>0</v>
      </c>
      <c r="H29">
        <f>SUMIFS(GameLog!K:K,GameLog!$D:$D,'ARI B'!$A29,GameLog!$C:$C,"ARI")</f>
        <v>0</v>
      </c>
      <c r="I29">
        <f>SUMIFS(GameLog!L:L,GameLog!$D:$D,'ARI B'!$A29,GameLog!$C:$C,"ARI")</f>
        <v>0</v>
      </c>
      <c r="J29">
        <f>SUMIFS(GameLog!M:M,GameLog!$D:$D,'ARI B'!$A29,GameLog!$C:$C,"ARI")</f>
        <v>0</v>
      </c>
      <c r="K29">
        <f>SUMIFS(GameLog!N:N,GameLog!$D:$D,'ARI B'!$A29,GameLog!$C:$C,"ARI")</f>
        <v>0</v>
      </c>
      <c r="L29">
        <f>SUMIFS(GameLog!O:O,GameLog!$D:$D,'ARI B'!$A29,GameLog!$C:$C,"ARI")</f>
        <v>0</v>
      </c>
      <c r="M29">
        <f>SUMIFS(GameLog!P:P,GameLog!$D:$D,'ARI B'!$A29,GameLog!$C:$C,"ARI")</f>
        <v>0</v>
      </c>
      <c r="N29">
        <f>SUMIFS(GameLog!Q:Q,GameLog!$D:$D,'ARI B'!$A29,GameLog!$C:$C,"ARI")</f>
        <v>0</v>
      </c>
      <c r="O29">
        <f>SUMIFS(GameLog!R:R,GameLog!$D:$D,'ARI B'!$A29,GameLog!$C:$C,"ARI")</f>
        <v>0</v>
      </c>
      <c r="P29">
        <f>SUMIFS(GameLog!S:S,GameLog!$D:$D,'ARI B'!$A29,GameLog!$C:$C,"ARI")</f>
        <v>0</v>
      </c>
      <c r="Q29">
        <f>SUMIFS(GameLog!T:T,GameLog!$D:$D,'ARI B'!$A29,GameLog!$C:$C,"ARI")</f>
        <v>0</v>
      </c>
      <c r="R29">
        <f>SUMIFS(GameLog!U:U,GameLog!$D:$D,'ARI B'!$A29,GameLog!$C:$C,"ARI")</f>
        <v>0</v>
      </c>
      <c r="S29">
        <f>SUMIFS(GameLog!V:V,GameLog!$D:$D,'ARI B'!$A29,GameLog!$C:$C,"ARI")</f>
        <v>0</v>
      </c>
      <c r="T29">
        <v>0</v>
      </c>
      <c r="U29">
        <v>0</v>
      </c>
      <c r="V29" s="8">
        <f t="shared" si="3"/>
        <v>0</v>
      </c>
      <c r="W29" s="8">
        <f t="shared" si="0"/>
        <v>0</v>
      </c>
      <c r="X29" s="8">
        <f t="shared" si="1"/>
        <v>0</v>
      </c>
      <c r="Y29" s="8">
        <f t="shared" si="4"/>
        <v>0</v>
      </c>
      <c r="Z29">
        <f t="shared" si="5"/>
        <v>0</v>
      </c>
      <c r="AD29" s="14"/>
    </row>
    <row r="30" spans="1:30">
      <c r="A30" t="s">
        <v>2650</v>
      </c>
      <c r="B30" cm="1">
        <f t="array" ref="B30">IF(COUNTIFS(GameLog!D:D,'ARI B'!A30,GameLog!C:C,"ARI")=0,0,COUNTA(_xlfn.UNIQUE(_xlfn._xlws.FILTER(GameLog!A$2:A$1000, (GameLog!C$2:C$1000="ARI") * (GameLog!D$2:D$1000=A30)))))</f>
        <v>1</v>
      </c>
      <c r="C30">
        <f t="shared" si="2"/>
        <v>3</v>
      </c>
      <c r="D30">
        <f>SUMIFS(GameLog!G:G,GameLog!$D:$D,'ARI B'!$A30,GameLog!$C:$C,"ARI")</f>
        <v>3</v>
      </c>
      <c r="E30">
        <f>SUMIFS(GameLog!H:H,GameLog!$D:$D,'ARI B'!$A30,GameLog!$C:$C,"ARI")</f>
        <v>0</v>
      </c>
      <c r="F30">
        <f>SUMIFS(GameLog!I:I,GameLog!$D:$D,'ARI B'!$A30,GameLog!$C:$C,"ARI")</f>
        <v>1</v>
      </c>
      <c r="G30">
        <f>SUMIFS(GameLog!J:J,GameLog!$D:$D,'ARI B'!$A30,GameLog!$C:$C,"ARI")</f>
        <v>1</v>
      </c>
      <c r="H30">
        <f>SUMIFS(GameLog!K:K,GameLog!$D:$D,'ARI B'!$A30,GameLog!$C:$C,"ARI")</f>
        <v>0</v>
      </c>
      <c r="I30">
        <f>SUMIFS(GameLog!L:L,GameLog!$D:$D,'ARI B'!$A30,GameLog!$C:$C,"ARI")</f>
        <v>0</v>
      </c>
      <c r="J30">
        <f>SUMIFS(GameLog!M:M,GameLog!$D:$D,'ARI B'!$A30,GameLog!$C:$C,"ARI")</f>
        <v>0</v>
      </c>
      <c r="K30">
        <f>SUMIFS(GameLog!N:N,GameLog!$D:$D,'ARI B'!$A30,GameLog!$C:$C,"ARI")</f>
        <v>0</v>
      </c>
      <c r="L30">
        <f>SUMIFS(GameLog!O:O,GameLog!$D:$D,'ARI B'!$A30,GameLog!$C:$C,"ARI")</f>
        <v>0</v>
      </c>
      <c r="M30">
        <f>SUMIFS(GameLog!P:P,GameLog!$D:$D,'ARI B'!$A30,GameLog!$C:$C,"ARI")</f>
        <v>0</v>
      </c>
      <c r="N30">
        <f>SUMIFS(GameLog!Q:Q,GameLog!$D:$D,'ARI B'!$A30,GameLog!$C:$C,"ARI")</f>
        <v>0</v>
      </c>
      <c r="O30">
        <f>SUMIFS(GameLog!R:R,GameLog!$D:$D,'ARI B'!$A30,GameLog!$C:$C,"ARI")</f>
        <v>0</v>
      </c>
      <c r="P30">
        <f>SUMIFS(GameLog!S:S,GameLog!$D:$D,'ARI B'!$A30,GameLog!$C:$C,"ARI")</f>
        <v>0</v>
      </c>
      <c r="Q30">
        <f>SUMIFS(GameLog!T:T,GameLog!$D:$D,'ARI B'!$A30,GameLog!$C:$C,"ARI")</f>
        <v>0</v>
      </c>
      <c r="R30">
        <f>SUMIFS(GameLog!U:U,GameLog!$D:$D,'ARI B'!$A30,GameLog!$C:$C,"ARI")</f>
        <v>0</v>
      </c>
      <c r="S30">
        <f>SUMIFS(GameLog!V:V,GameLog!$D:$D,'ARI B'!$A30,GameLog!$C:$C,"ARI")</f>
        <v>0</v>
      </c>
      <c r="T30">
        <v>1</v>
      </c>
      <c r="U30">
        <v>1</v>
      </c>
      <c r="V30" s="8">
        <f t="shared" si="3"/>
        <v>0.33333333333333331</v>
      </c>
      <c r="W30" s="8">
        <f t="shared" si="0"/>
        <v>0.33333333333333331</v>
      </c>
      <c r="X30" s="8">
        <f t="shared" si="1"/>
        <v>0.66666666666666663</v>
      </c>
      <c r="Y30" s="8">
        <f t="shared" si="4"/>
        <v>1</v>
      </c>
      <c r="Z30">
        <f t="shared" si="5"/>
        <v>2</v>
      </c>
      <c r="AD30" s="14"/>
    </row>
    <row r="31" spans="1:30">
      <c r="A31" t="s">
        <v>2651</v>
      </c>
      <c r="B31" cm="1">
        <f t="array" ref="B31">IF(COUNTIFS(GameLog!D:D,'ARI B'!A31,GameLog!C:C,"ARI")=0,0,COUNTA(_xlfn.UNIQUE(_xlfn._xlws.FILTER(GameLog!A$2:A$1000, (GameLog!C$2:C$1000="ARI") * (GameLog!D$2:D$1000=A31)))))</f>
        <v>1</v>
      </c>
      <c r="C31">
        <f t="shared" si="2"/>
        <v>0</v>
      </c>
      <c r="D31">
        <f>SUMIFS(GameLog!G:G,GameLog!$D:$D,'ARI B'!$A31,GameLog!$C:$C,"ARI")</f>
        <v>0</v>
      </c>
      <c r="E31">
        <f>SUMIFS(GameLog!H:H,GameLog!$D:$D,'ARI B'!$A31,GameLog!$C:$C,"ARI")</f>
        <v>0</v>
      </c>
      <c r="F31">
        <f>SUMIFS(GameLog!I:I,GameLog!$D:$D,'ARI B'!$A31,GameLog!$C:$C,"ARI")</f>
        <v>0</v>
      </c>
      <c r="G31">
        <f>SUMIFS(GameLog!J:J,GameLog!$D:$D,'ARI B'!$A31,GameLog!$C:$C,"ARI")</f>
        <v>0</v>
      </c>
      <c r="H31">
        <f>SUMIFS(GameLog!K:K,GameLog!$D:$D,'ARI B'!$A31,GameLog!$C:$C,"ARI")</f>
        <v>0</v>
      </c>
      <c r="I31">
        <f>SUMIFS(GameLog!L:L,GameLog!$D:$D,'ARI B'!$A31,GameLog!$C:$C,"ARI")</f>
        <v>0</v>
      </c>
      <c r="J31">
        <f>SUMIFS(GameLog!M:M,GameLog!$D:$D,'ARI B'!$A31,GameLog!$C:$C,"ARI")</f>
        <v>0</v>
      </c>
      <c r="K31">
        <f>SUMIFS(GameLog!N:N,GameLog!$D:$D,'ARI B'!$A31,GameLog!$C:$C,"ARI")</f>
        <v>0</v>
      </c>
      <c r="L31">
        <f>SUMIFS(GameLog!O:O,GameLog!$D:$D,'ARI B'!$A31,GameLog!$C:$C,"ARI")</f>
        <v>0</v>
      </c>
      <c r="M31">
        <f>SUMIFS(GameLog!P:P,GameLog!$D:$D,'ARI B'!$A31,GameLog!$C:$C,"ARI")</f>
        <v>0</v>
      </c>
      <c r="N31">
        <f>SUMIFS(GameLog!Q:Q,GameLog!$D:$D,'ARI B'!$A31,GameLog!$C:$C,"ARI")</f>
        <v>0</v>
      </c>
      <c r="O31">
        <f>SUMIFS(GameLog!R:R,GameLog!$D:$D,'ARI B'!$A31,GameLog!$C:$C,"ARI")</f>
        <v>0</v>
      </c>
      <c r="P31">
        <f>SUMIFS(GameLog!S:S,GameLog!$D:$D,'ARI B'!$A31,GameLog!$C:$C,"ARI")</f>
        <v>0</v>
      </c>
      <c r="Q31">
        <f>SUMIFS(GameLog!T:T,GameLog!$D:$D,'ARI B'!$A31,GameLog!$C:$C,"ARI")</f>
        <v>0</v>
      </c>
      <c r="R31">
        <f>SUMIFS(GameLog!U:U,GameLog!$D:$D,'ARI B'!$A31,GameLog!$C:$C,"ARI")</f>
        <v>0</v>
      </c>
      <c r="S31">
        <f>SUMIFS(GameLog!V:V,GameLog!$D:$D,'ARI B'!$A31,GameLog!$C:$C,"ARI")</f>
        <v>0</v>
      </c>
      <c r="T31">
        <v>0</v>
      </c>
      <c r="U31">
        <v>0</v>
      </c>
      <c r="V31" s="8">
        <f t="shared" si="3"/>
        <v>0</v>
      </c>
      <c r="W31" s="8">
        <f t="shared" si="0"/>
        <v>0</v>
      </c>
      <c r="X31" s="8">
        <f t="shared" si="1"/>
        <v>0</v>
      </c>
      <c r="Y31" s="8">
        <f t="shared" si="4"/>
        <v>0</v>
      </c>
      <c r="Z31">
        <f t="shared" si="5"/>
        <v>0</v>
      </c>
      <c r="AD31" s="14"/>
    </row>
    <row r="32" spans="1:30">
      <c r="A32" t="s">
        <v>2652</v>
      </c>
      <c r="B32" cm="1">
        <f t="array" ref="B32">IF(COUNTIFS(GameLog!D:D,'ARI B'!A32,GameLog!C:C,"ARI")=0,0,COUNTA(_xlfn.UNIQUE(_xlfn._xlws.FILTER(GameLog!A$2:A$1000, (GameLog!C$2:C$1000="ARI") * (GameLog!D$2:D$1000=A32)))))</f>
        <v>0</v>
      </c>
      <c r="C32">
        <f t="shared" si="2"/>
        <v>0</v>
      </c>
      <c r="D32">
        <f>SUMIFS(GameLog!G:G,GameLog!$D:$D,'ARI B'!$A32,GameLog!$C:$C,"ARI")</f>
        <v>0</v>
      </c>
      <c r="E32">
        <f>SUMIFS(GameLog!H:H,GameLog!$D:$D,'ARI B'!$A32,GameLog!$C:$C,"ARI")</f>
        <v>0</v>
      </c>
      <c r="F32">
        <f>SUMIFS(GameLog!I:I,GameLog!$D:$D,'ARI B'!$A32,GameLog!$C:$C,"ARI")</f>
        <v>0</v>
      </c>
      <c r="G32">
        <f>SUMIFS(GameLog!J:J,GameLog!$D:$D,'ARI B'!$A32,GameLog!$C:$C,"ARI")</f>
        <v>0</v>
      </c>
      <c r="H32">
        <f>SUMIFS(GameLog!K:K,GameLog!$D:$D,'ARI B'!$A32,GameLog!$C:$C,"ARI")</f>
        <v>0</v>
      </c>
      <c r="I32">
        <f>SUMIFS(GameLog!L:L,GameLog!$D:$D,'ARI B'!$A32,GameLog!$C:$C,"ARI")</f>
        <v>0</v>
      </c>
      <c r="J32">
        <f>SUMIFS(GameLog!M:M,GameLog!$D:$D,'ARI B'!$A32,GameLog!$C:$C,"ARI")</f>
        <v>0</v>
      </c>
      <c r="K32">
        <f>SUMIFS(GameLog!N:N,GameLog!$D:$D,'ARI B'!$A32,GameLog!$C:$C,"ARI")</f>
        <v>0</v>
      </c>
      <c r="L32">
        <f>SUMIFS(GameLog!O:O,GameLog!$D:$D,'ARI B'!$A32,GameLog!$C:$C,"ARI")</f>
        <v>0</v>
      </c>
      <c r="M32">
        <f>SUMIFS(GameLog!P:P,GameLog!$D:$D,'ARI B'!$A32,GameLog!$C:$C,"ARI")</f>
        <v>0</v>
      </c>
      <c r="N32">
        <f>SUMIFS(GameLog!Q:Q,GameLog!$D:$D,'ARI B'!$A32,GameLog!$C:$C,"ARI")</f>
        <v>0</v>
      </c>
      <c r="O32">
        <f>SUMIFS(GameLog!R:R,GameLog!$D:$D,'ARI B'!$A32,GameLog!$C:$C,"ARI")</f>
        <v>0</v>
      </c>
      <c r="P32">
        <f>SUMIFS(GameLog!S:S,GameLog!$D:$D,'ARI B'!$A32,GameLog!$C:$C,"ARI")</f>
        <v>0</v>
      </c>
      <c r="Q32">
        <f>SUMIFS(GameLog!T:T,GameLog!$D:$D,'ARI B'!$A32,GameLog!$C:$C,"ARI")</f>
        <v>0</v>
      </c>
      <c r="R32">
        <f>SUMIFS(GameLog!U:U,GameLog!$D:$D,'ARI B'!$A32,GameLog!$C:$C,"ARI")</f>
        <v>0</v>
      </c>
      <c r="S32">
        <f>SUMIFS(GameLog!V:V,GameLog!$D:$D,'ARI B'!$A32,GameLog!$C:$C,"ARI")</f>
        <v>0</v>
      </c>
      <c r="T32">
        <v>0</v>
      </c>
      <c r="U32">
        <v>0</v>
      </c>
      <c r="V32" s="8">
        <f t="shared" si="3"/>
        <v>0</v>
      </c>
      <c r="W32" s="8">
        <f t="shared" si="0"/>
        <v>0</v>
      </c>
      <c r="X32" s="8">
        <f t="shared" si="1"/>
        <v>0</v>
      </c>
      <c r="Y32" s="8">
        <f t="shared" si="4"/>
        <v>0</v>
      </c>
      <c r="Z32">
        <f t="shared" si="5"/>
        <v>0</v>
      </c>
      <c r="AD32" s="14"/>
    </row>
    <row r="33" spans="1:30">
      <c r="A33" t="s">
        <v>2653</v>
      </c>
      <c r="B33" cm="1">
        <f t="array" ref="B33">IF(COUNTIFS(GameLog!D:D,'ARI B'!A33,GameLog!C:C,"ARI")=0,0,COUNTA(_xlfn.UNIQUE(_xlfn._xlws.FILTER(GameLog!A$2:A$1000, (GameLog!C$2:C$1000="ARI") * (GameLog!D$2:D$1000=A33)))))</f>
        <v>0</v>
      </c>
      <c r="C33">
        <f t="shared" si="2"/>
        <v>0</v>
      </c>
      <c r="D33">
        <f>SUMIFS(GameLog!G:G,GameLog!$D:$D,'ARI B'!$A33,GameLog!$C:$C,"ARI")</f>
        <v>0</v>
      </c>
      <c r="E33">
        <f>SUMIFS(GameLog!H:H,GameLog!$D:$D,'ARI B'!$A33,GameLog!$C:$C,"ARI")</f>
        <v>0</v>
      </c>
      <c r="F33">
        <f>SUMIFS(GameLog!I:I,GameLog!$D:$D,'ARI B'!$A33,GameLog!$C:$C,"ARI")</f>
        <v>0</v>
      </c>
      <c r="G33">
        <f>SUMIFS(GameLog!J:J,GameLog!$D:$D,'ARI B'!$A33,GameLog!$C:$C,"ARI")</f>
        <v>0</v>
      </c>
      <c r="H33">
        <f>SUMIFS(GameLog!K:K,GameLog!$D:$D,'ARI B'!$A33,GameLog!$C:$C,"ARI")</f>
        <v>0</v>
      </c>
      <c r="I33">
        <f>SUMIFS(GameLog!L:L,GameLog!$D:$D,'ARI B'!$A33,GameLog!$C:$C,"ARI")</f>
        <v>0</v>
      </c>
      <c r="J33">
        <f>SUMIFS(GameLog!M:M,GameLog!$D:$D,'ARI B'!$A33,GameLog!$C:$C,"ARI")</f>
        <v>0</v>
      </c>
      <c r="K33">
        <f>SUMIFS(GameLog!N:N,GameLog!$D:$D,'ARI B'!$A33,GameLog!$C:$C,"ARI")</f>
        <v>0</v>
      </c>
      <c r="L33">
        <f>SUMIFS(GameLog!O:O,GameLog!$D:$D,'ARI B'!$A33,GameLog!$C:$C,"ARI")</f>
        <v>0</v>
      </c>
      <c r="M33">
        <f>SUMIFS(GameLog!P:P,GameLog!$D:$D,'ARI B'!$A33,GameLog!$C:$C,"ARI")</f>
        <v>0</v>
      </c>
      <c r="N33">
        <f>SUMIFS(GameLog!Q:Q,GameLog!$D:$D,'ARI B'!$A33,GameLog!$C:$C,"ARI")</f>
        <v>0</v>
      </c>
      <c r="O33">
        <f>SUMIFS(GameLog!R:R,GameLog!$D:$D,'ARI B'!$A33,GameLog!$C:$C,"ARI")</f>
        <v>0</v>
      </c>
      <c r="P33">
        <f>SUMIFS(GameLog!S:S,GameLog!$D:$D,'ARI B'!$A33,GameLog!$C:$C,"ARI")</f>
        <v>0</v>
      </c>
      <c r="Q33">
        <f>SUMIFS(GameLog!T:T,GameLog!$D:$D,'ARI B'!$A33,GameLog!$C:$C,"ARI")</f>
        <v>0</v>
      </c>
      <c r="R33">
        <f>SUMIFS(GameLog!U:U,GameLog!$D:$D,'ARI B'!$A33,GameLog!$C:$C,"ARI")</f>
        <v>0</v>
      </c>
      <c r="S33">
        <f>SUMIFS(GameLog!V:V,GameLog!$D:$D,'ARI B'!$A33,GameLog!$C:$C,"ARI")</f>
        <v>0</v>
      </c>
      <c r="T33">
        <v>0</v>
      </c>
      <c r="U33">
        <v>0</v>
      </c>
      <c r="V33" s="8">
        <f t="shared" si="3"/>
        <v>0</v>
      </c>
      <c r="W33" s="8">
        <f t="shared" si="0"/>
        <v>0</v>
      </c>
      <c r="X33" s="8">
        <f t="shared" si="1"/>
        <v>0</v>
      </c>
      <c r="Y33" s="8">
        <f t="shared" si="4"/>
        <v>0</v>
      </c>
      <c r="Z33">
        <f t="shared" si="5"/>
        <v>0</v>
      </c>
      <c r="AD33" s="14"/>
    </row>
    <row r="34" spans="1:30">
      <c r="A34" t="s">
        <v>2654</v>
      </c>
      <c r="B34" cm="1">
        <f t="array" ref="B34">IF(COUNTIFS(GameLog!D:D,'ARI B'!A34,GameLog!C:C,"ARI")=0,0,COUNTA(_xlfn.UNIQUE(_xlfn._xlws.FILTER(GameLog!A$2:A$1000, (GameLog!C$2:C$1000="ARI") * (GameLog!D$2:D$1000=A34)))))</f>
        <v>2</v>
      </c>
      <c r="C34">
        <f t="shared" si="2"/>
        <v>0</v>
      </c>
      <c r="D34">
        <f>SUMIFS(GameLog!G:G,GameLog!$D:$D,'ARI B'!$A34,GameLog!$C:$C,"ARI")</f>
        <v>0</v>
      </c>
      <c r="E34">
        <f>SUMIFS(GameLog!H:H,GameLog!$D:$D,'ARI B'!$A34,GameLog!$C:$C,"ARI")</f>
        <v>0</v>
      </c>
      <c r="F34">
        <f>SUMIFS(GameLog!I:I,GameLog!$D:$D,'ARI B'!$A34,GameLog!$C:$C,"ARI")</f>
        <v>0</v>
      </c>
      <c r="G34">
        <f>SUMIFS(GameLog!J:J,GameLog!$D:$D,'ARI B'!$A34,GameLog!$C:$C,"ARI")</f>
        <v>0</v>
      </c>
      <c r="H34">
        <f>SUMIFS(GameLog!K:K,GameLog!$D:$D,'ARI B'!$A34,GameLog!$C:$C,"ARI")</f>
        <v>0</v>
      </c>
      <c r="I34">
        <f>SUMIFS(GameLog!L:L,GameLog!$D:$D,'ARI B'!$A34,GameLog!$C:$C,"ARI")</f>
        <v>0</v>
      </c>
      <c r="J34">
        <f>SUMIFS(GameLog!M:M,GameLog!$D:$D,'ARI B'!$A34,GameLog!$C:$C,"ARI")</f>
        <v>0</v>
      </c>
      <c r="K34">
        <f>SUMIFS(GameLog!N:N,GameLog!$D:$D,'ARI B'!$A34,GameLog!$C:$C,"ARI")</f>
        <v>0</v>
      </c>
      <c r="L34">
        <f>SUMIFS(GameLog!O:O,GameLog!$D:$D,'ARI B'!$A34,GameLog!$C:$C,"ARI")</f>
        <v>0</v>
      </c>
      <c r="M34">
        <f>SUMIFS(GameLog!P:P,GameLog!$D:$D,'ARI B'!$A34,GameLog!$C:$C,"ARI")</f>
        <v>0</v>
      </c>
      <c r="N34">
        <f>SUMIFS(GameLog!Q:Q,GameLog!$D:$D,'ARI B'!$A34,GameLog!$C:$C,"ARI")</f>
        <v>0</v>
      </c>
      <c r="O34">
        <f>SUMIFS(GameLog!R:R,GameLog!$D:$D,'ARI B'!$A34,GameLog!$C:$C,"ARI")</f>
        <v>0</v>
      </c>
      <c r="P34">
        <f>SUMIFS(GameLog!S:S,GameLog!$D:$D,'ARI B'!$A34,GameLog!$C:$C,"ARI")</f>
        <v>0</v>
      </c>
      <c r="Q34">
        <f>SUMIFS(GameLog!T:T,GameLog!$D:$D,'ARI B'!$A34,GameLog!$C:$C,"ARI")</f>
        <v>0</v>
      </c>
      <c r="R34">
        <f>SUMIFS(GameLog!U:U,GameLog!$D:$D,'ARI B'!$A34,GameLog!$C:$C,"ARI")</f>
        <v>0</v>
      </c>
      <c r="S34">
        <f>SUMIFS(GameLog!V:V,GameLog!$D:$D,'ARI B'!$A34,GameLog!$C:$C,"ARI")</f>
        <v>0</v>
      </c>
      <c r="T34">
        <v>0</v>
      </c>
      <c r="U34">
        <v>0</v>
      </c>
      <c r="V34" s="8">
        <f t="shared" si="3"/>
        <v>0</v>
      </c>
      <c r="W34" s="8">
        <f t="shared" si="0"/>
        <v>0</v>
      </c>
      <c r="X34" s="8">
        <f t="shared" si="1"/>
        <v>0</v>
      </c>
      <c r="Y34" s="8">
        <f t="shared" si="4"/>
        <v>0</v>
      </c>
      <c r="Z34">
        <f t="shared" si="5"/>
        <v>0</v>
      </c>
      <c r="AD34" s="14"/>
    </row>
    <row r="35" spans="1:30">
      <c r="A35" t="s">
        <v>2655</v>
      </c>
      <c r="B35" cm="1">
        <f t="array" ref="B35">IF(COUNTIFS(GameLog!D:D,'ARI B'!A35,GameLog!C:C,"ARI")=0,0,COUNTA(_xlfn.UNIQUE(_xlfn._xlws.FILTER(GameLog!A$2:A$1000, (GameLog!C$2:C$1000="ARI") * (GameLog!D$2:D$1000=A35)))))</f>
        <v>0</v>
      </c>
      <c r="C35">
        <f t="shared" si="2"/>
        <v>0</v>
      </c>
      <c r="D35">
        <f>SUMIFS(GameLog!G:G,GameLog!$D:$D,'ARI B'!$A35,GameLog!$C:$C,"ARI")</f>
        <v>0</v>
      </c>
      <c r="E35">
        <f>SUMIFS(GameLog!H:H,GameLog!$D:$D,'ARI B'!$A35,GameLog!$C:$C,"ARI")</f>
        <v>0</v>
      </c>
      <c r="F35">
        <f>SUMIFS(GameLog!I:I,GameLog!$D:$D,'ARI B'!$A35,GameLog!$C:$C,"ARI")</f>
        <v>0</v>
      </c>
      <c r="G35">
        <f>SUMIFS(GameLog!J:J,GameLog!$D:$D,'ARI B'!$A35,GameLog!$C:$C,"ARI")</f>
        <v>0</v>
      </c>
      <c r="H35">
        <f>SUMIFS(GameLog!K:K,GameLog!$D:$D,'ARI B'!$A35,GameLog!$C:$C,"ARI")</f>
        <v>0</v>
      </c>
      <c r="I35">
        <f>SUMIFS(GameLog!L:L,GameLog!$D:$D,'ARI B'!$A35,GameLog!$C:$C,"ARI")</f>
        <v>0</v>
      </c>
      <c r="J35">
        <f>SUMIFS(GameLog!M:M,GameLog!$D:$D,'ARI B'!$A35,GameLog!$C:$C,"ARI")</f>
        <v>0</v>
      </c>
      <c r="K35">
        <f>SUMIFS(GameLog!N:N,GameLog!$D:$D,'ARI B'!$A35,GameLog!$C:$C,"ARI")</f>
        <v>0</v>
      </c>
      <c r="L35">
        <f>SUMIFS(GameLog!O:O,GameLog!$D:$D,'ARI B'!$A35,GameLog!$C:$C,"ARI")</f>
        <v>0</v>
      </c>
      <c r="M35">
        <f>SUMIFS(GameLog!P:P,GameLog!$D:$D,'ARI B'!$A35,GameLog!$C:$C,"ARI")</f>
        <v>0</v>
      </c>
      <c r="N35">
        <f>SUMIFS(GameLog!Q:Q,GameLog!$D:$D,'ARI B'!$A35,GameLog!$C:$C,"ARI")</f>
        <v>0</v>
      </c>
      <c r="O35">
        <f>SUMIFS(GameLog!R:R,GameLog!$D:$D,'ARI B'!$A35,GameLog!$C:$C,"ARI")</f>
        <v>0</v>
      </c>
      <c r="P35">
        <f>SUMIFS(GameLog!S:S,GameLog!$D:$D,'ARI B'!$A35,GameLog!$C:$C,"ARI")</f>
        <v>0</v>
      </c>
      <c r="Q35">
        <f>SUMIFS(GameLog!T:T,GameLog!$D:$D,'ARI B'!$A35,GameLog!$C:$C,"ARI")</f>
        <v>0</v>
      </c>
      <c r="R35">
        <f>SUMIFS(GameLog!U:U,GameLog!$D:$D,'ARI B'!$A35,GameLog!$C:$C,"ARI")</f>
        <v>0</v>
      </c>
      <c r="S35">
        <f>SUMIFS(GameLog!V:V,GameLog!$D:$D,'ARI B'!$A35,GameLog!$C:$C,"ARI")</f>
        <v>0</v>
      </c>
      <c r="T35">
        <v>0</v>
      </c>
      <c r="U35">
        <v>0</v>
      </c>
      <c r="V35" s="8">
        <f t="shared" si="3"/>
        <v>0</v>
      </c>
      <c r="W35" s="8">
        <f t="shared" si="0"/>
        <v>0</v>
      </c>
      <c r="X35" s="8">
        <f t="shared" si="1"/>
        <v>0</v>
      </c>
      <c r="Y35" s="8">
        <f t="shared" si="4"/>
        <v>0</v>
      </c>
      <c r="Z35">
        <f t="shared" si="5"/>
        <v>0</v>
      </c>
      <c r="AD35" s="14"/>
    </row>
    <row r="36" spans="1:30">
      <c r="A36" t="s">
        <v>2656</v>
      </c>
      <c r="B36" cm="1">
        <f t="array" ref="B36">IF(COUNTIFS(GameLog!D:D,'ARI B'!A36,GameLog!C:C,"ARI")=0,0,COUNTA(_xlfn.UNIQUE(_xlfn._xlws.FILTER(GameLog!A$2:A$1000, (GameLog!C$2:C$1000="ARI") * (GameLog!D$2:D$1000=A36)))))</f>
        <v>0</v>
      </c>
      <c r="C36">
        <f t="shared" si="2"/>
        <v>0</v>
      </c>
      <c r="D36">
        <f>SUMIFS(GameLog!G:G,GameLog!$D:$D,'ARI B'!$A36,GameLog!$C:$C,"ARI")</f>
        <v>0</v>
      </c>
      <c r="E36">
        <f>SUMIFS(GameLog!H:H,GameLog!$D:$D,'ARI B'!$A36,GameLog!$C:$C,"ARI")</f>
        <v>0</v>
      </c>
      <c r="F36">
        <f>SUMIFS(GameLog!I:I,GameLog!$D:$D,'ARI B'!$A36,GameLog!$C:$C,"ARI")</f>
        <v>0</v>
      </c>
      <c r="G36">
        <f>SUMIFS(GameLog!J:J,GameLog!$D:$D,'ARI B'!$A36,GameLog!$C:$C,"ARI")</f>
        <v>0</v>
      </c>
      <c r="H36">
        <f>SUMIFS(GameLog!K:K,GameLog!$D:$D,'ARI B'!$A36,GameLog!$C:$C,"ARI")</f>
        <v>0</v>
      </c>
      <c r="I36">
        <f>SUMIFS(GameLog!L:L,GameLog!$D:$D,'ARI B'!$A36,GameLog!$C:$C,"ARI")</f>
        <v>0</v>
      </c>
      <c r="J36">
        <f>SUMIFS(GameLog!M:M,GameLog!$D:$D,'ARI B'!$A36,GameLog!$C:$C,"ARI")</f>
        <v>0</v>
      </c>
      <c r="K36">
        <f>SUMIFS(GameLog!N:N,GameLog!$D:$D,'ARI B'!$A36,GameLog!$C:$C,"ARI")</f>
        <v>0</v>
      </c>
      <c r="L36">
        <f>SUMIFS(GameLog!O:O,GameLog!$D:$D,'ARI B'!$A36,GameLog!$C:$C,"ARI")</f>
        <v>0</v>
      </c>
      <c r="M36">
        <f>SUMIFS(GameLog!P:P,GameLog!$D:$D,'ARI B'!$A36,GameLog!$C:$C,"ARI")</f>
        <v>0</v>
      </c>
      <c r="N36">
        <f>SUMIFS(GameLog!Q:Q,GameLog!$D:$D,'ARI B'!$A36,GameLog!$C:$C,"ARI")</f>
        <v>0</v>
      </c>
      <c r="O36">
        <f>SUMIFS(GameLog!R:R,GameLog!$D:$D,'ARI B'!$A36,GameLog!$C:$C,"ARI")</f>
        <v>0</v>
      </c>
      <c r="P36">
        <f>SUMIFS(GameLog!S:S,GameLog!$D:$D,'ARI B'!$A36,GameLog!$C:$C,"ARI")</f>
        <v>0</v>
      </c>
      <c r="Q36">
        <f>SUMIFS(GameLog!T:T,GameLog!$D:$D,'ARI B'!$A36,GameLog!$C:$C,"ARI")</f>
        <v>0</v>
      </c>
      <c r="R36">
        <f>SUMIFS(GameLog!U:U,GameLog!$D:$D,'ARI B'!$A36,GameLog!$C:$C,"ARI")</f>
        <v>0</v>
      </c>
      <c r="S36">
        <f>SUMIFS(GameLog!V:V,GameLog!$D:$D,'ARI B'!$A36,GameLog!$C:$C,"ARI")</f>
        <v>0</v>
      </c>
      <c r="T36">
        <v>0</v>
      </c>
      <c r="U36">
        <v>0</v>
      </c>
      <c r="V36" s="8">
        <f t="shared" si="3"/>
        <v>0</v>
      </c>
      <c r="W36" s="8">
        <f t="shared" si="0"/>
        <v>0</v>
      </c>
      <c r="X36" s="8">
        <f t="shared" si="1"/>
        <v>0</v>
      </c>
      <c r="Y36" s="8">
        <f t="shared" si="4"/>
        <v>0</v>
      </c>
      <c r="Z36">
        <f t="shared" si="5"/>
        <v>0</v>
      </c>
      <c r="AD36" s="14"/>
    </row>
    <row r="37" spans="1:30">
      <c r="A37" t="s">
        <v>2657</v>
      </c>
      <c r="B37" cm="1">
        <f t="array" ref="B37">IF(COUNTIFS(GameLog!D:D,'ARI B'!A37,GameLog!C:C,"ARI")=0,0,COUNTA(_xlfn.UNIQUE(_xlfn._xlws.FILTER(GameLog!A$2:A$1000, (GameLog!C$2:C$1000="ARI") * (GameLog!D$2:D$1000=A37)))))</f>
        <v>0</v>
      </c>
      <c r="C37">
        <f t="shared" si="2"/>
        <v>0</v>
      </c>
      <c r="D37">
        <f>SUMIFS(GameLog!G:G,GameLog!$D:$D,'ARI B'!$A37,GameLog!$C:$C,"ARI")</f>
        <v>0</v>
      </c>
      <c r="E37">
        <f>SUMIFS(GameLog!H:H,GameLog!$D:$D,'ARI B'!$A37,GameLog!$C:$C,"ARI")</f>
        <v>0</v>
      </c>
      <c r="F37">
        <f>SUMIFS(GameLog!I:I,GameLog!$D:$D,'ARI B'!$A37,GameLog!$C:$C,"ARI")</f>
        <v>0</v>
      </c>
      <c r="G37">
        <f>SUMIFS(GameLog!J:J,GameLog!$D:$D,'ARI B'!$A37,GameLog!$C:$C,"ARI")</f>
        <v>0</v>
      </c>
      <c r="H37">
        <f>SUMIFS(GameLog!K:K,GameLog!$D:$D,'ARI B'!$A37,GameLog!$C:$C,"ARI")</f>
        <v>0</v>
      </c>
      <c r="I37">
        <f>SUMIFS(GameLog!L:L,GameLog!$D:$D,'ARI B'!$A37,GameLog!$C:$C,"ARI")</f>
        <v>0</v>
      </c>
      <c r="J37">
        <f>SUMIFS(GameLog!M:M,GameLog!$D:$D,'ARI B'!$A37,GameLog!$C:$C,"ARI")</f>
        <v>0</v>
      </c>
      <c r="K37">
        <f>SUMIFS(GameLog!N:N,GameLog!$D:$D,'ARI B'!$A37,GameLog!$C:$C,"ARI")</f>
        <v>0</v>
      </c>
      <c r="L37">
        <f>SUMIFS(GameLog!O:O,GameLog!$D:$D,'ARI B'!$A37,GameLog!$C:$C,"ARI")</f>
        <v>0</v>
      </c>
      <c r="M37">
        <f>SUMIFS(GameLog!P:P,GameLog!$D:$D,'ARI B'!$A37,GameLog!$C:$C,"ARI")</f>
        <v>0</v>
      </c>
      <c r="N37">
        <f>SUMIFS(GameLog!Q:Q,GameLog!$D:$D,'ARI B'!$A37,GameLog!$C:$C,"ARI")</f>
        <v>0</v>
      </c>
      <c r="O37">
        <f>SUMIFS(GameLog!R:R,GameLog!$D:$D,'ARI B'!$A37,GameLog!$C:$C,"ARI")</f>
        <v>0</v>
      </c>
      <c r="P37">
        <f>SUMIFS(GameLog!S:S,GameLog!$D:$D,'ARI B'!$A37,GameLog!$C:$C,"ARI")</f>
        <v>0</v>
      </c>
      <c r="Q37">
        <f>SUMIFS(GameLog!T:T,GameLog!$D:$D,'ARI B'!$A37,GameLog!$C:$C,"ARI")</f>
        <v>0</v>
      </c>
      <c r="R37">
        <f>SUMIFS(GameLog!U:U,GameLog!$D:$D,'ARI B'!$A37,GameLog!$C:$C,"ARI")</f>
        <v>0</v>
      </c>
      <c r="S37">
        <f>SUMIFS(GameLog!V:V,GameLog!$D:$D,'ARI B'!$A37,GameLog!$C:$C,"ARI")</f>
        <v>0</v>
      </c>
      <c r="T37">
        <v>0</v>
      </c>
      <c r="U37">
        <v>0</v>
      </c>
      <c r="V37" s="8">
        <f t="shared" si="3"/>
        <v>0</v>
      </c>
      <c r="W37" s="8">
        <f t="shared" si="0"/>
        <v>0</v>
      </c>
      <c r="X37" s="8">
        <f t="shared" si="1"/>
        <v>0</v>
      </c>
      <c r="Y37" s="8">
        <f t="shared" si="4"/>
        <v>0</v>
      </c>
      <c r="Z37">
        <f t="shared" si="5"/>
        <v>0</v>
      </c>
      <c r="AD37" s="14"/>
    </row>
    <row r="38" spans="1:30">
      <c r="A38" t="s">
        <v>2658</v>
      </c>
      <c r="B38" cm="1">
        <f t="array" ref="B38">IF(COUNTIFS(GameLog!D:D,'ARI B'!A38,GameLog!C:C,"ARI")=0,0,COUNTA(_xlfn.UNIQUE(_xlfn._xlws.FILTER(GameLog!A$2:A$1000, (GameLog!C$2:C$1000="ARI") * (GameLog!D$2:D$1000=A38)))))</f>
        <v>1</v>
      </c>
      <c r="C38">
        <f t="shared" si="2"/>
        <v>0</v>
      </c>
      <c r="D38">
        <f>SUMIFS(GameLog!G:G,GameLog!$D:$D,'ARI B'!$A38,GameLog!$C:$C,"ARI")</f>
        <v>0</v>
      </c>
      <c r="E38">
        <f>SUMIFS(GameLog!H:H,GameLog!$D:$D,'ARI B'!$A38,GameLog!$C:$C,"ARI")</f>
        <v>0</v>
      </c>
      <c r="F38">
        <f>SUMIFS(GameLog!I:I,GameLog!$D:$D,'ARI B'!$A38,GameLog!$C:$C,"ARI")</f>
        <v>0</v>
      </c>
      <c r="G38">
        <f>SUMIFS(GameLog!J:J,GameLog!$D:$D,'ARI B'!$A38,GameLog!$C:$C,"ARI")</f>
        <v>0</v>
      </c>
      <c r="H38">
        <f>SUMIFS(GameLog!K:K,GameLog!$D:$D,'ARI B'!$A38,GameLog!$C:$C,"ARI")</f>
        <v>0</v>
      </c>
      <c r="I38">
        <f>SUMIFS(GameLog!L:L,GameLog!$D:$D,'ARI B'!$A38,GameLog!$C:$C,"ARI")</f>
        <v>0</v>
      </c>
      <c r="J38">
        <f>SUMIFS(GameLog!M:M,GameLog!$D:$D,'ARI B'!$A38,GameLog!$C:$C,"ARI")</f>
        <v>0</v>
      </c>
      <c r="K38">
        <f>SUMIFS(GameLog!N:N,GameLog!$D:$D,'ARI B'!$A38,GameLog!$C:$C,"ARI")</f>
        <v>0</v>
      </c>
      <c r="L38">
        <f>SUMIFS(GameLog!O:O,GameLog!$D:$D,'ARI B'!$A38,GameLog!$C:$C,"ARI")</f>
        <v>0</v>
      </c>
      <c r="M38">
        <f>SUMIFS(GameLog!P:P,GameLog!$D:$D,'ARI B'!$A38,GameLog!$C:$C,"ARI")</f>
        <v>0</v>
      </c>
      <c r="N38">
        <f>SUMIFS(GameLog!Q:Q,GameLog!$D:$D,'ARI B'!$A38,GameLog!$C:$C,"ARI")</f>
        <v>0</v>
      </c>
      <c r="O38">
        <f>SUMIFS(GameLog!R:R,GameLog!$D:$D,'ARI B'!$A38,GameLog!$C:$C,"ARI")</f>
        <v>0</v>
      </c>
      <c r="P38">
        <f>SUMIFS(GameLog!S:S,GameLog!$D:$D,'ARI B'!$A38,GameLog!$C:$C,"ARI")</f>
        <v>0</v>
      </c>
      <c r="Q38">
        <f>SUMIFS(GameLog!T:T,GameLog!$D:$D,'ARI B'!$A38,GameLog!$C:$C,"ARI")</f>
        <v>0</v>
      </c>
      <c r="R38">
        <f>SUMIFS(GameLog!U:U,GameLog!$D:$D,'ARI B'!$A38,GameLog!$C:$C,"ARI")</f>
        <v>0</v>
      </c>
      <c r="S38">
        <f>SUMIFS(GameLog!V:V,GameLog!$D:$D,'ARI B'!$A38,GameLog!$C:$C,"ARI")</f>
        <v>0</v>
      </c>
      <c r="T38">
        <v>0</v>
      </c>
      <c r="U38">
        <v>0</v>
      </c>
      <c r="V38" s="8">
        <f t="shared" si="3"/>
        <v>0</v>
      </c>
      <c r="W38" s="8">
        <f t="shared" si="0"/>
        <v>0</v>
      </c>
      <c r="X38" s="8">
        <f t="shared" si="1"/>
        <v>0</v>
      </c>
      <c r="Y38" s="8">
        <f t="shared" si="4"/>
        <v>0</v>
      </c>
      <c r="Z38">
        <f t="shared" si="5"/>
        <v>0</v>
      </c>
      <c r="AD38" s="14"/>
    </row>
    <row r="39" spans="1:30">
      <c r="A39" t="s">
        <v>2659</v>
      </c>
      <c r="B39" cm="1">
        <f t="array" ref="B39">IF(COUNTIFS(GameLog!D:D,'ARI B'!A39,GameLog!C:C,"ARI")=0,0,COUNTA(_xlfn.UNIQUE(_xlfn._xlws.FILTER(GameLog!A$2:A$1000, (GameLog!C$2:C$1000="ARI") * (GameLog!D$2:D$1000=A39)))))</f>
        <v>1</v>
      </c>
      <c r="C39">
        <f t="shared" si="2"/>
        <v>0</v>
      </c>
      <c r="D39">
        <f>SUMIFS(GameLog!G:G,GameLog!$D:$D,'ARI B'!$A39,GameLog!$C:$C,"ARI")</f>
        <v>0</v>
      </c>
      <c r="E39">
        <f>SUMIFS(GameLog!H:H,GameLog!$D:$D,'ARI B'!$A39,GameLog!$C:$C,"ARI")</f>
        <v>0</v>
      </c>
      <c r="F39">
        <f>SUMIFS(GameLog!I:I,GameLog!$D:$D,'ARI B'!$A39,GameLog!$C:$C,"ARI")</f>
        <v>0</v>
      </c>
      <c r="G39">
        <f>SUMIFS(GameLog!J:J,GameLog!$D:$D,'ARI B'!$A39,GameLog!$C:$C,"ARI")</f>
        <v>0</v>
      </c>
      <c r="H39">
        <f>SUMIFS(GameLog!K:K,GameLog!$D:$D,'ARI B'!$A39,GameLog!$C:$C,"ARI")</f>
        <v>0</v>
      </c>
      <c r="I39">
        <f>SUMIFS(GameLog!L:L,GameLog!$D:$D,'ARI B'!$A39,GameLog!$C:$C,"ARI")</f>
        <v>0</v>
      </c>
      <c r="J39">
        <f>SUMIFS(GameLog!M:M,GameLog!$D:$D,'ARI B'!$A39,GameLog!$C:$C,"ARI")</f>
        <v>0</v>
      </c>
      <c r="K39">
        <f>SUMIFS(GameLog!N:N,GameLog!$D:$D,'ARI B'!$A39,GameLog!$C:$C,"ARI")</f>
        <v>0</v>
      </c>
      <c r="L39">
        <f>SUMIFS(GameLog!O:O,GameLog!$D:$D,'ARI B'!$A39,GameLog!$C:$C,"ARI")</f>
        <v>0</v>
      </c>
      <c r="M39">
        <f>SUMIFS(GameLog!P:P,GameLog!$D:$D,'ARI B'!$A39,GameLog!$C:$C,"ARI")</f>
        <v>0</v>
      </c>
      <c r="N39">
        <f>SUMIFS(GameLog!Q:Q,GameLog!$D:$D,'ARI B'!$A39,GameLog!$C:$C,"ARI")</f>
        <v>0</v>
      </c>
      <c r="O39">
        <f>SUMIFS(GameLog!R:R,GameLog!$D:$D,'ARI B'!$A39,GameLog!$C:$C,"ARI")</f>
        <v>0</v>
      </c>
      <c r="P39">
        <f>SUMIFS(GameLog!S:S,GameLog!$D:$D,'ARI B'!$A39,GameLog!$C:$C,"ARI")</f>
        <v>0</v>
      </c>
      <c r="Q39">
        <f>SUMIFS(GameLog!T:T,GameLog!$D:$D,'ARI B'!$A39,GameLog!$C:$C,"ARI")</f>
        <v>0</v>
      </c>
      <c r="R39">
        <f>SUMIFS(GameLog!U:U,GameLog!$D:$D,'ARI B'!$A39,GameLog!$C:$C,"ARI")</f>
        <v>0</v>
      </c>
      <c r="S39">
        <f>SUMIFS(GameLog!V:V,GameLog!$D:$D,'ARI B'!$A39,GameLog!$C:$C,"ARI")</f>
        <v>0</v>
      </c>
      <c r="T39">
        <v>0</v>
      </c>
      <c r="U39">
        <v>0</v>
      </c>
      <c r="V39" s="8">
        <f t="shared" si="3"/>
        <v>0</v>
      </c>
      <c r="W39" s="8">
        <f t="shared" si="0"/>
        <v>0</v>
      </c>
      <c r="X39" s="8">
        <f t="shared" si="1"/>
        <v>0</v>
      </c>
      <c r="Y39" s="8">
        <f t="shared" si="4"/>
        <v>0</v>
      </c>
      <c r="Z39">
        <f t="shared" si="5"/>
        <v>0</v>
      </c>
      <c r="AD39" s="14"/>
    </row>
    <row r="40" spans="1:30">
      <c r="A40" t="s">
        <v>2660</v>
      </c>
      <c r="B40" cm="1">
        <f t="array" ref="B40">IF(COUNTIFS(GameLog!D:D,'ARI B'!A40,GameLog!C:C,"ARI")=0,0,COUNTA(_xlfn.UNIQUE(_xlfn._xlws.FILTER(GameLog!A$2:A$1000, (GameLog!C$2:C$1000="ARI") * (GameLog!D$2:D$1000=A40)))))</f>
        <v>0</v>
      </c>
      <c r="C40">
        <f t="shared" si="2"/>
        <v>0</v>
      </c>
      <c r="D40">
        <f>SUMIFS(GameLog!G:G,GameLog!$D:$D,'ARI B'!$A40,GameLog!$C:$C,"ARI")</f>
        <v>0</v>
      </c>
      <c r="E40">
        <f>SUMIFS(GameLog!H:H,GameLog!$D:$D,'ARI B'!$A40,GameLog!$C:$C,"ARI")</f>
        <v>0</v>
      </c>
      <c r="F40">
        <f>SUMIFS(GameLog!I:I,GameLog!$D:$D,'ARI B'!$A40,GameLog!$C:$C,"ARI")</f>
        <v>0</v>
      </c>
      <c r="G40">
        <f>SUMIFS(GameLog!J:J,GameLog!$D:$D,'ARI B'!$A40,GameLog!$C:$C,"ARI")</f>
        <v>0</v>
      </c>
      <c r="H40">
        <f>SUMIFS(GameLog!K:K,GameLog!$D:$D,'ARI B'!$A40,GameLog!$C:$C,"ARI")</f>
        <v>0</v>
      </c>
      <c r="I40">
        <f>SUMIFS(GameLog!L:L,GameLog!$D:$D,'ARI B'!$A40,GameLog!$C:$C,"ARI")</f>
        <v>0</v>
      </c>
      <c r="J40">
        <f>SUMIFS(GameLog!M:M,GameLog!$D:$D,'ARI B'!$A40,GameLog!$C:$C,"ARI")</f>
        <v>0</v>
      </c>
      <c r="K40">
        <f>SUMIFS(GameLog!N:N,GameLog!$D:$D,'ARI B'!$A40,GameLog!$C:$C,"ARI")</f>
        <v>0</v>
      </c>
      <c r="L40">
        <f>SUMIFS(GameLog!O:O,GameLog!$D:$D,'ARI B'!$A40,GameLog!$C:$C,"ARI")</f>
        <v>0</v>
      </c>
      <c r="M40">
        <f>SUMIFS(GameLog!P:P,GameLog!$D:$D,'ARI B'!$A40,GameLog!$C:$C,"ARI")</f>
        <v>0</v>
      </c>
      <c r="N40">
        <f>SUMIFS(GameLog!Q:Q,GameLog!$D:$D,'ARI B'!$A40,GameLog!$C:$C,"ARI")</f>
        <v>0</v>
      </c>
      <c r="O40">
        <f>SUMIFS(GameLog!R:R,GameLog!$D:$D,'ARI B'!$A40,GameLog!$C:$C,"ARI")</f>
        <v>0</v>
      </c>
      <c r="P40">
        <f>SUMIFS(GameLog!S:S,GameLog!$D:$D,'ARI B'!$A40,GameLog!$C:$C,"ARI")</f>
        <v>0</v>
      </c>
      <c r="Q40">
        <f>SUMIFS(GameLog!T:T,GameLog!$D:$D,'ARI B'!$A40,GameLog!$C:$C,"ARI")</f>
        <v>0</v>
      </c>
      <c r="R40">
        <f>SUMIFS(GameLog!U:U,GameLog!$D:$D,'ARI B'!$A40,GameLog!$C:$C,"ARI")</f>
        <v>0</v>
      </c>
      <c r="S40">
        <f>SUMIFS(GameLog!V:V,GameLog!$D:$D,'ARI B'!$A40,GameLog!$C:$C,"ARI")</f>
        <v>0</v>
      </c>
      <c r="T40">
        <v>0</v>
      </c>
      <c r="U40">
        <v>0</v>
      </c>
      <c r="V40" s="8">
        <f t="shared" si="3"/>
        <v>0</v>
      </c>
      <c r="W40" s="8">
        <f t="shared" si="0"/>
        <v>0</v>
      </c>
      <c r="X40" s="8">
        <f t="shared" si="1"/>
        <v>0</v>
      </c>
      <c r="Y40" s="8">
        <f t="shared" si="4"/>
        <v>0</v>
      </c>
      <c r="Z40">
        <f t="shared" si="5"/>
        <v>0</v>
      </c>
      <c r="AD40" s="14"/>
    </row>
    <row r="41" spans="1:30">
      <c r="A41" t="s">
        <v>2661</v>
      </c>
      <c r="B41" cm="1">
        <f t="array" ref="B41">IF(COUNTIFS(GameLog!D:D,'ARI B'!A41,GameLog!C:C,"ARI")=0,0,COUNTA(_xlfn.UNIQUE(_xlfn._xlws.FILTER(GameLog!A$2:A$1000, (GameLog!C$2:C$1000="ARI") * (GameLog!D$2:D$1000=A41)))))</f>
        <v>0</v>
      </c>
      <c r="C41">
        <f t="shared" si="2"/>
        <v>0</v>
      </c>
      <c r="D41">
        <f>SUMIFS(GameLog!G:G,GameLog!$D:$D,'ARI B'!$A41,GameLog!$C:$C,"ARI")</f>
        <v>0</v>
      </c>
      <c r="E41">
        <f>SUMIFS(GameLog!H:H,GameLog!$D:$D,'ARI B'!$A41,GameLog!$C:$C,"ARI")</f>
        <v>0</v>
      </c>
      <c r="F41">
        <f>SUMIFS(GameLog!I:I,GameLog!$D:$D,'ARI B'!$A41,GameLog!$C:$C,"ARI")</f>
        <v>0</v>
      </c>
      <c r="G41">
        <f>SUMIFS(GameLog!J:J,GameLog!$D:$D,'ARI B'!$A41,GameLog!$C:$C,"ARI")</f>
        <v>0</v>
      </c>
      <c r="H41">
        <f>SUMIFS(GameLog!K:K,GameLog!$D:$D,'ARI B'!$A41,GameLog!$C:$C,"ARI")</f>
        <v>0</v>
      </c>
      <c r="I41">
        <f>SUMIFS(GameLog!L:L,GameLog!$D:$D,'ARI B'!$A41,GameLog!$C:$C,"ARI")</f>
        <v>0</v>
      </c>
      <c r="J41">
        <f>SUMIFS(GameLog!M:M,GameLog!$D:$D,'ARI B'!$A41,GameLog!$C:$C,"ARI")</f>
        <v>0</v>
      </c>
      <c r="K41">
        <f>SUMIFS(GameLog!N:N,GameLog!$D:$D,'ARI B'!$A41,GameLog!$C:$C,"ARI")</f>
        <v>0</v>
      </c>
      <c r="L41">
        <f>SUMIFS(GameLog!O:O,GameLog!$D:$D,'ARI B'!$A41,GameLog!$C:$C,"ARI")</f>
        <v>0</v>
      </c>
      <c r="M41">
        <f>SUMIFS(GameLog!P:P,GameLog!$D:$D,'ARI B'!$A41,GameLog!$C:$C,"ARI")</f>
        <v>0</v>
      </c>
      <c r="N41">
        <f>SUMIFS(GameLog!Q:Q,GameLog!$D:$D,'ARI B'!$A41,GameLog!$C:$C,"ARI")</f>
        <v>0</v>
      </c>
      <c r="O41">
        <f>SUMIFS(GameLog!R:R,GameLog!$D:$D,'ARI B'!$A41,GameLog!$C:$C,"ARI")</f>
        <v>0</v>
      </c>
      <c r="P41">
        <f>SUMIFS(GameLog!S:S,GameLog!$D:$D,'ARI B'!$A41,GameLog!$C:$C,"ARI")</f>
        <v>0</v>
      </c>
      <c r="Q41">
        <f>SUMIFS(GameLog!T:T,GameLog!$D:$D,'ARI B'!$A41,GameLog!$C:$C,"ARI")</f>
        <v>0</v>
      </c>
      <c r="R41">
        <f>SUMIFS(GameLog!U:U,GameLog!$D:$D,'ARI B'!$A41,GameLog!$C:$C,"ARI")</f>
        <v>0</v>
      </c>
      <c r="S41">
        <f>SUMIFS(GameLog!V:V,GameLog!$D:$D,'ARI B'!$A41,GameLog!$C:$C,"ARI")</f>
        <v>0</v>
      </c>
      <c r="T41">
        <v>0</v>
      </c>
      <c r="U41">
        <v>0</v>
      </c>
      <c r="V41" s="8">
        <f t="shared" si="3"/>
        <v>0</v>
      </c>
      <c r="W41" s="8">
        <f t="shared" si="0"/>
        <v>0</v>
      </c>
      <c r="X41" s="8">
        <f t="shared" si="1"/>
        <v>0</v>
      </c>
      <c r="Y41" s="8">
        <f t="shared" si="4"/>
        <v>0</v>
      </c>
      <c r="Z41">
        <f t="shared" si="5"/>
        <v>0</v>
      </c>
      <c r="AD41" s="14"/>
    </row>
    <row r="42" spans="1:30">
      <c r="A42" t="s">
        <v>2662</v>
      </c>
      <c r="B42" cm="1">
        <f t="array" ref="B42">IF(COUNTIFS(GameLog!D:D,'ARI B'!A42,GameLog!C:C,"ARI")=0,0,COUNTA(_xlfn.UNIQUE(_xlfn._xlws.FILTER(GameLog!A$2:A$1000, (GameLog!C$2:C$1000="ARI") * (GameLog!D$2:D$1000=A42)))))</f>
        <v>0</v>
      </c>
      <c r="C42">
        <f t="shared" si="2"/>
        <v>0</v>
      </c>
      <c r="D42">
        <f>SUMIFS(GameLog!G:G,GameLog!$D:$D,'ARI B'!$A42,GameLog!$C:$C,"ARI")</f>
        <v>0</v>
      </c>
      <c r="E42">
        <f>SUMIFS(GameLog!H:H,GameLog!$D:$D,'ARI B'!$A42,GameLog!$C:$C,"ARI")</f>
        <v>0</v>
      </c>
      <c r="F42">
        <f>SUMIFS(GameLog!I:I,GameLog!$D:$D,'ARI B'!$A42,GameLog!$C:$C,"ARI")</f>
        <v>0</v>
      </c>
      <c r="G42">
        <f>SUMIFS(GameLog!J:J,GameLog!$D:$D,'ARI B'!$A42,GameLog!$C:$C,"ARI")</f>
        <v>0</v>
      </c>
      <c r="H42">
        <f>SUMIFS(GameLog!K:K,GameLog!$D:$D,'ARI B'!$A42,GameLog!$C:$C,"ARI")</f>
        <v>0</v>
      </c>
      <c r="I42">
        <f>SUMIFS(GameLog!L:L,GameLog!$D:$D,'ARI B'!$A42,GameLog!$C:$C,"ARI")</f>
        <v>0</v>
      </c>
      <c r="J42">
        <f>SUMIFS(GameLog!M:M,GameLog!$D:$D,'ARI B'!$A42,GameLog!$C:$C,"ARI")</f>
        <v>0</v>
      </c>
      <c r="K42">
        <f>SUMIFS(GameLog!N:N,GameLog!$D:$D,'ARI B'!$A42,GameLog!$C:$C,"ARI")</f>
        <v>0</v>
      </c>
      <c r="L42">
        <f>SUMIFS(GameLog!O:O,GameLog!$D:$D,'ARI B'!$A42,GameLog!$C:$C,"ARI")</f>
        <v>0</v>
      </c>
      <c r="M42">
        <f>SUMIFS(GameLog!P:P,GameLog!$D:$D,'ARI B'!$A42,GameLog!$C:$C,"ARI")</f>
        <v>0</v>
      </c>
      <c r="N42">
        <f>SUMIFS(GameLog!Q:Q,GameLog!$D:$D,'ARI B'!$A42,GameLog!$C:$C,"ARI")</f>
        <v>0</v>
      </c>
      <c r="O42">
        <f>SUMIFS(GameLog!R:R,GameLog!$D:$D,'ARI B'!$A42,GameLog!$C:$C,"ARI")</f>
        <v>0</v>
      </c>
      <c r="P42">
        <f>SUMIFS(GameLog!S:S,GameLog!$D:$D,'ARI B'!$A42,GameLog!$C:$C,"ARI")</f>
        <v>0</v>
      </c>
      <c r="Q42">
        <f>SUMIFS(GameLog!T:T,GameLog!$D:$D,'ARI B'!$A42,GameLog!$C:$C,"ARI")</f>
        <v>0</v>
      </c>
      <c r="R42">
        <f>SUMIFS(GameLog!U:U,GameLog!$D:$D,'ARI B'!$A42,GameLog!$C:$C,"ARI")</f>
        <v>0</v>
      </c>
      <c r="S42">
        <f>SUMIFS(GameLog!V:V,GameLog!$D:$D,'ARI B'!$A42,GameLog!$C:$C,"ARI")</f>
        <v>0</v>
      </c>
      <c r="T42">
        <v>0</v>
      </c>
      <c r="U42">
        <v>0</v>
      </c>
      <c r="V42" s="8">
        <f t="shared" si="3"/>
        <v>0</v>
      </c>
      <c r="W42" s="8">
        <f t="shared" si="0"/>
        <v>0</v>
      </c>
      <c r="X42" s="8">
        <f t="shared" si="1"/>
        <v>0</v>
      </c>
      <c r="Y42" s="8">
        <f t="shared" si="4"/>
        <v>0</v>
      </c>
      <c r="Z42">
        <f t="shared" si="5"/>
        <v>0</v>
      </c>
      <c r="AD42" s="14"/>
    </row>
    <row r="43" spans="1:30">
      <c r="A43" t="s">
        <v>2663</v>
      </c>
      <c r="B43" cm="1">
        <f t="array" ref="B43">IF(COUNTIFS(GameLog!D:D,'ARI B'!A43,GameLog!C:C,"ARI")=0,0,COUNTA(_xlfn.UNIQUE(_xlfn._xlws.FILTER(GameLog!A$2:A$1000, (GameLog!C$2:C$1000="ARI") * (GameLog!D$2:D$1000=A43)))))</f>
        <v>0</v>
      </c>
      <c r="C43">
        <f t="shared" si="2"/>
        <v>0</v>
      </c>
      <c r="D43">
        <f>SUMIFS(GameLog!G:G,GameLog!$D:$D,'ARI B'!$A43,GameLog!$C:$C,"ARI")</f>
        <v>0</v>
      </c>
      <c r="E43">
        <f>SUMIFS(GameLog!H:H,GameLog!$D:$D,'ARI B'!$A43,GameLog!$C:$C,"ARI")</f>
        <v>0</v>
      </c>
      <c r="F43">
        <f>SUMIFS(GameLog!I:I,GameLog!$D:$D,'ARI B'!$A43,GameLog!$C:$C,"ARI")</f>
        <v>0</v>
      </c>
      <c r="G43">
        <f>SUMIFS(GameLog!J:J,GameLog!$D:$D,'ARI B'!$A43,GameLog!$C:$C,"ARI")</f>
        <v>0</v>
      </c>
      <c r="H43">
        <f>SUMIFS(GameLog!K:K,GameLog!$D:$D,'ARI B'!$A43,GameLog!$C:$C,"ARI")</f>
        <v>0</v>
      </c>
      <c r="I43">
        <f>SUMIFS(GameLog!L:L,GameLog!$D:$D,'ARI B'!$A43,GameLog!$C:$C,"ARI")</f>
        <v>0</v>
      </c>
      <c r="J43">
        <f>SUMIFS(GameLog!M:M,GameLog!$D:$D,'ARI B'!$A43,GameLog!$C:$C,"ARI")</f>
        <v>0</v>
      </c>
      <c r="K43">
        <f>SUMIFS(GameLog!N:N,GameLog!$D:$D,'ARI B'!$A43,GameLog!$C:$C,"ARI")</f>
        <v>0</v>
      </c>
      <c r="L43">
        <f>SUMIFS(GameLog!O:O,GameLog!$D:$D,'ARI B'!$A43,GameLog!$C:$C,"ARI")</f>
        <v>0</v>
      </c>
      <c r="M43">
        <f>SUMIFS(GameLog!P:P,GameLog!$D:$D,'ARI B'!$A43,GameLog!$C:$C,"ARI")</f>
        <v>0</v>
      </c>
      <c r="N43">
        <f>SUMIFS(GameLog!Q:Q,GameLog!$D:$D,'ARI B'!$A43,GameLog!$C:$C,"ARI")</f>
        <v>0</v>
      </c>
      <c r="O43">
        <f>SUMIFS(GameLog!R:R,GameLog!$D:$D,'ARI B'!$A43,GameLog!$C:$C,"ARI")</f>
        <v>0</v>
      </c>
      <c r="P43">
        <f>SUMIFS(GameLog!S:S,GameLog!$D:$D,'ARI B'!$A43,GameLog!$C:$C,"ARI")</f>
        <v>0</v>
      </c>
      <c r="Q43">
        <f>SUMIFS(GameLog!T:T,GameLog!$D:$D,'ARI B'!$A43,GameLog!$C:$C,"ARI")</f>
        <v>0</v>
      </c>
      <c r="R43">
        <f>SUMIFS(GameLog!U:U,GameLog!$D:$D,'ARI B'!$A43,GameLog!$C:$C,"ARI")</f>
        <v>0</v>
      </c>
      <c r="S43">
        <f>SUMIFS(GameLog!V:V,GameLog!$D:$D,'ARI B'!$A43,GameLog!$C:$C,"ARI")</f>
        <v>0</v>
      </c>
      <c r="T43">
        <v>0</v>
      </c>
      <c r="U43">
        <v>0</v>
      </c>
      <c r="V43" s="8">
        <f>IFERROR(F43/D43,0)</f>
        <v>0</v>
      </c>
      <c r="W43" s="8">
        <f t="shared" si="0"/>
        <v>0</v>
      </c>
      <c r="X43" s="8">
        <f t="shared" si="1"/>
        <v>0</v>
      </c>
      <c r="Y43" s="8">
        <f>W43+X43</f>
        <v>0</v>
      </c>
      <c r="Z43">
        <f t="shared" si="5"/>
        <v>0</v>
      </c>
      <c r="AD43" s="14"/>
    </row>
    <row r="44" spans="1:30">
      <c r="A44" t="s">
        <v>2532</v>
      </c>
      <c r="B44" cm="1">
        <f t="array" ref="B44">IF(COUNTIFS(GameLog!D:D,'ARI B'!A44,GameLog!C:C,"ARI")=0,0,COUNTA(_xlfn.UNIQUE(_xlfn._xlws.FILTER(GameLog!A$2:A$1000, (GameLog!C$2:C$1000="ARI") * (GameLog!D$2:D$1000=A44)))))</f>
        <v>0</v>
      </c>
      <c r="C44">
        <f t="shared" si="2"/>
        <v>0</v>
      </c>
      <c r="D44">
        <f>SUMIFS(GameLog!G:G,GameLog!$D:$D,'ARI B'!$A44,GameLog!$C:$C,"ARI")</f>
        <v>0</v>
      </c>
      <c r="E44">
        <f>SUMIFS(GameLog!H:H,GameLog!$D:$D,'ARI B'!$A44,GameLog!$C:$C,"ARI")</f>
        <v>0</v>
      </c>
      <c r="F44">
        <f>SUMIFS(GameLog!I:I,GameLog!$D:$D,'ARI B'!$A44,GameLog!$C:$C,"ARI")</f>
        <v>0</v>
      </c>
      <c r="G44">
        <f>SUMIFS(GameLog!J:J,GameLog!$D:$D,'ARI B'!$A44,GameLog!$C:$C,"ARI")</f>
        <v>0</v>
      </c>
      <c r="H44">
        <f>SUMIFS(GameLog!K:K,GameLog!$D:$D,'ARI B'!$A44,GameLog!$C:$C,"ARI")</f>
        <v>0</v>
      </c>
      <c r="I44">
        <f>SUMIFS(GameLog!L:L,GameLog!$D:$D,'ARI B'!$A44,GameLog!$C:$C,"ARI")</f>
        <v>0</v>
      </c>
      <c r="J44">
        <f>SUMIFS(GameLog!M:M,GameLog!$D:$D,'ARI B'!$A44,GameLog!$C:$C,"ARI")</f>
        <v>0</v>
      </c>
      <c r="K44">
        <f>SUMIFS(GameLog!N:N,GameLog!$D:$D,'ARI B'!$A44,GameLog!$C:$C,"ARI")</f>
        <v>0</v>
      </c>
      <c r="L44">
        <f>SUMIFS(GameLog!O:O,GameLog!$D:$D,'ARI B'!$A44,GameLog!$C:$C,"ARI")</f>
        <v>0</v>
      </c>
      <c r="M44">
        <f>SUMIFS(GameLog!P:P,GameLog!$D:$D,'ARI B'!$A44,GameLog!$C:$C,"ARI")</f>
        <v>0</v>
      </c>
      <c r="N44">
        <f>SUMIFS(GameLog!Q:Q,GameLog!$D:$D,'ARI B'!$A44,GameLog!$C:$C,"ARI")</f>
        <v>0</v>
      </c>
      <c r="O44">
        <f>SUMIFS(GameLog!R:R,GameLog!$D:$D,'ARI B'!$A44,GameLog!$C:$C,"ARI")</f>
        <v>0</v>
      </c>
      <c r="P44">
        <f>SUMIFS(GameLog!S:S,GameLog!$D:$D,'ARI B'!$A44,GameLog!$C:$C,"ARI")</f>
        <v>0</v>
      </c>
      <c r="Q44">
        <f>SUMIFS(GameLog!T:T,GameLog!$D:$D,'ARI B'!$A44,GameLog!$C:$C,"ARI")</f>
        <v>0</v>
      </c>
      <c r="R44">
        <f>SUMIFS(GameLog!U:U,GameLog!$D:$D,'ARI B'!$A44,GameLog!$C:$C,"ARI")</f>
        <v>0</v>
      </c>
      <c r="S44">
        <f>SUMIFS(GameLog!V:V,GameLog!$D:$D,'ARI B'!$A44,GameLog!$C:$C,"ARI")</f>
        <v>0</v>
      </c>
      <c r="T44">
        <v>0</v>
      </c>
      <c r="U44">
        <v>0</v>
      </c>
      <c r="V44" s="8">
        <f>IFERROR(F44/D44,0)</f>
        <v>0</v>
      </c>
      <c r="W44" s="8">
        <f t="shared" si="0"/>
        <v>0</v>
      </c>
      <c r="X44" s="8">
        <f t="shared" si="1"/>
        <v>0</v>
      </c>
      <c r="Y44" s="8">
        <f>W44+X44</f>
        <v>0</v>
      </c>
      <c r="Z44">
        <f t="shared" si="5"/>
        <v>0</v>
      </c>
      <c r="AD44" s="14"/>
    </row>
    <row r="45" spans="1:30">
      <c r="V45" s="8"/>
      <c r="W45" s="8"/>
      <c r="X45" s="8"/>
      <c r="Y45" s="8"/>
      <c r="AD45" s="14"/>
    </row>
    <row r="46" spans="1:30">
      <c r="A46" s="9"/>
      <c r="AD46" s="14"/>
    </row>
    <row r="47" spans="1:30">
      <c r="A47" s="9"/>
    </row>
    <row r="48" spans="1:30">
      <c r="A48" s="9"/>
    </row>
    <row r="49" spans="1:1">
      <c r="A49" s="9"/>
    </row>
    <row r="50" spans="1:1">
      <c r="A50" s="9"/>
    </row>
    <row r="51" spans="1:1">
      <c r="A51" s="9"/>
    </row>
    <row r="52" spans="1:1">
      <c r="A52" s="9"/>
    </row>
    <row r="53" spans="1:1">
      <c r="A53" s="9"/>
    </row>
    <row r="54" spans="1:1">
      <c r="A54" s="9"/>
    </row>
    <row r="55" spans="1:1">
      <c r="A55" s="9"/>
    </row>
    <row r="56" spans="1:1">
      <c r="A56" s="9"/>
    </row>
    <row r="57" spans="1:1">
      <c r="A57" s="9"/>
    </row>
    <row r="58" spans="1:1">
      <c r="A58" s="9"/>
    </row>
    <row r="59" spans="1:1">
      <c r="A59" s="9"/>
    </row>
    <row r="60" spans="1:1">
      <c r="A60" s="9"/>
    </row>
    <row r="61" spans="1:1">
      <c r="A61" s="9"/>
    </row>
    <row r="62" spans="1:1">
      <c r="A62" s="9"/>
    </row>
    <row r="63" spans="1:1">
      <c r="A63" s="9"/>
    </row>
    <row r="64" spans="1:1">
      <c r="A64" s="9"/>
    </row>
    <row r="65" spans="1:1">
      <c r="A65" s="9"/>
    </row>
    <row r="66" spans="1:1">
      <c r="A66" s="9"/>
    </row>
    <row r="67" spans="1:1">
      <c r="A67" s="9"/>
    </row>
    <row r="68" spans="1:1">
      <c r="A68" s="9"/>
    </row>
    <row r="69" spans="1:1">
      <c r="A69" s="9"/>
    </row>
    <row r="70" spans="1:1">
      <c r="A70" s="9"/>
    </row>
    <row r="71" spans="1:1">
      <c r="A71" s="9"/>
    </row>
    <row r="72" spans="1:1">
      <c r="A72" s="9"/>
    </row>
    <row r="73" spans="1:1">
      <c r="A73" s="9"/>
    </row>
    <row r="74" spans="1:1">
      <c r="A74" s="9"/>
    </row>
    <row r="75" spans="1:1">
      <c r="A75" s="9"/>
    </row>
    <row r="76" spans="1:1">
      <c r="A76" s="9"/>
    </row>
    <row r="77" spans="1:1">
      <c r="A77" s="9"/>
    </row>
    <row r="78" spans="1:1">
      <c r="A78" s="9"/>
    </row>
    <row r="79" spans="1:1">
      <c r="A79" s="9"/>
    </row>
    <row r="80" spans="1:1">
      <c r="A80" s="9"/>
    </row>
    <row r="81" spans="1:1">
      <c r="A81" s="9"/>
    </row>
    <row r="82" spans="1:1">
      <c r="A82" s="9"/>
    </row>
    <row r="83" spans="1:1">
      <c r="A83" s="9"/>
    </row>
    <row r="84" spans="1:1">
      <c r="A84" s="9"/>
    </row>
    <row r="85" spans="1:1">
      <c r="A85" s="9"/>
    </row>
    <row r="86" spans="1:1">
      <c r="A86" s="9"/>
    </row>
    <row r="87" spans="1:1">
      <c r="A87" s="9"/>
    </row>
    <row r="88" spans="1:1">
      <c r="A88" s="9"/>
    </row>
    <row r="89" spans="1:1">
      <c r="A89" s="9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1FC62-062B-48B7-8862-C487D039F99B}">
  <sheetPr codeName="Sheet6"/>
  <dimension ref="A1:V75"/>
  <sheetViews>
    <sheetView workbookViewId="0">
      <pane ySplit="1" topLeftCell="A2" activePane="bottomLeft" state="frozen"/>
      <selection activeCell="B2" sqref="B2:S2"/>
      <selection pane="bottomLeft" activeCell="B2" sqref="B2:S2"/>
    </sheetView>
  </sheetViews>
  <sheetFormatPr defaultRowHeight="13.2"/>
  <cols>
    <col min="1" max="1" width="16.77734375" bestFit="1" customWidth="1"/>
    <col min="2" max="2" width="4.77734375" bestFit="1" customWidth="1"/>
    <col min="3" max="3" width="2.33203125" bestFit="1" customWidth="1"/>
    <col min="4" max="4" width="3.5546875" bestFit="1" customWidth="1"/>
    <col min="5" max="5" width="6.109375" style="12" bestFit="1" customWidth="1"/>
    <col min="6" max="6" width="3.5546875" bestFit="1" customWidth="1"/>
    <col min="7" max="7" width="3" bestFit="1" customWidth="1"/>
    <col min="8" max="8" width="4.6640625" bestFit="1" customWidth="1"/>
    <col min="9" max="9" width="3.5546875" bestFit="1" customWidth="1"/>
    <col min="10" max="10" width="3.21875" bestFit="1" customWidth="1"/>
    <col min="11" max="12" width="3.44140625" bestFit="1" customWidth="1"/>
    <col min="13" max="13" width="3.5546875" bestFit="1" customWidth="1"/>
    <col min="14" max="14" width="4.44140625" bestFit="1" customWidth="1"/>
    <col min="15" max="15" width="5.5546875" bestFit="1" customWidth="1"/>
    <col min="16" max="16" width="5.664062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4.77734375" bestFit="1" customWidth="1"/>
    <col min="21" max="21" width="4.44140625" bestFit="1" customWidth="1"/>
    <col min="22" max="22" width="4.5546875" bestFit="1" customWidth="1"/>
    <col min="23" max="25" width="5.5546875" bestFit="1" customWidth="1"/>
    <col min="26" max="26" width="3.21875" bestFit="1" customWidth="1"/>
    <col min="27" max="27" width="4.109375" bestFit="1" customWidth="1"/>
    <col min="28" max="30" width="4.77734375" bestFit="1" customWidth="1"/>
    <col min="31" max="31" width="5.21875" bestFit="1" customWidth="1"/>
    <col min="32" max="32" width="4.88671875" bestFit="1" customWidth="1"/>
    <col min="33" max="33" width="5.21875" bestFit="1" customWidth="1"/>
    <col min="34" max="34" width="5.109375" bestFit="1" customWidth="1"/>
  </cols>
  <sheetData>
    <row r="1" spans="1:22">
      <c r="A1" s="14" t="s">
        <v>2405</v>
      </c>
      <c r="B1" t="s">
        <v>2502</v>
      </c>
      <c r="C1" t="s">
        <v>2406</v>
      </c>
      <c r="D1" t="s">
        <v>2483</v>
      </c>
      <c r="E1" s="12" t="s">
        <v>2503</v>
      </c>
      <c r="F1" t="s">
        <v>2504</v>
      </c>
      <c r="G1" t="s">
        <v>2505</v>
      </c>
      <c r="H1" t="s">
        <v>2506</v>
      </c>
      <c r="I1" t="s">
        <v>2507</v>
      </c>
      <c r="J1" t="s">
        <v>2508</v>
      </c>
      <c r="K1" t="s">
        <v>2509</v>
      </c>
      <c r="L1" t="s">
        <v>2415</v>
      </c>
      <c r="M1" t="s">
        <v>2416</v>
      </c>
      <c r="N1" t="s">
        <v>2510</v>
      </c>
      <c r="O1" t="s">
        <v>2527</v>
      </c>
      <c r="P1" t="s">
        <v>2664</v>
      </c>
    </row>
    <row r="2" spans="1:22">
      <c r="A2" t="s">
        <v>2649</v>
      </c>
      <c r="B2" t="s">
        <v>2443</v>
      </c>
      <c r="C2">
        <f>COUNTIFS(GameLog!D:D,'ARI F'!A2,GameLog!C:C,"ARI",GameLog!E:E,INDEX(Positions!$A$1:$B$9,MATCH('ARI F'!$B2,Positions!$A$1:$A$9,0),2))</f>
        <v>1</v>
      </c>
      <c r="D2">
        <f>SUMIFS(GameLog!F:F,GameLog!$D:$D,'ARI F'!A2,GameLog!$E:$E,INDEX(Positions!$A$1:$B$9,MATCH('ARI F'!$B2,Positions!$A$1:$A$9,0),2),GameLog!$C:$C,"ARI")</f>
        <v>0</v>
      </c>
      <c r="E2" s="12">
        <f>SUMIFS(GameLog!AM:AM,GameLog!$D:$D,'ARI F'!$A2,GameLog!$E:$E,INDEX(Positions!$A$1:$B$9,MATCH('ARI F'!$B2,Positions!$A$1:$A$9,0),2),GameLog!$C:$C,"ARI")</f>
        <v>3</v>
      </c>
      <c r="F2">
        <f>SUMIFS(GameLog!AN:AN,GameLog!$D:$D,'ARI F'!$A2,GameLog!$E:$E,INDEX(Positions!$A$1:$B$9,MATCH('ARI F'!$B2,Positions!$A$1:$A$9,0),2),GameLog!$C:$C,"ARI")</f>
        <v>0</v>
      </c>
      <c r="G2">
        <f>SUMIFS(GameLog!AO:AO,GameLog!$D:$D,'ARI F'!$A2,GameLog!$E:$E,INDEX(Positions!$A$1:$B$9,MATCH('ARI F'!$B2,Positions!$A$1:$A$9,0),2),GameLog!$C:$C,"ARI")</f>
        <v>0</v>
      </c>
      <c r="H2">
        <f>SUMIFS(GameLog!AP:AP,GameLog!$D:$D,'ARI F'!$A2,GameLog!$E:$E,INDEX(Positions!$A$1:$B$9,MATCH('ARI F'!$B2,Positions!$A$1:$A$9,0),2),GameLog!$C:$C,"ARI")</f>
        <v>0</v>
      </c>
      <c r="I2">
        <f>SUMIFS(GameLog!AQ:AQ,GameLog!$D:$D,'ARI F'!$A2,GameLog!$E:$E,INDEX(Positions!$A$1:$B$9,MATCH('ARI F'!$B2,Positions!$A$1:$A$9,0),2),GameLog!$C:$C,"ARI")</f>
        <v>0</v>
      </c>
      <c r="J2">
        <f>SUMIFS(GameLog!AR:AR,GameLog!$D:$D,'ARI F'!$A2,GameLog!$E:$E,INDEX(Positions!$A$1:$B$9,MATCH('ARI F'!$B2,Positions!$A$1:$A$9,0),2),GameLog!$C:$C,"ARI")</f>
        <v>0</v>
      </c>
      <c r="K2">
        <f>SUMIFS(GameLog!AS:AS,GameLog!$D:$D,'ARI F'!$A2,GameLog!$E:$E,INDEX(Positions!$A$1:$B$9,MATCH('ARI F'!$B2,Positions!$A$1:$A$9,0),2),GameLog!$C:$C,"ARI")</f>
        <v>0</v>
      </c>
      <c r="L2">
        <f>SUMIFS(GameLog!AT:AT,GameLog!$D:$D,'ARI F'!$A2,GameLog!$E:$E,INDEX(Positions!$A$1:$B$9,MATCH('ARI F'!$B2,Positions!$A$1:$A$9,0),2),GameLog!$C:$C,"ARI")</f>
        <v>0</v>
      </c>
      <c r="M2">
        <f>SUMIFS(GameLog!AU:AU,GameLog!$D:$D,'ARI F'!$A2,GameLog!$E:$E,INDEX(Positions!$A$1:$B$9,MATCH('ARI F'!$B2,Positions!$A$1:$A$9,0),2),GameLog!$C:$C,"ARI")</f>
        <v>0</v>
      </c>
      <c r="N2">
        <f>SUMIFS(GameLog!AV:AV,GameLog!$D:$D,'ARI F'!$A2,GameLog!$E:$E,INDEX(Positions!$A$1:$B$9,MATCH('ARI F'!$B2,Positions!$A$1:$A$9,0),2),GameLog!$C:$C,"ARI")</f>
        <v>0</v>
      </c>
      <c r="O2" s="8">
        <f>IFERROR((F2+G2)/(F2+G2+H2),0)</f>
        <v>0</v>
      </c>
      <c r="P2" s="18" t="str">
        <f>IF(B2="C",IFERROR(M2/(L2+M2),0),"")</f>
        <v/>
      </c>
      <c r="V2" s="15"/>
    </row>
    <row r="3" spans="1:22">
      <c r="A3" t="s">
        <v>2647</v>
      </c>
      <c r="B3" t="s">
        <v>2443</v>
      </c>
      <c r="C3">
        <f>COUNTIFS(GameLog!D:D,'ARI F'!A3,GameLog!C:C,"ARI",GameLog!E:E,INDEX(Positions!$A$1:$B$9,MATCH('ARI F'!$B3,Positions!$A$1:$A$9,0),2))</f>
        <v>1</v>
      </c>
      <c r="D3">
        <f>SUMIFS(GameLog!F:F,GameLog!$D:$D,'ARI F'!A3,GameLog!$E:$E,INDEX(Positions!$A$1:$B$9,MATCH('ARI F'!$B3,Positions!$A$1:$A$9,0),2),GameLog!$C:$C,"ARI")</f>
        <v>1</v>
      </c>
      <c r="E3" s="12">
        <f>SUMIFS(GameLog!AM:AM,GameLog!$D:$D,'ARI F'!$A3,GameLog!$E:$E,INDEX(Positions!$A$1:$B$9,MATCH('ARI F'!$B3,Positions!$A$1:$A$9,0),2),GameLog!$C:$C,"ARI")</f>
        <v>3.6666666666666665</v>
      </c>
      <c r="F3">
        <f>SUMIFS(GameLog!AN:AN,GameLog!$D:$D,'ARI F'!$A3,GameLog!$E:$E,INDEX(Positions!$A$1:$B$9,MATCH('ARI F'!$B3,Positions!$A$1:$A$9,0),2),GameLog!$C:$C,"ARI")</f>
        <v>0</v>
      </c>
      <c r="G3">
        <f>SUMIFS(GameLog!AO:AO,GameLog!$D:$D,'ARI F'!$A3,GameLog!$E:$E,INDEX(Positions!$A$1:$B$9,MATCH('ARI F'!$B3,Positions!$A$1:$A$9,0),2),GameLog!$C:$C,"ARI")</f>
        <v>0</v>
      </c>
      <c r="H3">
        <f>SUMIFS(GameLog!AP:AP,GameLog!$D:$D,'ARI F'!$A3,GameLog!$E:$E,INDEX(Positions!$A$1:$B$9,MATCH('ARI F'!$B3,Positions!$A$1:$A$9,0),2),GameLog!$C:$C,"ARI")</f>
        <v>0</v>
      </c>
      <c r="I3">
        <f>SUMIFS(GameLog!AQ:AQ,GameLog!$D:$D,'ARI F'!$A3,GameLog!$E:$E,INDEX(Positions!$A$1:$B$9,MATCH('ARI F'!$B3,Positions!$A$1:$A$9,0),2),GameLog!$C:$C,"ARI")</f>
        <v>0</v>
      </c>
      <c r="J3">
        <f>SUMIFS(GameLog!AR:AR,GameLog!$D:$D,'ARI F'!$A3,GameLog!$E:$E,INDEX(Positions!$A$1:$B$9,MATCH('ARI F'!$B3,Positions!$A$1:$A$9,0),2),GameLog!$C:$C,"ARI")</f>
        <v>0</v>
      </c>
      <c r="K3">
        <f>SUMIFS(GameLog!AS:AS,GameLog!$D:$D,'ARI F'!$A3,GameLog!$E:$E,INDEX(Positions!$A$1:$B$9,MATCH('ARI F'!$B3,Positions!$A$1:$A$9,0),2),GameLog!$C:$C,"ARI")</f>
        <v>0</v>
      </c>
      <c r="L3">
        <f>SUMIFS(GameLog!AT:AT,GameLog!$D:$D,'ARI F'!$A3,GameLog!$E:$E,INDEX(Positions!$A$1:$B$9,MATCH('ARI F'!$B3,Positions!$A$1:$A$9,0),2),GameLog!$C:$C,"ARI")</f>
        <v>0</v>
      </c>
      <c r="M3">
        <f>SUMIFS(GameLog!AU:AU,GameLog!$D:$D,'ARI F'!$A3,GameLog!$E:$E,INDEX(Positions!$A$1:$B$9,MATCH('ARI F'!$B3,Positions!$A$1:$A$9,0),2),GameLog!$C:$C,"ARI")</f>
        <v>2</v>
      </c>
      <c r="N3">
        <f>SUMIFS(GameLog!AV:AV,GameLog!$D:$D,'ARI F'!$A3,GameLog!$E:$E,INDEX(Positions!$A$1:$B$9,MATCH('ARI F'!$B3,Positions!$A$1:$A$9,0),2),GameLog!$C:$C,"ARI")</f>
        <v>0</v>
      </c>
      <c r="O3" s="8">
        <f t="shared" ref="O3:O60" si="0">IFERROR((F3+G3)/(F3+G3+H3),0)</f>
        <v>0</v>
      </c>
      <c r="P3" s="18" t="str">
        <f t="shared" ref="P3:P60" si="1">IF(B3="C",IFERROR(M3/(L3+M3),0),"")</f>
        <v/>
      </c>
      <c r="V3" s="15"/>
    </row>
    <row r="4" spans="1:22">
      <c r="A4" t="s">
        <v>2662</v>
      </c>
      <c r="B4" t="s">
        <v>2443</v>
      </c>
      <c r="C4">
        <f>COUNTIFS(GameLog!D:D,'ARI F'!A4,GameLog!C:C,"ARI",GameLog!E:E,INDEX(Positions!$A$1:$B$9,MATCH('ARI F'!$B4,Positions!$A$1:$A$9,0),2))</f>
        <v>0</v>
      </c>
      <c r="D4">
        <f>SUMIFS(GameLog!F:F,GameLog!$D:$D,'ARI F'!A4,GameLog!$E:$E,INDEX(Positions!$A$1:$B$9,MATCH('ARI F'!$B4,Positions!$A$1:$A$9,0),2),GameLog!$C:$C,"ARI")</f>
        <v>0</v>
      </c>
      <c r="E4" s="12">
        <f>SUMIFS(GameLog!AM:AM,GameLog!$D:$D,'ARI F'!$A4,GameLog!$E:$E,INDEX(Positions!$A$1:$B$9,MATCH('ARI F'!$B4,Positions!$A$1:$A$9,0),2),GameLog!$C:$C,"ARI")</f>
        <v>0</v>
      </c>
      <c r="F4">
        <f>SUMIFS(GameLog!AN:AN,GameLog!$D:$D,'ARI F'!$A4,GameLog!$E:$E,INDEX(Positions!$A$1:$B$9,MATCH('ARI F'!$B4,Positions!$A$1:$A$9,0),2),GameLog!$C:$C,"ARI")</f>
        <v>0</v>
      </c>
      <c r="G4">
        <f>SUMIFS(GameLog!AO:AO,GameLog!$D:$D,'ARI F'!$A4,GameLog!$E:$E,INDEX(Positions!$A$1:$B$9,MATCH('ARI F'!$B4,Positions!$A$1:$A$9,0),2),GameLog!$C:$C,"ARI")</f>
        <v>0</v>
      </c>
      <c r="H4">
        <f>SUMIFS(GameLog!AP:AP,GameLog!$D:$D,'ARI F'!$A4,GameLog!$E:$E,INDEX(Positions!$A$1:$B$9,MATCH('ARI F'!$B4,Positions!$A$1:$A$9,0),2),GameLog!$C:$C,"ARI")</f>
        <v>0</v>
      </c>
      <c r="I4">
        <f>SUMIFS(GameLog!AQ:AQ,GameLog!$D:$D,'ARI F'!$A4,GameLog!$E:$E,INDEX(Positions!$A$1:$B$9,MATCH('ARI F'!$B4,Positions!$A$1:$A$9,0),2),GameLog!$C:$C,"ARI")</f>
        <v>0</v>
      </c>
      <c r="J4">
        <f>SUMIFS(GameLog!AR:AR,GameLog!$D:$D,'ARI F'!$A4,GameLog!$E:$E,INDEX(Positions!$A$1:$B$9,MATCH('ARI F'!$B4,Positions!$A$1:$A$9,0),2),GameLog!$C:$C,"ARI")</f>
        <v>0</v>
      </c>
      <c r="K4">
        <f>SUMIFS(GameLog!AS:AS,GameLog!$D:$D,'ARI F'!$A4,GameLog!$E:$E,INDEX(Positions!$A$1:$B$9,MATCH('ARI F'!$B4,Positions!$A$1:$A$9,0),2),GameLog!$C:$C,"ARI")</f>
        <v>0</v>
      </c>
      <c r="L4">
        <f>SUMIFS(GameLog!AT:AT,GameLog!$D:$D,'ARI F'!$A4,GameLog!$E:$E,INDEX(Positions!$A$1:$B$9,MATCH('ARI F'!$B4,Positions!$A$1:$A$9,0),2),GameLog!$C:$C,"ARI")</f>
        <v>0</v>
      </c>
      <c r="M4">
        <f>SUMIFS(GameLog!AU:AU,GameLog!$D:$D,'ARI F'!$A4,GameLog!$E:$E,INDEX(Positions!$A$1:$B$9,MATCH('ARI F'!$B4,Positions!$A$1:$A$9,0),2),GameLog!$C:$C,"ARI")</f>
        <v>0</v>
      </c>
      <c r="N4">
        <f>SUMIFS(GameLog!AV:AV,GameLog!$D:$D,'ARI F'!$A4,GameLog!$E:$E,INDEX(Positions!$A$1:$B$9,MATCH('ARI F'!$B4,Positions!$A$1:$A$9,0),2),GameLog!$C:$C,"ARI")</f>
        <v>0</v>
      </c>
      <c r="O4" s="8">
        <f t="shared" si="0"/>
        <v>0</v>
      </c>
      <c r="P4" s="18" t="str">
        <f t="shared" si="1"/>
        <v/>
      </c>
      <c r="V4" s="15"/>
    </row>
    <row r="5" spans="1:22">
      <c r="A5" t="s">
        <v>2652</v>
      </c>
      <c r="B5" t="s">
        <v>2443</v>
      </c>
      <c r="C5">
        <f>COUNTIFS(GameLog!D:D,'ARI F'!A5,GameLog!C:C,"ARI",GameLog!E:E,INDEX(Positions!$A$1:$B$9,MATCH('ARI F'!$B5,Positions!$A$1:$A$9,0),2))</f>
        <v>0</v>
      </c>
      <c r="D5">
        <f>SUMIFS(GameLog!F:F,GameLog!$D:$D,'ARI F'!A5,GameLog!$E:$E,INDEX(Positions!$A$1:$B$9,MATCH('ARI F'!$B5,Positions!$A$1:$A$9,0),2),GameLog!$C:$C,"ARI")</f>
        <v>0</v>
      </c>
      <c r="E5" s="12">
        <f>SUMIFS(GameLog!AM:AM,GameLog!$D:$D,'ARI F'!$A5,GameLog!$E:$E,INDEX(Positions!$A$1:$B$9,MATCH('ARI F'!$B5,Positions!$A$1:$A$9,0),2),GameLog!$C:$C,"ARI")</f>
        <v>0</v>
      </c>
      <c r="F5">
        <f>SUMIFS(GameLog!AN:AN,GameLog!$D:$D,'ARI F'!$A5,GameLog!$E:$E,INDEX(Positions!$A$1:$B$9,MATCH('ARI F'!$B5,Positions!$A$1:$A$9,0),2),GameLog!$C:$C,"ARI")</f>
        <v>0</v>
      </c>
      <c r="G5">
        <f>SUMIFS(GameLog!AO:AO,GameLog!$D:$D,'ARI F'!$A5,GameLog!$E:$E,INDEX(Positions!$A$1:$B$9,MATCH('ARI F'!$B5,Positions!$A$1:$A$9,0),2),GameLog!$C:$C,"ARI")</f>
        <v>0</v>
      </c>
      <c r="H5">
        <f>SUMIFS(GameLog!AP:AP,GameLog!$D:$D,'ARI F'!$A5,GameLog!$E:$E,INDEX(Positions!$A$1:$B$9,MATCH('ARI F'!$B5,Positions!$A$1:$A$9,0),2),GameLog!$C:$C,"ARI")</f>
        <v>0</v>
      </c>
      <c r="I5">
        <f>SUMIFS(GameLog!AQ:AQ,GameLog!$D:$D,'ARI F'!$A5,GameLog!$E:$E,INDEX(Positions!$A$1:$B$9,MATCH('ARI F'!$B5,Positions!$A$1:$A$9,0),2),GameLog!$C:$C,"ARI")</f>
        <v>0</v>
      </c>
      <c r="J5">
        <f>SUMIFS(GameLog!AR:AR,GameLog!$D:$D,'ARI F'!$A5,GameLog!$E:$E,INDEX(Positions!$A$1:$B$9,MATCH('ARI F'!$B5,Positions!$A$1:$A$9,0),2),GameLog!$C:$C,"ARI")</f>
        <v>0</v>
      </c>
      <c r="K5">
        <f>SUMIFS(GameLog!AS:AS,GameLog!$D:$D,'ARI F'!$A5,GameLog!$E:$E,INDEX(Positions!$A$1:$B$9,MATCH('ARI F'!$B5,Positions!$A$1:$A$9,0),2),GameLog!$C:$C,"ARI")</f>
        <v>0</v>
      </c>
      <c r="L5">
        <f>SUMIFS(GameLog!AT:AT,GameLog!$D:$D,'ARI F'!$A5,GameLog!$E:$E,INDEX(Positions!$A$1:$B$9,MATCH('ARI F'!$B5,Positions!$A$1:$A$9,0),2),GameLog!$C:$C,"ARI")</f>
        <v>0</v>
      </c>
      <c r="M5">
        <f>SUMIFS(GameLog!AU:AU,GameLog!$D:$D,'ARI F'!$A5,GameLog!$E:$E,INDEX(Positions!$A$1:$B$9,MATCH('ARI F'!$B5,Positions!$A$1:$A$9,0),2),GameLog!$C:$C,"ARI")</f>
        <v>0</v>
      </c>
      <c r="N5">
        <f>SUMIFS(GameLog!AV:AV,GameLog!$D:$D,'ARI F'!$A5,GameLog!$E:$E,INDEX(Positions!$A$1:$B$9,MATCH('ARI F'!$B5,Positions!$A$1:$A$9,0),2),GameLog!$C:$C,"ARI")</f>
        <v>0</v>
      </c>
      <c r="O5" s="8">
        <f t="shared" si="0"/>
        <v>0</v>
      </c>
      <c r="P5" s="18" t="str">
        <f t="shared" si="1"/>
        <v/>
      </c>
      <c r="V5" s="15"/>
    </row>
    <row r="6" spans="1:22">
      <c r="A6" t="s">
        <v>2646</v>
      </c>
      <c r="B6" t="s">
        <v>2443</v>
      </c>
      <c r="C6">
        <f>COUNTIFS(GameLog!D:D,'ARI F'!A6,GameLog!C:C,"ARI",GameLog!E:E,INDEX(Positions!$A$1:$B$9,MATCH('ARI F'!$B6,Positions!$A$1:$A$9,0),2))</f>
        <v>0</v>
      </c>
      <c r="D6">
        <f>SUMIFS(GameLog!F:F,GameLog!$D:$D,'ARI F'!A6,GameLog!$E:$E,INDEX(Positions!$A$1:$B$9,MATCH('ARI F'!$B6,Positions!$A$1:$A$9,0),2),GameLog!$C:$C,"ARI")</f>
        <v>0</v>
      </c>
      <c r="E6" s="12">
        <f>SUMIFS(GameLog!AM:AM,GameLog!$D:$D,'ARI F'!$A6,GameLog!$E:$E,INDEX(Positions!$A$1:$B$9,MATCH('ARI F'!$B6,Positions!$A$1:$A$9,0),2),GameLog!$C:$C,"ARI")</f>
        <v>0</v>
      </c>
      <c r="F6">
        <f>SUMIFS(GameLog!AN:AN,GameLog!$D:$D,'ARI F'!$A6,GameLog!$E:$E,INDEX(Positions!$A$1:$B$9,MATCH('ARI F'!$B6,Positions!$A$1:$A$9,0),2),GameLog!$C:$C,"ARI")</f>
        <v>0</v>
      </c>
      <c r="G6">
        <f>SUMIFS(GameLog!AO:AO,GameLog!$D:$D,'ARI F'!$A6,GameLog!$E:$E,INDEX(Positions!$A$1:$B$9,MATCH('ARI F'!$B6,Positions!$A$1:$A$9,0),2),GameLog!$C:$C,"ARI")</f>
        <v>0</v>
      </c>
      <c r="H6">
        <f>SUMIFS(GameLog!AP:AP,GameLog!$D:$D,'ARI F'!$A6,GameLog!$E:$E,INDEX(Positions!$A$1:$B$9,MATCH('ARI F'!$B6,Positions!$A$1:$A$9,0),2),GameLog!$C:$C,"ARI")</f>
        <v>0</v>
      </c>
      <c r="I6">
        <f>SUMIFS(GameLog!AQ:AQ,GameLog!$D:$D,'ARI F'!$A6,GameLog!$E:$E,INDEX(Positions!$A$1:$B$9,MATCH('ARI F'!$B6,Positions!$A$1:$A$9,0),2),GameLog!$C:$C,"ARI")</f>
        <v>0</v>
      </c>
      <c r="J6">
        <f>SUMIFS(GameLog!AR:AR,GameLog!$D:$D,'ARI F'!$A6,GameLog!$E:$E,INDEX(Positions!$A$1:$B$9,MATCH('ARI F'!$B6,Positions!$A$1:$A$9,0),2),GameLog!$C:$C,"ARI")</f>
        <v>0</v>
      </c>
      <c r="K6">
        <f>SUMIFS(GameLog!AS:AS,GameLog!$D:$D,'ARI F'!$A6,GameLog!$E:$E,INDEX(Positions!$A$1:$B$9,MATCH('ARI F'!$B6,Positions!$A$1:$A$9,0),2),GameLog!$C:$C,"ARI")</f>
        <v>0</v>
      </c>
      <c r="L6">
        <f>SUMIFS(GameLog!AT:AT,GameLog!$D:$D,'ARI F'!$A6,GameLog!$E:$E,INDEX(Positions!$A$1:$B$9,MATCH('ARI F'!$B6,Positions!$A$1:$A$9,0),2),GameLog!$C:$C,"ARI")</f>
        <v>0</v>
      </c>
      <c r="M6">
        <f>SUMIFS(GameLog!AU:AU,GameLog!$D:$D,'ARI F'!$A6,GameLog!$E:$E,INDEX(Positions!$A$1:$B$9,MATCH('ARI F'!$B6,Positions!$A$1:$A$9,0),2),GameLog!$C:$C,"ARI")</f>
        <v>0</v>
      </c>
      <c r="N6">
        <f>SUMIFS(GameLog!AV:AV,GameLog!$D:$D,'ARI F'!$A6,GameLog!$E:$E,INDEX(Positions!$A$1:$B$9,MATCH('ARI F'!$B6,Positions!$A$1:$A$9,0),2),GameLog!$C:$C,"ARI")</f>
        <v>0</v>
      </c>
      <c r="O6" s="8">
        <f t="shared" si="0"/>
        <v>0</v>
      </c>
      <c r="P6" s="18" t="str">
        <f t="shared" si="1"/>
        <v/>
      </c>
      <c r="V6" s="15"/>
    </row>
    <row r="7" spans="1:22">
      <c r="A7" t="s">
        <v>2659</v>
      </c>
      <c r="B7" t="s">
        <v>2443</v>
      </c>
      <c r="C7">
        <f>COUNTIFS(GameLog!D:D,'ARI F'!A7,GameLog!C:C,"ARI",GameLog!E:E,INDEX(Positions!$A$1:$B$9,MATCH('ARI F'!$B7,Positions!$A$1:$A$9,0),2))</f>
        <v>1</v>
      </c>
      <c r="D7">
        <f>SUMIFS(GameLog!F:F,GameLog!$D:$D,'ARI F'!A7,GameLog!$E:$E,INDEX(Positions!$A$1:$B$9,MATCH('ARI F'!$B7,Positions!$A$1:$A$9,0),2),GameLog!$C:$C,"ARI")</f>
        <v>0</v>
      </c>
      <c r="E7" s="12">
        <f>SUMIFS(GameLog!AM:AM,GameLog!$D:$D,'ARI F'!$A7,GameLog!$E:$E,INDEX(Positions!$A$1:$B$9,MATCH('ARI F'!$B7,Positions!$A$1:$A$9,0),2),GameLog!$C:$C,"ARI")</f>
        <v>1.3333333333333333</v>
      </c>
      <c r="F7">
        <f>SUMIFS(GameLog!AN:AN,GameLog!$D:$D,'ARI F'!$A7,GameLog!$E:$E,INDEX(Positions!$A$1:$B$9,MATCH('ARI F'!$B7,Positions!$A$1:$A$9,0),2),GameLog!$C:$C,"ARI")</f>
        <v>0</v>
      </c>
      <c r="G7">
        <f>SUMIFS(GameLog!AO:AO,GameLog!$D:$D,'ARI F'!$A7,GameLog!$E:$E,INDEX(Positions!$A$1:$B$9,MATCH('ARI F'!$B7,Positions!$A$1:$A$9,0),2),GameLog!$C:$C,"ARI")</f>
        <v>0</v>
      </c>
      <c r="H7">
        <f>SUMIFS(GameLog!AP:AP,GameLog!$D:$D,'ARI F'!$A7,GameLog!$E:$E,INDEX(Positions!$A$1:$B$9,MATCH('ARI F'!$B7,Positions!$A$1:$A$9,0),2),GameLog!$C:$C,"ARI")</f>
        <v>0</v>
      </c>
      <c r="I7">
        <f>SUMIFS(GameLog!AQ:AQ,GameLog!$D:$D,'ARI F'!$A7,GameLog!$E:$E,INDEX(Positions!$A$1:$B$9,MATCH('ARI F'!$B7,Positions!$A$1:$A$9,0),2),GameLog!$C:$C,"ARI")</f>
        <v>0</v>
      </c>
      <c r="J7">
        <f>SUMIFS(GameLog!AR:AR,GameLog!$D:$D,'ARI F'!$A7,GameLog!$E:$E,INDEX(Positions!$A$1:$B$9,MATCH('ARI F'!$B7,Positions!$A$1:$A$9,0),2),GameLog!$C:$C,"ARI")</f>
        <v>0</v>
      </c>
      <c r="K7">
        <f>SUMIFS(GameLog!AS:AS,GameLog!$D:$D,'ARI F'!$A7,GameLog!$E:$E,INDEX(Positions!$A$1:$B$9,MATCH('ARI F'!$B7,Positions!$A$1:$A$9,0),2),GameLog!$C:$C,"ARI")</f>
        <v>0</v>
      </c>
      <c r="L7">
        <f>SUMIFS(GameLog!AT:AT,GameLog!$D:$D,'ARI F'!$A7,GameLog!$E:$E,INDEX(Positions!$A$1:$B$9,MATCH('ARI F'!$B7,Positions!$A$1:$A$9,0),2),GameLog!$C:$C,"ARI")</f>
        <v>0</v>
      </c>
      <c r="M7">
        <f>SUMIFS(GameLog!AU:AU,GameLog!$D:$D,'ARI F'!$A7,GameLog!$E:$E,INDEX(Positions!$A$1:$B$9,MATCH('ARI F'!$B7,Positions!$A$1:$A$9,0),2),GameLog!$C:$C,"ARI")</f>
        <v>0</v>
      </c>
      <c r="N7">
        <f>SUMIFS(GameLog!AV:AV,GameLog!$D:$D,'ARI F'!$A7,GameLog!$E:$E,INDEX(Positions!$A$1:$B$9,MATCH('ARI F'!$B7,Positions!$A$1:$A$9,0),2),GameLog!$C:$C,"ARI")</f>
        <v>0</v>
      </c>
      <c r="O7" s="8">
        <f t="shared" si="0"/>
        <v>0</v>
      </c>
      <c r="P7" s="18" t="str">
        <f t="shared" si="1"/>
        <v/>
      </c>
      <c r="V7" s="15"/>
    </row>
    <row r="8" spans="1:22">
      <c r="A8" t="s">
        <v>2654</v>
      </c>
      <c r="B8" t="s">
        <v>2443</v>
      </c>
      <c r="C8">
        <f>COUNTIFS(GameLog!D:D,'ARI F'!A8,GameLog!C:C,"ARI",GameLog!E:E,INDEX(Positions!$A$1:$B$9,MATCH('ARI F'!$B8,Positions!$A$1:$A$9,0),2))</f>
        <v>2</v>
      </c>
      <c r="D8">
        <f>SUMIFS(GameLog!F:F,GameLog!$D:$D,'ARI F'!A8,GameLog!$E:$E,INDEX(Positions!$A$1:$B$9,MATCH('ARI F'!$B8,Positions!$A$1:$A$9,0),2),GameLog!$C:$C,"ARI")</f>
        <v>0</v>
      </c>
      <c r="E8" s="12">
        <f>SUMIFS(GameLog!AM:AM,GameLog!$D:$D,'ARI F'!$A8,GameLog!$E:$E,INDEX(Positions!$A$1:$B$9,MATCH('ARI F'!$B8,Positions!$A$1:$A$9,0),2),GameLog!$C:$C,"ARI")</f>
        <v>1</v>
      </c>
      <c r="F8">
        <f>SUMIFS(GameLog!AN:AN,GameLog!$D:$D,'ARI F'!$A8,GameLog!$E:$E,INDEX(Positions!$A$1:$B$9,MATCH('ARI F'!$B8,Positions!$A$1:$A$9,0),2),GameLog!$C:$C,"ARI")</f>
        <v>0</v>
      </c>
      <c r="G8">
        <f>SUMIFS(GameLog!AO:AO,GameLog!$D:$D,'ARI F'!$A8,GameLog!$E:$E,INDEX(Positions!$A$1:$B$9,MATCH('ARI F'!$B8,Positions!$A$1:$A$9,0),2),GameLog!$C:$C,"ARI")</f>
        <v>0</v>
      </c>
      <c r="H8">
        <f>SUMIFS(GameLog!AP:AP,GameLog!$D:$D,'ARI F'!$A8,GameLog!$E:$E,INDEX(Positions!$A$1:$B$9,MATCH('ARI F'!$B8,Positions!$A$1:$A$9,0),2),GameLog!$C:$C,"ARI")</f>
        <v>0</v>
      </c>
      <c r="I8">
        <f>SUMIFS(GameLog!AQ:AQ,GameLog!$D:$D,'ARI F'!$A8,GameLog!$E:$E,INDEX(Positions!$A$1:$B$9,MATCH('ARI F'!$B8,Positions!$A$1:$A$9,0),2),GameLog!$C:$C,"ARI")</f>
        <v>0</v>
      </c>
      <c r="J8">
        <f>SUMIFS(GameLog!AR:AR,GameLog!$D:$D,'ARI F'!$A8,GameLog!$E:$E,INDEX(Positions!$A$1:$B$9,MATCH('ARI F'!$B8,Positions!$A$1:$A$9,0),2),GameLog!$C:$C,"ARI")</f>
        <v>0</v>
      </c>
      <c r="K8">
        <f>SUMIFS(GameLog!AS:AS,GameLog!$D:$D,'ARI F'!$A8,GameLog!$E:$E,INDEX(Positions!$A$1:$B$9,MATCH('ARI F'!$B8,Positions!$A$1:$A$9,0),2),GameLog!$C:$C,"ARI")</f>
        <v>0</v>
      </c>
      <c r="L8">
        <f>SUMIFS(GameLog!AT:AT,GameLog!$D:$D,'ARI F'!$A8,GameLog!$E:$E,INDEX(Positions!$A$1:$B$9,MATCH('ARI F'!$B8,Positions!$A$1:$A$9,0),2),GameLog!$C:$C,"ARI")</f>
        <v>1</v>
      </c>
      <c r="M8">
        <f>SUMIFS(GameLog!AU:AU,GameLog!$D:$D,'ARI F'!$A8,GameLog!$E:$E,INDEX(Positions!$A$1:$B$9,MATCH('ARI F'!$B8,Positions!$A$1:$A$9,0),2),GameLog!$C:$C,"ARI")</f>
        <v>0</v>
      </c>
      <c r="N8">
        <f>SUMIFS(GameLog!AV:AV,GameLog!$D:$D,'ARI F'!$A8,GameLog!$E:$E,INDEX(Positions!$A$1:$B$9,MATCH('ARI F'!$B8,Positions!$A$1:$A$9,0),2),GameLog!$C:$C,"ARI")</f>
        <v>0</v>
      </c>
      <c r="O8" s="8">
        <f t="shared" si="0"/>
        <v>0</v>
      </c>
      <c r="P8" s="18" t="str">
        <f t="shared" si="1"/>
        <v/>
      </c>
      <c r="V8" s="15"/>
    </row>
    <row r="9" spans="1:22">
      <c r="A9" t="s">
        <v>2645</v>
      </c>
      <c r="B9" t="s">
        <v>2443</v>
      </c>
      <c r="C9">
        <f>COUNTIFS(GameLog!D:D,'ARI F'!A9,GameLog!C:C,"ARI",GameLog!E:E,INDEX(Positions!$A$1:$B$9,MATCH('ARI F'!$B9,Positions!$A$1:$A$9,0),2))</f>
        <v>1</v>
      </c>
      <c r="D9">
        <f>SUMIFS(GameLog!F:F,GameLog!$D:$D,'ARI F'!A9,GameLog!$E:$E,INDEX(Positions!$A$1:$B$9,MATCH('ARI F'!$B9,Positions!$A$1:$A$9,0),2),GameLog!$C:$C,"ARI")</f>
        <v>1</v>
      </c>
      <c r="E9" s="12">
        <f>SUMIFS(GameLog!AM:AM,GameLog!$D:$D,'ARI F'!$A9,GameLog!$E:$E,INDEX(Positions!$A$1:$B$9,MATCH('ARI F'!$B9,Positions!$A$1:$A$9,0),2),GameLog!$C:$C,"ARI")</f>
        <v>7.333333333333333</v>
      </c>
      <c r="F9">
        <f>SUMIFS(GameLog!AN:AN,GameLog!$D:$D,'ARI F'!$A9,GameLog!$E:$E,INDEX(Positions!$A$1:$B$9,MATCH('ARI F'!$B9,Positions!$A$1:$A$9,0),2),GameLog!$C:$C,"ARI")</f>
        <v>0</v>
      </c>
      <c r="G9">
        <f>SUMIFS(GameLog!AO:AO,GameLog!$D:$D,'ARI F'!$A9,GameLog!$E:$E,INDEX(Positions!$A$1:$B$9,MATCH('ARI F'!$B9,Positions!$A$1:$A$9,0),2),GameLog!$C:$C,"ARI")</f>
        <v>2</v>
      </c>
      <c r="H9">
        <f>SUMIFS(GameLog!AP:AP,GameLog!$D:$D,'ARI F'!$A9,GameLog!$E:$E,INDEX(Positions!$A$1:$B$9,MATCH('ARI F'!$B9,Positions!$A$1:$A$9,0),2),GameLog!$C:$C,"ARI")</f>
        <v>0</v>
      </c>
      <c r="I9">
        <f>SUMIFS(GameLog!AQ:AQ,GameLog!$D:$D,'ARI F'!$A9,GameLog!$E:$E,INDEX(Positions!$A$1:$B$9,MATCH('ARI F'!$B9,Positions!$A$1:$A$9,0),2),GameLog!$C:$C,"ARI")</f>
        <v>0</v>
      </c>
      <c r="J9">
        <f>SUMIFS(GameLog!AR:AR,GameLog!$D:$D,'ARI F'!$A9,GameLog!$E:$E,INDEX(Positions!$A$1:$B$9,MATCH('ARI F'!$B9,Positions!$A$1:$A$9,0),2),GameLog!$C:$C,"ARI")</f>
        <v>0</v>
      </c>
      <c r="K9">
        <f>SUMIFS(GameLog!AS:AS,GameLog!$D:$D,'ARI F'!$A9,GameLog!$E:$E,INDEX(Positions!$A$1:$B$9,MATCH('ARI F'!$B9,Positions!$A$1:$A$9,0),2),GameLog!$C:$C,"ARI")</f>
        <v>0</v>
      </c>
      <c r="L9">
        <f>SUMIFS(GameLog!AT:AT,GameLog!$D:$D,'ARI F'!$A9,GameLog!$E:$E,INDEX(Positions!$A$1:$B$9,MATCH('ARI F'!$B9,Positions!$A$1:$A$9,0),2),GameLog!$C:$C,"ARI")</f>
        <v>0</v>
      </c>
      <c r="M9">
        <f>SUMIFS(GameLog!AU:AU,GameLog!$D:$D,'ARI F'!$A9,GameLog!$E:$E,INDEX(Positions!$A$1:$B$9,MATCH('ARI F'!$B9,Positions!$A$1:$A$9,0),2),GameLog!$C:$C,"ARI")</f>
        <v>0</v>
      </c>
      <c r="N9">
        <f>SUMIFS(GameLog!AV:AV,GameLog!$D:$D,'ARI F'!$A9,GameLog!$E:$E,INDEX(Positions!$A$1:$B$9,MATCH('ARI F'!$B9,Positions!$A$1:$A$9,0),2),GameLog!$C:$C,"ARI")</f>
        <v>1</v>
      </c>
      <c r="O9" s="8">
        <f t="shared" si="0"/>
        <v>1</v>
      </c>
      <c r="P9" s="18" t="str">
        <f t="shared" si="1"/>
        <v/>
      </c>
      <c r="V9" s="15"/>
    </row>
    <row r="10" spans="1:22">
      <c r="A10" t="s">
        <v>2656</v>
      </c>
      <c r="B10" t="s">
        <v>2443</v>
      </c>
      <c r="C10">
        <f>COUNTIFS(GameLog!D:D,'ARI F'!A10,GameLog!C:C,"ARI",GameLog!E:E,INDEX(Positions!$A$1:$B$9,MATCH('ARI F'!$B10,Positions!$A$1:$A$9,0),2))</f>
        <v>0</v>
      </c>
      <c r="D10">
        <f>SUMIFS(GameLog!F:F,GameLog!$D:$D,'ARI F'!A10,GameLog!$E:$E,INDEX(Positions!$A$1:$B$9,MATCH('ARI F'!$B10,Positions!$A$1:$A$9,0),2),GameLog!$C:$C,"ARI")</f>
        <v>0</v>
      </c>
      <c r="E10" s="12">
        <f>SUMIFS(GameLog!AM:AM,GameLog!$D:$D,'ARI F'!$A10,GameLog!$E:$E,INDEX(Positions!$A$1:$B$9,MATCH('ARI F'!$B10,Positions!$A$1:$A$9,0),2),GameLog!$C:$C,"ARI")</f>
        <v>0</v>
      </c>
      <c r="F10">
        <f>SUMIFS(GameLog!AN:AN,GameLog!$D:$D,'ARI F'!$A10,GameLog!$E:$E,INDEX(Positions!$A$1:$B$9,MATCH('ARI F'!$B10,Positions!$A$1:$A$9,0),2),GameLog!$C:$C,"ARI")</f>
        <v>0</v>
      </c>
      <c r="G10">
        <f>SUMIFS(GameLog!AO:AO,GameLog!$D:$D,'ARI F'!$A10,GameLog!$E:$E,INDEX(Positions!$A$1:$B$9,MATCH('ARI F'!$B10,Positions!$A$1:$A$9,0),2),GameLog!$C:$C,"ARI")</f>
        <v>0</v>
      </c>
      <c r="H10">
        <f>SUMIFS(GameLog!AP:AP,GameLog!$D:$D,'ARI F'!$A10,GameLog!$E:$E,INDEX(Positions!$A$1:$B$9,MATCH('ARI F'!$B10,Positions!$A$1:$A$9,0),2),GameLog!$C:$C,"ARI")</f>
        <v>0</v>
      </c>
      <c r="I10">
        <f>SUMIFS(GameLog!AQ:AQ,GameLog!$D:$D,'ARI F'!$A10,GameLog!$E:$E,INDEX(Positions!$A$1:$B$9,MATCH('ARI F'!$B10,Positions!$A$1:$A$9,0),2),GameLog!$C:$C,"ARI")</f>
        <v>0</v>
      </c>
      <c r="J10">
        <f>SUMIFS(GameLog!AR:AR,GameLog!$D:$D,'ARI F'!$A10,GameLog!$E:$E,INDEX(Positions!$A$1:$B$9,MATCH('ARI F'!$B10,Positions!$A$1:$A$9,0),2),GameLog!$C:$C,"ARI")</f>
        <v>0</v>
      </c>
      <c r="K10">
        <f>SUMIFS(GameLog!AS:AS,GameLog!$D:$D,'ARI F'!$A10,GameLog!$E:$E,INDEX(Positions!$A$1:$B$9,MATCH('ARI F'!$B10,Positions!$A$1:$A$9,0),2),GameLog!$C:$C,"ARI")</f>
        <v>0</v>
      </c>
      <c r="L10">
        <f>SUMIFS(GameLog!AT:AT,GameLog!$D:$D,'ARI F'!$A10,GameLog!$E:$E,INDEX(Positions!$A$1:$B$9,MATCH('ARI F'!$B10,Positions!$A$1:$A$9,0),2),GameLog!$C:$C,"ARI")</f>
        <v>0</v>
      </c>
      <c r="M10">
        <f>SUMIFS(GameLog!AU:AU,GameLog!$D:$D,'ARI F'!$A10,GameLog!$E:$E,INDEX(Positions!$A$1:$B$9,MATCH('ARI F'!$B10,Positions!$A$1:$A$9,0),2),GameLog!$C:$C,"ARI")</f>
        <v>0</v>
      </c>
      <c r="N10">
        <f>SUMIFS(GameLog!AV:AV,GameLog!$D:$D,'ARI F'!$A10,GameLog!$E:$E,INDEX(Positions!$A$1:$B$9,MATCH('ARI F'!$B10,Positions!$A$1:$A$9,0),2),GameLog!$C:$C,"ARI")</f>
        <v>0</v>
      </c>
      <c r="O10" s="8">
        <f t="shared" si="0"/>
        <v>0</v>
      </c>
      <c r="P10" s="18" t="str">
        <f t="shared" si="1"/>
        <v/>
      </c>
      <c r="V10" s="15"/>
    </row>
    <row r="11" spans="1:22">
      <c r="A11" t="s">
        <v>2660</v>
      </c>
      <c r="B11" t="s">
        <v>2443</v>
      </c>
      <c r="C11">
        <f>COUNTIFS(GameLog!D:D,'ARI F'!A11,GameLog!C:C,"ARI",GameLog!E:E,INDEX(Positions!$A$1:$B$9,MATCH('ARI F'!$B11,Positions!$A$1:$A$9,0),2))</f>
        <v>0</v>
      </c>
      <c r="D11">
        <f>SUMIFS(GameLog!F:F,GameLog!$D:$D,'ARI F'!A11,GameLog!$E:$E,INDEX(Positions!$A$1:$B$9,MATCH('ARI F'!$B11,Positions!$A$1:$A$9,0),2),GameLog!$C:$C,"ARI")</f>
        <v>0</v>
      </c>
      <c r="E11" s="12">
        <f>SUMIFS(GameLog!AM:AM,GameLog!$D:$D,'ARI F'!$A11,GameLog!$E:$E,INDEX(Positions!$A$1:$B$9,MATCH('ARI F'!$B11,Positions!$A$1:$A$9,0),2),GameLog!$C:$C,"ARI")</f>
        <v>0</v>
      </c>
      <c r="F11">
        <f>SUMIFS(GameLog!AN:AN,GameLog!$D:$D,'ARI F'!$A11,GameLog!$E:$E,INDEX(Positions!$A$1:$B$9,MATCH('ARI F'!$B11,Positions!$A$1:$A$9,0),2),GameLog!$C:$C,"ARI")</f>
        <v>0</v>
      </c>
      <c r="G11">
        <f>SUMIFS(GameLog!AO:AO,GameLog!$D:$D,'ARI F'!$A11,GameLog!$E:$E,INDEX(Positions!$A$1:$B$9,MATCH('ARI F'!$B11,Positions!$A$1:$A$9,0),2),GameLog!$C:$C,"ARI")</f>
        <v>0</v>
      </c>
      <c r="H11">
        <f>SUMIFS(GameLog!AP:AP,GameLog!$D:$D,'ARI F'!$A11,GameLog!$E:$E,INDEX(Positions!$A$1:$B$9,MATCH('ARI F'!$B11,Positions!$A$1:$A$9,0),2),GameLog!$C:$C,"ARI")</f>
        <v>0</v>
      </c>
      <c r="I11">
        <f>SUMIFS(GameLog!AQ:AQ,GameLog!$D:$D,'ARI F'!$A11,GameLog!$E:$E,INDEX(Positions!$A$1:$B$9,MATCH('ARI F'!$B11,Positions!$A$1:$A$9,0),2),GameLog!$C:$C,"ARI")</f>
        <v>0</v>
      </c>
      <c r="J11">
        <f>SUMIFS(GameLog!AR:AR,GameLog!$D:$D,'ARI F'!$A11,GameLog!$E:$E,INDEX(Positions!$A$1:$B$9,MATCH('ARI F'!$B11,Positions!$A$1:$A$9,0),2),GameLog!$C:$C,"ARI")</f>
        <v>0</v>
      </c>
      <c r="K11">
        <f>SUMIFS(GameLog!AS:AS,GameLog!$D:$D,'ARI F'!$A11,GameLog!$E:$E,INDEX(Positions!$A$1:$B$9,MATCH('ARI F'!$B11,Positions!$A$1:$A$9,0),2),GameLog!$C:$C,"ARI")</f>
        <v>0</v>
      </c>
      <c r="L11">
        <f>SUMIFS(GameLog!AT:AT,GameLog!$D:$D,'ARI F'!$A11,GameLog!$E:$E,INDEX(Positions!$A$1:$B$9,MATCH('ARI F'!$B11,Positions!$A$1:$A$9,0),2),GameLog!$C:$C,"ARI")</f>
        <v>0</v>
      </c>
      <c r="M11">
        <f>SUMIFS(GameLog!AU:AU,GameLog!$D:$D,'ARI F'!$A11,GameLog!$E:$E,INDEX(Positions!$A$1:$B$9,MATCH('ARI F'!$B11,Positions!$A$1:$A$9,0),2),GameLog!$C:$C,"ARI")</f>
        <v>0</v>
      </c>
      <c r="N11">
        <f>SUMIFS(GameLog!AV:AV,GameLog!$D:$D,'ARI F'!$A11,GameLog!$E:$E,INDEX(Positions!$A$1:$B$9,MATCH('ARI F'!$B11,Positions!$A$1:$A$9,0),2),GameLog!$C:$C,"ARI")</f>
        <v>0</v>
      </c>
      <c r="O11" s="8">
        <f t="shared" si="0"/>
        <v>0</v>
      </c>
      <c r="P11" s="18" t="str">
        <f t="shared" si="1"/>
        <v/>
      </c>
      <c r="V11" s="15"/>
    </row>
    <row r="12" spans="1:22">
      <c r="A12" t="s">
        <v>2653</v>
      </c>
      <c r="B12" t="s">
        <v>2443</v>
      </c>
      <c r="C12">
        <f>COUNTIFS(GameLog!D:D,'ARI F'!A12,GameLog!C:C,"ARI",GameLog!E:E,INDEX(Positions!$A$1:$B$9,MATCH('ARI F'!$B12,Positions!$A$1:$A$9,0),2))</f>
        <v>0</v>
      </c>
      <c r="D12">
        <f>SUMIFS(GameLog!F:F,GameLog!$D:$D,'ARI F'!A12,GameLog!$E:$E,INDEX(Positions!$A$1:$B$9,MATCH('ARI F'!$B12,Positions!$A$1:$A$9,0),2),GameLog!$C:$C,"ARI")</f>
        <v>0</v>
      </c>
      <c r="E12" s="12">
        <f>SUMIFS(GameLog!AM:AM,GameLog!$D:$D,'ARI F'!$A12,GameLog!$E:$E,INDEX(Positions!$A$1:$B$9,MATCH('ARI F'!$B12,Positions!$A$1:$A$9,0),2),GameLog!$C:$C,"ARI")</f>
        <v>0</v>
      </c>
      <c r="F12">
        <f>SUMIFS(GameLog!AN:AN,GameLog!$D:$D,'ARI F'!$A12,GameLog!$E:$E,INDEX(Positions!$A$1:$B$9,MATCH('ARI F'!$B12,Positions!$A$1:$A$9,0),2),GameLog!$C:$C,"ARI")</f>
        <v>0</v>
      </c>
      <c r="G12">
        <f>SUMIFS(GameLog!AO:AO,GameLog!$D:$D,'ARI F'!$A12,GameLog!$E:$E,INDEX(Positions!$A$1:$B$9,MATCH('ARI F'!$B12,Positions!$A$1:$A$9,0),2),GameLog!$C:$C,"ARI")</f>
        <v>0</v>
      </c>
      <c r="H12">
        <f>SUMIFS(GameLog!AP:AP,GameLog!$D:$D,'ARI F'!$A12,GameLog!$E:$E,INDEX(Positions!$A$1:$B$9,MATCH('ARI F'!$B12,Positions!$A$1:$A$9,0),2),GameLog!$C:$C,"ARI")</f>
        <v>0</v>
      </c>
      <c r="I12">
        <f>SUMIFS(GameLog!AQ:AQ,GameLog!$D:$D,'ARI F'!$A12,GameLog!$E:$E,INDEX(Positions!$A$1:$B$9,MATCH('ARI F'!$B12,Positions!$A$1:$A$9,0),2),GameLog!$C:$C,"ARI")</f>
        <v>0</v>
      </c>
      <c r="J12">
        <f>SUMIFS(GameLog!AR:AR,GameLog!$D:$D,'ARI F'!$A12,GameLog!$E:$E,INDEX(Positions!$A$1:$B$9,MATCH('ARI F'!$B12,Positions!$A$1:$A$9,0),2),GameLog!$C:$C,"ARI")</f>
        <v>0</v>
      </c>
      <c r="K12">
        <f>SUMIFS(GameLog!AS:AS,GameLog!$D:$D,'ARI F'!$A12,GameLog!$E:$E,INDEX(Positions!$A$1:$B$9,MATCH('ARI F'!$B12,Positions!$A$1:$A$9,0),2),GameLog!$C:$C,"ARI")</f>
        <v>0</v>
      </c>
      <c r="L12">
        <f>SUMIFS(GameLog!AT:AT,GameLog!$D:$D,'ARI F'!$A12,GameLog!$E:$E,INDEX(Positions!$A$1:$B$9,MATCH('ARI F'!$B12,Positions!$A$1:$A$9,0),2),GameLog!$C:$C,"ARI")</f>
        <v>0</v>
      </c>
      <c r="M12">
        <f>SUMIFS(GameLog!AU:AU,GameLog!$D:$D,'ARI F'!$A12,GameLog!$E:$E,INDEX(Positions!$A$1:$B$9,MATCH('ARI F'!$B12,Positions!$A$1:$A$9,0),2),GameLog!$C:$C,"ARI")</f>
        <v>0</v>
      </c>
      <c r="N12">
        <f>SUMIFS(GameLog!AV:AV,GameLog!$D:$D,'ARI F'!$A12,GameLog!$E:$E,INDEX(Positions!$A$1:$B$9,MATCH('ARI F'!$B12,Positions!$A$1:$A$9,0),2),GameLog!$C:$C,"ARI")</f>
        <v>0</v>
      </c>
      <c r="O12" s="8">
        <f t="shared" si="0"/>
        <v>0</v>
      </c>
      <c r="P12" s="18" t="str">
        <f t="shared" si="1"/>
        <v/>
      </c>
      <c r="V12" s="15"/>
    </row>
    <row r="13" spans="1:22">
      <c r="A13" t="s">
        <v>2658</v>
      </c>
      <c r="B13" t="s">
        <v>2443</v>
      </c>
      <c r="C13">
        <f>COUNTIFS(GameLog!D:D,'ARI F'!A13,GameLog!C:C,"ARI",GameLog!E:E,INDEX(Positions!$A$1:$B$9,MATCH('ARI F'!$B13,Positions!$A$1:$A$9,0),2))</f>
        <v>1</v>
      </c>
      <c r="D13">
        <f>SUMIFS(GameLog!F:F,GameLog!$D:$D,'ARI F'!A13,GameLog!$E:$E,INDEX(Positions!$A$1:$B$9,MATCH('ARI F'!$B13,Positions!$A$1:$A$9,0),2),GameLog!$C:$C,"ARI")</f>
        <v>0</v>
      </c>
      <c r="E13" s="12">
        <f>SUMIFS(GameLog!AM:AM,GameLog!$D:$D,'ARI F'!$A13,GameLog!$E:$E,INDEX(Positions!$A$1:$B$9,MATCH('ARI F'!$B13,Positions!$A$1:$A$9,0),2),GameLog!$C:$C,"ARI")</f>
        <v>0</v>
      </c>
      <c r="F13">
        <f>SUMIFS(GameLog!AN:AN,GameLog!$D:$D,'ARI F'!$A13,GameLog!$E:$E,INDEX(Positions!$A$1:$B$9,MATCH('ARI F'!$B13,Positions!$A$1:$A$9,0),2),GameLog!$C:$C,"ARI")</f>
        <v>0</v>
      </c>
      <c r="G13">
        <f>SUMIFS(GameLog!AO:AO,GameLog!$D:$D,'ARI F'!$A13,GameLog!$E:$E,INDEX(Positions!$A$1:$B$9,MATCH('ARI F'!$B13,Positions!$A$1:$A$9,0),2),GameLog!$C:$C,"ARI")</f>
        <v>0</v>
      </c>
      <c r="H13">
        <f>SUMIFS(GameLog!AP:AP,GameLog!$D:$D,'ARI F'!$A13,GameLog!$E:$E,INDEX(Positions!$A$1:$B$9,MATCH('ARI F'!$B13,Positions!$A$1:$A$9,0),2),GameLog!$C:$C,"ARI")</f>
        <v>0</v>
      </c>
      <c r="I13">
        <f>SUMIFS(GameLog!AQ:AQ,GameLog!$D:$D,'ARI F'!$A13,GameLog!$E:$E,INDEX(Positions!$A$1:$B$9,MATCH('ARI F'!$B13,Positions!$A$1:$A$9,0),2),GameLog!$C:$C,"ARI")</f>
        <v>0</v>
      </c>
      <c r="J13">
        <f>SUMIFS(GameLog!AR:AR,GameLog!$D:$D,'ARI F'!$A13,GameLog!$E:$E,INDEX(Positions!$A$1:$B$9,MATCH('ARI F'!$B13,Positions!$A$1:$A$9,0),2),GameLog!$C:$C,"ARI")</f>
        <v>0</v>
      </c>
      <c r="K13">
        <f>SUMIFS(GameLog!AS:AS,GameLog!$D:$D,'ARI F'!$A13,GameLog!$E:$E,INDEX(Positions!$A$1:$B$9,MATCH('ARI F'!$B13,Positions!$A$1:$A$9,0),2),GameLog!$C:$C,"ARI")</f>
        <v>0</v>
      </c>
      <c r="L13">
        <f>SUMIFS(GameLog!AT:AT,GameLog!$D:$D,'ARI F'!$A13,GameLog!$E:$E,INDEX(Positions!$A$1:$B$9,MATCH('ARI F'!$B13,Positions!$A$1:$A$9,0),2),GameLog!$C:$C,"ARI")</f>
        <v>0</v>
      </c>
      <c r="M13">
        <f>SUMIFS(GameLog!AU:AU,GameLog!$D:$D,'ARI F'!$A13,GameLog!$E:$E,INDEX(Positions!$A$1:$B$9,MATCH('ARI F'!$B13,Positions!$A$1:$A$9,0),2),GameLog!$C:$C,"ARI")</f>
        <v>0</v>
      </c>
      <c r="N13">
        <f>SUMIFS(GameLog!AV:AV,GameLog!$D:$D,'ARI F'!$A13,GameLog!$E:$E,INDEX(Positions!$A$1:$B$9,MATCH('ARI F'!$B13,Positions!$A$1:$A$9,0),2),GameLog!$C:$C,"ARI")</f>
        <v>0</v>
      </c>
      <c r="O13" s="8">
        <f t="shared" si="0"/>
        <v>0</v>
      </c>
      <c r="P13" s="18" t="str">
        <f t="shared" si="1"/>
        <v/>
      </c>
      <c r="V13" s="15"/>
    </row>
    <row r="14" spans="1:22">
      <c r="A14" t="s">
        <v>2663</v>
      </c>
      <c r="B14" t="s">
        <v>2443</v>
      </c>
      <c r="C14">
        <f>COUNTIFS(GameLog!D:D,'ARI F'!A14,GameLog!C:C,"ARI",GameLog!E:E,INDEX(Positions!$A$1:$B$9,MATCH('ARI F'!$B14,Positions!$A$1:$A$9,0),2))</f>
        <v>0</v>
      </c>
      <c r="D14">
        <f>SUMIFS(GameLog!F:F,GameLog!$D:$D,'ARI F'!A14,GameLog!$E:$E,INDEX(Positions!$A$1:$B$9,MATCH('ARI F'!$B14,Positions!$A$1:$A$9,0),2),GameLog!$C:$C,"ARI")</f>
        <v>0</v>
      </c>
      <c r="E14" s="12">
        <f>SUMIFS(GameLog!AM:AM,GameLog!$D:$D,'ARI F'!$A14,GameLog!$E:$E,INDEX(Positions!$A$1:$B$9,MATCH('ARI F'!$B14,Positions!$A$1:$A$9,0),2),GameLog!$C:$C,"ARI")</f>
        <v>0</v>
      </c>
      <c r="F14">
        <f>SUMIFS(GameLog!AN:AN,GameLog!$D:$D,'ARI F'!$A14,GameLog!$E:$E,INDEX(Positions!$A$1:$B$9,MATCH('ARI F'!$B14,Positions!$A$1:$A$9,0),2),GameLog!$C:$C,"ARI")</f>
        <v>0</v>
      </c>
      <c r="G14">
        <f>SUMIFS(GameLog!AO:AO,GameLog!$D:$D,'ARI F'!$A14,GameLog!$E:$E,INDEX(Positions!$A$1:$B$9,MATCH('ARI F'!$B14,Positions!$A$1:$A$9,0),2),GameLog!$C:$C,"ARI")</f>
        <v>0</v>
      </c>
      <c r="H14">
        <f>SUMIFS(GameLog!AP:AP,GameLog!$D:$D,'ARI F'!$A14,GameLog!$E:$E,INDEX(Positions!$A$1:$B$9,MATCH('ARI F'!$B14,Positions!$A$1:$A$9,0),2),GameLog!$C:$C,"ARI")</f>
        <v>0</v>
      </c>
      <c r="I14">
        <f>SUMIFS(GameLog!AQ:AQ,GameLog!$D:$D,'ARI F'!$A14,GameLog!$E:$E,INDEX(Positions!$A$1:$B$9,MATCH('ARI F'!$B14,Positions!$A$1:$A$9,0),2),GameLog!$C:$C,"ARI")</f>
        <v>0</v>
      </c>
      <c r="J14">
        <f>SUMIFS(GameLog!AR:AR,GameLog!$D:$D,'ARI F'!$A14,GameLog!$E:$E,INDEX(Positions!$A$1:$B$9,MATCH('ARI F'!$B14,Positions!$A$1:$A$9,0),2),GameLog!$C:$C,"ARI")</f>
        <v>0</v>
      </c>
      <c r="K14">
        <f>SUMIFS(GameLog!AS:AS,GameLog!$D:$D,'ARI F'!$A14,GameLog!$E:$E,INDEX(Positions!$A$1:$B$9,MATCH('ARI F'!$B14,Positions!$A$1:$A$9,0),2),GameLog!$C:$C,"ARI")</f>
        <v>0</v>
      </c>
      <c r="L14">
        <f>SUMIFS(GameLog!AT:AT,GameLog!$D:$D,'ARI F'!$A14,GameLog!$E:$E,INDEX(Positions!$A$1:$B$9,MATCH('ARI F'!$B14,Positions!$A$1:$A$9,0),2),GameLog!$C:$C,"ARI")</f>
        <v>0</v>
      </c>
      <c r="M14">
        <f>SUMIFS(GameLog!AU:AU,GameLog!$D:$D,'ARI F'!$A14,GameLog!$E:$E,INDEX(Positions!$A$1:$B$9,MATCH('ARI F'!$B14,Positions!$A$1:$A$9,0),2),GameLog!$C:$C,"ARI")</f>
        <v>0</v>
      </c>
      <c r="N14">
        <f>SUMIFS(GameLog!AV:AV,GameLog!$D:$D,'ARI F'!$A14,GameLog!$E:$E,INDEX(Positions!$A$1:$B$9,MATCH('ARI F'!$B14,Positions!$A$1:$A$9,0),2),GameLog!$C:$C,"ARI")</f>
        <v>0</v>
      </c>
      <c r="O14" s="8">
        <f t="shared" si="0"/>
        <v>0</v>
      </c>
      <c r="P14" s="18" t="str">
        <f t="shared" si="1"/>
        <v/>
      </c>
      <c r="V14" s="15"/>
    </row>
    <row r="15" spans="1:22">
      <c r="A15" t="s">
        <v>2657</v>
      </c>
      <c r="B15" t="s">
        <v>2443</v>
      </c>
      <c r="C15">
        <f>COUNTIFS(GameLog!D:D,'ARI F'!A15,GameLog!C:C,"ARI",GameLog!E:E,INDEX(Positions!$A$1:$B$9,MATCH('ARI F'!$B15,Positions!$A$1:$A$9,0),2))</f>
        <v>0</v>
      </c>
      <c r="D15">
        <f>SUMIFS(GameLog!F:F,GameLog!$D:$D,'ARI F'!A15,GameLog!$E:$E,INDEX(Positions!$A$1:$B$9,MATCH('ARI F'!$B15,Positions!$A$1:$A$9,0),2),GameLog!$C:$C,"ARI")</f>
        <v>0</v>
      </c>
      <c r="E15" s="12">
        <f>SUMIFS(GameLog!AM:AM,GameLog!$D:$D,'ARI F'!$A15,GameLog!$E:$E,INDEX(Positions!$A$1:$B$9,MATCH('ARI F'!$B15,Positions!$A$1:$A$9,0),2),GameLog!$C:$C,"ARI")</f>
        <v>0</v>
      </c>
      <c r="F15">
        <f>SUMIFS(GameLog!AN:AN,GameLog!$D:$D,'ARI F'!$A15,GameLog!$E:$E,INDEX(Positions!$A$1:$B$9,MATCH('ARI F'!$B15,Positions!$A$1:$A$9,0),2),GameLog!$C:$C,"ARI")</f>
        <v>0</v>
      </c>
      <c r="G15">
        <f>SUMIFS(GameLog!AO:AO,GameLog!$D:$D,'ARI F'!$A15,GameLog!$E:$E,INDEX(Positions!$A$1:$B$9,MATCH('ARI F'!$B15,Positions!$A$1:$A$9,0),2),GameLog!$C:$C,"ARI")</f>
        <v>0</v>
      </c>
      <c r="H15">
        <f>SUMIFS(GameLog!AP:AP,GameLog!$D:$D,'ARI F'!$A15,GameLog!$E:$E,INDEX(Positions!$A$1:$B$9,MATCH('ARI F'!$B15,Positions!$A$1:$A$9,0),2),GameLog!$C:$C,"ARI")</f>
        <v>0</v>
      </c>
      <c r="I15">
        <f>SUMIFS(GameLog!AQ:AQ,GameLog!$D:$D,'ARI F'!$A15,GameLog!$E:$E,INDEX(Positions!$A$1:$B$9,MATCH('ARI F'!$B15,Positions!$A$1:$A$9,0),2),GameLog!$C:$C,"ARI")</f>
        <v>0</v>
      </c>
      <c r="J15">
        <f>SUMIFS(GameLog!AR:AR,GameLog!$D:$D,'ARI F'!$A15,GameLog!$E:$E,INDEX(Positions!$A$1:$B$9,MATCH('ARI F'!$B15,Positions!$A$1:$A$9,0),2),GameLog!$C:$C,"ARI")</f>
        <v>0</v>
      </c>
      <c r="K15">
        <f>SUMIFS(GameLog!AS:AS,GameLog!$D:$D,'ARI F'!$A15,GameLog!$E:$E,INDEX(Positions!$A$1:$B$9,MATCH('ARI F'!$B15,Positions!$A$1:$A$9,0),2),GameLog!$C:$C,"ARI")</f>
        <v>0</v>
      </c>
      <c r="L15">
        <f>SUMIFS(GameLog!AT:AT,GameLog!$D:$D,'ARI F'!$A15,GameLog!$E:$E,INDEX(Positions!$A$1:$B$9,MATCH('ARI F'!$B15,Positions!$A$1:$A$9,0),2),GameLog!$C:$C,"ARI")</f>
        <v>0</v>
      </c>
      <c r="M15">
        <f>SUMIFS(GameLog!AU:AU,GameLog!$D:$D,'ARI F'!$A15,GameLog!$E:$E,INDEX(Positions!$A$1:$B$9,MATCH('ARI F'!$B15,Positions!$A$1:$A$9,0),2),GameLog!$C:$C,"ARI")</f>
        <v>0</v>
      </c>
      <c r="N15">
        <f>SUMIFS(GameLog!AV:AV,GameLog!$D:$D,'ARI F'!$A15,GameLog!$E:$E,INDEX(Positions!$A$1:$B$9,MATCH('ARI F'!$B15,Positions!$A$1:$A$9,0),2),GameLog!$C:$C,"ARI")</f>
        <v>0</v>
      </c>
      <c r="O15" s="8">
        <f t="shared" si="0"/>
        <v>0</v>
      </c>
      <c r="P15" s="18" t="str">
        <f t="shared" si="1"/>
        <v/>
      </c>
      <c r="V15" s="15"/>
    </row>
    <row r="16" spans="1:22">
      <c r="A16" t="s">
        <v>2648</v>
      </c>
      <c r="B16" t="s">
        <v>2443</v>
      </c>
      <c r="C16">
        <f>COUNTIFS(GameLog!D:D,'ARI F'!A16,GameLog!C:C,"ARI",GameLog!E:E,INDEX(Positions!$A$1:$B$9,MATCH('ARI F'!$B16,Positions!$A$1:$A$9,0),2))</f>
        <v>1</v>
      </c>
      <c r="D16">
        <f>SUMIFS(GameLog!F:F,GameLog!$D:$D,'ARI F'!A16,GameLog!$E:$E,INDEX(Positions!$A$1:$B$9,MATCH('ARI F'!$B16,Positions!$A$1:$A$9,0),2),GameLog!$C:$C,"ARI")</f>
        <v>0</v>
      </c>
      <c r="E16" s="12">
        <f>SUMIFS(GameLog!AM:AM,GameLog!$D:$D,'ARI F'!$A16,GameLog!$E:$E,INDEX(Positions!$A$1:$B$9,MATCH('ARI F'!$B16,Positions!$A$1:$A$9,0),2),GameLog!$C:$C,"ARI")</f>
        <v>1</v>
      </c>
      <c r="F16">
        <f>SUMIFS(GameLog!AN:AN,GameLog!$D:$D,'ARI F'!$A16,GameLog!$E:$E,INDEX(Positions!$A$1:$B$9,MATCH('ARI F'!$B16,Positions!$A$1:$A$9,0),2),GameLog!$C:$C,"ARI")</f>
        <v>0</v>
      </c>
      <c r="G16">
        <f>SUMIFS(GameLog!AO:AO,GameLog!$D:$D,'ARI F'!$A16,GameLog!$E:$E,INDEX(Positions!$A$1:$B$9,MATCH('ARI F'!$B16,Positions!$A$1:$A$9,0),2),GameLog!$C:$C,"ARI")</f>
        <v>0</v>
      </c>
      <c r="H16">
        <f>SUMIFS(GameLog!AP:AP,GameLog!$D:$D,'ARI F'!$A16,GameLog!$E:$E,INDEX(Positions!$A$1:$B$9,MATCH('ARI F'!$B16,Positions!$A$1:$A$9,0),2),GameLog!$C:$C,"ARI")</f>
        <v>0</v>
      </c>
      <c r="I16">
        <f>SUMIFS(GameLog!AQ:AQ,GameLog!$D:$D,'ARI F'!$A16,GameLog!$E:$E,INDEX(Positions!$A$1:$B$9,MATCH('ARI F'!$B16,Positions!$A$1:$A$9,0),2),GameLog!$C:$C,"ARI")</f>
        <v>0</v>
      </c>
      <c r="J16">
        <f>SUMIFS(GameLog!AR:AR,GameLog!$D:$D,'ARI F'!$A16,GameLog!$E:$E,INDEX(Positions!$A$1:$B$9,MATCH('ARI F'!$B16,Positions!$A$1:$A$9,0),2),GameLog!$C:$C,"ARI")</f>
        <v>0</v>
      </c>
      <c r="K16">
        <f>SUMIFS(GameLog!AS:AS,GameLog!$D:$D,'ARI F'!$A16,GameLog!$E:$E,INDEX(Positions!$A$1:$B$9,MATCH('ARI F'!$B16,Positions!$A$1:$A$9,0),2),GameLog!$C:$C,"ARI")</f>
        <v>0</v>
      </c>
      <c r="L16">
        <f>SUMIFS(GameLog!AT:AT,GameLog!$D:$D,'ARI F'!$A16,GameLog!$E:$E,INDEX(Positions!$A$1:$B$9,MATCH('ARI F'!$B16,Positions!$A$1:$A$9,0),2),GameLog!$C:$C,"ARI")</f>
        <v>0</v>
      </c>
      <c r="M16">
        <f>SUMIFS(GameLog!AU:AU,GameLog!$D:$D,'ARI F'!$A16,GameLog!$E:$E,INDEX(Positions!$A$1:$B$9,MATCH('ARI F'!$B16,Positions!$A$1:$A$9,0),2),GameLog!$C:$C,"ARI")</f>
        <v>0</v>
      </c>
      <c r="N16">
        <f>SUMIFS(GameLog!AV:AV,GameLog!$D:$D,'ARI F'!$A16,GameLog!$E:$E,INDEX(Positions!$A$1:$B$9,MATCH('ARI F'!$B16,Positions!$A$1:$A$9,0),2),GameLog!$C:$C,"ARI")</f>
        <v>0</v>
      </c>
      <c r="O16" s="8">
        <f t="shared" si="0"/>
        <v>0</v>
      </c>
      <c r="P16" s="18" t="str">
        <f t="shared" si="1"/>
        <v/>
      </c>
      <c r="V16" s="15"/>
    </row>
    <row r="17" spans="1:22">
      <c r="A17" t="s">
        <v>2655</v>
      </c>
      <c r="B17" t="s">
        <v>2443</v>
      </c>
      <c r="C17">
        <f>COUNTIFS(GameLog!D:D,'ARI F'!A17,GameLog!C:C,"ARI",GameLog!E:E,INDEX(Positions!$A$1:$B$9,MATCH('ARI F'!$B17,Positions!$A$1:$A$9,0),2))</f>
        <v>0</v>
      </c>
      <c r="D17">
        <f>SUMIFS(GameLog!F:F,GameLog!$D:$D,'ARI F'!A17,GameLog!$E:$E,INDEX(Positions!$A$1:$B$9,MATCH('ARI F'!$B17,Positions!$A$1:$A$9,0),2),GameLog!$C:$C,"ARI")</f>
        <v>0</v>
      </c>
      <c r="E17" s="12">
        <f>SUMIFS(GameLog!AM:AM,GameLog!$D:$D,'ARI F'!$A17,GameLog!$E:$E,INDEX(Positions!$A$1:$B$9,MATCH('ARI F'!$B17,Positions!$A$1:$A$9,0),2),GameLog!$C:$C,"ARI")</f>
        <v>0</v>
      </c>
      <c r="F17">
        <f>SUMIFS(GameLog!AN:AN,GameLog!$D:$D,'ARI F'!$A17,GameLog!$E:$E,INDEX(Positions!$A$1:$B$9,MATCH('ARI F'!$B17,Positions!$A$1:$A$9,0),2),GameLog!$C:$C,"ARI")</f>
        <v>0</v>
      </c>
      <c r="G17">
        <f>SUMIFS(GameLog!AO:AO,GameLog!$D:$D,'ARI F'!$A17,GameLog!$E:$E,INDEX(Positions!$A$1:$B$9,MATCH('ARI F'!$B17,Positions!$A$1:$A$9,0),2),GameLog!$C:$C,"ARI")</f>
        <v>0</v>
      </c>
      <c r="H17">
        <f>SUMIFS(GameLog!AP:AP,GameLog!$D:$D,'ARI F'!$A17,GameLog!$E:$E,INDEX(Positions!$A$1:$B$9,MATCH('ARI F'!$B17,Positions!$A$1:$A$9,0),2),GameLog!$C:$C,"ARI")</f>
        <v>0</v>
      </c>
      <c r="I17">
        <f>SUMIFS(GameLog!AQ:AQ,GameLog!$D:$D,'ARI F'!$A17,GameLog!$E:$E,INDEX(Positions!$A$1:$B$9,MATCH('ARI F'!$B17,Positions!$A$1:$A$9,0),2),GameLog!$C:$C,"ARI")</f>
        <v>0</v>
      </c>
      <c r="J17">
        <f>SUMIFS(GameLog!AR:AR,GameLog!$D:$D,'ARI F'!$A17,GameLog!$E:$E,INDEX(Positions!$A$1:$B$9,MATCH('ARI F'!$B17,Positions!$A$1:$A$9,0),2),GameLog!$C:$C,"ARI")</f>
        <v>0</v>
      </c>
      <c r="K17">
        <f>SUMIFS(GameLog!AS:AS,GameLog!$D:$D,'ARI F'!$A17,GameLog!$E:$E,INDEX(Positions!$A$1:$B$9,MATCH('ARI F'!$B17,Positions!$A$1:$A$9,0),2),GameLog!$C:$C,"ARI")</f>
        <v>0</v>
      </c>
      <c r="L17">
        <f>SUMIFS(GameLog!AT:AT,GameLog!$D:$D,'ARI F'!$A17,GameLog!$E:$E,INDEX(Positions!$A$1:$B$9,MATCH('ARI F'!$B17,Positions!$A$1:$A$9,0),2),GameLog!$C:$C,"ARI")</f>
        <v>0</v>
      </c>
      <c r="M17">
        <f>SUMIFS(GameLog!AU:AU,GameLog!$D:$D,'ARI F'!$A17,GameLog!$E:$E,INDEX(Positions!$A$1:$B$9,MATCH('ARI F'!$B17,Positions!$A$1:$A$9,0),2),GameLog!$C:$C,"ARI")</f>
        <v>0</v>
      </c>
      <c r="N17">
        <f>SUMIFS(GameLog!AV:AV,GameLog!$D:$D,'ARI F'!$A17,GameLog!$E:$E,INDEX(Positions!$A$1:$B$9,MATCH('ARI F'!$B17,Positions!$A$1:$A$9,0),2),GameLog!$C:$C,"ARI")</f>
        <v>0</v>
      </c>
      <c r="O17" s="8">
        <f t="shared" si="0"/>
        <v>0</v>
      </c>
      <c r="P17" s="18" t="str">
        <f t="shared" si="1"/>
        <v/>
      </c>
      <c r="V17" s="15"/>
    </row>
    <row r="18" spans="1:22">
      <c r="A18" t="s">
        <v>2650</v>
      </c>
      <c r="B18" t="s">
        <v>2443</v>
      </c>
      <c r="C18">
        <f>COUNTIFS(GameLog!D:D,'ARI F'!A18,GameLog!C:C,"ARI",GameLog!E:E,INDEX(Positions!$A$1:$B$9,MATCH('ARI F'!$B18,Positions!$A$1:$A$9,0),2))</f>
        <v>1</v>
      </c>
      <c r="D18">
        <f>SUMIFS(GameLog!F:F,GameLog!$D:$D,'ARI F'!A18,GameLog!$E:$E,INDEX(Positions!$A$1:$B$9,MATCH('ARI F'!$B18,Positions!$A$1:$A$9,0),2),GameLog!$C:$C,"ARI")</f>
        <v>1</v>
      </c>
      <c r="E18" s="12">
        <f>SUMIFS(GameLog!AM:AM,GameLog!$D:$D,'ARI F'!$A18,GameLog!$E:$E,INDEX(Positions!$A$1:$B$9,MATCH('ARI F'!$B18,Positions!$A$1:$A$9,0),2),GameLog!$C:$C,"ARI")</f>
        <v>7</v>
      </c>
      <c r="F18">
        <f>SUMIFS(GameLog!AN:AN,GameLog!$D:$D,'ARI F'!$A18,GameLog!$E:$E,INDEX(Positions!$A$1:$B$9,MATCH('ARI F'!$B18,Positions!$A$1:$A$9,0),2),GameLog!$C:$C,"ARI")</f>
        <v>0</v>
      </c>
      <c r="G18">
        <f>SUMIFS(GameLog!AO:AO,GameLog!$D:$D,'ARI F'!$A18,GameLog!$E:$E,INDEX(Positions!$A$1:$B$9,MATCH('ARI F'!$B18,Positions!$A$1:$A$9,0),2),GameLog!$C:$C,"ARI")</f>
        <v>2</v>
      </c>
      <c r="H18">
        <f>SUMIFS(GameLog!AP:AP,GameLog!$D:$D,'ARI F'!$A18,GameLog!$E:$E,INDEX(Positions!$A$1:$B$9,MATCH('ARI F'!$B18,Positions!$A$1:$A$9,0),2),GameLog!$C:$C,"ARI")</f>
        <v>0</v>
      </c>
      <c r="I18">
        <f>SUMIFS(GameLog!AQ:AQ,GameLog!$D:$D,'ARI F'!$A18,GameLog!$E:$E,INDEX(Positions!$A$1:$B$9,MATCH('ARI F'!$B18,Positions!$A$1:$A$9,0),2),GameLog!$C:$C,"ARI")</f>
        <v>0</v>
      </c>
      <c r="J18">
        <f>SUMIFS(GameLog!AR:AR,GameLog!$D:$D,'ARI F'!$A18,GameLog!$E:$E,INDEX(Positions!$A$1:$B$9,MATCH('ARI F'!$B18,Positions!$A$1:$A$9,0),2),GameLog!$C:$C,"ARI")</f>
        <v>0</v>
      </c>
      <c r="K18">
        <f>SUMIFS(GameLog!AS:AS,GameLog!$D:$D,'ARI F'!$A18,GameLog!$E:$E,INDEX(Positions!$A$1:$B$9,MATCH('ARI F'!$B18,Positions!$A$1:$A$9,0),2),GameLog!$C:$C,"ARI")</f>
        <v>0</v>
      </c>
      <c r="L18">
        <f>SUMIFS(GameLog!AT:AT,GameLog!$D:$D,'ARI F'!$A18,GameLog!$E:$E,INDEX(Positions!$A$1:$B$9,MATCH('ARI F'!$B18,Positions!$A$1:$A$9,0),2),GameLog!$C:$C,"ARI")</f>
        <v>1</v>
      </c>
      <c r="M18">
        <f>SUMIFS(GameLog!AU:AU,GameLog!$D:$D,'ARI F'!$A18,GameLog!$E:$E,INDEX(Positions!$A$1:$B$9,MATCH('ARI F'!$B18,Positions!$A$1:$A$9,0),2),GameLog!$C:$C,"ARI")</f>
        <v>1</v>
      </c>
      <c r="N18">
        <f>SUMIFS(GameLog!AV:AV,GameLog!$D:$D,'ARI F'!$A18,GameLog!$E:$E,INDEX(Positions!$A$1:$B$9,MATCH('ARI F'!$B18,Positions!$A$1:$A$9,0),2),GameLog!$C:$C,"ARI")</f>
        <v>1</v>
      </c>
      <c r="O18" s="8">
        <f t="shared" si="0"/>
        <v>1</v>
      </c>
      <c r="P18" s="18" t="str">
        <f t="shared" si="1"/>
        <v/>
      </c>
      <c r="V18" s="15"/>
    </row>
    <row r="19" spans="1:22">
      <c r="A19" t="s">
        <v>2651</v>
      </c>
      <c r="B19" t="s">
        <v>2443</v>
      </c>
      <c r="C19">
        <f>COUNTIFS(GameLog!D:D,'ARI F'!A19,GameLog!C:C,"ARI",GameLog!E:E,INDEX(Positions!$A$1:$B$9,MATCH('ARI F'!$B19,Positions!$A$1:$A$9,0),2))</f>
        <v>1</v>
      </c>
      <c r="D19">
        <f>SUMIFS(GameLog!F:F,GameLog!$D:$D,'ARI F'!A19,GameLog!$E:$E,INDEX(Positions!$A$1:$B$9,MATCH('ARI F'!$B19,Positions!$A$1:$A$9,0),2),GameLog!$C:$C,"ARI")</f>
        <v>0</v>
      </c>
      <c r="E19" s="12">
        <f>SUMIFS(GameLog!AM:AM,GameLog!$D:$D,'ARI F'!$A19,GameLog!$E:$E,INDEX(Positions!$A$1:$B$9,MATCH('ARI F'!$B19,Positions!$A$1:$A$9,0),2),GameLog!$C:$C,"ARI")</f>
        <v>1.6666666666666665</v>
      </c>
      <c r="F19">
        <f>SUMIFS(GameLog!AN:AN,GameLog!$D:$D,'ARI F'!$A19,GameLog!$E:$E,INDEX(Positions!$A$1:$B$9,MATCH('ARI F'!$B19,Positions!$A$1:$A$9,0),2),GameLog!$C:$C,"ARI")</f>
        <v>0</v>
      </c>
      <c r="G19">
        <f>SUMIFS(GameLog!AO:AO,GameLog!$D:$D,'ARI F'!$A19,GameLog!$E:$E,INDEX(Positions!$A$1:$B$9,MATCH('ARI F'!$B19,Positions!$A$1:$A$9,0),2),GameLog!$C:$C,"ARI")</f>
        <v>0</v>
      </c>
      <c r="H19">
        <f>SUMIFS(GameLog!AP:AP,GameLog!$D:$D,'ARI F'!$A19,GameLog!$E:$E,INDEX(Positions!$A$1:$B$9,MATCH('ARI F'!$B19,Positions!$A$1:$A$9,0),2),GameLog!$C:$C,"ARI")</f>
        <v>0</v>
      </c>
      <c r="I19">
        <f>SUMIFS(GameLog!AQ:AQ,GameLog!$D:$D,'ARI F'!$A19,GameLog!$E:$E,INDEX(Positions!$A$1:$B$9,MATCH('ARI F'!$B19,Positions!$A$1:$A$9,0),2),GameLog!$C:$C,"ARI")</f>
        <v>0</v>
      </c>
      <c r="J19">
        <f>SUMIFS(GameLog!AR:AR,GameLog!$D:$D,'ARI F'!$A19,GameLog!$E:$E,INDEX(Positions!$A$1:$B$9,MATCH('ARI F'!$B19,Positions!$A$1:$A$9,0),2),GameLog!$C:$C,"ARI")</f>
        <v>0</v>
      </c>
      <c r="K19">
        <f>SUMIFS(GameLog!AS:AS,GameLog!$D:$D,'ARI F'!$A19,GameLog!$E:$E,INDEX(Positions!$A$1:$B$9,MATCH('ARI F'!$B19,Positions!$A$1:$A$9,0),2),GameLog!$C:$C,"ARI")</f>
        <v>0</v>
      </c>
      <c r="L19">
        <f>SUMIFS(GameLog!AT:AT,GameLog!$D:$D,'ARI F'!$A19,GameLog!$E:$E,INDEX(Positions!$A$1:$B$9,MATCH('ARI F'!$B19,Positions!$A$1:$A$9,0),2),GameLog!$C:$C,"ARI")</f>
        <v>0</v>
      </c>
      <c r="M19">
        <f>SUMIFS(GameLog!AU:AU,GameLog!$D:$D,'ARI F'!$A19,GameLog!$E:$E,INDEX(Positions!$A$1:$B$9,MATCH('ARI F'!$B19,Positions!$A$1:$A$9,0),2),GameLog!$C:$C,"ARI")</f>
        <v>0</v>
      </c>
      <c r="N19">
        <f>SUMIFS(GameLog!AV:AV,GameLog!$D:$D,'ARI F'!$A19,GameLog!$E:$E,INDEX(Positions!$A$1:$B$9,MATCH('ARI F'!$B19,Positions!$A$1:$A$9,0),2),GameLog!$C:$C,"ARI")</f>
        <v>0</v>
      </c>
      <c r="O19" s="8">
        <f t="shared" si="0"/>
        <v>0</v>
      </c>
      <c r="P19" s="18" t="str">
        <f t="shared" si="1"/>
        <v/>
      </c>
      <c r="V19" s="15"/>
    </row>
    <row r="20" spans="1:22">
      <c r="A20" t="s">
        <v>2661</v>
      </c>
      <c r="B20" t="s">
        <v>2443</v>
      </c>
      <c r="C20">
        <f>COUNTIFS(GameLog!D:D,'ARI F'!A20,GameLog!C:C,"ARI",GameLog!E:E,INDEX(Positions!$A$1:$B$9,MATCH('ARI F'!$B20,Positions!$A$1:$A$9,0),2))</f>
        <v>0</v>
      </c>
      <c r="D20">
        <f>SUMIFS(GameLog!F:F,GameLog!$D:$D,'ARI F'!A20,GameLog!$E:$E,INDEX(Positions!$A$1:$B$9,MATCH('ARI F'!$B20,Positions!$A$1:$A$9,0),2),GameLog!$C:$C,"ARI")</f>
        <v>0</v>
      </c>
      <c r="E20" s="12">
        <f>SUMIFS(GameLog!AM:AM,GameLog!$D:$D,'ARI F'!$A20,GameLog!$E:$E,INDEX(Positions!$A$1:$B$9,MATCH('ARI F'!$B20,Positions!$A$1:$A$9,0),2),GameLog!$C:$C,"ARI")</f>
        <v>0</v>
      </c>
      <c r="F20">
        <f>SUMIFS(GameLog!AN:AN,GameLog!$D:$D,'ARI F'!$A20,GameLog!$E:$E,INDEX(Positions!$A$1:$B$9,MATCH('ARI F'!$B20,Positions!$A$1:$A$9,0),2),GameLog!$C:$C,"ARI")</f>
        <v>0</v>
      </c>
      <c r="G20">
        <f>SUMIFS(GameLog!AO:AO,GameLog!$D:$D,'ARI F'!$A20,GameLog!$E:$E,INDEX(Positions!$A$1:$B$9,MATCH('ARI F'!$B20,Positions!$A$1:$A$9,0),2),GameLog!$C:$C,"ARI")</f>
        <v>0</v>
      </c>
      <c r="H20">
        <f>SUMIFS(GameLog!AP:AP,GameLog!$D:$D,'ARI F'!$A20,GameLog!$E:$E,INDEX(Positions!$A$1:$B$9,MATCH('ARI F'!$B20,Positions!$A$1:$A$9,0),2),GameLog!$C:$C,"ARI")</f>
        <v>0</v>
      </c>
      <c r="I20">
        <f>SUMIFS(GameLog!AQ:AQ,GameLog!$D:$D,'ARI F'!$A20,GameLog!$E:$E,INDEX(Positions!$A$1:$B$9,MATCH('ARI F'!$B20,Positions!$A$1:$A$9,0),2),GameLog!$C:$C,"ARI")</f>
        <v>0</v>
      </c>
      <c r="J20">
        <f>SUMIFS(GameLog!AR:AR,GameLog!$D:$D,'ARI F'!$A20,GameLog!$E:$E,INDEX(Positions!$A$1:$B$9,MATCH('ARI F'!$B20,Positions!$A$1:$A$9,0),2),GameLog!$C:$C,"ARI")</f>
        <v>0</v>
      </c>
      <c r="K20">
        <f>SUMIFS(GameLog!AS:AS,GameLog!$D:$D,'ARI F'!$A20,GameLog!$E:$E,INDEX(Positions!$A$1:$B$9,MATCH('ARI F'!$B20,Positions!$A$1:$A$9,0),2),GameLog!$C:$C,"ARI")</f>
        <v>0</v>
      </c>
      <c r="L20">
        <f>SUMIFS(GameLog!AT:AT,GameLog!$D:$D,'ARI F'!$A20,GameLog!$E:$E,INDEX(Positions!$A$1:$B$9,MATCH('ARI F'!$B20,Positions!$A$1:$A$9,0),2),GameLog!$C:$C,"ARI")</f>
        <v>0</v>
      </c>
      <c r="M20">
        <f>SUMIFS(GameLog!AU:AU,GameLog!$D:$D,'ARI F'!$A20,GameLog!$E:$E,INDEX(Positions!$A$1:$B$9,MATCH('ARI F'!$B20,Positions!$A$1:$A$9,0),2),GameLog!$C:$C,"ARI")</f>
        <v>0</v>
      </c>
      <c r="N20">
        <f>SUMIFS(GameLog!AV:AV,GameLog!$D:$D,'ARI F'!$A20,GameLog!$E:$E,INDEX(Positions!$A$1:$B$9,MATCH('ARI F'!$B20,Positions!$A$1:$A$9,0),2),GameLog!$C:$C,"ARI")</f>
        <v>0</v>
      </c>
      <c r="O20" s="8">
        <f t="shared" si="0"/>
        <v>0</v>
      </c>
      <c r="P20" s="18" t="str">
        <f t="shared" si="1"/>
        <v/>
      </c>
      <c r="V20" s="15"/>
    </row>
    <row r="21" spans="1:22">
      <c r="A21" t="s">
        <v>2532</v>
      </c>
      <c r="B21" t="s">
        <v>2443</v>
      </c>
      <c r="C21">
        <f>COUNTIFS(GameLog!D:D,'ARI F'!A21,GameLog!C:C,"ARI",GameLog!E:E,INDEX(Positions!$A$1:$B$9,MATCH('ARI F'!$B21,Positions!$A$1:$A$9,0),2))</f>
        <v>0</v>
      </c>
      <c r="D21">
        <f>SUMIFS(GameLog!F:F,GameLog!$D:$D,'ARI F'!A21,GameLog!$E:$E,INDEX(Positions!$A$1:$B$9,MATCH('ARI F'!$B21,Positions!$A$1:$A$9,0),2),GameLog!$C:$C,"ARI")</f>
        <v>0</v>
      </c>
      <c r="E21" s="12">
        <f>SUMIFS(GameLog!AM:AM,GameLog!$D:$D,'ARI F'!$A21,GameLog!$E:$E,INDEX(Positions!$A$1:$B$9,MATCH('ARI F'!$B21,Positions!$A$1:$A$9,0),2),GameLog!$C:$C,"ARI")</f>
        <v>0</v>
      </c>
      <c r="F21">
        <f>SUMIFS(GameLog!AN:AN,GameLog!$D:$D,'ARI F'!$A21,GameLog!$E:$E,INDEX(Positions!$A$1:$B$9,MATCH('ARI F'!$B21,Positions!$A$1:$A$9,0),2),GameLog!$C:$C,"ARI")</f>
        <v>0</v>
      </c>
      <c r="G21">
        <f>SUMIFS(GameLog!AO:AO,GameLog!$D:$D,'ARI F'!$A21,GameLog!$E:$E,INDEX(Positions!$A$1:$B$9,MATCH('ARI F'!$B21,Positions!$A$1:$A$9,0),2),GameLog!$C:$C,"ARI")</f>
        <v>0</v>
      </c>
      <c r="H21">
        <f>SUMIFS(GameLog!AP:AP,GameLog!$D:$D,'ARI F'!$A21,GameLog!$E:$E,INDEX(Positions!$A$1:$B$9,MATCH('ARI F'!$B21,Positions!$A$1:$A$9,0),2),GameLog!$C:$C,"ARI")</f>
        <v>0</v>
      </c>
      <c r="I21">
        <f>SUMIFS(GameLog!AQ:AQ,GameLog!$D:$D,'ARI F'!$A21,GameLog!$E:$E,INDEX(Positions!$A$1:$B$9,MATCH('ARI F'!$B21,Positions!$A$1:$A$9,0),2),GameLog!$C:$C,"ARI")</f>
        <v>0</v>
      </c>
      <c r="J21">
        <f>SUMIFS(GameLog!AR:AR,GameLog!$D:$D,'ARI F'!$A21,GameLog!$E:$E,INDEX(Positions!$A$1:$B$9,MATCH('ARI F'!$B21,Positions!$A$1:$A$9,0),2),GameLog!$C:$C,"ARI")</f>
        <v>0</v>
      </c>
      <c r="K21">
        <f>SUMIFS(GameLog!AS:AS,GameLog!$D:$D,'ARI F'!$A21,GameLog!$E:$E,INDEX(Positions!$A$1:$B$9,MATCH('ARI F'!$B21,Positions!$A$1:$A$9,0),2),GameLog!$C:$C,"ARI")</f>
        <v>0</v>
      </c>
      <c r="L21">
        <f>SUMIFS(GameLog!AT:AT,GameLog!$D:$D,'ARI F'!$A21,GameLog!$E:$E,INDEX(Positions!$A$1:$B$9,MATCH('ARI F'!$B21,Positions!$A$1:$A$9,0),2),GameLog!$C:$C,"ARI")</f>
        <v>0</v>
      </c>
      <c r="M21">
        <f>SUMIFS(GameLog!AU:AU,GameLog!$D:$D,'ARI F'!$A21,GameLog!$E:$E,INDEX(Positions!$A$1:$B$9,MATCH('ARI F'!$B21,Positions!$A$1:$A$9,0),2),GameLog!$C:$C,"ARI")</f>
        <v>0</v>
      </c>
      <c r="N21">
        <f>SUMIFS(GameLog!AV:AV,GameLog!$D:$D,'ARI F'!$A21,GameLog!$E:$E,INDEX(Positions!$A$1:$B$9,MATCH('ARI F'!$B21,Positions!$A$1:$A$9,0),2),GameLog!$C:$C,"ARI")</f>
        <v>0</v>
      </c>
      <c r="O21" s="8">
        <f t="shared" si="0"/>
        <v>0</v>
      </c>
      <c r="P21" s="18" t="str">
        <f t="shared" si="1"/>
        <v/>
      </c>
      <c r="V21" s="15"/>
    </row>
    <row r="22" spans="1:22">
      <c r="A22" t="s">
        <v>2641</v>
      </c>
      <c r="B22" t="s">
        <v>2429</v>
      </c>
      <c r="C22">
        <f>COUNTIFS(GameLog!D:D,'ARI F'!A22,GameLog!C:C,"ARI",GameLog!E:E,INDEX(Positions!$A$1:$B$9,MATCH('ARI F'!$B22,Positions!$A$1:$A$9,0),2))</f>
        <v>0</v>
      </c>
      <c r="D22">
        <f>SUMIFS(GameLog!F:F,GameLog!$D:$D,'ARI F'!A22,GameLog!$E:$E,INDEX(Positions!$A$1:$B$9,MATCH('ARI F'!$B22,Positions!$A$1:$A$9,0),2),GameLog!$C:$C,"ARI")</f>
        <v>0</v>
      </c>
      <c r="E22" s="12">
        <f>SUMIFS(GameLog!AM:AM,GameLog!$D:$D,'ARI F'!$A22,GameLog!$E:$E,INDEX(Positions!$A$1:$B$9,MATCH('ARI F'!$B22,Positions!$A$1:$A$9,0),2),GameLog!$C:$C,"ARI")</f>
        <v>0</v>
      </c>
      <c r="F22">
        <f>SUMIFS(GameLog!AN:AN,GameLog!$D:$D,'ARI F'!$A22,GameLog!$E:$E,INDEX(Positions!$A$1:$B$9,MATCH('ARI F'!$B22,Positions!$A$1:$A$9,0),2),GameLog!$C:$C,"ARI")</f>
        <v>0</v>
      </c>
      <c r="G22">
        <f>SUMIFS(GameLog!AO:AO,GameLog!$D:$D,'ARI F'!$A22,GameLog!$E:$E,INDEX(Positions!$A$1:$B$9,MATCH('ARI F'!$B22,Positions!$A$1:$A$9,0),2),GameLog!$C:$C,"ARI")</f>
        <v>0</v>
      </c>
      <c r="H22">
        <f>SUMIFS(GameLog!AP:AP,GameLog!$D:$D,'ARI F'!$A22,GameLog!$E:$E,INDEX(Positions!$A$1:$B$9,MATCH('ARI F'!$B22,Positions!$A$1:$A$9,0),2),GameLog!$C:$C,"ARI")</f>
        <v>0</v>
      </c>
      <c r="I22">
        <f>SUMIFS(GameLog!AQ:AQ,GameLog!$D:$D,'ARI F'!$A22,GameLog!$E:$E,INDEX(Positions!$A$1:$B$9,MATCH('ARI F'!$B22,Positions!$A$1:$A$9,0),2),GameLog!$C:$C,"ARI")</f>
        <v>0</v>
      </c>
      <c r="J22">
        <f>SUMIFS(GameLog!AR:AR,GameLog!$D:$D,'ARI F'!$A22,GameLog!$E:$E,INDEX(Positions!$A$1:$B$9,MATCH('ARI F'!$B22,Positions!$A$1:$A$9,0),2),GameLog!$C:$C,"ARI")</f>
        <v>0</v>
      </c>
      <c r="K22">
        <f>SUMIFS(GameLog!AS:AS,GameLog!$D:$D,'ARI F'!$A22,GameLog!$E:$E,INDEX(Positions!$A$1:$B$9,MATCH('ARI F'!$B22,Positions!$A$1:$A$9,0),2),GameLog!$C:$C,"ARI")</f>
        <v>0</v>
      </c>
      <c r="L22">
        <f>SUMIFS(GameLog!AT:AT,GameLog!$D:$D,'ARI F'!$A22,GameLog!$E:$E,INDEX(Positions!$A$1:$B$9,MATCH('ARI F'!$B22,Positions!$A$1:$A$9,0),2),GameLog!$C:$C,"ARI")</f>
        <v>0</v>
      </c>
      <c r="M22">
        <f>SUMIFS(GameLog!AU:AU,GameLog!$D:$D,'ARI F'!$A22,GameLog!$E:$E,INDEX(Positions!$A$1:$B$9,MATCH('ARI F'!$B22,Positions!$A$1:$A$9,0),2),GameLog!$C:$C,"ARI")</f>
        <v>0</v>
      </c>
      <c r="N22">
        <f>SUMIFS(GameLog!AV:AV,GameLog!$D:$D,'ARI F'!$A22,GameLog!$E:$E,INDEX(Positions!$A$1:$B$9,MATCH('ARI F'!$B22,Positions!$A$1:$A$9,0),2),GameLog!$C:$C,"ARI")</f>
        <v>0</v>
      </c>
      <c r="O22" s="8">
        <f t="shared" si="0"/>
        <v>0</v>
      </c>
      <c r="P22" s="18">
        <f t="shared" si="1"/>
        <v>0</v>
      </c>
      <c r="V22" s="15"/>
    </row>
    <row r="23" spans="1:22">
      <c r="A23" t="s">
        <v>2623</v>
      </c>
      <c r="B23" t="s">
        <v>2429</v>
      </c>
      <c r="C23">
        <f>COUNTIFS(GameLog!D:D,'ARI F'!A23,GameLog!C:C,"ARI",GameLog!E:E,INDEX(Positions!$A$1:$B$9,MATCH('ARI F'!$B23,Positions!$A$1:$A$9,0),2))</f>
        <v>1</v>
      </c>
      <c r="D23">
        <f>SUMIFS(GameLog!F:F,GameLog!$D:$D,'ARI F'!A23,GameLog!$E:$E,INDEX(Positions!$A$1:$B$9,MATCH('ARI F'!$B23,Positions!$A$1:$A$9,0),2),GameLog!$C:$C,"ARI")</f>
        <v>1</v>
      </c>
      <c r="E23" s="12">
        <f>SUMIFS(GameLog!AM:AM,GameLog!$D:$D,'ARI F'!$A23,GameLog!$E:$E,INDEX(Positions!$A$1:$B$9,MATCH('ARI F'!$B23,Positions!$A$1:$A$9,0),2),GameLog!$C:$C,"ARI")</f>
        <v>9</v>
      </c>
      <c r="F23">
        <f>SUMIFS(GameLog!AN:AN,GameLog!$D:$D,'ARI F'!$A23,GameLog!$E:$E,INDEX(Positions!$A$1:$B$9,MATCH('ARI F'!$B23,Positions!$A$1:$A$9,0),2),GameLog!$C:$C,"ARI")</f>
        <v>9</v>
      </c>
      <c r="G23">
        <f>SUMIFS(GameLog!AO:AO,GameLog!$D:$D,'ARI F'!$A23,GameLog!$E:$E,INDEX(Positions!$A$1:$B$9,MATCH('ARI F'!$B23,Positions!$A$1:$A$9,0),2),GameLog!$C:$C,"ARI")</f>
        <v>1</v>
      </c>
      <c r="H23">
        <f>SUMIFS(GameLog!AP:AP,GameLog!$D:$D,'ARI F'!$A23,GameLog!$E:$E,INDEX(Positions!$A$1:$B$9,MATCH('ARI F'!$B23,Positions!$A$1:$A$9,0),2),GameLog!$C:$C,"ARI")</f>
        <v>0</v>
      </c>
      <c r="I23">
        <f>SUMIFS(GameLog!AQ:AQ,GameLog!$D:$D,'ARI F'!$A23,GameLog!$E:$E,INDEX(Positions!$A$1:$B$9,MATCH('ARI F'!$B23,Positions!$A$1:$A$9,0),2),GameLog!$C:$C,"ARI")</f>
        <v>0</v>
      </c>
      <c r="J23">
        <f>SUMIFS(GameLog!AR:AR,GameLog!$D:$D,'ARI F'!$A23,GameLog!$E:$E,INDEX(Positions!$A$1:$B$9,MATCH('ARI F'!$B23,Positions!$A$1:$A$9,0),2),GameLog!$C:$C,"ARI")</f>
        <v>0</v>
      </c>
      <c r="K23">
        <f>SUMIFS(GameLog!AS:AS,GameLog!$D:$D,'ARI F'!$A23,GameLog!$E:$E,INDEX(Positions!$A$1:$B$9,MATCH('ARI F'!$B23,Positions!$A$1:$A$9,0),2),GameLog!$C:$C,"ARI")</f>
        <v>0</v>
      </c>
      <c r="L23">
        <f>SUMIFS(GameLog!AT:AT,GameLog!$D:$D,'ARI F'!$A23,GameLog!$E:$E,INDEX(Positions!$A$1:$B$9,MATCH('ARI F'!$B23,Positions!$A$1:$A$9,0),2),GameLog!$C:$C,"ARI")</f>
        <v>2</v>
      </c>
      <c r="M23">
        <f>SUMIFS(GameLog!AU:AU,GameLog!$D:$D,'ARI F'!$A23,GameLog!$E:$E,INDEX(Positions!$A$1:$B$9,MATCH('ARI F'!$B23,Positions!$A$1:$A$9,0),2),GameLog!$C:$C,"ARI")</f>
        <v>1</v>
      </c>
      <c r="N23">
        <f>SUMIFS(GameLog!AV:AV,GameLog!$D:$D,'ARI F'!$A23,GameLog!$E:$E,INDEX(Positions!$A$1:$B$9,MATCH('ARI F'!$B23,Positions!$A$1:$A$9,0),2),GameLog!$C:$C,"ARI")</f>
        <v>0</v>
      </c>
      <c r="O23" s="8">
        <f t="shared" si="0"/>
        <v>1</v>
      </c>
      <c r="P23" s="18">
        <f t="shared" si="1"/>
        <v>0.33333333333333331</v>
      </c>
      <c r="V23" s="15"/>
    </row>
    <row r="24" spans="1:22">
      <c r="A24" t="s">
        <v>2631</v>
      </c>
      <c r="B24" t="s">
        <v>2429</v>
      </c>
      <c r="C24">
        <f>COUNTIFS(GameLog!D:D,'ARI F'!A24,GameLog!C:C,"ARI",GameLog!E:E,INDEX(Positions!$A$1:$B$9,MATCH('ARI F'!$B24,Positions!$A$1:$A$9,0),2))</f>
        <v>2</v>
      </c>
      <c r="D24">
        <f>SUMIFS(GameLog!F:F,GameLog!$D:$D,'ARI F'!A24,GameLog!$E:$E,INDEX(Positions!$A$1:$B$9,MATCH('ARI F'!$B24,Positions!$A$1:$A$9,0),2),GameLog!$C:$C,"ARI")</f>
        <v>2</v>
      </c>
      <c r="E24" s="12">
        <f>SUMIFS(GameLog!AM:AM,GameLog!$D:$D,'ARI F'!$A24,GameLog!$E:$E,INDEX(Positions!$A$1:$B$9,MATCH('ARI F'!$B24,Positions!$A$1:$A$9,0),2),GameLog!$C:$C,"ARI")</f>
        <v>17</v>
      </c>
      <c r="F24">
        <f>SUMIFS(GameLog!AN:AN,GameLog!$D:$D,'ARI F'!$A24,GameLog!$E:$E,INDEX(Positions!$A$1:$B$9,MATCH('ARI F'!$B24,Positions!$A$1:$A$9,0),2),GameLog!$C:$C,"ARI")</f>
        <v>21</v>
      </c>
      <c r="G24">
        <f>SUMIFS(GameLog!AO:AO,GameLog!$D:$D,'ARI F'!$A24,GameLog!$E:$E,INDEX(Positions!$A$1:$B$9,MATCH('ARI F'!$B24,Positions!$A$1:$A$9,0),2),GameLog!$C:$C,"ARI")</f>
        <v>2</v>
      </c>
      <c r="H24">
        <f>SUMIFS(GameLog!AP:AP,GameLog!$D:$D,'ARI F'!$A24,GameLog!$E:$E,INDEX(Positions!$A$1:$B$9,MATCH('ARI F'!$B24,Positions!$A$1:$A$9,0),2),GameLog!$C:$C,"ARI")</f>
        <v>0</v>
      </c>
      <c r="I24">
        <f>SUMIFS(GameLog!AQ:AQ,GameLog!$D:$D,'ARI F'!$A24,GameLog!$E:$E,INDEX(Positions!$A$1:$B$9,MATCH('ARI F'!$B24,Positions!$A$1:$A$9,0),2),GameLog!$C:$C,"ARI")</f>
        <v>0</v>
      </c>
      <c r="J24">
        <f>SUMIFS(GameLog!AR:AR,GameLog!$D:$D,'ARI F'!$A24,GameLog!$E:$E,INDEX(Positions!$A$1:$B$9,MATCH('ARI F'!$B24,Positions!$A$1:$A$9,0),2),GameLog!$C:$C,"ARI")</f>
        <v>0</v>
      </c>
      <c r="K24">
        <f>SUMIFS(GameLog!AS:AS,GameLog!$D:$D,'ARI F'!$A24,GameLog!$E:$E,INDEX(Positions!$A$1:$B$9,MATCH('ARI F'!$B24,Positions!$A$1:$A$9,0),2),GameLog!$C:$C,"ARI")</f>
        <v>0</v>
      </c>
      <c r="L24">
        <f>SUMIFS(GameLog!AT:AT,GameLog!$D:$D,'ARI F'!$A24,GameLog!$E:$E,INDEX(Positions!$A$1:$B$9,MATCH('ARI F'!$B24,Positions!$A$1:$A$9,0),2),GameLog!$C:$C,"ARI")</f>
        <v>0</v>
      </c>
      <c r="M24">
        <f>SUMIFS(GameLog!AU:AU,GameLog!$D:$D,'ARI F'!$A24,GameLog!$E:$E,INDEX(Positions!$A$1:$B$9,MATCH('ARI F'!$B24,Positions!$A$1:$A$9,0),2),GameLog!$C:$C,"ARI")</f>
        <v>2</v>
      </c>
      <c r="N24">
        <f>SUMIFS(GameLog!AV:AV,GameLog!$D:$D,'ARI F'!$A24,GameLog!$E:$E,INDEX(Positions!$A$1:$B$9,MATCH('ARI F'!$B24,Positions!$A$1:$A$9,0),2),GameLog!$C:$C,"ARI")</f>
        <v>0</v>
      </c>
      <c r="O24" s="8">
        <f t="shared" si="0"/>
        <v>1</v>
      </c>
      <c r="P24" s="18">
        <f t="shared" si="1"/>
        <v>1</v>
      </c>
      <c r="V24" s="15"/>
    </row>
    <row r="25" spans="1:22">
      <c r="A25" t="s">
        <v>2636</v>
      </c>
      <c r="B25" t="s">
        <v>2430</v>
      </c>
      <c r="C25">
        <f>COUNTIFS(GameLog!D:D,'ARI F'!A25,GameLog!C:C,"ARI",GameLog!E:E,INDEX(Positions!$A$1:$B$9,MATCH('ARI F'!$B25,Positions!$A$1:$A$9,0),2))</f>
        <v>0</v>
      </c>
      <c r="D25">
        <f>SUMIFS(GameLog!F:F,GameLog!$D:$D,'ARI F'!A25,GameLog!$E:$E,INDEX(Positions!$A$1:$B$9,MATCH('ARI F'!$B25,Positions!$A$1:$A$9,0),2),GameLog!$C:$C,"ARI")</f>
        <v>0</v>
      </c>
      <c r="E25" s="12">
        <f>SUMIFS(GameLog!AM:AM,GameLog!$D:$D,'ARI F'!$A25,GameLog!$E:$E,INDEX(Positions!$A$1:$B$9,MATCH('ARI F'!$B25,Positions!$A$1:$A$9,0),2),GameLog!$C:$C,"ARI")</f>
        <v>0</v>
      </c>
      <c r="F25">
        <f>SUMIFS(GameLog!AN:AN,GameLog!$D:$D,'ARI F'!$A25,GameLog!$E:$E,INDEX(Positions!$A$1:$B$9,MATCH('ARI F'!$B25,Positions!$A$1:$A$9,0),2),GameLog!$C:$C,"ARI")</f>
        <v>0</v>
      </c>
      <c r="G25">
        <f>SUMIFS(GameLog!AO:AO,GameLog!$D:$D,'ARI F'!$A25,GameLog!$E:$E,INDEX(Positions!$A$1:$B$9,MATCH('ARI F'!$B25,Positions!$A$1:$A$9,0),2),GameLog!$C:$C,"ARI")</f>
        <v>0</v>
      </c>
      <c r="H25">
        <f>SUMIFS(GameLog!AP:AP,GameLog!$D:$D,'ARI F'!$A25,GameLog!$E:$E,INDEX(Positions!$A$1:$B$9,MATCH('ARI F'!$B25,Positions!$A$1:$A$9,0),2),GameLog!$C:$C,"ARI")</f>
        <v>0</v>
      </c>
      <c r="I25">
        <f>SUMIFS(GameLog!AQ:AQ,GameLog!$D:$D,'ARI F'!$A25,GameLog!$E:$E,INDEX(Positions!$A$1:$B$9,MATCH('ARI F'!$B25,Positions!$A$1:$A$9,0),2),GameLog!$C:$C,"ARI")</f>
        <v>0</v>
      </c>
      <c r="J25">
        <f>SUMIFS(GameLog!AR:AR,GameLog!$D:$D,'ARI F'!$A25,GameLog!$E:$E,INDEX(Positions!$A$1:$B$9,MATCH('ARI F'!$B25,Positions!$A$1:$A$9,0),2),GameLog!$C:$C,"ARI")</f>
        <v>0</v>
      </c>
      <c r="K25">
        <f>SUMIFS(GameLog!AS:AS,GameLog!$D:$D,'ARI F'!$A25,GameLog!$E:$E,INDEX(Positions!$A$1:$B$9,MATCH('ARI F'!$B25,Positions!$A$1:$A$9,0),2),GameLog!$C:$C,"ARI")</f>
        <v>0</v>
      </c>
      <c r="L25">
        <f>SUMIFS(GameLog!AT:AT,GameLog!$D:$D,'ARI F'!$A25,GameLog!$E:$E,INDEX(Positions!$A$1:$B$9,MATCH('ARI F'!$B25,Positions!$A$1:$A$9,0),2),GameLog!$C:$C,"ARI")</f>
        <v>0</v>
      </c>
      <c r="M25">
        <f>SUMIFS(GameLog!AU:AU,GameLog!$D:$D,'ARI F'!$A25,GameLog!$E:$E,INDEX(Positions!$A$1:$B$9,MATCH('ARI F'!$B25,Positions!$A$1:$A$9,0),2),GameLog!$C:$C,"ARI")</f>
        <v>0</v>
      </c>
      <c r="N25">
        <f>SUMIFS(GameLog!AV:AV,GameLog!$D:$D,'ARI F'!$A25,GameLog!$E:$E,INDEX(Positions!$A$1:$B$9,MATCH('ARI F'!$B25,Positions!$A$1:$A$9,0),2),GameLog!$C:$C,"ARI")</f>
        <v>0</v>
      </c>
      <c r="O25" s="8">
        <f t="shared" si="0"/>
        <v>0</v>
      </c>
      <c r="P25" s="18" t="str">
        <f t="shared" si="1"/>
        <v/>
      </c>
      <c r="V25" s="15"/>
    </row>
    <row r="26" spans="1:22">
      <c r="A26" t="s">
        <v>2633</v>
      </c>
      <c r="B26" t="s">
        <v>2430</v>
      </c>
      <c r="C26">
        <f>COUNTIFS(GameLog!D:D,'ARI F'!A26,GameLog!C:C,"ARI",GameLog!E:E,INDEX(Positions!$A$1:$B$9,MATCH('ARI F'!$B26,Positions!$A$1:$A$9,0),2))</f>
        <v>0</v>
      </c>
      <c r="D26">
        <f>SUMIFS(GameLog!F:F,GameLog!$D:$D,'ARI F'!A26,GameLog!$E:$E,INDEX(Positions!$A$1:$B$9,MATCH('ARI F'!$B26,Positions!$A$1:$A$9,0),2),GameLog!$C:$C,"ARI")</f>
        <v>0</v>
      </c>
      <c r="E26" s="12">
        <f>SUMIFS(GameLog!AM:AM,GameLog!$D:$D,'ARI F'!$A26,GameLog!$E:$E,INDEX(Positions!$A$1:$B$9,MATCH('ARI F'!$B26,Positions!$A$1:$A$9,0),2),GameLog!$C:$C,"ARI")</f>
        <v>0</v>
      </c>
      <c r="F26">
        <f>SUMIFS(GameLog!AN:AN,GameLog!$D:$D,'ARI F'!$A26,GameLog!$E:$E,INDEX(Positions!$A$1:$B$9,MATCH('ARI F'!$B26,Positions!$A$1:$A$9,0),2),GameLog!$C:$C,"ARI")</f>
        <v>0</v>
      </c>
      <c r="G26">
        <f>SUMIFS(GameLog!AO:AO,GameLog!$D:$D,'ARI F'!$A26,GameLog!$E:$E,INDEX(Positions!$A$1:$B$9,MATCH('ARI F'!$B26,Positions!$A$1:$A$9,0),2),GameLog!$C:$C,"ARI")</f>
        <v>0</v>
      </c>
      <c r="H26">
        <f>SUMIFS(GameLog!AP:AP,GameLog!$D:$D,'ARI F'!$A26,GameLog!$E:$E,INDEX(Positions!$A$1:$B$9,MATCH('ARI F'!$B26,Positions!$A$1:$A$9,0),2),GameLog!$C:$C,"ARI")</f>
        <v>0</v>
      </c>
      <c r="I26">
        <f>SUMIFS(GameLog!AQ:AQ,GameLog!$D:$D,'ARI F'!$A26,GameLog!$E:$E,INDEX(Positions!$A$1:$B$9,MATCH('ARI F'!$B26,Positions!$A$1:$A$9,0),2),GameLog!$C:$C,"ARI")</f>
        <v>0</v>
      </c>
      <c r="J26">
        <f>SUMIFS(GameLog!AR:AR,GameLog!$D:$D,'ARI F'!$A26,GameLog!$E:$E,INDEX(Positions!$A$1:$B$9,MATCH('ARI F'!$B26,Positions!$A$1:$A$9,0),2),GameLog!$C:$C,"ARI")</f>
        <v>0</v>
      </c>
      <c r="K26">
        <f>SUMIFS(GameLog!AS:AS,GameLog!$D:$D,'ARI F'!$A26,GameLog!$E:$E,INDEX(Positions!$A$1:$B$9,MATCH('ARI F'!$B26,Positions!$A$1:$A$9,0),2),GameLog!$C:$C,"ARI")</f>
        <v>0</v>
      </c>
      <c r="L26">
        <f>SUMIFS(GameLog!AT:AT,GameLog!$D:$D,'ARI F'!$A26,GameLog!$E:$E,INDEX(Positions!$A$1:$B$9,MATCH('ARI F'!$B26,Positions!$A$1:$A$9,0),2),GameLog!$C:$C,"ARI")</f>
        <v>0</v>
      </c>
      <c r="M26">
        <f>SUMIFS(GameLog!AU:AU,GameLog!$D:$D,'ARI F'!$A26,GameLog!$E:$E,INDEX(Positions!$A$1:$B$9,MATCH('ARI F'!$B26,Positions!$A$1:$A$9,0),2),GameLog!$C:$C,"ARI")</f>
        <v>0</v>
      </c>
      <c r="N26">
        <f>SUMIFS(GameLog!AV:AV,GameLog!$D:$D,'ARI F'!$A26,GameLog!$E:$E,INDEX(Positions!$A$1:$B$9,MATCH('ARI F'!$B26,Positions!$A$1:$A$9,0),2),GameLog!$C:$C,"ARI")</f>
        <v>0</v>
      </c>
      <c r="O26" s="8">
        <f t="shared" si="0"/>
        <v>0</v>
      </c>
      <c r="P26" s="18" t="str">
        <f t="shared" si="1"/>
        <v/>
      </c>
      <c r="V26" s="15"/>
    </row>
    <row r="27" spans="1:22">
      <c r="A27" t="s">
        <v>2624</v>
      </c>
      <c r="B27" t="s">
        <v>2430</v>
      </c>
      <c r="C27">
        <f>COUNTIFS(GameLog!D:D,'ARI F'!A27,GameLog!C:C,"ARI",GameLog!E:E,INDEX(Positions!$A$1:$B$9,MATCH('ARI F'!$B27,Positions!$A$1:$A$9,0),2))</f>
        <v>3</v>
      </c>
      <c r="D27">
        <f>SUMIFS(GameLog!F:F,GameLog!$D:$D,'ARI F'!A27,GameLog!$E:$E,INDEX(Positions!$A$1:$B$9,MATCH('ARI F'!$B27,Positions!$A$1:$A$9,0),2),GameLog!$C:$C,"ARI")</f>
        <v>3</v>
      </c>
      <c r="E27" s="12">
        <f>SUMIFS(GameLog!AM:AM,GameLog!$D:$D,'ARI F'!$A27,GameLog!$E:$E,INDEX(Positions!$A$1:$B$9,MATCH('ARI F'!$B27,Positions!$A$1:$A$9,0),2),GameLog!$C:$C,"ARI")</f>
        <v>26</v>
      </c>
      <c r="F27">
        <f>SUMIFS(GameLog!AN:AN,GameLog!$D:$D,'ARI F'!$A27,GameLog!$E:$E,INDEX(Positions!$A$1:$B$9,MATCH('ARI F'!$B27,Positions!$A$1:$A$9,0),2),GameLog!$C:$C,"ARI")</f>
        <v>22</v>
      </c>
      <c r="G27">
        <f>SUMIFS(GameLog!AO:AO,GameLog!$D:$D,'ARI F'!$A27,GameLog!$E:$E,INDEX(Positions!$A$1:$B$9,MATCH('ARI F'!$B27,Positions!$A$1:$A$9,0),2),GameLog!$C:$C,"ARI")</f>
        <v>0</v>
      </c>
      <c r="H27">
        <f>SUMIFS(GameLog!AP:AP,GameLog!$D:$D,'ARI F'!$A27,GameLog!$E:$E,INDEX(Positions!$A$1:$B$9,MATCH('ARI F'!$B27,Positions!$A$1:$A$9,0),2),GameLog!$C:$C,"ARI")</f>
        <v>2</v>
      </c>
      <c r="I27">
        <f>SUMIFS(GameLog!AQ:AQ,GameLog!$D:$D,'ARI F'!$A27,GameLog!$E:$E,INDEX(Positions!$A$1:$B$9,MATCH('ARI F'!$B27,Positions!$A$1:$A$9,0),2),GameLog!$C:$C,"ARI")</f>
        <v>0</v>
      </c>
      <c r="J27">
        <f>SUMIFS(GameLog!AR:AR,GameLog!$D:$D,'ARI F'!$A27,GameLog!$E:$E,INDEX(Positions!$A$1:$B$9,MATCH('ARI F'!$B27,Positions!$A$1:$A$9,0),2),GameLog!$C:$C,"ARI")</f>
        <v>0</v>
      </c>
      <c r="K27">
        <f>SUMIFS(GameLog!AS:AS,GameLog!$D:$D,'ARI F'!$A27,GameLog!$E:$E,INDEX(Positions!$A$1:$B$9,MATCH('ARI F'!$B27,Positions!$A$1:$A$9,0),2),GameLog!$C:$C,"ARI")</f>
        <v>0</v>
      </c>
      <c r="L27">
        <f>SUMIFS(GameLog!AT:AT,GameLog!$D:$D,'ARI F'!$A27,GameLog!$E:$E,INDEX(Positions!$A$1:$B$9,MATCH('ARI F'!$B27,Positions!$A$1:$A$9,0),2),GameLog!$C:$C,"ARI")</f>
        <v>0</v>
      </c>
      <c r="M27">
        <f>SUMIFS(GameLog!AU:AU,GameLog!$D:$D,'ARI F'!$A27,GameLog!$E:$E,INDEX(Positions!$A$1:$B$9,MATCH('ARI F'!$B27,Positions!$A$1:$A$9,0),2),GameLog!$C:$C,"ARI")</f>
        <v>0</v>
      </c>
      <c r="N27">
        <f>SUMIFS(GameLog!AV:AV,GameLog!$D:$D,'ARI F'!$A27,GameLog!$E:$E,INDEX(Positions!$A$1:$B$9,MATCH('ARI F'!$B27,Positions!$A$1:$A$9,0),2),GameLog!$C:$C,"ARI")</f>
        <v>0</v>
      </c>
      <c r="O27" s="8">
        <f t="shared" si="0"/>
        <v>0.91666666666666663</v>
      </c>
      <c r="P27" s="18" t="str">
        <f t="shared" si="1"/>
        <v/>
      </c>
      <c r="V27" s="15"/>
    </row>
    <row r="28" spans="1:22">
      <c r="A28" t="s">
        <v>2625</v>
      </c>
      <c r="B28" t="s">
        <v>2411</v>
      </c>
      <c r="C28">
        <f>COUNTIFS(GameLog!D:D,'ARI F'!A28,GameLog!C:C,"ARI",GameLog!E:E,INDEX(Positions!$A$1:$B$9,MATCH('ARI F'!$B28,Positions!$A$1:$A$9,0),2))</f>
        <v>3</v>
      </c>
      <c r="D28">
        <f>SUMIFS(GameLog!F:F,GameLog!$D:$D,'ARI F'!A28,GameLog!$E:$E,INDEX(Positions!$A$1:$B$9,MATCH('ARI F'!$B28,Positions!$A$1:$A$9,0),2),GameLog!$C:$C,"ARI")</f>
        <v>3</v>
      </c>
      <c r="E28" s="12">
        <f>SUMIFS(GameLog!AM:AM,GameLog!$D:$D,'ARI F'!$A28,GameLog!$E:$E,INDEX(Positions!$A$1:$B$9,MATCH('ARI F'!$B28,Positions!$A$1:$A$9,0),2),GameLog!$C:$C,"ARI")</f>
        <v>26</v>
      </c>
      <c r="F28">
        <f>SUMIFS(GameLog!AN:AN,GameLog!$D:$D,'ARI F'!$A28,GameLog!$E:$E,INDEX(Positions!$A$1:$B$9,MATCH('ARI F'!$B28,Positions!$A$1:$A$9,0),2),GameLog!$C:$C,"ARI")</f>
        <v>5</v>
      </c>
      <c r="G28">
        <f>SUMIFS(GameLog!AO:AO,GameLog!$D:$D,'ARI F'!$A28,GameLog!$E:$E,INDEX(Positions!$A$1:$B$9,MATCH('ARI F'!$B28,Positions!$A$1:$A$9,0),2),GameLog!$C:$C,"ARI")</f>
        <v>7</v>
      </c>
      <c r="H28">
        <f>SUMIFS(GameLog!AP:AP,GameLog!$D:$D,'ARI F'!$A28,GameLog!$E:$E,INDEX(Positions!$A$1:$B$9,MATCH('ARI F'!$B28,Positions!$A$1:$A$9,0),2),GameLog!$C:$C,"ARI")</f>
        <v>0</v>
      </c>
      <c r="I28">
        <f>SUMIFS(GameLog!AQ:AQ,GameLog!$D:$D,'ARI F'!$A28,GameLog!$E:$E,INDEX(Positions!$A$1:$B$9,MATCH('ARI F'!$B28,Positions!$A$1:$A$9,0),2),GameLog!$C:$C,"ARI")</f>
        <v>1</v>
      </c>
      <c r="J28">
        <f>SUMIFS(GameLog!AR:AR,GameLog!$D:$D,'ARI F'!$A28,GameLog!$E:$E,INDEX(Positions!$A$1:$B$9,MATCH('ARI F'!$B28,Positions!$A$1:$A$9,0),2),GameLog!$C:$C,"ARI")</f>
        <v>0</v>
      </c>
      <c r="K28">
        <f>SUMIFS(GameLog!AS:AS,GameLog!$D:$D,'ARI F'!$A28,GameLog!$E:$E,INDEX(Positions!$A$1:$B$9,MATCH('ARI F'!$B28,Positions!$A$1:$A$9,0),2),GameLog!$C:$C,"ARI")</f>
        <v>0</v>
      </c>
      <c r="L28">
        <f>SUMIFS(GameLog!AT:AT,GameLog!$D:$D,'ARI F'!$A28,GameLog!$E:$E,INDEX(Positions!$A$1:$B$9,MATCH('ARI F'!$B28,Positions!$A$1:$A$9,0),2),GameLog!$C:$C,"ARI")</f>
        <v>0</v>
      </c>
      <c r="M28">
        <f>SUMIFS(GameLog!AU:AU,GameLog!$D:$D,'ARI F'!$A28,GameLog!$E:$E,INDEX(Positions!$A$1:$B$9,MATCH('ARI F'!$B28,Positions!$A$1:$A$9,0),2),GameLog!$C:$C,"ARI")</f>
        <v>0</v>
      </c>
      <c r="N28">
        <f>SUMIFS(GameLog!AV:AV,GameLog!$D:$D,'ARI F'!$A28,GameLog!$E:$E,INDEX(Positions!$A$1:$B$9,MATCH('ARI F'!$B28,Positions!$A$1:$A$9,0),2),GameLog!$C:$C,"ARI")</f>
        <v>0</v>
      </c>
      <c r="O28" s="8">
        <f t="shared" si="0"/>
        <v>1</v>
      </c>
      <c r="P28" s="18" t="str">
        <f t="shared" si="1"/>
        <v/>
      </c>
      <c r="V28" s="15"/>
    </row>
    <row r="29" spans="1:22">
      <c r="A29" t="s">
        <v>2643</v>
      </c>
      <c r="B29" t="s">
        <v>2411</v>
      </c>
      <c r="C29">
        <f>COUNTIFS(GameLog!D:D,'ARI F'!A29,GameLog!C:C,"ARI",GameLog!E:E,INDEX(Positions!$A$1:$B$9,MATCH('ARI F'!$B29,Positions!$A$1:$A$9,0),2))</f>
        <v>0</v>
      </c>
      <c r="D29">
        <f>SUMIFS(GameLog!F:F,GameLog!$D:$D,'ARI F'!A29,GameLog!$E:$E,INDEX(Positions!$A$1:$B$9,MATCH('ARI F'!$B29,Positions!$A$1:$A$9,0),2),GameLog!$C:$C,"ARI")</f>
        <v>0</v>
      </c>
      <c r="E29" s="12">
        <f>SUMIFS(GameLog!AM:AM,GameLog!$D:$D,'ARI F'!$A29,GameLog!$E:$E,INDEX(Positions!$A$1:$B$9,MATCH('ARI F'!$B29,Positions!$A$1:$A$9,0),2),GameLog!$C:$C,"ARI")</f>
        <v>0</v>
      </c>
      <c r="F29">
        <f>SUMIFS(GameLog!AN:AN,GameLog!$D:$D,'ARI F'!$A29,GameLog!$E:$E,INDEX(Positions!$A$1:$B$9,MATCH('ARI F'!$B29,Positions!$A$1:$A$9,0),2),GameLog!$C:$C,"ARI")</f>
        <v>0</v>
      </c>
      <c r="G29">
        <f>SUMIFS(GameLog!AO:AO,GameLog!$D:$D,'ARI F'!$A29,GameLog!$E:$E,INDEX(Positions!$A$1:$B$9,MATCH('ARI F'!$B29,Positions!$A$1:$A$9,0),2),GameLog!$C:$C,"ARI")</f>
        <v>0</v>
      </c>
      <c r="H29">
        <f>SUMIFS(GameLog!AP:AP,GameLog!$D:$D,'ARI F'!$A29,GameLog!$E:$E,INDEX(Positions!$A$1:$B$9,MATCH('ARI F'!$B29,Positions!$A$1:$A$9,0),2),GameLog!$C:$C,"ARI")</f>
        <v>0</v>
      </c>
      <c r="I29">
        <f>SUMIFS(GameLog!AQ:AQ,GameLog!$D:$D,'ARI F'!$A29,GameLog!$E:$E,INDEX(Positions!$A$1:$B$9,MATCH('ARI F'!$B29,Positions!$A$1:$A$9,0),2),GameLog!$C:$C,"ARI")</f>
        <v>0</v>
      </c>
      <c r="J29">
        <f>SUMIFS(GameLog!AR:AR,GameLog!$D:$D,'ARI F'!$A29,GameLog!$E:$E,INDEX(Positions!$A$1:$B$9,MATCH('ARI F'!$B29,Positions!$A$1:$A$9,0),2),GameLog!$C:$C,"ARI")</f>
        <v>0</v>
      </c>
      <c r="K29">
        <f>SUMIFS(GameLog!AS:AS,GameLog!$D:$D,'ARI F'!$A29,GameLog!$E:$E,INDEX(Positions!$A$1:$B$9,MATCH('ARI F'!$B29,Positions!$A$1:$A$9,0),2),GameLog!$C:$C,"ARI")</f>
        <v>0</v>
      </c>
      <c r="L29">
        <f>SUMIFS(GameLog!AT:AT,GameLog!$D:$D,'ARI F'!$A29,GameLog!$E:$E,INDEX(Positions!$A$1:$B$9,MATCH('ARI F'!$B29,Positions!$A$1:$A$9,0),2),GameLog!$C:$C,"ARI")</f>
        <v>0</v>
      </c>
      <c r="M29">
        <f>SUMIFS(GameLog!AU:AU,GameLog!$D:$D,'ARI F'!$A29,GameLog!$E:$E,INDEX(Positions!$A$1:$B$9,MATCH('ARI F'!$B29,Positions!$A$1:$A$9,0),2),GameLog!$C:$C,"ARI")</f>
        <v>0</v>
      </c>
      <c r="N29">
        <f>SUMIFS(GameLog!AV:AV,GameLog!$D:$D,'ARI F'!$A29,GameLog!$E:$E,INDEX(Positions!$A$1:$B$9,MATCH('ARI F'!$B29,Positions!$A$1:$A$9,0),2),GameLog!$C:$C,"ARI")</f>
        <v>0</v>
      </c>
      <c r="O29" s="8">
        <f t="shared" si="0"/>
        <v>0</v>
      </c>
      <c r="P29" s="18" t="str">
        <f t="shared" si="1"/>
        <v/>
      </c>
      <c r="V29" s="15"/>
    </row>
    <row r="30" spans="1:22">
      <c r="A30" t="s">
        <v>2634</v>
      </c>
      <c r="B30" t="s">
        <v>2411</v>
      </c>
      <c r="C30">
        <f>COUNTIFS(GameLog!D:D,'ARI F'!A30,GameLog!C:C,"ARI",GameLog!E:E,INDEX(Positions!$A$1:$B$9,MATCH('ARI F'!$B30,Positions!$A$1:$A$9,0),2))</f>
        <v>0</v>
      </c>
      <c r="D30">
        <f>SUMIFS(GameLog!F:F,GameLog!$D:$D,'ARI F'!A30,GameLog!$E:$E,INDEX(Positions!$A$1:$B$9,MATCH('ARI F'!$B30,Positions!$A$1:$A$9,0),2),GameLog!$C:$C,"ARI")</f>
        <v>0</v>
      </c>
      <c r="E30" s="12">
        <f>SUMIFS(GameLog!AM:AM,GameLog!$D:$D,'ARI F'!$A30,GameLog!$E:$E,INDEX(Positions!$A$1:$B$9,MATCH('ARI F'!$B30,Positions!$A$1:$A$9,0),2),GameLog!$C:$C,"ARI")</f>
        <v>0</v>
      </c>
      <c r="F30">
        <f>SUMIFS(GameLog!AN:AN,GameLog!$D:$D,'ARI F'!$A30,GameLog!$E:$E,INDEX(Positions!$A$1:$B$9,MATCH('ARI F'!$B30,Positions!$A$1:$A$9,0),2),GameLog!$C:$C,"ARI")</f>
        <v>0</v>
      </c>
      <c r="G30">
        <f>SUMIFS(GameLog!AO:AO,GameLog!$D:$D,'ARI F'!$A30,GameLog!$E:$E,INDEX(Positions!$A$1:$B$9,MATCH('ARI F'!$B30,Positions!$A$1:$A$9,0),2),GameLog!$C:$C,"ARI")</f>
        <v>0</v>
      </c>
      <c r="H30">
        <f>SUMIFS(GameLog!AP:AP,GameLog!$D:$D,'ARI F'!$A30,GameLog!$E:$E,INDEX(Positions!$A$1:$B$9,MATCH('ARI F'!$B30,Positions!$A$1:$A$9,0),2),GameLog!$C:$C,"ARI")</f>
        <v>0</v>
      </c>
      <c r="I30">
        <f>SUMIFS(GameLog!AQ:AQ,GameLog!$D:$D,'ARI F'!$A30,GameLog!$E:$E,INDEX(Positions!$A$1:$B$9,MATCH('ARI F'!$B30,Positions!$A$1:$A$9,0),2),GameLog!$C:$C,"ARI")</f>
        <v>0</v>
      </c>
      <c r="J30">
        <f>SUMIFS(GameLog!AR:AR,GameLog!$D:$D,'ARI F'!$A30,GameLog!$E:$E,INDEX(Positions!$A$1:$B$9,MATCH('ARI F'!$B30,Positions!$A$1:$A$9,0),2),GameLog!$C:$C,"ARI")</f>
        <v>0</v>
      </c>
      <c r="K30">
        <f>SUMIFS(GameLog!AS:AS,GameLog!$D:$D,'ARI F'!$A30,GameLog!$E:$E,INDEX(Positions!$A$1:$B$9,MATCH('ARI F'!$B30,Positions!$A$1:$A$9,0),2),GameLog!$C:$C,"ARI")</f>
        <v>0</v>
      </c>
      <c r="L30">
        <f>SUMIFS(GameLog!AT:AT,GameLog!$D:$D,'ARI F'!$A30,GameLog!$E:$E,INDEX(Positions!$A$1:$B$9,MATCH('ARI F'!$B30,Positions!$A$1:$A$9,0),2),GameLog!$C:$C,"ARI")</f>
        <v>0</v>
      </c>
      <c r="M30">
        <f>SUMIFS(GameLog!AU:AU,GameLog!$D:$D,'ARI F'!$A30,GameLog!$E:$E,INDEX(Positions!$A$1:$B$9,MATCH('ARI F'!$B30,Positions!$A$1:$A$9,0),2),GameLog!$C:$C,"ARI")</f>
        <v>0</v>
      </c>
      <c r="N30">
        <f>SUMIFS(GameLog!AV:AV,GameLog!$D:$D,'ARI F'!$A30,GameLog!$E:$E,INDEX(Positions!$A$1:$B$9,MATCH('ARI F'!$B30,Positions!$A$1:$A$9,0),2),GameLog!$C:$C,"ARI")</f>
        <v>0</v>
      </c>
      <c r="O30" s="8">
        <f t="shared" si="0"/>
        <v>0</v>
      </c>
      <c r="P30" s="18" t="str">
        <f t="shared" si="1"/>
        <v/>
      </c>
      <c r="V30" s="15"/>
    </row>
    <row r="31" spans="1:22">
      <c r="A31" t="s">
        <v>2630</v>
      </c>
      <c r="B31" t="s">
        <v>2411</v>
      </c>
      <c r="C31">
        <f>COUNTIFS(GameLog!D:D,'ARI F'!A31,GameLog!C:C,"ARI",GameLog!E:E,INDEX(Positions!$A$1:$B$9,MATCH('ARI F'!$B31,Positions!$A$1:$A$9,0),2))</f>
        <v>0</v>
      </c>
      <c r="D31">
        <f>SUMIFS(GameLog!F:F,GameLog!$D:$D,'ARI F'!A31,GameLog!$E:$E,INDEX(Positions!$A$1:$B$9,MATCH('ARI F'!$B31,Positions!$A$1:$A$9,0),2),GameLog!$C:$C,"ARI")</f>
        <v>0</v>
      </c>
      <c r="E31" s="12">
        <f>SUMIFS(GameLog!AM:AM,GameLog!$D:$D,'ARI F'!$A31,GameLog!$E:$E,INDEX(Positions!$A$1:$B$9,MATCH('ARI F'!$B31,Positions!$A$1:$A$9,0),2),GameLog!$C:$C,"ARI")</f>
        <v>0</v>
      </c>
      <c r="F31">
        <f>SUMIFS(GameLog!AN:AN,GameLog!$D:$D,'ARI F'!$A31,GameLog!$E:$E,INDEX(Positions!$A$1:$B$9,MATCH('ARI F'!$B31,Positions!$A$1:$A$9,0),2),GameLog!$C:$C,"ARI")</f>
        <v>0</v>
      </c>
      <c r="G31">
        <f>SUMIFS(GameLog!AO:AO,GameLog!$D:$D,'ARI F'!$A31,GameLog!$E:$E,INDEX(Positions!$A$1:$B$9,MATCH('ARI F'!$B31,Positions!$A$1:$A$9,0),2),GameLog!$C:$C,"ARI")</f>
        <v>0</v>
      </c>
      <c r="H31">
        <f>SUMIFS(GameLog!AP:AP,GameLog!$D:$D,'ARI F'!$A31,GameLog!$E:$E,INDEX(Positions!$A$1:$B$9,MATCH('ARI F'!$B31,Positions!$A$1:$A$9,0),2),GameLog!$C:$C,"ARI")</f>
        <v>0</v>
      </c>
      <c r="I31">
        <f>SUMIFS(GameLog!AQ:AQ,GameLog!$D:$D,'ARI F'!$A31,GameLog!$E:$E,INDEX(Positions!$A$1:$B$9,MATCH('ARI F'!$B31,Positions!$A$1:$A$9,0),2),GameLog!$C:$C,"ARI")</f>
        <v>0</v>
      </c>
      <c r="J31">
        <f>SUMIFS(GameLog!AR:AR,GameLog!$D:$D,'ARI F'!$A31,GameLog!$E:$E,INDEX(Positions!$A$1:$B$9,MATCH('ARI F'!$B31,Positions!$A$1:$A$9,0),2),GameLog!$C:$C,"ARI")</f>
        <v>0</v>
      </c>
      <c r="K31">
        <f>SUMIFS(GameLog!AS:AS,GameLog!$D:$D,'ARI F'!$A31,GameLog!$E:$E,INDEX(Positions!$A$1:$B$9,MATCH('ARI F'!$B31,Positions!$A$1:$A$9,0),2),GameLog!$C:$C,"ARI")</f>
        <v>0</v>
      </c>
      <c r="L31">
        <f>SUMIFS(GameLog!AT:AT,GameLog!$D:$D,'ARI F'!$A31,GameLog!$E:$E,INDEX(Positions!$A$1:$B$9,MATCH('ARI F'!$B31,Positions!$A$1:$A$9,0),2),GameLog!$C:$C,"ARI")</f>
        <v>0</v>
      </c>
      <c r="M31">
        <f>SUMIFS(GameLog!AU:AU,GameLog!$D:$D,'ARI F'!$A31,GameLog!$E:$E,INDEX(Positions!$A$1:$B$9,MATCH('ARI F'!$B31,Positions!$A$1:$A$9,0),2),GameLog!$C:$C,"ARI")</f>
        <v>0</v>
      </c>
      <c r="N31">
        <f>SUMIFS(GameLog!AV:AV,GameLog!$D:$D,'ARI F'!$A31,GameLog!$E:$E,INDEX(Positions!$A$1:$B$9,MATCH('ARI F'!$B31,Positions!$A$1:$A$9,0),2),GameLog!$C:$C,"ARI")</f>
        <v>0</v>
      </c>
      <c r="O31" s="8">
        <f t="shared" si="0"/>
        <v>0</v>
      </c>
      <c r="P31" s="18" t="str">
        <f t="shared" si="1"/>
        <v/>
      </c>
      <c r="V31" s="15"/>
    </row>
    <row r="32" spans="1:22">
      <c r="A32" t="s">
        <v>2636</v>
      </c>
      <c r="B32" t="s">
        <v>2412</v>
      </c>
      <c r="C32">
        <f>COUNTIFS(GameLog!D:D,'ARI F'!A32,GameLog!C:C,"ARI",GameLog!E:E,INDEX(Positions!$A$1:$B$9,MATCH('ARI F'!$B32,Positions!$A$1:$A$9,0),2))</f>
        <v>0</v>
      </c>
      <c r="D32">
        <f>SUMIFS(GameLog!F:F,GameLog!$D:$D,'ARI F'!A32,GameLog!$E:$E,INDEX(Positions!$A$1:$B$9,MATCH('ARI F'!$B32,Positions!$A$1:$A$9,0),2),GameLog!$C:$C,"ARI")</f>
        <v>0</v>
      </c>
      <c r="E32" s="12">
        <f>SUMIFS(GameLog!AM:AM,GameLog!$D:$D,'ARI F'!$A32,GameLog!$E:$E,INDEX(Positions!$A$1:$B$9,MATCH('ARI F'!$B32,Positions!$A$1:$A$9,0),2),GameLog!$C:$C,"ARI")</f>
        <v>0</v>
      </c>
      <c r="F32">
        <f>SUMIFS(GameLog!AN:AN,GameLog!$D:$D,'ARI F'!$A32,GameLog!$E:$E,INDEX(Positions!$A$1:$B$9,MATCH('ARI F'!$B32,Positions!$A$1:$A$9,0),2),GameLog!$C:$C,"ARI")</f>
        <v>0</v>
      </c>
      <c r="G32">
        <f>SUMIFS(GameLog!AO:AO,GameLog!$D:$D,'ARI F'!$A32,GameLog!$E:$E,INDEX(Positions!$A$1:$B$9,MATCH('ARI F'!$B32,Positions!$A$1:$A$9,0),2),GameLog!$C:$C,"ARI")</f>
        <v>0</v>
      </c>
      <c r="H32">
        <f>SUMIFS(GameLog!AP:AP,GameLog!$D:$D,'ARI F'!$A32,GameLog!$E:$E,INDEX(Positions!$A$1:$B$9,MATCH('ARI F'!$B32,Positions!$A$1:$A$9,0),2),GameLog!$C:$C,"ARI")</f>
        <v>0</v>
      </c>
      <c r="I32">
        <f>SUMIFS(GameLog!AQ:AQ,GameLog!$D:$D,'ARI F'!$A32,GameLog!$E:$E,INDEX(Positions!$A$1:$B$9,MATCH('ARI F'!$B32,Positions!$A$1:$A$9,0),2),GameLog!$C:$C,"ARI")</f>
        <v>0</v>
      </c>
      <c r="J32">
        <f>SUMIFS(GameLog!AR:AR,GameLog!$D:$D,'ARI F'!$A32,GameLog!$E:$E,INDEX(Positions!$A$1:$B$9,MATCH('ARI F'!$B32,Positions!$A$1:$A$9,0),2),GameLog!$C:$C,"ARI")</f>
        <v>0</v>
      </c>
      <c r="K32">
        <f>SUMIFS(GameLog!AS:AS,GameLog!$D:$D,'ARI F'!$A32,GameLog!$E:$E,INDEX(Positions!$A$1:$B$9,MATCH('ARI F'!$B32,Positions!$A$1:$A$9,0),2),GameLog!$C:$C,"ARI")</f>
        <v>0</v>
      </c>
      <c r="L32">
        <f>SUMIFS(GameLog!AT:AT,GameLog!$D:$D,'ARI F'!$A32,GameLog!$E:$E,INDEX(Positions!$A$1:$B$9,MATCH('ARI F'!$B32,Positions!$A$1:$A$9,0),2),GameLog!$C:$C,"ARI")</f>
        <v>0</v>
      </c>
      <c r="M32">
        <f>SUMIFS(GameLog!AU:AU,GameLog!$D:$D,'ARI F'!$A32,GameLog!$E:$E,INDEX(Positions!$A$1:$B$9,MATCH('ARI F'!$B32,Positions!$A$1:$A$9,0),2),GameLog!$C:$C,"ARI")</f>
        <v>0</v>
      </c>
      <c r="N32">
        <f>SUMIFS(GameLog!AV:AV,GameLog!$D:$D,'ARI F'!$A32,GameLog!$E:$E,INDEX(Positions!$A$1:$B$9,MATCH('ARI F'!$B32,Positions!$A$1:$A$9,0),2),GameLog!$C:$C,"ARI")</f>
        <v>0</v>
      </c>
      <c r="O32" s="8">
        <f t="shared" si="0"/>
        <v>0</v>
      </c>
      <c r="P32" s="18" t="str">
        <f t="shared" si="1"/>
        <v/>
      </c>
      <c r="V32" s="15"/>
    </row>
    <row r="33" spans="1:22">
      <c r="A33" t="s">
        <v>2627</v>
      </c>
      <c r="B33" t="s">
        <v>2412</v>
      </c>
      <c r="C33">
        <f>COUNTIFS(GameLog!D:D,'ARI F'!A33,GameLog!C:C,"ARI",GameLog!E:E,INDEX(Positions!$A$1:$B$9,MATCH('ARI F'!$B33,Positions!$A$1:$A$9,0),2))</f>
        <v>0</v>
      </c>
      <c r="D33">
        <f>SUMIFS(GameLog!F:F,GameLog!$D:$D,'ARI F'!A33,GameLog!$E:$E,INDEX(Positions!$A$1:$B$9,MATCH('ARI F'!$B33,Positions!$A$1:$A$9,0),2),GameLog!$C:$C,"ARI")</f>
        <v>0</v>
      </c>
      <c r="E33" s="12">
        <f>SUMIFS(GameLog!AM:AM,GameLog!$D:$D,'ARI F'!$A33,GameLog!$E:$E,INDEX(Positions!$A$1:$B$9,MATCH('ARI F'!$B33,Positions!$A$1:$A$9,0),2),GameLog!$C:$C,"ARI")</f>
        <v>0</v>
      </c>
      <c r="F33">
        <f>SUMIFS(GameLog!AN:AN,GameLog!$D:$D,'ARI F'!$A33,GameLog!$E:$E,INDEX(Positions!$A$1:$B$9,MATCH('ARI F'!$B33,Positions!$A$1:$A$9,0),2),GameLog!$C:$C,"ARI")</f>
        <v>0</v>
      </c>
      <c r="G33">
        <f>SUMIFS(GameLog!AO:AO,GameLog!$D:$D,'ARI F'!$A33,GameLog!$E:$E,INDEX(Positions!$A$1:$B$9,MATCH('ARI F'!$B33,Positions!$A$1:$A$9,0),2),GameLog!$C:$C,"ARI")</f>
        <v>0</v>
      </c>
      <c r="H33">
        <f>SUMIFS(GameLog!AP:AP,GameLog!$D:$D,'ARI F'!$A33,GameLog!$E:$E,INDEX(Positions!$A$1:$B$9,MATCH('ARI F'!$B33,Positions!$A$1:$A$9,0),2),GameLog!$C:$C,"ARI")</f>
        <v>0</v>
      </c>
      <c r="I33">
        <f>SUMIFS(GameLog!AQ:AQ,GameLog!$D:$D,'ARI F'!$A33,GameLog!$E:$E,INDEX(Positions!$A$1:$B$9,MATCH('ARI F'!$B33,Positions!$A$1:$A$9,0),2),GameLog!$C:$C,"ARI")</f>
        <v>0</v>
      </c>
      <c r="J33">
        <f>SUMIFS(GameLog!AR:AR,GameLog!$D:$D,'ARI F'!$A33,GameLog!$E:$E,INDEX(Positions!$A$1:$B$9,MATCH('ARI F'!$B33,Positions!$A$1:$A$9,0),2),GameLog!$C:$C,"ARI")</f>
        <v>0</v>
      </c>
      <c r="K33">
        <f>SUMIFS(GameLog!AS:AS,GameLog!$D:$D,'ARI F'!$A33,GameLog!$E:$E,INDEX(Positions!$A$1:$B$9,MATCH('ARI F'!$B33,Positions!$A$1:$A$9,0),2),GameLog!$C:$C,"ARI")</f>
        <v>0</v>
      </c>
      <c r="L33">
        <f>SUMIFS(GameLog!AT:AT,GameLog!$D:$D,'ARI F'!$A33,GameLog!$E:$E,INDEX(Positions!$A$1:$B$9,MATCH('ARI F'!$B33,Positions!$A$1:$A$9,0),2),GameLog!$C:$C,"ARI")</f>
        <v>0</v>
      </c>
      <c r="M33">
        <f>SUMIFS(GameLog!AU:AU,GameLog!$D:$D,'ARI F'!$A33,GameLog!$E:$E,INDEX(Positions!$A$1:$B$9,MATCH('ARI F'!$B33,Positions!$A$1:$A$9,0),2),GameLog!$C:$C,"ARI")</f>
        <v>0</v>
      </c>
      <c r="N33">
        <f>SUMIFS(GameLog!AV:AV,GameLog!$D:$D,'ARI F'!$A33,GameLog!$E:$E,INDEX(Positions!$A$1:$B$9,MATCH('ARI F'!$B33,Positions!$A$1:$A$9,0),2),GameLog!$C:$C,"ARI")</f>
        <v>0</v>
      </c>
      <c r="O33" s="8">
        <f t="shared" si="0"/>
        <v>0</v>
      </c>
      <c r="P33" s="18" t="str">
        <f t="shared" si="1"/>
        <v/>
      </c>
      <c r="V33" s="15"/>
    </row>
    <row r="34" spans="1:22">
      <c r="A34" t="s">
        <v>2520</v>
      </c>
      <c r="B34" t="s">
        <v>2412</v>
      </c>
      <c r="C34">
        <f>COUNTIFS(GameLog!D:D,'ARI F'!A34,GameLog!C:C,"ARI",GameLog!E:E,INDEX(Positions!$A$1:$B$9,MATCH('ARI F'!$B34,Positions!$A$1:$A$9,0),2))</f>
        <v>0</v>
      </c>
      <c r="D34">
        <f>SUMIFS(GameLog!F:F,GameLog!$D:$D,'ARI F'!A34,GameLog!$E:$E,INDEX(Positions!$A$1:$B$9,MATCH('ARI F'!$B34,Positions!$A$1:$A$9,0),2),GameLog!$C:$C,"ARI")</f>
        <v>0</v>
      </c>
      <c r="E34" s="12">
        <f>SUMIFS(GameLog!AM:AM,GameLog!$D:$D,'ARI F'!$A34,GameLog!$E:$E,INDEX(Positions!$A$1:$B$9,MATCH('ARI F'!$B34,Positions!$A$1:$A$9,0),2),GameLog!$C:$C,"ARI")</f>
        <v>0</v>
      </c>
      <c r="F34">
        <f>SUMIFS(GameLog!AN:AN,GameLog!$D:$D,'ARI F'!$A34,GameLog!$E:$E,INDEX(Positions!$A$1:$B$9,MATCH('ARI F'!$B34,Positions!$A$1:$A$9,0),2),GameLog!$C:$C,"ARI")</f>
        <v>0</v>
      </c>
      <c r="G34">
        <f>SUMIFS(GameLog!AO:AO,GameLog!$D:$D,'ARI F'!$A34,GameLog!$E:$E,INDEX(Positions!$A$1:$B$9,MATCH('ARI F'!$B34,Positions!$A$1:$A$9,0),2),GameLog!$C:$C,"ARI")</f>
        <v>0</v>
      </c>
      <c r="H34">
        <f>SUMIFS(GameLog!AP:AP,GameLog!$D:$D,'ARI F'!$A34,GameLog!$E:$E,INDEX(Positions!$A$1:$B$9,MATCH('ARI F'!$B34,Positions!$A$1:$A$9,0),2),GameLog!$C:$C,"ARI")</f>
        <v>0</v>
      </c>
      <c r="I34">
        <f>SUMIFS(GameLog!AQ:AQ,GameLog!$D:$D,'ARI F'!$A34,GameLog!$E:$E,INDEX(Positions!$A$1:$B$9,MATCH('ARI F'!$B34,Positions!$A$1:$A$9,0),2),GameLog!$C:$C,"ARI")</f>
        <v>0</v>
      </c>
      <c r="J34">
        <f>SUMIFS(GameLog!AR:AR,GameLog!$D:$D,'ARI F'!$A34,GameLog!$E:$E,INDEX(Positions!$A$1:$B$9,MATCH('ARI F'!$B34,Positions!$A$1:$A$9,0),2),GameLog!$C:$C,"ARI")</f>
        <v>0</v>
      </c>
      <c r="K34">
        <f>SUMIFS(GameLog!AS:AS,GameLog!$D:$D,'ARI F'!$A34,GameLog!$E:$E,INDEX(Positions!$A$1:$B$9,MATCH('ARI F'!$B34,Positions!$A$1:$A$9,0),2),GameLog!$C:$C,"ARI")</f>
        <v>0</v>
      </c>
      <c r="L34">
        <f>SUMIFS(GameLog!AT:AT,GameLog!$D:$D,'ARI F'!$A34,GameLog!$E:$E,INDEX(Positions!$A$1:$B$9,MATCH('ARI F'!$B34,Positions!$A$1:$A$9,0),2),GameLog!$C:$C,"ARI")</f>
        <v>0</v>
      </c>
      <c r="M34">
        <f>SUMIFS(GameLog!AU:AU,GameLog!$D:$D,'ARI F'!$A34,GameLog!$E:$E,INDEX(Positions!$A$1:$B$9,MATCH('ARI F'!$B34,Positions!$A$1:$A$9,0),2),GameLog!$C:$C,"ARI")</f>
        <v>0</v>
      </c>
      <c r="N34">
        <f>SUMIFS(GameLog!AV:AV,GameLog!$D:$D,'ARI F'!$A34,GameLog!$E:$E,INDEX(Positions!$A$1:$B$9,MATCH('ARI F'!$B34,Positions!$A$1:$A$9,0),2),GameLog!$C:$C,"ARI")</f>
        <v>0</v>
      </c>
      <c r="O34" s="8">
        <f t="shared" si="0"/>
        <v>0</v>
      </c>
      <c r="P34" s="18" t="str">
        <f t="shared" si="1"/>
        <v/>
      </c>
      <c r="V34" s="15"/>
    </row>
    <row r="35" spans="1:22">
      <c r="A35" t="s">
        <v>2626</v>
      </c>
      <c r="B35" t="s">
        <v>2412</v>
      </c>
      <c r="C35">
        <f>COUNTIFS(GameLog!D:D,'ARI F'!A35,GameLog!C:C,"ARI",GameLog!E:E,INDEX(Positions!$A$1:$B$9,MATCH('ARI F'!$B35,Positions!$A$1:$A$9,0),2))</f>
        <v>3</v>
      </c>
      <c r="D35">
        <f>SUMIFS(GameLog!F:F,GameLog!$D:$D,'ARI F'!A35,GameLog!$E:$E,INDEX(Positions!$A$1:$B$9,MATCH('ARI F'!$B35,Positions!$A$1:$A$9,0),2),GameLog!$C:$C,"ARI")</f>
        <v>3</v>
      </c>
      <c r="E35" s="12">
        <f>SUMIFS(GameLog!AM:AM,GameLog!$D:$D,'ARI F'!$A35,GameLog!$E:$E,INDEX(Positions!$A$1:$B$9,MATCH('ARI F'!$B35,Positions!$A$1:$A$9,0),2),GameLog!$C:$C,"ARI")</f>
        <v>26</v>
      </c>
      <c r="F35">
        <f>SUMIFS(GameLog!AN:AN,GameLog!$D:$D,'ARI F'!$A35,GameLog!$E:$E,INDEX(Positions!$A$1:$B$9,MATCH('ARI F'!$B35,Positions!$A$1:$A$9,0),2),GameLog!$C:$C,"ARI")</f>
        <v>1</v>
      </c>
      <c r="G35">
        <f>SUMIFS(GameLog!AO:AO,GameLog!$D:$D,'ARI F'!$A35,GameLog!$E:$E,INDEX(Positions!$A$1:$B$9,MATCH('ARI F'!$B35,Positions!$A$1:$A$9,0),2),GameLog!$C:$C,"ARI")</f>
        <v>4</v>
      </c>
      <c r="H35">
        <f>SUMIFS(GameLog!AP:AP,GameLog!$D:$D,'ARI F'!$A35,GameLog!$E:$E,INDEX(Positions!$A$1:$B$9,MATCH('ARI F'!$B35,Positions!$A$1:$A$9,0),2),GameLog!$C:$C,"ARI")</f>
        <v>0</v>
      </c>
      <c r="I35">
        <f>SUMIFS(GameLog!AQ:AQ,GameLog!$D:$D,'ARI F'!$A35,GameLog!$E:$E,INDEX(Positions!$A$1:$B$9,MATCH('ARI F'!$B35,Positions!$A$1:$A$9,0),2),GameLog!$C:$C,"ARI")</f>
        <v>1</v>
      </c>
      <c r="J35">
        <f>SUMIFS(GameLog!AR:AR,GameLog!$D:$D,'ARI F'!$A35,GameLog!$E:$E,INDEX(Positions!$A$1:$B$9,MATCH('ARI F'!$B35,Positions!$A$1:$A$9,0),2),GameLog!$C:$C,"ARI")</f>
        <v>0</v>
      </c>
      <c r="K35">
        <f>SUMIFS(GameLog!AS:AS,GameLog!$D:$D,'ARI F'!$A35,GameLog!$E:$E,INDEX(Positions!$A$1:$B$9,MATCH('ARI F'!$B35,Positions!$A$1:$A$9,0),2),GameLog!$C:$C,"ARI")</f>
        <v>0</v>
      </c>
      <c r="L35">
        <f>SUMIFS(GameLog!AT:AT,GameLog!$D:$D,'ARI F'!$A35,GameLog!$E:$E,INDEX(Positions!$A$1:$B$9,MATCH('ARI F'!$B35,Positions!$A$1:$A$9,0),2),GameLog!$C:$C,"ARI")</f>
        <v>0</v>
      </c>
      <c r="M35">
        <f>SUMIFS(GameLog!AU:AU,GameLog!$D:$D,'ARI F'!$A35,GameLog!$E:$E,INDEX(Positions!$A$1:$B$9,MATCH('ARI F'!$B35,Positions!$A$1:$A$9,0),2),GameLog!$C:$C,"ARI")</f>
        <v>0</v>
      </c>
      <c r="N35">
        <f>SUMIFS(GameLog!AV:AV,GameLog!$D:$D,'ARI F'!$A35,GameLog!$E:$E,INDEX(Positions!$A$1:$B$9,MATCH('ARI F'!$B35,Positions!$A$1:$A$9,0),2),GameLog!$C:$C,"ARI")</f>
        <v>0</v>
      </c>
      <c r="O35" s="8">
        <f t="shared" si="0"/>
        <v>1</v>
      </c>
      <c r="P35" s="18" t="str">
        <f t="shared" si="1"/>
        <v/>
      </c>
      <c r="V35" s="15"/>
    </row>
    <row r="36" spans="1:22">
      <c r="A36" t="s">
        <v>2635</v>
      </c>
      <c r="B36" t="s">
        <v>2432</v>
      </c>
      <c r="C36">
        <f>COUNTIFS(GameLog!D:D,'ARI F'!A36,GameLog!C:C,"ARI",GameLog!E:E,INDEX(Positions!$A$1:$B$9,MATCH('ARI F'!$B36,Positions!$A$1:$A$9,0),2))</f>
        <v>3</v>
      </c>
      <c r="D36">
        <f>SUMIFS(GameLog!F:F,GameLog!$D:$D,'ARI F'!A36,GameLog!$E:$E,INDEX(Positions!$A$1:$B$9,MATCH('ARI F'!$B36,Positions!$A$1:$A$9,0),2),GameLog!$C:$C,"ARI")</f>
        <v>3</v>
      </c>
      <c r="E36" s="12">
        <f>SUMIFS(GameLog!AM:AM,GameLog!$D:$D,'ARI F'!$A36,GameLog!$E:$E,INDEX(Positions!$A$1:$B$9,MATCH('ARI F'!$B36,Positions!$A$1:$A$9,0),2),GameLog!$C:$C,"ARI")</f>
        <v>21.666666666666668</v>
      </c>
      <c r="F36">
        <f>SUMIFS(GameLog!AN:AN,GameLog!$D:$D,'ARI F'!$A36,GameLog!$E:$E,INDEX(Positions!$A$1:$B$9,MATCH('ARI F'!$B36,Positions!$A$1:$A$9,0),2),GameLog!$C:$C,"ARI")</f>
        <v>5</v>
      </c>
      <c r="G36">
        <f>SUMIFS(GameLog!AO:AO,GameLog!$D:$D,'ARI F'!$A36,GameLog!$E:$E,INDEX(Positions!$A$1:$B$9,MATCH('ARI F'!$B36,Positions!$A$1:$A$9,0),2),GameLog!$C:$C,"ARI")</f>
        <v>6</v>
      </c>
      <c r="H36">
        <f>SUMIFS(GameLog!AP:AP,GameLog!$D:$D,'ARI F'!$A36,GameLog!$E:$E,INDEX(Positions!$A$1:$B$9,MATCH('ARI F'!$B36,Positions!$A$1:$A$9,0),2),GameLog!$C:$C,"ARI")</f>
        <v>1</v>
      </c>
      <c r="I36">
        <f>SUMIFS(GameLog!AQ:AQ,GameLog!$D:$D,'ARI F'!$A36,GameLog!$E:$E,INDEX(Positions!$A$1:$B$9,MATCH('ARI F'!$B36,Positions!$A$1:$A$9,0),2),GameLog!$C:$C,"ARI")</f>
        <v>0</v>
      </c>
      <c r="J36">
        <f>SUMIFS(GameLog!AR:AR,GameLog!$D:$D,'ARI F'!$A36,GameLog!$E:$E,INDEX(Positions!$A$1:$B$9,MATCH('ARI F'!$B36,Positions!$A$1:$A$9,0),2),GameLog!$C:$C,"ARI")</f>
        <v>0</v>
      </c>
      <c r="K36">
        <f>SUMIFS(GameLog!AS:AS,GameLog!$D:$D,'ARI F'!$A36,GameLog!$E:$E,INDEX(Positions!$A$1:$B$9,MATCH('ARI F'!$B36,Positions!$A$1:$A$9,0),2),GameLog!$C:$C,"ARI")</f>
        <v>0</v>
      </c>
      <c r="L36">
        <f>SUMIFS(GameLog!AT:AT,GameLog!$D:$D,'ARI F'!$A36,GameLog!$E:$E,INDEX(Positions!$A$1:$B$9,MATCH('ARI F'!$B36,Positions!$A$1:$A$9,0),2),GameLog!$C:$C,"ARI")</f>
        <v>0</v>
      </c>
      <c r="M36">
        <f>SUMIFS(GameLog!AU:AU,GameLog!$D:$D,'ARI F'!$A36,GameLog!$E:$E,INDEX(Positions!$A$1:$B$9,MATCH('ARI F'!$B36,Positions!$A$1:$A$9,0),2),GameLog!$C:$C,"ARI")</f>
        <v>0</v>
      </c>
      <c r="N36">
        <f>SUMIFS(GameLog!AV:AV,GameLog!$D:$D,'ARI F'!$A36,GameLog!$E:$E,INDEX(Positions!$A$1:$B$9,MATCH('ARI F'!$B36,Positions!$A$1:$A$9,0),2),GameLog!$C:$C,"ARI")</f>
        <v>0</v>
      </c>
      <c r="O36" s="8">
        <f t="shared" si="0"/>
        <v>0.91666666666666663</v>
      </c>
      <c r="P36" s="18" t="str">
        <f t="shared" si="1"/>
        <v/>
      </c>
      <c r="V36" s="15"/>
    </row>
    <row r="37" spans="1:22">
      <c r="A37" t="s">
        <v>2625</v>
      </c>
      <c r="B37" t="s">
        <v>2432</v>
      </c>
      <c r="C37">
        <f>COUNTIFS(GameLog!D:D,'ARI F'!A37,GameLog!C:C,"ARI",GameLog!E:E,INDEX(Positions!$A$1:$B$9,MATCH('ARI F'!$B37,Positions!$A$1:$A$9,0),2))</f>
        <v>0</v>
      </c>
      <c r="D37">
        <f>SUMIFS(GameLog!F:F,GameLog!$D:$D,'ARI F'!A37,GameLog!$E:$E,INDEX(Positions!$A$1:$B$9,MATCH('ARI F'!$B37,Positions!$A$1:$A$9,0),2),GameLog!$C:$C,"ARI")</f>
        <v>0</v>
      </c>
      <c r="E37" s="12">
        <f>SUMIFS(GameLog!AM:AM,GameLog!$D:$D,'ARI F'!$A37,GameLog!$E:$E,INDEX(Positions!$A$1:$B$9,MATCH('ARI F'!$B37,Positions!$A$1:$A$9,0),2),GameLog!$C:$C,"ARI")</f>
        <v>0</v>
      </c>
      <c r="F37">
        <f>SUMIFS(GameLog!AN:AN,GameLog!$D:$D,'ARI F'!$A37,GameLog!$E:$E,INDEX(Positions!$A$1:$B$9,MATCH('ARI F'!$B37,Positions!$A$1:$A$9,0),2),GameLog!$C:$C,"ARI")</f>
        <v>0</v>
      </c>
      <c r="G37">
        <f>SUMIFS(GameLog!AO:AO,GameLog!$D:$D,'ARI F'!$A37,GameLog!$E:$E,INDEX(Positions!$A$1:$B$9,MATCH('ARI F'!$B37,Positions!$A$1:$A$9,0),2),GameLog!$C:$C,"ARI")</f>
        <v>0</v>
      </c>
      <c r="H37">
        <f>SUMIFS(GameLog!AP:AP,GameLog!$D:$D,'ARI F'!$A37,GameLog!$E:$E,INDEX(Positions!$A$1:$B$9,MATCH('ARI F'!$B37,Positions!$A$1:$A$9,0),2),GameLog!$C:$C,"ARI")</f>
        <v>0</v>
      </c>
      <c r="I37">
        <f>SUMIFS(GameLog!AQ:AQ,GameLog!$D:$D,'ARI F'!$A37,GameLog!$E:$E,INDEX(Positions!$A$1:$B$9,MATCH('ARI F'!$B37,Positions!$A$1:$A$9,0),2),GameLog!$C:$C,"ARI")</f>
        <v>0</v>
      </c>
      <c r="J37">
        <f>SUMIFS(GameLog!AR:AR,GameLog!$D:$D,'ARI F'!$A37,GameLog!$E:$E,INDEX(Positions!$A$1:$B$9,MATCH('ARI F'!$B37,Positions!$A$1:$A$9,0),2),GameLog!$C:$C,"ARI")</f>
        <v>0</v>
      </c>
      <c r="K37">
        <f>SUMIFS(GameLog!AS:AS,GameLog!$D:$D,'ARI F'!$A37,GameLog!$E:$E,INDEX(Positions!$A$1:$B$9,MATCH('ARI F'!$B37,Positions!$A$1:$A$9,0),2),GameLog!$C:$C,"ARI")</f>
        <v>0</v>
      </c>
      <c r="L37">
        <f>SUMIFS(GameLog!AT:AT,GameLog!$D:$D,'ARI F'!$A37,GameLog!$E:$E,INDEX(Positions!$A$1:$B$9,MATCH('ARI F'!$B37,Positions!$A$1:$A$9,0),2),GameLog!$C:$C,"ARI")</f>
        <v>0</v>
      </c>
      <c r="M37">
        <f>SUMIFS(GameLog!AU:AU,GameLog!$D:$D,'ARI F'!$A37,GameLog!$E:$E,INDEX(Positions!$A$1:$B$9,MATCH('ARI F'!$B37,Positions!$A$1:$A$9,0),2),GameLog!$C:$C,"ARI")</f>
        <v>0</v>
      </c>
      <c r="N37">
        <f>SUMIFS(GameLog!AV:AV,GameLog!$D:$D,'ARI F'!$A37,GameLog!$E:$E,INDEX(Positions!$A$1:$B$9,MATCH('ARI F'!$B37,Positions!$A$1:$A$9,0),2),GameLog!$C:$C,"ARI")</f>
        <v>0</v>
      </c>
      <c r="O37" s="8">
        <f t="shared" si="0"/>
        <v>0</v>
      </c>
      <c r="P37" s="18" t="str">
        <f t="shared" si="1"/>
        <v/>
      </c>
      <c r="V37" s="15"/>
    </row>
    <row r="38" spans="1:22">
      <c r="A38" t="s">
        <v>2643</v>
      </c>
      <c r="B38" t="s">
        <v>2432</v>
      </c>
      <c r="C38">
        <f>COUNTIFS(GameLog!D:D,'ARI F'!A38,GameLog!C:C,"ARI",GameLog!E:E,INDEX(Positions!$A$1:$B$9,MATCH('ARI F'!$B38,Positions!$A$1:$A$9,0),2))</f>
        <v>0</v>
      </c>
      <c r="D38">
        <f>SUMIFS(GameLog!F:F,GameLog!$D:$D,'ARI F'!A38,GameLog!$E:$E,INDEX(Positions!$A$1:$B$9,MATCH('ARI F'!$B38,Positions!$A$1:$A$9,0),2),GameLog!$C:$C,"ARI")</f>
        <v>0</v>
      </c>
      <c r="E38" s="12">
        <f>SUMIFS(GameLog!AM:AM,GameLog!$D:$D,'ARI F'!$A38,GameLog!$E:$E,INDEX(Positions!$A$1:$B$9,MATCH('ARI F'!$B38,Positions!$A$1:$A$9,0),2),GameLog!$C:$C,"ARI")</f>
        <v>0</v>
      </c>
      <c r="F38">
        <f>SUMIFS(GameLog!AN:AN,GameLog!$D:$D,'ARI F'!$A38,GameLog!$E:$E,INDEX(Positions!$A$1:$B$9,MATCH('ARI F'!$B38,Positions!$A$1:$A$9,0),2),GameLog!$C:$C,"ARI")</f>
        <v>0</v>
      </c>
      <c r="G38">
        <f>SUMIFS(GameLog!AO:AO,GameLog!$D:$D,'ARI F'!$A38,GameLog!$E:$E,INDEX(Positions!$A$1:$B$9,MATCH('ARI F'!$B38,Positions!$A$1:$A$9,0),2),GameLog!$C:$C,"ARI")</f>
        <v>0</v>
      </c>
      <c r="H38">
        <f>SUMIFS(GameLog!AP:AP,GameLog!$D:$D,'ARI F'!$A38,GameLog!$E:$E,INDEX(Positions!$A$1:$B$9,MATCH('ARI F'!$B38,Positions!$A$1:$A$9,0),2),GameLog!$C:$C,"ARI")</f>
        <v>0</v>
      </c>
      <c r="I38">
        <f>SUMIFS(GameLog!AQ:AQ,GameLog!$D:$D,'ARI F'!$A38,GameLog!$E:$E,INDEX(Positions!$A$1:$B$9,MATCH('ARI F'!$B38,Positions!$A$1:$A$9,0),2),GameLog!$C:$C,"ARI")</f>
        <v>0</v>
      </c>
      <c r="J38">
        <f>SUMIFS(GameLog!AR:AR,GameLog!$D:$D,'ARI F'!$A38,GameLog!$E:$E,INDEX(Positions!$A$1:$B$9,MATCH('ARI F'!$B38,Positions!$A$1:$A$9,0),2),GameLog!$C:$C,"ARI")</f>
        <v>0</v>
      </c>
      <c r="K38">
        <f>SUMIFS(GameLog!AS:AS,GameLog!$D:$D,'ARI F'!$A38,GameLog!$E:$E,INDEX(Positions!$A$1:$B$9,MATCH('ARI F'!$B38,Positions!$A$1:$A$9,0),2),GameLog!$C:$C,"ARI")</f>
        <v>0</v>
      </c>
      <c r="L38">
        <f>SUMIFS(GameLog!AT:AT,GameLog!$D:$D,'ARI F'!$A38,GameLog!$E:$E,INDEX(Positions!$A$1:$B$9,MATCH('ARI F'!$B38,Positions!$A$1:$A$9,0),2),GameLog!$C:$C,"ARI")</f>
        <v>0</v>
      </c>
      <c r="M38">
        <f>SUMIFS(GameLog!AU:AU,GameLog!$D:$D,'ARI F'!$A38,GameLog!$E:$E,INDEX(Positions!$A$1:$B$9,MATCH('ARI F'!$B38,Positions!$A$1:$A$9,0),2),GameLog!$C:$C,"ARI")</f>
        <v>0</v>
      </c>
      <c r="N38">
        <f>SUMIFS(GameLog!AV:AV,GameLog!$D:$D,'ARI F'!$A38,GameLog!$E:$E,INDEX(Positions!$A$1:$B$9,MATCH('ARI F'!$B38,Positions!$A$1:$A$9,0),2),GameLog!$C:$C,"ARI")</f>
        <v>0</v>
      </c>
      <c r="O38" s="8">
        <f t="shared" si="0"/>
        <v>0</v>
      </c>
      <c r="P38" s="18" t="str">
        <f t="shared" si="1"/>
        <v/>
      </c>
      <c r="V38" s="15"/>
    </row>
    <row r="39" spans="1:22">
      <c r="A39" t="s">
        <v>2627</v>
      </c>
      <c r="B39" t="s">
        <v>2432</v>
      </c>
      <c r="C39">
        <f>COUNTIFS(GameLog!D:D,'ARI F'!A39,GameLog!C:C,"ARI",GameLog!E:E,INDEX(Positions!$A$1:$B$9,MATCH('ARI F'!$B39,Positions!$A$1:$A$9,0),2))</f>
        <v>0</v>
      </c>
      <c r="D39">
        <f>SUMIFS(GameLog!F:F,GameLog!$D:$D,'ARI F'!A39,GameLog!$E:$E,INDEX(Positions!$A$1:$B$9,MATCH('ARI F'!$B39,Positions!$A$1:$A$9,0),2),GameLog!$C:$C,"ARI")</f>
        <v>0</v>
      </c>
      <c r="E39" s="12">
        <f>SUMIFS(GameLog!AM:AM,GameLog!$D:$D,'ARI F'!$A39,GameLog!$E:$E,INDEX(Positions!$A$1:$B$9,MATCH('ARI F'!$B39,Positions!$A$1:$A$9,0),2),GameLog!$C:$C,"ARI")</f>
        <v>0</v>
      </c>
      <c r="F39">
        <f>SUMIFS(GameLog!AN:AN,GameLog!$D:$D,'ARI F'!$A39,GameLog!$E:$E,INDEX(Positions!$A$1:$B$9,MATCH('ARI F'!$B39,Positions!$A$1:$A$9,0),2),GameLog!$C:$C,"ARI")</f>
        <v>0</v>
      </c>
      <c r="G39">
        <f>SUMIFS(GameLog!AO:AO,GameLog!$D:$D,'ARI F'!$A39,GameLog!$E:$E,INDEX(Positions!$A$1:$B$9,MATCH('ARI F'!$B39,Positions!$A$1:$A$9,0),2),GameLog!$C:$C,"ARI")</f>
        <v>0</v>
      </c>
      <c r="H39">
        <f>SUMIFS(GameLog!AP:AP,GameLog!$D:$D,'ARI F'!$A39,GameLog!$E:$E,INDEX(Positions!$A$1:$B$9,MATCH('ARI F'!$B39,Positions!$A$1:$A$9,0),2),GameLog!$C:$C,"ARI")</f>
        <v>0</v>
      </c>
      <c r="I39">
        <f>SUMIFS(GameLog!AQ:AQ,GameLog!$D:$D,'ARI F'!$A39,GameLog!$E:$E,INDEX(Positions!$A$1:$B$9,MATCH('ARI F'!$B39,Positions!$A$1:$A$9,0),2),GameLog!$C:$C,"ARI")</f>
        <v>0</v>
      </c>
      <c r="J39">
        <f>SUMIFS(GameLog!AR:AR,GameLog!$D:$D,'ARI F'!$A39,GameLog!$E:$E,INDEX(Positions!$A$1:$B$9,MATCH('ARI F'!$B39,Positions!$A$1:$A$9,0),2),GameLog!$C:$C,"ARI")</f>
        <v>0</v>
      </c>
      <c r="K39">
        <f>SUMIFS(GameLog!AS:AS,GameLog!$D:$D,'ARI F'!$A39,GameLog!$E:$E,INDEX(Positions!$A$1:$B$9,MATCH('ARI F'!$B39,Positions!$A$1:$A$9,0),2),GameLog!$C:$C,"ARI")</f>
        <v>0</v>
      </c>
      <c r="L39">
        <f>SUMIFS(GameLog!AT:AT,GameLog!$D:$D,'ARI F'!$A39,GameLog!$E:$E,INDEX(Positions!$A$1:$B$9,MATCH('ARI F'!$B39,Positions!$A$1:$A$9,0),2),GameLog!$C:$C,"ARI")</f>
        <v>0</v>
      </c>
      <c r="M39">
        <f>SUMIFS(GameLog!AU:AU,GameLog!$D:$D,'ARI F'!$A39,GameLog!$E:$E,INDEX(Positions!$A$1:$B$9,MATCH('ARI F'!$B39,Positions!$A$1:$A$9,0),2),GameLog!$C:$C,"ARI")</f>
        <v>0</v>
      </c>
      <c r="N39">
        <f>SUMIFS(GameLog!AV:AV,GameLog!$D:$D,'ARI F'!$A39,GameLog!$E:$E,INDEX(Positions!$A$1:$B$9,MATCH('ARI F'!$B39,Positions!$A$1:$A$9,0),2),GameLog!$C:$C,"ARI")</f>
        <v>0</v>
      </c>
      <c r="O39" s="8">
        <f t="shared" si="0"/>
        <v>0</v>
      </c>
      <c r="P39" s="18" t="str">
        <f t="shared" si="1"/>
        <v/>
      </c>
      <c r="V39" s="15"/>
    </row>
    <row r="40" spans="1:22">
      <c r="A40" t="s">
        <v>2634</v>
      </c>
      <c r="B40" t="s">
        <v>2432</v>
      </c>
      <c r="C40">
        <f>COUNTIFS(GameLog!D:D,'ARI F'!A40,GameLog!C:C,"ARI",GameLog!E:E,INDEX(Positions!$A$1:$B$9,MATCH('ARI F'!$B40,Positions!$A$1:$A$9,0),2))</f>
        <v>1</v>
      </c>
      <c r="D40">
        <f>SUMIFS(GameLog!F:F,GameLog!$D:$D,'ARI F'!A40,GameLog!$E:$E,INDEX(Positions!$A$1:$B$9,MATCH('ARI F'!$B40,Positions!$A$1:$A$9,0),2),GameLog!$C:$C,"ARI")</f>
        <v>0</v>
      </c>
      <c r="E40" s="12">
        <f>SUMIFS(GameLog!AM:AM,GameLog!$D:$D,'ARI F'!$A40,GameLog!$E:$E,INDEX(Positions!$A$1:$B$9,MATCH('ARI F'!$B40,Positions!$A$1:$A$9,0),2),GameLog!$C:$C,"ARI")</f>
        <v>4.333333333333333</v>
      </c>
      <c r="F40">
        <f>SUMIFS(GameLog!AN:AN,GameLog!$D:$D,'ARI F'!$A40,GameLog!$E:$E,INDEX(Positions!$A$1:$B$9,MATCH('ARI F'!$B40,Positions!$A$1:$A$9,0),2),GameLog!$C:$C,"ARI")</f>
        <v>1</v>
      </c>
      <c r="G40">
        <f>SUMIFS(GameLog!AO:AO,GameLog!$D:$D,'ARI F'!$A40,GameLog!$E:$E,INDEX(Positions!$A$1:$B$9,MATCH('ARI F'!$B40,Positions!$A$1:$A$9,0),2),GameLog!$C:$C,"ARI")</f>
        <v>0</v>
      </c>
      <c r="H40">
        <f>SUMIFS(GameLog!AP:AP,GameLog!$D:$D,'ARI F'!$A40,GameLog!$E:$E,INDEX(Positions!$A$1:$B$9,MATCH('ARI F'!$B40,Positions!$A$1:$A$9,0),2),GameLog!$C:$C,"ARI")</f>
        <v>1</v>
      </c>
      <c r="I40">
        <f>SUMIFS(GameLog!AQ:AQ,GameLog!$D:$D,'ARI F'!$A40,GameLog!$E:$E,INDEX(Positions!$A$1:$B$9,MATCH('ARI F'!$B40,Positions!$A$1:$A$9,0),2),GameLog!$C:$C,"ARI")</f>
        <v>0</v>
      </c>
      <c r="J40">
        <f>SUMIFS(GameLog!AR:AR,GameLog!$D:$D,'ARI F'!$A40,GameLog!$E:$E,INDEX(Positions!$A$1:$B$9,MATCH('ARI F'!$B40,Positions!$A$1:$A$9,0),2),GameLog!$C:$C,"ARI")</f>
        <v>0</v>
      </c>
      <c r="K40">
        <f>SUMIFS(GameLog!AS:AS,GameLog!$D:$D,'ARI F'!$A40,GameLog!$E:$E,INDEX(Positions!$A$1:$B$9,MATCH('ARI F'!$B40,Positions!$A$1:$A$9,0),2),GameLog!$C:$C,"ARI")</f>
        <v>0</v>
      </c>
      <c r="L40">
        <f>SUMIFS(GameLog!AT:AT,GameLog!$D:$D,'ARI F'!$A40,GameLog!$E:$E,INDEX(Positions!$A$1:$B$9,MATCH('ARI F'!$B40,Positions!$A$1:$A$9,0),2),GameLog!$C:$C,"ARI")</f>
        <v>0</v>
      </c>
      <c r="M40">
        <f>SUMIFS(GameLog!AU:AU,GameLog!$D:$D,'ARI F'!$A40,GameLog!$E:$E,INDEX(Positions!$A$1:$B$9,MATCH('ARI F'!$B40,Positions!$A$1:$A$9,0),2),GameLog!$C:$C,"ARI")</f>
        <v>0</v>
      </c>
      <c r="N40">
        <f>SUMIFS(GameLog!AV:AV,GameLog!$D:$D,'ARI F'!$A40,GameLog!$E:$E,INDEX(Positions!$A$1:$B$9,MATCH('ARI F'!$B40,Positions!$A$1:$A$9,0),2),GameLog!$C:$C,"ARI")</f>
        <v>0</v>
      </c>
      <c r="O40" s="8">
        <f t="shared" si="0"/>
        <v>0.5</v>
      </c>
      <c r="P40" s="18" t="str">
        <f t="shared" si="1"/>
        <v/>
      </c>
      <c r="V40" s="15"/>
    </row>
    <row r="41" spans="1:22">
      <c r="A41" t="s">
        <v>2630</v>
      </c>
      <c r="B41" t="s">
        <v>2432</v>
      </c>
      <c r="C41">
        <f>COUNTIFS(GameLog!D:D,'ARI F'!A41,GameLog!C:C,"ARI",GameLog!E:E,INDEX(Positions!$A$1:$B$9,MATCH('ARI F'!$B41,Positions!$A$1:$A$9,0),2))</f>
        <v>0</v>
      </c>
      <c r="D41">
        <f>SUMIFS(GameLog!F:F,GameLog!$D:$D,'ARI F'!A41,GameLog!$E:$E,INDEX(Positions!$A$1:$B$9,MATCH('ARI F'!$B41,Positions!$A$1:$A$9,0),2),GameLog!$C:$C,"ARI")</f>
        <v>0</v>
      </c>
      <c r="E41" s="12">
        <f>SUMIFS(GameLog!AM:AM,GameLog!$D:$D,'ARI F'!$A41,GameLog!$E:$E,INDEX(Positions!$A$1:$B$9,MATCH('ARI F'!$B41,Positions!$A$1:$A$9,0),2),GameLog!$C:$C,"ARI")</f>
        <v>0</v>
      </c>
      <c r="F41">
        <f>SUMIFS(GameLog!AN:AN,GameLog!$D:$D,'ARI F'!$A41,GameLog!$E:$E,INDEX(Positions!$A$1:$B$9,MATCH('ARI F'!$B41,Positions!$A$1:$A$9,0),2),GameLog!$C:$C,"ARI")</f>
        <v>0</v>
      </c>
      <c r="G41">
        <f>SUMIFS(GameLog!AO:AO,GameLog!$D:$D,'ARI F'!$A41,GameLog!$E:$E,INDEX(Positions!$A$1:$B$9,MATCH('ARI F'!$B41,Positions!$A$1:$A$9,0),2),GameLog!$C:$C,"ARI")</f>
        <v>0</v>
      </c>
      <c r="H41">
        <f>SUMIFS(GameLog!AP:AP,GameLog!$D:$D,'ARI F'!$A41,GameLog!$E:$E,INDEX(Positions!$A$1:$B$9,MATCH('ARI F'!$B41,Positions!$A$1:$A$9,0),2),GameLog!$C:$C,"ARI")</f>
        <v>0</v>
      </c>
      <c r="I41">
        <f>SUMIFS(GameLog!AQ:AQ,GameLog!$D:$D,'ARI F'!$A41,GameLog!$E:$E,INDEX(Positions!$A$1:$B$9,MATCH('ARI F'!$B41,Positions!$A$1:$A$9,0),2),GameLog!$C:$C,"ARI")</f>
        <v>0</v>
      </c>
      <c r="J41">
        <f>SUMIFS(GameLog!AR:AR,GameLog!$D:$D,'ARI F'!$A41,GameLog!$E:$E,INDEX(Positions!$A$1:$B$9,MATCH('ARI F'!$B41,Positions!$A$1:$A$9,0),2),GameLog!$C:$C,"ARI")</f>
        <v>0</v>
      </c>
      <c r="K41">
        <f>SUMIFS(GameLog!AS:AS,GameLog!$D:$D,'ARI F'!$A41,GameLog!$E:$E,INDEX(Positions!$A$1:$B$9,MATCH('ARI F'!$B41,Positions!$A$1:$A$9,0),2),GameLog!$C:$C,"ARI")</f>
        <v>0</v>
      </c>
      <c r="L41">
        <f>SUMIFS(GameLog!AT:AT,GameLog!$D:$D,'ARI F'!$A41,GameLog!$E:$E,INDEX(Positions!$A$1:$B$9,MATCH('ARI F'!$B41,Positions!$A$1:$A$9,0),2),GameLog!$C:$C,"ARI")</f>
        <v>0</v>
      </c>
      <c r="M41">
        <f>SUMIFS(GameLog!AU:AU,GameLog!$D:$D,'ARI F'!$A41,GameLog!$E:$E,INDEX(Positions!$A$1:$B$9,MATCH('ARI F'!$B41,Positions!$A$1:$A$9,0),2),GameLog!$C:$C,"ARI")</f>
        <v>0</v>
      </c>
      <c r="N41">
        <f>SUMIFS(GameLog!AV:AV,GameLog!$D:$D,'ARI F'!$A41,GameLog!$E:$E,INDEX(Positions!$A$1:$B$9,MATCH('ARI F'!$B41,Positions!$A$1:$A$9,0),2),GameLog!$C:$C,"ARI")</f>
        <v>0</v>
      </c>
      <c r="O41" s="8">
        <f t="shared" si="0"/>
        <v>0</v>
      </c>
      <c r="P41" s="18" t="str">
        <f t="shared" si="1"/>
        <v/>
      </c>
      <c r="V41" s="15"/>
    </row>
    <row r="42" spans="1:22">
      <c r="A42" t="s">
        <v>2637</v>
      </c>
      <c r="B42" t="s">
        <v>2435</v>
      </c>
      <c r="C42">
        <f>COUNTIFS(GameLog!D:D,'ARI F'!A42,GameLog!C:C,"ARI",GameLog!E:E,INDEX(Positions!$A$1:$B$9,MATCH('ARI F'!$B42,Positions!$A$1:$A$9,0),2))</f>
        <v>1</v>
      </c>
      <c r="D42">
        <f>SUMIFS(GameLog!F:F,GameLog!$D:$D,'ARI F'!A42,GameLog!$E:$E,INDEX(Positions!$A$1:$B$9,MATCH('ARI F'!$B42,Positions!$A$1:$A$9,0),2),GameLog!$C:$C,"ARI")</f>
        <v>0</v>
      </c>
      <c r="E42" s="12">
        <f>SUMIFS(GameLog!AM:AM,GameLog!$D:$D,'ARI F'!$A42,GameLog!$E:$E,INDEX(Positions!$A$1:$B$9,MATCH('ARI F'!$B42,Positions!$A$1:$A$9,0),2),GameLog!$C:$C,"ARI")</f>
        <v>1</v>
      </c>
      <c r="F42">
        <f>SUMIFS(GameLog!AN:AN,GameLog!$D:$D,'ARI F'!$A42,GameLog!$E:$E,INDEX(Positions!$A$1:$B$9,MATCH('ARI F'!$B42,Positions!$A$1:$A$9,0),2),GameLog!$C:$C,"ARI")</f>
        <v>0</v>
      </c>
      <c r="G42">
        <f>SUMIFS(GameLog!AO:AO,GameLog!$D:$D,'ARI F'!$A42,GameLog!$E:$E,INDEX(Positions!$A$1:$B$9,MATCH('ARI F'!$B42,Positions!$A$1:$A$9,0),2),GameLog!$C:$C,"ARI")</f>
        <v>0</v>
      </c>
      <c r="H42">
        <f>SUMIFS(GameLog!AP:AP,GameLog!$D:$D,'ARI F'!$A42,GameLog!$E:$E,INDEX(Positions!$A$1:$B$9,MATCH('ARI F'!$B42,Positions!$A$1:$A$9,0),2),GameLog!$C:$C,"ARI")</f>
        <v>0</v>
      </c>
      <c r="I42">
        <f>SUMIFS(GameLog!AQ:AQ,GameLog!$D:$D,'ARI F'!$A42,GameLog!$E:$E,INDEX(Positions!$A$1:$B$9,MATCH('ARI F'!$B42,Positions!$A$1:$A$9,0),2),GameLog!$C:$C,"ARI")</f>
        <v>0</v>
      </c>
      <c r="J42">
        <f>SUMIFS(GameLog!AR:AR,GameLog!$D:$D,'ARI F'!$A42,GameLog!$E:$E,INDEX(Positions!$A$1:$B$9,MATCH('ARI F'!$B42,Positions!$A$1:$A$9,0),2),GameLog!$C:$C,"ARI")</f>
        <v>0</v>
      </c>
      <c r="K42">
        <f>SUMIFS(GameLog!AS:AS,GameLog!$D:$D,'ARI F'!$A42,GameLog!$E:$E,INDEX(Positions!$A$1:$B$9,MATCH('ARI F'!$B42,Positions!$A$1:$A$9,0),2),GameLog!$C:$C,"ARI")</f>
        <v>0</v>
      </c>
      <c r="L42">
        <f>SUMIFS(GameLog!AT:AT,GameLog!$D:$D,'ARI F'!$A42,GameLog!$E:$E,INDEX(Positions!$A$1:$B$9,MATCH('ARI F'!$B42,Positions!$A$1:$A$9,0),2),GameLog!$C:$C,"ARI")</f>
        <v>0</v>
      </c>
      <c r="M42">
        <f>SUMIFS(GameLog!AU:AU,GameLog!$D:$D,'ARI F'!$A42,GameLog!$E:$E,INDEX(Positions!$A$1:$B$9,MATCH('ARI F'!$B42,Positions!$A$1:$A$9,0),2),GameLog!$C:$C,"ARI")</f>
        <v>0</v>
      </c>
      <c r="N42">
        <f>SUMIFS(GameLog!AV:AV,GameLog!$D:$D,'ARI F'!$A42,GameLog!$E:$E,INDEX(Positions!$A$1:$B$9,MATCH('ARI F'!$B42,Positions!$A$1:$A$9,0),2),GameLog!$C:$C,"ARI")</f>
        <v>0</v>
      </c>
      <c r="O42" s="8">
        <f t="shared" si="0"/>
        <v>0</v>
      </c>
      <c r="P42" s="18" t="str">
        <f t="shared" si="1"/>
        <v/>
      </c>
      <c r="V42" s="15"/>
    </row>
    <row r="43" spans="1:22">
      <c r="A43" t="s">
        <v>2632</v>
      </c>
      <c r="B43" t="s">
        <v>2435</v>
      </c>
      <c r="C43">
        <f>COUNTIFS(GameLog!D:D,'ARI F'!A43,GameLog!C:C,"ARI",GameLog!E:E,INDEX(Positions!$A$1:$B$9,MATCH('ARI F'!$B43,Positions!$A$1:$A$9,0),2))</f>
        <v>0</v>
      </c>
      <c r="D43">
        <f>SUMIFS(GameLog!F:F,GameLog!$D:$D,'ARI F'!A43,GameLog!$E:$E,INDEX(Positions!$A$1:$B$9,MATCH('ARI F'!$B43,Positions!$A$1:$A$9,0),2),GameLog!$C:$C,"ARI")</f>
        <v>0</v>
      </c>
      <c r="E43" s="12">
        <f>SUMIFS(GameLog!AM:AM,GameLog!$D:$D,'ARI F'!$A43,GameLog!$E:$E,INDEX(Positions!$A$1:$B$9,MATCH('ARI F'!$B43,Positions!$A$1:$A$9,0),2),GameLog!$C:$C,"ARI")</f>
        <v>0</v>
      </c>
      <c r="F43">
        <f>SUMIFS(GameLog!AN:AN,GameLog!$D:$D,'ARI F'!$A43,GameLog!$E:$E,INDEX(Positions!$A$1:$B$9,MATCH('ARI F'!$B43,Positions!$A$1:$A$9,0),2),GameLog!$C:$C,"ARI")</f>
        <v>0</v>
      </c>
      <c r="G43">
        <f>SUMIFS(GameLog!AO:AO,GameLog!$D:$D,'ARI F'!$A43,GameLog!$E:$E,INDEX(Positions!$A$1:$B$9,MATCH('ARI F'!$B43,Positions!$A$1:$A$9,0),2),GameLog!$C:$C,"ARI")</f>
        <v>0</v>
      </c>
      <c r="H43">
        <f>SUMIFS(GameLog!AP:AP,GameLog!$D:$D,'ARI F'!$A43,GameLog!$E:$E,INDEX(Positions!$A$1:$B$9,MATCH('ARI F'!$B43,Positions!$A$1:$A$9,0),2),GameLog!$C:$C,"ARI")</f>
        <v>0</v>
      </c>
      <c r="I43">
        <f>SUMIFS(GameLog!AQ:AQ,GameLog!$D:$D,'ARI F'!$A43,GameLog!$E:$E,INDEX(Positions!$A$1:$B$9,MATCH('ARI F'!$B43,Positions!$A$1:$A$9,0),2),GameLog!$C:$C,"ARI")</f>
        <v>0</v>
      </c>
      <c r="J43">
        <f>SUMIFS(GameLog!AR:AR,GameLog!$D:$D,'ARI F'!$A43,GameLog!$E:$E,INDEX(Positions!$A$1:$B$9,MATCH('ARI F'!$B43,Positions!$A$1:$A$9,0),2),GameLog!$C:$C,"ARI")</f>
        <v>0</v>
      </c>
      <c r="K43">
        <f>SUMIFS(GameLog!AS:AS,GameLog!$D:$D,'ARI F'!$A43,GameLog!$E:$E,INDEX(Positions!$A$1:$B$9,MATCH('ARI F'!$B43,Positions!$A$1:$A$9,0),2),GameLog!$C:$C,"ARI")</f>
        <v>0</v>
      </c>
      <c r="L43">
        <f>SUMIFS(GameLog!AT:AT,GameLog!$D:$D,'ARI F'!$A43,GameLog!$E:$E,INDEX(Positions!$A$1:$B$9,MATCH('ARI F'!$B43,Positions!$A$1:$A$9,0),2),GameLog!$C:$C,"ARI")</f>
        <v>0</v>
      </c>
      <c r="M43">
        <f>SUMIFS(GameLog!AU:AU,GameLog!$D:$D,'ARI F'!$A43,GameLog!$E:$E,INDEX(Positions!$A$1:$B$9,MATCH('ARI F'!$B43,Positions!$A$1:$A$9,0),2),GameLog!$C:$C,"ARI")</f>
        <v>0</v>
      </c>
      <c r="N43">
        <f>SUMIFS(GameLog!AV:AV,GameLog!$D:$D,'ARI F'!$A43,GameLog!$E:$E,INDEX(Positions!$A$1:$B$9,MATCH('ARI F'!$B43,Positions!$A$1:$A$9,0),2),GameLog!$C:$C,"ARI")</f>
        <v>0</v>
      </c>
      <c r="O43" s="8">
        <f t="shared" si="0"/>
        <v>0</v>
      </c>
      <c r="P43" s="18" t="str">
        <f t="shared" si="1"/>
        <v/>
      </c>
      <c r="V43" s="15"/>
    </row>
    <row r="44" spans="1:22">
      <c r="A44" t="s">
        <v>2628</v>
      </c>
      <c r="B44" t="s">
        <v>2435</v>
      </c>
      <c r="C44">
        <f>COUNTIFS(GameLog!D:D,'ARI F'!A44,GameLog!C:C,"ARI",GameLog!E:E,INDEX(Positions!$A$1:$B$9,MATCH('ARI F'!$B44,Positions!$A$1:$A$9,0),2))</f>
        <v>3</v>
      </c>
      <c r="D44">
        <f>SUMIFS(GameLog!F:F,GameLog!$D:$D,'ARI F'!A44,GameLog!$E:$E,INDEX(Positions!$A$1:$B$9,MATCH('ARI F'!$B44,Positions!$A$1:$A$9,0),2),GameLog!$C:$C,"ARI")</f>
        <v>3</v>
      </c>
      <c r="E44" s="12">
        <f>SUMIFS(GameLog!AM:AM,GameLog!$D:$D,'ARI F'!$A44,GameLog!$E:$E,INDEX(Positions!$A$1:$B$9,MATCH('ARI F'!$B44,Positions!$A$1:$A$9,0),2),GameLog!$C:$C,"ARI")</f>
        <v>25</v>
      </c>
      <c r="F44">
        <f>SUMIFS(GameLog!AN:AN,GameLog!$D:$D,'ARI F'!$A44,GameLog!$E:$E,INDEX(Positions!$A$1:$B$9,MATCH('ARI F'!$B44,Positions!$A$1:$A$9,0),2),GameLog!$C:$C,"ARI")</f>
        <v>2</v>
      </c>
      <c r="G44">
        <f>SUMIFS(GameLog!AO:AO,GameLog!$D:$D,'ARI F'!$A44,GameLog!$E:$E,INDEX(Positions!$A$1:$B$9,MATCH('ARI F'!$B44,Positions!$A$1:$A$9,0),2),GameLog!$C:$C,"ARI")</f>
        <v>0</v>
      </c>
      <c r="H44">
        <f>SUMIFS(GameLog!AP:AP,GameLog!$D:$D,'ARI F'!$A44,GameLog!$E:$E,INDEX(Positions!$A$1:$B$9,MATCH('ARI F'!$B44,Positions!$A$1:$A$9,0),2),GameLog!$C:$C,"ARI")</f>
        <v>0</v>
      </c>
      <c r="I44">
        <f>SUMIFS(GameLog!AQ:AQ,GameLog!$D:$D,'ARI F'!$A44,GameLog!$E:$E,INDEX(Positions!$A$1:$B$9,MATCH('ARI F'!$B44,Positions!$A$1:$A$9,0),2),GameLog!$C:$C,"ARI")</f>
        <v>0</v>
      </c>
      <c r="J44">
        <f>SUMIFS(GameLog!AR:AR,GameLog!$D:$D,'ARI F'!$A44,GameLog!$E:$E,INDEX(Positions!$A$1:$B$9,MATCH('ARI F'!$B44,Positions!$A$1:$A$9,0),2),GameLog!$C:$C,"ARI")</f>
        <v>0</v>
      </c>
      <c r="K44">
        <f>SUMIFS(GameLog!AS:AS,GameLog!$D:$D,'ARI F'!$A44,GameLog!$E:$E,INDEX(Positions!$A$1:$B$9,MATCH('ARI F'!$B44,Positions!$A$1:$A$9,0),2),GameLog!$C:$C,"ARI")</f>
        <v>0</v>
      </c>
      <c r="L44">
        <f>SUMIFS(GameLog!AT:AT,GameLog!$D:$D,'ARI F'!$A44,GameLog!$E:$E,INDEX(Positions!$A$1:$B$9,MATCH('ARI F'!$B44,Positions!$A$1:$A$9,0),2),GameLog!$C:$C,"ARI")</f>
        <v>0</v>
      </c>
      <c r="M44">
        <f>SUMIFS(GameLog!AU:AU,GameLog!$D:$D,'ARI F'!$A44,GameLog!$E:$E,INDEX(Positions!$A$1:$B$9,MATCH('ARI F'!$B44,Positions!$A$1:$A$9,0),2),GameLog!$C:$C,"ARI")</f>
        <v>0</v>
      </c>
      <c r="N44">
        <f>SUMIFS(GameLog!AV:AV,GameLog!$D:$D,'ARI F'!$A44,GameLog!$E:$E,INDEX(Positions!$A$1:$B$9,MATCH('ARI F'!$B44,Positions!$A$1:$A$9,0),2),GameLog!$C:$C,"ARI")</f>
        <v>0</v>
      </c>
      <c r="O44" s="8">
        <f t="shared" si="0"/>
        <v>1</v>
      </c>
      <c r="P44" s="18" t="str">
        <f t="shared" si="1"/>
        <v/>
      </c>
      <c r="V44" s="15"/>
    </row>
    <row r="45" spans="1:22">
      <c r="A45" t="s">
        <v>2638</v>
      </c>
      <c r="B45" t="s">
        <v>2435</v>
      </c>
      <c r="C45">
        <f>COUNTIFS(GameLog!D:D,'ARI F'!A45,GameLog!C:C,"ARI",GameLog!E:E,INDEX(Positions!$A$1:$B$9,MATCH('ARI F'!$B45,Positions!$A$1:$A$9,0),2))</f>
        <v>0</v>
      </c>
      <c r="D45">
        <f>SUMIFS(GameLog!F:F,GameLog!$D:$D,'ARI F'!A45,GameLog!$E:$E,INDEX(Positions!$A$1:$B$9,MATCH('ARI F'!$B45,Positions!$A$1:$A$9,0),2),GameLog!$C:$C,"ARI")</f>
        <v>0</v>
      </c>
      <c r="E45" s="12">
        <f>SUMIFS(GameLog!AM:AM,GameLog!$D:$D,'ARI F'!$A45,GameLog!$E:$E,INDEX(Positions!$A$1:$B$9,MATCH('ARI F'!$B45,Positions!$A$1:$A$9,0),2),GameLog!$C:$C,"ARI")</f>
        <v>0</v>
      </c>
      <c r="F45">
        <f>SUMIFS(GameLog!AN:AN,GameLog!$D:$D,'ARI F'!$A45,GameLog!$E:$E,INDEX(Positions!$A$1:$B$9,MATCH('ARI F'!$B45,Positions!$A$1:$A$9,0),2),GameLog!$C:$C,"ARI")</f>
        <v>0</v>
      </c>
      <c r="G45">
        <f>SUMIFS(GameLog!AO:AO,GameLog!$D:$D,'ARI F'!$A45,GameLog!$E:$E,INDEX(Positions!$A$1:$B$9,MATCH('ARI F'!$B45,Positions!$A$1:$A$9,0),2),GameLog!$C:$C,"ARI")</f>
        <v>0</v>
      </c>
      <c r="H45">
        <f>SUMIFS(GameLog!AP:AP,GameLog!$D:$D,'ARI F'!$A45,GameLog!$E:$E,INDEX(Positions!$A$1:$B$9,MATCH('ARI F'!$B45,Positions!$A$1:$A$9,0),2),GameLog!$C:$C,"ARI")</f>
        <v>0</v>
      </c>
      <c r="I45">
        <f>SUMIFS(GameLog!AQ:AQ,GameLog!$D:$D,'ARI F'!$A45,GameLog!$E:$E,INDEX(Positions!$A$1:$B$9,MATCH('ARI F'!$B45,Positions!$A$1:$A$9,0),2),GameLog!$C:$C,"ARI")</f>
        <v>0</v>
      </c>
      <c r="J45">
        <f>SUMIFS(GameLog!AR:AR,GameLog!$D:$D,'ARI F'!$A45,GameLog!$E:$E,INDEX(Positions!$A$1:$B$9,MATCH('ARI F'!$B45,Positions!$A$1:$A$9,0),2),GameLog!$C:$C,"ARI")</f>
        <v>0</v>
      </c>
      <c r="K45">
        <f>SUMIFS(GameLog!AS:AS,GameLog!$D:$D,'ARI F'!$A45,GameLog!$E:$E,INDEX(Positions!$A$1:$B$9,MATCH('ARI F'!$B45,Positions!$A$1:$A$9,0),2),GameLog!$C:$C,"ARI")</f>
        <v>0</v>
      </c>
      <c r="L45">
        <f>SUMIFS(GameLog!AT:AT,GameLog!$D:$D,'ARI F'!$A45,GameLog!$E:$E,INDEX(Positions!$A$1:$B$9,MATCH('ARI F'!$B45,Positions!$A$1:$A$9,0),2),GameLog!$C:$C,"ARI")</f>
        <v>0</v>
      </c>
      <c r="M45">
        <f>SUMIFS(GameLog!AU:AU,GameLog!$D:$D,'ARI F'!$A45,GameLog!$E:$E,INDEX(Positions!$A$1:$B$9,MATCH('ARI F'!$B45,Positions!$A$1:$A$9,0),2),GameLog!$C:$C,"ARI")</f>
        <v>0</v>
      </c>
      <c r="N45">
        <f>SUMIFS(GameLog!AV:AV,GameLog!$D:$D,'ARI F'!$A45,GameLog!$E:$E,INDEX(Positions!$A$1:$B$9,MATCH('ARI F'!$B45,Positions!$A$1:$A$9,0),2),GameLog!$C:$C,"ARI")</f>
        <v>0</v>
      </c>
      <c r="O45" s="8">
        <f t="shared" si="0"/>
        <v>0</v>
      </c>
      <c r="P45" s="18" t="str">
        <f t="shared" si="1"/>
        <v/>
      </c>
      <c r="V45" s="15"/>
    </row>
    <row r="46" spans="1:22">
      <c r="A46" t="s">
        <v>2642</v>
      </c>
      <c r="B46" t="s">
        <v>2435</v>
      </c>
      <c r="C46">
        <f>COUNTIFS(GameLog!D:D,'ARI F'!A46,GameLog!C:C,"ARI",GameLog!E:E,INDEX(Positions!$A$1:$B$9,MATCH('ARI F'!$B46,Positions!$A$1:$A$9,0),2))</f>
        <v>0</v>
      </c>
      <c r="D46">
        <f>SUMIFS(GameLog!F:F,GameLog!$D:$D,'ARI F'!A46,GameLog!$E:$E,INDEX(Positions!$A$1:$B$9,MATCH('ARI F'!$B46,Positions!$A$1:$A$9,0),2),GameLog!$C:$C,"ARI")</f>
        <v>0</v>
      </c>
      <c r="E46" s="12">
        <f>SUMIFS(GameLog!AM:AM,GameLog!$D:$D,'ARI F'!$A46,GameLog!$E:$E,INDEX(Positions!$A$1:$B$9,MATCH('ARI F'!$B46,Positions!$A$1:$A$9,0),2),GameLog!$C:$C,"ARI")</f>
        <v>0</v>
      </c>
      <c r="F46">
        <f>SUMIFS(GameLog!AN:AN,GameLog!$D:$D,'ARI F'!$A46,GameLog!$E:$E,INDEX(Positions!$A$1:$B$9,MATCH('ARI F'!$B46,Positions!$A$1:$A$9,0),2),GameLog!$C:$C,"ARI")</f>
        <v>0</v>
      </c>
      <c r="G46">
        <f>SUMIFS(GameLog!AO:AO,GameLog!$D:$D,'ARI F'!$A46,GameLog!$E:$E,INDEX(Positions!$A$1:$B$9,MATCH('ARI F'!$B46,Positions!$A$1:$A$9,0),2),GameLog!$C:$C,"ARI")</f>
        <v>0</v>
      </c>
      <c r="H46">
        <f>SUMIFS(GameLog!AP:AP,GameLog!$D:$D,'ARI F'!$A46,GameLog!$E:$E,INDEX(Positions!$A$1:$B$9,MATCH('ARI F'!$B46,Positions!$A$1:$A$9,0),2),GameLog!$C:$C,"ARI")</f>
        <v>0</v>
      </c>
      <c r="I46">
        <f>SUMIFS(GameLog!AQ:AQ,GameLog!$D:$D,'ARI F'!$A46,GameLog!$E:$E,INDEX(Positions!$A$1:$B$9,MATCH('ARI F'!$B46,Positions!$A$1:$A$9,0),2),GameLog!$C:$C,"ARI")</f>
        <v>0</v>
      </c>
      <c r="J46">
        <f>SUMIFS(GameLog!AR:AR,GameLog!$D:$D,'ARI F'!$A46,GameLog!$E:$E,INDEX(Positions!$A$1:$B$9,MATCH('ARI F'!$B46,Positions!$A$1:$A$9,0),2),GameLog!$C:$C,"ARI")</f>
        <v>0</v>
      </c>
      <c r="K46">
        <f>SUMIFS(GameLog!AS:AS,GameLog!$D:$D,'ARI F'!$A46,GameLog!$E:$E,INDEX(Positions!$A$1:$B$9,MATCH('ARI F'!$B46,Positions!$A$1:$A$9,0),2),GameLog!$C:$C,"ARI")</f>
        <v>0</v>
      </c>
      <c r="L46">
        <f>SUMIFS(GameLog!AT:AT,GameLog!$D:$D,'ARI F'!$A46,GameLog!$E:$E,INDEX(Positions!$A$1:$B$9,MATCH('ARI F'!$B46,Positions!$A$1:$A$9,0),2),GameLog!$C:$C,"ARI")</f>
        <v>0</v>
      </c>
      <c r="M46">
        <f>SUMIFS(GameLog!AU:AU,GameLog!$D:$D,'ARI F'!$A46,GameLog!$E:$E,INDEX(Positions!$A$1:$B$9,MATCH('ARI F'!$B46,Positions!$A$1:$A$9,0),2),GameLog!$C:$C,"ARI")</f>
        <v>0</v>
      </c>
      <c r="N46">
        <f>SUMIFS(GameLog!AV:AV,GameLog!$D:$D,'ARI F'!$A46,GameLog!$E:$E,INDEX(Positions!$A$1:$B$9,MATCH('ARI F'!$B46,Positions!$A$1:$A$9,0),2),GameLog!$C:$C,"ARI")</f>
        <v>0</v>
      </c>
      <c r="O46" s="8">
        <f t="shared" si="0"/>
        <v>0</v>
      </c>
      <c r="P46" s="18" t="str">
        <f t="shared" si="1"/>
        <v/>
      </c>
      <c r="V46" s="15"/>
    </row>
    <row r="47" spans="1:22">
      <c r="A47" t="s">
        <v>2637</v>
      </c>
      <c r="B47" t="s">
        <v>2436</v>
      </c>
      <c r="C47">
        <f>COUNTIFS(GameLog!D:D,'ARI F'!A47,GameLog!C:C,"ARI",GameLog!E:E,INDEX(Positions!$A$1:$B$9,MATCH('ARI F'!$B47,Positions!$A$1:$A$9,0),2))</f>
        <v>0</v>
      </c>
      <c r="D47">
        <f>SUMIFS(GameLog!F:F,GameLog!$D:$D,'ARI F'!A47,GameLog!$E:$E,INDEX(Positions!$A$1:$B$9,MATCH('ARI F'!$B47,Positions!$A$1:$A$9,0),2),GameLog!$C:$C,"ARI")</f>
        <v>0</v>
      </c>
      <c r="E47" s="12">
        <f>SUMIFS(GameLog!AM:AM,GameLog!$D:$D,'ARI F'!$A47,GameLog!$E:$E,INDEX(Positions!$A$1:$B$9,MATCH('ARI F'!$B47,Positions!$A$1:$A$9,0),2),GameLog!$C:$C,"ARI")</f>
        <v>0</v>
      </c>
      <c r="F47">
        <f>SUMIFS(GameLog!AN:AN,GameLog!$D:$D,'ARI F'!$A47,GameLog!$E:$E,INDEX(Positions!$A$1:$B$9,MATCH('ARI F'!$B47,Positions!$A$1:$A$9,0),2),GameLog!$C:$C,"ARI")</f>
        <v>0</v>
      </c>
      <c r="G47">
        <f>SUMIFS(GameLog!AO:AO,GameLog!$D:$D,'ARI F'!$A47,GameLog!$E:$E,INDEX(Positions!$A$1:$B$9,MATCH('ARI F'!$B47,Positions!$A$1:$A$9,0),2),GameLog!$C:$C,"ARI")</f>
        <v>0</v>
      </c>
      <c r="H47">
        <f>SUMIFS(GameLog!AP:AP,GameLog!$D:$D,'ARI F'!$A47,GameLog!$E:$E,INDEX(Positions!$A$1:$B$9,MATCH('ARI F'!$B47,Positions!$A$1:$A$9,0),2),GameLog!$C:$C,"ARI")</f>
        <v>0</v>
      </c>
      <c r="I47">
        <f>SUMIFS(GameLog!AQ:AQ,GameLog!$D:$D,'ARI F'!$A47,GameLog!$E:$E,INDEX(Positions!$A$1:$B$9,MATCH('ARI F'!$B47,Positions!$A$1:$A$9,0),2),GameLog!$C:$C,"ARI")</f>
        <v>0</v>
      </c>
      <c r="J47">
        <f>SUMIFS(GameLog!AR:AR,GameLog!$D:$D,'ARI F'!$A47,GameLog!$E:$E,INDEX(Positions!$A$1:$B$9,MATCH('ARI F'!$B47,Positions!$A$1:$A$9,0),2),GameLog!$C:$C,"ARI")</f>
        <v>0</v>
      </c>
      <c r="K47">
        <f>SUMIFS(GameLog!AS:AS,GameLog!$D:$D,'ARI F'!$A47,GameLog!$E:$E,INDEX(Positions!$A$1:$B$9,MATCH('ARI F'!$B47,Positions!$A$1:$A$9,0),2),GameLog!$C:$C,"ARI")</f>
        <v>0</v>
      </c>
      <c r="L47">
        <f>SUMIFS(GameLog!AT:AT,GameLog!$D:$D,'ARI F'!$A47,GameLog!$E:$E,INDEX(Positions!$A$1:$B$9,MATCH('ARI F'!$B47,Positions!$A$1:$A$9,0),2),GameLog!$C:$C,"ARI")</f>
        <v>0</v>
      </c>
      <c r="M47">
        <f>SUMIFS(GameLog!AU:AU,GameLog!$D:$D,'ARI F'!$A47,GameLog!$E:$E,INDEX(Positions!$A$1:$B$9,MATCH('ARI F'!$B47,Positions!$A$1:$A$9,0),2),GameLog!$C:$C,"ARI")</f>
        <v>0</v>
      </c>
      <c r="N47">
        <f>SUMIFS(GameLog!AV:AV,GameLog!$D:$D,'ARI F'!$A47,GameLog!$E:$E,INDEX(Positions!$A$1:$B$9,MATCH('ARI F'!$B47,Positions!$A$1:$A$9,0),2),GameLog!$C:$C,"ARI")</f>
        <v>0</v>
      </c>
      <c r="O47" s="8">
        <f t="shared" si="0"/>
        <v>0</v>
      </c>
      <c r="P47" s="18" t="str">
        <f t="shared" si="1"/>
        <v/>
      </c>
      <c r="V47" s="15"/>
    </row>
    <row r="48" spans="1:22">
      <c r="A48" t="s">
        <v>2629</v>
      </c>
      <c r="B48" t="s">
        <v>2436</v>
      </c>
      <c r="C48">
        <f>COUNTIFS(GameLog!D:D,'ARI F'!A48,GameLog!C:C,"ARI",GameLog!E:E,INDEX(Positions!$A$1:$B$9,MATCH('ARI F'!$B48,Positions!$A$1:$A$9,0),2))</f>
        <v>3</v>
      </c>
      <c r="D48">
        <f>SUMIFS(GameLog!F:F,GameLog!$D:$D,'ARI F'!A48,GameLog!$E:$E,INDEX(Positions!$A$1:$B$9,MATCH('ARI F'!$B48,Positions!$A$1:$A$9,0),2),GameLog!$C:$C,"ARI")</f>
        <v>3</v>
      </c>
      <c r="E48" s="12">
        <f>SUMIFS(GameLog!AM:AM,GameLog!$D:$D,'ARI F'!$A48,GameLog!$E:$E,INDEX(Positions!$A$1:$B$9,MATCH('ARI F'!$B48,Positions!$A$1:$A$9,0),2),GameLog!$C:$C,"ARI")</f>
        <v>26</v>
      </c>
      <c r="F48">
        <f>SUMIFS(GameLog!AN:AN,GameLog!$D:$D,'ARI F'!$A48,GameLog!$E:$E,INDEX(Positions!$A$1:$B$9,MATCH('ARI F'!$B48,Positions!$A$1:$A$9,0),2),GameLog!$C:$C,"ARI")</f>
        <v>5</v>
      </c>
      <c r="G48">
        <f>SUMIFS(GameLog!AO:AO,GameLog!$D:$D,'ARI F'!$A48,GameLog!$E:$E,INDEX(Positions!$A$1:$B$9,MATCH('ARI F'!$B48,Positions!$A$1:$A$9,0),2),GameLog!$C:$C,"ARI")</f>
        <v>1</v>
      </c>
      <c r="H48">
        <f>SUMIFS(GameLog!AP:AP,GameLog!$D:$D,'ARI F'!$A48,GameLog!$E:$E,INDEX(Positions!$A$1:$B$9,MATCH('ARI F'!$B48,Positions!$A$1:$A$9,0),2),GameLog!$C:$C,"ARI")</f>
        <v>0</v>
      </c>
      <c r="I48">
        <f>SUMIFS(GameLog!AQ:AQ,GameLog!$D:$D,'ARI F'!$A48,GameLog!$E:$E,INDEX(Positions!$A$1:$B$9,MATCH('ARI F'!$B48,Positions!$A$1:$A$9,0),2),GameLog!$C:$C,"ARI")</f>
        <v>0</v>
      </c>
      <c r="J48">
        <f>SUMIFS(GameLog!AR:AR,GameLog!$D:$D,'ARI F'!$A48,GameLog!$E:$E,INDEX(Positions!$A$1:$B$9,MATCH('ARI F'!$B48,Positions!$A$1:$A$9,0),2),GameLog!$C:$C,"ARI")</f>
        <v>0</v>
      </c>
      <c r="K48">
        <f>SUMIFS(GameLog!AS:AS,GameLog!$D:$D,'ARI F'!$A48,GameLog!$E:$E,INDEX(Positions!$A$1:$B$9,MATCH('ARI F'!$B48,Positions!$A$1:$A$9,0),2),GameLog!$C:$C,"ARI")</f>
        <v>0</v>
      </c>
      <c r="L48">
        <f>SUMIFS(GameLog!AT:AT,GameLog!$D:$D,'ARI F'!$A48,GameLog!$E:$E,INDEX(Positions!$A$1:$B$9,MATCH('ARI F'!$B48,Positions!$A$1:$A$9,0),2),GameLog!$C:$C,"ARI")</f>
        <v>0</v>
      </c>
      <c r="M48">
        <f>SUMIFS(GameLog!AU:AU,GameLog!$D:$D,'ARI F'!$A48,GameLog!$E:$E,INDEX(Positions!$A$1:$B$9,MATCH('ARI F'!$B48,Positions!$A$1:$A$9,0),2),GameLog!$C:$C,"ARI")</f>
        <v>0</v>
      </c>
      <c r="N48">
        <f>SUMIFS(GameLog!AV:AV,GameLog!$D:$D,'ARI F'!$A48,GameLog!$E:$E,INDEX(Positions!$A$1:$B$9,MATCH('ARI F'!$B48,Positions!$A$1:$A$9,0),2),GameLog!$C:$C,"ARI")</f>
        <v>0</v>
      </c>
      <c r="O48" s="8">
        <f t="shared" si="0"/>
        <v>1</v>
      </c>
      <c r="P48" s="18" t="str">
        <f t="shared" si="1"/>
        <v/>
      </c>
      <c r="V48" s="15"/>
    </row>
    <row r="49" spans="1:22">
      <c r="A49" t="s">
        <v>2639</v>
      </c>
      <c r="B49" t="s">
        <v>2436</v>
      </c>
      <c r="C49">
        <f>COUNTIFS(GameLog!D:D,'ARI F'!A49,GameLog!C:C,"ARI",GameLog!E:E,INDEX(Positions!$A$1:$B$9,MATCH('ARI F'!$B49,Positions!$A$1:$A$9,0),2))</f>
        <v>0</v>
      </c>
      <c r="D49">
        <f>SUMIFS(GameLog!F:F,GameLog!$D:$D,'ARI F'!A49,GameLog!$E:$E,INDEX(Positions!$A$1:$B$9,MATCH('ARI F'!$B49,Positions!$A$1:$A$9,0),2),GameLog!$C:$C,"ARI")</f>
        <v>0</v>
      </c>
      <c r="E49" s="12">
        <f>SUMIFS(GameLog!AM:AM,GameLog!$D:$D,'ARI F'!$A49,GameLog!$E:$E,INDEX(Positions!$A$1:$B$9,MATCH('ARI F'!$B49,Positions!$A$1:$A$9,0),2),GameLog!$C:$C,"ARI")</f>
        <v>0</v>
      </c>
      <c r="F49">
        <f>SUMIFS(GameLog!AN:AN,GameLog!$D:$D,'ARI F'!$A49,GameLog!$E:$E,INDEX(Positions!$A$1:$B$9,MATCH('ARI F'!$B49,Positions!$A$1:$A$9,0),2),GameLog!$C:$C,"ARI")</f>
        <v>0</v>
      </c>
      <c r="G49">
        <f>SUMIFS(GameLog!AO:AO,GameLog!$D:$D,'ARI F'!$A49,GameLog!$E:$E,INDEX(Positions!$A$1:$B$9,MATCH('ARI F'!$B49,Positions!$A$1:$A$9,0),2),GameLog!$C:$C,"ARI")</f>
        <v>0</v>
      </c>
      <c r="H49">
        <f>SUMIFS(GameLog!AP:AP,GameLog!$D:$D,'ARI F'!$A49,GameLog!$E:$E,INDEX(Positions!$A$1:$B$9,MATCH('ARI F'!$B49,Positions!$A$1:$A$9,0),2),GameLog!$C:$C,"ARI")</f>
        <v>0</v>
      </c>
      <c r="I49">
        <f>SUMIFS(GameLog!AQ:AQ,GameLog!$D:$D,'ARI F'!$A49,GameLog!$E:$E,INDEX(Positions!$A$1:$B$9,MATCH('ARI F'!$B49,Positions!$A$1:$A$9,0),2),GameLog!$C:$C,"ARI")</f>
        <v>0</v>
      </c>
      <c r="J49">
        <f>SUMIFS(GameLog!AR:AR,GameLog!$D:$D,'ARI F'!$A49,GameLog!$E:$E,INDEX(Positions!$A$1:$B$9,MATCH('ARI F'!$B49,Positions!$A$1:$A$9,0),2),GameLog!$C:$C,"ARI")</f>
        <v>0</v>
      </c>
      <c r="K49">
        <f>SUMIFS(GameLog!AS:AS,GameLog!$D:$D,'ARI F'!$A49,GameLog!$E:$E,INDEX(Positions!$A$1:$B$9,MATCH('ARI F'!$B49,Positions!$A$1:$A$9,0),2),GameLog!$C:$C,"ARI")</f>
        <v>0</v>
      </c>
      <c r="L49">
        <f>SUMIFS(GameLog!AT:AT,GameLog!$D:$D,'ARI F'!$A49,GameLog!$E:$E,INDEX(Positions!$A$1:$B$9,MATCH('ARI F'!$B49,Positions!$A$1:$A$9,0),2),GameLog!$C:$C,"ARI")</f>
        <v>0</v>
      </c>
      <c r="M49">
        <f>SUMIFS(GameLog!AU:AU,GameLog!$D:$D,'ARI F'!$A49,GameLog!$E:$E,INDEX(Positions!$A$1:$B$9,MATCH('ARI F'!$B49,Positions!$A$1:$A$9,0),2),GameLog!$C:$C,"ARI")</f>
        <v>0</v>
      </c>
      <c r="N49">
        <f>SUMIFS(GameLog!AV:AV,GameLog!$D:$D,'ARI F'!$A49,GameLog!$E:$E,INDEX(Positions!$A$1:$B$9,MATCH('ARI F'!$B49,Positions!$A$1:$A$9,0),2),GameLog!$C:$C,"ARI")</f>
        <v>0</v>
      </c>
      <c r="O49" s="8">
        <f t="shared" si="0"/>
        <v>0</v>
      </c>
      <c r="P49" s="18" t="str">
        <f t="shared" si="1"/>
        <v/>
      </c>
      <c r="V49" s="15"/>
    </row>
    <row r="50" spans="1:22">
      <c r="A50" t="s">
        <v>2640</v>
      </c>
      <c r="B50" t="s">
        <v>2436</v>
      </c>
      <c r="C50">
        <f>COUNTIFS(GameLog!D:D,'ARI F'!A50,GameLog!C:C,"ARI",GameLog!E:E,INDEX(Positions!$A$1:$B$9,MATCH('ARI F'!$B50,Positions!$A$1:$A$9,0),2))</f>
        <v>0</v>
      </c>
      <c r="D50">
        <f>SUMIFS(GameLog!F:F,GameLog!$D:$D,'ARI F'!A50,GameLog!$E:$E,INDEX(Positions!$A$1:$B$9,MATCH('ARI F'!$B50,Positions!$A$1:$A$9,0),2),GameLog!$C:$C,"ARI")</f>
        <v>0</v>
      </c>
      <c r="E50" s="12">
        <f>SUMIFS(GameLog!AM:AM,GameLog!$D:$D,'ARI F'!$A50,GameLog!$E:$E,INDEX(Positions!$A$1:$B$9,MATCH('ARI F'!$B50,Positions!$A$1:$A$9,0),2),GameLog!$C:$C,"ARI")</f>
        <v>0</v>
      </c>
      <c r="F50">
        <f>SUMIFS(GameLog!AN:AN,GameLog!$D:$D,'ARI F'!$A50,GameLog!$E:$E,INDEX(Positions!$A$1:$B$9,MATCH('ARI F'!$B50,Positions!$A$1:$A$9,0),2),GameLog!$C:$C,"ARI")</f>
        <v>0</v>
      </c>
      <c r="G50">
        <f>SUMIFS(GameLog!AO:AO,GameLog!$D:$D,'ARI F'!$A50,GameLog!$E:$E,INDEX(Positions!$A$1:$B$9,MATCH('ARI F'!$B50,Positions!$A$1:$A$9,0),2),GameLog!$C:$C,"ARI")</f>
        <v>0</v>
      </c>
      <c r="H50">
        <f>SUMIFS(GameLog!AP:AP,GameLog!$D:$D,'ARI F'!$A50,GameLog!$E:$E,INDEX(Positions!$A$1:$B$9,MATCH('ARI F'!$B50,Positions!$A$1:$A$9,0),2),GameLog!$C:$C,"ARI")</f>
        <v>0</v>
      </c>
      <c r="I50">
        <f>SUMIFS(GameLog!AQ:AQ,GameLog!$D:$D,'ARI F'!$A50,GameLog!$E:$E,INDEX(Positions!$A$1:$B$9,MATCH('ARI F'!$B50,Positions!$A$1:$A$9,0),2),GameLog!$C:$C,"ARI")</f>
        <v>0</v>
      </c>
      <c r="J50">
        <f>SUMIFS(GameLog!AR:AR,GameLog!$D:$D,'ARI F'!$A50,GameLog!$E:$E,INDEX(Positions!$A$1:$B$9,MATCH('ARI F'!$B50,Positions!$A$1:$A$9,0),2),GameLog!$C:$C,"ARI")</f>
        <v>0</v>
      </c>
      <c r="K50">
        <f>SUMIFS(GameLog!AS:AS,GameLog!$D:$D,'ARI F'!$A50,GameLog!$E:$E,INDEX(Positions!$A$1:$B$9,MATCH('ARI F'!$B50,Positions!$A$1:$A$9,0),2),GameLog!$C:$C,"ARI")</f>
        <v>0</v>
      </c>
      <c r="L50">
        <f>SUMIFS(GameLog!AT:AT,GameLog!$D:$D,'ARI F'!$A50,GameLog!$E:$E,INDEX(Positions!$A$1:$B$9,MATCH('ARI F'!$B50,Positions!$A$1:$A$9,0),2),GameLog!$C:$C,"ARI")</f>
        <v>0</v>
      </c>
      <c r="M50">
        <f>SUMIFS(GameLog!AU:AU,GameLog!$D:$D,'ARI F'!$A50,GameLog!$E:$E,INDEX(Positions!$A$1:$B$9,MATCH('ARI F'!$B50,Positions!$A$1:$A$9,0),2),GameLog!$C:$C,"ARI")</f>
        <v>0</v>
      </c>
      <c r="N50">
        <f>SUMIFS(GameLog!AV:AV,GameLog!$D:$D,'ARI F'!$A50,GameLog!$E:$E,INDEX(Positions!$A$1:$B$9,MATCH('ARI F'!$B50,Positions!$A$1:$A$9,0),2),GameLog!$C:$C,"ARI")</f>
        <v>0</v>
      </c>
      <c r="O50" s="8">
        <f t="shared" si="0"/>
        <v>0</v>
      </c>
      <c r="P50" s="18" t="str">
        <f t="shared" si="1"/>
        <v/>
      </c>
      <c r="V50" s="15"/>
    </row>
    <row r="51" spans="1:22">
      <c r="A51" t="s">
        <v>2630</v>
      </c>
      <c r="B51" t="s">
        <v>2436</v>
      </c>
      <c r="C51">
        <f>COUNTIFS(GameLog!D:D,'ARI F'!A51,GameLog!C:C,"ARI",GameLog!E:E,INDEX(Positions!$A$1:$B$9,MATCH('ARI F'!$B51,Positions!$A$1:$A$9,0),2))</f>
        <v>0</v>
      </c>
      <c r="D51">
        <f>SUMIFS(GameLog!F:F,GameLog!$D:$D,'ARI F'!A51,GameLog!$E:$E,INDEX(Positions!$A$1:$B$9,MATCH('ARI F'!$B51,Positions!$A$1:$A$9,0),2),GameLog!$C:$C,"ARI")</f>
        <v>0</v>
      </c>
      <c r="E51" s="12">
        <f>SUMIFS(GameLog!AM:AM,GameLog!$D:$D,'ARI F'!$A51,GameLog!$E:$E,INDEX(Positions!$A$1:$B$9,MATCH('ARI F'!$B51,Positions!$A$1:$A$9,0),2),GameLog!$C:$C,"ARI")</f>
        <v>0</v>
      </c>
      <c r="F51">
        <f>SUMIFS(GameLog!AN:AN,GameLog!$D:$D,'ARI F'!$A51,GameLog!$E:$E,INDEX(Positions!$A$1:$B$9,MATCH('ARI F'!$B51,Positions!$A$1:$A$9,0),2),GameLog!$C:$C,"ARI")</f>
        <v>0</v>
      </c>
      <c r="G51">
        <f>SUMIFS(GameLog!AO:AO,GameLog!$D:$D,'ARI F'!$A51,GameLog!$E:$E,INDEX(Positions!$A$1:$B$9,MATCH('ARI F'!$B51,Positions!$A$1:$A$9,0),2),GameLog!$C:$C,"ARI")</f>
        <v>0</v>
      </c>
      <c r="H51">
        <f>SUMIFS(GameLog!AP:AP,GameLog!$D:$D,'ARI F'!$A51,GameLog!$E:$E,INDEX(Positions!$A$1:$B$9,MATCH('ARI F'!$B51,Positions!$A$1:$A$9,0),2),GameLog!$C:$C,"ARI")</f>
        <v>0</v>
      </c>
      <c r="I51">
        <f>SUMIFS(GameLog!AQ:AQ,GameLog!$D:$D,'ARI F'!$A51,GameLog!$E:$E,INDEX(Positions!$A$1:$B$9,MATCH('ARI F'!$B51,Positions!$A$1:$A$9,0),2),GameLog!$C:$C,"ARI")</f>
        <v>0</v>
      </c>
      <c r="J51">
        <f>SUMIFS(GameLog!AR:AR,GameLog!$D:$D,'ARI F'!$A51,GameLog!$E:$E,INDEX(Positions!$A$1:$B$9,MATCH('ARI F'!$B51,Positions!$A$1:$A$9,0),2),GameLog!$C:$C,"ARI")</f>
        <v>0</v>
      </c>
      <c r="K51">
        <f>SUMIFS(GameLog!AS:AS,GameLog!$D:$D,'ARI F'!$A51,GameLog!$E:$E,INDEX(Positions!$A$1:$B$9,MATCH('ARI F'!$B51,Positions!$A$1:$A$9,0),2),GameLog!$C:$C,"ARI")</f>
        <v>0</v>
      </c>
      <c r="L51">
        <f>SUMIFS(GameLog!AT:AT,GameLog!$D:$D,'ARI F'!$A51,GameLog!$E:$E,INDEX(Positions!$A$1:$B$9,MATCH('ARI F'!$B51,Positions!$A$1:$A$9,0),2),GameLog!$C:$C,"ARI")</f>
        <v>0</v>
      </c>
      <c r="M51">
        <f>SUMIFS(GameLog!AU:AU,GameLog!$D:$D,'ARI F'!$A51,GameLog!$E:$E,INDEX(Positions!$A$1:$B$9,MATCH('ARI F'!$B51,Positions!$A$1:$A$9,0),2),GameLog!$C:$C,"ARI")</f>
        <v>0</v>
      </c>
      <c r="N51">
        <f>SUMIFS(GameLog!AV:AV,GameLog!$D:$D,'ARI F'!$A51,GameLog!$E:$E,INDEX(Positions!$A$1:$B$9,MATCH('ARI F'!$B51,Positions!$A$1:$A$9,0),2),GameLog!$C:$C,"ARI")</f>
        <v>0</v>
      </c>
      <c r="O51" s="8">
        <f t="shared" si="0"/>
        <v>0</v>
      </c>
      <c r="P51" s="18" t="str">
        <f t="shared" si="1"/>
        <v/>
      </c>
      <c r="V51" s="15"/>
    </row>
    <row r="52" spans="1:22">
      <c r="A52" t="s">
        <v>2637</v>
      </c>
      <c r="B52" t="s">
        <v>2437</v>
      </c>
      <c r="C52">
        <f>COUNTIFS(GameLog!D:D,'ARI F'!A52,GameLog!C:C,"ARI",GameLog!E:E,INDEX(Positions!$A$1:$B$9,MATCH('ARI F'!$B52,Positions!$A$1:$A$9,0),2))</f>
        <v>1</v>
      </c>
      <c r="D52">
        <f>SUMIFS(GameLog!F:F,GameLog!$D:$D,'ARI F'!A52,GameLog!$E:$E,INDEX(Positions!$A$1:$B$9,MATCH('ARI F'!$B52,Positions!$A$1:$A$9,0),2),GameLog!$C:$C,"ARI")</f>
        <v>0</v>
      </c>
      <c r="E52" s="12">
        <f>SUMIFS(GameLog!AM:AM,GameLog!$D:$D,'ARI F'!$A52,GameLog!$E:$E,INDEX(Positions!$A$1:$B$9,MATCH('ARI F'!$B52,Positions!$A$1:$A$9,0),2),GameLog!$C:$C,"ARI")</f>
        <v>3</v>
      </c>
      <c r="F52">
        <f>SUMIFS(GameLog!AN:AN,GameLog!$D:$D,'ARI F'!$A52,GameLog!$E:$E,INDEX(Positions!$A$1:$B$9,MATCH('ARI F'!$B52,Positions!$A$1:$A$9,0),2),GameLog!$C:$C,"ARI")</f>
        <v>2</v>
      </c>
      <c r="G52">
        <f>SUMIFS(GameLog!AO:AO,GameLog!$D:$D,'ARI F'!$A52,GameLog!$E:$E,INDEX(Positions!$A$1:$B$9,MATCH('ARI F'!$B52,Positions!$A$1:$A$9,0),2),GameLog!$C:$C,"ARI")</f>
        <v>0</v>
      </c>
      <c r="H52">
        <f>SUMIFS(GameLog!AP:AP,GameLog!$D:$D,'ARI F'!$A52,GameLog!$E:$E,INDEX(Positions!$A$1:$B$9,MATCH('ARI F'!$B52,Positions!$A$1:$A$9,0),2),GameLog!$C:$C,"ARI")</f>
        <v>0</v>
      </c>
      <c r="I52">
        <f>SUMIFS(GameLog!AQ:AQ,GameLog!$D:$D,'ARI F'!$A52,GameLog!$E:$E,INDEX(Positions!$A$1:$B$9,MATCH('ARI F'!$B52,Positions!$A$1:$A$9,0),2),GameLog!$C:$C,"ARI")</f>
        <v>0</v>
      </c>
      <c r="J52">
        <f>SUMIFS(GameLog!AR:AR,GameLog!$D:$D,'ARI F'!$A52,GameLog!$E:$E,INDEX(Positions!$A$1:$B$9,MATCH('ARI F'!$B52,Positions!$A$1:$A$9,0),2),GameLog!$C:$C,"ARI")</f>
        <v>0</v>
      </c>
      <c r="K52">
        <f>SUMIFS(GameLog!AS:AS,GameLog!$D:$D,'ARI F'!$A52,GameLog!$E:$E,INDEX(Positions!$A$1:$B$9,MATCH('ARI F'!$B52,Positions!$A$1:$A$9,0),2),GameLog!$C:$C,"ARI")</f>
        <v>0</v>
      </c>
      <c r="L52">
        <f>SUMIFS(GameLog!AT:AT,GameLog!$D:$D,'ARI F'!$A52,GameLog!$E:$E,INDEX(Positions!$A$1:$B$9,MATCH('ARI F'!$B52,Positions!$A$1:$A$9,0),2),GameLog!$C:$C,"ARI")</f>
        <v>0</v>
      </c>
      <c r="M52">
        <f>SUMIFS(GameLog!AU:AU,GameLog!$D:$D,'ARI F'!$A52,GameLog!$E:$E,INDEX(Positions!$A$1:$B$9,MATCH('ARI F'!$B52,Positions!$A$1:$A$9,0),2),GameLog!$C:$C,"ARI")</f>
        <v>0</v>
      </c>
      <c r="N52">
        <f>SUMIFS(GameLog!AV:AV,GameLog!$D:$D,'ARI F'!$A52,GameLog!$E:$E,INDEX(Positions!$A$1:$B$9,MATCH('ARI F'!$B52,Positions!$A$1:$A$9,0),2),GameLog!$C:$C,"ARI")</f>
        <v>0</v>
      </c>
      <c r="O52" s="8">
        <f t="shared" si="0"/>
        <v>1</v>
      </c>
      <c r="P52" s="18" t="str">
        <f t="shared" si="1"/>
        <v/>
      </c>
      <c r="V52" s="15"/>
    </row>
    <row r="53" spans="1:22">
      <c r="A53" t="s">
        <v>2632</v>
      </c>
      <c r="B53" t="s">
        <v>2437</v>
      </c>
      <c r="C53">
        <f>COUNTIFS(GameLog!D:D,'ARI F'!A53,GameLog!C:C,"ARI",GameLog!E:E,INDEX(Positions!$A$1:$B$9,MATCH('ARI F'!$B53,Positions!$A$1:$A$9,0),2))</f>
        <v>3</v>
      </c>
      <c r="D53">
        <f>SUMIFS(GameLog!F:F,GameLog!$D:$D,'ARI F'!A53,GameLog!$E:$E,INDEX(Positions!$A$1:$B$9,MATCH('ARI F'!$B53,Positions!$A$1:$A$9,0),2),GameLog!$C:$C,"ARI")</f>
        <v>3</v>
      </c>
      <c r="E53" s="12">
        <f>SUMIFS(GameLog!AM:AM,GameLog!$D:$D,'ARI F'!$A53,GameLog!$E:$E,INDEX(Positions!$A$1:$B$9,MATCH('ARI F'!$B53,Positions!$A$1:$A$9,0),2),GameLog!$C:$C,"ARI")</f>
        <v>22</v>
      </c>
      <c r="F53">
        <f>SUMIFS(GameLog!AN:AN,GameLog!$D:$D,'ARI F'!$A53,GameLog!$E:$E,INDEX(Positions!$A$1:$B$9,MATCH('ARI F'!$B53,Positions!$A$1:$A$9,0),2),GameLog!$C:$C,"ARI")</f>
        <v>3</v>
      </c>
      <c r="G53">
        <f>SUMIFS(GameLog!AO:AO,GameLog!$D:$D,'ARI F'!$A53,GameLog!$E:$E,INDEX(Positions!$A$1:$B$9,MATCH('ARI F'!$B53,Positions!$A$1:$A$9,0),2),GameLog!$C:$C,"ARI")</f>
        <v>0</v>
      </c>
      <c r="H53">
        <f>SUMIFS(GameLog!AP:AP,GameLog!$D:$D,'ARI F'!$A53,GameLog!$E:$E,INDEX(Positions!$A$1:$B$9,MATCH('ARI F'!$B53,Positions!$A$1:$A$9,0),2),GameLog!$C:$C,"ARI")</f>
        <v>0</v>
      </c>
      <c r="I53">
        <f>SUMIFS(GameLog!AQ:AQ,GameLog!$D:$D,'ARI F'!$A53,GameLog!$E:$E,INDEX(Positions!$A$1:$B$9,MATCH('ARI F'!$B53,Positions!$A$1:$A$9,0),2),GameLog!$C:$C,"ARI")</f>
        <v>0</v>
      </c>
      <c r="J53">
        <f>SUMIFS(GameLog!AR:AR,GameLog!$D:$D,'ARI F'!$A53,GameLog!$E:$E,INDEX(Positions!$A$1:$B$9,MATCH('ARI F'!$B53,Positions!$A$1:$A$9,0),2),GameLog!$C:$C,"ARI")</f>
        <v>0</v>
      </c>
      <c r="K53">
        <f>SUMIFS(GameLog!AS:AS,GameLog!$D:$D,'ARI F'!$A53,GameLog!$E:$E,INDEX(Positions!$A$1:$B$9,MATCH('ARI F'!$B53,Positions!$A$1:$A$9,0),2),GameLog!$C:$C,"ARI")</f>
        <v>0</v>
      </c>
      <c r="L53">
        <f>SUMIFS(GameLog!AT:AT,GameLog!$D:$D,'ARI F'!$A53,GameLog!$E:$E,INDEX(Positions!$A$1:$B$9,MATCH('ARI F'!$B53,Positions!$A$1:$A$9,0),2),GameLog!$C:$C,"ARI")</f>
        <v>0</v>
      </c>
      <c r="M53">
        <f>SUMIFS(GameLog!AU:AU,GameLog!$D:$D,'ARI F'!$A53,GameLog!$E:$E,INDEX(Positions!$A$1:$B$9,MATCH('ARI F'!$B53,Positions!$A$1:$A$9,0),2),GameLog!$C:$C,"ARI")</f>
        <v>0</v>
      </c>
      <c r="N53">
        <f>SUMIFS(GameLog!AV:AV,GameLog!$D:$D,'ARI F'!$A53,GameLog!$E:$E,INDEX(Positions!$A$1:$B$9,MATCH('ARI F'!$B53,Positions!$A$1:$A$9,0),2),GameLog!$C:$C,"ARI")</f>
        <v>0</v>
      </c>
      <c r="O53" s="8">
        <f t="shared" si="0"/>
        <v>1</v>
      </c>
      <c r="P53" s="18" t="str">
        <f t="shared" si="1"/>
        <v/>
      </c>
      <c r="V53" s="15"/>
    </row>
    <row r="54" spans="1:22">
      <c r="A54" t="s">
        <v>2520</v>
      </c>
      <c r="B54" t="s">
        <v>2437</v>
      </c>
      <c r="C54">
        <f>COUNTIFS(GameLog!D:D,'ARI F'!A54,GameLog!C:C,"ARI",GameLog!E:E,INDEX(Positions!$A$1:$B$9,MATCH('ARI F'!$B54,Positions!$A$1:$A$9,0),2))</f>
        <v>0</v>
      </c>
      <c r="D54">
        <f>SUMIFS(GameLog!F:F,GameLog!$D:$D,'ARI F'!A54,GameLog!$E:$E,INDEX(Positions!$A$1:$B$9,MATCH('ARI F'!$B54,Positions!$A$1:$A$9,0),2),GameLog!$C:$C,"ARI")</f>
        <v>0</v>
      </c>
      <c r="E54" s="12">
        <f>SUMIFS(GameLog!AM:AM,GameLog!$D:$D,'ARI F'!$A54,GameLog!$E:$E,INDEX(Positions!$A$1:$B$9,MATCH('ARI F'!$B54,Positions!$A$1:$A$9,0),2),GameLog!$C:$C,"ARI")</f>
        <v>0</v>
      </c>
      <c r="F54">
        <f>SUMIFS(GameLog!AN:AN,GameLog!$D:$D,'ARI F'!$A54,GameLog!$E:$E,INDEX(Positions!$A$1:$B$9,MATCH('ARI F'!$B54,Positions!$A$1:$A$9,0),2),GameLog!$C:$C,"ARI")</f>
        <v>0</v>
      </c>
      <c r="G54">
        <f>SUMIFS(GameLog!AO:AO,GameLog!$D:$D,'ARI F'!$A54,GameLog!$E:$E,INDEX(Positions!$A$1:$B$9,MATCH('ARI F'!$B54,Positions!$A$1:$A$9,0),2),GameLog!$C:$C,"ARI")</f>
        <v>0</v>
      </c>
      <c r="H54">
        <f>SUMIFS(GameLog!AP:AP,GameLog!$D:$D,'ARI F'!$A54,GameLog!$E:$E,INDEX(Positions!$A$1:$B$9,MATCH('ARI F'!$B54,Positions!$A$1:$A$9,0),2),GameLog!$C:$C,"ARI")</f>
        <v>0</v>
      </c>
      <c r="I54">
        <f>SUMIFS(GameLog!AQ:AQ,GameLog!$D:$D,'ARI F'!$A54,GameLog!$E:$E,INDEX(Positions!$A$1:$B$9,MATCH('ARI F'!$B54,Positions!$A$1:$A$9,0),2),GameLog!$C:$C,"ARI")</f>
        <v>0</v>
      </c>
      <c r="J54">
        <f>SUMIFS(GameLog!AR:AR,GameLog!$D:$D,'ARI F'!$A54,GameLog!$E:$E,INDEX(Positions!$A$1:$B$9,MATCH('ARI F'!$B54,Positions!$A$1:$A$9,0),2),GameLog!$C:$C,"ARI")</f>
        <v>0</v>
      </c>
      <c r="K54">
        <f>SUMIFS(GameLog!AS:AS,GameLog!$D:$D,'ARI F'!$A54,GameLog!$E:$E,INDEX(Positions!$A$1:$B$9,MATCH('ARI F'!$B54,Positions!$A$1:$A$9,0),2),GameLog!$C:$C,"ARI")</f>
        <v>0</v>
      </c>
      <c r="L54">
        <f>SUMIFS(GameLog!AT:AT,GameLog!$D:$D,'ARI F'!$A54,GameLog!$E:$E,INDEX(Positions!$A$1:$B$9,MATCH('ARI F'!$B54,Positions!$A$1:$A$9,0),2),GameLog!$C:$C,"ARI")</f>
        <v>0</v>
      </c>
      <c r="M54">
        <f>SUMIFS(GameLog!AU:AU,GameLog!$D:$D,'ARI F'!$A54,GameLog!$E:$E,INDEX(Positions!$A$1:$B$9,MATCH('ARI F'!$B54,Positions!$A$1:$A$9,0),2),GameLog!$C:$C,"ARI")</f>
        <v>0</v>
      </c>
      <c r="N54">
        <f>SUMIFS(GameLog!AV:AV,GameLog!$D:$D,'ARI F'!$A54,GameLog!$E:$E,INDEX(Positions!$A$1:$B$9,MATCH('ARI F'!$B54,Positions!$A$1:$A$9,0),2),GameLog!$C:$C,"ARI")</f>
        <v>0</v>
      </c>
      <c r="O54" s="8">
        <f t="shared" si="0"/>
        <v>0</v>
      </c>
      <c r="P54" s="18" t="str">
        <f t="shared" si="1"/>
        <v/>
      </c>
      <c r="V54" s="15"/>
    </row>
    <row r="55" spans="1:22">
      <c r="A55" t="s">
        <v>2624</v>
      </c>
      <c r="B55" t="s">
        <v>2437</v>
      </c>
      <c r="C55">
        <f>COUNTIFS(GameLog!D:D,'ARI F'!A55,GameLog!C:C,"ARI",GameLog!E:E,INDEX(Positions!$A$1:$B$9,MATCH('ARI F'!$B55,Positions!$A$1:$A$9,0),2))</f>
        <v>0</v>
      </c>
      <c r="D55">
        <f>SUMIFS(GameLog!F:F,GameLog!$D:$D,'ARI F'!A55,GameLog!$E:$E,INDEX(Positions!$A$1:$B$9,MATCH('ARI F'!$B55,Positions!$A$1:$A$9,0),2),GameLog!$C:$C,"ARI")</f>
        <v>0</v>
      </c>
      <c r="E55" s="12">
        <f>SUMIFS(GameLog!AM:AM,GameLog!$D:$D,'ARI F'!$A55,GameLog!$E:$E,INDEX(Positions!$A$1:$B$9,MATCH('ARI F'!$B55,Positions!$A$1:$A$9,0),2),GameLog!$C:$C,"ARI")</f>
        <v>0</v>
      </c>
      <c r="F55">
        <f>SUMIFS(GameLog!AN:AN,GameLog!$D:$D,'ARI F'!$A55,GameLog!$E:$E,INDEX(Positions!$A$1:$B$9,MATCH('ARI F'!$B55,Positions!$A$1:$A$9,0),2),GameLog!$C:$C,"ARI")</f>
        <v>0</v>
      </c>
      <c r="G55">
        <f>SUMIFS(GameLog!AO:AO,GameLog!$D:$D,'ARI F'!$A55,GameLog!$E:$E,INDEX(Positions!$A$1:$B$9,MATCH('ARI F'!$B55,Positions!$A$1:$A$9,0),2),GameLog!$C:$C,"ARI")</f>
        <v>0</v>
      </c>
      <c r="H55">
        <f>SUMIFS(GameLog!AP:AP,GameLog!$D:$D,'ARI F'!$A55,GameLog!$E:$E,INDEX(Positions!$A$1:$B$9,MATCH('ARI F'!$B55,Positions!$A$1:$A$9,0),2),GameLog!$C:$C,"ARI")</f>
        <v>0</v>
      </c>
      <c r="I55">
        <f>SUMIFS(GameLog!AQ:AQ,GameLog!$D:$D,'ARI F'!$A55,GameLog!$E:$E,INDEX(Positions!$A$1:$B$9,MATCH('ARI F'!$B55,Positions!$A$1:$A$9,0),2),GameLog!$C:$C,"ARI")</f>
        <v>0</v>
      </c>
      <c r="J55">
        <f>SUMIFS(GameLog!AR:AR,GameLog!$D:$D,'ARI F'!$A55,GameLog!$E:$E,INDEX(Positions!$A$1:$B$9,MATCH('ARI F'!$B55,Positions!$A$1:$A$9,0),2),GameLog!$C:$C,"ARI")</f>
        <v>0</v>
      </c>
      <c r="K55">
        <f>SUMIFS(GameLog!AS:AS,GameLog!$D:$D,'ARI F'!$A55,GameLog!$E:$E,INDEX(Positions!$A$1:$B$9,MATCH('ARI F'!$B55,Positions!$A$1:$A$9,0),2),GameLog!$C:$C,"ARI")</f>
        <v>0</v>
      </c>
      <c r="L55">
        <f>SUMIFS(GameLog!AT:AT,GameLog!$D:$D,'ARI F'!$A55,GameLog!$E:$E,INDEX(Positions!$A$1:$B$9,MATCH('ARI F'!$B55,Positions!$A$1:$A$9,0),2),GameLog!$C:$C,"ARI")</f>
        <v>0</v>
      </c>
      <c r="M55">
        <f>SUMIFS(GameLog!AU:AU,GameLog!$D:$D,'ARI F'!$A55,GameLog!$E:$E,INDEX(Positions!$A$1:$B$9,MATCH('ARI F'!$B55,Positions!$A$1:$A$9,0),2),GameLog!$C:$C,"ARI")</f>
        <v>0</v>
      </c>
      <c r="N55">
        <f>SUMIFS(GameLog!AV:AV,GameLog!$D:$D,'ARI F'!$A55,GameLog!$E:$E,INDEX(Positions!$A$1:$B$9,MATCH('ARI F'!$B55,Positions!$A$1:$A$9,0),2),GameLog!$C:$C,"ARI")</f>
        <v>0</v>
      </c>
      <c r="O55" s="8">
        <f t="shared" si="0"/>
        <v>0</v>
      </c>
      <c r="P55" s="18" t="str">
        <f t="shared" si="1"/>
        <v/>
      </c>
      <c r="V55" s="15"/>
    </row>
    <row r="56" spans="1:22">
      <c r="A56" t="s">
        <v>2639</v>
      </c>
      <c r="B56" t="s">
        <v>2437</v>
      </c>
      <c r="C56">
        <f>COUNTIFS(GameLog!D:D,'ARI F'!A56,GameLog!C:C,"ARI",GameLog!E:E,INDEX(Positions!$A$1:$B$9,MATCH('ARI F'!$B56,Positions!$A$1:$A$9,0),2))</f>
        <v>0</v>
      </c>
      <c r="D56">
        <f>SUMIFS(GameLog!F:F,GameLog!$D:$D,'ARI F'!A56,GameLog!$E:$E,INDEX(Positions!$A$1:$B$9,MATCH('ARI F'!$B56,Positions!$A$1:$A$9,0),2),GameLog!$C:$C,"ARI")</f>
        <v>0</v>
      </c>
      <c r="E56" s="12">
        <f>SUMIFS(GameLog!AM:AM,GameLog!$D:$D,'ARI F'!$A56,GameLog!$E:$E,INDEX(Positions!$A$1:$B$9,MATCH('ARI F'!$B56,Positions!$A$1:$A$9,0),2),GameLog!$C:$C,"ARI")</f>
        <v>0</v>
      </c>
      <c r="F56">
        <f>SUMIFS(GameLog!AN:AN,GameLog!$D:$D,'ARI F'!$A56,GameLog!$E:$E,INDEX(Positions!$A$1:$B$9,MATCH('ARI F'!$B56,Positions!$A$1:$A$9,0),2),GameLog!$C:$C,"ARI")</f>
        <v>0</v>
      </c>
      <c r="G56">
        <f>SUMIFS(GameLog!AO:AO,GameLog!$D:$D,'ARI F'!$A56,GameLog!$E:$E,INDEX(Positions!$A$1:$B$9,MATCH('ARI F'!$B56,Positions!$A$1:$A$9,0),2),GameLog!$C:$C,"ARI")</f>
        <v>0</v>
      </c>
      <c r="H56">
        <f>SUMIFS(GameLog!AP:AP,GameLog!$D:$D,'ARI F'!$A56,GameLog!$E:$E,INDEX(Positions!$A$1:$B$9,MATCH('ARI F'!$B56,Positions!$A$1:$A$9,0),2),GameLog!$C:$C,"ARI")</f>
        <v>0</v>
      </c>
      <c r="I56">
        <f>SUMIFS(GameLog!AQ:AQ,GameLog!$D:$D,'ARI F'!$A56,GameLog!$E:$E,INDEX(Positions!$A$1:$B$9,MATCH('ARI F'!$B56,Positions!$A$1:$A$9,0),2),GameLog!$C:$C,"ARI")</f>
        <v>0</v>
      </c>
      <c r="J56">
        <f>SUMIFS(GameLog!AR:AR,GameLog!$D:$D,'ARI F'!$A56,GameLog!$E:$E,INDEX(Positions!$A$1:$B$9,MATCH('ARI F'!$B56,Positions!$A$1:$A$9,0),2),GameLog!$C:$C,"ARI")</f>
        <v>0</v>
      </c>
      <c r="K56">
        <f>SUMIFS(GameLog!AS:AS,GameLog!$D:$D,'ARI F'!$A56,GameLog!$E:$E,INDEX(Positions!$A$1:$B$9,MATCH('ARI F'!$B56,Positions!$A$1:$A$9,0),2),GameLog!$C:$C,"ARI")</f>
        <v>0</v>
      </c>
      <c r="L56">
        <f>SUMIFS(GameLog!AT:AT,GameLog!$D:$D,'ARI F'!$A56,GameLog!$E:$E,INDEX(Positions!$A$1:$B$9,MATCH('ARI F'!$B56,Positions!$A$1:$A$9,0),2),GameLog!$C:$C,"ARI")</f>
        <v>0</v>
      </c>
      <c r="M56">
        <f>SUMIFS(GameLog!AU:AU,GameLog!$D:$D,'ARI F'!$A56,GameLog!$E:$E,INDEX(Positions!$A$1:$B$9,MATCH('ARI F'!$B56,Positions!$A$1:$A$9,0),2),GameLog!$C:$C,"ARI")</f>
        <v>0</v>
      </c>
      <c r="N56">
        <f>SUMIFS(GameLog!AV:AV,GameLog!$D:$D,'ARI F'!$A56,GameLog!$E:$E,INDEX(Positions!$A$1:$B$9,MATCH('ARI F'!$B56,Positions!$A$1:$A$9,0),2),GameLog!$C:$C,"ARI")</f>
        <v>0</v>
      </c>
      <c r="O56" s="8">
        <f t="shared" si="0"/>
        <v>0</v>
      </c>
      <c r="P56" s="18" t="str">
        <f t="shared" si="1"/>
        <v/>
      </c>
      <c r="V56" s="15"/>
    </row>
    <row r="57" spans="1:22">
      <c r="A57" t="s">
        <v>2638</v>
      </c>
      <c r="B57" t="s">
        <v>2437</v>
      </c>
      <c r="C57">
        <f>COUNTIFS(GameLog!D:D,'ARI F'!A57,GameLog!C:C,"ARI",GameLog!E:E,INDEX(Positions!$A$1:$B$9,MATCH('ARI F'!$B57,Positions!$A$1:$A$9,0),2))</f>
        <v>0</v>
      </c>
      <c r="D57">
        <f>SUMIFS(GameLog!F:F,GameLog!$D:$D,'ARI F'!A57,GameLog!$E:$E,INDEX(Positions!$A$1:$B$9,MATCH('ARI F'!$B57,Positions!$A$1:$A$9,0),2),GameLog!$C:$C,"ARI")</f>
        <v>0</v>
      </c>
      <c r="E57" s="12">
        <f>SUMIFS(GameLog!AM:AM,GameLog!$D:$D,'ARI F'!$A57,GameLog!$E:$E,INDEX(Positions!$A$1:$B$9,MATCH('ARI F'!$B57,Positions!$A$1:$A$9,0),2),GameLog!$C:$C,"ARI")</f>
        <v>0</v>
      </c>
      <c r="F57">
        <f>SUMIFS(GameLog!AN:AN,GameLog!$D:$D,'ARI F'!$A57,GameLog!$E:$E,INDEX(Positions!$A$1:$B$9,MATCH('ARI F'!$B57,Positions!$A$1:$A$9,0),2),GameLog!$C:$C,"ARI")</f>
        <v>0</v>
      </c>
      <c r="G57">
        <f>SUMIFS(GameLog!AO:AO,GameLog!$D:$D,'ARI F'!$A57,GameLog!$E:$E,INDEX(Positions!$A$1:$B$9,MATCH('ARI F'!$B57,Positions!$A$1:$A$9,0),2),GameLog!$C:$C,"ARI")</f>
        <v>0</v>
      </c>
      <c r="H57">
        <f>SUMIFS(GameLog!AP:AP,GameLog!$D:$D,'ARI F'!$A57,GameLog!$E:$E,INDEX(Positions!$A$1:$B$9,MATCH('ARI F'!$B57,Positions!$A$1:$A$9,0),2),GameLog!$C:$C,"ARI")</f>
        <v>0</v>
      </c>
      <c r="I57">
        <f>SUMIFS(GameLog!AQ:AQ,GameLog!$D:$D,'ARI F'!$A57,GameLog!$E:$E,INDEX(Positions!$A$1:$B$9,MATCH('ARI F'!$B57,Positions!$A$1:$A$9,0),2),GameLog!$C:$C,"ARI")</f>
        <v>0</v>
      </c>
      <c r="J57">
        <f>SUMIFS(GameLog!AR:AR,GameLog!$D:$D,'ARI F'!$A57,GameLog!$E:$E,INDEX(Positions!$A$1:$B$9,MATCH('ARI F'!$B57,Positions!$A$1:$A$9,0),2),GameLog!$C:$C,"ARI")</f>
        <v>0</v>
      </c>
      <c r="K57">
        <f>SUMIFS(GameLog!AS:AS,GameLog!$D:$D,'ARI F'!$A57,GameLog!$E:$E,INDEX(Positions!$A$1:$B$9,MATCH('ARI F'!$B57,Positions!$A$1:$A$9,0),2),GameLog!$C:$C,"ARI")</f>
        <v>0</v>
      </c>
      <c r="L57">
        <f>SUMIFS(GameLog!AT:AT,GameLog!$D:$D,'ARI F'!$A57,GameLog!$E:$E,INDEX(Positions!$A$1:$B$9,MATCH('ARI F'!$B57,Positions!$A$1:$A$9,0),2),GameLog!$C:$C,"ARI")</f>
        <v>0</v>
      </c>
      <c r="M57">
        <f>SUMIFS(GameLog!AU:AU,GameLog!$D:$D,'ARI F'!$A57,GameLog!$E:$E,INDEX(Positions!$A$1:$B$9,MATCH('ARI F'!$B57,Positions!$A$1:$A$9,0),2),GameLog!$C:$C,"ARI")</f>
        <v>0</v>
      </c>
      <c r="N57">
        <f>SUMIFS(GameLog!AV:AV,GameLog!$D:$D,'ARI F'!$A57,GameLog!$E:$E,INDEX(Positions!$A$1:$B$9,MATCH('ARI F'!$B57,Positions!$A$1:$A$9,0),2),GameLog!$C:$C,"ARI")</f>
        <v>0</v>
      </c>
      <c r="O57" s="8">
        <f t="shared" si="0"/>
        <v>0</v>
      </c>
      <c r="P57" s="18" t="str">
        <f t="shared" si="1"/>
        <v/>
      </c>
      <c r="V57" s="15"/>
    </row>
    <row r="58" spans="1:22">
      <c r="A58" t="s">
        <v>2640</v>
      </c>
      <c r="B58" t="s">
        <v>2437</v>
      </c>
      <c r="C58">
        <f>COUNTIFS(GameLog!D:D,'ARI F'!A58,GameLog!C:C,"ARI",GameLog!E:E,INDEX(Positions!$A$1:$B$9,MATCH('ARI F'!$B58,Positions!$A$1:$A$9,0),2))</f>
        <v>0</v>
      </c>
      <c r="D58">
        <f>SUMIFS(GameLog!F:F,GameLog!$D:$D,'ARI F'!A58,GameLog!$E:$E,INDEX(Positions!$A$1:$B$9,MATCH('ARI F'!$B58,Positions!$A$1:$A$9,0),2),GameLog!$C:$C,"ARI")</f>
        <v>0</v>
      </c>
      <c r="E58" s="12">
        <f>SUMIFS(GameLog!AM:AM,GameLog!$D:$D,'ARI F'!$A58,GameLog!$E:$E,INDEX(Positions!$A$1:$B$9,MATCH('ARI F'!$B58,Positions!$A$1:$A$9,0),2),GameLog!$C:$C,"ARI")</f>
        <v>0</v>
      </c>
      <c r="F58">
        <f>SUMIFS(GameLog!AN:AN,GameLog!$D:$D,'ARI F'!$A58,GameLog!$E:$E,INDEX(Positions!$A$1:$B$9,MATCH('ARI F'!$B58,Positions!$A$1:$A$9,0),2),GameLog!$C:$C,"ARI")</f>
        <v>0</v>
      </c>
      <c r="G58">
        <f>SUMIFS(GameLog!AO:AO,GameLog!$D:$D,'ARI F'!$A58,GameLog!$E:$E,INDEX(Positions!$A$1:$B$9,MATCH('ARI F'!$B58,Positions!$A$1:$A$9,0),2),GameLog!$C:$C,"ARI")</f>
        <v>0</v>
      </c>
      <c r="H58">
        <f>SUMIFS(GameLog!AP:AP,GameLog!$D:$D,'ARI F'!$A58,GameLog!$E:$E,INDEX(Positions!$A$1:$B$9,MATCH('ARI F'!$B58,Positions!$A$1:$A$9,0),2),GameLog!$C:$C,"ARI")</f>
        <v>0</v>
      </c>
      <c r="I58">
        <f>SUMIFS(GameLog!AQ:AQ,GameLog!$D:$D,'ARI F'!$A58,GameLog!$E:$E,INDEX(Positions!$A$1:$B$9,MATCH('ARI F'!$B58,Positions!$A$1:$A$9,0),2),GameLog!$C:$C,"ARI")</f>
        <v>0</v>
      </c>
      <c r="J58">
        <f>SUMIFS(GameLog!AR:AR,GameLog!$D:$D,'ARI F'!$A58,GameLog!$E:$E,INDEX(Positions!$A$1:$B$9,MATCH('ARI F'!$B58,Positions!$A$1:$A$9,0),2),GameLog!$C:$C,"ARI")</f>
        <v>0</v>
      </c>
      <c r="K58">
        <f>SUMIFS(GameLog!AS:AS,GameLog!$D:$D,'ARI F'!$A58,GameLog!$E:$E,INDEX(Positions!$A$1:$B$9,MATCH('ARI F'!$B58,Positions!$A$1:$A$9,0),2),GameLog!$C:$C,"ARI")</f>
        <v>0</v>
      </c>
      <c r="L58">
        <f>SUMIFS(GameLog!AT:AT,GameLog!$D:$D,'ARI F'!$A58,GameLog!$E:$E,INDEX(Positions!$A$1:$B$9,MATCH('ARI F'!$B58,Positions!$A$1:$A$9,0),2),GameLog!$C:$C,"ARI")</f>
        <v>0</v>
      </c>
      <c r="M58">
        <f>SUMIFS(GameLog!AU:AU,GameLog!$D:$D,'ARI F'!$A58,GameLog!$E:$E,INDEX(Positions!$A$1:$B$9,MATCH('ARI F'!$B58,Positions!$A$1:$A$9,0),2),GameLog!$C:$C,"ARI")</f>
        <v>0</v>
      </c>
      <c r="N58">
        <f>SUMIFS(GameLog!AV:AV,GameLog!$D:$D,'ARI F'!$A58,GameLog!$E:$E,INDEX(Positions!$A$1:$B$9,MATCH('ARI F'!$B58,Positions!$A$1:$A$9,0),2),GameLog!$C:$C,"ARI")</f>
        <v>0</v>
      </c>
      <c r="O58" s="8">
        <f t="shared" si="0"/>
        <v>0</v>
      </c>
      <c r="P58" s="18" t="str">
        <f t="shared" si="1"/>
        <v/>
      </c>
      <c r="V58" s="15"/>
    </row>
    <row r="59" spans="1:22">
      <c r="A59" t="s">
        <v>2630</v>
      </c>
      <c r="B59" t="s">
        <v>2437</v>
      </c>
      <c r="C59">
        <f>COUNTIFS(GameLog!D:D,'ARI F'!A59,GameLog!C:C,"ARI",GameLog!E:E,INDEX(Positions!$A$1:$B$9,MATCH('ARI F'!$B59,Positions!$A$1:$A$9,0),2))</f>
        <v>0</v>
      </c>
      <c r="D59">
        <f>SUMIFS(GameLog!F:F,GameLog!$D:$D,'ARI F'!A59,GameLog!$E:$E,INDEX(Positions!$A$1:$B$9,MATCH('ARI F'!$B59,Positions!$A$1:$A$9,0),2),GameLog!$C:$C,"ARI")</f>
        <v>0</v>
      </c>
      <c r="E59" s="12">
        <f>SUMIFS(GameLog!AM:AM,GameLog!$D:$D,'ARI F'!$A59,GameLog!$E:$E,INDEX(Positions!$A$1:$B$9,MATCH('ARI F'!$B59,Positions!$A$1:$A$9,0),2),GameLog!$C:$C,"ARI")</f>
        <v>0</v>
      </c>
      <c r="F59">
        <f>SUMIFS(GameLog!AN:AN,GameLog!$D:$D,'ARI F'!$A59,GameLog!$E:$E,INDEX(Positions!$A$1:$B$9,MATCH('ARI F'!$B59,Positions!$A$1:$A$9,0),2),GameLog!$C:$C,"ARI")</f>
        <v>0</v>
      </c>
      <c r="G59">
        <f>SUMIFS(GameLog!AO:AO,GameLog!$D:$D,'ARI F'!$A59,GameLog!$E:$E,INDEX(Positions!$A$1:$B$9,MATCH('ARI F'!$B59,Positions!$A$1:$A$9,0),2),GameLog!$C:$C,"ARI")</f>
        <v>0</v>
      </c>
      <c r="H59">
        <f>SUMIFS(GameLog!AP:AP,GameLog!$D:$D,'ARI F'!$A59,GameLog!$E:$E,INDEX(Positions!$A$1:$B$9,MATCH('ARI F'!$B59,Positions!$A$1:$A$9,0),2),GameLog!$C:$C,"ARI")</f>
        <v>0</v>
      </c>
      <c r="I59">
        <f>SUMIFS(GameLog!AQ:AQ,GameLog!$D:$D,'ARI F'!$A59,GameLog!$E:$E,INDEX(Positions!$A$1:$B$9,MATCH('ARI F'!$B59,Positions!$A$1:$A$9,0),2),GameLog!$C:$C,"ARI")</f>
        <v>0</v>
      </c>
      <c r="J59">
        <f>SUMIFS(GameLog!AR:AR,GameLog!$D:$D,'ARI F'!$A59,GameLog!$E:$E,INDEX(Positions!$A$1:$B$9,MATCH('ARI F'!$B59,Positions!$A$1:$A$9,0),2),GameLog!$C:$C,"ARI")</f>
        <v>0</v>
      </c>
      <c r="K59">
        <f>SUMIFS(GameLog!AS:AS,GameLog!$D:$D,'ARI F'!$A59,GameLog!$E:$E,INDEX(Positions!$A$1:$B$9,MATCH('ARI F'!$B59,Positions!$A$1:$A$9,0),2),GameLog!$C:$C,"ARI")</f>
        <v>0</v>
      </c>
      <c r="L59">
        <f>SUMIFS(GameLog!AT:AT,GameLog!$D:$D,'ARI F'!$A59,GameLog!$E:$E,INDEX(Positions!$A$1:$B$9,MATCH('ARI F'!$B59,Positions!$A$1:$A$9,0),2),GameLog!$C:$C,"ARI")</f>
        <v>0</v>
      </c>
      <c r="M59">
        <f>SUMIFS(GameLog!AU:AU,GameLog!$D:$D,'ARI F'!$A59,GameLog!$E:$E,INDEX(Positions!$A$1:$B$9,MATCH('ARI F'!$B59,Positions!$A$1:$A$9,0),2),GameLog!$C:$C,"ARI")</f>
        <v>0</v>
      </c>
      <c r="N59">
        <f>SUMIFS(GameLog!AV:AV,GameLog!$D:$D,'ARI F'!$A59,GameLog!$E:$E,INDEX(Positions!$A$1:$B$9,MATCH('ARI F'!$B59,Positions!$A$1:$A$9,0),2),GameLog!$C:$C,"ARI")</f>
        <v>0</v>
      </c>
      <c r="O59" s="8">
        <f t="shared" si="0"/>
        <v>0</v>
      </c>
      <c r="P59" s="18" t="str">
        <f t="shared" si="1"/>
        <v/>
      </c>
      <c r="V59" s="15"/>
    </row>
    <row r="60" spans="1:22">
      <c r="A60" t="s">
        <v>2642</v>
      </c>
      <c r="B60" t="s">
        <v>2437</v>
      </c>
      <c r="C60">
        <f>COUNTIFS(GameLog!D:D,'ARI F'!A60,GameLog!C:C,"ARI",GameLog!E:E,INDEX(Positions!$A$1:$B$9,MATCH('ARI F'!$B60,Positions!$A$1:$A$9,0),2))</f>
        <v>1</v>
      </c>
      <c r="D60">
        <f>SUMIFS(GameLog!F:F,GameLog!$D:$D,'ARI F'!A60,GameLog!$E:$E,INDEX(Positions!$A$1:$B$9,MATCH('ARI F'!$B60,Positions!$A$1:$A$9,0),2),GameLog!$C:$C,"ARI")</f>
        <v>0</v>
      </c>
      <c r="E60" s="12">
        <f>SUMIFS(GameLog!AM:AM,GameLog!$D:$D,'ARI F'!$A60,GameLog!$E:$E,INDEX(Positions!$A$1:$B$9,MATCH('ARI F'!$B60,Positions!$A$1:$A$9,0),2),GameLog!$C:$C,"ARI")</f>
        <v>1</v>
      </c>
      <c r="F60">
        <f>SUMIFS(GameLog!AN:AN,GameLog!$D:$D,'ARI F'!$A60,GameLog!$E:$E,INDEX(Positions!$A$1:$B$9,MATCH('ARI F'!$B60,Positions!$A$1:$A$9,0),2),GameLog!$C:$C,"ARI")</f>
        <v>1</v>
      </c>
      <c r="G60">
        <f>SUMIFS(GameLog!AO:AO,GameLog!$D:$D,'ARI F'!$A60,GameLog!$E:$E,INDEX(Positions!$A$1:$B$9,MATCH('ARI F'!$B60,Positions!$A$1:$A$9,0),2),GameLog!$C:$C,"ARI")</f>
        <v>0</v>
      </c>
      <c r="H60">
        <f>SUMIFS(GameLog!AP:AP,GameLog!$D:$D,'ARI F'!$A60,GameLog!$E:$E,INDEX(Positions!$A$1:$B$9,MATCH('ARI F'!$B60,Positions!$A$1:$A$9,0),2),GameLog!$C:$C,"ARI")</f>
        <v>0</v>
      </c>
      <c r="I60">
        <f>SUMIFS(GameLog!AQ:AQ,GameLog!$D:$D,'ARI F'!$A60,GameLog!$E:$E,INDEX(Positions!$A$1:$B$9,MATCH('ARI F'!$B60,Positions!$A$1:$A$9,0),2),GameLog!$C:$C,"ARI")</f>
        <v>0</v>
      </c>
      <c r="J60">
        <f>SUMIFS(GameLog!AR:AR,GameLog!$D:$D,'ARI F'!$A60,GameLog!$E:$E,INDEX(Positions!$A$1:$B$9,MATCH('ARI F'!$B60,Positions!$A$1:$A$9,0),2),GameLog!$C:$C,"ARI")</f>
        <v>0</v>
      </c>
      <c r="K60">
        <f>SUMIFS(GameLog!AS:AS,GameLog!$D:$D,'ARI F'!$A60,GameLog!$E:$E,INDEX(Positions!$A$1:$B$9,MATCH('ARI F'!$B60,Positions!$A$1:$A$9,0),2),GameLog!$C:$C,"ARI")</f>
        <v>0</v>
      </c>
      <c r="L60">
        <f>SUMIFS(GameLog!AT:AT,GameLog!$D:$D,'ARI F'!$A60,GameLog!$E:$E,INDEX(Positions!$A$1:$B$9,MATCH('ARI F'!$B60,Positions!$A$1:$A$9,0),2),GameLog!$C:$C,"ARI")</f>
        <v>0</v>
      </c>
      <c r="M60">
        <f>SUMIFS(GameLog!AU:AU,GameLog!$D:$D,'ARI F'!$A60,GameLog!$E:$E,INDEX(Positions!$A$1:$B$9,MATCH('ARI F'!$B60,Positions!$A$1:$A$9,0),2),GameLog!$C:$C,"ARI")</f>
        <v>0</v>
      </c>
      <c r="N60">
        <f>SUMIFS(GameLog!AV:AV,GameLog!$D:$D,'ARI F'!$A60,GameLog!$E:$E,INDEX(Positions!$A$1:$B$9,MATCH('ARI F'!$B60,Positions!$A$1:$A$9,0),2),GameLog!$C:$C,"ARI")</f>
        <v>0</v>
      </c>
      <c r="O60" s="8">
        <f t="shared" si="0"/>
        <v>1</v>
      </c>
      <c r="P60" s="18" t="str">
        <f t="shared" si="1"/>
        <v/>
      </c>
      <c r="V60" s="15"/>
    </row>
    <row r="61" spans="1:22">
      <c r="O61" s="8"/>
      <c r="V61" s="15"/>
    </row>
    <row r="62" spans="1:22">
      <c r="O62" s="8"/>
      <c r="V62" s="15"/>
    </row>
    <row r="63" spans="1:22">
      <c r="O63" s="8"/>
      <c r="V63" s="15"/>
    </row>
    <row r="64" spans="1:22">
      <c r="O64" s="8"/>
      <c r="V64" s="15"/>
    </row>
    <row r="65" spans="15:22">
      <c r="O65" s="8"/>
      <c r="V65" s="15"/>
    </row>
    <row r="66" spans="15:22">
      <c r="O66" s="8"/>
      <c r="V66" s="15"/>
    </row>
    <row r="67" spans="15:22">
      <c r="O67" s="8"/>
      <c r="V67" s="15"/>
    </row>
    <row r="68" spans="15:22">
      <c r="O68" s="8"/>
    </row>
    <row r="69" spans="15:22">
      <c r="O69" s="8"/>
    </row>
    <row r="70" spans="15:22">
      <c r="O70" s="8"/>
    </row>
    <row r="71" spans="15:22">
      <c r="O71" s="8"/>
    </row>
    <row r="72" spans="15:22">
      <c r="O72" s="8"/>
    </row>
    <row r="73" spans="15:22">
      <c r="O73" s="8"/>
    </row>
    <row r="74" spans="15:22">
      <c r="O74" s="8"/>
    </row>
    <row r="75" spans="15:22">
      <c r="O75" s="8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FB58D-B488-4022-A70D-130D43777F23}">
  <sheetPr codeName="Sheet7"/>
  <dimension ref="A1:AC22"/>
  <sheetViews>
    <sheetView workbookViewId="0">
      <pane ySplit="1" topLeftCell="A2" activePane="bottomLeft" state="frozen"/>
      <selection activeCell="B2" sqref="B2:S2"/>
      <selection pane="bottomLeft" activeCell="B2" sqref="B2:S2"/>
    </sheetView>
  </sheetViews>
  <sheetFormatPr defaultRowHeight="13.2"/>
  <cols>
    <col min="1" max="1" width="15.5546875" bestFit="1" customWidth="1"/>
    <col min="2" max="3" width="3" bestFit="1" customWidth="1"/>
    <col min="4" max="4" width="6.21875" bestFit="1" customWidth="1"/>
    <col min="5" max="5" width="6" bestFit="1" customWidth="1"/>
    <col min="6" max="6" width="3" bestFit="1" customWidth="1"/>
    <col min="7" max="7" width="3.5546875" bestFit="1" customWidth="1"/>
    <col min="8" max="8" width="3.6640625" bestFit="1" customWidth="1"/>
    <col min="9" max="9" width="4.77734375" bestFit="1" customWidth="1"/>
    <col min="10" max="10" width="3.44140625" bestFit="1" customWidth="1"/>
    <col min="11" max="11" width="6" style="12" bestFit="1" customWidth="1"/>
    <col min="12" max="14" width="4" bestFit="1" customWidth="1"/>
    <col min="15" max="15" width="3.44140625" bestFit="1" customWidth="1"/>
    <col min="16" max="18" width="4" bestFit="1" customWidth="1"/>
    <col min="19" max="19" width="4.6640625" bestFit="1" customWidth="1"/>
    <col min="20" max="20" width="3.44140625" bestFit="1" customWidth="1"/>
    <col min="21" max="21" width="4.109375" bestFit="1" customWidth="1"/>
    <col min="22" max="22" width="6" bestFit="1" customWidth="1"/>
    <col min="23" max="23" width="5" bestFit="1" customWidth="1"/>
    <col min="24" max="25" width="4.44140625" bestFit="1" customWidth="1"/>
    <col min="26" max="26" width="5" bestFit="1" customWidth="1"/>
    <col min="27" max="27" width="6.5546875" bestFit="1" customWidth="1"/>
    <col min="28" max="28" width="4" bestFit="1" customWidth="1"/>
    <col min="29" max="29" width="4.21875" bestFit="1" customWidth="1"/>
  </cols>
  <sheetData>
    <row r="1" spans="1:29">
      <c r="A1" t="s">
        <v>2405</v>
      </c>
      <c r="B1" t="s">
        <v>2365</v>
      </c>
      <c r="C1" t="s">
        <v>2366</v>
      </c>
      <c r="D1" t="s">
        <v>2367</v>
      </c>
      <c r="E1" t="s">
        <v>2482</v>
      </c>
      <c r="F1" t="s">
        <v>2406</v>
      </c>
      <c r="G1" t="s">
        <v>2483</v>
      </c>
      <c r="H1" t="s">
        <v>2484</v>
      </c>
      <c r="I1" t="s">
        <v>2485</v>
      </c>
      <c r="J1" t="s">
        <v>2486</v>
      </c>
      <c r="K1" s="12" t="s">
        <v>2487</v>
      </c>
      <c r="L1" t="s">
        <v>2410</v>
      </c>
      <c r="M1" t="s">
        <v>2409</v>
      </c>
      <c r="N1" t="s">
        <v>2488</v>
      </c>
      <c r="O1" t="s">
        <v>2413</v>
      </c>
      <c r="P1" t="s">
        <v>2417</v>
      </c>
      <c r="Q1" t="s">
        <v>2428</v>
      </c>
      <c r="R1" t="s">
        <v>2418</v>
      </c>
      <c r="S1" t="s">
        <v>2425</v>
      </c>
      <c r="T1" t="s">
        <v>2489</v>
      </c>
      <c r="U1" t="s">
        <v>2490</v>
      </c>
      <c r="V1" t="s">
        <v>2491</v>
      </c>
      <c r="W1" t="s">
        <v>2492</v>
      </c>
      <c r="X1" t="s">
        <v>2493</v>
      </c>
      <c r="Y1" t="s">
        <v>2494</v>
      </c>
      <c r="Z1" t="s">
        <v>2495</v>
      </c>
      <c r="AA1" t="s">
        <v>2496</v>
      </c>
      <c r="AB1" t="s">
        <v>2666</v>
      </c>
      <c r="AC1" t="s">
        <v>2667</v>
      </c>
    </row>
    <row r="2" spans="1:29">
      <c r="A2" t="s">
        <v>2649</v>
      </c>
      <c r="B2">
        <f>SUMIFS(GameLog!W:W,GameLog!$D:$D,'ARI P'!$A2,GameLog!$C:$C,"ARI")</f>
        <v>0</v>
      </c>
      <c r="C2">
        <f>SUMIFS(GameLog!X:X,GameLog!$D:$D,'ARI P'!$A2,GameLog!$C:$C,"ARI")</f>
        <v>0</v>
      </c>
      <c r="D2" s="8">
        <f>IFERROR(B2/(B2+C2),0)</f>
        <v>0</v>
      </c>
      <c r="E2" s="10">
        <f>IFERROR(N2/K2*9,"---")</f>
        <v>3</v>
      </c>
      <c r="F2">
        <f>COUNTIFS(GameLog!D:D,'ARI P'!A2,GameLog!C:C,"ARI",GameLog!E:E,1)</f>
        <v>1</v>
      </c>
      <c r="G2">
        <f>SUMIFS(GameLog!F:F,GameLog!$D:$D,'ARI P'!A2,GameLog!$E:$E,1,GameLog!$C:$C,"ARI")</f>
        <v>0</v>
      </c>
      <c r="H2">
        <f>SUMIFS(GameLog!Y:Y,GameLog!$D:$D,'ARI P'!$A2,GameLog!$C:$C,"ARI")</f>
        <v>0</v>
      </c>
      <c r="I2">
        <f>SUMIFS(GameLog!Z:Z,GameLog!$D:$D,'ARI P'!$A2,GameLog!$C:$C,"ARI")</f>
        <v>0</v>
      </c>
      <c r="J2">
        <f>SUMIFS(GameLog!AA:AA,GameLog!$D:$D,'ARI P'!$A2,GameLog!$C:$C,"ARI")</f>
        <v>0</v>
      </c>
      <c r="K2" s="12">
        <f>SUMIFS(GameLog!AB:AB,GameLog!$D:$D,'ARI P'!$A2,GameLog!$C:$C,"ARI")</f>
        <v>3</v>
      </c>
      <c r="L2">
        <f>SUMIFS(GameLog!AC:AC,GameLog!$D:$D,'ARI P'!$A2,GameLog!$C:$C,"ARI")</f>
        <v>2</v>
      </c>
      <c r="M2">
        <f>SUMIFS(GameLog!AD:AD,GameLog!$D:$D,'ARI P'!$A2,GameLog!$C:$C,"ARI")</f>
        <v>1</v>
      </c>
      <c r="N2">
        <f>SUMIFS(GameLog!AE:AE,GameLog!$D:$D,'ARI P'!$A2,GameLog!$C:$C,"ARI")</f>
        <v>1</v>
      </c>
      <c r="O2">
        <f>SUMIFS(GameLog!AF:AF,GameLog!$D:$D,'ARI P'!$A2,GameLog!$C:$C,"ARI")</f>
        <v>0</v>
      </c>
      <c r="P2">
        <f>SUMIFS(GameLog!AG:AG,GameLog!$D:$D,'ARI P'!$A2,GameLog!$C:$C,"ARI")</f>
        <v>1</v>
      </c>
      <c r="Q2">
        <f>SUMIFS(GameLog!AH:AH,GameLog!$D:$D,'ARI P'!$A2,GameLog!$C:$C,"ARI")</f>
        <v>0</v>
      </c>
      <c r="R2">
        <f>SUMIFS(GameLog!AI:AI,GameLog!$D:$D,'ARI P'!$A2,GameLog!$C:$C,"ARI")</f>
        <v>2</v>
      </c>
      <c r="S2">
        <f>SUMIFS(GameLog!AJ:AJ,GameLog!$D:$D,'ARI P'!$A2,GameLog!$C:$C,"ARI")</f>
        <v>1</v>
      </c>
      <c r="T2">
        <f>SUMIFS(GameLog!AK:AK,GameLog!$D:$D,'ARI P'!$A2,GameLog!$C:$C,"ARI")</f>
        <v>0</v>
      </c>
      <c r="U2">
        <f>SUMIFS(GameLog!AL:AL,GameLog!$D:$D,'ARI P'!$A2,GameLog!$C:$C,"ARI")</f>
        <v>0</v>
      </c>
      <c r="V2" s="10">
        <f>IFERROR((L2+P2)/K2,0)</f>
        <v>1</v>
      </c>
      <c r="W2" s="11">
        <f>IFERROR(L2/$K2*9,0)</f>
        <v>6</v>
      </c>
      <c r="X2" s="11">
        <f>IFERROR(O2/$K2*9,0)</f>
        <v>0</v>
      </c>
      <c r="Y2" s="11">
        <f>IFERROR(P2/$K2*9,0)</f>
        <v>3</v>
      </c>
      <c r="Z2" s="11">
        <f>IFERROR(R2/$K2*9,0)</f>
        <v>6</v>
      </c>
      <c r="AA2" s="11">
        <f>IFERROR(R2/P2,0)</f>
        <v>2</v>
      </c>
      <c r="AB2">
        <v>84</v>
      </c>
      <c r="AC2">
        <v>127</v>
      </c>
    </row>
    <row r="3" spans="1:29">
      <c r="A3" t="s">
        <v>2647</v>
      </c>
      <c r="B3">
        <f>SUMIFS(GameLog!W:W,GameLog!$D:$D,'ARI P'!$A3,GameLog!$C:$C,"ARI")</f>
        <v>0</v>
      </c>
      <c r="C3">
        <f>SUMIFS(GameLog!X:X,GameLog!$D:$D,'ARI P'!$A3,GameLog!$C:$C,"ARI")</f>
        <v>1</v>
      </c>
      <c r="D3" s="8">
        <f t="shared" ref="D3:D21" si="0">IFERROR(B3/(B3+C3),0)</f>
        <v>0</v>
      </c>
      <c r="E3" s="10">
        <f t="shared" ref="E3:E21" si="1">IFERROR(N3/K3*9,"---")</f>
        <v>14.727272727272728</v>
      </c>
      <c r="F3">
        <f>COUNTIFS(GameLog!D:D,'ARI P'!A3,GameLog!C:C,"ARI",GameLog!E:E,1)</f>
        <v>1</v>
      </c>
      <c r="G3">
        <f>SUMIFS(GameLog!F:F,GameLog!$D:$D,'ARI P'!A3,GameLog!$E:$E,1,GameLog!$C:$C,"ARI")</f>
        <v>1</v>
      </c>
      <c r="H3">
        <f>SUMIFS(GameLog!Y:Y,GameLog!$D:$D,'ARI P'!$A3,GameLog!$C:$C,"ARI")</f>
        <v>0</v>
      </c>
      <c r="I3">
        <f>SUMIFS(GameLog!Z:Z,GameLog!$D:$D,'ARI P'!$A3,GameLog!$C:$C,"ARI")</f>
        <v>0</v>
      </c>
      <c r="J3">
        <f>SUMIFS(GameLog!AA:AA,GameLog!$D:$D,'ARI P'!$A3,GameLog!$C:$C,"ARI")</f>
        <v>0</v>
      </c>
      <c r="K3" s="12">
        <f>SUMIFS(GameLog!AB:AB,GameLog!$D:$D,'ARI P'!$A3,GameLog!$C:$C,"ARI")</f>
        <v>3.6666666666666665</v>
      </c>
      <c r="L3">
        <f>SUMIFS(GameLog!AC:AC,GameLog!$D:$D,'ARI P'!$A3,GameLog!$C:$C,"ARI")</f>
        <v>10</v>
      </c>
      <c r="M3">
        <f>SUMIFS(GameLog!AD:AD,GameLog!$D:$D,'ARI P'!$A3,GameLog!$C:$C,"ARI")</f>
        <v>6</v>
      </c>
      <c r="N3">
        <f>SUMIFS(GameLog!AE:AE,GameLog!$D:$D,'ARI P'!$A3,GameLog!$C:$C,"ARI")</f>
        <v>6</v>
      </c>
      <c r="O3">
        <f>SUMIFS(GameLog!AF:AF,GameLog!$D:$D,'ARI P'!$A3,GameLog!$C:$C,"ARI")</f>
        <v>2</v>
      </c>
      <c r="P3">
        <f>SUMIFS(GameLog!AG:AG,GameLog!$D:$D,'ARI P'!$A3,GameLog!$C:$C,"ARI")</f>
        <v>1</v>
      </c>
      <c r="Q3">
        <f>SUMIFS(GameLog!AH:AH,GameLog!$D:$D,'ARI P'!$A3,GameLog!$C:$C,"ARI")</f>
        <v>0</v>
      </c>
      <c r="R3">
        <f>SUMIFS(GameLog!AI:AI,GameLog!$D:$D,'ARI P'!$A3,GameLog!$C:$C,"ARI")</f>
        <v>3</v>
      </c>
      <c r="S3">
        <f>SUMIFS(GameLog!AJ:AJ,GameLog!$D:$D,'ARI P'!$A3,GameLog!$C:$C,"ARI")</f>
        <v>1</v>
      </c>
      <c r="T3">
        <f>SUMIFS(GameLog!AK:AK,GameLog!$D:$D,'ARI P'!$A3,GameLog!$C:$C,"ARI")</f>
        <v>0</v>
      </c>
      <c r="U3">
        <f>SUMIFS(GameLog!AL:AL,GameLog!$D:$D,'ARI P'!$A3,GameLog!$C:$C,"ARI")</f>
        <v>1</v>
      </c>
      <c r="V3" s="10">
        <f t="shared" ref="V3:V21" si="2">IFERROR((L3+P3)/K3,0)</f>
        <v>3</v>
      </c>
      <c r="W3" s="11">
        <f t="shared" ref="W3:W21" si="3">IFERROR(L3/$K3*9,0)</f>
        <v>24.545454545454547</v>
      </c>
      <c r="X3" s="11">
        <f t="shared" ref="X3:Y19" si="4">IFERROR(O3/$K3*9,0)</f>
        <v>4.9090909090909101</v>
      </c>
      <c r="Y3" s="11">
        <f t="shared" si="4"/>
        <v>2.454545454545455</v>
      </c>
      <c r="Z3" s="11">
        <f t="shared" ref="Z3:Z21" si="5">IFERROR(R3/$K3*9,0)</f>
        <v>7.3636363636363642</v>
      </c>
      <c r="AA3" s="11">
        <f t="shared" ref="AA3:AA21" si="6">IFERROR(R3/P3,0)</f>
        <v>3</v>
      </c>
      <c r="AB3">
        <v>105</v>
      </c>
      <c r="AC3">
        <v>127</v>
      </c>
    </row>
    <row r="4" spans="1:29">
      <c r="A4" t="s">
        <v>2662</v>
      </c>
      <c r="B4">
        <f>SUMIFS(GameLog!W:W,GameLog!$D:$D,'ARI P'!$A4,GameLog!$C:$C,"ARI")</f>
        <v>0</v>
      </c>
      <c r="C4">
        <f>SUMIFS(GameLog!X:X,GameLog!$D:$D,'ARI P'!$A4,GameLog!$C:$C,"ARI")</f>
        <v>0</v>
      </c>
      <c r="D4" s="8">
        <f t="shared" si="0"/>
        <v>0</v>
      </c>
      <c r="E4" s="10" t="str">
        <f t="shared" si="1"/>
        <v>---</v>
      </c>
      <c r="F4">
        <f>COUNTIFS(GameLog!D:D,'ARI P'!A4,GameLog!C:C,"ARI",GameLog!E:E,1)</f>
        <v>0</v>
      </c>
      <c r="G4">
        <f>SUMIFS(GameLog!F:F,GameLog!$D:$D,'ARI P'!A4,GameLog!$E:$E,1,GameLog!$C:$C,"ARI")</f>
        <v>0</v>
      </c>
      <c r="H4">
        <f>SUMIFS(GameLog!Y:Y,GameLog!$D:$D,'ARI P'!$A4,GameLog!$C:$C,"ARI")</f>
        <v>0</v>
      </c>
      <c r="I4">
        <f>SUMIFS(GameLog!Z:Z,GameLog!$D:$D,'ARI P'!$A4,GameLog!$C:$C,"ARI")</f>
        <v>0</v>
      </c>
      <c r="J4">
        <f>SUMIFS(GameLog!AA:AA,GameLog!$D:$D,'ARI P'!$A4,GameLog!$C:$C,"ARI")</f>
        <v>0</v>
      </c>
      <c r="K4" s="12">
        <f>SUMIFS(GameLog!AB:AB,GameLog!$D:$D,'ARI P'!$A4,GameLog!$C:$C,"ARI")</f>
        <v>0</v>
      </c>
      <c r="L4">
        <f>SUMIFS(GameLog!AC:AC,GameLog!$D:$D,'ARI P'!$A4,GameLog!$C:$C,"ARI")</f>
        <v>0</v>
      </c>
      <c r="M4">
        <f>SUMIFS(GameLog!AD:AD,GameLog!$D:$D,'ARI P'!$A4,GameLog!$C:$C,"ARI")</f>
        <v>0</v>
      </c>
      <c r="N4">
        <f>SUMIFS(GameLog!AE:AE,GameLog!$D:$D,'ARI P'!$A4,GameLog!$C:$C,"ARI")</f>
        <v>0</v>
      </c>
      <c r="O4">
        <f>SUMIFS(GameLog!AF:AF,GameLog!$D:$D,'ARI P'!$A4,GameLog!$C:$C,"ARI")</f>
        <v>0</v>
      </c>
      <c r="P4">
        <f>SUMIFS(GameLog!AG:AG,GameLog!$D:$D,'ARI P'!$A4,GameLog!$C:$C,"ARI")</f>
        <v>0</v>
      </c>
      <c r="Q4">
        <f>SUMIFS(GameLog!AH:AH,GameLog!$D:$D,'ARI P'!$A4,GameLog!$C:$C,"ARI")</f>
        <v>0</v>
      </c>
      <c r="R4">
        <f>SUMIFS(GameLog!AI:AI,GameLog!$D:$D,'ARI P'!$A4,GameLog!$C:$C,"ARI")</f>
        <v>0</v>
      </c>
      <c r="S4">
        <f>SUMIFS(GameLog!AJ:AJ,GameLog!$D:$D,'ARI P'!$A4,GameLog!$C:$C,"ARI")</f>
        <v>0</v>
      </c>
      <c r="T4">
        <f>SUMIFS(GameLog!AK:AK,GameLog!$D:$D,'ARI P'!$A4,GameLog!$C:$C,"ARI")</f>
        <v>0</v>
      </c>
      <c r="U4">
        <f>SUMIFS(GameLog!AL:AL,GameLog!$D:$D,'ARI P'!$A4,GameLog!$C:$C,"ARI")</f>
        <v>0</v>
      </c>
      <c r="V4" s="10">
        <f t="shared" si="2"/>
        <v>0</v>
      </c>
      <c r="W4" s="11">
        <f t="shared" si="3"/>
        <v>0</v>
      </c>
      <c r="X4" s="11">
        <f t="shared" si="4"/>
        <v>0</v>
      </c>
      <c r="Y4" s="11">
        <f t="shared" si="4"/>
        <v>0</v>
      </c>
      <c r="Z4" s="11">
        <f t="shared" si="5"/>
        <v>0</v>
      </c>
      <c r="AA4" s="11">
        <f t="shared" si="6"/>
        <v>0</v>
      </c>
    </row>
    <row r="5" spans="1:29">
      <c r="A5" t="s">
        <v>2652</v>
      </c>
      <c r="B5">
        <f>SUMIFS(GameLog!W:W,GameLog!$D:$D,'ARI P'!$A5,GameLog!$C:$C,"ARI")</f>
        <v>0</v>
      </c>
      <c r="C5">
        <f>SUMIFS(GameLog!X:X,GameLog!$D:$D,'ARI P'!$A5,GameLog!$C:$C,"ARI")</f>
        <v>0</v>
      </c>
      <c r="D5" s="8">
        <f t="shared" si="0"/>
        <v>0</v>
      </c>
      <c r="E5" s="10" t="str">
        <f t="shared" si="1"/>
        <v>---</v>
      </c>
      <c r="F5">
        <f>COUNTIFS(GameLog!D:D,'ARI P'!A5,GameLog!C:C,"ARI",GameLog!E:E,1)</f>
        <v>0</v>
      </c>
      <c r="G5">
        <f>SUMIFS(GameLog!F:F,GameLog!$D:$D,'ARI P'!A5,GameLog!$E:$E,1,GameLog!$C:$C,"ARI")</f>
        <v>0</v>
      </c>
      <c r="H5">
        <f>SUMIFS(GameLog!Y:Y,GameLog!$D:$D,'ARI P'!$A5,GameLog!$C:$C,"ARI")</f>
        <v>0</v>
      </c>
      <c r="I5">
        <f>SUMIFS(GameLog!Z:Z,GameLog!$D:$D,'ARI P'!$A5,GameLog!$C:$C,"ARI")</f>
        <v>0</v>
      </c>
      <c r="J5">
        <f>SUMIFS(GameLog!AA:AA,GameLog!$D:$D,'ARI P'!$A5,GameLog!$C:$C,"ARI")</f>
        <v>0</v>
      </c>
      <c r="K5" s="12">
        <f>SUMIFS(GameLog!AB:AB,GameLog!$D:$D,'ARI P'!$A5,GameLog!$C:$C,"ARI")</f>
        <v>0</v>
      </c>
      <c r="L5">
        <f>SUMIFS(GameLog!AC:AC,GameLog!$D:$D,'ARI P'!$A5,GameLog!$C:$C,"ARI")</f>
        <v>0</v>
      </c>
      <c r="M5">
        <f>SUMIFS(GameLog!AD:AD,GameLog!$D:$D,'ARI P'!$A5,GameLog!$C:$C,"ARI")</f>
        <v>0</v>
      </c>
      <c r="N5">
        <f>SUMIFS(GameLog!AE:AE,GameLog!$D:$D,'ARI P'!$A5,GameLog!$C:$C,"ARI")</f>
        <v>0</v>
      </c>
      <c r="O5">
        <f>SUMIFS(GameLog!AF:AF,GameLog!$D:$D,'ARI P'!$A5,GameLog!$C:$C,"ARI")</f>
        <v>0</v>
      </c>
      <c r="P5">
        <f>SUMIFS(GameLog!AG:AG,GameLog!$D:$D,'ARI P'!$A5,GameLog!$C:$C,"ARI")</f>
        <v>0</v>
      </c>
      <c r="Q5">
        <f>SUMIFS(GameLog!AH:AH,GameLog!$D:$D,'ARI P'!$A5,GameLog!$C:$C,"ARI")</f>
        <v>0</v>
      </c>
      <c r="R5">
        <f>SUMIFS(GameLog!AI:AI,GameLog!$D:$D,'ARI P'!$A5,GameLog!$C:$C,"ARI")</f>
        <v>0</v>
      </c>
      <c r="S5">
        <f>SUMIFS(GameLog!AJ:AJ,GameLog!$D:$D,'ARI P'!$A5,GameLog!$C:$C,"ARI")</f>
        <v>0</v>
      </c>
      <c r="T5">
        <f>SUMIFS(GameLog!AK:AK,GameLog!$D:$D,'ARI P'!$A5,GameLog!$C:$C,"ARI")</f>
        <v>0</v>
      </c>
      <c r="U5">
        <f>SUMIFS(GameLog!AL:AL,GameLog!$D:$D,'ARI P'!$A5,GameLog!$C:$C,"ARI")</f>
        <v>0</v>
      </c>
      <c r="V5" s="10">
        <f t="shared" si="2"/>
        <v>0</v>
      </c>
      <c r="W5" s="11">
        <f t="shared" si="3"/>
        <v>0</v>
      </c>
      <c r="X5" s="11">
        <f t="shared" si="4"/>
        <v>0</v>
      </c>
      <c r="Y5" s="11">
        <f t="shared" si="4"/>
        <v>0</v>
      </c>
      <c r="Z5" s="11">
        <f t="shared" si="5"/>
        <v>0</v>
      </c>
      <c r="AA5" s="11">
        <f t="shared" si="6"/>
        <v>0</v>
      </c>
    </row>
    <row r="6" spans="1:29">
      <c r="A6" t="s">
        <v>2646</v>
      </c>
      <c r="B6">
        <f>SUMIFS(GameLog!W:W,GameLog!$D:$D,'ARI P'!$A6,GameLog!$C:$C,"ARI")</f>
        <v>0</v>
      </c>
      <c r="C6">
        <f>SUMIFS(GameLog!X:X,GameLog!$D:$D,'ARI P'!$A6,GameLog!$C:$C,"ARI")</f>
        <v>0</v>
      </c>
      <c r="D6" s="8">
        <f t="shared" si="0"/>
        <v>0</v>
      </c>
      <c r="E6" s="10" t="str">
        <f t="shared" si="1"/>
        <v>---</v>
      </c>
      <c r="F6">
        <f>COUNTIFS(GameLog!D:D,'ARI P'!A6,GameLog!C:C,"ARI",GameLog!E:E,1)</f>
        <v>0</v>
      </c>
      <c r="G6">
        <f>SUMIFS(GameLog!F:F,GameLog!$D:$D,'ARI P'!A6,GameLog!$E:$E,1,GameLog!$C:$C,"ARI")</f>
        <v>0</v>
      </c>
      <c r="H6">
        <f>SUMIFS(GameLog!Y:Y,GameLog!$D:$D,'ARI P'!$A6,GameLog!$C:$C,"ARI")</f>
        <v>0</v>
      </c>
      <c r="I6">
        <f>SUMIFS(GameLog!Z:Z,GameLog!$D:$D,'ARI P'!$A6,GameLog!$C:$C,"ARI")</f>
        <v>0</v>
      </c>
      <c r="J6">
        <f>SUMIFS(GameLog!AA:AA,GameLog!$D:$D,'ARI P'!$A6,GameLog!$C:$C,"ARI")</f>
        <v>0</v>
      </c>
      <c r="K6" s="12">
        <f>SUMIFS(GameLog!AB:AB,GameLog!$D:$D,'ARI P'!$A6,GameLog!$C:$C,"ARI")</f>
        <v>0</v>
      </c>
      <c r="L6">
        <f>SUMIFS(GameLog!AC:AC,GameLog!$D:$D,'ARI P'!$A6,GameLog!$C:$C,"ARI")</f>
        <v>0</v>
      </c>
      <c r="M6">
        <f>SUMIFS(GameLog!AD:AD,GameLog!$D:$D,'ARI P'!$A6,GameLog!$C:$C,"ARI")</f>
        <v>0</v>
      </c>
      <c r="N6">
        <f>SUMIFS(GameLog!AE:AE,GameLog!$D:$D,'ARI P'!$A6,GameLog!$C:$C,"ARI")</f>
        <v>0</v>
      </c>
      <c r="O6">
        <f>SUMIFS(GameLog!AF:AF,GameLog!$D:$D,'ARI P'!$A6,GameLog!$C:$C,"ARI")</f>
        <v>0</v>
      </c>
      <c r="P6">
        <f>SUMIFS(GameLog!AG:AG,GameLog!$D:$D,'ARI P'!$A6,GameLog!$C:$C,"ARI")</f>
        <v>0</v>
      </c>
      <c r="Q6">
        <f>SUMIFS(GameLog!AH:AH,GameLog!$D:$D,'ARI P'!$A6,GameLog!$C:$C,"ARI")</f>
        <v>0</v>
      </c>
      <c r="R6">
        <f>SUMIFS(GameLog!AI:AI,GameLog!$D:$D,'ARI P'!$A6,GameLog!$C:$C,"ARI")</f>
        <v>0</v>
      </c>
      <c r="S6">
        <f>SUMIFS(GameLog!AJ:AJ,GameLog!$D:$D,'ARI P'!$A6,GameLog!$C:$C,"ARI")</f>
        <v>0</v>
      </c>
      <c r="T6">
        <f>SUMIFS(GameLog!AK:AK,GameLog!$D:$D,'ARI P'!$A6,GameLog!$C:$C,"ARI")</f>
        <v>0</v>
      </c>
      <c r="U6">
        <f>SUMIFS(GameLog!AL:AL,GameLog!$D:$D,'ARI P'!$A6,GameLog!$C:$C,"ARI")</f>
        <v>0</v>
      </c>
      <c r="V6" s="10">
        <f t="shared" si="2"/>
        <v>0</v>
      </c>
      <c r="W6" s="11">
        <f t="shared" si="3"/>
        <v>0</v>
      </c>
      <c r="X6" s="11">
        <f t="shared" si="4"/>
        <v>0</v>
      </c>
      <c r="Y6" s="11">
        <f t="shared" si="4"/>
        <v>0</v>
      </c>
      <c r="Z6" s="11">
        <f t="shared" si="5"/>
        <v>0</v>
      </c>
      <c r="AA6" s="11">
        <f t="shared" si="6"/>
        <v>0</v>
      </c>
      <c r="AB6">
        <v>104</v>
      </c>
      <c r="AC6">
        <v>125</v>
      </c>
    </row>
    <row r="7" spans="1:29">
      <c r="A7" t="s">
        <v>2659</v>
      </c>
      <c r="B7">
        <f>SUMIFS(GameLog!W:W,GameLog!$D:$D,'ARI P'!$A7,GameLog!$C:$C,"ARI")</f>
        <v>0</v>
      </c>
      <c r="C7">
        <f>SUMIFS(GameLog!X:X,GameLog!$D:$D,'ARI P'!$A7,GameLog!$C:$C,"ARI")</f>
        <v>0</v>
      </c>
      <c r="D7" s="8">
        <f t="shared" si="0"/>
        <v>0</v>
      </c>
      <c r="E7" s="10">
        <f t="shared" si="1"/>
        <v>13.5</v>
      </c>
      <c r="F7">
        <f>COUNTIFS(GameLog!D:D,'ARI P'!A7,GameLog!C:C,"ARI",GameLog!E:E,1)</f>
        <v>1</v>
      </c>
      <c r="G7">
        <f>SUMIFS(GameLog!F:F,GameLog!$D:$D,'ARI P'!A7,GameLog!$E:$E,1,GameLog!$C:$C,"ARI")</f>
        <v>0</v>
      </c>
      <c r="H7">
        <f>SUMIFS(GameLog!Y:Y,GameLog!$D:$D,'ARI P'!$A7,GameLog!$C:$C,"ARI")</f>
        <v>0</v>
      </c>
      <c r="I7">
        <f>SUMIFS(GameLog!Z:Z,GameLog!$D:$D,'ARI P'!$A7,GameLog!$C:$C,"ARI")</f>
        <v>0</v>
      </c>
      <c r="J7">
        <f>SUMIFS(GameLog!AA:AA,GameLog!$D:$D,'ARI P'!$A7,GameLog!$C:$C,"ARI")</f>
        <v>0</v>
      </c>
      <c r="K7" s="12">
        <f>SUMIFS(GameLog!AB:AB,GameLog!$D:$D,'ARI P'!$A7,GameLog!$C:$C,"ARI")</f>
        <v>1.3333333333333333</v>
      </c>
      <c r="L7">
        <f>SUMIFS(GameLog!AC:AC,GameLog!$D:$D,'ARI P'!$A7,GameLog!$C:$C,"ARI")</f>
        <v>3</v>
      </c>
      <c r="M7">
        <f>SUMIFS(GameLog!AD:AD,GameLog!$D:$D,'ARI P'!$A7,GameLog!$C:$C,"ARI")</f>
        <v>2</v>
      </c>
      <c r="N7">
        <f>SUMIFS(GameLog!AE:AE,GameLog!$D:$D,'ARI P'!$A7,GameLog!$C:$C,"ARI")</f>
        <v>2</v>
      </c>
      <c r="O7">
        <f>SUMIFS(GameLog!AF:AF,GameLog!$D:$D,'ARI P'!$A7,GameLog!$C:$C,"ARI")</f>
        <v>0</v>
      </c>
      <c r="P7">
        <f>SUMIFS(GameLog!AG:AG,GameLog!$D:$D,'ARI P'!$A7,GameLog!$C:$C,"ARI")</f>
        <v>0</v>
      </c>
      <c r="Q7">
        <f>SUMIFS(GameLog!AH:AH,GameLog!$D:$D,'ARI P'!$A7,GameLog!$C:$C,"ARI")</f>
        <v>0</v>
      </c>
      <c r="R7">
        <f>SUMIFS(GameLog!AI:AI,GameLog!$D:$D,'ARI P'!$A7,GameLog!$C:$C,"ARI")</f>
        <v>0</v>
      </c>
      <c r="S7">
        <f>SUMIFS(GameLog!AJ:AJ,GameLog!$D:$D,'ARI P'!$A7,GameLog!$C:$C,"ARI")</f>
        <v>1</v>
      </c>
      <c r="T7">
        <f>SUMIFS(GameLog!AK:AK,GameLog!$D:$D,'ARI P'!$A7,GameLog!$C:$C,"ARI")</f>
        <v>0</v>
      </c>
      <c r="U7">
        <f>SUMIFS(GameLog!AL:AL,GameLog!$D:$D,'ARI P'!$A7,GameLog!$C:$C,"ARI")</f>
        <v>0</v>
      </c>
      <c r="V7" s="10">
        <f t="shared" si="2"/>
        <v>2.25</v>
      </c>
      <c r="W7" s="11">
        <f t="shared" si="3"/>
        <v>20.25</v>
      </c>
      <c r="X7" s="11">
        <f t="shared" si="4"/>
        <v>0</v>
      </c>
      <c r="Y7" s="11">
        <f t="shared" si="4"/>
        <v>0</v>
      </c>
      <c r="Z7" s="11">
        <f t="shared" si="5"/>
        <v>0</v>
      </c>
      <c r="AA7" s="11">
        <f t="shared" si="6"/>
        <v>0</v>
      </c>
    </row>
    <row r="8" spans="1:29">
      <c r="A8" t="s">
        <v>2654</v>
      </c>
      <c r="B8">
        <f>SUMIFS(GameLog!W:W,GameLog!$D:$D,'ARI P'!$A8,GameLog!$C:$C,"ARI")</f>
        <v>0</v>
      </c>
      <c r="C8">
        <f>SUMIFS(GameLog!X:X,GameLog!$D:$D,'ARI P'!$A8,GameLog!$C:$C,"ARI")</f>
        <v>0</v>
      </c>
      <c r="D8" s="8">
        <f t="shared" si="0"/>
        <v>0</v>
      </c>
      <c r="E8" s="10">
        <f t="shared" si="1"/>
        <v>9</v>
      </c>
      <c r="F8">
        <f>COUNTIFS(GameLog!D:D,'ARI P'!A8,GameLog!C:C,"ARI",GameLog!E:E,1)</f>
        <v>2</v>
      </c>
      <c r="G8">
        <f>SUMIFS(GameLog!F:F,GameLog!$D:$D,'ARI P'!A8,GameLog!$E:$E,1,GameLog!$C:$C,"ARI")</f>
        <v>0</v>
      </c>
      <c r="H8">
        <f>SUMIFS(GameLog!Y:Y,GameLog!$D:$D,'ARI P'!$A8,GameLog!$C:$C,"ARI")</f>
        <v>0</v>
      </c>
      <c r="I8">
        <f>SUMIFS(GameLog!Z:Z,GameLog!$D:$D,'ARI P'!$A8,GameLog!$C:$C,"ARI")</f>
        <v>0</v>
      </c>
      <c r="J8">
        <f>SUMIFS(GameLog!AA:AA,GameLog!$D:$D,'ARI P'!$A8,GameLog!$C:$C,"ARI")</f>
        <v>0</v>
      </c>
      <c r="K8" s="12">
        <f>SUMIFS(GameLog!AB:AB,GameLog!$D:$D,'ARI P'!$A8,GameLog!$C:$C,"ARI")</f>
        <v>1</v>
      </c>
      <c r="L8">
        <f>SUMIFS(GameLog!AC:AC,GameLog!$D:$D,'ARI P'!$A8,GameLog!$C:$C,"ARI")</f>
        <v>2</v>
      </c>
      <c r="M8">
        <f>SUMIFS(GameLog!AD:AD,GameLog!$D:$D,'ARI P'!$A8,GameLog!$C:$C,"ARI")</f>
        <v>1</v>
      </c>
      <c r="N8">
        <f>SUMIFS(GameLog!AE:AE,GameLog!$D:$D,'ARI P'!$A8,GameLog!$C:$C,"ARI")</f>
        <v>1</v>
      </c>
      <c r="O8">
        <f>SUMIFS(GameLog!AF:AF,GameLog!$D:$D,'ARI P'!$A8,GameLog!$C:$C,"ARI")</f>
        <v>0</v>
      </c>
      <c r="P8">
        <f>SUMIFS(GameLog!AG:AG,GameLog!$D:$D,'ARI P'!$A8,GameLog!$C:$C,"ARI")</f>
        <v>0</v>
      </c>
      <c r="Q8">
        <f>SUMIFS(GameLog!AH:AH,GameLog!$D:$D,'ARI P'!$A8,GameLog!$C:$C,"ARI")</f>
        <v>0</v>
      </c>
      <c r="R8">
        <f>SUMIFS(GameLog!AI:AI,GameLog!$D:$D,'ARI P'!$A8,GameLog!$C:$C,"ARI")</f>
        <v>1</v>
      </c>
      <c r="S8">
        <f>SUMIFS(GameLog!AJ:AJ,GameLog!$D:$D,'ARI P'!$A8,GameLog!$C:$C,"ARI")</f>
        <v>0</v>
      </c>
      <c r="T8">
        <f>SUMIFS(GameLog!AK:AK,GameLog!$D:$D,'ARI P'!$A8,GameLog!$C:$C,"ARI")</f>
        <v>0</v>
      </c>
      <c r="U8">
        <f>SUMIFS(GameLog!AL:AL,GameLog!$D:$D,'ARI P'!$A8,GameLog!$C:$C,"ARI")</f>
        <v>0</v>
      </c>
      <c r="V8" s="10">
        <f t="shared" si="2"/>
        <v>2</v>
      </c>
      <c r="W8" s="11">
        <f t="shared" si="3"/>
        <v>18</v>
      </c>
      <c r="X8" s="11">
        <f t="shared" si="4"/>
        <v>0</v>
      </c>
      <c r="Y8" s="11">
        <f t="shared" si="4"/>
        <v>0</v>
      </c>
      <c r="Z8" s="11">
        <f t="shared" si="5"/>
        <v>9</v>
      </c>
      <c r="AA8" s="11">
        <f t="shared" si="6"/>
        <v>0</v>
      </c>
    </row>
    <row r="9" spans="1:29">
      <c r="A9" t="s">
        <v>2645</v>
      </c>
      <c r="B9">
        <f>SUMIFS(GameLog!W:W,GameLog!$D:$D,'ARI P'!$A9,GameLog!$C:$C,"ARI")</f>
        <v>1</v>
      </c>
      <c r="C9">
        <f>SUMIFS(GameLog!X:X,GameLog!$D:$D,'ARI P'!$A9,GameLog!$C:$C,"ARI")</f>
        <v>0</v>
      </c>
      <c r="D9" s="8">
        <f t="shared" si="0"/>
        <v>1</v>
      </c>
      <c r="E9" s="10">
        <f t="shared" si="1"/>
        <v>0</v>
      </c>
      <c r="F9">
        <f>COUNTIFS(GameLog!D:D,'ARI P'!A9,GameLog!C:C,"ARI",GameLog!E:E,1)</f>
        <v>1</v>
      </c>
      <c r="G9">
        <f>SUMIFS(GameLog!F:F,GameLog!$D:$D,'ARI P'!A9,GameLog!$E:$E,1,GameLog!$C:$C,"ARI")</f>
        <v>1</v>
      </c>
      <c r="H9">
        <f>SUMIFS(GameLog!Y:Y,GameLog!$D:$D,'ARI P'!$A9,GameLog!$C:$C,"ARI")</f>
        <v>0</v>
      </c>
      <c r="I9">
        <f>SUMIFS(GameLog!Z:Z,GameLog!$D:$D,'ARI P'!$A9,GameLog!$C:$C,"ARI")</f>
        <v>0</v>
      </c>
      <c r="J9">
        <f>SUMIFS(GameLog!AA:AA,GameLog!$D:$D,'ARI P'!$A9,GameLog!$C:$C,"ARI")</f>
        <v>0</v>
      </c>
      <c r="K9" s="12">
        <f>SUMIFS(GameLog!AB:AB,GameLog!$D:$D,'ARI P'!$A9,GameLog!$C:$C,"ARI")</f>
        <v>7.333333333333333</v>
      </c>
      <c r="L9">
        <f>SUMIFS(GameLog!AC:AC,GameLog!$D:$D,'ARI P'!$A9,GameLog!$C:$C,"ARI")</f>
        <v>6</v>
      </c>
      <c r="M9">
        <f>SUMIFS(GameLog!AD:AD,GameLog!$D:$D,'ARI P'!$A9,GameLog!$C:$C,"ARI")</f>
        <v>0</v>
      </c>
      <c r="N9">
        <f>SUMIFS(GameLog!AE:AE,GameLog!$D:$D,'ARI P'!$A9,GameLog!$C:$C,"ARI")</f>
        <v>0</v>
      </c>
      <c r="O9">
        <f>SUMIFS(GameLog!AF:AF,GameLog!$D:$D,'ARI P'!$A9,GameLog!$C:$C,"ARI")</f>
        <v>0</v>
      </c>
      <c r="P9">
        <f>SUMIFS(GameLog!AG:AG,GameLog!$D:$D,'ARI P'!$A9,GameLog!$C:$C,"ARI")</f>
        <v>0</v>
      </c>
      <c r="Q9">
        <f>SUMIFS(GameLog!AH:AH,GameLog!$D:$D,'ARI P'!$A9,GameLog!$C:$C,"ARI")</f>
        <v>0</v>
      </c>
      <c r="R9">
        <f>SUMIFS(GameLog!AI:AI,GameLog!$D:$D,'ARI P'!$A9,GameLog!$C:$C,"ARI")</f>
        <v>10</v>
      </c>
      <c r="S9">
        <f>SUMIFS(GameLog!AJ:AJ,GameLog!$D:$D,'ARI P'!$A9,GameLog!$C:$C,"ARI")</f>
        <v>0</v>
      </c>
      <c r="T9">
        <f>SUMIFS(GameLog!AK:AK,GameLog!$D:$D,'ARI P'!$A9,GameLog!$C:$C,"ARI")</f>
        <v>0</v>
      </c>
      <c r="U9">
        <f>SUMIFS(GameLog!AL:AL,GameLog!$D:$D,'ARI P'!$A9,GameLog!$C:$C,"ARI")</f>
        <v>0</v>
      </c>
      <c r="V9" s="10">
        <f t="shared" si="2"/>
        <v>0.81818181818181823</v>
      </c>
      <c r="W9" s="11">
        <f t="shared" si="3"/>
        <v>7.3636363636363642</v>
      </c>
      <c r="X9" s="11">
        <f t="shared" si="4"/>
        <v>0</v>
      </c>
      <c r="Y9" s="11">
        <f t="shared" si="4"/>
        <v>0</v>
      </c>
      <c r="Z9" s="11">
        <f t="shared" si="5"/>
        <v>12.272727272727273</v>
      </c>
      <c r="AA9" s="11">
        <f t="shared" si="6"/>
        <v>0</v>
      </c>
      <c r="AB9">
        <v>120</v>
      </c>
      <c r="AC9">
        <v>142</v>
      </c>
    </row>
    <row r="10" spans="1:29">
      <c r="A10" t="s">
        <v>2656</v>
      </c>
      <c r="B10">
        <f>SUMIFS(GameLog!W:W,GameLog!$D:$D,'ARI P'!$A10,GameLog!$C:$C,"ARI")</f>
        <v>0</v>
      </c>
      <c r="C10">
        <f>SUMIFS(GameLog!X:X,GameLog!$D:$D,'ARI P'!$A10,GameLog!$C:$C,"ARI")</f>
        <v>0</v>
      </c>
      <c r="D10" s="8">
        <f t="shared" si="0"/>
        <v>0</v>
      </c>
      <c r="E10" s="10" t="str">
        <f t="shared" si="1"/>
        <v>---</v>
      </c>
      <c r="F10">
        <f>COUNTIFS(GameLog!D:D,'ARI P'!A10,GameLog!C:C,"ARI",GameLog!E:E,1)</f>
        <v>0</v>
      </c>
      <c r="G10">
        <f>SUMIFS(GameLog!F:F,GameLog!$D:$D,'ARI P'!A10,GameLog!$E:$E,1,GameLog!$C:$C,"ARI")</f>
        <v>0</v>
      </c>
      <c r="H10">
        <f>SUMIFS(GameLog!Y:Y,GameLog!$D:$D,'ARI P'!$A10,GameLog!$C:$C,"ARI")</f>
        <v>0</v>
      </c>
      <c r="I10">
        <f>SUMIFS(GameLog!Z:Z,GameLog!$D:$D,'ARI P'!$A10,GameLog!$C:$C,"ARI")</f>
        <v>0</v>
      </c>
      <c r="J10">
        <f>SUMIFS(GameLog!AA:AA,GameLog!$D:$D,'ARI P'!$A10,GameLog!$C:$C,"ARI")</f>
        <v>0</v>
      </c>
      <c r="K10" s="12">
        <f>SUMIFS(GameLog!AB:AB,GameLog!$D:$D,'ARI P'!$A10,GameLog!$C:$C,"ARI")</f>
        <v>0</v>
      </c>
      <c r="L10">
        <f>SUMIFS(GameLog!AC:AC,GameLog!$D:$D,'ARI P'!$A10,GameLog!$C:$C,"ARI")</f>
        <v>0</v>
      </c>
      <c r="M10">
        <f>SUMIFS(GameLog!AD:AD,GameLog!$D:$D,'ARI P'!$A10,GameLog!$C:$C,"ARI")</f>
        <v>0</v>
      </c>
      <c r="N10">
        <f>SUMIFS(GameLog!AE:AE,GameLog!$D:$D,'ARI P'!$A10,GameLog!$C:$C,"ARI")</f>
        <v>0</v>
      </c>
      <c r="O10">
        <f>SUMIFS(GameLog!AF:AF,GameLog!$D:$D,'ARI P'!$A10,GameLog!$C:$C,"ARI")</f>
        <v>0</v>
      </c>
      <c r="P10">
        <f>SUMIFS(GameLog!AG:AG,GameLog!$D:$D,'ARI P'!$A10,GameLog!$C:$C,"ARI")</f>
        <v>0</v>
      </c>
      <c r="Q10">
        <f>SUMIFS(GameLog!AH:AH,GameLog!$D:$D,'ARI P'!$A10,GameLog!$C:$C,"ARI")</f>
        <v>0</v>
      </c>
      <c r="R10">
        <f>SUMIFS(GameLog!AI:AI,GameLog!$D:$D,'ARI P'!$A10,GameLog!$C:$C,"ARI")</f>
        <v>0</v>
      </c>
      <c r="S10">
        <f>SUMIFS(GameLog!AJ:AJ,GameLog!$D:$D,'ARI P'!$A10,GameLog!$C:$C,"ARI")</f>
        <v>0</v>
      </c>
      <c r="T10">
        <f>SUMIFS(GameLog!AK:AK,GameLog!$D:$D,'ARI P'!$A10,GameLog!$C:$C,"ARI")</f>
        <v>0</v>
      </c>
      <c r="U10">
        <f>SUMIFS(GameLog!AL:AL,GameLog!$D:$D,'ARI P'!$A10,GameLog!$C:$C,"ARI")</f>
        <v>0</v>
      </c>
      <c r="V10" s="10">
        <f t="shared" si="2"/>
        <v>0</v>
      </c>
      <c r="W10" s="11">
        <f t="shared" si="3"/>
        <v>0</v>
      </c>
      <c r="X10" s="11">
        <f t="shared" si="4"/>
        <v>0</v>
      </c>
      <c r="Y10" s="11">
        <f t="shared" si="4"/>
        <v>0</v>
      </c>
      <c r="Z10" s="11">
        <f t="shared" si="5"/>
        <v>0</v>
      </c>
      <c r="AA10" s="11">
        <f t="shared" si="6"/>
        <v>0</v>
      </c>
    </row>
    <row r="11" spans="1:29">
      <c r="A11" t="s">
        <v>2660</v>
      </c>
      <c r="B11">
        <f>SUMIFS(GameLog!W:W,GameLog!$D:$D,'ARI P'!$A11,GameLog!$C:$C,"ARI")</f>
        <v>0</v>
      </c>
      <c r="C11">
        <f>SUMIFS(GameLog!X:X,GameLog!$D:$D,'ARI P'!$A11,GameLog!$C:$C,"ARI")</f>
        <v>0</v>
      </c>
      <c r="D11" s="8">
        <f t="shared" si="0"/>
        <v>0</v>
      </c>
      <c r="E11" s="10" t="str">
        <f t="shared" si="1"/>
        <v>---</v>
      </c>
      <c r="F11">
        <f>COUNTIFS(GameLog!D:D,'ARI P'!A11,GameLog!C:C,"ARI",GameLog!E:E,1)</f>
        <v>0</v>
      </c>
      <c r="G11">
        <f>SUMIFS(GameLog!F:F,GameLog!$D:$D,'ARI P'!A11,GameLog!$E:$E,1,GameLog!$C:$C,"ARI")</f>
        <v>0</v>
      </c>
      <c r="H11">
        <f>SUMIFS(GameLog!Y:Y,GameLog!$D:$D,'ARI P'!$A11,GameLog!$C:$C,"ARI")</f>
        <v>0</v>
      </c>
      <c r="I11">
        <f>SUMIFS(GameLog!Z:Z,GameLog!$D:$D,'ARI P'!$A11,GameLog!$C:$C,"ARI")</f>
        <v>0</v>
      </c>
      <c r="J11">
        <f>SUMIFS(GameLog!AA:AA,GameLog!$D:$D,'ARI P'!$A11,GameLog!$C:$C,"ARI")</f>
        <v>0</v>
      </c>
      <c r="K11" s="12">
        <f>SUMIFS(GameLog!AB:AB,GameLog!$D:$D,'ARI P'!$A11,GameLog!$C:$C,"ARI")</f>
        <v>0</v>
      </c>
      <c r="L11">
        <f>SUMIFS(GameLog!AC:AC,GameLog!$D:$D,'ARI P'!$A11,GameLog!$C:$C,"ARI")</f>
        <v>0</v>
      </c>
      <c r="M11">
        <f>SUMIFS(GameLog!AD:AD,GameLog!$D:$D,'ARI P'!$A11,GameLog!$C:$C,"ARI")</f>
        <v>0</v>
      </c>
      <c r="N11">
        <f>SUMIFS(GameLog!AE:AE,GameLog!$D:$D,'ARI P'!$A11,GameLog!$C:$C,"ARI")</f>
        <v>0</v>
      </c>
      <c r="O11">
        <f>SUMIFS(GameLog!AF:AF,GameLog!$D:$D,'ARI P'!$A11,GameLog!$C:$C,"ARI")</f>
        <v>0</v>
      </c>
      <c r="P11">
        <f>SUMIFS(GameLog!AG:AG,GameLog!$D:$D,'ARI P'!$A11,GameLog!$C:$C,"ARI")</f>
        <v>0</v>
      </c>
      <c r="Q11">
        <f>SUMIFS(GameLog!AH:AH,GameLog!$D:$D,'ARI P'!$A11,GameLog!$C:$C,"ARI")</f>
        <v>0</v>
      </c>
      <c r="R11">
        <f>SUMIFS(GameLog!AI:AI,GameLog!$D:$D,'ARI P'!$A11,GameLog!$C:$C,"ARI")</f>
        <v>0</v>
      </c>
      <c r="S11">
        <f>SUMIFS(GameLog!AJ:AJ,GameLog!$D:$D,'ARI P'!$A11,GameLog!$C:$C,"ARI")</f>
        <v>0</v>
      </c>
      <c r="T11">
        <f>SUMIFS(GameLog!AK:AK,GameLog!$D:$D,'ARI P'!$A11,GameLog!$C:$C,"ARI")</f>
        <v>0</v>
      </c>
      <c r="U11">
        <f>SUMIFS(GameLog!AL:AL,GameLog!$D:$D,'ARI P'!$A11,GameLog!$C:$C,"ARI")</f>
        <v>0</v>
      </c>
      <c r="V11" s="10">
        <f t="shared" si="2"/>
        <v>0</v>
      </c>
      <c r="W11" s="11">
        <f t="shared" si="3"/>
        <v>0</v>
      </c>
      <c r="X11" s="11">
        <f t="shared" si="4"/>
        <v>0</v>
      </c>
      <c r="Y11" s="11">
        <f t="shared" si="4"/>
        <v>0</v>
      </c>
      <c r="Z11" s="11">
        <f t="shared" si="5"/>
        <v>0</v>
      </c>
      <c r="AA11" s="11">
        <f t="shared" si="6"/>
        <v>0</v>
      </c>
    </row>
    <row r="12" spans="1:29">
      <c r="A12" t="s">
        <v>2653</v>
      </c>
      <c r="B12">
        <f>SUMIFS(GameLog!W:W,GameLog!$D:$D,'ARI P'!$A12,GameLog!$C:$C,"ARI")</f>
        <v>0</v>
      </c>
      <c r="C12">
        <f>SUMIFS(GameLog!X:X,GameLog!$D:$D,'ARI P'!$A12,GameLog!$C:$C,"ARI")</f>
        <v>0</v>
      </c>
      <c r="D12" s="8">
        <f t="shared" si="0"/>
        <v>0</v>
      </c>
      <c r="E12" s="10" t="str">
        <f t="shared" si="1"/>
        <v>---</v>
      </c>
      <c r="F12">
        <f>COUNTIFS(GameLog!D:D,'ARI P'!A12,GameLog!C:C,"ARI",GameLog!E:E,1)</f>
        <v>0</v>
      </c>
      <c r="G12">
        <f>SUMIFS(GameLog!F:F,GameLog!$D:$D,'ARI P'!A12,GameLog!$E:$E,1,GameLog!$C:$C,"ARI")</f>
        <v>0</v>
      </c>
      <c r="H12">
        <f>SUMIFS(GameLog!Y:Y,GameLog!$D:$D,'ARI P'!$A12,GameLog!$C:$C,"ARI")</f>
        <v>0</v>
      </c>
      <c r="I12">
        <f>SUMIFS(GameLog!Z:Z,GameLog!$D:$D,'ARI P'!$A12,GameLog!$C:$C,"ARI")</f>
        <v>0</v>
      </c>
      <c r="J12">
        <f>SUMIFS(GameLog!AA:AA,GameLog!$D:$D,'ARI P'!$A12,GameLog!$C:$C,"ARI")</f>
        <v>0</v>
      </c>
      <c r="K12" s="12">
        <f>SUMIFS(GameLog!AB:AB,GameLog!$D:$D,'ARI P'!$A12,GameLog!$C:$C,"ARI")</f>
        <v>0</v>
      </c>
      <c r="L12">
        <f>SUMIFS(GameLog!AC:AC,GameLog!$D:$D,'ARI P'!$A12,GameLog!$C:$C,"ARI")</f>
        <v>0</v>
      </c>
      <c r="M12">
        <f>SUMIFS(GameLog!AD:AD,GameLog!$D:$D,'ARI P'!$A12,GameLog!$C:$C,"ARI")</f>
        <v>0</v>
      </c>
      <c r="N12">
        <f>SUMIFS(GameLog!AE:AE,GameLog!$D:$D,'ARI P'!$A12,GameLog!$C:$C,"ARI")</f>
        <v>0</v>
      </c>
      <c r="O12">
        <f>SUMIFS(GameLog!AF:AF,GameLog!$D:$D,'ARI P'!$A12,GameLog!$C:$C,"ARI")</f>
        <v>0</v>
      </c>
      <c r="P12">
        <f>SUMIFS(GameLog!AG:AG,GameLog!$D:$D,'ARI P'!$A12,GameLog!$C:$C,"ARI")</f>
        <v>0</v>
      </c>
      <c r="Q12">
        <f>SUMIFS(GameLog!AH:AH,GameLog!$D:$D,'ARI P'!$A12,GameLog!$C:$C,"ARI")</f>
        <v>0</v>
      </c>
      <c r="R12">
        <f>SUMIFS(GameLog!AI:AI,GameLog!$D:$D,'ARI P'!$A12,GameLog!$C:$C,"ARI")</f>
        <v>0</v>
      </c>
      <c r="S12">
        <f>SUMIFS(GameLog!AJ:AJ,GameLog!$D:$D,'ARI P'!$A12,GameLog!$C:$C,"ARI")</f>
        <v>0</v>
      </c>
      <c r="T12">
        <f>SUMIFS(GameLog!AK:AK,GameLog!$D:$D,'ARI P'!$A12,GameLog!$C:$C,"ARI")</f>
        <v>0</v>
      </c>
      <c r="U12">
        <f>SUMIFS(GameLog!AL:AL,GameLog!$D:$D,'ARI P'!$A12,GameLog!$C:$C,"ARI")</f>
        <v>0</v>
      </c>
      <c r="V12" s="10">
        <f t="shared" si="2"/>
        <v>0</v>
      </c>
      <c r="W12" s="11">
        <f t="shared" si="3"/>
        <v>0</v>
      </c>
      <c r="X12" s="11">
        <f t="shared" si="4"/>
        <v>0</v>
      </c>
      <c r="Y12" s="11">
        <f t="shared" si="4"/>
        <v>0</v>
      </c>
      <c r="Z12" s="11">
        <f t="shared" si="5"/>
        <v>0</v>
      </c>
      <c r="AA12" s="11">
        <f t="shared" si="6"/>
        <v>0</v>
      </c>
    </row>
    <row r="13" spans="1:29">
      <c r="A13" t="s">
        <v>2658</v>
      </c>
      <c r="B13">
        <f>SUMIFS(GameLog!W:W,GameLog!$D:$D,'ARI P'!$A13,GameLog!$C:$C,"ARI")</f>
        <v>0</v>
      </c>
      <c r="C13">
        <f>SUMIFS(GameLog!X:X,GameLog!$D:$D,'ARI P'!$A13,GameLog!$C:$C,"ARI")</f>
        <v>1</v>
      </c>
      <c r="D13" s="8">
        <f t="shared" si="0"/>
        <v>0</v>
      </c>
      <c r="E13" s="10" t="str">
        <f t="shared" si="1"/>
        <v>---</v>
      </c>
      <c r="F13">
        <f>COUNTIFS(GameLog!D:D,'ARI P'!A13,GameLog!C:C,"ARI",GameLog!E:E,1)</f>
        <v>1</v>
      </c>
      <c r="G13">
        <f>SUMIFS(GameLog!F:F,GameLog!$D:$D,'ARI P'!A13,GameLog!$E:$E,1,GameLog!$C:$C,"ARI")</f>
        <v>0</v>
      </c>
      <c r="H13">
        <f>SUMIFS(GameLog!Y:Y,GameLog!$D:$D,'ARI P'!$A13,GameLog!$C:$C,"ARI")</f>
        <v>0</v>
      </c>
      <c r="I13">
        <f>SUMIFS(GameLog!Z:Z,GameLog!$D:$D,'ARI P'!$A13,GameLog!$C:$C,"ARI")</f>
        <v>0</v>
      </c>
      <c r="J13">
        <f>SUMIFS(GameLog!AA:AA,GameLog!$D:$D,'ARI P'!$A13,GameLog!$C:$C,"ARI")</f>
        <v>0</v>
      </c>
      <c r="K13" s="12">
        <f>SUMIFS(GameLog!AB:AB,GameLog!$D:$D,'ARI P'!$A13,GameLog!$C:$C,"ARI")</f>
        <v>0</v>
      </c>
      <c r="L13">
        <f>SUMIFS(GameLog!AC:AC,GameLog!$D:$D,'ARI P'!$A13,GameLog!$C:$C,"ARI")</f>
        <v>3</v>
      </c>
      <c r="M13">
        <f>SUMIFS(GameLog!AD:AD,GameLog!$D:$D,'ARI P'!$A13,GameLog!$C:$C,"ARI")</f>
        <v>1</v>
      </c>
      <c r="N13">
        <f>SUMIFS(GameLog!AE:AE,GameLog!$D:$D,'ARI P'!$A13,GameLog!$C:$C,"ARI")</f>
        <v>1</v>
      </c>
      <c r="O13">
        <f>SUMIFS(GameLog!AF:AF,GameLog!$D:$D,'ARI P'!$A13,GameLog!$C:$C,"ARI")</f>
        <v>0</v>
      </c>
      <c r="P13">
        <f>SUMIFS(GameLog!AG:AG,GameLog!$D:$D,'ARI P'!$A13,GameLog!$C:$C,"ARI")</f>
        <v>0</v>
      </c>
      <c r="Q13">
        <f>SUMIFS(GameLog!AH:AH,GameLog!$D:$D,'ARI P'!$A13,GameLog!$C:$C,"ARI")</f>
        <v>0</v>
      </c>
      <c r="R13">
        <f>SUMIFS(GameLog!AI:AI,GameLog!$D:$D,'ARI P'!$A13,GameLog!$C:$C,"ARI")</f>
        <v>0</v>
      </c>
      <c r="S13">
        <f>SUMIFS(GameLog!AJ:AJ,GameLog!$D:$D,'ARI P'!$A13,GameLog!$C:$C,"ARI")</f>
        <v>0</v>
      </c>
      <c r="T13">
        <f>SUMIFS(GameLog!AK:AK,GameLog!$D:$D,'ARI P'!$A13,GameLog!$C:$C,"ARI")</f>
        <v>0</v>
      </c>
      <c r="U13">
        <f>SUMIFS(GameLog!AL:AL,GameLog!$D:$D,'ARI P'!$A13,GameLog!$C:$C,"ARI")</f>
        <v>0</v>
      </c>
      <c r="V13" s="10">
        <f t="shared" si="2"/>
        <v>0</v>
      </c>
      <c r="W13" s="11">
        <f t="shared" si="3"/>
        <v>0</v>
      </c>
      <c r="X13" s="11">
        <f t="shared" si="4"/>
        <v>0</v>
      </c>
      <c r="Y13" s="11">
        <f t="shared" si="4"/>
        <v>0</v>
      </c>
      <c r="Z13" s="11">
        <f t="shared" si="5"/>
        <v>0</v>
      </c>
      <c r="AA13" s="11">
        <f t="shared" si="6"/>
        <v>0</v>
      </c>
    </row>
    <row r="14" spans="1:29">
      <c r="A14" t="s">
        <v>2663</v>
      </c>
      <c r="B14">
        <f>SUMIFS(GameLog!W:W,GameLog!$D:$D,'ARI P'!$A14,GameLog!$C:$C,"ARI")</f>
        <v>0</v>
      </c>
      <c r="C14">
        <f>SUMIFS(GameLog!X:X,GameLog!$D:$D,'ARI P'!$A14,GameLog!$C:$C,"ARI")</f>
        <v>0</v>
      </c>
      <c r="D14" s="8">
        <f t="shared" si="0"/>
        <v>0</v>
      </c>
      <c r="E14" s="10" t="str">
        <f t="shared" si="1"/>
        <v>---</v>
      </c>
      <c r="F14">
        <f>COUNTIFS(GameLog!D:D,'ARI P'!A14,GameLog!C:C,"ARI",GameLog!E:E,1)</f>
        <v>0</v>
      </c>
      <c r="G14">
        <f>SUMIFS(GameLog!F:F,GameLog!$D:$D,'ARI P'!A14,GameLog!$E:$E,1,GameLog!$C:$C,"ARI")</f>
        <v>0</v>
      </c>
      <c r="H14">
        <f>SUMIFS(GameLog!Y:Y,GameLog!$D:$D,'ARI P'!$A14,GameLog!$C:$C,"ARI")</f>
        <v>0</v>
      </c>
      <c r="I14">
        <f>SUMIFS(GameLog!Z:Z,GameLog!$D:$D,'ARI P'!$A14,GameLog!$C:$C,"ARI")</f>
        <v>0</v>
      </c>
      <c r="J14">
        <f>SUMIFS(GameLog!AA:AA,GameLog!$D:$D,'ARI P'!$A14,GameLog!$C:$C,"ARI")</f>
        <v>0</v>
      </c>
      <c r="K14" s="12">
        <f>SUMIFS(GameLog!AB:AB,GameLog!$D:$D,'ARI P'!$A14,GameLog!$C:$C,"ARI")</f>
        <v>0</v>
      </c>
      <c r="L14">
        <f>SUMIFS(GameLog!AC:AC,GameLog!$D:$D,'ARI P'!$A14,GameLog!$C:$C,"ARI")</f>
        <v>0</v>
      </c>
      <c r="M14">
        <f>SUMIFS(GameLog!AD:AD,GameLog!$D:$D,'ARI P'!$A14,GameLog!$C:$C,"ARI")</f>
        <v>0</v>
      </c>
      <c r="N14">
        <f>SUMIFS(GameLog!AE:AE,GameLog!$D:$D,'ARI P'!$A14,GameLog!$C:$C,"ARI")</f>
        <v>0</v>
      </c>
      <c r="O14">
        <f>SUMIFS(GameLog!AF:AF,GameLog!$D:$D,'ARI P'!$A14,GameLog!$C:$C,"ARI")</f>
        <v>0</v>
      </c>
      <c r="P14">
        <f>SUMIFS(GameLog!AG:AG,GameLog!$D:$D,'ARI P'!$A14,GameLog!$C:$C,"ARI")</f>
        <v>0</v>
      </c>
      <c r="Q14">
        <f>SUMIFS(GameLog!AH:AH,GameLog!$D:$D,'ARI P'!$A14,GameLog!$C:$C,"ARI")</f>
        <v>0</v>
      </c>
      <c r="R14">
        <f>SUMIFS(GameLog!AI:AI,GameLog!$D:$D,'ARI P'!$A14,GameLog!$C:$C,"ARI")</f>
        <v>0</v>
      </c>
      <c r="S14">
        <f>SUMIFS(GameLog!AJ:AJ,GameLog!$D:$D,'ARI P'!$A14,GameLog!$C:$C,"ARI")</f>
        <v>0</v>
      </c>
      <c r="T14">
        <f>SUMIFS(GameLog!AK:AK,GameLog!$D:$D,'ARI P'!$A14,GameLog!$C:$C,"ARI")</f>
        <v>0</v>
      </c>
      <c r="U14">
        <f>SUMIFS(GameLog!AL:AL,GameLog!$D:$D,'ARI P'!$A14,GameLog!$C:$C,"ARI")</f>
        <v>0</v>
      </c>
      <c r="V14" s="10">
        <f t="shared" si="2"/>
        <v>0</v>
      </c>
      <c r="W14" s="11">
        <f t="shared" si="3"/>
        <v>0</v>
      </c>
      <c r="X14" s="11">
        <f t="shared" si="4"/>
        <v>0</v>
      </c>
      <c r="Y14" s="11">
        <f t="shared" si="4"/>
        <v>0</v>
      </c>
      <c r="Z14" s="11">
        <f t="shared" si="5"/>
        <v>0</v>
      </c>
      <c r="AA14" s="11">
        <f t="shared" si="6"/>
        <v>0</v>
      </c>
    </row>
    <row r="15" spans="1:29">
      <c r="A15" t="s">
        <v>2657</v>
      </c>
      <c r="B15">
        <f>SUMIFS(GameLog!W:W,GameLog!$D:$D,'ARI P'!$A15,GameLog!$C:$C,"ARI")</f>
        <v>0</v>
      </c>
      <c r="C15">
        <f>SUMIFS(GameLog!X:X,GameLog!$D:$D,'ARI P'!$A15,GameLog!$C:$C,"ARI")</f>
        <v>0</v>
      </c>
      <c r="D15" s="8">
        <f t="shared" si="0"/>
        <v>0</v>
      </c>
      <c r="E15" s="10" t="str">
        <f t="shared" si="1"/>
        <v>---</v>
      </c>
      <c r="F15">
        <f>COUNTIFS(GameLog!D:D,'ARI P'!A15,GameLog!C:C,"ARI",GameLog!E:E,1)</f>
        <v>0</v>
      </c>
      <c r="G15">
        <f>SUMIFS(GameLog!F:F,GameLog!$D:$D,'ARI P'!A15,GameLog!$E:$E,1,GameLog!$C:$C,"ARI")</f>
        <v>0</v>
      </c>
      <c r="H15">
        <f>SUMIFS(GameLog!Y:Y,GameLog!$D:$D,'ARI P'!$A15,GameLog!$C:$C,"ARI")</f>
        <v>0</v>
      </c>
      <c r="I15">
        <f>SUMIFS(GameLog!Z:Z,GameLog!$D:$D,'ARI P'!$A15,GameLog!$C:$C,"ARI")</f>
        <v>0</v>
      </c>
      <c r="J15">
        <f>SUMIFS(GameLog!AA:AA,GameLog!$D:$D,'ARI P'!$A15,GameLog!$C:$C,"ARI")</f>
        <v>0</v>
      </c>
      <c r="K15" s="12">
        <f>SUMIFS(GameLog!AB:AB,GameLog!$D:$D,'ARI P'!$A15,GameLog!$C:$C,"ARI")</f>
        <v>0</v>
      </c>
      <c r="L15">
        <f>SUMIFS(GameLog!AC:AC,GameLog!$D:$D,'ARI P'!$A15,GameLog!$C:$C,"ARI")</f>
        <v>0</v>
      </c>
      <c r="M15">
        <f>SUMIFS(GameLog!AD:AD,GameLog!$D:$D,'ARI P'!$A15,GameLog!$C:$C,"ARI")</f>
        <v>0</v>
      </c>
      <c r="N15">
        <f>SUMIFS(GameLog!AE:AE,GameLog!$D:$D,'ARI P'!$A15,GameLog!$C:$C,"ARI")</f>
        <v>0</v>
      </c>
      <c r="O15">
        <f>SUMIFS(GameLog!AF:AF,GameLog!$D:$D,'ARI P'!$A15,GameLog!$C:$C,"ARI")</f>
        <v>0</v>
      </c>
      <c r="P15">
        <f>SUMIFS(GameLog!AG:AG,GameLog!$D:$D,'ARI P'!$A15,GameLog!$C:$C,"ARI")</f>
        <v>0</v>
      </c>
      <c r="Q15">
        <f>SUMIFS(GameLog!AH:AH,GameLog!$D:$D,'ARI P'!$A15,GameLog!$C:$C,"ARI")</f>
        <v>0</v>
      </c>
      <c r="R15">
        <f>SUMIFS(GameLog!AI:AI,GameLog!$D:$D,'ARI P'!$A15,GameLog!$C:$C,"ARI")</f>
        <v>0</v>
      </c>
      <c r="S15">
        <f>SUMIFS(GameLog!AJ:AJ,GameLog!$D:$D,'ARI P'!$A15,GameLog!$C:$C,"ARI")</f>
        <v>0</v>
      </c>
      <c r="T15">
        <f>SUMIFS(GameLog!AK:AK,GameLog!$D:$D,'ARI P'!$A15,GameLog!$C:$C,"ARI")</f>
        <v>0</v>
      </c>
      <c r="U15">
        <f>SUMIFS(GameLog!AL:AL,GameLog!$D:$D,'ARI P'!$A15,GameLog!$C:$C,"ARI")</f>
        <v>0</v>
      </c>
      <c r="V15" s="10">
        <f t="shared" si="2"/>
        <v>0</v>
      </c>
      <c r="W15" s="11">
        <f t="shared" si="3"/>
        <v>0</v>
      </c>
      <c r="X15" s="11">
        <f t="shared" si="4"/>
        <v>0</v>
      </c>
      <c r="Y15" s="11">
        <f t="shared" si="4"/>
        <v>0</v>
      </c>
      <c r="Z15" s="11">
        <f t="shared" si="5"/>
        <v>0</v>
      </c>
      <c r="AA15" s="11">
        <f t="shared" si="6"/>
        <v>0</v>
      </c>
    </row>
    <row r="16" spans="1:29">
      <c r="A16" t="s">
        <v>2648</v>
      </c>
      <c r="B16">
        <f>SUMIFS(GameLog!W:W,GameLog!$D:$D,'ARI P'!$A16,GameLog!$C:$C,"ARI")</f>
        <v>0</v>
      </c>
      <c r="C16">
        <f>SUMIFS(GameLog!X:X,GameLog!$D:$D,'ARI P'!$A16,GameLog!$C:$C,"ARI")</f>
        <v>0</v>
      </c>
      <c r="D16" s="8">
        <f t="shared" si="0"/>
        <v>0</v>
      </c>
      <c r="E16" s="10">
        <f t="shared" si="1"/>
        <v>0</v>
      </c>
      <c r="F16">
        <f>COUNTIFS(GameLog!D:D,'ARI P'!A16,GameLog!C:C,"ARI",GameLog!E:E,1)</f>
        <v>1</v>
      </c>
      <c r="G16">
        <f>SUMIFS(GameLog!F:F,GameLog!$D:$D,'ARI P'!A16,GameLog!$E:$E,1,GameLog!$C:$C,"ARI")</f>
        <v>0</v>
      </c>
      <c r="H16">
        <f>SUMIFS(GameLog!Y:Y,GameLog!$D:$D,'ARI P'!$A16,GameLog!$C:$C,"ARI")</f>
        <v>0</v>
      </c>
      <c r="I16">
        <f>SUMIFS(GameLog!Z:Z,GameLog!$D:$D,'ARI P'!$A16,GameLog!$C:$C,"ARI")</f>
        <v>0</v>
      </c>
      <c r="J16">
        <f>SUMIFS(GameLog!AA:AA,GameLog!$D:$D,'ARI P'!$A16,GameLog!$C:$C,"ARI")</f>
        <v>0</v>
      </c>
      <c r="K16" s="12">
        <f>SUMIFS(GameLog!AB:AB,GameLog!$D:$D,'ARI P'!$A16,GameLog!$C:$C,"ARI")</f>
        <v>1</v>
      </c>
      <c r="L16">
        <f>SUMIFS(GameLog!AC:AC,GameLog!$D:$D,'ARI P'!$A16,GameLog!$C:$C,"ARI")</f>
        <v>1</v>
      </c>
      <c r="M16">
        <f>SUMIFS(GameLog!AD:AD,GameLog!$D:$D,'ARI P'!$A16,GameLog!$C:$C,"ARI")</f>
        <v>0</v>
      </c>
      <c r="N16">
        <f>SUMIFS(GameLog!AE:AE,GameLog!$D:$D,'ARI P'!$A16,GameLog!$C:$C,"ARI")</f>
        <v>0</v>
      </c>
      <c r="O16">
        <f>SUMIFS(GameLog!AF:AF,GameLog!$D:$D,'ARI P'!$A16,GameLog!$C:$C,"ARI")</f>
        <v>0</v>
      </c>
      <c r="P16">
        <f>SUMIFS(GameLog!AG:AG,GameLog!$D:$D,'ARI P'!$A16,GameLog!$C:$C,"ARI")</f>
        <v>0</v>
      </c>
      <c r="Q16">
        <f>SUMIFS(GameLog!AH:AH,GameLog!$D:$D,'ARI P'!$A16,GameLog!$C:$C,"ARI")</f>
        <v>0</v>
      </c>
      <c r="R16">
        <f>SUMIFS(GameLog!AI:AI,GameLog!$D:$D,'ARI P'!$A16,GameLog!$C:$C,"ARI")</f>
        <v>1</v>
      </c>
      <c r="S16">
        <f>SUMIFS(GameLog!AJ:AJ,GameLog!$D:$D,'ARI P'!$A16,GameLog!$C:$C,"ARI")</f>
        <v>0</v>
      </c>
      <c r="T16">
        <f>SUMIFS(GameLog!AK:AK,GameLog!$D:$D,'ARI P'!$A16,GameLog!$C:$C,"ARI")</f>
        <v>0</v>
      </c>
      <c r="U16">
        <f>SUMIFS(GameLog!AL:AL,GameLog!$D:$D,'ARI P'!$A16,GameLog!$C:$C,"ARI")</f>
        <v>0</v>
      </c>
      <c r="V16" s="10">
        <f t="shared" si="2"/>
        <v>1</v>
      </c>
      <c r="W16" s="11">
        <f t="shared" si="3"/>
        <v>9</v>
      </c>
      <c r="X16" s="11">
        <f t="shared" si="4"/>
        <v>0</v>
      </c>
      <c r="Y16" s="11">
        <f t="shared" si="4"/>
        <v>0</v>
      </c>
      <c r="Z16" s="11">
        <f t="shared" si="5"/>
        <v>9</v>
      </c>
      <c r="AA16" s="11">
        <f t="shared" si="6"/>
        <v>0</v>
      </c>
      <c r="AB16">
        <v>96</v>
      </c>
      <c r="AC16">
        <v>121</v>
      </c>
    </row>
    <row r="17" spans="1:29">
      <c r="A17" t="s">
        <v>2655</v>
      </c>
      <c r="B17">
        <f>SUMIFS(GameLog!W:W,GameLog!$D:$D,'ARI P'!$A17,GameLog!$C:$C,"ARI")</f>
        <v>0</v>
      </c>
      <c r="C17">
        <f>SUMIFS(GameLog!X:X,GameLog!$D:$D,'ARI P'!$A17,GameLog!$C:$C,"ARI")</f>
        <v>0</v>
      </c>
      <c r="D17" s="8">
        <f t="shared" si="0"/>
        <v>0</v>
      </c>
      <c r="E17" s="10" t="str">
        <f t="shared" si="1"/>
        <v>---</v>
      </c>
      <c r="F17">
        <f>COUNTIFS(GameLog!D:D,'ARI P'!A17,GameLog!C:C,"ARI",GameLog!E:E,1)</f>
        <v>0</v>
      </c>
      <c r="G17">
        <f>SUMIFS(GameLog!F:F,GameLog!$D:$D,'ARI P'!A17,GameLog!$E:$E,1,GameLog!$C:$C,"ARI")</f>
        <v>0</v>
      </c>
      <c r="H17">
        <f>SUMIFS(GameLog!Y:Y,GameLog!$D:$D,'ARI P'!$A17,GameLog!$C:$C,"ARI")</f>
        <v>0</v>
      </c>
      <c r="I17">
        <f>SUMIFS(GameLog!Z:Z,GameLog!$D:$D,'ARI P'!$A17,GameLog!$C:$C,"ARI")</f>
        <v>0</v>
      </c>
      <c r="J17">
        <f>SUMIFS(GameLog!AA:AA,GameLog!$D:$D,'ARI P'!$A17,GameLog!$C:$C,"ARI")</f>
        <v>0</v>
      </c>
      <c r="K17" s="12">
        <f>SUMIFS(GameLog!AB:AB,GameLog!$D:$D,'ARI P'!$A17,GameLog!$C:$C,"ARI")</f>
        <v>0</v>
      </c>
      <c r="L17">
        <f>SUMIFS(GameLog!AC:AC,GameLog!$D:$D,'ARI P'!$A17,GameLog!$C:$C,"ARI")</f>
        <v>0</v>
      </c>
      <c r="M17">
        <f>SUMIFS(GameLog!AD:AD,GameLog!$D:$D,'ARI P'!$A17,GameLog!$C:$C,"ARI")</f>
        <v>0</v>
      </c>
      <c r="N17">
        <f>SUMIFS(GameLog!AE:AE,GameLog!$D:$D,'ARI P'!$A17,GameLog!$C:$C,"ARI")</f>
        <v>0</v>
      </c>
      <c r="O17">
        <f>SUMIFS(GameLog!AF:AF,GameLog!$D:$D,'ARI P'!$A17,GameLog!$C:$C,"ARI")</f>
        <v>0</v>
      </c>
      <c r="P17">
        <f>SUMIFS(GameLog!AG:AG,GameLog!$D:$D,'ARI P'!$A17,GameLog!$C:$C,"ARI")</f>
        <v>0</v>
      </c>
      <c r="Q17">
        <f>SUMIFS(GameLog!AH:AH,GameLog!$D:$D,'ARI P'!$A17,GameLog!$C:$C,"ARI")</f>
        <v>0</v>
      </c>
      <c r="R17">
        <f>SUMIFS(GameLog!AI:AI,GameLog!$D:$D,'ARI P'!$A17,GameLog!$C:$C,"ARI")</f>
        <v>0</v>
      </c>
      <c r="S17">
        <f>SUMIFS(GameLog!AJ:AJ,GameLog!$D:$D,'ARI P'!$A17,GameLog!$C:$C,"ARI")</f>
        <v>0</v>
      </c>
      <c r="T17">
        <f>SUMIFS(GameLog!AK:AK,GameLog!$D:$D,'ARI P'!$A17,GameLog!$C:$C,"ARI")</f>
        <v>0</v>
      </c>
      <c r="U17">
        <f>SUMIFS(GameLog!AL:AL,GameLog!$D:$D,'ARI P'!$A17,GameLog!$C:$C,"ARI")</f>
        <v>0</v>
      </c>
      <c r="V17" s="10">
        <f t="shared" si="2"/>
        <v>0</v>
      </c>
      <c r="W17" s="11">
        <f t="shared" si="3"/>
        <v>0</v>
      </c>
      <c r="X17" s="11">
        <f t="shared" si="4"/>
        <v>0</v>
      </c>
      <c r="Y17" s="11">
        <f t="shared" si="4"/>
        <v>0</v>
      </c>
      <c r="Z17" s="11">
        <f t="shared" si="5"/>
        <v>0</v>
      </c>
      <c r="AA17" s="11">
        <f t="shared" si="6"/>
        <v>0</v>
      </c>
    </row>
    <row r="18" spans="1:29">
      <c r="A18" t="s">
        <v>2650</v>
      </c>
      <c r="B18">
        <f>SUMIFS(GameLog!W:W,GameLog!$D:$D,'ARI P'!$A18,GameLog!$C:$C,"ARI")</f>
        <v>0</v>
      </c>
      <c r="C18">
        <f>SUMIFS(GameLog!X:X,GameLog!$D:$D,'ARI P'!$A18,GameLog!$C:$C,"ARI")</f>
        <v>0</v>
      </c>
      <c r="D18" s="8">
        <f t="shared" si="0"/>
        <v>0</v>
      </c>
      <c r="E18" s="10">
        <f t="shared" si="1"/>
        <v>2.5714285714285712</v>
      </c>
      <c r="F18">
        <f>COUNTIFS(GameLog!D:D,'ARI P'!A18,GameLog!C:C,"ARI",GameLog!E:E,1)</f>
        <v>1</v>
      </c>
      <c r="G18">
        <f>SUMIFS(GameLog!F:F,GameLog!$D:$D,'ARI P'!A18,GameLog!$E:$E,1,GameLog!$C:$C,"ARI")</f>
        <v>1</v>
      </c>
      <c r="H18">
        <f>SUMIFS(GameLog!Y:Y,GameLog!$D:$D,'ARI P'!$A18,GameLog!$C:$C,"ARI")</f>
        <v>0</v>
      </c>
      <c r="I18">
        <f>SUMIFS(GameLog!Z:Z,GameLog!$D:$D,'ARI P'!$A18,GameLog!$C:$C,"ARI")</f>
        <v>0</v>
      </c>
      <c r="J18">
        <f>SUMIFS(GameLog!AA:AA,GameLog!$D:$D,'ARI P'!$A18,GameLog!$C:$C,"ARI")</f>
        <v>0</v>
      </c>
      <c r="K18" s="12">
        <f>SUMIFS(GameLog!AB:AB,GameLog!$D:$D,'ARI P'!$A18,GameLog!$C:$C,"ARI")</f>
        <v>7</v>
      </c>
      <c r="L18">
        <f>SUMIFS(GameLog!AC:AC,GameLog!$D:$D,'ARI P'!$A18,GameLog!$C:$C,"ARI")</f>
        <v>4</v>
      </c>
      <c r="M18">
        <f>SUMIFS(GameLog!AD:AD,GameLog!$D:$D,'ARI P'!$A18,GameLog!$C:$C,"ARI")</f>
        <v>2</v>
      </c>
      <c r="N18">
        <f>SUMIFS(GameLog!AE:AE,GameLog!$D:$D,'ARI P'!$A18,GameLog!$C:$C,"ARI")</f>
        <v>2</v>
      </c>
      <c r="O18">
        <f>SUMIFS(GameLog!AF:AF,GameLog!$D:$D,'ARI P'!$A18,GameLog!$C:$C,"ARI")</f>
        <v>0</v>
      </c>
      <c r="P18">
        <f>SUMIFS(GameLog!AG:AG,GameLog!$D:$D,'ARI P'!$A18,GameLog!$C:$C,"ARI")</f>
        <v>0</v>
      </c>
      <c r="Q18">
        <f>SUMIFS(GameLog!AH:AH,GameLog!$D:$D,'ARI P'!$A18,GameLog!$C:$C,"ARI")</f>
        <v>0</v>
      </c>
      <c r="R18">
        <f>SUMIFS(GameLog!AI:AI,GameLog!$D:$D,'ARI P'!$A18,GameLog!$C:$C,"ARI")</f>
        <v>7</v>
      </c>
      <c r="S18">
        <f>SUMIFS(GameLog!AJ:AJ,GameLog!$D:$D,'ARI P'!$A18,GameLog!$C:$C,"ARI")</f>
        <v>1</v>
      </c>
      <c r="T18">
        <f>SUMIFS(GameLog!AK:AK,GameLog!$D:$D,'ARI P'!$A18,GameLog!$C:$C,"ARI")</f>
        <v>0</v>
      </c>
      <c r="U18">
        <f>SUMIFS(GameLog!AL:AL,GameLog!$D:$D,'ARI P'!$A18,GameLog!$C:$C,"ARI")</f>
        <v>0</v>
      </c>
      <c r="V18" s="10">
        <f t="shared" si="2"/>
        <v>0.5714285714285714</v>
      </c>
      <c r="W18" s="11">
        <f t="shared" si="3"/>
        <v>5.1428571428571423</v>
      </c>
      <c r="X18" s="11">
        <f t="shared" si="4"/>
        <v>0</v>
      </c>
      <c r="Y18" s="11">
        <f t="shared" si="4"/>
        <v>0</v>
      </c>
      <c r="Z18" s="11">
        <f t="shared" si="5"/>
        <v>9</v>
      </c>
      <c r="AA18" s="11">
        <f t="shared" si="6"/>
        <v>0</v>
      </c>
      <c r="AB18">
        <v>100</v>
      </c>
      <c r="AC18">
        <v>118</v>
      </c>
    </row>
    <row r="19" spans="1:29">
      <c r="A19" t="s">
        <v>2651</v>
      </c>
      <c r="B19">
        <f>SUMIFS(GameLog!W:W,GameLog!$D:$D,'ARI P'!$A19,GameLog!$C:$C,"ARI")</f>
        <v>0</v>
      </c>
      <c r="C19">
        <f>SUMIFS(GameLog!X:X,GameLog!$D:$D,'ARI P'!$A19,GameLog!$C:$C,"ARI")</f>
        <v>0</v>
      </c>
      <c r="D19" s="8">
        <f t="shared" si="0"/>
        <v>0</v>
      </c>
      <c r="E19" s="10">
        <f t="shared" si="1"/>
        <v>0</v>
      </c>
      <c r="F19">
        <f>COUNTIFS(GameLog!D:D,'ARI P'!A19,GameLog!C:C,"ARI",GameLog!E:E,1)</f>
        <v>1</v>
      </c>
      <c r="G19">
        <f>SUMIFS(GameLog!F:F,GameLog!$D:$D,'ARI P'!A19,GameLog!$E:$E,1,GameLog!$C:$C,"ARI")</f>
        <v>0</v>
      </c>
      <c r="H19">
        <f>SUMIFS(GameLog!Y:Y,GameLog!$D:$D,'ARI P'!$A19,GameLog!$C:$C,"ARI")</f>
        <v>0</v>
      </c>
      <c r="I19">
        <f>SUMIFS(GameLog!Z:Z,GameLog!$D:$D,'ARI P'!$A19,GameLog!$C:$C,"ARI")</f>
        <v>0</v>
      </c>
      <c r="J19">
        <f>SUMIFS(GameLog!AA:AA,GameLog!$D:$D,'ARI P'!$A19,GameLog!$C:$C,"ARI")</f>
        <v>0</v>
      </c>
      <c r="K19" s="12">
        <f>SUMIFS(GameLog!AB:AB,GameLog!$D:$D,'ARI P'!$A19,GameLog!$C:$C,"ARI")</f>
        <v>1.6666666666666665</v>
      </c>
      <c r="L19">
        <f>SUMIFS(GameLog!AC:AC,GameLog!$D:$D,'ARI P'!$A19,GameLog!$C:$C,"ARI")</f>
        <v>0</v>
      </c>
      <c r="M19">
        <f>SUMIFS(GameLog!AD:AD,GameLog!$D:$D,'ARI P'!$A19,GameLog!$C:$C,"ARI")</f>
        <v>0</v>
      </c>
      <c r="N19">
        <f>SUMIFS(GameLog!AE:AE,GameLog!$D:$D,'ARI P'!$A19,GameLog!$C:$C,"ARI")</f>
        <v>0</v>
      </c>
      <c r="O19">
        <f>SUMIFS(GameLog!AF:AF,GameLog!$D:$D,'ARI P'!$A19,GameLog!$C:$C,"ARI")</f>
        <v>0</v>
      </c>
      <c r="P19">
        <f>SUMIFS(GameLog!AG:AG,GameLog!$D:$D,'ARI P'!$A19,GameLog!$C:$C,"ARI")</f>
        <v>1</v>
      </c>
      <c r="Q19">
        <f>SUMIFS(GameLog!AH:AH,GameLog!$D:$D,'ARI P'!$A19,GameLog!$C:$C,"ARI")</f>
        <v>0</v>
      </c>
      <c r="R19">
        <f>SUMIFS(GameLog!AI:AI,GameLog!$D:$D,'ARI P'!$A19,GameLog!$C:$C,"ARI")</f>
        <v>1</v>
      </c>
      <c r="S19">
        <f>SUMIFS(GameLog!AJ:AJ,GameLog!$D:$D,'ARI P'!$A19,GameLog!$C:$C,"ARI")</f>
        <v>0</v>
      </c>
      <c r="T19">
        <f>SUMIFS(GameLog!AK:AK,GameLog!$D:$D,'ARI P'!$A19,GameLog!$C:$C,"ARI")</f>
        <v>0</v>
      </c>
      <c r="U19">
        <f>SUMIFS(GameLog!AL:AL,GameLog!$D:$D,'ARI P'!$A19,GameLog!$C:$C,"ARI")</f>
        <v>0</v>
      </c>
      <c r="V19" s="10">
        <f t="shared" si="2"/>
        <v>0.60000000000000009</v>
      </c>
      <c r="W19" s="11">
        <f t="shared" si="3"/>
        <v>0</v>
      </c>
      <c r="X19" s="11">
        <f t="shared" si="4"/>
        <v>0</v>
      </c>
      <c r="Y19" s="11">
        <f t="shared" si="4"/>
        <v>5.4</v>
      </c>
      <c r="Z19" s="11">
        <f t="shared" si="5"/>
        <v>5.4</v>
      </c>
      <c r="AA19" s="11">
        <f t="shared" si="6"/>
        <v>1</v>
      </c>
    </row>
    <row r="20" spans="1:29">
      <c r="A20" t="s">
        <v>2661</v>
      </c>
      <c r="B20">
        <f>SUMIFS(GameLog!W:W,GameLog!$D:$D,'ARI P'!$A20,GameLog!$C:$C,"ARI")</f>
        <v>0</v>
      </c>
      <c r="C20">
        <f>SUMIFS(GameLog!X:X,GameLog!$D:$D,'ARI P'!$A20,GameLog!$C:$C,"ARI")</f>
        <v>0</v>
      </c>
      <c r="D20" s="8">
        <f t="shared" si="0"/>
        <v>0</v>
      </c>
      <c r="E20" s="10" t="str">
        <f t="shared" si="1"/>
        <v>---</v>
      </c>
      <c r="F20">
        <f>COUNTIFS(GameLog!D:D,'ARI P'!A20,GameLog!C:C,"ARI",GameLog!E:E,1)</f>
        <v>0</v>
      </c>
      <c r="G20">
        <f>SUMIFS(GameLog!F:F,GameLog!$D:$D,'ARI P'!A20,GameLog!$E:$E,1,GameLog!$C:$C,"ARI")</f>
        <v>0</v>
      </c>
      <c r="H20">
        <f>SUMIFS(GameLog!Y:Y,GameLog!$D:$D,'ARI P'!$A20,GameLog!$C:$C,"ARI")</f>
        <v>0</v>
      </c>
      <c r="I20">
        <f>SUMIFS(GameLog!Z:Z,GameLog!$D:$D,'ARI P'!$A20,GameLog!$C:$C,"ARI")</f>
        <v>0</v>
      </c>
      <c r="J20">
        <f>SUMIFS(GameLog!AA:AA,GameLog!$D:$D,'ARI P'!$A20,GameLog!$C:$C,"ARI")</f>
        <v>0</v>
      </c>
      <c r="K20" s="12">
        <f>SUMIFS(GameLog!AB:AB,GameLog!$D:$D,'ARI P'!$A20,GameLog!$C:$C,"ARI")</f>
        <v>0</v>
      </c>
      <c r="L20">
        <f>SUMIFS(GameLog!AC:AC,GameLog!$D:$D,'ARI P'!$A20,GameLog!$C:$C,"ARI")</f>
        <v>0</v>
      </c>
      <c r="M20">
        <f>SUMIFS(GameLog!AD:AD,GameLog!$D:$D,'ARI P'!$A20,GameLog!$C:$C,"ARI")</f>
        <v>0</v>
      </c>
      <c r="N20">
        <f>SUMIFS(GameLog!AE:AE,GameLog!$D:$D,'ARI P'!$A20,GameLog!$C:$C,"ARI")</f>
        <v>0</v>
      </c>
      <c r="O20">
        <f>SUMIFS(GameLog!AF:AF,GameLog!$D:$D,'ARI P'!$A20,GameLog!$C:$C,"ARI")</f>
        <v>0</v>
      </c>
      <c r="P20">
        <f>SUMIFS(GameLog!AG:AG,GameLog!$D:$D,'ARI P'!$A20,GameLog!$C:$C,"ARI")</f>
        <v>0</v>
      </c>
      <c r="Q20">
        <f>SUMIFS(GameLog!AH:AH,GameLog!$D:$D,'ARI P'!$A20,GameLog!$C:$C,"ARI")</f>
        <v>0</v>
      </c>
      <c r="R20">
        <f>SUMIFS(GameLog!AI:AI,GameLog!$D:$D,'ARI P'!$A20,GameLog!$C:$C,"ARI")</f>
        <v>0</v>
      </c>
      <c r="S20">
        <f>SUMIFS(GameLog!AJ:AJ,GameLog!$D:$D,'ARI P'!$A20,GameLog!$C:$C,"ARI")</f>
        <v>0</v>
      </c>
      <c r="T20">
        <f>SUMIFS(GameLog!AK:AK,GameLog!$D:$D,'ARI P'!$A20,GameLog!$C:$C,"ARI")</f>
        <v>0</v>
      </c>
      <c r="U20">
        <f>SUMIFS(GameLog!AL:AL,GameLog!$D:$D,'ARI P'!$A20,GameLog!$C:$C,"ARI")</f>
        <v>0</v>
      </c>
      <c r="V20" s="10">
        <f t="shared" si="2"/>
        <v>0</v>
      </c>
      <c r="W20" s="11">
        <f t="shared" si="3"/>
        <v>0</v>
      </c>
      <c r="X20" s="11">
        <f t="shared" ref="X20:Y21" si="7">IFERROR(O20/$K20*9,0)</f>
        <v>0</v>
      </c>
      <c r="Y20" s="11">
        <f t="shared" si="7"/>
        <v>0</v>
      </c>
      <c r="Z20" s="11">
        <f t="shared" si="5"/>
        <v>0</v>
      </c>
      <c r="AA20" s="11">
        <f t="shared" si="6"/>
        <v>0</v>
      </c>
    </row>
    <row r="21" spans="1:29">
      <c r="A21" t="s">
        <v>2532</v>
      </c>
      <c r="B21">
        <f>SUMIFS(GameLog!W:W,GameLog!$D:$D,'ARI P'!$A21,GameLog!$C:$C,"ARI")</f>
        <v>0</v>
      </c>
      <c r="C21">
        <f>SUMIFS(GameLog!X:X,GameLog!$D:$D,'ARI P'!$A21,GameLog!$C:$C,"ARI")</f>
        <v>0</v>
      </c>
      <c r="D21" s="8">
        <f t="shared" si="0"/>
        <v>0</v>
      </c>
      <c r="E21" s="10" t="str">
        <f t="shared" si="1"/>
        <v>---</v>
      </c>
      <c r="F21">
        <f>COUNTIFS(GameLog!D:D,'ARI P'!A21,GameLog!C:C,"ARI",GameLog!E:E,1)</f>
        <v>0</v>
      </c>
      <c r="G21">
        <f>SUMIFS(GameLog!F:F,GameLog!$D:$D,'ARI P'!A21,GameLog!$E:$E,1,GameLog!$C:$C,"ARI")</f>
        <v>0</v>
      </c>
      <c r="H21">
        <f>SUMIFS(GameLog!Y:Y,GameLog!$D:$D,'ARI P'!$A21,GameLog!$C:$C,"ARI")</f>
        <v>0</v>
      </c>
      <c r="I21">
        <f>SUMIFS(GameLog!Z:Z,GameLog!$D:$D,'ARI P'!$A21,GameLog!$C:$C,"ARI")</f>
        <v>0</v>
      </c>
      <c r="J21">
        <f>SUMIFS(GameLog!AA:AA,GameLog!$D:$D,'ARI P'!$A21,GameLog!$C:$C,"ARI")</f>
        <v>0</v>
      </c>
      <c r="K21" s="12">
        <f>SUMIFS(GameLog!AB:AB,GameLog!$D:$D,'ARI P'!$A21,GameLog!$C:$C,"ARI")</f>
        <v>0</v>
      </c>
      <c r="L21">
        <f>SUMIFS(GameLog!AC:AC,GameLog!$D:$D,'ARI P'!$A21,GameLog!$C:$C,"ARI")</f>
        <v>0</v>
      </c>
      <c r="M21">
        <f>SUMIFS(GameLog!AD:AD,GameLog!$D:$D,'ARI P'!$A21,GameLog!$C:$C,"ARI")</f>
        <v>0</v>
      </c>
      <c r="N21">
        <f>SUMIFS(GameLog!AE:AE,GameLog!$D:$D,'ARI P'!$A21,GameLog!$C:$C,"ARI")</f>
        <v>0</v>
      </c>
      <c r="O21">
        <f>SUMIFS(GameLog!AF:AF,GameLog!$D:$D,'ARI P'!$A21,GameLog!$C:$C,"ARI")</f>
        <v>0</v>
      </c>
      <c r="P21">
        <f>SUMIFS(GameLog!AG:AG,GameLog!$D:$D,'ARI P'!$A21,GameLog!$C:$C,"ARI")</f>
        <v>0</v>
      </c>
      <c r="Q21">
        <f>SUMIFS(GameLog!AH:AH,GameLog!$D:$D,'ARI P'!$A21,GameLog!$C:$C,"ARI")</f>
        <v>0</v>
      </c>
      <c r="R21">
        <f>SUMIFS(GameLog!AI:AI,GameLog!$D:$D,'ARI P'!$A21,GameLog!$C:$C,"ARI")</f>
        <v>0</v>
      </c>
      <c r="S21">
        <f>SUMIFS(GameLog!AJ:AJ,GameLog!$D:$D,'ARI P'!$A21,GameLog!$C:$C,"ARI")</f>
        <v>0</v>
      </c>
      <c r="T21">
        <f>SUMIFS(GameLog!AK:AK,GameLog!$D:$D,'ARI P'!$A21,GameLog!$C:$C,"ARI")</f>
        <v>0</v>
      </c>
      <c r="U21">
        <f>SUMIFS(GameLog!AL:AL,GameLog!$D:$D,'ARI P'!$A21,GameLog!$C:$C,"ARI")</f>
        <v>0</v>
      </c>
      <c r="V21" s="10">
        <f t="shared" si="2"/>
        <v>0</v>
      </c>
      <c r="W21" s="11">
        <f t="shared" si="3"/>
        <v>0</v>
      </c>
      <c r="X21" s="11">
        <f t="shared" si="7"/>
        <v>0</v>
      </c>
      <c r="Y21" s="11">
        <f t="shared" si="7"/>
        <v>0</v>
      </c>
      <c r="Z21" s="11">
        <f t="shared" si="5"/>
        <v>0</v>
      </c>
      <c r="AA21" s="11">
        <f t="shared" si="6"/>
        <v>0</v>
      </c>
    </row>
    <row r="22" spans="1:29">
      <c r="D22" s="8"/>
      <c r="E22" s="10"/>
      <c r="V22" s="10"/>
      <c r="W22" s="11"/>
      <c r="X22" s="11"/>
      <c r="Y22" s="11"/>
      <c r="Z22" s="11"/>
      <c r="AA22" s="11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D04D1-E22C-4615-A392-26D5358FABD3}">
  <sheetPr codeName="Sheet59"/>
  <dimension ref="A1:AE89"/>
  <sheetViews>
    <sheetView workbookViewId="0">
      <pane ySplit="1" topLeftCell="A12" activePane="bottomLeft" state="frozen"/>
      <selection activeCell="B1" sqref="B1:AC1048576"/>
      <selection pane="bottomLeft" activeCell="A2" sqref="A2:A33"/>
    </sheetView>
  </sheetViews>
  <sheetFormatPr defaultRowHeight="13.2"/>
  <cols>
    <col min="1" max="1" width="16.109375" bestFit="1" customWidth="1"/>
    <col min="2" max="2" width="2.33203125" bestFit="1" customWidth="1"/>
    <col min="3" max="3" width="3.44140625" customWidth="1"/>
    <col min="4" max="4" width="3.44140625" bestFit="1" customWidth="1"/>
    <col min="5" max="6" width="2.21875" bestFit="1" customWidth="1"/>
    <col min="7" max="8" width="3.21875" bestFit="1" customWidth="1"/>
    <col min="9" max="9" width="3.44140625" bestFit="1" customWidth="1"/>
    <col min="10" max="10" width="4" bestFit="1" customWidth="1"/>
    <col min="11" max="11" width="3.44140625" bestFit="1" customWidth="1"/>
    <col min="12" max="12" width="3.5546875" bestFit="1" customWidth="1"/>
    <col min="13" max="13" width="3.44140625" bestFit="1" customWidth="1"/>
    <col min="14" max="14" width="3.5546875" bestFit="1" customWidth="1"/>
    <col min="15" max="15" width="5.44140625" bestFit="1" customWidth="1"/>
    <col min="16" max="16" width="4.664062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12.88671875" bestFit="1" customWidth="1"/>
    <col min="21" max="21" width="13.21875" bestFit="1" customWidth="1"/>
    <col min="22" max="22" width="4.5546875" bestFit="1" customWidth="1"/>
    <col min="23" max="23" width="4.77734375" bestFit="1" customWidth="1"/>
    <col min="24" max="25" width="5.5546875" bestFit="1" customWidth="1"/>
    <col min="26" max="26" width="3.21875" bestFit="1" customWidth="1"/>
    <col min="27" max="27" width="4.109375" bestFit="1" customWidth="1"/>
    <col min="28" max="30" width="4.77734375" bestFit="1" customWidth="1"/>
    <col min="31" max="31" width="5.21875" bestFit="1" customWidth="1"/>
    <col min="32" max="32" width="4.88671875" bestFit="1" customWidth="1"/>
    <col min="33" max="33" width="5.21875" bestFit="1" customWidth="1"/>
    <col min="34" max="34" width="5.109375" bestFit="1" customWidth="1"/>
  </cols>
  <sheetData>
    <row r="1" spans="1:31">
      <c r="A1" t="s">
        <v>2405</v>
      </c>
      <c r="B1" t="s">
        <v>2406</v>
      </c>
      <c r="C1" t="s">
        <v>2407</v>
      </c>
      <c r="D1" t="s">
        <v>2408</v>
      </c>
      <c r="E1" t="s">
        <v>2409</v>
      </c>
      <c r="F1" t="s">
        <v>2410</v>
      </c>
      <c r="G1" t="s">
        <v>2411</v>
      </c>
      <c r="H1" t="s">
        <v>2412</v>
      </c>
      <c r="I1" t="s">
        <v>2413</v>
      </c>
      <c r="J1" t="s">
        <v>2414</v>
      </c>
      <c r="K1" t="s">
        <v>2415</v>
      </c>
      <c r="L1" t="s">
        <v>2416</v>
      </c>
      <c r="M1" t="s">
        <v>2417</v>
      </c>
      <c r="N1" t="s">
        <v>2418</v>
      </c>
      <c r="O1" t="s">
        <v>2424</v>
      </c>
      <c r="P1" t="s">
        <v>2425</v>
      </c>
      <c r="Q1" t="s">
        <v>2426</v>
      </c>
      <c r="R1" t="s">
        <v>2427</v>
      </c>
      <c r="S1" t="s">
        <v>2428</v>
      </c>
      <c r="T1" t="s">
        <v>2811</v>
      </c>
      <c r="U1" t="s">
        <v>2812</v>
      </c>
      <c r="V1" t="s">
        <v>2419</v>
      </c>
      <c r="W1" t="s">
        <v>2420</v>
      </c>
      <c r="X1" t="s">
        <v>2421</v>
      </c>
      <c r="Y1" t="s">
        <v>2422</v>
      </c>
      <c r="Z1" t="s">
        <v>2423</v>
      </c>
    </row>
    <row r="2" spans="1:31">
      <c r="A2" t="s">
        <v>3258</v>
      </c>
      <c r="B2" cm="1">
        <f t="array" ref="B2">IF(COUNTIFS(GameLog!D:D,'CIN B'!A2,GameLog!C:C,"CIN")=0,0,COUNTA(_xlfn.UNIQUE(_xlfn._xlws.FILTER(GameLog!A$2:A$1000, (GameLog!C$2:C$1000="CIN") * (GameLog!D$2:D$1000=A2)))))</f>
        <v>2</v>
      </c>
      <c r="C2">
        <f>D2+M2+P2+Q2+R2</f>
        <v>8</v>
      </c>
      <c r="D2">
        <f>SUMIFS(GameLog!G:G,GameLog!$D:$D,'CIN B'!$A2,GameLog!$C:$C,"CIN")</f>
        <v>6</v>
      </c>
      <c r="E2">
        <f>SUMIFS(GameLog!H:H,GameLog!$D:$D,'CIN B'!$A2,GameLog!$C:$C,"CIN")</f>
        <v>1</v>
      </c>
      <c r="F2">
        <f>SUMIFS(GameLog!I:I,GameLog!$D:$D,'CIN B'!$A2,GameLog!$C:$C,"CIN")</f>
        <v>3</v>
      </c>
      <c r="G2">
        <f>SUMIFS(GameLog!J:J,GameLog!$D:$D,'CIN B'!$A2,GameLog!$C:$C,"CIN")</f>
        <v>1</v>
      </c>
      <c r="H2">
        <f>SUMIFS(GameLog!K:K,GameLog!$D:$D,'CIN B'!$A2,GameLog!$C:$C,"CIN")</f>
        <v>0</v>
      </c>
      <c r="I2">
        <f>SUMIFS(GameLog!L:L,GameLog!$D:$D,'CIN B'!$A2,GameLog!$C:$C,"CIN")</f>
        <v>1</v>
      </c>
      <c r="J2">
        <f>SUMIFS(GameLog!M:M,GameLog!$D:$D,'CIN B'!$A2,GameLog!$C:$C,"CIN")</f>
        <v>1</v>
      </c>
      <c r="K2">
        <f>SUMIFS(GameLog!N:N,GameLog!$D:$D,'CIN B'!$A2,GameLog!$C:$C,"CIN")</f>
        <v>0</v>
      </c>
      <c r="L2">
        <f>SUMIFS(GameLog!O:O,GameLog!$D:$D,'CIN B'!$A2,GameLog!$C:$C,"CIN")</f>
        <v>0</v>
      </c>
      <c r="M2">
        <f>SUMIFS(GameLog!P:P,GameLog!$D:$D,'CIN B'!$A2,GameLog!$C:$C,"CIN")</f>
        <v>2</v>
      </c>
      <c r="N2">
        <f>SUMIFS(GameLog!Q:Q,GameLog!$D:$D,'CIN B'!$A2,GameLog!$C:$C,"CIN")</f>
        <v>0</v>
      </c>
      <c r="O2">
        <f>SUMIFS(GameLog!R:R,GameLog!$D:$D,'CIN B'!$A2,GameLog!$C:$C,"CIN")</f>
        <v>0</v>
      </c>
      <c r="P2">
        <f>SUMIFS(GameLog!S:S,GameLog!$D:$D,'CIN B'!$A2,GameLog!$C:$C,"CIN")</f>
        <v>0</v>
      </c>
      <c r="Q2">
        <f>SUMIFS(GameLog!T:T,GameLog!$D:$D,'CIN B'!$A2,GameLog!$C:$C,"CIN")</f>
        <v>0</v>
      </c>
      <c r="R2">
        <f>SUMIFS(GameLog!U:U,GameLog!$D:$D,'CIN B'!$A2,GameLog!$C:$C,"CIN")</f>
        <v>0</v>
      </c>
      <c r="S2">
        <f>SUMIFS(GameLog!V:V,GameLog!$D:$D,'CIN B'!$A2,GameLog!$C:$C,"CIN")</f>
        <v>0</v>
      </c>
      <c r="T2">
        <v>1</v>
      </c>
      <c r="U2">
        <v>1</v>
      </c>
      <c r="V2" s="8">
        <f>IFERROR(F2/D2,0)</f>
        <v>0.5</v>
      </c>
      <c r="W2" s="8">
        <f t="shared" ref="W2:W33" si="0">IFERROR((F2+M2+P2)/(C2-Q2),0)</f>
        <v>0.625</v>
      </c>
      <c r="X2" s="8">
        <f t="shared" ref="X2:X33" si="1">IFERROR(Z2/D2,0)</f>
        <v>1.1666666666666667</v>
      </c>
      <c r="Y2" s="8">
        <f>W2+X2</f>
        <v>1.7916666666666667</v>
      </c>
      <c r="Z2">
        <f>G2+F2+H2*2+I2*3</f>
        <v>7</v>
      </c>
      <c r="AD2" s="14"/>
      <c r="AE2" s="14"/>
    </row>
    <row r="3" spans="1:31">
      <c r="A3" t="s">
        <v>3259</v>
      </c>
      <c r="B3" cm="1">
        <f t="array" ref="B3">IF(COUNTIFS(GameLog!D:D,'CIN B'!A3,GameLog!C:C,"CIN")=0,0,COUNTA(_xlfn.UNIQUE(_xlfn._xlws.FILTER(GameLog!A$2:A$1000, (GameLog!C$2:C$1000="CIN") * (GameLog!D$2:D$1000=A3)))))</f>
        <v>3</v>
      </c>
      <c r="C3">
        <f t="shared" ref="C3:C33" si="2">D3+M3+P3+Q3+R3</f>
        <v>12</v>
      </c>
      <c r="D3">
        <f>SUMIFS(GameLog!G:G,GameLog!$D:$D,'CIN B'!$A3,GameLog!$C:$C,"CIN")</f>
        <v>10</v>
      </c>
      <c r="E3">
        <f>SUMIFS(GameLog!H:H,GameLog!$D:$D,'CIN B'!$A3,GameLog!$C:$C,"CIN")</f>
        <v>0</v>
      </c>
      <c r="F3">
        <f>SUMIFS(GameLog!I:I,GameLog!$D:$D,'CIN B'!$A3,GameLog!$C:$C,"CIN")</f>
        <v>1</v>
      </c>
      <c r="G3">
        <f>SUMIFS(GameLog!J:J,GameLog!$D:$D,'CIN B'!$A3,GameLog!$C:$C,"CIN")</f>
        <v>0</v>
      </c>
      <c r="H3">
        <f>SUMIFS(GameLog!K:K,GameLog!$D:$D,'CIN B'!$A3,GameLog!$C:$C,"CIN")</f>
        <v>0</v>
      </c>
      <c r="I3">
        <f>SUMIFS(GameLog!L:L,GameLog!$D:$D,'CIN B'!$A3,GameLog!$C:$C,"CIN")</f>
        <v>0</v>
      </c>
      <c r="J3">
        <f>SUMIFS(GameLog!M:M,GameLog!$D:$D,'CIN B'!$A3,GameLog!$C:$C,"CIN")</f>
        <v>0</v>
      </c>
      <c r="K3">
        <f>SUMIFS(GameLog!N:N,GameLog!$D:$D,'CIN B'!$A3,GameLog!$C:$C,"CIN")</f>
        <v>0</v>
      </c>
      <c r="L3">
        <f>SUMIFS(GameLog!O:O,GameLog!$D:$D,'CIN B'!$A3,GameLog!$C:$C,"CIN")</f>
        <v>0</v>
      </c>
      <c r="M3">
        <f>SUMIFS(GameLog!P:P,GameLog!$D:$D,'CIN B'!$A3,GameLog!$C:$C,"CIN")</f>
        <v>2</v>
      </c>
      <c r="N3">
        <f>SUMIFS(GameLog!Q:Q,GameLog!$D:$D,'CIN B'!$A3,GameLog!$C:$C,"CIN")</f>
        <v>0</v>
      </c>
      <c r="O3">
        <f>SUMIFS(GameLog!R:R,GameLog!$D:$D,'CIN B'!$A3,GameLog!$C:$C,"CIN")</f>
        <v>2</v>
      </c>
      <c r="P3">
        <f>SUMIFS(GameLog!S:S,GameLog!$D:$D,'CIN B'!$A3,GameLog!$C:$C,"CIN")</f>
        <v>0</v>
      </c>
      <c r="Q3">
        <f>SUMIFS(GameLog!T:T,GameLog!$D:$D,'CIN B'!$A3,GameLog!$C:$C,"CIN")</f>
        <v>0</v>
      </c>
      <c r="R3">
        <f>SUMIFS(GameLog!U:U,GameLog!$D:$D,'CIN B'!$A3,GameLog!$C:$C,"CIN")</f>
        <v>0</v>
      </c>
      <c r="S3">
        <f>SUMIFS(GameLog!V:V,GameLog!$D:$D,'CIN B'!$A3,GameLog!$C:$C,"CIN")</f>
        <v>0</v>
      </c>
      <c r="T3">
        <v>1</v>
      </c>
      <c r="U3">
        <v>1</v>
      </c>
      <c r="V3" s="8">
        <f t="shared" ref="V3:V33" si="3">IFERROR(F3/D3,0)</f>
        <v>0.1</v>
      </c>
      <c r="W3" s="8">
        <f t="shared" si="0"/>
        <v>0.25</v>
      </c>
      <c r="X3" s="8">
        <f t="shared" si="1"/>
        <v>0.1</v>
      </c>
      <c r="Y3" s="8">
        <f t="shared" ref="Y3:Y33" si="4">W3+X3</f>
        <v>0.35</v>
      </c>
      <c r="Z3">
        <f t="shared" ref="Z3:Z33" si="5">G3+F3+H3*2+I3*3</f>
        <v>1</v>
      </c>
      <c r="AD3" s="14"/>
      <c r="AE3" s="14"/>
    </row>
    <row r="4" spans="1:31">
      <c r="A4" t="s">
        <v>3260</v>
      </c>
      <c r="B4" cm="1">
        <f t="array" ref="B4">IF(COUNTIFS(GameLog!D:D,'CIN B'!A4,GameLog!C:C,"CIN")=0,0,COUNTA(_xlfn.UNIQUE(_xlfn._xlws.FILTER(GameLog!A$2:A$1000, (GameLog!C$2:C$1000="CIN") * (GameLog!D$2:D$1000=A4)))))</f>
        <v>3</v>
      </c>
      <c r="C4">
        <f t="shared" si="2"/>
        <v>10</v>
      </c>
      <c r="D4">
        <f>SUMIFS(GameLog!G:G,GameLog!$D:$D,'CIN B'!$A4,GameLog!$C:$C,"CIN")</f>
        <v>7</v>
      </c>
      <c r="E4">
        <f>SUMIFS(GameLog!H:H,GameLog!$D:$D,'CIN B'!$A4,GameLog!$C:$C,"CIN")</f>
        <v>1</v>
      </c>
      <c r="F4">
        <f>SUMIFS(GameLog!I:I,GameLog!$D:$D,'CIN B'!$A4,GameLog!$C:$C,"CIN")</f>
        <v>1</v>
      </c>
      <c r="G4">
        <f>SUMIFS(GameLog!J:J,GameLog!$D:$D,'CIN B'!$A4,GameLog!$C:$C,"CIN")</f>
        <v>1</v>
      </c>
      <c r="H4">
        <f>SUMIFS(GameLog!K:K,GameLog!$D:$D,'CIN B'!$A4,GameLog!$C:$C,"CIN")</f>
        <v>0</v>
      </c>
      <c r="I4">
        <f>SUMIFS(GameLog!L:L,GameLog!$D:$D,'CIN B'!$A4,GameLog!$C:$C,"CIN")</f>
        <v>0</v>
      </c>
      <c r="J4">
        <f>SUMIFS(GameLog!M:M,GameLog!$D:$D,'CIN B'!$A4,GameLog!$C:$C,"CIN")</f>
        <v>0</v>
      </c>
      <c r="K4">
        <f>SUMIFS(GameLog!N:N,GameLog!$D:$D,'CIN B'!$A4,GameLog!$C:$C,"CIN")</f>
        <v>0</v>
      </c>
      <c r="L4">
        <f>SUMIFS(GameLog!O:O,GameLog!$D:$D,'CIN B'!$A4,GameLog!$C:$C,"CIN")</f>
        <v>0</v>
      </c>
      <c r="M4">
        <f>SUMIFS(GameLog!P:P,GameLog!$D:$D,'CIN B'!$A4,GameLog!$C:$C,"CIN")</f>
        <v>2</v>
      </c>
      <c r="N4">
        <f>SUMIFS(GameLog!Q:Q,GameLog!$D:$D,'CIN B'!$A4,GameLog!$C:$C,"CIN")</f>
        <v>3</v>
      </c>
      <c r="O4">
        <f>SUMIFS(GameLog!R:R,GameLog!$D:$D,'CIN B'!$A4,GameLog!$C:$C,"CIN")</f>
        <v>0</v>
      </c>
      <c r="P4">
        <f>SUMIFS(GameLog!S:S,GameLog!$D:$D,'CIN B'!$A4,GameLog!$C:$C,"CIN")</f>
        <v>1</v>
      </c>
      <c r="Q4">
        <f>SUMIFS(GameLog!T:T,GameLog!$D:$D,'CIN B'!$A4,GameLog!$C:$C,"CIN")</f>
        <v>0</v>
      </c>
      <c r="R4">
        <f>SUMIFS(GameLog!U:U,GameLog!$D:$D,'CIN B'!$A4,GameLog!$C:$C,"CIN")</f>
        <v>0</v>
      </c>
      <c r="S4">
        <f>SUMIFS(GameLog!V:V,GameLog!$D:$D,'CIN B'!$A4,GameLog!$C:$C,"CIN")</f>
        <v>0</v>
      </c>
      <c r="T4">
        <v>0</v>
      </c>
      <c r="U4">
        <v>1</v>
      </c>
      <c r="V4" s="8">
        <f t="shared" si="3"/>
        <v>0.14285714285714285</v>
      </c>
      <c r="W4" s="8">
        <f t="shared" si="0"/>
        <v>0.4</v>
      </c>
      <c r="X4" s="8">
        <f t="shared" si="1"/>
        <v>0.2857142857142857</v>
      </c>
      <c r="Y4" s="8">
        <f t="shared" si="4"/>
        <v>0.68571428571428572</v>
      </c>
      <c r="Z4">
        <f t="shared" si="5"/>
        <v>2</v>
      </c>
      <c r="AD4" s="14"/>
      <c r="AE4" s="14"/>
    </row>
    <row r="5" spans="1:31">
      <c r="A5" t="s">
        <v>3261</v>
      </c>
      <c r="B5" cm="1">
        <f t="array" ref="B5">IF(COUNTIFS(GameLog!D:D,'CIN B'!A5,GameLog!C:C,"CIN")=0,0,COUNTA(_xlfn.UNIQUE(_xlfn._xlws.FILTER(GameLog!A$2:A$1000, (GameLog!C$2:C$1000="CIN") * (GameLog!D$2:D$1000=A5)))))</f>
        <v>3</v>
      </c>
      <c r="C5">
        <f t="shared" si="2"/>
        <v>8</v>
      </c>
      <c r="D5">
        <f>SUMIFS(GameLog!G:G,GameLog!$D:$D,'CIN B'!$A5,GameLog!$C:$C,"CIN")</f>
        <v>8</v>
      </c>
      <c r="E5">
        <f>SUMIFS(GameLog!H:H,GameLog!$D:$D,'CIN B'!$A5,GameLog!$C:$C,"CIN")</f>
        <v>1</v>
      </c>
      <c r="F5">
        <f>SUMIFS(GameLog!I:I,GameLog!$D:$D,'CIN B'!$A5,GameLog!$C:$C,"CIN")</f>
        <v>4</v>
      </c>
      <c r="G5">
        <f>SUMIFS(GameLog!J:J,GameLog!$D:$D,'CIN B'!$A5,GameLog!$C:$C,"CIN")</f>
        <v>1</v>
      </c>
      <c r="H5">
        <f>SUMIFS(GameLog!K:K,GameLog!$D:$D,'CIN B'!$A5,GameLog!$C:$C,"CIN")</f>
        <v>0</v>
      </c>
      <c r="I5">
        <f>SUMIFS(GameLog!L:L,GameLog!$D:$D,'CIN B'!$A5,GameLog!$C:$C,"CIN")</f>
        <v>1</v>
      </c>
      <c r="J5">
        <f>SUMIFS(GameLog!M:M,GameLog!$D:$D,'CIN B'!$A5,GameLog!$C:$C,"CIN")</f>
        <v>1</v>
      </c>
      <c r="K5">
        <f>SUMIFS(GameLog!N:N,GameLog!$D:$D,'CIN B'!$A5,GameLog!$C:$C,"CIN")</f>
        <v>0</v>
      </c>
      <c r="L5">
        <f>SUMIFS(GameLog!O:O,GameLog!$D:$D,'CIN B'!$A5,GameLog!$C:$C,"CIN")</f>
        <v>0</v>
      </c>
      <c r="M5">
        <f>SUMIFS(GameLog!P:P,GameLog!$D:$D,'CIN B'!$A5,GameLog!$C:$C,"CIN")</f>
        <v>0</v>
      </c>
      <c r="N5">
        <f>SUMIFS(GameLog!Q:Q,GameLog!$D:$D,'CIN B'!$A5,GameLog!$C:$C,"CIN")</f>
        <v>1</v>
      </c>
      <c r="O5">
        <f>SUMIFS(GameLog!R:R,GameLog!$D:$D,'CIN B'!$A5,GameLog!$C:$C,"CIN")</f>
        <v>0</v>
      </c>
      <c r="P5">
        <f>SUMIFS(GameLog!S:S,GameLog!$D:$D,'CIN B'!$A5,GameLog!$C:$C,"CIN")</f>
        <v>0</v>
      </c>
      <c r="Q5">
        <f>SUMIFS(GameLog!T:T,GameLog!$D:$D,'CIN B'!$A5,GameLog!$C:$C,"CIN")</f>
        <v>0</v>
      </c>
      <c r="R5">
        <f>SUMIFS(GameLog!U:U,GameLog!$D:$D,'CIN B'!$A5,GameLog!$C:$C,"CIN")</f>
        <v>0</v>
      </c>
      <c r="S5">
        <f>SUMIFS(GameLog!V:V,GameLog!$D:$D,'CIN B'!$A5,GameLog!$C:$C,"CIN")</f>
        <v>0</v>
      </c>
      <c r="T5">
        <v>0</v>
      </c>
      <c r="U5">
        <v>1</v>
      </c>
      <c r="V5" s="8">
        <f t="shared" si="3"/>
        <v>0.5</v>
      </c>
      <c r="W5" s="8">
        <f t="shared" si="0"/>
        <v>0.5</v>
      </c>
      <c r="X5" s="8">
        <f t="shared" si="1"/>
        <v>1</v>
      </c>
      <c r="Y5" s="8">
        <f t="shared" si="4"/>
        <v>1.5</v>
      </c>
      <c r="Z5">
        <f t="shared" si="5"/>
        <v>8</v>
      </c>
      <c r="AD5" s="14"/>
      <c r="AE5" s="14"/>
    </row>
    <row r="6" spans="1:31">
      <c r="A6" t="s">
        <v>3262</v>
      </c>
      <c r="B6" cm="1">
        <f t="array" ref="B6">IF(COUNTIFS(GameLog!D:D,'CIN B'!A6,GameLog!C:C,"CIN")=0,0,COUNTA(_xlfn.UNIQUE(_xlfn._xlws.FILTER(GameLog!A$2:A$1000, (GameLog!C$2:C$1000="CIN") * (GameLog!D$2:D$1000=A6)))))</f>
        <v>3</v>
      </c>
      <c r="C6">
        <f t="shared" si="2"/>
        <v>13</v>
      </c>
      <c r="D6">
        <f>SUMIFS(GameLog!G:G,GameLog!$D:$D,'CIN B'!$A6,GameLog!$C:$C,"CIN")</f>
        <v>12</v>
      </c>
      <c r="E6">
        <f>SUMIFS(GameLog!H:H,GameLog!$D:$D,'CIN B'!$A6,GameLog!$C:$C,"CIN")</f>
        <v>0</v>
      </c>
      <c r="F6">
        <f>SUMIFS(GameLog!I:I,GameLog!$D:$D,'CIN B'!$A6,GameLog!$C:$C,"CIN")</f>
        <v>3</v>
      </c>
      <c r="G6">
        <f>SUMIFS(GameLog!J:J,GameLog!$D:$D,'CIN B'!$A6,GameLog!$C:$C,"CIN")</f>
        <v>0</v>
      </c>
      <c r="H6">
        <f>SUMIFS(GameLog!K:K,GameLog!$D:$D,'CIN B'!$A6,GameLog!$C:$C,"CIN")</f>
        <v>1</v>
      </c>
      <c r="I6">
        <f>SUMIFS(GameLog!L:L,GameLog!$D:$D,'CIN B'!$A6,GameLog!$C:$C,"CIN")</f>
        <v>0</v>
      </c>
      <c r="J6">
        <f>SUMIFS(GameLog!M:M,GameLog!$D:$D,'CIN B'!$A6,GameLog!$C:$C,"CIN")</f>
        <v>1</v>
      </c>
      <c r="K6">
        <f>SUMIFS(GameLog!N:N,GameLog!$D:$D,'CIN B'!$A6,GameLog!$C:$C,"CIN")</f>
        <v>0</v>
      </c>
      <c r="L6">
        <f>SUMIFS(GameLog!O:O,GameLog!$D:$D,'CIN B'!$A6,GameLog!$C:$C,"CIN")</f>
        <v>0</v>
      </c>
      <c r="M6">
        <f>SUMIFS(GameLog!P:P,GameLog!$D:$D,'CIN B'!$A6,GameLog!$C:$C,"CIN")</f>
        <v>1</v>
      </c>
      <c r="N6">
        <f>SUMIFS(GameLog!Q:Q,GameLog!$D:$D,'CIN B'!$A6,GameLog!$C:$C,"CIN")</f>
        <v>1</v>
      </c>
      <c r="O6">
        <f>SUMIFS(GameLog!R:R,GameLog!$D:$D,'CIN B'!$A6,GameLog!$C:$C,"CIN")</f>
        <v>0</v>
      </c>
      <c r="P6">
        <f>SUMIFS(GameLog!S:S,GameLog!$D:$D,'CIN B'!$A6,GameLog!$C:$C,"CIN")</f>
        <v>0</v>
      </c>
      <c r="Q6">
        <f>SUMIFS(GameLog!T:T,GameLog!$D:$D,'CIN B'!$A6,GameLog!$C:$C,"CIN")</f>
        <v>0</v>
      </c>
      <c r="R6">
        <f>SUMIFS(GameLog!U:U,GameLog!$D:$D,'CIN B'!$A6,GameLog!$C:$C,"CIN")</f>
        <v>0</v>
      </c>
      <c r="S6">
        <f>SUMIFS(GameLog!V:V,GameLog!$D:$D,'CIN B'!$A6,GameLog!$C:$C,"CIN")</f>
        <v>0</v>
      </c>
      <c r="T6">
        <v>0</v>
      </c>
      <c r="U6">
        <v>0</v>
      </c>
      <c r="V6" s="8">
        <f t="shared" si="3"/>
        <v>0.25</v>
      </c>
      <c r="W6" s="8">
        <f t="shared" si="0"/>
        <v>0.30769230769230771</v>
      </c>
      <c r="X6" s="8">
        <f t="shared" si="1"/>
        <v>0.41666666666666669</v>
      </c>
      <c r="Y6" s="8">
        <f t="shared" si="4"/>
        <v>0.72435897435897445</v>
      </c>
      <c r="Z6">
        <f t="shared" si="5"/>
        <v>5</v>
      </c>
      <c r="AD6" s="14"/>
      <c r="AE6" s="14"/>
    </row>
    <row r="7" spans="1:31">
      <c r="A7" t="s">
        <v>3263</v>
      </c>
      <c r="B7" cm="1">
        <f t="array" ref="B7">IF(COUNTIFS(GameLog!D:D,'CIN B'!A7,GameLog!C:C,"CIN")=0,0,COUNTA(_xlfn.UNIQUE(_xlfn._xlws.FILTER(GameLog!A$2:A$1000, (GameLog!C$2:C$1000="CIN") * (GameLog!D$2:D$1000=A7)))))</f>
        <v>3</v>
      </c>
      <c r="C7">
        <f t="shared" si="2"/>
        <v>12</v>
      </c>
      <c r="D7">
        <f>SUMIFS(GameLog!G:G,GameLog!$D:$D,'CIN B'!$A7,GameLog!$C:$C,"CIN")</f>
        <v>10</v>
      </c>
      <c r="E7">
        <f>SUMIFS(GameLog!H:H,GameLog!$D:$D,'CIN B'!$A7,GameLog!$C:$C,"CIN")</f>
        <v>0</v>
      </c>
      <c r="F7">
        <f>SUMIFS(GameLog!I:I,GameLog!$D:$D,'CIN B'!$A7,GameLog!$C:$C,"CIN")</f>
        <v>0</v>
      </c>
      <c r="G7">
        <f>SUMIFS(GameLog!J:J,GameLog!$D:$D,'CIN B'!$A7,GameLog!$C:$C,"CIN")</f>
        <v>0</v>
      </c>
      <c r="H7">
        <f>SUMIFS(GameLog!K:K,GameLog!$D:$D,'CIN B'!$A7,GameLog!$C:$C,"CIN")</f>
        <v>0</v>
      </c>
      <c r="I7">
        <f>SUMIFS(GameLog!L:L,GameLog!$D:$D,'CIN B'!$A7,GameLog!$C:$C,"CIN")</f>
        <v>0</v>
      </c>
      <c r="J7">
        <f>SUMIFS(GameLog!M:M,GameLog!$D:$D,'CIN B'!$A7,GameLog!$C:$C,"CIN")</f>
        <v>0</v>
      </c>
      <c r="K7">
        <f>SUMIFS(GameLog!N:N,GameLog!$D:$D,'CIN B'!$A7,GameLog!$C:$C,"CIN")</f>
        <v>1</v>
      </c>
      <c r="L7">
        <f>SUMIFS(GameLog!O:O,GameLog!$D:$D,'CIN B'!$A7,GameLog!$C:$C,"CIN")</f>
        <v>0</v>
      </c>
      <c r="M7">
        <f>SUMIFS(GameLog!P:P,GameLog!$D:$D,'CIN B'!$A7,GameLog!$C:$C,"CIN")</f>
        <v>2</v>
      </c>
      <c r="N7">
        <f>SUMIFS(GameLog!Q:Q,GameLog!$D:$D,'CIN B'!$A7,GameLog!$C:$C,"CIN")</f>
        <v>6</v>
      </c>
      <c r="O7">
        <f>SUMIFS(GameLog!R:R,GameLog!$D:$D,'CIN B'!$A7,GameLog!$C:$C,"CIN")</f>
        <v>0</v>
      </c>
      <c r="P7">
        <f>SUMIFS(GameLog!S:S,GameLog!$D:$D,'CIN B'!$A7,GameLog!$C:$C,"CIN")</f>
        <v>0</v>
      </c>
      <c r="Q7">
        <f>SUMIFS(GameLog!T:T,GameLog!$D:$D,'CIN B'!$A7,GameLog!$C:$C,"CIN")</f>
        <v>0</v>
      </c>
      <c r="R7">
        <f>SUMIFS(GameLog!U:U,GameLog!$D:$D,'CIN B'!$A7,GameLog!$C:$C,"CIN")</f>
        <v>0</v>
      </c>
      <c r="S7">
        <f>SUMIFS(GameLog!V:V,GameLog!$D:$D,'CIN B'!$A7,GameLog!$C:$C,"CIN")</f>
        <v>0</v>
      </c>
      <c r="T7">
        <v>3</v>
      </c>
      <c r="U7">
        <v>3</v>
      </c>
      <c r="V7" s="8">
        <f t="shared" si="3"/>
        <v>0</v>
      </c>
      <c r="W7" s="8">
        <f t="shared" si="0"/>
        <v>0.16666666666666666</v>
      </c>
      <c r="X7" s="8">
        <f t="shared" si="1"/>
        <v>0</v>
      </c>
      <c r="Y7" s="8">
        <f t="shared" si="4"/>
        <v>0.16666666666666666</v>
      </c>
      <c r="Z7">
        <f t="shared" si="5"/>
        <v>0</v>
      </c>
      <c r="AD7" s="14"/>
      <c r="AE7" s="14"/>
    </row>
    <row r="8" spans="1:31">
      <c r="A8" t="s">
        <v>3264</v>
      </c>
      <c r="B8" cm="1">
        <f t="array" ref="B8">IF(COUNTIFS(GameLog!D:D,'CIN B'!A8,GameLog!C:C,"CIN")=0,0,COUNTA(_xlfn.UNIQUE(_xlfn._xlws.FILTER(GameLog!A$2:A$1000, (GameLog!C$2:C$1000="CIN") * (GameLog!D$2:D$1000=A8)))))</f>
        <v>3</v>
      </c>
      <c r="C8">
        <f t="shared" si="2"/>
        <v>13</v>
      </c>
      <c r="D8">
        <f>SUMIFS(GameLog!G:G,GameLog!$D:$D,'CIN B'!$A8,GameLog!$C:$C,"CIN")</f>
        <v>12</v>
      </c>
      <c r="E8">
        <f>SUMIFS(GameLog!H:H,GameLog!$D:$D,'CIN B'!$A8,GameLog!$C:$C,"CIN")</f>
        <v>0</v>
      </c>
      <c r="F8">
        <f>SUMIFS(GameLog!I:I,GameLog!$D:$D,'CIN B'!$A8,GameLog!$C:$C,"CIN")</f>
        <v>2</v>
      </c>
      <c r="G8">
        <f>SUMIFS(GameLog!J:J,GameLog!$D:$D,'CIN B'!$A8,GameLog!$C:$C,"CIN")</f>
        <v>0</v>
      </c>
      <c r="H8">
        <f>SUMIFS(GameLog!K:K,GameLog!$D:$D,'CIN B'!$A8,GameLog!$C:$C,"CIN")</f>
        <v>1</v>
      </c>
      <c r="I8">
        <f>SUMIFS(GameLog!L:L,GameLog!$D:$D,'CIN B'!$A8,GameLog!$C:$C,"CIN")</f>
        <v>0</v>
      </c>
      <c r="J8">
        <f>SUMIFS(GameLog!M:M,GameLog!$D:$D,'CIN B'!$A8,GameLog!$C:$C,"CIN")</f>
        <v>0</v>
      </c>
      <c r="K8">
        <f>SUMIFS(GameLog!N:N,GameLog!$D:$D,'CIN B'!$A8,GameLog!$C:$C,"CIN")</f>
        <v>0</v>
      </c>
      <c r="L8">
        <f>SUMIFS(GameLog!O:O,GameLog!$D:$D,'CIN B'!$A8,GameLog!$C:$C,"CIN")</f>
        <v>0</v>
      </c>
      <c r="M8">
        <f>SUMIFS(GameLog!P:P,GameLog!$D:$D,'CIN B'!$A8,GameLog!$C:$C,"CIN")</f>
        <v>1</v>
      </c>
      <c r="N8">
        <f>SUMIFS(GameLog!Q:Q,GameLog!$D:$D,'CIN B'!$A8,GameLog!$C:$C,"CIN")</f>
        <v>5</v>
      </c>
      <c r="O8">
        <f>SUMIFS(GameLog!R:R,GameLog!$D:$D,'CIN B'!$A8,GameLog!$C:$C,"CIN")</f>
        <v>0</v>
      </c>
      <c r="P8">
        <f>SUMIFS(GameLog!S:S,GameLog!$D:$D,'CIN B'!$A8,GameLog!$C:$C,"CIN")</f>
        <v>0</v>
      </c>
      <c r="Q8">
        <f>SUMIFS(GameLog!T:T,GameLog!$D:$D,'CIN B'!$A8,GameLog!$C:$C,"CIN")</f>
        <v>0</v>
      </c>
      <c r="R8">
        <f>SUMIFS(GameLog!U:U,GameLog!$D:$D,'CIN B'!$A8,GameLog!$C:$C,"CIN")</f>
        <v>0</v>
      </c>
      <c r="S8">
        <f>SUMIFS(GameLog!V:V,GameLog!$D:$D,'CIN B'!$A8,GameLog!$C:$C,"CIN")</f>
        <v>0</v>
      </c>
      <c r="T8">
        <v>1</v>
      </c>
      <c r="U8">
        <v>1</v>
      </c>
      <c r="V8" s="8">
        <f t="shared" si="3"/>
        <v>0.16666666666666666</v>
      </c>
      <c r="W8" s="8">
        <f t="shared" si="0"/>
        <v>0.23076923076923078</v>
      </c>
      <c r="X8" s="8">
        <f t="shared" si="1"/>
        <v>0.33333333333333331</v>
      </c>
      <c r="Y8" s="8">
        <f t="shared" si="4"/>
        <v>0.5641025641025641</v>
      </c>
      <c r="Z8">
        <f t="shared" si="5"/>
        <v>4</v>
      </c>
      <c r="AD8" s="14"/>
      <c r="AE8" s="14"/>
    </row>
    <row r="9" spans="1:31">
      <c r="A9" t="s">
        <v>3265</v>
      </c>
      <c r="B9" cm="1">
        <f t="array" ref="B9">IF(COUNTIFS(GameLog!D:D,'CIN B'!A9,GameLog!C:C,"CIN")=0,0,COUNTA(_xlfn.UNIQUE(_xlfn._xlws.FILTER(GameLog!A$2:A$1000, (GameLog!C$2:C$1000="CIN") * (GameLog!D$2:D$1000=A9)))))</f>
        <v>0</v>
      </c>
      <c r="C9">
        <f t="shared" si="2"/>
        <v>0</v>
      </c>
      <c r="D9">
        <f>SUMIFS(GameLog!G:G,GameLog!$D:$D,'CIN B'!$A9,GameLog!$C:$C,"CIN")</f>
        <v>0</v>
      </c>
      <c r="E9">
        <f>SUMIFS(GameLog!H:H,GameLog!$D:$D,'CIN B'!$A9,GameLog!$C:$C,"CIN")</f>
        <v>0</v>
      </c>
      <c r="F9">
        <f>SUMIFS(GameLog!I:I,GameLog!$D:$D,'CIN B'!$A9,GameLog!$C:$C,"CIN")</f>
        <v>0</v>
      </c>
      <c r="G9">
        <f>SUMIFS(GameLog!J:J,GameLog!$D:$D,'CIN B'!$A9,GameLog!$C:$C,"CIN")</f>
        <v>0</v>
      </c>
      <c r="H9">
        <f>SUMIFS(GameLog!K:K,GameLog!$D:$D,'CIN B'!$A9,GameLog!$C:$C,"CIN")</f>
        <v>0</v>
      </c>
      <c r="I9">
        <f>SUMIFS(GameLog!L:L,GameLog!$D:$D,'CIN B'!$A9,GameLog!$C:$C,"CIN")</f>
        <v>0</v>
      </c>
      <c r="J9">
        <f>SUMIFS(GameLog!M:M,GameLog!$D:$D,'CIN B'!$A9,GameLog!$C:$C,"CIN")</f>
        <v>0</v>
      </c>
      <c r="K9">
        <f>SUMIFS(GameLog!N:N,GameLog!$D:$D,'CIN B'!$A9,GameLog!$C:$C,"CIN")</f>
        <v>0</v>
      </c>
      <c r="L9">
        <f>SUMIFS(GameLog!O:O,GameLog!$D:$D,'CIN B'!$A9,GameLog!$C:$C,"CIN")</f>
        <v>0</v>
      </c>
      <c r="M9">
        <f>SUMIFS(GameLog!P:P,GameLog!$D:$D,'CIN B'!$A9,GameLog!$C:$C,"CIN")</f>
        <v>0</v>
      </c>
      <c r="N9">
        <f>SUMIFS(GameLog!Q:Q,GameLog!$D:$D,'CIN B'!$A9,GameLog!$C:$C,"CIN")</f>
        <v>0</v>
      </c>
      <c r="O9">
        <f>SUMIFS(GameLog!R:R,GameLog!$D:$D,'CIN B'!$A9,GameLog!$C:$C,"CIN")</f>
        <v>0</v>
      </c>
      <c r="P9">
        <f>SUMIFS(GameLog!S:S,GameLog!$D:$D,'CIN B'!$A9,GameLog!$C:$C,"CIN")</f>
        <v>0</v>
      </c>
      <c r="Q9">
        <f>SUMIFS(GameLog!T:T,GameLog!$D:$D,'CIN B'!$A9,GameLog!$C:$C,"CIN")</f>
        <v>0</v>
      </c>
      <c r="R9">
        <f>SUMIFS(GameLog!U:U,GameLog!$D:$D,'CIN B'!$A9,GameLog!$C:$C,"CIN")</f>
        <v>0</v>
      </c>
      <c r="S9">
        <f>SUMIFS(GameLog!V:V,GameLog!$D:$D,'CIN B'!$A9,GameLog!$C:$C,"CIN")</f>
        <v>0</v>
      </c>
      <c r="T9">
        <v>0</v>
      </c>
      <c r="U9">
        <v>0</v>
      </c>
      <c r="V9" s="8">
        <f t="shared" si="3"/>
        <v>0</v>
      </c>
      <c r="W9" s="8">
        <f t="shared" si="0"/>
        <v>0</v>
      </c>
      <c r="X9" s="8">
        <f t="shared" si="1"/>
        <v>0</v>
      </c>
      <c r="Y9" s="8">
        <f t="shared" si="4"/>
        <v>0</v>
      </c>
      <c r="Z9">
        <f t="shared" si="5"/>
        <v>0</v>
      </c>
      <c r="AD9" s="14"/>
      <c r="AE9" s="14"/>
    </row>
    <row r="10" spans="1:31">
      <c r="A10" t="s">
        <v>3266</v>
      </c>
      <c r="B10" cm="1">
        <f t="array" ref="B10">IF(COUNTIFS(GameLog!D:D,'CIN B'!A10,GameLog!C:C,"CIN")=0,0,COUNTA(_xlfn.UNIQUE(_xlfn._xlws.FILTER(GameLog!A$2:A$1000, (GameLog!C$2:C$1000="CIN") * (GameLog!D$2:D$1000=A10)))))</f>
        <v>3</v>
      </c>
      <c r="C10">
        <f t="shared" si="2"/>
        <v>12</v>
      </c>
      <c r="D10">
        <f>SUMIFS(GameLog!G:G,GameLog!$D:$D,'CIN B'!$A10,GameLog!$C:$C,"CIN")</f>
        <v>12</v>
      </c>
      <c r="E10">
        <f>SUMIFS(GameLog!H:H,GameLog!$D:$D,'CIN B'!$A10,GameLog!$C:$C,"CIN")</f>
        <v>0</v>
      </c>
      <c r="F10">
        <f>SUMIFS(GameLog!I:I,GameLog!$D:$D,'CIN B'!$A10,GameLog!$C:$C,"CIN")</f>
        <v>0</v>
      </c>
      <c r="G10">
        <f>SUMIFS(GameLog!J:J,GameLog!$D:$D,'CIN B'!$A10,GameLog!$C:$C,"CIN")</f>
        <v>0</v>
      </c>
      <c r="H10">
        <f>SUMIFS(GameLog!K:K,GameLog!$D:$D,'CIN B'!$A10,GameLog!$C:$C,"CIN")</f>
        <v>0</v>
      </c>
      <c r="I10">
        <f>SUMIFS(GameLog!L:L,GameLog!$D:$D,'CIN B'!$A10,GameLog!$C:$C,"CIN")</f>
        <v>0</v>
      </c>
      <c r="J10">
        <f>SUMIFS(GameLog!M:M,GameLog!$D:$D,'CIN B'!$A10,GameLog!$C:$C,"CIN")</f>
        <v>0</v>
      </c>
      <c r="K10">
        <f>SUMIFS(GameLog!N:N,GameLog!$D:$D,'CIN B'!$A10,GameLog!$C:$C,"CIN")</f>
        <v>0</v>
      </c>
      <c r="L10">
        <f>SUMIFS(GameLog!O:O,GameLog!$D:$D,'CIN B'!$A10,GameLog!$C:$C,"CIN")</f>
        <v>0</v>
      </c>
      <c r="M10">
        <f>SUMIFS(GameLog!P:P,GameLog!$D:$D,'CIN B'!$A10,GameLog!$C:$C,"CIN")</f>
        <v>0</v>
      </c>
      <c r="N10">
        <f>SUMIFS(GameLog!Q:Q,GameLog!$D:$D,'CIN B'!$A10,GameLog!$C:$C,"CIN")</f>
        <v>2</v>
      </c>
      <c r="O10">
        <f>SUMIFS(GameLog!R:R,GameLog!$D:$D,'CIN B'!$A10,GameLog!$C:$C,"CIN")</f>
        <v>2</v>
      </c>
      <c r="P10">
        <f>SUMIFS(GameLog!S:S,GameLog!$D:$D,'CIN B'!$A10,GameLog!$C:$C,"CIN")</f>
        <v>0</v>
      </c>
      <c r="Q10">
        <f>SUMIFS(GameLog!T:T,GameLog!$D:$D,'CIN B'!$A10,GameLog!$C:$C,"CIN")</f>
        <v>0</v>
      </c>
      <c r="R10">
        <f>SUMIFS(GameLog!U:U,GameLog!$D:$D,'CIN B'!$A10,GameLog!$C:$C,"CIN")</f>
        <v>0</v>
      </c>
      <c r="S10">
        <f>SUMIFS(GameLog!V:V,GameLog!$D:$D,'CIN B'!$A10,GameLog!$C:$C,"CIN")</f>
        <v>0</v>
      </c>
      <c r="T10">
        <v>2</v>
      </c>
      <c r="U10">
        <v>2</v>
      </c>
      <c r="V10" s="8">
        <f t="shared" si="3"/>
        <v>0</v>
      </c>
      <c r="W10" s="8">
        <f t="shared" si="0"/>
        <v>0</v>
      </c>
      <c r="X10" s="8">
        <f t="shared" si="1"/>
        <v>0</v>
      </c>
      <c r="Y10" s="8">
        <f t="shared" si="4"/>
        <v>0</v>
      </c>
      <c r="Z10">
        <f t="shared" si="5"/>
        <v>0</v>
      </c>
      <c r="AD10" s="13"/>
      <c r="AE10" s="13"/>
    </row>
    <row r="11" spans="1:31">
      <c r="A11" t="s">
        <v>3267</v>
      </c>
      <c r="B11" cm="1">
        <f t="array" ref="B11">IF(COUNTIFS(GameLog!D:D,'CIN B'!A11,GameLog!C:C,"CIN")=0,0,COUNTA(_xlfn.UNIQUE(_xlfn._xlws.FILTER(GameLog!A$2:A$1000, (GameLog!C$2:C$1000="CIN") * (GameLog!D$2:D$1000=A11)))))</f>
        <v>1</v>
      </c>
      <c r="C11">
        <f t="shared" si="2"/>
        <v>1</v>
      </c>
      <c r="D11">
        <f>SUMIFS(GameLog!G:G,GameLog!$D:$D,'CIN B'!$A11,GameLog!$C:$C,"CIN")</f>
        <v>1</v>
      </c>
      <c r="E11">
        <f>SUMIFS(GameLog!H:H,GameLog!$D:$D,'CIN B'!$A11,GameLog!$C:$C,"CIN")</f>
        <v>0</v>
      </c>
      <c r="F11">
        <f>SUMIFS(GameLog!I:I,GameLog!$D:$D,'CIN B'!$A11,GameLog!$C:$C,"CIN")</f>
        <v>0</v>
      </c>
      <c r="G11">
        <f>SUMIFS(GameLog!J:J,GameLog!$D:$D,'CIN B'!$A11,GameLog!$C:$C,"CIN")</f>
        <v>0</v>
      </c>
      <c r="H11">
        <f>SUMIFS(GameLog!K:K,GameLog!$D:$D,'CIN B'!$A11,GameLog!$C:$C,"CIN")</f>
        <v>0</v>
      </c>
      <c r="I11">
        <f>SUMIFS(GameLog!L:L,GameLog!$D:$D,'CIN B'!$A11,GameLog!$C:$C,"CIN")</f>
        <v>0</v>
      </c>
      <c r="J11">
        <f>SUMIFS(GameLog!M:M,GameLog!$D:$D,'CIN B'!$A11,GameLog!$C:$C,"CIN")</f>
        <v>0</v>
      </c>
      <c r="K11">
        <f>SUMIFS(GameLog!N:N,GameLog!$D:$D,'CIN B'!$A11,GameLog!$C:$C,"CIN")</f>
        <v>0</v>
      </c>
      <c r="L11">
        <f>SUMIFS(GameLog!O:O,GameLog!$D:$D,'CIN B'!$A11,GameLog!$C:$C,"CIN")</f>
        <v>0</v>
      </c>
      <c r="M11">
        <f>SUMIFS(GameLog!P:P,GameLog!$D:$D,'CIN B'!$A11,GameLog!$C:$C,"CIN")</f>
        <v>0</v>
      </c>
      <c r="N11">
        <f>SUMIFS(GameLog!Q:Q,GameLog!$D:$D,'CIN B'!$A11,GameLog!$C:$C,"CIN")</f>
        <v>0</v>
      </c>
      <c r="O11">
        <f>SUMIFS(GameLog!R:R,GameLog!$D:$D,'CIN B'!$A11,GameLog!$C:$C,"CIN")</f>
        <v>0</v>
      </c>
      <c r="P11">
        <f>SUMIFS(GameLog!S:S,GameLog!$D:$D,'CIN B'!$A11,GameLog!$C:$C,"CIN")</f>
        <v>0</v>
      </c>
      <c r="Q11">
        <f>SUMIFS(GameLog!T:T,GameLog!$D:$D,'CIN B'!$A11,GameLog!$C:$C,"CIN")</f>
        <v>0</v>
      </c>
      <c r="R11">
        <f>SUMIFS(GameLog!U:U,GameLog!$D:$D,'CIN B'!$A11,GameLog!$C:$C,"CIN")</f>
        <v>0</v>
      </c>
      <c r="S11">
        <f>SUMIFS(GameLog!V:V,GameLog!$D:$D,'CIN B'!$A11,GameLog!$C:$C,"CIN")</f>
        <v>0</v>
      </c>
      <c r="T11">
        <v>0</v>
      </c>
      <c r="U11">
        <v>2</v>
      </c>
      <c r="V11" s="8">
        <f t="shared" si="3"/>
        <v>0</v>
      </c>
      <c r="W11" s="8">
        <f t="shared" si="0"/>
        <v>0</v>
      </c>
      <c r="X11" s="8">
        <f t="shared" si="1"/>
        <v>0</v>
      </c>
      <c r="Y11" s="8">
        <f t="shared" si="4"/>
        <v>0</v>
      </c>
      <c r="Z11">
        <f t="shared" si="5"/>
        <v>0</v>
      </c>
      <c r="AD11" s="14"/>
      <c r="AE11" s="14"/>
    </row>
    <row r="12" spans="1:31">
      <c r="A12" t="s">
        <v>3268</v>
      </c>
      <c r="B12" cm="1">
        <f t="array" ref="B12">IF(COUNTIFS(GameLog!D:D,'CIN B'!A12,GameLog!C:C,"CIN")=0,0,COUNTA(_xlfn.UNIQUE(_xlfn._xlws.FILTER(GameLog!A$2:A$1000, (GameLog!C$2:C$1000="CIN") * (GameLog!D$2:D$1000=A12)))))</f>
        <v>1</v>
      </c>
      <c r="C12">
        <f t="shared" si="2"/>
        <v>3</v>
      </c>
      <c r="D12">
        <f>SUMIFS(GameLog!G:G,GameLog!$D:$D,'CIN B'!$A12,GameLog!$C:$C,"CIN")</f>
        <v>3</v>
      </c>
      <c r="E12">
        <f>SUMIFS(GameLog!H:H,GameLog!$D:$D,'CIN B'!$A12,GameLog!$C:$C,"CIN")</f>
        <v>0</v>
      </c>
      <c r="F12">
        <f>SUMIFS(GameLog!I:I,GameLog!$D:$D,'CIN B'!$A12,GameLog!$C:$C,"CIN")</f>
        <v>0</v>
      </c>
      <c r="G12">
        <f>SUMIFS(GameLog!J:J,GameLog!$D:$D,'CIN B'!$A12,GameLog!$C:$C,"CIN")</f>
        <v>0</v>
      </c>
      <c r="H12">
        <f>SUMIFS(GameLog!K:K,GameLog!$D:$D,'CIN B'!$A12,GameLog!$C:$C,"CIN")</f>
        <v>0</v>
      </c>
      <c r="I12">
        <f>SUMIFS(GameLog!L:L,GameLog!$D:$D,'CIN B'!$A12,GameLog!$C:$C,"CIN")</f>
        <v>0</v>
      </c>
      <c r="J12">
        <f>SUMIFS(GameLog!M:M,GameLog!$D:$D,'CIN B'!$A12,GameLog!$C:$C,"CIN")</f>
        <v>0</v>
      </c>
      <c r="K12">
        <f>SUMIFS(GameLog!N:N,GameLog!$D:$D,'CIN B'!$A12,GameLog!$C:$C,"CIN")</f>
        <v>0</v>
      </c>
      <c r="L12">
        <f>SUMIFS(GameLog!O:O,GameLog!$D:$D,'CIN B'!$A12,GameLog!$C:$C,"CIN")</f>
        <v>0</v>
      </c>
      <c r="M12">
        <f>SUMIFS(GameLog!P:P,GameLog!$D:$D,'CIN B'!$A12,GameLog!$C:$C,"CIN")</f>
        <v>0</v>
      </c>
      <c r="N12">
        <f>SUMIFS(GameLog!Q:Q,GameLog!$D:$D,'CIN B'!$A12,GameLog!$C:$C,"CIN")</f>
        <v>1</v>
      </c>
      <c r="O12">
        <f>SUMIFS(GameLog!R:R,GameLog!$D:$D,'CIN B'!$A12,GameLog!$C:$C,"CIN")</f>
        <v>1</v>
      </c>
      <c r="P12">
        <f>SUMIFS(GameLog!S:S,GameLog!$D:$D,'CIN B'!$A12,GameLog!$C:$C,"CIN")</f>
        <v>0</v>
      </c>
      <c r="Q12">
        <f>SUMIFS(GameLog!T:T,GameLog!$D:$D,'CIN B'!$A12,GameLog!$C:$C,"CIN")</f>
        <v>0</v>
      </c>
      <c r="R12">
        <f>SUMIFS(GameLog!U:U,GameLog!$D:$D,'CIN B'!$A12,GameLog!$C:$C,"CIN")</f>
        <v>0</v>
      </c>
      <c r="S12">
        <f>SUMIFS(GameLog!V:V,GameLog!$D:$D,'CIN B'!$A12,GameLog!$C:$C,"CIN")</f>
        <v>0</v>
      </c>
      <c r="T12">
        <v>0</v>
      </c>
      <c r="U12">
        <v>0</v>
      </c>
      <c r="V12" s="8">
        <f t="shared" si="3"/>
        <v>0</v>
      </c>
      <c r="W12" s="8">
        <f t="shared" si="0"/>
        <v>0</v>
      </c>
      <c r="X12" s="8">
        <f t="shared" si="1"/>
        <v>0</v>
      </c>
      <c r="Y12" s="8">
        <f t="shared" si="4"/>
        <v>0</v>
      </c>
      <c r="Z12">
        <f t="shared" si="5"/>
        <v>0</v>
      </c>
      <c r="AD12" s="14"/>
      <c r="AE12" s="14"/>
    </row>
    <row r="13" spans="1:31">
      <c r="A13" t="s">
        <v>3269</v>
      </c>
      <c r="B13" cm="1">
        <f t="array" ref="B13">IF(COUNTIFS(GameLog!D:D,'CIN B'!A13,GameLog!C:C,"CIN")=0,0,COUNTA(_xlfn.UNIQUE(_xlfn._xlws.FILTER(GameLog!A$2:A$1000, (GameLog!C$2:C$1000="CIN") * (GameLog!D$2:D$1000=A13)))))</f>
        <v>1</v>
      </c>
      <c r="C13">
        <f t="shared" si="2"/>
        <v>3</v>
      </c>
      <c r="D13">
        <f>SUMIFS(GameLog!G:G,GameLog!$D:$D,'CIN B'!$A13,GameLog!$C:$C,"CIN")</f>
        <v>3</v>
      </c>
      <c r="E13">
        <f>SUMIFS(GameLog!H:H,GameLog!$D:$D,'CIN B'!$A13,GameLog!$C:$C,"CIN")</f>
        <v>0</v>
      </c>
      <c r="F13">
        <f>SUMIFS(GameLog!I:I,GameLog!$D:$D,'CIN B'!$A13,GameLog!$C:$C,"CIN")</f>
        <v>2</v>
      </c>
      <c r="G13">
        <f>SUMIFS(GameLog!J:J,GameLog!$D:$D,'CIN B'!$A13,GameLog!$C:$C,"CIN")</f>
        <v>2</v>
      </c>
      <c r="H13">
        <f>SUMIFS(GameLog!K:K,GameLog!$D:$D,'CIN B'!$A13,GameLog!$C:$C,"CIN")</f>
        <v>0</v>
      </c>
      <c r="I13">
        <f>SUMIFS(GameLog!L:L,GameLog!$D:$D,'CIN B'!$A13,GameLog!$C:$C,"CIN")</f>
        <v>0</v>
      </c>
      <c r="J13">
        <f>SUMIFS(GameLog!M:M,GameLog!$D:$D,'CIN B'!$A13,GameLog!$C:$C,"CIN")</f>
        <v>0</v>
      </c>
      <c r="K13">
        <f>SUMIFS(GameLog!N:N,GameLog!$D:$D,'CIN B'!$A13,GameLog!$C:$C,"CIN")</f>
        <v>0</v>
      </c>
      <c r="L13">
        <f>SUMIFS(GameLog!O:O,GameLog!$D:$D,'CIN B'!$A13,GameLog!$C:$C,"CIN")</f>
        <v>0</v>
      </c>
      <c r="M13">
        <f>SUMIFS(GameLog!P:P,GameLog!$D:$D,'CIN B'!$A13,GameLog!$C:$C,"CIN")</f>
        <v>0</v>
      </c>
      <c r="N13">
        <f>SUMIFS(GameLog!Q:Q,GameLog!$D:$D,'CIN B'!$A13,GameLog!$C:$C,"CIN")</f>
        <v>0</v>
      </c>
      <c r="O13">
        <f>SUMIFS(GameLog!R:R,GameLog!$D:$D,'CIN B'!$A13,GameLog!$C:$C,"CIN")</f>
        <v>0</v>
      </c>
      <c r="P13">
        <f>SUMIFS(GameLog!S:S,GameLog!$D:$D,'CIN B'!$A13,GameLog!$C:$C,"CIN")</f>
        <v>0</v>
      </c>
      <c r="Q13">
        <f>SUMIFS(GameLog!T:T,GameLog!$D:$D,'CIN B'!$A13,GameLog!$C:$C,"CIN")</f>
        <v>0</v>
      </c>
      <c r="R13">
        <f>SUMIFS(GameLog!U:U,GameLog!$D:$D,'CIN B'!$A13,GameLog!$C:$C,"CIN")</f>
        <v>0</v>
      </c>
      <c r="S13">
        <f>SUMIFS(GameLog!V:V,GameLog!$D:$D,'CIN B'!$A13,GameLog!$C:$C,"CIN")</f>
        <v>0</v>
      </c>
      <c r="T13">
        <v>0</v>
      </c>
      <c r="U13">
        <v>0</v>
      </c>
      <c r="V13" s="8">
        <f t="shared" si="3"/>
        <v>0.66666666666666663</v>
      </c>
      <c r="W13" s="8">
        <f t="shared" si="0"/>
        <v>0.66666666666666663</v>
      </c>
      <c r="X13" s="8">
        <f t="shared" si="1"/>
        <v>1.3333333333333333</v>
      </c>
      <c r="Y13" s="8">
        <f t="shared" si="4"/>
        <v>2</v>
      </c>
      <c r="Z13">
        <f t="shared" si="5"/>
        <v>4</v>
      </c>
      <c r="AD13" s="14"/>
      <c r="AE13" s="14"/>
    </row>
    <row r="14" spans="1:31">
      <c r="A14" t="s">
        <v>3270</v>
      </c>
      <c r="B14" cm="1">
        <f t="array" ref="B14">IF(COUNTIFS(GameLog!D:D,'CIN B'!A14,GameLog!C:C,"CIN")=0,0,COUNTA(_xlfn.UNIQUE(_xlfn._xlws.FILTER(GameLog!A$2:A$1000, (GameLog!C$2:C$1000="CIN") * (GameLog!D$2:D$1000=A14)))))</f>
        <v>1</v>
      </c>
      <c r="C14">
        <f t="shared" si="2"/>
        <v>1</v>
      </c>
      <c r="D14">
        <f>SUMIFS(GameLog!G:G,GameLog!$D:$D,'CIN B'!$A14,GameLog!$C:$C,"CIN")</f>
        <v>1</v>
      </c>
      <c r="E14">
        <f>SUMIFS(GameLog!H:H,GameLog!$D:$D,'CIN B'!$A14,GameLog!$C:$C,"CIN")</f>
        <v>0</v>
      </c>
      <c r="F14">
        <f>SUMIFS(GameLog!I:I,GameLog!$D:$D,'CIN B'!$A14,GameLog!$C:$C,"CIN")</f>
        <v>0</v>
      </c>
      <c r="G14">
        <f>SUMIFS(GameLog!J:J,GameLog!$D:$D,'CIN B'!$A14,GameLog!$C:$C,"CIN")</f>
        <v>0</v>
      </c>
      <c r="H14">
        <f>SUMIFS(GameLog!K:K,GameLog!$D:$D,'CIN B'!$A14,GameLog!$C:$C,"CIN")</f>
        <v>0</v>
      </c>
      <c r="I14">
        <f>SUMIFS(GameLog!L:L,GameLog!$D:$D,'CIN B'!$A14,GameLog!$C:$C,"CIN")</f>
        <v>0</v>
      </c>
      <c r="J14">
        <f>SUMIFS(GameLog!M:M,GameLog!$D:$D,'CIN B'!$A14,GameLog!$C:$C,"CIN")</f>
        <v>0</v>
      </c>
      <c r="K14">
        <f>SUMIFS(GameLog!N:N,GameLog!$D:$D,'CIN B'!$A14,GameLog!$C:$C,"CIN")</f>
        <v>0</v>
      </c>
      <c r="L14">
        <f>SUMIFS(GameLog!O:O,GameLog!$D:$D,'CIN B'!$A14,GameLog!$C:$C,"CIN")</f>
        <v>0</v>
      </c>
      <c r="M14">
        <f>SUMIFS(GameLog!P:P,GameLog!$D:$D,'CIN B'!$A14,GameLog!$C:$C,"CIN")</f>
        <v>0</v>
      </c>
      <c r="N14">
        <f>SUMIFS(GameLog!Q:Q,GameLog!$D:$D,'CIN B'!$A14,GameLog!$C:$C,"CIN")</f>
        <v>0</v>
      </c>
      <c r="O14">
        <f>SUMIFS(GameLog!R:R,GameLog!$D:$D,'CIN B'!$A14,GameLog!$C:$C,"CIN")</f>
        <v>0</v>
      </c>
      <c r="P14">
        <f>SUMIFS(GameLog!S:S,GameLog!$D:$D,'CIN B'!$A14,GameLog!$C:$C,"CIN")</f>
        <v>0</v>
      </c>
      <c r="Q14">
        <f>SUMIFS(GameLog!T:T,GameLog!$D:$D,'CIN B'!$A14,GameLog!$C:$C,"CIN")</f>
        <v>0</v>
      </c>
      <c r="R14">
        <f>SUMIFS(GameLog!U:U,GameLog!$D:$D,'CIN B'!$A14,GameLog!$C:$C,"CIN")</f>
        <v>0</v>
      </c>
      <c r="S14">
        <f>SUMIFS(GameLog!V:V,GameLog!$D:$D,'CIN B'!$A14,GameLog!$C:$C,"CIN")</f>
        <v>0</v>
      </c>
      <c r="T14">
        <v>0</v>
      </c>
      <c r="U14">
        <v>1</v>
      </c>
      <c r="V14" s="8">
        <f t="shared" si="3"/>
        <v>0</v>
      </c>
      <c r="W14" s="8">
        <f t="shared" si="0"/>
        <v>0</v>
      </c>
      <c r="X14" s="8">
        <f t="shared" si="1"/>
        <v>0</v>
      </c>
      <c r="Y14" s="8">
        <f t="shared" si="4"/>
        <v>0</v>
      </c>
      <c r="Z14">
        <f t="shared" si="5"/>
        <v>0</v>
      </c>
      <c r="AD14" s="14"/>
      <c r="AE14" s="14"/>
    </row>
    <row r="15" spans="1:31">
      <c r="A15" t="s">
        <v>3271</v>
      </c>
      <c r="B15" cm="1">
        <f t="array" ref="B15">IF(COUNTIFS(GameLog!D:D,'CIN B'!A15,GameLog!C:C,"CIN")=0,0,COUNTA(_xlfn.UNIQUE(_xlfn._xlws.FILTER(GameLog!A$2:A$1000, (GameLog!C$2:C$1000="CIN") * (GameLog!D$2:D$1000=A15)))))</f>
        <v>1</v>
      </c>
      <c r="C15">
        <f t="shared" si="2"/>
        <v>1</v>
      </c>
      <c r="D15">
        <f>SUMIFS(GameLog!G:G,GameLog!$D:$D,'CIN B'!$A15,GameLog!$C:$C,"CIN")</f>
        <v>1</v>
      </c>
      <c r="E15">
        <f>SUMIFS(GameLog!H:H,GameLog!$D:$D,'CIN B'!$A15,GameLog!$C:$C,"CIN")</f>
        <v>0</v>
      </c>
      <c r="F15">
        <f>SUMIFS(GameLog!I:I,GameLog!$D:$D,'CIN B'!$A15,GameLog!$C:$C,"CIN")</f>
        <v>0</v>
      </c>
      <c r="G15">
        <f>SUMIFS(GameLog!J:J,GameLog!$D:$D,'CIN B'!$A15,GameLog!$C:$C,"CIN")</f>
        <v>0</v>
      </c>
      <c r="H15">
        <f>SUMIFS(GameLog!K:K,GameLog!$D:$D,'CIN B'!$A15,GameLog!$C:$C,"CIN")</f>
        <v>0</v>
      </c>
      <c r="I15">
        <f>SUMIFS(GameLog!L:L,GameLog!$D:$D,'CIN B'!$A15,GameLog!$C:$C,"CIN")</f>
        <v>0</v>
      </c>
      <c r="J15">
        <f>SUMIFS(GameLog!M:M,GameLog!$D:$D,'CIN B'!$A15,GameLog!$C:$C,"CIN")</f>
        <v>0</v>
      </c>
      <c r="K15">
        <f>SUMIFS(GameLog!N:N,GameLog!$D:$D,'CIN B'!$A15,GameLog!$C:$C,"CIN")</f>
        <v>0</v>
      </c>
      <c r="L15">
        <f>SUMIFS(GameLog!O:O,GameLog!$D:$D,'CIN B'!$A15,GameLog!$C:$C,"CIN")</f>
        <v>0</v>
      </c>
      <c r="M15">
        <f>SUMIFS(GameLog!P:P,GameLog!$D:$D,'CIN B'!$A15,GameLog!$C:$C,"CIN")</f>
        <v>0</v>
      </c>
      <c r="N15">
        <f>SUMIFS(GameLog!Q:Q,GameLog!$D:$D,'CIN B'!$A15,GameLog!$C:$C,"CIN")</f>
        <v>0</v>
      </c>
      <c r="O15">
        <f>SUMIFS(GameLog!R:R,GameLog!$D:$D,'CIN B'!$A15,GameLog!$C:$C,"CIN")</f>
        <v>0</v>
      </c>
      <c r="P15">
        <f>SUMIFS(GameLog!S:S,GameLog!$D:$D,'CIN B'!$A15,GameLog!$C:$C,"CIN")</f>
        <v>0</v>
      </c>
      <c r="Q15">
        <f>SUMIFS(GameLog!T:T,GameLog!$D:$D,'CIN B'!$A15,GameLog!$C:$C,"CIN")</f>
        <v>0</v>
      </c>
      <c r="R15">
        <f>SUMIFS(GameLog!U:U,GameLog!$D:$D,'CIN B'!$A15,GameLog!$C:$C,"CIN")</f>
        <v>0</v>
      </c>
      <c r="S15">
        <f>SUMIFS(GameLog!V:V,GameLog!$D:$D,'CIN B'!$A15,GameLog!$C:$C,"CIN")</f>
        <v>0</v>
      </c>
      <c r="T15">
        <v>0</v>
      </c>
      <c r="U15">
        <v>0</v>
      </c>
      <c r="V15" s="8">
        <f t="shared" si="3"/>
        <v>0</v>
      </c>
      <c r="W15" s="8">
        <f t="shared" si="0"/>
        <v>0</v>
      </c>
      <c r="X15" s="8">
        <f t="shared" si="1"/>
        <v>0</v>
      </c>
      <c r="Y15" s="8">
        <f t="shared" si="4"/>
        <v>0</v>
      </c>
      <c r="Z15">
        <f t="shared" si="5"/>
        <v>0</v>
      </c>
      <c r="AD15" s="14"/>
      <c r="AE15" s="14"/>
    </row>
    <row r="16" spans="1:31">
      <c r="A16" t="s">
        <v>3272</v>
      </c>
      <c r="B16" cm="1">
        <f t="array" ref="B16">IF(COUNTIFS(GameLog!D:D,'CIN B'!A16,GameLog!C:C,"CIN")=0,0,COUNTA(_xlfn.UNIQUE(_xlfn._xlws.FILTER(GameLog!A$2:A$1000, (GameLog!C$2:C$1000="CIN") * (GameLog!D$2:D$1000=A16)))))</f>
        <v>0</v>
      </c>
      <c r="C16">
        <f t="shared" si="2"/>
        <v>0</v>
      </c>
      <c r="D16">
        <f>SUMIFS(GameLog!G:G,GameLog!$D:$D,'CIN B'!$A16,GameLog!$C:$C,"CIN")</f>
        <v>0</v>
      </c>
      <c r="E16">
        <f>SUMIFS(GameLog!H:H,GameLog!$D:$D,'CIN B'!$A16,GameLog!$C:$C,"CIN")</f>
        <v>0</v>
      </c>
      <c r="F16">
        <f>SUMIFS(GameLog!I:I,GameLog!$D:$D,'CIN B'!$A16,GameLog!$C:$C,"CIN")</f>
        <v>0</v>
      </c>
      <c r="G16">
        <f>SUMIFS(GameLog!J:J,GameLog!$D:$D,'CIN B'!$A16,GameLog!$C:$C,"CIN")</f>
        <v>0</v>
      </c>
      <c r="H16">
        <f>SUMIFS(GameLog!K:K,GameLog!$D:$D,'CIN B'!$A16,GameLog!$C:$C,"CIN")</f>
        <v>0</v>
      </c>
      <c r="I16">
        <f>SUMIFS(GameLog!L:L,GameLog!$D:$D,'CIN B'!$A16,GameLog!$C:$C,"CIN")</f>
        <v>0</v>
      </c>
      <c r="J16">
        <f>SUMIFS(GameLog!M:M,GameLog!$D:$D,'CIN B'!$A16,GameLog!$C:$C,"CIN")</f>
        <v>0</v>
      </c>
      <c r="K16">
        <f>SUMIFS(GameLog!N:N,GameLog!$D:$D,'CIN B'!$A16,GameLog!$C:$C,"CIN")</f>
        <v>0</v>
      </c>
      <c r="L16">
        <f>SUMIFS(GameLog!O:O,GameLog!$D:$D,'CIN B'!$A16,GameLog!$C:$C,"CIN")</f>
        <v>0</v>
      </c>
      <c r="M16">
        <f>SUMIFS(GameLog!P:P,GameLog!$D:$D,'CIN B'!$A16,GameLog!$C:$C,"CIN")</f>
        <v>0</v>
      </c>
      <c r="N16">
        <f>SUMIFS(GameLog!Q:Q,GameLog!$D:$D,'CIN B'!$A16,GameLog!$C:$C,"CIN")</f>
        <v>0</v>
      </c>
      <c r="O16">
        <f>SUMIFS(GameLog!R:R,GameLog!$D:$D,'CIN B'!$A16,GameLog!$C:$C,"CIN")</f>
        <v>0</v>
      </c>
      <c r="P16">
        <f>SUMIFS(GameLog!S:S,GameLog!$D:$D,'CIN B'!$A16,GameLog!$C:$C,"CIN")</f>
        <v>0</v>
      </c>
      <c r="Q16">
        <f>SUMIFS(GameLog!T:T,GameLog!$D:$D,'CIN B'!$A16,GameLog!$C:$C,"CIN")</f>
        <v>0</v>
      </c>
      <c r="R16">
        <f>SUMIFS(GameLog!U:U,GameLog!$D:$D,'CIN B'!$A16,GameLog!$C:$C,"CIN")</f>
        <v>0</v>
      </c>
      <c r="S16">
        <f>SUMIFS(GameLog!V:V,GameLog!$D:$D,'CIN B'!$A16,GameLog!$C:$C,"CIN")</f>
        <v>0</v>
      </c>
      <c r="T16">
        <v>0</v>
      </c>
      <c r="U16">
        <v>0</v>
      </c>
      <c r="V16" s="8">
        <f t="shared" si="3"/>
        <v>0</v>
      </c>
      <c r="W16" s="8">
        <f t="shared" si="0"/>
        <v>0</v>
      </c>
      <c r="X16" s="8">
        <f t="shared" si="1"/>
        <v>0</v>
      </c>
      <c r="Y16" s="8">
        <f t="shared" si="4"/>
        <v>0</v>
      </c>
      <c r="Z16">
        <f t="shared" si="5"/>
        <v>0</v>
      </c>
      <c r="AD16" s="14"/>
      <c r="AE16" s="14"/>
    </row>
    <row r="17" spans="1:31">
      <c r="A17" t="s">
        <v>3273</v>
      </c>
      <c r="B17" cm="1">
        <f t="array" ref="B17">IF(COUNTIFS(GameLog!D:D,'CIN B'!A17,GameLog!C:C,"CIN")=0,0,COUNTA(_xlfn.UNIQUE(_xlfn._xlws.FILTER(GameLog!A$2:A$1000, (GameLog!C$2:C$1000="CIN") * (GameLog!D$2:D$1000=A17)))))</f>
        <v>2</v>
      </c>
      <c r="C17">
        <f t="shared" si="2"/>
        <v>2</v>
      </c>
      <c r="D17">
        <f>SUMIFS(GameLog!G:G,GameLog!$D:$D,'CIN B'!$A17,GameLog!$C:$C,"CIN")</f>
        <v>2</v>
      </c>
      <c r="E17">
        <f>SUMIFS(GameLog!H:H,GameLog!$D:$D,'CIN B'!$A17,GameLog!$C:$C,"CIN")</f>
        <v>0</v>
      </c>
      <c r="F17">
        <f>SUMIFS(GameLog!I:I,GameLog!$D:$D,'CIN B'!$A17,GameLog!$C:$C,"CIN")</f>
        <v>0</v>
      </c>
      <c r="G17">
        <f>SUMIFS(GameLog!J:J,GameLog!$D:$D,'CIN B'!$A17,GameLog!$C:$C,"CIN")</f>
        <v>0</v>
      </c>
      <c r="H17">
        <f>SUMIFS(GameLog!K:K,GameLog!$D:$D,'CIN B'!$A17,GameLog!$C:$C,"CIN")</f>
        <v>0</v>
      </c>
      <c r="I17">
        <f>SUMIFS(GameLog!L:L,GameLog!$D:$D,'CIN B'!$A17,GameLog!$C:$C,"CIN")</f>
        <v>0</v>
      </c>
      <c r="J17">
        <f>SUMIFS(GameLog!M:M,GameLog!$D:$D,'CIN B'!$A17,GameLog!$C:$C,"CIN")</f>
        <v>0</v>
      </c>
      <c r="K17">
        <f>SUMIFS(GameLog!N:N,GameLog!$D:$D,'CIN B'!$A17,GameLog!$C:$C,"CIN")</f>
        <v>0</v>
      </c>
      <c r="L17">
        <f>SUMIFS(GameLog!O:O,GameLog!$D:$D,'CIN B'!$A17,GameLog!$C:$C,"CIN")</f>
        <v>0</v>
      </c>
      <c r="M17">
        <f>SUMIFS(GameLog!P:P,GameLog!$D:$D,'CIN B'!$A17,GameLog!$C:$C,"CIN")</f>
        <v>0</v>
      </c>
      <c r="N17">
        <f>SUMIFS(GameLog!Q:Q,GameLog!$D:$D,'CIN B'!$A17,GameLog!$C:$C,"CIN")</f>
        <v>2</v>
      </c>
      <c r="O17">
        <f>SUMIFS(GameLog!R:R,GameLog!$D:$D,'CIN B'!$A17,GameLog!$C:$C,"CIN")</f>
        <v>0</v>
      </c>
      <c r="P17">
        <f>SUMIFS(GameLog!S:S,GameLog!$D:$D,'CIN B'!$A17,GameLog!$C:$C,"CIN")</f>
        <v>0</v>
      </c>
      <c r="Q17">
        <f>SUMIFS(GameLog!T:T,GameLog!$D:$D,'CIN B'!$A17,GameLog!$C:$C,"CIN")</f>
        <v>0</v>
      </c>
      <c r="R17">
        <f>SUMIFS(GameLog!U:U,GameLog!$D:$D,'CIN B'!$A17,GameLog!$C:$C,"CIN")</f>
        <v>0</v>
      </c>
      <c r="S17">
        <f>SUMIFS(GameLog!V:V,GameLog!$D:$D,'CIN B'!$A17,GameLog!$C:$C,"CIN")</f>
        <v>0</v>
      </c>
      <c r="T17">
        <v>0</v>
      </c>
      <c r="U17">
        <v>1</v>
      </c>
      <c r="V17" s="8">
        <f t="shared" si="3"/>
        <v>0</v>
      </c>
      <c r="W17" s="8">
        <f t="shared" si="0"/>
        <v>0</v>
      </c>
      <c r="X17" s="8">
        <f t="shared" si="1"/>
        <v>0</v>
      </c>
      <c r="Y17" s="8">
        <f t="shared" si="4"/>
        <v>0</v>
      </c>
      <c r="Z17">
        <f t="shared" si="5"/>
        <v>0</v>
      </c>
      <c r="AD17" s="14"/>
      <c r="AE17" s="14"/>
    </row>
    <row r="18" spans="1:31">
      <c r="A18" t="s">
        <v>3274</v>
      </c>
      <c r="B18" cm="1">
        <f t="array" ref="B18">IF(COUNTIFS(GameLog!D:D,'CIN B'!A18,GameLog!C:C,"CIN")=0,0,COUNTA(_xlfn.UNIQUE(_xlfn._xlws.FILTER(GameLog!A$2:A$1000, (GameLog!C$2:C$1000="CIN") * (GameLog!D$2:D$1000=A18)))))</f>
        <v>0</v>
      </c>
      <c r="C18">
        <f t="shared" si="2"/>
        <v>0</v>
      </c>
      <c r="D18">
        <f>SUMIFS(GameLog!G:G,GameLog!$D:$D,'CIN B'!$A18,GameLog!$C:$C,"CIN")</f>
        <v>0</v>
      </c>
      <c r="E18">
        <f>SUMIFS(GameLog!H:H,GameLog!$D:$D,'CIN B'!$A18,GameLog!$C:$C,"CIN")</f>
        <v>0</v>
      </c>
      <c r="F18">
        <f>SUMIFS(GameLog!I:I,GameLog!$D:$D,'CIN B'!$A18,GameLog!$C:$C,"CIN")</f>
        <v>0</v>
      </c>
      <c r="G18">
        <f>SUMIFS(GameLog!J:J,GameLog!$D:$D,'CIN B'!$A18,GameLog!$C:$C,"CIN")</f>
        <v>0</v>
      </c>
      <c r="H18">
        <f>SUMIFS(GameLog!K:K,GameLog!$D:$D,'CIN B'!$A18,GameLog!$C:$C,"CIN")</f>
        <v>0</v>
      </c>
      <c r="I18">
        <f>SUMIFS(GameLog!L:L,GameLog!$D:$D,'CIN B'!$A18,GameLog!$C:$C,"CIN")</f>
        <v>0</v>
      </c>
      <c r="J18">
        <f>SUMIFS(GameLog!M:M,GameLog!$D:$D,'CIN B'!$A18,GameLog!$C:$C,"CIN")</f>
        <v>0</v>
      </c>
      <c r="K18">
        <f>SUMIFS(GameLog!N:N,GameLog!$D:$D,'CIN B'!$A18,GameLog!$C:$C,"CIN")</f>
        <v>0</v>
      </c>
      <c r="L18">
        <f>SUMIFS(GameLog!O:O,GameLog!$D:$D,'CIN B'!$A18,GameLog!$C:$C,"CIN")</f>
        <v>0</v>
      </c>
      <c r="M18">
        <f>SUMIFS(GameLog!P:P,GameLog!$D:$D,'CIN B'!$A18,GameLog!$C:$C,"CIN")</f>
        <v>0</v>
      </c>
      <c r="N18">
        <f>SUMIFS(GameLog!Q:Q,GameLog!$D:$D,'CIN B'!$A18,GameLog!$C:$C,"CIN")</f>
        <v>0</v>
      </c>
      <c r="O18">
        <f>SUMIFS(GameLog!R:R,GameLog!$D:$D,'CIN B'!$A18,GameLog!$C:$C,"CIN")</f>
        <v>0</v>
      </c>
      <c r="P18">
        <f>SUMIFS(GameLog!S:S,GameLog!$D:$D,'CIN B'!$A18,GameLog!$C:$C,"CIN")</f>
        <v>0</v>
      </c>
      <c r="Q18">
        <f>SUMIFS(GameLog!T:T,GameLog!$D:$D,'CIN B'!$A18,GameLog!$C:$C,"CIN")</f>
        <v>0</v>
      </c>
      <c r="R18">
        <f>SUMIFS(GameLog!U:U,GameLog!$D:$D,'CIN B'!$A18,GameLog!$C:$C,"CIN")</f>
        <v>0</v>
      </c>
      <c r="S18">
        <f>SUMIFS(GameLog!V:V,GameLog!$D:$D,'CIN B'!$A18,GameLog!$C:$C,"CIN")</f>
        <v>0</v>
      </c>
      <c r="T18">
        <v>0</v>
      </c>
      <c r="U18">
        <v>0</v>
      </c>
      <c r="V18" s="8">
        <f t="shared" si="3"/>
        <v>0</v>
      </c>
      <c r="W18" s="8">
        <f t="shared" si="0"/>
        <v>0</v>
      </c>
      <c r="X18" s="8">
        <f t="shared" si="1"/>
        <v>0</v>
      </c>
      <c r="Y18" s="8">
        <f t="shared" si="4"/>
        <v>0</v>
      </c>
      <c r="Z18">
        <f t="shared" si="5"/>
        <v>0</v>
      </c>
      <c r="AD18" s="14"/>
      <c r="AE18" s="14"/>
    </row>
    <row r="19" spans="1:31">
      <c r="A19" t="s">
        <v>3275</v>
      </c>
      <c r="B19" cm="1">
        <f t="array" ref="B19">IF(COUNTIFS(GameLog!D:D,'CIN B'!A19,GameLog!C:C,"CIN")=0,0,COUNTA(_xlfn.UNIQUE(_xlfn._xlws.FILTER(GameLog!A$2:A$1000, (GameLog!C$2:C$1000="CIN") * (GameLog!D$2:D$1000=A19)))))</f>
        <v>0</v>
      </c>
      <c r="C19">
        <f t="shared" si="2"/>
        <v>0</v>
      </c>
      <c r="D19">
        <f>SUMIFS(GameLog!G:G,GameLog!$D:$D,'CIN B'!$A19,GameLog!$C:$C,"CIN")</f>
        <v>0</v>
      </c>
      <c r="E19">
        <f>SUMIFS(GameLog!H:H,GameLog!$D:$D,'CIN B'!$A19,GameLog!$C:$C,"CIN")</f>
        <v>0</v>
      </c>
      <c r="F19">
        <f>SUMIFS(GameLog!I:I,GameLog!$D:$D,'CIN B'!$A19,GameLog!$C:$C,"CIN")</f>
        <v>0</v>
      </c>
      <c r="G19">
        <f>SUMIFS(GameLog!J:J,GameLog!$D:$D,'CIN B'!$A19,GameLog!$C:$C,"CIN")</f>
        <v>0</v>
      </c>
      <c r="H19">
        <f>SUMIFS(GameLog!K:K,GameLog!$D:$D,'CIN B'!$A19,GameLog!$C:$C,"CIN")</f>
        <v>0</v>
      </c>
      <c r="I19">
        <f>SUMIFS(GameLog!L:L,GameLog!$D:$D,'CIN B'!$A19,GameLog!$C:$C,"CIN")</f>
        <v>0</v>
      </c>
      <c r="J19">
        <f>SUMIFS(GameLog!M:M,GameLog!$D:$D,'CIN B'!$A19,GameLog!$C:$C,"CIN")</f>
        <v>0</v>
      </c>
      <c r="K19">
        <f>SUMIFS(GameLog!N:N,GameLog!$D:$D,'CIN B'!$A19,GameLog!$C:$C,"CIN")</f>
        <v>0</v>
      </c>
      <c r="L19">
        <f>SUMIFS(GameLog!O:O,GameLog!$D:$D,'CIN B'!$A19,GameLog!$C:$C,"CIN")</f>
        <v>0</v>
      </c>
      <c r="M19">
        <f>SUMIFS(GameLog!P:P,GameLog!$D:$D,'CIN B'!$A19,GameLog!$C:$C,"CIN")</f>
        <v>0</v>
      </c>
      <c r="N19">
        <f>SUMIFS(GameLog!Q:Q,GameLog!$D:$D,'CIN B'!$A19,GameLog!$C:$C,"CIN")</f>
        <v>0</v>
      </c>
      <c r="O19">
        <f>SUMIFS(GameLog!R:R,GameLog!$D:$D,'CIN B'!$A19,GameLog!$C:$C,"CIN")</f>
        <v>0</v>
      </c>
      <c r="P19">
        <f>SUMIFS(GameLog!S:S,GameLog!$D:$D,'CIN B'!$A19,GameLog!$C:$C,"CIN")</f>
        <v>0</v>
      </c>
      <c r="Q19">
        <f>SUMIFS(GameLog!T:T,GameLog!$D:$D,'CIN B'!$A19,GameLog!$C:$C,"CIN")</f>
        <v>0</v>
      </c>
      <c r="R19">
        <f>SUMIFS(GameLog!U:U,GameLog!$D:$D,'CIN B'!$A19,GameLog!$C:$C,"CIN")</f>
        <v>0</v>
      </c>
      <c r="S19">
        <f>SUMIFS(GameLog!V:V,GameLog!$D:$D,'CIN B'!$A19,GameLog!$C:$C,"CIN")</f>
        <v>0</v>
      </c>
      <c r="T19">
        <v>0</v>
      </c>
      <c r="U19">
        <v>0</v>
      </c>
      <c r="V19" s="8">
        <f t="shared" si="3"/>
        <v>0</v>
      </c>
      <c r="W19" s="8">
        <f t="shared" si="0"/>
        <v>0</v>
      </c>
      <c r="X19" s="8">
        <f t="shared" si="1"/>
        <v>0</v>
      </c>
      <c r="Y19" s="8">
        <f t="shared" si="4"/>
        <v>0</v>
      </c>
      <c r="Z19">
        <f t="shared" si="5"/>
        <v>0</v>
      </c>
      <c r="AD19" s="14"/>
      <c r="AE19" s="14"/>
    </row>
    <row r="20" spans="1:31">
      <c r="A20" t="s">
        <v>3276</v>
      </c>
      <c r="B20" cm="1">
        <f t="array" ref="B20">IF(COUNTIFS(GameLog!D:D,'CIN B'!A20,GameLog!C:C,"CIN")=0,0,COUNTA(_xlfn.UNIQUE(_xlfn._xlws.FILTER(GameLog!A$2:A$1000, (GameLog!C$2:C$1000="CIN") * (GameLog!D$2:D$1000=A20)))))</f>
        <v>0</v>
      </c>
      <c r="C20">
        <f t="shared" si="2"/>
        <v>0</v>
      </c>
      <c r="D20">
        <f>SUMIFS(GameLog!G:G,GameLog!$D:$D,'CIN B'!$A20,GameLog!$C:$C,"CIN")</f>
        <v>0</v>
      </c>
      <c r="E20">
        <f>SUMIFS(GameLog!H:H,GameLog!$D:$D,'CIN B'!$A20,GameLog!$C:$C,"CIN")</f>
        <v>0</v>
      </c>
      <c r="F20">
        <f>SUMIFS(GameLog!I:I,GameLog!$D:$D,'CIN B'!$A20,GameLog!$C:$C,"CIN")</f>
        <v>0</v>
      </c>
      <c r="G20">
        <f>SUMIFS(GameLog!J:J,GameLog!$D:$D,'CIN B'!$A20,GameLog!$C:$C,"CIN")</f>
        <v>0</v>
      </c>
      <c r="H20">
        <f>SUMIFS(GameLog!K:K,GameLog!$D:$D,'CIN B'!$A20,GameLog!$C:$C,"CIN")</f>
        <v>0</v>
      </c>
      <c r="I20">
        <f>SUMIFS(GameLog!L:L,GameLog!$D:$D,'CIN B'!$A20,GameLog!$C:$C,"CIN")</f>
        <v>0</v>
      </c>
      <c r="J20">
        <f>SUMIFS(GameLog!M:M,GameLog!$D:$D,'CIN B'!$A20,GameLog!$C:$C,"CIN")</f>
        <v>0</v>
      </c>
      <c r="K20">
        <f>SUMIFS(GameLog!N:N,GameLog!$D:$D,'CIN B'!$A20,GameLog!$C:$C,"CIN")</f>
        <v>0</v>
      </c>
      <c r="L20">
        <f>SUMIFS(GameLog!O:O,GameLog!$D:$D,'CIN B'!$A20,GameLog!$C:$C,"CIN")</f>
        <v>0</v>
      </c>
      <c r="M20">
        <f>SUMIFS(GameLog!P:P,GameLog!$D:$D,'CIN B'!$A20,GameLog!$C:$C,"CIN")</f>
        <v>0</v>
      </c>
      <c r="N20">
        <f>SUMIFS(GameLog!Q:Q,GameLog!$D:$D,'CIN B'!$A20,GameLog!$C:$C,"CIN")</f>
        <v>0</v>
      </c>
      <c r="O20">
        <f>SUMIFS(GameLog!R:R,GameLog!$D:$D,'CIN B'!$A20,GameLog!$C:$C,"CIN")</f>
        <v>0</v>
      </c>
      <c r="P20">
        <f>SUMIFS(GameLog!S:S,GameLog!$D:$D,'CIN B'!$A20,GameLog!$C:$C,"CIN")</f>
        <v>0</v>
      </c>
      <c r="Q20">
        <f>SUMIFS(GameLog!T:T,GameLog!$D:$D,'CIN B'!$A20,GameLog!$C:$C,"CIN")</f>
        <v>0</v>
      </c>
      <c r="R20">
        <f>SUMIFS(GameLog!U:U,GameLog!$D:$D,'CIN B'!$A20,GameLog!$C:$C,"CIN")</f>
        <v>0</v>
      </c>
      <c r="S20">
        <f>SUMIFS(GameLog!V:V,GameLog!$D:$D,'CIN B'!$A20,GameLog!$C:$C,"CIN")</f>
        <v>0</v>
      </c>
      <c r="T20">
        <v>0</v>
      </c>
      <c r="U20">
        <v>0</v>
      </c>
      <c r="V20" s="8">
        <f t="shared" si="3"/>
        <v>0</v>
      </c>
      <c r="W20" s="8">
        <f t="shared" si="0"/>
        <v>0</v>
      </c>
      <c r="X20" s="8">
        <f t="shared" si="1"/>
        <v>0</v>
      </c>
      <c r="Y20" s="8">
        <f t="shared" si="4"/>
        <v>0</v>
      </c>
      <c r="Z20">
        <f t="shared" si="5"/>
        <v>0</v>
      </c>
      <c r="AD20" s="14"/>
      <c r="AE20" s="14"/>
    </row>
    <row r="21" spans="1:31">
      <c r="A21" t="s">
        <v>3277</v>
      </c>
      <c r="B21" cm="1">
        <f t="array" ref="B21">IF(COUNTIFS(GameLog!D:D,'CIN B'!A21,GameLog!C:C,"CIN")=0,0,COUNTA(_xlfn.UNIQUE(_xlfn._xlws.FILTER(GameLog!A$2:A$1000, (GameLog!C$2:C$1000="CIN") * (GameLog!D$2:D$1000=A21)))))</f>
        <v>1</v>
      </c>
      <c r="C21">
        <f t="shared" si="2"/>
        <v>2</v>
      </c>
      <c r="D21">
        <f>SUMIFS(GameLog!G:G,GameLog!$D:$D,'CIN B'!$A21,GameLog!$C:$C,"CIN")</f>
        <v>1</v>
      </c>
      <c r="E21">
        <f>SUMIFS(GameLog!H:H,GameLog!$D:$D,'CIN B'!$A21,GameLog!$C:$C,"CIN")</f>
        <v>0</v>
      </c>
      <c r="F21">
        <f>SUMIFS(GameLog!I:I,GameLog!$D:$D,'CIN B'!$A21,GameLog!$C:$C,"CIN")</f>
        <v>0</v>
      </c>
      <c r="G21">
        <f>SUMIFS(GameLog!J:J,GameLog!$D:$D,'CIN B'!$A21,GameLog!$C:$C,"CIN")</f>
        <v>0</v>
      </c>
      <c r="H21">
        <f>SUMIFS(GameLog!K:K,GameLog!$D:$D,'CIN B'!$A21,GameLog!$C:$C,"CIN")</f>
        <v>0</v>
      </c>
      <c r="I21">
        <f>SUMIFS(GameLog!L:L,GameLog!$D:$D,'CIN B'!$A21,GameLog!$C:$C,"CIN")</f>
        <v>0</v>
      </c>
      <c r="J21">
        <f>SUMIFS(GameLog!M:M,GameLog!$D:$D,'CIN B'!$A21,GameLog!$C:$C,"CIN")</f>
        <v>0</v>
      </c>
      <c r="K21">
        <f>SUMIFS(GameLog!N:N,GameLog!$D:$D,'CIN B'!$A21,GameLog!$C:$C,"CIN")</f>
        <v>0</v>
      </c>
      <c r="L21">
        <f>SUMIFS(GameLog!O:O,GameLog!$D:$D,'CIN B'!$A21,GameLog!$C:$C,"CIN")</f>
        <v>0</v>
      </c>
      <c r="M21">
        <f>SUMIFS(GameLog!P:P,GameLog!$D:$D,'CIN B'!$A21,GameLog!$C:$C,"CIN")</f>
        <v>0</v>
      </c>
      <c r="N21">
        <f>SUMIFS(GameLog!Q:Q,GameLog!$D:$D,'CIN B'!$A21,GameLog!$C:$C,"CIN")</f>
        <v>0</v>
      </c>
      <c r="O21">
        <f>SUMIFS(GameLog!R:R,GameLog!$D:$D,'CIN B'!$A21,GameLog!$C:$C,"CIN")</f>
        <v>0</v>
      </c>
      <c r="P21">
        <f>SUMIFS(GameLog!S:S,GameLog!$D:$D,'CIN B'!$A21,GameLog!$C:$C,"CIN")</f>
        <v>0</v>
      </c>
      <c r="Q21">
        <f>SUMIFS(GameLog!T:T,GameLog!$D:$D,'CIN B'!$A21,GameLog!$C:$C,"CIN")</f>
        <v>1</v>
      </c>
      <c r="R21">
        <f>SUMIFS(GameLog!U:U,GameLog!$D:$D,'CIN B'!$A21,GameLog!$C:$C,"CIN")</f>
        <v>0</v>
      </c>
      <c r="S21">
        <f>SUMIFS(GameLog!V:V,GameLog!$D:$D,'CIN B'!$A21,GameLog!$C:$C,"CIN")</f>
        <v>0</v>
      </c>
      <c r="T21">
        <v>0</v>
      </c>
      <c r="U21">
        <v>0</v>
      </c>
      <c r="V21" s="8">
        <f t="shared" si="3"/>
        <v>0</v>
      </c>
      <c r="W21" s="8">
        <f t="shared" si="0"/>
        <v>0</v>
      </c>
      <c r="X21" s="8">
        <f t="shared" si="1"/>
        <v>0</v>
      </c>
      <c r="Y21" s="8">
        <f t="shared" si="4"/>
        <v>0</v>
      </c>
      <c r="Z21">
        <f t="shared" si="5"/>
        <v>0</v>
      </c>
      <c r="AD21" s="14"/>
      <c r="AE21" s="13"/>
    </row>
    <row r="22" spans="1:31">
      <c r="A22" t="s">
        <v>3278</v>
      </c>
      <c r="B22" cm="1">
        <f t="array" ref="B22">IF(COUNTIFS(GameLog!D:D,'CIN B'!A22,GameLog!C:C,"CIN")=0,0,COUNTA(_xlfn.UNIQUE(_xlfn._xlws.FILTER(GameLog!A$2:A$1000, (GameLog!C$2:C$1000="CIN") * (GameLog!D$2:D$1000=A22)))))</f>
        <v>0</v>
      </c>
      <c r="C22">
        <f t="shared" si="2"/>
        <v>0</v>
      </c>
      <c r="D22">
        <f>SUMIFS(GameLog!G:G,GameLog!$D:$D,'CIN B'!$A22,GameLog!$C:$C,"CIN")</f>
        <v>0</v>
      </c>
      <c r="E22">
        <f>SUMIFS(GameLog!H:H,GameLog!$D:$D,'CIN B'!$A22,GameLog!$C:$C,"CIN")</f>
        <v>0</v>
      </c>
      <c r="F22">
        <f>SUMIFS(GameLog!I:I,GameLog!$D:$D,'CIN B'!$A22,GameLog!$C:$C,"CIN")</f>
        <v>0</v>
      </c>
      <c r="G22">
        <f>SUMIFS(GameLog!J:J,GameLog!$D:$D,'CIN B'!$A22,GameLog!$C:$C,"CIN")</f>
        <v>0</v>
      </c>
      <c r="H22">
        <f>SUMIFS(GameLog!K:K,GameLog!$D:$D,'CIN B'!$A22,GameLog!$C:$C,"CIN")</f>
        <v>0</v>
      </c>
      <c r="I22">
        <f>SUMIFS(GameLog!L:L,GameLog!$D:$D,'CIN B'!$A22,GameLog!$C:$C,"CIN")</f>
        <v>0</v>
      </c>
      <c r="J22">
        <f>SUMIFS(GameLog!M:M,GameLog!$D:$D,'CIN B'!$A22,GameLog!$C:$C,"CIN")</f>
        <v>0</v>
      </c>
      <c r="K22">
        <f>SUMIFS(GameLog!N:N,GameLog!$D:$D,'CIN B'!$A22,GameLog!$C:$C,"CIN")</f>
        <v>0</v>
      </c>
      <c r="L22">
        <f>SUMIFS(GameLog!O:O,GameLog!$D:$D,'CIN B'!$A22,GameLog!$C:$C,"CIN")</f>
        <v>0</v>
      </c>
      <c r="M22">
        <f>SUMIFS(GameLog!P:P,GameLog!$D:$D,'CIN B'!$A22,GameLog!$C:$C,"CIN")</f>
        <v>0</v>
      </c>
      <c r="N22">
        <f>SUMIFS(GameLog!Q:Q,GameLog!$D:$D,'CIN B'!$A22,GameLog!$C:$C,"CIN")</f>
        <v>0</v>
      </c>
      <c r="O22">
        <f>SUMIFS(GameLog!R:R,GameLog!$D:$D,'CIN B'!$A22,GameLog!$C:$C,"CIN")</f>
        <v>0</v>
      </c>
      <c r="P22">
        <f>SUMIFS(GameLog!S:S,GameLog!$D:$D,'CIN B'!$A22,GameLog!$C:$C,"CIN")</f>
        <v>0</v>
      </c>
      <c r="Q22">
        <f>SUMIFS(GameLog!T:T,GameLog!$D:$D,'CIN B'!$A22,GameLog!$C:$C,"CIN")</f>
        <v>0</v>
      </c>
      <c r="R22">
        <f>SUMIFS(GameLog!U:U,GameLog!$D:$D,'CIN B'!$A22,GameLog!$C:$C,"CIN")</f>
        <v>0</v>
      </c>
      <c r="S22">
        <f>SUMIFS(GameLog!V:V,GameLog!$D:$D,'CIN B'!$A22,GameLog!$C:$C,"CIN")</f>
        <v>0</v>
      </c>
      <c r="T22">
        <v>0</v>
      </c>
      <c r="U22">
        <v>0</v>
      </c>
      <c r="V22" s="8">
        <f t="shared" si="3"/>
        <v>0</v>
      </c>
      <c r="W22" s="8">
        <f t="shared" si="0"/>
        <v>0</v>
      </c>
      <c r="X22" s="8">
        <f t="shared" si="1"/>
        <v>0</v>
      </c>
      <c r="Y22" s="8">
        <f t="shared" si="4"/>
        <v>0</v>
      </c>
      <c r="Z22">
        <f t="shared" si="5"/>
        <v>0</v>
      </c>
      <c r="AD22" s="14"/>
      <c r="AE22" s="14"/>
    </row>
    <row r="23" spans="1:31">
      <c r="A23" t="s">
        <v>3279</v>
      </c>
      <c r="B23" cm="1">
        <f t="array" ref="B23">IF(COUNTIFS(GameLog!D:D,'CIN B'!A23,GameLog!C:C,"CIN")=0,0,COUNTA(_xlfn.UNIQUE(_xlfn._xlws.FILTER(GameLog!A$2:A$1000, (GameLog!C$2:C$1000="CIN") * (GameLog!D$2:D$1000=A23)))))</f>
        <v>0</v>
      </c>
      <c r="C23">
        <f t="shared" si="2"/>
        <v>0</v>
      </c>
      <c r="D23">
        <f>SUMIFS(GameLog!G:G,GameLog!$D:$D,'CIN B'!$A23,GameLog!$C:$C,"CIN")</f>
        <v>0</v>
      </c>
      <c r="E23">
        <f>SUMIFS(GameLog!H:H,GameLog!$D:$D,'CIN B'!$A23,GameLog!$C:$C,"CIN")</f>
        <v>0</v>
      </c>
      <c r="F23">
        <f>SUMIFS(GameLog!I:I,GameLog!$D:$D,'CIN B'!$A23,GameLog!$C:$C,"CIN")</f>
        <v>0</v>
      </c>
      <c r="G23">
        <f>SUMIFS(GameLog!J:J,GameLog!$D:$D,'CIN B'!$A23,GameLog!$C:$C,"CIN")</f>
        <v>0</v>
      </c>
      <c r="H23">
        <f>SUMIFS(GameLog!K:K,GameLog!$D:$D,'CIN B'!$A23,GameLog!$C:$C,"CIN")</f>
        <v>0</v>
      </c>
      <c r="I23">
        <f>SUMIFS(GameLog!L:L,GameLog!$D:$D,'CIN B'!$A23,GameLog!$C:$C,"CIN")</f>
        <v>0</v>
      </c>
      <c r="J23">
        <f>SUMIFS(GameLog!M:M,GameLog!$D:$D,'CIN B'!$A23,GameLog!$C:$C,"CIN")</f>
        <v>0</v>
      </c>
      <c r="K23">
        <f>SUMIFS(GameLog!N:N,GameLog!$D:$D,'CIN B'!$A23,GameLog!$C:$C,"CIN")</f>
        <v>0</v>
      </c>
      <c r="L23">
        <f>SUMIFS(GameLog!O:O,GameLog!$D:$D,'CIN B'!$A23,GameLog!$C:$C,"CIN")</f>
        <v>0</v>
      </c>
      <c r="M23">
        <f>SUMIFS(GameLog!P:P,GameLog!$D:$D,'CIN B'!$A23,GameLog!$C:$C,"CIN")</f>
        <v>0</v>
      </c>
      <c r="N23">
        <f>SUMIFS(GameLog!Q:Q,GameLog!$D:$D,'CIN B'!$A23,GameLog!$C:$C,"CIN")</f>
        <v>0</v>
      </c>
      <c r="O23">
        <f>SUMIFS(GameLog!R:R,GameLog!$D:$D,'CIN B'!$A23,GameLog!$C:$C,"CIN")</f>
        <v>0</v>
      </c>
      <c r="P23">
        <f>SUMIFS(GameLog!S:S,GameLog!$D:$D,'CIN B'!$A23,GameLog!$C:$C,"CIN")</f>
        <v>0</v>
      </c>
      <c r="Q23">
        <f>SUMIFS(GameLog!T:T,GameLog!$D:$D,'CIN B'!$A23,GameLog!$C:$C,"CIN")</f>
        <v>0</v>
      </c>
      <c r="R23">
        <f>SUMIFS(GameLog!U:U,GameLog!$D:$D,'CIN B'!$A23,GameLog!$C:$C,"CIN")</f>
        <v>0</v>
      </c>
      <c r="S23">
        <f>SUMIFS(GameLog!V:V,GameLog!$D:$D,'CIN B'!$A23,GameLog!$C:$C,"CIN")</f>
        <v>0</v>
      </c>
      <c r="T23">
        <v>0</v>
      </c>
      <c r="U23">
        <v>0</v>
      </c>
      <c r="V23" s="8">
        <f t="shared" si="3"/>
        <v>0</v>
      </c>
      <c r="W23" s="8">
        <f t="shared" si="0"/>
        <v>0</v>
      </c>
      <c r="X23" s="8">
        <f t="shared" si="1"/>
        <v>0</v>
      </c>
      <c r="Y23" s="8">
        <f t="shared" si="4"/>
        <v>0</v>
      </c>
      <c r="Z23">
        <f t="shared" si="5"/>
        <v>0</v>
      </c>
      <c r="AD23" s="14"/>
      <c r="AE23" s="14"/>
    </row>
    <row r="24" spans="1:31">
      <c r="A24" t="s">
        <v>3280</v>
      </c>
      <c r="B24" cm="1">
        <f t="array" ref="B24">IF(COUNTIFS(GameLog!D:D,'CIN B'!A24,GameLog!C:C,"CIN")=0,0,COUNTA(_xlfn.UNIQUE(_xlfn._xlws.FILTER(GameLog!A$2:A$1000, (GameLog!C$2:C$1000="CIN") * (GameLog!D$2:D$1000=A24)))))</f>
        <v>0</v>
      </c>
      <c r="C24">
        <f t="shared" si="2"/>
        <v>0</v>
      </c>
      <c r="D24">
        <f>SUMIFS(GameLog!G:G,GameLog!$D:$D,'CIN B'!$A24,GameLog!$C:$C,"CIN")</f>
        <v>0</v>
      </c>
      <c r="E24">
        <f>SUMIFS(GameLog!H:H,GameLog!$D:$D,'CIN B'!$A24,GameLog!$C:$C,"CIN")</f>
        <v>0</v>
      </c>
      <c r="F24">
        <f>SUMIFS(GameLog!I:I,GameLog!$D:$D,'CIN B'!$A24,GameLog!$C:$C,"CIN")</f>
        <v>0</v>
      </c>
      <c r="G24">
        <f>SUMIFS(GameLog!J:J,GameLog!$D:$D,'CIN B'!$A24,GameLog!$C:$C,"CIN")</f>
        <v>0</v>
      </c>
      <c r="H24">
        <f>SUMIFS(GameLog!K:K,GameLog!$D:$D,'CIN B'!$A24,GameLog!$C:$C,"CIN")</f>
        <v>0</v>
      </c>
      <c r="I24">
        <f>SUMIFS(GameLog!L:L,GameLog!$D:$D,'CIN B'!$A24,GameLog!$C:$C,"CIN")</f>
        <v>0</v>
      </c>
      <c r="J24">
        <f>SUMIFS(GameLog!M:M,GameLog!$D:$D,'CIN B'!$A24,GameLog!$C:$C,"CIN")</f>
        <v>0</v>
      </c>
      <c r="K24">
        <f>SUMIFS(GameLog!N:N,GameLog!$D:$D,'CIN B'!$A24,GameLog!$C:$C,"CIN")</f>
        <v>0</v>
      </c>
      <c r="L24">
        <f>SUMIFS(GameLog!O:O,GameLog!$D:$D,'CIN B'!$A24,GameLog!$C:$C,"CIN")</f>
        <v>0</v>
      </c>
      <c r="M24">
        <f>SUMIFS(GameLog!P:P,GameLog!$D:$D,'CIN B'!$A24,GameLog!$C:$C,"CIN")</f>
        <v>0</v>
      </c>
      <c r="N24">
        <f>SUMIFS(GameLog!Q:Q,GameLog!$D:$D,'CIN B'!$A24,GameLog!$C:$C,"CIN")</f>
        <v>0</v>
      </c>
      <c r="O24">
        <f>SUMIFS(GameLog!R:R,GameLog!$D:$D,'CIN B'!$A24,GameLog!$C:$C,"CIN")</f>
        <v>0</v>
      </c>
      <c r="P24">
        <f>SUMIFS(GameLog!S:S,GameLog!$D:$D,'CIN B'!$A24,GameLog!$C:$C,"CIN")</f>
        <v>0</v>
      </c>
      <c r="Q24">
        <f>SUMIFS(GameLog!T:T,GameLog!$D:$D,'CIN B'!$A24,GameLog!$C:$C,"CIN")</f>
        <v>0</v>
      </c>
      <c r="R24">
        <f>SUMIFS(GameLog!U:U,GameLog!$D:$D,'CIN B'!$A24,GameLog!$C:$C,"CIN")</f>
        <v>0</v>
      </c>
      <c r="S24">
        <f>SUMIFS(GameLog!V:V,GameLog!$D:$D,'CIN B'!$A24,GameLog!$C:$C,"CIN")</f>
        <v>0</v>
      </c>
      <c r="T24">
        <v>0</v>
      </c>
      <c r="U24">
        <v>0</v>
      </c>
      <c r="V24" s="8">
        <f t="shared" si="3"/>
        <v>0</v>
      </c>
      <c r="W24" s="8">
        <f t="shared" si="0"/>
        <v>0</v>
      </c>
      <c r="X24" s="8">
        <f t="shared" si="1"/>
        <v>0</v>
      </c>
      <c r="Y24" s="8">
        <f t="shared" si="4"/>
        <v>0</v>
      </c>
      <c r="Z24">
        <f t="shared" si="5"/>
        <v>0</v>
      </c>
      <c r="AD24" s="14"/>
      <c r="AE24" s="14"/>
    </row>
    <row r="25" spans="1:31">
      <c r="A25" t="s">
        <v>3281</v>
      </c>
      <c r="B25" cm="1">
        <f t="array" ref="B25">IF(COUNTIFS(GameLog!D:D,'CIN B'!A25,GameLog!C:C,"CIN")=0,0,COUNTA(_xlfn.UNIQUE(_xlfn._xlws.FILTER(GameLog!A$2:A$1000, (GameLog!C$2:C$1000="CIN") * (GameLog!D$2:D$1000=A25)))))</f>
        <v>1</v>
      </c>
      <c r="C25">
        <f t="shared" si="2"/>
        <v>1</v>
      </c>
      <c r="D25">
        <f>SUMIFS(GameLog!G:G,GameLog!$D:$D,'CIN B'!$A25,GameLog!$C:$C,"CIN")</f>
        <v>1</v>
      </c>
      <c r="E25">
        <f>SUMIFS(GameLog!H:H,GameLog!$D:$D,'CIN B'!$A25,GameLog!$C:$C,"CIN")</f>
        <v>0</v>
      </c>
      <c r="F25">
        <f>SUMIFS(GameLog!I:I,GameLog!$D:$D,'CIN B'!$A25,GameLog!$C:$C,"CIN")</f>
        <v>0</v>
      </c>
      <c r="G25">
        <f>SUMIFS(GameLog!J:J,GameLog!$D:$D,'CIN B'!$A25,GameLog!$C:$C,"CIN")</f>
        <v>0</v>
      </c>
      <c r="H25">
        <f>SUMIFS(GameLog!K:K,GameLog!$D:$D,'CIN B'!$A25,GameLog!$C:$C,"CIN")</f>
        <v>0</v>
      </c>
      <c r="I25">
        <f>SUMIFS(GameLog!L:L,GameLog!$D:$D,'CIN B'!$A25,GameLog!$C:$C,"CIN")</f>
        <v>0</v>
      </c>
      <c r="J25">
        <f>SUMIFS(GameLog!M:M,GameLog!$D:$D,'CIN B'!$A25,GameLog!$C:$C,"CIN")</f>
        <v>0</v>
      </c>
      <c r="K25">
        <f>SUMIFS(GameLog!N:N,GameLog!$D:$D,'CIN B'!$A25,GameLog!$C:$C,"CIN")</f>
        <v>0</v>
      </c>
      <c r="L25">
        <f>SUMIFS(GameLog!O:O,GameLog!$D:$D,'CIN B'!$A25,GameLog!$C:$C,"CIN")</f>
        <v>0</v>
      </c>
      <c r="M25">
        <f>SUMIFS(GameLog!P:P,GameLog!$D:$D,'CIN B'!$A25,GameLog!$C:$C,"CIN")</f>
        <v>0</v>
      </c>
      <c r="N25">
        <f>SUMIFS(GameLog!Q:Q,GameLog!$D:$D,'CIN B'!$A25,GameLog!$C:$C,"CIN")</f>
        <v>0</v>
      </c>
      <c r="O25">
        <f>SUMIFS(GameLog!R:R,GameLog!$D:$D,'CIN B'!$A25,GameLog!$C:$C,"CIN")</f>
        <v>0</v>
      </c>
      <c r="P25">
        <f>SUMIFS(GameLog!S:S,GameLog!$D:$D,'CIN B'!$A25,GameLog!$C:$C,"CIN")</f>
        <v>0</v>
      </c>
      <c r="Q25">
        <f>SUMIFS(GameLog!T:T,GameLog!$D:$D,'CIN B'!$A25,GameLog!$C:$C,"CIN")</f>
        <v>0</v>
      </c>
      <c r="R25">
        <f>SUMIFS(GameLog!U:U,GameLog!$D:$D,'CIN B'!$A25,GameLog!$C:$C,"CIN")</f>
        <v>0</v>
      </c>
      <c r="S25">
        <f>SUMIFS(GameLog!V:V,GameLog!$D:$D,'CIN B'!$A25,GameLog!$C:$C,"CIN")</f>
        <v>0</v>
      </c>
      <c r="T25">
        <v>1</v>
      </c>
      <c r="U25">
        <v>1</v>
      </c>
      <c r="V25" s="8">
        <f t="shared" si="3"/>
        <v>0</v>
      </c>
      <c r="W25" s="8">
        <f t="shared" si="0"/>
        <v>0</v>
      </c>
      <c r="X25" s="8">
        <f t="shared" si="1"/>
        <v>0</v>
      </c>
      <c r="Y25" s="8">
        <f t="shared" si="4"/>
        <v>0</v>
      </c>
      <c r="Z25">
        <f t="shared" si="5"/>
        <v>0</v>
      </c>
      <c r="AD25" s="14"/>
      <c r="AE25" s="14"/>
    </row>
    <row r="26" spans="1:31">
      <c r="A26" t="s">
        <v>3122</v>
      </c>
      <c r="B26" cm="1">
        <f t="array" ref="B26">IF(COUNTIFS(GameLog!D:D,'CIN B'!A26,GameLog!C:C,"CIN")=0,0,COUNTA(_xlfn.UNIQUE(_xlfn._xlws.FILTER(GameLog!A$2:A$1000, (GameLog!C$2:C$1000="CIN") * (GameLog!D$2:D$1000=A26)))))</f>
        <v>0</v>
      </c>
      <c r="C26">
        <f t="shared" si="2"/>
        <v>0</v>
      </c>
      <c r="D26">
        <f>SUMIFS(GameLog!G:G,GameLog!$D:$D,'CIN B'!$A26,GameLog!$C:$C,"CIN")</f>
        <v>0</v>
      </c>
      <c r="E26">
        <f>SUMIFS(GameLog!H:H,GameLog!$D:$D,'CIN B'!$A26,GameLog!$C:$C,"CIN")</f>
        <v>0</v>
      </c>
      <c r="F26">
        <f>SUMIFS(GameLog!I:I,GameLog!$D:$D,'CIN B'!$A26,GameLog!$C:$C,"CIN")</f>
        <v>0</v>
      </c>
      <c r="G26">
        <f>SUMIFS(GameLog!J:J,GameLog!$D:$D,'CIN B'!$A26,GameLog!$C:$C,"CIN")</f>
        <v>0</v>
      </c>
      <c r="H26">
        <f>SUMIFS(GameLog!K:K,GameLog!$D:$D,'CIN B'!$A26,GameLog!$C:$C,"CIN")</f>
        <v>0</v>
      </c>
      <c r="I26">
        <f>SUMIFS(GameLog!L:L,GameLog!$D:$D,'CIN B'!$A26,GameLog!$C:$C,"CIN")</f>
        <v>0</v>
      </c>
      <c r="J26">
        <f>SUMIFS(GameLog!M:M,GameLog!$D:$D,'CIN B'!$A26,GameLog!$C:$C,"CIN")</f>
        <v>0</v>
      </c>
      <c r="K26">
        <f>SUMIFS(GameLog!N:N,GameLog!$D:$D,'CIN B'!$A26,GameLog!$C:$C,"CIN")</f>
        <v>0</v>
      </c>
      <c r="L26">
        <f>SUMIFS(GameLog!O:O,GameLog!$D:$D,'CIN B'!$A26,GameLog!$C:$C,"CIN")</f>
        <v>0</v>
      </c>
      <c r="M26">
        <f>SUMIFS(GameLog!P:P,GameLog!$D:$D,'CIN B'!$A26,GameLog!$C:$C,"CIN")</f>
        <v>0</v>
      </c>
      <c r="N26">
        <f>SUMIFS(GameLog!Q:Q,GameLog!$D:$D,'CIN B'!$A26,GameLog!$C:$C,"CIN")</f>
        <v>0</v>
      </c>
      <c r="O26">
        <f>SUMIFS(GameLog!R:R,GameLog!$D:$D,'CIN B'!$A26,GameLog!$C:$C,"CIN")</f>
        <v>0</v>
      </c>
      <c r="P26">
        <f>SUMIFS(GameLog!S:S,GameLog!$D:$D,'CIN B'!$A26,GameLog!$C:$C,"CIN")</f>
        <v>0</v>
      </c>
      <c r="Q26">
        <f>SUMIFS(GameLog!T:T,GameLog!$D:$D,'CIN B'!$A26,GameLog!$C:$C,"CIN")</f>
        <v>0</v>
      </c>
      <c r="R26">
        <f>SUMIFS(GameLog!U:U,GameLog!$D:$D,'CIN B'!$A26,GameLog!$C:$C,"CIN")</f>
        <v>0</v>
      </c>
      <c r="S26">
        <f>SUMIFS(GameLog!V:V,GameLog!$D:$D,'CIN B'!$A26,GameLog!$C:$C,"CIN")</f>
        <v>0</v>
      </c>
      <c r="T26">
        <v>0</v>
      </c>
      <c r="U26">
        <v>0</v>
      </c>
      <c r="V26" s="8">
        <f t="shared" si="3"/>
        <v>0</v>
      </c>
      <c r="W26" s="8">
        <f t="shared" si="0"/>
        <v>0</v>
      </c>
      <c r="X26" s="8">
        <f t="shared" si="1"/>
        <v>0</v>
      </c>
      <c r="Y26" s="8">
        <f t="shared" si="4"/>
        <v>0</v>
      </c>
      <c r="Z26">
        <f t="shared" si="5"/>
        <v>0</v>
      </c>
      <c r="AD26" s="13"/>
      <c r="AE26" s="14"/>
    </row>
    <row r="27" spans="1:31">
      <c r="A27" t="s">
        <v>3282</v>
      </c>
      <c r="B27" cm="1">
        <f t="array" ref="B27">IF(COUNTIFS(GameLog!D:D,'CIN B'!A27,GameLog!C:C,"CIN")=0,0,COUNTA(_xlfn.UNIQUE(_xlfn._xlws.FILTER(GameLog!A$2:A$1000, (GameLog!C$2:C$1000="CIN") * (GameLog!D$2:D$1000=A27)))))</f>
        <v>2</v>
      </c>
      <c r="C27">
        <f t="shared" si="2"/>
        <v>0</v>
      </c>
      <c r="D27">
        <f>SUMIFS(GameLog!G:G,GameLog!$D:$D,'CIN B'!$A27,GameLog!$C:$C,"CIN")</f>
        <v>0</v>
      </c>
      <c r="E27">
        <f>SUMIFS(GameLog!H:H,GameLog!$D:$D,'CIN B'!$A27,GameLog!$C:$C,"CIN")</f>
        <v>0</v>
      </c>
      <c r="F27">
        <f>SUMIFS(GameLog!I:I,GameLog!$D:$D,'CIN B'!$A27,GameLog!$C:$C,"CIN")</f>
        <v>0</v>
      </c>
      <c r="G27">
        <f>SUMIFS(GameLog!J:J,GameLog!$D:$D,'CIN B'!$A27,GameLog!$C:$C,"CIN")</f>
        <v>0</v>
      </c>
      <c r="H27">
        <f>SUMIFS(GameLog!K:K,GameLog!$D:$D,'CIN B'!$A27,GameLog!$C:$C,"CIN")</f>
        <v>0</v>
      </c>
      <c r="I27">
        <f>SUMIFS(GameLog!L:L,GameLog!$D:$D,'CIN B'!$A27,GameLog!$C:$C,"CIN")</f>
        <v>0</v>
      </c>
      <c r="J27">
        <f>SUMIFS(GameLog!M:M,GameLog!$D:$D,'CIN B'!$A27,GameLog!$C:$C,"CIN")</f>
        <v>0</v>
      </c>
      <c r="K27">
        <f>SUMIFS(GameLog!N:N,GameLog!$D:$D,'CIN B'!$A27,GameLog!$C:$C,"CIN")</f>
        <v>0</v>
      </c>
      <c r="L27">
        <f>SUMIFS(GameLog!O:O,GameLog!$D:$D,'CIN B'!$A27,GameLog!$C:$C,"CIN")</f>
        <v>0</v>
      </c>
      <c r="M27">
        <f>SUMIFS(GameLog!P:P,GameLog!$D:$D,'CIN B'!$A27,GameLog!$C:$C,"CIN")</f>
        <v>0</v>
      </c>
      <c r="N27">
        <f>SUMIFS(GameLog!Q:Q,GameLog!$D:$D,'CIN B'!$A27,GameLog!$C:$C,"CIN")</f>
        <v>0</v>
      </c>
      <c r="O27">
        <f>SUMIFS(GameLog!R:R,GameLog!$D:$D,'CIN B'!$A27,GameLog!$C:$C,"CIN")</f>
        <v>0</v>
      </c>
      <c r="P27">
        <f>SUMIFS(GameLog!S:S,GameLog!$D:$D,'CIN B'!$A27,GameLog!$C:$C,"CIN")</f>
        <v>0</v>
      </c>
      <c r="Q27">
        <f>SUMIFS(GameLog!T:T,GameLog!$D:$D,'CIN B'!$A27,GameLog!$C:$C,"CIN")</f>
        <v>0</v>
      </c>
      <c r="R27">
        <f>SUMIFS(GameLog!U:U,GameLog!$D:$D,'CIN B'!$A27,GameLog!$C:$C,"CIN")</f>
        <v>0</v>
      </c>
      <c r="S27">
        <f>SUMIFS(GameLog!V:V,GameLog!$D:$D,'CIN B'!$A27,GameLog!$C:$C,"CIN")</f>
        <v>0</v>
      </c>
      <c r="T27">
        <v>0</v>
      </c>
      <c r="U27">
        <v>0</v>
      </c>
      <c r="V27" s="8">
        <f t="shared" si="3"/>
        <v>0</v>
      </c>
      <c r="W27" s="8">
        <f t="shared" si="0"/>
        <v>0</v>
      </c>
      <c r="X27" s="8">
        <f t="shared" si="1"/>
        <v>0</v>
      </c>
      <c r="Y27" s="8">
        <f t="shared" si="4"/>
        <v>0</v>
      </c>
      <c r="Z27">
        <f t="shared" si="5"/>
        <v>0</v>
      </c>
      <c r="AD27" s="14"/>
      <c r="AE27" s="14"/>
    </row>
    <row r="28" spans="1:31">
      <c r="A28" t="s">
        <v>3283</v>
      </c>
      <c r="B28" cm="1">
        <f t="array" ref="B28">IF(COUNTIFS(GameLog!D:D,'CIN B'!A28,GameLog!C:C,"CIN")=0,0,COUNTA(_xlfn.UNIQUE(_xlfn._xlws.FILTER(GameLog!A$2:A$1000, (GameLog!C$2:C$1000="CIN") * (GameLog!D$2:D$1000=A28)))))</f>
        <v>1</v>
      </c>
      <c r="C28">
        <f t="shared" si="2"/>
        <v>1</v>
      </c>
      <c r="D28">
        <f>SUMIFS(GameLog!G:G,GameLog!$D:$D,'CIN B'!$A28,GameLog!$C:$C,"CIN")</f>
        <v>1</v>
      </c>
      <c r="E28">
        <f>SUMIFS(GameLog!H:H,GameLog!$D:$D,'CIN B'!$A28,GameLog!$C:$C,"CIN")</f>
        <v>0</v>
      </c>
      <c r="F28">
        <f>SUMIFS(GameLog!I:I,GameLog!$D:$D,'CIN B'!$A28,GameLog!$C:$C,"CIN")</f>
        <v>0</v>
      </c>
      <c r="G28">
        <f>SUMIFS(GameLog!J:J,GameLog!$D:$D,'CIN B'!$A28,GameLog!$C:$C,"CIN")</f>
        <v>0</v>
      </c>
      <c r="H28">
        <f>SUMIFS(GameLog!K:K,GameLog!$D:$D,'CIN B'!$A28,GameLog!$C:$C,"CIN")</f>
        <v>0</v>
      </c>
      <c r="I28">
        <f>SUMIFS(GameLog!L:L,GameLog!$D:$D,'CIN B'!$A28,GameLog!$C:$C,"CIN")</f>
        <v>0</v>
      </c>
      <c r="J28">
        <f>SUMIFS(GameLog!M:M,GameLog!$D:$D,'CIN B'!$A28,GameLog!$C:$C,"CIN")</f>
        <v>0</v>
      </c>
      <c r="K28">
        <f>SUMIFS(GameLog!N:N,GameLog!$D:$D,'CIN B'!$A28,GameLog!$C:$C,"CIN")</f>
        <v>0</v>
      </c>
      <c r="L28">
        <f>SUMIFS(GameLog!O:O,GameLog!$D:$D,'CIN B'!$A28,GameLog!$C:$C,"CIN")</f>
        <v>0</v>
      </c>
      <c r="M28">
        <f>SUMIFS(GameLog!P:P,GameLog!$D:$D,'CIN B'!$A28,GameLog!$C:$C,"CIN")</f>
        <v>0</v>
      </c>
      <c r="N28">
        <f>SUMIFS(GameLog!Q:Q,GameLog!$D:$D,'CIN B'!$A28,GameLog!$C:$C,"CIN")</f>
        <v>1</v>
      </c>
      <c r="O28">
        <f>SUMIFS(GameLog!R:R,GameLog!$D:$D,'CIN B'!$A28,GameLog!$C:$C,"CIN")</f>
        <v>0</v>
      </c>
      <c r="P28">
        <f>SUMIFS(GameLog!S:S,GameLog!$D:$D,'CIN B'!$A28,GameLog!$C:$C,"CIN")</f>
        <v>0</v>
      </c>
      <c r="Q28">
        <f>SUMIFS(GameLog!T:T,GameLog!$D:$D,'CIN B'!$A28,GameLog!$C:$C,"CIN")</f>
        <v>0</v>
      </c>
      <c r="R28">
        <f>SUMIFS(GameLog!U:U,GameLog!$D:$D,'CIN B'!$A28,GameLog!$C:$C,"CIN")</f>
        <v>0</v>
      </c>
      <c r="S28">
        <f>SUMIFS(GameLog!V:V,GameLog!$D:$D,'CIN B'!$A28,GameLog!$C:$C,"CIN")</f>
        <v>0</v>
      </c>
      <c r="T28">
        <v>0</v>
      </c>
      <c r="U28">
        <v>0</v>
      </c>
      <c r="V28" s="8">
        <f t="shared" si="3"/>
        <v>0</v>
      </c>
      <c r="W28" s="8">
        <f t="shared" si="0"/>
        <v>0</v>
      </c>
      <c r="X28" s="8">
        <f t="shared" si="1"/>
        <v>0</v>
      </c>
      <c r="Y28" s="8">
        <f t="shared" si="4"/>
        <v>0</v>
      </c>
      <c r="Z28">
        <f t="shared" si="5"/>
        <v>0</v>
      </c>
      <c r="AD28" s="14"/>
      <c r="AE28" s="14"/>
    </row>
    <row r="29" spans="1:31">
      <c r="A29" t="s">
        <v>3284</v>
      </c>
      <c r="B29" cm="1">
        <f t="array" ref="B29">IF(COUNTIFS(GameLog!D:D,'CIN B'!A29,GameLog!C:C,"CIN")=0,0,COUNTA(_xlfn.UNIQUE(_xlfn._xlws.FILTER(GameLog!A$2:A$1000, (GameLog!C$2:C$1000="CIN") * (GameLog!D$2:D$1000=A29)))))</f>
        <v>2</v>
      </c>
      <c r="C29">
        <f t="shared" si="2"/>
        <v>0</v>
      </c>
      <c r="D29">
        <f>SUMIFS(GameLog!G:G,GameLog!$D:$D,'CIN B'!$A29,GameLog!$C:$C,"CIN")</f>
        <v>0</v>
      </c>
      <c r="E29">
        <f>SUMIFS(GameLog!H:H,GameLog!$D:$D,'CIN B'!$A29,GameLog!$C:$C,"CIN")</f>
        <v>0</v>
      </c>
      <c r="F29">
        <f>SUMIFS(GameLog!I:I,GameLog!$D:$D,'CIN B'!$A29,GameLog!$C:$C,"CIN")</f>
        <v>0</v>
      </c>
      <c r="G29">
        <f>SUMIFS(GameLog!J:J,GameLog!$D:$D,'CIN B'!$A29,GameLog!$C:$C,"CIN")</f>
        <v>0</v>
      </c>
      <c r="H29">
        <f>SUMIFS(GameLog!K:K,GameLog!$D:$D,'CIN B'!$A29,GameLog!$C:$C,"CIN")</f>
        <v>0</v>
      </c>
      <c r="I29">
        <f>SUMIFS(GameLog!L:L,GameLog!$D:$D,'CIN B'!$A29,GameLog!$C:$C,"CIN")</f>
        <v>0</v>
      </c>
      <c r="J29">
        <f>SUMIFS(GameLog!M:M,GameLog!$D:$D,'CIN B'!$A29,GameLog!$C:$C,"CIN")</f>
        <v>0</v>
      </c>
      <c r="K29">
        <f>SUMIFS(GameLog!N:N,GameLog!$D:$D,'CIN B'!$A29,GameLog!$C:$C,"CIN")</f>
        <v>0</v>
      </c>
      <c r="L29">
        <f>SUMIFS(GameLog!O:O,GameLog!$D:$D,'CIN B'!$A29,GameLog!$C:$C,"CIN")</f>
        <v>0</v>
      </c>
      <c r="M29">
        <f>SUMIFS(GameLog!P:P,GameLog!$D:$D,'CIN B'!$A29,GameLog!$C:$C,"CIN")</f>
        <v>0</v>
      </c>
      <c r="N29">
        <f>SUMIFS(GameLog!Q:Q,GameLog!$D:$D,'CIN B'!$A29,GameLog!$C:$C,"CIN")</f>
        <v>0</v>
      </c>
      <c r="O29">
        <f>SUMIFS(GameLog!R:R,GameLog!$D:$D,'CIN B'!$A29,GameLog!$C:$C,"CIN")</f>
        <v>0</v>
      </c>
      <c r="P29">
        <f>SUMIFS(GameLog!S:S,GameLog!$D:$D,'CIN B'!$A29,GameLog!$C:$C,"CIN")</f>
        <v>0</v>
      </c>
      <c r="Q29">
        <f>SUMIFS(GameLog!T:T,GameLog!$D:$D,'CIN B'!$A29,GameLog!$C:$C,"CIN")</f>
        <v>0</v>
      </c>
      <c r="R29">
        <f>SUMIFS(GameLog!U:U,GameLog!$D:$D,'CIN B'!$A29,GameLog!$C:$C,"CIN")</f>
        <v>0</v>
      </c>
      <c r="S29">
        <f>SUMIFS(GameLog!V:V,GameLog!$D:$D,'CIN B'!$A29,GameLog!$C:$C,"CIN")</f>
        <v>0</v>
      </c>
      <c r="T29">
        <v>0</v>
      </c>
      <c r="U29">
        <v>0</v>
      </c>
      <c r="V29" s="8">
        <f t="shared" si="3"/>
        <v>0</v>
      </c>
      <c r="W29" s="8">
        <f t="shared" si="0"/>
        <v>0</v>
      </c>
      <c r="X29" s="8">
        <f t="shared" si="1"/>
        <v>0</v>
      </c>
      <c r="Y29" s="8">
        <f t="shared" si="4"/>
        <v>0</v>
      </c>
      <c r="Z29">
        <f t="shared" si="5"/>
        <v>0</v>
      </c>
      <c r="AD29" s="14"/>
      <c r="AE29" s="14"/>
    </row>
    <row r="30" spans="1:31">
      <c r="A30" t="s">
        <v>3285</v>
      </c>
      <c r="B30" cm="1">
        <f t="array" ref="B30">IF(COUNTIFS(GameLog!D:D,'CIN B'!A30,GameLog!C:C,"CIN")=0,0,COUNTA(_xlfn.UNIQUE(_xlfn._xlws.FILTER(GameLog!A$2:A$1000, (GameLog!C$2:C$1000="CIN") * (GameLog!D$2:D$1000=A30)))))</f>
        <v>1</v>
      </c>
      <c r="C30">
        <f t="shared" si="2"/>
        <v>0</v>
      </c>
      <c r="D30">
        <f>SUMIFS(GameLog!G:G,GameLog!$D:$D,'CIN B'!$A30,GameLog!$C:$C,"CIN")</f>
        <v>0</v>
      </c>
      <c r="E30">
        <f>SUMIFS(GameLog!H:H,GameLog!$D:$D,'CIN B'!$A30,GameLog!$C:$C,"CIN")</f>
        <v>0</v>
      </c>
      <c r="F30">
        <f>SUMIFS(GameLog!I:I,GameLog!$D:$D,'CIN B'!$A30,GameLog!$C:$C,"CIN")</f>
        <v>0</v>
      </c>
      <c r="G30">
        <f>SUMIFS(GameLog!J:J,GameLog!$D:$D,'CIN B'!$A30,GameLog!$C:$C,"CIN")</f>
        <v>0</v>
      </c>
      <c r="H30">
        <f>SUMIFS(GameLog!K:K,GameLog!$D:$D,'CIN B'!$A30,GameLog!$C:$C,"CIN")</f>
        <v>0</v>
      </c>
      <c r="I30">
        <f>SUMIFS(GameLog!L:L,GameLog!$D:$D,'CIN B'!$A30,GameLog!$C:$C,"CIN")</f>
        <v>0</v>
      </c>
      <c r="J30">
        <f>SUMIFS(GameLog!M:M,GameLog!$D:$D,'CIN B'!$A30,GameLog!$C:$C,"CIN")</f>
        <v>0</v>
      </c>
      <c r="K30">
        <f>SUMIFS(GameLog!N:N,GameLog!$D:$D,'CIN B'!$A30,GameLog!$C:$C,"CIN")</f>
        <v>0</v>
      </c>
      <c r="L30">
        <f>SUMIFS(GameLog!O:O,GameLog!$D:$D,'CIN B'!$A30,GameLog!$C:$C,"CIN")</f>
        <v>0</v>
      </c>
      <c r="M30">
        <f>SUMIFS(GameLog!P:P,GameLog!$D:$D,'CIN B'!$A30,GameLog!$C:$C,"CIN")</f>
        <v>0</v>
      </c>
      <c r="N30">
        <f>SUMIFS(GameLog!Q:Q,GameLog!$D:$D,'CIN B'!$A30,GameLog!$C:$C,"CIN")</f>
        <v>0</v>
      </c>
      <c r="O30">
        <f>SUMIFS(GameLog!R:R,GameLog!$D:$D,'CIN B'!$A30,GameLog!$C:$C,"CIN")</f>
        <v>0</v>
      </c>
      <c r="P30">
        <f>SUMIFS(GameLog!S:S,GameLog!$D:$D,'CIN B'!$A30,GameLog!$C:$C,"CIN")</f>
        <v>0</v>
      </c>
      <c r="Q30">
        <f>SUMIFS(GameLog!T:T,GameLog!$D:$D,'CIN B'!$A30,GameLog!$C:$C,"CIN")</f>
        <v>0</v>
      </c>
      <c r="R30">
        <f>SUMIFS(GameLog!U:U,GameLog!$D:$D,'CIN B'!$A30,GameLog!$C:$C,"CIN")</f>
        <v>0</v>
      </c>
      <c r="S30">
        <f>SUMIFS(GameLog!V:V,GameLog!$D:$D,'CIN B'!$A30,GameLog!$C:$C,"CIN")</f>
        <v>0</v>
      </c>
      <c r="T30">
        <v>1</v>
      </c>
      <c r="U30">
        <v>1</v>
      </c>
      <c r="V30" s="8">
        <f t="shared" si="3"/>
        <v>0</v>
      </c>
      <c r="W30" s="8">
        <f t="shared" si="0"/>
        <v>0</v>
      </c>
      <c r="X30" s="8">
        <f t="shared" si="1"/>
        <v>0</v>
      </c>
      <c r="Y30" s="8">
        <f t="shared" si="4"/>
        <v>0</v>
      </c>
      <c r="Z30">
        <f t="shared" si="5"/>
        <v>0</v>
      </c>
      <c r="AD30" s="14"/>
      <c r="AE30" s="14"/>
    </row>
    <row r="31" spans="1:31">
      <c r="A31" t="s">
        <v>3286</v>
      </c>
      <c r="B31" cm="1">
        <f t="array" ref="B31">IF(COUNTIFS(GameLog!D:D,'CIN B'!A31,GameLog!C:C,"CIN")=0,0,COUNTA(_xlfn.UNIQUE(_xlfn._xlws.FILTER(GameLog!A$2:A$1000, (GameLog!C$2:C$1000="CIN") * (GameLog!D$2:D$1000=A31)))))</f>
        <v>1</v>
      </c>
      <c r="C31">
        <f t="shared" si="2"/>
        <v>0</v>
      </c>
      <c r="D31">
        <f>SUMIFS(GameLog!G:G,GameLog!$D:$D,'CIN B'!$A31,GameLog!$C:$C,"CIN")</f>
        <v>0</v>
      </c>
      <c r="E31">
        <f>SUMIFS(GameLog!H:H,GameLog!$D:$D,'CIN B'!$A31,GameLog!$C:$C,"CIN")</f>
        <v>0</v>
      </c>
      <c r="F31">
        <f>SUMIFS(GameLog!I:I,GameLog!$D:$D,'CIN B'!$A31,GameLog!$C:$C,"CIN")</f>
        <v>0</v>
      </c>
      <c r="G31">
        <f>SUMIFS(GameLog!J:J,GameLog!$D:$D,'CIN B'!$A31,GameLog!$C:$C,"CIN")</f>
        <v>0</v>
      </c>
      <c r="H31">
        <f>SUMIFS(GameLog!K:K,GameLog!$D:$D,'CIN B'!$A31,GameLog!$C:$C,"CIN")</f>
        <v>0</v>
      </c>
      <c r="I31">
        <f>SUMIFS(GameLog!L:L,GameLog!$D:$D,'CIN B'!$A31,GameLog!$C:$C,"CIN")</f>
        <v>0</v>
      </c>
      <c r="J31">
        <f>SUMIFS(GameLog!M:M,GameLog!$D:$D,'CIN B'!$A31,GameLog!$C:$C,"CIN")</f>
        <v>0</v>
      </c>
      <c r="K31">
        <f>SUMIFS(GameLog!N:N,GameLog!$D:$D,'CIN B'!$A31,GameLog!$C:$C,"CIN")</f>
        <v>0</v>
      </c>
      <c r="L31">
        <f>SUMIFS(GameLog!O:O,GameLog!$D:$D,'CIN B'!$A31,GameLog!$C:$C,"CIN")</f>
        <v>0</v>
      </c>
      <c r="M31">
        <f>SUMIFS(GameLog!P:P,GameLog!$D:$D,'CIN B'!$A31,GameLog!$C:$C,"CIN")</f>
        <v>0</v>
      </c>
      <c r="N31">
        <f>SUMIFS(GameLog!Q:Q,GameLog!$D:$D,'CIN B'!$A31,GameLog!$C:$C,"CIN")</f>
        <v>0</v>
      </c>
      <c r="O31">
        <f>SUMIFS(GameLog!R:R,GameLog!$D:$D,'CIN B'!$A31,GameLog!$C:$C,"CIN")</f>
        <v>0</v>
      </c>
      <c r="P31">
        <f>SUMIFS(GameLog!S:S,GameLog!$D:$D,'CIN B'!$A31,GameLog!$C:$C,"CIN")</f>
        <v>0</v>
      </c>
      <c r="Q31">
        <f>SUMIFS(GameLog!T:T,GameLog!$D:$D,'CIN B'!$A31,GameLog!$C:$C,"CIN")</f>
        <v>0</v>
      </c>
      <c r="R31">
        <f>SUMIFS(GameLog!U:U,GameLog!$D:$D,'CIN B'!$A31,GameLog!$C:$C,"CIN")</f>
        <v>0</v>
      </c>
      <c r="S31">
        <f>SUMIFS(GameLog!V:V,GameLog!$D:$D,'CIN B'!$A31,GameLog!$C:$C,"CIN")</f>
        <v>0</v>
      </c>
      <c r="T31">
        <v>0</v>
      </c>
      <c r="U31">
        <v>0</v>
      </c>
      <c r="V31" s="8">
        <f t="shared" si="3"/>
        <v>0</v>
      </c>
      <c r="W31" s="8">
        <f t="shared" si="0"/>
        <v>0</v>
      </c>
      <c r="X31" s="8">
        <f t="shared" si="1"/>
        <v>0</v>
      </c>
      <c r="Y31" s="8">
        <f t="shared" si="4"/>
        <v>0</v>
      </c>
      <c r="Z31">
        <f t="shared" si="5"/>
        <v>0</v>
      </c>
      <c r="AD31" s="14"/>
      <c r="AE31" s="14"/>
    </row>
    <row r="32" spans="1:31">
      <c r="A32" t="s">
        <v>3287</v>
      </c>
      <c r="B32" cm="1">
        <f t="array" ref="B32">IF(COUNTIFS(GameLog!D:D,'CIN B'!A32,GameLog!C:C,"CIN")=0,0,COUNTA(_xlfn.UNIQUE(_xlfn._xlws.FILTER(GameLog!A$2:A$1000, (GameLog!C$2:C$1000="CIN") * (GameLog!D$2:D$1000=A32)))))</f>
        <v>0</v>
      </c>
      <c r="C32">
        <f t="shared" si="2"/>
        <v>0</v>
      </c>
      <c r="D32">
        <f>SUMIFS(GameLog!G:G,GameLog!$D:$D,'CIN B'!$A32,GameLog!$C:$C,"CIN")</f>
        <v>0</v>
      </c>
      <c r="E32">
        <f>SUMIFS(GameLog!H:H,GameLog!$D:$D,'CIN B'!$A32,GameLog!$C:$C,"CIN")</f>
        <v>0</v>
      </c>
      <c r="F32">
        <f>SUMIFS(GameLog!I:I,GameLog!$D:$D,'CIN B'!$A32,GameLog!$C:$C,"CIN")</f>
        <v>0</v>
      </c>
      <c r="G32">
        <f>SUMIFS(GameLog!J:J,GameLog!$D:$D,'CIN B'!$A32,GameLog!$C:$C,"CIN")</f>
        <v>0</v>
      </c>
      <c r="H32">
        <f>SUMIFS(GameLog!K:K,GameLog!$D:$D,'CIN B'!$A32,GameLog!$C:$C,"CIN")</f>
        <v>0</v>
      </c>
      <c r="I32">
        <f>SUMIFS(GameLog!L:L,GameLog!$D:$D,'CIN B'!$A32,GameLog!$C:$C,"CIN")</f>
        <v>0</v>
      </c>
      <c r="J32">
        <f>SUMIFS(GameLog!M:M,GameLog!$D:$D,'CIN B'!$A32,GameLog!$C:$C,"CIN")</f>
        <v>0</v>
      </c>
      <c r="K32">
        <f>SUMIFS(GameLog!N:N,GameLog!$D:$D,'CIN B'!$A32,GameLog!$C:$C,"CIN")</f>
        <v>0</v>
      </c>
      <c r="L32">
        <f>SUMIFS(GameLog!O:O,GameLog!$D:$D,'CIN B'!$A32,GameLog!$C:$C,"CIN")</f>
        <v>0</v>
      </c>
      <c r="M32">
        <f>SUMIFS(GameLog!P:P,GameLog!$D:$D,'CIN B'!$A32,GameLog!$C:$C,"CIN")</f>
        <v>0</v>
      </c>
      <c r="N32">
        <f>SUMIFS(GameLog!Q:Q,GameLog!$D:$D,'CIN B'!$A32,GameLog!$C:$C,"CIN")</f>
        <v>0</v>
      </c>
      <c r="O32">
        <f>SUMIFS(GameLog!R:R,GameLog!$D:$D,'CIN B'!$A32,GameLog!$C:$C,"CIN")</f>
        <v>0</v>
      </c>
      <c r="P32">
        <f>SUMIFS(GameLog!S:S,GameLog!$D:$D,'CIN B'!$A32,GameLog!$C:$C,"CIN")</f>
        <v>0</v>
      </c>
      <c r="Q32">
        <f>SUMIFS(GameLog!T:T,GameLog!$D:$D,'CIN B'!$A32,GameLog!$C:$C,"CIN")</f>
        <v>0</v>
      </c>
      <c r="R32">
        <f>SUMIFS(GameLog!U:U,GameLog!$D:$D,'CIN B'!$A32,GameLog!$C:$C,"CIN")</f>
        <v>0</v>
      </c>
      <c r="S32">
        <f>SUMIFS(GameLog!V:V,GameLog!$D:$D,'CIN B'!$A32,GameLog!$C:$C,"CIN")</f>
        <v>0</v>
      </c>
      <c r="T32">
        <v>0</v>
      </c>
      <c r="U32">
        <v>0</v>
      </c>
      <c r="V32" s="8">
        <f t="shared" si="3"/>
        <v>0</v>
      </c>
      <c r="W32" s="8">
        <f t="shared" si="0"/>
        <v>0</v>
      </c>
      <c r="X32" s="8">
        <f t="shared" si="1"/>
        <v>0</v>
      </c>
      <c r="Y32" s="8">
        <f t="shared" si="4"/>
        <v>0</v>
      </c>
      <c r="Z32">
        <f t="shared" si="5"/>
        <v>0</v>
      </c>
      <c r="AD32" s="14"/>
      <c r="AE32" s="14"/>
    </row>
    <row r="33" spans="1:31">
      <c r="A33" t="s">
        <v>3288</v>
      </c>
      <c r="B33" cm="1">
        <f t="array" ref="B33">IF(COUNTIFS(GameLog!D:D,'CIN B'!A33,GameLog!C:C,"CIN")=0,0,COUNTA(_xlfn.UNIQUE(_xlfn._xlws.FILTER(GameLog!A$2:A$1000, (GameLog!C$2:C$1000="CIN") * (GameLog!D$2:D$1000=A33)))))</f>
        <v>0</v>
      </c>
      <c r="C33">
        <f t="shared" si="2"/>
        <v>0</v>
      </c>
      <c r="D33">
        <f>SUMIFS(GameLog!G:G,GameLog!$D:$D,'CIN B'!$A33,GameLog!$C:$C,"CIN")</f>
        <v>0</v>
      </c>
      <c r="E33">
        <f>SUMIFS(GameLog!H:H,GameLog!$D:$D,'CIN B'!$A33,GameLog!$C:$C,"CIN")</f>
        <v>0</v>
      </c>
      <c r="F33">
        <f>SUMIFS(GameLog!I:I,GameLog!$D:$D,'CIN B'!$A33,GameLog!$C:$C,"CIN")</f>
        <v>0</v>
      </c>
      <c r="G33">
        <f>SUMIFS(GameLog!J:J,GameLog!$D:$D,'CIN B'!$A33,GameLog!$C:$C,"CIN")</f>
        <v>0</v>
      </c>
      <c r="H33">
        <f>SUMIFS(GameLog!K:K,GameLog!$D:$D,'CIN B'!$A33,GameLog!$C:$C,"CIN")</f>
        <v>0</v>
      </c>
      <c r="I33">
        <f>SUMIFS(GameLog!L:L,GameLog!$D:$D,'CIN B'!$A33,GameLog!$C:$C,"CIN")</f>
        <v>0</v>
      </c>
      <c r="J33">
        <f>SUMIFS(GameLog!M:M,GameLog!$D:$D,'CIN B'!$A33,GameLog!$C:$C,"CIN")</f>
        <v>0</v>
      </c>
      <c r="K33">
        <f>SUMIFS(GameLog!N:N,GameLog!$D:$D,'CIN B'!$A33,GameLog!$C:$C,"CIN")</f>
        <v>0</v>
      </c>
      <c r="L33">
        <f>SUMIFS(GameLog!O:O,GameLog!$D:$D,'CIN B'!$A33,GameLog!$C:$C,"CIN")</f>
        <v>0</v>
      </c>
      <c r="M33">
        <f>SUMIFS(GameLog!P:P,GameLog!$D:$D,'CIN B'!$A33,GameLog!$C:$C,"CIN")</f>
        <v>0</v>
      </c>
      <c r="N33">
        <f>SUMIFS(GameLog!Q:Q,GameLog!$D:$D,'CIN B'!$A33,GameLog!$C:$C,"CIN")</f>
        <v>0</v>
      </c>
      <c r="O33">
        <f>SUMIFS(GameLog!R:R,GameLog!$D:$D,'CIN B'!$A33,GameLog!$C:$C,"CIN")</f>
        <v>0</v>
      </c>
      <c r="P33">
        <f>SUMIFS(GameLog!S:S,GameLog!$D:$D,'CIN B'!$A33,GameLog!$C:$C,"CIN")</f>
        <v>0</v>
      </c>
      <c r="Q33">
        <f>SUMIFS(GameLog!T:T,GameLog!$D:$D,'CIN B'!$A33,GameLog!$C:$C,"CIN")</f>
        <v>0</v>
      </c>
      <c r="R33">
        <f>SUMIFS(GameLog!U:U,GameLog!$D:$D,'CIN B'!$A33,GameLog!$C:$C,"CIN")</f>
        <v>0</v>
      </c>
      <c r="S33">
        <f>SUMIFS(GameLog!V:V,GameLog!$D:$D,'CIN B'!$A33,GameLog!$C:$C,"CIN")</f>
        <v>0</v>
      </c>
      <c r="T33">
        <v>0</v>
      </c>
      <c r="U33">
        <v>0</v>
      </c>
      <c r="V33" s="8">
        <f t="shared" si="3"/>
        <v>0</v>
      </c>
      <c r="W33" s="8">
        <f t="shared" si="0"/>
        <v>0</v>
      </c>
      <c r="X33" s="8">
        <f t="shared" si="1"/>
        <v>0</v>
      </c>
      <c r="Y33" s="8">
        <f t="shared" si="4"/>
        <v>0</v>
      </c>
      <c r="Z33">
        <f t="shared" si="5"/>
        <v>0</v>
      </c>
      <c r="AD33" s="14"/>
      <c r="AE33" s="14"/>
    </row>
    <row r="34" spans="1:31">
      <c r="V34" s="8"/>
      <c r="W34" s="8"/>
      <c r="X34" s="8"/>
      <c r="Y34" s="8"/>
      <c r="AD34" s="14"/>
      <c r="AE34" s="14"/>
    </row>
    <row r="35" spans="1:31">
      <c r="V35" s="8"/>
      <c r="W35" s="8"/>
      <c r="X35" s="8"/>
      <c r="Y35" s="8"/>
      <c r="AD35" s="14"/>
      <c r="AE35" s="14"/>
    </row>
    <row r="36" spans="1:31">
      <c r="V36" s="8"/>
      <c r="W36" s="8"/>
      <c r="X36" s="8"/>
      <c r="Y36" s="8"/>
      <c r="AD36" s="14"/>
    </row>
    <row r="37" spans="1:31">
      <c r="V37" s="8"/>
      <c r="W37" s="8"/>
      <c r="X37" s="8"/>
      <c r="Y37" s="8"/>
      <c r="AD37" s="14"/>
    </row>
    <row r="38" spans="1:31">
      <c r="V38" s="8"/>
      <c r="W38" s="8"/>
      <c r="X38" s="8"/>
      <c r="Y38" s="8"/>
      <c r="AD38" s="14"/>
    </row>
    <row r="39" spans="1:31">
      <c r="V39" s="8"/>
      <c r="W39" s="8"/>
      <c r="X39" s="8"/>
      <c r="Y39" s="8"/>
      <c r="AD39" s="14"/>
    </row>
    <row r="40" spans="1:31">
      <c r="V40" s="8"/>
      <c r="W40" s="8"/>
      <c r="X40" s="8"/>
      <c r="Y40" s="8"/>
      <c r="AD40" s="14"/>
    </row>
    <row r="41" spans="1:31">
      <c r="V41" s="8"/>
      <c r="W41" s="8"/>
      <c r="X41" s="8"/>
      <c r="Y41" s="8"/>
      <c r="AD41" s="14"/>
    </row>
    <row r="42" spans="1:31">
      <c r="V42" s="8"/>
      <c r="W42" s="8"/>
      <c r="X42" s="8"/>
      <c r="Y42" s="8"/>
      <c r="AD42" s="14"/>
    </row>
    <row r="43" spans="1:31">
      <c r="V43" s="8"/>
      <c r="W43" s="8"/>
      <c r="X43" s="8"/>
      <c r="Y43" s="8"/>
      <c r="AD43" s="14"/>
    </row>
    <row r="44" spans="1:31">
      <c r="V44" s="8"/>
      <c r="W44" s="8"/>
      <c r="X44" s="8"/>
      <c r="Y44" s="8"/>
      <c r="AD44" s="14"/>
    </row>
    <row r="45" spans="1:31">
      <c r="V45" s="8"/>
      <c r="W45" s="8"/>
      <c r="X45" s="8"/>
      <c r="Y45" s="8"/>
      <c r="AD45" s="14"/>
    </row>
    <row r="46" spans="1:31">
      <c r="A46" s="9"/>
      <c r="AD46" s="14"/>
    </row>
    <row r="47" spans="1:31">
      <c r="A47" s="9"/>
    </row>
    <row r="48" spans="1:31">
      <c r="A48" s="9"/>
    </row>
    <row r="49" spans="1:1">
      <c r="A49" s="9"/>
    </row>
    <row r="50" spans="1:1">
      <c r="A50" s="9"/>
    </row>
    <row r="51" spans="1:1">
      <c r="A51" s="9"/>
    </row>
    <row r="52" spans="1:1">
      <c r="A52" s="9"/>
    </row>
    <row r="53" spans="1:1">
      <c r="A53" s="9"/>
    </row>
    <row r="54" spans="1:1">
      <c r="A54" s="9"/>
    </row>
    <row r="55" spans="1:1">
      <c r="A55" s="9"/>
    </row>
    <row r="56" spans="1:1">
      <c r="A56" s="9"/>
    </row>
    <row r="57" spans="1:1">
      <c r="A57" s="9"/>
    </row>
    <row r="58" spans="1:1">
      <c r="A58" s="9"/>
    </row>
    <row r="59" spans="1:1">
      <c r="A59" s="9"/>
    </row>
    <row r="60" spans="1:1">
      <c r="A60" s="9"/>
    </row>
    <row r="61" spans="1:1">
      <c r="A61" s="9"/>
    </row>
    <row r="62" spans="1:1">
      <c r="A62" s="9"/>
    </row>
    <row r="63" spans="1:1">
      <c r="A63" s="9"/>
    </row>
    <row r="64" spans="1:1">
      <c r="A64" s="9"/>
    </row>
    <row r="65" spans="1:1">
      <c r="A65" s="9"/>
    </row>
    <row r="66" spans="1:1">
      <c r="A66" s="9"/>
    </row>
    <row r="67" spans="1:1">
      <c r="A67" s="9"/>
    </row>
    <row r="68" spans="1:1">
      <c r="A68" s="9"/>
    </row>
    <row r="69" spans="1:1">
      <c r="A69" s="9"/>
    </row>
    <row r="70" spans="1:1">
      <c r="A70" s="9"/>
    </row>
    <row r="71" spans="1:1">
      <c r="A71" s="9"/>
    </row>
    <row r="72" spans="1:1">
      <c r="A72" s="9"/>
    </row>
    <row r="73" spans="1:1">
      <c r="A73" s="9"/>
    </row>
    <row r="74" spans="1:1">
      <c r="A74" s="9"/>
    </row>
    <row r="75" spans="1:1">
      <c r="A75" s="9"/>
    </row>
    <row r="76" spans="1:1">
      <c r="A76" s="9"/>
    </row>
    <row r="77" spans="1:1">
      <c r="A77" s="9"/>
    </row>
    <row r="78" spans="1:1">
      <c r="A78" s="9"/>
    </row>
    <row r="79" spans="1:1">
      <c r="A79" s="9"/>
    </row>
    <row r="80" spans="1:1">
      <c r="A80" s="9"/>
    </row>
    <row r="81" spans="1:1">
      <c r="A81" s="9"/>
    </row>
    <row r="82" spans="1:1">
      <c r="A82" s="9"/>
    </row>
    <row r="83" spans="1:1">
      <c r="A83" s="9"/>
    </row>
    <row r="84" spans="1:1">
      <c r="A84" s="9"/>
    </row>
    <row r="85" spans="1:1">
      <c r="A85" s="9"/>
    </row>
    <row r="86" spans="1:1">
      <c r="A86" s="9"/>
    </row>
    <row r="87" spans="1:1">
      <c r="A87" s="9"/>
    </row>
    <row r="88" spans="1:1">
      <c r="A88" s="9"/>
    </row>
    <row r="89" spans="1:1">
      <c r="A89" s="9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767E2-3547-4869-A8BB-2E2FBB1FDF27}">
  <sheetPr codeName="Sheet60"/>
  <dimension ref="A1:P75"/>
  <sheetViews>
    <sheetView workbookViewId="0">
      <pane ySplit="1" topLeftCell="A2" activePane="bottomLeft" state="frozen"/>
      <selection activeCell="B1" sqref="B1:AC1048576"/>
      <selection pane="bottomLeft" activeCell="A2" sqref="A2:A18"/>
    </sheetView>
  </sheetViews>
  <sheetFormatPr defaultRowHeight="13.2"/>
  <cols>
    <col min="1" max="1" width="16.77734375" bestFit="1" customWidth="1"/>
    <col min="2" max="2" width="4.77734375" bestFit="1" customWidth="1"/>
    <col min="3" max="3" width="2.33203125" bestFit="1" customWidth="1"/>
    <col min="4" max="4" width="3.5546875" bestFit="1" customWidth="1"/>
    <col min="5" max="5" width="6.109375" style="12" bestFit="1" customWidth="1"/>
    <col min="6" max="6" width="3.5546875" bestFit="1" customWidth="1"/>
    <col min="7" max="7" width="3" bestFit="1" customWidth="1"/>
    <col min="8" max="8" width="4.6640625" bestFit="1" customWidth="1"/>
    <col min="9" max="9" width="3.5546875" bestFit="1" customWidth="1"/>
    <col min="10" max="10" width="3.21875" bestFit="1" customWidth="1"/>
    <col min="11" max="12" width="3.44140625" bestFit="1" customWidth="1"/>
    <col min="13" max="13" width="3.5546875" bestFit="1" customWidth="1"/>
    <col min="14" max="14" width="4.44140625" bestFit="1" customWidth="1"/>
    <col min="15" max="15" width="5.5546875" bestFit="1" customWidth="1"/>
    <col min="16" max="16" width="5.6640625" bestFit="1" customWidth="1"/>
    <col min="17" max="17" width="3.44140625" bestFit="1" customWidth="1"/>
    <col min="18" max="18" width="3.33203125" bestFit="1" customWidth="1"/>
  </cols>
  <sheetData>
    <row r="1" spans="1:16">
      <c r="A1" s="14" t="s">
        <v>2405</v>
      </c>
      <c r="B1" t="s">
        <v>2502</v>
      </c>
      <c r="C1" t="s">
        <v>2406</v>
      </c>
      <c r="D1" t="s">
        <v>2483</v>
      </c>
      <c r="E1" s="12" t="s">
        <v>2503</v>
      </c>
      <c r="F1" t="s">
        <v>2504</v>
      </c>
      <c r="G1" t="s">
        <v>2505</v>
      </c>
      <c r="H1" t="s">
        <v>2506</v>
      </c>
      <c r="I1" t="s">
        <v>2507</v>
      </c>
      <c r="J1" t="s">
        <v>2508</v>
      </c>
      <c r="K1" t="s">
        <v>2509</v>
      </c>
      <c r="L1" t="s">
        <v>2415</v>
      </c>
      <c r="M1" t="s">
        <v>2416</v>
      </c>
      <c r="N1" t="s">
        <v>2510</v>
      </c>
      <c r="O1" t="s">
        <v>2527</v>
      </c>
      <c r="P1" t="s">
        <v>2664</v>
      </c>
    </row>
    <row r="2" spans="1:16">
      <c r="A2" t="s">
        <v>3281</v>
      </c>
      <c r="B2" t="s">
        <v>2443</v>
      </c>
      <c r="C2">
        <f>COUNTIFS(GameLog!D:D,'CIN F'!A2,GameLog!C:C,"CIN",GameLog!E:E,INDEX(Positions!$A$1:$B$9,MATCH('CIN F'!$B2,Positions!$A$1:$A$9,0),2))</f>
        <v>1</v>
      </c>
      <c r="D2">
        <f>SUMIFS(GameLog!F:F,GameLog!$D:$D,'CIN F'!A2,GameLog!$E:$E,INDEX(Positions!$A$1:$B$9,MATCH('CIN F'!$B2,Positions!$A$1:$A$9,0),2),GameLog!$C:$C,"CIN")</f>
        <v>1</v>
      </c>
      <c r="E2" s="12">
        <f>SUMIFS(GameLog!AM:AM,GameLog!$D:$D,'CIN F'!$A2,GameLog!$E:$E,INDEX(Positions!$A$1:$B$9,MATCH('CIN F'!$B2,Positions!$A$1:$A$9,0),2),GameLog!$C:$C,"CIN")</f>
        <v>5</v>
      </c>
      <c r="F2">
        <f>SUMIFS(GameLog!AN:AN,GameLog!$D:$D,'CIN F'!$A2,GameLog!$E:$E,INDEX(Positions!$A$1:$B$9,MATCH('CIN F'!$B2,Positions!$A$1:$A$9,0),2),GameLog!$C:$C,"CIN")</f>
        <v>0</v>
      </c>
      <c r="G2">
        <f>SUMIFS(GameLog!AO:AO,GameLog!$D:$D,'CIN F'!$A2,GameLog!$E:$E,INDEX(Positions!$A$1:$B$9,MATCH('CIN F'!$B2,Positions!$A$1:$A$9,0),2),GameLog!$C:$C,"CIN")</f>
        <v>0</v>
      </c>
      <c r="H2">
        <f>SUMIFS(GameLog!AP:AP,GameLog!$D:$D,'CIN F'!$A2,GameLog!$E:$E,INDEX(Positions!$A$1:$B$9,MATCH('CIN F'!$B2,Positions!$A$1:$A$9,0),2),GameLog!$C:$C,"CIN")</f>
        <v>0</v>
      </c>
      <c r="I2">
        <f>SUMIFS(GameLog!AQ:AQ,GameLog!$D:$D,'CIN F'!$A2,GameLog!$E:$E,INDEX(Positions!$A$1:$B$9,MATCH('CIN F'!$B2,Positions!$A$1:$A$9,0),2),GameLog!$C:$C,"CIN")</f>
        <v>0</v>
      </c>
      <c r="J2">
        <f>SUMIFS(GameLog!AR:AR,GameLog!$D:$D,'CIN F'!$A2,GameLog!$E:$E,INDEX(Positions!$A$1:$B$9,MATCH('CIN F'!$B2,Positions!$A$1:$A$9,0),2),GameLog!$C:$C,"CIN")</f>
        <v>0</v>
      </c>
      <c r="K2">
        <f>SUMIFS(GameLog!AS:AS,GameLog!$D:$D,'CIN F'!$A2,GameLog!$E:$E,INDEX(Positions!$A$1:$B$9,MATCH('CIN F'!$B2,Positions!$A$1:$A$9,0),2),GameLog!$C:$C,"CIN")</f>
        <v>0</v>
      </c>
      <c r="L2">
        <f>SUMIFS(GameLog!AT:AT,GameLog!$D:$D,'CIN F'!$A2,GameLog!$E:$E,INDEX(Positions!$A$1:$B$9,MATCH('CIN F'!$B2,Positions!$A$1:$A$9,0),2),GameLog!$C:$C,"CIN")</f>
        <v>0</v>
      </c>
      <c r="M2">
        <f>SUMIFS(GameLog!AU:AU,GameLog!$D:$D,'CIN F'!$A2,GameLog!$E:$E,INDEX(Positions!$A$1:$B$9,MATCH('CIN F'!$B2,Positions!$A$1:$A$9,0),2),GameLog!$C:$C,"CIN")</f>
        <v>1</v>
      </c>
      <c r="N2">
        <f>SUMIFS(GameLog!AV:AV,GameLog!$D:$D,'CIN F'!$A2,GameLog!$E:$E,INDEX(Positions!$A$1:$B$9,MATCH('CIN F'!$B2,Positions!$A$1:$A$9,0),2),GameLog!$C:$C,"CIN")</f>
        <v>0</v>
      </c>
      <c r="O2" s="8">
        <f>IFERROR((F2+G2)/(F2+G2+H2),0)</f>
        <v>0</v>
      </c>
      <c r="P2" s="18" t="str">
        <f>IF(B2="C",IFERROR(M2/(L2+M2),0),"")</f>
        <v/>
      </c>
    </row>
    <row r="3" spans="1:16">
      <c r="A3" t="s">
        <v>3287</v>
      </c>
      <c r="B3" t="s">
        <v>2443</v>
      </c>
      <c r="C3">
        <f>COUNTIFS(GameLog!D:D,'CIN F'!A3,GameLog!C:C,"CIN",GameLog!E:E,INDEX(Positions!$A$1:$B$9,MATCH('CIN F'!$B3,Positions!$A$1:$A$9,0),2))</f>
        <v>0</v>
      </c>
      <c r="D3">
        <f>SUMIFS(GameLog!F:F,GameLog!$D:$D,'CIN F'!A3,GameLog!$E:$E,INDEX(Positions!$A$1:$B$9,MATCH('CIN F'!$B3,Positions!$A$1:$A$9,0),2),GameLog!$C:$C,"CIN")</f>
        <v>0</v>
      </c>
      <c r="E3" s="12">
        <f>SUMIFS(GameLog!AM:AM,GameLog!$D:$D,'CIN F'!$A3,GameLog!$E:$E,INDEX(Positions!$A$1:$B$9,MATCH('CIN F'!$B3,Positions!$A$1:$A$9,0),2),GameLog!$C:$C,"CIN")</f>
        <v>0</v>
      </c>
      <c r="F3">
        <f>SUMIFS(GameLog!AN:AN,GameLog!$D:$D,'CIN F'!$A3,GameLog!$E:$E,INDEX(Positions!$A$1:$B$9,MATCH('CIN F'!$B3,Positions!$A$1:$A$9,0),2),GameLog!$C:$C,"CIN")</f>
        <v>0</v>
      </c>
      <c r="G3">
        <f>SUMIFS(GameLog!AO:AO,GameLog!$D:$D,'CIN F'!$A3,GameLog!$E:$E,INDEX(Positions!$A$1:$B$9,MATCH('CIN F'!$B3,Positions!$A$1:$A$9,0),2),GameLog!$C:$C,"CIN")</f>
        <v>0</v>
      </c>
      <c r="H3">
        <f>SUMIFS(GameLog!AP:AP,GameLog!$D:$D,'CIN F'!$A3,GameLog!$E:$E,INDEX(Positions!$A$1:$B$9,MATCH('CIN F'!$B3,Positions!$A$1:$A$9,0),2),GameLog!$C:$C,"CIN")</f>
        <v>0</v>
      </c>
      <c r="I3">
        <f>SUMIFS(GameLog!AQ:AQ,GameLog!$D:$D,'CIN F'!$A3,GameLog!$E:$E,INDEX(Positions!$A$1:$B$9,MATCH('CIN F'!$B3,Positions!$A$1:$A$9,0),2),GameLog!$C:$C,"CIN")</f>
        <v>0</v>
      </c>
      <c r="J3">
        <f>SUMIFS(GameLog!AR:AR,GameLog!$D:$D,'CIN F'!$A3,GameLog!$E:$E,INDEX(Positions!$A$1:$B$9,MATCH('CIN F'!$B3,Positions!$A$1:$A$9,0),2),GameLog!$C:$C,"CIN")</f>
        <v>0</v>
      </c>
      <c r="K3">
        <f>SUMIFS(GameLog!AS:AS,GameLog!$D:$D,'CIN F'!$A3,GameLog!$E:$E,INDEX(Positions!$A$1:$B$9,MATCH('CIN F'!$B3,Positions!$A$1:$A$9,0),2),GameLog!$C:$C,"CIN")</f>
        <v>0</v>
      </c>
      <c r="L3">
        <f>SUMIFS(GameLog!AT:AT,GameLog!$D:$D,'CIN F'!$A3,GameLog!$E:$E,INDEX(Positions!$A$1:$B$9,MATCH('CIN F'!$B3,Positions!$A$1:$A$9,0),2),GameLog!$C:$C,"CIN")</f>
        <v>0</v>
      </c>
      <c r="M3">
        <f>SUMIFS(GameLog!AU:AU,GameLog!$D:$D,'CIN F'!$A3,GameLog!$E:$E,INDEX(Positions!$A$1:$B$9,MATCH('CIN F'!$B3,Positions!$A$1:$A$9,0),2),GameLog!$C:$C,"CIN")</f>
        <v>0</v>
      </c>
      <c r="N3">
        <f>SUMIFS(GameLog!AV:AV,GameLog!$D:$D,'CIN F'!$A3,GameLog!$E:$E,INDEX(Positions!$A$1:$B$9,MATCH('CIN F'!$B3,Positions!$A$1:$A$9,0),2),GameLog!$C:$C,"CIN")</f>
        <v>0</v>
      </c>
      <c r="O3" s="8">
        <f t="shared" ref="O3:O48" si="0">IFERROR((F3+G3)/(F3+G3+H3),0)</f>
        <v>0</v>
      </c>
      <c r="P3" s="18" t="str">
        <f t="shared" ref="P3:P48" si="1">IF(B3="C",IFERROR(M3/(L3+M3),0),"")</f>
        <v/>
      </c>
    </row>
    <row r="4" spans="1:16">
      <c r="A4" t="s">
        <v>3283</v>
      </c>
      <c r="B4" t="s">
        <v>2443</v>
      </c>
      <c r="C4">
        <f>COUNTIFS(GameLog!D:D,'CIN F'!A4,GameLog!C:C,"CIN",GameLog!E:E,INDEX(Positions!$A$1:$B$9,MATCH('CIN F'!$B4,Positions!$A$1:$A$9,0),2))</f>
        <v>1</v>
      </c>
      <c r="D4">
        <f>SUMIFS(GameLog!F:F,GameLog!$D:$D,'CIN F'!A4,GameLog!$E:$E,INDEX(Positions!$A$1:$B$9,MATCH('CIN F'!$B4,Positions!$A$1:$A$9,0),2),GameLog!$C:$C,"CIN")</f>
        <v>1</v>
      </c>
      <c r="E4" s="12">
        <f>SUMIFS(GameLog!AM:AM,GameLog!$D:$D,'CIN F'!$A4,GameLog!$E:$E,INDEX(Positions!$A$1:$B$9,MATCH('CIN F'!$B4,Positions!$A$1:$A$9,0),2),GameLog!$C:$C,"CIN")</f>
        <v>5</v>
      </c>
      <c r="F4">
        <f>SUMIFS(GameLog!AN:AN,GameLog!$D:$D,'CIN F'!$A4,GameLog!$E:$E,INDEX(Positions!$A$1:$B$9,MATCH('CIN F'!$B4,Positions!$A$1:$A$9,0),2),GameLog!$C:$C,"CIN")</f>
        <v>0</v>
      </c>
      <c r="G4">
        <f>SUMIFS(GameLog!AO:AO,GameLog!$D:$D,'CIN F'!$A4,GameLog!$E:$E,INDEX(Positions!$A$1:$B$9,MATCH('CIN F'!$B4,Positions!$A$1:$A$9,0),2),GameLog!$C:$C,"CIN")</f>
        <v>0</v>
      </c>
      <c r="H4">
        <f>SUMIFS(GameLog!AP:AP,GameLog!$D:$D,'CIN F'!$A4,GameLog!$E:$E,INDEX(Positions!$A$1:$B$9,MATCH('CIN F'!$B4,Positions!$A$1:$A$9,0),2),GameLog!$C:$C,"CIN")</f>
        <v>0</v>
      </c>
      <c r="I4">
        <f>SUMIFS(GameLog!AQ:AQ,GameLog!$D:$D,'CIN F'!$A4,GameLog!$E:$E,INDEX(Positions!$A$1:$B$9,MATCH('CIN F'!$B4,Positions!$A$1:$A$9,0),2),GameLog!$C:$C,"CIN")</f>
        <v>0</v>
      </c>
      <c r="J4">
        <f>SUMIFS(GameLog!AR:AR,GameLog!$D:$D,'CIN F'!$A4,GameLog!$E:$E,INDEX(Positions!$A$1:$B$9,MATCH('CIN F'!$B4,Positions!$A$1:$A$9,0),2),GameLog!$C:$C,"CIN")</f>
        <v>0</v>
      </c>
      <c r="K4">
        <f>SUMIFS(GameLog!AS:AS,GameLog!$D:$D,'CIN F'!$A4,GameLog!$E:$E,INDEX(Positions!$A$1:$B$9,MATCH('CIN F'!$B4,Positions!$A$1:$A$9,0),2),GameLog!$C:$C,"CIN")</f>
        <v>0</v>
      </c>
      <c r="L4">
        <f>SUMIFS(GameLog!AT:AT,GameLog!$D:$D,'CIN F'!$A4,GameLog!$E:$E,INDEX(Positions!$A$1:$B$9,MATCH('CIN F'!$B4,Positions!$A$1:$A$9,0),2),GameLog!$C:$C,"CIN")</f>
        <v>0</v>
      </c>
      <c r="M4">
        <f>SUMIFS(GameLog!AU:AU,GameLog!$D:$D,'CIN F'!$A4,GameLog!$E:$E,INDEX(Positions!$A$1:$B$9,MATCH('CIN F'!$B4,Positions!$A$1:$A$9,0),2),GameLog!$C:$C,"CIN")</f>
        <v>0</v>
      </c>
      <c r="N4">
        <f>SUMIFS(GameLog!AV:AV,GameLog!$D:$D,'CIN F'!$A4,GameLog!$E:$E,INDEX(Positions!$A$1:$B$9,MATCH('CIN F'!$B4,Positions!$A$1:$A$9,0),2),GameLog!$C:$C,"CIN")</f>
        <v>0</v>
      </c>
      <c r="O4" s="8">
        <f t="shared" si="0"/>
        <v>0</v>
      </c>
      <c r="P4" s="18" t="str">
        <f t="shared" si="1"/>
        <v/>
      </c>
    </row>
    <row r="5" spans="1:16">
      <c r="A5" t="s">
        <v>3285</v>
      </c>
      <c r="B5" t="s">
        <v>2443</v>
      </c>
      <c r="C5">
        <f>COUNTIFS(GameLog!D:D,'CIN F'!A5,GameLog!C:C,"CIN",GameLog!E:E,INDEX(Positions!$A$1:$B$9,MATCH('CIN F'!$B5,Positions!$A$1:$A$9,0),2))</f>
        <v>1</v>
      </c>
      <c r="D5">
        <f>SUMIFS(GameLog!F:F,GameLog!$D:$D,'CIN F'!A5,GameLog!$E:$E,INDEX(Positions!$A$1:$B$9,MATCH('CIN F'!$B5,Positions!$A$1:$A$9,0),2),GameLog!$C:$C,"CIN")</f>
        <v>0</v>
      </c>
      <c r="E5" s="12">
        <f>SUMIFS(GameLog!AM:AM,GameLog!$D:$D,'CIN F'!$A5,GameLog!$E:$E,INDEX(Positions!$A$1:$B$9,MATCH('CIN F'!$B5,Positions!$A$1:$A$9,0),2),GameLog!$C:$C,"CIN")</f>
        <v>1</v>
      </c>
      <c r="F5">
        <f>SUMIFS(GameLog!AN:AN,GameLog!$D:$D,'CIN F'!$A5,GameLog!$E:$E,INDEX(Positions!$A$1:$B$9,MATCH('CIN F'!$B5,Positions!$A$1:$A$9,0),2),GameLog!$C:$C,"CIN")</f>
        <v>0</v>
      </c>
      <c r="G5">
        <f>SUMIFS(GameLog!AO:AO,GameLog!$D:$D,'CIN F'!$A5,GameLog!$E:$E,INDEX(Positions!$A$1:$B$9,MATCH('CIN F'!$B5,Positions!$A$1:$A$9,0),2),GameLog!$C:$C,"CIN")</f>
        <v>0</v>
      </c>
      <c r="H5">
        <f>SUMIFS(GameLog!AP:AP,GameLog!$D:$D,'CIN F'!$A5,GameLog!$E:$E,INDEX(Positions!$A$1:$B$9,MATCH('CIN F'!$B5,Positions!$A$1:$A$9,0),2),GameLog!$C:$C,"CIN")</f>
        <v>0</v>
      </c>
      <c r="I5">
        <f>SUMIFS(GameLog!AQ:AQ,GameLog!$D:$D,'CIN F'!$A5,GameLog!$E:$E,INDEX(Positions!$A$1:$B$9,MATCH('CIN F'!$B5,Positions!$A$1:$A$9,0),2),GameLog!$C:$C,"CIN")</f>
        <v>0</v>
      </c>
      <c r="J5">
        <f>SUMIFS(GameLog!AR:AR,GameLog!$D:$D,'CIN F'!$A5,GameLog!$E:$E,INDEX(Positions!$A$1:$B$9,MATCH('CIN F'!$B5,Positions!$A$1:$A$9,0),2),GameLog!$C:$C,"CIN")</f>
        <v>0</v>
      </c>
      <c r="K5">
        <f>SUMIFS(GameLog!AS:AS,GameLog!$D:$D,'CIN F'!$A5,GameLog!$E:$E,INDEX(Positions!$A$1:$B$9,MATCH('CIN F'!$B5,Positions!$A$1:$A$9,0),2),GameLog!$C:$C,"CIN")</f>
        <v>0</v>
      </c>
      <c r="L5">
        <f>SUMIFS(GameLog!AT:AT,GameLog!$D:$D,'CIN F'!$A5,GameLog!$E:$E,INDEX(Positions!$A$1:$B$9,MATCH('CIN F'!$B5,Positions!$A$1:$A$9,0),2),GameLog!$C:$C,"CIN")</f>
        <v>0</v>
      </c>
      <c r="M5">
        <f>SUMIFS(GameLog!AU:AU,GameLog!$D:$D,'CIN F'!$A5,GameLog!$E:$E,INDEX(Positions!$A$1:$B$9,MATCH('CIN F'!$B5,Positions!$A$1:$A$9,0),2),GameLog!$C:$C,"CIN")</f>
        <v>0</v>
      </c>
      <c r="N5">
        <f>SUMIFS(GameLog!AV:AV,GameLog!$D:$D,'CIN F'!$A5,GameLog!$E:$E,INDEX(Positions!$A$1:$B$9,MATCH('CIN F'!$B5,Positions!$A$1:$A$9,0),2),GameLog!$C:$C,"CIN")</f>
        <v>0</v>
      </c>
      <c r="O5" s="8">
        <f t="shared" si="0"/>
        <v>0</v>
      </c>
      <c r="P5" s="18" t="str">
        <f t="shared" si="1"/>
        <v/>
      </c>
    </row>
    <row r="6" spans="1:16">
      <c r="A6" t="s">
        <v>3288</v>
      </c>
      <c r="B6" t="s">
        <v>2443</v>
      </c>
      <c r="C6">
        <f>COUNTIFS(GameLog!D:D,'CIN F'!A6,GameLog!C:C,"CIN",GameLog!E:E,INDEX(Positions!$A$1:$B$9,MATCH('CIN F'!$B6,Positions!$A$1:$A$9,0),2))</f>
        <v>0</v>
      </c>
      <c r="D6">
        <f>SUMIFS(GameLog!F:F,GameLog!$D:$D,'CIN F'!A6,GameLog!$E:$E,INDEX(Positions!$A$1:$B$9,MATCH('CIN F'!$B6,Positions!$A$1:$A$9,0),2),GameLog!$C:$C,"CIN")</f>
        <v>0</v>
      </c>
      <c r="E6" s="12">
        <f>SUMIFS(GameLog!AM:AM,GameLog!$D:$D,'CIN F'!$A6,GameLog!$E:$E,INDEX(Positions!$A$1:$B$9,MATCH('CIN F'!$B6,Positions!$A$1:$A$9,0),2),GameLog!$C:$C,"CIN")</f>
        <v>0</v>
      </c>
      <c r="F6">
        <f>SUMIFS(GameLog!AN:AN,GameLog!$D:$D,'CIN F'!$A6,GameLog!$E:$E,INDEX(Positions!$A$1:$B$9,MATCH('CIN F'!$B6,Positions!$A$1:$A$9,0),2),GameLog!$C:$C,"CIN")</f>
        <v>0</v>
      </c>
      <c r="G6">
        <f>SUMIFS(GameLog!AO:AO,GameLog!$D:$D,'CIN F'!$A6,GameLog!$E:$E,INDEX(Positions!$A$1:$B$9,MATCH('CIN F'!$B6,Positions!$A$1:$A$9,0),2),GameLog!$C:$C,"CIN")</f>
        <v>0</v>
      </c>
      <c r="H6">
        <f>SUMIFS(GameLog!AP:AP,GameLog!$D:$D,'CIN F'!$A6,GameLog!$E:$E,INDEX(Positions!$A$1:$B$9,MATCH('CIN F'!$B6,Positions!$A$1:$A$9,0),2),GameLog!$C:$C,"CIN")</f>
        <v>0</v>
      </c>
      <c r="I6">
        <f>SUMIFS(GameLog!AQ:AQ,GameLog!$D:$D,'CIN F'!$A6,GameLog!$E:$E,INDEX(Positions!$A$1:$B$9,MATCH('CIN F'!$B6,Positions!$A$1:$A$9,0),2),GameLog!$C:$C,"CIN")</f>
        <v>0</v>
      </c>
      <c r="J6">
        <f>SUMIFS(GameLog!AR:AR,GameLog!$D:$D,'CIN F'!$A6,GameLog!$E:$E,INDEX(Positions!$A$1:$B$9,MATCH('CIN F'!$B6,Positions!$A$1:$A$9,0),2),GameLog!$C:$C,"CIN")</f>
        <v>0</v>
      </c>
      <c r="K6">
        <f>SUMIFS(GameLog!AS:AS,GameLog!$D:$D,'CIN F'!$A6,GameLog!$E:$E,INDEX(Positions!$A$1:$B$9,MATCH('CIN F'!$B6,Positions!$A$1:$A$9,0),2),GameLog!$C:$C,"CIN")</f>
        <v>0</v>
      </c>
      <c r="L6">
        <f>SUMIFS(GameLog!AT:AT,GameLog!$D:$D,'CIN F'!$A6,GameLog!$E:$E,INDEX(Positions!$A$1:$B$9,MATCH('CIN F'!$B6,Positions!$A$1:$A$9,0),2),GameLog!$C:$C,"CIN")</f>
        <v>0</v>
      </c>
      <c r="M6">
        <f>SUMIFS(GameLog!AU:AU,GameLog!$D:$D,'CIN F'!$A6,GameLog!$E:$E,INDEX(Positions!$A$1:$B$9,MATCH('CIN F'!$B6,Positions!$A$1:$A$9,0),2),GameLog!$C:$C,"CIN")</f>
        <v>0</v>
      </c>
      <c r="N6">
        <f>SUMIFS(GameLog!AV:AV,GameLog!$D:$D,'CIN F'!$A6,GameLog!$E:$E,INDEX(Positions!$A$1:$B$9,MATCH('CIN F'!$B6,Positions!$A$1:$A$9,0),2),GameLog!$C:$C,"CIN")</f>
        <v>0</v>
      </c>
      <c r="O6" s="8">
        <f t="shared" si="0"/>
        <v>0</v>
      </c>
      <c r="P6" s="18" t="str">
        <f t="shared" si="1"/>
        <v/>
      </c>
    </row>
    <row r="7" spans="1:16">
      <c r="A7" t="s">
        <v>3122</v>
      </c>
      <c r="B7" t="s">
        <v>2443</v>
      </c>
      <c r="C7">
        <f>COUNTIFS(GameLog!D:D,'CIN F'!A7,GameLog!C:C,"CIN",GameLog!E:E,INDEX(Positions!$A$1:$B$9,MATCH('CIN F'!$B7,Positions!$A$1:$A$9,0),2))</f>
        <v>0</v>
      </c>
      <c r="D7">
        <f>SUMIFS(GameLog!F:F,GameLog!$D:$D,'CIN F'!A7,GameLog!$E:$E,INDEX(Positions!$A$1:$B$9,MATCH('CIN F'!$B7,Positions!$A$1:$A$9,0),2),GameLog!$C:$C,"CIN")</f>
        <v>0</v>
      </c>
      <c r="E7" s="12">
        <f>SUMIFS(GameLog!AM:AM,GameLog!$D:$D,'CIN F'!$A7,GameLog!$E:$E,INDEX(Positions!$A$1:$B$9,MATCH('CIN F'!$B7,Positions!$A$1:$A$9,0),2),GameLog!$C:$C,"CIN")</f>
        <v>0</v>
      </c>
      <c r="F7">
        <f>SUMIFS(GameLog!AN:AN,GameLog!$D:$D,'CIN F'!$A7,GameLog!$E:$E,INDEX(Positions!$A$1:$B$9,MATCH('CIN F'!$B7,Positions!$A$1:$A$9,0),2),GameLog!$C:$C,"CIN")</f>
        <v>0</v>
      </c>
      <c r="G7">
        <f>SUMIFS(GameLog!AO:AO,GameLog!$D:$D,'CIN F'!$A7,GameLog!$E:$E,INDEX(Positions!$A$1:$B$9,MATCH('CIN F'!$B7,Positions!$A$1:$A$9,0),2),GameLog!$C:$C,"CIN")</f>
        <v>0</v>
      </c>
      <c r="H7">
        <f>SUMIFS(GameLog!AP:AP,GameLog!$D:$D,'CIN F'!$A7,GameLog!$E:$E,INDEX(Positions!$A$1:$B$9,MATCH('CIN F'!$B7,Positions!$A$1:$A$9,0),2),GameLog!$C:$C,"CIN")</f>
        <v>0</v>
      </c>
      <c r="I7">
        <f>SUMIFS(GameLog!AQ:AQ,GameLog!$D:$D,'CIN F'!$A7,GameLog!$E:$E,INDEX(Positions!$A$1:$B$9,MATCH('CIN F'!$B7,Positions!$A$1:$A$9,0),2),GameLog!$C:$C,"CIN")</f>
        <v>0</v>
      </c>
      <c r="J7">
        <f>SUMIFS(GameLog!AR:AR,GameLog!$D:$D,'CIN F'!$A7,GameLog!$E:$E,INDEX(Positions!$A$1:$B$9,MATCH('CIN F'!$B7,Positions!$A$1:$A$9,0),2),GameLog!$C:$C,"CIN")</f>
        <v>0</v>
      </c>
      <c r="K7">
        <f>SUMIFS(GameLog!AS:AS,GameLog!$D:$D,'CIN F'!$A7,GameLog!$E:$E,INDEX(Positions!$A$1:$B$9,MATCH('CIN F'!$B7,Positions!$A$1:$A$9,0),2),GameLog!$C:$C,"CIN")</f>
        <v>0</v>
      </c>
      <c r="L7">
        <f>SUMIFS(GameLog!AT:AT,GameLog!$D:$D,'CIN F'!$A7,GameLog!$E:$E,INDEX(Positions!$A$1:$B$9,MATCH('CIN F'!$B7,Positions!$A$1:$A$9,0),2),GameLog!$C:$C,"CIN")</f>
        <v>0</v>
      </c>
      <c r="M7">
        <f>SUMIFS(GameLog!AU:AU,GameLog!$D:$D,'CIN F'!$A7,GameLog!$E:$E,INDEX(Positions!$A$1:$B$9,MATCH('CIN F'!$B7,Positions!$A$1:$A$9,0),2),GameLog!$C:$C,"CIN")</f>
        <v>0</v>
      </c>
      <c r="N7">
        <f>SUMIFS(GameLog!AV:AV,GameLog!$D:$D,'CIN F'!$A7,GameLog!$E:$E,INDEX(Positions!$A$1:$B$9,MATCH('CIN F'!$B7,Positions!$A$1:$A$9,0),2),GameLog!$C:$C,"CIN")</f>
        <v>0</v>
      </c>
      <c r="O7" s="8">
        <f t="shared" si="0"/>
        <v>0</v>
      </c>
      <c r="P7" s="18" t="str">
        <f t="shared" si="1"/>
        <v/>
      </c>
    </row>
    <row r="8" spans="1:16">
      <c r="A8" t="s">
        <v>3276</v>
      </c>
      <c r="B8" t="s">
        <v>2443</v>
      </c>
      <c r="C8">
        <f>COUNTIFS(GameLog!D:D,'CIN F'!A8,GameLog!C:C,"CIN",GameLog!E:E,INDEX(Positions!$A$1:$B$9,MATCH('CIN F'!$B8,Positions!$A$1:$A$9,0),2))</f>
        <v>0</v>
      </c>
      <c r="D8">
        <f>SUMIFS(GameLog!F:F,GameLog!$D:$D,'CIN F'!A8,GameLog!$E:$E,INDEX(Positions!$A$1:$B$9,MATCH('CIN F'!$B8,Positions!$A$1:$A$9,0),2),GameLog!$C:$C,"CIN")</f>
        <v>0</v>
      </c>
      <c r="E8" s="12">
        <f>SUMIFS(GameLog!AM:AM,GameLog!$D:$D,'CIN F'!$A8,GameLog!$E:$E,INDEX(Positions!$A$1:$B$9,MATCH('CIN F'!$B8,Positions!$A$1:$A$9,0),2),GameLog!$C:$C,"CIN")</f>
        <v>0</v>
      </c>
      <c r="F8">
        <f>SUMIFS(GameLog!AN:AN,GameLog!$D:$D,'CIN F'!$A8,GameLog!$E:$E,INDEX(Positions!$A$1:$B$9,MATCH('CIN F'!$B8,Positions!$A$1:$A$9,0),2),GameLog!$C:$C,"CIN")</f>
        <v>0</v>
      </c>
      <c r="G8">
        <f>SUMIFS(GameLog!AO:AO,GameLog!$D:$D,'CIN F'!$A8,GameLog!$E:$E,INDEX(Positions!$A$1:$B$9,MATCH('CIN F'!$B8,Positions!$A$1:$A$9,0),2),GameLog!$C:$C,"CIN")</f>
        <v>0</v>
      </c>
      <c r="H8">
        <f>SUMIFS(GameLog!AP:AP,GameLog!$D:$D,'CIN F'!$A8,GameLog!$E:$E,INDEX(Positions!$A$1:$B$9,MATCH('CIN F'!$B8,Positions!$A$1:$A$9,0),2),GameLog!$C:$C,"CIN")</f>
        <v>0</v>
      </c>
      <c r="I8">
        <f>SUMIFS(GameLog!AQ:AQ,GameLog!$D:$D,'CIN F'!$A8,GameLog!$E:$E,INDEX(Positions!$A$1:$B$9,MATCH('CIN F'!$B8,Positions!$A$1:$A$9,0),2),GameLog!$C:$C,"CIN")</f>
        <v>0</v>
      </c>
      <c r="J8">
        <f>SUMIFS(GameLog!AR:AR,GameLog!$D:$D,'CIN F'!$A8,GameLog!$E:$E,INDEX(Positions!$A$1:$B$9,MATCH('CIN F'!$B8,Positions!$A$1:$A$9,0),2),GameLog!$C:$C,"CIN")</f>
        <v>0</v>
      </c>
      <c r="K8">
        <f>SUMIFS(GameLog!AS:AS,GameLog!$D:$D,'CIN F'!$A8,GameLog!$E:$E,INDEX(Positions!$A$1:$B$9,MATCH('CIN F'!$B8,Positions!$A$1:$A$9,0),2),GameLog!$C:$C,"CIN")</f>
        <v>0</v>
      </c>
      <c r="L8">
        <f>SUMIFS(GameLog!AT:AT,GameLog!$D:$D,'CIN F'!$A8,GameLog!$E:$E,INDEX(Positions!$A$1:$B$9,MATCH('CIN F'!$B8,Positions!$A$1:$A$9,0),2),GameLog!$C:$C,"CIN")</f>
        <v>0</v>
      </c>
      <c r="M8">
        <f>SUMIFS(GameLog!AU:AU,GameLog!$D:$D,'CIN F'!$A8,GameLog!$E:$E,INDEX(Positions!$A$1:$B$9,MATCH('CIN F'!$B8,Positions!$A$1:$A$9,0),2),GameLog!$C:$C,"CIN")</f>
        <v>0</v>
      </c>
      <c r="N8">
        <f>SUMIFS(GameLog!AV:AV,GameLog!$D:$D,'CIN F'!$A8,GameLog!$E:$E,INDEX(Positions!$A$1:$B$9,MATCH('CIN F'!$B8,Positions!$A$1:$A$9,0),2),GameLog!$C:$C,"CIN")</f>
        <v>0</v>
      </c>
      <c r="O8" s="8">
        <f t="shared" si="0"/>
        <v>0</v>
      </c>
      <c r="P8" s="18" t="str">
        <f t="shared" si="1"/>
        <v/>
      </c>
    </row>
    <row r="9" spans="1:16">
      <c r="A9" t="s">
        <v>3289</v>
      </c>
      <c r="B9" t="s">
        <v>2443</v>
      </c>
      <c r="C9">
        <f>COUNTIFS(GameLog!D:D,'CIN F'!A9,GameLog!C:C,"CIN",GameLog!E:E,INDEX(Positions!$A$1:$B$9,MATCH('CIN F'!$B9,Positions!$A$1:$A$9,0),2))</f>
        <v>1</v>
      </c>
      <c r="D9">
        <f>SUMIFS(GameLog!F:F,GameLog!$D:$D,'CIN F'!A9,GameLog!$E:$E,INDEX(Positions!$A$1:$B$9,MATCH('CIN F'!$B9,Positions!$A$1:$A$9,0),2),GameLog!$C:$C,"CIN")</f>
        <v>0</v>
      </c>
      <c r="E9" s="12">
        <f>SUMIFS(GameLog!AM:AM,GameLog!$D:$D,'CIN F'!$A9,GameLog!$E:$E,INDEX(Positions!$A$1:$B$9,MATCH('CIN F'!$B9,Positions!$A$1:$A$9,0),2),GameLog!$C:$C,"CIN")</f>
        <v>1</v>
      </c>
      <c r="F9">
        <f>SUMIFS(GameLog!AN:AN,GameLog!$D:$D,'CIN F'!$A9,GameLog!$E:$E,INDEX(Positions!$A$1:$B$9,MATCH('CIN F'!$B9,Positions!$A$1:$A$9,0),2),GameLog!$C:$C,"CIN")</f>
        <v>0</v>
      </c>
      <c r="G9">
        <f>SUMIFS(GameLog!AO:AO,GameLog!$D:$D,'CIN F'!$A9,GameLog!$E:$E,INDEX(Positions!$A$1:$B$9,MATCH('CIN F'!$B9,Positions!$A$1:$A$9,0),2),GameLog!$C:$C,"CIN")</f>
        <v>0</v>
      </c>
      <c r="H9">
        <f>SUMIFS(GameLog!AP:AP,GameLog!$D:$D,'CIN F'!$A9,GameLog!$E:$E,INDEX(Positions!$A$1:$B$9,MATCH('CIN F'!$B9,Positions!$A$1:$A$9,0),2),GameLog!$C:$C,"CIN")</f>
        <v>0</v>
      </c>
      <c r="I9">
        <f>SUMIFS(GameLog!AQ:AQ,GameLog!$D:$D,'CIN F'!$A9,GameLog!$E:$E,INDEX(Positions!$A$1:$B$9,MATCH('CIN F'!$B9,Positions!$A$1:$A$9,0),2),GameLog!$C:$C,"CIN")</f>
        <v>0</v>
      </c>
      <c r="J9">
        <f>SUMIFS(GameLog!AR:AR,GameLog!$D:$D,'CIN F'!$A9,GameLog!$E:$E,INDEX(Positions!$A$1:$B$9,MATCH('CIN F'!$B9,Positions!$A$1:$A$9,0),2),GameLog!$C:$C,"CIN")</f>
        <v>0</v>
      </c>
      <c r="K9">
        <f>SUMIFS(GameLog!AS:AS,GameLog!$D:$D,'CIN F'!$A9,GameLog!$E:$E,INDEX(Positions!$A$1:$B$9,MATCH('CIN F'!$B9,Positions!$A$1:$A$9,0),2),GameLog!$C:$C,"CIN")</f>
        <v>0</v>
      </c>
      <c r="L9">
        <f>SUMIFS(GameLog!AT:AT,GameLog!$D:$D,'CIN F'!$A9,GameLog!$E:$E,INDEX(Positions!$A$1:$B$9,MATCH('CIN F'!$B9,Positions!$A$1:$A$9,0),2),GameLog!$C:$C,"CIN")</f>
        <v>0</v>
      </c>
      <c r="M9">
        <f>SUMIFS(GameLog!AU:AU,GameLog!$D:$D,'CIN F'!$A9,GameLog!$E:$E,INDEX(Positions!$A$1:$B$9,MATCH('CIN F'!$B9,Positions!$A$1:$A$9,0),2),GameLog!$C:$C,"CIN")</f>
        <v>0</v>
      </c>
      <c r="N9">
        <f>SUMIFS(GameLog!AV:AV,GameLog!$D:$D,'CIN F'!$A9,GameLog!$E:$E,INDEX(Positions!$A$1:$B$9,MATCH('CIN F'!$B9,Positions!$A$1:$A$9,0),2),GameLog!$C:$C,"CIN")</f>
        <v>0</v>
      </c>
      <c r="O9" s="8">
        <f t="shared" si="0"/>
        <v>0</v>
      </c>
      <c r="P9" s="18" t="str">
        <f t="shared" si="1"/>
        <v/>
      </c>
    </row>
    <row r="10" spans="1:16">
      <c r="A10" t="s">
        <v>3280</v>
      </c>
      <c r="B10" t="s">
        <v>2443</v>
      </c>
      <c r="C10">
        <f>COUNTIFS(GameLog!D:D,'CIN F'!A10,GameLog!C:C,"CIN",GameLog!E:E,INDEX(Positions!$A$1:$B$9,MATCH('CIN F'!$B10,Positions!$A$1:$A$9,0),2))</f>
        <v>0</v>
      </c>
      <c r="D10">
        <f>SUMIFS(GameLog!F:F,GameLog!$D:$D,'CIN F'!A10,GameLog!$E:$E,INDEX(Positions!$A$1:$B$9,MATCH('CIN F'!$B10,Positions!$A$1:$A$9,0),2),GameLog!$C:$C,"CIN")</f>
        <v>0</v>
      </c>
      <c r="E10" s="12">
        <f>SUMIFS(GameLog!AM:AM,GameLog!$D:$D,'CIN F'!$A10,GameLog!$E:$E,INDEX(Positions!$A$1:$B$9,MATCH('CIN F'!$B10,Positions!$A$1:$A$9,0),2),GameLog!$C:$C,"CIN")</f>
        <v>0</v>
      </c>
      <c r="F10">
        <f>SUMIFS(GameLog!AN:AN,GameLog!$D:$D,'CIN F'!$A10,GameLog!$E:$E,INDEX(Positions!$A$1:$B$9,MATCH('CIN F'!$B10,Positions!$A$1:$A$9,0),2),GameLog!$C:$C,"CIN")</f>
        <v>0</v>
      </c>
      <c r="G10">
        <f>SUMIFS(GameLog!AO:AO,GameLog!$D:$D,'CIN F'!$A10,GameLog!$E:$E,INDEX(Positions!$A$1:$B$9,MATCH('CIN F'!$B10,Positions!$A$1:$A$9,0),2),GameLog!$C:$C,"CIN")</f>
        <v>0</v>
      </c>
      <c r="H10">
        <f>SUMIFS(GameLog!AP:AP,GameLog!$D:$D,'CIN F'!$A10,GameLog!$E:$E,INDEX(Positions!$A$1:$B$9,MATCH('CIN F'!$B10,Positions!$A$1:$A$9,0),2),GameLog!$C:$C,"CIN")</f>
        <v>0</v>
      </c>
      <c r="I10">
        <f>SUMIFS(GameLog!AQ:AQ,GameLog!$D:$D,'CIN F'!$A10,GameLog!$E:$E,INDEX(Positions!$A$1:$B$9,MATCH('CIN F'!$B10,Positions!$A$1:$A$9,0),2),GameLog!$C:$C,"CIN")</f>
        <v>0</v>
      </c>
      <c r="J10">
        <f>SUMIFS(GameLog!AR:AR,GameLog!$D:$D,'CIN F'!$A10,GameLog!$E:$E,INDEX(Positions!$A$1:$B$9,MATCH('CIN F'!$B10,Positions!$A$1:$A$9,0),2),GameLog!$C:$C,"CIN")</f>
        <v>0</v>
      </c>
      <c r="K10">
        <f>SUMIFS(GameLog!AS:AS,GameLog!$D:$D,'CIN F'!$A10,GameLog!$E:$E,INDEX(Positions!$A$1:$B$9,MATCH('CIN F'!$B10,Positions!$A$1:$A$9,0),2),GameLog!$C:$C,"CIN")</f>
        <v>0</v>
      </c>
      <c r="L10">
        <f>SUMIFS(GameLog!AT:AT,GameLog!$D:$D,'CIN F'!$A10,GameLog!$E:$E,INDEX(Positions!$A$1:$B$9,MATCH('CIN F'!$B10,Positions!$A$1:$A$9,0),2),GameLog!$C:$C,"CIN")</f>
        <v>0</v>
      </c>
      <c r="M10">
        <f>SUMIFS(GameLog!AU:AU,GameLog!$D:$D,'CIN F'!$A10,GameLog!$E:$E,INDEX(Positions!$A$1:$B$9,MATCH('CIN F'!$B10,Positions!$A$1:$A$9,0),2),GameLog!$C:$C,"CIN")</f>
        <v>0</v>
      </c>
      <c r="N10">
        <f>SUMIFS(GameLog!AV:AV,GameLog!$D:$D,'CIN F'!$A10,GameLog!$E:$E,INDEX(Positions!$A$1:$B$9,MATCH('CIN F'!$B10,Positions!$A$1:$A$9,0),2),GameLog!$C:$C,"CIN")</f>
        <v>0</v>
      </c>
      <c r="O10" s="8">
        <f t="shared" si="0"/>
        <v>0</v>
      </c>
      <c r="P10" s="18" t="str">
        <f t="shared" si="1"/>
        <v/>
      </c>
    </row>
    <row r="11" spans="1:16">
      <c r="A11" t="s">
        <v>3279</v>
      </c>
      <c r="B11" t="s">
        <v>2443</v>
      </c>
      <c r="C11">
        <f>COUNTIFS(GameLog!D:D,'CIN F'!A11,GameLog!C:C,"CIN",GameLog!E:E,INDEX(Positions!$A$1:$B$9,MATCH('CIN F'!$B11,Positions!$A$1:$A$9,0),2))</f>
        <v>0</v>
      </c>
      <c r="D11">
        <f>SUMIFS(GameLog!F:F,GameLog!$D:$D,'CIN F'!A11,GameLog!$E:$E,INDEX(Positions!$A$1:$B$9,MATCH('CIN F'!$B11,Positions!$A$1:$A$9,0),2),GameLog!$C:$C,"CIN")</f>
        <v>0</v>
      </c>
      <c r="E11" s="12">
        <f>SUMIFS(GameLog!AM:AM,GameLog!$D:$D,'CIN F'!$A11,GameLog!$E:$E,INDEX(Positions!$A$1:$B$9,MATCH('CIN F'!$B11,Positions!$A$1:$A$9,0),2),GameLog!$C:$C,"CIN")</f>
        <v>0</v>
      </c>
      <c r="F11">
        <f>SUMIFS(GameLog!AN:AN,GameLog!$D:$D,'CIN F'!$A11,GameLog!$E:$E,INDEX(Positions!$A$1:$B$9,MATCH('CIN F'!$B11,Positions!$A$1:$A$9,0),2),GameLog!$C:$C,"CIN")</f>
        <v>0</v>
      </c>
      <c r="G11">
        <f>SUMIFS(GameLog!AO:AO,GameLog!$D:$D,'CIN F'!$A11,GameLog!$E:$E,INDEX(Positions!$A$1:$B$9,MATCH('CIN F'!$B11,Positions!$A$1:$A$9,0),2),GameLog!$C:$C,"CIN")</f>
        <v>0</v>
      </c>
      <c r="H11">
        <f>SUMIFS(GameLog!AP:AP,GameLog!$D:$D,'CIN F'!$A11,GameLog!$E:$E,INDEX(Positions!$A$1:$B$9,MATCH('CIN F'!$B11,Positions!$A$1:$A$9,0),2),GameLog!$C:$C,"CIN")</f>
        <v>0</v>
      </c>
      <c r="I11">
        <f>SUMIFS(GameLog!AQ:AQ,GameLog!$D:$D,'CIN F'!$A11,GameLog!$E:$E,INDEX(Positions!$A$1:$B$9,MATCH('CIN F'!$B11,Positions!$A$1:$A$9,0),2),GameLog!$C:$C,"CIN")</f>
        <v>0</v>
      </c>
      <c r="J11">
        <f>SUMIFS(GameLog!AR:AR,GameLog!$D:$D,'CIN F'!$A11,GameLog!$E:$E,INDEX(Positions!$A$1:$B$9,MATCH('CIN F'!$B11,Positions!$A$1:$A$9,0),2),GameLog!$C:$C,"CIN")</f>
        <v>0</v>
      </c>
      <c r="K11">
        <f>SUMIFS(GameLog!AS:AS,GameLog!$D:$D,'CIN F'!$A11,GameLog!$E:$E,INDEX(Positions!$A$1:$B$9,MATCH('CIN F'!$B11,Positions!$A$1:$A$9,0),2),GameLog!$C:$C,"CIN")</f>
        <v>0</v>
      </c>
      <c r="L11">
        <f>SUMIFS(GameLog!AT:AT,GameLog!$D:$D,'CIN F'!$A11,GameLog!$E:$E,INDEX(Positions!$A$1:$B$9,MATCH('CIN F'!$B11,Positions!$A$1:$A$9,0),2),GameLog!$C:$C,"CIN")</f>
        <v>0</v>
      </c>
      <c r="M11">
        <f>SUMIFS(GameLog!AU:AU,GameLog!$D:$D,'CIN F'!$A11,GameLog!$E:$E,INDEX(Positions!$A$1:$B$9,MATCH('CIN F'!$B11,Positions!$A$1:$A$9,0),2),GameLog!$C:$C,"CIN")</f>
        <v>0</v>
      </c>
      <c r="N11">
        <f>SUMIFS(GameLog!AV:AV,GameLog!$D:$D,'CIN F'!$A11,GameLog!$E:$E,INDEX(Positions!$A$1:$B$9,MATCH('CIN F'!$B11,Positions!$A$1:$A$9,0),2),GameLog!$C:$C,"CIN")</f>
        <v>0</v>
      </c>
      <c r="O11" s="8">
        <f t="shared" si="0"/>
        <v>0</v>
      </c>
      <c r="P11" s="18" t="str">
        <f t="shared" si="1"/>
        <v/>
      </c>
    </row>
    <row r="12" spans="1:16">
      <c r="A12" t="s">
        <v>3286</v>
      </c>
      <c r="B12" t="s">
        <v>2443</v>
      </c>
      <c r="C12">
        <f>COUNTIFS(GameLog!D:D,'CIN F'!A12,GameLog!C:C,"CIN",GameLog!E:E,INDEX(Positions!$A$1:$B$9,MATCH('CIN F'!$B12,Positions!$A$1:$A$9,0),2))</f>
        <v>1</v>
      </c>
      <c r="D12">
        <f>SUMIFS(GameLog!F:F,GameLog!$D:$D,'CIN F'!A12,GameLog!$E:$E,INDEX(Positions!$A$1:$B$9,MATCH('CIN F'!$B12,Positions!$A$1:$A$9,0),2),GameLog!$C:$C,"CIN")</f>
        <v>0</v>
      </c>
      <c r="E12" s="12">
        <f>SUMIFS(GameLog!AM:AM,GameLog!$D:$D,'CIN F'!$A12,GameLog!$E:$E,INDEX(Positions!$A$1:$B$9,MATCH('CIN F'!$B12,Positions!$A$1:$A$9,0),2),GameLog!$C:$C,"CIN")</f>
        <v>1</v>
      </c>
      <c r="F12">
        <f>SUMIFS(GameLog!AN:AN,GameLog!$D:$D,'CIN F'!$A12,GameLog!$E:$E,INDEX(Positions!$A$1:$B$9,MATCH('CIN F'!$B12,Positions!$A$1:$A$9,0),2),GameLog!$C:$C,"CIN")</f>
        <v>0</v>
      </c>
      <c r="G12">
        <f>SUMIFS(GameLog!AO:AO,GameLog!$D:$D,'CIN F'!$A12,GameLog!$E:$E,INDEX(Positions!$A$1:$B$9,MATCH('CIN F'!$B12,Positions!$A$1:$A$9,0),2),GameLog!$C:$C,"CIN")</f>
        <v>0</v>
      </c>
      <c r="H12">
        <f>SUMIFS(GameLog!AP:AP,GameLog!$D:$D,'CIN F'!$A12,GameLog!$E:$E,INDEX(Positions!$A$1:$B$9,MATCH('CIN F'!$B12,Positions!$A$1:$A$9,0),2),GameLog!$C:$C,"CIN")</f>
        <v>0</v>
      </c>
      <c r="I12">
        <f>SUMIFS(GameLog!AQ:AQ,GameLog!$D:$D,'CIN F'!$A12,GameLog!$E:$E,INDEX(Positions!$A$1:$B$9,MATCH('CIN F'!$B12,Positions!$A$1:$A$9,0),2),GameLog!$C:$C,"CIN")</f>
        <v>0</v>
      </c>
      <c r="J12">
        <f>SUMIFS(GameLog!AR:AR,GameLog!$D:$D,'CIN F'!$A12,GameLog!$E:$E,INDEX(Positions!$A$1:$B$9,MATCH('CIN F'!$B12,Positions!$A$1:$A$9,0),2),GameLog!$C:$C,"CIN")</f>
        <v>0</v>
      </c>
      <c r="K12">
        <f>SUMIFS(GameLog!AS:AS,GameLog!$D:$D,'CIN F'!$A12,GameLog!$E:$E,INDEX(Positions!$A$1:$B$9,MATCH('CIN F'!$B12,Positions!$A$1:$A$9,0),2),GameLog!$C:$C,"CIN")</f>
        <v>0</v>
      </c>
      <c r="L12">
        <f>SUMIFS(GameLog!AT:AT,GameLog!$D:$D,'CIN F'!$A12,GameLog!$E:$E,INDEX(Positions!$A$1:$B$9,MATCH('CIN F'!$B12,Positions!$A$1:$A$9,0),2),GameLog!$C:$C,"CIN")</f>
        <v>0</v>
      </c>
      <c r="M12">
        <f>SUMIFS(GameLog!AU:AU,GameLog!$D:$D,'CIN F'!$A12,GameLog!$E:$E,INDEX(Positions!$A$1:$B$9,MATCH('CIN F'!$B12,Positions!$A$1:$A$9,0),2),GameLog!$C:$C,"CIN")</f>
        <v>0</v>
      </c>
      <c r="N12">
        <f>SUMIFS(GameLog!AV:AV,GameLog!$D:$D,'CIN F'!$A12,GameLog!$E:$E,INDEX(Positions!$A$1:$B$9,MATCH('CIN F'!$B12,Positions!$A$1:$A$9,0),2),GameLog!$C:$C,"CIN")</f>
        <v>0</v>
      </c>
      <c r="O12" s="8">
        <f t="shared" si="0"/>
        <v>0</v>
      </c>
      <c r="P12" s="18" t="str">
        <f t="shared" si="1"/>
        <v/>
      </c>
    </row>
    <row r="13" spans="1:16">
      <c r="A13" t="s">
        <v>3136</v>
      </c>
      <c r="B13" t="s">
        <v>2443</v>
      </c>
      <c r="C13">
        <f>COUNTIFS(GameLog!D:D,'CIN F'!A13,GameLog!C:C,"CIN",GameLog!E:E,INDEX(Positions!$A$1:$B$9,MATCH('CIN F'!$B13,Positions!$A$1:$A$9,0),2))</f>
        <v>0</v>
      </c>
      <c r="D13">
        <f>SUMIFS(GameLog!F:F,GameLog!$D:$D,'CIN F'!A13,GameLog!$E:$E,INDEX(Positions!$A$1:$B$9,MATCH('CIN F'!$B13,Positions!$A$1:$A$9,0),2),GameLog!$C:$C,"CIN")</f>
        <v>0</v>
      </c>
      <c r="E13" s="12">
        <f>SUMIFS(GameLog!AM:AM,GameLog!$D:$D,'CIN F'!$A13,GameLog!$E:$E,INDEX(Positions!$A$1:$B$9,MATCH('CIN F'!$B13,Positions!$A$1:$A$9,0),2),GameLog!$C:$C,"CIN")</f>
        <v>0</v>
      </c>
      <c r="F13">
        <f>SUMIFS(GameLog!AN:AN,GameLog!$D:$D,'CIN F'!$A13,GameLog!$E:$E,INDEX(Positions!$A$1:$B$9,MATCH('CIN F'!$B13,Positions!$A$1:$A$9,0),2),GameLog!$C:$C,"CIN")</f>
        <v>0</v>
      </c>
      <c r="G13">
        <f>SUMIFS(GameLog!AO:AO,GameLog!$D:$D,'CIN F'!$A13,GameLog!$E:$E,INDEX(Positions!$A$1:$B$9,MATCH('CIN F'!$B13,Positions!$A$1:$A$9,0),2),GameLog!$C:$C,"CIN")</f>
        <v>0</v>
      </c>
      <c r="H13">
        <f>SUMIFS(GameLog!AP:AP,GameLog!$D:$D,'CIN F'!$A13,GameLog!$E:$E,INDEX(Positions!$A$1:$B$9,MATCH('CIN F'!$B13,Positions!$A$1:$A$9,0),2),GameLog!$C:$C,"CIN")</f>
        <v>0</v>
      </c>
      <c r="I13">
        <f>SUMIFS(GameLog!AQ:AQ,GameLog!$D:$D,'CIN F'!$A13,GameLog!$E:$E,INDEX(Positions!$A$1:$B$9,MATCH('CIN F'!$B13,Positions!$A$1:$A$9,0),2),GameLog!$C:$C,"CIN")</f>
        <v>0</v>
      </c>
      <c r="J13">
        <f>SUMIFS(GameLog!AR:AR,GameLog!$D:$D,'CIN F'!$A13,GameLog!$E:$E,INDEX(Positions!$A$1:$B$9,MATCH('CIN F'!$B13,Positions!$A$1:$A$9,0),2),GameLog!$C:$C,"CIN")</f>
        <v>0</v>
      </c>
      <c r="K13">
        <f>SUMIFS(GameLog!AS:AS,GameLog!$D:$D,'CIN F'!$A13,GameLog!$E:$E,INDEX(Positions!$A$1:$B$9,MATCH('CIN F'!$B13,Positions!$A$1:$A$9,0),2),GameLog!$C:$C,"CIN")</f>
        <v>0</v>
      </c>
      <c r="L13">
        <f>SUMIFS(GameLog!AT:AT,GameLog!$D:$D,'CIN F'!$A13,GameLog!$E:$E,INDEX(Positions!$A$1:$B$9,MATCH('CIN F'!$B13,Positions!$A$1:$A$9,0),2),GameLog!$C:$C,"CIN")</f>
        <v>0</v>
      </c>
      <c r="M13">
        <f>SUMIFS(GameLog!AU:AU,GameLog!$D:$D,'CIN F'!$A13,GameLog!$E:$E,INDEX(Positions!$A$1:$B$9,MATCH('CIN F'!$B13,Positions!$A$1:$A$9,0),2),GameLog!$C:$C,"CIN")</f>
        <v>0</v>
      </c>
      <c r="N13">
        <f>SUMIFS(GameLog!AV:AV,GameLog!$D:$D,'CIN F'!$A13,GameLog!$E:$E,INDEX(Positions!$A$1:$B$9,MATCH('CIN F'!$B13,Positions!$A$1:$A$9,0),2),GameLog!$C:$C,"CIN")</f>
        <v>0</v>
      </c>
      <c r="O13" s="8">
        <f t="shared" si="0"/>
        <v>0</v>
      </c>
      <c r="P13" s="18" t="str">
        <f t="shared" si="1"/>
        <v/>
      </c>
    </row>
    <row r="14" spans="1:16">
      <c r="A14" t="s">
        <v>3282</v>
      </c>
      <c r="B14" t="s">
        <v>2443</v>
      </c>
      <c r="C14">
        <f>COUNTIFS(GameLog!D:D,'CIN F'!A14,GameLog!C:C,"CIN",GameLog!E:E,INDEX(Positions!$A$1:$B$9,MATCH('CIN F'!$B14,Positions!$A$1:$A$9,0),2))</f>
        <v>2</v>
      </c>
      <c r="D14">
        <f>SUMIFS(GameLog!F:F,GameLog!$D:$D,'CIN F'!A14,GameLog!$E:$E,INDEX(Positions!$A$1:$B$9,MATCH('CIN F'!$B14,Positions!$A$1:$A$9,0),2),GameLog!$C:$C,"CIN")</f>
        <v>0</v>
      </c>
      <c r="E14" s="12">
        <f>SUMIFS(GameLog!AM:AM,GameLog!$D:$D,'CIN F'!$A14,GameLog!$E:$E,INDEX(Positions!$A$1:$B$9,MATCH('CIN F'!$B14,Positions!$A$1:$A$9,0),2),GameLog!$C:$C,"CIN")</f>
        <v>2.6666666666666665</v>
      </c>
      <c r="F14">
        <f>SUMIFS(GameLog!AN:AN,GameLog!$D:$D,'CIN F'!$A14,GameLog!$E:$E,INDEX(Positions!$A$1:$B$9,MATCH('CIN F'!$B14,Positions!$A$1:$A$9,0),2),GameLog!$C:$C,"CIN")</f>
        <v>0</v>
      </c>
      <c r="G14">
        <f>SUMIFS(GameLog!AO:AO,GameLog!$D:$D,'CIN F'!$A14,GameLog!$E:$E,INDEX(Positions!$A$1:$B$9,MATCH('CIN F'!$B14,Positions!$A$1:$A$9,0),2),GameLog!$C:$C,"CIN")</f>
        <v>1</v>
      </c>
      <c r="H14">
        <f>SUMIFS(GameLog!AP:AP,GameLog!$D:$D,'CIN F'!$A14,GameLog!$E:$E,INDEX(Positions!$A$1:$B$9,MATCH('CIN F'!$B14,Positions!$A$1:$A$9,0),2),GameLog!$C:$C,"CIN")</f>
        <v>0</v>
      </c>
      <c r="I14">
        <f>SUMIFS(GameLog!AQ:AQ,GameLog!$D:$D,'CIN F'!$A14,GameLog!$E:$E,INDEX(Positions!$A$1:$B$9,MATCH('CIN F'!$B14,Positions!$A$1:$A$9,0),2),GameLog!$C:$C,"CIN")</f>
        <v>0</v>
      </c>
      <c r="J14">
        <f>SUMIFS(GameLog!AR:AR,GameLog!$D:$D,'CIN F'!$A14,GameLog!$E:$E,INDEX(Positions!$A$1:$B$9,MATCH('CIN F'!$B14,Positions!$A$1:$A$9,0),2),GameLog!$C:$C,"CIN")</f>
        <v>0</v>
      </c>
      <c r="K14">
        <f>SUMIFS(GameLog!AS:AS,GameLog!$D:$D,'CIN F'!$A14,GameLog!$E:$E,INDEX(Positions!$A$1:$B$9,MATCH('CIN F'!$B14,Positions!$A$1:$A$9,0),2),GameLog!$C:$C,"CIN")</f>
        <v>0</v>
      </c>
      <c r="L14">
        <f>SUMIFS(GameLog!AT:AT,GameLog!$D:$D,'CIN F'!$A14,GameLog!$E:$E,INDEX(Positions!$A$1:$B$9,MATCH('CIN F'!$B14,Positions!$A$1:$A$9,0),2),GameLog!$C:$C,"CIN")</f>
        <v>0</v>
      </c>
      <c r="M14">
        <f>SUMIFS(GameLog!AU:AU,GameLog!$D:$D,'CIN F'!$A14,GameLog!$E:$E,INDEX(Positions!$A$1:$B$9,MATCH('CIN F'!$B14,Positions!$A$1:$A$9,0),2),GameLog!$C:$C,"CIN")</f>
        <v>0</v>
      </c>
      <c r="N14">
        <f>SUMIFS(GameLog!AV:AV,GameLog!$D:$D,'CIN F'!$A14,GameLog!$E:$E,INDEX(Positions!$A$1:$B$9,MATCH('CIN F'!$B14,Positions!$A$1:$A$9,0),2),GameLog!$C:$C,"CIN")</f>
        <v>0</v>
      </c>
      <c r="O14" s="8">
        <f t="shared" si="0"/>
        <v>1</v>
      </c>
      <c r="P14" s="18" t="str">
        <f t="shared" si="1"/>
        <v/>
      </c>
    </row>
    <row r="15" spans="1:16">
      <c r="A15" t="s">
        <v>3277</v>
      </c>
      <c r="B15" t="s">
        <v>2443</v>
      </c>
      <c r="C15">
        <f>COUNTIFS(GameLog!D:D,'CIN F'!A15,GameLog!C:C,"CIN",GameLog!E:E,INDEX(Positions!$A$1:$B$9,MATCH('CIN F'!$B15,Positions!$A$1:$A$9,0),2))</f>
        <v>1</v>
      </c>
      <c r="D15">
        <f>SUMIFS(GameLog!F:F,GameLog!$D:$D,'CIN F'!A15,GameLog!$E:$E,INDEX(Positions!$A$1:$B$9,MATCH('CIN F'!$B15,Positions!$A$1:$A$9,0),2),GameLog!$C:$C,"CIN")</f>
        <v>1</v>
      </c>
      <c r="E15" s="12">
        <f>SUMIFS(GameLog!AM:AM,GameLog!$D:$D,'CIN F'!$A15,GameLog!$E:$E,INDEX(Positions!$A$1:$B$9,MATCH('CIN F'!$B15,Positions!$A$1:$A$9,0),2),GameLog!$C:$C,"CIN")</f>
        <v>6</v>
      </c>
      <c r="F15">
        <f>SUMIFS(GameLog!AN:AN,GameLog!$D:$D,'CIN F'!$A15,GameLog!$E:$E,INDEX(Positions!$A$1:$B$9,MATCH('CIN F'!$B15,Positions!$A$1:$A$9,0),2),GameLog!$C:$C,"CIN")</f>
        <v>0</v>
      </c>
      <c r="G15">
        <f>SUMIFS(GameLog!AO:AO,GameLog!$D:$D,'CIN F'!$A15,GameLog!$E:$E,INDEX(Positions!$A$1:$B$9,MATCH('CIN F'!$B15,Positions!$A$1:$A$9,0),2),GameLog!$C:$C,"CIN")</f>
        <v>0</v>
      </c>
      <c r="H15">
        <f>SUMIFS(GameLog!AP:AP,GameLog!$D:$D,'CIN F'!$A15,GameLog!$E:$E,INDEX(Positions!$A$1:$B$9,MATCH('CIN F'!$B15,Positions!$A$1:$A$9,0),2),GameLog!$C:$C,"CIN")</f>
        <v>0</v>
      </c>
      <c r="I15">
        <f>SUMIFS(GameLog!AQ:AQ,GameLog!$D:$D,'CIN F'!$A15,GameLog!$E:$E,INDEX(Positions!$A$1:$B$9,MATCH('CIN F'!$B15,Positions!$A$1:$A$9,0),2),GameLog!$C:$C,"CIN")</f>
        <v>0</v>
      </c>
      <c r="J15">
        <f>SUMIFS(GameLog!AR:AR,GameLog!$D:$D,'CIN F'!$A15,GameLog!$E:$E,INDEX(Positions!$A$1:$B$9,MATCH('CIN F'!$B15,Positions!$A$1:$A$9,0),2),GameLog!$C:$C,"CIN")</f>
        <v>0</v>
      </c>
      <c r="K15">
        <f>SUMIFS(GameLog!AS:AS,GameLog!$D:$D,'CIN F'!$A15,GameLog!$E:$E,INDEX(Positions!$A$1:$B$9,MATCH('CIN F'!$B15,Positions!$A$1:$A$9,0),2),GameLog!$C:$C,"CIN")</f>
        <v>0</v>
      </c>
      <c r="L15">
        <f>SUMIFS(GameLog!AT:AT,GameLog!$D:$D,'CIN F'!$A15,GameLog!$E:$E,INDEX(Positions!$A$1:$B$9,MATCH('CIN F'!$B15,Positions!$A$1:$A$9,0),2),GameLog!$C:$C,"CIN")</f>
        <v>1</v>
      </c>
      <c r="M15">
        <f>SUMIFS(GameLog!AU:AU,GameLog!$D:$D,'CIN F'!$A15,GameLog!$E:$E,INDEX(Positions!$A$1:$B$9,MATCH('CIN F'!$B15,Positions!$A$1:$A$9,0),2),GameLog!$C:$C,"CIN")</f>
        <v>0</v>
      </c>
      <c r="N15">
        <f>SUMIFS(GameLog!AV:AV,GameLog!$D:$D,'CIN F'!$A15,GameLog!$E:$E,INDEX(Positions!$A$1:$B$9,MATCH('CIN F'!$B15,Positions!$A$1:$A$9,0),2),GameLog!$C:$C,"CIN")</f>
        <v>0</v>
      </c>
      <c r="O15" s="8">
        <f t="shared" si="0"/>
        <v>0</v>
      </c>
      <c r="P15" s="18" t="str">
        <f t="shared" si="1"/>
        <v/>
      </c>
    </row>
    <row r="16" spans="1:16">
      <c r="A16" t="s">
        <v>3278</v>
      </c>
      <c r="B16" t="s">
        <v>2443</v>
      </c>
      <c r="C16">
        <f>COUNTIFS(GameLog!D:D,'CIN F'!A16,GameLog!C:C,"CIN",GameLog!E:E,INDEX(Positions!$A$1:$B$9,MATCH('CIN F'!$B16,Positions!$A$1:$A$9,0),2))</f>
        <v>0</v>
      </c>
      <c r="D16">
        <f>SUMIFS(GameLog!F:F,GameLog!$D:$D,'CIN F'!A16,GameLog!$E:$E,INDEX(Positions!$A$1:$B$9,MATCH('CIN F'!$B16,Positions!$A$1:$A$9,0),2),GameLog!$C:$C,"CIN")</f>
        <v>0</v>
      </c>
      <c r="E16" s="12">
        <f>SUMIFS(GameLog!AM:AM,GameLog!$D:$D,'CIN F'!$A16,GameLog!$E:$E,INDEX(Positions!$A$1:$B$9,MATCH('CIN F'!$B16,Positions!$A$1:$A$9,0),2),GameLog!$C:$C,"CIN")</f>
        <v>0</v>
      </c>
      <c r="F16">
        <f>SUMIFS(GameLog!AN:AN,GameLog!$D:$D,'CIN F'!$A16,GameLog!$E:$E,INDEX(Positions!$A$1:$B$9,MATCH('CIN F'!$B16,Positions!$A$1:$A$9,0),2),GameLog!$C:$C,"CIN")</f>
        <v>0</v>
      </c>
      <c r="G16">
        <f>SUMIFS(GameLog!AO:AO,GameLog!$D:$D,'CIN F'!$A16,GameLog!$E:$E,INDEX(Positions!$A$1:$B$9,MATCH('CIN F'!$B16,Positions!$A$1:$A$9,0),2),GameLog!$C:$C,"CIN")</f>
        <v>0</v>
      </c>
      <c r="H16">
        <f>SUMIFS(GameLog!AP:AP,GameLog!$D:$D,'CIN F'!$A16,GameLog!$E:$E,INDEX(Positions!$A$1:$B$9,MATCH('CIN F'!$B16,Positions!$A$1:$A$9,0),2),GameLog!$C:$C,"CIN")</f>
        <v>0</v>
      </c>
      <c r="I16">
        <f>SUMIFS(GameLog!AQ:AQ,GameLog!$D:$D,'CIN F'!$A16,GameLog!$E:$E,INDEX(Positions!$A$1:$B$9,MATCH('CIN F'!$B16,Positions!$A$1:$A$9,0),2),GameLog!$C:$C,"CIN")</f>
        <v>0</v>
      </c>
      <c r="J16">
        <f>SUMIFS(GameLog!AR:AR,GameLog!$D:$D,'CIN F'!$A16,GameLog!$E:$E,INDEX(Positions!$A$1:$B$9,MATCH('CIN F'!$B16,Positions!$A$1:$A$9,0),2),GameLog!$C:$C,"CIN")</f>
        <v>0</v>
      </c>
      <c r="K16">
        <f>SUMIFS(GameLog!AS:AS,GameLog!$D:$D,'CIN F'!$A16,GameLog!$E:$E,INDEX(Positions!$A$1:$B$9,MATCH('CIN F'!$B16,Positions!$A$1:$A$9,0),2),GameLog!$C:$C,"CIN")</f>
        <v>0</v>
      </c>
      <c r="L16">
        <f>SUMIFS(GameLog!AT:AT,GameLog!$D:$D,'CIN F'!$A16,GameLog!$E:$E,INDEX(Positions!$A$1:$B$9,MATCH('CIN F'!$B16,Positions!$A$1:$A$9,0),2),GameLog!$C:$C,"CIN")</f>
        <v>0</v>
      </c>
      <c r="M16">
        <f>SUMIFS(GameLog!AU:AU,GameLog!$D:$D,'CIN F'!$A16,GameLog!$E:$E,INDEX(Positions!$A$1:$B$9,MATCH('CIN F'!$B16,Positions!$A$1:$A$9,0),2),GameLog!$C:$C,"CIN")</f>
        <v>0</v>
      </c>
      <c r="N16">
        <f>SUMIFS(GameLog!AV:AV,GameLog!$D:$D,'CIN F'!$A16,GameLog!$E:$E,INDEX(Positions!$A$1:$B$9,MATCH('CIN F'!$B16,Positions!$A$1:$A$9,0),2),GameLog!$C:$C,"CIN")</f>
        <v>0</v>
      </c>
      <c r="O16" s="8">
        <f t="shared" si="0"/>
        <v>0</v>
      </c>
      <c r="P16" s="18" t="str">
        <f t="shared" si="1"/>
        <v/>
      </c>
    </row>
    <row r="17" spans="1:16">
      <c r="A17" t="s">
        <v>3290</v>
      </c>
      <c r="B17" t="s">
        <v>2443</v>
      </c>
      <c r="C17">
        <f>COUNTIFS(GameLog!D:D,'CIN F'!A17,GameLog!C:C,"CIN",GameLog!E:E,INDEX(Positions!$A$1:$B$9,MATCH('CIN F'!$B17,Positions!$A$1:$A$9,0),2))</f>
        <v>2</v>
      </c>
      <c r="D17">
        <f>SUMIFS(GameLog!F:F,GameLog!$D:$D,'CIN F'!A17,GameLog!$E:$E,INDEX(Positions!$A$1:$B$9,MATCH('CIN F'!$B17,Positions!$A$1:$A$9,0),2),GameLog!$C:$C,"CIN")</f>
        <v>0</v>
      </c>
      <c r="E17" s="12">
        <f>SUMIFS(GameLog!AM:AM,GameLog!$D:$D,'CIN F'!$A17,GameLog!$E:$E,INDEX(Positions!$A$1:$B$9,MATCH('CIN F'!$B17,Positions!$A$1:$A$9,0),2),GameLog!$C:$C,"CIN")</f>
        <v>2</v>
      </c>
      <c r="F17">
        <f>SUMIFS(GameLog!AN:AN,GameLog!$D:$D,'CIN F'!$A17,GameLog!$E:$E,INDEX(Positions!$A$1:$B$9,MATCH('CIN F'!$B17,Positions!$A$1:$A$9,0),2),GameLog!$C:$C,"CIN")</f>
        <v>0</v>
      </c>
      <c r="G17">
        <f>SUMIFS(GameLog!AO:AO,GameLog!$D:$D,'CIN F'!$A17,GameLog!$E:$E,INDEX(Positions!$A$1:$B$9,MATCH('CIN F'!$B17,Positions!$A$1:$A$9,0),2),GameLog!$C:$C,"CIN")</f>
        <v>1</v>
      </c>
      <c r="H17">
        <f>SUMIFS(GameLog!AP:AP,GameLog!$D:$D,'CIN F'!$A17,GameLog!$E:$E,INDEX(Positions!$A$1:$B$9,MATCH('CIN F'!$B17,Positions!$A$1:$A$9,0),2),GameLog!$C:$C,"CIN")</f>
        <v>0</v>
      </c>
      <c r="I17">
        <f>SUMIFS(GameLog!AQ:AQ,GameLog!$D:$D,'CIN F'!$A17,GameLog!$E:$E,INDEX(Positions!$A$1:$B$9,MATCH('CIN F'!$B17,Positions!$A$1:$A$9,0),2),GameLog!$C:$C,"CIN")</f>
        <v>0</v>
      </c>
      <c r="J17">
        <f>SUMIFS(GameLog!AR:AR,GameLog!$D:$D,'CIN F'!$A17,GameLog!$E:$E,INDEX(Positions!$A$1:$B$9,MATCH('CIN F'!$B17,Positions!$A$1:$A$9,0),2),GameLog!$C:$C,"CIN")</f>
        <v>0</v>
      </c>
      <c r="K17">
        <f>SUMIFS(GameLog!AS:AS,GameLog!$D:$D,'CIN F'!$A17,GameLog!$E:$E,INDEX(Positions!$A$1:$B$9,MATCH('CIN F'!$B17,Positions!$A$1:$A$9,0),2),GameLog!$C:$C,"CIN")</f>
        <v>0</v>
      </c>
      <c r="L17">
        <f>SUMIFS(GameLog!AT:AT,GameLog!$D:$D,'CIN F'!$A17,GameLog!$E:$E,INDEX(Positions!$A$1:$B$9,MATCH('CIN F'!$B17,Positions!$A$1:$A$9,0),2),GameLog!$C:$C,"CIN")</f>
        <v>0</v>
      </c>
      <c r="M17">
        <f>SUMIFS(GameLog!AU:AU,GameLog!$D:$D,'CIN F'!$A17,GameLog!$E:$E,INDEX(Positions!$A$1:$B$9,MATCH('CIN F'!$B17,Positions!$A$1:$A$9,0),2),GameLog!$C:$C,"CIN")</f>
        <v>0</v>
      </c>
      <c r="N17">
        <f>SUMIFS(GameLog!AV:AV,GameLog!$D:$D,'CIN F'!$A17,GameLog!$E:$E,INDEX(Positions!$A$1:$B$9,MATCH('CIN F'!$B17,Positions!$A$1:$A$9,0),2),GameLog!$C:$C,"CIN")</f>
        <v>0</v>
      </c>
      <c r="O17" s="8">
        <f t="shared" si="0"/>
        <v>1</v>
      </c>
      <c r="P17" s="18" t="str">
        <f t="shared" si="1"/>
        <v/>
      </c>
    </row>
    <row r="18" spans="1:16">
      <c r="A18" t="s">
        <v>3284</v>
      </c>
      <c r="B18" t="s">
        <v>2443</v>
      </c>
      <c r="C18">
        <f>COUNTIFS(GameLog!D:D,'CIN F'!A18,GameLog!C:C,"CIN",GameLog!E:E,INDEX(Positions!$A$1:$B$9,MATCH('CIN F'!$B18,Positions!$A$1:$A$9,0),2))</f>
        <v>2</v>
      </c>
      <c r="D18">
        <f>SUMIFS(GameLog!F:F,GameLog!$D:$D,'CIN F'!A18,GameLog!$E:$E,INDEX(Positions!$A$1:$B$9,MATCH('CIN F'!$B18,Positions!$A$1:$A$9,0),2),GameLog!$C:$C,"CIN")</f>
        <v>0</v>
      </c>
      <c r="E18" s="12">
        <f>SUMIFS(GameLog!AM:AM,GameLog!$D:$D,'CIN F'!$A18,GameLog!$E:$E,INDEX(Positions!$A$1:$B$9,MATCH('CIN F'!$B18,Positions!$A$1:$A$9,0),2),GameLog!$C:$C,"CIN")</f>
        <v>3.3333333333333335</v>
      </c>
      <c r="F18">
        <f>SUMIFS(GameLog!AN:AN,GameLog!$D:$D,'CIN F'!$A18,GameLog!$E:$E,INDEX(Positions!$A$1:$B$9,MATCH('CIN F'!$B18,Positions!$A$1:$A$9,0),2),GameLog!$C:$C,"CIN")</f>
        <v>0</v>
      </c>
      <c r="G18">
        <f>SUMIFS(GameLog!AO:AO,GameLog!$D:$D,'CIN F'!$A18,GameLog!$E:$E,INDEX(Positions!$A$1:$B$9,MATCH('CIN F'!$B18,Positions!$A$1:$A$9,0),2),GameLog!$C:$C,"CIN")</f>
        <v>1</v>
      </c>
      <c r="H18">
        <f>SUMIFS(GameLog!AP:AP,GameLog!$D:$D,'CIN F'!$A18,GameLog!$E:$E,INDEX(Positions!$A$1:$B$9,MATCH('CIN F'!$B18,Positions!$A$1:$A$9,0),2),GameLog!$C:$C,"CIN")</f>
        <v>0</v>
      </c>
      <c r="I18">
        <f>SUMIFS(GameLog!AQ:AQ,GameLog!$D:$D,'CIN F'!$A18,GameLog!$E:$E,INDEX(Positions!$A$1:$B$9,MATCH('CIN F'!$B18,Positions!$A$1:$A$9,0),2),GameLog!$C:$C,"CIN")</f>
        <v>0</v>
      </c>
      <c r="J18">
        <f>SUMIFS(GameLog!AR:AR,GameLog!$D:$D,'CIN F'!$A18,GameLog!$E:$E,INDEX(Positions!$A$1:$B$9,MATCH('CIN F'!$B18,Positions!$A$1:$A$9,0),2),GameLog!$C:$C,"CIN")</f>
        <v>0</v>
      </c>
      <c r="K18">
        <f>SUMIFS(GameLog!AS:AS,GameLog!$D:$D,'CIN F'!$A18,GameLog!$E:$E,INDEX(Positions!$A$1:$B$9,MATCH('CIN F'!$B18,Positions!$A$1:$A$9,0),2),GameLog!$C:$C,"CIN")</f>
        <v>0</v>
      </c>
      <c r="L18">
        <f>SUMIFS(GameLog!AT:AT,GameLog!$D:$D,'CIN F'!$A18,GameLog!$E:$E,INDEX(Positions!$A$1:$B$9,MATCH('CIN F'!$B18,Positions!$A$1:$A$9,0),2),GameLog!$C:$C,"CIN")</f>
        <v>0</v>
      </c>
      <c r="M18">
        <f>SUMIFS(GameLog!AU:AU,GameLog!$D:$D,'CIN F'!$A18,GameLog!$E:$E,INDEX(Positions!$A$1:$B$9,MATCH('CIN F'!$B18,Positions!$A$1:$A$9,0),2),GameLog!$C:$C,"CIN")</f>
        <v>0</v>
      </c>
      <c r="N18">
        <f>SUMIFS(GameLog!AV:AV,GameLog!$D:$D,'CIN F'!$A18,GameLog!$E:$E,INDEX(Positions!$A$1:$B$9,MATCH('CIN F'!$B18,Positions!$A$1:$A$9,0),2),GameLog!$C:$C,"CIN")</f>
        <v>0</v>
      </c>
      <c r="O18" s="8">
        <f t="shared" si="0"/>
        <v>1</v>
      </c>
      <c r="P18" s="18" t="str">
        <f t="shared" si="1"/>
        <v/>
      </c>
    </row>
    <row r="19" spans="1:16">
      <c r="A19" t="s">
        <v>3269</v>
      </c>
      <c r="B19" t="s">
        <v>2429</v>
      </c>
      <c r="C19">
        <f>COUNTIFS(GameLog!D:D,'CIN F'!A19,GameLog!C:C,"CIN",GameLog!E:E,INDEX(Positions!$A$1:$B$9,MATCH('CIN F'!$B19,Positions!$A$1:$A$9,0),2))</f>
        <v>1</v>
      </c>
      <c r="D19">
        <f>SUMIFS(GameLog!F:F,GameLog!$D:$D,'CIN F'!A19,GameLog!$E:$E,INDEX(Positions!$A$1:$B$9,MATCH('CIN F'!$B19,Positions!$A$1:$A$9,0),2),GameLog!$C:$C,"CIN")</f>
        <v>1</v>
      </c>
      <c r="E19" s="12">
        <f>SUMIFS(GameLog!AM:AM,GameLog!$D:$D,'CIN F'!$A19,GameLog!$E:$E,INDEX(Positions!$A$1:$B$9,MATCH('CIN F'!$B19,Positions!$A$1:$A$9,0),2),GameLog!$C:$C,"CIN")</f>
        <v>9</v>
      </c>
      <c r="F19">
        <f>SUMIFS(GameLog!AN:AN,GameLog!$D:$D,'CIN F'!$A19,GameLog!$E:$E,INDEX(Positions!$A$1:$B$9,MATCH('CIN F'!$B19,Positions!$A$1:$A$9,0),2),GameLog!$C:$C,"CIN")</f>
        <v>10</v>
      </c>
      <c r="G19">
        <f>SUMIFS(GameLog!AO:AO,GameLog!$D:$D,'CIN F'!$A19,GameLog!$E:$E,INDEX(Positions!$A$1:$B$9,MATCH('CIN F'!$B19,Positions!$A$1:$A$9,0),2),GameLog!$C:$C,"CIN")</f>
        <v>0</v>
      </c>
      <c r="H19">
        <f>SUMIFS(GameLog!AP:AP,GameLog!$D:$D,'CIN F'!$A19,GameLog!$E:$E,INDEX(Positions!$A$1:$B$9,MATCH('CIN F'!$B19,Positions!$A$1:$A$9,0),2),GameLog!$C:$C,"CIN")</f>
        <v>0</v>
      </c>
      <c r="I19">
        <f>SUMIFS(GameLog!AQ:AQ,GameLog!$D:$D,'CIN F'!$A19,GameLog!$E:$E,INDEX(Positions!$A$1:$B$9,MATCH('CIN F'!$B19,Positions!$A$1:$A$9,0),2),GameLog!$C:$C,"CIN")</f>
        <v>0</v>
      </c>
      <c r="J19">
        <f>SUMIFS(GameLog!AR:AR,GameLog!$D:$D,'CIN F'!$A19,GameLog!$E:$E,INDEX(Positions!$A$1:$B$9,MATCH('CIN F'!$B19,Positions!$A$1:$A$9,0),2),GameLog!$C:$C,"CIN")</f>
        <v>0</v>
      </c>
      <c r="K19">
        <f>SUMIFS(GameLog!AS:AS,GameLog!$D:$D,'CIN F'!$A19,GameLog!$E:$E,INDEX(Positions!$A$1:$B$9,MATCH('CIN F'!$B19,Positions!$A$1:$A$9,0),2),GameLog!$C:$C,"CIN")</f>
        <v>0</v>
      </c>
      <c r="L19">
        <f>SUMIFS(GameLog!AT:AT,GameLog!$D:$D,'CIN F'!$A19,GameLog!$E:$E,INDEX(Positions!$A$1:$B$9,MATCH('CIN F'!$B19,Positions!$A$1:$A$9,0),2),GameLog!$C:$C,"CIN")</f>
        <v>0</v>
      </c>
      <c r="M19">
        <f>SUMIFS(GameLog!AU:AU,GameLog!$D:$D,'CIN F'!$A19,GameLog!$E:$E,INDEX(Positions!$A$1:$B$9,MATCH('CIN F'!$B19,Positions!$A$1:$A$9,0),2),GameLog!$C:$C,"CIN")</f>
        <v>0</v>
      </c>
      <c r="N19">
        <f>SUMIFS(GameLog!AV:AV,GameLog!$D:$D,'CIN F'!$A19,GameLog!$E:$E,INDEX(Positions!$A$1:$B$9,MATCH('CIN F'!$B19,Positions!$A$1:$A$9,0),2),GameLog!$C:$C,"CIN")</f>
        <v>0</v>
      </c>
      <c r="O19" s="8">
        <f t="shared" si="0"/>
        <v>1</v>
      </c>
      <c r="P19" s="18">
        <f t="shared" si="1"/>
        <v>0</v>
      </c>
    </row>
    <row r="20" spans="1:16">
      <c r="A20" t="s">
        <v>3272</v>
      </c>
      <c r="B20" t="s">
        <v>2429</v>
      </c>
      <c r="C20">
        <f>COUNTIFS(GameLog!D:D,'CIN F'!A20,GameLog!C:C,"CIN",GameLog!E:E,INDEX(Positions!$A$1:$B$9,MATCH('CIN F'!$B20,Positions!$A$1:$A$9,0),2))</f>
        <v>0</v>
      </c>
      <c r="D20">
        <f>SUMIFS(GameLog!F:F,GameLog!$D:$D,'CIN F'!A20,GameLog!$E:$E,INDEX(Positions!$A$1:$B$9,MATCH('CIN F'!$B20,Positions!$A$1:$A$9,0),2),GameLog!$C:$C,"CIN")</f>
        <v>0</v>
      </c>
      <c r="E20" s="12">
        <f>SUMIFS(GameLog!AM:AM,GameLog!$D:$D,'CIN F'!$A20,GameLog!$E:$E,INDEX(Positions!$A$1:$B$9,MATCH('CIN F'!$B20,Positions!$A$1:$A$9,0),2),GameLog!$C:$C,"CIN")</f>
        <v>0</v>
      </c>
      <c r="F20">
        <f>SUMIFS(GameLog!AN:AN,GameLog!$D:$D,'CIN F'!$A20,GameLog!$E:$E,INDEX(Positions!$A$1:$B$9,MATCH('CIN F'!$B20,Positions!$A$1:$A$9,0),2),GameLog!$C:$C,"CIN")</f>
        <v>0</v>
      </c>
      <c r="G20">
        <f>SUMIFS(GameLog!AO:AO,GameLog!$D:$D,'CIN F'!$A20,GameLog!$E:$E,INDEX(Positions!$A$1:$B$9,MATCH('CIN F'!$B20,Positions!$A$1:$A$9,0),2),GameLog!$C:$C,"CIN")</f>
        <v>0</v>
      </c>
      <c r="H20">
        <f>SUMIFS(GameLog!AP:AP,GameLog!$D:$D,'CIN F'!$A20,GameLog!$E:$E,INDEX(Positions!$A$1:$B$9,MATCH('CIN F'!$B20,Positions!$A$1:$A$9,0),2),GameLog!$C:$C,"CIN")</f>
        <v>0</v>
      </c>
      <c r="I20">
        <f>SUMIFS(GameLog!AQ:AQ,GameLog!$D:$D,'CIN F'!$A20,GameLog!$E:$E,INDEX(Positions!$A$1:$B$9,MATCH('CIN F'!$B20,Positions!$A$1:$A$9,0),2),GameLog!$C:$C,"CIN")</f>
        <v>0</v>
      </c>
      <c r="J20">
        <f>SUMIFS(GameLog!AR:AR,GameLog!$D:$D,'CIN F'!$A20,GameLog!$E:$E,INDEX(Positions!$A$1:$B$9,MATCH('CIN F'!$B20,Positions!$A$1:$A$9,0),2),GameLog!$C:$C,"CIN")</f>
        <v>0</v>
      </c>
      <c r="K20">
        <f>SUMIFS(GameLog!AS:AS,GameLog!$D:$D,'CIN F'!$A20,GameLog!$E:$E,INDEX(Positions!$A$1:$B$9,MATCH('CIN F'!$B20,Positions!$A$1:$A$9,0),2),GameLog!$C:$C,"CIN")</f>
        <v>0</v>
      </c>
      <c r="L20">
        <f>SUMIFS(GameLog!AT:AT,GameLog!$D:$D,'CIN F'!$A20,GameLog!$E:$E,INDEX(Positions!$A$1:$B$9,MATCH('CIN F'!$B20,Positions!$A$1:$A$9,0),2),GameLog!$C:$C,"CIN")</f>
        <v>0</v>
      </c>
      <c r="M20">
        <f>SUMIFS(GameLog!AU:AU,GameLog!$D:$D,'CIN F'!$A20,GameLog!$E:$E,INDEX(Positions!$A$1:$B$9,MATCH('CIN F'!$B20,Positions!$A$1:$A$9,0),2),GameLog!$C:$C,"CIN")</f>
        <v>0</v>
      </c>
      <c r="N20">
        <f>SUMIFS(GameLog!AV:AV,GameLog!$D:$D,'CIN F'!$A20,GameLog!$E:$E,INDEX(Positions!$A$1:$B$9,MATCH('CIN F'!$B20,Positions!$A$1:$A$9,0),2),GameLog!$C:$C,"CIN")</f>
        <v>0</v>
      </c>
      <c r="O20" s="8">
        <f t="shared" si="0"/>
        <v>0</v>
      </c>
      <c r="P20" s="18">
        <f t="shared" si="1"/>
        <v>0</v>
      </c>
    </row>
    <row r="21" spans="1:16">
      <c r="A21" t="s">
        <v>3258</v>
      </c>
      <c r="B21" t="s">
        <v>2429</v>
      </c>
      <c r="C21">
        <f>COUNTIFS(GameLog!D:D,'CIN F'!A21,GameLog!C:C,"CIN",GameLog!E:E,INDEX(Positions!$A$1:$B$9,MATCH('CIN F'!$B21,Positions!$A$1:$A$9,0),2))</f>
        <v>2</v>
      </c>
      <c r="D21">
        <f>SUMIFS(GameLog!F:F,GameLog!$D:$D,'CIN F'!A21,GameLog!$E:$E,INDEX(Positions!$A$1:$B$9,MATCH('CIN F'!$B21,Positions!$A$1:$A$9,0),2),GameLog!$C:$C,"CIN")</f>
        <v>2</v>
      </c>
      <c r="E21" s="12">
        <f>SUMIFS(GameLog!AM:AM,GameLog!$D:$D,'CIN F'!$A21,GameLog!$E:$E,INDEX(Positions!$A$1:$B$9,MATCH('CIN F'!$B21,Positions!$A$1:$A$9,0),2),GameLog!$C:$C,"CIN")</f>
        <v>18</v>
      </c>
      <c r="F21">
        <f>SUMIFS(GameLog!AN:AN,GameLog!$D:$D,'CIN F'!$A21,GameLog!$E:$E,INDEX(Positions!$A$1:$B$9,MATCH('CIN F'!$B21,Positions!$A$1:$A$9,0),2),GameLog!$C:$C,"CIN")</f>
        <v>16</v>
      </c>
      <c r="G21">
        <f>SUMIFS(GameLog!AO:AO,GameLog!$D:$D,'CIN F'!$A21,GameLog!$E:$E,INDEX(Positions!$A$1:$B$9,MATCH('CIN F'!$B21,Positions!$A$1:$A$9,0),2),GameLog!$C:$C,"CIN")</f>
        <v>2</v>
      </c>
      <c r="H21">
        <f>SUMIFS(GameLog!AP:AP,GameLog!$D:$D,'CIN F'!$A21,GameLog!$E:$E,INDEX(Positions!$A$1:$B$9,MATCH('CIN F'!$B21,Positions!$A$1:$A$9,0),2),GameLog!$C:$C,"CIN")</f>
        <v>0</v>
      </c>
      <c r="I21">
        <f>SUMIFS(GameLog!AQ:AQ,GameLog!$D:$D,'CIN F'!$A21,GameLog!$E:$E,INDEX(Positions!$A$1:$B$9,MATCH('CIN F'!$B21,Positions!$A$1:$A$9,0),2),GameLog!$C:$C,"CIN")</f>
        <v>0</v>
      </c>
      <c r="J21">
        <f>SUMIFS(GameLog!AR:AR,GameLog!$D:$D,'CIN F'!$A21,GameLog!$E:$E,INDEX(Positions!$A$1:$B$9,MATCH('CIN F'!$B21,Positions!$A$1:$A$9,0),2),GameLog!$C:$C,"CIN")</f>
        <v>0</v>
      </c>
      <c r="K21">
        <f>SUMIFS(GameLog!AS:AS,GameLog!$D:$D,'CIN F'!$A21,GameLog!$E:$E,INDEX(Positions!$A$1:$B$9,MATCH('CIN F'!$B21,Positions!$A$1:$A$9,0),2),GameLog!$C:$C,"CIN")</f>
        <v>0</v>
      </c>
      <c r="L21">
        <f>SUMIFS(GameLog!AT:AT,GameLog!$D:$D,'CIN F'!$A21,GameLog!$E:$E,INDEX(Positions!$A$1:$B$9,MATCH('CIN F'!$B21,Positions!$A$1:$A$9,0),2),GameLog!$C:$C,"CIN")</f>
        <v>1</v>
      </c>
      <c r="M21">
        <f>SUMIFS(GameLog!AU:AU,GameLog!$D:$D,'CIN F'!$A21,GameLog!$E:$E,INDEX(Positions!$A$1:$B$9,MATCH('CIN F'!$B21,Positions!$A$1:$A$9,0),2),GameLog!$C:$C,"CIN")</f>
        <v>1</v>
      </c>
      <c r="N21">
        <f>SUMIFS(GameLog!AV:AV,GameLog!$D:$D,'CIN F'!$A21,GameLog!$E:$E,INDEX(Positions!$A$1:$B$9,MATCH('CIN F'!$B21,Positions!$A$1:$A$9,0),2),GameLog!$C:$C,"CIN")</f>
        <v>0</v>
      </c>
      <c r="O21" s="8">
        <f t="shared" si="0"/>
        <v>1</v>
      </c>
      <c r="P21" s="18">
        <f t="shared" si="1"/>
        <v>0.5</v>
      </c>
    </row>
    <row r="22" spans="1:16">
      <c r="A22" t="s">
        <v>3259</v>
      </c>
      <c r="B22" t="s">
        <v>2430</v>
      </c>
      <c r="C22">
        <f>COUNTIFS(GameLog!D:D,'CIN F'!A22,GameLog!C:C,"CIN",GameLog!E:E,INDEX(Positions!$A$1:$B$9,MATCH('CIN F'!$B22,Positions!$A$1:$A$9,0),2))</f>
        <v>3</v>
      </c>
      <c r="D22">
        <f>SUMIFS(GameLog!F:F,GameLog!$D:$D,'CIN F'!A22,GameLog!$E:$E,INDEX(Positions!$A$1:$B$9,MATCH('CIN F'!$B22,Positions!$A$1:$A$9,0),2),GameLog!$C:$C,"CIN")</f>
        <v>3</v>
      </c>
      <c r="E22" s="12">
        <f>SUMIFS(GameLog!AM:AM,GameLog!$D:$D,'CIN F'!$A22,GameLog!$E:$E,INDEX(Positions!$A$1:$B$9,MATCH('CIN F'!$B22,Positions!$A$1:$A$9,0),2),GameLog!$C:$C,"CIN")</f>
        <v>27</v>
      </c>
      <c r="F22">
        <f>SUMIFS(GameLog!AN:AN,GameLog!$D:$D,'CIN F'!$A22,GameLog!$E:$E,INDEX(Positions!$A$1:$B$9,MATCH('CIN F'!$B22,Positions!$A$1:$A$9,0),2),GameLog!$C:$C,"CIN")</f>
        <v>22</v>
      </c>
      <c r="G22">
        <f>SUMIFS(GameLog!AO:AO,GameLog!$D:$D,'CIN F'!$A22,GameLog!$E:$E,INDEX(Positions!$A$1:$B$9,MATCH('CIN F'!$B22,Positions!$A$1:$A$9,0),2),GameLog!$C:$C,"CIN")</f>
        <v>0</v>
      </c>
      <c r="H22">
        <f>SUMIFS(GameLog!AP:AP,GameLog!$D:$D,'CIN F'!$A22,GameLog!$E:$E,INDEX(Positions!$A$1:$B$9,MATCH('CIN F'!$B22,Positions!$A$1:$A$9,0),2),GameLog!$C:$C,"CIN")</f>
        <v>0</v>
      </c>
      <c r="I22">
        <f>SUMIFS(GameLog!AQ:AQ,GameLog!$D:$D,'CIN F'!$A22,GameLog!$E:$E,INDEX(Positions!$A$1:$B$9,MATCH('CIN F'!$B22,Positions!$A$1:$A$9,0),2),GameLog!$C:$C,"CIN")</f>
        <v>3</v>
      </c>
      <c r="J22">
        <f>SUMIFS(GameLog!AR:AR,GameLog!$D:$D,'CIN F'!$A22,GameLog!$E:$E,INDEX(Positions!$A$1:$B$9,MATCH('CIN F'!$B22,Positions!$A$1:$A$9,0),2),GameLog!$C:$C,"CIN")</f>
        <v>0</v>
      </c>
      <c r="K22">
        <f>SUMIFS(GameLog!AS:AS,GameLog!$D:$D,'CIN F'!$A22,GameLog!$E:$E,INDEX(Positions!$A$1:$B$9,MATCH('CIN F'!$B22,Positions!$A$1:$A$9,0),2),GameLog!$C:$C,"CIN")</f>
        <v>0</v>
      </c>
      <c r="L22">
        <f>SUMIFS(GameLog!AT:AT,GameLog!$D:$D,'CIN F'!$A22,GameLog!$E:$E,INDEX(Positions!$A$1:$B$9,MATCH('CIN F'!$B22,Positions!$A$1:$A$9,0),2),GameLog!$C:$C,"CIN")</f>
        <v>0</v>
      </c>
      <c r="M22">
        <f>SUMIFS(GameLog!AU:AU,GameLog!$D:$D,'CIN F'!$A22,GameLog!$E:$E,INDEX(Positions!$A$1:$B$9,MATCH('CIN F'!$B22,Positions!$A$1:$A$9,0),2),GameLog!$C:$C,"CIN")</f>
        <v>0</v>
      </c>
      <c r="N22">
        <f>SUMIFS(GameLog!AV:AV,GameLog!$D:$D,'CIN F'!$A22,GameLog!$E:$E,INDEX(Positions!$A$1:$B$9,MATCH('CIN F'!$B22,Positions!$A$1:$A$9,0),2),GameLog!$C:$C,"CIN")</f>
        <v>0</v>
      </c>
      <c r="O22" s="8">
        <f t="shared" si="0"/>
        <v>1</v>
      </c>
      <c r="P22" s="18" t="str">
        <f t="shared" si="1"/>
        <v/>
      </c>
    </row>
    <row r="23" spans="1:16">
      <c r="A23" t="s">
        <v>3271</v>
      </c>
      <c r="B23" t="s">
        <v>2430</v>
      </c>
      <c r="C23">
        <f>COUNTIFS(GameLog!D:D,'CIN F'!A23,GameLog!C:C,"CIN",GameLog!E:E,INDEX(Positions!$A$1:$B$9,MATCH('CIN F'!$B23,Positions!$A$1:$A$9,0),2))</f>
        <v>0</v>
      </c>
      <c r="D23">
        <f>SUMIFS(GameLog!F:F,GameLog!$D:$D,'CIN F'!A23,GameLog!$E:$E,INDEX(Positions!$A$1:$B$9,MATCH('CIN F'!$B23,Positions!$A$1:$A$9,0),2),GameLog!$C:$C,"CIN")</f>
        <v>0</v>
      </c>
      <c r="E23" s="12">
        <f>SUMIFS(GameLog!AM:AM,GameLog!$D:$D,'CIN F'!$A23,GameLog!$E:$E,INDEX(Positions!$A$1:$B$9,MATCH('CIN F'!$B23,Positions!$A$1:$A$9,0),2),GameLog!$C:$C,"CIN")</f>
        <v>0</v>
      </c>
      <c r="F23">
        <f>SUMIFS(GameLog!AN:AN,GameLog!$D:$D,'CIN F'!$A23,GameLog!$E:$E,INDEX(Positions!$A$1:$B$9,MATCH('CIN F'!$B23,Positions!$A$1:$A$9,0),2),GameLog!$C:$C,"CIN")</f>
        <v>0</v>
      </c>
      <c r="G23">
        <f>SUMIFS(GameLog!AO:AO,GameLog!$D:$D,'CIN F'!$A23,GameLog!$E:$E,INDEX(Positions!$A$1:$B$9,MATCH('CIN F'!$B23,Positions!$A$1:$A$9,0),2),GameLog!$C:$C,"CIN")</f>
        <v>0</v>
      </c>
      <c r="H23">
        <f>SUMIFS(GameLog!AP:AP,GameLog!$D:$D,'CIN F'!$A23,GameLog!$E:$E,INDEX(Positions!$A$1:$B$9,MATCH('CIN F'!$B23,Positions!$A$1:$A$9,0),2),GameLog!$C:$C,"CIN")</f>
        <v>0</v>
      </c>
      <c r="I23">
        <f>SUMIFS(GameLog!AQ:AQ,GameLog!$D:$D,'CIN F'!$A23,GameLog!$E:$E,INDEX(Positions!$A$1:$B$9,MATCH('CIN F'!$B23,Positions!$A$1:$A$9,0),2),GameLog!$C:$C,"CIN")</f>
        <v>0</v>
      </c>
      <c r="J23">
        <f>SUMIFS(GameLog!AR:AR,GameLog!$D:$D,'CIN F'!$A23,GameLog!$E:$E,INDEX(Positions!$A$1:$B$9,MATCH('CIN F'!$B23,Positions!$A$1:$A$9,0),2),GameLog!$C:$C,"CIN")</f>
        <v>0</v>
      </c>
      <c r="K23">
        <f>SUMIFS(GameLog!AS:AS,GameLog!$D:$D,'CIN F'!$A23,GameLog!$E:$E,INDEX(Positions!$A$1:$B$9,MATCH('CIN F'!$B23,Positions!$A$1:$A$9,0),2),GameLog!$C:$C,"CIN")</f>
        <v>0</v>
      </c>
      <c r="L23">
        <f>SUMIFS(GameLog!AT:AT,GameLog!$D:$D,'CIN F'!$A23,GameLog!$E:$E,INDEX(Positions!$A$1:$B$9,MATCH('CIN F'!$B23,Positions!$A$1:$A$9,0),2),GameLog!$C:$C,"CIN")</f>
        <v>0</v>
      </c>
      <c r="M23">
        <f>SUMIFS(GameLog!AU:AU,GameLog!$D:$D,'CIN F'!$A23,GameLog!$E:$E,INDEX(Positions!$A$1:$B$9,MATCH('CIN F'!$B23,Positions!$A$1:$A$9,0),2),GameLog!$C:$C,"CIN")</f>
        <v>0</v>
      </c>
      <c r="N23">
        <f>SUMIFS(GameLog!AV:AV,GameLog!$D:$D,'CIN F'!$A23,GameLog!$E:$E,INDEX(Positions!$A$1:$B$9,MATCH('CIN F'!$B23,Positions!$A$1:$A$9,0),2),GameLog!$C:$C,"CIN")</f>
        <v>0</v>
      </c>
      <c r="O23" s="8">
        <f t="shared" si="0"/>
        <v>0</v>
      </c>
      <c r="P23" s="18" t="str">
        <f t="shared" si="1"/>
        <v/>
      </c>
    </row>
    <row r="24" spans="1:16">
      <c r="A24" t="s">
        <v>3273</v>
      </c>
      <c r="B24" t="s">
        <v>2430</v>
      </c>
      <c r="C24">
        <f>COUNTIFS(GameLog!D:D,'CIN F'!A24,GameLog!C:C,"CIN",GameLog!E:E,INDEX(Positions!$A$1:$B$9,MATCH('CIN F'!$B24,Positions!$A$1:$A$9,0),2))</f>
        <v>0</v>
      </c>
      <c r="D24">
        <f>SUMIFS(GameLog!F:F,GameLog!$D:$D,'CIN F'!A24,GameLog!$E:$E,INDEX(Positions!$A$1:$B$9,MATCH('CIN F'!$B24,Positions!$A$1:$A$9,0),2),GameLog!$C:$C,"CIN")</f>
        <v>0</v>
      </c>
      <c r="E24" s="12">
        <f>SUMIFS(GameLog!AM:AM,GameLog!$D:$D,'CIN F'!$A24,GameLog!$E:$E,INDEX(Positions!$A$1:$B$9,MATCH('CIN F'!$B24,Positions!$A$1:$A$9,0),2),GameLog!$C:$C,"CIN")</f>
        <v>0</v>
      </c>
      <c r="F24">
        <f>SUMIFS(GameLog!AN:AN,GameLog!$D:$D,'CIN F'!$A24,GameLog!$E:$E,INDEX(Positions!$A$1:$B$9,MATCH('CIN F'!$B24,Positions!$A$1:$A$9,0),2),GameLog!$C:$C,"CIN")</f>
        <v>0</v>
      </c>
      <c r="G24">
        <f>SUMIFS(GameLog!AO:AO,GameLog!$D:$D,'CIN F'!$A24,GameLog!$E:$E,INDEX(Positions!$A$1:$B$9,MATCH('CIN F'!$B24,Positions!$A$1:$A$9,0),2),GameLog!$C:$C,"CIN")</f>
        <v>0</v>
      </c>
      <c r="H24">
        <f>SUMIFS(GameLog!AP:AP,GameLog!$D:$D,'CIN F'!$A24,GameLog!$E:$E,INDEX(Positions!$A$1:$B$9,MATCH('CIN F'!$B24,Positions!$A$1:$A$9,0),2),GameLog!$C:$C,"CIN")</f>
        <v>0</v>
      </c>
      <c r="I24">
        <f>SUMIFS(GameLog!AQ:AQ,GameLog!$D:$D,'CIN F'!$A24,GameLog!$E:$E,INDEX(Positions!$A$1:$B$9,MATCH('CIN F'!$B24,Positions!$A$1:$A$9,0),2),GameLog!$C:$C,"CIN")</f>
        <v>0</v>
      </c>
      <c r="J24">
        <f>SUMIFS(GameLog!AR:AR,GameLog!$D:$D,'CIN F'!$A24,GameLog!$E:$E,INDEX(Positions!$A$1:$B$9,MATCH('CIN F'!$B24,Positions!$A$1:$A$9,0),2),GameLog!$C:$C,"CIN")</f>
        <v>0</v>
      </c>
      <c r="K24">
        <f>SUMIFS(GameLog!AS:AS,GameLog!$D:$D,'CIN F'!$A24,GameLog!$E:$E,INDEX(Positions!$A$1:$B$9,MATCH('CIN F'!$B24,Positions!$A$1:$A$9,0),2),GameLog!$C:$C,"CIN")</f>
        <v>0</v>
      </c>
      <c r="L24">
        <f>SUMIFS(GameLog!AT:AT,GameLog!$D:$D,'CIN F'!$A24,GameLog!$E:$E,INDEX(Positions!$A$1:$B$9,MATCH('CIN F'!$B24,Positions!$A$1:$A$9,0),2),GameLog!$C:$C,"CIN")</f>
        <v>0</v>
      </c>
      <c r="M24">
        <f>SUMIFS(GameLog!AU:AU,GameLog!$D:$D,'CIN F'!$A24,GameLog!$E:$E,INDEX(Positions!$A$1:$B$9,MATCH('CIN F'!$B24,Positions!$A$1:$A$9,0),2),GameLog!$C:$C,"CIN")</f>
        <v>0</v>
      </c>
      <c r="N24">
        <f>SUMIFS(GameLog!AV:AV,GameLog!$D:$D,'CIN F'!$A24,GameLog!$E:$E,INDEX(Positions!$A$1:$B$9,MATCH('CIN F'!$B24,Positions!$A$1:$A$9,0),2),GameLog!$C:$C,"CIN")</f>
        <v>0</v>
      </c>
      <c r="O24" s="8">
        <f t="shared" si="0"/>
        <v>0</v>
      </c>
      <c r="P24" s="18" t="str">
        <f t="shared" si="1"/>
        <v/>
      </c>
    </row>
    <row r="25" spans="1:16">
      <c r="A25" t="s">
        <v>3266</v>
      </c>
      <c r="B25" t="s">
        <v>2430</v>
      </c>
      <c r="C25">
        <f>COUNTIFS(GameLog!D:D,'CIN F'!A25,GameLog!C:C,"CIN",GameLog!E:E,INDEX(Positions!$A$1:$B$9,MATCH('CIN F'!$B25,Positions!$A$1:$A$9,0),2))</f>
        <v>0</v>
      </c>
      <c r="D25">
        <f>SUMIFS(GameLog!F:F,GameLog!$D:$D,'CIN F'!A25,GameLog!$E:$E,INDEX(Positions!$A$1:$B$9,MATCH('CIN F'!$B25,Positions!$A$1:$A$9,0),2),GameLog!$C:$C,"CIN")</f>
        <v>0</v>
      </c>
      <c r="E25" s="12">
        <f>SUMIFS(GameLog!AM:AM,GameLog!$D:$D,'CIN F'!$A25,GameLog!$E:$E,INDEX(Positions!$A$1:$B$9,MATCH('CIN F'!$B25,Positions!$A$1:$A$9,0),2),GameLog!$C:$C,"CIN")</f>
        <v>0</v>
      </c>
      <c r="F25">
        <f>SUMIFS(GameLog!AN:AN,GameLog!$D:$D,'CIN F'!$A25,GameLog!$E:$E,INDEX(Positions!$A$1:$B$9,MATCH('CIN F'!$B25,Positions!$A$1:$A$9,0),2),GameLog!$C:$C,"CIN")</f>
        <v>0</v>
      </c>
      <c r="G25">
        <f>SUMIFS(GameLog!AO:AO,GameLog!$D:$D,'CIN F'!$A25,GameLog!$E:$E,INDEX(Positions!$A$1:$B$9,MATCH('CIN F'!$B25,Positions!$A$1:$A$9,0),2),GameLog!$C:$C,"CIN")</f>
        <v>0</v>
      </c>
      <c r="H25">
        <f>SUMIFS(GameLog!AP:AP,GameLog!$D:$D,'CIN F'!$A25,GameLog!$E:$E,INDEX(Positions!$A$1:$B$9,MATCH('CIN F'!$B25,Positions!$A$1:$A$9,0),2),GameLog!$C:$C,"CIN")</f>
        <v>0</v>
      </c>
      <c r="I25">
        <f>SUMIFS(GameLog!AQ:AQ,GameLog!$D:$D,'CIN F'!$A25,GameLog!$E:$E,INDEX(Positions!$A$1:$B$9,MATCH('CIN F'!$B25,Positions!$A$1:$A$9,0),2),GameLog!$C:$C,"CIN")</f>
        <v>0</v>
      </c>
      <c r="J25">
        <f>SUMIFS(GameLog!AR:AR,GameLog!$D:$D,'CIN F'!$A25,GameLog!$E:$E,INDEX(Positions!$A$1:$B$9,MATCH('CIN F'!$B25,Positions!$A$1:$A$9,0),2),GameLog!$C:$C,"CIN")</f>
        <v>0</v>
      </c>
      <c r="K25">
        <f>SUMIFS(GameLog!AS:AS,GameLog!$D:$D,'CIN F'!$A25,GameLog!$E:$E,INDEX(Positions!$A$1:$B$9,MATCH('CIN F'!$B25,Positions!$A$1:$A$9,0),2),GameLog!$C:$C,"CIN")</f>
        <v>0</v>
      </c>
      <c r="L25">
        <f>SUMIFS(GameLog!AT:AT,GameLog!$D:$D,'CIN F'!$A25,GameLog!$E:$E,INDEX(Positions!$A$1:$B$9,MATCH('CIN F'!$B25,Positions!$A$1:$A$9,0),2),GameLog!$C:$C,"CIN")</f>
        <v>0</v>
      </c>
      <c r="M25">
        <f>SUMIFS(GameLog!AU:AU,GameLog!$D:$D,'CIN F'!$A25,GameLog!$E:$E,INDEX(Positions!$A$1:$B$9,MATCH('CIN F'!$B25,Positions!$A$1:$A$9,0),2),GameLog!$C:$C,"CIN")</f>
        <v>0</v>
      </c>
      <c r="N25">
        <f>SUMIFS(GameLog!AV:AV,GameLog!$D:$D,'CIN F'!$A25,GameLog!$E:$E,INDEX(Positions!$A$1:$B$9,MATCH('CIN F'!$B25,Positions!$A$1:$A$9,0),2),GameLog!$C:$C,"CIN")</f>
        <v>0</v>
      </c>
      <c r="O25" s="8">
        <f t="shared" si="0"/>
        <v>0</v>
      </c>
      <c r="P25" s="18" t="str">
        <f t="shared" si="1"/>
        <v/>
      </c>
    </row>
    <row r="26" spans="1:16">
      <c r="A26" t="s">
        <v>3268</v>
      </c>
      <c r="B26" t="s">
        <v>2411</v>
      </c>
      <c r="C26">
        <f>COUNTIFS(GameLog!D:D,'CIN F'!A26,GameLog!C:C,"CIN",GameLog!E:E,INDEX(Positions!$A$1:$B$9,MATCH('CIN F'!$B26,Positions!$A$1:$A$9,0),2))</f>
        <v>0</v>
      </c>
      <c r="D26">
        <f>SUMIFS(GameLog!F:F,GameLog!$D:$D,'CIN F'!A26,GameLog!$E:$E,INDEX(Positions!$A$1:$B$9,MATCH('CIN F'!$B26,Positions!$A$1:$A$9,0),2),GameLog!$C:$C,"CIN")</f>
        <v>0</v>
      </c>
      <c r="E26" s="12">
        <f>SUMIFS(GameLog!AM:AM,GameLog!$D:$D,'CIN F'!$A26,GameLog!$E:$E,INDEX(Positions!$A$1:$B$9,MATCH('CIN F'!$B26,Positions!$A$1:$A$9,0),2),GameLog!$C:$C,"CIN")</f>
        <v>0</v>
      </c>
      <c r="F26">
        <f>SUMIFS(GameLog!AN:AN,GameLog!$D:$D,'CIN F'!$A26,GameLog!$E:$E,INDEX(Positions!$A$1:$B$9,MATCH('CIN F'!$B26,Positions!$A$1:$A$9,0),2),GameLog!$C:$C,"CIN")</f>
        <v>0</v>
      </c>
      <c r="G26">
        <f>SUMIFS(GameLog!AO:AO,GameLog!$D:$D,'CIN F'!$A26,GameLog!$E:$E,INDEX(Positions!$A$1:$B$9,MATCH('CIN F'!$B26,Positions!$A$1:$A$9,0),2),GameLog!$C:$C,"CIN")</f>
        <v>0</v>
      </c>
      <c r="H26">
        <f>SUMIFS(GameLog!AP:AP,GameLog!$D:$D,'CIN F'!$A26,GameLog!$E:$E,INDEX(Positions!$A$1:$B$9,MATCH('CIN F'!$B26,Positions!$A$1:$A$9,0),2),GameLog!$C:$C,"CIN")</f>
        <v>0</v>
      </c>
      <c r="I26">
        <f>SUMIFS(GameLog!AQ:AQ,GameLog!$D:$D,'CIN F'!$A26,GameLog!$E:$E,INDEX(Positions!$A$1:$B$9,MATCH('CIN F'!$B26,Positions!$A$1:$A$9,0),2),GameLog!$C:$C,"CIN")</f>
        <v>0</v>
      </c>
      <c r="J26">
        <f>SUMIFS(GameLog!AR:AR,GameLog!$D:$D,'CIN F'!$A26,GameLog!$E:$E,INDEX(Positions!$A$1:$B$9,MATCH('CIN F'!$B26,Positions!$A$1:$A$9,0),2),GameLog!$C:$C,"CIN")</f>
        <v>0</v>
      </c>
      <c r="K26">
        <f>SUMIFS(GameLog!AS:AS,GameLog!$D:$D,'CIN F'!$A26,GameLog!$E:$E,INDEX(Positions!$A$1:$B$9,MATCH('CIN F'!$B26,Positions!$A$1:$A$9,0),2),GameLog!$C:$C,"CIN")</f>
        <v>0</v>
      </c>
      <c r="L26">
        <f>SUMIFS(GameLog!AT:AT,GameLog!$D:$D,'CIN F'!$A26,GameLog!$E:$E,INDEX(Positions!$A$1:$B$9,MATCH('CIN F'!$B26,Positions!$A$1:$A$9,0),2),GameLog!$C:$C,"CIN")</f>
        <v>0</v>
      </c>
      <c r="M26">
        <f>SUMIFS(GameLog!AU:AU,GameLog!$D:$D,'CIN F'!$A26,GameLog!$E:$E,INDEX(Positions!$A$1:$B$9,MATCH('CIN F'!$B26,Positions!$A$1:$A$9,0),2),GameLog!$C:$C,"CIN")</f>
        <v>0</v>
      </c>
      <c r="N26">
        <f>SUMIFS(GameLog!AV:AV,GameLog!$D:$D,'CIN F'!$A26,GameLog!$E:$E,INDEX(Positions!$A$1:$B$9,MATCH('CIN F'!$B26,Positions!$A$1:$A$9,0),2),GameLog!$C:$C,"CIN")</f>
        <v>0</v>
      </c>
      <c r="O26" s="8">
        <f t="shared" si="0"/>
        <v>0</v>
      </c>
      <c r="P26" s="18" t="str">
        <f t="shared" si="1"/>
        <v/>
      </c>
    </row>
    <row r="27" spans="1:16">
      <c r="A27" t="s">
        <v>3260</v>
      </c>
      <c r="B27" t="s">
        <v>2411</v>
      </c>
      <c r="C27">
        <f>COUNTIFS(GameLog!D:D,'CIN F'!A27,GameLog!C:C,"CIN",GameLog!E:E,INDEX(Positions!$A$1:$B$9,MATCH('CIN F'!$B27,Positions!$A$1:$A$9,0),2))</f>
        <v>3</v>
      </c>
      <c r="D27">
        <f>SUMIFS(GameLog!F:F,GameLog!$D:$D,'CIN F'!A27,GameLog!$E:$E,INDEX(Positions!$A$1:$B$9,MATCH('CIN F'!$B27,Positions!$A$1:$A$9,0),2),GameLog!$C:$C,"CIN")</f>
        <v>3</v>
      </c>
      <c r="E27" s="12">
        <f>SUMIFS(GameLog!AM:AM,GameLog!$D:$D,'CIN F'!$A27,GameLog!$E:$E,INDEX(Positions!$A$1:$B$9,MATCH('CIN F'!$B27,Positions!$A$1:$A$9,0),2),GameLog!$C:$C,"CIN")</f>
        <v>27</v>
      </c>
      <c r="F27">
        <f>SUMIFS(GameLog!AN:AN,GameLog!$D:$D,'CIN F'!$A27,GameLog!$E:$E,INDEX(Positions!$A$1:$B$9,MATCH('CIN F'!$B27,Positions!$A$1:$A$9,0),2),GameLog!$C:$C,"CIN")</f>
        <v>8</v>
      </c>
      <c r="G27">
        <f>SUMIFS(GameLog!AO:AO,GameLog!$D:$D,'CIN F'!$A27,GameLog!$E:$E,INDEX(Positions!$A$1:$B$9,MATCH('CIN F'!$B27,Positions!$A$1:$A$9,0),2),GameLog!$C:$C,"CIN")</f>
        <v>9</v>
      </c>
      <c r="H27">
        <f>SUMIFS(GameLog!AP:AP,GameLog!$D:$D,'CIN F'!$A27,GameLog!$E:$E,INDEX(Positions!$A$1:$B$9,MATCH('CIN F'!$B27,Positions!$A$1:$A$9,0),2),GameLog!$C:$C,"CIN")</f>
        <v>0</v>
      </c>
      <c r="I27">
        <f>SUMIFS(GameLog!AQ:AQ,GameLog!$D:$D,'CIN F'!$A27,GameLog!$E:$E,INDEX(Positions!$A$1:$B$9,MATCH('CIN F'!$B27,Positions!$A$1:$A$9,0),2),GameLog!$C:$C,"CIN")</f>
        <v>3</v>
      </c>
      <c r="J27">
        <f>SUMIFS(GameLog!AR:AR,GameLog!$D:$D,'CIN F'!$A27,GameLog!$E:$E,INDEX(Positions!$A$1:$B$9,MATCH('CIN F'!$B27,Positions!$A$1:$A$9,0),2),GameLog!$C:$C,"CIN")</f>
        <v>0</v>
      </c>
      <c r="K27">
        <f>SUMIFS(GameLog!AS:AS,GameLog!$D:$D,'CIN F'!$A27,GameLog!$E:$E,INDEX(Positions!$A$1:$B$9,MATCH('CIN F'!$B27,Positions!$A$1:$A$9,0),2),GameLog!$C:$C,"CIN")</f>
        <v>0</v>
      </c>
      <c r="L27">
        <f>SUMIFS(GameLog!AT:AT,GameLog!$D:$D,'CIN F'!$A27,GameLog!$E:$E,INDEX(Positions!$A$1:$B$9,MATCH('CIN F'!$B27,Positions!$A$1:$A$9,0),2),GameLog!$C:$C,"CIN")</f>
        <v>0</v>
      </c>
      <c r="M27">
        <f>SUMIFS(GameLog!AU:AU,GameLog!$D:$D,'CIN F'!$A27,GameLog!$E:$E,INDEX(Positions!$A$1:$B$9,MATCH('CIN F'!$B27,Positions!$A$1:$A$9,0),2),GameLog!$C:$C,"CIN")</f>
        <v>0</v>
      </c>
      <c r="N27">
        <f>SUMIFS(GameLog!AV:AV,GameLog!$D:$D,'CIN F'!$A27,GameLog!$E:$E,INDEX(Positions!$A$1:$B$9,MATCH('CIN F'!$B27,Positions!$A$1:$A$9,0),2),GameLog!$C:$C,"CIN")</f>
        <v>0</v>
      </c>
      <c r="O27" s="8">
        <f t="shared" si="0"/>
        <v>1</v>
      </c>
      <c r="P27" s="18" t="str">
        <f t="shared" si="1"/>
        <v/>
      </c>
    </row>
    <row r="28" spans="1:16">
      <c r="A28" t="s">
        <v>3270</v>
      </c>
      <c r="B28" t="s">
        <v>2411</v>
      </c>
      <c r="C28">
        <f>COUNTIFS(GameLog!D:D,'CIN F'!A28,GameLog!C:C,"CIN",GameLog!E:E,INDEX(Positions!$A$1:$B$9,MATCH('CIN F'!$B28,Positions!$A$1:$A$9,0),2))</f>
        <v>0</v>
      </c>
      <c r="D28">
        <f>SUMIFS(GameLog!F:F,GameLog!$D:$D,'CIN F'!A28,GameLog!$E:$E,INDEX(Positions!$A$1:$B$9,MATCH('CIN F'!$B28,Positions!$A$1:$A$9,0),2),GameLog!$C:$C,"CIN")</f>
        <v>0</v>
      </c>
      <c r="E28" s="12">
        <f>SUMIFS(GameLog!AM:AM,GameLog!$D:$D,'CIN F'!$A28,GameLog!$E:$E,INDEX(Positions!$A$1:$B$9,MATCH('CIN F'!$B28,Positions!$A$1:$A$9,0),2),GameLog!$C:$C,"CIN")</f>
        <v>0</v>
      </c>
      <c r="F28">
        <f>SUMIFS(GameLog!AN:AN,GameLog!$D:$D,'CIN F'!$A28,GameLog!$E:$E,INDEX(Positions!$A$1:$B$9,MATCH('CIN F'!$B28,Positions!$A$1:$A$9,0),2),GameLog!$C:$C,"CIN")</f>
        <v>0</v>
      </c>
      <c r="G28">
        <f>SUMIFS(GameLog!AO:AO,GameLog!$D:$D,'CIN F'!$A28,GameLog!$E:$E,INDEX(Positions!$A$1:$B$9,MATCH('CIN F'!$B28,Positions!$A$1:$A$9,0),2),GameLog!$C:$C,"CIN")</f>
        <v>0</v>
      </c>
      <c r="H28">
        <f>SUMIFS(GameLog!AP:AP,GameLog!$D:$D,'CIN F'!$A28,GameLog!$E:$E,INDEX(Positions!$A$1:$B$9,MATCH('CIN F'!$B28,Positions!$A$1:$A$9,0),2),GameLog!$C:$C,"CIN")</f>
        <v>0</v>
      </c>
      <c r="I28">
        <f>SUMIFS(GameLog!AQ:AQ,GameLog!$D:$D,'CIN F'!$A28,GameLog!$E:$E,INDEX(Positions!$A$1:$B$9,MATCH('CIN F'!$B28,Positions!$A$1:$A$9,0),2),GameLog!$C:$C,"CIN")</f>
        <v>0</v>
      </c>
      <c r="J28">
        <f>SUMIFS(GameLog!AR:AR,GameLog!$D:$D,'CIN F'!$A28,GameLog!$E:$E,INDEX(Positions!$A$1:$B$9,MATCH('CIN F'!$B28,Positions!$A$1:$A$9,0),2),GameLog!$C:$C,"CIN")</f>
        <v>0</v>
      </c>
      <c r="K28">
        <f>SUMIFS(GameLog!AS:AS,GameLog!$D:$D,'CIN F'!$A28,GameLog!$E:$E,INDEX(Positions!$A$1:$B$9,MATCH('CIN F'!$B28,Positions!$A$1:$A$9,0),2),GameLog!$C:$C,"CIN")</f>
        <v>0</v>
      </c>
      <c r="L28">
        <f>SUMIFS(GameLog!AT:AT,GameLog!$D:$D,'CIN F'!$A28,GameLog!$E:$E,INDEX(Positions!$A$1:$B$9,MATCH('CIN F'!$B28,Positions!$A$1:$A$9,0),2),GameLog!$C:$C,"CIN")</f>
        <v>0</v>
      </c>
      <c r="M28">
        <f>SUMIFS(GameLog!AU:AU,GameLog!$D:$D,'CIN F'!$A28,GameLog!$E:$E,INDEX(Positions!$A$1:$B$9,MATCH('CIN F'!$B28,Positions!$A$1:$A$9,0),2),GameLog!$C:$C,"CIN")</f>
        <v>0</v>
      </c>
      <c r="N28">
        <f>SUMIFS(GameLog!AV:AV,GameLog!$D:$D,'CIN F'!$A28,GameLog!$E:$E,INDEX(Positions!$A$1:$B$9,MATCH('CIN F'!$B28,Positions!$A$1:$A$9,0),2),GameLog!$C:$C,"CIN")</f>
        <v>0</v>
      </c>
      <c r="O28" s="8">
        <f t="shared" si="0"/>
        <v>0</v>
      </c>
      <c r="P28" s="18" t="str">
        <f t="shared" si="1"/>
        <v/>
      </c>
    </row>
    <row r="29" spans="1:16">
      <c r="A29" t="s">
        <v>3261</v>
      </c>
      <c r="B29" t="s">
        <v>2412</v>
      </c>
      <c r="C29">
        <f>COUNTIFS(GameLog!D:D,'CIN F'!A29,GameLog!C:C,"CIN",GameLog!E:E,INDEX(Positions!$A$1:$B$9,MATCH('CIN F'!$B29,Positions!$A$1:$A$9,0),2))</f>
        <v>3</v>
      </c>
      <c r="D29">
        <f>SUMIFS(GameLog!F:F,GameLog!$D:$D,'CIN F'!A29,GameLog!$E:$E,INDEX(Positions!$A$1:$B$9,MATCH('CIN F'!$B29,Positions!$A$1:$A$9,0),2),GameLog!$C:$C,"CIN")</f>
        <v>2</v>
      </c>
      <c r="E29" s="12">
        <f>SUMIFS(GameLog!AM:AM,GameLog!$D:$D,'CIN F'!$A29,GameLog!$E:$E,INDEX(Positions!$A$1:$B$9,MATCH('CIN F'!$B29,Positions!$A$1:$A$9,0),2),GameLog!$C:$C,"CIN")</f>
        <v>20.333333333333332</v>
      </c>
      <c r="F29">
        <f>SUMIFS(GameLog!AN:AN,GameLog!$D:$D,'CIN F'!$A29,GameLog!$E:$E,INDEX(Positions!$A$1:$B$9,MATCH('CIN F'!$B29,Positions!$A$1:$A$9,0),2),GameLog!$C:$C,"CIN")</f>
        <v>2</v>
      </c>
      <c r="G29">
        <f>SUMIFS(GameLog!AO:AO,GameLog!$D:$D,'CIN F'!$A29,GameLog!$E:$E,INDEX(Positions!$A$1:$B$9,MATCH('CIN F'!$B29,Positions!$A$1:$A$9,0),2),GameLog!$C:$C,"CIN")</f>
        <v>2</v>
      </c>
      <c r="H29">
        <f>SUMIFS(GameLog!AP:AP,GameLog!$D:$D,'CIN F'!$A29,GameLog!$E:$E,INDEX(Positions!$A$1:$B$9,MATCH('CIN F'!$B29,Positions!$A$1:$A$9,0),2),GameLog!$C:$C,"CIN")</f>
        <v>1</v>
      </c>
      <c r="I29">
        <f>SUMIFS(GameLog!AQ:AQ,GameLog!$D:$D,'CIN F'!$A29,GameLog!$E:$E,INDEX(Positions!$A$1:$B$9,MATCH('CIN F'!$B29,Positions!$A$1:$A$9,0),2),GameLog!$C:$C,"CIN")</f>
        <v>0</v>
      </c>
      <c r="J29">
        <f>SUMIFS(GameLog!AR:AR,GameLog!$D:$D,'CIN F'!$A29,GameLog!$E:$E,INDEX(Positions!$A$1:$B$9,MATCH('CIN F'!$B29,Positions!$A$1:$A$9,0),2),GameLog!$C:$C,"CIN")</f>
        <v>0</v>
      </c>
      <c r="K29">
        <f>SUMIFS(GameLog!AS:AS,GameLog!$D:$D,'CIN F'!$A29,GameLog!$E:$E,INDEX(Positions!$A$1:$B$9,MATCH('CIN F'!$B29,Positions!$A$1:$A$9,0),2),GameLog!$C:$C,"CIN")</f>
        <v>0</v>
      </c>
      <c r="L29">
        <f>SUMIFS(GameLog!AT:AT,GameLog!$D:$D,'CIN F'!$A29,GameLog!$E:$E,INDEX(Positions!$A$1:$B$9,MATCH('CIN F'!$B29,Positions!$A$1:$A$9,0),2),GameLog!$C:$C,"CIN")</f>
        <v>0</v>
      </c>
      <c r="M29">
        <f>SUMIFS(GameLog!AU:AU,GameLog!$D:$D,'CIN F'!$A29,GameLog!$E:$E,INDEX(Positions!$A$1:$B$9,MATCH('CIN F'!$B29,Positions!$A$1:$A$9,0),2),GameLog!$C:$C,"CIN")</f>
        <v>0</v>
      </c>
      <c r="N29">
        <f>SUMIFS(GameLog!AV:AV,GameLog!$D:$D,'CIN F'!$A29,GameLog!$E:$E,INDEX(Positions!$A$1:$B$9,MATCH('CIN F'!$B29,Positions!$A$1:$A$9,0),2),GameLog!$C:$C,"CIN")</f>
        <v>0</v>
      </c>
      <c r="O29" s="8">
        <f t="shared" si="0"/>
        <v>0.8</v>
      </c>
      <c r="P29" s="18" t="str">
        <f t="shared" si="1"/>
        <v/>
      </c>
    </row>
    <row r="30" spans="1:16">
      <c r="A30" t="s">
        <v>3268</v>
      </c>
      <c r="B30" t="s">
        <v>2412</v>
      </c>
      <c r="C30">
        <f>COUNTIFS(GameLog!D:D,'CIN F'!A30,GameLog!C:C,"CIN",GameLog!E:E,INDEX(Positions!$A$1:$B$9,MATCH('CIN F'!$B30,Positions!$A$1:$A$9,0),2))</f>
        <v>1</v>
      </c>
      <c r="D30">
        <f>SUMIFS(GameLog!F:F,GameLog!$D:$D,'CIN F'!A30,GameLog!$E:$E,INDEX(Positions!$A$1:$B$9,MATCH('CIN F'!$B30,Positions!$A$1:$A$9,0),2),GameLog!$C:$C,"CIN")</f>
        <v>1</v>
      </c>
      <c r="E30" s="12">
        <f>SUMIFS(GameLog!AM:AM,GameLog!$D:$D,'CIN F'!$A30,GameLog!$E:$E,INDEX(Positions!$A$1:$B$9,MATCH('CIN F'!$B30,Positions!$A$1:$A$9,0),2),GameLog!$C:$C,"CIN")</f>
        <v>6.666666666666667</v>
      </c>
      <c r="F30">
        <f>SUMIFS(GameLog!AN:AN,GameLog!$D:$D,'CIN F'!$A30,GameLog!$E:$E,INDEX(Positions!$A$1:$B$9,MATCH('CIN F'!$B30,Positions!$A$1:$A$9,0),2),GameLog!$C:$C,"CIN")</f>
        <v>1</v>
      </c>
      <c r="G30">
        <f>SUMIFS(GameLog!AO:AO,GameLog!$D:$D,'CIN F'!$A30,GameLog!$E:$E,INDEX(Positions!$A$1:$B$9,MATCH('CIN F'!$B30,Positions!$A$1:$A$9,0),2),GameLog!$C:$C,"CIN")</f>
        <v>0</v>
      </c>
      <c r="H30">
        <f>SUMIFS(GameLog!AP:AP,GameLog!$D:$D,'CIN F'!$A30,GameLog!$E:$E,INDEX(Positions!$A$1:$B$9,MATCH('CIN F'!$B30,Positions!$A$1:$A$9,0),2),GameLog!$C:$C,"CIN")</f>
        <v>1</v>
      </c>
      <c r="I30">
        <f>SUMIFS(GameLog!AQ:AQ,GameLog!$D:$D,'CIN F'!$A30,GameLog!$E:$E,INDEX(Positions!$A$1:$B$9,MATCH('CIN F'!$B30,Positions!$A$1:$A$9,0),2),GameLog!$C:$C,"CIN")</f>
        <v>0</v>
      </c>
      <c r="J30">
        <f>SUMIFS(GameLog!AR:AR,GameLog!$D:$D,'CIN F'!$A30,GameLog!$E:$E,INDEX(Positions!$A$1:$B$9,MATCH('CIN F'!$B30,Positions!$A$1:$A$9,0),2),GameLog!$C:$C,"CIN")</f>
        <v>0</v>
      </c>
      <c r="K30">
        <f>SUMIFS(GameLog!AS:AS,GameLog!$D:$D,'CIN F'!$A30,GameLog!$E:$E,INDEX(Positions!$A$1:$B$9,MATCH('CIN F'!$B30,Positions!$A$1:$A$9,0),2),GameLog!$C:$C,"CIN")</f>
        <v>0</v>
      </c>
      <c r="L30">
        <f>SUMIFS(GameLog!AT:AT,GameLog!$D:$D,'CIN F'!$A30,GameLog!$E:$E,INDEX(Positions!$A$1:$B$9,MATCH('CIN F'!$B30,Positions!$A$1:$A$9,0),2),GameLog!$C:$C,"CIN")</f>
        <v>0</v>
      </c>
      <c r="M30">
        <f>SUMIFS(GameLog!AU:AU,GameLog!$D:$D,'CIN F'!$A30,GameLog!$E:$E,INDEX(Positions!$A$1:$B$9,MATCH('CIN F'!$B30,Positions!$A$1:$A$9,0),2),GameLog!$C:$C,"CIN")</f>
        <v>0</v>
      </c>
      <c r="N30">
        <f>SUMIFS(GameLog!AV:AV,GameLog!$D:$D,'CIN F'!$A30,GameLog!$E:$E,INDEX(Positions!$A$1:$B$9,MATCH('CIN F'!$B30,Positions!$A$1:$A$9,0),2),GameLog!$C:$C,"CIN")</f>
        <v>0</v>
      </c>
      <c r="O30" s="8">
        <f t="shared" si="0"/>
        <v>0.5</v>
      </c>
      <c r="P30" s="18" t="str">
        <f t="shared" si="1"/>
        <v/>
      </c>
    </row>
    <row r="31" spans="1:16">
      <c r="A31" t="s">
        <v>3270</v>
      </c>
      <c r="B31" t="s">
        <v>2412</v>
      </c>
      <c r="C31">
        <f>COUNTIFS(GameLog!D:D,'CIN F'!A31,GameLog!C:C,"CIN",GameLog!E:E,INDEX(Positions!$A$1:$B$9,MATCH('CIN F'!$B31,Positions!$A$1:$A$9,0),2))</f>
        <v>0</v>
      </c>
      <c r="D31">
        <f>SUMIFS(GameLog!F:F,GameLog!$D:$D,'CIN F'!A31,GameLog!$E:$E,INDEX(Positions!$A$1:$B$9,MATCH('CIN F'!$B31,Positions!$A$1:$A$9,0),2),GameLog!$C:$C,"CIN")</f>
        <v>0</v>
      </c>
      <c r="E31" s="12">
        <f>SUMIFS(GameLog!AM:AM,GameLog!$D:$D,'CIN F'!$A31,GameLog!$E:$E,INDEX(Positions!$A$1:$B$9,MATCH('CIN F'!$B31,Positions!$A$1:$A$9,0),2),GameLog!$C:$C,"CIN")</f>
        <v>0</v>
      </c>
      <c r="F31">
        <f>SUMIFS(GameLog!AN:AN,GameLog!$D:$D,'CIN F'!$A31,GameLog!$E:$E,INDEX(Positions!$A$1:$B$9,MATCH('CIN F'!$B31,Positions!$A$1:$A$9,0),2),GameLog!$C:$C,"CIN")</f>
        <v>0</v>
      </c>
      <c r="G31">
        <f>SUMIFS(GameLog!AO:AO,GameLog!$D:$D,'CIN F'!$A31,GameLog!$E:$E,INDEX(Positions!$A$1:$B$9,MATCH('CIN F'!$B31,Positions!$A$1:$A$9,0),2),GameLog!$C:$C,"CIN")</f>
        <v>0</v>
      </c>
      <c r="H31">
        <f>SUMIFS(GameLog!AP:AP,GameLog!$D:$D,'CIN F'!$A31,GameLog!$E:$E,INDEX(Positions!$A$1:$B$9,MATCH('CIN F'!$B31,Positions!$A$1:$A$9,0),2),GameLog!$C:$C,"CIN")</f>
        <v>0</v>
      </c>
      <c r="I31">
        <f>SUMIFS(GameLog!AQ:AQ,GameLog!$D:$D,'CIN F'!$A31,GameLog!$E:$E,INDEX(Positions!$A$1:$B$9,MATCH('CIN F'!$B31,Positions!$A$1:$A$9,0),2),GameLog!$C:$C,"CIN")</f>
        <v>0</v>
      </c>
      <c r="J31">
        <f>SUMIFS(GameLog!AR:AR,GameLog!$D:$D,'CIN F'!$A31,GameLog!$E:$E,INDEX(Positions!$A$1:$B$9,MATCH('CIN F'!$B31,Positions!$A$1:$A$9,0),2),GameLog!$C:$C,"CIN")</f>
        <v>0</v>
      </c>
      <c r="K31">
        <f>SUMIFS(GameLog!AS:AS,GameLog!$D:$D,'CIN F'!$A31,GameLog!$E:$E,INDEX(Positions!$A$1:$B$9,MATCH('CIN F'!$B31,Positions!$A$1:$A$9,0),2),GameLog!$C:$C,"CIN")</f>
        <v>0</v>
      </c>
      <c r="L31">
        <f>SUMIFS(GameLog!AT:AT,GameLog!$D:$D,'CIN F'!$A31,GameLog!$E:$E,INDEX(Positions!$A$1:$B$9,MATCH('CIN F'!$B31,Positions!$A$1:$A$9,0),2),GameLog!$C:$C,"CIN")</f>
        <v>0</v>
      </c>
      <c r="M31">
        <f>SUMIFS(GameLog!AU:AU,GameLog!$D:$D,'CIN F'!$A31,GameLog!$E:$E,INDEX(Positions!$A$1:$B$9,MATCH('CIN F'!$B31,Positions!$A$1:$A$9,0),2),GameLog!$C:$C,"CIN")</f>
        <v>0</v>
      </c>
      <c r="N31">
        <f>SUMIFS(GameLog!AV:AV,GameLog!$D:$D,'CIN F'!$A31,GameLog!$E:$E,INDEX(Positions!$A$1:$B$9,MATCH('CIN F'!$B31,Positions!$A$1:$A$9,0),2),GameLog!$C:$C,"CIN")</f>
        <v>0</v>
      </c>
      <c r="O31" s="8">
        <f t="shared" si="0"/>
        <v>0</v>
      </c>
      <c r="P31" s="18" t="str">
        <f t="shared" si="1"/>
        <v/>
      </c>
    </row>
    <row r="32" spans="1:16">
      <c r="A32" t="s">
        <v>3261</v>
      </c>
      <c r="B32" t="s">
        <v>2432</v>
      </c>
      <c r="C32">
        <f>COUNTIFS(GameLog!D:D,'CIN F'!A32,GameLog!C:C,"CIN",GameLog!E:E,INDEX(Positions!$A$1:$B$9,MATCH('CIN F'!$B32,Positions!$A$1:$A$9,0),2))</f>
        <v>0</v>
      </c>
      <c r="D32">
        <f>SUMIFS(GameLog!F:F,GameLog!$D:$D,'CIN F'!A32,GameLog!$E:$E,INDEX(Positions!$A$1:$B$9,MATCH('CIN F'!$B32,Positions!$A$1:$A$9,0),2),GameLog!$C:$C,"CIN")</f>
        <v>0</v>
      </c>
      <c r="E32" s="12">
        <f>SUMIFS(GameLog!AM:AM,GameLog!$D:$D,'CIN F'!$A32,GameLog!$E:$E,INDEX(Positions!$A$1:$B$9,MATCH('CIN F'!$B32,Positions!$A$1:$A$9,0),2),GameLog!$C:$C,"CIN")</f>
        <v>0</v>
      </c>
      <c r="F32">
        <f>SUMIFS(GameLog!AN:AN,GameLog!$D:$D,'CIN F'!$A32,GameLog!$E:$E,INDEX(Positions!$A$1:$B$9,MATCH('CIN F'!$B32,Positions!$A$1:$A$9,0),2),GameLog!$C:$C,"CIN")</f>
        <v>0</v>
      </c>
      <c r="G32">
        <f>SUMIFS(GameLog!AO:AO,GameLog!$D:$D,'CIN F'!$A32,GameLog!$E:$E,INDEX(Positions!$A$1:$B$9,MATCH('CIN F'!$B32,Positions!$A$1:$A$9,0),2),GameLog!$C:$C,"CIN")</f>
        <v>0</v>
      </c>
      <c r="H32">
        <f>SUMIFS(GameLog!AP:AP,GameLog!$D:$D,'CIN F'!$A32,GameLog!$E:$E,INDEX(Positions!$A$1:$B$9,MATCH('CIN F'!$B32,Positions!$A$1:$A$9,0),2),GameLog!$C:$C,"CIN")</f>
        <v>0</v>
      </c>
      <c r="I32">
        <f>SUMIFS(GameLog!AQ:AQ,GameLog!$D:$D,'CIN F'!$A32,GameLog!$E:$E,INDEX(Positions!$A$1:$B$9,MATCH('CIN F'!$B32,Positions!$A$1:$A$9,0),2),GameLog!$C:$C,"CIN")</f>
        <v>0</v>
      </c>
      <c r="J32">
        <f>SUMIFS(GameLog!AR:AR,GameLog!$D:$D,'CIN F'!$A32,GameLog!$E:$E,INDEX(Positions!$A$1:$B$9,MATCH('CIN F'!$B32,Positions!$A$1:$A$9,0),2),GameLog!$C:$C,"CIN")</f>
        <v>0</v>
      </c>
      <c r="K32">
        <f>SUMIFS(GameLog!AS:AS,GameLog!$D:$D,'CIN F'!$A32,GameLog!$E:$E,INDEX(Positions!$A$1:$B$9,MATCH('CIN F'!$B32,Positions!$A$1:$A$9,0),2),GameLog!$C:$C,"CIN")</f>
        <v>0</v>
      </c>
      <c r="L32">
        <f>SUMIFS(GameLog!AT:AT,GameLog!$D:$D,'CIN F'!$A32,GameLog!$E:$E,INDEX(Positions!$A$1:$B$9,MATCH('CIN F'!$B32,Positions!$A$1:$A$9,0),2),GameLog!$C:$C,"CIN")</f>
        <v>0</v>
      </c>
      <c r="M32">
        <f>SUMIFS(GameLog!AU:AU,GameLog!$D:$D,'CIN F'!$A32,GameLog!$E:$E,INDEX(Positions!$A$1:$B$9,MATCH('CIN F'!$B32,Positions!$A$1:$A$9,0),2),GameLog!$C:$C,"CIN")</f>
        <v>0</v>
      </c>
      <c r="N32">
        <f>SUMIFS(GameLog!AV:AV,GameLog!$D:$D,'CIN F'!$A32,GameLog!$E:$E,INDEX(Positions!$A$1:$B$9,MATCH('CIN F'!$B32,Positions!$A$1:$A$9,0),2),GameLog!$C:$C,"CIN")</f>
        <v>0</v>
      </c>
      <c r="O32" s="8">
        <f t="shared" si="0"/>
        <v>0</v>
      </c>
      <c r="P32" s="18" t="str">
        <f t="shared" si="1"/>
        <v/>
      </c>
    </row>
    <row r="33" spans="1:16">
      <c r="A33" t="s">
        <v>3274</v>
      </c>
      <c r="B33" t="s">
        <v>2432</v>
      </c>
      <c r="C33">
        <f>COUNTIFS(GameLog!D:D,'CIN F'!A33,GameLog!C:C,"CIN",GameLog!E:E,INDEX(Positions!$A$1:$B$9,MATCH('CIN F'!$B33,Positions!$A$1:$A$9,0),2))</f>
        <v>0</v>
      </c>
      <c r="D33">
        <f>SUMIFS(GameLog!F:F,GameLog!$D:$D,'CIN F'!A33,GameLog!$E:$E,INDEX(Positions!$A$1:$B$9,MATCH('CIN F'!$B33,Positions!$A$1:$A$9,0),2),GameLog!$C:$C,"CIN")</f>
        <v>0</v>
      </c>
      <c r="E33" s="12">
        <f>SUMIFS(GameLog!AM:AM,GameLog!$D:$D,'CIN F'!$A33,GameLog!$E:$E,INDEX(Positions!$A$1:$B$9,MATCH('CIN F'!$B33,Positions!$A$1:$A$9,0),2),GameLog!$C:$C,"CIN")</f>
        <v>0</v>
      </c>
      <c r="F33">
        <f>SUMIFS(GameLog!AN:AN,GameLog!$D:$D,'CIN F'!$A33,GameLog!$E:$E,INDEX(Positions!$A$1:$B$9,MATCH('CIN F'!$B33,Positions!$A$1:$A$9,0),2),GameLog!$C:$C,"CIN")</f>
        <v>0</v>
      </c>
      <c r="G33">
        <f>SUMIFS(GameLog!AO:AO,GameLog!$D:$D,'CIN F'!$A33,GameLog!$E:$E,INDEX(Positions!$A$1:$B$9,MATCH('CIN F'!$B33,Positions!$A$1:$A$9,0),2),GameLog!$C:$C,"CIN")</f>
        <v>0</v>
      </c>
      <c r="H33">
        <f>SUMIFS(GameLog!AP:AP,GameLog!$D:$D,'CIN F'!$A33,GameLog!$E:$E,INDEX(Positions!$A$1:$B$9,MATCH('CIN F'!$B33,Positions!$A$1:$A$9,0),2),GameLog!$C:$C,"CIN")</f>
        <v>0</v>
      </c>
      <c r="I33">
        <f>SUMIFS(GameLog!AQ:AQ,GameLog!$D:$D,'CIN F'!$A33,GameLog!$E:$E,INDEX(Positions!$A$1:$B$9,MATCH('CIN F'!$B33,Positions!$A$1:$A$9,0),2),GameLog!$C:$C,"CIN")</f>
        <v>0</v>
      </c>
      <c r="J33">
        <f>SUMIFS(GameLog!AR:AR,GameLog!$D:$D,'CIN F'!$A33,GameLog!$E:$E,INDEX(Positions!$A$1:$B$9,MATCH('CIN F'!$B33,Positions!$A$1:$A$9,0),2),GameLog!$C:$C,"CIN")</f>
        <v>0</v>
      </c>
      <c r="K33">
        <f>SUMIFS(GameLog!AS:AS,GameLog!$D:$D,'CIN F'!$A33,GameLog!$E:$E,INDEX(Positions!$A$1:$B$9,MATCH('CIN F'!$B33,Positions!$A$1:$A$9,0),2),GameLog!$C:$C,"CIN")</f>
        <v>0</v>
      </c>
      <c r="L33">
        <f>SUMIFS(GameLog!AT:AT,GameLog!$D:$D,'CIN F'!$A33,GameLog!$E:$E,INDEX(Positions!$A$1:$B$9,MATCH('CIN F'!$B33,Positions!$A$1:$A$9,0),2),GameLog!$C:$C,"CIN")</f>
        <v>0</v>
      </c>
      <c r="M33">
        <f>SUMIFS(GameLog!AU:AU,GameLog!$D:$D,'CIN F'!$A33,GameLog!$E:$E,INDEX(Positions!$A$1:$B$9,MATCH('CIN F'!$B33,Positions!$A$1:$A$9,0),2),GameLog!$C:$C,"CIN")</f>
        <v>0</v>
      </c>
      <c r="N33">
        <f>SUMIFS(GameLog!AV:AV,GameLog!$D:$D,'CIN F'!$A33,GameLog!$E:$E,INDEX(Positions!$A$1:$B$9,MATCH('CIN F'!$B33,Positions!$A$1:$A$9,0),2),GameLog!$C:$C,"CIN")</f>
        <v>0</v>
      </c>
      <c r="O33" s="8">
        <f t="shared" si="0"/>
        <v>0</v>
      </c>
      <c r="P33" s="18" t="str">
        <f t="shared" si="1"/>
        <v/>
      </c>
    </row>
    <row r="34" spans="1:16">
      <c r="A34" t="s">
        <v>3262</v>
      </c>
      <c r="B34" t="s">
        <v>2432</v>
      </c>
      <c r="C34">
        <f>COUNTIFS(GameLog!D:D,'CIN F'!A34,GameLog!C:C,"CIN",GameLog!E:E,INDEX(Positions!$A$1:$B$9,MATCH('CIN F'!$B34,Positions!$A$1:$A$9,0),2))</f>
        <v>3</v>
      </c>
      <c r="D34">
        <f>SUMIFS(GameLog!F:F,GameLog!$D:$D,'CIN F'!A34,GameLog!$E:$E,INDEX(Positions!$A$1:$B$9,MATCH('CIN F'!$B34,Positions!$A$1:$A$9,0),2),GameLog!$C:$C,"CIN")</f>
        <v>3</v>
      </c>
      <c r="E34" s="12">
        <f>SUMIFS(GameLog!AM:AM,GameLog!$D:$D,'CIN F'!$A34,GameLog!$E:$E,INDEX(Positions!$A$1:$B$9,MATCH('CIN F'!$B34,Positions!$A$1:$A$9,0),2),GameLog!$C:$C,"CIN")</f>
        <v>27</v>
      </c>
      <c r="F34">
        <f>SUMIFS(GameLog!AN:AN,GameLog!$D:$D,'CIN F'!$A34,GameLog!$E:$E,INDEX(Positions!$A$1:$B$9,MATCH('CIN F'!$B34,Positions!$A$1:$A$9,0),2),GameLog!$C:$C,"CIN")</f>
        <v>3</v>
      </c>
      <c r="G34">
        <f>SUMIFS(GameLog!AO:AO,GameLog!$D:$D,'CIN F'!$A34,GameLog!$E:$E,INDEX(Positions!$A$1:$B$9,MATCH('CIN F'!$B34,Positions!$A$1:$A$9,0),2),GameLog!$C:$C,"CIN")</f>
        <v>9</v>
      </c>
      <c r="H34">
        <f>SUMIFS(GameLog!AP:AP,GameLog!$D:$D,'CIN F'!$A34,GameLog!$E:$E,INDEX(Positions!$A$1:$B$9,MATCH('CIN F'!$B34,Positions!$A$1:$A$9,0),2),GameLog!$C:$C,"CIN")</f>
        <v>0</v>
      </c>
      <c r="I34">
        <f>SUMIFS(GameLog!AQ:AQ,GameLog!$D:$D,'CIN F'!$A34,GameLog!$E:$E,INDEX(Positions!$A$1:$B$9,MATCH('CIN F'!$B34,Positions!$A$1:$A$9,0),2),GameLog!$C:$C,"CIN")</f>
        <v>2</v>
      </c>
      <c r="J34">
        <f>SUMIFS(GameLog!AR:AR,GameLog!$D:$D,'CIN F'!$A34,GameLog!$E:$E,INDEX(Positions!$A$1:$B$9,MATCH('CIN F'!$B34,Positions!$A$1:$A$9,0),2),GameLog!$C:$C,"CIN")</f>
        <v>0</v>
      </c>
      <c r="K34">
        <f>SUMIFS(GameLog!AS:AS,GameLog!$D:$D,'CIN F'!$A34,GameLog!$E:$E,INDEX(Positions!$A$1:$B$9,MATCH('CIN F'!$B34,Positions!$A$1:$A$9,0),2),GameLog!$C:$C,"CIN")</f>
        <v>0</v>
      </c>
      <c r="L34">
        <f>SUMIFS(GameLog!AT:AT,GameLog!$D:$D,'CIN F'!$A34,GameLog!$E:$E,INDEX(Positions!$A$1:$B$9,MATCH('CIN F'!$B34,Positions!$A$1:$A$9,0),2),GameLog!$C:$C,"CIN")</f>
        <v>0</v>
      </c>
      <c r="M34">
        <f>SUMIFS(GameLog!AU:AU,GameLog!$D:$D,'CIN F'!$A34,GameLog!$E:$E,INDEX(Positions!$A$1:$B$9,MATCH('CIN F'!$B34,Positions!$A$1:$A$9,0),2),GameLog!$C:$C,"CIN")</f>
        <v>0</v>
      </c>
      <c r="N34">
        <f>SUMIFS(GameLog!AV:AV,GameLog!$D:$D,'CIN F'!$A34,GameLog!$E:$E,INDEX(Positions!$A$1:$B$9,MATCH('CIN F'!$B34,Positions!$A$1:$A$9,0),2),GameLog!$C:$C,"CIN")</f>
        <v>0</v>
      </c>
      <c r="O34" s="8">
        <f t="shared" si="0"/>
        <v>1</v>
      </c>
      <c r="P34" s="18" t="str">
        <f t="shared" si="1"/>
        <v/>
      </c>
    </row>
    <row r="35" spans="1:16">
      <c r="A35" t="s">
        <v>3260</v>
      </c>
      <c r="B35" t="s">
        <v>2432</v>
      </c>
      <c r="C35">
        <f>COUNTIFS(GameLog!D:D,'CIN F'!A35,GameLog!C:C,"CIN",GameLog!E:E,INDEX(Positions!$A$1:$B$9,MATCH('CIN F'!$B35,Positions!$A$1:$A$9,0),2))</f>
        <v>0</v>
      </c>
      <c r="D35">
        <f>SUMIFS(GameLog!F:F,GameLog!$D:$D,'CIN F'!A35,GameLog!$E:$E,INDEX(Positions!$A$1:$B$9,MATCH('CIN F'!$B35,Positions!$A$1:$A$9,0),2),GameLog!$C:$C,"CIN")</f>
        <v>0</v>
      </c>
      <c r="E35" s="12">
        <f>SUMIFS(GameLog!AM:AM,GameLog!$D:$D,'CIN F'!$A35,GameLog!$E:$E,INDEX(Positions!$A$1:$B$9,MATCH('CIN F'!$B35,Positions!$A$1:$A$9,0),2),GameLog!$C:$C,"CIN")</f>
        <v>0</v>
      </c>
      <c r="F35">
        <f>SUMIFS(GameLog!AN:AN,GameLog!$D:$D,'CIN F'!$A35,GameLog!$E:$E,INDEX(Positions!$A$1:$B$9,MATCH('CIN F'!$B35,Positions!$A$1:$A$9,0),2),GameLog!$C:$C,"CIN")</f>
        <v>0</v>
      </c>
      <c r="G35">
        <f>SUMIFS(GameLog!AO:AO,GameLog!$D:$D,'CIN F'!$A35,GameLog!$E:$E,INDEX(Positions!$A$1:$B$9,MATCH('CIN F'!$B35,Positions!$A$1:$A$9,0),2),GameLog!$C:$C,"CIN")</f>
        <v>0</v>
      </c>
      <c r="H35">
        <f>SUMIFS(GameLog!AP:AP,GameLog!$D:$D,'CIN F'!$A35,GameLog!$E:$E,INDEX(Positions!$A$1:$B$9,MATCH('CIN F'!$B35,Positions!$A$1:$A$9,0),2),GameLog!$C:$C,"CIN")</f>
        <v>0</v>
      </c>
      <c r="I35">
        <f>SUMIFS(GameLog!AQ:AQ,GameLog!$D:$D,'CIN F'!$A35,GameLog!$E:$E,INDEX(Positions!$A$1:$B$9,MATCH('CIN F'!$B35,Positions!$A$1:$A$9,0),2),GameLog!$C:$C,"CIN")</f>
        <v>0</v>
      </c>
      <c r="J35">
        <f>SUMIFS(GameLog!AR:AR,GameLog!$D:$D,'CIN F'!$A35,GameLog!$E:$E,INDEX(Positions!$A$1:$B$9,MATCH('CIN F'!$B35,Positions!$A$1:$A$9,0),2),GameLog!$C:$C,"CIN")</f>
        <v>0</v>
      </c>
      <c r="K35">
        <f>SUMIFS(GameLog!AS:AS,GameLog!$D:$D,'CIN F'!$A35,GameLog!$E:$E,INDEX(Positions!$A$1:$B$9,MATCH('CIN F'!$B35,Positions!$A$1:$A$9,0),2),GameLog!$C:$C,"CIN")</f>
        <v>0</v>
      </c>
      <c r="L35">
        <f>SUMIFS(GameLog!AT:AT,GameLog!$D:$D,'CIN F'!$A35,GameLog!$E:$E,INDEX(Positions!$A$1:$B$9,MATCH('CIN F'!$B35,Positions!$A$1:$A$9,0),2),GameLog!$C:$C,"CIN")</f>
        <v>0</v>
      </c>
      <c r="M35">
        <f>SUMIFS(GameLog!AU:AU,GameLog!$D:$D,'CIN F'!$A35,GameLog!$E:$E,INDEX(Positions!$A$1:$B$9,MATCH('CIN F'!$B35,Positions!$A$1:$A$9,0),2),GameLog!$C:$C,"CIN")</f>
        <v>0</v>
      </c>
      <c r="N35">
        <f>SUMIFS(GameLog!AV:AV,GameLog!$D:$D,'CIN F'!$A35,GameLog!$E:$E,INDEX(Positions!$A$1:$B$9,MATCH('CIN F'!$B35,Positions!$A$1:$A$9,0),2),GameLog!$C:$C,"CIN")</f>
        <v>0</v>
      </c>
      <c r="O35" s="8">
        <f t="shared" si="0"/>
        <v>0</v>
      </c>
      <c r="P35" s="18" t="str">
        <f t="shared" si="1"/>
        <v/>
      </c>
    </row>
    <row r="36" spans="1:16">
      <c r="A36" t="s">
        <v>3267</v>
      </c>
      <c r="B36" t="s">
        <v>2435</v>
      </c>
      <c r="C36">
        <f>COUNTIFS(GameLog!D:D,'CIN F'!A36,GameLog!C:C,"CIN",GameLog!E:E,INDEX(Positions!$A$1:$B$9,MATCH('CIN F'!$B36,Positions!$A$1:$A$9,0),2))</f>
        <v>0</v>
      </c>
      <c r="D36">
        <f>SUMIFS(GameLog!F:F,GameLog!$D:$D,'CIN F'!A36,GameLog!$E:$E,INDEX(Positions!$A$1:$B$9,MATCH('CIN F'!$B36,Positions!$A$1:$A$9,0),2),GameLog!$C:$C,"CIN")</f>
        <v>0</v>
      </c>
      <c r="E36" s="12">
        <f>SUMIFS(GameLog!AM:AM,GameLog!$D:$D,'CIN F'!$A36,GameLog!$E:$E,INDEX(Positions!$A$1:$B$9,MATCH('CIN F'!$B36,Positions!$A$1:$A$9,0),2),GameLog!$C:$C,"CIN")</f>
        <v>0</v>
      </c>
      <c r="F36">
        <f>SUMIFS(GameLog!AN:AN,GameLog!$D:$D,'CIN F'!$A36,GameLog!$E:$E,INDEX(Positions!$A$1:$B$9,MATCH('CIN F'!$B36,Positions!$A$1:$A$9,0),2),GameLog!$C:$C,"CIN")</f>
        <v>0</v>
      </c>
      <c r="G36">
        <f>SUMIFS(GameLog!AO:AO,GameLog!$D:$D,'CIN F'!$A36,GameLog!$E:$E,INDEX(Positions!$A$1:$B$9,MATCH('CIN F'!$B36,Positions!$A$1:$A$9,0),2),GameLog!$C:$C,"CIN")</f>
        <v>0</v>
      </c>
      <c r="H36">
        <f>SUMIFS(GameLog!AP:AP,GameLog!$D:$D,'CIN F'!$A36,GameLog!$E:$E,INDEX(Positions!$A$1:$B$9,MATCH('CIN F'!$B36,Positions!$A$1:$A$9,0),2),GameLog!$C:$C,"CIN")</f>
        <v>0</v>
      </c>
      <c r="I36">
        <f>SUMIFS(GameLog!AQ:AQ,GameLog!$D:$D,'CIN F'!$A36,GameLog!$E:$E,INDEX(Positions!$A$1:$B$9,MATCH('CIN F'!$B36,Positions!$A$1:$A$9,0),2),GameLog!$C:$C,"CIN")</f>
        <v>0</v>
      </c>
      <c r="J36">
        <f>SUMIFS(GameLog!AR:AR,GameLog!$D:$D,'CIN F'!$A36,GameLog!$E:$E,INDEX(Positions!$A$1:$B$9,MATCH('CIN F'!$B36,Positions!$A$1:$A$9,0),2),GameLog!$C:$C,"CIN")</f>
        <v>0</v>
      </c>
      <c r="K36">
        <f>SUMIFS(GameLog!AS:AS,GameLog!$D:$D,'CIN F'!$A36,GameLog!$E:$E,INDEX(Positions!$A$1:$B$9,MATCH('CIN F'!$B36,Positions!$A$1:$A$9,0),2),GameLog!$C:$C,"CIN")</f>
        <v>0</v>
      </c>
      <c r="L36">
        <f>SUMIFS(GameLog!AT:AT,GameLog!$D:$D,'CIN F'!$A36,GameLog!$E:$E,INDEX(Positions!$A$1:$B$9,MATCH('CIN F'!$B36,Positions!$A$1:$A$9,0),2),GameLog!$C:$C,"CIN")</f>
        <v>0</v>
      </c>
      <c r="M36">
        <f>SUMIFS(GameLog!AU:AU,GameLog!$D:$D,'CIN F'!$A36,GameLog!$E:$E,INDEX(Positions!$A$1:$B$9,MATCH('CIN F'!$B36,Positions!$A$1:$A$9,0),2),GameLog!$C:$C,"CIN")</f>
        <v>0</v>
      </c>
      <c r="N36">
        <f>SUMIFS(GameLog!AV:AV,GameLog!$D:$D,'CIN F'!$A36,GameLog!$E:$E,INDEX(Positions!$A$1:$B$9,MATCH('CIN F'!$B36,Positions!$A$1:$A$9,0),2),GameLog!$C:$C,"CIN")</f>
        <v>0</v>
      </c>
      <c r="O36" s="8">
        <f t="shared" si="0"/>
        <v>0</v>
      </c>
      <c r="P36" s="18" t="str">
        <f t="shared" si="1"/>
        <v/>
      </c>
    </row>
    <row r="37" spans="1:16">
      <c r="A37" t="s">
        <v>3271</v>
      </c>
      <c r="B37" t="s">
        <v>2435</v>
      </c>
      <c r="C37">
        <f>COUNTIFS(GameLog!D:D,'CIN F'!A37,GameLog!C:C,"CIN",GameLog!E:E,INDEX(Positions!$A$1:$B$9,MATCH('CIN F'!$B37,Positions!$A$1:$A$9,0),2))</f>
        <v>0</v>
      </c>
      <c r="D37">
        <f>SUMIFS(GameLog!F:F,GameLog!$D:$D,'CIN F'!A37,GameLog!$E:$E,INDEX(Positions!$A$1:$B$9,MATCH('CIN F'!$B37,Positions!$A$1:$A$9,0),2),GameLog!$C:$C,"CIN")</f>
        <v>0</v>
      </c>
      <c r="E37" s="12">
        <f>SUMIFS(GameLog!AM:AM,GameLog!$D:$D,'CIN F'!$A37,GameLog!$E:$E,INDEX(Positions!$A$1:$B$9,MATCH('CIN F'!$B37,Positions!$A$1:$A$9,0),2),GameLog!$C:$C,"CIN")</f>
        <v>0</v>
      </c>
      <c r="F37">
        <f>SUMIFS(GameLog!AN:AN,GameLog!$D:$D,'CIN F'!$A37,GameLog!$E:$E,INDEX(Positions!$A$1:$B$9,MATCH('CIN F'!$B37,Positions!$A$1:$A$9,0),2),GameLog!$C:$C,"CIN")</f>
        <v>0</v>
      </c>
      <c r="G37">
        <f>SUMIFS(GameLog!AO:AO,GameLog!$D:$D,'CIN F'!$A37,GameLog!$E:$E,INDEX(Positions!$A$1:$B$9,MATCH('CIN F'!$B37,Positions!$A$1:$A$9,0),2),GameLog!$C:$C,"CIN")</f>
        <v>0</v>
      </c>
      <c r="H37">
        <f>SUMIFS(GameLog!AP:AP,GameLog!$D:$D,'CIN F'!$A37,GameLog!$E:$E,INDEX(Positions!$A$1:$B$9,MATCH('CIN F'!$B37,Positions!$A$1:$A$9,0),2),GameLog!$C:$C,"CIN")</f>
        <v>0</v>
      </c>
      <c r="I37">
        <f>SUMIFS(GameLog!AQ:AQ,GameLog!$D:$D,'CIN F'!$A37,GameLog!$E:$E,INDEX(Positions!$A$1:$B$9,MATCH('CIN F'!$B37,Positions!$A$1:$A$9,0),2),GameLog!$C:$C,"CIN")</f>
        <v>0</v>
      </c>
      <c r="J37">
        <f>SUMIFS(GameLog!AR:AR,GameLog!$D:$D,'CIN F'!$A37,GameLog!$E:$E,INDEX(Positions!$A$1:$B$9,MATCH('CIN F'!$B37,Positions!$A$1:$A$9,0),2),GameLog!$C:$C,"CIN")</f>
        <v>0</v>
      </c>
      <c r="K37">
        <f>SUMIFS(GameLog!AS:AS,GameLog!$D:$D,'CIN F'!$A37,GameLog!$E:$E,INDEX(Positions!$A$1:$B$9,MATCH('CIN F'!$B37,Positions!$A$1:$A$9,0),2),GameLog!$C:$C,"CIN")</f>
        <v>0</v>
      </c>
      <c r="L37">
        <f>SUMIFS(GameLog!AT:AT,GameLog!$D:$D,'CIN F'!$A37,GameLog!$E:$E,INDEX(Positions!$A$1:$B$9,MATCH('CIN F'!$B37,Positions!$A$1:$A$9,0),2),GameLog!$C:$C,"CIN")</f>
        <v>0</v>
      </c>
      <c r="M37">
        <f>SUMIFS(GameLog!AU:AU,GameLog!$D:$D,'CIN F'!$A37,GameLog!$E:$E,INDEX(Positions!$A$1:$B$9,MATCH('CIN F'!$B37,Positions!$A$1:$A$9,0),2),GameLog!$C:$C,"CIN")</f>
        <v>0</v>
      </c>
      <c r="N37">
        <f>SUMIFS(GameLog!AV:AV,GameLog!$D:$D,'CIN F'!$A37,GameLog!$E:$E,INDEX(Positions!$A$1:$B$9,MATCH('CIN F'!$B37,Positions!$A$1:$A$9,0),2),GameLog!$C:$C,"CIN")</f>
        <v>0</v>
      </c>
      <c r="O37" s="8">
        <f t="shared" si="0"/>
        <v>0</v>
      </c>
      <c r="P37" s="18" t="str">
        <f t="shared" si="1"/>
        <v/>
      </c>
    </row>
    <row r="38" spans="1:16">
      <c r="A38" t="s">
        <v>3275</v>
      </c>
      <c r="B38" t="s">
        <v>2435</v>
      </c>
      <c r="C38">
        <f>COUNTIFS(GameLog!D:D,'CIN F'!A38,GameLog!C:C,"CIN",GameLog!E:E,INDEX(Positions!$A$1:$B$9,MATCH('CIN F'!$B38,Positions!$A$1:$A$9,0),2))</f>
        <v>0</v>
      </c>
      <c r="D38">
        <f>SUMIFS(GameLog!F:F,GameLog!$D:$D,'CIN F'!A38,GameLog!$E:$E,INDEX(Positions!$A$1:$B$9,MATCH('CIN F'!$B38,Positions!$A$1:$A$9,0),2),GameLog!$C:$C,"CIN")</f>
        <v>0</v>
      </c>
      <c r="E38" s="12">
        <f>SUMIFS(GameLog!AM:AM,GameLog!$D:$D,'CIN F'!$A38,GameLog!$E:$E,INDEX(Positions!$A$1:$B$9,MATCH('CIN F'!$B38,Positions!$A$1:$A$9,0),2),GameLog!$C:$C,"CIN")</f>
        <v>0</v>
      </c>
      <c r="F38">
        <f>SUMIFS(GameLog!AN:AN,GameLog!$D:$D,'CIN F'!$A38,GameLog!$E:$E,INDEX(Positions!$A$1:$B$9,MATCH('CIN F'!$B38,Positions!$A$1:$A$9,0),2),GameLog!$C:$C,"CIN")</f>
        <v>0</v>
      </c>
      <c r="G38">
        <f>SUMIFS(GameLog!AO:AO,GameLog!$D:$D,'CIN F'!$A38,GameLog!$E:$E,INDEX(Positions!$A$1:$B$9,MATCH('CIN F'!$B38,Positions!$A$1:$A$9,0),2),GameLog!$C:$C,"CIN")</f>
        <v>0</v>
      </c>
      <c r="H38">
        <f>SUMIFS(GameLog!AP:AP,GameLog!$D:$D,'CIN F'!$A38,GameLog!$E:$E,INDEX(Positions!$A$1:$B$9,MATCH('CIN F'!$B38,Positions!$A$1:$A$9,0),2),GameLog!$C:$C,"CIN")</f>
        <v>0</v>
      </c>
      <c r="I38">
        <f>SUMIFS(GameLog!AQ:AQ,GameLog!$D:$D,'CIN F'!$A38,GameLog!$E:$E,INDEX(Positions!$A$1:$B$9,MATCH('CIN F'!$B38,Positions!$A$1:$A$9,0),2),GameLog!$C:$C,"CIN")</f>
        <v>0</v>
      </c>
      <c r="J38">
        <f>SUMIFS(GameLog!AR:AR,GameLog!$D:$D,'CIN F'!$A38,GameLog!$E:$E,INDEX(Positions!$A$1:$B$9,MATCH('CIN F'!$B38,Positions!$A$1:$A$9,0),2),GameLog!$C:$C,"CIN")</f>
        <v>0</v>
      </c>
      <c r="K38">
        <f>SUMIFS(GameLog!AS:AS,GameLog!$D:$D,'CIN F'!$A38,GameLog!$E:$E,INDEX(Positions!$A$1:$B$9,MATCH('CIN F'!$B38,Positions!$A$1:$A$9,0),2),GameLog!$C:$C,"CIN")</f>
        <v>0</v>
      </c>
      <c r="L38">
        <f>SUMIFS(GameLog!AT:AT,GameLog!$D:$D,'CIN F'!$A38,GameLog!$E:$E,INDEX(Positions!$A$1:$B$9,MATCH('CIN F'!$B38,Positions!$A$1:$A$9,0),2),GameLog!$C:$C,"CIN")</f>
        <v>0</v>
      </c>
      <c r="M38">
        <f>SUMIFS(GameLog!AU:AU,GameLog!$D:$D,'CIN F'!$A38,GameLog!$E:$E,INDEX(Positions!$A$1:$B$9,MATCH('CIN F'!$B38,Positions!$A$1:$A$9,0),2),GameLog!$C:$C,"CIN")</f>
        <v>0</v>
      </c>
      <c r="N38">
        <f>SUMIFS(GameLog!AV:AV,GameLog!$D:$D,'CIN F'!$A38,GameLog!$E:$E,INDEX(Positions!$A$1:$B$9,MATCH('CIN F'!$B38,Positions!$A$1:$A$9,0),2),GameLog!$C:$C,"CIN")</f>
        <v>0</v>
      </c>
      <c r="O38" s="8">
        <f t="shared" si="0"/>
        <v>0</v>
      </c>
      <c r="P38" s="18" t="str">
        <f t="shared" si="1"/>
        <v/>
      </c>
    </row>
    <row r="39" spans="1:16">
      <c r="A39" t="s">
        <v>3270</v>
      </c>
      <c r="B39" t="s">
        <v>2435</v>
      </c>
      <c r="C39">
        <f>COUNTIFS(GameLog!D:D,'CIN F'!A39,GameLog!C:C,"CIN",GameLog!E:E,INDEX(Positions!$A$1:$B$9,MATCH('CIN F'!$B39,Positions!$A$1:$A$9,0),2))</f>
        <v>0</v>
      </c>
      <c r="D39">
        <f>SUMIFS(GameLog!F:F,GameLog!$D:$D,'CIN F'!A39,GameLog!$E:$E,INDEX(Positions!$A$1:$B$9,MATCH('CIN F'!$B39,Positions!$A$1:$A$9,0),2),GameLog!$C:$C,"CIN")</f>
        <v>0</v>
      </c>
      <c r="E39" s="12">
        <f>SUMIFS(GameLog!AM:AM,GameLog!$D:$D,'CIN F'!$A39,GameLog!$E:$E,INDEX(Positions!$A$1:$B$9,MATCH('CIN F'!$B39,Positions!$A$1:$A$9,0),2),GameLog!$C:$C,"CIN")</f>
        <v>0</v>
      </c>
      <c r="F39">
        <f>SUMIFS(GameLog!AN:AN,GameLog!$D:$D,'CIN F'!$A39,GameLog!$E:$E,INDEX(Positions!$A$1:$B$9,MATCH('CIN F'!$B39,Positions!$A$1:$A$9,0),2),GameLog!$C:$C,"CIN")</f>
        <v>0</v>
      </c>
      <c r="G39">
        <f>SUMIFS(GameLog!AO:AO,GameLog!$D:$D,'CIN F'!$A39,GameLog!$E:$E,INDEX(Positions!$A$1:$B$9,MATCH('CIN F'!$B39,Positions!$A$1:$A$9,0),2),GameLog!$C:$C,"CIN")</f>
        <v>0</v>
      </c>
      <c r="H39">
        <f>SUMIFS(GameLog!AP:AP,GameLog!$D:$D,'CIN F'!$A39,GameLog!$E:$E,INDEX(Positions!$A$1:$B$9,MATCH('CIN F'!$B39,Positions!$A$1:$A$9,0),2),GameLog!$C:$C,"CIN")</f>
        <v>0</v>
      </c>
      <c r="I39">
        <f>SUMIFS(GameLog!AQ:AQ,GameLog!$D:$D,'CIN F'!$A39,GameLog!$E:$E,INDEX(Positions!$A$1:$B$9,MATCH('CIN F'!$B39,Positions!$A$1:$A$9,0),2),GameLog!$C:$C,"CIN")</f>
        <v>0</v>
      </c>
      <c r="J39">
        <f>SUMIFS(GameLog!AR:AR,GameLog!$D:$D,'CIN F'!$A39,GameLog!$E:$E,INDEX(Positions!$A$1:$B$9,MATCH('CIN F'!$B39,Positions!$A$1:$A$9,0),2),GameLog!$C:$C,"CIN")</f>
        <v>0</v>
      </c>
      <c r="K39">
        <f>SUMIFS(GameLog!AS:AS,GameLog!$D:$D,'CIN F'!$A39,GameLog!$E:$E,INDEX(Positions!$A$1:$B$9,MATCH('CIN F'!$B39,Positions!$A$1:$A$9,0),2),GameLog!$C:$C,"CIN")</f>
        <v>0</v>
      </c>
      <c r="L39">
        <f>SUMIFS(GameLog!AT:AT,GameLog!$D:$D,'CIN F'!$A39,GameLog!$E:$E,INDEX(Positions!$A$1:$B$9,MATCH('CIN F'!$B39,Positions!$A$1:$A$9,0),2),GameLog!$C:$C,"CIN")</f>
        <v>0</v>
      </c>
      <c r="M39">
        <f>SUMIFS(GameLog!AU:AU,GameLog!$D:$D,'CIN F'!$A39,GameLog!$E:$E,INDEX(Positions!$A$1:$B$9,MATCH('CIN F'!$B39,Positions!$A$1:$A$9,0),2),GameLog!$C:$C,"CIN")</f>
        <v>0</v>
      </c>
      <c r="N39">
        <f>SUMIFS(GameLog!AV:AV,GameLog!$D:$D,'CIN F'!$A39,GameLog!$E:$E,INDEX(Positions!$A$1:$B$9,MATCH('CIN F'!$B39,Positions!$A$1:$A$9,0),2),GameLog!$C:$C,"CIN")</f>
        <v>0</v>
      </c>
      <c r="O39" s="8">
        <f t="shared" si="0"/>
        <v>0</v>
      </c>
      <c r="P39" s="18" t="str">
        <f t="shared" si="1"/>
        <v/>
      </c>
    </row>
    <row r="40" spans="1:16">
      <c r="A40" t="s">
        <v>3273</v>
      </c>
      <c r="B40" t="s">
        <v>2435</v>
      </c>
      <c r="C40">
        <f>COUNTIFS(GameLog!D:D,'CIN F'!A40,GameLog!C:C,"CIN",GameLog!E:E,INDEX(Positions!$A$1:$B$9,MATCH('CIN F'!$B40,Positions!$A$1:$A$9,0),2))</f>
        <v>0</v>
      </c>
      <c r="D40">
        <f>SUMIFS(GameLog!F:F,GameLog!$D:$D,'CIN F'!A40,GameLog!$E:$E,INDEX(Positions!$A$1:$B$9,MATCH('CIN F'!$B40,Positions!$A$1:$A$9,0),2),GameLog!$C:$C,"CIN")</f>
        <v>0</v>
      </c>
      <c r="E40" s="12">
        <f>SUMIFS(GameLog!AM:AM,GameLog!$D:$D,'CIN F'!$A40,GameLog!$E:$E,INDEX(Positions!$A$1:$B$9,MATCH('CIN F'!$B40,Positions!$A$1:$A$9,0),2),GameLog!$C:$C,"CIN")</f>
        <v>0</v>
      </c>
      <c r="F40">
        <f>SUMIFS(GameLog!AN:AN,GameLog!$D:$D,'CIN F'!$A40,GameLog!$E:$E,INDEX(Positions!$A$1:$B$9,MATCH('CIN F'!$B40,Positions!$A$1:$A$9,0),2),GameLog!$C:$C,"CIN")</f>
        <v>0</v>
      </c>
      <c r="G40">
        <f>SUMIFS(GameLog!AO:AO,GameLog!$D:$D,'CIN F'!$A40,GameLog!$E:$E,INDEX(Positions!$A$1:$B$9,MATCH('CIN F'!$B40,Positions!$A$1:$A$9,0),2),GameLog!$C:$C,"CIN")</f>
        <v>0</v>
      </c>
      <c r="H40">
        <f>SUMIFS(GameLog!AP:AP,GameLog!$D:$D,'CIN F'!$A40,GameLog!$E:$E,INDEX(Positions!$A$1:$B$9,MATCH('CIN F'!$B40,Positions!$A$1:$A$9,0),2),GameLog!$C:$C,"CIN")</f>
        <v>0</v>
      </c>
      <c r="I40">
        <f>SUMIFS(GameLog!AQ:AQ,GameLog!$D:$D,'CIN F'!$A40,GameLog!$E:$E,INDEX(Positions!$A$1:$B$9,MATCH('CIN F'!$B40,Positions!$A$1:$A$9,0),2),GameLog!$C:$C,"CIN")</f>
        <v>0</v>
      </c>
      <c r="J40">
        <f>SUMIFS(GameLog!AR:AR,GameLog!$D:$D,'CIN F'!$A40,GameLog!$E:$E,INDEX(Positions!$A$1:$B$9,MATCH('CIN F'!$B40,Positions!$A$1:$A$9,0),2),GameLog!$C:$C,"CIN")</f>
        <v>0</v>
      </c>
      <c r="K40">
        <f>SUMIFS(GameLog!AS:AS,GameLog!$D:$D,'CIN F'!$A40,GameLog!$E:$E,INDEX(Positions!$A$1:$B$9,MATCH('CIN F'!$B40,Positions!$A$1:$A$9,0),2),GameLog!$C:$C,"CIN")</f>
        <v>0</v>
      </c>
      <c r="L40">
        <f>SUMIFS(GameLog!AT:AT,GameLog!$D:$D,'CIN F'!$A40,GameLog!$E:$E,INDEX(Positions!$A$1:$B$9,MATCH('CIN F'!$B40,Positions!$A$1:$A$9,0),2),GameLog!$C:$C,"CIN")</f>
        <v>0</v>
      </c>
      <c r="M40">
        <f>SUMIFS(GameLog!AU:AU,GameLog!$D:$D,'CIN F'!$A40,GameLog!$E:$E,INDEX(Positions!$A$1:$B$9,MATCH('CIN F'!$B40,Positions!$A$1:$A$9,0),2),GameLog!$C:$C,"CIN")</f>
        <v>0</v>
      </c>
      <c r="N40">
        <f>SUMIFS(GameLog!AV:AV,GameLog!$D:$D,'CIN F'!$A40,GameLog!$E:$E,INDEX(Positions!$A$1:$B$9,MATCH('CIN F'!$B40,Positions!$A$1:$A$9,0),2),GameLog!$C:$C,"CIN")</f>
        <v>0</v>
      </c>
      <c r="O40" s="8">
        <f t="shared" si="0"/>
        <v>0</v>
      </c>
      <c r="P40" s="18" t="str">
        <f t="shared" si="1"/>
        <v/>
      </c>
    </row>
    <row r="41" spans="1:16">
      <c r="A41" t="s">
        <v>3263</v>
      </c>
      <c r="B41" t="s">
        <v>2435</v>
      </c>
      <c r="C41">
        <f>COUNTIFS(GameLog!D:D,'CIN F'!A41,GameLog!C:C,"CIN",GameLog!E:E,INDEX(Positions!$A$1:$B$9,MATCH('CIN F'!$B41,Positions!$A$1:$A$9,0),2))</f>
        <v>3</v>
      </c>
      <c r="D41">
        <f>SUMIFS(GameLog!F:F,GameLog!$D:$D,'CIN F'!A41,GameLog!$E:$E,INDEX(Positions!$A$1:$B$9,MATCH('CIN F'!$B41,Positions!$A$1:$A$9,0),2),GameLog!$C:$C,"CIN")</f>
        <v>3</v>
      </c>
      <c r="E41" s="12">
        <f>SUMIFS(GameLog!AM:AM,GameLog!$D:$D,'CIN F'!$A41,GameLog!$E:$E,INDEX(Positions!$A$1:$B$9,MATCH('CIN F'!$B41,Positions!$A$1:$A$9,0),2),GameLog!$C:$C,"CIN")</f>
        <v>27</v>
      </c>
      <c r="F41">
        <f>SUMIFS(GameLog!AN:AN,GameLog!$D:$D,'CIN F'!$A41,GameLog!$E:$E,INDEX(Positions!$A$1:$B$9,MATCH('CIN F'!$B41,Positions!$A$1:$A$9,0),2),GameLog!$C:$C,"CIN")</f>
        <v>4</v>
      </c>
      <c r="G41">
        <f>SUMIFS(GameLog!AO:AO,GameLog!$D:$D,'CIN F'!$A41,GameLog!$E:$E,INDEX(Positions!$A$1:$B$9,MATCH('CIN F'!$B41,Positions!$A$1:$A$9,0),2),GameLog!$C:$C,"CIN")</f>
        <v>1</v>
      </c>
      <c r="H41">
        <f>SUMIFS(GameLog!AP:AP,GameLog!$D:$D,'CIN F'!$A41,GameLog!$E:$E,INDEX(Positions!$A$1:$B$9,MATCH('CIN F'!$B41,Positions!$A$1:$A$9,0),2),GameLog!$C:$C,"CIN")</f>
        <v>0</v>
      </c>
      <c r="I41">
        <f>SUMIFS(GameLog!AQ:AQ,GameLog!$D:$D,'CIN F'!$A41,GameLog!$E:$E,INDEX(Positions!$A$1:$B$9,MATCH('CIN F'!$B41,Positions!$A$1:$A$9,0),2),GameLog!$C:$C,"CIN")</f>
        <v>0</v>
      </c>
      <c r="J41">
        <f>SUMIFS(GameLog!AR:AR,GameLog!$D:$D,'CIN F'!$A41,GameLog!$E:$E,INDEX(Positions!$A$1:$B$9,MATCH('CIN F'!$B41,Positions!$A$1:$A$9,0),2),GameLog!$C:$C,"CIN")</f>
        <v>0</v>
      </c>
      <c r="K41">
        <f>SUMIFS(GameLog!AS:AS,GameLog!$D:$D,'CIN F'!$A41,GameLog!$E:$E,INDEX(Positions!$A$1:$B$9,MATCH('CIN F'!$B41,Positions!$A$1:$A$9,0),2),GameLog!$C:$C,"CIN")</f>
        <v>0</v>
      </c>
      <c r="L41">
        <f>SUMIFS(GameLog!AT:AT,GameLog!$D:$D,'CIN F'!$A41,GameLog!$E:$E,INDEX(Positions!$A$1:$B$9,MATCH('CIN F'!$B41,Positions!$A$1:$A$9,0),2),GameLog!$C:$C,"CIN")</f>
        <v>0</v>
      </c>
      <c r="M41">
        <f>SUMIFS(GameLog!AU:AU,GameLog!$D:$D,'CIN F'!$A41,GameLog!$E:$E,INDEX(Positions!$A$1:$B$9,MATCH('CIN F'!$B41,Positions!$A$1:$A$9,0),2),GameLog!$C:$C,"CIN")</f>
        <v>0</v>
      </c>
      <c r="N41">
        <f>SUMIFS(GameLog!AV:AV,GameLog!$D:$D,'CIN F'!$A41,GameLog!$E:$E,INDEX(Positions!$A$1:$B$9,MATCH('CIN F'!$B41,Positions!$A$1:$A$9,0),2),GameLog!$C:$C,"CIN")</f>
        <v>0</v>
      </c>
      <c r="O41" s="8">
        <f t="shared" si="0"/>
        <v>1</v>
      </c>
      <c r="P41" s="18" t="str">
        <f t="shared" si="1"/>
        <v/>
      </c>
    </row>
    <row r="42" spans="1:16">
      <c r="A42" t="s">
        <v>3266</v>
      </c>
      <c r="B42" t="s">
        <v>2435</v>
      </c>
      <c r="C42">
        <f>COUNTIFS(GameLog!D:D,'CIN F'!A42,GameLog!C:C,"CIN",GameLog!E:E,INDEX(Positions!$A$1:$B$9,MATCH('CIN F'!$B42,Positions!$A$1:$A$9,0),2))</f>
        <v>0</v>
      </c>
      <c r="D42">
        <f>SUMIFS(GameLog!F:F,GameLog!$D:$D,'CIN F'!A42,GameLog!$E:$E,INDEX(Positions!$A$1:$B$9,MATCH('CIN F'!$B42,Positions!$A$1:$A$9,0),2),GameLog!$C:$C,"CIN")</f>
        <v>0</v>
      </c>
      <c r="E42" s="12">
        <f>SUMIFS(GameLog!AM:AM,GameLog!$D:$D,'CIN F'!$A42,GameLog!$E:$E,INDEX(Positions!$A$1:$B$9,MATCH('CIN F'!$B42,Positions!$A$1:$A$9,0),2),GameLog!$C:$C,"CIN")</f>
        <v>0</v>
      </c>
      <c r="F42">
        <f>SUMIFS(GameLog!AN:AN,GameLog!$D:$D,'CIN F'!$A42,GameLog!$E:$E,INDEX(Positions!$A$1:$B$9,MATCH('CIN F'!$B42,Positions!$A$1:$A$9,0),2),GameLog!$C:$C,"CIN")</f>
        <v>0</v>
      </c>
      <c r="G42">
        <f>SUMIFS(GameLog!AO:AO,GameLog!$D:$D,'CIN F'!$A42,GameLog!$E:$E,INDEX(Positions!$A$1:$B$9,MATCH('CIN F'!$B42,Positions!$A$1:$A$9,0),2),GameLog!$C:$C,"CIN")</f>
        <v>0</v>
      </c>
      <c r="H42">
        <f>SUMIFS(GameLog!AP:AP,GameLog!$D:$D,'CIN F'!$A42,GameLog!$E:$E,INDEX(Positions!$A$1:$B$9,MATCH('CIN F'!$B42,Positions!$A$1:$A$9,0),2),GameLog!$C:$C,"CIN")</f>
        <v>0</v>
      </c>
      <c r="I42">
        <f>SUMIFS(GameLog!AQ:AQ,GameLog!$D:$D,'CIN F'!$A42,GameLog!$E:$E,INDEX(Positions!$A$1:$B$9,MATCH('CIN F'!$B42,Positions!$A$1:$A$9,0),2),GameLog!$C:$C,"CIN")</f>
        <v>0</v>
      </c>
      <c r="J42">
        <f>SUMIFS(GameLog!AR:AR,GameLog!$D:$D,'CIN F'!$A42,GameLog!$E:$E,INDEX(Positions!$A$1:$B$9,MATCH('CIN F'!$B42,Positions!$A$1:$A$9,0),2),GameLog!$C:$C,"CIN")</f>
        <v>0</v>
      </c>
      <c r="K42">
        <f>SUMIFS(GameLog!AS:AS,GameLog!$D:$D,'CIN F'!$A42,GameLog!$E:$E,INDEX(Positions!$A$1:$B$9,MATCH('CIN F'!$B42,Positions!$A$1:$A$9,0),2),GameLog!$C:$C,"CIN")</f>
        <v>0</v>
      </c>
      <c r="L42">
        <f>SUMIFS(GameLog!AT:AT,GameLog!$D:$D,'CIN F'!$A42,GameLog!$E:$E,INDEX(Positions!$A$1:$B$9,MATCH('CIN F'!$B42,Positions!$A$1:$A$9,0),2),GameLog!$C:$C,"CIN")</f>
        <v>0</v>
      </c>
      <c r="M42">
        <f>SUMIFS(GameLog!AU:AU,GameLog!$D:$D,'CIN F'!$A42,GameLog!$E:$E,INDEX(Positions!$A$1:$B$9,MATCH('CIN F'!$B42,Positions!$A$1:$A$9,0),2),GameLog!$C:$C,"CIN")</f>
        <v>0</v>
      </c>
      <c r="N42">
        <f>SUMIFS(GameLog!AV:AV,GameLog!$D:$D,'CIN F'!$A42,GameLog!$E:$E,INDEX(Positions!$A$1:$B$9,MATCH('CIN F'!$B42,Positions!$A$1:$A$9,0),2),GameLog!$C:$C,"CIN")</f>
        <v>0</v>
      </c>
      <c r="O42" s="8">
        <f t="shared" si="0"/>
        <v>0</v>
      </c>
      <c r="P42" s="18" t="str">
        <f t="shared" si="1"/>
        <v/>
      </c>
    </row>
    <row r="43" spans="1:16">
      <c r="A43" t="s">
        <v>3264</v>
      </c>
      <c r="B43" t="s">
        <v>2436</v>
      </c>
      <c r="C43">
        <f>COUNTIFS(GameLog!D:D,'CIN F'!A43,GameLog!C:C,"CIN",GameLog!E:E,INDEX(Positions!$A$1:$B$9,MATCH('CIN F'!$B43,Positions!$A$1:$A$9,0),2))</f>
        <v>3</v>
      </c>
      <c r="D43">
        <f>SUMIFS(GameLog!F:F,GameLog!$D:$D,'CIN F'!A43,GameLog!$E:$E,INDEX(Positions!$A$1:$B$9,MATCH('CIN F'!$B43,Positions!$A$1:$A$9,0),2),GameLog!$C:$C,"CIN")</f>
        <v>3</v>
      </c>
      <c r="E43" s="12">
        <f>SUMIFS(GameLog!AM:AM,GameLog!$D:$D,'CIN F'!$A43,GameLog!$E:$E,INDEX(Positions!$A$1:$B$9,MATCH('CIN F'!$B43,Positions!$A$1:$A$9,0),2),GameLog!$C:$C,"CIN")</f>
        <v>27</v>
      </c>
      <c r="F43">
        <f>SUMIFS(GameLog!AN:AN,GameLog!$D:$D,'CIN F'!$A43,GameLog!$E:$E,INDEX(Positions!$A$1:$B$9,MATCH('CIN F'!$B43,Positions!$A$1:$A$9,0),2),GameLog!$C:$C,"CIN")</f>
        <v>7</v>
      </c>
      <c r="G43">
        <f>SUMIFS(GameLog!AO:AO,GameLog!$D:$D,'CIN F'!$A43,GameLog!$E:$E,INDEX(Positions!$A$1:$B$9,MATCH('CIN F'!$B43,Positions!$A$1:$A$9,0),2),GameLog!$C:$C,"CIN")</f>
        <v>0</v>
      </c>
      <c r="H43">
        <f>SUMIFS(GameLog!AP:AP,GameLog!$D:$D,'CIN F'!$A43,GameLog!$E:$E,INDEX(Positions!$A$1:$B$9,MATCH('CIN F'!$B43,Positions!$A$1:$A$9,0),2),GameLog!$C:$C,"CIN")</f>
        <v>0</v>
      </c>
      <c r="I43">
        <f>SUMIFS(GameLog!AQ:AQ,GameLog!$D:$D,'CIN F'!$A43,GameLog!$E:$E,INDEX(Positions!$A$1:$B$9,MATCH('CIN F'!$B43,Positions!$A$1:$A$9,0),2),GameLog!$C:$C,"CIN")</f>
        <v>0</v>
      </c>
      <c r="J43">
        <f>SUMIFS(GameLog!AR:AR,GameLog!$D:$D,'CIN F'!$A43,GameLog!$E:$E,INDEX(Positions!$A$1:$B$9,MATCH('CIN F'!$B43,Positions!$A$1:$A$9,0),2),GameLog!$C:$C,"CIN")</f>
        <v>0</v>
      </c>
      <c r="K43">
        <f>SUMIFS(GameLog!AS:AS,GameLog!$D:$D,'CIN F'!$A43,GameLog!$E:$E,INDEX(Positions!$A$1:$B$9,MATCH('CIN F'!$B43,Positions!$A$1:$A$9,0),2),GameLog!$C:$C,"CIN")</f>
        <v>0</v>
      </c>
      <c r="L43">
        <f>SUMIFS(GameLog!AT:AT,GameLog!$D:$D,'CIN F'!$A43,GameLog!$E:$E,INDEX(Positions!$A$1:$B$9,MATCH('CIN F'!$B43,Positions!$A$1:$A$9,0),2),GameLog!$C:$C,"CIN")</f>
        <v>0</v>
      </c>
      <c r="M43">
        <f>SUMIFS(GameLog!AU:AU,GameLog!$D:$D,'CIN F'!$A43,GameLog!$E:$E,INDEX(Positions!$A$1:$B$9,MATCH('CIN F'!$B43,Positions!$A$1:$A$9,0),2),GameLog!$C:$C,"CIN")</f>
        <v>0</v>
      </c>
      <c r="N43">
        <f>SUMIFS(GameLog!AV:AV,GameLog!$D:$D,'CIN F'!$A43,GameLog!$E:$E,INDEX(Positions!$A$1:$B$9,MATCH('CIN F'!$B43,Positions!$A$1:$A$9,0),2),GameLog!$C:$C,"CIN")</f>
        <v>0</v>
      </c>
      <c r="O43" s="8">
        <f t="shared" si="0"/>
        <v>1</v>
      </c>
      <c r="P43" s="18" t="str">
        <f t="shared" si="1"/>
        <v/>
      </c>
    </row>
    <row r="44" spans="1:16">
      <c r="A44" t="s">
        <v>3267</v>
      </c>
      <c r="B44" t="s">
        <v>2436</v>
      </c>
      <c r="C44">
        <f>COUNTIFS(GameLog!D:D,'CIN F'!A44,GameLog!C:C,"CIN",GameLog!E:E,INDEX(Positions!$A$1:$B$9,MATCH('CIN F'!$B44,Positions!$A$1:$A$9,0),2))</f>
        <v>0</v>
      </c>
      <c r="D44">
        <f>SUMIFS(GameLog!F:F,GameLog!$D:$D,'CIN F'!A44,GameLog!$E:$E,INDEX(Positions!$A$1:$B$9,MATCH('CIN F'!$B44,Positions!$A$1:$A$9,0),2),GameLog!$C:$C,"CIN")</f>
        <v>0</v>
      </c>
      <c r="E44" s="12">
        <f>SUMIFS(GameLog!AM:AM,GameLog!$D:$D,'CIN F'!$A44,GameLog!$E:$E,INDEX(Positions!$A$1:$B$9,MATCH('CIN F'!$B44,Positions!$A$1:$A$9,0),2),GameLog!$C:$C,"CIN")</f>
        <v>0</v>
      </c>
      <c r="F44">
        <f>SUMIFS(GameLog!AN:AN,GameLog!$D:$D,'CIN F'!$A44,GameLog!$E:$E,INDEX(Positions!$A$1:$B$9,MATCH('CIN F'!$B44,Positions!$A$1:$A$9,0),2),GameLog!$C:$C,"CIN")</f>
        <v>0</v>
      </c>
      <c r="G44">
        <f>SUMIFS(GameLog!AO:AO,GameLog!$D:$D,'CIN F'!$A44,GameLog!$E:$E,INDEX(Positions!$A$1:$B$9,MATCH('CIN F'!$B44,Positions!$A$1:$A$9,0),2),GameLog!$C:$C,"CIN")</f>
        <v>0</v>
      </c>
      <c r="H44">
        <f>SUMIFS(GameLog!AP:AP,GameLog!$D:$D,'CIN F'!$A44,GameLog!$E:$E,INDEX(Positions!$A$1:$B$9,MATCH('CIN F'!$B44,Positions!$A$1:$A$9,0),2),GameLog!$C:$C,"CIN")</f>
        <v>0</v>
      </c>
      <c r="I44">
        <f>SUMIFS(GameLog!AQ:AQ,GameLog!$D:$D,'CIN F'!$A44,GameLog!$E:$E,INDEX(Positions!$A$1:$B$9,MATCH('CIN F'!$B44,Positions!$A$1:$A$9,0),2),GameLog!$C:$C,"CIN")</f>
        <v>0</v>
      </c>
      <c r="J44">
        <f>SUMIFS(GameLog!AR:AR,GameLog!$D:$D,'CIN F'!$A44,GameLog!$E:$E,INDEX(Positions!$A$1:$B$9,MATCH('CIN F'!$B44,Positions!$A$1:$A$9,0),2),GameLog!$C:$C,"CIN")</f>
        <v>0</v>
      </c>
      <c r="K44">
        <f>SUMIFS(GameLog!AS:AS,GameLog!$D:$D,'CIN F'!$A44,GameLog!$E:$E,INDEX(Positions!$A$1:$B$9,MATCH('CIN F'!$B44,Positions!$A$1:$A$9,0),2),GameLog!$C:$C,"CIN")</f>
        <v>0</v>
      </c>
      <c r="L44">
        <f>SUMIFS(GameLog!AT:AT,GameLog!$D:$D,'CIN F'!$A44,GameLog!$E:$E,INDEX(Positions!$A$1:$B$9,MATCH('CIN F'!$B44,Positions!$A$1:$A$9,0),2),GameLog!$C:$C,"CIN")</f>
        <v>0</v>
      </c>
      <c r="M44">
        <f>SUMIFS(GameLog!AU:AU,GameLog!$D:$D,'CIN F'!$A44,GameLog!$E:$E,INDEX(Positions!$A$1:$B$9,MATCH('CIN F'!$B44,Positions!$A$1:$A$9,0),2),GameLog!$C:$C,"CIN")</f>
        <v>0</v>
      </c>
      <c r="N44">
        <f>SUMIFS(GameLog!AV:AV,GameLog!$D:$D,'CIN F'!$A44,GameLog!$E:$E,INDEX(Positions!$A$1:$B$9,MATCH('CIN F'!$B44,Positions!$A$1:$A$9,0),2),GameLog!$C:$C,"CIN")</f>
        <v>0</v>
      </c>
      <c r="O44" s="8">
        <f t="shared" si="0"/>
        <v>0</v>
      </c>
      <c r="P44" s="18" t="str">
        <f t="shared" si="1"/>
        <v/>
      </c>
    </row>
    <row r="45" spans="1:16">
      <c r="A45" t="s">
        <v>3265</v>
      </c>
      <c r="B45" t="s">
        <v>2436</v>
      </c>
      <c r="C45">
        <f>COUNTIFS(GameLog!D:D,'CIN F'!A45,GameLog!C:C,"CIN",GameLog!E:E,INDEX(Positions!$A$1:$B$9,MATCH('CIN F'!$B45,Positions!$A$1:$A$9,0),2))</f>
        <v>0</v>
      </c>
      <c r="D45">
        <f>SUMIFS(GameLog!F:F,GameLog!$D:$D,'CIN F'!A45,GameLog!$E:$E,INDEX(Positions!$A$1:$B$9,MATCH('CIN F'!$B45,Positions!$A$1:$A$9,0),2),GameLog!$C:$C,"CIN")</f>
        <v>0</v>
      </c>
      <c r="E45" s="12">
        <f>SUMIFS(GameLog!AM:AM,GameLog!$D:$D,'CIN F'!$A45,GameLog!$E:$E,INDEX(Positions!$A$1:$B$9,MATCH('CIN F'!$B45,Positions!$A$1:$A$9,0),2),GameLog!$C:$C,"CIN")</f>
        <v>0</v>
      </c>
      <c r="F45">
        <f>SUMIFS(GameLog!AN:AN,GameLog!$D:$D,'CIN F'!$A45,GameLog!$E:$E,INDEX(Positions!$A$1:$B$9,MATCH('CIN F'!$B45,Positions!$A$1:$A$9,0),2),GameLog!$C:$C,"CIN")</f>
        <v>0</v>
      </c>
      <c r="G45">
        <f>SUMIFS(GameLog!AO:AO,GameLog!$D:$D,'CIN F'!$A45,GameLog!$E:$E,INDEX(Positions!$A$1:$B$9,MATCH('CIN F'!$B45,Positions!$A$1:$A$9,0),2),GameLog!$C:$C,"CIN")</f>
        <v>0</v>
      </c>
      <c r="H45">
        <f>SUMIFS(GameLog!AP:AP,GameLog!$D:$D,'CIN F'!$A45,GameLog!$E:$E,INDEX(Positions!$A$1:$B$9,MATCH('CIN F'!$B45,Positions!$A$1:$A$9,0),2),GameLog!$C:$C,"CIN")</f>
        <v>0</v>
      </c>
      <c r="I45">
        <f>SUMIFS(GameLog!AQ:AQ,GameLog!$D:$D,'CIN F'!$A45,GameLog!$E:$E,INDEX(Positions!$A$1:$B$9,MATCH('CIN F'!$B45,Positions!$A$1:$A$9,0),2),GameLog!$C:$C,"CIN")</f>
        <v>0</v>
      </c>
      <c r="J45">
        <f>SUMIFS(GameLog!AR:AR,GameLog!$D:$D,'CIN F'!$A45,GameLog!$E:$E,INDEX(Positions!$A$1:$B$9,MATCH('CIN F'!$B45,Positions!$A$1:$A$9,0),2),GameLog!$C:$C,"CIN")</f>
        <v>0</v>
      </c>
      <c r="K45">
        <f>SUMIFS(GameLog!AS:AS,GameLog!$D:$D,'CIN F'!$A45,GameLog!$E:$E,INDEX(Positions!$A$1:$B$9,MATCH('CIN F'!$B45,Positions!$A$1:$A$9,0),2),GameLog!$C:$C,"CIN")</f>
        <v>0</v>
      </c>
      <c r="L45">
        <f>SUMIFS(GameLog!AT:AT,GameLog!$D:$D,'CIN F'!$A45,GameLog!$E:$E,INDEX(Positions!$A$1:$B$9,MATCH('CIN F'!$B45,Positions!$A$1:$A$9,0),2),GameLog!$C:$C,"CIN")</f>
        <v>0</v>
      </c>
      <c r="M45">
        <f>SUMIFS(GameLog!AU:AU,GameLog!$D:$D,'CIN F'!$A45,GameLog!$E:$E,INDEX(Positions!$A$1:$B$9,MATCH('CIN F'!$B45,Positions!$A$1:$A$9,0),2),GameLog!$C:$C,"CIN")</f>
        <v>0</v>
      </c>
      <c r="N45">
        <f>SUMIFS(GameLog!AV:AV,GameLog!$D:$D,'CIN F'!$A45,GameLog!$E:$E,INDEX(Positions!$A$1:$B$9,MATCH('CIN F'!$B45,Positions!$A$1:$A$9,0),2),GameLog!$C:$C,"CIN")</f>
        <v>0</v>
      </c>
      <c r="O45" s="8">
        <f t="shared" si="0"/>
        <v>0</v>
      </c>
      <c r="P45" s="18" t="str">
        <f t="shared" si="1"/>
        <v/>
      </c>
    </row>
    <row r="46" spans="1:16">
      <c r="A46" t="s">
        <v>3267</v>
      </c>
      <c r="B46" t="s">
        <v>2437</v>
      </c>
      <c r="C46">
        <f>COUNTIFS(GameLog!D:D,'CIN F'!A46,GameLog!C:C,"CIN",GameLog!E:E,INDEX(Positions!$A$1:$B$9,MATCH('CIN F'!$B46,Positions!$A$1:$A$9,0),2))</f>
        <v>0</v>
      </c>
      <c r="D46">
        <f>SUMIFS(GameLog!F:F,GameLog!$D:$D,'CIN F'!A46,GameLog!$E:$E,INDEX(Positions!$A$1:$B$9,MATCH('CIN F'!$B46,Positions!$A$1:$A$9,0),2),GameLog!$C:$C,"CIN")</f>
        <v>0</v>
      </c>
      <c r="E46" s="12">
        <f>SUMIFS(GameLog!AM:AM,GameLog!$D:$D,'CIN F'!$A46,GameLog!$E:$E,INDEX(Positions!$A$1:$B$9,MATCH('CIN F'!$B46,Positions!$A$1:$A$9,0),2),GameLog!$C:$C,"CIN")</f>
        <v>0</v>
      </c>
      <c r="F46">
        <f>SUMIFS(GameLog!AN:AN,GameLog!$D:$D,'CIN F'!$A46,GameLog!$E:$E,INDEX(Positions!$A$1:$B$9,MATCH('CIN F'!$B46,Positions!$A$1:$A$9,0),2),GameLog!$C:$C,"CIN")</f>
        <v>0</v>
      </c>
      <c r="G46">
        <f>SUMIFS(GameLog!AO:AO,GameLog!$D:$D,'CIN F'!$A46,GameLog!$E:$E,INDEX(Positions!$A$1:$B$9,MATCH('CIN F'!$B46,Positions!$A$1:$A$9,0),2),GameLog!$C:$C,"CIN")</f>
        <v>0</v>
      </c>
      <c r="H46">
        <f>SUMIFS(GameLog!AP:AP,GameLog!$D:$D,'CIN F'!$A46,GameLog!$E:$E,INDEX(Positions!$A$1:$B$9,MATCH('CIN F'!$B46,Positions!$A$1:$A$9,0),2),GameLog!$C:$C,"CIN")</f>
        <v>0</v>
      </c>
      <c r="I46">
        <f>SUMIFS(GameLog!AQ:AQ,GameLog!$D:$D,'CIN F'!$A46,GameLog!$E:$E,INDEX(Positions!$A$1:$B$9,MATCH('CIN F'!$B46,Positions!$A$1:$A$9,0),2),GameLog!$C:$C,"CIN")</f>
        <v>0</v>
      </c>
      <c r="J46">
        <f>SUMIFS(GameLog!AR:AR,GameLog!$D:$D,'CIN F'!$A46,GameLog!$E:$E,INDEX(Positions!$A$1:$B$9,MATCH('CIN F'!$B46,Positions!$A$1:$A$9,0),2),GameLog!$C:$C,"CIN")</f>
        <v>0</v>
      </c>
      <c r="K46">
        <f>SUMIFS(GameLog!AS:AS,GameLog!$D:$D,'CIN F'!$A46,GameLog!$E:$E,INDEX(Positions!$A$1:$B$9,MATCH('CIN F'!$B46,Positions!$A$1:$A$9,0),2),GameLog!$C:$C,"CIN")</f>
        <v>0</v>
      </c>
      <c r="L46">
        <f>SUMIFS(GameLog!AT:AT,GameLog!$D:$D,'CIN F'!$A46,GameLog!$E:$E,INDEX(Positions!$A$1:$B$9,MATCH('CIN F'!$B46,Positions!$A$1:$A$9,0),2),GameLog!$C:$C,"CIN")</f>
        <v>0</v>
      </c>
      <c r="M46">
        <f>SUMIFS(GameLog!AU:AU,GameLog!$D:$D,'CIN F'!$A46,GameLog!$E:$E,INDEX(Positions!$A$1:$B$9,MATCH('CIN F'!$B46,Positions!$A$1:$A$9,0),2),GameLog!$C:$C,"CIN")</f>
        <v>0</v>
      </c>
      <c r="N46">
        <f>SUMIFS(GameLog!AV:AV,GameLog!$D:$D,'CIN F'!$A46,GameLog!$E:$E,INDEX(Positions!$A$1:$B$9,MATCH('CIN F'!$B46,Positions!$A$1:$A$9,0),2),GameLog!$C:$C,"CIN")</f>
        <v>0</v>
      </c>
      <c r="O46" s="8">
        <f t="shared" si="0"/>
        <v>0</v>
      </c>
      <c r="P46" s="18" t="str">
        <f t="shared" si="1"/>
        <v/>
      </c>
    </row>
    <row r="47" spans="1:16">
      <c r="A47" t="s">
        <v>3265</v>
      </c>
      <c r="B47" t="s">
        <v>2437</v>
      </c>
      <c r="C47">
        <f>COUNTIFS(GameLog!D:D,'CIN F'!A47,GameLog!C:C,"CIN",GameLog!E:E,INDEX(Positions!$A$1:$B$9,MATCH('CIN F'!$B47,Positions!$A$1:$A$9,0),2))</f>
        <v>0</v>
      </c>
      <c r="D47">
        <f>SUMIFS(GameLog!F:F,GameLog!$D:$D,'CIN F'!A47,GameLog!$E:$E,INDEX(Positions!$A$1:$B$9,MATCH('CIN F'!$B47,Positions!$A$1:$A$9,0),2),GameLog!$C:$C,"CIN")</f>
        <v>0</v>
      </c>
      <c r="E47" s="12">
        <f>SUMIFS(GameLog!AM:AM,GameLog!$D:$D,'CIN F'!$A47,GameLog!$E:$E,INDEX(Positions!$A$1:$B$9,MATCH('CIN F'!$B47,Positions!$A$1:$A$9,0),2),GameLog!$C:$C,"CIN")</f>
        <v>0</v>
      </c>
      <c r="F47">
        <f>SUMIFS(GameLog!AN:AN,GameLog!$D:$D,'CIN F'!$A47,GameLog!$E:$E,INDEX(Positions!$A$1:$B$9,MATCH('CIN F'!$B47,Positions!$A$1:$A$9,0),2),GameLog!$C:$C,"CIN")</f>
        <v>0</v>
      </c>
      <c r="G47">
        <f>SUMIFS(GameLog!AO:AO,GameLog!$D:$D,'CIN F'!$A47,GameLog!$E:$E,INDEX(Positions!$A$1:$B$9,MATCH('CIN F'!$B47,Positions!$A$1:$A$9,0),2),GameLog!$C:$C,"CIN")</f>
        <v>0</v>
      </c>
      <c r="H47">
        <f>SUMIFS(GameLog!AP:AP,GameLog!$D:$D,'CIN F'!$A47,GameLog!$E:$E,INDEX(Positions!$A$1:$B$9,MATCH('CIN F'!$B47,Positions!$A$1:$A$9,0),2),GameLog!$C:$C,"CIN")</f>
        <v>0</v>
      </c>
      <c r="I47">
        <f>SUMIFS(GameLog!AQ:AQ,GameLog!$D:$D,'CIN F'!$A47,GameLog!$E:$E,INDEX(Positions!$A$1:$B$9,MATCH('CIN F'!$B47,Positions!$A$1:$A$9,0),2),GameLog!$C:$C,"CIN")</f>
        <v>0</v>
      </c>
      <c r="J47">
        <f>SUMIFS(GameLog!AR:AR,GameLog!$D:$D,'CIN F'!$A47,GameLog!$E:$E,INDEX(Positions!$A$1:$B$9,MATCH('CIN F'!$B47,Positions!$A$1:$A$9,0),2),GameLog!$C:$C,"CIN")</f>
        <v>0</v>
      </c>
      <c r="K47">
        <f>SUMIFS(GameLog!AS:AS,GameLog!$D:$D,'CIN F'!$A47,GameLog!$E:$E,INDEX(Positions!$A$1:$B$9,MATCH('CIN F'!$B47,Positions!$A$1:$A$9,0),2),GameLog!$C:$C,"CIN")</f>
        <v>0</v>
      </c>
      <c r="L47">
        <f>SUMIFS(GameLog!AT:AT,GameLog!$D:$D,'CIN F'!$A47,GameLog!$E:$E,INDEX(Positions!$A$1:$B$9,MATCH('CIN F'!$B47,Positions!$A$1:$A$9,0),2),GameLog!$C:$C,"CIN")</f>
        <v>0</v>
      </c>
      <c r="M47">
        <f>SUMIFS(GameLog!AU:AU,GameLog!$D:$D,'CIN F'!$A47,GameLog!$E:$E,INDEX(Positions!$A$1:$B$9,MATCH('CIN F'!$B47,Positions!$A$1:$A$9,0),2),GameLog!$C:$C,"CIN")</f>
        <v>0</v>
      </c>
      <c r="N47">
        <f>SUMIFS(GameLog!AV:AV,GameLog!$D:$D,'CIN F'!$A47,GameLog!$E:$E,INDEX(Positions!$A$1:$B$9,MATCH('CIN F'!$B47,Positions!$A$1:$A$9,0),2),GameLog!$C:$C,"CIN")</f>
        <v>0</v>
      </c>
      <c r="O47" s="8">
        <f t="shared" si="0"/>
        <v>0</v>
      </c>
      <c r="P47" s="18" t="str">
        <f t="shared" si="1"/>
        <v/>
      </c>
    </row>
    <row r="48" spans="1:16">
      <c r="A48" t="s">
        <v>3266</v>
      </c>
      <c r="B48" t="s">
        <v>2437</v>
      </c>
      <c r="C48">
        <f>COUNTIFS(GameLog!D:D,'CIN F'!A48,GameLog!C:C,"CIN",GameLog!E:E,INDEX(Positions!$A$1:$B$9,MATCH('CIN F'!$B48,Positions!$A$1:$A$9,0),2))</f>
        <v>3</v>
      </c>
      <c r="D48">
        <f>SUMIFS(GameLog!F:F,GameLog!$D:$D,'CIN F'!A48,GameLog!$E:$E,INDEX(Positions!$A$1:$B$9,MATCH('CIN F'!$B48,Positions!$A$1:$A$9,0),2),GameLog!$C:$C,"CIN")</f>
        <v>3</v>
      </c>
      <c r="E48" s="12">
        <f>SUMIFS(GameLog!AM:AM,GameLog!$D:$D,'CIN F'!$A48,GameLog!$E:$E,INDEX(Positions!$A$1:$B$9,MATCH('CIN F'!$B48,Positions!$A$1:$A$9,0),2),GameLog!$C:$C,"CIN")</f>
        <v>27</v>
      </c>
      <c r="F48">
        <f>SUMIFS(GameLog!AN:AN,GameLog!$D:$D,'CIN F'!$A48,GameLog!$E:$E,INDEX(Positions!$A$1:$B$9,MATCH('CIN F'!$B48,Positions!$A$1:$A$9,0),2),GameLog!$C:$C,"CIN")</f>
        <v>8</v>
      </c>
      <c r="G48">
        <f>SUMIFS(GameLog!AO:AO,GameLog!$D:$D,'CIN F'!$A48,GameLog!$E:$E,INDEX(Positions!$A$1:$B$9,MATCH('CIN F'!$B48,Positions!$A$1:$A$9,0),2),GameLog!$C:$C,"CIN")</f>
        <v>0</v>
      </c>
      <c r="H48">
        <f>SUMIFS(GameLog!AP:AP,GameLog!$D:$D,'CIN F'!$A48,GameLog!$E:$E,INDEX(Positions!$A$1:$B$9,MATCH('CIN F'!$B48,Positions!$A$1:$A$9,0),2),GameLog!$C:$C,"CIN")</f>
        <v>1</v>
      </c>
      <c r="I48">
        <f>SUMIFS(GameLog!AQ:AQ,GameLog!$D:$D,'CIN F'!$A48,GameLog!$E:$E,INDEX(Positions!$A$1:$B$9,MATCH('CIN F'!$B48,Positions!$A$1:$A$9,0),2),GameLog!$C:$C,"CIN")</f>
        <v>0</v>
      </c>
      <c r="J48">
        <f>SUMIFS(GameLog!AR:AR,GameLog!$D:$D,'CIN F'!$A48,GameLog!$E:$E,INDEX(Positions!$A$1:$B$9,MATCH('CIN F'!$B48,Positions!$A$1:$A$9,0),2),GameLog!$C:$C,"CIN")</f>
        <v>0</v>
      </c>
      <c r="K48">
        <f>SUMIFS(GameLog!AS:AS,GameLog!$D:$D,'CIN F'!$A48,GameLog!$E:$E,INDEX(Positions!$A$1:$B$9,MATCH('CIN F'!$B48,Positions!$A$1:$A$9,0),2),GameLog!$C:$C,"CIN")</f>
        <v>0</v>
      </c>
      <c r="L48">
        <f>SUMIFS(GameLog!AT:AT,GameLog!$D:$D,'CIN F'!$A48,GameLog!$E:$E,INDEX(Positions!$A$1:$B$9,MATCH('CIN F'!$B48,Positions!$A$1:$A$9,0),2),GameLog!$C:$C,"CIN")</f>
        <v>0</v>
      </c>
      <c r="M48">
        <f>SUMIFS(GameLog!AU:AU,GameLog!$D:$D,'CIN F'!$A48,GameLog!$E:$E,INDEX(Positions!$A$1:$B$9,MATCH('CIN F'!$B48,Positions!$A$1:$A$9,0),2),GameLog!$C:$C,"CIN")</f>
        <v>0</v>
      </c>
      <c r="N48">
        <f>SUMIFS(GameLog!AV:AV,GameLog!$D:$D,'CIN F'!$A48,GameLog!$E:$E,INDEX(Positions!$A$1:$B$9,MATCH('CIN F'!$B48,Positions!$A$1:$A$9,0),2),GameLog!$C:$C,"CIN")</f>
        <v>0</v>
      </c>
      <c r="O48" s="8">
        <f t="shared" si="0"/>
        <v>0.88888888888888884</v>
      </c>
      <c r="P48" s="18" t="str">
        <f t="shared" si="1"/>
        <v/>
      </c>
    </row>
    <row r="49" spans="15:16">
      <c r="O49" s="8"/>
      <c r="P49" s="18"/>
    </row>
    <row r="50" spans="15:16">
      <c r="O50" s="8"/>
      <c r="P50" s="18"/>
    </row>
    <row r="51" spans="15:16">
      <c r="O51" s="8"/>
      <c r="P51" s="18"/>
    </row>
    <row r="52" spans="15:16">
      <c r="O52" s="8"/>
      <c r="P52" s="18"/>
    </row>
    <row r="53" spans="15:16">
      <c r="O53" s="8"/>
      <c r="P53" s="18"/>
    </row>
    <row r="54" spans="15:16">
      <c r="O54" s="8"/>
      <c r="P54" s="18"/>
    </row>
    <row r="55" spans="15:16">
      <c r="O55" s="8"/>
      <c r="P55" s="18"/>
    </row>
    <row r="56" spans="15:16">
      <c r="O56" s="8"/>
      <c r="P56" s="18"/>
    </row>
    <row r="57" spans="15:16">
      <c r="O57" s="8"/>
      <c r="P57" s="18"/>
    </row>
    <row r="58" spans="15:16">
      <c r="O58" s="8"/>
      <c r="P58" s="18"/>
    </row>
    <row r="59" spans="15:16">
      <c r="O59" s="8"/>
      <c r="P59" s="18"/>
    </row>
    <row r="60" spans="15:16">
      <c r="O60" s="8"/>
      <c r="P60" s="18"/>
    </row>
    <row r="61" spans="15:16">
      <c r="O61" s="8"/>
    </row>
    <row r="62" spans="15:16">
      <c r="O62" s="8"/>
    </row>
    <row r="63" spans="15:16">
      <c r="O63" s="8"/>
    </row>
    <row r="64" spans="15:16">
      <c r="O64" s="8"/>
    </row>
    <row r="65" spans="15:15">
      <c r="O65" s="8"/>
    </row>
    <row r="66" spans="15:15">
      <c r="O66" s="8"/>
    </row>
    <row r="67" spans="15:15">
      <c r="O67" s="8"/>
    </row>
    <row r="68" spans="15:15">
      <c r="O68" s="8"/>
    </row>
    <row r="69" spans="15:15">
      <c r="O69" s="8"/>
    </row>
    <row r="70" spans="15:15">
      <c r="O70" s="8"/>
    </row>
    <row r="71" spans="15:15">
      <c r="O71" s="8"/>
    </row>
    <row r="72" spans="15:15">
      <c r="O72" s="8"/>
    </row>
    <row r="73" spans="15:15">
      <c r="O73" s="8"/>
    </row>
    <row r="74" spans="15:15">
      <c r="O74" s="8"/>
    </row>
    <row r="75" spans="15:15">
      <c r="O75" s="8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E8651-F863-4E14-A85D-4EA74CF289B5}">
  <sheetPr codeName="Sheet61"/>
  <dimension ref="A1:AA22"/>
  <sheetViews>
    <sheetView workbookViewId="0">
      <pane ySplit="1" topLeftCell="A2" activePane="bottomLeft" state="frozen"/>
      <selection activeCell="B1" sqref="B1:AC1048576"/>
      <selection pane="bottomLeft" activeCell="A2" sqref="A2:A18"/>
    </sheetView>
  </sheetViews>
  <sheetFormatPr defaultRowHeight="13.2"/>
  <cols>
    <col min="1" max="1" width="15.5546875" bestFit="1" customWidth="1"/>
    <col min="2" max="3" width="3" bestFit="1" customWidth="1"/>
    <col min="4" max="4" width="6.21875" bestFit="1" customWidth="1"/>
    <col min="5" max="5" width="6" bestFit="1" customWidth="1"/>
    <col min="6" max="6" width="3" bestFit="1" customWidth="1"/>
    <col min="7" max="7" width="3.5546875" bestFit="1" customWidth="1"/>
    <col min="8" max="8" width="3.6640625" bestFit="1" customWidth="1"/>
    <col min="9" max="9" width="4.77734375" bestFit="1" customWidth="1"/>
    <col min="10" max="10" width="3.44140625" bestFit="1" customWidth="1"/>
    <col min="11" max="11" width="6" style="12" bestFit="1" customWidth="1"/>
    <col min="12" max="14" width="4" bestFit="1" customWidth="1"/>
    <col min="15" max="15" width="3.44140625" bestFit="1" customWidth="1"/>
    <col min="16" max="18" width="4" bestFit="1" customWidth="1"/>
    <col min="19" max="19" width="4.6640625" bestFit="1" customWidth="1"/>
    <col min="20" max="20" width="3.44140625" bestFit="1" customWidth="1"/>
    <col min="21" max="21" width="4.109375" bestFit="1" customWidth="1"/>
    <col min="22" max="22" width="6" bestFit="1" customWidth="1"/>
    <col min="23" max="23" width="5" bestFit="1" customWidth="1"/>
    <col min="24" max="25" width="4.44140625" bestFit="1" customWidth="1"/>
    <col min="26" max="26" width="5" bestFit="1" customWidth="1"/>
    <col min="27" max="27" width="6.5546875" bestFit="1" customWidth="1"/>
    <col min="28" max="28" width="4" bestFit="1" customWidth="1"/>
    <col min="29" max="29" width="4.21875" bestFit="1" customWidth="1"/>
  </cols>
  <sheetData>
    <row r="1" spans="1:27">
      <c r="A1" t="s">
        <v>2405</v>
      </c>
      <c r="B1" t="s">
        <v>2365</v>
      </c>
      <c r="C1" t="s">
        <v>2366</v>
      </c>
      <c r="D1" t="s">
        <v>2367</v>
      </c>
      <c r="E1" t="s">
        <v>2482</v>
      </c>
      <c r="F1" t="s">
        <v>2406</v>
      </c>
      <c r="G1" t="s">
        <v>2483</v>
      </c>
      <c r="H1" t="s">
        <v>2484</v>
      </c>
      <c r="I1" t="s">
        <v>2485</v>
      </c>
      <c r="J1" t="s">
        <v>2486</v>
      </c>
      <c r="K1" s="12" t="s">
        <v>2487</v>
      </c>
      <c r="L1" t="s">
        <v>2410</v>
      </c>
      <c r="M1" t="s">
        <v>2409</v>
      </c>
      <c r="N1" t="s">
        <v>2488</v>
      </c>
      <c r="O1" t="s">
        <v>2413</v>
      </c>
      <c r="P1" t="s">
        <v>2417</v>
      </c>
      <c r="Q1" t="s">
        <v>2428</v>
      </c>
      <c r="R1" t="s">
        <v>2418</v>
      </c>
      <c r="S1" t="s">
        <v>2425</v>
      </c>
      <c r="T1" t="s">
        <v>2489</v>
      </c>
      <c r="U1" t="s">
        <v>2490</v>
      </c>
      <c r="V1" t="s">
        <v>2491</v>
      </c>
      <c r="W1" t="s">
        <v>2492</v>
      </c>
      <c r="X1" t="s">
        <v>2493</v>
      </c>
      <c r="Y1" t="s">
        <v>2494</v>
      </c>
      <c r="Z1" t="s">
        <v>2495</v>
      </c>
      <c r="AA1" t="s">
        <v>2496</v>
      </c>
    </row>
    <row r="2" spans="1:27">
      <c r="A2" t="s">
        <v>3281</v>
      </c>
      <c r="B2">
        <f>SUMIFS(GameLog!W:W,GameLog!$D:$D,'CIN P'!$A2,GameLog!$C:$C,"CIN")</f>
        <v>0</v>
      </c>
      <c r="C2">
        <f>SUMIFS(GameLog!X:X,GameLog!$D:$D,'CIN P'!$A2,GameLog!$C:$C,"CIN")</f>
        <v>1</v>
      </c>
      <c r="D2" s="8">
        <f>IFERROR(B2/(B2+C2),0)</f>
        <v>0</v>
      </c>
      <c r="E2" s="10">
        <f>IFERROR(N2/K2*9,"---")</f>
        <v>7.2</v>
      </c>
      <c r="F2">
        <f>COUNTIFS(GameLog!D:D,'CIN P'!A2,GameLog!C:C,"CIN",GameLog!E:E,1)</f>
        <v>1</v>
      </c>
      <c r="G2">
        <f>SUMIFS(GameLog!F:F,GameLog!$D:$D,'CIN P'!A2,GameLog!$E:$E,1,GameLog!$C:$C,"CIN")</f>
        <v>1</v>
      </c>
      <c r="H2">
        <f>SUMIFS(GameLog!Y:Y,GameLog!$D:$D,'CIN P'!$A2,GameLog!$C:$C,"CIN")</f>
        <v>0</v>
      </c>
      <c r="I2">
        <f>SUMIFS(GameLog!Z:Z,GameLog!$D:$D,'CIN P'!$A2,GameLog!$C:$C,"CIN")</f>
        <v>0</v>
      </c>
      <c r="J2">
        <f>SUMIFS(GameLog!AA:AA,GameLog!$D:$D,'CIN P'!$A2,GameLog!$C:$C,"CIN")</f>
        <v>0</v>
      </c>
      <c r="K2" s="12">
        <f>SUMIFS(GameLog!AB:AB,GameLog!$D:$D,'CIN P'!$A2,GameLog!$C:$C,"CIN")</f>
        <v>5</v>
      </c>
      <c r="L2">
        <f>SUMIFS(GameLog!AC:AC,GameLog!$D:$D,'CIN P'!$A2,GameLog!$C:$C,"CIN")</f>
        <v>6</v>
      </c>
      <c r="M2">
        <f>SUMIFS(GameLog!AD:AD,GameLog!$D:$D,'CIN P'!$A2,GameLog!$C:$C,"CIN")</f>
        <v>4</v>
      </c>
      <c r="N2">
        <f>SUMIFS(GameLog!AE:AE,GameLog!$D:$D,'CIN P'!$A2,GameLog!$C:$C,"CIN")</f>
        <v>4</v>
      </c>
      <c r="O2">
        <f>SUMIFS(GameLog!AF:AF,GameLog!$D:$D,'CIN P'!$A2,GameLog!$C:$C,"CIN")</f>
        <v>1</v>
      </c>
      <c r="P2">
        <f>SUMIFS(GameLog!AG:AG,GameLog!$D:$D,'CIN P'!$A2,GameLog!$C:$C,"CIN")</f>
        <v>3</v>
      </c>
      <c r="Q2">
        <f>SUMIFS(GameLog!AH:AH,GameLog!$D:$D,'CIN P'!$A2,GameLog!$C:$C,"CIN")</f>
        <v>0</v>
      </c>
      <c r="R2">
        <f>SUMIFS(GameLog!AI:AI,GameLog!$D:$D,'CIN P'!$A2,GameLog!$C:$C,"CIN")</f>
        <v>4</v>
      </c>
      <c r="S2">
        <f>SUMIFS(GameLog!AJ:AJ,GameLog!$D:$D,'CIN P'!$A2,GameLog!$C:$C,"CIN")</f>
        <v>0</v>
      </c>
      <c r="T2">
        <f>SUMIFS(GameLog!AK:AK,GameLog!$D:$D,'CIN P'!$A2,GameLog!$C:$C,"CIN")</f>
        <v>0</v>
      </c>
      <c r="U2">
        <f>SUMIFS(GameLog!AL:AL,GameLog!$D:$D,'CIN P'!$A2,GameLog!$C:$C,"CIN")</f>
        <v>0</v>
      </c>
      <c r="V2" s="10">
        <f>IFERROR((L2+P2)/K2,0)</f>
        <v>1.8</v>
      </c>
      <c r="W2" s="11">
        <f>IFERROR(L2/$K2*9,0)</f>
        <v>10.799999999999999</v>
      </c>
      <c r="X2" s="11">
        <f>IFERROR(O2/$K2*9,0)</f>
        <v>1.8</v>
      </c>
      <c r="Y2" s="11">
        <f>IFERROR(P2/$K2*9,0)</f>
        <v>5.3999999999999995</v>
      </c>
      <c r="Z2" s="11">
        <f>IFERROR(R2/$K2*9,0)</f>
        <v>7.2</v>
      </c>
      <c r="AA2" s="11">
        <f>IFERROR(R2/P2,0)</f>
        <v>1.3333333333333333</v>
      </c>
    </row>
    <row r="3" spans="1:27">
      <c r="A3" t="s">
        <v>3287</v>
      </c>
      <c r="B3">
        <f>SUMIFS(GameLog!W:W,GameLog!$D:$D,'CIN P'!$A3,GameLog!$C:$C,"CIN")</f>
        <v>0</v>
      </c>
      <c r="C3">
        <f>SUMIFS(GameLog!X:X,GameLog!$D:$D,'CIN P'!$A3,GameLog!$C:$C,"CIN")</f>
        <v>0</v>
      </c>
      <c r="D3" s="8">
        <f t="shared" ref="D3:D18" si="0">IFERROR(B3/(B3+C3),0)</f>
        <v>0</v>
      </c>
      <c r="E3" s="10" t="str">
        <f t="shared" ref="E3:E18" si="1">IFERROR(N3/K3*9,"---")</f>
        <v>---</v>
      </c>
      <c r="F3">
        <f>COUNTIFS(GameLog!D:D,'CIN P'!A3,GameLog!C:C,"CIN",GameLog!E:E,1)</f>
        <v>0</v>
      </c>
      <c r="G3">
        <f>SUMIFS(GameLog!F:F,GameLog!$D:$D,'CIN P'!A3,GameLog!$E:$E,1,GameLog!$C:$C,"CIN")</f>
        <v>0</v>
      </c>
      <c r="H3">
        <f>SUMIFS(GameLog!Y:Y,GameLog!$D:$D,'CIN P'!$A3,GameLog!$C:$C,"CIN")</f>
        <v>0</v>
      </c>
      <c r="I3">
        <f>SUMIFS(GameLog!Z:Z,GameLog!$D:$D,'CIN P'!$A3,GameLog!$C:$C,"CIN")</f>
        <v>0</v>
      </c>
      <c r="J3">
        <f>SUMIFS(GameLog!AA:AA,GameLog!$D:$D,'CIN P'!$A3,GameLog!$C:$C,"CIN")</f>
        <v>0</v>
      </c>
      <c r="K3" s="12">
        <f>SUMIFS(GameLog!AB:AB,GameLog!$D:$D,'CIN P'!$A3,GameLog!$C:$C,"CIN")</f>
        <v>0</v>
      </c>
      <c r="L3">
        <f>SUMIFS(GameLog!AC:AC,GameLog!$D:$D,'CIN P'!$A3,GameLog!$C:$C,"CIN")</f>
        <v>0</v>
      </c>
      <c r="M3">
        <f>SUMIFS(GameLog!AD:AD,GameLog!$D:$D,'CIN P'!$A3,GameLog!$C:$C,"CIN")</f>
        <v>0</v>
      </c>
      <c r="N3">
        <f>SUMIFS(GameLog!AE:AE,GameLog!$D:$D,'CIN P'!$A3,GameLog!$C:$C,"CIN")</f>
        <v>0</v>
      </c>
      <c r="O3">
        <f>SUMIFS(GameLog!AF:AF,GameLog!$D:$D,'CIN P'!$A3,GameLog!$C:$C,"CIN")</f>
        <v>0</v>
      </c>
      <c r="P3">
        <f>SUMIFS(GameLog!AG:AG,GameLog!$D:$D,'CIN P'!$A3,GameLog!$C:$C,"CIN")</f>
        <v>0</v>
      </c>
      <c r="Q3">
        <f>SUMIFS(GameLog!AH:AH,GameLog!$D:$D,'CIN P'!$A3,GameLog!$C:$C,"CIN")</f>
        <v>0</v>
      </c>
      <c r="R3">
        <f>SUMIFS(GameLog!AI:AI,GameLog!$D:$D,'CIN P'!$A3,GameLog!$C:$C,"CIN")</f>
        <v>0</v>
      </c>
      <c r="S3">
        <f>SUMIFS(GameLog!AJ:AJ,GameLog!$D:$D,'CIN P'!$A3,GameLog!$C:$C,"CIN")</f>
        <v>0</v>
      </c>
      <c r="T3">
        <f>SUMIFS(GameLog!AK:AK,GameLog!$D:$D,'CIN P'!$A3,GameLog!$C:$C,"CIN")</f>
        <v>0</v>
      </c>
      <c r="U3">
        <f>SUMIFS(GameLog!AL:AL,GameLog!$D:$D,'CIN P'!$A3,GameLog!$C:$C,"CIN")</f>
        <v>0</v>
      </c>
      <c r="V3" s="10">
        <f t="shared" ref="V3:V18" si="2">IFERROR((L3+P3)/K3,0)</f>
        <v>0</v>
      </c>
      <c r="W3" s="11">
        <f t="shared" ref="W3:W18" si="3">IFERROR(L3/$K3*9,0)</f>
        <v>0</v>
      </c>
      <c r="X3" s="11">
        <f t="shared" ref="X3:Y18" si="4">IFERROR(O3/$K3*9,0)</f>
        <v>0</v>
      </c>
      <c r="Y3" s="11">
        <f t="shared" si="4"/>
        <v>0</v>
      </c>
      <c r="Z3" s="11">
        <f t="shared" ref="Z3:Z18" si="5">IFERROR(R3/$K3*9,0)</f>
        <v>0</v>
      </c>
      <c r="AA3" s="11">
        <f t="shared" ref="AA3:AA18" si="6">IFERROR(R3/P3,0)</f>
        <v>0</v>
      </c>
    </row>
    <row r="4" spans="1:27">
      <c r="A4" t="s">
        <v>3283</v>
      </c>
      <c r="B4">
        <f>SUMIFS(GameLog!W:W,GameLog!$D:$D,'CIN P'!$A4,GameLog!$C:$C,"CIN")</f>
        <v>0</v>
      </c>
      <c r="C4">
        <f>SUMIFS(GameLog!X:X,GameLog!$D:$D,'CIN P'!$A4,GameLog!$C:$C,"CIN")</f>
        <v>1</v>
      </c>
      <c r="D4" s="8">
        <f t="shared" si="0"/>
        <v>0</v>
      </c>
      <c r="E4" s="10">
        <f t="shared" si="1"/>
        <v>12.6</v>
      </c>
      <c r="F4">
        <f>COUNTIFS(GameLog!D:D,'CIN P'!A4,GameLog!C:C,"CIN",GameLog!E:E,1)</f>
        <v>1</v>
      </c>
      <c r="G4">
        <f>SUMIFS(GameLog!F:F,GameLog!$D:$D,'CIN P'!A4,GameLog!$E:$E,1,GameLog!$C:$C,"CIN")</f>
        <v>1</v>
      </c>
      <c r="H4">
        <f>SUMIFS(GameLog!Y:Y,GameLog!$D:$D,'CIN P'!$A4,GameLog!$C:$C,"CIN")</f>
        <v>0</v>
      </c>
      <c r="I4">
        <f>SUMIFS(GameLog!Z:Z,GameLog!$D:$D,'CIN P'!$A4,GameLog!$C:$C,"CIN")</f>
        <v>0</v>
      </c>
      <c r="J4">
        <f>SUMIFS(GameLog!AA:AA,GameLog!$D:$D,'CIN P'!$A4,GameLog!$C:$C,"CIN")</f>
        <v>0</v>
      </c>
      <c r="K4" s="12">
        <f>SUMIFS(GameLog!AB:AB,GameLog!$D:$D,'CIN P'!$A4,GameLog!$C:$C,"CIN")</f>
        <v>5</v>
      </c>
      <c r="L4">
        <f>SUMIFS(GameLog!AC:AC,GameLog!$D:$D,'CIN P'!$A4,GameLog!$C:$C,"CIN")</f>
        <v>8</v>
      </c>
      <c r="M4">
        <f>SUMIFS(GameLog!AD:AD,GameLog!$D:$D,'CIN P'!$A4,GameLog!$C:$C,"CIN")</f>
        <v>8</v>
      </c>
      <c r="N4">
        <f>SUMIFS(GameLog!AE:AE,GameLog!$D:$D,'CIN P'!$A4,GameLog!$C:$C,"CIN")</f>
        <v>7</v>
      </c>
      <c r="O4">
        <f>SUMIFS(GameLog!AF:AF,GameLog!$D:$D,'CIN P'!$A4,GameLog!$C:$C,"CIN")</f>
        <v>1</v>
      </c>
      <c r="P4">
        <f>SUMIFS(GameLog!AG:AG,GameLog!$D:$D,'CIN P'!$A4,GameLog!$C:$C,"CIN")</f>
        <v>5</v>
      </c>
      <c r="Q4">
        <f>SUMIFS(GameLog!AH:AH,GameLog!$D:$D,'CIN P'!$A4,GameLog!$C:$C,"CIN")</f>
        <v>0</v>
      </c>
      <c r="R4">
        <f>SUMIFS(GameLog!AI:AI,GameLog!$D:$D,'CIN P'!$A4,GameLog!$C:$C,"CIN")</f>
        <v>4</v>
      </c>
      <c r="S4">
        <f>SUMIFS(GameLog!AJ:AJ,GameLog!$D:$D,'CIN P'!$A4,GameLog!$C:$C,"CIN")</f>
        <v>0</v>
      </c>
      <c r="T4">
        <f>SUMIFS(GameLog!AK:AK,GameLog!$D:$D,'CIN P'!$A4,GameLog!$C:$C,"CIN")</f>
        <v>0</v>
      </c>
      <c r="U4">
        <f>SUMIFS(GameLog!AL:AL,GameLog!$D:$D,'CIN P'!$A4,GameLog!$C:$C,"CIN")</f>
        <v>2</v>
      </c>
      <c r="V4" s="10">
        <f t="shared" si="2"/>
        <v>2.6</v>
      </c>
      <c r="W4" s="11">
        <f t="shared" si="3"/>
        <v>14.4</v>
      </c>
      <c r="X4" s="11">
        <f t="shared" si="4"/>
        <v>1.8</v>
      </c>
      <c r="Y4" s="11">
        <f t="shared" si="4"/>
        <v>9</v>
      </c>
      <c r="Z4" s="11">
        <f t="shared" si="5"/>
        <v>7.2</v>
      </c>
      <c r="AA4" s="11">
        <f t="shared" si="6"/>
        <v>0.8</v>
      </c>
    </row>
    <row r="5" spans="1:27">
      <c r="A5" t="s">
        <v>3285</v>
      </c>
      <c r="B5">
        <f>SUMIFS(GameLog!W:W,GameLog!$D:$D,'CIN P'!$A5,GameLog!$C:$C,"CIN")</f>
        <v>0</v>
      </c>
      <c r="C5">
        <f>SUMIFS(GameLog!X:X,GameLog!$D:$D,'CIN P'!$A5,GameLog!$C:$C,"CIN")</f>
        <v>0</v>
      </c>
      <c r="D5" s="8">
        <f t="shared" si="0"/>
        <v>0</v>
      </c>
      <c r="E5" s="10">
        <f t="shared" si="1"/>
        <v>18</v>
      </c>
      <c r="F5">
        <f>COUNTIFS(GameLog!D:D,'CIN P'!A5,GameLog!C:C,"CIN",GameLog!E:E,1)</f>
        <v>1</v>
      </c>
      <c r="G5">
        <f>SUMIFS(GameLog!F:F,GameLog!$D:$D,'CIN P'!A5,GameLog!$E:$E,1,GameLog!$C:$C,"CIN")</f>
        <v>0</v>
      </c>
      <c r="H5">
        <f>SUMIFS(GameLog!Y:Y,GameLog!$D:$D,'CIN P'!$A5,GameLog!$C:$C,"CIN")</f>
        <v>0</v>
      </c>
      <c r="I5">
        <f>SUMIFS(GameLog!Z:Z,GameLog!$D:$D,'CIN P'!$A5,GameLog!$C:$C,"CIN")</f>
        <v>0</v>
      </c>
      <c r="J5">
        <f>SUMIFS(GameLog!AA:AA,GameLog!$D:$D,'CIN P'!$A5,GameLog!$C:$C,"CIN")</f>
        <v>0</v>
      </c>
      <c r="K5" s="12">
        <f>SUMIFS(GameLog!AB:AB,GameLog!$D:$D,'CIN P'!$A5,GameLog!$C:$C,"CIN")</f>
        <v>1</v>
      </c>
      <c r="L5">
        <f>SUMIFS(GameLog!AC:AC,GameLog!$D:$D,'CIN P'!$A5,GameLog!$C:$C,"CIN")</f>
        <v>2</v>
      </c>
      <c r="M5">
        <f>SUMIFS(GameLog!AD:AD,GameLog!$D:$D,'CIN P'!$A5,GameLog!$C:$C,"CIN")</f>
        <v>2</v>
      </c>
      <c r="N5">
        <f>SUMIFS(GameLog!AE:AE,GameLog!$D:$D,'CIN P'!$A5,GameLog!$C:$C,"CIN")</f>
        <v>2</v>
      </c>
      <c r="O5">
        <f>SUMIFS(GameLog!AF:AF,GameLog!$D:$D,'CIN P'!$A5,GameLog!$C:$C,"CIN")</f>
        <v>0</v>
      </c>
      <c r="P5">
        <f>SUMIFS(GameLog!AG:AG,GameLog!$D:$D,'CIN P'!$A5,GameLog!$C:$C,"CIN")</f>
        <v>1</v>
      </c>
      <c r="Q5">
        <f>SUMIFS(GameLog!AH:AH,GameLog!$D:$D,'CIN P'!$A5,GameLog!$C:$C,"CIN")</f>
        <v>0</v>
      </c>
      <c r="R5">
        <f>SUMIFS(GameLog!AI:AI,GameLog!$D:$D,'CIN P'!$A5,GameLog!$C:$C,"CIN")</f>
        <v>1</v>
      </c>
      <c r="S5">
        <f>SUMIFS(GameLog!AJ:AJ,GameLog!$D:$D,'CIN P'!$A5,GameLog!$C:$C,"CIN")</f>
        <v>1</v>
      </c>
      <c r="T5">
        <f>SUMIFS(GameLog!AK:AK,GameLog!$D:$D,'CIN P'!$A5,GameLog!$C:$C,"CIN")</f>
        <v>0</v>
      </c>
      <c r="U5">
        <f>SUMIFS(GameLog!AL:AL,GameLog!$D:$D,'CIN P'!$A5,GameLog!$C:$C,"CIN")</f>
        <v>0</v>
      </c>
      <c r="V5" s="10">
        <f t="shared" si="2"/>
        <v>3</v>
      </c>
      <c r="W5" s="11">
        <f t="shared" si="3"/>
        <v>18</v>
      </c>
      <c r="X5" s="11">
        <f t="shared" si="4"/>
        <v>0</v>
      </c>
      <c r="Y5" s="11">
        <f t="shared" si="4"/>
        <v>9</v>
      </c>
      <c r="Z5" s="11">
        <f t="shared" si="5"/>
        <v>9</v>
      </c>
      <c r="AA5" s="11">
        <f t="shared" si="6"/>
        <v>1</v>
      </c>
    </row>
    <row r="6" spans="1:27">
      <c r="A6" t="s">
        <v>3288</v>
      </c>
      <c r="B6">
        <f>SUMIFS(GameLog!W:W,GameLog!$D:$D,'CIN P'!$A6,GameLog!$C:$C,"CIN")</f>
        <v>0</v>
      </c>
      <c r="C6">
        <f>SUMIFS(GameLog!X:X,GameLog!$D:$D,'CIN P'!$A6,GameLog!$C:$C,"CIN")</f>
        <v>0</v>
      </c>
      <c r="D6" s="8">
        <f t="shared" si="0"/>
        <v>0</v>
      </c>
      <c r="E6" s="10" t="str">
        <f t="shared" si="1"/>
        <v>---</v>
      </c>
      <c r="F6">
        <f>COUNTIFS(GameLog!D:D,'CIN P'!A6,GameLog!C:C,"CIN",GameLog!E:E,1)</f>
        <v>0</v>
      </c>
      <c r="G6">
        <f>SUMIFS(GameLog!F:F,GameLog!$D:$D,'CIN P'!A6,GameLog!$E:$E,1,GameLog!$C:$C,"CIN")</f>
        <v>0</v>
      </c>
      <c r="H6">
        <f>SUMIFS(GameLog!Y:Y,GameLog!$D:$D,'CIN P'!$A6,GameLog!$C:$C,"CIN")</f>
        <v>0</v>
      </c>
      <c r="I6">
        <f>SUMIFS(GameLog!Z:Z,GameLog!$D:$D,'CIN P'!$A6,GameLog!$C:$C,"CIN")</f>
        <v>0</v>
      </c>
      <c r="J6">
        <f>SUMIFS(GameLog!AA:AA,GameLog!$D:$D,'CIN P'!$A6,GameLog!$C:$C,"CIN")</f>
        <v>0</v>
      </c>
      <c r="K6" s="12">
        <f>SUMIFS(GameLog!AB:AB,GameLog!$D:$D,'CIN P'!$A6,GameLog!$C:$C,"CIN")</f>
        <v>0</v>
      </c>
      <c r="L6">
        <f>SUMIFS(GameLog!AC:AC,GameLog!$D:$D,'CIN P'!$A6,GameLog!$C:$C,"CIN")</f>
        <v>0</v>
      </c>
      <c r="M6">
        <f>SUMIFS(GameLog!AD:AD,GameLog!$D:$D,'CIN P'!$A6,GameLog!$C:$C,"CIN")</f>
        <v>0</v>
      </c>
      <c r="N6">
        <f>SUMIFS(GameLog!AE:AE,GameLog!$D:$D,'CIN P'!$A6,GameLog!$C:$C,"CIN")</f>
        <v>0</v>
      </c>
      <c r="O6">
        <f>SUMIFS(GameLog!AF:AF,GameLog!$D:$D,'CIN P'!$A6,GameLog!$C:$C,"CIN")</f>
        <v>0</v>
      </c>
      <c r="P6">
        <f>SUMIFS(GameLog!AG:AG,GameLog!$D:$D,'CIN P'!$A6,GameLog!$C:$C,"CIN")</f>
        <v>0</v>
      </c>
      <c r="Q6">
        <f>SUMIFS(GameLog!AH:AH,GameLog!$D:$D,'CIN P'!$A6,GameLog!$C:$C,"CIN")</f>
        <v>0</v>
      </c>
      <c r="R6">
        <f>SUMIFS(GameLog!AI:AI,GameLog!$D:$D,'CIN P'!$A6,GameLog!$C:$C,"CIN")</f>
        <v>0</v>
      </c>
      <c r="S6">
        <f>SUMIFS(GameLog!AJ:AJ,GameLog!$D:$D,'CIN P'!$A6,GameLog!$C:$C,"CIN")</f>
        <v>0</v>
      </c>
      <c r="T6">
        <f>SUMIFS(GameLog!AK:AK,GameLog!$D:$D,'CIN P'!$A6,GameLog!$C:$C,"CIN")</f>
        <v>0</v>
      </c>
      <c r="U6">
        <f>SUMIFS(GameLog!AL:AL,GameLog!$D:$D,'CIN P'!$A6,GameLog!$C:$C,"CIN")</f>
        <v>0</v>
      </c>
      <c r="V6" s="10">
        <f t="shared" si="2"/>
        <v>0</v>
      </c>
      <c r="W6" s="11">
        <f t="shared" si="3"/>
        <v>0</v>
      </c>
      <c r="X6" s="11">
        <f t="shared" si="4"/>
        <v>0</v>
      </c>
      <c r="Y6" s="11">
        <f t="shared" si="4"/>
        <v>0</v>
      </c>
      <c r="Z6" s="11">
        <f t="shared" si="5"/>
        <v>0</v>
      </c>
      <c r="AA6" s="11">
        <f t="shared" si="6"/>
        <v>0</v>
      </c>
    </row>
    <row r="7" spans="1:27">
      <c r="A7" t="s">
        <v>3122</v>
      </c>
      <c r="B7">
        <f>SUMIFS(GameLog!W:W,GameLog!$D:$D,'CIN P'!$A7,GameLog!$C:$C,"CIN")</f>
        <v>0</v>
      </c>
      <c r="C7">
        <f>SUMIFS(GameLog!X:X,GameLog!$D:$D,'CIN P'!$A7,GameLog!$C:$C,"CIN")</f>
        <v>0</v>
      </c>
      <c r="D7" s="8">
        <f t="shared" si="0"/>
        <v>0</v>
      </c>
      <c r="E7" s="10" t="str">
        <f t="shared" si="1"/>
        <v>---</v>
      </c>
      <c r="F7">
        <f>COUNTIFS(GameLog!D:D,'CIN P'!A7,GameLog!C:C,"CIN",GameLog!E:E,1)</f>
        <v>0</v>
      </c>
      <c r="G7">
        <f>SUMIFS(GameLog!F:F,GameLog!$D:$D,'CIN P'!A7,GameLog!$E:$E,1,GameLog!$C:$C,"CIN")</f>
        <v>0</v>
      </c>
      <c r="H7">
        <f>SUMIFS(GameLog!Y:Y,GameLog!$D:$D,'CIN P'!$A7,GameLog!$C:$C,"CIN")</f>
        <v>0</v>
      </c>
      <c r="I7">
        <f>SUMIFS(GameLog!Z:Z,GameLog!$D:$D,'CIN P'!$A7,GameLog!$C:$C,"CIN")</f>
        <v>0</v>
      </c>
      <c r="J7">
        <f>SUMIFS(GameLog!AA:AA,GameLog!$D:$D,'CIN P'!$A7,GameLog!$C:$C,"CIN")</f>
        <v>0</v>
      </c>
      <c r="K7" s="12">
        <f>SUMIFS(GameLog!AB:AB,GameLog!$D:$D,'CIN P'!$A7,GameLog!$C:$C,"CIN")</f>
        <v>0</v>
      </c>
      <c r="L7">
        <f>SUMIFS(GameLog!AC:AC,GameLog!$D:$D,'CIN P'!$A7,GameLog!$C:$C,"CIN")</f>
        <v>0</v>
      </c>
      <c r="M7">
        <f>SUMIFS(GameLog!AD:AD,GameLog!$D:$D,'CIN P'!$A7,GameLog!$C:$C,"CIN")</f>
        <v>0</v>
      </c>
      <c r="N7">
        <f>SUMIFS(GameLog!AE:AE,GameLog!$D:$D,'CIN P'!$A7,GameLog!$C:$C,"CIN")</f>
        <v>0</v>
      </c>
      <c r="O7">
        <f>SUMIFS(GameLog!AF:AF,GameLog!$D:$D,'CIN P'!$A7,GameLog!$C:$C,"CIN")</f>
        <v>0</v>
      </c>
      <c r="P7">
        <f>SUMIFS(GameLog!AG:AG,GameLog!$D:$D,'CIN P'!$A7,GameLog!$C:$C,"CIN")</f>
        <v>0</v>
      </c>
      <c r="Q7">
        <f>SUMIFS(GameLog!AH:AH,GameLog!$D:$D,'CIN P'!$A7,GameLog!$C:$C,"CIN")</f>
        <v>0</v>
      </c>
      <c r="R7">
        <f>SUMIFS(GameLog!AI:AI,GameLog!$D:$D,'CIN P'!$A7,GameLog!$C:$C,"CIN")</f>
        <v>0</v>
      </c>
      <c r="S7">
        <f>SUMIFS(GameLog!AJ:AJ,GameLog!$D:$D,'CIN P'!$A7,GameLog!$C:$C,"CIN")</f>
        <v>0</v>
      </c>
      <c r="T7">
        <f>SUMIFS(GameLog!AK:AK,GameLog!$D:$D,'CIN P'!$A7,GameLog!$C:$C,"CIN")</f>
        <v>0</v>
      </c>
      <c r="U7">
        <f>SUMIFS(GameLog!AL:AL,GameLog!$D:$D,'CIN P'!$A7,GameLog!$C:$C,"CIN")</f>
        <v>0</v>
      </c>
      <c r="V7" s="10">
        <f t="shared" si="2"/>
        <v>0</v>
      </c>
      <c r="W7" s="11">
        <f t="shared" si="3"/>
        <v>0</v>
      </c>
      <c r="X7" s="11">
        <f t="shared" si="4"/>
        <v>0</v>
      </c>
      <c r="Y7" s="11">
        <f t="shared" si="4"/>
        <v>0</v>
      </c>
      <c r="Z7" s="11">
        <f t="shared" si="5"/>
        <v>0</v>
      </c>
      <c r="AA7" s="11">
        <f t="shared" si="6"/>
        <v>0</v>
      </c>
    </row>
    <row r="8" spans="1:27">
      <c r="A8" t="s">
        <v>3276</v>
      </c>
      <c r="B8">
        <f>SUMIFS(GameLog!W:W,GameLog!$D:$D,'CIN P'!$A8,GameLog!$C:$C,"CIN")</f>
        <v>0</v>
      </c>
      <c r="C8">
        <f>SUMIFS(GameLog!X:X,GameLog!$D:$D,'CIN P'!$A8,GameLog!$C:$C,"CIN")</f>
        <v>0</v>
      </c>
      <c r="D8" s="8">
        <f t="shared" si="0"/>
        <v>0</v>
      </c>
      <c r="E8" s="10" t="str">
        <f t="shared" si="1"/>
        <v>---</v>
      </c>
      <c r="F8">
        <f>COUNTIFS(GameLog!D:D,'CIN P'!A8,GameLog!C:C,"CIN",GameLog!E:E,1)</f>
        <v>0</v>
      </c>
      <c r="G8">
        <f>SUMIFS(GameLog!F:F,GameLog!$D:$D,'CIN P'!A8,GameLog!$E:$E,1,GameLog!$C:$C,"CIN")</f>
        <v>0</v>
      </c>
      <c r="H8">
        <f>SUMIFS(GameLog!Y:Y,GameLog!$D:$D,'CIN P'!$A8,GameLog!$C:$C,"CIN")</f>
        <v>0</v>
      </c>
      <c r="I8">
        <f>SUMIFS(GameLog!Z:Z,GameLog!$D:$D,'CIN P'!$A8,GameLog!$C:$C,"CIN")</f>
        <v>0</v>
      </c>
      <c r="J8">
        <f>SUMIFS(GameLog!AA:AA,GameLog!$D:$D,'CIN P'!$A8,GameLog!$C:$C,"CIN")</f>
        <v>0</v>
      </c>
      <c r="K8" s="12">
        <f>SUMIFS(GameLog!AB:AB,GameLog!$D:$D,'CIN P'!$A8,GameLog!$C:$C,"CIN")</f>
        <v>0</v>
      </c>
      <c r="L8">
        <f>SUMIFS(GameLog!AC:AC,GameLog!$D:$D,'CIN P'!$A8,GameLog!$C:$C,"CIN")</f>
        <v>0</v>
      </c>
      <c r="M8">
        <f>SUMIFS(GameLog!AD:AD,GameLog!$D:$D,'CIN P'!$A8,GameLog!$C:$C,"CIN")</f>
        <v>0</v>
      </c>
      <c r="N8">
        <f>SUMIFS(GameLog!AE:AE,GameLog!$D:$D,'CIN P'!$A8,GameLog!$C:$C,"CIN")</f>
        <v>0</v>
      </c>
      <c r="O8">
        <f>SUMIFS(GameLog!AF:AF,GameLog!$D:$D,'CIN P'!$A8,GameLog!$C:$C,"CIN")</f>
        <v>0</v>
      </c>
      <c r="P8">
        <f>SUMIFS(GameLog!AG:AG,GameLog!$D:$D,'CIN P'!$A8,GameLog!$C:$C,"CIN")</f>
        <v>0</v>
      </c>
      <c r="Q8">
        <f>SUMIFS(GameLog!AH:AH,GameLog!$D:$D,'CIN P'!$A8,GameLog!$C:$C,"CIN")</f>
        <v>0</v>
      </c>
      <c r="R8">
        <f>SUMIFS(GameLog!AI:AI,GameLog!$D:$D,'CIN P'!$A8,GameLog!$C:$C,"CIN")</f>
        <v>0</v>
      </c>
      <c r="S8">
        <f>SUMIFS(GameLog!AJ:AJ,GameLog!$D:$D,'CIN P'!$A8,GameLog!$C:$C,"CIN")</f>
        <v>0</v>
      </c>
      <c r="T8">
        <f>SUMIFS(GameLog!AK:AK,GameLog!$D:$D,'CIN P'!$A8,GameLog!$C:$C,"CIN")</f>
        <v>0</v>
      </c>
      <c r="U8">
        <f>SUMIFS(GameLog!AL:AL,GameLog!$D:$D,'CIN P'!$A8,GameLog!$C:$C,"CIN")</f>
        <v>0</v>
      </c>
      <c r="V8" s="10">
        <f t="shared" si="2"/>
        <v>0</v>
      </c>
      <c r="W8" s="11">
        <f t="shared" si="3"/>
        <v>0</v>
      </c>
      <c r="X8" s="11">
        <f t="shared" si="4"/>
        <v>0</v>
      </c>
      <c r="Y8" s="11">
        <f t="shared" si="4"/>
        <v>0</v>
      </c>
      <c r="Z8" s="11">
        <f t="shared" si="5"/>
        <v>0</v>
      </c>
      <c r="AA8" s="11">
        <f t="shared" si="6"/>
        <v>0</v>
      </c>
    </row>
    <row r="9" spans="1:27">
      <c r="A9" t="s">
        <v>3289</v>
      </c>
      <c r="B9">
        <f>SUMIFS(GameLog!W:W,GameLog!$D:$D,'CIN P'!$A9,GameLog!$C:$C,"CIN")</f>
        <v>0</v>
      </c>
      <c r="C9">
        <f>SUMIFS(GameLog!X:X,GameLog!$D:$D,'CIN P'!$A9,GameLog!$C:$C,"CIN")</f>
        <v>0</v>
      </c>
      <c r="D9" s="8">
        <f t="shared" si="0"/>
        <v>0</v>
      </c>
      <c r="E9" s="10">
        <f t="shared" si="1"/>
        <v>0</v>
      </c>
      <c r="F9">
        <f>COUNTIFS(GameLog!D:D,'CIN P'!A9,GameLog!C:C,"CIN",GameLog!E:E,1)</f>
        <v>1</v>
      </c>
      <c r="G9">
        <f>SUMIFS(GameLog!F:F,GameLog!$D:$D,'CIN P'!A9,GameLog!$E:$E,1,GameLog!$C:$C,"CIN")</f>
        <v>0</v>
      </c>
      <c r="H9">
        <f>SUMIFS(GameLog!Y:Y,GameLog!$D:$D,'CIN P'!$A9,GameLog!$C:$C,"CIN")</f>
        <v>0</v>
      </c>
      <c r="I9">
        <f>SUMIFS(GameLog!Z:Z,GameLog!$D:$D,'CIN P'!$A9,GameLog!$C:$C,"CIN")</f>
        <v>0</v>
      </c>
      <c r="J9">
        <f>SUMIFS(GameLog!AA:AA,GameLog!$D:$D,'CIN P'!$A9,GameLog!$C:$C,"CIN")</f>
        <v>0</v>
      </c>
      <c r="K9" s="12">
        <f>SUMIFS(GameLog!AB:AB,GameLog!$D:$D,'CIN P'!$A9,GameLog!$C:$C,"CIN")</f>
        <v>1</v>
      </c>
      <c r="L9">
        <f>SUMIFS(GameLog!AC:AC,GameLog!$D:$D,'CIN P'!$A9,GameLog!$C:$C,"CIN")</f>
        <v>0</v>
      </c>
      <c r="M9">
        <f>SUMIFS(GameLog!AD:AD,GameLog!$D:$D,'CIN P'!$A9,GameLog!$C:$C,"CIN")</f>
        <v>0</v>
      </c>
      <c r="N9">
        <f>SUMIFS(GameLog!AE:AE,GameLog!$D:$D,'CIN P'!$A9,GameLog!$C:$C,"CIN")</f>
        <v>0</v>
      </c>
      <c r="O9">
        <f>SUMIFS(GameLog!AF:AF,GameLog!$D:$D,'CIN P'!$A9,GameLog!$C:$C,"CIN")</f>
        <v>0</v>
      </c>
      <c r="P9">
        <f>SUMIFS(GameLog!AG:AG,GameLog!$D:$D,'CIN P'!$A9,GameLog!$C:$C,"CIN")</f>
        <v>0</v>
      </c>
      <c r="Q9">
        <f>SUMIFS(GameLog!AH:AH,GameLog!$D:$D,'CIN P'!$A9,GameLog!$C:$C,"CIN")</f>
        <v>0</v>
      </c>
      <c r="R9">
        <f>SUMIFS(GameLog!AI:AI,GameLog!$D:$D,'CIN P'!$A9,GameLog!$C:$C,"CIN")</f>
        <v>0</v>
      </c>
      <c r="S9">
        <f>SUMIFS(GameLog!AJ:AJ,GameLog!$D:$D,'CIN P'!$A9,GameLog!$C:$C,"CIN")</f>
        <v>0</v>
      </c>
      <c r="T9">
        <f>SUMIFS(GameLog!AK:AK,GameLog!$D:$D,'CIN P'!$A9,GameLog!$C:$C,"CIN")</f>
        <v>0</v>
      </c>
      <c r="U9">
        <f>SUMIFS(GameLog!AL:AL,GameLog!$D:$D,'CIN P'!$A9,GameLog!$C:$C,"CIN")</f>
        <v>0</v>
      </c>
      <c r="V9" s="10">
        <f t="shared" si="2"/>
        <v>0</v>
      </c>
      <c r="W9" s="11">
        <f t="shared" si="3"/>
        <v>0</v>
      </c>
      <c r="X9" s="11">
        <f t="shared" si="4"/>
        <v>0</v>
      </c>
      <c r="Y9" s="11">
        <f t="shared" si="4"/>
        <v>0</v>
      </c>
      <c r="Z9" s="11">
        <f t="shared" si="5"/>
        <v>0</v>
      </c>
      <c r="AA9" s="11">
        <f t="shared" si="6"/>
        <v>0</v>
      </c>
    </row>
    <row r="10" spans="1:27">
      <c r="A10" t="s">
        <v>3280</v>
      </c>
      <c r="B10">
        <f>SUMIFS(GameLog!W:W,GameLog!$D:$D,'CIN P'!$A10,GameLog!$C:$C,"CIN")</f>
        <v>0</v>
      </c>
      <c r="C10">
        <f>SUMIFS(GameLog!X:X,GameLog!$D:$D,'CIN P'!$A10,GameLog!$C:$C,"CIN")</f>
        <v>0</v>
      </c>
      <c r="D10" s="8">
        <f t="shared" si="0"/>
        <v>0</v>
      </c>
      <c r="E10" s="10" t="str">
        <f t="shared" si="1"/>
        <v>---</v>
      </c>
      <c r="F10">
        <f>COUNTIFS(GameLog!D:D,'CIN P'!A10,GameLog!C:C,"CIN",GameLog!E:E,1)</f>
        <v>0</v>
      </c>
      <c r="G10">
        <f>SUMIFS(GameLog!F:F,GameLog!$D:$D,'CIN P'!A10,GameLog!$E:$E,1,GameLog!$C:$C,"CIN")</f>
        <v>0</v>
      </c>
      <c r="H10">
        <f>SUMIFS(GameLog!Y:Y,GameLog!$D:$D,'CIN P'!$A10,GameLog!$C:$C,"CIN")</f>
        <v>0</v>
      </c>
      <c r="I10">
        <f>SUMIFS(GameLog!Z:Z,GameLog!$D:$D,'CIN P'!$A10,GameLog!$C:$C,"CIN")</f>
        <v>0</v>
      </c>
      <c r="J10">
        <f>SUMIFS(GameLog!AA:AA,GameLog!$D:$D,'CIN P'!$A10,GameLog!$C:$C,"CIN")</f>
        <v>0</v>
      </c>
      <c r="K10" s="12">
        <f>SUMIFS(GameLog!AB:AB,GameLog!$D:$D,'CIN P'!$A10,GameLog!$C:$C,"CIN")</f>
        <v>0</v>
      </c>
      <c r="L10">
        <f>SUMIFS(GameLog!AC:AC,GameLog!$D:$D,'CIN P'!$A10,GameLog!$C:$C,"CIN")</f>
        <v>0</v>
      </c>
      <c r="M10">
        <f>SUMIFS(GameLog!AD:AD,GameLog!$D:$D,'CIN P'!$A10,GameLog!$C:$C,"CIN")</f>
        <v>0</v>
      </c>
      <c r="N10">
        <f>SUMIFS(GameLog!AE:AE,GameLog!$D:$D,'CIN P'!$A10,GameLog!$C:$C,"CIN")</f>
        <v>0</v>
      </c>
      <c r="O10">
        <f>SUMIFS(GameLog!AF:AF,GameLog!$D:$D,'CIN P'!$A10,GameLog!$C:$C,"CIN")</f>
        <v>0</v>
      </c>
      <c r="P10">
        <f>SUMIFS(GameLog!AG:AG,GameLog!$D:$D,'CIN P'!$A10,GameLog!$C:$C,"CIN")</f>
        <v>0</v>
      </c>
      <c r="Q10">
        <f>SUMIFS(GameLog!AH:AH,GameLog!$D:$D,'CIN P'!$A10,GameLog!$C:$C,"CIN")</f>
        <v>0</v>
      </c>
      <c r="R10">
        <f>SUMIFS(GameLog!AI:AI,GameLog!$D:$D,'CIN P'!$A10,GameLog!$C:$C,"CIN")</f>
        <v>0</v>
      </c>
      <c r="S10">
        <f>SUMIFS(GameLog!AJ:AJ,GameLog!$D:$D,'CIN P'!$A10,GameLog!$C:$C,"CIN")</f>
        <v>0</v>
      </c>
      <c r="T10">
        <f>SUMIFS(GameLog!AK:AK,GameLog!$D:$D,'CIN P'!$A10,GameLog!$C:$C,"CIN")</f>
        <v>0</v>
      </c>
      <c r="U10">
        <f>SUMIFS(GameLog!AL:AL,GameLog!$D:$D,'CIN P'!$A10,GameLog!$C:$C,"CIN")</f>
        <v>0</v>
      </c>
      <c r="V10" s="10">
        <f t="shared" si="2"/>
        <v>0</v>
      </c>
      <c r="W10" s="11">
        <f t="shared" si="3"/>
        <v>0</v>
      </c>
      <c r="X10" s="11">
        <f t="shared" si="4"/>
        <v>0</v>
      </c>
      <c r="Y10" s="11">
        <f t="shared" si="4"/>
        <v>0</v>
      </c>
      <c r="Z10" s="11">
        <f t="shared" si="5"/>
        <v>0</v>
      </c>
      <c r="AA10" s="11">
        <f t="shared" si="6"/>
        <v>0</v>
      </c>
    </row>
    <row r="11" spans="1:27">
      <c r="A11" t="s">
        <v>3279</v>
      </c>
      <c r="B11">
        <f>SUMIFS(GameLog!W:W,GameLog!$D:$D,'CIN P'!$A11,GameLog!$C:$C,"CIN")</f>
        <v>0</v>
      </c>
      <c r="C11">
        <f>SUMIFS(GameLog!X:X,GameLog!$D:$D,'CIN P'!$A11,GameLog!$C:$C,"CIN")</f>
        <v>0</v>
      </c>
      <c r="D11" s="8">
        <f t="shared" si="0"/>
        <v>0</v>
      </c>
      <c r="E11" s="10" t="str">
        <f t="shared" si="1"/>
        <v>---</v>
      </c>
      <c r="F11">
        <f>COUNTIFS(GameLog!D:D,'CIN P'!A11,GameLog!C:C,"CIN",GameLog!E:E,1)</f>
        <v>0</v>
      </c>
      <c r="G11">
        <f>SUMIFS(GameLog!F:F,GameLog!$D:$D,'CIN P'!A11,GameLog!$E:$E,1,GameLog!$C:$C,"CIN")</f>
        <v>0</v>
      </c>
      <c r="H11">
        <f>SUMIFS(GameLog!Y:Y,GameLog!$D:$D,'CIN P'!$A11,GameLog!$C:$C,"CIN")</f>
        <v>0</v>
      </c>
      <c r="I11">
        <f>SUMIFS(GameLog!Z:Z,GameLog!$D:$D,'CIN P'!$A11,GameLog!$C:$C,"CIN")</f>
        <v>0</v>
      </c>
      <c r="J11">
        <f>SUMIFS(GameLog!AA:AA,GameLog!$D:$D,'CIN P'!$A11,GameLog!$C:$C,"CIN")</f>
        <v>0</v>
      </c>
      <c r="K11" s="12">
        <f>SUMIFS(GameLog!AB:AB,GameLog!$D:$D,'CIN P'!$A11,GameLog!$C:$C,"CIN")</f>
        <v>0</v>
      </c>
      <c r="L11">
        <f>SUMIFS(GameLog!AC:AC,GameLog!$D:$D,'CIN P'!$A11,GameLog!$C:$C,"CIN")</f>
        <v>0</v>
      </c>
      <c r="M11">
        <f>SUMIFS(GameLog!AD:AD,GameLog!$D:$D,'CIN P'!$A11,GameLog!$C:$C,"CIN")</f>
        <v>0</v>
      </c>
      <c r="N11">
        <f>SUMIFS(GameLog!AE:AE,GameLog!$D:$D,'CIN P'!$A11,GameLog!$C:$C,"CIN")</f>
        <v>0</v>
      </c>
      <c r="O11">
        <f>SUMIFS(GameLog!AF:AF,GameLog!$D:$D,'CIN P'!$A11,GameLog!$C:$C,"CIN")</f>
        <v>0</v>
      </c>
      <c r="P11">
        <f>SUMIFS(GameLog!AG:AG,GameLog!$D:$D,'CIN P'!$A11,GameLog!$C:$C,"CIN")</f>
        <v>0</v>
      </c>
      <c r="Q11">
        <f>SUMIFS(GameLog!AH:AH,GameLog!$D:$D,'CIN P'!$A11,GameLog!$C:$C,"CIN")</f>
        <v>0</v>
      </c>
      <c r="R11">
        <f>SUMIFS(GameLog!AI:AI,GameLog!$D:$D,'CIN P'!$A11,GameLog!$C:$C,"CIN")</f>
        <v>0</v>
      </c>
      <c r="S11">
        <f>SUMIFS(GameLog!AJ:AJ,GameLog!$D:$D,'CIN P'!$A11,GameLog!$C:$C,"CIN")</f>
        <v>0</v>
      </c>
      <c r="T11">
        <f>SUMIFS(GameLog!AK:AK,GameLog!$D:$D,'CIN P'!$A11,GameLog!$C:$C,"CIN")</f>
        <v>0</v>
      </c>
      <c r="U11">
        <f>SUMIFS(GameLog!AL:AL,GameLog!$D:$D,'CIN P'!$A11,GameLog!$C:$C,"CIN")</f>
        <v>0</v>
      </c>
      <c r="V11" s="10">
        <f t="shared" si="2"/>
        <v>0</v>
      </c>
      <c r="W11" s="11">
        <f t="shared" si="3"/>
        <v>0</v>
      </c>
      <c r="X11" s="11">
        <f t="shared" si="4"/>
        <v>0</v>
      </c>
      <c r="Y11" s="11">
        <f t="shared" si="4"/>
        <v>0</v>
      </c>
      <c r="Z11" s="11">
        <f t="shared" si="5"/>
        <v>0</v>
      </c>
      <c r="AA11" s="11">
        <f t="shared" si="6"/>
        <v>0</v>
      </c>
    </row>
    <row r="12" spans="1:27">
      <c r="A12" t="s">
        <v>3286</v>
      </c>
      <c r="B12">
        <f>SUMIFS(GameLog!W:W,GameLog!$D:$D,'CIN P'!$A12,GameLog!$C:$C,"CIN")</f>
        <v>0</v>
      </c>
      <c r="C12">
        <f>SUMIFS(GameLog!X:X,GameLog!$D:$D,'CIN P'!$A12,GameLog!$C:$C,"CIN")</f>
        <v>0</v>
      </c>
      <c r="D12" s="8">
        <f t="shared" si="0"/>
        <v>0</v>
      </c>
      <c r="E12" s="10">
        <f t="shared" si="1"/>
        <v>9</v>
      </c>
      <c r="F12">
        <f>COUNTIFS(GameLog!D:D,'CIN P'!A12,GameLog!C:C,"CIN",GameLog!E:E,1)</f>
        <v>1</v>
      </c>
      <c r="G12">
        <f>SUMIFS(GameLog!F:F,GameLog!$D:$D,'CIN P'!A12,GameLog!$E:$E,1,GameLog!$C:$C,"CIN")</f>
        <v>0</v>
      </c>
      <c r="H12">
        <f>SUMIFS(GameLog!Y:Y,GameLog!$D:$D,'CIN P'!$A12,GameLog!$C:$C,"CIN")</f>
        <v>0</v>
      </c>
      <c r="I12">
        <f>SUMIFS(GameLog!Z:Z,GameLog!$D:$D,'CIN P'!$A12,GameLog!$C:$C,"CIN")</f>
        <v>0</v>
      </c>
      <c r="J12">
        <f>SUMIFS(GameLog!AA:AA,GameLog!$D:$D,'CIN P'!$A12,GameLog!$C:$C,"CIN")</f>
        <v>0</v>
      </c>
      <c r="K12" s="12">
        <f>SUMIFS(GameLog!AB:AB,GameLog!$D:$D,'CIN P'!$A12,GameLog!$C:$C,"CIN")</f>
        <v>1</v>
      </c>
      <c r="L12">
        <f>SUMIFS(GameLog!AC:AC,GameLog!$D:$D,'CIN P'!$A12,GameLog!$C:$C,"CIN")</f>
        <v>2</v>
      </c>
      <c r="M12">
        <f>SUMIFS(GameLog!AD:AD,GameLog!$D:$D,'CIN P'!$A12,GameLog!$C:$C,"CIN")</f>
        <v>1</v>
      </c>
      <c r="N12">
        <f>SUMIFS(GameLog!AE:AE,GameLog!$D:$D,'CIN P'!$A12,GameLog!$C:$C,"CIN")</f>
        <v>1</v>
      </c>
      <c r="O12">
        <f>SUMIFS(GameLog!AF:AF,GameLog!$D:$D,'CIN P'!$A12,GameLog!$C:$C,"CIN")</f>
        <v>1</v>
      </c>
      <c r="P12">
        <f>SUMIFS(GameLog!AG:AG,GameLog!$D:$D,'CIN P'!$A12,GameLog!$C:$C,"CIN")</f>
        <v>1</v>
      </c>
      <c r="Q12">
        <f>SUMIFS(GameLog!AH:AH,GameLog!$D:$D,'CIN P'!$A12,GameLog!$C:$C,"CIN")</f>
        <v>0</v>
      </c>
      <c r="R12">
        <f>SUMIFS(GameLog!AI:AI,GameLog!$D:$D,'CIN P'!$A12,GameLog!$C:$C,"CIN")</f>
        <v>0</v>
      </c>
      <c r="S12">
        <f>SUMIFS(GameLog!AJ:AJ,GameLog!$D:$D,'CIN P'!$A12,GameLog!$C:$C,"CIN")</f>
        <v>0</v>
      </c>
      <c r="T12">
        <f>SUMIFS(GameLog!AK:AK,GameLog!$D:$D,'CIN P'!$A12,GameLog!$C:$C,"CIN")</f>
        <v>0</v>
      </c>
      <c r="U12">
        <f>SUMIFS(GameLog!AL:AL,GameLog!$D:$D,'CIN P'!$A12,GameLog!$C:$C,"CIN")</f>
        <v>0</v>
      </c>
      <c r="V12" s="10">
        <f t="shared" si="2"/>
        <v>3</v>
      </c>
      <c r="W12" s="11">
        <f t="shared" si="3"/>
        <v>18</v>
      </c>
      <c r="X12" s="11">
        <f t="shared" si="4"/>
        <v>9</v>
      </c>
      <c r="Y12" s="11">
        <f t="shared" si="4"/>
        <v>9</v>
      </c>
      <c r="Z12" s="11">
        <f t="shared" si="5"/>
        <v>0</v>
      </c>
      <c r="AA12" s="11">
        <f t="shared" si="6"/>
        <v>0</v>
      </c>
    </row>
    <row r="13" spans="1:27">
      <c r="A13" t="s">
        <v>3136</v>
      </c>
      <c r="B13">
        <f>SUMIFS(GameLog!W:W,GameLog!$D:$D,'CIN P'!$A13,GameLog!$C:$C,"CIN")</f>
        <v>0</v>
      </c>
      <c r="C13">
        <f>SUMIFS(GameLog!X:X,GameLog!$D:$D,'CIN P'!$A13,GameLog!$C:$C,"CIN")</f>
        <v>0</v>
      </c>
      <c r="D13" s="8">
        <f t="shared" si="0"/>
        <v>0</v>
      </c>
      <c r="E13" s="10" t="str">
        <f t="shared" si="1"/>
        <v>---</v>
      </c>
      <c r="F13">
        <f>COUNTIFS(GameLog!D:D,'CIN P'!A13,GameLog!C:C,"CIN",GameLog!E:E,1)</f>
        <v>0</v>
      </c>
      <c r="G13">
        <f>SUMIFS(GameLog!F:F,GameLog!$D:$D,'CIN P'!A13,GameLog!$E:$E,1,GameLog!$C:$C,"CIN")</f>
        <v>0</v>
      </c>
      <c r="H13">
        <f>SUMIFS(GameLog!Y:Y,GameLog!$D:$D,'CIN P'!$A13,GameLog!$C:$C,"CIN")</f>
        <v>0</v>
      </c>
      <c r="I13">
        <f>SUMIFS(GameLog!Z:Z,GameLog!$D:$D,'CIN P'!$A13,GameLog!$C:$C,"CIN")</f>
        <v>0</v>
      </c>
      <c r="J13">
        <f>SUMIFS(GameLog!AA:AA,GameLog!$D:$D,'CIN P'!$A13,GameLog!$C:$C,"CIN")</f>
        <v>0</v>
      </c>
      <c r="K13" s="12">
        <f>SUMIFS(GameLog!AB:AB,GameLog!$D:$D,'CIN P'!$A13,GameLog!$C:$C,"CIN")</f>
        <v>0</v>
      </c>
      <c r="L13">
        <f>SUMIFS(GameLog!AC:AC,GameLog!$D:$D,'CIN P'!$A13,GameLog!$C:$C,"CIN")</f>
        <v>0</v>
      </c>
      <c r="M13">
        <f>SUMIFS(GameLog!AD:AD,GameLog!$D:$D,'CIN P'!$A13,GameLog!$C:$C,"CIN")</f>
        <v>0</v>
      </c>
      <c r="N13">
        <f>SUMIFS(GameLog!AE:AE,GameLog!$D:$D,'CIN P'!$A13,GameLog!$C:$C,"CIN")</f>
        <v>0</v>
      </c>
      <c r="O13">
        <f>SUMIFS(GameLog!AF:AF,GameLog!$D:$D,'CIN P'!$A13,GameLog!$C:$C,"CIN")</f>
        <v>0</v>
      </c>
      <c r="P13">
        <f>SUMIFS(GameLog!AG:AG,GameLog!$D:$D,'CIN P'!$A13,GameLog!$C:$C,"CIN")</f>
        <v>0</v>
      </c>
      <c r="Q13">
        <f>SUMIFS(GameLog!AH:AH,GameLog!$D:$D,'CIN P'!$A13,GameLog!$C:$C,"CIN")</f>
        <v>0</v>
      </c>
      <c r="R13">
        <f>SUMIFS(GameLog!AI:AI,GameLog!$D:$D,'CIN P'!$A13,GameLog!$C:$C,"CIN")</f>
        <v>0</v>
      </c>
      <c r="S13">
        <f>SUMIFS(GameLog!AJ:AJ,GameLog!$D:$D,'CIN P'!$A13,GameLog!$C:$C,"CIN")</f>
        <v>0</v>
      </c>
      <c r="T13">
        <f>SUMIFS(GameLog!AK:AK,GameLog!$D:$D,'CIN P'!$A13,GameLog!$C:$C,"CIN")</f>
        <v>0</v>
      </c>
      <c r="U13">
        <f>SUMIFS(GameLog!AL:AL,GameLog!$D:$D,'CIN P'!$A13,GameLog!$C:$C,"CIN")</f>
        <v>0</v>
      </c>
      <c r="V13" s="10">
        <f t="shared" si="2"/>
        <v>0</v>
      </c>
      <c r="W13" s="11">
        <f t="shared" si="3"/>
        <v>0</v>
      </c>
      <c r="X13" s="11">
        <f t="shared" si="4"/>
        <v>0</v>
      </c>
      <c r="Y13" s="11">
        <f t="shared" si="4"/>
        <v>0</v>
      </c>
      <c r="Z13" s="11">
        <f t="shared" si="5"/>
        <v>0</v>
      </c>
      <c r="AA13" s="11">
        <f t="shared" si="6"/>
        <v>0</v>
      </c>
    </row>
    <row r="14" spans="1:27">
      <c r="A14" t="s">
        <v>3282</v>
      </c>
      <c r="B14">
        <f>SUMIFS(GameLog!W:W,GameLog!$D:$D,'CIN P'!$A14,GameLog!$C:$C,"CIN")</f>
        <v>0</v>
      </c>
      <c r="C14">
        <f>SUMIFS(GameLog!X:X,GameLog!$D:$D,'CIN P'!$A14,GameLog!$C:$C,"CIN")</f>
        <v>0</v>
      </c>
      <c r="D14" s="8">
        <f t="shared" si="0"/>
        <v>0</v>
      </c>
      <c r="E14" s="10">
        <f t="shared" si="1"/>
        <v>0</v>
      </c>
      <c r="F14">
        <f>COUNTIFS(GameLog!D:D,'CIN P'!A14,GameLog!C:C,"CIN",GameLog!E:E,1)</f>
        <v>2</v>
      </c>
      <c r="G14">
        <f>SUMIFS(GameLog!F:F,GameLog!$D:$D,'CIN P'!A14,GameLog!$E:$E,1,GameLog!$C:$C,"CIN")</f>
        <v>0</v>
      </c>
      <c r="H14">
        <f>SUMIFS(GameLog!Y:Y,GameLog!$D:$D,'CIN P'!$A14,GameLog!$C:$C,"CIN")</f>
        <v>0</v>
      </c>
      <c r="I14">
        <f>SUMIFS(GameLog!Z:Z,GameLog!$D:$D,'CIN P'!$A14,GameLog!$C:$C,"CIN")</f>
        <v>0</v>
      </c>
      <c r="J14">
        <f>SUMIFS(GameLog!AA:AA,GameLog!$D:$D,'CIN P'!$A14,GameLog!$C:$C,"CIN")</f>
        <v>0</v>
      </c>
      <c r="K14" s="12">
        <f>SUMIFS(GameLog!AB:AB,GameLog!$D:$D,'CIN P'!$A14,GameLog!$C:$C,"CIN")</f>
        <v>2.6666666666666665</v>
      </c>
      <c r="L14">
        <f>SUMIFS(GameLog!AC:AC,GameLog!$D:$D,'CIN P'!$A14,GameLog!$C:$C,"CIN")</f>
        <v>2</v>
      </c>
      <c r="M14">
        <f>SUMIFS(GameLog!AD:AD,GameLog!$D:$D,'CIN P'!$A14,GameLog!$C:$C,"CIN")</f>
        <v>0</v>
      </c>
      <c r="N14">
        <f>SUMIFS(GameLog!AE:AE,GameLog!$D:$D,'CIN P'!$A14,GameLog!$C:$C,"CIN")</f>
        <v>0</v>
      </c>
      <c r="O14">
        <f>SUMIFS(GameLog!AF:AF,GameLog!$D:$D,'CIN P'!$A14,GameLog!$C:$C,"CIN")</f>
        <v>0</v>
      </c>
      <c r="P14">
        <f>SUMIFS(GameLog!AG:AG,GameLog!$D:$D,'CIN P'!$A14,GameLog!$C:$C,"CIN")</f>
        <v>0</v>
      </c>
      <c r="Q14">
        <f>SUMIFS(GameLog!AH:AH,GameLog!$D:$D,'CIN P'!$A14,GameLog!$C:$C,"CIN")</f>
        <v>0</v>
      </c>
      <c r="R14">
        <f>SUMIFS(GameLog!AI:AI,GameLog!$D:$D,'CIN P'!$A14,GameLog!$C:$C,"CIN")</f>
        <v>2</v>
      </c>
      <c r="S14">
        <f>SUMIFS(GameLog!AJ:AJ,GameLog!$D:$D,'CIN P'!$A14,GameLog!$C:$C,"CIN")</f>
        <v>0</v>
      </c>
      <c r="T14">
        <f>SUMIFS(GameLog!AK:AK,GameLog!$D:$D,'CIN P'!$A14,GameLog!$C:$C,"CIN")</f>
        <v>0</v>
      </c>
      <c r="U14">
        <f>SUMIFS(GameLog!AL:AL,GameLog!$D:$D,'CIN P'!$A14,GameLog!$C:$C,"CIN")</f>
        <v>1</v>
      </c>
      <c r="V14" s="10">
        <f t="shared" si="2"/>
        <v>0.75</v>
      </c>
      <c r="W14" s="11">
        <f t="shared" si="3"/>
        <v>6.75</v>
      </c>
      <c r="X14" s="11">
        <f t="shared" si="4"/>
        <v>0</v>
      </c>
      <c r="Y14" s="11">
        <f t="shared" si="4"/>
        <v>0</v>
      </c>
      <c r="Z14" s="11">
        <f t="shared" si="5"/>
        <v>6.75</v>
      </c>
      <c r="AA14" s="11">
        <f t="shared" si="6"/>
        <v>0</v>
      </c>
    </row>
    <row r="15" spans="1:27">
      <c r="A15" t="s">
        <v>3277</v>
      </c>
      <c r="B15">
        <f>SUMIFS(GameLog!W:W,GameLog!$D:$D,'CIN P'!$A15,GameLog!$C:$C,"CIN")</f>
        <v>0</v>
      </c>
      <c r="C15">
        <f>SUMIFS(GameLog!X:X,GameLog!$D:$D,'CIN P'!$A15,GameLog!$C:$C,"CIN")</f>
        <v>1</v>
      </c>
      <c r="D15" s="8">
        <f t="shared" si="0"/>
        <v>0</v>
      </c>
      <c r="E15" s="10">
        <f t="shared" si="1"/>
        <v>6</v>
      </c>
      <c r="F15">
        <f>COUNTIFS(GameLog!D:D,'CIN P'!A15,GameLog!C:C,"CIN",GameLog!E:E,1)</f>
        <v>1</v>
      </c>
      <c r="G15">
        <f>SUMIFS(GameLog!F:F,GameLog!$D:$D,'CIN P'!A15,GameLog!$E:$E,1,GameLog!$C:$C,"CIN")</f>
        <v>1</v>
      </c>
      <c r="H15">
        <f>SUMIFS(GameLog!Y:Y,GameLog!$D:$D,'CIN P'!$A15,GameLog!$C:$C,"CIN")</f>
        <v>0</v>
      </c>
      <c r="I15">
        <f>SUMIFS(GameLog!Z:Z,GameLog!$D:$D,'CIN P'!$A15,GameLog!$C:$C,"CIN")</f>
        <v>0</v>
      </c>
      <c r="J15">
        <f>SUMIFS(GameLog!AA:AA,GameLog!$D:$D,'CIN P'!$A15,GameLog!$C:$C,"CIN")</f>
        <v>0</v>
      </c>
      <c r="K15" s="12">
        <f>SUMIFS(GameLog!AB:AB,GameLog!$D:$D,'CIN P'!$A15,GameLog!$C:$C,"CIN")</f>
        <v>6</v>
      </c>
      <c r="L15">
        <f>SUMIFS(GameLog!AC:AC,GameLog!$D:$D,'CIN P'!$A15,GameLog!$C:$C,"CIN")</f>
        <v>4</v>
      </c>
      <c r="M15">
        <f>SUMIFS(GameLog!AD:AD,GameLog!$D:$D,'CIN P'!$A15,GameLog!$C:$C,"CIN")</f>
        <v>4</v>
      </c>
      <c r="N15">
        <f>SUMIFS(GameLog!AE:AE,GameLog!$D:$D,'CIN P'!$A15,GameLog!$C:$C,"CIN")</f>
        <v>4</v>
      </c>
      <c r="O15">
        <f>SUMIFS(GameLog!AF:AF,GameLog!$D:$D,'CIN P'!$A15,GameLog!$C:$C,"CIN")</f>
        <v>0</v>
      </c>
      <c r="P15">
        <f>SUMIFS(GameLog!AG:AG,GameLog!$D:$D,'CIN P'!$A15,GameLog!$C:$C,"CIN")</f>
        <v>4</v>
      </c>
      <c r="Q15">
        <f>SUMIFS(GameLog!AH:AH,GameLog!$D:$D,'CIN P'!$A15,GameLog!$C:$C,"CIN")</f>
        <v>2</v>
      </c>
      <c r="R15">
        <f>SUMIFS(GameLog!AI:AI,GameLog!$D:$D,'CIN P'!$A15,GameLog!$C:$C,"CIN")</f>
        <v>6</v>
      </c>
      <c r="S15">
        <f>SUMIFS(GameLog!AJ:AJ,GameLog!$D:$D,'CIN P'!$A15,GameLog!$C:$C,"CIN")</f>
        <v>0</v>
      </c>
      <c r="T15">
        <f>SUMIFS(GameLog!AK:AK,GameLog!$D:$D,'CIN P'!$A15,GameLog!$C:$C,"CIN")</f>
        <v>0</v>
      </c>
      <c r="U15">
        <f>SUMIFS(GameLog!AL:AL,GameLog!$D:$D,'CIN P'!$A15,GameLog!$C:$C,"CIN")</f>
        <v>0</v>
      </c>
      <c r="V15" s="10">
        <f t="shared" si="2"/>
        <v>1.3333333333333333</v>
      </c>
      <c r="W15" s="11">
        <f t="shared" si="3"/>
        <v>6</v>
      </c>
      <c r="X15" s="11">
        <f t="shared" si="4"/>
        <v>0</v>
      </c>
      <c r="Y15" s="11">
        <f t="shared" si="4"/>
        <v>6</v>
      </c>
      <c r="Z15" s="11">
        <f t="shared" si="5"/>
        <v>9</v>
      </c>
      <c r="AA15" s="11">
        <f t="shared" si="6"/>
        <v>1.5</v>
      </c>
    </row>
    <row r="16" spans="1:27">
      <c r="A16" t="s">
        <v>3278</v>
      </c>
      <c r="B16">
        <f>SUMIFS(GameLog!W:W,GameLog!$D:$D,'CIN P'!$A16,GameLog!$C:$C,"CIN")</f>
        <v>0</v>
      </c>
      <c r="C16">
        <f>SUMIFS(GameLog!X:X,GameLog!$D:$D,'CIN P'!$A16,GameLog!$C:$C,"CIN")</f>
        <v>0</v>
      </c>
      <c r="D16" s="8">
        <f t="shared" si="0"/>
        <v>0</v>
      </c>
      <c r="E16" s="10" t="str">
        <f t="shared" si="1"/>
        <v>---</v>
      </c>
      <c r="F16">
        <f>COUNTIFS(GameLog!D:D,'CIN P'!A16,GameLog!C:C,"CIN",GameLog!E:E,1)</f>
        <v>0</v>
      </c>
      <c r="G16">
        <f>SUMIFS(GameLog!F:F,GameLog!$D:$D,'CIN P'!A16,GameLog!$E:$E,1,GameLog!$C:$C,"CIN")</f>
        <v>0</v>
      </c>
      <c r="H16">
        <f>SUMIFS(GameLog!Y:Y,GameLog!$D:$D,'CIN P'!$A16,GameLog!$C:$C,"CIN")</f>
        <v>0</v>
      </c>
      <c r="I16">
        <f>SUMIFS(GameLog!Z:Z,GameLog!$D:$D,'CIN P'!$A16,GameLog!$C:$C,"CIN")</f>
        <v>0</v>
      </c>
      <c r="J16">
        <f>SUMIFS(GameLog!AA:AA,GameLog!$D:$D,'CIN P'!$A16,GameLog!$C:$C,"CIN")</f>
        <v>0</v>
      </c>
      <c r="K16" s="12">
        <f>SUMIFS(GameLog!AB:AB,GameLog!$D:$D,'CIN P'!$A16,GameLog!$C:$C,"CIN")</f>
        <v>0</v>
      </c>
      <c r="L16">
        <f>SUMIFS(GameLog!AC:AC,GameLog!$D:$D,'CIN P'!$A16,GameLog!$C:$C,"CIN")</f>
        <v>0</v>
      </c>
      <c r="M16">
        <f>SUMIFS(GameLog!AD:AD,GameLog!$D:$D,'CIN P'!$A16,GameLog!$C:$C,"CIN")</f>
        <v>0</v>
      </c>
      <c r="N16">
        <f>SUMIFS(GameLog!AE:AE,GameLog!$D:$D,'CIN P'!$A16,GameLog!$C:$C,"CIN")</f>
        <v>0</v>
      </c>
      <c r="O16">
        <f>SUMIFS(GameLog!AF:AF,GameLog!$D:$D,'CIN P'!$A16,GameLog!$C:$C,"CIN")</f>
        <v>0</v>
      </c>
      <c r="P16">
        <f>SUMIFS(GameLog!AG:AG,GameLog!$D:$D,'CIN P'!$A16,GameLog!$C:$C,"CIN")</f>
        <v>0</v>
      </c>
      <c r="Q16">
        <f>SUMIFS(GameLog!AH:AH,GameLog!$D:$D,'CIN P'!$A16,GameLog!$C:$C,"CIN")</f>
        <v>0</v>
      </c>
      <c r="R16">
        <f>SUMIFS(GameLog!AI:AI,GameLog!$D:$D,'CIN P'!$A16,GameLog!$C:$C,"CIN")</f>
        <v>0</v>
      </c>
      <c r="S16">
        <f>SUMIFS(GameLog!AJ:AJ,GameLog!$D:$D,'CIN P'!$A16,GameLog!$C:$C,"CIN")</f>
        <v>0</v>
      </c>
      <c r="T16">
        <f>SUMIFS(GameLog!AK:AK,GameLog!$D:$D,'CIN P'!$A16,GameLog!$C:$C,"CIN")</f>
        <v>0</v>
      </c>
      <c r="U16">
        <f>SUMIFS(GameLog!AL:AL,GameLog!$D:$D,'CIN P'!$A16,GameLog!$C:$C,"CIN")</f>
        <v>0</v>
      </c>
      <c r="V16" s="10">
        <f t="shared" si="2"/>
        <v>0</v>
      </c>
      <c r="W16" s="11">
        <f t="shared" si="3"/>
        <v>0</v>
      </c>
      <c r="X16" s="11">
        <f t="shared" si="4"/>
        <v>0</v>
      </c>
      <c r="Y16" s="11">
        <f t="shared" si="4"/>
        <v>0</v>
      </c>
      <c r="Z16" s="11">
        <f t="shared" si="5"/>
        <v>0</v>
      </c>
      <c r="AA16" s="11">
        <f t="shared" si="6"/>
        <v>0</v>
      </c>
    </row>
    <row r="17" spans="1:27">
      <c r="A17" t="s">
        <v>3290</v>
      </c>
      <c r="B17">
        <f>SUMIFS(GameLog!W:W,GameLog!$D:$D,'CIN P'!$A17,GameLog!$C:$C,"CIN")</f>
        <v>0</v>
      </c>
      <c r="C17">
        <f>SUMIFS(GameLog!X:X,GameLog!$D:$D,'CIN P'!$A17,GameLog!$C:$C,"CIN")</f>
        <v>0</v>
      </c>
      <c r="D17" s="8">
        <f t="shared" si="0"/>
        <v>0</v>
      </c>
      <c r="E17" s="10">
        <f t="shared" si="1"/>
        <v>0</v>
      </c>
      <c r="F17">
        <f>COUNTIFS(GameLog!D:D,'CIN P'!A17,GameLog!C:C,"CIN",GameLog!E:E,1)</f>
        <v>2</v>
      </c>
      <c r="G17">
        <f>SUMIFS(GameLog!F:F,GameLog!$D:$D,'CIN P'!A17,GameLog!$E:$E,1,GameLog!$C:$C,"CIN")</f>
        <v>0</v>
      </c>
      <c r="H17">
        <f>SUMIFS(GameLog!Y:Y,GameLog!$D:$D,'CIN P'!$A17,GameLog!$C:$C,"CIN")</f>
        <v>0</v>
      </c>
      <c r="I17">
        <f>SUMIFS(GameLog!Z:Z,GameLog!$D:$D,'CIN P'!$A17,GameLog!$C:$C,"CIN")</f>
        <v>0</v>
      </c>
      <c r="J17">
        <f>SUMIFS(GameLog!AA:AA,GameLog!$D:$D,'CIN P'!$A17,GameLog!$C:$C,"CIN")</f>
        <v>0</v>
      </c>
      <c r="K17" s="12">
        <f>SUMIFS(GameLog!AB:AB,GameLog!$D:$D,'CIN P'!$A17,GameLog!$C:$C,"CIN")</f>
        <v>2</v>
      </c>
      <c r="L17">
        <f>SUMIFS(GameLog!AC:AC,GameLog!$D:$D,'CIN P'!$A17,GameLog!$C:$C,"CIN")</f>
        <v>2</v>
      </c>
      <c r="M17">
        <f>SUMIFS(GameLog!AD:AD,GameLog!$D:$D,'CIN P'!$A17,GameLog!$C:$C,"CIN")</f>
        <v>0</v>
      </c>
      <c r="N17">
        <f>SUMIFS(GameLog!AE:AE,GameLog!$D:$D,'CIN P'!$A17,GameLog!$C:$C,"CIN")</f>
        <v>0</v>
      </c>
      <c r="O17">
        <f>SUMIFS(GameLog!AF:AF,GameLog!$D:$D,'CIN P'!$A17,GameLog!$C:$C,"CIN")</f>
        <v>0</v>
      </c>
      <c r="P17">
        <f>SUMIFS(GameLog!AG:AG,GameLog!$D:$D,'CIN P'!$A17,GameLog!$C:$C,"CIN")</f>
        <v>1</v>
      </c>
      <c r="Q17">
        <f>SUMIFS(GameLog!AH:AH,GameLog!$D:$D,'CIN P'!$A17,GameLog!$C:$C,"CIN")</f>
        <v>0</v>
      </c>
      <c r="R17">
        <f>SUMIFS(GameLog!AI:AI,GameLog!$D:$D,'CIN P'!$A17,GameLog!$C:$C,"CIN")</f>
        <v>2</v>
      </c>
      <c r="S17">
        <f>SUMIFS(GameLog!AJ:AJ,GameLog!$D:$D,'CIN P'!$A17,GameLog!$C:$C,"CIN")</f>
        <v>1</v>
      </c>
      <c r="T17">
        <f>SUMIFS(GameLog!AK:AK,GameLog!$D:$D,'CIN P'!$A17,GameLog!$C:$C,"CIN")</f>
        <v>0</v>
      </c>
      <c r="U17">
        <f>SUMIFS(GameLog!AL:AL,GameLog!$D:$D,'CIN P'!$A17,GameLog!$C:$C,"CIN")</f>
        <v>0</v>
      </c>
      <c r="V17" s="10">
        <f t="shared" si="2"/>
        <v>1.5</v>
      </c>
      <c r="W17" s="11">
        <f t="shared" si="3"/>
        <v>9</v>
      </c>
      <c r="X17" s="11">
        <f t="shared" si="4"/>
        <v>0</v>
      </c>
      <c r="Y17" s="11">
        <f t="shared" si="4"/>
        <v>4.5</v>
      </c>
      <c r="Z17" s="11">
        <f t="shared" si="5"/>
        <v>9</v>
      </c>
      <c r="AA17" s="11">
        <f t="shared" si="6"/>
        <v>2</v>
      </c>
    </row>
    <row r="18" spans="1:27">
      <c r="A18" t="s">
        <v>3284</v>
      </c>
      <c r="B18">
        <f>SUMIFS(GameLog!W:W,GameLog!$D:$D,'CIN P'!$A18,GameLog!$C:$C,"CIN")</f>
        <v>0</v>
      </c>
      <c r="C18">
        <f>SUMIFS(GameLog!X:X,GameLog!$D:$D,'CIN P'!$A18,GameLog!$C:$C,"CIN")</f>
        <v>0</v>
      </c>
      <c r="D18" s="8">
        <f t="shared" si="0"/>
        <v>0</v>
      </c>
      <c r="E18" s="10">
        <f t="shared" si="1"/>
        <v>2.6999999999999997</v>
      </c>
      <c r="F18">
        <f>COUNTIFS(GameLog!D:D,'CIN P'!A18,GameLog!C:C,"CIN",GameLog!E:E,1)</f>
        <v>2</v>
      </c>
      <c r="G18">
        <f>SUMIFS(GameLog!F:F,GameLog!$D:$D,'CIN P'!A18,GameLog!$E:$E,1,GameLog!$C:$C,"CIN")</f>
        <v>0</v>
      </c>
      <c r="H18">
        <f>SUMIFS(GameLog!Y:Y,GameLog!$D:$D,'CIN P'!$A18,GameLog!$C:$C,"CIN")</f>
        <v>0</v>
      </c>
      <c r="I18">
        <f>SUMIFS(GameLog!Z:Z,GameLog!$D:$D,'CIN P'!$A18,GameLog!$C:$C,"CIN")</f>
        <v>0</v>
      </c>
      <c r="J18">
        <f>SUMIFS(GameLog!AA:AA,GameLog!$D:$D,'CIN P'!$A18,GameLog!$C:$C,"CIN")</f>
        <v>0</v>
      </c>
      <c r="K18" s="12">
        <f>SUMIFS(GameLog!AB:AB,GameLog!$D:$D,'CIN P'!$A18,GameLog!$C:$C,"CIN")</f>
        <v>3.3333333333333335</v>
      </c>
      <c r="L18">
        <f>SUMIFS(GameLog!AC:AC,GameLog!$D:$D,'CIN P'!$A18,GameLog!$C:$C,"CIN")</f>
        <v>0</v>
      </c>
      <c r="M18">
        <f>SUMIFS(GameLog!AD:AD,GameLog!$D:$D,'CIN P'!$A18,GameLog!$C:$C,"CIN")</f>
        <v>1</v>
      </c>
      <c r="N18">
        <f>SUMIFS(GameLog!AE:AE,GameLog!$D:$D,'CIN P'!$A18,GameLog!$C:$C,"CIN")</f>
        <v>1</v>
      </c>
      <c r="O18">
        <f>SUMIFS(GameLog!AF:AF,GameLog!$D:$D,'CIN P'!$A18,GameLog!$C:$C,"CIN")</f>
        <v>0</v>
      </c>
      <c r="P18">
        <f>SUMIFS(GameLog!AG:AG,GameLog!$D:$D,'CIN P'!$A18,GameLog!$C:$C,"CIN")</f>
        <v>4</v>
      </c>
      <c r="Q18">
        <f>SUMIFS(GameLog!AH:AH,GameLog!$D:$D,'CIN P'!$A18,GameLog!$C:$C,"CIN")</f>
        <v>0</v>
      </c>
      <c r="R18">
        <f>SUMIFS(GameLog!AI:AI,GameLog!$D:$D,'CIN P'!$A18,GameLog!$C:$C,"CIN")</f>
        <v>2</v>
      </c>
      <c r="S18">
        <f>SUMIFS(GameLog!AJ:AJ,GameLog!$D:$D,'CIN P'!$A18,GameLog!$C:$C,"CIN")</f>
        <v>0</v>
      </c>
      <c r="T18">
        <f>SUMIFS(GameLog!AK:AK,GameLog!$D:$D,'CIN P'!$A18,GameLog!$C:$C,"CIN")</f>
        <v>0</v>
      </c>
      <c r="U18">
        <f>SUMIFS(GameLog!AL:AL,GameLog!$D:$D,'CIN P'!$A18,GameLog!$C:$C,"CIN")</f>
        <v>0</v>
      </c>
      <c r="V18" s="10">
        <f t="shared" si="2"/>
        <v>1.2</v>
      </c>
      <c r="W18" s="11">
        <f t="shared" si="3"/>
        <v>0</v>
      </c>
      <c r="X18" s="11">
        <f t="shared" si="4"/>
        <v>0</v>
      </c>
      <c r="Y18" s="11">
        <f t="shared" si="4"/>
        <v>10.799999999999999</v>
      </c>
      <c r="Z18" s="11">
        <f t="shared" si="5"/>
        <v>5.3999999999999995</v>
      </c>
      <c r="AA18" s="11">
        <f t="shared" si="6"/>
        <v>0.5</v>
      </c>
    </row>
    <row r="19" spans="1:27">
      <c r="D19" s="8"/>
      <c r="E19" s="10"/>
      <c r="V19" s="10"/>
      <c r="W19" s="11"/>
      <c r="X19" s="11"/>
      <c r="Y19" s="11"/>
      <c r="Z19" s="11"/>
      <c r="AA19" s="11"/>
    </row>
    <row r="20" spans="1:27">
      <c r="D20" s="8"/>
      <c r="E20" s="10"/>
      <c r="V20" s="10"/>
      <c r="W20" s="11"/>
      <c r="X20" s="11"/>
      <c r="Y20" s="11"/>
      <c r="Z20" s="11"/>
      <c r="AA20" s="11"/>
    </row>
    <row r="21" spans="1:27">
      <c r="D21" s="8"/>
      <c r="E21" s="10"/>
      <c r="V21" s="10"/>
      <c r="W21" s="11"/>
      <c r="X21" s="11"/>
      <c r="Y21" s="11"/>
      <c r="Z21" s="11"/>
      <c r="AA21" s="11"/>
    </row>
    <row r="22" spans="1:27">
      <c r="D22" s="8"/>
      <c r="E22" s="10"/>
      <c r="V22" s="10"/>
      <c r="W22" s="11"/>
      <c r="X22" s="11"/>
      <c r="Y22" s="11"/>
      <c r="Z22" s="11"/>
      <c r="AA22" s="11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1E0E7-6258-43B6-BF80-8250155F4C93}">
  <sheetPr codeName="Sheet8"/>
  <dimension ref="A1:Z89"/>
  <sheetViews>
    <sheetView workbookViewId="0">
      <pane ySplit="1" topLeftCell="A2" activePane="bottomLeft" state="frozen"/>
      <selection activeCell="B2" sqref="B2:S2"/>
      <selection pane="bottomLeft" activeCell="B2" sqref="B2:S2"/>
    </sheetView>
  </sheetViews>
  <sheetFormatPr defaultRowHeight="13.2"/>
  <cols>
    <col min="1" max="1" width="16.5546875" bestFit="1" customWidth="1"/>
    <col min="2" max="2" width="2.33203125" bestFit="1" customWidth="1"/>
    <col min="3" max="3" width="3.44140625" customWidth="1"/>
    <col min="4" max="4" width="3.44140625" bestFit="1" customWidth="1"/>
    <col min="5" max="6" width="2.21875" bestFit="1" customWidth="1"/>
    <col min="7" max="8" width="3.21875" bestFit="1" customWidth="1"/>
    <col min="9" max="9" width="3.44140625" bestFit="1" customWidth="1"/>
    <col min="10" max="10" width="4" bestFit="1" customWidth="1"/>
    <col min="11" max="11" width="3.44140625" bestFit="1" customWidth="1"/>
    <col min="12" max="12" width="3.5546875" bestFit="1" customWidth="1"/>
    <col min="13" max="13" width="3.44140625" bestFit="1" customWidth="1"/>
    <col min="14" max="14" width="3.5546875" bestFit="1" customWidth="1"/>
    <col min="15" max="15" width="5.44140625" bestFit="1" customWidth="1"/>
    <col min="16" max="16" width="4.664062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4.77734375" bestFit="1" customWidth="1"/>
    <col min="21" max="21" width="4.44140625" bestFit="1" customWidth="1"/>
    <col min="22" max="22" width="4.5546875" bestFit="1" customWidth="1"/>
    <col min="23" max="25" width="5.5546875" bestFit="1" customWidth="1"/>
    <col min="26" max="26" width="3.21875" bestFit="1" customWidth="1"/>
    <col min="27" max="27" width="4.109375" bestFit="1" customWidth="1"/>
    <col min="28" max="30" width="4.77734375" bestFit="1" customWidth="1"/>
    <col min="31" max="31" width="5.21875" bestFit="1" customWidth="1"/>
    <col min="32" max="32" width="4.88671875" bestFit="1" customWidth="1"/>
    <col min="33" max="33" width="5.21875" bestFit="1" customWidth="1"/>
    <col min="34" max="34" width="5.109375" bestFit="1" customWidth="1"/>
  </cols>
  <sheetData>
    <row r="1" spans="1:26">
      <c r="A1" t="s">
        <v>2405</v>
      </c>
      <c r="B1" t="s">
        <v>2406</v>
      </c>
      <c r="C1" t="s">
        <v>2407</v>
      </c>
      <c r="D1" t="s">
        <v>2408</v>
      </c>
      <c r="E1" t="s">
        <v>2409</v>
      </c>
      <c r="F1" t="s">
        <v>2410</v>
      </c>
      <c r="G1" t="s">
        <v>2411</v>
      </c>
      <c r="H1" t="s">
        <v>2412</v>
      </c>
      <c r="I1" t="s">
        <v>2413</v>
      </c>
      <c r="J1" t="s">
        <v>2414</v>
      </c>
      <c r="K1" t="s">
        <v>2415</v>
      </c>
      <c r="L1" t="s">
        <v>2416</v>
      </c>
      <c r="M1" t="s">
        <v>2417</v>
      </c>
      <c r="N1" t="s">
        <v>2418</v>
      </c>
      <c r="O1" t="s">
        <v>2424</v>
      </c>
      <c r="P1" t="s">
        <v>2425</v>
      </c>
      <c r="Q1" t="s">
        <v>2426</v>
      </c>
      <c r="R1" t="s">
        <v>2427</v>
      </c>
      <c r="S1" t="s">
        <v>2428</v>
      </c>
      <c r="T1" t="s">
        <v>2811</v>
      </c>
      <c r="U1" t="s">
        <v>2812</v>
      </c>
      <c r="V1" t="s">
        <v>2419</v>
      </c>
      <c r="W1" t="s">
        <v>2420</v>
      </c>
      <c r="X1" t="s">
        <v>2421</v>
      </c>
      <c r="Y1" t="s">
        <v>2422</v>
      </c>
      <c r="Z1" t="s">
        <v>2423</v>
      </c>
    </row>
    <row r="2" spans="1:26">
      <c r="A2" t="s">
        <v>2456</v>
      </c>
      <c r="B2" cm="1">
        <f t="array" ref="B2">IF(COUNTIFS(GameLog!D:D,'COL B'!A2,GameLog!C:C,"COL")=0,0,COUNTA(_xlfn.UNIQUE(_xlfn._xlws.FILTER(GameLog!A$2:A$1000, (GameLog!C$2:C$1000="COL") * (GameLog!D$2:D$1000=A2)))))</f>
        <v>0</v>
      </c>
      <c r="C2">
        <f>D2+M2+P2+Q2+R2</f>
        <v>0</v>
      </c>
      <c r="D2">
        <f>SUMIFS(GameLog!G:G,GameLog!$D:$D,'COL B'!$A2,GameLog!$C:$C,"COL")</f>
        <v>0</v>
      </c>
      <c r="E2">
        <f>SUMIFS(GameLog!H:H,GameLog!$D:$D,'COL B'!$A2,GameLog!$C:$C,"COL")</f>
        <v>0</v>
      </c>
      <c r="F2">
        <f>SUMIFS(GameLog!I:I,GameLog!$D:$D,'COL B'!$A2,GameLog!$C:$C,"COL")</f>
        <v>0</v>
      </c>
      <c r="G2">
        <f>SUMIFS(GameLog!J:J,GameLog!$D:$D,'COL B'!$A2,GameLog!$C:$C,"COL")</f>
        <v>0</v>
      </c>
      <c r="H2">
        <f>SUMIFS(GameLog!K:K,GameLog!$D:$D,'COL B'!$A2,GameLog!$C:$C,"COL")</f>
        <v>0</v>
      </c>
      <c r="I2">
        <f>SUMIFS(GameLog!L:L,GameLog!$D:$D,'COL B'!$A2,GameLog!$C:$C,"COL")</f>
        <v>0</v>
      </c>
      <c r="J2">
        <f>SUMIFS(GameLog!M:M,GameLog!$D:$D,'COL B'!$A2,GameLog!$C:$C,"COL")</f>
        <v>0</v>
      </c>
      <c r="K2">
        <f>SUMIFS(GameLog!N:N,GameLog!$D:$D,'COL B'!$A2,GameLog!$C:$C,"COL")</f>
        <v>0</v>
      </c>
      <c r="L2">
        <f>SUMIFS(GameLog!O:O,GameLog!$D:$D,'COL B'!$A2,GameLog!$C:$C,"COL")</f>
        <v>0</v>
      </c>
      <c r="M2">
        <f>SUMIFS(GameLog!P:P,GameLog!$D:$D,'COL B'!$A2,GameLog!$C:$C,"COL")</f>
        <v>0</v>
      </c>
      <c r="N2">
        <f>SUMIFS(GameLog!Q:Q,GameLog!$D:$D,'COL B'!$A2,GameLog!$C:$C,"COL")</f>
        <v>0</v>
      </c>
      <c r="O2">
        <f>SUMIFS(GameLog!R:R,GameLog!$D:$D,'COL B'!$A2,GameLog!$C:$C,"COL")</f>
        <v>0</v>
      </c>
      <c r="P2">
        <f>SUMIFS(GameLog!S:S,GameLog!$D:$D,'COL B'!$A2,GameLog!$C:$C,"COL")</f>
        <v>0</v>
      </c>
      <c r="Q2">
        <f>SUMIFS(GameLog!T:T,GameLog!$D:$D,'COL B'!$A2,GameLog!$C:$C,"COL")</f>
        <v>0</v>
      </c>
      <c r="R2">
        <f>SUMIFS(GameLog!U:U,GameLog!$D:$D,'COL B'!$A2,GameLog!$C:$C,"COL")</f>
        <v>0</v>
      </c>
      <c r="S2">
        <f>SUMIFS(GameLog!V:V,GameLog!$D:$D,'COL B'!$A2,GameLog!$C:$C,"COL")</f>
        <v>0</v>
      </c>
      <c r="T2">
        <v>0</v>
      </c>
      <c r="U2">
        <v>0</v>
      </c>
      <c r="V2" s="8">
        <f>IFERROR(F2/D2,0)</f>
        <v>0</v>
      </c>
      <c r="W2" s="8">
        <f t="shared" ref="W2:W45" si="0">IFERROR((F2+M2+P2)/(C2-Q2),0)</f>
        <v>0</v>
      </c>
      <c r="X2" s="8">
        <f t="shared" ref="X2:X45" si="1">IFERROR(Z2/D2,0)</f>
        <v>0</v>
      </c>
      <c r="Y2" s="8">
        <f>W2+X2</f>
        <v>0</v>
      </c>
      <c r="Z2">
        <f>G2+F2+H2*2+I2*3</f>
        <v>0</v>
      </c>
    </row>
    <row r="3" spans="1:26">
      <c r="A3" t="s">
        <v>2518</v>
      </c>
      <c r="B3" cm="1">
        <f t="array" ref="B3">IF(COUNTIFS(GameLog!D:D,'COL B'!A3,GameLog!C:C,"COL")=0,0,COUNTA(_xlfn.UNIQUE(_xlfn._xlws.FILTER(GameLog!A$2:A$1000, (GameLog!C$2:C$1000="COL") * (GameLog!D$2:D$1000=A3)))))</f>
        <v>3</v>
      </c>
      <c r="C3">
        <f t="shared" ref="C3:C45" si="2">D3+M3+P3+Q3+R3</f>
        <v>12</v>
      </c>
      <c r="D3">
        <f>SUMIFS(GameLog!G:G,GameLog!$D:$D,'COL B'!$A3,GameLog!$C:$C,"COL")</f>
        <v>11</v>
      </c>
      <c r="E3">
        <f>SUMIFS(GameLog!H:H,GameLog!$D:$D,'COL B'!$A3,GameLog!$C:$C,"COL")</f>
        <v>2</v>
      </c>
      <c r="F3">
        <f>SUMIFS(GameLog!I:I,GameLog!$D:$D,'COL B'!$A3,GameLog!$C:$C,"COL")</f>
        <v>5</v>
      </c>
      <c r="G3">
        <f>SUMIFS(GameLog!J:J,GameLog!$D:$D,'COL B'!$A3,GameLog!$C:$C,"COL")</f>
        <v>1</v>
      </c>
      <c r="H3">
        <f>SUMIFS(GameLog!K:K,GameLog!$D:$D,'COL B'!$A3,GameLog!$C:$C,"COL")</f>
        <v>0</v>
      </c>
      <c r="I3">
        <f>SUMIFS(GameLog!L:L,GameLog!$D:$D,'COL B'!$A3,GameLog!$C:$C,"COL")</f>
        <v>1</v>
      </c>
      <c r="J3">
        <f>SUMIFS(GameLog!M:M,GameLog!$D:$D,'COL B'!$A3,GameLog!$C:$C,"COL")</f>
        <v>5</v>
      </c>
      <c r="K3">
        <f>SUMIFS(GameLog!N:N,GameLog!$D:$D,'COL B'!$A3,GameLog!$C:$C,"COL")</f>
        <v>0</v>
      </c>
      <c r="L3">
        <f>SUMIFS(GameLog!O:O,GameLog!$D:$D,'COL B'!$A3,GameLog!$C:$C,"COL")</f>
        <v>0</v>
      </c>
      <c r="M3">
        <f>SUMIFS(GameLog!P:P,GameLog!$D:$D,'COL B'!$A3,GameLog!$C:$C,"COL")</f>
        <v>1</v>
      </c>
      <c r="N3">
        <f>SUMIFS(GameLog!Q:Q,GameLog!$D:$D,'COL B'!$A3,GameLog!$C:$C,"COL")</f>
        <v>2</v>
      </c>
      <c r="O3">
        <f>SUMIFS(GameLog!R:R,GameLog!$D:$D,'COL B'!$A3,GameLog!$C:$C,"COL")</f>
        <v>0</v>
      </c>
      <c r="P3">
        <f>SUMIFS(GameLog!S:S,GameLog!$D:$D,'COL B'!$A3,GameLog!$C:$C,"COL")</f>
        <v>0</v>
      </c>
      <c r="Q3">
        <f>SUMIFS(GameLog!T:T,GameLog!$D:$D,'COL B'!$A3,GameLog!$C:$C,"COL")</f>
        <v>0</v>
      </c>
      <c r="R3">
        <f>SUMIFS(GameLog!U:U,GameLog!$D:$D,'COL B'!$A3,GameLog!$C:$C,"COL")</f>
        <v>0</v>
      </c>
      <c r="S3">
        <f>SUMIFS(GameLog!V:V,GameLog!$D:$D,'COL B'!$A3,GameLog!$C:$C,"COL")</f>
        <v>0</v>
      </c>
      <c r="T3">
        <v>3</v>
      </c>
      <c r="U3">
        <v>3</v>
      </c>
      <c r="V3" s="8">
        <f t="shared" ref="V3:V42" si="3">IFERROR(F3/D3,0)</f>
        <v>0.45454545454545453</v>
      </c>
      <c r="W3" s="8">
        <f t="shared" si="0"/>
        <v>0.5</v>
      </c>
      <c r="X3" s="8">
        <f t="shared" si="1"/>
        <v>0.81818181818181823</v>
      </c>
      <c r="Y3" s="8">
        <f t="shared" ref="Y3:Y42" si="4">W3+X3</f>
        <v>1.3181818181818183</v>
      </c>
      <c r="Z3">
        <f t="shared" ref="Z3:Z45" si="5">G3+F3+H3*2+I3*3</f>
        <v>9</v>
      </c>
    </row>
    <row r="4" spans="1:26">
      <c r="A4" t="s">
        <v>2457</v>
      </c>
      <c r="B4" cm="1">
        <f t="array" ref="B4">IF(COUNTIFS(GameLog!D:D,'COL B'!A4,GameLog!C:C,"COL")=0,0,COUNTA(_xlfn.UNIQUE(_xlfn._xlws.FILTER(GameLog!A$2:A$1000, (GameLog!C$2:C$1000="COL") * (GameLog!D$2:D$1000=A4)))))</f>
        <v>0</v>
      </c>
      <c r="C4">
        <f t="shared" si="2"/>
        <v>0</v>
      </c>
      <c r="D4">
        <f>SUMIFS(GameLog!G:G,GameLog!$D:$D,'COL B'!$A4,GameLog!$C:$C,"COL")</f>
        <v>0</v>
      </c>
      <c r="E4">
        <f>SUMIFS(GameLog!H:H,GameLog!$D:$D,'COL B'!$A4,GameLog!$C:$C,"COL")</f>
        <v>0</v>
      </c>
      <c r="F4">
        <f>SUMIFS(GameLog!I:I,GameLog!$D:$D,'COL B'!$A4,GameLog!$C:$C,"COL")</f>
        <v>0</v>
      </c>
      <c r="G4">
        <f>SUMIFS(GameLog!J:J,GameLog!$D:$D,'COL B'!$A4,GameLog!$C:$C,"COL")</f>
        <v>0</v>
      </c>
      <c r="H4">
        <f>SUMIFS(GameLog!K:K,GameLog!$D:$D,'COL B'!$A4,GameLog!$C:$C,"COL")</f>
        <v>0</v>
      </c>
      <c r="I4">
        <f>SUMIFS(GameLog!L:L,GameLog!$D:$D,'COL B'!$A4,GameLog!$C:$C,"COL")</f>
        <v>0</v>
      </c>
      <c r="J4">
        <f>SUMIFS(GameLog!M:M,GameLog!$D:$D,'COL B'!$A4,GameLog!$C:$C,"COL")</f>
        <v>0</v>
      </c>
      <c r="K4">
        <f>SUMIFS(GameLog!N:N,GameLog!$D:$D,'COL B'!$A4,GameLog!$C:$C,"COL")</f>
        <v>0</v>
      </c>
      <c r="L4">
        <f>SUMIFS(GameLog!O:O,GameLog!$D:$D,'COL B'!$A4,GameLog!$C:$C,"COL")</f>
        <v>0</v>
      </c>
      <c r="M4">
        <f>SUMIFS(GameLog!P:P,GameLog!$D:$D,'COL B'!$A4,GameLog!$C:$C,"COL")</f>
        <v>0</v>
      </c>
      <c r="N4">
        <f>SUMIFS(GameLog!Q:Q,GameLog!$D:$D,'COL B'!$A4,GameLog!$C:$C,"COL")</f>
        <v>0</v>
      </c>
      <c r="O4">
        <f>SUMIFS(GameLog!R:R,GameLog!$D:$D,'COL B'!$A4,GameLog!$C:$C,"COL")</f>
        <v>0</v>
      </c>
      <c r="P4">
        <f>SUMIFS(GameLog!S:S,GameLog!$D:$D,'COL B'!$A4,GameLog!$C:$C,"COL")</f>
        <v>0</v>
      </c>
      <c r="Q4">
        <f>SUMIFS(GameLog!T:T,GameLog!$D:$D,'COL B'!$A4,GameLog!$C:$C,"COL")</f>
        <v>0</v>
      </c>
      <c r="R4">
        <f>SUMIFS(GameLog!U:U,GameLog!$D:$D,'COL B'!$A4,GameLog!$C:$C,"COL")</f>
        <v>0</v>
      </c>
      <c r="S4">
        <f>SUMIFS(GameLog!V:V,GameLog!$D:$D,'COL B'!$A4,GameLog!$C:$C,"COL")</f>
        <v>0</v>
      </c>
      <c r="T4">
        <v>0</v>
      </c>
      <c r="U4">
        <v>0</v>
      </c>
      <c r="V4" s="8">
        <f t="shared" si="3"/>
        <v>0</v>
      </c>
      <c r="W4" s="8">
        <f t="shared" si="0"/>
        <v>0</v>
      </c>
      <c r="X4" s="8">
        <f t="shared" si="1"/>
        <v>0</v>
      </c>
      <c r="Y4" s="8">
        <f t="shared" si="4"/>
        <v>0</v>
      </c>
      <c r="Z4">
        <f t="shared" si="5"/>
        <v>0</v>
      </c>
    </row>
    <row r="5" spans="1:26">
      <c r="A5" t="s">
        <v>2521</v>
      </c>
      <c r="B5" cm="1">
        <f t="array" ref="B5">IF(COUNTIFS(GameLog!D:D,'COL B'!A5,GameLog!C:C,"COL")=0,0,COUNTA(_xlfn.UNIQUE(_xlfn._xlws.FILTER(GameLog!A$2:A$1000, (GameLog!C$2:C$1000="COL") * (GameLog!D$2:D$1000=A5)))))</f>
        <v>3</v>
      </c>
      <c r="C5">
        <f t="shared" si="2"/>
        <v>13</v>
      </c>
      <c r="D5">
        <f>SUMIFS(GameLog!G:G,GameLog!$D:$D,'COL B'!$A5,GameLog!$C:$C,"COL")</f>
        <v>13</v>
      </c>
      <c r="E5">
        <f>SUMIFS(GameLog!H:H,GameLog!$D:$D,'COL B'!$A5,GameLog!$C:$C,"COL")</f>
        <v>1</v>
      </c>
      <c r="F5">
        <f>SUMIFS(GameLog!I:I,GameLog!$D:$D,'COL B'!$A5,GameLog!$C:$C,"COL")</f>
        <v>2</v>
      </c>
      <c r="G5">
        <f>SUMIFS(GameLog!J:J,GameLog!$D:$D,'COL B'!$A5,GameLog!$C:$C,"COL")</f>
        <v>0</v>
      </c>
      <c r="H5">
        <f>SUMIFS(GameLog!K:K,GameLog!$D:$D,'COL B'!$A5,GameLog!$C:$C,"COL")</f>
        <v>0</v>
      </c>
      <c r="I5">
        <f>SUMIFS(GameLog!L:L,GameLog!$D:$D,'COL B'!$A5,GameLog!$C:$C,"COL")</f>
        <v>0</v>
      </c>
      <c r="J5">
        <f>SUMIFS(GameLog!M:M,GameLog!$D:$D,'COL B'!$A5,GameLog!$C:$C,"COL")</f>
        <v>0</v>
      </c>
      <c r="K5">
        <f>SUMIFS(GameLog!N:N,GameLog!$D:$D,'COL B'!$A5,GameLog!$C:$C,"COL")</f>
        <v>0</v>
      </c>
      <c r="L5">
        <f>SUMIFS(GameLog!O:O,GameLog!$D:$D,'COL B'!$A5,GameLog!$C:$C,"COL")</f>
        <v>0</v>
      </c>
      <c r="M5">
        <f>SUMIFS(GameLog!P:P,GameLog!$D:$D,'COL B'!$A5,GameLog!$C:$C,"COL")</f>
        <v>0</v>
      </c>
      <c r="N5">
        <f>SUMIFS(GameLog!Q:Q,GameLog!$D:$D,'COL B'!$A5,GameLog!$C:$C,"COL")</f>
        <v>0</v>
      </c>
      <c r="O5">
        <f>SUMIFS(GameLog!R:R,GameLog!$D:$D,'COL B'!$A5,GameLog!$C:$C,"COL")</f>
        <v>0</v>
      </c>
      <c r="P5">
        <f>SUMIFS(GameLog!S:S,GameLog!$D:$D,'COL B'!$A5,GameLog!$C:$C,"COL")</f>
        <v>0</v>
      </c>
      <c r="Q5">
        <f>SUMIFS(GameLog!T:T,GameLog!$D:$D,'COL B'!$A5,GameLog!$C:$C,"COL")</f>
        <v>0</v>
      </c>
      <c r="R5">
        <f>SUMIFS(GameLog!U:U,GameLog!$D:$D,'COL B'!$A5,GameLog!$C:$C,"COL")</f>
        <v>0</v>
      </c>
      <c r="S5">
        <f>SUMIFS(GameLog!V:V,GameLog!$D:$D,'COL B'!$A5,GameLog!$C:$C,"COL")</f>
        <v>0</v>
      </c>
      <c r="T5">
        <v>1</v>
      </c>
      <c r="U5">
        <v>1</v>
      </c>
      <c r="V5" s="8">
        <f t="shared" si="3"/>
        <v>0.15384615384615385</v>
      </c>
      <c r="W5" s="8">
        <f t="shared" si="0"/>
        <v>0.15384615384615385</v>
      </c>
      <c r="X5" s="8">
        <f t="shared" si="1"/>
        <v>0.15384615384615385</v>
      </c>
      <c r="Y5" s="8">
        <f t="shared" si="4"/>
        <v>0.30769230769230771</v>
      </c>
      <c r="Z5">
        <f t="shared" si="5"/>
        <v>2</v>
      </c>
    </row>
    <row r="6" spans="1:26">
      <c r="A6" t="s">
        <v>2458</v>
      </c>
      <c r="B6" cm="1">
        <f t="array" ref="B6">IF(COUNTIFS(GameLog!D:D,'COL B'!A6,GameLog!C:C,"COL")=0,0,COUNTA(_xlfn.UNIQUE(_xlfn._xlws.FILTER(GameLog!A$2:A$1000, (GameLog!C$2:C$1000="COL") * (GameLog!D$2:D$1000=A6)))))</f>
        <v>3</v>
      </c>
      <c r="C6">
        <f t="shared" si="2"/>
        <v>12</v>
      </c>
      <c r="D6">
        <f>SUMIFS(GameLog!G:G,GameLog!$D:$D,'COL B'!$A6,GameLog!$C:$C,"COL")</f>
        <v>12</v>
      </c>
      <c r="E6">
        <f>SUMIFS(GameLog!H:H,GameLog!$D:$D,'COL B'!$A6,GameLog!$C:$C,"COL")</f>
        <v>5</v>
      </c>
      <c r="F6">
        <f>SUMIFS(GameLog!I:I,GameLog!$D:$D,'COL B'!$A6,GameLog!$C:$C,"COL")</f>
        <v>7</v>
      </c>
      <c r="G6">
        <f>SUMIFS(GameLog!J:J,GameLog!$D:$D,'COL B'!$A6,GameLog!$C:$C,"COL")</f>
        <v>2</v>
      </c>
      <c r="H6">
        <f>SUMIFS(GameLog!K:K,GameLog!$D:$D,'COL B'!$A6,GameLog!$C:$C,"COL")</f>
        <v>0</v>
      </c>
      <c r="I6">
        <f>SUMIFS(GameLog!L:L,GameLog!$D:$D,'COL B'!$A6,GameLog!$C:$C,"COL")</f>
        <v>0</v>
      </c>
      <c r="J6">
        <f>SUMIFS(GameLog!M:M,GameLog!$D:$D,'COL B'!$A6,GameLog!$C:$C,"COL")</f>
        <v>0</v>
      </c>
      <c r="K6">
        <f>SUMIFS(GameLog!N:N,GameLog!$D:$D,'COL B'!$A6,GameLog!$C:$C,"COL")</f>
        <v>0</v>
      </c>
      <c r="L6">
        <f>SUMIFS(GameLog!O:O,GameLog!$D:$D,'COL B'!$A6,GameLog!$C:$C,"COL")</f>
        <v>0</v>
      </c>
      <c r="M6">
        <f>SUMIFS(GameLog!P:P,GameLog!$D:$D,'COL B'!$A6,GameLog!$C:$C,"COL")</f>
        <v>0</v>
      </c>
      <c r="N6">
        <f>SUMIFS(GameLog!Q:Q,GameLog!$D:$D,'COL B'!$A6,GameLog!$C:$C,"COL")</f>
        <v>1</v>
      </c>
      <c r="O6">
        <f>SUMIFS(GameLog!R:R,GameLog!$D:$D,'COL B'!$A6,GameLog!$C:$C,"COL")</f>
        <v>0</v>
      </c>
      <c r="P6">
        <f>SUMIFS(GameLog!S:S,GameLog!$D:$D,'COL B'!$A6,GameLog!$C:$C,"COL")</f>
        <v>0</v>
      </c>
      <c r="Q6">
        <f>SUMIFS(GameLog!T:T,GameLog!$D:$D,'COL B'!$A6,GameLog!$C:$C,"COL")</f>
        <v>0</v>
      </c>
      <c r="R6">
        <f>SUMIFS(GameLog!U:U,GameLog!$D:$D,'COL B'!$A6,GameLog!$C:$C,"COL")</f>
        <v>0</v>
      </c>
      <c r="S6">
        <f>SUMIFS(GameLog!V:V,GameLog!$D:$D,'COL B'!$A6,GameLog!$C:$C,"COL")</f>
        <v>0</v>
      </c>
      <c r="T6">
        <v>3</v>
      </c>
      <c r="U6">
        <v>3</v>
      </c>
      <c r="V6" s="8">
        <f t="shared" si="3"/>
        <v>0.58333333333333337</v>
      </c>
      <c r="W6" s="8">
        <f t="shared" si="0"/>
        <v>0.58333333333333337</v>
      </c>
      <c r="X6" s="8">
        <f t="shared" si="1"/>
        <v>0.75</v>
      </c>
      <c r="Y6" s="8">
        <f t="shared" si="4"/>
        <v>1.3333333333333335</v>
      </c>
      <c r="Z6">
        <f t="shared" si="5"/>
        <v>9</v>
      </c>
    </row>
    <row r="7" spans="1:26">
      <c r="A7" t="s">
        <v>2459</v>
      </c>
      <c r="B7" cm="1">
        <f t="array" ref="B7">IF(COUNTIFS(GameLog!D:D,'COL B'!A7,GameLog!C:C,"COL")=0,0,COUNTA(_xlfn.UNIQUE(_xlfn._xlws.FILTER(GameLog!A$2:A$1000, (GameLog!C$2:C$1000="COL") * (GameLog!D$2:D$1000=A7)))))</f>
        <v>3</v>
      </c>
      <c r="C7">
        <f t="shared" si="2"/>
        <v>12</v>
      </c>
      <c r="D7">
        <f>SUMIFS(GameLog!G:G,GameLog!$D:$D,'COL B'!$A7,GameLog!$C:$C,"COL")</f>
        <v>12</v>
      </c>
      <c r="E7">
        <f>SUMIFS(GameLog!H:H,GameLog!$D:$D,'COL B'!$A7,GameLog!$C:$C,"COL")</f>
        <v>3</v>
      </c>
      <c r="F7">
        <f>SUMIFS(GameLog!I:I,GameLog!$D:$D,'COL B'!$A7,GameLog!$C:$C,"COL")</f>
        <v>3</v>
      </c>
      <c r="G7">
        <f>SUMIFS(GameLog!J:J,GameLog!$D:$D,'COL B'!$A7,GameLog!$C:$C,"COL")</f>
        <v>0</v>
      </c>
      <c r="H7">
        <f>SUMIFS(GameLog!K:K,GameLog!$D:$D,'COL B'!$A7,GameLog!$C:$C,"COL")</f>
        <v>0</v>
      </c>
      <c r="I7">
        <f>SUMIFS(GameLog!L:L,GameLog!$D:$D,'COL B'!$A7,GameLog!$C:$C,"COL")</f>
        <v>1</v>
      </c>
      <c r="J7">
        <f>SUMIFS(GameLog!M:M,GameLog!$D:$D,'COL B'!$A7,GameLog!$C:$C,"COL")</f>
        <v>4</v>
      </c>
      <c r="K7">
        <f>SUMIFS(GameLog!N:N,GameLog!$D:$D,'COL B'!$A7,GameLog!$C:$C,"COL")</f>
        <v>0</v>
      </c>
      <c r="L7">
        <f>SUMIFS(GameLog!O:O,GameLog!$D:$D,'COL B'!$A7,GameLog!$C:$C,"COL")</f>
        <v>0</v>
      </c>
      <c r="M7">
        <f>SUMIFS(GameLog!P:P,GameLog!$D:$D,'COL B'!$A7,GameLog!$C:$C,"COL")</f>
        <v>0</v>
      </c>
      <c r="N7">
        <f>SUMIFS(GameLog!Q:Q,GameLog!$D:$D,'COL B'!$A7,GameLog!$C:$C,"COL")</f>
        <v>0</v>
      </c>
      <c r="O7">
        <f>SUMIFS(GameLog!R:R,GameLog!$D:$D,'COL B'!$A7,GameLog!$C:$C,"COL")</f>
        <v>1</v>
      </c>
      <c r="P7">
        <f>SUMIFS(GameLog!S:S,GameLog!$D:$D,'COL B'!$A7,GameLog!$C:$C,"COL")</f>
        <v>0</v>
      </c>
      <c r="Q7">
        <f>SUMIFS(GameLog!T:T,GameLog!$D:$D,'COL B'!$A7,GameLog!$C:$C,"COL")</f>
        <v>0</v>
      </c>
      <c r="R7">
        <f>SUMIFS(GameLog!U:U,GameLog!$D:$D,'COL B'!$A7,GameLog!$C:$C,"COL")</f>
        <v>0</v>
      </c>
      <c r="S7">
        <f>SUMIFS(GameLog!V:V,GameLog!$D:$D,'COL B'!$A7,GameLog!$C:$C,"COL")</f>
        <v>0</v>
      </c>
      <c r="T7">
        <v>2</v>
      </c>
      <c r="U7">
        <v>2</v>
      </c>
      <c r="V7" s="8">
        <f t="shared" si="3"/>
        <v>0.25</v>
      </c>
      <c r="W7" s="8">
        <f t="shared" si="0"/>
        <v>0.25</v>
      </c>
      <c r="X7" s="8">
        <f t="shared" si="1"/>
        <v>0.5</v>
      </c>
      <c r="Y7" s="8">
        <f t="shared" si="4"/>
        <v>0.75</v>
      </c>
      <c r="Z7">
        <f t="shared" si="5"/>
        <v>6</v>
      </c>
    </row>
    <row r="8" spans="1:26">
      <c r="A8" t="s">
        <v>2524</v>
      </c>
      <c r="B8" cm="1">
        <f t="array" ref="B8">IF(COUNTIFS(GameLog!D:D,'COL B'!A8,GameLog!C:C,"COL")=0,0,COUNTA(_xlfn.UNIQUE(_xlfn._xlws.FILTER(GameLog!A$2:A$1000, (GameLog!C$2:C$1000="COL") * (GameLog!D$2:D$1000=A8)))))</f>
        <v>3</v>
      </c>
      <c r="C8">
        <f t="shared" si="2"/>
        <v>14</v>
      </c>
      <c r="D8">
        <f>SUMIFS(GameLog!G:G,GameLog!$D:$D,'COL B'!$A8,GameLog!$C:$C,"COL")</f>
        <v>13</v>
      </c>
      <c r="E8">
        <f>SUMIFS(GameLog!H:H,GameLog!$D:$D,'COL B'!$A8,GameLog!$C:$C,"COL")</f>
        <v>1</v>
      </c>
      <c r="F8">
        <f>SUMIFS(GameLog!I:I,GameLog!$D:$D,'COL B'!$A8,GameLog!$C:$C,"COL")</f>
        <v>1</v>
      </c>
      <c r="G8">
        <f>SUMIFS(GameLog!J:J,GameLog!$D:$D,'COL B'!$A8,GameLog!$C:$C,"COL")</f>
        <v>0</v>
      </c>
      <c r="H8">
        <f>SUMIFS(GameLog!K:K,GameLog!$D:$D,'COL B'!$A8,GameLog!$C:$C,"COL")</f>
        <v>0</v>
      </c>
      <c r="I8">
        <f>SUMIFS(GameLog!L:L,GameLog!$D:$D,'COL B'!$A8,GameLog!$C:$C,"COL")</f>
        <v>0</v>
      </c>
      <c r="J8">
        <f>SUMIFS(GameLog!M:M,GameLog!$D:$D,'COL B'!$A8,GameLog!$C:$C,"COL")</f>
        <v>0</v>
      </c>
      <c r="K8">
        <f>SUMIFS(GameLog!N:N,GameLog!$D:$D,'COL B'!$A8,GameLog!$C:$C,"COL")</f>
        <v>1</v>
      </c>
      <c r="L8">
        <f>SUMIFS(GameLog!O:O,GameLog!$D:$D,'COL B'!$A8,GameLog!$C:$C,"COL")</f>
        <v>0</v>
      </c>
      <c r="M8">
        <f>SUMIFS(GameLog!P:P,GameLog!$D:$D,'COL B'!$A8,GameLog!$C:$C,"COL")</f>
        <v>1</v>
      </c>
      <c r="N8">
        <f>SUMIFS(GameLog!Q:Q,GameLog!$D:$D,'COL B'!$A8,GameLog!$C:$C,"COL")</f>
        <v>2</v>
      </c>
      <c r="O8">
        <f>SUMIFS(GameLog!R:R,GameLog!$D:$D,'COL B'!$A8,GameLog!$C:$C,"COL")</f>
        <v>0</v>
      </c>
      <c r="P8">
        <f>SUMIFS(GameLog!S:S,GameLog!$D:$D,'COL B'!$A8,GameLog!$C:$C,"COL")</f>
        <v>0</v>
      </c>
      <c r="Q8">
        <f>SUMIFS(GameLog!T:T,GameLog!$D:$D,'COL B'!$A8,GameLog!$C:$C,"COL")</f>
        <v>0</v>
      </c>
      <c r="R8">
        <f>SUMIFS(GameLog!U:U,GameLog!$D:$D,'COL B'!$A8,GameLog!$C:$C,"COL")</f>
        <v>0</v>
      </c>
      <c r="S8">
        <f>SUMIFS(GameLog!V:V,GameLog!$D:$D,'COL B'!$A8,GameLog!$C:$C,"COL")</f>
        <v>0</v>
      </c>
      <c r="T8">
        <v>0</v>
      </c>
      <c r="U8">
        <v>1</v>
      </c>
      <c r="V8" s="8">
        <f t="shared" si="3"/>
        <v>7.6923076923076927E-2</v>
      </c>
      <c r="W8" s="8">
        <f t="shared" si="0"/>
        <v>0.14285714285714285</v>
      </c>
      <c r="X8" s="8">
        <f t="shared" si="1"/>
        <v>7.6923076923076927E-2</v>
      </c>
      <c r="Y8" s="8">
        <f t="shared" si="4"/>
        <v>0.21978021978021978</v>
      </c>
      <c r="Z8">
        <f t="shared" si="5"/>
        <v>1</v>
      </c>
    </row>
    <row r="9" spans="1:26">
      <c r="A9" t="s">
        <v>2526</v>
      </c>
      <c r="B9" cm="1">
        <f t="array" ref="B9">IF(COUNTIFS(GameLog!D:D,'COL B'!A9,GameLog!C:C,"COL")=0,0,COUNTA(_xlfn.UNIQUE(_xlfn._xlws.FILTER(GameLog!A$2:A$1000, (GameLog!C$2:C$1000="COL") * (GameLog!D$2:D$1000=A9)))))</f>
        <v>0</v>
      </c>
      <c r="C9">
        <f t="shared" si="2"/>
        <v>0</v>
      </c>
      <c r="D9">
        <f>SUMIFS(GameLog!G:G,GameLog!$D:$D,'COL B'!$A9,GameLog!$C:$C,"COL")</f>
        <v>0</v>
      </c>
      <c r="E9">
        <f>SUMIFS(GameLog!H:H,GameLog!$D:$D,'COL B'!$A9,GameLog!$C:$C,"COL")</f>
        <v>0</v>
      </c>
      <c r="F9">
        <f>SUMIFS(GameLog!I:I,GameLog!$D:$D,'COL B'!$A9,GameLog!$C:$C,"COL")</f>
        <v>0</v>
      </c>
      <c r="G9">
        <f>SUMIFS(GameLog!J:J,GameLog!$D:$D,'COL B'!$A9,GameLog!$C:$C,"COL")</f>
        <v>0</v>
      </c>
      <c r="H9">
        <f>SUMIFS(GameLog!K:K,GameLog!$D:$D,'COL B'!$A9,GameLog!$C:$C,"COL")</f>
        <v>0</v>
      </c>
      <c r="I9">
        <f>SUMIFS(GameLog!L:L,GameLog!$D:$D,'COL B'!$A9,GameLog!$C:$C,"COL")</f>
        <v>0</v>
      </c>
      <c r="J9">
        <f>SUMIFS(GameLog!M:M,GameLog!$D:$D,'COL B'!$A9,GameLog!$C:$C,"COL")</f>
        <v>0</v>
      </c>
      <c r="K9">
        <f>SUMIFS(GameLog!N:N,GameLog!$D:$D,'COL B'!$A9,GameLog!$C:$C,"COL")</f>
        <v>0</v>
      </c>
      <c r="L9">
        <f>SUMIFS(GameLog!O:O,GameLog!$D:$D,'COL B'!$A9,GameLog!$C:$C,"COL")</f>
        <v>0</v>
      </c>
      <c r="M9">
        <f>SUMIFS(GameLog!P:P,GameLog!$D:$D,'COL B'!$A9,GameLog!$C:$C,"COL")</f>
        <v>0</v>
      </c>
      <c r="N9">
        <f>SUMIFS(GameLog!Q:Q,GameLog!$D:$D,'COL B'!$A9,GameLog!$C:$C,"COL")</f>
        <v>0</v>
      </c>
      <c r="O9">
        <f>SUMIFS(GameLog!R:R,GameLog!$D:$D,'COL B'!$A9,GameLog!$C:$C,"COL")</f>
        <v>0</v>
      </c>
      <c r="P9">
        <f>SUMIFS(GameLog!S:S,GameLog!$D:$D,'COL B'!$A9,GameLog!$C:$C,"COL")</f>
        <v>0</v>
      </c>
      <c r="Q9">
        <f>SUMIFS(GameLog!T:T,GameLog!$D:$D,'COL B'!$A9,GameLog!$C:$C,"COL")</f>
        <v>0</v>
      </c>
      <c r="R9">
        <f>SUMIFS(GameLog!U:U,GameLog!$D:$D,'COL B'!$A9,GameLog!$C:$C,"COL")</f>
        <v>0</v>
      </c>
      <c r="S9">
        <f>SUMIFS(GameLog!V:V,GameLog!$D:$D,'COL B'!$A9,GameLog!$C:$C,"COL")</f>
        <v>0</v>
      </c>
      <c r="T9">
        <v>0</v>
      </c>
      <c r="U9">
        <v>0</v>
      </c>
      <c r="V9" s="8">
        <f t="shared" si="3"/>
        <v>0</v>
      </c>
      <c r="W9" s="8">
        <f t="shared" si="0"/>
        <v>0</v>
      </c>
      <c r="X9" s="8">
        <f t="shared" si="1"/>
        <v>0</v>
      </c>
      <c r="Y9" s="8">
        <f t="shared" si="4"/>
        <v>0</v>
      </c>
      <c r="Z9">
        <f t="shared" si="5"/>
        <v>0</v>
      </c>
    </row>
    <row r="10" spans="1:26">
      <c r="A10" t="s">
        <v>2460</v>
      </c>
      <c r="B10" cm="1">
        <f t="array" ref="B10">IF(COUNTIFS(GameLog!D:D,'COL B'!A10,GameLog!C:C,"COL")=0,0,COUNTA(_xlfn.UNIQUE(_xlfn._xlws.FILTER(GameLog!A$2:A$1000, (GameLog!C$2:C$1000="COL") * (GameLog!D$2:D$1000=A10)))))</f>
        <v>0</v>
      </c>
      <c r="C10">
        <f t="shared" si="2"/>
        <v>0</v>
      </c>
      <c r="D10">
        <f>SUMIFS(GameLog!G:G,GameLog!$D:$D,'COL B'!$A10,GameLog!$C:$C,"COL")</f>
        <v>0</v>
      </c>
      <c r="E10">
        <f>SUMIFS(GameLog!H:H,GameLog!$D:$D,'COL B'!$A10,GameLog!$C:$C,"COL")</f>
        <v>0</v>
      </c>
      <c r="F10">
        <f>SUMIFS(GameLog!I:I,GameLog!$D:$D,'COL B'!$A10,GameLog!$C:$C,"COL")</f>
        <v>0</v>
      </c>
      <c r="G10">
        <f>SUMIFS(GameLog!J:J,GameLog!$D:$D,'COL B'!$A10,GameLog!$C:$C,"COL")</f>
        <v>0</v>
      </c>
      <c r="H10">
        <f>SUMIFS(GameLog!K:K,GameLog!$D:$D,'COL B'!$A10,GameLog!$C:$C,"COL")</f>
        <v>0</v>
      </c>
      <c r="I10">
        <f>SUMIFS(GameLog!L:L,GameLog!$D:$D,'COL B'!$A10,GameLog!$C:$C,"COL")</f>
        <v>0</v>
      </c>
      <c r="J10">
        <f>SUMIFS(GameLog!M:M,GameLog!$D:$D,'COL B'!$A10,GameLog!$C:$C,"COL")</f>
        <v>0</v>
      </c>
      <c r="K10">
        <f>SUMIFS(GameLog!N:N,GameLog!$D:$D,'COL B'!$A10,GameLog!$C:$C,"COL")</f>
        <v>0</v>
      </c>
      <c r="L10">
        <f>SUMIFS(GameLog!O:O,GameLog!$D:$D,'COL B'!$A10,GameLog!$C:$C,"COL")</f>
        <v>0</v>
      </c>
      <c r="M10">
        <f>SUMIFS(GameLog!P:P,GameLog!$D:$D,'COL B'!$A10,GameLog!$C:$C,"COL")</f>
        <v>0</v>
      </c>
      <c r="N10">
        <f>SUMIFS(GameLog!Q:Q,GameLog!$D:$D,'COL B'!$A10,GameLog!$C:$C,"COL")</f>
        <v>0</v>
      </c>
      <c r="O10">
        <f>SUMIFS(GameLog!R:R,GameLog!$D:$D,'COL B'!$A10,GameLog!$C:$C,"COL")</f>
        <v>0</v>
      </c>
      <c r="P10">
        <f>SUMIFS(GameLog!S:S,GameLog!$D:$D,'COL B'!$A10,GameLog!$C:$C,"COL")</f>
        <v>0</v>
      </c>
      <c r="Q10">
        <f>SUMIFS(GameLog!T:T,GameLog!$D:$D,'COL B'!$A10,GameLog!$C:$C,"COL")</f>
        <v>0</v>
      </c>
      <c r="R10">
        <f>SUMIFS(GameLog!U:U,GameLog!$D:$D,'COL B'!$A10,GameLog!$C:$C,"COL")</f>
        <v>0</v>
      </c>
      <c r="S10">
        <f>SUMIFS(GameLog!V:V,GameLog!$D:$D,'COL B'!$A10,GameLog!$C:$C,"COL")</f>
        <v>0</v>
      </c>
      <c r="T10">
        <v>0</v>
      </c>
      <c r="U10">
        <v>0</v>
      </c>
      <c r="V10" s="8">
        <f t="shared" si="3"/>
        <v>0</v>
      </c>
      <c r="W10" s="8">
        <f t="shared" si="0"/>
        <v>0</v>
      </c>
      <c r="X10" s="8">
        <f t="shared" si="1"/>
        <v>0</v>
      </c>
      <c r="Y10" s="8">
        <f t="shared" si="4"/>
        <v>0</v>
      </c>
      <c r="Z10">
        <f t="shared" si="5"/>
        <v>0</v>
      </c>
    </row>
    <row r="11" spans="1:26">
      <c r="A11" t="s">
        <v>2461</v>
      </c>
      <c r="B11" cm="1">
        <f t="array" ref="B11">IF(COUNTIFS(GameLog!D:D,'COL B'!A11,GameLog!C:C,"COL")=0,0,COUNTA(_xlfn.UNIQUE(_xlfn._xlws.FILTER(GameLog!A$2:A$1000, (GameLog!C$2:C$1000="COL") * (GameLog!D$2:D$1000=A11)))))</f>
        <v>2</v>
      </c>
      <c r="C11">
        <f t="shared" si="2"/>
        <v>2</v>
      </c>
      <c r="D11">
        <f>SUMIFS(GameLog!G:G,GameLog!$D:$D,'COL B'!$A11,GameLog!$C:$C,"COL")</f>
        <v>2</v>
      </c>
      <c r="E11">
        <f>SUMIFS(GameLog!H:H,GameLog!$D:$D,'COL B'!$A11,GameLog!$C:$C,"COL")</f>
        <v>0</v>
      </c>
      <c r="F11">
        <f>SUMIFS(GameLog!I:I,GameLog!$D:$D,'COL B'!$A11,GameLog!$C:$C,"COL")</f>
        <v>1</v>
      </c>
      <c r="G11">
        <f>SUMIFS(GameLog!J:J,GameLog!$D:$D,'COL B'!$A11,GameLog!$C:$C,"COL")</f>
        <v>1</v>
      </c>
      <c r="H11">
        <f>SUMIFS(GameLog!K:K,GameLog!$D:$D,'COL B'!$A11,GameLog!$C:$C,"COL")</f>
        <v>0</v>
      </c>
      <c r="I11">
        <f>SUMIFS(GameLog!L:L,GameLog!$D:$D,'COL B'!$A11,GameLog!$C:$C,"COL")</f>
        <v>0</v>
      </c>
      <c r="J11">
        <f>SUMIFS(GameLog!M:M,GameLog!$D:$D,'COL B'!$A11,GameLog!$C:$C,"COL")</f>
        <v>2</v>
      </c>
      <c r="K11">
        <f>SUMIFS(GameLog!N:N,GameLog!$D:$D,'COL B'!$A11,GameLog!$C:$C,"COL")</f>
        <v>0</v>
      </c>
      <c r="L11">
        <f>SUMIFS(GameLog!O:O,GameLog!$D:$D,'COL B'!$A11,GameLog!$C:$C,"COL")</f>
        <v>0</v>
      </c>
      <c r="M11">
        <f>SUMIFS(GameLog!P:P,GameLog!$D:$D,'COL B'!$A11,GameLog!$C:$C,"COL")</f>
        <v>0</v>
      </c>
      <c r="N11">
        <f>SUMIFS(GameLog!Q:Q,GameLog!$D:$D,'COL B'!$A11,GameLog!$C:$C,"COL")</f>
        <v>0</v>
      </c>
      <c r="O11">
        <f>SUMIFS(GameLog!R:R,GameLog!$D:$D,'COL B'!$A11,GameLog!$C:$C,"COL")</f>
        <v>1</v>
      </c>
      <c r="P11">
        <f>SUMIFS(GameLog!S:S,GameLog!$D:$D,'COL B'!$A11,GameLog!$C:$C,"COL")</f>
        <v>0</v>
      </c>
      <c r="Q11">
        <f>SUMIFS(GameLog!T:T,GameLog!$D:$D,'COL B'!$A11,GameLog!$C:$C,"COL")</f>
        <v>0</v>
      </c>
      <c r="R11">
        <f>SUMIFS(GameLog!U:U,GameLog!$D:$D,'COL B'!$A11,GameLog!$C:$C,"COL")</f>
        <v>0</v>
      </c>
      <c r="S11">
        <f>SUMIFS(GameLog!V:V,GameLog!$D:$D,'COL B'!$A11,GameLog!$C:$C,"COL")</f>
        <v>0</v>
      </c>
      <c r="T11">
        <v>1</v>
      </c>
      <c r="U11">
        <v>1</v>
      </c>
      <c r="V11" s="8">
        <f t="shared" si="3"/>
        <v>0.5</v>
      </c>
      <c r="W11" s="8">
        <f t="shared" si="0"/>
        <v>0.5</v>
      </c>
      <c r="X11" s="8">
        <f t="shared" si="1"/>
        <v>1</v>
      </c>
      <c r="Y11" s="8">
        <f t="shared" si="4"/>
        <v>1.5</v>
      </c>
      <c r="Z11">
        <f t="shared" si="5"/>
        <v>2</v>
      </c>
    </row>
    <row r="12" spans="1:26">
      <c r="A12" t="s">
        <v>2522</v>
      </c>
      <c r="B12" cm="1">
        <f t="array" ref="B12">IF(COUNTIFS(GameLog!D:D,'COL B'!A12,GameLog!C:C,"COL")=0,0,COUNTA(_xlfn.UNIQUE(_xlfn._xlws.FILTER(GameLog!A$2:A$1000, (GameLog!C$2:C$1000="COL") * (GameLog!D$2:D$1000=A12)))))</f>
        <v>0</v>
      </c>
      <c r="C12">
        <f t="shared" si="2"/>
        <v>0</v>
      </c>
      <c r="D12">
        <f>SUMIFS(GameLog!G:G,GameLog!$D:$D,'COL B'!$A12,GameLog!$C:$C,"COL")</f>
        <v>0</v>
      </c>
      <c r="E12">
        <f>SUMIFS(GameLog!H:H,GameLog!$D:$D,'COL B'!$A12,GameLog!$C:$C,"COL")</f>
        <v>0</v>
      </c>
      <c r="F12">
        <f>SUMIFS(GameLog!I:I,GameLog!$D:$D,'COL B'!$A12,GameLog!$C:$C,"COL")</f>
        <v>0</v>
      </c>
      <c r="G12">
        <f>SUMIFS(GameLog!J:J,GameLog!$D:$D,'COL B'!$A12,GameLog!$C:$C,"COL")</f>
        <v>0</v>
      </c>
      <c r="H12">
        <f>SUMIFS(GameLog!K:K,GameLog!$D:$D,'COL B'!$A12,GameLog!$C:$C,"COL")</f>
        <v>0</v>
      </c>
      <c r="I12">
        <f>SUMIFS(GameLog!L:L,GameLog!$D:$D,'COL B'!$A12,GameLog!$C:$C,"COL")</f>
        <v>0</v>
      </c>
      <c r="J12">
        <f>SUMIFS(GameLog!M:M,GameLog!$D:$D,'COL B'!$A12,GameLog!$C:$C,"COL")</f>
        <v>0</v>
      </c>
      <c r="K12">
        <f>SUMIFS(GameLog!N:N,GameLog!$D:$D,'COL B'!$A12,GameLog!$C:$C,"COL")</f>
        <v>0</v>
      </c>
      <c r="L12">
        <f>SUMIFS(GameLog!O:O,GameLog!$D:$D,'COL B'!$A12,GameLog!$C:$C,"COL")</f>
        <v>0</v>
      </c>
      <c r="M12">
        <f>SUMIFS(GameLog!P:P,GameLog!$D:$D,'COL B'!$A12,GameLog!$C:$C,"COL")</f>
        <v>0</v>
      </c>
      <c r="N12">
        <f>SUMIFS(GameLog!Q:Q,GameLog!$D:$D,'COL B'!$A12,GameLog!$C:$C,"COL")</f>
        <v>0</v>
      </c>
      <c r="O12">
        <f>SUMIFS(GameLog!R:R,GameLog!$D:$D,'COL B'!$A12,GameLog!$C:$C,"COL")</f>
        <v>0</v>
      </c>
      <c r="P12">
        <f>SUMIFS(GameLog!S:S,GameLog!$D:$D,'COL B'!$A12,GameLog!$C:$C,"COL")</f>
        <v>0</v>
      </c>
      <c r="Q12">
        <f>SUMIFS(GameLog!T:T,GameLog!$D:$D,'COL B'!$A12,GameLog!$C:$C,"COL")</f>
        <v>0</v>
      </c>
      <c r="R12">
        <f>SUMIFS(GameLog!U:U,GameLog!$D:$D,'COL B'!$A12,GameLog!$C:$C,"COL")</f>
        <v>0</v>
      </c>
      <c r="S12">
        <f>SUMIFS(GameLog!V:V,GameLog!$D:$D,'COL B'!$A12,GameLog!$C:$C,"COL")</f>
        <v>0</v>
      </c>
      <c r="T12">
        <v>0</v>
      </c>
      <c r="U12">
        <v>0</v>
      </c>
      <c r="V12" s="8">
        <f t="shared" si="3"/>
        <v>0</v>
      </c>
      <c r="W12" s="8">
        <f t="shared" si="0"/>
        <v>0</v>
      </c>
      <c r="X12" s="8">
        <f t="shared" si="1"/>
        <v>0</v>
      </c>
      <c r="Y12" s="8">
        <f t="shared" si="4"/>
        <v>0</v>
      </c>
      <c r="Z12">
        <f t="shared" si="5"/>
        <v>0</v>
      </c>
    </row>
    <row r="13" spans="1:26">
      <c r="A13" t="s">
        <v>2462</v>
      </c>
      <c r="B13" cm="1">
        <f t="array" ref="B13">IF(COUNTIFS(GameLog!D:D,'COL B'!A13,GameLog!C:C,"COL")=0,0,COUNTA(_xlfn.UNIQUE(_xlfn._xlws.FILTER(GameLog!A$2:A$1000, (GameLog!C$2:C$1000="COL") * (GameLog!D$2:D$1000=A13)))))</f>
        <v>0</v>
      </c>
      <c r="C13">
        <f t="shared" si="2"/>
        <v>0</v>
      </c>
      <c r="D13">
        <f>SUMIFS(GameLog!G:G,GameLog!$D:$D,'COL B'!$A13,GameLog!$C:$C,"COL")</f>
        <v>0</v>
      </c>
      <c r="E13">
        <f>SUMIFS(GameLog!H:H,GameLog!$D:$D,'COL B'!$A13,GameLog!$C:$C,"COL")</f>
        <v>0</v>
      </c>
      <c r="F13">
        <f>SUMIFS(GameLog!I:I,GameLog!$D:$D,'COL B'!$A13,GameLog!$C:$C,"COL")</f>
        <v>0</v>
      </c>
      <c r="G13">
        <f>SUMIFS(GameLog!J:J,GameLog!$D:$D,'COL B'!$A13,GameLog!$C:$C,"COL")</f>
        <v>0</v>
      </c>
      <c r="H13">
        <f>SUMIFS(GameLog!K:K,GameLog!$D:$D,'COL B'!$A13,GameLog!$C:$C,"COL")</f>
        <v>0</v>
      </c>
      <c r="I13">
        <f>SUMIFS(GameLog!L:L,GameLog!$D:$D,'COL B'!$A13,GameLog!$C:$C,"COL")</f>
        <v>0</v>
      </c>
      <c r="J13">
        <f>SUMIFS(GameLog!M:M,GameLog!$D:$D,'COL B'!$A13,GameLog!$C:$C,"COL")</f>
        <v>0</v>
      </c>
      <c r="K13">
        <f>SUMIFS(GameLog!N:N,GameLog!$D:$D,'COL B'!$A13,GameLog!$C:$C,"COL")</f>
        <v>0</v>
      </c>
      <c r="L13">
        <f>SUMIFS(GameLog!O:O,GameLog!$D:$D,'COL B'!$A13,GameLog!$C:$C,"COL")</f>
        <v>0</v>
      </c>
      <c r="M13">
        <f>SUMIFS(GameLog!P:P,GameLog!$D:$D,'COL B'!$A13,GameLog!$C:$C,"COL")</f>
        <v>0</v>
      </c>
      <c r="N13">
        <f>SUMIFS(GameLog!Q:Q,GameLog!$D:$D,'COL B'!$A13,GameLog!$C:$C,"COL")</f>
        <v>0</v>
      </c>
      <c r="O13">
        <f>SUMIFS(GameLog!R:R,GameLog!$D:$D,'COL B'!$A13,GameLog!$C:$C,"COL")</f>
        <v>0</v>
      </c>
      <c r="P13">
        <f>SUMIFS(GameLog!S:S,GameLog!$D:$D,'COL B'!$A13,GameLog!$C:$C,"COL")</f>
        <v>0</v>
      </c>
      <c r="Q13">
        <f>SUMIFS(GameLog!T:T,GameLog!$D:$D,'COL B'!$A13,GameLog!$C:$C,"COL")</f>
        <v>0</v>
      </c>
      <c r="R13">
        <f>SUMIFS(GameLog!U:U,GameLog!$D:$D,'COL B'!$A13,GameLog!$C:$C,"COL")</f>
        <v>0</v>
      </c>
      <c r="S13">
        <f>SUMIFS(GameLog!V:V,GameLog!$D:$D,'COL B'!$A13,GameLog!$C:$C,"COL")</f>
        <v>0</v>
      </c>
      <c r="T13">
        <v>0</v>
      </c>
      <c r="U13">
        <v>0</v>
      </c>
      <c r="V13" s="8">
        <f t="shared" si="3"/>
        <v>0</v>
      </c>
      <c r="W13" s="8">
        <f t="shared" si="0"/>
        <v>0</v>
      </c>
      <c r="X13" s="8">
        <f t="shared" si="1"/>
        <v>0</v>
      </c>
      <c r="Y13" s="8">
        <f t="shared" si="4"/>
        <v>0</v>
      </c>
      <c r="Z13">
        <f t="shared" si="5"/>
        <v>0</v>
      </c>
    </row>
    <row r="14" spans="1:26">
      <c r="A14" t="s">
        <v>2520</v>
      </c>
      <c r="B14" cm="1">
        <f t="array" ref="B14">IF(COUNTIFS(GameLog!D:D,'COL B'!A14,GameLog!C:C,"COL")=0,0,COUNTA(_xlfn.UNIQUE(_xlfn._xlws.FILTER(GameLog!A$2:A$1000, (GameLog!C$2:C$1000="COL") * (GameLog!D$2:D$1000=A14)))))</f>
        <v>3</v>
      </c>
      <c r="C14">
        <f t="shared" si="2"/>
        <v>9</v>
      </c>
      <c r="D14">
        <f>SUMIFS(GameLog!G:G,GameLog!$D:$D,'COL B'!$A14,GameLog!$C:$C,"COL")</f>
        <v>9</v>
      </c>
      <c r="E14">
        <f>SUMIFS(GameLog!H:H,GameLog!$D:$D,'COL B'!$A14,GameLog!$C:$C,"COL")</f>
        <v>0</v>
      </c>
      <c r="F14">
        <f>SUMIFS(GameLog!I:I,GameLog!$D:$D,'COL B'!$A14,GameLog!$C:$C,"COL")</f>
        <v>1</v>
      </c>
      <c r="G14">
        <f>SUMIFS(GameLog!J:J,GameLog!$D:$D,'COL B'!$A14,GameLog!$C:$C,"COL")</f>
        <v>0</v>
      </c>
      <c r="H14">
        <f>SUMIFS(GameLog!K:K,GameLog!$D:$D,'COL B'!$A14,GameLog!$C:$C,"COL")</f>
        <v>0</v>
      </c>
      <c r="I14">
        <f>SUMIFS(GameLog!L:L,GameLog!$D:$D,'COL B'!$A14,GameLog!$C:$C,"COL")</f>
        <v>0</v>
      </c>
      <c r="J14">
        <f>SUMIFS(GameLog!M:M,GameLog!$D:$D,'COL B'!$A14,GameLog!$C:$C,"COL")</f>
        <v>0</v>
      </c>
      <c r="K14">
        <f>SUMIFS(GameLog!N:N,GameLog!$D:$D,'COL B'!$A14,GameLog!$C:$C,"COL")</f>
        <v>0</v>
      </c>
      <c r="L14">
        <f>SUMIFS(GameLog!O:O,GameLog!$D:$D,'COL B'!$A14,GameLog!$C:$C,"COL")</f>
        <v>0</v>
      </c>
      <c r="M14">
        <f>SUMIFS(GameLog!P:P,GameLog!$D:$D,'COL B'!$A14,GameLog!$C:$C,"COL")</f>
        <v>0</v>
      </c>
      <c r="N14">
        <f>SUMIFS(GameLog!Q:Q,GameLog!$D:$D,'COL B'!$A14,GameLog!$C:$C,"COL")</f>
        <v>0</v>
      </c>
      <c r="O14">
        <f>SUMIFS(GameLog!R:R,GameLog!$D:$D,'COL B'!$A14,GameLog!$C:$C,"COL")</f>
        <v>0</v>
      </c>
      <c r="P14">
        <f>SUMIFS(GameLog!S:S,GameLog!$D:$D,'COL B'!$A14,GameLog!$C:$C,"COL")</f>
        <v>0</v>
      </c>
      <c r="Q14">
        <f>SUMIFS(GameLog!T:T,GameLog!$D:$D,'COL B'!$A14,GameLog!$C:$C,"COL")</f>
        <v>0</v>
      </c>
      <c r="R14">
        <f>SUMIFS(GameLog!U:U,GameLog!$D:$D,'COL B'!$A14,GameLog!$C:$C,"COL")</f>
        <v>0</v>
      </c>
      <c r="S14">
        <f>SUMIFS(GameLog!V:V,GameLog!$D:$D,'COL B'!$A14,GameLog!$C:$C,"COL")</f>
        <v>0</v>
      </c>
      <c r="T14">
        <v>0</v>
      </c>
      <c r="U14">
        <v>1</v>
      </c>
      <c r="V14" s="8">
        <f t="shared" si="3"/>
        <v>0.1111111111111111</v>
      </c>
      <c r="W14" s="8">
        <f t="shared" si="0"/>
        <v>0.1111111111111111</v>
      </c>
      <c r="X14" s="8">
        <f t="shared" si="1"/>
        <v>0.1111111111111111</v>
      </c>
      <c r="Y14" s="8">
        <f t="shared" si="4"/>
        <v>0.22222222222222221</v>
      </c>
      <c r="Z14">
        <f t="shared" si="5"/>
        <v>1</v>
      </c>
    </row>
    <row r="15" spans="1:26">
      <c r="A15" t="s">
        <v>2463</v>
      </c>
      <c r="B15" cm="1">
        <f t="array" ref="B15">IF(COUNTIFS(GameLog!D:D,'COL B'!A15,GameLog!C:C,"COL")=0,0,COUNTA(_xlfn.UNIQUE(_xlfn._xlws.FILTER(GameLog!A$2:A$1000, (GameLog!C$2:C$1000="COL") * (GameLog!D$2:D$1000=A15)))))</f>
        <v>2</v>
      </c>
      <c r="C15">
        <f t="shared" si="2"/>
        <v>7</v>
      </c>
      <c r="D15">
        <f>SUMIFS(GameLog!G:G,GameLog!$D:$D,'COL B'!$A15,GameLog!$C:$C,"COL")</f>
        <v>3</v>
      </c>
      <c r="E15">
        <f>SUMIFS(GameLog!H:H,GameLog!$D:$D,'COL B'!$A15,GameLog!$C:$C,"COL")</f>
        <v>0</v>
      </c>
      <c r="F15">
        <f>SUMIFS(GameLog!I:I,GameLog!$D:$D,'COL B'!$A15,GameLog!$C:$C,"COL")</f>
        <v>0</v>
      </c>
      <c r="G15">
        <f>SUMIFS(GameLog!J:J,GameLog!$D:$D,'COL B'!$A15,GameLog!$C:$C,"COL")</f>
        <v>0</v>
      </c>
      <c r="H15">
        <f>SUMIFS(GameLog!K:K,GameLog!$D:$D,'COL B'!$A15,GameLog!$C:$C,"COL")</f>
        <v>0</v>
      </c>
      <c r="I15">
        <f>SUMIFS(GameLog!L:L,GameLog!$D:$D,'COL B'!$A15,GameLog!$C:$C,"COL")</f>
        <v>0</v>
      </c>
      <c r="J15">
        <f>SUMIFS(GameLog!M:M,GameLog!$D:$D,'COL B'!$A15,GameLog!$C:$C,"COL")</f>
        <v>0</v>
      </c>
      <c r="K15">
        <f>SUMIFS(GameLog!N:N,GameLog!$D:$D,'COL B'!$A15,GameLog!$C:$C,"COL")</f>
        <v>0</v>
      </c>
      <c r="L15">
        <f>SUMIFS(GameLog!O:O,GameLog!$D:$D,'COL B'!$A15,GameLog!$C:$C,"COL")</f>
        <v>0</v>
      </c>
      <c r="M15">
        <f>SUMIFS(GameLog!P:P,GameLog!$D:$D,'COL B'!$A15,GameLog!$C:$C,"COL")</f>
        <v>4</v>
      </c>
      <c r="N15">
        <f>SUMIFS(GameLog!Q:Q,GameLog!$D:$D,'COL B'!$A15,GameLog!$C:$C,"COL")</f>
        <v>0</v>
      </c>
      <c r="O15">
        <f>SUMIFS(GameLog!R:R,GameLog!$D:$D,'COL B'!$A15,GameLog!$C:$C,"COL")</f>
        <v>0</v>
      </c>
      <c r="P15">
        <f>SUMIFS(GameLog!S:S,GameLog!$D:$D,'COL B'!$A15,GameLog!$C:$C,"COL")</f>
        <v>0</v>
      </c>
      <c r="Q15">
        <f>SUMIFS(GameLog!T:T,GameLog!$D:$D,'COL B'!$A15,GameLog!$C:$C,"COL")</f>
        <v>0</v>
      </c>
      <c r="R15">
        <f>SUMIFS(GameLog!U:U,GameLog!$D:$D,'COL B'!$A15,GameLog!$C:$C,"COL")</f>
        <v>0</v>
      </c>
      <c r="S15">
        <f>SUMIFS(GameLog!V:V,GameLog!$D:$D,'COL B'!$A15,GameLog!$C:$C,"COL")</f>
        <v>0</v>
      </c>
      <c r="T15">
        <v>0</v>
      </c>
      <c r="U15">
        <v>0</v>
      </c>
      <c r="V15" s="8">
        <f t="shared" si="3"/>
        <v>0</v>
      </c>
      <c r="W15" s="8">
        <f t="shared" si="0"/>
        <v>0.5714285714285714</v>
      </c>
      <c r="X15" s="8">
        <f t="shared" si="1"/>
        <v>0</v>
      </c>
      <c r="Y15" s="8">
        <f t="shared" si="4"/>
        <v>0.5714285714285714</v>
      </c>
      <c r="Z15">
        <f t="shared" si="5"/>
        <v>0</v>
      </c>
    </row>
    <row r="16" spans="1:26">
      <c r="A16" t="s">
        <v>2464</v>
      </c>
      <c r="B16" cm="1">
        <f t="array" ref="B16">IF(COUNTIFS(GameLog!D:D,'COL B'!A16,GameLog!C:C,"COL")=0,0,COUNTA(_xlfn.UNIQUE(_xlfn._xlws.FILTER(GameLog!A$2:A$1000, (GameLog!C$2:C$1000="COL") * (GameLog!D$2:D$1000=A16)))))</f>
        <v>3</v>
      </c>
      <c r="C16">
        <f t="shared" si="2"/>
        <v>12</v>
      </c>
      <c r="D16">
        <f>SUMIFS(GameLog!G:G,GameLog!$D:$D,'COL B'!$A16,GameLog!$C:$C,"COL")</f>
        <v>11</v>
      </c>
      <c r="E16">
        <f>SUMIFS(GameLog!H:H,GameLog!$D:$D,'COL B'!$A16,GameLog!$C:$C,"COL")</f>
        <v>0</v>
      </c>
      <c r="F16">
        <f>SUMIFS(GameLog!I:I,GameLog!$D:$D,'COL B'!$A16,GameLog!$C:$C,"COL")</f>
        <v>0</v>
      </c>
      <c r="G16">
        <f>SUMIFS(GameLog!J:J,GameLog!$D:$D,'COL B'!$A16,GameLog!$C:$C,"COL")</f>
        <v>0</v>
      </c>
      <c r="H16">
        <f>SUMIFS(GameLog!K:K,GameLog!$D:$D,'COL B'!$A16,GameLog!$C:$C,"COL")</f>
        <v>0</v>
      </c>
      <c r="I16">
        <f>SUMIFS(GameLog!L:L,GameLog!$D:$D,'COL B'!$A16,GameLog!$C:$C,"COL")</f>
        <v>0</v>
      </c>
      <c r="J16">
        <f>SUMIFS(GameLog!M:M,GameLog!$D:$D,'COL B'!$A16,GameLog!$C:$C,"COL")</f>
        <v>1</v>
      </c>
      <c r="K16">
        <f>SUMIFS(GameLog!N:N,GameLog!$D:$D,'COL B'!$A16,GameLog!$C:$C,"COL")</f>
        <v>0</v>
      </c>
      <c r="L16">
        <f>SUMIFS(GameLog!O:O,GameLog!$D:$D,'COL B'!$A16,GameLog!$C:$C,"COL")</f>
        <v>0</v>
      </c>
      <c r="M16">
        <f>SUMIFS(GameLog!P:P,GameLog!$D:$D,'COL B'!$A16,GameLog!$C:$C,"COL")</f>
        <v>0</v>
      </c>
      <c r="N16">
        <f>SUMIFS(GameLog!Q:Q,GameLog!$D:$D,'COL B'!$A16,GameLog!$C:$C,"COL")</f>
        <v>2</v>
      </c>
      <c r="O16">
        <f>SUMIFS(GameLog!R:R,GameLog!$D:$D,'COL B'!$A16,GameLog!$C:$C,"COL")</f>
        <v>1</v>
      </c>
      <c r="P16">
        <f>SUMIFS(GameLog!S:S,GameLog!$D:$D,'COL B'!$A16,GameLog!$C:$C,"COL")</f>
        <v>0</v>
      </c>
      <c r="Q16">
        <f>SUMIFS(GameLog!T:T,GameLog!$D:$D,'COL B'!$A16,GameLog!$C:$C,"COL")</f>
        <v>0</v>
      </c>
      <c r="R16">
        <f>SUMIFS(GameLog!U:U,GameLog!$D:$D,'COL B'!$A16,GameLog!$C:$C,"COL")</f>
        <v>1</v>
      </c>
      <c r="S16">
        <f>SUMIFS(GameLog!V:V,GameLog!$D:$D,'COL B'!$A16,GameLog!$C:$C,"COL")</f>
        <v>0</v>
      </c>
      <c r="T16">
        <v>0</v>
      </c>
      <c r="U16">
        <v>0</v>
      </c>
      <c r="V16" s="8">
        <f t="shared" si="3"/>
        <v>0</v>
      </c>
      <c r="W16" s="8">
        <f t="shared" si="0"/>
        <v>0</v>
      </c>
      <c r="X16" s="8">
        <f t="shared" si="1"/>
        <v>0</v>
      </c>
      <c r="Y16" s="8">
        <f t="shared" si="4"/>
        <v>0</v>
      </c>
      <c r="Z16">
        <f t="shared" si="5"/>
        <v>0</v>
      </c>
    </row>
    <row r="17" spans="1:26">
      <c r="A17" t="s">
        <v>2517</v>
      </c>
      <c r="B17" cm="1">
        <f t="array" ref="B17">IF(COUNTIFS(GameLog!D:D,'COL B'!A17,GameLog!C:C,"COL")=0,0,COUNTA(_xlfn.UNIQUE(_xlfn._xlws.FILTER(GameLog!A$2:A$1000, (GameLog!C$2:C$1000="COL") * (GameLog!D$2:D$1000=A17)))))</f>
        <v>1</v>
      </c>
      <c r="C17">
        <f t="shared" si="2"/>
        <v>4</v>
      </c>
      <c r="D17">
        <f>SUMIFS(GameLog!G:G,GameLog!$D:$D,'COL B'!$A17,GameLog!$C:$C,"COL")</f>
        <v>4</v>
      </c>
      <c r="E17">
        <f>SUMIFS(GameLog!H:H,GameLog!$D:$D,'COL B'!$A17,GameLog!$C:$C,"COL")</f>
        <v>1</v>
      </c>
      <c r="F17">
        <f>SUMIFS(GameLog!I:I,GameLog!$D:$D,'COL B'!$A17,GameLog!$C:$C,"COL")</f>
        <v>0</v>
      </c>
      <c r="G17">
        <f>SUMIFS(GameLog!J:J,GameLog!$D:$D,'COL B'!$A17,GameLog!$C:$C,"COL")</f>
        <v>0</v>
      </c>
      <c r="H17">
        <f>SUMIFS(GameLog!K:K,GameLog!$D:$D,'COL B'!$A17,GameLog!$C:$C,"COL")</f>
        <v>0</v>
      </c>
      <c r="I17">
        <f>SUMIFS(GameLog!L:L,GameLog!$D:$D,'COL B'!$A17,GameLog!$C:$C,"COL")</f>
        <v>0</v>
      </c>
      <c r="J17">
        <f>SUMIFS(GameLog!M:M,GameLog!$D:$D,'COL B'!$A17,GameLog!$C:$C,"COL")</f>
        <v>0</v>
      </c>
      <c r="K17">
        <f>SUMIFS(GameLog!N:N,GameLog!$D:$D,'COL B'!$A17,GameLog!$C:$C,"COL")</f>
        <v>0</v>
      </c>
      <c r="L17">
        <f>SUMIFS(GameLog!O:O,GameLog!$D:$D,'COL B'!$A17,GameLog!$C:$C,"COL")</f>
        <v>0</v>
      </c>
      <c r="M17">
        <f>SUMIFS(GameLog!P:P,GameLog!$D:$D,'COL B'!$A17,GameLog!$C:$C,"COL")</f>
        <v>0</v>
      </c>
      <c r="N17">
        <f>SUMIFS(GameLog!Q:Q,GameLog!$D:$D,'COL B'!$A17,GameLog!$C:$C,"COL")</f>
        <v>3</v>
      </c>
      <c r="O17">
        <f>SUMIFS(GameLog!R:R,GameLog!$D:$D,'COL B'!$A17,GameLog!$C:$C,"COL")</f>
        <v>0</v>
      </c>
      <c r="P17">
        <f>SUMIFS(GameLog!S:S,GameLog!$D:$D,'COL B'!$A17,GameLog!$C:$C,"COL")</f>
        <v>0</v>
      </c>
      <c r="Q17">
        <f>SUMIFS(GameLog!T:T,GameLog!$D:$D,'COL B'!$A17,GameLog!$C:$C,"COL")</f>
        <v>0</v>
      </c>
      <c r="R17">
        <f>SUMIFS(GameLog!U:U,GameLog!$D:$D,'COL B'!$A17,GameLog!$C:$C,"COL")</f>
        <v>0</v>
      </c>
      <c r="S17">
        <f>SUMIFS(GameLog!V:V,GameLog!$D:$D,'COL B'!$A17,GameLog!$C:$C,"COL")</f>
        <v>0</v>
      </c>
      <c r="T17">
        <v>0</v>
      </c>
      <c r="U17">
        <v>0</v>
      </c>
      <c r="V17" s="8">
        <f t="shared" si="3"/>
        <v>0</v>
      </c>
      <c r="W17" s="8">
        <f t="shared" si="0"/>
        <v>0</v>
      </c>
      <c r="X17" s="8">
        <f t="shared" si="1"/>
        <v>0</v>
      </c>
      <c r="Y17" s="8">
        <f t="shared" si="4"/>
        <v>0</v>
      </c>
      <c r="Z17">
        <f t="shared" si="5"/>
        <v>0</v>
      </c>
    </row>
    <row r="18" spans="1:26">
      <c r="A18" t="s">
        <v>2465</v>
      </c>
      <c r="B18" cm="1">
        <f t="array" ref="B18">IF(COUNTIFS(GameLog!D:D,'COL B'!A18,GameLog!C:C,"COL")=0,0,COUNTA(_xlfn.UNIQUE(_xlfn._xlws.FILTER(GameLog!A$2:A$1000, (GameLog!C$2:C$1000="COL") * (GameLog!D$2:D$1000=A18)))))</f>
        <v>0</v>
      </c>
      <c r="C18">
        <f t="shared" si="2"/>
        <v>0</v>
      </c>
      <c r="D18">
        <f>SUMIFS(GameLog!G:G,GameLog!$D:$D,'COL B'!$A18,GameLog!$C:$C,"COL")</f>
        <v>0</v>
      </c>
      <c r="E18">
        <f>SUMIFS(GameLog!H:H,GameLog!$D:$D,'COL B'!$A18,GameLog!$C:$C,"COL")</f>
        <v>0</v>
      </c>
      <c r="F18">
        <f>SUMIFS(GameLog!I:I,GameLog!$D:$D,'COL B'!$A18,GameLog!$C:$C,"COL")</f>
        <v>0</v>
      </c>
      <c r="G18">
        <f>SUMIFS(GameLog!J:J,GameLog!$D:$D,'COL B'!$A18,GameLog!$C:$C,"COL")</f>
        <v>0</v>
      </c>
      <c r="H18">
        <f>SUMIFS(GameLog!K:K,GameLog!$D:$D,'COL B'!$A18,GameLog!$C:$C,"COL")</f>
        <v>0</v>
      </c>
      <c r="I18">
        <f>SUMIFS(GameLog!L:L,GameLog!$D:$D,'COL B'!$A18,GameLog!$C:$C,"COL")</f>
        <v>0</v>
      </c>
      <c r="J18">
        <f>SUMIFS(GameLog!M:M,GameLog!$D:$D,'COL B'!$A18,GameLog!$C:$C,"COL")</f>
        <v>0</v>
      </c>
      <c r="K18">
        <f>SUMIFS(GameLog!N:N,GameLog!$D:$D,'COL B'!$A18,GameLog!$C:$C,"COL")</f>
        <v>0</v>
      </c>
      <c r="L18">
        <f>SUMIFS(GameLog!O:O,GameLog!$D:$D,'COL B'!$A18,GameLog!$C:$C,"COL")</f>
        <v>0</v>
      </c>
      <c r="M18">
        <f>SUMIFS(GameLog!P:P,GameLog!$D:$D,'COL B'!$A18,GameLog!$C:$C,"COL")</f>
        <v>0</v>
      </c>
      <c r="N18">
        <f>SUMIFS(GameLog!Q:Q,GameLog!$D:$D,'COL B'!$A18,GameLog!$C:$C,"COL")</f>
        <v>0</v>
      </c>
      <c r="O18">
        <f>SUMIFS(GameLog!R:R,GameLog!$D:$D,'COL B'!$A18,GameLog!$C:$C,"COL")</f>
        <v>0</v>
      </c>
      <c r="P18">
        <f>SUMIFS(GameLog!S:S,GameLog!$D:$D,'COL B'!$A18,GameLog!$C:$C,"COL")</f>
        <v>0</v>
      </c>
      <c r="Q18">
        <f>SUMIFS(GameLog!T:T,GameLog!$D:$D,'COL B'!$A18,GameLog!$C:$C,"COL")</f>
        <v>0</v>
      </c>
      <c r="R18">
        <f>SUMIFS(GameLog!U:U,GameLog!$D:$D,'COL B'!$A18,GameLog!$C:$C,"COL")</f>
        <v>0</v>
      </c>
      <c r="S18">
        <f>SUMIFS(GameLog!V:V,GameLog!$D:$D,'COL B'!$A18,GameLog!$C:$C,"COL")</f>
        <v>0</v>
      </c>
      <c r="T18">
        <v>0</v>
      </c>
      <c r="U18">
        <v>0</v>
      </c>
      <c r="V18" s="8">
        <f t="shared" si="3"/>
        <v>0</v>
      </c>
      <c r="W18" s="8">
        <f t="shared" si="0"/>
        <v>0</v>
      </c>
      <c r="X18" s="8">
        <f t="shared" si="1"/>
        <v>0</v>
      </c>
      <c r="Y18" s="8">
        <f t="shared" si="4"/>
        <v>0</v>
      </c>
      <c r="Z18">
        <f t="shared" si="5"/>
        <v>0</v>
      </c>
    </row>
    <row r="19" spans="1:26">
      <c r="A19" t="s">
        <v>2466</v>
      </c>
      <c r="B19" cm="1">
        <f t="array" ref="B19">IF(COUNTIFS(GameLog!D:D,'COL B'!A19,GameLog!C:C,"COL")=0,0,COUNTA(_xlfn.UNIQUE(_xlfn._xlws.FILTER(GameLog!A$2:A$1000, (GameLog!C$2:C$1000="COL") * (GameLog!D$2:D$1000=A19)))))</f>
        <v>0</v>
      </c>
      <c r="C19">
        <f t="shared" si="2"/>
        <v>0</v>
      </c>
      <c r="D19">
        <f>SUMIFS(GameLog!G:G,GameLog!$D:$D,'COL B'!$A19,GameLog!$C:$C,"COL")</f>
        <v>0</v>
      </c>
      <c r="E19">
        <f>SUMIFS(GameLog!H:H,GameLog!$D:$D,'COL B'!$A19,GameLog!$C:$C,"COL")</f>
        <v>0</v>
      </c>
      <c r="F19">
        <f>SUMIFS(GameLog!I:I,GameLog!$D:$D,'COL B'!$A19,GameLog!$C:$C,"COL")</f>
        <v>0</v>
      </c>
      <c r="G19">
        <f>SUMIFS(GameLog!J:J,GameLog!$D:$D,'COL B'!$A19,GameLog!$C:$C,"COL")</f>
        <v>0</v>
      </c>
      <c r="H19">
        <f>SUMIFS(GameLog!K:K,GameLog!$D:$D,'COL B'!$A19,GameLog!$C:$C,"COL")</f>
        <v>0</v>
      </c>
      <c r="I19">
        <f>SUMIFS(GameLog!L:L,GameLog!$D:$D,'COL B'!$A19,GameLog!$C:$C,"COL")</f>
        <v>0</v>
      </c>
      <c r="J19">
        <f>SUMIFS(GameLog!M:M,GameLog!$D:$D,'COL B'!$A19,GameLog!$C:$C,"COL")</f>
        <v>0</v>
      </c>
      <c r="K19">
        <f>SUMIFS(GameLog!N:N,GameLog!$D:$D,'COL B'!$A19,GameLog!$C:$C,"COL")</f>
        <v>0</v>
      </c>
      <c r="L19">
        <f>SUMIFS(GameLog!O:O,GameLog!$D:$D,'COL B'!$A19,GameLog!$C:$C,"COL")</f>
        <v>0</v>
      </c>
      <c r="M19">
        <f>SUMIFS(GameLog!P:P,GameLog!$D:$D,'COL B'!$A19,GameLog!$C:$C,"COL")</f>
        <v>0</v>
      </c>
      <c r="N19">
        <f>SUMIFS(GameLog!Q:Q,GameLog!$D:$D,'COL B'!$A19,GameLog!$C:$C,"COL")</f>
        <v>0</v>
      </c>
      <c r="O19">
        <f>SUMIFS(GameLog!R:R,GameLog!$D:$D,'COL B'!$A19,GameLog!$C:$C,"COL")</f>
        <v>0</v>
      </c>
      <c r="P19">
        <f>SUMIFS(GameLog!S:S,GameLog!$D:$D,'COL B'!$A19,GameLog!$C:$C,"COL")</f>
        <v>0</v>
      </c>
      <c r="Q19">
        <f>SUMIFS(GameLog!T:T,GameLog!$D:$D,'COL B'!$A19,GameLog!$C:$C,"COL")</f>
        <v>0</v>
      </c>
      <c r="R19">
        <f>SUMIFS(GameLog!U:U,GameLog!$D:$D,'COL B'!$A19,GameLog!$C:$C,"COL")</f>
        <v>0</v>
      </c>
      <c r="S19">
        <f>SUMIFS(GameLog!V:V,GameLog!$D:$D,'COL B'!$A19,GameLog!$C:$C,"COL")</f>
        <v>0</v>
      </c>
      <c r="T19">
        <v>0</v>
      </c>
      <c r="U19">
        <v>0</v>
      </c>
      <c r="V19" s="8">
        <f t="shared" si="3"/>
        <v>0</v>
      </c>
      <c r="W19" s="8">
        <f t="shared" si="0"/>
        <v>0</v>
      </c>
      <c r="X19" s="8">
        <f t="shared" si="1"/>
        <v>0</v>
      </c>
      <c r="Y19" s="8">
        <f t="shared" si="4"/>
        <v>0</v>
      </c>
      <c r="Z19">
        <f t="shared" si="5"/>
        <v>0</v>
      </c>
    </row>
    <row r="20" spans="1:26">
      <c r="A20" t="s">
        <v>2519</v>
      </c>
      <c r="B20" cm="1">
        <f t="array" ref="B20">IF(COUNTIFS(GameLog!D:D,'COL B'!A20,GameLog!C:C,"COL")=0,0,COUNTA(_xlfn.UNIQUE(_xlfn._xlws.FILTER(GameLog!A$2:A$1000, (GameLog!C$2:C$1000="COL") * (GameLog!D$2:D$1000=A20)))))</f>
        <v>0</v>
      </c>
      <c r="C20">
        <f t="shared" si="2"/>
        <v>0</v>
      </c>
      <c r="D20">
        <f>SUMIFS(GameLog!G:G,GameLog!$D:$D,'COL B'!$A20,GameLog!$C:$C,"COL")</f>
        <v>0</v>
      </c>
      <c r="E20">
        <f>SUMIFS(GameLog!H:H,GameLog!$D:$D,'COL B'!$A20,GameLog!$C:$C,"COL")</f>
        <v>0</v>
      </c>
      <c r="F20">
        <f>SUMIFS(GameLog!I:I,GameLog!$D:$D,'COL B'!$A20,GameLog!$C:$C,"COL")</f>
        <v>0</v>
      </c>
      <c r="G20">
        <f>SUMIFS(GameLog!J:J,GameLog!$D:$D,'COL B'!$A20,GameLog!$C:$C,"COL")</f>
        <v>0</v>
      </c>
      <c r="H20">
        <f>SUMIFS(GameLog!K:K,GameLog!$D:$D,'COL B'!$A20,GameLog!$C:$C,"COL")</f>
        <v>0</v>
      </c>
      <c r="I20">
        <f>SUMIFS(GameLog!L:L,GameLog!$D:$D,'COL B'!$A20,GameLog!$C:$C,"COL")</f>
        <v>0</v>
      </c>
      <c r="J20">
        <f>SUMIFS(GameLog!M:M,GameLog!$D:$D,'COL B'!$A20,GameLog!$C:$C,"COL")</f>
        <v>0</v>
      </c>
      <c r="K20">
        <f>SUMIFS(GameLog!N:N,GameLog!$D:$D,'COL B'!$A20,GameLog!$C:$C,"COL")</f>
        <v>0</v>
      </c>
      <c r="L20">
        <f>SUMIFS(GameLog!O:O,GameLog!$D:$D,'COL B'!$A20,GameLog!$C:$C,"COL")</f>
        <v>0</v>
      </c>
      <c r="M20">
        <f>SUMIFS(GameLog!P:P,GameLog!$D:$D,'COL B'!$A20,GameLog!$C:$C,"COL")</f>
        <v>0</v>
      </c>
      <c r="N20">
        <f>SUMIFS(GameLog!Q:Q,GameLog!$D:$D,'COL B'!$A20,GameLog!$C:$C,"COL")</f>
        <v>0</v>
      </c>
      <c r="O20">
        <f>SUMIFS(GameLog!R:R,GameLog!$D:$D,'COL B'!$A20,GameLog!$C:$C,"COL")</f>
        <v>0</v>
      </c>
      <c r="P20">
        <f>SUMIFS(GameLog!S:S,GameLog!$D:$D,'COL B'!$A20,GameLog!$C:$C,"COL")</f>
        <v>0</v>
      </c>
      <c r="Q20">
        <f>SUMIFS(GameLog!T:T,GameLog!$D:$D,'COL B'!$A20,GameLog!$C:$C,"COL")</f>
        <v>0</v>
      </c>
      <c r="R20">
        <f>SUMIFS(GameLog!U:U,GameLog!$D:$D,'COL B'!$A20,GameLog!$C:$C,"COL")</f>
        <v>0</v>
      </c>
      <c r="S20">
        <f>SUMIFS(GameLog!V:V,GameLog!$D:$D,'COL B'!$A20,GameLog!$C:$C,"COL")</f>
        <v>0</v>
      </c>
      <c r="T20">
        <v>0</v>
      </c>
      <c r="U20">
        <v>0</v>
      </c>
      <c r="V20" s="8">
        <f t="shared" si="3"/>
        <v>0</v>
      </c>
      <c r="W20" s="8">
        <f t="shared" si="0"/>
        <v>0</v>
      </c>
      <c r="X20" s="8">
        <f t="shared" si="1"/>
        <v>0</v>
      </c>
      <c r="Y20" s="8">
        <f t="shared" si="4"/>
        <v>0</v>
      </c>
      <c r="Z20">
        <f t="shared" si="5"/>
        <v>0</v>
      </c>
    </row>
    <row r="21" spans="1:26">
      <c r="A21" t="s">
        <v>2467</v>
      </c>
      <c r="B21" cm="1">
        <f t="array" ref="B21">IF(COUNTIFS(GameLog!D:D,'COL B'!A21,GameLog!C:C,"COL")=0,0,COUNTA(_xlfn.UNIQUE(_xlfn._xlws.FILTER(GameLog!A$2:A$1000, (GameLog!C$2:C$1000="COL") * (GameLog!D$2:D$1000=A21)))))</f>
        <v>0</v>
      </c>
      <c r="C21">
        <f t="shared" si="2"/>
        <v>0</v>
      </c>
      <c r="D21">
        <f>SUMIFS(GameLog!G:G,GameLog!$D:$D,'COL B'!$A21,GameLog!$C:$C,"COL")</f>
        <v>0</v>
      </c>
      <c r="E21">
        <f>SUMIFS(GameLog!H:H,GameLog!$D:$D,'COL B'!$A21,GameLog!$C:$C,"COL")</f>
        <v>0</v>
      </c>
      <c r="F21">
        <f>SUMIFS(GameLog!I:I,GameLog!$D:$D,'COL B'!$A21,GameLog!$C:$C,"COL")</f>
        <v>0</v>
      </c>
      <c r="G21">
        <f>SUMIFS(GameLog!J:J,GameLog!$D:$D,'COL B'!$A21,GameLog!$C:$C,"COL")</f>
        <v>0</v>
      </c>
      <c r="H21">
        <f>SUMIFS(GameLog!K:K,GameLog!$D:$D,'COL B'!$A21,GameLog!$C:$C,"COL")</f>
        <v>0</v>
      </c>
      <c r="I21">
        <f>SUMIFS(GameLog!L:L,GameLog!$D:$D,'COL B'!$A21,GameLog!$C:$C,"COL")</f>
        <v>0</v>
      </c>
      <c r="J21">
        <f>SUMIFS(GameLog!M:M,GameLog!$D:$D,'COL B'!$A21,GameLog!$C:$C,"COL")</f>
        <v>0</v>
      </c>
      <c r="K21">
        <f>SUMIFS(GameLog!N:N,GameLog!$D:$D,'COL B'!$A21,GameLog!$C:$C,"COL")</f>
        <v>0</v>
      </c>
      <c r="L21">
        <f>SUMIFS(GameLog!O:O,GameLog!$D:$D,'COL B'!$A21,GameLog!$C:$C,"COL")</f>
        <v>0</v>
      </c>
      <c r="M21">
        <f>SUMIFS(GameLog!P:P,GameLog!$D:$D,'COL B'!$A21,GameLog!$C:$C,"COL")</f>
        <v>0</v>
      </c>
      <c r="N21">
        <f>SUMIFS(GameLog!Q:Q,GameLog!$D:$D,'COL B'!$A21,GameLog!$C:$C,"COL")</f>
        <v>0</v>
      </c>
      <c r="O21">
        <f>SUMIFS(GameLog!R:R,GameLog!$D:$D,'COL B'!$A21,GameLog!$C:$C,"COL")</f>
        <v>0</v>
      </c>
      <c r="P21">
        <f>SUMIFS(GameLog!S:S,GameLog!$D:$D,'COL B'!$A21,GameLog!$C:$C,"COL")</f>
        <v>0</v>
      </c>
      <c r="Q21">
        <f>SUMIFS(GameLog!T:T,GameLog!$D:$D,'COL B'!$A21,GameLog!$C:$C,"COL")</f>
        <v>0</v>
      </c>
      <c r="R21">
        <f>SUMIFS(GameLog!U:U,GameLog!$D:$D,'COL B'!$A21,GameLog!$C:$C,"COL")</f>
        <v>0</v>
      </c>
      <c r="S21">
        <f>SUMIFS(GameLog!V:V,GameLog!$D:$D,'COL B'!$A21,GameLog!$C:$C,"COL")</f>
        <v>0</v>
      </c>
      <c r="T21">
        <v>0</v>
      </c>
      <c r="U21">
        <v>0</v>
      </c>
      <c r="V21" s="8">
        <f t="shared" si="3"/>
        <v>0</v>
      </c>
      <c r="W21" s="8">
        <f t="shared" si="0"/>
        <v>0</v>
      </c>
      <c r="X21" s="8">
        <f t="shared" si="1"/>
        <v>0</v>
      </c>
      <c r="Y21" s="8">
        <f t="shared" si="4"/>
        <v>0</v>
      </c>
      <c r="Z21">
        <f t="shared" si="5"/>
        <v>0</v>
      </c>
    </row>
    <row r="22" spans="1:26">
      <c r="A22" t="s">
        <v>2525</v>
      </c>
      <c r="B22" cm="1">
        <f t="array" ref="B22">IF(COUNTIFS(GameLog!D:D,'COL B'!A22,GameLog!C:C,"COL")=0,0,COUNTA(_xlfn.UNIQUE(_xlfn._xlws.FILTER(GameLog!A$2:A$1000, (GameLog!C$2:C$1000="COL") * (GameLog!D$2:D$1000=A22)))))</f>
        <v>0</v>
      </c>
      <c r="C22">
        <f t="shared" si="2"/>
        <v>0</v>
      </c>
      <c r="D22">
        <f>SUMIFS(GameLog!G:G,GameLog!$D:$D,'COL B'!$A22,GameLog!$C:$C,"COL")</f>
        <v>0</v>
      </c>
      <c r="E22">
        <f>SUMIFS(GameLog!H:H,GameLog!$D:$D,'COL B'!$A22,GameLog!$C:$C,"COL")</f>
        <v>0</v>
      </c>
      <c r="F22">
        <f>SUMIFS(GameLog!I:I,GameLog!$D:$D,'COL B'!$A22,GameLog!$C:$C,"COL")</f>
        <v>0</v>
      </c>
      <c r="G22">
        <f>SUMIFS(GameLog!J:J,GameLog!$D:$D,'COL B'!$A22,GameLog!$C:$C,"COL")</f>
        <v>0</v>
      </c>
      <c r="H22">
        <f>SUMIFS(GameLog!K:K,GameLog!$D:$D,'COL B'!$A22,GameLog!$C:$C,"COL")</f>
        <v>0</v>
      </c>
      <c r="I22">
        <f>SUMIFS(GameLog!L:L,GameLog!$D:$D,'COL B'!$A22,GameLog!$C:$C,"COL")</f>
        <v>0</v>
      </c>
      <c r="J22">
        <f>SUMIFS(GameLog!M:M,GameLog!$D:$D,'COL B'!$A22,GameLog!$C:$C,"COL")</f>
        <v>0</v>
      </c>
      <c r="K22">
        <f>SUMIFS(GameLog!N:N,GameLog!$D:$D,'COL B'!$A22,GameLog!$C:$C,"COL")</f>
        <v>0</v>
      </c>
      <c r="L22">
        <f>SUMIFS(GameLog!O:O,GameLog!$D:$D,'COL B'!$A22,GameLog!$C:$C,"COL")</f>
        <v>0</v>
      </c>
      <c r="M22">
        <f>SUMIFS(GameLog!P:P,GameLog!$D:$D,'COL B'!$A22,GameLog!$C:$C,"COL")</f>
        <v>0</v>
      </c>
      <c r="N22">
        <f>SUMIFS(GameLog!Q:Q,GameLog!$D:$D,'COL B'!$A22,GameLog!$C:$C,"COL")</f>
        <v>0</v>
      </c>
      <c r="O22">
        <f>SUMIFS(GameLog!R:R,GameLog!$D:$D,'COL B'!$A22,GameLog!$C:$C,"COL")</f>
        <v>0</v>
      </c>
      <c r="P22">
        <f>SUMIFS(GameLog!S:S,GameLog!$D:$D,'COL B'!$A22,GameLog!$C:$C,"COL")</f>
        <v>0</v>
      </c>
      <c r="Q22">
        <f>SUMIFS(GameLog!T:T,GameLog!$D:$D,'COL B'!$A22,GameLog!$C:$C,"COL")</f>
        <v>0</v>
      </c>
      <c r="R22">
        <f>SUMIFS(GameLog!U:U,GameLog!$D:$D,'COL B'!$A22,GameLog!$C:$C,"COL")</f>
        <v>0</v>
      </c>
      <c r="S22">
        <f>SUMIFS(GameLog!V:V,GameLog!$D:$D,'COL B'!$A22,GameLog!$C:$C,"COL")</f>
        <v>0</v>
      </c>
      <c r="T22">
        <v>0</v>
      </c>
      <c r="U22">
        <v>0</v>
      </c>
      <c r="V22" s="8">
        <f t="shared" si="3"/>
        <v>0</v>
      </c>
      <c r="W22" s="8">
        <f t="shared" si="0"/>
        <v>0</v>
      </c>
      <c r="X22" s="8">
        <f t="shared" si="1"/>
        <v>0</v>
      </c>
      <c r="Y22" s="8">
        <f t="shared" si="4"/>
        <v>0</v>
      </c>
      <c r="Z22">
        <f t="shared" si="5"/>
        <v>0</v>
      </c>
    </row>
    <row r="23" spans="1:26">
      <c r="A23" t="s">
        <v>2468</v>
      </c>
      <c r="B23" cm="1">
        <f t="array" ref="B23">IF(COUNTIFS(GameLog!D:D,'COL B'!A23,GameLog!C:C,"COL")=0,0,COUNTA(_xlfn.UNIQUE(_xlfn._xlws.FILTER(GameLog!A$2:A$1000, (GameLog!C$2:C$1000="COL") * (GameLog!D$2:D$1000=A23)))))</f>
        <v>2</v>
      </c>
      <c r="C23">
        <f t="shared" si="2"/>
        <v>4</v>
      </c>
      <c r="D23">
        <f>SUMIFS(GameLog!G:G,GameLog!$D:$D,'COL B'!$A23,GameLog!$C:$C,"COL")</f>
        <v>2</v>
      </c>
      <c r="E23">
        <f>SUMIFS(GameLog!H:H,GameLog!$D:$D,'COL B'!$A23,GameLog!$C:$C,"COL")</f>
        <v>1</v>
      </c>
      <c r="F23">
        <f>SUMIFS(GameLog!I:I,GameLog!$D:$D,'COL B'!$A23,GameLog!$C:$C,"COL")</f>
        <v>0</v>
      </c>
      <c r="G23">
        <f>SUMIFS(GameLog!J:J,GameLog!$D:$D,'COL B'!$A23,GameLog!$C:$C,"COL")</f>
        <v>0</v>
      </c>
      <c r="H23">
        <f>SUMIFS(GameLog!K:K,GameLog!$D:$D,'COL B'!$A23,GameLog!$C:$C,"COL")</f>
        <v>0</v>
      </c>
      <c r="I23">
        <f>SUMIFS(GameLog!L:L,GameLog!$D:$D,'COL B'!$A23,GameLog!$C:$C,"COL")</f>
        <v>0</v>
      </c>
      <c r="J23">
        <f>SUMIFS(GameLog!M:M,GameLog!$D:$D,'COL B'!$A23,GameLog!$C:$C,"COL")</f>
        <v>0</v>
      </c>
      <c r="K23">
        <f>SUMIFS(GameLog!N:N,GameLog!$D:$D,'COL B'!$A23,GameLog!$C:$C,"COL")</f>
        <v>0</v>
      </c>
      <c r="L23">
        <f>SUMIFS(GameLog!O:O,GameLog!$D:$D,'COL B'!$A23,GameLog!$C:$C,"COL")</f>
        <v>0</v>
      </c>
      <c r="M23">
        <f>SUMIFS(GameLog!P:P,GameLog!$D:$D,'COL B'!$A23,GameLog!$C:$C,"COL")</f>
        <v>2</v>
      </c>
      <c r="N23">
        <f>SUMIFS(GameLog!Q:Q,GameLog!$D:$D,'COL B'!$A23,GameLog!$C:$C,"COL")</f>
        <v>0</v>
      </c>
      <c r="O23">
        <f>SUMIFS(GameLog!R:R,GameLog!$D:$D,'COL B'!$A23,GameLog!$C:$C,"COL")</f>
        <v>0</v>
      </c>
      <c r="P23">
        <f>SUMIFS(GameLog!S:S,GameLog!$D:$D,'COL B'!$A23,GameLog!$C:$C,"COL")</f>
        <v>0</v>
      </c>
      <c r="Q23">
        <f>SUMIFS(GameLog!T:T,GameLog!$D:$D,'COL B'!$A23,GameLog!$C:$C,"COL")</f>
        <v>0</v>
      </c>
      <c r="R23">
        <f>SUMIFS(GameLog!U:U,GameLog!$D:$D,'COL B'!$A23,GameLog!$C:$C,"COL")</f>
        <v>0</v>
      </c>
      <c r="S23">
        <f>SUMIFS(GameLog!V:V,GameLog!$D:$D,'COL B'!$A23,GameLog!$C:$C,"COL")</f>
        <v>0</v>
      </c>
      <c r="T23">
        <v>0</v>
      </c>
      <c r="U23">
        <v>0</v>
      </c>
      <c r="V23" s="8">
        <f t="shared" si="3"/>
        <v>0</v>
      </c>
      <c r="W23" s="8">
        <f t="shared" si="0"/>
        <v>0.5</v>
      </c>
      <c r="X23" s="8">
        <f t="shared" si="1"/>
        <v>0</v>
      </c>
      <c r="Y23" s="8">
        <f t="shared" si="4"/>
        <v>0.5</v>
      </c>
      <c r="Z23">
        <f t="shared" si="5"/>
        <v>0</v>
      </c>
    </row>
    <row r="24" spans="1:26">
      <c r="A24" t="s">
        <v>2469</v>
      </c>
      <c r="B24" cm="1">
        <f t="array" ref="B24">IF(COUNTIFS(GameLog!D:D,'COL B'!A24,GameLog!C:C,"COL")=0,0,COUNTA(_xlfn.UNIQUE(_xlfn._xlws.FILTER(GameLog!A$2:A$1000, (GameLog!C$2:C$1000="COL") * (GameLog!D$2:D$1000=A24)))))</f>
        <v>0</v>
      </c>
      <c r="C24">
        <f t="shared" si="2"/>
        <v>0</v>
      </c>
      <c r="D24">
        <f>SUMIFS(GameLog!G:G,GameLog!$D:$D,'COL B'!$A24,GameLog!$C:$C,"COL")</f>
        <v>0</v>
      </c>
      <c r="E24">
        <f>SUMIFS(GameLog!H:H,GameLog!$D:$D,'COL B'!$A24,GameLog!$C:$C,"COL")</f>
        <v>0</v>
      </c>
      <c r="F24">
        <f>SUMIFS(GameLog!I:I,GameLog!$D:$D,'COL B'!$A24,GameLog!$C:$C,"COL")</f>
        <v>0</v>
      </c>
      <c r="G24">
        <f>SUMIFS(GameLog!J:J,GameLog!$D:$D,'COL B'!$A24,GameLog!$C:$C,"COL")</f>
        <v>0</v>
      </c>
      <c r="H24">
        <f>SUMIFS(GameLog!K:K,GameLog!$D:$D,'COL B'!$A24,GameLog!$C:$C,"COL")</f>
        <v>0</v>
      </c>
      <c r="I24">
        <f>SUMIFS(GameLog!L:L,GameLog!$D:$D,'COL B'!$A24,GameLog!$C:$C,"COL")</f>
        <v>0</v>
      </c>
      <c r="J24">
        <f>SUMIFS(GameLog!M:M,GameLog!$D:$D,'COL B'!$A24,GameLog!$C:$C,"COL")</f>
        <v>0</v>
      </c>
      <c r="K24">
        <f>SUMIFS(GameLog!N:N,GameLog!$D:$D,'COL B'!$A24,GameLog!$C:$C,"COL")</f>
        <v>0</v>
      </c>
      <c r="L24">
        <f>SUMIFS(GameLog!O:O,GameLog!$D:$D,'COL B'!$A24,GameLog!$C:$C,"COL")</f>
        <v>0</v>
      </c>
      <c r="M24">
        <f>SUMIFS(GameLog!P:P,GameLog!$D:$D,'COL B'!$A24,GameLog!$C:$C,"COL")</f>
        <v>0</v>
      </c>
      <c r="N24">
        <f>SUMIFS(GameLog!Q:Q,GameLog!$D:$D,'COL B'!$A24,GameLog!$C:$C,"COL")</f>
        <v>0</v>
      </c>
      <c r="O24">
        <f>SUMIFS(GameLog!R:R,GameLog!$D:$D,'COL B'!$A24,GameLog!$C:$C,"COL")</f>
        <v>0</v>
      </c>
      <c r="P24">
        <f>SUMIFS(GameLog!S:S,GameLog!$D:$D,'COL B'!$A24,GameLog!$C:$C,"COL")</f>
        <v>0</v>
      </c>
      <c r="Q24">
        <f>SUMIFS(GameLog!T:T,GameLog!$D:$D,'COL B'!$A24,GameLog!$C:$C,"COL")</f>
        <v>0</v>
      </c>
      <c r="R24">
        <f>SUMIFS(GameLog!U:U,GameLog!$D:$D,'COL B'!$A24,GameLog!$C:$C,"COL")</f>
        <v>0</v>
      </c>
      <c r="S24">
        <f>SUMIFS(GameLog!V:V,GameLog!$D:$D,'COL B'!$A24,GameLog!$C:$C,"COL")</f>
        <v>0</v>
      </c>
      <c r="T24">
        <v>0</v>
      </c>
      <c r="U24">
        <v>0</v>
      </c>
      <c r="V24" s="8">
        <f t="shared" si="3"/>
        <v>0</v>
      </c>
      <c r="W24" s="8">
        <f t="shared" si="0"/>
        <v>0</v>
      </c>
      <c r="X24" s="8">
        <f t="shared" si="1"/>
        <v>0</v>
      </c>
      <c r="Y24" s="8">
        <f t="shared" si="4"/>
        <v>0</v>
      </c>
      <c r="Z24">
        <f t="shared" si="5"/>
        <v>0</v>
      </c>
    </row>
    <row r="25" spans="1:26">
      <c r="A25" t="s">
        <v>2470</v>
      </c>
      <c r="B25" cm="1">
        <f t="array" ref="B25">IF(COUNTIFS(GameLog!D:D,'COL B'!A25,GameLog!C:C,"COL")=0,0,COUNTA(_xlfn.UNIQUE(_xlfn._xlws.FILTER(GameLog!A$2:A$1000, (GameLog!C$2:C$1000="COL") * (GameLog!D$2:D$1000=A25)))))</f>
        <v>0</v>
      </c>
      <c r="C25">
        <f t="shared" si="2"/>
        <v>0</v>
      </c>
      <c r="D25">
        <f>SUMIFS(GameLog!G:G,GameLog!$D:$D,'COL B'!$A25,GameLog!$C:$C,"COL")</f>
        <v>0</v>
      </c>
      <c r="E25">
        <f>SUMIFS(GameLog!H:H,GameLog!$D:$D,'COL B'!$A25,GameLog!$C:$C,"COL")</f>
        <v>0</v>
      </c>
      <c r="F25">
        <f>SUMIFS(GameLog!I:I,GameLog!$D:$D,'COL B'!$A25,GameLog!$C:$C,"COL")</f>
        <v>0</v>
      </c>
      <c r="G25">
        <f>SUMIFS(GameLog!J:J,GameLog!$D:$D,'COL B'!$A25,GameLog!$C:$C,"COL")</f>
        <v>0</v>
      </c>
      <c r="H25">
        <f>SUMIFS(GameLog!K:K,GameLog!$D:$D,'COL B'!$A25,GameLog!$C:$C,"COL")</f>
        <v>0</v>
      </c>
      <c r="I25">
        <f>SUMIFS(GameLog!L:L,GameLog!$D:$D,'COL B'!$A25,GameLog!$C:$C,"COL")</f>
        <v>0</v>
      </c>
      <c r="J25">
        <f>SUMIFS(GameLog!M:M,GameLog!$D:$D,'COL B'!$A25,GameLog!$C:$C,"COL")</f>
        <v>0</v>
      </c>
      <c r="K25">
        <f>SUMIFS(GameLog!N:N,GameLog!$D:$D,'COL B'!$A25,GameLog!$C:$C,"COL")</f>
        <v>0</v>
      </c>
      <c r="L25">
        <f>SUMIFS(GameLog!O:O,GameLog!$D:$D,'COL B'!$A25,GameLog!$C:$C,"COL")</f>
        <v>0</v>
      </c>
      <c r="M25">
        <f>SUMIFS(GameLog!P:P,GameLog!$D:$D,'COL B'!$A25,GameLog!$C:$C,"COL")</f>
        <v>0</v>
      </c>
      <c r="N25">
        <f>SUMIFS(GameLog!Q:Q,GameLog!$D:$D,'COL B'!$A25,GameLog!$C:$C,"COL")</f>
        <v>0</v>
      </c>
      <c r="O25">
        <f>SUMIFS(GameLog!R:R,GameLog!$D:$D,'COL B'!$A25,GameLog!$C:$C,"COL")</f>
        <v>0</v>
      </c>
      <c r="P25">
        <f>SUMIFS(GameLog!S:S,GameLog!$D:$D,'COL B'!$A25,GameLog!$C:$C,"COL")</f>
        <v>0</v>
      </c>
      <c r="Q25">
        <f>SUMIFS(GameLog!T:T,GameLog!$D:$D,'COL B'!$A25,GameLog!$C:$C,"COL")</f>
        <v>0</v>
      </c>
      <c r="R25">
        <f>SUMIFS(GameLog!U:U,GameLog!$D:$D,'COL B'!$A25,GameLog!$C:$C,"COL")</f>
        <v>0</v>
      </c>
      <c r="S25">
        <f>SUMIFS(GameLog!V:V,GameLog!$D:$D,'COL B'!$A25,GameLog!$C:$C,"COL")</f>
        <v>0</v>
      </c>
      <c r="T25">
        <v>0</v>
      </c>
      <c r="U25">
        <v>0</v>
      </c>
      <c r="V25" s="8">
        <f t="shared" si="3"/>
        <v>0</v>
      </c>
      <c r="W25" s="8">
        <f t="shared" si="0"/>
        <v>0</v>
      </c>
      <c r="X25" s="8">
        <f t="shared" si="1"/>
        <v>0</v>
      </c>
      <c r="Y25" s="8">
        <f t="shared" si="4"/>
        <v>0</v>
      </c>
      <c r="Z25">
        <f t="shared" si="5"/>
        <v>0</v>
      </c>
    </row>
    <row r="26" spans="1:26">
      <c r="A26" t="s">
        <v>2523</v>
      </c>
      <c r="B26" cm="1">
        <f t="array" ref="B26">IF(COUNTIFS(GameLog!D:D,'COL B'!A26,GameLog!C:C,"COL")=0,0,COUNTA(_xlfn.UNIQUE(_xlfn._xlws.FILTER(GameLog!A$2:A$1000, (GameLog!C$2:C$1000="COL") * (GameLog!D$2:D$1000=A26)))))</f>
        <v>0</v>
      </c>
      <c r="C26">
        <f t="shared" si="2"/>
        <v>0</v>
      </c>
      <c r="D26">
        <f>SUMIFS(GameLog!G:G,GameLog!$D:$D,'COL B'!$A26,GameLog!$C:$C,"COL")</f>
        <v>0</v>
      </c>
      <c r="E26">
        <f>SUMIFS(GameLog!H:H,GameLog!$D:$D,'COL B'!$A26,GameLog!$C:$C,"COL")</f>
        <v>0</v>
      </c>
      <c r="F26">
        <f>SUMIFS(GameLog!I:I,GameLog!$D:$D,'COL B'!$A26,GameLog!$C:$C,"COL")</f>
        <v>0</v>
      </c>
      <c r="G26">
        <f>SUMIFS(GameLog!J:J,GameLog!$D:$D,'COL B'!$A26,GameLog!$C:$C,"COL")</f>
        <v>0</v>
      </c>
      <c r="H26">
        <f>SUMIFS(GameLog!K:K,GameLog!$D:$D,'COL B'!$A26,GameLog!$C:$C,"COL")</f>
        <v>0</v>
      </c>
      <c r="I26">
        <f>SUMIFS(GameLog!L:L,GameLog!$D:$D,'COL B'!$A26,GameLog!$C:$C,"COL")</f>
        <v>0</v>
      </c>
      <c r="J26">
        <f>SUMIFS(GameLog!M:M,GameLog!$D:$D,'COL B'!$A26,GameLog!$C:$C,"COL")</f>
        <v>0</v>
      </c>
      <c r="K26">
        <f>SUMIFS(GameLog!N:N,GameLog!$D:$D,'COL B'!$A26,GameLog!$C:$C,"COL")</f>
        <v>0</v>
      </c>
      <c r="L26">
        <f>SUMIFS(GameLog!O:O,GameLog!$D:$D,'COL B'!$A26,GameLog!$C:$C,"COL")</f>
        <v>0</v>
      </c>
      <c r="M26">
        <f>SUMIFS(GameLog!P:P,GameLog!$D:$D,'COL B'!$A26,GameLog!$C:$C,"COL")</f>
        <v>0</v>
      </c>
      <c r="N26">
        <f>SUMIFS(GameLog!Q:Q,GameLog!$D:$D,'COL B'!$A26,GameLog!$C:$C,"COL")</f>
        <v>0</v>
      </c>
      <c r="O26">
        <f>SUMIFS(GameLog!R:R,GameLog!$D:$D,'COL B'!$A26,GameLog!$C:$C,"COL")</f>
        <v>0</v>
      </c>
      <c r="P26">
        <f>SUMIFS(GameLog!S:S,GameLog!$D:$D,'COL B'!$A26,GameLog!$C:$C,"COL")</f>
        <v>0</v>
      </c>
      <c r="Q26">
        <f>SUMIFS(GameLog!T:T,GameLog!$D:$D,'COL B'!$A26,GameLog!$C:$C,"COL")</f>
        <v>0</v>
      </c>
      <c r="R26">
        <f>SUMIFS(GameLog!U:U,GameLog!$D:$D,'COL B'!$A26,GameLog!$C:$C,"COL")</f>
        <v>0</v>
      </c>
      <c r="S26">
        <f>SUMIFS(GameLog!V:V,GameLog!$D:$D,'COL B'!$A26,GameLog!$C:$C,"COL")</f>
        <v>0</v>
      </c>
      <c r="T26">
        <v>0</v>
      </c>
      <c r="U26">
        <v>0</v>
      </c>
      <c r="V26" s="8">
        <f t="shared" si="3"/>
        <v>0</v>
      </c>
      <c r="W26" s="8">
        <f t="shared" si="0"/>
        <v>0</v>
      </c>
      <c r="X26" s="8">
        <f t="shared" si="1"/>
        <v>0</v>
      </c>
      <c r="Y26" s="8">
        <f t="shared" si="4"/>
        <v>0</v>
      </c>
      <c r="Z26">
        <f t="shared" si="5"/>
        <v>0</v>
      </c>
    </row>
    <row r="27" spans="1:26">
      <c r="A27" t="s">
        <v>2471</v>
      </c>
      <c r="B27" cm="1">
        <f t="array" ref="B27">IF(COUNTIFS(GameLog!D:D,'COL B'!A27,GameLog!C:C,"COL")=0,0,COUNTA(_xlfn.UNIQUE(_xlfn._xlws.FILTER(GameLog!A$2:A$1000, (GameLog!C$2:C$1000="COL") * (GameLog!D$2:D$1000=A27)))))</f>
        <v>0</v>
      </c>
      <c r="C27">
        <f t="shared" si="2"/>
        <v>0</v>
      </c>
      <c r="D27">
        <f>SUMIFS(GameLog!G:G,GameLog!$D:$D,'COL B'!$A27,GameLog!$C:$C,"COL")</f>
        <v>0</v>
      </c>
      <c r="E27">
        <f>SUMIFS(GameLog!H:H,GameLog!$D:$D,'COL B'!$A27,GameLog!$C:$C,"COL")</f>
        <v>0</v>
      </c>
      <c r="F27">
        <f>SUMIFS(GameLog!I:I,GameLog!$D:$D,'COL B'!$A27,GameLog!$C:$C,"COL")</f>
        <v>0</v>
      </c>
      <c r="G27">
        <f>SUMIFS(GameLog!J:J,GameLog!$D:$D,'COL B'!$A27,GameLog!$C:$C,"COL")</f>
        <v>0</v>
      </c>
      <c r="H27">
        <f>SUMIFS(GameLog!K:K,GameLog!$D:$D,'COL B'!$A27,GameLog!$C:$C,"COL")</f>
        <v>0</v>
      </c>
      <c r="I27">
        <f>SUMIFS(GameLog!L:L,GameLog!$D:$D,'COL B'!$A27,GameLog!$C:$C,"COL")</f>
        <v>0</v>
      </c>
      <c r="J27">
        <f>SUMIFS(GameLog!M:M,GameLog!$D:$D,'COL B'!$A27,GameLog!$C:$C,"COL")</f>
        <v>0</v>
      </c>
      <c r="K27">
        <f>SUMIFS(GameLog!N:N,GameLog!$D:$D,'COL B'!$A27,GameLog!$C:$C,"COL")</f>
        <v>0</v>
      </c>
      <c r="L27">
        <f>SUMIFS(GameLog!O:O,GameLog!$D:$D,'COL B'!$A27,GameLog!$C:$C,"COL")</f>
        <v>0</v>
      </c>
      <c r="M27">
        <f>SUMIFS(GameLog!P:P,GameLog!$D:$D,'COL B'!$A27,GameLog!$C:$C,"COL")</f>
        <v>0</v>
      </c>
      <c r="N27">
        <f>SUMIFS(GameLog!Q:Q,GameLog!$D:$D,'COL B'!$A27,GameLog!$C:$C,"COL")</f>
        <v>0</v>
      </c>
      <c r="O27">
        <f>SUMIFS(GameLog!R:R,GameLog!$D:$D,'COL B'!$A27,GameLog!$C:$C,"COL")</f>
        <v>0</v>
      </c>
      <c r="P27">
        <f>SUMIFS(GameLog!S:S,GameLog!$D:$D,'COL B'!$A27,GameLog!$C:$C,"COL")</f>
        <v>0</v>
      </c>
      <c r="Q27">
        <f>SUMIFS(GameLog!T:T,GameLog!$D:$D,'COL B'!$A27,GameLog!$C:$C,"COL")</f>
        <v>0</v>
      </c>
      <c r="R27">
        <f>SUMIFS(GameLog!U:U,GameLog!$D:$D,'COL B'!$A27,GameLog!$C:$C,"COL")</f>
        <v>0</v>
      </c>
      <c r="S27">
        <f>SUMIFS(GameLog!V:V,GameLog!$D:$D,'COL B'!$A27,GameLog!$C:$C,"COL")</f>
        <v>0</v>
      </c>
      <c r="T27">
        <v>0</v>
      </c>
      <c r="U27">
        <v>0</v>
      </c>
      <c r="V27" s="8">
        <f t="shared" si="3"/>
        <v>0</v>
      </c>
      <c r="W27" s="8">
        <f t="shared" si="0"/>
        <v>0</v>
      </c>
      <c r="X27" s="8">
        <f t="shared" si="1"/>
        <v>0</v>
      </c>
      <c r="Y27" s="8">
        <f t="shared" si="4"/>
        <v>0</v>
      </c>
      <c r="Z27">
        <f t="shared" si="5"/>
        <v>0</v>
      </c>
    </row>
    <row r="28" spans="1:26">
      <c r="A28" t="s">
        <v>2472</v>
      </c>
      <c r="B28" cm="1">
        <f t="array" ref="B28">IF(COUNTIFS(GameLog!D:D,'COL B'!A28,GameLog!C:C,"COL")=0,0,COUNTA(_xlfn.UNIQUE(_xlfn._xlws.FILTER(GameLog!A$2:A$1000, (GameLog!C$2:C$1000="COL") * (GameLog!D$2:D$1000=A28)))))</f>
        <v>1</v>
      </c>
      <c r="C28">
        <f t="shared" si="2"/>
        <v>3</v>
      </c>
      <c r="D28">
        <f>SUMIFS(GameLog!G:G,GameLog!$D:$D,'COL B'!$A28,GameLog!$C:$C,"COL")</f>
        <v>2</v>
      </c>
      <c r="E28">
        <f>SUMIFS(GameLog!H:H,GameLog!$D:$D,'COL B'!$A28,GameLog!$C:$C,"COL")</f>
        <v>1</v>
      </c>
      <c r="F28">
        <f>SUMIFS(GameLog!I:I,GameLog!$D:$D,'COL B'!$A28,GameLog!$C:$C,"COL")</f>
        <v>0</v>
      </c>
      <c r="G28">
        <f>SUMIFS(GameLog!J:J,GameLog!$D:$D,'COL B'!$A28,GameLog!$C:$C,"COL")</f>
        <v>0</v>
      </c>
      <c r="H28">
        <f>SUMIFS(GameLog!K:K,GameLog!$D:$D,'COL B'!$A28,GameLog!$C:$C,"COL")</f>
        <v>0</v>
      </c>
      <c r="I28">
        <f>SUMIFS(GameLog!L:L,GameLog!$D:$D,'COL B'!$A28,GameLog!$C:$C,"COL")</f>
        <v>0</v>
      </c>
      <c r="J28">
        <f>SUMIFS(GameLog!M:M,GameLog!$D:$D,'COL B'!$A28,GameLog!$C:$C,"COL")</f>
        <v>0</v>
      </c>
      <c r="K28">
        <f>SUMIFS(GameLog!N:N,GameLog!$D:$D,'COL B'!$A28,GameLog!$C:$C,"COL")</f>
        <v>0</v>
      </c>
      <c r="L28">
        <f>SUMIFS(GameLog!O:O,GameLog!$D:$D,'COL B'!$A28,GameLog!$C:$C,"COL")</f>
        <v>0</v>
      </c>
      <c r="M28">
        <f>SUMIFS(GameLog!P:P,GameLog!$D:$D,'COL B'!$A28,GameLog!$C:$C,"COL")</f>
        <v>1</v>
      </c>
      <c r="N28">
        <f>SUMIFS(GameLog!Q:Q,GameLog!$D:$D,'COL B'!$A28,GameLog!$C:$C,"COL")</f>
        <v>1</v>
      </c>
      <c r="O28">
        <f>SUMIFS(GameLog!R:R,GameLog!$D:$D,'COL B'!$A28,GameLog!$C:$C,"COL")</f>
        <v>0</v>
      </c>
      <c r="P28">
        <f>SUMIFS(GameLog!S:S,GameLog!$D:$D,'COL B'!$A28,GameLog!$C:$C,"COL")</f>
        <v>0</v>
      </c>
      <c r="Q28">
        <f>SUMIFS(GameLog!T:T,GameLog!$D:$D,'COL B'!$A28,GameLog!$C:$C,"COL")</f>
        <v>0</v>
      </c>
      <c r="R28">
        <f>SUMIFS(GameLog!U:U,GameLog!$D:$D,'COL B'!$A28,GameLog!$C:$C,"COL")</f>
        <v>0</v>
      </c>
      <c r="S28">
        <f>SUMIFS(GameLog!V:V,GameLog!$D:$D,'COL B'!$A28,GameLog!$C:$C,"COL")</f>
        <v>0</v>
      </c>
      <c r="T28">
        <v>0</v>
      </c>
      <c r="U28">
        <v>0</v>
      </c>
      <c r="V28" s="8">
        <f t="shared" si="3"/>
        <v>0</v>
      </c>
      <c r="W28" s="8">
        <f t="shared" si="0"/>
        <v>0.33333333333333331</v>
      </c>
      <c r="X28" s="8">
        <f t="shared" si="1"/>
        <v>0</v>
      </c>
      <c r="Y28" s="8">
        <f t="shared" si="4"/>
        <v>0.33333333333333331</v>
      </c>
      <c r="Z28">
        <f t="shared" si="5"/>
        <v>0</v>
      </c>
    </row>
    <row r="29" spans="1:26">
      <c r="A29" t="s">
        <v>2512</v>
      </c>
      <c r="B29" cm="1">
        <f t="array" ref="B29">IF(COUNTIFS(GameLog!D:D,'COL B'!A29,GameLog!C:C,"COL")=0,0,COUNTA(_xlfn.UNIQUE(_xlfn._xlws.FILTER(GameLog!A$2:A$1000, (GameLog!C$2:C$1000="COL") * (GameLog!D$2:D$1000=A29)))))</f>
        <v>0</v>
      </c>
      <c r="C29">
        <f t="shared" si="2"/>
        <v>0</v>
      </c>
      <c r="D29">
        <f>SUMIFS(GameLog!G:G,GameLog!$D:$D,'COL B'!$A29,GameLog!$C:$C,"COL")</f>
        <v>0</v>
      </c>
      <c r="E29">
        <f>SUMIFS(GameLog!H:H,GameLog!$D:$D,'COL B'!$A29,GameLog!$C:$C,"COL")</f>
        <v>0</v>
      </c>
      <c r="F29">
        <f>SUMIFS(GameLog!I:I,GameLog!$D:$D,'COL B'!$A29,GameLog!$C:$C,"COL")</f>
        <v>0</v>
      </c>
      <c r="G29">
        <f>SUMIFS(GameLog!J:J,GameLog!$D:$D,'COL B'!$A29,GameLog!$C:$C,"COL")</f>
        <v>0</v>
      </c>
      <c r="H29">
        <f>SUMIFS(GameLog!K:K,GameLog!$D:$D,'COL B'!$A29,GameLog!$C:$C,"COL")</f>
        <v>0</v>
      </c>
      <c r="I29">
        <f>SUMIFS(GameLog!L:L,GameLog!$D:$D,'COL B'!$A29,GameLog!$C:$C,"COL")</f>
        <v>0</v>
      </c>
      <c r="J29">
        <f>SUMIFS(GameLog!M:M,GameLog!$D:$D,'COL B'!$A29,GameLog!$C:$C,"COL")</f>
        <v>0</v>
      </c>
      <c r="K29">
        <f>SUMIFS(GameLog!N:N,GameLog!$D:$D,'COL B'!$A29,GameLog!$C:$C,"COL")</f>
        <v>0</v>
      </c>
      <c r="L29">
        <f>SUMIFS(GameLog!O:O,GameLog!$D:$D,'COL B'!$A29,GameLog!$C:$C,"COL")</f>
        <v>0</v>
      </c>
      <c r="M29">
        <f>SUMIFS(GameLog!P:P,GameLog!$D:$D,'COL B'!$A29,GameLog!$C:$C,"COL")</f>
        <v>0</v>
      </c>
      <c r="N29">
        <f>SUMIFS(GameLog!Q:Q,GameLog!$D:$D,'COL B'!$A29,GameLog!$C:$C,"COL")</f>
        <v>0</v>
      </c>
      <c r="O29">
        <f>SUMIFS(GameLog!R:R,GameLog!$D:$D,'COL B'!$A29,GameLog!$C:$C,"COL")</f>
        <v>0</v>
      </c>
      <c r="P29">
        <f>SUMIFS(GameLog!S:S,GameLog!$D:$D,'COL B'!$A29,GameLog!$C:$C,"COL")</f>
        <v>0</v>
      </c>
      <c r="Q29">
        <f>SUMIFS(GameLog!T:T,GameLog!$D:$D,'COL B'!$A29,GameLog!$C:$C,"COL")</f>
        <v>0</v>
      </c>
      <c r="R29">
        <f>SUMIFS(GameLog!U:U,GameLog!$D:$D,'COL B'!$A29,GameLog!$C:$C,"COL")</f>
        <v>0</v>
      </c>
      <c r="S29">
        <f>SUMIFS(GameLog!V:V,GameLog!$D:$D,'COL B'!$A29,GameLog!$C:$C,"COL")</f>
        <v>0</v>
      </c>
      <c r="T29">
        <v>0</v>
      </c>
      <c r="U29">
        <v>0</v>
      </c>
      <c r="V29" s="8">
        <f t="shared" si="3"/>
        <v>0</v>
      </c>
      <c r="W29" s="8">
        <f t="shared" si="0"/>
        <v>0</v>
      </c>
      <c r="X29" s="8">
        <f t="shared" si="1"/>
        <v>0</v>
      </c>
      <c r="Y29" s="8">
        <f t="shared" si="4"/>
        <v>0</v>
      </c>
      <c r="Z29">
        <f t="shared" si="5"/>
        <v>0</v>
      </c>
    </row>
    <row r="30" spans="1:26">
      <c r="A30" t="s">
        <v>2473</v>
      </c>
      <c r="B30" cm="1">
        <f t="array" ref="B30">IF(COUNTIFS(GameLog!D:D,'COL B'!A30,GameLog!C:C,"COL")=0,0,COUNTA(_xlfn.UNIQUE(_xlfn._xlws.FILTER(GameLog!A$2:A$1000, (GameLog!C$2:C$1000="COL") * (GameLog!D$2:D$1000=A30)))))</f>
        <v>1</v>
      </c>
      <c r="C30">
        <f t="shared" si="2"/>
        <v>2</v>
      </c>
      <c r="D30">
        <f>SUMIFS(GameLog!G:G,GameLog!$D:$D,'COL B'!$A30,GameLog!$C:$C,"COL")</f>
        <v>2</v>
      </c>
      <c r="E30">
        <f>SUMIFS(GameLog!H:H,GameLog!$D:$D,'COL B'!$A30,GameLog!$C:$C,"COL")</f>
        <v>0</v>
      </c>
      <c r="F30">
        <f>SUMIFS(GameLog!I:I,GameLog!$D:$D,'COL B'!$A30,GameLog!$C:$C,"COL")</f>
        <v>0</v>
      </c>
      <c r="G30">
        <f>SUMIFS(GameLog!J:J,GameLog!$D:$D,'COL B'!$A30,GameLog!$C:$C,"COL")</f>
        <v>0</v>
      </c>
      <c r="H30">
        <f>SUMIFS(GameLog!K:K,GameLog!$D:$D,'COL B'!$A30,GameLog!$C:$C,"COL")</f>
        <v>0</v>
      </c>
      <c r="I30">
        <f>SUMIFS(GameLog!L:L,GameLog!$D:$D,'COL B'!$A30,GameLog!$C:$C,"COL")</f>
        <v>0</v>
      </c>
      <c r="J30">
        <f>SUMIFS(GameLog!M:M,GameLog!$D:$D,'COL B'!$A30,GameLog!$C:$C,"COL")</f>
        <v>0</v>
      </c>
      <c r="K30">
        <f>SUMIFS(GameLog!N:N,GameLog!$D:$D,'COL B'!$A30,GameLog!$C:$C,"COL")</f>
        <v>0</v>
      </c>
      <c r="L30">
        <f>SUMIFS(GameLog!O:O,GameLog!$D:$D,'COL B'!$A30,GameLog!$C:$C,"COL")</f>
        <v>0</v>
      </c>
      <c r="M30">
        <f>SUMIFS(GameLog!P:P,GameLog!$D:$D,'COL B'!$A30,GameLog!$C:$C,"COL")</f>
        <v>0</v>
      </c>
      <c r="N30">
        <f>SUMIFS(GameLog!Q:Q,GameLog!$D:$D,'COL B'!$A30,GameLog!$C:$C,"COL")</f>
        <v>0</v>
      </c>
      <c r="O30">
        <f>SUMIFS(GameLog!R:R,GameLog!$D:$D,'COL B'!$A30,GameLog!$C:$C,"COL")</f>
        <v>1</v>
      </c>
      <c r="P30">
        <f>SUMIFS(GameLog!S:S,GameLog!$D:$D,'COL B'!$A30,GameLog!$C:$C,"COL")</f>
        <v>0</v>
      </c>
      <c r="Q30">
        <f>SUMIFS(GameLog!T:T,GameLog!$D:$D,'COL B'!$A30,GameLog!$C:$C,"COL")</f>
        <v>0</v>
      </c>
      <c r="R30">
        <f>SUMIFS(GameLog!U:U,GameLog!$D:$D,'COL B'!$A30,GameLog!$C:$C,"COL")</f>
        <v>0</v>
      </c>
      <c r="S30">
        <f>SUMIFS(GameLog!V:V,GameLog!$D:$D,'COL B'!$A30,GameLog!$C:$C,"COL")</f>
        <v>0</v>
      </c>
      <c r="T30">
        <v>0</v>
      </c>
      <c r="U30">
        <v>0</v>
      </c>
      <c r="V30" s="8">
        <f t="shared" si="3"/>
        <v>0</v>
      </c>
      <c r="W30" s="8">
        <f t="shared" si="0"/>
        <v>0</v>
      </c>
      <c r="X30" s="8">
        <f t="shared" si="1"/>
        <v>0</v>
      </c>
      <c r="Y30" s="8">
        <f t="shared" si="4"/>
        <v>0</v>
      </c>
      <c r="Z30">
        <f t="shared" si="5"/>
        <v>0</v>
      </c>
    </row>
    <row r="31" spans="1:26">
      <c r="A31" t="s">
        <v>2474</v>
      </c>
      <c r="B31" cm="1">
        <f t="array" ref="B31">IF(COUNTIFS(GameLog!D:D,'COL B'!A31,GameLog!C:C,"COL")=0,0,COUNTA(_xlfn.UNIQUE(_xlfn._xlws.FILTER(GameLog!A$2:A$1000, (GameLog!C$2:C$1000="COL") * (GameLog!D$2:D$1000=A31)))))</f>
        <v>1</v>
      </c>
      <c r="C31">
        <f t="shared" si="2"/>
        <v>3</v>
      </c>
      <c r="D31">
        <f>SUMIFS(GameLog!G:G,GameLog!$D:$D,'COL B'!$A31,GameLog!$C:$C,"COL")</f>
        <v>3</v>
      </c>
      <c r="E31">
        <f>SUMIFS(GameLog!H:H,GameLog!$D:$D,'COL B'!$A31,GameLog!$C:$C,"COL")</f>
        <v>0</v>
      </c>
      <c r="F31">
        <f>SUMIFS(GameLog!I:I,GameLog!$D:$D,'COL B'!$A31,GameLog!$C:$C,"COL")</f>
        <v>0</v>
      </c>
      <c r="G31">
        <f>SUMIFS(GameLog!J:J,GameLog!$D:$D,'COL B'!$A31,GameLog!$C:$C,"COL")</f>
        <v>0</v>
      </c>
      <c r="H31">
        <f>SUMIFS(GameLog!K:K,GameLog!$D:$D,'COL B'!$A31,GameLog!$C:$C,"COL")</f>
        <v>0</v>
      </c>
      <c r="I31">
        <f>SUMIFS(GameLog!L:L,GameLog!$D:$D,'COL B'!$A31,GameLog!$C:$C,"COL")</f>
        <v>0</v>
      </c>
      <c r="J31">
        <f>SUMIFS(GameLog!M:M,GameLog!$D:$D,'COL B'!$A31,GameLog!$C:$C,"COL")</f>
        <v>0</v>
      </c>
      <c r="K31">
        <f>SUMIFS(GameLog!N:N,GameLog!$D:$D,'COL B'!$A31,GameLog!$C:$C,"COL")</f>
        <v>0</v>
      </c>
      <c r="L31">
        <f>SUMIFS(GameLog!O:O,GameLog!$D:$D,'COL B'!$A31,GameLog!$C:$C,"COL")</f>
        <v>0</v>
      </c>
      <c r="M31">
        <f>SUMIFS(GameLog!P:P,GameLog!$D:$D,'COL B'!$A31,GameLog!$C:$C,"COL")</f>
        <v>0</v>
      </c>
      <c r="N31">
        <f>SUMIFS(GameLog!Q:Q,GameLog!$D:$D,'COL B'!$A31,GameLog!$C:$C,"COL")</f>
        <v>1</v>
      </c>
      <c r="O31">
        <f>SUMIFS(GameLog!R:R,GameLog!$D:$D,'COL B'!$A31,GameLog!$C:$C,"COL")</f>
        <v>0</v>
      </c>
      <c r="P31">
        <f>SUMIFS(GameLog!S:S,GameLog!$D:$D,'COL B'!$A31,GameLog!$C:$C,"COL")</f>
        <v>0</v>
      </c>
      <c r="Q31">
        <f>SUMIFS(GameLog!T:T,GameLog!$D:$D,'COL B'!$A31,GameLog!$C:$C,"COL")</f>
        <v>0</v>
      </c>
      <c r="R31">
        <f>SUMIFS(GameLog!U:U,GameLog!$D:$D,'COL B'!$A31,GameLog!$C:$C,"COL")</f>
        <v>0</v>
      </c>
      <c r="S31">
        <f>SUMIFS(GameLog!V:V,GameLog!$D:$D,'COL B'!$A31,GameLog!$C:$C,"COL")</f>
        <v>0</v>
      </c>
      <c r="T31">
        <v>0</v>
      </c>
      <c r="U31">
        <v>0</v>
      </c>
      <c r="V31" s="8">
        <f t="shared" si="3"/>
        <v>0</v>
      </c>
      <c r="W31" s="8">
        <f t="shared" si="0"/>
        <v>0</v>
      </c>
      <c r="X31" s="8">
        <f t="shared" si="1"/>
        <v>0</v>
      </c>
      <c r="Y31" s="8">
        <f t="shared" si="4"/>
        <v>0</v>
      </c>
      <c r="Z31">
        <f t="shared" si="5"/>
        <v>0</v>
      </c>
    </row>
    <row r="32" spans="1:26">
      <c r="A32" t="s">
        <v>2578</v>
      </c>
      <c r="B32" cm="1">
        <f t="array" ref="B32">IF(COUNTIFS(GameLog!D:D,'COL B'!A32,GameLog!C:C,"COL")=0,0,COUNTA(_xlfn.UNIQUE(_xlfn._xlws.FILTER(GameLog!A$2:A$1000, (GameLog!C$2:C$1000="COL") * (GameLog!D$2:D$1000=A32)))))</f>
        <v>1</v>
      </c>
      <c r="C32">
        <f t="shared" si="2"/>
        <v>0</v>
      </c>
      <c r="D32">
        <f>SUMIFS(GameLog!G:G,GameLog!$D:$D,'COL B'!$A32,GameLog!$C:$C,"COL")</f>
        <v>0</v>
      </c>
      <c r="E32">
        <f>SUMIFS(GameLog!H:H,GameLog!$D:$D,'COL B'!$A32,GameLog!$C:$C,"COL")</f>
        <v>0</v>
      </c>
      <c r="F32">
        <f>SUMIFS(GameLog!I:I,GameLog!$D:$D,'COL B'!$A32,GameLog!$C:$C,"COL")</f>
        <v>0</v>
      </c>
      <c r="G32">
        <f>SUMIFS(GameLog!J:J,GameLog!$D:$D,'COL B'!$A32,GameLog!$C:$C,"COL")</f>
        <v>0</v>
      </c>
      <c r="H32">
        <f>SUMIFS(GameLog!K:K,GameLog!$D:$D,'COL B'!$A32,GameLog!$C:$C,"COL")</f>
        <v>0</v>
      </c>
      <c r="I32">
        <f>SUMIFS(GameLog!L:L,GameLog!$D:$D,'COL B'!$A32,GameLog!$C:$C,"COL")</f>
        <v>0</v>
      </c>
      <c r="J32">
        <f>SUMIFS(GameLog!M:M,GameLog!$D:$D,'COL B'!$A32,GameLog!$C:$C,"COL")</f>
        <v>0</v>
      </c>
      <c r="K32">
        <f>SUMIFS(GameLog!N:N,GameLog!$D:$D,'COL B'!$A32,GameLog!$C:$C,"COL")</f>
        <v>0</v>
      </c>
      <c r="L32">
        <f>SUMIFS(GameLog!O:O,GameLog!$D:$D,'COL B'!$A32,GameLog!$C:$C,"COL")</f>
        <v>0</v>
      </c>
      <c r="M32">
        <f>SUMIFS(GameLog!P:P,GameLog!$D:$D,'COL B'!$A32,GameLog!$C:$C,"COL")</f>
        <v>0</v>
      </c>
      <c r="N32">
        <f>SUMIFS(GameLog!Q:Q,GameLog!$D:$D,'COL B'!$A32,GameLog!$C:$C,"COL")</f>
        <v>0</v>
      </c>
      <c r="O32">
        <f>SUMIFS(GameLog!R:R,GameLog!$D:$D,'COL B'!$A32,GameLog!$C:$C,"COL")</f>
        <v>0</v>
      </c>
      <c r="P32">
        <f>SUMIFS(GameLog!S:S,GameLog!$D:$D,'COL B'!$A32,GameLog!$C:$C,"COL")</f>
        <v>0</v>
      </c>
      <c r="Q32">
        <f>SUMIFS(GameLog!T:T,GameLog!$D:$D,'COL B'!$A32,GameLog!$C:$C,"COL")</f>
        <v>0</v>
      </c>
      <c r="R32">
        <f>SUMIFS(GameLog!U:U,GameLog!$D:$D,'COL B'!$A32,GameLog!$C:$C,"COL")</f>
        <v>0</v>
      </c>
      <c r="S32">
        <f>SUMIFS(GameLog!V:V,GameLog!$D:$D,'COL B'!$A32,GameLog!$C:$C,"COL")</f>
        <v>0</v>
      </c>
      <c r="T32">
        <v>0</v>
      </c>
      <c r="U32">
        <v>0</v>
      </c>
      <c r="V32" s="8">
        <f t="shared" si="3"/>
        <v>0</v>
      </c>
      <c r="W32" s="8">
        <f t="shared" si="0"/>
        <v>0</v>
      </c>
      <c r="X32" s="8">
        <f t="shared" si="1"/>
        <v>0</v>
      </c>
      <c r="Y32" s="8">
        <f t="shared" si="4"/>
        <v>0</v>
      </c>
      <c r="Z32">
        <f t="shared" si="5"/>
        <v>0</v>
      </c>
    </row>
    <row r="33" spans="1:26">
      <c r="A33" t="s">
        <v>2475</v>
      </c>
      <c r="B33" cm="1">
        <f t="array" ref="B33">IF(COUNTIFS(GameLog!D:D,'COL B'!A33,GameLog!C:C,"COL")=0,0,COUNTA(_xlfn.UNIQUE(_xlfn._xlws.FILTER(GameLog!A$2:A$1000, (GameLog!C$2:C$1000="COL") * (GameLog!D$2:D$1000=A33)))))</f>
        <v>0</v>
      </c>
      <c r="C33">
        <f t="shared" si="2"/>
        <v>0</v>
      </c>
      <c r="D33">
        <f>SUMIFS(GameLog!G:G,GameLog!$D:$D,'COL B'!$A33,GameLog!$C:$C,"COL")</f>
        <v>0</v>
      </c>
      <c r="E33">
        <f>SUMIFS(GameLog!H:H,GameLog!$D:$D,'COL B'!$A33,GameLog!$C:$C,"COL")</f>
        <v>0</v>
      </c>
      <c r="F33">
        <f>SUMIFS(GameLog!I:I,GameLog!$D:$D,'COL B'!$A33,GameLog!$C:$C,"COL")</f>
        <v>0</v>
      </c>
      <c r="G33">
        <f>SUMIFS(GameLog!J:J,GameLog!$D:$D,'COL B'!$A33,GameLog!$C:$C,"COL")</f>
        <v>0</v>
      </c>
      <c r="H33">
        <f>SUMIFS(GameLog!K:K,GameLog!$D:$D,'COL B'!$A33,GameLog!$C:$C,"COL")</f>
        <v>0</v>
      </c>
      <c r="I33">
        <f>SUMIFS(GameLog!L:L,GameLog!$D:$D,'COL B'!$A33,GameLog!$C:$C,"COL")</f>
        <v>0</v>
      </c>
      <c r="J33">
        <f>SUMIFS(GameLog!M:M,GameLog!$D:$D,'COL B'!$A33,GameLog!$C:$C,"COL")</f>
        <v>0</v>
      </c>
      <c r="K33">
        <f>SUMIFS(GameLog!N:N,GameLog!$D:$D,'COL B'!$A33,GameLog!$C:$C,"COL")</f>
        <v>0</v>
      </c>
      <c r="L33">
        <f>SUMIFS(GameLog!O:O,GameLog!$D:$D,'COL B'!$A33,GameLog!$C:$C,"COL")</f>
        <v>0</v>
      </c>
      <c r="M33">
        <f>SUMIFS(GameLog!P:P,GameLog!$D:$D,'COL B'!$A33,GameLog!$C:$C,"COL")</f>
        <v>0</v>
      </c>
      <c r="N33">
        <f>SUMIFS(GameLog!Q:Q,GameLog!$D:$D,'COL B'!$A33,GameLog!$C:$C,"COL")</f>
        <v>0</v>
      </c>
      <c r="O33">
        <f>SUMIFS(GameLog!R:R,GameLog!$D:$D,'COL B'!$A33,GameLog!$C:$C,"COL")</f>
        <v>0</v>
      </c>
      <c r="P33">
        <f>SUMIFS(GameLog!S:S,GameLog!$D:$D,'COL B'!$A33,GameLog!$C:$C,"COL")</f>
        <v>0</v>
      </c>
      <c r="Q33">
        <f>SUMIFS(GameLog!T:T,GameLog!$D:$D,'COL B'!$A33,GameLog!$C:$C,"COL")</f>
        <v>0</v>
      </c>
      <c r="R33">
        <f>SUMIFS(GameLog!U:U,GameLog!$D:$D,'COL B'!$A33,GameLog!$C:$C,"COL")</f>
        <v>0</v>
      </c>
      <c r="S33">
        <f>SUMIFS(GameLog!V:V,GameLog!$D:$D,'COL B'!$A33,GameLog!$C:$C,"COL")</f>
        <v>0</v>
      </c>
      <c r="T33">
        <v>0</v>
      </c>
      <c r="U33">
        <v>0</v>
      </c>
      <c r="V33" s="8">
        <f t="shared" si="3"/>
        <v>0</v>
      </c>
      <c r="W33" s="8">
        <f t="shared" si="0"/>
        <v>0</v>
      </c>
      <c r="X33" s="8">
        <f t="shared" si="1"/>
        <v>0</v>
      </c>
      <c r="Y33" s="8">
        <f t="shared" si="4"/>
        <v>0</v>
      </c>
      <c r="Z33">
        <f t="shared" si="5"/>
        <v>0</v>
      </c>
    </row>
    <row r="34" spans="1:26">
      <c r="A34" t="s">
        <v>2497</v>
      </c>
      <c r="B34" cm="1">
        <f t="array" ref="B34">IF(COUNTIFS(GameLog!D:D,'COL B'!A34,GameLog!C:C,"COL")=0,0,COUNTA(_xlfn.UNIQUE(_xlfn._xlws.FILTER(GameLog!A$2:A$1000, (GameLog!C$2:C$1000="COL") * (GameLog!D$2:D$1000=A34)))))</f>
        <v>0</v>
      </c>
      <c r="C34">
        <f t="shared" si="2"/>
        <v>0</v>
      </c>
      <c r="D34">
        <f>SUMIFS(GameLog!G:G,GameLog!$D:$D,'COL B'!$A34,GameLog!$C:$C,"COL")</f>
        <v>0</v>
      </c>
      <c r="E34">
        <f>SUMIFS(GameLog!H:H,GameLog!$D:$D,'COL B'!$A34,GameLog!$C:$C,"COL")</f>
        <v>0</v>
      </c>
      <c r="F34">
        <f>SUMIFS(GameLog!I:I,GameLog!$D:$D,'COL B'!$A34,GameLog!$C:$C,"COL")</f>
        <v>0</v>
      </c>
      <c r="G34">
        <f>SUMIFS(GameLog!J:J,GameLog!$D:$D,'COL B'!$A34,GameLog!$C:$C,"COL")</f>
        <v>0</v>
      </c>
      <c r="H34">
        <f>SUMIFS(GameLog!K:K,GameLog!$D:$D,'COL B'!$A34,GameLog!$C:$C,"COL")</f>
        <v>0</v>
      </c>
      <c r="I34">
        <f>SUMIFS(GameLog!L:L,GameLog!$D:$D,'COL B'!$A34,GameLog!$C:$C,"COL")</f>
        <v>0</v>
      </c>
      <c r="J34">
        <f>SUMIFS(GameLog!M:M,GameLog!$D:$D,'COL B'!$A34,GameLog!$C:$C,"COL")</f>
        <v>0</v>
      </c>
      <c r="K34">
        <f>SUMIFS(GameLog!N:N,GameLog!$D:$D,'COL B'!$A34,GameLog!$C:$C,"COL")</f>
        <v>0</v>
      </c>
      <c r="L34">
        <f>SUMIFS(GameLog!O:O,GameLog!$D:$D,'COL B'!$A34,GameLog!$C:$C,"COL")</f>
        <v>0</v>
      </c>
      <c r="M34">
        <f>SUMIFS(GameLog!P:P,GameLog!$D:$D,'COL B'!$A34,GameLog!$C:$C,"COL")</f>
        <v>0</v>
      </c>
      <c r="N34">
        <f>SUMIFS(GameLog!Q:Q,GameLog!$D:$D,'COL B'!$A34,GameLog!$C:$C,"COL")</f>
        <v>0</v>
      </c>
      <c r="O34">
        <f>SUMIFS(GameLog!R:R,GameLog!$D:$D,'COL B'!$A34,GameLog!$C:$C,"COL")</f>
        <v>0</v>
      </c>
      <c r="P34">
        <f>SUMIFS(GameLog!S:S,GameLog!$D:$D,'COL B'!$A34,GameLog!$C:$C,"COL")</f>
        <v>0</v>
      </c>
      <c r="Q34">
        <f>SUMIFS(GameLog!T:T,GameLog!$D:$D,'COL B'!$A34,GameLog!$C:$C,"COL")</f>
        <v>0</v>
      </c>
      <c r="R34">
        <f>SUMIFS(GameLog!U:U,GameLog!$D:$D,'COL B'!$A34,GameLog!$C:$C,"COL")</f>
        <v>0</v>
      </c>
      <c r="S34">
        <f>SUMIFS(GameLog!V:V,GameLog!$D:$D,'COL B'!$A34,GameLog!$C:$C,"COL")</f>
        <v>0</v>
      </c>
      <c r="T34">
        <v>0</v>
      </c>
      <c r="U34">
        <v>0</v>
      </c>
      <c r="V34" s="8">
        <f t="shared" si="3"/>
        <v>0</v>
      </c>
      <c r="W34" s="8">
        <f t="shared" si="0"/>
        <v>0</v>
      </c>
      <c r="X34" s="8">
        <f t="shared" si="1"/>
        <v>0</v>
      </c>
      <c r="Y34" s="8">
        <f t="shared" si="4"/>
        <v>0</v>
      </c>
      <c r="Z34">
        <f t="shared" si="5"/>
        <v>0</v>
      </c>
    </row>
    <row r="35" spans="1:26">
      <c r="A35" t="s">
        <v>2516</v>
      </c>
      <c r="B35" cm="1">
        <f t="array" ref="B35">IF(COUNTIFS(GameLog!D:D,'COL B'!A35,GameLog!C:C,"COL")=0,0,COUNTA(_xlfn.UNIQUE(_xlfn._xlws.FILTER(GameLog!A$2:A$1000, (GameLog!C$2:C$1000="COL") * (GameLog!D$2:D$1000=A35)))))</f>
        <v>1</v>
      </c>
      <c r="C35">
        <f t="shared" si="2"/>
        <v>0</v>
      </c>
      <c r="D35">
        <f>SUMIFS(GameLog!G:G,GameLog!$D:$D,'COL B'!$A35,GameLog!$C:$C,"COL")</f>
        <v>0</v>
      </c>
      <c r="E35">
        <f>SUMIFS(GameLog!H:H,GameLog!$D:$D,'COL B'!$A35,GameLog!$C:$C,"COL")</f>
        <v>0</v>
      </c>
      <c r="F35">
        <f>SUMIFS(GameLog!I:I,GameLog!$D:$D,'COL B'!$A35,GameLog!$C:$C,"COL")</f>
        <v>0</v>
      </c>
      <c r="G35">
        <f>SUMIFS(GameLog!J:J,GameLog!$D:$D,'COL B'!$A35,GameLog!$C:$C,"COL")</f>
        <v>0</v>
      </c>
      <c r="H35">
        <f>SUMIFS(GameLog!K:K,GameLog!$D:$D,'COL B'!$A35,GameLog!$C:$C,"COL")</f>
        <v>0</v>
      </c>
      <c r="I35">
        <f>SUMIFS(GameLog!L:L,GameLog!$D:$D,'COL B'!$A35,GameLog!$C:$C,"COL")</f>
        <v>0</v>
      </c>
      <c r="J35">
        <f>SUMIFS(GameLog!M:M,GameLog!$D:$D,'COL B'!$A35,GameLog!$C:$C,"COL")</f>
        <v>0</v>
      </c>
      <c r="K35">
        <f>SUMIFS(GameLog!N:N,GameLog!$D:$D,'COL B'!$A35,GameLog!$C:$C,"COL")</f>
        <v>0</v>
      </c>
      <c r="L35">
        <f>SUMIFS(GameLog!O:O,GameLog!$D:$D,'COL B'!$A35,GameLog!$C:$C,"COL")</f>
        <v>0</v>
      </c>
      <c r="M35">
        <f>SUMIFS(GameLog!P:P,GameLog!$D:$D,'COL B'!$A35,GameLog!$C:$C,"COL")</f>
        <v>0</v>
      </c>
      <c r="N35">
        <f>SUMIFS(GameLog!Q:Q,GameLog!$D:$D,'COL B'!$A35,GameLog!$C:$C,"COL")</f>
        <v>0</v>
      </c>
      <c r="O35">
        <f>SUMIFS(GameLog!R:R,GameLog!$D:$D,'COL B'!$A35,GameLog!$C:$C,"COL")</f>
        <v>0</v>
      </c>
      <c r="P35">
        <f>SUMIFS(GameLog!S:S,GameLog!$D:$D,'COL B'!$A35,GameLog!$C:$C,"COL")</f>
        <v>0</v>
      </c>
      <c r="Q35">
        <f>SUMIFS(GameLog!T:T,GameLog!$D:$D,'COL B'!$A35,GameLog!$C:$C,"COL")</f>
        <v>0</v>
      </c>
      <c r="R35">
        <f>SUMIFS(GameLog!U:U,GameLog!$D:$D,'COL B'!$A35,GameLog!$C:$C,"COL")</f>
        <v>0</v>
      </c>
      <c r="S35">
        <f>SUMIFS(GameLog!V:V,GameLog!$D:$D,'COL B'!$A35,GameLog!$C:$C,"COL")</f>
        <v>0</v>
      </c>
      <c r="T35">
        <v>0</v>
      </c>
      <c r="U35">
        <v>0</v>
      </c>
      <c r="V35" s="8">
        <f t="shared" si="3"/>
        <v>0</v>
      </c>
      <c r="W35" s="8">
        <f t="shared" si="0"/>
        <v>0</v>
      </c>
      <c r="X35" s="8">
        <f t="shared" si="1"/>
        <v>0</v>
      </c>
      <c r="Y35" s="8">
        <f t="shared" si="4"/>
        <v>0</v>
      </c>
      <c r="Z35">
        <f t="shared" si="5"/>
        <v>0</v>
      </c>
    </row>
    <row r="36" spans="1:26">
      <c r="A36" t="s">
        <v>2476</v>
      </c>
      <c r="B36" cm="1">
        <f t="array" ref="B36">IF(COUNTIFS(GameLog!D:D,'COL B'!A36,GameLog!C:C,"COL")=0,0,COUNTA(_xlfn.UNIQUE(_xlfn._xlws.FILTER(GameLog!A$2:A$1000, (GameLog!C$2:C$1000="COL") * (GameLog!D$2:D$1000=A36)))))</f>
        <v>2</v>
      </c>
      <c r="C36">
        <f t="shared" si="2"/>
        <v>0</v>
      </c>
      <c r="D36">
        <f>SUMIFS(GameLog!G:G,GameLog!$D:$D,'COL B'!$A36,GameLog!$C:$C,"COL")</f>
        <v>0</v>
      </c>
      <c r="E36">
        <f>SUMIFS(GameLog!H:H,GameLog!$D:$D,'COL B'!$A36,GameLog!$C:$C,"COL")</f>
        <v>0</v>
      </c>
      <c r="F36">
        <f>SUMIFS(GameLog!I:I,GameLog!$D:$D,'COL B'!$A36,GameLog!$C:$C,"COL")</f>
        <v>0</v>
      </c>
      <c r="G36">
        <f>SUMIFS(GameLog!J:J,GameLog!$D:$D,'COL B'!$A36,GameLog!$C:$C,"COL")</f>
        <v>0</v>
      </c>
      <c r="H36">
        <f>SUMIFS(GameLog!K:K,GameLog!$D:$D,'COL B'!$A36,GameLog!$C:$C,"COL")</f>
        <v>0</v>
      </c>
      <c r="I36">
        <f>SUMIFS(GameLog!L:L,GameLog!$D:$D,'COL B'!$A36,GameLog!$C:$C,"COL")</f>
        <v>0</v>
      </c>
      <c r="J36">
        <f>SUMIFS(GameLog!M:M,GameLog!$D:$D,'COL B'!$A36,GameLog!$C:$C,"COL")</f>
        <v>0</v>
      </c>
      <c r="K36">
        <f>SUMIFS(GameLog!N:N,GameLog!$D:$D,'COL B'!$A36,GameLog!$C:$C,"COL")</f>
        <v>0</v>
      </c>
      <c r="L36">
        <f>SUMIFS(GameLog!O:O,GameLog!$D:$D,'COL B'!$A36,GameLog!$C:$C,"COL")</f>
        <v>0</v>
      </c>
      <c r="M36">
        <f>SUMIFS(GameLog!P:P,GameLog!$D:$D,'COL B'!$A36,GameLog!$C:$C,"COL")</f>
        <v>0</v>
      </c>
      <c r="N36">
        <f>SUMIFS(GameLog!Q:Q,GameLog!$D:$D,'COL B'!$A36,GameLog!$C:$C,"COL")</f>
        <v>0</v>
      </c>
      <c r="O36">
        <f>SUMIFS(GameLog!R:R,GameLog!$D:$D,'COL B'!$A36,GameLog!$C:$C,"COL")</f>
        <v>0</v>
      </c>
      <c r="P36">
        <f>SUMIFS(GameLog!S:S,GameLog!$D:$D,'COL B'!$A36,GameLog!$C:$C,"COL")</f>
        <v>0</v>
      </c>
      <c r="Q36">
        <f>SUMIFS(GameLog!T:T,GameLog!$D:$D,'COL B'!$A36,GameLog!$C:$C,"COL")</f>
        <v>0</v>
      </c>
      <c r="R36">
        <f>SUMIFS(GameLog!U:U,GameLog!$D:$D,'COL B'!$A36,GameLog!$C:$C,"COL")</f>
        <v>0</v>
      </c>
      <c r="S36">
        <f>SUMIFS(GameLog!V:V,GameLog!$D:$D,'COL B'!$A36,GameLog!$C:$C,"COL")</f>
        <v>0</v>
      </c>
      <c r="T36">
        <v>0</v>
      </c>
      <c r="U36">
        <v>0</v>
      </c>
      <c r="V36" s="8">
        <f t="shared" si="3"/>
        <v>0</v>
      </c>
      <c r="W36" s="8">
        <f t="shared" si="0"/>
        <v>0</v>
      </c>
      <c r="X36" s="8">
        <f t="shared" si="1"/>
        <v>0</v>
      </c>
      <c r="Y36" s="8">
        <f t="shared" si="4"/>
        <v>0</v>
      </c>
      <c r="Z36">
        <f t="shared" si="5"/>
        <v>0</v>
      </c>
    </row>
    <row r="37" spans="1:26">
      <c r="A37" t="s">
        <v>2477</v>
      </c>
      <c r="B37" cm="1">
        <f t="array" ref="B37">IF(COUNTIFS(GameLog!D:D,'COL B'!A37,GameLog!C:C,"COL")=0,0,COUNTA(_xlfn.UNIQUE(_xlfn._xlws.FILTER(GameLog!A$2:A$1000, (GameLog!C$2:C$1000="COL") * (GameLog!D$2:D$1000=A37)))))</f>
        <v>0</v>
      </c>
      <c r="C37">
        <f t="shared" si="2"/>
        <v>0</v>
      </c>
      <c r="D37">
        <f>SUMIFS(GameLog!G:G,GameLog!$D:$D,'COL B'!$A37,GameLog!$C:$C,"COL")</f>
        <v>0</v>
      </c>
      <c r="E37">
        <f>SUMIFS(GameLog!H:H,GameLog!$D:$D,'COL B'!$A37,GameLog!$C:$C,"COL")</f>
        <v>0</v>
      </c>
      <c r="F37">
        <f>SUMIFS(GameLog!I:I,GameLog!$D:$D,'COL B'!$A37,GameLog!$C:$C,"COL")</f>
        <v>0</v>
      </c>
      <c r="G37">
        <f>SUMIFS(GameLog!J:J,GameLog!$D:$D,'COL B'!$A37,GameLog!$C:$C,"COL")</f>
        <v>0</v>
      </c>
      <c r="H37">
        <f>SUMIFS(GameLog!K:K,GameLog!$D:$D,'COL B'!$A37,GameLog!$C:$C,"COL")</f>
        <v>0</v>
      </c>
      <c r="I37">
        <f>SUMIFS(GameLog!L:L,GameLog!$D:$D,'COL B'!$A37,GameLog!$C:$C,"COL")</f>
        <v>0</v>
      </c>
      <c r="J37">
        <f>SUMIFS(GameLog!M:M,GameLog!$D:$D,'COL B'!$A37,GameLog!$C:$C,"COL")</f>
        <v>0</v>
      </c>
      <c r="K37">
        <f>SUMIFS(GameLog!N:N,GameLog!$D:$D,'COL B'!$A37,GameLog!$C:$C,"COL")</f>
        <v>0</v>
      </c>
      <c r="L37">
        <f>SUMIFS(GameLog!O:O,GameLog!$D:$D,'COL B'!$A37,GameLog!$C:$C,"COL")</f>
        <v>0</v>
      </c>
      <c r="M37">
        <f>SUMIFS(GameLog!P:P,GameLog!$D:$D,'COL B'!$A37,GameLog!$C:$C,"COL")</f>
        <v>0</v>
      </c>
      <c r="N37">
        <f>SUMIFS(GameLog!Q:Q,GameLog!$D:$D,'COL B'!$A37,GameLog!$C:$C,"COL")</f>
        <v>0</v>
      </c>
      <c r="O37">
        <f>SUMIFS(GameLog!R:R,GameLog!$D:$D,'COL B'!$A37,GameLog!$C:$C,"COL")</f>
        <v>0</v>
      </c>
      <c r="P37">
        <f>SUMIFS(GameLog!S:S,GameLog!$D:$D,'COL B'!$A37,GameLog!$C:$C,"COL")</f>
        <v>0</v>
      </c>
      <c r="Q37">
        <f>SUMIFS(GameLog!T:T,GameLog!$D:$D,'COL B'!$A37,GameLog!$C:$C,"COL")</f>
        <v>0</v>
      </c>
      <c r="R37">
        <f>SUMIFS(GameLog!U:U,GameLog!$D:$D,'COL B'!$A37,GameLog!$C:$C,"COL")</f>
        <v>0</v>
      </c>
      <c r="S37">
        <f>SUMIFS(GameLog!V:V,GameLog!$D:$D,'COL B'!$A37,GameLog!$C:$C,"COL")</f>
        <v>0</v>
      </c>
      <c r="T37">
        <v>0</v>
      </c>
      <c r="U37">
        <v>0</v>
      </c>
      <c r="V37" s="8">
        <f t="shared" si="3"/>
        <v>0</v>
      </c>
      <c r="W37" s="8">
        <f t="shared" si="0"/>
        <v>0</v>
      </c>
      <c r="X37" s="8">
        <f t="shared" si="1"/>
        <v>0</v>
      </c>
      <c r="Y37" s="8">
        <f t="shared" si="4"/>
        <v>0</v>
      </c>
      <c r="Z37">
        <f t="shared" si="5"/>
        <v>0</v>
      </c>
    </row>
    <row r="38" spans="1:26">
      <c r="A38" t="s">
        <v>2478</v>
      </c>
      <c r="B38" cm="1">
        <f t="array" ref="B38">IF(COUNTIFS(GameLog!D:D,'COL B'!A38,GameLog!C:C,"COL")=0,0,COUNTA(_xlfn.UNIQUE(_xlfn._xlws.FILTER(GameLog!A$2:A$1000, (GameLog!C$2:C$1000="COL") * (GameLog!D$2:D$1000=A38)))))</f>
        <v>0</v>
      </c>
      <c r="C38">
        <f t="shared" si="2"/>
        <v>0</v>
      </c>
      <c r="D38">
        <f>SUMIFS(GameLog!G:G,GameLog!$D:$D,'COL B'!$A38,GameLog!$C:$C,"COL")</f>
        <v>0</v>
      </c>
      <c r="E38">
        <f>SUMIFS(GameLog!H:H,GameLog!$D:$D,'COL B'!$A38,GameLog!$C:$C,"COL")</f>
        <v>0</v>
      </c>
      <c r="F38">
        <f>SUMIFS(GameLog!I:I,GameLog!$D:$D,'COL B'!$A38,GameLog!$C:$C,"COL")</f>
        <v>0</v>
      </c>
      <c r="G38">
        <f>SUMIFS(GameLog!J:J,GameLog!$D:$D,'COL B'!$A38,GameLog!$C:$C,"COL")</f>
        <v>0</v>
      </c>
      <c r="H38">
        <f>SUMIFS(GameLog!K:K,GameLog!$D:$D,'COL B'!$A38,GameLog!$C:$C,"COL")</f>
        <v>0</v>
      </c>
      <c r="I38">
        <f>SUMIFS(GameLog!L:L,GameLog!$D:$D,'COL B'!$A38,GameLog!$C:$C,"COL")</f>
        <v>0</v>
      </c>
      <c r="J38">
        <f>SUMIFS(GameLog!M:M,GameLog!$D:$D,'COL B'!$A38,GameLog!$C:$C,"COL")</f>
        <v>0</v>
      </c>
      <c r="K38">
        <f>SUMIFS(GameLog!N:N,GameLog!$D:$D,'COL B'!$A38,GameLog!$C:$C,"COL")</f>
        <v>0</v>
      </c>
      <c r="L38">
        <f>SUMIFS(GameLog!O:O,GameLog!$D:$D,'COL B'!$A38,GameLog!$C:$C,"COL")</f>
        <v>0</v>
      </c>
      <c r="M38">
        <f>SUMIFS(GameLog!P:P,GameLog!$D:$D,'COL B'!$A38,GameLog!$C:$C,"COL")</f>
        <v>0</v>
      </c>
      <c r="N38">
        <f>SUMIFS(GameLog!Q:Q,GameLog!$D:$D,'COL B'!$A38,GameLog!$C:$C,"COL")</f>
        <v>0</v>
      </c>
      <c r="O38">
        <f>SUMIFS(GameLog!R:R,GameLog!$D:$D,'COL B'!$A38,GameLog!$C:$C,"COL")</f>
        <v>0</v>
      </c>
      <c r="P38">
        <f>SUMIFS(GameLog!S:S,GameLog!$D:$D,'COL B'!$A38,GameLog!$C:$C,"COL")</f>
        <v>0</v>
      </c>
      <c r="Q38">
        <f>SUMIFS(GameLog!T:T,GameLog!$D:$D,'COL B'!$A38,GameLog!$C:$C,"COL")</f>
        <v>0</v>
      </c>
      <c r="R38">
        <f>SUMIFS(GameLog!U:U,GameLog!$D:$D,'COL B'!$A38,GameLog!$C:$C,"COL")</f>
        <v>0</v>
      </c>
      <c r="S38">
        <f>SUMIFS(GameLog!V:V,GameLog!$D:$D,'COL B'!$A38,GameLog!$C:$C,"COL")</f>
        <v>0</v>
      </c>
      <c r="T38">
        <v>0</v>
      </c>
      <c r="U38">
        <v>0</v>
      </c>
      <c r="V38" s="8">
        <f t="shared" si="3"/>
        <v>0</v>
      </c>
      <c r="W38" s="8">
        <f t="shared" si="0"/>
        <v>0</v>
      </c>
      <c r="X38" s="8">
        <f t="shared" si="1"/>
        <v>0</v>
      </c>
      <c r="Y38" s="8">
        <f t="shared" si="4"/>
        <v>0</v>
      </c>
      <c r="Z38">
        <f t="shared" si="5"/>
        <v>0</v>
      </c>
    </row>
    <row r="39" spans="1:26">
      <c r="A39" t="s">
        <v>2479</v>
      </c>
      <c r="B39" cm="1">
        <f t="array" ref="B39">IF(COUNTIFS(GameLog!D:D,'COL B'!A39,GameLog!C:C,"COL")=0,0,COUNTA(_xlfn.UNIQUE(_xlfn._xlws.FILTER(GameLog!A$2:A$1000, (GameLog!C$2:C$1000="COL") * (GameLog!D$2:D$1000=A39)))))</f>
        <v>1</v>
      </c>
      <c r="C39">
        <f t="shared" si="2"/>
        <v>0</v>
      </c>
      <c r="D39">
        <f>SUMIFS(GameLog!G:G,GameLog!$D:$D,'COL B'!$A39,GameLog!$C:$C,"COL")</f>
        <v>0</v>
      </c>
      <c r="E39">
        <f>SUMIFS(GameLog!H:H,GameLog!$D:$D,'COL B'!$A39,GameLog!$C:$C,"COL")</f>
        <v>0</v>
      </c>
      <c r="F39">
        <f>SUMIFS(GameLog!I:I,GameLog!$D:$D,'COL B'!$A39,GameLog!$C:$C,"COL")</f>
        <v>0</v>
      </c>
      <c r="G39">
        <f>SUMIFS(GameLog!J:J,GameLog!$D:$D,'COL B'!$A39,GameLog!$C:$C,"COL")</f>
        <v>0</v>
      </c>
      <c r="H39">
        <f>SUMIFS(GameLog!K:K,GameLog!$D:$D,'COL B'!$A39,GameLog!$C:$C,"COL")</f>
        <v>0</v>
      </c>
      <c r="I39">
        <f>SUMIFS(GameLog!L:L,GameLog!$D:$D,'COL B'!$A39,GameLog!$C:$C,"COL")</f>
        <v>0</v>
      </c>
      <c r="J39">
        <f>SUMIFS(GameLog!M:M,GameLog!$D:$D,'COL B'!$A39,GameLog!$C:$C,"COL")</f>
        <v>0</v>
      </c>
      <c r="K39">
        <f>SUMIFS(GameLog!N:N,GameLog!$D:$D,'COL B'!$A39,GameLog!$C:$C,"COL")</f>
        <v>0</v>
      </c>
      <c r="L39">
        <f>SUMIFS(GameLog!O:O,GameLog!$D:$D,'COL B'!$A39,GameLog!$C:$C,"COL")</f>
        <v>0</v>
      </c>
      <c r="M39">
        <f>SUMIFS(GameLog!P:P,GameLog!$D:$D,'COL B'!$A39,GameLog!$C:$C,"COL")</f>
        <v>0</v>
      </c>
      <c r="N39">
        <f>SUMIFS(GameLog!Q:Q,GameLog!$D:$D,'COL B'!$A39,GameLog!$C:$C,"COL")</f>
        <v>0</v>
      </c>
      <c r="O39">
        <f>SUMIFS(GameLog!R:R,GameLog!$D:$D,'COL B'!$A39,GameLog!$C:$C,"COL")</f>
        <v>0</v>
      </c>
      <c r="P39">
        <f>SUMIFS(GameLog!S:S,GameLog!$D:$D,'COL B'!$A39,GameLog!$C:$C,"COL")</f>
        <v>0</v>
      </c>
      <c r="Q39">
        <f>SUMIFS(GameLog!T:T,GameLog!$D:$D,'COL B'!$A39,GameLog!$C:$C,"COL")</f>
        <v>0</v>
      </c>
      <c r="R39">
        <f>SUMIFS(GameLog!U:U,GameLog!$D:$D,'COL B'!$A39,GameLog!$C:$C,"COL")</f>
        <v>0</v>
      </c>
      <c r="S39">
        <f>SUMIFS(GameLog!V:V,GameLog!$D:$D,'COL B'!$A39,GameLog!$C:$C,"COL")</f>
        <v>0</v>
      </c>
      <c r="T39">
        <v>0</v>
      </c>
      <c r="U39">
        <v>0</v>
      </c>
      <c r="V39" s="8">
        <f t="shared" si="3"/>
        <v>0</v>
      </c>
      <c r="W39" s="8">
        <f t="shared" si="0"/>
        <v>0</v>
      </c>
      <c r="X39" s="8">
        <f t="shared" si="1"/>
        <v>0</v>
      </c>
      <c r="Y39" s="8">
        <f t="shared" si="4"/>
        <v>0</v>
      </c>
      <c r="Z39">
        <f t="shared" si="5"/>
        <v>0</v>
      </c>
    </row>
    <row r="40" spans="1:26">
      <c r="A40" t="s">
        <v>2514</v>
      </c>
      <c r="B40" cm="1">
        <f t="array" ref="B40">IF(COUNTIFS(GameLog!D:D,'COL B'!A40,GameLog!C:C,"COL")=0,0,COUNTA(_xlfn.UNIQUE(_xlfn._xlws.FILTER(GameLog!A$2:A$1000, (GameLog!C$2:C$1000="COL") * (GameLog!D$2:D$1000=A40)))))</f>
        <v>1</v>
      </c>
      <c r="C40">
        <f t="shared" si="2"/>
        <v>0</v>
      </c>
      <c r="D40">
        <f>SUMIFS(GameLog!G:G,GameLog!$D:$D,'COL B'!$A40,GameLog!$C:$C,"COL")</f>
        <v>0</v>
      </c>
      <c r="E40">
        <f>SUMIFS(GameLog!H:H,GameLog!$D:$D,'COL B'!$A40,GameLog!$C:$C,"COL")</f>
        <v>0</v>
      </c>
      <c r="F40">
        <f>SUMIFS(GameLog!I:I,GameLog!$D:$D,'COL B'!$A40,GameLog!$C:$C,"COL")</f>
        <v>0</v>
      </c>
      <c r="G40">
        <f>SUMIFS(GameLog!J:J,GameLog!$D:$D,'COL B'!$A40,GameLog!$C:$C,"COL")</f>
        <v>0</v>
      </c>
      <c r="H40">
        <f>SUMIFS(GameLog!K:K,GameLog!$D:$D,'COL B'!$A40,GameLog!$C:$C,"COL")</f>
        <v>0</v>
      </c>
      <c r="I40">
        <f>SUMIFS(GameLog!L:L,GameLog!$D:$D,'COL B'!$A40,GameLog!$C:$C,"COL")</f>
        <v>0</v>
      </c>
      <c r="J40">
        <f>SUMIFS(GameLog!M:M,GameLog!$D:$D,'COL B'!$A40,GameLog!$C:$C,"COL")</f>
        <v>0</v>
      </c>
      <c r="K40">
        <f>SUMIFS(GameLog!N:N,GameLog!$D:$D,'COL B'!$A40,GameLog!$C:$C,"COL")</f>
        <v>0</v>
      </c>
      <c r="L40">
        <f>SUMIFS(GameLog!O:O,GameLog!$D:$D,'COL B'!$A40,GameLog!$C:$C,"COL")</f>
        <v>0</v>
      </c>
      <c r="M40">
        <f>SUMIFS(GameLog!P:P,GameLog!$D:$D,'COL B'!$A40,GameLog!$C:$C,"COL")</f>
        <v>0</v>
      </c>
      <c r="N40">
        <f>SUMIFS(GameLog!Q:Q,GameLog!$D:$D,'COL B'!$A40,GameLog!$C:$C,"COL")</f>
        <v>0</v>
      </c>
      <c r="O40">
        <f>SUMIFS(GameLog!R:R,GameLog!$D:$D,'COL B'!$A40,GameLog!$C:$C,"COL")</f>
        <v>0</v>
      </c>
      <c r="P40">
        <f>SUMIFS(GameLog!S:S,GameLog!$D:$D,'COL B'!$A40,GameLog!$C:$C,"COL")</f>
        <v>0</v>
      </c>
      <c r="Q40">
        <f>SUMIFS(GameLog!T:T,GameLog!$D:$D,'COL B'!$A40,GameLog!$C:$C,"COL")</f>
        <v>0</v>
      </c>
      <c r="R40">
        <f>SUMIFS(GameLog!U:U,GameLog!$D:$D,'COL B'!$A40,GameLog!$C:$C,"COL")</f>
        <v>0</v>
      </c>
      <c r="S40">
        <f>SUMIFS(GameLog!V:V,GameLog!$D:$D,'COL B'!$A40,GameLog!$C:$C,"COL")</f>
        <v>0</v>
      </c>
      <c r="T40">
        <v>0</v>
      </c>
      <c r="U40">
        <v>0</v>
      </c>
      <c r="V40" s="8">
        <f t="shared" si="3"/>
        <v>0</v>
      </c>
      <c r="W40" s="8">
        <f t="shared" si="0"/>
        <v>0</v>
      </c>
      <c r="X40" s="8">
        <f t="shared" si="1"/>
        <v>0</v>
      </c>
      <c r="Y40" s="8">
        <f t="shared" si="4"/>
        <v>0</v>
      </c>
      <c r="Z40">
        <f t="shared" si="5"/>
        <v>0</v>
      </c>
    </row>
    <row r="41" spans="1:26">
      <c r="A41" t="s">
        <v>2511</v>
      </c>
      <c r="B41" cm="1">
        <f t="array" ref="B41">IF(COUNTIFS(GameLog!D:D,'COL B'!A41,GameLog!C:C,"COL")=0,0,COUNTA(_xlfn.UNIQUE(_xlfn._xlws.FILTER(GameLog!A$2:A$1000, (GameLog!C$2:C$1000="COL") * (GameLog!D$2:D$1000=A41)))))</f>
        <v>0</v>
      </c>
      <c r="C41">
        <f t="shared" si="2"/>
        <v>0</v>
      </c>
      <c r="D41">
        <f>SUMIFS(GameLog!G:G,GameLog!$D:$D,'COL B'!$A41,GameLog!$C:$C,"COL")</f>
        <v>0</v>
      </c>
      <c r="E41">
        <f>SUMIFS(GameLog!H:H,GameLog!$D:$D,'COL B'!$A41,GameLog!$C:$C,"COL")</f>
        <v>0</v>
      </c>
      <c r="F41">
        <f>SUMIFS(GameLog!I:I,GameLog!$D:$D,'COL B'!$A41,GameLog!$C:$C,"COL")</f>
        <v>0</v>
      </c>
      <c r="G41">
        <f>SUMIFS(GameLog!J:J,GameLog!$D:$D,'COL B'!$A41,GameLog!$C:$C,"COL")</f>
        <v>0</v>
      </c>
      <c r="H41">
        <f>SUMIFS(GameLog!K:K,GameLog!$D:$D,'COL B'!$A41,GameLog!$C:$C,"COL")</f>
        <v>0</v>
      </c>
      <c r="I41">
        <f>SUMIFS(GameLog!L:L,GameLog!$D:$D,'COL B'!$A41,GameLog!$C:$C,"COL")</f>
        <v>0</v>
      </c>
      <c r="J41">
        <f>SUMIFS(GameLog!M:M,GameLog!$D:$D,'COL B'!$A41,GameLog!$C:$C,"COL")</f>
        <v>0</v>
      </c>
      <c r="K41">
        <f>SUMIFS(GameLog!N:N,GameLog!$D:$D,'COL B'!$A41,GameLog!$C:$C,"COL")</f>
        <v>0</v>
      </c>
      <c r="L41">
        <f>SUMIFS(GameLog!O:O,GameLog!$D:$D,'COL B'!$A41,GameLog!$C:$C,"COL")</f>
        <v>0</v>
      </c>
      <c r="M41">
        <f>SUMIFS(GameLog!P:P,GameLog!$D:$D,'COL B'!$A41,GameLog!$C:$C,"COL")</f>
        <v>0</v>
      </c>
      <c r="N41">
        <f>SUMIFS(GameLog!Q:Q,GameLog!$D:$D,'COL B'!$A41,GameLog!$C:$C,"COL")</f>
        <v>0</v>
      </c>
      <c r="O41">
        <f>SUMIFS(GameLog!R:R,GameLog!$D:$D,'COL B'!$A41,GameLog!$C:$C,"COL")</f>
        <v>0</v>
      </c>
      <c r="P41">
        <f>SUMIFS(GameLog!S:S,GameLog!$D:$D,'COL B'!$A41,GameLog!$C:$C,"COL")</f>
        <v>0</v>
      </c>
      <c r="Q41">
        <f>SUMIFS(GameLog!T:T,GameLog!$D:$D,'COL B'!$A41,GameLog!$C:$C,"COL")</f>
        <v>0</v>
      </c>
      <c r="R41">
        <f>SUMIFS(GameLog!U:U,GameLog!$D:$D,'COL B'!$A41,GameLog!$C:$C,"COL")</f>
        <v>0</v>
      </c>
      <c r="S41">
        <f>SUMIFS(GameLog!V:V,GameLog!$D:$D,'COL B'!$A41,GameLog!$C:$C,"COL")</f>
        <v>0</v>
      </c>
      <c r="T41">
        <v>0</v>
      </c>
      <c r="U41">
        <v>0</v>
      </c>
      <c r="V41" s="8">
        <f t="shared" si="3"/>
        <v>0</v>
      </c>
      <c r="W41" s="8">
        <f t="shared" si="0"/>
        <v>0</v>
      </c>
      <c r="X41" s="8">
        <f t="shared" si="1"/>
        <v>0</v>
      </c>
      <c r="Y41" s="8">
        <f t="shared" si="4"/>
        <v>0</v>
      </c>
      <c r="Z41">
        <f t="shared" si="5"/>
        <v>0</v>
      </c>
    </row>
    <row r="42" spans="1:26">
      <c r="A42" t="s">
        <v>2480</v>
      </c>
      <c r="B42" cm="1">
        <f t="array" ref="B42">IF(COUNTIFS(GameLog!D:D,'COL B'!A42,GameLog!C:C,"COL")=0,0,COUNTA(_xlfn.UNIQUE(_xlfn._xlws.FILTER(GameLog!A$2:A$1000, (GameLog!C$2:C$1000="COL") * (GameLog!D$2:D$1000=A42)))))</f>
        <v>1</v>
      </c>
      <c r="C42">
        <f t="shared" si="2"/>
        <v>0</v>
      </c>
      <c r="D42">
        <f>SUMIFS(GameLog!G:G,GameLog!$D:$D,'COL B'!$A42,GameLog!$C:$C,"COL")</f>
        <v>0</v>
      </c>
      <c r="E42">
        <f>SUMIFS(GameLog!H:H,GameLog!$D:$D,'COL B'!$A42,GameLog!$C:$C,"COL")</f>
        <v>0</v>
      </c>
      <c r="F42">
        <f>SUMIFS(GameLog!I:I,GameLog!$D:$D,'COL B'!$A42,GameLog!$C:$C,"COL")</f>
        <v>0</v>
      </c>
      <c r="G42">
        <f>SUMIFS(GameLog!J:J,GameLog!$D:$D,'COL B'!$A42,GameLog!$C:$C,"COL")</f>
        <v>0</v>
      </c>
      <c r="H42">
        <f>SUMIFS(GameLog!K:K,GameLog!$D:$D,'COL B'!$A42,GameLog!$C:$C,"COL")</f>
        <v>0</v>
      </c>
      <c r="I42">
        <f>SUMIFS(GameLog!L:L,GameLog!$D:$D,'COL B'!$A42,GameLog!$C:$C,"COL")</f>
        <v>0</v>
      </c>
      <c r="J42">
        <f>SUMIFS(GameLog!M:M,GameLog!$D:$D,'COL B'!$A42,GameLog!$C:$C,"COL")</f>
        <v>0</v>
      </c>
      <c r="K42">
        <f>SUMIFS(GameLog!N:N,GameLog!$D:$D,'COL B'!$A42,GameLog!$C:$C,"COL")</f>
        <v>0</v>
      </c>
      <c r="L42">
        <f>SUMIFS(GameLog!O:O,GameLog!$D:$D,'COL B'!$A42,GameLog!$C:$C,"COL")</f>
        <v>0</v>
      </c>
      <c r="M42">
        <f>SUMIFS(GameLog!P:P,GameLog!$D:$D,'COL B'!$A42,GameLog!$C:$C,"COL")</f>
        <v>0</v>
      </c>
      <c r="N42">
        <f>SUMIFS(GameLog!Q:Q,GameLog!$D:$D,'COL B'!$A42,GameLog!$C:$C,"COL")</f>
        <v>0</v>
      </c>
      <c r="O42">
        <f>SUMIFS(GameLog!R:R,GameLog!$D:$D,'COL B'!$A42,GameLog!$C:$C,"COL")</f>
        <v>0</v>
      </c>
      <c r="P42">
        <f>SUMIFS(GameLog!S:S,GameLog!$D:$D,'COL B'!$A42,GameLog!$C:$C,"COL")</f>
        <v>0</v>
      </c>
      <c r="Q42">
        <f>SUMIFS(GameLog!T:T,GameLog!$D:$D,'COL B'!$A42,GameLog!$C:$C,"COL")</f>
        <v>0</v>
      </c>
      <c r="R42">
        <f>SUMIFS(GameLog!U:U,GameLog!$D:$D,'COL B'!$A42,GameLog!$C:$C,"COL")</f>
        <v>0</v>
      </c>
      <c r="S42">
        <f>SUMIFS(GameLog!V:V,GameLog!$D:$D,'COL B'!$A42,GameLog!$C:$C,"COL")</f>
        <v>0</v>
      </c>
      <c r="T42">
        <v>0</v>
      </c>
      <c r="U42">
        <v>0</v>
      </c>
      <c r="V42" s="8">
        <f t="shared" si="3"/>
        <v>0</v>
      </c>
      <c r="W42" s="8">
        <f t="shared" si="0"/>
        <v>0</v>
      </c>
      <c r="X42" s="8">
        <f t="shared" si="1"/>
        <v>0</v>
      </c>
      <c r="Y42" s="8">
        <f t="shared" si="4"/>
        <v>0</v>
      </c>
      <c r="Z42">
        <f t="shared" si="5"/>
        <v>0</v>
      </c>
    </row>
    <row r="43" spans="1:26">
      <c r="A43" t="s">
        <v>2481</v>
      </c>
      <c r="B43" cm="1">
        <f t="array" ref="B43">IF(COUNTIFS(GameLog!D:D,'COL B'!A43,GameLog!C:C,"COL")=0,0,COUNTA(_xlfn.UNIQUE(_xlfn._xlws.FILTER(GameLog!A$2:A$1000, (GameLog!C$2:C$1000="COL") * (GameLog!D$2:D$1000=A43)))))</f>
        <v>1</v>
      </c>
      <c r="C43">
        <f t="shared" si="2"/>
        <v>0</v>
      </c>
      <c r="D43">
        <f>SUMIFS(GameLog!G:G,GameLog!$D:$D,'COL B'!$A43,GameLog!$C:$C,"COL")</f>
        <v>0</v>
      </c>
      <c r="E43">
        <f>SUMIFS(GameLog!H:H,GameLog!$D:$D,'COL B'!$A43,GameLog!$C:$C,"COL")</f>
        <v>0</v>
      </c>
      <c r="F43">
        <f>SUMIFS(GameLog!I:I,GameLog!$D:$D,'COL B'!$A43,GameLog!$C:$C,"COL")</f>
        <v>0</v>
      </c>
      <c r="G43">
        <f>SUMIFS(GameLog!J:J,GameLog!$D:$D,'COL B'!$A43,GameLog!$C:$C,"COL")</f>
        <v>0</v>
      </c>
      <c r="H43">
        <f>SUMIFS(GameLog!K:K,GameLog!$D:$D,'COL B'!$A43,GameLog!$C:$C,"COL")</f>
        <v>0</v>
      </c>
      <c r="I43">
        <f>SUMIFS(GameLog!L:L,GameLog!$D:$D,'COL B'!$A43,GameLog!$C:$C,"COL")</f>
        <v>0</v>
      </c>
      <c r="J43">
        <f>SUMIFS(GameLog!M:M,GameLog!$D:$D,'COL B'!$A43,GameLog!$C:$C,"COL")</f>
        <v>0</v>
      </c>
      <c r="K43">
        <f>SUMIFS(GameLog!N:N,GameLog!$D:$D,'COL B'!$A43,GameLog!$C:$C,"COL")</f>
        <v>0</v>
      </c>
      <c r="L43">
        <f>SUMIFS(GameLog!O:O,GameLog!$D:$D,'COL B'!$A43,GameLog!$C:$C,"COL")</f>
        <v>0</v>
      </c>
      <c r="M43">
        <f>SUMIFS(GameLog!P:P,GameLog!$D:$D,'COL B'!$A43,GameLog!$C:$C,"COL")</f>
        <v>0</v>
      </c>
      <c r="N43">
        <f>SUMIFS(GameLog!Q:Q,GameLog!$D:$D,'COL B'!$A43,GameLog!$C:$C,"COL")</f>
        <v>0</v>
      </c>
      <c r="O43">
        <f>SUMIFS(GameLog!R:R,GameLog!$D:$D,'COL B'!$A43,GameLog!$C:$C,"COL")</f>
        <v>0</v>
      </c>
      <c r="P43">
        <f>SUMIFS(GameLog!S:S,GameLog!$D:$D,'COL B'!$A43,GameLog!$C:$C,"COL")</f>
        <v>0</v>
      </c>
      <c r="Q43">
        <f>SUMIFS(GameLog!T:T,GameLog!$D:$D,'COL B'!$A43,GameLog!$C:$C,"COL")</f>
        <v>0</v>
      </c>
      <c r="R43">
        <f>SUMIFS(GameLog!U:U,GameLog!$D:$D,'COL B'!$A43,GameLog!$C:$C,"COL")</f>
        <v>0</v>
      </c>
      <c r="S43">
        <f>SUMIFS(GameLog!V:V,GameLog!$D:$D,'COL B'!$A43,GameLog!$C:$C,"COL")</f>
        <v>0</v>
      </c>
      <c r="T43">
        <v>0</v>
      </c>
      <c r="U43">
        <v>0</v>
      </c>
      <c r="V43" s="8">
        <f>IFERROR(F43/D43,0)</f>
        <v>0</v>
      </c>
      <c r="W43" s="8">
        <f t="shared" si="0"/>
        <v>0</v>
      </c>
      <c r="X43" s="8">
        <f t="shared" si="1"/>
        <v>0</v>
      </c>
      <c r="Y43" s="8">
        <f>W43+X43</f>
        <v>0</v>
      </c>
      <c r="Z43">
        <f t="shared" si="5"/>
        <v>0</v>
      </c>
    </row>
    <row r="44" spans="1:26">
      <c r="A44" t="s">
        <v>2498</v>
      </c>
      <c r="B44" cm="1">
        <f t="array" ref="B44">IF(COUNTIFS(GameLog!D:D,'COL B'!A44,GameLog!C:C,"COL")=0,0,COUNTA(_xlfn.UNIQUE(_xlfn._xlws.FILTER(GameLog!A$2:A$1000, (GameLog!C$2:C$1000="COL") * (GameLog!D$2:D$1000=A44)))))</f>
        <v>0</v>
      </c>
      <c r="C44">
        <f t="shared" si="2"/>
        <v>0</v>
      </c>
      <c r="D44">
        <f>SUMIFS(GameLog!G:G,GameLog!$D:$D,'COL B'!$A44,GameLog!$C:$C,"COL")</f>
        <v>0</v>
      </c>
      <c r="E44">
        <f>SUMIFS(GameLog!H:H,GameLog!$D:$D,'COL B'!$A44,GameLog!$C:$C,"COL")</f>
        <v>0</v>
      </c>
      <c r="F44">
        <f>SUMIFS(GameLog!I:I,GameLog!$D:$D,'COL B'!$A44,GameLog!$C:$C,"COL")</f>
        <v>0</v>
      </c>
      <c r="G44">
        <f>SUMIFS(GameLog!J:J,GameLog!$D:$D,'COL B'!$A44,GameLog!$C:$C,"COL")</f>
        <v>0</v>
      </c>
      <c r="H44">
        <f>SUMIFS(GameLog!K:K,GameLog!$D:$D,'COL B'!$A44,GameLog!$C:$C,"COL")</f>
        <v>0</v>
      </c>
      <c r="I44">
        <f>SUMIFS(GameLog!L:L,GameLog!$D:$D,'COL B'!$A44,GameLog!$C:$C,"COL")</f>
        <v>0</v>
      </c>
      <c r="J44">
        <f>SUMIFS(GameLog!M:M,GameLog!$D:$D,'COL B'!$A44,GameLog!$C:$C,"COL")</f>
        <v>0</v>
      </c>
      <c r="K44">
        <f>SUMIFS(GameLog!N:N,GameLog!$D:$D,'COL B'!$A44,GameLog!$C:$C,"COL")</f>
        <v>0</v>
      </c>
      <c r="L44">
        <f>SUMIFS(GameLog!O:O,GameLog!$D:$D,'COL B'!$A44,GameLog!$C:$C,"COL")</f>
        <v>0</v>
      </c>
      <c r="M44">
        <f>SUMIFS(GameLog!P:P,GameLog!$D:$D,'COL B'!$A44,GameLog!$C:$C,"COL")</f>
        <v>0</v>
      </c>
      <c r="N44">
        <f>SUMIFS(GameLog!Q:Q,GameLog!$D:$D,'COL B'!$A44,GameLog!$C:$C,"COL")</f>
        <v>0</v>
      </c>
      <c r="O44">
        <f>SUMIFS(GameLog!R:R,GameLog!$D:$D,'COL B'!$A44,GameLog!$C:$C,"COL")</f>
        <v>0</v>
      </c>
      <c r="P44">
        <f>SUMIFS(GameLog!S:S,GameLog!$D:$D,'COL B'!$A44,GameLog!$C:$C,"COL")</f>
        <v>0</v>
      </c>
      <c r="Q44">
        <f>SUMIFS(GameLog!T:T,GameLog!$D:$D,'COL B'!$A44,GameLog!$C:$C,"COL")</f>
        <v>0</v>
      </c>
      <c r="R44">
        <f>SUMIFS(GameLog!U:U,GameLog!$D:$D,'COL B'!$A44,GameLog!$C:$C,"COL")</f>
        <v>0</v>
      </c>
      <c r="S44">
        <f>SUMIFS(GameLog!V:V,GameLog!$D:$D,'COL B'!$A44,GameLog!$C:$C,"COL")</f>
        <v>0</v>
      </c>
      <c r="T44">
        <v>0</v>
      </c>
      <c r="U44">
        <v>0</v>
      </c>
      <c r="V44" s="8">
        <f>IFERROR(F44/D44,0)</f>
        <v>0</v>
      </c>
      <c r="W44" s="8">
        <f t="shared" si="0"/>
        <v>0</v>
      </c>
      <c r="X44" s="8">
        <f t="shared" si="1"/>
        <v>0</v>
      </c>
      <c r="Y44" s="8">
        <f>W44+X44</f>
        <v>0</v>
      </c>
      <c r="Z44">
        <f t="shared" si="5"/>
        <v>0</v>
      </c>
    </row>
    <row r="45" spans="1:26">
      <c r="A45" t="s">
        <v>2515</v>
      </c>
      <c r="B45" cm="1">
        <f t="array" ref="B45">IF(COUNTIFS(GameLog!D:D,'COL B'!A45,GameLog!C:C,"COL")=0,0,COUNTA(_xlfn.UNIQUE(_xlfn._xlws.FILTER(GameLog!A$2:A$1000, (GameLog!C$2:C$1000="COL") * (GameLog!D$2:D$1000=A45)))))</f>
        <v>0</v>
      </c>
      <c r="C45">
        <f t="shared" si="2"/>
        <v>0</v>
      </c>
      <c r="D45">
        <f>SUMIFS(GameLog!G:G,GameLog!$D:$D,'COL B'!$A45,GameLog!$C:$C,"COL")</f>
        <v>0</v>
      </c>
      <c r="E45">
        <f>SUMIFS(GameLog!H:H,GameLog!$D:$D,'COL B'!$A45,GameLog!$C:$C,"COL")</f>
        <v>0</v>
      </c>
      <c r="F45">
        <f>SUMIFS(GameLog!I:I,GameLog!$D:$D,'COL B'!$A45,GameLog!$C:$C,"COL")</f>
        <v>0</v>
      </c>
      <c r="G45">
        <f>SUMIFS(GameLog!J:J,GameLog!$D:$D,'COL B'!$A45,GameLog!$C:$C,"COL")</f>
        <v>0</v>
      </c>
      <c r="H45">
        <f>SUMIFS(GameLog!K:K,GameLog!$D:$D,'COL B'!$A45,GameLog!$C:$C,"COL")</f>
        <v>0</v>
      </c>
      <c r="I45">
        <f>SUMIFS(GameLog!L:L,GameLog!$D:$D,'COL B'!$A45,GameLog!$C:$C,"COL")</f>
        <v>0</v>
      </c>
      <c r="J45">
        <f>SUMIFS(GameLog!M:M,GameLog!$D:$D,'COL B'!$A45,GameLog!$C:$C,"COL")</f>
        <v>0</v>
      </c>
      <c r="K45">
        <f>SUMIFS(GameLog!N:N,GameLog!$D:$D,'COL B'!$A45,GameLog!$C:$C,"COL")</f>
        <v>0</v>
      </c>
      <c r="L45">
        <f>SUMIFS(GameLog!O:O,GameLog!$D:$D,'COL B'!$A45,GameLog!$C:$C,"COL")</f>
        <v>0</v>
      </c>
      <c r="M45">
        <f>SUMIFS(GameLog!P:P,GameLog!$D:$D,'COL B'!$A45,GameLog!$C:$C,"COL")</f>
        <v>0</v>
      </c>
      <c r="N45">
        <f>SUMIFS(GameLog!Q:Q,GameLog!$D:$D,'COL B'!$A45,GameLog!$C:$C,"COL")</f>
        <v>0</v>
      </c>
      <c r="O45">
        <f>SUMIFS(GameLog!R:R,GameLog!$D:$D,'COL B'!$A45,GameLog!$C:$C,"COL")</f>
        <v>0</v>
      </c>
      <c r="P45">
        <f>SUMIFS(GameLog!S:S,GameLog!$D:$D,'COL B'!$A45,GameLog!$C:$C,"COL")</f>
        <v>0</v>
      </c>
      <c r="Q45">
        <f>SUMIFS(GameLog!T:T,GameLog!$D:$D,'COL B'!$A45,GameLog!$C:$C,"COL")</f>
        <v>0</v>
      </c>
      <c r="R45">
        <f>SUMIFS(GameLog!U:U,GameLog!$D:$D,'COL B'!$A45,GameLog!$C:$C,"COL")</f>
        <v>0</v>
      </c>
      <c r="S45">
        <f>SUMIFS(GameLog!V:V,GameLog!$D:$D,'COL B'!$A45,GameLog!$C:$C,"COL")</f>
        <v>0</v>
      </c>
      <c r="T45">
        <v>0</v>
      </c>
      <c r="U45">
        <v>0</v>
      </c>
      <c r="V45" s="8">
        <f>IFERROR(F45/D45,0)</f>
        <v>0</v>
      </c>
      <c r="W45" s="8">
        <f t="shared" si="0"/>
        <v>0</v>
      </c>
      <c r="X45" s="8">
        <f t="shared" si="1"/>
        <v>0</v>
      </c>
      <c r="Y45" s="8">
        <f>W45+X45</f>
        <v>0</v>
      </c>
      <c r="Z45">
        <f t="shared" si="5"/>
        <v>0</v>
      </c>
    </row>
    <row r="46" spans="1:26">
      <c r="A46" s="9"/>
    </row>
    <row r="47" spans="1:26">
      <c r="A47" s="9"/>
    </row>
    <row r="48" spans="1:26">
      <c r="A48" s="9"/>
    </row>
    <row r="49" spans="1:1">
      <c r="A49" s="9"/>
    </row>
    <row r="50" spans="1:1">
      <c r="A50" s="9"/>
    </row>
    <row r="51" spans="1:1">
      <c r="A51" s="9"/>
    </row>
    <row r="52" spans="1:1">
      <c r="A52" s="9"/>
    </row>
    <row r="53" spans="1:1">
      <c r="A53" s="9"/>
    </row>
    <row r="54" spans="1:1">
      <c r="A54" s="9"/>
    </row>
    <row r="55" spans="1:1">
      <c r="A55" s="9"/>
    </row>
    <row r="56" spans="1:1">
      <c r="A56" s="9"/>
    </row>
    <row r="57" spans="1:1">
      <c r="A57" s="9"/>
    </row>
    <row r="58" spans="1:1">
      <c r="A58" s="9"/>
    </row>
    <row r="59" spans="1:1">
      <c r="A59" s="9"/>
    </row>
    <row r="60" spans="1:1">
      <c r="A60" s="9"/>
    </row>
    <row r="61" spans="1:1">
      <c r="A61" s="9"/>
    </row>
    <row r="62" spans="1:1">
      <c r="A62" s="9"/>
    </row>
    <row r="63" spans="1:1">
      <c r="A63" s="9"/>
    </row>
    <row r="64" spans="1:1">
      <c r="A64" s="9"/>
    </row>
    <row r="65" spans="1:1">
      <c r="A65" s="9"/>
    </row>
    <row r="66" spans="1:1">
      <c r="A66" s="9"/>
    </row>
    <row r="67" spans="1:1">
      <c r="A67" s="9"/>
    </row>
    <row r="68" spans="1:1">
      <c r="A68" s="9"/>
    </row>
    <row r="69" spans="1:1">
      <c r="A69" s="9"/>
    </row>
    <row r="70" spans="1:1">
      <c r="A70" s="9"/>
    </row>
    <row r="71" spans="1:1">
      <c r="A71" s="9"/>
    </row>
    <row r="72" spans="1:1">
      <c r="A72" s="9"/>
    </row>
    <row r="73" spans="1:1">
      <c r="A73" s="9"/>
    </row>
    <row r="74" spans="1:1">
      <c r="A74" s="9"/>
    </row>
    <row r="75" spans="1:1">
      <c r="A75" s="9"/>
    </row>
    <row r="76" spans="1:1">
      <c r="A76" s="9"/>
    </row>
    <row r="77" spans="1:1">
      <c r="A77" s="9"/>
    </row>
    <row r="78" spans="1:1">
      <c r="A78" s="9"/>
    </row>
    <row r="79" spans="1:1">
      <c r="A79" s="9"/>
    </row>
    <row r="80" spans="1:1">
      <c r="A80" s="9"/>
    </row>
    <row r="81" spans="1:1">
      <c r="A81" s="9"/>
    </row>
    <row r="82" spans="1:1">
      <c r="A82" s="9"/>
    </row>
    <row r="83" spans="1:1">
      <c r="A83" s="9"/>
    </row>
    <row r="84" spans="1:1">
      <c r="A84" s="9"/>
    </row>
    <row r="85" spans="1:1">
      <c r="A85" s="9"/>
    </row>
    <row r="86" spans="1:1">
      <c r="A86" s="9"/>
    </row>
    <row r="87" spans="1:1">
      <c r="A87" s="9"/>
    </row>
    <row r="88" spans="1:1">
      <c r="A88" s="9"/>
    </row>
    <row r="89" spans="1:1">
      <c r="A89" s="9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07961-F196-4035-B983-E6786863F01C}">
  <sheetPr codeName="Sheet9"/>
  <dimension ref="A1:P75"/>
  <sheetViews>
    <sheetView workbookViewId="0">
      <pane ySplit="1" topLeftCell="A2" activePane="bottomLeft" state="frozen"/>
      <selection activeCell="B2" sqref="B2:S2"/>
      <selection pane="bottomLeft" activeCell="B2" sqref="B2:S2"/>
    </sheetView>
  </sheetViews>
  <sheetFormatPr defaultRowHeight="13.2"/>
  <cols>
    <col min="1" max="1" width="15.109375" bestFit="1" customWidth="1"/>
    <col min="2" max="2" width="4.77734375" bestFit="1" customWidth="1"/>
    <col min="3" max="3" width="2.33203125" bestFit="1" customWidth="1"/>
    <col min="4" max="4" width="3.5546875" bestFit="1" customWidth="1"/>
    <col min="5" max="5" width="6.109375" style="12" bestFit="1" customWidth="1"/>
    <col min="6" max="6" width="3.5546875" bestFit="1" customWidth="1"/>
    <col min="7" max="7" width="3" bestFit="1" customWidth="1"/>
    <col min="8" max="8" width="4.6640625" bestFit="1" customWidth="1"/>
    <col min="9" max="9" width="3.5546875" bestFit="1" customWidth="1"/>
    <col min="10" max="10" width="3.21875" bestFit="1" customWidth="1"/>
    <col min="11" max="12" width="3.44140625" bestFit="1" customWidth="1"/>
    <col min="13" max="13" width="3.5546875" bestFit="1" customWidth="1"/>
    <col min="14" max="14" width="4.44140625" bestFit="1" customWidth="1"/>
    <col min="15" max="15" width="5.5546875" bestFit="1" customWidth="1"/>
    <col min="16" max="16" width="5.2187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4.77734375" bestFit="1" customWidth="1"/>
    <col min="21" max="21" width="4.44140625" bestFit="1" customWidth="1"/>
    <col min="22" max="22" width="4.5546875" bestFit="1" customWidth="1"/>
    <col min="23" max="25" width="5.5546875" bestFit="1" customWidth="1"/>
    <col min="26" max="26" width="3.21875" bestFit="1" customWidth="1"/>
    <col min="27" max="27" width="4.109375" bestFit="1" customWidth="1"/>
    <col min="28" max="30" width="4.77734375" bestFit="1" customWidth="1"/>
    <col min="31" max="31" width="5.21875" bestFit="1" customWidth="1"/>
    <col min="32" max="32" width="4.88671875" bestFit="1" customWidth="1"/>
    <col min="33" max="33" width="5.21875" bestFit="1" customWidth="1"/>
    <col min="34" max="34" width="5.109375" bestFit="1" customWidth="1"/>
  </cols>
  <sheetData>
    <row r="1" spans="1:16">
      <c r="A1" s="14" t="s">
        <v>2405</v>
      </c>
      <c r="B1" t="s">
        <v>2502</v>
      </c>
      <c r="C1" t="s">
        <v>2406</v>
      </c>
      <c r="D1" t="s">
        <v>2483</v>
      </c>
      <c r="E1" s="12" t="s">
        <v>2503</v>
      </c>
      <c r="F1" t="s">
        <v>2504</v>
      </c>
      <c r="G1" t="s">
        <v>2505</v>
      </c>
      <c r="H1" t="s">
        <v>2506</v>
      </c>
      <c r="I1" t="s">
        <v>2507</v>
      </c>
      <c r="J1" t="s">
        <v>2508</v>
      </c>
      <c r="K1" t="s">
        <v>2509</v>
      </c>
      <c r="L1" t="s">
        <v>2415</v>
      </c>
      <c r="M1" t="s">
        <v>2416</v>
      </c>
      <c r="N1" t="s">
        <v>2510</v>
      </c>
      <c r="O1" t="s">
        <v>2527</v>
      </c>
      <c r="P1" t="s">
        <v>2664</v>
      </c>
    </row>
    <row r="2" spans="1:16">
      <c r="A2" t="s">
        <v>2472</v>
      </c>
      <c r="B2" t="s">
        <v>2443</v>
      </c>
      <c r="C2">
        <f>COUNTIFS(GameLog!D:D,'COL F'!A2,GameLog!C:C,"COL",GameLog!E:E,INDEX(Positions!$A$1:$B$9,MATCH('COL F'!$B2,Positions!$A$1:$A$9,0),2))</f>
        <v>1</v>
      </c>
      <c r="D2">
        <f>SUMIFS(GameLog!F:F,GameLog!$D:$D,'COL F'!A2,GameLog!$E:$E,INDEX(Positions!$A$1:$B$9,MATCH('COL F'!$B2,Positions!$A$1:$A$9,0),2),GameLog!$C:$C,"COL")</f>
        <v>1</v>
      </c>
      <c r="E2" s="12">
        <f>SUMIFS(GameLog!AM:AM,GameLog!$D:$D,'COL F'!$A2,GameLog!$E:$E,INDEX(Positions!$A$1:$B$9,MATCH('COL F'!$B2,Positions!$A$1:$A$9,0),2),GameLog!$C:$C,"COL")</f>
        <v>7</v>
      </c>
      <c r="F2">
        <f>SUMIFS(GameLog!AN:AN,GameLog!$D:$D,'COL F'!$A2,GameLog!$E:$E,INDEX(Positions!$A$1:$B$9,MATCH('COL F'!$B2,Positions!$A$1:$A$9,0),2),GameLog!$C:$C,"COL")</f>
        <v>1</v>
      </c>
      <c r="G2">
        <f>SUMIFS(GameLog!AO:AO,GameLog!$D:$D,'COL F'!$A2,GameLog!$E:$E,INDEX(Positions!$A$1:$B$9,MATCH('COL F'!$B2,Positions!$A$1:$A$9,0),2),GameLog!$C:$C,"COL")</f>
        <v>0</v>
      </c>
      <c r="H2">
        <f>SUMIFS(GameLog!AP:AP,GameLog!$D:$D,'COL F'!$A2,GameLog!$E:$E,INDEX(Positions!$A$1:$B$9,MATCH('COL F'!$B2,Positions!$A$1:$A$9,0),2),GameLog!$C:$C,"COL")</f>
        <v>0</v>
      </c>
      <c r="I2">
        <f>SUMIFS(GameLog!AQ:AQ,GameLog!$D:$D,'COL F'!$A2,GameLog!$E:$E,INDEX(Positions!$A$1:$B$9,MATCH('COL F'!$B2,Positions!$A$1:$A$9,0),2),GameLog!$C:$C,"COL")</f>
        <v>0</v>
      </c>
      <c r="J2">
        <f>SUMIFS(GameLog!AR:AR,GameLog!$D:$D,'COL F'!$A2,GameLog!$E:$E,INDEX(Positions!$A$1:$B$9,MATCH('COL F'!$B2,Positions!$A$1:$A$9,0),2),GameLog!$C:$C,"COL")</f>
        <v>0</v>
      </c>
      <c r="K2">
        <f>SUMIFS(GameLog!AS:AS,GameLog!$D:$D,'COL F'!$A2,GameLog!$E:$E,INDEX(Positions!$A$1:$B$9,MATCH('COL F'!$B2,Positions!$A$1:$A$9,0),2),GameLog!$C:$C,"COL")</f>
        <v>0</v>
      </c>
      <c r="L2">
        <f>SUMIFS(GameLog!AT:AT,GameLog!$D:$D,'COL F'!$A2,GameLog!$E:$E,INDEX(Positions!$A$1:$B$9,MATCH('COL F'!$B2,Positions!$A$1:$A$9,0),2),GameLog!$C:$C,"COL")</f>
        <v>1</v>
      </c>
      <c r="M2">
        <f>SUMIFS(GameLog!AU:AU,GameLog!$D:$D,'COL F'!$A2,GameLog!$E:$E,INDEX(Positions!$A$1:$B$9,MATCH('COL F'!$B2,Positions!$A$1:$A$9,0),2),GameLog!$C:$C,"COL")</f>
        <v>0</v>
      </c>
      <c r="N2">
        <f>SUMIFS(GameLog!AV:AV,GameLog!$D:$D,'COL F'!$A2,GameLog!$E:$E,INDEX(Positions!$A$1:$B$9,MATCH('COL F'!$B2,Positions!$A$1:$A$9,0),2),GameLog!$C:$C,"COL")</f>
        <v>0</v>
      </c>
      <c r="O2" s="8">
        <f>IFERROR((F2+G2)/(F2+G2+H2),0)</f>
        <v>1</v>
      </c>
      <c r="P2" s="18" t="str">
        <f>IF(B2="C",IFERROR(M2/(L2+M2),0),"")</f>
        <v/>
      </c>
    </row>
    <row r="3" spans="1:16">
      <c r="A3" t="s">
        <v>2511</v>
      </c>
      <c r="B3" t="s">
        <v>2443</v>
      </c>
      <c r="C3">
        <f>COUNTIFS(GameLog!D:D,'COL F'!A3,GameLog!C:C,"COL",GameLog!E:E,INDEX(Positions!$A$1:$B$9,MATCH('COL F'!$B3,Positions!$A$1:$A$9,0),2))</f>
        <v>0</v>
      </c>
      <c r="D3">
        <f>SUMIFS(GameLog!F:F,GameLog!$D:$D,'COL F'!A3,GameLog!$E:$E,INDEX(Positions!$A$1:$B$9,MATCH('COL F'!$B3,Positions!$A$1:$A$9,0),2),GameLog!$C:$C,"COL")</f>
        <v>0</v>
      </c>
      <c r="E3" s="12">
        <f>SUMIFS(GameLog!AM:AM,GameLog!$D:$D,'COL F'!$A3,GameLog!$E:$E,INDEX(Positions!$A$1:$B$9,MATCH('COL F'!$B3,Positions!$A$1:$A$9,0),2),GameLog!$C:$C,"COL")</f>
        <v>0</v>
      </c>
      <c r="F3">
        <f>SUMIFS(GameLog!AN:AN,GameLog!$D:$D,'COL F'!$A3,GameLog!$E:$E,INDEX(Positions!$A$1:$B$9,MATCH('COL F'!$B3,Positions!$A$1:$A$9,0),2),GameLog!$C:$C,"COL")</f>
        <v>0</v>
      </c>
      <c r="G3">
        <f>SUMIFS(GameLog!AO:AO,GameLog!$D:$D,'COL F'!$A3,GameLog!$E:$E,INDEX(Positions!$A$1:$B$9,MATCH('COL F'!$B3,Positions!$A$1:$A$9,0),2),GameLog!$C:$C,"COL")</f>
        <v>0</v>
      </c>
      <c r="H3">
        <f>SUMIFS(GameLog!AP:AP,GameLog!$D:$D,'COL F'!$A3,GameLog!$E:$E,INDEX(Positions!$A$1:$B$9,MATCH('COL F'!$B3,Positions!$A$1:$A$9,0),2),GameLog!$C:$C,"COL")</f>
        <v>0</v>
      </c>
      <c r="I3">
        <f>SUMIFS(GameLog!AQ:AQ,GameLog!$D:$D,'COL F'!$A3,GameLog!$E:$E,INDEX(Positions!$A$1:$B$9,MATCH('COL F'!$B3,Positions!$A$1:$A$9,0),2),GameLog!$C:$C,"COL")</f>
        <v>0</v>
      </c>
      <c r="J3">
        <f>SUMIFS(GameLog!AR:AR,GameLog!$D:$D,'COL F'!$A3,GameLog!$E:$E,INDEX(Positions!$A$1:$B$9,MATCH('COL F'!$B3,Positions!$A$1:$A$9,0),2),GameLog!$C:$C,"COL")</f>
        <v>0</v>
      </c>
      <c r="K3">
        <f>SUMIFS(GameLog!AS:AS,GameLog!$D:$D,'COL F'!$A3,GameLog!$E:$E,INDEX(Positions!$A$1:$B$9,MATCH('COL F'!$B3,Positions!$A$1:$A$9,0),2),GameLog!$C:$C,"COL")</f>
        <v>0</v>
      </c>
      <c r="L3">
        <f>SUMIFS(GameLog!AT:AT,GameLog!$D:$D,'COL F'!$A3,GameLog!$E:$E,INDEX(Positions!$A$1:$B$9,MATCH('COL F'!$B3,Positions!$A$1:$A$9,0),2),GameLog!$C:$C,"COL")</f>
        <v>0</v>
      </c>
      <c r="M3">
        <f>SUMIFS(GameLog!AU:AU,GameLog!$D:$D,'COL F'!$A3,GameLog!$E:$E,INDEX(Positions!$A$1:$B$9,MATCH('COL F'!$B3,Positions!$A$1:$A$9,0),2),GameLog!$C:$C,"COL")</f>
        <v>0</v>
      </c>
      <c r="N3">
        <f>SUMIFS(GameLog!AV:AV,GameLog!$D:$D,'COL F'!$A3,GameLog!$E:$E,INDEX(Positions!$A$1:$B$9,MATCH('COL F'!$B3,Positions!$A$1:$A$9,0),2),GameLog!$C:$C,"COL")</f>
        <v>0</v>
      </c>
      <c r="O3" s="8">
        <f t="shared" ref="O3:O66" si="0">IFERROR((F3+G3)/(F3+G3+H3),0)</f>
        <v>0</v>
      </c>
      <c r="P3" s="18" t="str">
        <f t="shared" ref="P3:P66" si="1">IF(B3="C",IFERROR(M3/(L3+M3),0),"")</f>
        <v/>
      </c>
    </row>
    <row r="4" spans="1:16">
      <c r="A4" t="s">
        <v>2512</v>
      </c>
      <c r="B4" t="s">
        <v>2443</v>
      </c>
      <c r="C4">
        <f>COUNTIFS(GameLog!D:D,'COL F'!A4,GameLog!C:C,"COL",GameLog!E:E,INDEX(Positions!$A$1:$B$9,MATCH('COL F'!$B4,Positions!$A$1:$A$9,0),2))</f>
        <v>0</v>
      </c>
      <c r="D4">
        <f>SUMIFS(GameLog!F:F,GameLog!$D:$D,'COL F'!A4,GameLog!$E:$E,INDEX(Positions!$A$1:$B$9,MATCH('COL F'!$B4,Positions!$A$1:$A$9,0),2),GameLog!$C:$C,"COL")</f>
        <v>0</v>
      </c>
      <c r="E4" s="12">
        <f>SUMIFS(GameLog!AM:AM,GameLog!$D:$D,'COL F'!$A4,GameLog!$E:$E,INDEX(Positions!$A$1:$B$9,MATCH('COL F'!$B4,Positions!$A$1:$A$9,0),2),GameLog!$C:$C,"COL")</f>
        <v>0</v>
      </c>
      <c r="F4">
        <f>SUMIFS(GameLog!AN:AN,GameLog!$D:$D,'COL F'!$A4,GameLog!$E:$E,INDEX(Positions!$A$1:$B$9,MATCH('COL F'!$B4,Positions!$A$1:$A$9,0),2),GameLog!$C:$C,"COL")</f>
        <v>0</v>
      </c>
      <c r="G4">
        <f>SUMIFS(GameLog!AO:AO,GameLog!$D:$D,'COL F'!$A4,GameLog!$E:$E,INDEX(Positions!$A$1:$B$9,MATCH('COL F'!$B4,Positions!$A$1:$A$9,0),2),GameLog!$C:$C,"COL")</f>
        <v>0</v>
      </c>
      <c r="H4">
        <f>SUMIFS(GameLog!AP:AP,GameLog!$D:$D,'COL F'!$A4,GameLog!$E:$E,INDEX(Positions!$A$1:$B$9,MATCH('COL F'!$B4,Positions!$A$1:$A$9,0),2),GameLog!$C:$C,"COL")</f>
        <v>0</v>
      </c>
      <c r="I4">
        <f>SUMIFS(GameLog!AQ:AQ,GameLog!$D:$D,'COL F'!$A4,GameLog!$E:$E,INDEX(Positions!$A$1:$B$9,MATCH('COL F'!$B4,Positions!$A$1:$A$9,0),2),GameLog!$C:$C,"COL")</f>
        <v>0</v>
      </c>
      <c r="J4">
        <f>SUMIFS(GameLog!AR:AR,GameLog!$D:$D,'COL F'!$A4,GameLog!$E:$E,INDEX(Positions!$A$1:$B$9,MATCH('COL F'!$B4,Positions!$A$1:$A$9,0),2),GameLog!$C:$C,"COL")</f>
        <v>0</v>
      </c>
      <c r="K4">
        <f>SUMIFS(GameLog!AS:AS,GameLog!$D:$D,'COL F'!$A4,GameLog!$E:$E,INDEX(Positions!$A$1:$B$9,MATCH('COL F'!$B4,Positions!$A$1:$A$9,0),2),GameLog!$C:$C,"COL")</f>
        <v>0</v>
      </c>
      <c r="L4">
        <f>SUMIFS(GameLog!AT:AT,GameLog!$D:$D,'COL F'!$A4,GameLog!$E:$E,INDEX(Positions!$A$1:$B$9,MATCH('COL F'!$B4,Positions!$A$1:$A$9,0),2),GameLog!$C:$C,"COL")</f>
        <v>0</v>
      </c>
      <c r="M4">
        <f>SUMIFS(GameLog!AU:AU,GameLog!$D:$D,'COL F'!$A4,GameLog!$E:$E,INDEX(Positions!$A$1:$B$9,MATCH('COL F'!$B4,Positions!$A$1:$A$9,0),2),GameLog!$C:$C,"COL")</f>
        <v>0</v>
      </c>
      <c r="N4">
        <f>SUMIFS(GameLog!AV:AV,GameLog!$D:$D,'COL F'!$A4,GameLog!$E:$E,INDEX(Positions!$A$1:$B$9,MATCH('COL F'!$B4,Positions!$A$1:$A$9,0),2),GameLog!$C:$C,"COL")</f>
        <v>0</v>
      </c>
      <c r="O4" s="8">
        <f t="shared" si="0"/>
        <v>0</v>
      </c>
      <c r="P4" s="18" t="str">
        <f t="shared" si="1"/>
        <v/>
      </c>
    </row>
    <row r="5" spans="1:16">
      <c r="A5" t="s">
        <v>2497</v>
      </c>
      <c r="B5" t="s">
        <v>2443</v>
      </c>
      <c r="C5">
        <f>COUNTIFS(GameLog!D:D,'COL F'!A5,GameLog!C:C,"COL",GameLog!E:E,INDEX(Positions!$A$1:$B$9,MATCH('COL F'!$B5,Positions!$A$1:$A$9,0),2))</f>
        <v>0</v>
      </c>
      <c r="D5">
        <f>SUMIFS(GameLog!F:F,GameLog!$D:$D,'COL F'!A5,GameLog!$E:$E,INDEX(Positions!$A$1:$B$9,MATCH('COL F'!$B5,Positions!$A$1:$A$9,0),2),GameLog!$C:$C,"COL")</f>
        <v>0</v>
      </c>
      <c r="E5" s="12">
        <f>SUMIFS(GameLog!AM:AM,GameLog!$D:$D,'COL F'!$A5,GameLog!$E:$E,INDEX(Positions!$A$1:$B$9,MATCH('COL F'!$B5,Positions!$A$1:$A$9,0),2),GameLog!$C:$C,"COL")</f>
        <v>0</v>
      </c>
      <c r="F5">
        <f>SUMIFS(GameLog!AN:AN,GameLog!$D:$D,'COL F'!$A5,GameLog!$E:$E,INDEX(Positions!$A$1:$B$9,MATCH('COL F'!$B5,Positions!$A$1:$A$9,0),2),GameLog!$C:$C,"COL")</f>
        <v>0</v>
      </c>
      <c r="G5">
        <f>SUMIFS(GameLog!AO:AO,GameLog!$D:$D,'COL F'!$A5,GameLog!$E:$E,INDEX(Positions!$A$1:$B$9,MATCH('COL F'!$B5,Positions!$A$1:$A$9,0),2),GameLog!$C:$C,"COL")</f>
        <v>0</v>
      </c>
      <c r="H5">
        <f>SUMIFS(GameLog!AP:AP,GameLog!$D:$D,'COL F'!$A5,GameLog!$E:$E,INDEX(Positions!$A$1:$B$9,MATCH('COL F'!$B5,Positions!$A$1:$A$9,0),2),GameLog!$C:$C,"COL")</f>
        <v>0</v>
      </c>
      <c r="I5">
        <f>SUMIFS(GameLog!AQ:AQ,GameLog!$D:$D,'COL F'!$A5,GameLog!$E:$E,INDEX(Positions!$A$1:$B$9,MATCH('COL F'!$B5,Positions!$A$1:$A$9,0),2),GameLog!$C:$C,"COL")</f>
        <v>0</v>
      </c>
      <c r="J5">
        <f>SUMIFS(GameLog!AR:AR,GameLog!$D:$D,'COL F'!$A5,GameLog!$E:$E,INDEX(Positions!$A$1:$B$9,MATCH('COL F'!$B5,Positions!$A$1:$A$9,0),2),GameLog!$C:$C,"COL")</f>
        <v>0</v>
      </c>
      <c r="K5">
        <f>SUMIFS(GameLog!AS:AS,GameLog!$D:$D,'COL F'!$A5,GameLog!$E:$E,INDEX(Positions!$A$1:$B$9,MATCH('COL F'!$B5,Positions!$A$1:$A$9,0),2),GameLog!$C:$C,"COL")</f>
        <v>0</v>
      </c>
      <c r="L5">
        <f>SUMIFS(GameLog!AT:AT,GameLog!$D:$D,'COL F'!$A5,GameLog!$E:$E,INDEX(Positions!$A$1:$B$9,MATCH('COL F'!$B5,Positions!$A$1:$A$9,0),2),GameLog!$C:$C,"COL")</f>
        <v>0</v>
      </c>
      <c r="M5">
        <f>SUMIFS(GameLog!AU:AU,GameLog!$D:$D,'COL F'!$A5,GameLog!$E:$E,INDEX(Positions!$A$1:$B$9,MATCH('COL F'!$B5,Positions!$A$1:$A$9,0),2),GameLog!$C:$C,"COL")</f>
        <v>0</v>
      </c>
      <c r="N5">
        <f>SUMIFS(GameLog!AV:AV,GameLog!$D:$D,'COL F'!$A5,GameLog!$E:$E,INDEX(Positions!$A$1:$B$9,MATCH('COL F'!$B5,Positions!$A$1:$A$9,0),2),GameLog!$C:$C,"COL")</f>
        <v>0</v>
      </c>
      <c r="O5" s="8">
        <f t="shared" si="0"/>
        <v>0</v>
      </c>
      <c r="P5" s="18" t="str">
        <f t="shared" si="1"/>
        <v/>
      </c>
    </row>
    <row r="6" spans="1:16">
      <c r="A6" t="s">
        <v>2480</v>
      </c>
      <c r="B6" t="s">
        <v>2443</v>
      </c>
      <c r="C6">
        <f>COUNTIFS(GameLog!D:D,'COL F'!A6,GameLog!C:C,"COL",GameLog!E:E,INDEX(Positions!$A$1:$B$9,MATCH('COL F'!$B6,Positions!$A$1:$A$9,0),2))</f>
        <v>1</v>
      </c>
      <c r="D6">
        <f>SUMIFS(GameLog!F:F,GameLog!$D:$D,'COL F'!A6,GameLog!$E:$E,INDEX(Positions!$A$1:$B$9,MATCH('COL F'!$B6,Positions!$A$1:$A$9,0),2),GameLog!$C:$C,"COL")</f>
        <v>0</v>
      </c>
      <c r="E6" s="12">
        <f>SUMIFS(GameLog!AM:AM,GameLog!$D:$D,'COL F'!$A6,GameLog!$E:$E,INDEX(Positions!$A$1:$B$9,MATCH('COL F'!$B6,Positions!$A$1:$A$9,0),2),GameLog!$C:$C,"COL")</f>
        <v>0.66666666666666663</v>
      </c>
      <c r="F6">
        <f>SUMIFS(GameLog!AN:AN,GameLog!$D:$D,'COL F'!$A6,GameLog!$E:$E,INDEX(Positions!$A$1:$B$9,MATCH('COL F'!$B6,Positions!$A$1:$A$9,0),2),GameLog!$C:$C,"COL")</f>
        <v>0</v>
      </c>
      <c r="G6">
        <f>SUMIFS(GameLog!AO:AO,GameLog!$D:$D,'COL F'!$A6,GameLog!$E:$E,INDEX(Positions!$A$1:$B$9,MATCH('COL F'!$B6,Positions!$A$1:$A$9,0),2),GameLog!$C:$C,"COL")</f>
        <v>0</v>
      </c>
      <c r="H6">
        <f>SUMIFS(GameLog!AP:AP,GameLog!$D:$D,'COL F'!$A6,GameLog!$E:$E,INDEX(Positions!$A$1:$B$9,MATCH('COL F'!$B6,Positions!$A$1:$A$9,0),2),GameLog!$C:$C,"COL")</f>
        <v>0</v>
      </c>
      <c r="I6">
        <f>SUMIFS(GameLog!AQ:AQ,GameLog!$D:$D,'COL F'!$A6,GameLog!$E:$E,INDEX(Positions!$A$1:$B$9,MATCH('COL F'!$B6,Positions!$A$1:$A$9,0),2),GameLog!$C:$C,"COL")</f>
        <v>0</v>
      </c>
      <c r="J6">
        <f>SUMIFS(GameLog!AR:AR,GameLog!$D:$D,'COL F'!$A6,GameLog!$E:$E,INDEX(Positions!$A$1:$B$9,MATCH('COL F'!$B6,Positions!$A$1:$A$9,0),2),GameLog!$C:$C,"COL")</f>
        <v>0</v>
      </c>
      <c r="K6">
        <f>SUMIFS(GameLog!AS:AS,GameLog!$D:$D,'COL F'!$A6,GameLog!$E:$E,INDEX(Positions!$A$1:$B$9,MATCH('COL F'!$B6,Positions!$A$1:$A$9,0),2),GameLog!$C:$C,"COL")</f>
        <v>0</v>
      </c>
      <c r="L6">
        <f>SUMIFS(GameLog!AT:AT,GameLog!$D:$D,'COL F'!$A6,GameLog!$E:$E,INDEX(Positions!$A$1:$B$9,MATCH('COL F'!$B6,Positions!$A$1:$A$9,0),2),GameLog!$C:$C,"COL")</f>
        <v>0</v>
      </c>
      <c r="M6">
        <f>SUMIFS(GameLog!AU:AU,GameLog!$D:$D,'COL F'!$A6,GameLog!$E:$E,INDEX(Positions!$A$1:$B$9,MATCH('COL F'!$B6,Positions!$A$1:$A$9,0),2),GameLog!$C:$C,"COL")</f>
        <v>1</v>
      </c>
      <c r="N6">
        <f>SUMIFS(GameLog!AV:AV,GameLog!$D:$D,'COL F'!$A6,GameLog!$E:$E,INDEX(Positions!$A$1:$B$9,MATCH('COL F'!$B6,Positions!$A$1:$A$9,0),2),GameLog!$C:$C,"COL")</f>
        <v>0</v>
      </c>
      <c r="O6" s="8">
        <f t="shared" si="0"/>
        <v>0</v>
      </c>
      <c r="P6" s="18" t="str">
        <f t="shared" si="1"/>
        <v/>
      </c>
    </row>
    <row r="7" spans="1:16">
      <c r="A7" t="s">
        <v>2513</v>
      </c>
      <c r="B7" t="s">
        <v>2443</v>
      </c>
      <c r="C7">
        <f>COUNTIFS(GameLog!D:D,'COL F'!A7,GameLog!C:C,"COL",GameLog!E:E,INDEX(Positions!$A$1:$B$9,MATCH('COL F'!$B7,Positions!$A$1:$A$9,0),2))</f>
        <v>2</v>
      </c>
      <c r="D7">
        <f>SUMIFS(GameLog!F:F,GameLog!$D:$D,'COL F'!A7,GameLog!$E:$E,INDEX(Positions!$A$1:$B$9,MATCH('COL F'!$B7,Positions!$A$1:$A$9,0),2),GameLog!$C:$C,"COL")</f>
        <v>0</v>
      </c>
      <c r="E7" s="12">
        <f>SUMIFS(GameLog!AM:AM,GameLog!$D:$D,'COL F'!$A7,GameLog!$E:$E,INDEX(Positions!$A$1:$B$9,MATCH('COL F'!$B7,Positions!$A$1:$A$9,0),2),GameLog!$C:$C,"COL")</f>
        <v>1.3333333333333333</v>
      </c>
      <c r="F7">
        <f>SUMIFS(GameLog!AN:AN,GameLog!$D:$D,'COL F'!$A7,GameLog!$E:$E,INDEX(Positions!$A$1:$B$9,MATCH('COL F'!$B7,Positions!$A$1:$A$9,0),2),GameLog!$C:$C,"COL")</f>
        <v>0</v>
      </c>
      <c r="G7">
        <f>SUMIFS(GameLog!AO:AO,GameLog!$D:$D,'COL F'!$A7,GameLog!$E:$E,INDEX(Positions!$A$1:$B$9,MATCH('COL F'!$B7,Positions!$A$1:$A$9,0),2),GameLog!$C:$C,"COL")</f>
        <v>0</v>
      </c>
      <c r="H7">
        <f>SUMIFS(GameLog!AP:AP,GameLog!$D:$D,'COL F'!$A7,GameLog!$E:$E,INDEX(Positions!$A$1:$B$9,MATCH('COL F'!$B7,Positions!$A$1:$A$9,0),2),GameLog!$C:$C,"COL")</f>
        <v>0</v>
      </c>
      <c r="I7">
        <f>SUMIFS(GameLog!AQ:AQ,GameLog!$D:$D,'COL F'!$A7,GameLog!$E:$E,INDEX(Positions!$A$1:$B$9,MATCH('COL F'!$B7,Positions!$A$1:$A$9,0),2),GameLog!$C:$C,"COL")</f>
        <v>0</v>
      </c>
      <c r="J7">
        <f>SUMIFS(GameLog!AR:AR,GameLog!$D:$D,'COL F'!$A7,GameLog!$E:$E,INDEX(Positions!$A$1:$B$9,MATCH('COL F'!$B7,Positions!$A$1:$A$9,0),2),GameLog!$C:$C,"COL")</f>
        <v>0</v>
      </c>
      <c r="K7">
        <f>SUMIFS(GameLog!AS:AS,GameLog!$D:$D,'COL F'!$A7,GameLog!$E:$E,INDEX(Positions!$A$1:$B$9,MATCH('COL F'!$B7,Positions!$A$1:$A$9,0),2),GameLog!$C:$C,"COL")</f>
        <v>0</v>
      </c>
      <c r="L7">
        <f>SUMIFS(GameLog!AT:AT,GameLog!$D:$D,'COL F'!$A7,GameLog!$E:$E,INDEX(Positions!$A$1:$B$9,MATCH('COL F'!$B7,Positions!$A$1:$A$9,0),2),GameLog!$C:$C,"COL")</f>
        <v>0</v>
      </c>
      <c r="M7">
        <f>SUMIFS(GameLog!AU:AU,GameLog!$D:$D,'COL F'!$A7,GameLog!$E:$E,INDEX(Positions!$A$1:$B$9,MATCH('COL F'!$B7,Positions!$A$1:$A$9,0),2),GameLog!$C:$C,"COL")</f>
        <v>0</v>
      </c>
      <c r="N7">
        <f>SUMIFS(GameLog!AV:AV,GameLog!$D:$D,'COL F'!$A7,GameLog!$E:$E,INDEX(Positions!$A$1:$B$9,MATCH('COL F'!$B7,Positions!$A$1:$A$9,0),2),GameLog!$C:$C,"COL")</f>
        <v>0</v>
      </c>
      <c r="O7" s="8">
        <f t="shared" si="0"/>
        <v>0</v>
      </c>
      <c r="P7" s="18" t="str">
        <f t="shared" si="1"/>
        <v/>
      </c>
    </row>
    <row r="8" spans="1:16">
      <c r="A8" t="s">
        <v>2477</v>
      </c>
      <c r="B8" t="s">
        <v>2443</v>
      </c>
      <c r="C8">
        <f>COUNTIFS(GameLog!D:D,'COL F'!A8,GameLog!C:C,"COL",GameLog!E:E,INDEX(Positions!$A$1:$B$9,MATCH('COL F'!$B8,Positions!$A$1:$A$9,0),2))</f>
        <v>0</v>
      </c>
      <c r="D8">
        <f>SUMIFS(GameLog!F:F,GameLog!$D:$D,'COL F'!A8,GameLog!$E:$E,INDEX(Positions!$A$1:$B$9,MATCH('COL F'!$B8,Positions!$A$1:$A$9,0),2),GameLog!$C:$C,"COL")</f>
        <v>0</v>
      </c>
      <c r="E8" s="12">
        <f>SUMIFS(GameLog!AM:AM,GameLog!$D:$D,'COL F'!$A8,GameLog!$E:$E,INDEX(Positions!$A$1:$B$9,MATCH('COL F'!$B8,Positions!$A$1:$A$9,0),2),GameLog!$C:$C,"COL")</f>
        <v>0</v>
      </c>
      <c r="F8">
        <f>SUMIFS(GameLog!AN:AN,GameLog!$D:$D,'COL F'!$A8,GameLog!$E:$E,INDEX(Positions!$A$1:$B$9,MATCH('COL F'!$B8,Positions!$A$1:$A$9,0),2),GameLog!$C:$C,"COL")</f>
        <v>0</v>
      </c>
      <c r="G8">
        <f>SUMIFS(GameLog!AO:AO,GameLog!$D:$D,'COL F'!$A8,GameLog!$E:$E,INDEX(Positions!$A$1:$B$9,MATCH('COL F'!$B8,Positions!$A$1:$A$9,0),2),GameLog!$C:$C,"COL")</f>
        <v>0</v>
      </c>
      <c r="H8">
        <f>SUMIFS(GameLog!AP:AP,GameLog!$D:$D,'COL F'!$A8,GameLog!$E:$E,INDEX(Positions!$A$1:$B$9,MATCH('COL F'!$B8,Positions!$A$1:$A$9,0),2),GameLog!$C:$C,"COL")</f>
        <v>0</v>
      </c>
      <c r="I8">
        <f>SUMIFS(GameLog!AQ:AQ,GameLog!$D:$D,'COL F'!$A8,GameLog!$E:$E,INDEX(Positions!$A$1:$B$9,MATCH('COL F'!$B8,Positions!$A$1:$A$9,0),2),GameLog!$C:$C,"COL")</f>
        <v>0</v>
      </c>
      <c r="J8">
        <f>SUMIFS(GameLog!AR:AR,GameLog!$D:$D,'COL F'!$A8,GameLog!$E:$E,INDEX(Positions!$A$1:$B$9,MATCH('COL F'!$B8,Positions!$A$1:$A$9,0),2),GameLog!$C:$C,"COL")</f>
        <v>0</v>
      </c>
      <c r="K8">
        <f>SUMIFS(GameLog!AS:AS,GameLog!$D:$D,'COL F'!$A8,GameLog!$E:$E,INDEX(Positions!$A$1:$B$9,MATCH('COL F'!$B8,Positions!$A$1:$A$9,0),2),GameLog!$C:$C,"COL")</f>
        <v>0</v>
      </c>
      <c r="L8">
        <f>SUMIFS(GameLog!AT:AT,GameLog!$D:$D,'COL F'!$A8,GameLog!$E:$E,INDEX(Positions!$A$1:$B$9,MATCH('COL F'!$B8,Positions!$A$1:$A$9,0),2),GameLog!$C:$C,"COL")</f>
        <v>0</v>
      </c>
      <c r="M8">
        <f>SUMIFS(GameLog!AU:AU,GameLog!$D:$D,'COL F'!$A8,GameLog!$E:$E,INDEX(Positions!$A$1:$B$9,MATCH('COL F'!$B8,Positions!$A$1:$A$9,0),2),GameLog!$C:$C,"COL")</f>
        <v>0</v>
      </c>
      <c r="N8">
        <f>SUMIFS(GameLog!AV:AV,GameLog!$D:$D,'COL F'!$A8,GameLog!$E:$E,INDEX(Positions!$A$1:$B$9,MATCH('COL F'!$B8,Positions!$A$1:$A$9,0),2),GameLog!$C:$C,"COL")</f>
        <v>0</v>
      </c>
      <c r="O8" s="8">
        <f t="shared" si="0"/>
        <v>0</v>
      </c>
      <c r="P8" s="18" t="str">
        <f t="shared" si="1"/>
        <v/>
      </c>
    </row>
    <row r="9" spans="1:16">
      <c r="A9" t="s">
        <v>2578</v>
      </c>
      <c r="B9" t="s">
        <v>2443</v>
      </c>
      <c r="C9">
        <f>COUNTIFS(GameLog!D:D,'COL F'!A9,GameLog!C:C,"COL",GameLog!E:E,INDEX(Positions!$A$1:$B$9,MATCH('COL F'!$B9,Positions!$A$1:$A$9,0),2))</f>
        <v>1</v>
      </c>
      <c r="D9">
        <f>SUMIFS(GameLog!F:F,GameLog!$D:$D,'COL F'!A9,GameLog!$E:$E,INDEX(Positions!$A$1:$B$9,MATCH('COL F'!$B9,Positions!$A$1:$A$9,0),2),GameLog!$C:$C,"COL")</f>
        <v>0</v>
      </c>
      <c r="E9" s="12">
        <f>SUMIFS(GameLog!AM:AM,GameLog!$D:$D,'COL F'!$A9,GameLog!$E:$E,INDEX(Positions!$A$1:$B$9,MATCH('COL F'!$B9,Positions!$A$1:$A$9,0),2),GameLog!$C:$C,"COL")</f>
        <v>1.3333333333333333</v>
      </c>
      <c r="F9">
        <f>SUMIFS(GameLog!AN:AN,GameLog!$D:$D,'COL F'!$A9,GameLog!$E:$E,INDEX(Positions!$A$1:$B$9,MATCH('COL F'!$B9,Positions!$A$1:$A$9,0),2),GameLog!$C:$C,"COL")</f>
        <v>0</v>
      </c>
      <c r="G9">
        <f>SUMIFS(GameLog!AO:AO,GameLog!$D:$D,'COL F'!$A9,GameLog!$E:$E,INDEX(Positions!$A$1:$B$9,MATCH('COL F'!$B9,Positions!$A$1:$A$9,0),2),GameLog!$C:$C,"COL")</f>
        <v>0</v>
      </c>
      <c r="H9">
        <f>SUMIFS(GameLog!AP:AP,GameLog!$D:$D,'COL F'!$A9,GameLog!$E:$E,INDEX(Positions!$A$1:$B$9,MATCH('COL F'!$B9,Positions!$A$1:$A$9,0),2),GameLog!$C:$C,"COL")</f>
        <v>0</v>
      </c>
      <c r="I9">
        <f>SUMIFS(GameLog!AQ:AQ,GameLog!$D:$D,'COL F'!$A9,GameLog!$E:$E,INDEX(Positions!$A$1:$B$9,MATCH('COL F'!$B9,Positions!$A$1:$A$9,0),2),GameLog!$C:$C,"COL")</f>
        <v>0</v>
      </c>
      <c r="J9">
        <f>SUMIFS(GameLog!AR:AR,GameLog!$D:$D,'COL F'!$A9,GameLog!$E:$E,INDEX(Positions!$A$1:$B$9,MATCH('COL F'!$B9,Positions!$A$1:$A$9,0),2),GameLog!$C:$C,"COL")</f>
        <v>0</v>
      </c>
      <c r="K9">
        <f>SUMIFS(GameLog!AS:AS,GameLog!$D:$D,'COL F'!$A9,GameLog!$E:$E,INDEX(Positions!$A$1:$B$9,MATCH('COL F'!$B9,Positions!$A$1:$A$9,0),2),GameLog!$C:$C,"COL")</f>
        <v>0</v>
      </c>
      <c r="L9">
        <f>SUMIFS(GameLog!AT:AT,GameLog!$D:$D,'COL F'!$A9,GameLog!$E:$E,INDEX(Positions!$A$1:$B$9,MATCH('COL F'!$B9,Positions!$A$1:$A$9,0),2),GameLog!$C:$C,"COL")</f>
        <v>1</v>
      </c>
      <c r="M9">
        <f>SUMIFS(GameLog!AU:AU,GameLog!$D:$D,'COL F'!$A9,GameLog!$E:$E,INDEX(Positions!$A$1:$B$9,MATCH('COL F'!$B9,Positions!$A$1:$A$9,0),2),GameLog!$C:$C,"COL")</f>
        <v>0</v>
      </c>
      <c r="N9">
        <f>SUMIFS(GameLog!AV:AV,GameLog!$D:$D,'COL F'!$A9,GameLog!$E:$E,INDEX(Positions!$A$1:$B$9,MATCH('COL F'!$B9,Positions!$A$1:$A$9,0),2),GameLog!$C:$C,"COL")</f>
        <v>0</v>
      </c>
      <c r="O9" s="8">
        <f t="shared" si="0"/>
        <v>0</v>
      </c>
      <c r="P9" s="18" t="str">
        <f t="shared" si="1"/>
        <v/>
      </c>
    </row>
    <row r="10" spans="1:16">
      <c r="A10" t="s">
        <v>2473</v>
      </c>
      <c r="B10" t="s">
        <v>2443</v>
      </c>
      <c r="C10">
        <f>COUNTIFS(GameLog!D:D,'COL F'!A10,GameLog!C:C,"COL",GameLog!E:E,INDEX(Positions!$A$1:$B$9,MATCH('COL F'!$B10,Positions!$A$1:$A$9,0),2))</f>
        <v>1</v>
      </c>
      <c r="D10">
        <f>SUMIFS(GameLog!F:F,GameLog!$D:$D,'COL F'!A10,GameLog!$E:$E,INDEX(Positions!$A$1:$B$9,MATCH('COL F'!$B10,Positions!$A$1:$A$9,0),2),GameLog!$C:$C,"COL")</f>
        <v>1</v>
      </c>
      <c r="E10" s="12">
        <f>SUMIFS(GameLog!AM:AM,GameLog!$D:$D,'COL F'!$A10,GameLog!$E:$E,INDEX(Positions!$A$1:$B$9,MATCH('COL F'!$B10,Positions!$A$1:$A$9,0),2),GameLog!$C:$C,"COL")</f>
        <v>5.333333333333333</v>
      </c>
      <c r="F10">
        <f>SUMIFS(GameLog!AN:AN,GameLog!$D:$D,'COL F'!$A10,GameLog!$E:$E,INDEX(Positions!$A$1:$B$9,MATCH('COL F'!$B10,Positions!$A$1:$A$9,0),2),GameLog!$C:$C,"COL")</f>
        <v>0</v>
      </c>
      <c r="G10">
        <f>SUMIFS(GameLog!AO:AO,GameLog!$D:$D,'COL F'!$A10,GameLog!$E:$E,INDEX(Positions!$A$1:$B$9,MATCH('COL F'!$B10,Positions!$A$1:$A$9,0),2),GameLog!$C:$C,"COL")</f>
        <v>0</v>
      </c>
      <c r="H10">
        <f>SUMIFS(GameLog!AP:AP,GameLog!$D:$D,'COL F'!$A10,GameLog!$E:$E,INDEX(Positions!$A$1:$B$9,MATCH('COL F'!$B10,Positions!$A$1:$A$9,0),2),GameLog!$C:$C,"COL")</f>
        <v>0</v>
      </c>
      <c r="I10">
        <f>SUMIFS(GameLog!AQ:AQ,GameLog!$D:$D,'COL F'!$A10,GameLog!$E:$E,INDEX(Positions!$A$1:$B$9,MATCH('COL F'!$B10,Positions!$A$1:$A$9,0),2),GameLog!$C:$C,"COL")</f>
        <v>0</v>
      </c>
      <c r="J10">
        <f>SUMIFS(GameLog!AR:AR,GameLog!$D:$D,'COL F'!$A10,GameLog!$E:$E,INDEX(Positions!$A$1:$B$9,MATCH('COL F'!$B10,Positions!$A$1:$A$9,0),2),GameLog!$C:$C,"COL")</f>
        <v>0</v>
      </c>
      <c r="K10">
        <f>SUMIFS(GameLog!AS:AS,GameLog!$D:$D,'COL F'!$A10,GameLog!$E:$E,INDEX(Positions!$A$1:$B$9,MATCH('COL F'!$B10,Positions!$A$1:$A$9,0),2),GameLog!$C:$C,"COL")</f>
        <v>0</v>
      </c>
      <c r="L10">
        <f>SUMIFS(GameLog!AT:AT,GameLog!$D:$D,'COL F'!$A10,GameLog!$E:$E,INDEX(Positions!$A$1:$B$9,MATCH('COL F'!$B10,Positions!$A$1:$A$9,0),2),GameLog!$C:$C,"COL")</f>
        <v>0</v>
      </c>
      <c r="M10">
        <f>SUMIFS(GameLog!AU:AU,GameLog!$D:$D,'COL F'!$A10,GameLog!$E:$E,INDEX(Positions!$A$1:$B$9,MATCH('COL F'!$B10,Positions!$A$1:$A$9,0),2),GameLog!$C:$C,"COL")</f>
        <v>0</v>
      </c>
      <c r="N10">
        <f>SUMIFS(GameLog!AV:AV,GameLog!$D:$D,'COL F'!$A10,GameLog!$E:$E,INDEX(Positions!$A$1:$B$9,MATCH('COL F'!$B10,Positions!$A$1:$A$9,0),2),GameLog!$C:$C,"COL")</f>
        <v>0</v>
      </c>
      <c r="O10" s="8">
        <f t="shared" si="0"/>
        <v>0</v>
      </c>
      <c r="P10" s="18" t="str">
        <f t="shared" si="1"/>
        <v/>
      </c>
    </row>
    <row r="11" spans="1:16">
      <c r="A11" t="s">
        <v>2478</v>
      </c>
      <c r="B11" t="s">
        <v>2443</v>
      </c>
      <c r="C11">
        <f>COUNTIFS(GameLog!D:D,'COL F'!A11,GameLog!C:C,"COL",GameLog!E:E,INDEX(Positions!$A$1:$B$9,MATCH('COL F'!$B11,Positions!$A$1:$A$9,0),2))</f>
        <v>0</v>
      </c>
      <c r="D11">
        <f>SUMIFS(GameLog!F:F,GameLog!$D:$D,'COL F'!A11,GameLog!$E:$E,INDEX(Positions!$A$1:$B$9,MATCH('COL F'!$B11,Positions!$A$1:$A$9,0),2),GameLog!$C:$C,"COL")</f>
        <v>0</v>
      </c>
      <c r="E11" s="12">
        <f>SUMIFS(GameLog!AM:AM,GameLog!$D:$D,'COL F'!$A11,GameLog!$E:$E,INDEX(Positions!$A$1:$B$9,MATCH('COL F'!$B11,Positions!$A$1:$A$9,0),2),GameLog!$C:$C,"COL")</f>
        <v>0</v>
      </c>
      <c r="F11">
        <f>SUMIFS(GameLog!AN:AN,GameLog!$D:$D,'COL F'!$A11,GameLog!$E:$E,INDEX(Positions!$A$1:$B$9,MATCH('COL F'!$B11,Positions!$A$1:$A$9,0),2),GameLog!$C:$C,"COL")</f>
        <v>0</v>
      </c>
      <c r="G11">
        <f>SUMIFS(GameLog!AO:AO,GameLog!$D:$D,'COL F'!$A11,GameLog!$E:$E,INDEX(Positions!$A$1:$B$9,MATCH('COL F'!$B11,Positions!$A$1:$A$9,0),2),GameLog!$C:$C,"COL")</f>
        <v>0</v>
      </c>
      <c r="H11">
        <f>SUMIFS(GameLog!AP:AP,GameLog!$D:$D,'COL F'!$A11,GameLog!$E:$E,INDEX(Positions!$A$1:$B$9,MATCH('COL F'!$B11,Positions!$A$1:$A$9,0),2),GameLog!$C:$C,"COL")</f>
        <v>0</v>
      </c>
      <c r="I11">
        <f>SUMIFS(GameLog!AQ:AQ,GameLog!$D:$D,'COL F'!$A11,GameLog!$E:$E,INDEX(Positions!$A$1:$B$9,MATCH('COL F'!$B11,Positions!$A$1:$A$9,0),2),GameLog!$C:$C,"COL")</f>
        <v>0</v>
      </c>
      <c r="J11">
        <f>SUMIFS(GameLog!AR:AR,GameLog!$D:$D,'COL F'!$A11,GameLog!$E:$E,INDEX(Positions!$A$1:$B$9,MATCH('COL F'!$B11,Positions!$A$1:$A$9,0),2),GameLog!$C:$C,"COL")</f>
        <v>0</v>
      </c>
      <c r="K11">
        <f>SUMIFS(GameLog!AS:AS,GameLog!$D:$D,'COL F'!$A11,GameLog!$E:$E,INDEX(Positions!$A$1:$B$9,MATCH('COL F'!$B11,Positions!$A$1:$A$9,0),2),GameLog!$C:$C,"COL")</f>
        <v>0</v>
      </c>
      <c r="L11">
        <f>SUMIFS(GameLog!AT:AT,GameLog!$D:$D,'COL F'!$A11,GameLog!$E:$E,INDEX(Positions!$A$1:$B$9,MATCH('COL F'!$B11,Positions!$A$1:$A$9,0),2),GameLog!$C:$C,"COL")</f>
        <v>0</v>
      </c>
      <c r="M11">
        <f>SUMIFS(GameLog!AU:AU,GameLog!$D:$D,'COL F'!$A11,GameLog!$E:$E,INDEX(Positions!$A$1:$B$9,MATCH('COL F'!$B11,Positions!$A$1:$A$9,0),2),GameLog!$C:$C,"COL")</f>
        <v>0</v>
      </c>
      <c r="N11">
        <f>SUMIFS(GameLog!AV:AV,GameLog!$D:$D,'COL F'!$A11,GameLog!$E:$E,INDEX(Positions!$A$1:$B$9,MATCH('COL F'!$B11,Positions!$A$1:$A$9,0),2),GameLog!$C:$C,"COL")</f>
        <v>0</v>
      </c>
      <c r="O11" s="8">
        <f t="shared" si="0"/>
        <v>0</v>
      </c>
      <c r="P11" s="18" t="str">
        <f t="shared" si="1"/>
        <v/>
      </c>
    </row>
    <row r="12" spans="1:16">
      <c r="A12" t="s">
        <v>2479</v>
      </c>
      <c r="B12" t="s">
        <v>2443</v>
      </c>
      <c r="C12">
        <f>COUNTIFS(GameLog!D:D,'COL F'!A12,GameLog!C:C,"COL",GameLog!E:E,INDEX(Positions!$A$1:$B$9,MATCH('COL F'!$B12,Positions!$A$1:$A$9,0),2))</f>
        <v>1</v>
      </c>
      <c r="D12">
        <f>SUMIFS(GameLog!F:F,GameLog!$D:$D,'COL F'!A12,GameLog!$E:$E,INDEX(Positions!$A$1:$B$9,MATCH('COL F'!$B12,Positions!$A$1:$A$9,0),2),GameLog!$C:$C,"COL")</f>
        <v>0</v>
      </c>
      <c r="E12" s="12">
        <f>SUMIFS(GameLog!AM:AM,GameLog!$D:$D,'COL F'!$A12,GameLog!$E:$E,INDEX(Positions!$A$1:$B$9,MATCH('COL F'!$B12,Positions!$A$1:$A$9,0),2),GameLog!$C:$C,"COL")</f>
        <v>0.66666666666666663</v>
      </c>
      <c r="F12">
        <f>SUMIFS(GameLog!AN:AN,GameLog!$D:$D,'COL F'!$A12,GameLog!$E:$E,INDEX(Positions!$A$1:$B$9,MATCH('COL F'!$B12,Positions!$A$1:$A$9,0),2),GameLog!$C:$C,"COL")</f>
        <v>0</v>
      </c>
      <c r="G12">
        <f>SUMIFS(GameLog!AO:AO,GameLog!$D:$D,'COL F'!$A12,GameLog!$E:$E,INDEX(Positions!$A$1:$B$9,MATCH('COL F'!$B12,Positions!$A$1:$A$9,0),2),GameLog!$C:$C,"COL")</f>
        <v>0</v>
      </c>
      <c r="H12">
        <f>SUMIFS(GameLog!AP:AP,GameLog!$D:$D,'COL F'!$A12,GameLog!$E:$E,INDEX(Positions!$A$1:$B$9,MATCH('COL F'!$B12,Positions!$A$1:$A$9,0),2),GameLog!$C:$C,"COL")</f>
        <v>0</v>
      </c>
      <c r="I12">
        <f>SUMIFS(GameLog!AQ:AQ,GameLog!$D:$D,'COL F'!$A12,GameLog!$E:$E,INDEX(Positions!$A$1:$B$9,MATCH('COL F'!$B12,Positions!$A$1:$A$9,0),2),GameLog!$C:$C,"COL")</f>
        <v>0</v>
      </c>
      <c r="J12">
        <f>SUMIFS(GameLog!AR:AR,GameLog!$D:$D,'COL F'!$A12,GameLog!$E:$E,INDEX(Positions!$A$1:$B$9,MATCH('COL F'!$B12,Positions!$A$1:$A$9,0),2),GameLog!$C:$C,"COL")</f>
        <v>0</v>
      </c>
      <c r="K12">
        <f>SUMIFS(GameLog!AS:AS,GameLog!$D:$D,'COL F'!$A12,GameLog!$E:$E,INDEX(Positions!$A$1:$B$9,MATCH('COL F'!$B12,Positions!$A$1:$A$9,0),2),GameLog!$C:$C,"COL")</f>
        <v>0</v>
      </c>
      <c r="L12">
        <f>SUMIFS(GameLog!AT:AT,GameLog!$D:$D,'COL F'!$A12,GameLog!$E:$E,INDEX(Positions!$A$1:$B$9,MATCH('COL F'!$B12,Positions!$A$1:$A$9,0),2),GameLog!$C:$C,"COL")</f>
        <v>0</v>
      </c>
      <c r="M12">
        <f>SUMIFS(GameLog!AU:AU,GameLog!$D:$D,'COL F'!$A12,GameLog!$E:$E,INDEX(Positions!$A$1:$B$9,MATCH('COL F'!$B12,Positions!$A$1:$A$9,0),2),GameLog!$C:$C,"COL")</f>
        <v>0</v>
      </c>
      <c r="N12">
        <f>SUMIFS(GameLog!AV:AV,GameLog!$D:$D,'COL F'!$A12,GameLog!$E:$E,INDEX(Positions!$A$1:$B$9,MATCH('COL F'!$B12,Positions!$A$1:$A$9,0),2),GameLog!$C:$C,"COL")</f>
        <v>0</v>
      </c>
      <c r="O12" s="8">
        <f t="shared" si="0"/>
        <v>0</v>
      </c>
      <c r="P12" s="18" t="str">
        <f t="shared" si="1"/>
        <v/>
      </c>
    </row>
    <row r="13" spans="1:16">
      <c r="A13" t="s">
        <v>2514</v>
      </c>
      <c r="B13" t="s">
        <v>2443</v>
      </c>
      <c r="C13">
        <f>COUNTIFS(GameLog!D:D,'COL F'!A13,GameLog!C:C,"COL",GameLog!E:E,INDEX(Positions!$A$1:$B$9,MATCH('COL F'!$B13,Positions!$A$1:$A$9,0),2))</f>
        <v>1</v>
      </c>
      <c r="D13">
        <f>SUMIFS(GameLog!F:F,GameLog!$D:$D,'COL F'!A13,GameLog!$E:$E,INDEX(Positions!$A$1:$B$9,MATCH('COL F'!$B13,Positions!$A$1:$A$9,0),2),GameLog!$C:$C,"COL")</f>
        <v>0</v>
      </c>
      <c r="E13" s="12">
        <f>SUMIFS(GameLog!AM:AM,GameLog!$D:$D,'COL F'!$A13,GameLog!$E:$E,INDEX(Positions!$A$1:$B$9,MATCH('COL F'!$B13,Positions!$A$1:$A$9,0),2),GameLog!$C:$C,"COL")</f>
        <v>0.33333333333333331</v>
      </c>
      <c r="F13">
        <f>SUMIFS(GameLog!AN:AN,GameLog!$D:$D,'COL F'!$A13,GameLog!$E:$E,INDEX(Positions!$A$1:$B$9,MATCH('COL F'!$B13,Positions!$A$1:$A$9,0),2),GameLog!$C:$C,"COL")</f>
        <v>0</v>
      </c>
      <c r="G13">
        <f>SUMIFS(GameLog!AO:AO,GameLog!$D:$D,'COL F'!$A13,GameLog!$E:$E,INDEX(Positions!$A$1:$B$9,MATCH('COL F'!$B13,Positions!$A$1:$A$9,0),2),GameLog!$C:$C,"COL")</f>
        <v>0</v>
      </c>
      <c r="H13">
        <f>SUMIFS(GameLog!AP:AP,GameLog!$D:$D,'COL F'!$A13,GameLog!$E:$E,INDEX(Positions!$A$1:$B$9,MATCH('COL F'!$B13,Positions!$A$1:$A$9,0),2),GameLog!$C:$C,"COL")</f>
        <v>0</v>
      </c>
      <c r="I13">
        <f>SUMIFS(GameLog!AQ:AQ,GameLog!$D:$D,'COL F'!$A13,GameLog!$E:$E,INDEX(Positions!$A$1:$B$9,MATCH('COL F'!$B13,Positions!$A$1:$A$9,0),2),GameLog!$C:$C,"COL")</f>
        <v>0</v>
      </c>
      <c r="J13">
        <f>SUMIFS(GameLog!AR:AR,GameLog!$D:$D,'COL F'!$A13,GameLog!$E:$E,INDEX(Positions!$A$1:$B$9,MATCH('COL F'!$B13,Positions!$A$1:$A$9,0),2),GameLog!$C:$C,"COL")</f>
        <v>0</v>
      </c>
      <c r="K13">
        <f>SUMIFS(GameLog!AS:AS,GameLog!$D:$D,'COL F'!$A13,GameLog!$E:$E,INDEX(Positions!$A$1:$B$9,MATCH('COL F'!$B13,Positions!$A$1:$A$9,0),2),GameLog!$C:$C,"COL")</f>
        <v>0</v>
      </c>
      <c r="L13">
        <f>SUMIFS(GameLog!AT:AT,GameLog!$D:$D,'COL F'!$A13,GameLog!$E:$E,INDEX(Positions!$A$1:$B$9,MATCH('COL F'!$B13,Positions!$A$1:$A$9,0),2),GameLog!$C:$C,"COL")</f>
        <v>0</v>
      </c>
      <c r="M13">
        <f>SUMIFS(GameLog!AU:AU,GameLog!$D:$D,'COL F'!$A13,GameLog!$E:$E,INDEX(Positions!$A$1:$B$9,MATCH('COL F'!$B13,Positions!$A$1:$A$9,0),2),GameLog!$C:$C,"COL")</f>
        <v>0</v>
      </c>
      <c r="N13">
        <f>SUMIFS(GameLog!AV:AV,GameLog!$D:$D,'COL F'!$A13,GameLog!$E:$E,INDEX(Positions!$A$1:$B$9,MATCH('COL F'!$B13,Positions!$A$1:$A$9,0),2),GameLog!$C:$C,"COL")</f>
        <v>0</v>
      </c>
      <c r="O13" s="8">
        <f t="shared" si="0"/>
        <v>0</v>
      </c>
      <c r="P13" s="18" t="str">
        <f t="shared" si="1"/>
        <v/>
      </c>
    </row>
    <row r="14" spans="1:16">
      <c r="A14" t="s">
        <v>2515</v>
      </c>
      <c r="B14" t="s">
        <v>2443</v>
      </c>
      <c r="C14">
        <f>COUNTIFS(GameLog!D:D,'COL F'!A14,GameLog!C:C,"COL",GameLog!E:E,INDEX(Positions!$A$1:$B$9,MATCH('COL F'!$B14,Positions!$A$1:$A$9,0),2))</f>
        <v>0</v>
      </c>
      <c r="D14">
        <f>SUMIFS(GameLog!F:F,GameLog!$D:$D,'COL F'!A14,GameLog!$E:$E,INDEX(Positions!$A$1:$B$9,MATCH('COL F'!$B14,Positions!$A$1:$A$9,0),2),GameLog!$C:$C,"COL")</f>
        <v>0</v>
      </c>
      <c r="E14" s="12">
        <f>SUMIFS(GameLog!AM:AM,GameLog!$D:$D,'COL F'!$A14,GameLog!$E:$E,INDEX(Positions!$A$1:$B$9,MATCH('COL F'!$B14,Positions!$A$1:$A$9,0),2),GameLog!$C:$C,"COL")</f>
        <v>0</v>
      </c>
      <c r="F14">
        <f>SUMIFS(GameLog!AN:AN,GameLog!$D:$D,'COL F'!$A14,GameLog!$E:$E,INDEX(Positions!$A$1:$B$9,MATCH('COL F'!$B14,Positions!$A$1:$A$9,0),2),GameLog!$C:$C,"COL")</f>
        <v>0</v>
      </c>
      <c r="G14">
        <f>SUMIFS(GameLog!AO:AO,GameLog!$D:$D,'COL F'!$A14,GameLog!$E:$E,INDEX(Positions!$A$1:$B$9,MATCH('COL F'!$B14,Positions!$A$1:$A$9,0),2),GameLog!$C:$C,"COL")</f>
        <v>0</v>
      </c>
      <c r="H14">
        <f>SUMIFS(GameLog!AP:AP,GameLog!$D:$D,'COL F'!$A14,GameLog!$E:$E,INDEX(Positions!$A$1:$B$9,MATCH('COL F'!$B14,Positions!$A$1:$A$9,0),2),GameLog!$C:$C,"COL")</f>
        <v>0</v>
      </c>
      <c r="I14">
        <f>SUMIFS(GameLog!AQ:AQ,GameLog!$D:$D,'COL F'!$A14,GameLog!$E:$E,INDEX(Positions!$A$1:$B$9,MATCH('COL F'!$B14,Positions!$A$1:$A$9,0),2),GameLog!$C:$C,"COL")</f>
        <v>0</v>
      </c>
      <c r="J14">
        <f>SUMIFS(GameLog!AR:AR,GameLog!$D:$D,'COL F'!$A14,GameLog!$E:$E,INDEX(Positions!$A$1:$B$9,MATCH('COL F'!$B14,Positions!$A$1:$A$9,0),2),GameLog!$C:$C,"COL")</f>
        <v>0</v>
      </c>
      <c r="K14">
        <f>SUMIFS(GameLog!AS:AS,GameLog!$D:$D,'COL F'!$A14,GameLog!$E:$E,INDEX(Positions!$A$1:$B$9,MATCH('COL F'!$B14,Positions!$A$1:$A$9,0),2),GameLog!$C:$C,"COL")</f>
        <v>0</v>
      </c>
      <c r="L14">
        <f>SUMIFS(GameLog!AT:AT,GameLog!$D:$D,'COL F'!$A14,GameLog!$E:$E,INDEX(Positions!$A$1:$B$9,MATCH('COL F'!$B14,Positions!$A$1:$A$9,0),2),GameLog!$C:$C,"COL")</f>
        <v>0</v>
      </c>
      <c r="M14">
        <f>SUMIFS(GameLog!AU:AU,GameLog!$D:$D,'COL F'!$A14,GameLog!$E:$E,INDEX(Positions!$A$1:$B$9,MATCH('COL F'!$B14,Positions!$A$1:$A$9,0),2),GameLog!$C:$C,"COL")</f>
        <v>0</v>
      </c>
      <c r="N14">
        <f>SUMIFS(GameLog!AV:AV,GameLog!$D:$D,'COL F'!$A14,GameLog!$E:$E,INDEX(Positions!$A$1:$B$9,MATCH('COL F'!$B14,Positions!$A$1:$A$9,0),2),GameLog!$C:$C,"COL")</f>
        <v>0</v>
      </c>
      <c r="O14" s="8">
        <f t="shared" si="0"/>
        <v>0</v>
      </c>
      <c r="P14" s="18" t="str">
        <f t="shared" si="1"/>
        <v/>
      </c>
    </row>
    <row r="15" spans="1:16">
      <c r="A15" t="s">
        <v>2516</v>
      </c>
      <c r="B15" t="s">
        <v>2443</v>
      </c>
      <c r="C15">
        <f>COUNTIFS(GameLog!D:D,'COL F'!A15,GameLog!C:C,"COL",GameLog!E:E,INDEX(Positions!$A$1:$B$9,MATCH('COL F'!$B15,Positions!$A$1:$A$9,0),2))</f>
        <v>1</v>
      </c>
      <c r="D15">
        <f>SUMIFS(GameLog!F:F,GameLog!$D:$D,'COL F'!A15,GameLog!$E:$E,INDEX(Positions!$A$1:$B$9,MATCH('COL F'!$B15,Positions!$A$1:$A$9,0),2),GameLog!$C:$C,"COL")</f>
        <v>0</v>
      </c>
      <c r="E15" s="12">
        <f>SUMIFS(GameLog!AM:AM,GameLog!$D:$D,'COL F'!$A15,GameLog!$E:$E,INDEX(Positions!$A$1:$B$9,MATCH('COL F'!$B15,Positions!$A$1:$A$9,0),2),GameLog!$C:$C,"COL")</f>
        <v>0.66666666666666663</v>
      </c>
      <c r="F15">
        <f>SUMIFS(GameLog!AN:AN,GameLog!$D:$D,'COL F'!$A15,GameLog!$E:$E,INDEX(Positions!$A$1:$B$9,MATCH('COL F'!$B15,Positions!$A$1:$A$9,0),2),GameLog!$C:$C,"COL")</f>
        <v>0</v>
      </c>
      <c r="G15">
        <f>SUMIFS(GameLog!AO:AO,GameLog!$D:$D,'COL F'!$A15,GameLog!$E:$E,INDEX(Positions!$A$1:$B$9,MATCH('COL F'!$B15,Positions!$A$1:$A$9,0),2),GameLog!$C:$C,"COL")</f>
        <v>0</v>
      </c>
      <c r="H15">
        <f>SUMIFS(GameLog!AP:AP,GameLog!$D:$D,'COL F'!$A15,GameLog!$E:$E,INDEX(Positions!$A$1:$B$9,MATCH('COL F'!$B15,Positions!$A$1:$A$9,0),2),GameLog!$C:$C,"COL")</f>
        <v>0</v>
      </c>
      <c r="I15">
        <f>SUMIFS(GameLog!AQ:AQ,GameLog!$D:$D,'COL F'!$A15,GameLog!$E:$E,INDEX(Positions!$A$1:$B$9,MATCH('COL F'!$B15,Positions!$A$1:$A$9,0),2),GameLog!$C:$C,"COL")</f>
        <v>0</v>
      </c>
      <c r="J15">
        <f>SUMIFS(GameLog!AR:AR,GameLog!$D:$D,'COL F'!$A15,GameLog!$E:$E,INDEX(Positions!$A$1:$B$9,MATCH('COL F'!$B15,Positions!$A$1:$A$9,0),2),GameLog!$C:$C,"COL")</f>
        <v>0</v>
      </c>
      <c r="K15">
        <f>SUMIFS(GameLog!AS:AS,GameLog!$D:$D,'COL F'!$A15,GameLog!$E:$E,INDEX(Positions!$A$1:$B$9,MATCH('COL F'!$B15,Positions!$A$1:$A$9,0),2),GameLog!$C:$C,"COL")</f>
        <v>0</v>
      </c>
      <c r="L15">
        <f>SUMIFS(GameLog!AT:AT,GameLog!$D:$D,'COL F'!$A15,GameLog!$E:$E,INDEX(Positions!$A$1:$B$9,MATCH('COL F'!$B15,Positions!$A$1:$A$9,0),2),GameLog!$C:$C,"COL")</f>
        <v>0</v>
      </c>
      <c r="M15">
        <f>SUMIFS(GameLog!AU:AU,GameLog!$D:$D,'COL F'!$A15,GameLog!$E:$E,INDEX(Positions!$A$1:$B$9,MATCH('COL F'!$B15,Positions!$A$1:$A$9,0),2),GameLog!$C:$C,"COL")</f>
        <v>0</v>
      </c>
      <c r="N15">
        <f>SUMIFS(GameLog!AV:AV,GameLog!$D:$D,'COL F'!$A15,GameLog!$E:$E,INDEX(Positions!$A$1:$B$9,MATCH('COL F'!$B15,Positions!$A$1:$A$9,0),2),GameLog!$C:$C,"COL")</f>
        <v>0</v>
      </c>
      <c r="O15" s="8">
        <f t="shared" si="0"/>
        <v>0</v>
      </c>
      <c r="P15" s="18" t="str">
        <f t="shared" si="1"/>
        <v/>
      </c>
    </row>
    <row r="16" spans="1:16">
      <c r="A16" t="s">
        <v>2475</v>
      </c>
      <c r="B16" t="s">
        <v>2443</v>
      </c>
      <c r="C16">
        <f>COUNTIFS(GameLog!D:D,'COL F'!A16,GameLog!C:C,"COL",GameLog!E:E,INDEX(Positions!$A$1:$B$9,MATCH('COL F'!$B16,Positions!$A$1:$A$9,0),2))</f>
        <v>0</v>
      </c>
      <c r="D16">
        <f>SUMIFS(GameLog!F:F,GameLog!$D:$D,'COL F'!A16,GameLog!$E:$E,INDEX(Positions!$A$1:$B$9,MATCH('COL F'!$B16,Positions!$A$1:$A$9,0),2),GameLog!$C:$C,"COL")</f>
        <v>0</v>
      </c>
      <c r="E16" s="12">
        <f>SUMIFS(GameLog!AM:AM,GameLog!$D:$D,'COL F'!$A16,GameLog!$E:$E,INDEX(Positions!$A$1:$B$9,MATCH('COL F'!$B16,Positions!$A$1:$A$9,0),2),GameLog!$C:$C,"COL")</f>
        <v>0</v>
      </c>
      <c r="F16">
        <f>SUMIFS(GameLog!AN:AN,GameLog!$D:$D,'COL F'!$A16,GameLog!$E:$E,INDEX(Positions!$A$1:$B$9,MATCH('COL F'!$B16,Positions!$A$1:$A$9,0),2),GameLog!$C:$C,"COL")</f>
        <v>0</v>
      </c>
      <c r="G16">
        <f>SUMIFS(GameLog!AO:AO,GameLog!$D:$D,'COL F'!$A16,GameLog!$E:$E,INDEX(Positions!$A$1:$B$9,MATCH('COL F'!$B16,Positions!$A$1:$A$9,0),2),GameLog!$C:$C,"COL")</f>
        <v>0</v>
      </c>
      <c r="H16">
        <f>SUMIFS(GameLog!AP:AP,GameLog!$D:$D,'COL F'!$A16,GameLog!$E:$E,INDEX(Positions!$A$1:$B$9,MATCH('COL F'!$B16,Positions!$A$1:$A$9,0),2),GameLog!$C:$C,"COL")</f>
        <v>0</v>
      </c>
      <c r="I16">
        <f>SUMIFS(GameLog!AQ:AQ,GameLog!$D:$D,'COL F'!$A16,GameLog!$E:$E,INDEX(Positions!$A$1:$B$9,MATCH('COL F'!$B16,Positions!$A$1:$A$9,0),2),GameLog!$C:$C,"COL")</f>
        <v>0</v>
      </c>
      <c r="J16">
        <f>SUMIFS(GameLog!AR:AR,GameLog!$D:$D,'COL F'!$A16,GameLog!$E:$E,INDEX(Positions!$A$1:$B$9,MATCH('COL F'!$B16,Positions!$A$1:$A$9,0),2),GameLog!$C:$C,"COL")</f>
        <v>0</v>
      </c>
      <c r="K16">
        <f>SUMIFS(GameLog!AS:AS,GameLog!$D:$D,'COL F'!$A16,GameLog!$E:$E,INDEX(Positions!$A$1:$B$9,MATCH('COL F'!$B16,Positions!$A$1:$A$9,0),2),GameLog!$C:$C,"COL")</f>
        <v>0</v>
      </c>
      <c r="L16">
        <f>SUMIFS(GameLog!AT:AT,GameLog!$D:$D,'COL F'!$A16,GameLog!$E:$E,INDEX(Positions!$A$1:$B$9,MATCH('COL F'!$B16,Positions!$A$1:$A$9,0),2),GameLog!$C:$C,"COL")</f>
        <v>0</v>
      </c>
      <c r="M16">
        <f>SUMIFS(GameLog!AU:AU,GameLog!$D:$D,'COL F'!$A16,GameLog!$E:$E,INDEX(Positions!$A$1:$B$9,MATCH('COL F'!$B16,Positions!$A$1:$A$9,0),2),GameLog!$C:$C,"COL")</f>
        <v>0</v>
      </c>
      <c r="N16">
        <f>SUMIFS(GameLog!AV:AV,GameLog!$D:$D,'COL F'!$A16,GameLog!$E:$E,INDEX(Positions!$A$1:$B$9,MATCH('COL F'!$B16,Positions!$A$1:$A$9,0),2),GameLog!$C:$C,"COL")</f>
        <v>0</v>
      </c>
      <c r="O16" s="8">
        <f t="shared" si="0"/>
        <v>0</v>
      </c>
      <c r="P16" s="18" t="str">
        <f t="shared" si="1"/>
        <v/>
      </c>
    </row>
    <row r="17" spans="1:16">
      <c r="A17" t="s">
        <v>2481</v>
      </c>
      <c r="B17" t="s">
        <v>2443</v>
      </c>
      <c r="C17">
        <f>COUNTIFS(GameLog!D:D,'COL F'!A17,GameLog!C:C,"COL",GameLog!E:E,INDEX(Positions!$A$1:$B$9,MATCH('COL F'!$B17,Positions!$A$1:$A$9,0),2))</f>
        <v>1</v>
      </c>
      <c r="D17">
        <f>SUMIFS(GameLog!F:F,GameLog!$D:$D,'COL F'!A17,GameLog!$E:$E,INDEX(Positions!$A$1:$B$9,MATCH('COL F'!$B17,Positions!$A$1:$A$9,0),2),GameLog!$C:$C,"COL")</f>
        <v>0</v>
      </c>
      <c r="E17" s="12">
        <f>SUMIFS(GameLog!AM:AM,GameLog!$D:$D,'COL F'!$A17,GameLog!$E:$E,INDEX(Positions!$A$1:$B$9,MATCH('COL F'!$B17,Positions!$A$1:$A$9,0),2),GameLog!$C:$C,"COL")</f>
        <v>1</v>
      </c>
      <c r="F17">
        <f>SUMIFS(GameLog!AN:AN,GameLog!$D:$D,'COL F'!$A17,GameLog!$E:$E,INDEX(Positions!$A$1:$B$9,MATCH('COL F'!$B17,Positions!$A$1:$A$9,0),2),GameLog!$C:$C,"COL")</f>
        <v>0</v>
      </c>
      <c r="G17">
        <f>SUMIFS(GameLog!AO:AO,GameLog!$D:$D,'COL F'!$A17,GameLog!$E:$E,INDEX(Positions!$A$1:$B$9,MATCH('COL F'!$B17,Positions!$A$1:$A$9,0),2),GameLog!$C:$C,"COL")</f>
        <v>0</v>
      </c>
      <c r="H17">
        <f>SUMIFS(GameLog!AP:AP,GameLog!$D:$D,'COL F'!$A17,GameLog!$E:$E,INDEX(Positions!$A$1:$B$9,MATCH('COL F'!$B17,Positions!$A$1:$A$9,0),2),GameLog!$C:$C,"COL")</f>
        <v>0</v>
      </c>
      <c r="I17">
        <f>SUMIFS(GameLog!AQ:AQ,GameLog!$D:$D,'COL F'!$A17,GameLog!$E:$E,INDEX(Positions!$A$1:$B$9,MATCH('COL F'!$B17,Positions!$A$1:$A$9,0),2),GameLog!$C:$C,"COL")</f>
        <v>0</v>
      </c>
      <c r="J17">
        <f>SUMIFS(GameLog!AR:AR,GameLog!$D:$D,'COL F'!$A17,GameLog!$E:$E,INDEX(Positions!$A$1:$B$9,MATCH('COL F'!$B17,Positions!$A$1:$A$9,0),2),GameLog!$C:$C,"COL")</f>
        <v>0</v>
      </c>
      <c r="K17">
        <f>SUMIFS(GameLog!AS:AS,GameLog!$D:$D,'COL F'!$A17,GameLog!$E:$E,INDEX(Positions!$A$1:$B$9,MATCH('COL F'!$B17,Positions!$A$1:$A$9,0),2),GameLog!$C:$C,"COL")</f>
        <v>0</v>
      </c>
      <c r="L17">
        <f>SUMIFS(GameLog!AT:AT,GameLog!$D:$D,'COL F'!$A17,GameLog!$E:$E,INDEX(Positions!$A$1:$B$9,MATCH('COL F'!$B17,Positions!$A$1:$A$9,0),2),GameLog!$C:$C,"COL")</f>
        <v>0</v>
      </c>
      <c r="M17">
        <f>SUMIFS(GameLog!AU:AU,GameLog!$D:$D,'COL F'!$A17,GameLog!$E:$E,INDEX(Positions!$A$1:$B$9,MATCH('COL F'!$B17,Positions!$A$1:$A$9,0),2),GameLog!$C:$C,"COL")</f>
        <v>0</v>
      </c>
      <c r="N17">
        <f>SUMIFS(GameLog!AV:AV,GameLog!$D:$D,'COL F'!$A17,GameLog!$E:$E,INDEX(Positions!$A$1:$B$9,MATCH('COL F'!$B17,Positions!$A$1:$A$9,0),2),GameLog!$C:$C,"COL")</f>
        <v>0</v>
      </c>
      <c r="O17" s="8">
        <f t="shared" si="0"/>
        <v>0</v>
      </c>
      <c r="P17" s="18" t="str">
        <f t="shared" si="1"/>
        <v/>
      </c>
    </row>
    <row r="18" spans="1:16">
      <c r="A18" t="s">
        <v>2498</v>
      </c>
      <c r="B18" t="s">
        <v>2443</v>
      </c>
      <c r="C18">
        <f>COUNTIFS(GameLog!D:D,'COL F'!A18,GameLog!C:C,"COL",GameLog!E:E,INDEX(Positions!$A$1:$B$9,MATCH('COL F'!$B18,Positions!$A$1:$A$9,0),2))</f>
        <v>0</v>
      </c>
      <c r="D18">
        <f>SUMIFS(GameLog!F:F,GameLog!$D:$D,'COL F'!A18,GameLog!$E:$E,INDEX(Positions!$A$1:$B$9,MATCH('COL F'!$B18,Positions!$A$1:$A$9,0),2),GameLog!$C:$C,"COL")</f>
        <v>0</v>
      </c>
      <c r="E18" s="12">
        <f>SUMIFS(GameLog!AM:AM,GameLog!$D:$D,'COL F'!$A18,GameLog!$E:$E,INDEX(Positions!$A$1:$B$9,MATCH('COL F'!$B18,Positions!$A$1:$A$9,0),2),GameLog!$C:$C,"COL")</f>
        <v>0</v>
      </c>
      <c r="F18">
        <f>SUMIFS(GameLog!AN:AN,GameLog!$D:$D,'COL F'!$A18,GameLog!$E:$E,INDEX(Positions!$A$1:$B$9,MATCH('COL F'!$B18,Positions!$A$1:$A$9,0),2),GameLog!$C:$C,"COL")</f>
        <v>0</v>
      </c>
      <c r="G18">
        <f>SUMIFS(GameLog!AO:AO,GameLog!$D:$D,'COL F'!$A18,GameLog!$E:$E,INDEX(Positions!$A$1:$B$9,MATCH('COL F'!$B18,Positions!$A$1:$A$9,0),2),GameLog!$C:$C,"COL")</f>
        <v>0</v>
      </c>
      <c r="H18">
        <f>SUMIFS(GameLog!AP:AP,GameLog!$D:$D,'COL F'!$A18,GameLog!$E:$E,INDEX(Positions!$A$1:$B$9,MATCH('COL F'!$B18,Positions!$A$1:$A$9,0),2),GameLog!$C:$C,"COL")</f>
        <v>0</v>
      </c>
      <c r="I18">
        <f>SUMIFS(GameLog!AQ:AQ,GameLog!$D:$D,'COL F'!$A18,GameLog!$E:$E,INDEX(Positions!$A$1:$B$9,MATCH('COL F'!$B18,Positions!$A$1:$A$9,0),2),GameLog!$C:$C,"COL")</f>
        <v>0</v>
      </c>
      <c r="J18">
        <f>SUMIFS(GameLog!AR:AR,GameLog!$D:$D,'COL F'!$A18,GameLog!$E:$E,INDEX(Positions!$A$1:$B$9,MATCH('COL F'!$B18,Positions!$A$1:$A$9,0),2),GameLog!$C:$C,"COL")</f>
        <v>0</v>
      </c>
      <c r="K18">
        <f>SUMIFS(GameLog!AS:AS,GameLog!$D:$D,'COL F'!$A18,GameLog!$E:$E,INDEX(Positions!$A$1:$B$9,MATCH('COL F'!$B18,Positions!$A$1:$A$9,0),2),GameLog!$C:$C,"COL")</f>
        <v>0</v>
      </c>
      <c r="L18">
        <f>SUMIFS(GameLog!AT:AT,GameLog!$D:$D,'COL F'!$A18,GameLog!$E:$E,INDEX(Positions!$A$1:$B$9,MATCH('COL F'!$B18,Positions!$A$1:$A$9,0),2),GameLog!$C:$C,"COL")</f>
        <v>0</v>
      </c>
      <c r="M18">
        <f>SUMIFS(GameLog!AU:AU,GameLog!$D:$D,'COL F'!$A18,GameLog!$E:$E,INDEX(Positions!$A$1:$B$9,MATCH('COL F'!$B18,Positions!$A$1:$A$9,0),2),GameLog!$C:$C,"COL")</f>
        <v>0</v>
      </c>
      <c r="N18">
        <f>SUMIFS(GameLog!AV:AV,GameLog!$D:$D,'COL F'!$A18,GameLog!$E:$E,INDEX(Positions!$A$1:$B$9,MATCH('COL F'!$B18,Positions!$A$1:$A$9,0),2),GameLog!$C:$C,"COL")</f>
        <v>0</v>
      </c>
      <c r="O18" s="8">
        <f t="shared" si="0"/>
        <v>0</v>
      </c>
      <c r="P18" s="18" t="str">
        <f t="shared" si="1"/>
        <v/>
      </c>
    </row>
    <row r="19" spans="1:16">
      <c r="A19" t="s">
        <v>2474</v>
      </c>
      <c r="B19" t="s">
        <v>2443</v>
      </c>
      <c r="C19">
        <f>COUNTIFS(GameLog!D:D,'COL F'!A19,GameLog!C:C,"COL",GameLog!E:E,INDEX(Positions!$A$1:$B$9,MATCH('COL F'!$B19,Positions!$A$1:$A$9,0),2))</f>
        <v>1</v>
      </c>
      <c r="D19">
        <f>SUMIFS(GameLog!F:F,GameLog!$D:$D,'COL F'!A19,GameLog!$E:$E,INDEX(Positions!$A$1:$B$9,MATCH('COL F'!$B19,Positions!$A$1:$A$9,0),2),GameLog!$C:$C,"COL")</f>
        <v>1</v>
      </c>
      <c r="E19" s="12">
        <f>SUMIFS(GameLog!AM:AM,GameLog!$D:$D,'COL F'!$A19,GameLog!$E:$E,INDEX(Positions!$A$1:$B$9,MATCH('COL F'!$B19,Positions!$A$1:$A$9,0),2),GameLog!$C:$C,"COL")</f>
        <v>7.666666666666667</v>
      </c>
      <c r="F19">
        <f>SUMIFS(GameLog!AN:AN,GameLog!$D:$D,'COL F'!$A19,GameLog!$E:$E,INDEX(Positions!$A$1:$B$9,MATCH('COL F'!$B19,Positions!$A$1:$A$9,0),2),GameLog!$C:$C,"COL")</f>
        <v>0</v>
      </c>
      <c r="G19">
        <f>SUMIFS(GameLog!AO:AO,GameLog!$D:$D,'COL F'!$A19,GameLog!$E:$E,INDEX(Positions!$A$1:$B$9,MATCH('COL F'!$B19,Positions!$A$1:$A$9,0),2),GameLog!$C:$C,"COL")</f>
        <v>0</v>
      </c>
      <c r="H19">
        <f>SUMIFS(GameLog!AP:AP,GameLog!$D:$D,'COL F'!$A19,GameLog!$E:$E,INDEX(Positions!$A$1:$B$9,MATCH('COL F'!$B19,Positions!$A$1:$A$9,0),2),GameLog!$C:$C,"COL")</f>
        <v>0</v>
      </c>
      <c r="I19">
        <f>SUMIFS(GameLog!AQ:AQ,GameLog!$D:$D,'COL F'!$A19,GameLog!$E:$E,INDEX(Positions!$A$1:$B$9,MATCH('COL F'!$B19,Positions!$A$1:$A$9,0),2),GameLog!$C:$C,"COL")</f>
        <v>0</v>
      </c>
      <c r="J19">
        <f>SUMIFS(GameLog!AR:AR,GameLog!$D:$D,'COL F'!$A19,GameLog!$E:$E,INDEX(Positions!$A$1:$B$9,MATCH('COL F'!$B19,Positions!$A$1:$A$9,0),2),GameLog!$C:$C,"COL")</f>
        <v>0</v>
      </c>
      <c r="K19">
        <f>SUMIFS(GameLog!AS:AS,GameLog!$D:$D,'COL F'!$A19,GameLog!$E:$E,INDEX(Positions!$A$1:$B$9,MATCH('COL F'!$B19,Positions!$A$1:$A$9,0),2),GameLog!$C:$C,"COL")</f>
        <v>0</v>
      </c>
      <c r="L19">
        <f>SUMIFS(GameLog!AT:AT,GameLog!$D:$D,'COL F'!$A19,GameLog!$E:$E,INDEX(Positions!$A$1:$B$9,MATCH('COL F'!$B19,Positions!$A$1:$A$9,0),2),GameLog!$C:$C,"COL")</f>
        <v>0</v>
      </c>
      <c r="M19">
        <f>SUMIFS(GameLog!AU:AU,GameLog!$D:$D,'COL F'!$A19,GameLog!$E:$E,INDEX(Positions!$A$1:$B$9,MATCH('COL F'!$B19,Positions!$A$1:$A$9,0),2),GameLog!$C:$C,"COL")</f>
        <v>0</v>
      </c>
      <c r="N19">
        <f>SUMIFS(GameLog!AV:AV,GameLog!$D:$D,'COL F'!$A19,GameLog!$E:$E,INDEX(Positions!$A$1:$B$9,MATCH('COL F'!$B19,Positions!$A$1:$A$9,0),2),GameLog!$C:$C,"COL")</f>
        <v>0</v>
      </c>
      <c r="O19" s="8">
        <f t="shared" si="0"/>
        <v>0</v>
      </c>
      <c r="P19" s="18" t="str">
        <f t="shared" si="1"/>
        <v/>
      </c>
    </row>
    <row r="20" spans="1:16">
      <c r="A20" t="s">
        <v>2456</v>
      </c>
      <c r="B20" t="s">
        <v>2429</v>
      </c>
      <c r="C20">
        <f>COUNTIFS(GameLog!D:D,'COL F'!A20,GameLog!C:C,"COL",GameLog!E:E,INDEX(Positions!$A$1:$B$9,MATCH('COL F'!$B20,Positions!$A$1:$A$9,0),2))</f>
        <v>0</v>
      </c>
      <c r="D20">
        <f>SUMIFS(GameLog!F:F,GameLog!$D:$D,'COL F'!A20,GameLog!$E:$E,INDEX(Positions!$A$1:$B$9,MATCH('COL F'!$B20,Positions!$A$1:$A$9,0),2),GameLog!$C:$C,"COL")</f>
        <v>0</v>
      </c>
      <c r="E20" s="12">
        <f>SUMIFS(GameLog!AM:AM,GameLog!$D:$D,'COL F'!$A20,GameLog!$E:$E,INDEX(Positions!$A$1:$B$9,MATCH('COL F'!$B20,Positions!$A$1:$A$9,0),2),GameLog!$C:$C,"COL")</f>
        <v>0</v>
      </c>
      <c r="F20">
        <f>SUMIFS(GameLog!AN:AN,GameLog!$D:$D,'COL F'!$A20,GameLog!$E:$E,INDEX(Positions!$A$1:$B$9,MATCH('COL F'!$B20,Positions!$A$1:$A$9,0),2),GameLog!$C:$C,"COL")</f>
        <v>0</v>
      </c>
      <c r="G20">
        <f>SUMIFS(GameLog!AO:AO,GameLog!$D:$D,'COL F'!$A20,GameLog!$E:$E,INDEX(Positions!$A$1:$B$9,MATCH('COL F'!$B20,Positions!$A$1:$A$9,0),2),GameLog!$C:$C,"COL")</f>
        <v>0</v>
      </c>
      <c r="H20">
        <f>SUMIFS(GameLog!AP:AP,GameLog!$D:$D,'COL F'!$A20,GameLog!$E:$E,INDEX(Positions!$A$1:$B$9,MATCH('COL F'!$B20,Positions!$A$1:$A$9,0),2),GameLog!$C:$C,"COL")</f>
        <v>0</v>
      </c>
      <c r="I20">
        <f>SUMIFS(GameLog!AQ:AQ,GameLog!$D:$D,'COL F'!$A20,GameLog!$E:$E,INDEX(Positions!$A$1:$B$9,MATCH('COL F'!$B20,Positions!$A$1:$A$9,0),2),GameLog!$C:$C,"COL")</f>
        <v>0</v>
      </c>
      <c r="J20">
        <f>SUMIFS(GameLog!AR:AR,GameLog!$D:$D,'COL F'!$A20,GameLog!$E:$E,INDEX(Positions!$A$1:$B$9,MATCH('COL F'!$B20,Positions!$A$1:$A$9,0),2),GameLog!$C:$C,"COL")</f>
        <v>0</v>
      </c>
      <c r="K20">
        <f>SUMIFS(GameLog!AS:AS,GameLog!$D:$D,'COL F'!$A20,GameLog!$E:$E,INDEX(Positions!$A$1:$B$9,MATCH('COL F'!$B20,Positions!$A$1:$A$9,0),2),GameLog!$C:$C,"COL")</f>
        <v>0</v>
      </c>
      <c r="L20">
        <f>SUMIFS(GameLog!AT:AT,GameLog!$D:$D,'COL F'!$A20,GameLog!$E:$E,INDEX(Positions!$A$1:$B$9,MATCH('COL F'!$B20,Positions!$A$1:$A$9,0),2),GameLog!$C:$C,"COL")</f>
        <v>0</v>
      </c>
      <c r="M20">
        <f>SUMIFS(GameLog!AU:AU,GameLog!$D:$D,'COL F'!$A20,GameLog!$E:$E,INDEX(Positions!$A$1:$B$9,MATCH('COL F'!$B20,Positions!$A$1:$A$9,0),2),GameLog!$C:$C,"COL")</f>
        <v>0</v>
      </c>
      <c r="N20">
        <f>SUMIFS(GameLog!AV:AV,GameLog!$D:$D,'COL F'!$A20,GameLog!$E:$E,INDEX(Positions!$A$1:$B$9,MATCH('COL F'!$B20,Positions!$A$1:$A$9,0),2),GameLog!$C:$C,"COL")</f>
        <v>0</v>
      </c>
      <c r="O20" s="8">
        <f t="shared" si="0"/>
        <v>0</v>
      </c>
      <c r="P20" s="18">
        <f t="shared" si="1"/>
        <v>0</v>
      </c>
    </row>
    <row r="21" spans="1:16">
      <c r="A21" t="s">
        <v>2463</v>
      </c>
      <c r="B21" t="s">
        <v>2429</v>
      </c>
      <c r="C21">
        <f>COUNTIFS(GameLog!D:D,'COL F'!A21,GameLog!C:C,"COL",GameLog!E:E,INDEX(Positions!$A$1:$B$9,MATCH('COL F'!$B21,Positions!$A$1:$A$9,0),2))</f>
        <v>2</v>
      </c>
      <c r="D21">
        <f>SUMIFS(GameLog!F:F,GameLog!$D:$D,'COL F'!A21,GameLog!$E:$E,INDEX(Positions!$A$1:$B$9,MATCH('COL F'!$B21,Positions!$A$1:$A$9,0),2),GameLog!$C:$C,"COL")</f>
        <v>2</v>
      </c>
      <c r="E21" s="12">
        <f>SUMIFS(GameLog!AM:AM,GameLog!$D:$D,'COL F'!$A21,GameLog!$E:$E,INDEX(Positions!$A$1:$B$9,MATCH('COL F'!$B21,Positions!$A$1:$A$9,0),2),GameLog!$C:$C,"COL")</f>
        <v>17</v>
      </c>
      <c r="F21">
        <f>SUMIFS(GameLog!AN:AN,GameLog!$D:$D,'COL F'!$A21,GameLog!$E:$E,INDEX(Positions!$A$1:$B$9,MATCH('COL F'!$B21,Positions!$A$1:$A$9,0),2),GameLog!$C:$C,"COL")</f>
        <v>18</v>
      </c>
      <c r="G21">
        <f>SUMIFS(GameLog!AO:AO,GameLog!$D:$D,'COL F'!$A21,GameLog!$E:$E,INDEX(Positions!$A$1:$B$9,MATCH('COL F'!$B21,Positions!$A$1:$A$9,0),2),GameLog!$C:$C,"COL")</f>
        <v>1</v>
      </c>
      <c r="H21">
        <f>SUMIFS(GameLog!AP:AP,GameLog!$D:$D,'COL F'!$A21,GameLog!$E:$E,INDEX(Positions!$A$1:$B$9,MATCH('COL F'!$B21,Positions!$A$1:$A$9,0),2),GameLog!$C:$C,"COL")</f>
        <v>3</v>
      </c>
      <c r="I21">
        <f>SUMIFS(GameLog!AQ:AQ,GameLog!$D:$D,'COL F'!$A21,GameLog!$E:$E,INDEX(Positions!$A$1:$B$9,MATCH('COL F'!$B21,Positions!$A$1:$A$9,0),2),GameLog!$C:$C,"COL")</f>
        <v>0</v>
      </c>
      <c r="J21">
        <f>SUMIFS(GameLog!AR:AR,GameLog!$D:$D,'COL F'!$A21,GameLog!$E:$E,INDEX(Positions!$A$1:$B$9,MATCH('COL F'!$B21,Positions!$A$1:$A$9,0),2),GameLog!$C:$C,"COL")</f>
        <v>0</v>
      </c>
      <c r="K21">
        <f>SUMIFS(GameLog!AS:AS,GameLog!$D:$D,'COL F'!$A21,GameLog!$E:$E,INDEX(Positions!$A$1:$B$9,MATCH('COL F'!$B21,Positions!$A$1:$A$9,0),2),GameLog!$C:$C,"COL")</f>
        <v>0</v>
      </c>
      <c r="L21">
        <f>SUMIFS(GameLog!AT:AT,GameLog!$D:$D,'COL F'!$A21,GameLog!$E:$E,INDEX(Positions!$A$1:$B$9,MATCH('COL F'!$B21,Positions!$A$1:$A$9,0),2),GameLog!$C:$C,"COL")</f>
        <v>2</v>
      </c>
      <c r="M21">
        <f>SUMIFS(GameLog!AU:AU,GameLog!$D:$D,'COL F'!$A21,GameLog!$E:$E,INDEX(Positions!$A$1:$B$9,MATCH('COL F'!$B21,Positions!$A$1:$A$9,0),2),GameLog!$C:$C,"COL")</f>
        <v>1</v>
      </c>
      <c r="N21">
        <f>SUMIFS(GameLog!AV:AV,GameLog!$D:$D,'COL F'!$A21,GameLog!$E:$E,INDEX(Positions!$A$1:$B$9,MATCH('COL F'!$B21,Positions!$A$1:$A$9,0),2),GameLog!$C:$C,"COL")</f>
        <v>0</v>
      </c>
      <c r="O21" s="8">
        <f t="shared" si="0"/>
        <v>0.86363636363636365</v>
      </c>
      <c r="P21" s="18">
        <f t="shared" si="1"/>
        <v>0.33333333333333331</v>
      </c>
    </row>
    <row r="22" spans="1:16">
      <c r="A22" t="s">
        <v>2465</v>
      </c>
      <c r="B22" t="s">
        <v>2429</v>
      </c>
      <c r="C22">
        <f>COUNTIFS(GameLog!D:D,'COL F'!A22,GameLog!C:C,"COL",GameLog!E:E,INDEX(Positions!$A$1:$B$9,MATCH('COL F'!$B22,Positions!$A$1:$A$9,0),2))</f>
        <v>0</v>
      </c>
      <c r="D22">
        <f>SUMIFS(GameLog!F:F,GameLog!$D:$D,'COL F'!A22,GameLog!$E:$E,INDEX(Positions!$A$1:$B$9,MATCH('COL F'!$B22,Positions!$A$1:$A$9,0),2),GameLog!$C:$C,"COL")</f>
        <v>0</v>
      </c>
      <c r="E22" s="12">
        <f>SUMIFS(GameLog!AM:AM,GameLog!$D:$D,'COL F'!$A22,GameLog!$E:$E,INDEX(Positions!$A$1:$B$9,MATCH('COL F'!$B22,Positions!$A$1:$A$9,0),2),GameLog!$C:$C,"COL")</f>
        <v>0</v>
      </c>
      <c r="F22">
        <f>SUMIFS(GameLog!AN:AN,GameLog!$D:$D,'COL F'!$A22,GameLog!$E:$E,INDEX(Positions!$A$1:$B$9,MATCH('COL F'!$B22,Positions!$A$1:$A$9,0),2),GameLog!$C:$C,"COL")</f>
        <v>0</v>
      </c>
      <c r="G22">
        <f>SUMIFS(GameLog!AO:AO,GameLog!$D:$D,'COL F'!$A22,GameLog!$E:$E,INDEX(Positions!$A$1:$B$9,MATCH('COL F'!$B22,Positions!$A$1:$A$9,0),2),GameLog!$C:$C,"COL")</f>
        <v>0</v>
      </c>
      <c r="H22">
        <f>SUMIFS(GameLog!AP:AP,GameLog!$D:$D,'COL F'!$A22,GameLog!$E:$E,INDEX(Positions!$A$1:$B$9,MATCH('COL F'!$B22,Positions!$A$1:$A$9,0),2),GameLog!$C:$C,"COL")</f>
        <v>0</v>
      </c>
      <c r="I22">
        <f>SUMIFS(GameLog!AQ:AQ,GameLog!$D:$D,'COL F'!$A22,GameLog!$E:$E,INDEX(Positions!$A$1:$B$9,MATCH('COL F'!$B22,Positions!$A$1:$A$9,0),2),GameLog!$C:$C,"COL")</f>
        <v>0</v>
      </c>
      <c r="J22">
        <f>SUMIFS(GameLog!AR:AR,GameLog!$D:$D,'COL F'!$A22,GameLog!$E:$E,INDEX(Positions!$A$1:$B$9,MATCH('COL F'!$B22,Positions!$A$1:$A$9,0),2),GameLog!$C:$C,"COL")</f>
        <v>0</v>
      </c>
      <c r="K22">
        <f>SUMIFS(GameLog!AS:AS,GameLog!$D:$D,'COL F'!$A22,GameLog!$E:$E,INDEX(Positions!$A$1:$B$9,MATCH('COL F'!$B22,Positions!$A$1:$A$9,0),2),GameLog!$C:$C,"COL")</f>
        <v>0</v>
      </c>
      <c r="L22">
        <f>SUMIFS(GameLog!AT:AT,GameLog!$D:$D,'COL F'!$A22,GameLog!$E:$E,INDEX(Positions!$A$1:$B$9,MATCH('COL F'!$B22,Positions!$A$1:$A$9,0),2),GameLog!$C:$C,"COL")</f>
        <v>0</v>
      </c>
      <c r="M22">
        <f>SUMIFS(GameLog!AU:AU,GameLog!$D:$D,'COL F'!$A22,GameLog!$E:$E,INDEX(Positions!$A$1:$B$9,MATCH('COL F'!$B22,Positions!$A$1:$A$9,0),2),GameLog!$C:$C,"COL")</f>
        <v>0</v>
      </c>
      <c r="N22">
        <f>SUMIFS(GameLog!AV:AV,GameLog!$D:$D,'COL F'!$A22,GameLog!$E:$E,INDEX(Positions!$A$1:$B$9,MATCH('COL F'!$B22,Positions!$A$1:$A$9,0),2),GameLog!$C:$C,"COL")</f>
        <v>0</v>
      </c>
      <c r="O22" s="8">
        <f t="shared" si="0"/>
        <v>0</v>
      </c>
      <c r="P22" s="18">
        <f t="shared" si="1"/>
        <v>0</v>
      </c>
    </row>
    <row r="23" spans="1:16">
      <c r="A23" t="s">
        <v>2517</v>
      </c>
      <c r="B23" t="s">
        <v>2429</v>
      </c>
      <c r="C23">
        <f>COUNTIFS(GameLog!D:D,'COL F'!A23,GameLog!C:C,"COL",GameLog!E:E,INDEX(Positions!$A$1:$B$9,MATCH('COL F'!$B23,Positions!$A$1:$A$9,0),2))</f>
        <v>1</v>
      </c>
      <c r="D23">
        <f>SUMIFS(GameLog!F:F,GameLog!$D:$D,'COL F'!A23,GameLog!$E:$E,INDEX(Positions!$A$1:$B$9,MATCH('COL F'!$B23,Positions!$A$1:$A$9,0),2),GameLog!$C:$C,"COL")</f>
        <v>1</v>
      </c>
      <c r="E23" s="12">
        <f>SUMIFS(GameLog!AM:AM,GameLog!$D:$D,'COL F'!$A23,GameLog!$E:$E,INDEX(Positions!$A$1:$B$9,MATCH('COL F'!$B23,Positions!$A$1:$A$9,0),2),GameLog!$C:$C,"COL")</f>
        <v>9</v>
      </c>
      <c r="F23">
        <f>SUMIFS(GameLog!AN:AN,GameLog!$D:$D,'COL F'!$A23,GameLog!$E:$E,INDEX(Positions!$A$1:$B$9,MATCH('COL F'!$B23,Positions!$A$1:$A$9,0),2),GameLog!$C:$C,"COL")</f>
        <v>3</v>
      </c>
      <c r="G23">
        <f>SUMIFS(GameLog!AO:AO,GameLog!$D:$D,'COL F'!$A23,GameLog!$E:$E,INDEX(Positions!$A$1:$B$9,MATCH('COL F'!$B23,Positions!$A$1:$A$9,0),2),GameLog!$C:$C,"COL")</f>
        <v>0</v>
      </c>
      <c r="H23">
        <f>SUMIFS(GameLog!AP:AP,GameLog!$D:$D,'COL F'!$A23,GameLog!$E:$E,INDEX(Positions!$A$1:$B$9,MATCH('COL F'!$B23,Positions!$A$1:$A$9,0),2),GameLog!$C:$C,"COL")</f>
        <v>0</v>
      </c>
      <c r="I23">
        <f>SUMIFS(GameLog!AQ:AQ,GameLog!$D:$D,'COL F'!$A23,GameLog!$E:$E,INDEX(Positions!$A$1:$B$9,MATCH('COL F'!$B23,Positions!$A$1:$A$9,0),2),GameLog!$C:$C,"COL")</f>
        <v>0</v>
      </c>
      <c r="J23">
        <f>SUMIFS(GameLog!AR:AR,GameLog!$D:$D,'COL F'!$A23,GameLog!$E:$E,INDEX(Positions!$A$1:$B$9,MATCH('COL F'!$B23,Positions!$A$1:$A$9,0),2),GameLog!$C:$C,"COL")</f>
        <v>0</v>
      </c>
      <c r="K23">
        <f>SUMIFS(GameLog!AS:AS,GameLog!$D:$D,'COL F'!$A23,GameLog!$E:$E,INDEX(Positions!$A$1:$B$9,MATCH('COL F'!$B23,Positions!$A$1:$A$9,0),2),GameLog!$C:$C,"COL")</f>
        <v>1</v>
      </c>
      <c r="L23">
        <f>SUMIFS(GameLog!AT:AT,GameLog!$D:$D,'COL F'!$A23,GameLog!$E:$E,INDEX(Positions!$A$1:$B$9,MATCH('COL F'!$B23,Positions!$A$1:$A$9,0),2),GameLog!$C:$C,"COL")</f>
        <v>0</v>
      </c>
      <c r="M23">
        <f>SUMIFS(GameLog!AU:AU,GameLog!$D:$D,'COL F'!$A23,GameLog!$E:$E,INDEX(Positions!$A$1:$B$9,MATCH('COL F'!$B23,Positions!$A$1:$A$9,0),2),GameLog!$C:$C,"COL")</f>
        <v>0</v>
      </c>
      <c r="N23">
        <f>SUMIFS(GameLog!AV:AV,GameLog!$D:$D,'COL F'!$A23,GameLog!$E:$E,INDEX(Positions!$A$1:$B$9,MATCH('COL F'!$B23,Positions!$A$1:$A$9,0),2),GameLog!$C:$C,"COL")</f>
        <v>0</v>
      </c>
      <c r="O23" s="8">
        <f t="shared" si="0"/>
        <v>1</v>
      </c>
      <c r="P23" s="18">
        <f t="shared" si="1"/>
        <v>0</v>
      </c>
    </row>
    <row r="24" spans="1:16">
      <c r="A24" t="s">
        <v>2457</v>
      </c>
      <c r="B24" t="s">
        <v>2430</v>
      </c>
      <c r="C24">
        <f>COUNTIFS(GameLog!D:D,'COL F'!A24,GameLog!C:C,"COL",GameLog!E:E,INDEX(Positions!$A$1:$B$9,MATCH('COL F'!$B24,Positions!$A$1:$A$9,0),2))</f>
        <v>0</v>
      </c>
      <c r="D24">
        <f>SUMIFS(GameLog!F:F,GameLog!$D:$D,'COL F'!A24,GameLog!$E:$E,INDEX(Positions!$A$1:$B$9,MATCH('COL F'!$B24,Positions!$A$1:$A$9,0),2),GameLog!$C:$C,"COL")</f>
        <v>0</v>
      </c>
      <c r="E24" s="12">
        <f>SUMIFS(GameLog!AM:AM,GameLog!$D:$D,'COL F'!$A24,GameLog!$E:$E,INDEX(Positions!$A$1:$B$9,MATCH('COL F'!$B24,Positions!$A$1:$A$9,0),2),GameLog!$C:$C,"COL")</f>
        <v>0</v>
      </c>
      <c r="F24">
        <f>SUMIFS(GameLog!AN:AN,GameLog!$D:$D,'COL F'!$A24,GameLog!$E:$E,INDEX(Positions!$A$1:$B$9,MATCH('COL F'!$B24,Positions!$A$1:$A$9,0),2),GameLog!$C:$C,"COL")</f>
        <v>0</v>
      </c>
      <c r="G24">
        <f>SUMIFS(GameLog!AO:AO,GameLog!$D:$D,'COL F'!$A24,GameLog!$E:$E,INDEX(Positions!$A$1:$B$9,MATCH('COL F'!$B24,Positions!$A$1:$A$9,0),2),GameLog!$C:$C,"COL")</f>
        <v>0</v>
      </c>
      <c r="H24">
        <f>SUMIFS(GameLog!AP:AP,GameLog!$D:$D,'COL F'!$A24,GameLog!$E:$E,INDEX(Positions!$A$1:$B$9,MATCH('COL F'!$B24,Positions!$A$1:$A$9,0),2),GameLog!$C:$C,"COL")</f>
        <v>0</v>
      </c>
      <c r="I24">
        <f>SUMIFS(GameLog!AQ:AQ,GameLog!$D:$D,'COL F'!$A24,GameLog!$E:$E,INDEX(Positions!$A$1:$B$9,MATCH('COL F'!$B24,Positions!$A$1:$A$9,0),2),GameLog!$C:$C,"COL")</f>
        <v>0</v>
      </c>
      <c r="J24">
        <f>SUMIFS(GameLog!AR:AR,GameLog!$D:$D,'COL F'!$A24,GameLog!$E:$E,INDEX(Positions!$A$1:$B$9,MATCH('COL F'!$B24,Positions!$A$1:$A$9,0),2),GameLog!$C:$C,"COL")</f>
        <v>0</v>
      </c>
      <c r="K24">
        <f>SUMIFS(GameLog!AS:AS,GameLog!$D:$D,'COL F'!$A24,GameLog!$E:$E,INDEX(Positions!$A$1:$B$9,MATCH('COL F'!$B24,Positions!$A$1:$A$9,0),2),GameLog!$C:$C,"COL")</f>
        <v>0</v>
      </c>
      <c r="L24">
        <f>SUMIFS(GameLog!AT:AT,GameLog!$D:$D,'COL F'!$A24,GameLog!$E:$E,INDEX(Positions!$A$1:$B$9,MATCH('COL F'!$B24,Positions!$A$1:$A$9,0),2),GameLog!$C:$C,"COL")</f>
        <v>0</v>
      </c>
      <c r="M24">
        <f>SUMIFS(GameLog!AU:AU,GameLog!$D:$D,'COL F'!$A24,GameLog!$E:$E,INDEX(Positions!$A$1:$B$9,MATCH('COL F'!$B24,Positions!$A$1:$A$9,0),2),GameLog!$C:$C,"COL")</f>
        <v>0</v>
      </c>
      <c r="N24">
        <f>SUMIFS(GameLog!AV:AV,GameLog!$D:$D,'COL F'!$A24,GameLog!$E:$E,INDEX(Positions!$A$1:$B$9,MATCH('COL F'!$B24,Positions!$A$1:$A$9,0),2),GameLog!$C:$C,"COL")</f>
        <v>0</v>
      </c>
      <c r="O24" s="8">
        <f t="shared" si="0"/>
        <v>0</v>
      </c>
      <c r="P24" s="18" t="str">
        <f t="shared" si="1"/>
        <v/>
      </c>
    </row>
    <row r="25" spans="1:16">
      <c r="A25" t="s">
        <v>2461</v>
      </c>
      <c r="B25" t="s">
        <v>2430</v>
      </c>
      <c r="C25">
        <f>COUNTIFS(GameLog!D:D,'COL F'!A25,GameLog!C:C,"COL",GameLog!E:E,INDEX(Positions!$A$1:$B$9,MATCH('COL F'!$B25,Positions!$A$1:$A$9,0),2))</f>
        <v>0</v>
      </c>
      <c r="D25">
        <f>SUMIFS(GameLog!F:F,GameLog!$D:$D,'COL F'!A25,GameLog!$E:$E,INDEX(Positions!$A$1:$B$9,MATCH('COL F'!$B25,Positions!$A$1:$A$9,0),2),GameLog!$C:$C,"COL")</f>
        <v>0</v>
      </c>
      <c r="E25" s="12">
        <f>SUMIFS(GameLog!AM:AM,GameLog!$D:$D,'COL F'!$A25,GameLog!$E:$E,INDEX(Positions!$A$1:$B$9,MATCH('COL F'!$B25,Positions!$A$1:$A$9,0),2),GameLog!$C:$C,"COL")</f>
        <v>0</v>
      </c>
      <c r="F25">
        <f>SUMIFS(GameLog!AN:AN,GameLog!$D:$D,'COL F'!$A25,GameLog!$E:$E,INDEX(Positions!$A$1:$B$9,MATCH('COL F'!$B25,Positions!$A$1:$A$9,0),2),GameLog!$C:$C,"COL")</f>
        <v>0</v>
      </c>
      <c r="G25">
        <f>SUMIFS(GameLog!AO:AO,GameLog!$D:$D,'COL F'!$A25,GameLog!$E:$E,INDEX(Positions!$A$1:$B$9,MATCH('COL F'!$B25,Positions!$A$1:$A$9,0),2),GameLog!$C:$C,"COL")</f>
        <v>0</v>
      </c>
      <c r="H25">
        <f>SUMIFS(GameLog!AP:AP,GameLog!$D:$D,'COL F'!$A25,GameLog!$E:$E,INDEX(Positions!$A$1:$B$9,MATCH('COL F'!$B25,Positions!$A$1:$A$9,0),2),GameLog!$C:$C,"COL")</f>
        <v>0</v>
      </c>
      <c r="I25">
        <f>SUMIFS(GameLog!AQ:AQ,GameLog!$D:$D,'COL F'!$A25,GameLog!$E:$E,INDEX(Positions!$A$1:$B$9,MATCH('COL F'!$B25,Positions!$A$1:$A$9,0),2),GameLog!$C:$C,"COL")</f>
        <v>0</v>
      </c>
      <c r="J25">
        <f>SUMIFS(GameLog!AR:AR,GameLog!$D:$D,'COL F'!$A25,GameLog!$E:$E,INDEX(Positions!$A$1:$B$9,MATCH('COL F'!$B25,Positions!$A$1:$A$9,0),2),GameLog!$C:$C,"COL")</f>
        <v>0</v>
      </c>
      <c r="K25">
        <f>SUMIFS(GameLog!AS:AS,GameLog!$D:$D,'COL F'!$A25,GameLog!$E:$E,INDEX(Positions!$A$1:$B$9,MATCH('COL F'!$B25,Positions!$A$1:$A$9,0),2),GameLog!$C:$C,"COL")</f>
        <v>0</v>
      </c>
      <c r="L25">
        <f>SUMIFS(GameLog!AT:AT,GameLog!$D:$D,'COL F'!$A25,GameLog!$E:$E,INDEX(Positions!$A$1:$B$9,MATCH('COL F'!$B25,Positions!$A$1:$A$9,0),2),GameLog!$C:$C,"COL")</f>
        <v>0</v>
      </c>
      <c r="M25">
        <f>SUMIFS(GameLog!AU:AU,GameLog!$D:$D,'COL F'!$A25,GameLog!$E:$E,INDEX(Positions!$A$1:$B$9,MATCH('COL F'!$B25,Positions!$A$1:$A$9,0),2),GameLog!$C:$C,"COL")</f>
        <v>0</v>
      </c>
      <c r="N25">
        <f>SUMIFS(GameLog!AV:AV,GameLog!$D:$D,'COL F'!$A25,GameLog!$E:$E,INDEX(Positions!$A$1:$B$9,MATCH('COL F'!$B25,Positions!$A$1:$A$9,0),2),GameLog!$C:$C,"COL")</f>
        <v>0</v>
      </c>
      <c r="O25" s="8">
        <f t="shared" si="0"/>
        <v>0</v>
      </c>
      <c r="P25" s="18" t="str">
        <f t="shared" si="1"/>
        <v/>
      </c>
    </row>
    <row r="26" spans="1:16">
      <c r="A26" t="s">
        <v>2518</v>
      </c>
      <c r="B26" t="s">
        <v>2430</v>
      </c>
      <c r="C26">
        <f>COUNTIFS(GameLog!D:D,'COL F'!A26,GameLog!C:C,"COL",GameLog!E:E,INDEX(Positions!$A$1:$B$9,MATCH('COL F'!$B26,Positions!$A$1:$A$9,0),2))</f>
        <v>3</v>
      </c>
      <c r="D26">
        <f>SUMIFS(GameLog!F:F,GameLog!$D:$D,'COL F'!A26,GameLog!$E:$E,INDEX(Positions!$A$1:$B$9,MATCH('COL F'!$B26,Positions!$A$1:$A$9,0),2),GameLog!$C:$C,"COL")</f>
        <v>3</v>
      </c>
      <c r="E26" s="12">
        <f>SUMIFS(GameLog!AM:AM,GameLog!$D:$D,'COL F'!$A26,GameLog!$E:$E,INDEX(Positions!$A$1:$B$9,MATCH('COL F'!$B26,Positions!$A$1:$A$9,0),2),GameLog!$C:$C,"COL")</f>
        <v>26</v>
      </c>
      <c r="F26">
        <f>SUMIFS(GameLog!AN:AN,GameLog!$D:$D,'COL F'!$A26,GameLog!$E:$E,INDEX(Positions!$A$1:$B$9,MATCH('COL F'!$B26,Positions!$A$1:$A$9,0),2),GameLog!$C:$C,"COL")</f>
        <v>27</v>
      </c>
      <c r="G26">
        <f>SUMIFS(GameLog!AO:AO,GameLog!$D:$D,'COL F'!$A26,GameLog!$E:$E,INDEX(Positions!$A$1:$B$9,MATCH('COL F'!$B26,Positions!$A$1:$A$9,0),2),GameLog!$C:$C,"COL")</f>
        <v>1</v>
      </c>
      <c r="H26">
        <f>SUMIFS(GameLog!AP:AP,GameLog!$D:$D,'COL F'!$A26,GameLog!$E:$E,INDEX(Positions!$A$1:$B$9,MATCH('COL F'!$B26,Positions!$A$1:$A$9,0),2),GameLog!$C:$C,"COL")</f>
        <v>0</v>
      </c>
      <c r="I26">
        <f>SUMIFS(GameLog!AQ:AQ,GameLog!$D:$D,'COL F'!$A26,GameLog!$E:$E,INDEX(Positions!$A$1:$B$9,MATCH('COL F'!$B26,Positions!$A$1:$A$9,0),2),GameLog!$C:$C,"COL")</f>
        <v>2</v>
      </c>
      <c r="J26">
        <f>SUMIFS(GameLog!AR:AR,GameLog!$D:$D,'COL F'!$A26,GameLog!$E:$E,INDEX(Positions!$A$1:$B$9,MATCH('COL F'!$B26,Positions!$A$1:$A$9,0),2),GameLog!$C:$C,"COL")</f>
        <v>0</v>
      </c>
      <c r="K26">
        <f>SUMIFS(GameLog!AS:AS,GameLog!$D:$D,'COL F'!$A26,GameLog!$E:$E,INDEX(Positions!$A$1:$B$9,MATCH('COL F'!$B26,Positions!$A$1:$A$9,0),2),GameLog!$C:$C,"COL")</f>
        <v>0</v>
      </c>
      <c r="L26">
        <f>SUMIFS(GameLog!AT:AT,GameLog!$D:$D,'COL F'!$A26,GameLog!$E:$E,INDEX(Positions!$A$1:$B$9,MATCH('COL F'!$B26,Positions!$A$1:$A$9,0),2),GameLog!$C:$C,"COL")</f>
        <v>0</v>
      </c>
      <c r="M26">
        <f>SUMIFS(GameLog!AU:AU,GameLog!$D:$D,'COL F'!$A26,GameLog!$E:$E,INDEX(Positions!$A$1:$B$9,MATCH('COL F'!$B26,Positions!$A$1:$A$9,0),2),GameLog!$C:$C,"COL")</f>
        <v>0</v>
      </c>
      <c r="N26">
        <f>SUMIFS(GameLog!AV:AV,GameLog!$D:$D,'COL F'!$A26,GameLog!$E:$E,INDEX(Positions!$A$1:$B$9,MATCH('COL F'!$B26,Positions!$A$1:$A$9,0),2),GameLog!$C:$C,"COL")</f>
        <v>0</v>
      </c>
      <c r="O26" s="8">
        <f t="shared" si="0"/>
        <v>1</v>
      </c>
      <c r="P26" s="18" t="str">
        <f t="shared" si="1"/>
        <v/>
      </c>
    </row>
    <row r="27" spans="1:16">
      <c r="A27" t="s">
        <v>2519</v>
      </c>
      <c r="B27" t="s">
        <v>2430</v>
      </c>
      <c r="C27">
        <f>COUNTIFS(GameLog!D:D,'COL F'!A27,GameLog!C:C,"COL",GameLog!E:E,INDEX(Positions!$A$1:$B$9,MATCH('COL F'!$B27,Positions!$A$1:$A$9,0),2))</f>
        <v>0</v>
      </c>
      <c r="D27">
        <f>SUMIFS(GameLog!F:F,GameLog!$D:$D,'COL F'!A27,GameLog!$E:$E,INDEX(Positions!$A$1:$B$9,MATCH('COL F'!$B27,Positions!$A$1:$A$9,0),2),GameLog!$C:$C,"COL")</f>
        <v>0</v>
      </c>
      <c r="E27" s="12">
        <f>SUMIFS(GameLog!AM:AM,GameLog!$D:$D,'COL F'!$A27,GameLog!$E:$E,INDEX(Positions!$A$1:$B$9,MATCH('COL F'!$B27,Positions!$A$1:$A$9,0),2),GameLog!$C:$C,"COL")</f>
        <v>0</v>
      </c>
      <c r="F27">
        <f>SUMIFS(GameLog!AN:AN,GameLog!$D:$D,'COL F'!$A27,GameLog!$E:$E,INDEX(Positions!$A$1:$B$9,MATCH('COL F'!$B27,Positions!$A$1:$A$9,0),2),GameLog!$C:$C,"COL")</f>
        <v>0</v>
      </c>
      <c r="G27">
        <f>SUMIFS(GameLog!AO:AO,GameLog!$D:$D,'COL F'!$A27,GameLog!$E:$E,INDEX(Positions!$A$1:$B$9,MATCH('COL F'!$B27,Positions!$A$1:$A$9,0),2),GameLog!$C:$C,"COL")</f>
        <v>0</v>
      </c>
      <c r="H27">
        <f>SUMIFS(GameLog!AP:AP,GameLog!$D:$D,'COL F'!$A27,GameLog!$E:$E,INDEX(Positions!$A$1:$B$9,MATCH('COL F'!$B27,Positions!$A$1:$A$9,0),2),GameLog!$C:$C,"COL")</f>
        <v>0</v>
      </c>
      <c r="I27">
        <f>SUMIFS(GameLog!AQ:AQ,GameLog!$D:$D,'COL F'!$A27,GameLog!$E:$E,INDEX(Positions!$A$1:$B$9,MATCH('COL F'!$B27,Positions!$A$1:$A$9,0),2),GameLog!$C:$C,"COL")</f>
        <v>0</v>
      </c>
      <c r="J27">
        <f>SUMIFS(GameLog!AR:AR,GameLog!$D:$D,'COL F'!$A27,GameLog!$E:$E,INDEX(Positions!$A$1:$B$9,MATCH('COL F'!$B27,Positions!$A$1:$A$9,0),2),GameLog!$C:$C,"COL")</f>
        <v>0</v>
      </c>
      <c r="K27">
        <f>SUMIFS(GameLog!AS:AS,GameLog!$D:$D,'COL F'!$A27,GameLog!$E:$E,INDEX(Positions!$A$1:$B$9,MATCH('COL F'!$B27,Positions!$A$1:$A$9,0),2),GameLog!$C:$C,"COL")</f>
        <v>0</v>
      </c>
      <c r="L27">
        <f>SUMIFS(GameLog!AT:AT,GameLog!$D:$D,'COL F'!$A27,GameLog!$E:$E,INDEX(Positions!$A$1:$B$9,MATCH('COL F'!$B27,Positions!$A$1:$A$9,0),2),GameLog!$C:$C,"COL")</f>
        <v>0</v>
      </c>
      <c r="M27">
        <f>SUMIFS(GameLog!AU:AU,GameLog!$D:$D,'COL F'!$A27,GameLog!$E:$E,INDEX(Positions!$A$1:$B$9,MATCH('COL F'!$B27,Positions!$A$1:$A$9,0),2),GameLog!$C:$C,"COL")</f>
        <v>0</v>
      </c>
      <c r="N27">
        <f>SUMIFS(GameLog!AV:AV,GameLog!$D:$D,'COL F'!$A27,GameLog!$E:$E,INDEX(Positions!$A$1:$B$9,MATCH('COL F'!$B27,Positions!$A$1:$A$9,0),2),GameLog!$C:$C,"COL")</f>
        <v>0</v>
      </c>
      <c r="O27" s="8">
        <f t="shared" si="0"/>
        <v>0</v>
      </c>
      <c r="P27" s="18" t="str">
        <f t="shared" si="1"/>
        <v/>
      </c>
    </row>
    <row r="28" spans="1:16">
      <c r="A28" t="s">
        <v>2457</v>
      </c>
      <c r="B28" t="s">
        <v>2411</v>
      </c>
      <c r="C28">
        <f>COUNTIFS(GameLog!D:D,'COL F'!A28,GameLog!C:C,"COL",GameLog!E:E,INDEX(Positions!$A$1:$B$9,MATCH('COL F'!$B28,Positions!$A$1:$A$9,0),2))</f>
        <v>0</v>
      </c>
      <c r="D28">
        <f>SUMIFS(GameLog!F:F,GameLog!$D:$D,'COL F'!A28,GameLog!$E:$E,INDEX(Positions!$A$1:$B$9,MATCH('COL F'!$B28,Positions!$A$1:$A$9,0),2),GameLog!$C:$C,"COL")</f>
        <v>0</v>
      </c>
      <c r="E28" s="12">
        <f>SUMIFS(GameLog!AM:AM,GameLog!$D:$D,'COL F'!$A28,GameLog!$E:$E,INDEX(Positions!$A$1:$B$9,MATCH('COL F'!$B28,Positions!$A$1:$A$9,0),2),GameLog!$C:$C,"COL")</f>
        <v>0</v>
      </c>
      <c r="F28">
        <f>SUMIFS(GameLog!AN:AN,GameLog!$D:$D,'COL F'!$A28,GameLog!$E:$E,INDEX(Positions!$A$1:$B$9,MATCH('COL F'!$B28,Positions!$A$1:$A$9,0),2),GameLog!$C:$C,"COL")</f>
        <v>0</v>
      </c>
      <c r="G28">
        <f>SUMIFS(GameLog!AO:AO,GameLog!$D:$D,'COL F'!$A28,GameLog!$E:$E,INDEX(Positions!$A$1:$B$9,MATCH('COL F'!$B28,Positions!$A$1:$A$9,0),2),GameLog!$C:$C,"COL")</f>
        <v>0</v>
      </c>
      <c r="H28">
        <f>SUMIFS(GameLog!AP:AP,GameLog!$D:$D,'COL F'!$A28,GameLog!$E:$E,INDEX(Positions!$A$1:$B$9,MATCH('COL F'!$B28,Positions!$A$1:$A$9,0),2),GameLog!$C:$C,"COL")</f>
        <v>0</v>
      </c>
      <c r="I28">
        <f>SUMIFS(GameLog!AQ:AQ,GameLog!$D:$D,'COL F'!$A28,GameLog!$E:$E,INDEX(Positions!$A$1:$B$9,MATCH('COL F'!$B28,Positions!$A$1:$A$9,0),2),GameLog!$C:$C,"COL")</f>
        <v>0</v>
      </c>
      <c r="J28">
        <f>SUMIFS(GameLog!AR:AR,GameLog!$D:$D,'COL F'!$A28,GameLog!$E:$E,INDEX(Positions!$A$1:$B$9,MATCH('COL F'!$B28,Positions!$A$1:$A$9,0),2),GameLog!$C:$C,"COL")</f>
        <v>0</v>
      </c>
      <c r="K28">
        <f>SUMIFS(GameLog!AS:AS,GameLog!$D:$D,'COL F'!$A28,GameLog!$E:$E,INDEX(Positions!$A$1:$B$9,MATCH('COL F'!$B28,Positions!$A$1:$A$9,0),2),GameLog!$C:$C,"COL")</f>
        <v>0</v>
      </c>
      <c r="L28">
        <f>SUMIFS(GameLog!AT:AT,GameLog!$D:$D,'COL F'!$A28,GameLog!$E:$E,INDEX(Positions!$A$1:$B$9,MATCH('COL F'!$B28,Positions!$A$1:$A$9,0),2),GameLog!$C:$C,"COL")</f>
        <v>0</v>
      </c>
      <c r="M28">
        <f>SUMIFS(GameLog!AU:AU,GameLog!$D:$D,'COL F'!$A28,GameLog!$E:$E,INDEX(Positions!$A$1:$B$9,MATCH('COL F'!$B28,Positions!$A$1:$A$9,0),2),GameLog!$C:$C,"COL")</f>
        <v>0</v>
      </c>
      <c r="N28">
        <f>SUMIFS(GameLog!AV:AV,GameLog!$D:$D,'COL F'!$A28,GameLog!$E:$E,INDEX(Positions!$A$1:$B$9,MATCH('COL F'!$B28,Positions!$A$1:$A$9,0),2),GameLog!$C:$C,"COL")</f>
        <v>0</v>
      </c>
      <c r="O28" s="8">
        <f t="shared" si="0"/>
        <v>0</v>
      </c>
      <c r="P28" s="18" t="str">
        <f t="shared" si="1"/>
        <v/>
      </c>
    </row>
    <row r="29" spans="1:16">
      <c r="A29" t="s">
        <v>2520</v>
      </c>
      <c r="B29" t="s">
        <v>2411</v>
      </c>
      <c r="C29">
        <f>COUNTIFS(GameLog!D:D,'COL F'!A29,GameLog!C:C,"COL",GameLog!E:E,INDEX(Positions!$A$1:$B$9,MATCH('COL F'!$B29,Positions!$A$1:$A$9,0),2))</f>
        <v>0</v>
      </c>
      <c r="D29">
        <f>SUMIFS(GameLog!F:F,GameLog!$D:$D,'COL F'!A29,GameLog!$E:$E,INDEX(Positions!$A$1:$B$9,MATCH('COL F'!$B29,Positions!$A$1:$A$9,0),2),GameLog!$C:$C,"COL")</f>
        <v>0</v>
      </c>
      <c r="E29" s="12">
        <f>SUMIFS(GameLog!AM:AM,GameLog!$D:$D,'COL F'!$A29,GameLog!$E:$E,INDEX(Positions!$A$1:$B$9,MATCH('COL F'!$B29,Positions!$A$1:$A$9,0),2),GameLog!$C:$C,"COL")</f>
        <v>0</v>
      </c>
      <c r="F29">
        <f>SUMIFS(GameLog!AN:AN,GameLog!$D:$D,'COL F'!$A29,GameLog!$E:$E,INDEX(Positions!$A$1:$B$9,MATCH('COL F'!$B29,Positions!$A$1:$A$9,0),2),GameLog!$C:$C,"COL")</f>
        <v>0</v>
      </c>
      <c r="G29">
        <f>SUMIFS(GameLog!AO:AO,GameLog!$D:$D,'COL F'!$A29,GameLog!$E:$E,INDEX(Positions!$A$1:$B$9,MATCH('COL F'!$B29,Positions!$A$1:$A$9,0),2),GameLog!$C:$C,"COL")</f>
        <v>0</v>
      </c>
      <c r="H29">
        <f>SUMIFS(GameLog!AP:AP,GameLog!$D:$D,'COL F'!$A29,GameLog!$E:$E,INDEX(Positions!$A$1:$B$9,MATCH('COL F'!$B29,Positions!$A$1:$A$9,0),2),GameLog!$C:$C,"COL")</f>
        <v>0</v>
      </c>
      <c r="I29">
        <f>SUMIFS(GameLog!AQ:AQ,GameLog!$D:$D,'COL F'!$A29,GameLog!$E:$E,INDEX(Positions!$A$1:$B$9,MATCH('COL F'!$B29,Positions!$A$1:$A$9,0),2),GameLog!$C:$C,"COL")</f>
        <v>0</v>
      </c>
      <c r="J29">
        <f>SUMIFS(GameLog!AR:AR,GameLog!$D:$D,'COL F'!$A29,GameLog!$E:$E,INDEX(Positions!$A$1:$B$9,MATCH('COL F'!$B29,Positions!$A$1:$A$9,0),2),GameLog!$C:$C,"COL")</f>
        <v>0</v>
      </c>
      <c r="K29">
        <f>SUMIFS(GameLog!AS:AS,GameLog!$D:$D,'COL F'!$A29,GameLog!$E:$E,INDEX(Positions!$A$1:$B$9,MATCH('COL F'!$B29,Positions!$A$1:$A$9,0),2),GameLog!$C:$C,"COL")</f>
        <v>0</v>
      </c>
      <c r="L29">
        <f>SUMIFS(GameLog!AT:AT,GameLog!$D:$D,'COL F'!$A29,GameLog!$E:$E,INDEX(Positions!$A$1:$B$9,MATCH('COL F'!$B29,Positions!$A$1:$A$9,0),2),GameLog!$C:$C,"COL")</f>
        <v>0</v>
      </c>
      <c r="M29">
        <f>SUMIFS(GameLog!AU:AU,GameLog!$D:$D,'COL F'!$A29,GameLog!$E:$E,INDEX(Positions!$A$1:$B$9,MATCH('COL F'!$B29,Positions!$A$1:$A$9,0),2),GameLog!$C:$C,"COL")</f>
        <v>0</v>
      </c>
      <c r="N29">
        <f>SUMIFS(GameLog!AV:AV,GameLog!$D:$D,'COL F'!$A29,GameLog!$E:$E,INDEX(Positions!$A$1:$B$9,MATCH('COL F'!$B29,Positions!$A$1:$A$9,0),2),GameLog!$C:$C,"COL")</f>
        <v>0</v>
      </c>
      <c r="O29" s="8">
        <f t="shared" si="0"/>
        <v>0</v>
      </c>
      <c r="P29" s="18" t="str">
        <f t="shared" si="1"/>
        <v/>
      </c>
    </row>
    <row r="30" spans="1:16">
      <c r="A30" t="s">
        <v>2464</v>
      </c>
      <c r="B30" t="s">
        <v>2411</v>
      </c>
      <c r="C30">
        <f>COUNTIFS(GameLog!D:D,'COL F'!A30,GameLog!C:C,"COL",GameLog!E:E,INDEX(Positions!$A$1:$B$9,MATCH('COL F'!$B30,Positions!$A$1:$A$9,0),2))</f>
        <v>3</v>
      </c>
      <c r="D30">
        <f>SUMIFS(GameLog!F:F,GameLog!$D:$D,'COL F'!A30,GameLog!$E:$E,INDEX(Positions!$A$1:$B$9,MATCH('COL F'!$B30,Positions!$A$1:$A$9,0),2),GameLog!$C:$C,"COL")</f>
        <v>3</v>
      </c>
      <c r="E30" s="12">
        <f>SUMIFS(GameLog!AM:AM,GameLog!$D:$D,'COL F'!$A30,GameLog!$E:$E,INDEX(Positions!$A$1:$B$9,MATCH('COL F'!$B30,Positions!$A$1:$A$9,0),2),GameLog!$C:$C,"COL")</f>
        <v>26</v>
      </c>
      <c r="F30">
        <f>SUMIFS(GameLog!AN:AN,GameLog!$D:$D,'COL F'!$A30,GameLog!$E:$E,INDEX(Positions!$A$1:$B$9,MATCH('COL F'!$B30,Positions!$A$1:$A$9,0),2),GameLog!$C:$C,"COL")</f>
        <v>6</v>
      </c>
      <c r="G30">
        <f>SUMIFS(GameLog!AO:AO,GameLog!$D:$D,'COL F'!$A30,GameLog!$E:$E,INDEX(Positions!$A$1:$B$9,MATCH('COL F'!$B30,Positions!$A$1:$A$9,0),2),GameLog!$C:$C,"COL")</f>
        <v>15</v>
      </c>
      <c r="H30">
        <f>SUMIFS(GameLog!AP:AP,GameLog!$D:$D,'COL F'!$A30,GameLog!$E:$E,INDEX(Positions!$A$1:$B$9,MATCH('COL F'!$B30,Positions!$A$1:$A$9,0),2),GameLog!$C:$C,"COL")</f>
        <v>0</v>
      </c>
      <c r="I30">
        <f>SUMIFS(GameLog!AQ:AQ,GameLog!$D:$D,'COL F'!$A30,GameLog!$E:$E,INDEX(Positions!$A$1:$B$9,MATCH('COL F'!$B30,Positions!$A$1:$A$9,0),2),GameLog!$C:$C,"COL")</f>
        <v>2</v>
      </c>
      <c r="J30">
        <f>SUMIFS(GameLog!AR:AR,GameLog!$D:$D,'COL F'!$A30,GameLog!$E:$E,INDEX(Positions!$A$1:$B$9,MATCH('COL F'!$B30,Positions!$A$1:$A$9,0),2),GameLog!$C:$C,"COL")</f>
        <v>0</v>
      </c>
      <c r="K30">
        <f>SUMIFS(GameLog!AS:AS,GameLog!$D:$D,'COL F'!$A30,GameLog!$E:$E,INDEX(Positions!$A$1:$B$9,MATCH('COL F'!$B30,Positions!$A$1:$A$9,0),2),GameLog!$C:$C,"COL")</f>
        <v>0</v>
      </c>
      <c r="L30">
        <f>SUMIFS(GameLog!AT:AT,GameLog!$D:$D,'COL F'!$A30,GameLog!$E:$E,INDEX(Positions!$A$1:$B$9,MATCH('COL F'!$B30,Positions!$A$1:$A$9,0),2),GameLog!$C:$C,"COL")</f>
        <v>0</v>
      </c>
      <c r="M30">
        <f>SUMIFS(GameLog!AU:AU,GameLog!$D:$D,'COL F'!$A30,GameLog!$E:$E,INDEX(Positions!$A$1:$B$9,MATCH('COL F'!$B30,Positions!$A$1:$A$9,0),2),GameLog!$C:$C,"COL")</f>
        <v>0</v>
      </c>
      <c r="N30">
        <f>SUMIFS(GameLog!AV:AV,GameLog!$D:$D,'COL F'!$A30,GameLog!$E:$E,INDEX(Positions!$A$1:$B$9,MATCH('COL F'!$B30,Positions!$A$1:$A$9,0),2),GameLog!$C:$C,"COL")</f>
        <v>0</v>
      </c>
      <c r="O30" s="8">
        <f t="shared" si="0"/>
        <v>1</v>
      </c>
      <c r="P30" s="18" t="str">
        <f t="shared" si="1"/>
        <v/>
      </c>
    </row>
    <row r="31" spans="1:16">
      <c r="A31" t="s">
        <v>2469</v>
      </c>
      <c r="B31" t="s">
        <v>2411</v>
      </c>
      <c r="C31">
        <f>COUNTIFS(GameLog!D:D,'COL F'!A31,GameLog!C:C,"COL",GameLog!E:E,INDEX(Positions!$A$1:$B$9,MATCH('COL F'!$B31,Positions!$A$1:$A$9,0),2))</f>
        <v>0</v>
      </c>
      <c r="D31">
        <f>SUMIFS(GameLog!F:F,GameLog!$D:$D,'COL F'!A31,GameLog!$E:$E,INDEX(Positions!$A$1:$B$9,MATCH('COL F'!$B31,Positions!$A$1:$A$9,0),2),GameLog!$C:$C,"COL")</f>
        <v>0</v>
      </c>
      <c r="E31" s="12">
        <f>SUMIFS(GameLog!AM:AM,GameLog!$D:$D,'COL F'!$A31,GameLog!$E:$E,INDEX(Positions!$A$1:$B$9,MATCH('COL F'!$B31,Positions!$A$1:$A$9,0),2),GameLog!$C:$C,"COL")</f>
        <v>0</v>
      </c>
      <c r="F31">
        <f>SUMIFS(GameLog!AN:AN,GameLog!$D:$D,'COL F'!$A31,GameLog!$E:$E,INDEX(Positions!$A$1:$B$9,MATCH('COL F'!$B31,Positions!$A$1:$A$9,0),2),GameLog!$C:$C,"COL")</f>
        <v>0</v>
      </c>
      <c r="G31">
        <f>SUMIFS(GameLog!AO:AO,GameLog!$D:$D,'COL F'!$A31,GameLog!$E:$E,INDEX(Positions!$A$1:$B$9,MATCH('COL F'!$B31,Positions!$A$1:$A$9,0),2),GameLog!$C:$C,"COL")</f>
        <v>0</v>
      </c>
      <c r="H31">
        <f>SUMIFS(GameLog!AP:AP,GameLog!$D:$D,'COL F'!$A31,GameLog!$E:$E,INDEX(Positions!$A$1:$B$9,MATCH('COL F'!$B31,Positions!$A$1:$A$9,0),2),GameLog!$C:$C,"COL")</f>
        <v>0</v>
      </c>
      <c r="I31">
        <f>SUMIFS(GameLog!AQ:AQ,GameLog!$D:$D,'COL F'!$A31,GameLog!$E:$E,INDEX(Positions!$A$1:$B$9,MATCH('COL F'!$B31,Positions!$A$1:$A$9,0),2),GameLog!$C:$C,"COL")</f>
        <v>0</v>
      </c>
      <c r="J31">
        <f>SUMIFS(GameLog!AR:AR,GameLog!$D:$D,'COL F'!$A31,GameLog!$E:$E,INDEX(Positions!$A$1:$B$9,MATCH('COL F'!$B31,Positions!$A$1:$A$9,0),2),GameLog!$C:$C,"COL")</f>
        <v>0</v>
      </c>
      <c r="K31">
        <f>SUMIFS(GameLog!AS:AS,GameLog!$D:$D,'COL F'!$A31,GameLog!$E:$E,INDEX(Positions!$A$1:$B$9,MATCH('COL F'!$B31,Positions!$A$1:$A$9,0),2),GameLog!$C:$C,"COL")</f>
        <v>0</v>
      </c>
      <c r="L31">
        <f>SUMIFS(GameLog!AT:AT,GameLog!$D:$D,'COL F'!$A31,GameLog!$E:$E,INDEX(Positions!$A$1:$B$9,MATCH('COL F'!$B31,Positions!$A$1:$A$9,0),2),GameLog!$C:$C,"COL")</f>
        <v>0</v>
      </c>
      <c r="M31">
        <f>SUMIFS(GameLog!AU:AU,GameLog!$D:$D,'COL F'!$A31,GameLog!$E:$E,INDEX(Positions!$A$1:$B$9,MATCH('COL F'!$B31,Positions!$A$1:$A$9,0),2),GameLog!$C:$C,"COL")</f>
        <v>0</v>
      </c>
      <c r="N31">
        <f>SUMIFS(GameLog!AV:AV,GameLog!$D:$D,'COL F'!$A31,GameLog!$E:$E,INDEX(Positions!$A$1:$B$9,MATCH('COL F'!$B31,Positions!$A$1:$A$9,0),2),GameLog!$C:$C,"COL")</f>
        <v>0</v>
      </c>
      <c r="O31" s="8">
        <f t="shared" si="0"/>
        <v>0</v>
      </c>
      <c r="P31" s="18" t="str">
        <f t="shared" si="1"/>
        <v/>
      </c>
    </row>
    <row r="32" spans="1:16">
      <c r="A32" t="s">
        <v>2466</v>
      </c>
      <c r="B32" t="s">
        <v>2411</v>
      </c>
      <c r="C32">
        <f>COUNTIFS(GameLog!D:D,'COL F'!A32,GameLog!C:C,"COL",GameLog!E:E,INDEX(Positions!$A$1:$B$9,MATCH('COL F'!$B32,Positions!$A$1:$A$9,0),2))</f>
        <v>0</v>
      </c>
      <c r="D32">
        <f>SUMIFS(GameLog!F:F,GameLog!$D:$D,'COL F'!A32,GameLog!$E:$E,INDEX(Positions!$A$1:$B$9,MATCH('COL F'!$B32,Positions!$A$1:$A$9,0),2),GameLog!$C:$C,"COL")</f>
        <v>0</v>
      </c>
      <c r="E32" s="12">
        <f>SUMIFS(GameLog!AM:AM,GameLog!$D:$D,'COL F'!$A32,GameLog!$E:$E,INDEX(Positions!$A$1:$B$9,MATCH('COL F'!$B32,Positions!$A$1:$A$9,0),2),GameLog!$C:$C,"COL")</f>
        <v>0</v>
      </c>
      <c r="F32">
        <f>SUMIFS(GameLog!AN:AN,GameLog!$D:$D,'COL F'!$A32,GameLog!$E:$E,INDEX(Positions!$A$1:$B$9,MATCH('COL F'!$B32,Positions!$A$1:$A$9,0),2),GameLog!$C:$C,"COL")</f>
        <v>0</v>
      </c>
      <c r="G32">
        <f>SUMIFS(GameLog!AO:AO,GameLog!$D:$D,'COL F'!$A32,GameLog!$E:$E,INDEX(Positions!$A$1:$B$9,MATCH('COL F'!$B32,Positions!$A$1:$A$9,0),2),GameLog!$C:$C,"COL")</f>
        <v>0</v>
      </c>
      <c r="H32">
        <f>SUMIFS(GameLog!AP:AP,GameLog!$D:$D,'COL F'!$A32,GameLog!$E:$E,INDEX(Positions!$A$1:$B$9,MATCH('COL F'!$B32,Positions!$A$1:$A$9,0),2),GameLog!$C:$C,"COL")</f>
        <v>0</v>
      </c>
      <c r="I32">
        <f>SUMIFS(GameLog!AQ:AQ,GameLog!$D:$D,'COL F'!$A32,GameLog!$E:$E,INDEX(Positions!$A$1:$B$9,MATCH('COL F'!$B32,Positions!$A$1:$A$9,0),2),GameLog!$C:$C,"COL")</f>
        <v>0</v>
      </c>
      <c r="J32">
        <f>SUMIFS(GameLog!AR:AR,GameLog!$D:$D,'COL F'!$A32,GameLog!$E:$E,INDEX(Positions!$A$1:$B$9,MATCH('COL F'!$B32,Positions!$A$1:$A$9,0),2),GameLog!$C:$C,"COL")</f>
        <v>0</v>
      </c>
      <c r="K32">
        <f>SUMIFS(GameLog!AS:AS,GameLog!$D:$D,'COL F'!$A32,GameLog!$E:$E,INDEX(Positions!$A$1:$B$9,MATCH('COL F'!$B32,Positions!$A$1:$A$9,0),2),GameLog!$C:$C,"COL")</f>
        <v>0</v>
      </c>
      <c r="L32">
        <f>SUMIFS(GameLog!AT:AT,GameLog!$D:$D,'COL F'!$A32,GameLog!$E:$E,INDEX(Positions!$A$1:$B$9,MATCH('COL F'!$B32,Positions!$A$1:$A$9,0),2),GameLog!$C:$C,"COL")</f>
        <v>0</v>
      </c>
      <c r="M32">
        <f>SUMIFS(GameLog!AU:AU,GameLog!$D:$D,'COL F'!$A32,GameLog!$E:$E,INDEX(Positions!$A$1:$B$9,MATCH('COL F'!$B32,Positions!$A$1:$A$9,0),2),GameLog!$C:$C,"COL")</f>
        <v>0</v>
      </c>
      <c r="N32">
        <f>SUMIFS(GameLog!AV:AV,GameLog!$D:$D,'COL F'!$A32,GameLog!$E:$E,INDEX(Positions!$A$1:$B$9,MATCH('COL F'!$B32,Positions!$A$1:$A$9,0),2),GameLog!$C:$C,"COL")</f>
        <v>0</v>
      </c>
      <c r="O32" s="8">
        <f t="shared" si="0"/>
        <v>0</v>
      </c>
      <c r="P32" s="18" t="str">
        <f t="shared" si="1"/>
        <v/>
      </c>
    </row>
    <row r="33" spans="1:16">
      <c r="A33" t="s">
        <v>2460</v>
      </c>
      <c r="B33" t="s">
        <v>2411</v>
      </c>
      <c r="C33">
        <f>COUNTIFS(GameLog!D:D,'COL F'!A33,GameLog!C:C,"COL",GameLog!E:E,INDEX(Positions!$A$1:$B$9,MATCH('COL F'!$B33,Positions!$A$1:$A$9,0),2))</f>
        <v>0</v>
      </c>
      <c r="D33">
        <f>SUMIFS(GameLog!F:F,GameLog!$D:$D,'COL F'!A33,GameLog!$E:$E,INDEX(Positions!$A$1:$B$9,MATCH('COL F'!$B33,Positions!$A$1:$A$9,0),2),GameLog!$C:$C,"COL")</f>
        <v>0</v>
      </c>
      <c r="E33" s="12">
        <f>SUMIFS(GameLog!AM:AM,GameLog!$D:$D,'COL F'!$A33,GameLog!$E:$E,INDEX(Positions!$A$1:$B$9,MATCH('COL F'!$B33,Positions!$A$1:$A$9,0),2),GameLog!$C:$C,"COL")</f>
        <v>0</v>
      </c>
      <c r="F33">
        <f>SUMIFS(GameLog!AN:AN,GameLog!$D:$D,'COL F'!$A33,GameLog!$E:$E,INDEX(Positions!$A$1:$B$9,MATCH('COL F'!$B33,Positions!$A$1:$A$9,0),2),GameLog!$C:$C,"COL")</f>
        <v>0</v>
      </c>
      <c r="G33">
        <f>SUMIFS(GameLog!AO:AO,GameLog!$D:$D,'COL F'!$A33,GameLog!$E:$E,INDEX(Positions!$A$1:$B$9,MATCH('COL F'!$B33,Positions!$A$1:$A$9,0),2),GameLog!$C:$C,"COL")</f>
        <v>0</v>
      </c>
      <c r="H33">
        <f>SUMIFS(GameLog!AP:AP,GameLog!$D:$D,'COL F'!$A33,GameLog!$E:$E,INDEX(Positions!$A$1:$B$9,MATCH('COL F'!$B33,Positions!$A$1:$A$9,0),2),GameLog!$C:$C,"COL")</f>
        <v>0</v>
      </c>
      <c r="I33">
        <f>SUMIFS(GameLog!AQ:AQ,GameLog!$D:$D,'COL F'!$A33,GameLog!$E:$E,INDEX(Positions!$A$1:$B$9,MATCH('COL F'!$B33,Positions!$A$1:$A$9,0),2),GameLog!$C:$C,"COL")</f>
        <v>0</v>
      </c>
      <c r="J33">
        <f>SUMIFS(GameLog!AR:AR,GameLog!$D:$D,'COL F'!$A33,GameLog!$E:$E,INDEX(Positions!$A$1:$B$9,MATCH('COL F'!$B33,Positions!$A$1:$A$9,0),2),GameLog!$C:$C,"COL")</f>
        <v>0</v>
      </c>
      <c r="K33">
        <f>SUMIFS(GameLog!AS:AS,GameLog!$D:$D,'COL F'!$A33,GameLog!$E:$E,INDEX(Positions!$A$1:$B$9,MATCH('COL F'!$B33,Positions!$A$1:$A$9,0),2),GameLog!$C:$C,"COL")</f>
        <v>0</v>
      </c>
      <c r="L33">
        <f>SUMIFS(GameLog!AT:AT,GameLog!$D:$D,'COL F'!$A33,GameLog!$E:$E,INDEX(Positions!$A$1:$B$9,MATCH('COL F'!$B33,Positions!$A$1:$A$9,0),2),GameLog!$C:$C,"COL")</f>
        <v>0</v>
      </c>
      <c r="M33">
        <f>SUMIFS(GameLog!AU:AU,GameLog!$D:$D,'COL F'!$A33,GameLog!$E:$E,INDEX(Positions!$A$1:$B$9,MATCH('COL F'!$B33,Positions!$A$1:$A$9,0),2),GameLog!$C:$C,"COL")</f>
        <v>0</v>
      </c>
      <c r="N33">
        <f>SUMIFS(GameLog!AV:AV,GameLog!$D:$D,'COL F'!$A33,GameLog!$E:$E,INDEX(Positions!$A$1:$B$9,MATCH('COL F'!$B33,Positions!$A$1:$A$9,0),2),GameLog!$C:$C,"COL")</f>
        <v>0</v>
      </c>
      <c r="O33" s="8">
        <f t="shared" si="0"/>
        <v>0</v>
      </c>
      <c r="P33" s="18" t="str">
        <f t="shared" si="1"/>
        <v/>
      </c>
    </row>
    <row r="34" spans="1:16">
      <c r="A34" t="s">
        <v>2458</v>
      </c>
      <c r="B34" t="s">
        <v>2412</v>
      </c>
      <c r="C34">
        <f>COUNTIFS(GameLog!D:D,'COL F'!A34,GameLog!C:C,"COL",GameLog!E:E,INDEX(Positions!$A$1:$B$9,MATCH('COL F'!$B34,Positions!$A$1:$A$9,0),2))</f>
        <v>3</v>
      </c>
      <c r="D34">
        <f>SUMIFS(GameLog!F:F,GameLog!$D:$D,'COL F'!A34,GameLog!$E:$E,INDEX(Positions!$A$1:$B$9,MATCH('COL F'!$B34,Positions!$A$1:$A$9,0),2),GameLog!$C:$C,"COL")</f>
        <v>3</v>
      </c>
      <c r="E34" s="12">
        <f>SUMIFS(GameLog!AM:AM,GameLog!$D:$D,'COL F'!$A34,GameLog!$E:$E,INDEX(Positions!$A$1:$B$9,MATCH('COL F'!$B34,Positions!$A$1:$A$9,0),2),GameLog!$C:$C,"COL")</f>
        <v>26</v>
      </c>
      <c r="F34">
        <f>SUMIFS(GameLog!AN:AN,GameLog!$D:$D,'COL F'!$A34,GameLog!$E:$E,INDEX(Positions!$A$1:$B$9,MATCH('COL F'!$B34,Positions!$A$1:$A$9,0),2),GameLog!$C:$C,"COL")</f>
        <v>0</v>
      </c>
      <c r="G34">
        <f>SUMIFS(GameLog!AO:AO,GameLog!$D:$D,'COL F'!$A34,GameLog!$E:$E,INDEX(Positions!$A$1:$B$9,MATCH('COL F'!$B34,Positions!$A$1:$A$9,0),2),GameLog!$C:$C,"COL")</f>
        <v>0</v>
      </c>
      <c r="H34">
        <f>SUMIFS(GameLog!AP:AP,GameLog!$D:$D,'COL F'!$A34,GameLog!$E:$E,INDEX(Positions!$A$1:$B$9,MATCH('COL F'!$B34,Positions!$A$1:$A$9,0),2),GameLog!$C:$C,"COL")</f>
        <v>0</v>
      </c>
      <c r="I34">
        <f>SUMIFS(GameLog!AQ:AQ,GameLog!$D:$D,'COL F'!$A34,GameLog!$E:$E,INDEX(Positions!$A$1:$B$9,MATCH('COL F'!$B34,Positions!$A$1:$A$9,0),2),GameLog!$C:$C,"COL")</f>
        <v>0</v>
      </c>
      <c r="J34">
        <f>SUMIFS(GameLog!AR:AR,GameLog!$D:$D,'COL F'!$A34,GameLog!$E:$E,INDEX(Positions!$A$1:$B$9,MATCH('COL F'!$B34,Positions!$A$1:$A$9,0),2),GameLog!$C:$C,"COL")</f>
        <v>0</v>
      </c>
      <c r="K34">
        <f>SUMIFS(GameLog!AS:AS,GameLog!$D:$D,'COL F'!$A34,GameLog!$E:$E,INDEX(Positions!$A$1:$B$9,MATCH('COL F'!$B34,Positions!$A$1:$A$9,0),2),GameLog!$C:$C,"COL")</f>
        <v>0</v>
      </c>
      <c r="L34">
        <f>SUMIFS(GameLog!AT:AT,GameLog!$D:$D,'COL F'!$A34,GameLog!$E:$E,INDEX(Positions!$A$1:$B$9,MATCH('COL F'!$B34,Positions!$A$1:$A$9,0),2),GameLog!$C:$C,"COL")</f>
        <v>0</v>
      </c>
      <c r="M34">
        <f>SUMIFS(GameLog!AU:AU,GameLog!$D:$D,'COL F'!$A34,GameLog!$E:$E,INDEX(Positions!$A$1:$B$9,MATCH('COL F'!$B34,Positions!$A$1:$A$9,0),2),GameLog!$C:$C,"COL")</f>
        <v>0</v>
      </c>
      <c r="N34">
        <f>SUMIFS(GameLog!AV:AV,GameLog!$D:$D,'COL F'!$A34,GameLog!$E:$E,INDEX(Positions!$A$1:$B$9,MATCH('COL F'!$B34,Positions!$A$1:$A$9,0),2),GameLog!$C:$C,"COL")</f>
        <v>0</v>
      </c>
      <c r="O34" s="8">
        <f t="shared" si="0"/>
        <v>0</v>
      </c>
      <c r="P34" s="18" t="str">
        <f t="shared" si="1"/>
        <v/>
      </c>
    </row>
    <row r="35" spans="1:16">
      <c r="A35" t="s">
        <v>2520</v>
      </c>
      <c r="B35" t="s">
        <v>2412</v>
      </c>
      <c r="C35">
        <f>COUNTIFS(GameLog!D:D,'COL F'!A35,GameLog!C:C,"COL",GameLog!E:E,INDEX(Positions!$A$1:$B$9,MATCH('COL F'!$B35,Positions!$A$1:$A$9,0),2))</f>
        <v>0</v>
      </c>
      <c r="D35">
        <f>SUMIFS(GameLog!F:F,GameLog!$D:$D,'COL F'!A35,GameLog!$E:$E,INDEX(Positions!$A$1:$B$9,MATCH('COL F'!$B35,Positions!$A$1:$A$9,0),2),GameLog!$C:$C,"COL")</f>
        <v>0</v>
      </c>
      <c r="E35" s="12">
        <f>SUMIFS(GameLog!AM:AM,GameLog!$D:$D,'COL F'!$A35,GameLog!$E:$E,INDEX(Positions!$A$1:$B$9,MATCH('COL F'!$B35,Positions!$A$1:$A$9,0),2),GameLog!$C:$C,"COL")</f>
        <v>0</v>
      </c>
      <c r="F35">
        <f>SUMIFS(GameLog!AN:AN,GameLog!$D:$D,'COL F'!$A35,GameLog!$E:$E,INDEX(Positions!$A$1:$B$9,MATCH('COL F'!$B35,Positions!$A$1:$A$9,0),2),GameLog!$C:$C,"COL")</f>
        <v>0</v>
      </c>
      <c r="G35">
        <f>SUMIFS(GameLog!AO:AO,GameLog!$D:$D,'COL F'!$A35,GameLog!$E:$E,INDEX(Positions!$A$1:$B$9,MATCH('COL F'!$B35,Positions!$A$1:$A$9,0),2),GameLog!$C:$C,"COL")</f>
        <v>0</v>
      </c>
      <c r="H35">
        <f>SUMIFS(GameLog!AP:AP,GameLog!$D:$D,'COL F'!$A35,GameLog!$E:$E,INDEX(Positions!$A$1:$B$9,MATCH('COL F'!$B35,Positions!$A$1:$A$9,0),2),GameLog!$C:$C,"COL")</f>
        <v>0</v>
      </c>
      <c r="I35">
        <f>SUMIFS(GameLog!AQ:AQ,GameLog!$D:$D,'COL F'!$A35,GameLog!$E:$E,INDEX(Positions!$A$1:$B$9,MATCH('COL F'!$B35,Positions!$A$1:$A$9,0),2),GameLog!$C:$C,"COL")</f>
        <v>0</v>
      </c>
      <c r="J35">
        <f>SUMIFS(GameLog!AR:AR,GameLog!$D:$D,'COL F'!$A35,GameLog!$E:$E,INDEX(Positions!$A$1:$B$9,MATCH('COL F'!$B35,Positions!$A$1:$A$9,0),2),GameLog!$C:$C,"COL")</f>
        <v>0</v>
      </c>
      <c r="K35">
        <f>SUMIFS(GameLog!AS:AS,GameLog!$D:$D,'COL F'!$A35,GameLog!$E:$E,INDEX(Positions!$A$1:$B$9,MATCH('COL F'!$B35,Positions!$A$1:$A$9,0),2),GameLog!$C:$C,"COL")</f>
        <v>0</v>
      </c>
      <c r="L35">
        <f>SUMIFS(GameLog!AT:AT,GameLog!$D:$D,'COL F'!$A35,GameLog!$E:$E,INDEX(Positions!$A$1:$B$9,MATCH('COL F'!$B35,Positions!$A$1:$A$9,0),2),GameLog!$C:$C,"COL")</f>
        <v>0</v>
      </c>
      <c r="M35">
        <f>SUMIFS(GameLog!AU:AU,GameLog!$D:$D,'COL F'!$A35,GameLog!$E:$E,INDEX(Positions!$A$1:$B$9,MATCH('COL F'!$B35,Positions!$A$1:$A$9,0),2),GameLog!$C:$C,"COL")</f>
        <v>0</v>
      </c>
      <c r="N35">
        <f>SUMIFS(GameLog!AV:AV,GameLog!$D:$D,'COL F'!$A35,GameLog!$E:$E,INDEX(Positions!$A$1:$B$9,MATCH('COL F'!$B35,Positions!$A$1:$A$9,0),2),GameLog!$C:$C,"COL")</f>
        <v>0</v>
      </c>
      <c r="O35" s="8">
        <f t="shared" si="0"/>
        <v>0</v>
      </c>
      <c r="P35" s="18" t="str">
        <f t="shared" si="1"/>
        <v/>
      </c>
    </row>
    <row r="36" spans="1:16">
      <c r="A36" t="s">
        <v>2460</v>
      </c>
      <c r="B36" t="s">
        <v>2412</v>
      </c>
      <c r="C36">
        <f>COUNTIFS(GameLog!D:D,'COL F'!A36,GameLog!C:C,"COL",GameLog!E:E,INDEX(Positions!$A$1:$B$9,MATCH('COL F'!$B36,Positions!$A$1:$A$9,0),2))</f>
        <v>0</v>
      </c>
      <c r="D36">
        <f>SUMIFS(GameLog!F:F,GameLog!$D:$D,'COL F'!A36,GameLog!$E:$E,INDEX(Positions!$A$1:$B$9,MATCH('COL F'!$B36,Positions!$A$1:$A$9,0),2),GameLog!$C:$C,"COL")</f>
        <v>0</v>
      </c>
      <c r="E36" s="12">
        <f>SUMIFS(GameLog!AM:AM,GameLog!$D:$D,'COL F'!$A36,GameLog!$E:$E,INDEX(Positions!$A$1:$B$9,MATCH('COL F'!$B36,Positions!$A$1:$A$9,0),2),GameLog!$C:$C,"COL")</f>
        <v>0</v>
      </c>
      <c r="F36">
        <f>SUMIFS(GameLog!AN:AN,GameLog!$D:$D,'COL F'!$A36,GameLog!$E:$E,INDEX(Positions!$A$1:$B$9,MATCH('COL F'!$B36,Positions!$A$1:$A$9,0),2),GameLog!$C:$C,"COL")</f>
        <v>0</v>
      </c>
      <c r="G36">
        <f>SUMIFS(GameLog!AO:AO,GameLog!$D:$D,'COL F'!$A36,GameLog!$E:$E,INDEX(Positions!$A$1:$B$9,MATCH('COL F'!$B36,Positions!$A$1:$A$9,0),2),GameLog!$C:$C,"COL")</f>
        <v>0</v>
      </c>
      <c r="H36">
        <f>SUMIFS(GameLog!AP:AP,GameLog!$D:$D,'COL F'!$A36,GameLog!$E:$E,INDEX(Positions!$A$1:$B$9,MATCH('COL F'!$B36,Positions!$A$1:$A$9,0),2),GameLog!$C:$C,"COL")</f>
        <v>0</v>
      </c>
      <c r="I36">
        <f>SUMIFS(GameLog!AQ:AQ,GameLog!$D:$D,'COL F'!$A36,GameLog!$E:$E,INDEX(Positions!$A$1:$B$9,MATCH('COL F'!$B36,Positions!$A$1:$A$9,0),2),GameLog!$C:$C,"COL")</f>
        <v>0</v>
      </c>
      <c r="J36">
        <f>SUMIFS(GameLog!AR:AR,GameLog!$D:$D,'COL F'!$A36,GameLog!$E:$E,INDEX(Positions!$A$1:$B$9,MATCH('COL F'!$B36,Positions!$A$1:$A$9,0),2),GameLog!$C:$C,"COL")</f>
        <v>0</v>
      </c>
      <c r="K36">
        <f>SUMIFS(GameLog!AS:AS,GameLog!$D:$D,'COL F'!$A36,GameLog!$E:$E,INDEX(Positions!$A$1:$B$9,MATCH('COL F'!$B36,Positions!$A$1:$A$9,0),2),GameLog!$C:$C,"COL")</f>
        <v>0</v>
      </c>
      <c r="L36">
        <f>SUMIFS(GameLog!AT:AT,GameLog!$D:$D,'COL F'!$A36,GameLog!$E:$E,INDEX(Positions!$A$1:$B$9,MATCH('COL F'!$B36,Positions!$A$1:$A$9,0),2),GameLog!$C:$C,"COL")</f>
        <v>0</v>
      </c>
      <c r="M36">
        <f>SUMIFS(GameLog!AU:AU,GameLog!$D:$D,'COL F'!$A36,GameLog!$E:$E,INDEX(Positions!$A$1:$B$9,MATCH('COL F'!$B36,Positions!$A$1:$A$9,0),2),GameLog!$C:$C,"COL")</f>
        <v>0</v>
      </c>
      <c r="N36">
        <f>SUMIFS(GameLog!AV:AV,GameLog!$D:$D,'COL F'!$A36,GameLog!$E:$E,INDEX(Positions!$A$1:$B$9,MATCH('COL F'!$B36,Positions!$A$1:$A$9,0),2),GameLog!$C:$C,"COL")</f>
        <v>0</v>
      </c>
      <c r="O36" s="8">
        <f t="shared" si="0"/>
        <v>0</v>
      </c>
      <c r="P36" s="18" t="str">
        <f t="shared" si="1"/>
        <v/>
      </c>
    </row>
    <row r="37" spans="1:16">
      <c r="A37" t="s">
        <v>2457</v>
      </c>
      <c r="B37" t="s">
        <v>2432</v>
      </c>
      <c r="C37">
        <f>COUNTIFS(GameLog!D:D,'COL F'!A37,GameLog!C:C,"COL",GameLog!E:E,INDEX(Positions!$A$1:$B$9,MATCH('COL F'!$B37,Positions!$A$1:$A$9,0),2))</f>
        <v>0</v>
      </c>
      <c r="D37">
        <f>SUMIFS(GameLog!F:F,GameLog!$D:$D,'COL F'!A37,GameLog!$E:$E,INDEX(Positions!$A$1:$B$9,MATCH('COL F'!$B37,Positions!$A$1:$A$9,0),2),GameLog!$C:$C,"COL")</f>
        <v>0</v>
      </c>
      <c r="E37" s="12">
        <f>SUMIFS(GameLog!AM:AM,GameLog!$D:$D,'COL F'!$A37,GameLog!$E:$E,INDEX(Positions!$A$1:$B$9,MATCH('COL F'!$B37,Positions!$A$1:$A$9,0),2),GameLog!$C:$C,"COL")</f>
        <v>0</v>
      </c>
      <c r="F37">
        <f>SUMIFS(GameLog!AN:AN,GameLog!$D:$D,'COL F'!$A37,GameLog!$E:$E,INDEX(Positions!$A$1:$B$9,MATCH('COL F'!$B37,Positions!$A$1:$A$9,0),2),GameLog!$C:$C,"COL")</f>
        <v>0</v>
      </c>
      <c r="G37">
        <f>SUMIFS(GameLog!AO:AO,GameLog!$D:$D,'COL F'!$A37,GameLog!$E:$E,INDEX(Positions!$A$1:$B$9,MATCH('COL F'!$B37,Positions!$A$1:$A$9,0),2),GameLog!$C:$C,"COL")</f>
        <v>0</v>
      </c>
      <c r="H37">
        <f>SUMIFS(GameLog!AP:AP,GameLog!$D:$D,'COL F'!$A37,GameLog!$E:$E,INDEX(Positions!$A$1:$B$9,MATCH('COL F'!$B37,Positions!$A$1:$A$9,0),2),GameLog!$C:$C,"COL")</f>
        <v>0</v>
      </c>
      <c r="I37">
        <f>SUMIFS(GameLog!AQ:AQ,GameLog!$D:$D,'COL F'!$A37,GameLog!$E:$E,INDEX(Positions!$A$1:$B$9,MATCH('COL F'!$B37,Positions!$A$1:$A$9,0),2),GameLog!$C:$C,"COL")</f>
        <v>0</v>
      </c>
      <c r="J37">
        <f>SUMIFS(GameLog!AR:AR,GameLog!$D:$D,'COL F'!$A37,GameLog!$E:$E,INDEX(Positions!$A$1:$B$9,MATCH('COL F'!$B37,Positions!$A$1:$A$9,0),2),GameLog!$C:$C,"COL")</f>
        <v>0</v>
      </c>
      <c r="K37">
        <f>SUMIFS(GameLog!AS:AS,GameLog!$D:$D,'COL F'!$A37,GameLog!$E:$E,INDEX(Positions!$A$1:$B$9,MATCH('COL F'!$B37,Positions!$A$1:$A$9,0),2),GameLog!$C:$C,"COL")</f>
        <v>0</v>
      </c>
      <c r="L37">
        <f>SUMIFS(GameLog!AT:AT,GameLog!$D:$D,'COL F'!$A37,GameLog!$E:$E,INDEX(Positions!$A$1:$B$9,MATCH('COL F'!$B37,Positions!$A$1:$A$9,0),2),GameLog!$C:$C,"COL")</f>
        <v>0</v>
      </c>
      <c r="M37">
        <f>SUMIFS(GameLog!AU:AU,GameLog!$D:$D,'COL F'!$A37,GameLog!$E:$E,INDEX(Positions!$A$1:$B$9,MATCH('COL F'!$B37,Positions!$A$1:$A$9,0),2),GameLog!$C:$C,"COL")</f>
        <v>0</v>
      </c>
      <c r="N37">
        <f>SUMIFS(GameLog!AV:AV,GameLog!$D:$D,'COL F'!$A37,GameLog!$E:$E,INDEX(Positions!$A$1:$B$9,MATCH('COL F'!$B37,Positions!$A$1:$A$9,0),2),GameLog!$C:$C,"COL")</f>
        <v>0</v>
      </c>
      <c r="O37" s="8">
        <f t="shared" si="0"/>
        <v>0</v>
      </c>
      <c r="P37" s="18" t="str">
        <f t="shared" si="1"/>
        <v/>
      </c>
    </row>
    <row r="38" spans="1:16">
      <c r="A38" t="s">
        <v>2521</v>
      </c>
      <c r="B38" t="s">
        <v>2432</v>
      </c>
      <c r="C38">
        <f>COUNTIFS(GameLog!D:D,'COL F'!A38,GameLog!C:C,"COL",GameLog!E:E,INDEX(Positions!$A$1:$B$9,MATCH('COL F'!$B38,Positions!$A$1:$A$9,0),2))</f>
        <v>3</v>
      </c>
      <c r="D38">
        <f>SUMIFS(GameLog!F:F,GameLog!$D:$D,'COL F'!A38,GameLog!$E:$E,INDEX(Positions!$A$1:$B$9,MATCH('COL F'!$B38,Positions!$A$1:$A$9,0),2),GameLog!$C:$C,"COL")</f>
        <v>3</v>
      </c>
      <c r="E38" s="12">
        <f>SUMIFS(GameLog!AM:AM,GameLog!$D:$D,'COL F'!$A38,GameLog!$E:$E,INDEX(Positions!$A$1:$B$9,MATCH('COL F'!$B38,Positions!$A$1:$A$9,0),2),GameLog!$C:$C,"COL")</f>
        <v>26</v>
      </c>
      <c r="F38">
        <f>SUMIFS(GameLog!AN:AN,GameLog!$D:$D,'COL F'!$A38,GameLog!$E:$E,INDEX(Positions!$A$1:$B$9,MATCH('COL F'!$B38,Positions!$A$1:$A$9,0),2),GameLog!$C:$C,"COL")</f>
        <v>6</v>
      </c>
      <c r="G38">
        <f>SUMIFS(GameLog!AO:AO,GameLog!$D:$D,'COL F'!$A38,GameLog!$E:$E,INDEX(Positions!$A$1:$B$9,MATCH('COL F'!$B38,Positions!$A$1:$A$9,0),2),GameLog!$C:$C,"COL")</f>
        <v>9</v>
      </c>
      <c r="H38">
        <f>SUMIFS(GameLog!AP:AP,GameLog!$D:$D,'COL F'!$A38,GameLog!$E:$E,INDEX(Positions!$A$1:$B$9,MATCH('COL F'!$B38,Positions!$A$1:$A$9,0),2),GameLog!$C:$C,"COL")</f>
        <v>1</v>
      </c>
      <c r="I38">
        <f>SUMIFS(GameLog!AQ:AQ,GameLog!$D:$D,'COL F'!$A38,GameLog!$E:$E,INDEX(Positions!$A$1:$B$9,MATCH('COL F'!$B38,Positions!$A$1:$A$9,0),2),GameLog!$C:$C,"COL")</f>
        <v>2</v>
      </c>
      <c r="J38">
        <f>SUMIFS(GameLog!AR:AR,GameLog!$D:$D,'COL F'!$A38,GameLog!$E:$E,INDEX(Positions!$A$1:$B$9,MATCH('COL F'!$B38,Positions!$A$1:$A$9,0),2),GameLog!$C:$C,"COL")</f>
        <v>0</v>
      </c>
      <c r="K38">
        <f>SUMIFS(GameLog!AS:AS,GameLog!$D:$D,'COL F'!$A38,GameLog!$E:$E,INDEX(Positions!$A$1:$B$9,MATCH('COL F'!$B38,Positions!$A$1:$A$9,0),2),GameLog!$C:$C,"COL")</f>
        <v>0</v>
      </c>
      <c r="L38">
        <f>SUMIFS(GameLog!AT:AT,GameLog!$D:$D,'COL F'!$A38,GameLog!$E:$E,INDEX(Positions!$A$1:$B$9,MATCH('COL F'!$B38,Positions!$A$1:$A$9,0),2),GameLog!$C:$C,"COL")</f>
        <v>0</v>
      </c>
      <c r="M38">
        <f>SUMIFS(GameLog!AU:AU,GameLog!$D:$D,'COL F'!$A38,GameLog!$E:$E,INDEX(Positions!$A$1:$B$9,MATCH('COL F'!$B38,Positions!$A$1:$A$9,0),2),GameLog!$C:$C,"COL")</f>
        <v>0</v>
      </c>
      <c r="N38">
        <f>SUMIFS(GameLog!AV:AV,GameLog!$D:$D,'COL F'!$A38,GameLog!$E:$E,INDEX(Positions!$A$1:$B$9,MATCH('COL F'!$B38,Positions!$A$1:$A$9,0),2),GameLog!$C:$C,"COL")</f>
        <v>0</v>
      </c>
      <c r="O38" s="8">
        <f t="shared" si="0"/>
        <v>0.9375</v>
      </c>
      <c r="P38" s="18" t="str">
        <f t="shared" si="1"/>
        <v/>
      </c>
    </row>
    <row r="39" spans="1:16">
      <c r="A39" t="s">
        <v>2469</v>
      </c>
      <c r="B39" t="s">
        <v>2432</v>
      </c>
      <c r="C39">
        <f>COUNTIFS(GameLog!D:D,'COL F'!A39,GameLog!C:C,"COL",GameLog!E:E,INDEX(Positions!$A$1:$B$9,MATCH('COL F'!$B39,Positions!$A$1:$A$9,0),2))</f>
        <v>0</v>
      </c>
      <c r="D39">
        <f>SUMIFS(GameLog!F:F,GameLog!$D:$D,'COL F'!A39,GameLog!$E:$E,INDEX(Positions!$A$1:$B$9,MATCH('COL F'!$B39,Positions!$A$1:$A$9,0),2),GameLog!$C:$C,"COL")</f>
        <v>0</v>
      </c>
      <c r="E39" s="12">
        <f>SUMIFS(GameLog!AM:AM,GameLog!$D:$D,'COL F'!$A39,GameLog!$E:$E,INDEX(Positions!$A$1:$B$9,MATCH('COL F'!$B39,Positions!$A$1:$A$9,0),2),GameLog!$C:$C,"COL")</f>
        <v>0</v>
      </c>
      <c r="F39">
        <f>SUMIFS(GameLog!AN:AN,GameLog!$D:$D,'COL F'!$A39,GameLog!$E:$E,INDEX(Positions!$A$1:$B$9,MATCH('COL F'!$B39,Positions!$A$1:$A$9,0),2),GameLog!$C:$C,"COL")</f>
        <v>0</v>
      </c>
      <c r="G39">
        <f>SUMIFS(GameLog!AO:AO,GameLog!$D:$D,'COL F'!$A39,GameLog!$E:$E,INDEX(Positions!$A$1:$B$9,MATCH('COL F'!$B39,Positions!$A$1:$A$9,0),2),GameLog!$C:$C,"COL")</f>
        <v>0</v>
      </c>
      <c r="H39">
        <f>SUMIFS(GameLog!AP:AP,GameLog!$D:$D,'COL F'!$A39,GameLog!$E:$E,INDEX(Positions!$A$1:$B$9,MATCH('COL F'!$B39,Positions!$A$1:$A$9,0),2),GameLog!$C:$C,"COL")</f>
        <v>0</v>
      </c>
      <c r="I39">
        <f>SUMIFS(GameLog!AQ:AQ,GameLog!$D:$D,'COL F'!$A39,GameLog!$E:$E,INDEX(Positions!$A$1:$B$9,MATCH('COL F'!$B39,Positions!$A$1:$A$9,0),2),GameLog!$C:$C,"COL")</f>
        <v>0</v>
      </c>
      <c r="J39">
        <f>SUMIFS(GameLog!AR:AR,GameLog!$D:$D,'COL F'!$A39,GameLog!$E:$E,INDEX(Positions!$A$1:$B$9,MATCH('COL F'!$B39,Positions!$A$1:$A$9,0),2),GameLog!$C:$C,"COL")</f>
        <v>0</v>
      </c>
      <c r="K39">
        <f>SUMIFS(GameLog!AS:AS,GameLog!$D:$D,'COL F'!$A39,GameLog!$E:$E,INDEX(Positions!$A$1:$B$9,MATCH('COL F'!$B39,Positions!$A$1:$A$9,0),2),GameLog!$C:$C,"COL")</f>
        <v>0</v>
      </c>
      <c r="L39">
        <f>SUMIFS(GameLog!AT:AT,GameLog!$D:$D,'COL F'!$A39,GameLog!$E:$E,INDEX(Positions!$A$1:$B$9,MATCH('COL F'!$B39,Positions!$A$1:$A$9,0),2),GameLog!$C:$C,"COL")</f>
        <v>0</v>
      </c>
      <c r="M39">
        <f>SUMIFS(GameLog!AU:AU,GameLog!$D:$D,'COL F'!$A39,GameLog!$E:$E,INDEX(Positions!$A$1:$B$9,MATCH('COL F'!$B39,Positions!$A$1:$A$9,0),2),GameLog!$C:$C,"COL")</f>
        <v>0</v>
      </c>
      <c r="N39">
        <f>SUMIFS(GameLog!AV:AV,GameLog!$D:$D,'COL F'!$A39,GameLog!$E:$E,INDEX(Positions!$A$1:$B$9,MATCH('COL F'!$B39,Positions!$A$1:$A$9,0),2),GameLog!$C:$C,"COL")</f>
        <v>0</v>
      </c>
      <c r="O39" s="8">
        <f t="shared" si="0"/>
        <v>0</v>
      </c>
      <c r="P39" s="18" t="str">
        <f t="shared" si="1"/>
        <v/>
      </c>
    </row>
    <row r="40" spans="1:16">
      <c r="A40" t="s">
        <v>2466</v>
      </c>
      <c r="B40" t="s">
        <v>2432</v>
      </c>
      <c r="C40">
        <f>COUNTIFS(GameLog!D:D,'COL F'!A40,GameLog!C:C,"COL",GameLog!E:E,INDEX(Positions!$A$1:$B$9,MATCH('COL F'!$B40,Positions!$A$1:$A$9,0),2))</f>
        <v>0</v>
      </c>
      <c r="D40">
        <f>SUMIFS(GameLog!F:F,GameLog!$D:$D,'COL F'!A40,GameLog!$E:$E,INDEX(Positions!$A$1:$B$9,MATCH('COL F'!$B40,Positions!$A$1:$A$9,0),2),GameLog!$C:$C,"COL")</f>
        <v>0</v>
      </c>
      <c r="E40" s="12">
        <f>SUMIFS(GameLog!AM:AM,GameLog!$D:$D,'COL F'!$A40,GameLog!$E:$E,INDEX(Positions!$A$1:$B$9,MATCH('COL F'!$B40,Positions!$A$1:$A$9,0),2),GameLog!$C:$C,"COL")</f>
        <v>0</v>
      </c>
      <c r="F40">
        <f>SUMIFS(GameLog!AN:AN,GameLog!$D:$D,'COL F'!$A40,GameLog!$E:$E,INDEX(Positions!$A$1:$B$9,MATCH('COL F'!$B40,Positions!$A$1:$A$9,0),2),GameLog!$C:$C,"COL")</f>
        <v>0</v>
      </c>
      <c r="G40">
        <f>SUMIFS(GameLog!AO:AO,GameLog!$D:$D,'COL F'!$A40,GameLog!$E:$E,INDEX(Positions!$A$1:$B$9,MATCH('COL F'!$B40,Positions!$A$1:$A$9,0),2),GameLog!$C:$C,"COL")</f>
        <v>0</v>
      </c>
      <c r="H40">
        <f>SUMIFS(GameLog!AP:AP,GameLog!$D:$D,'COL F'!$A40,GameLog!$E:$E,INDEX(Positions!$A$1:$B$9,MATCH('COL F'!$B40,Positions!$A$1:$A$9,0),2),GameLog!$C:$C,"COL")</f>
        <v>0</v>
      </c>
      <c r="I40">
        <f>SUMIFS(GameLog!AQ:AQ,GameLog!$D:$D,'COL F'!$A40,GameLog!$E:$E,INDEX(Positions!$A$1:$B$9,MATCH('COL F'!$B40,Positions!$A$1:$A$9,0),2),GameLog!$C:$C,"COL")</f>
        <v>0</v>
      </c>
      <c r="J40">
        <f>SUMIFS(GameLog!AR:AR,GameLog!$D:$D,'COL F'!$A40,GameLog!$E:$E,INDEX(Positions!$A$1:$B$9,MATCH('COL F'!$B40,Positions!$A$1:$A$9,0),2),GameLog!$C:$C,"COL")</f>
        <v>0</v>
      </c>
      <c r="K40">
        <f>SUMIFS(GameLog!AS:AS,GameLog!$D:$D,'COL F'!$A40,GameLog!$E:$E,INDEX(Positions!$A$1:$B$9,MATCH('COL F'!$B40,Positions!$A$1:$A$9,0),2),GameLog!$C:$C,"COL")</f>
        <v>0</v>
      </c>
      <c r="L40">
        <f>SUMIFS(GameLog!AT:AT,GameLog!$D:$D,'COL F'!$A40,GameLog!$E:$E,INDEX(Positions!$A$1:$B$9,MATCH('COL F'!$B40,Positions!$A$1:$A$9,0),2),GameLog!$C:$C,"COL")</f>
        <v>0</v>
      </c>
      <c r="M40">
        <f>SUMIFS(GameLog!AU:AU,GameLog!$D:$D,'COL F'!$A40,GameLog!$E:$E,INDEX(Positions!$A$1:$B$9,MATCH('COL F'!$B40,Positions!$A$1:$A$9,0),2),GameLog!$C:$C,"COL")</f>
        <v>0</v>
      </c>
      <c r="N40">
        <f>SUMIFS(GameLog!AV:AV,GameLog!$D:$D,'COL F'!$A40,GameLog!$E:$E,INDEX(Positions!$A$1:$B$9,MATCH('COL F'!$B40,Positions!$A$1:$A$9,0),2),GameLog!$C:$C,"COL")</f>
        <v>0</v>
      </c>
      <c r="O40" s="8">
        <f t="shared" si="0"/>
        <v>0</v>
      </c>
      <c r="P40" s="18" t="str">
        <f t="shared" si="1"/>
        <v/>
      </c>
    </row>
    <row r="41" spans="1:16">
      <c r="A41" t="s">
        <v>2460</v>
      </c>
      <c r="B41" t="s">
        <v>2432</v>
      </c>
      <c r="C41">
        <f>COUNTIFS(GameLog!D:D,'COL F'!A41,GameLog!C:C,"COL",GameLog!E:E,INDEX(Positions!$A$1:$B$9,MATCH('COL F'!$B41,Positions!$A$1:$A$9,0),2))</f>
        <v>0</v>
      </c>
      <c r="D41">
        <f>SUMIFS(GameLog!F:F,GameLog!$D:$D,'COL F'!A41,GameLog!$E:$E,INDEX(Positions!$A$1:$B$9,MATCH('COL F'!$B41,Positions!$A$1:$A$9,0),2),GameLog!$C:$C,"COL")</f>
        <v>0</v>
      </c>
      <c r="E41" s="12">
        <f>SUMIFS(GameLog!AM:AM,GameLog!$D:$D,'COL F'!$A41,GameLog!$E:$E,INDEX(Positions!$A$1:$B$9,MATCH('COL F'!$B41,Positions!$A$1:$A$9,0),2),GameLog!$C:$C,"COL")</f>
        <v>0</v>
      </c>
      <c r="F41">
        <f>SUMIFS(GameLog!AN:AN,GameLog!$D:$D,'COL F'!$A41,GameLog!$E:$E,INDEX(Positions!$A$1:$B$9,MATCH('COL F'!$B41,Positions!$A$1:$A$9,0),2),GameLog!$C:$C,"COL")</f>
        <v>0</v>
      </c>
      <c r="G41">
        <f>SUMIFS(GameLog!AO:AO,GameLog!$D:$D,'COL F'!$A41,GameLog!$E:$E,INDEX(Positions!$A$1:$B$9,MATCH('COL F'!$B41,Positions!$A$1:$A$9,0),2),GameLog!$C:$C,"COL")</f>
        <v>0</v>
      </c>
      <c r="H41">
        <f>SUMIFS(GameLog!AP:AP,GameLog!$D:$D,'COL F'!$A41,GameLog!$E:$E,INDEX(Positions!$A$1:$B$9,MATCH('COL F'!$B41,Positions!$A$1:$A$9,0),2),GameLog!$C:$C,"COL")</f>
        <v>0</v>
      </c>
      <c r="I41">
        <f>SUMIFS(GameLog!AQ:AQ,GameLog!$D:$D,'COL F'!$A41,GameLog!$E:$E,INDEX(Positions!$A$1:$B$9,MATCH('COL F'!$B41,Positions!$A$1:$A$9,0),2),GameLog!$C:$C,"COL")</f>
        <v>0</v>
      </c>
      <c r="J41">
        <f>SUMIFS(GameLog!AR:AR,GameLog!$D:$D,'COL F'!$A41,GameLog!$E:$E,INDEX(Positions!$A$1:$B$9,MATCH('COL F'!$B41,Positions!$A$1:$A$9,0),2),GameLog!$C:$C,"COL")</f>
        <v>0</v>
      </c>
      <c r="K41">
        <f>SUMIFS(GameLog!AS:AS,GameLog!$D:$D,'COL F'!$A41,GameLog!$E:$E,INDEX(Positions!$A$1:$B$9,MATCH('COL F'!$B41,Positions!$A$1:$A$9,0),2),GameLog!$C:$C,"COL")</f>
        <v>0</v>
      </c>
      <c r="L41">
        <f>SUMIFS(GameLog!AT:AT,GameLog!$D:$D,'COL F'!$A41,GameLog!$E:$E,INDEX(Positions!$A$1:$B$9,MATCH('COL F'!$B41,Positions!$A$1:$A$9,0),2),GameLog!$C:$C,"COL")</f>
        <v>0</v>
      </c>
      <c r="M41">
        <f>SUMIFS(GameLog!AU:AU,GameLog!$D:$D,'COL F'!$A41,GameLog!$E:$E,INDEX(Positions!$A$1:$B$9,MATCH('COL F'!$B41,Positions!$A$1:$A$9,0),2),GameLog!$C:$C,"COL")</f>
        <v>0</v>
      </c>
      <c r="N41">
        <f>SUMIFS(GameLog!AV:AV,GameLog!$D:$D,'COL F'!$A41,GameLog!$E:$E,INDEX(Positions!$A$1:$B$9,MATCH('COL F'!$B41,Positions!$A$1:$A$9,0),2),GameLog!$C:$C,"COL")</f>
        <v>0</v>
      </c>
      <c r="O41" s="8">
        <f t="shared" si="0"/>
        <v>0</v>
      </c>
      <c r="P41" s="18" t="str">
        <f t="shared" si="1"/>
        <v/>
      </c>
    </row>
    <row r="42" spans="1:16">
      <c r="A42" t="s">
        <v>2470</v>
      </c>
      <c r="B42" t="s">
        <v>2432</v>
      </c>
      <c r="C42">
        <f>COUNTIFS(GameLog!D:D,'COL F'!A42,GameLog!C:C,"COL",GameLog!E:E,INDEX(Positions!$A$1:$B$9,MATCH('COL F'!$B42,Positions!$A$1:$A$9,0),2))</f>
        <v>0</v>
      </c>
      <c r="D42">
        <f>SUMIFS(GameLog!F:F,GameLog!$D:$D,'COL F'!A42,GameLog!$E:$E,INDEX(Positions!$A$1:$B$9,MATCH('COL F'!$B42,Positions!$A$1:$A$9,0),2),GameLog!$C:$C,"COL")</f>
        <v>0</v>
      </c>
      <c r="E42" s="12">
        <f>SUMIFS(GameLog!AM:AM,GameLog!$D:$D,'COL F'!$A42,GameLog!$E:$E,INDEX(Positions!$A$1:$B$9,MATCH('COL F'!$B42,Positions!$A$1:$A$9,0),2),GameLog!$C:$C,"COL")</f>
        <v>0</v>
      </c>
      <c r="F42">
        <f>SUMIFS(GameLog!AN:AN,GameLog!$D:$D,'COL F'!$A42,GameLog!$E:$E,INDEX(Positions!$A$1:$B$9,MATCH('COL F'!$B42,Positions!$A$1:$A$9,0),2),GameLog!$C:$C,"COL")</f>
        <v>0</v>
      </c>
      <c r="G42">
        <f>SUMIFS(GameLog!AO:AO,GameLog!$D:$D,'COL F'!$A42,GameLog!$E:$E,INDEX(Positions!$A$1:$B$9,MATCH('COL F'!$B42,Positions!$A$1:$A$9,0),2),GameLog!$C:$C,"COL")</f>
        <v>0</v>
      </c>
      <c r="H42">
        <f>SUMIFS(GameLog!AP:AP,GameLog!$D:$D,'COL F'!$A42,GameLog!$E:$E,INDEX(Positions!$A$1:$B$9,MATCH('COL F'!$B42,Positions!$A$1:$A$9,0),2),GameLog!$C:$C,"COL")</f>
        <v>0</v>
      </c>
      <c r="I42">
        <f>SUMIFS(GameLog!AQ:AQ,GameLog!$D:$D,'COL F'!$A42,GameLog!$E:$E,INDEX(Positions!$A$1:$B$9,MATCH('COL F'!$B42,Positions!$A$1:$A$9,0),2),GameLog!$C:$C,"COL")</f>
        <v>0</v>
      </c>
      <c r="J42">
        <f>SUMIFS(GameLog!AR:AR,GameLog!$D:$D,'COL F'!$A42,GameLog!$E:$E,INDEX(Positions!$A$1:$B$9,MATCH('COL F'!$B42,Positions!$A$1:$A$9,0),2),GameLog!$C:$C,"COL")</f>
        <v>0</v>
      </c>
      <c r="K42">
        <f>SUMIFS(GameLog!AS:AS,GameLog!$D:$D,'COL F'!$A42,GameLog!$E:$E,INDEX(Positions!$A$1:$B$9,MATCH('COL F'!$B42,Positions!$A$1:$A$9,0),2),GameLog!$C:$C,"COL")</f>
        <v>0</v>
      </c>
      <c r="L42">
        <f>SUMIFS(GameLog!AT:AT,GameLog!$D:$D,'COL F'!$A42,GameLog!$E:$E,INDEX(Positions!$A$1:$B$9,MATCH('COL F'!$B42,Positions!$A$1:$A$9,0),2),GameLog!$C:$C,"COL")</f>
        <v>0</v>
      </c>
      <c r="M42">
        <f>SUMIFS(GameLog!AU:AU,GameLog!$D:$D,'COL F'!$A42,GameLog!$E:$E,INDEX(Positions!$A$1:$B$9,MATCH('COL F'!$B42,Positions!$A$1:$A$9,0),2),GameLog!$C:$C,"COL")</f>
        <v>0</v>
      </c>
      <c r="N42">
        <f>SUMIFS(GameLog!AV:AV,GameLog!$D:$D,'COL F'!$A42,GameLog!$E:$E,INDEX(Positions!$A$1:$B$9,MATCH('COL F'!$B42,Positions!$A$1:$A$9,0),2),GameLog!$C:$C,"COL")</f>
        <v>0</v>
      </c>
      <c r="O42" s="8">
        <f t="shared" si="0"/>
        <v>0</v>
      </c>
      <c r="P42" s="18" t="str">
        <f t="shared" si="1"/>
        <v/>
      </c>
    </row>
    <row r="43" spans="1:16">
      <c r="A43" t="s">
        <v>2522</v>
      </c>
      <c r="B43" t="s">
        <v>2435</v>
      </c>
      <c r="C43">
        <f>COUNTIFS(GameLog!D:D,'COL F'!A43,GameLog!C:C,"COL",GameLog!E:E,INDEX(Positions!$A$1:$B$9,MATCH('COL F'!$B43,Positions!$A$1:$A$9,0),2))</f>
        <v>0</v>
      </c>
      <c r="D43">
        <f>SUMIFS(GameLog!F:F,GameLog!$D:$D,'COL F'!A43,GameLog!$E:$E,INDEX(Positions!$A$1:$B$9,MATCH('COL F'!$B43,Positions!$A$1:$A$9,0),2),GameLog!$C:$C,"COL")</f>
        <v>0</v>
      </c>
      <c r="E43" s="12">
        <f>SUMIFS(GameLog!AM:AM,GameLog!$D:$D,'COL F'!$A43,GameLog!$E:$E,INDEX(Positions!$A$1:$B$9,MATCH('COL F'!$B43,Positions!$A$1:$A$9,0),2),GameLog!$C:$C,"COL")</f>
        <v>0</v>
      </c>
      <c r="F43">
        <f>SUMIFS(GameLog!AN:AN,GameLog!$D:$D,'COL F'!$A43,GameLog!$E:$E,INDEX(Positions!$A$1:$B$9,MATCH('COL F'!$B43,Positions!$A$1:$A$9,0),2),GameLog!$C:$C,"COL")</f>
        <v>0</v>
      </c>
      <c r="G43">
        <f>SUMIFS(GameLog!AO:AO,GameLog!$D:$D,'COL F'!$A43,GameLog!$E:$E,INDEX(Positions!$A$1:$B$9,MATCH('COL F'!$B43,Positions!$A$1:$A$9,0),2),GameLog!$C:$C,"COL")</f>
        <v>0</v>
      </c>
      <c r="H43">
        <f>SUMIFS(GameLog!AP:AP,GameLog!$D:$D,'COL F'!$A43,GameLog!$E:$E,INDEX(Positions!$A$1:$B$9,MATCH('COL F'!$B43,Positions!$A$1:$A$9,0),2),GameLog!$C:$C,"COL")</f>
        <v>0</v>
      </c>
      <c r="I43">
        <f>SUMIFS(GameLog!AQ:AQ,GameLog!$D:$D,'COL F'!$A43,GameLog!$E:$E,INDEX(Positions!$A$1:$B$9,MATCH('COL F'!$B43,Positions!$A$1:$A$9,0),2),GameLog!$C:$C,"COL")</f>
        <v>0</v>
      </c>
      <c r="J43">
        <f>SUMIFS(GameLog!AR:AR,GameLog!$D:$D,'COL F'!$A43,GameLog!$E:$E,INDEX(Positions!$A$1:$B$9,MATCH('COL F'!$B43,Positions!$A$1:$A$9,0),2),GameLog!$C:$C,"COL")</f>
        <v>0</v>
      </c>
      <c r="K43">
        <f>SUMIFS(GameLog!AS:AS,GameLog!$D:$D,'COL F'!$A43,GameLog!$E:$E,INDEX(Positions!$A$1:$B$9,MATCH('COL F'!$B43,Positions!$A$1:$A$9,0),2),GameLog!$C:$C,"COL")</f>
        <v>0</v>
      </c>
      <c r="L43">
        <f>SUMIFS(GameLog!AT:AT,GameLog!$D:$D,'COL F'!$A43,GameLog!$E:$E,INDEX(Positions!$A$1:$B$9,MATCH('COL F'!$B43,Positions!$A$1:$A$9,0),2),GameLog!$C:$C,"COL")</f>
        <v>0</v>
      </c>
      <c r="M43">
        <f>SUMIFS(GameLog!AU:AU,GameLog!$D:$D,'COL F'!$A43,GameLog!$E:$E,INDEX(Positions!$A$1:$B$9,MATCH('COL F'!$B43,Positions!$A$1:$A$9,0),2),GameLog!$C:$C,"COL")</f>
        <v>0</v>
      </c>
      <c r="N43">
        <f>SUMIFS(GameLog!AV:AV,GameLog!$D:$D,'COL F'!$A43,GameLog!$E:$E,INDEX(Positions!$A$1:$B$9,MATCH('COL F'!$B43,Positions!$A$1:$A$9,0),2),GameLog!$C:$C,"COL")</f>
        <v>0</v>
      </c>
      <c r="O43" s="8">
        <f t="shared" si="0"/>
        <v>0</v>
      </c>
      <c r="P43" s="18" t="str">
        <f t="shared" si="1"/>
        <v/>
      </c>
    </row>
    <row r="44" spans="1:16">
      <c r="A44" t="s">
        <v>2459</v>
      </c>
      <c r="B44" t="s">
        <v>2435</v>
      </c>
      <c r="C44">
        <f>COUNTIFS(GameLog!D:D,'COL F'!A44,GameLog!C:C,"COL",GameLog!E:E,INDEX(Positions!$A$1:$B$9,MATCH('COL F'!$B44,Positions!$A$1:$A$9,0),2))</f>
        <v>3</v>
      </c>
      <c r="D44">
        <f>SUMIFS(GameLog!F:F,GameLog!$D:$D,'COL F'!A44,GameLog!$E:$E,INDEX(Positions!$A$1:$B$9,MATCH('COL F'!$B44,Positions!$A$1:$A$9,0),2),GameLog!$C:$C,"COL")</f>
        <v>3</v>
      </c>
      <c r="E44" s="12">
        <f>SUMIFS(GameLog!AM:AM,GameLog!$D:$D,'COL F'!$A44,GameLog!$E:$E,INDEX(Positions!$A$1:$B$9,MATCH('COL F'!$B44,Positions!$A$1:$A$9,0),2),GameLog!$C:$C,"COL")</f>
        <v>26</v>
      </c>
      <c r="F44">
        <f>SUMIFS(GameLog!AN:AN,GameLog!$D:$D,'COL F'!$A44,GameLog!$E:$E,INDEX(Positions!$A$1:$B$9,MATCH('COL F'!$B44,Positions!$A$1:$A$9,0),2),GameLog!$C:$C,"COL")</f>
        <v>3</v>
      </c>
      <c r="G44">
        <f>SUMIFS(GameLog!AO:AO,GameLog!$D:$D,'COL F'!$A44,GameLog!$E:$E,INDEX(Positions!$A$1:$B$9,MATCH('COL F'!$B44,Positions!$A$1:$A$9,0),2),GameLog!$C:$C,"COL")</f>
        <v>0</v>
      </c>
      <c r="H44">
        <f>SUMIFS(GameLog!AP:AP,GameLog!$D:$D,'COL F'!$A44,GameLog!$E:$E,INDEX(Positions!$A$1:$B$9,MATCH('COL F'!$B44,Positions!$A$1:$A$9,0),2),GameLog!$C:$C,"COL")</f>
        <v>0</v>
      </c>
      <c r="I44">
        <f>SUMIFS(GameLog!AQ:AQ,GameLog!$D:$D,'COL F'!$A44,GameLog!$E:$E,INDEX(Positions!$A$1:$B$9,MATCH('COL F'!$B44,Positions!$A$1:$A$9,0),2),GameLog!$C:$C,"COL")</f>
        <v>0</v>
      </c>
      <c r="J44">
        <f>SUMIFS(GameLog!AR:AR,GameLog!$D:$D,'COL F'!$A44,GameLog!$E:$E,INDEX(Positions!$A$1:$B$9,MATCH('COL F'!$B44,Positions!$A$1:$A$9,0),2),GameLog!$C:$C,"COL")</f>
        <v>0</v>
      </c>
      <c r="K44">
        <f>SUMIFS(GameLog!AS:AS,GameLog!$D:$D,'COL F'!$A44,GameLog!$E:$E,INDEX(Positions!$A$1:$B$9,MATCH('COL F'!$B44,Positions!$A$1:$A$9,0),2),GameLog!$C:$C,"COL")</f>
        <v>0</v>
      </c>
      <c r="L44">
        <f>SUMIFS(GameLog!AT:AT,GameLog!$D:$D,'COL F'!$A44,GameLog!$E:$E,INDEX(Positions!$A$1:$B$9,MATCH('COL F'!$B44,Positions!$A$1:$A$9,0),2),GameLog!$C:$C,"COL")</f>
        <v>0</v>
      </c>
      <c r="M44">
        <f>SUMIFS(GameLog!AU:AU,GameLog!$D:$D,'COL F'!$A44,GameLog!$E:$E,INDEX(Positions!$A$1:$B$9,MATCH('COL F'!$B44,Positions!$A$1:$A$9,0),2),GameLog!$C:$C,"COL")</f>
        <v>0</v>
      </c>
      <c r="N44">
        <f>SUMIFS(GameLog!AV:AV,GameLog!$D:$D,'COL F'!$A44,GameLog!$E:$E,INDEX(Positions!$A$1:$B$9,MATCH('COL F'!$B44,Positions!$A$1:$A$9,0),2),GameLog!$C:$C,"COL")</f>
        <v>0</v>
      </c>
      <c r="O44" s="8">
        <f t="shared" si="0"/>
        <v>1</v>
      </c>
      <c r="P44" s="18" t="str">
        <f t="shared" si="1"/>
        <v/>
      </c>
    </row>
    <row r="45" spans="1:16">
      <c r="A45" t="s">
        <v>2456</v>
      </c>
      <c r="B45" t="s">
        <v>2435</v>
      </c>
      <c r="C45">
        <f>COUNTIFS(GameLog!D:D,'COL F'!A45,GameLog!C:C,"COL",GameLog!E:E,INDEX(Positions!$A$1:$B$9,MATCH('COL F'!$B45,Positions!$A$1:$A$9,0),2))</f>
        <v>0</v>
      </c>
      <c r="D45">
        <f>SUMIFS(GameLog!F:F,GameLog!$D:$D,'COL F'!A45,GameLog!$E:$E,INDEX(Positions!$A$1:$B$9,MATCH('COL F'!$B45,Positions!$A$1:$A$9,0),2),GameLog!$C:$C,"COL")</f>
        <v>0</v>
      </c>
      <c r="E45" s="12">
        <f>SUMIFS(GameLog!AM:AM,GameLog!$D:$D,'COL F'!$A45,GameLog!$E:$E,INDEX(Positions!$A$1:$B$9,MATCH('COL F'!$B45,Positions!$A$1:$A$9,0),2),GameLog!$C:$C,"COL")</f>
        <v>0</v>
      </c>
      <c r="F45">
        <f>SUMIFS(GameLog!AN:AN,GameLog!$D:$D,'COL F'!$A45,GameLog!$E:$E,INDEX(Positions!$A$1:$B$9,MATCH('COL F'!$B45,Positions!$A$1:$A$9,0),2),GameLog!$C:$C,"COL")</f>
        <v>0</v>
      </c>
      <c r="G45">
        <f>SUMIFS(GameLog!AO:AO,GameLog!$D:$D,'COL F'!$A45,GameLog!$E:$E,INDEX(Positions!$A$1:$B$9,MATCH('COL F'!$B45,Positions!$A$1:$A$9,0),2),GameLog!$C:$C,"COL")</f>
        <v>0</v>
      </c>
      <c r="H45">
        <f>SUMIFS(GameLog!AP:AP,GameLog!$D:$D,'COL F'!$A45,GameLog!$E:$E,INDEX(Positions!$A$1:$B$9,MATCH('COL F'!$B45,Positions!$A$1:$A$9,0),2),GameLog!$C:$C,"COL")</f>
        <v>0</v>
      </c>
      <c r="I45">
        <f>SUMIFS(GameLog!AQ:AQ,GameLog!$D:$D,'COL F'!$A45,GameLog!$E:$E,INDEX(Positions!$A$1:$B$9,MATCH('COL F'!$B45,Positions!$A$1:$A$9,0),2),GameLog!$C:$C,"COL")</f>
        <v>0</v>
      </c>
      <c r="J45">
        <f>SUMIFS(GameLog!AR:AR,GameLog!$D:$D,'COL F'!$A45,GameLog!$E:$E,INDEX(Positions!$A$1:$B$9,MATCH('COL F'!$B45,Positions!$A$1:$A$9,0),2),GameLog!$C:$C,"COL")</f>
        <v>0</v>
      </c>
      <c r="K45">
        <f>SUMIFS(GameLog!AS:AS,GameLog!$D:$D,'COL F'!$A45,GameLog!$E:$E,INDEX(Positions!$A$1:$B$9,MATCH('COL F'!$B45,Positions!$A$1:$A$9,0),2),GameLog!$C:$C,"COL")</f>
        <v>0</v>
      </c>
      <c r="L45">
        <f>SUMIFS(GameLog!AT:AT,GameLog!$D:$D,'COL F'!$A45,GameLog!$E:$E,INDEX(Positions!$A$1:$B$9,MATCH('COL F'!$B45,Positions!$A$1:$A$9,0),2),GameLog!$C:$C,"COL")</f>
        <v>0</v>
      </c>
      <c r="M45">
        <f>SUMIFS(GameLog!AU:AU,GameLog!$D:$D,'COL F'!$A45,GameLog!$E:$E,INDEX(Positions!$A$1:$B$9,MATCH('COL F'!$B45,Positions!$A$1:$A$9,0),2),GameLog!$C:$C,"COL")</f>
        <v>0</v>
      </c>
      <c r="N45">
        <f>SUMIFS(GameLog!AV:AV,GameLog!$D:$D,'COL F'!$A45,GameLog!$E:$E,INDEX(Positions!$A$1:$B$9,MATCH('COL F'!$B45,Positions!$A$1:$A$9,0),2),GameLog!$C:$C,"COL")</f>
        <v>0</v>
      </c>
      <c r="O45" s="8">
        <f t="shared" si="0"/>
        <v>0</v>
      </c>
      <c r="P45" s="18" t="str">
        <f t="shared" si="1"/>
        <v/>
      </c>
    </row>
    <row r="46" spans="1:16">
      <c r="A46" t="s">
        <v>2523</v>
      </c>
      <c r="B46" t="s">
        <v>2435</v>
      </c>
      <c r="C46">
        <f>COUNTIFS(GameLog!D:D,'COL F'!A46,GameLog!C:C,"COL",GameLog!E:E,INDEX(Positions!$A$1:$B$9,MATCH('COL F'!$B46,Positions!$A$1:$A$9,0),2))</f>
        <v>0</v>
      </c>
      <c r="D46">
        <f>SUMIFS(GameLog!F:F,GameLog!$D:$D,'COL F'!A46,GameLog!$E:$E,INDEX(Positions!$A$1:$B$9,MATCH('COL F'!$B46,Positions!$A$1:$A$9,0),2),GameLog!$C:$C,"COL")</f>
        <v>0</v>
      </c>
      <c r="E46" s="12">
        <f>SUMIFS(GameLog!AM:AM,GameLog!$D:$D,'COL F'!$A46,GameLog!$E:$E,INDEX(Positions!$A$1:$B$9,MATCH('COL F'!$B46,Positions!$A$1:$A$9,0),2),GameLog!$C:$C,"COL")</f>
        <v>0</v>
      </c>
      <c r="F46">
        <f>SUMIFS(GameLog!AN:AN,GameLog!$D:$D,'COL F'!$A46,GameLog!$E:$E,INDEX(Positions!$A$1:$B$9,MATCH('COL F'!$B46,Positions!$A$1:$A$9,0),2),GameLog!$C:$C,"COL")</f>
        <v>0</v>
      </c>
      <c r="G46">
        <f>SUMIFS(GameLog!AO:AO,GameLog!$D:$D,'COL F'!$A46,GameLog!$E:$E,INDEX(Positions!$A$1:$B$9,MATCH('COL F'!$B46,Positions!$A$1:$A$9,0),2),GameLog!$C:$C,"COL")</f>
        <v>0</v>
      </c>
      <c r="H46">
        <f>SUMIFS(GameLog!AP:AP,GameLog!$D:$D,'COL F'!$A46,GameLog!$E:$E,INDEX(Positions!$A$1:$B$9,MATCH('COL F'!$B46,Positions!$A$1:$A$9,0),2),GameLog!$C:$C,"COL")</f>
        <v>0</v>
      </c>
      <c r="I46">
        <f>SUMIFS(GameLog!AQ:AQ,GameLog!$D:$D,'COL F'!$A46,GameLog!$E:$E,INDEX(Positions!$A$1:$B$9,MATCH('COL F'!$B46,Positions!$A$1:$A$9,0),2),GameLog!$C:$C,"COL")</f>
        <v>0</v>
      </c>
      <c r="J46">
        <f>SUMIFS(GameLog!AR:AR,GameLog!$D:$D,'COL F'!$A46,GameLog!$E:$E,INDEX(Positions!$A$1:$B$9,MATCH('COL F'!$B46,Positions!$A$1:$A$9,0),2),GameLog!$C:$C,"COL")</f>
        <v>0</v>
      </c>
      <c r="K46">
        <f>SUMIFS(GameLog!AS:AS,GameLog!$D:$D,'COL F'!$A46,GameLog!$E:$E,INDEX(Positions!$A$1:$B$9,MATCH('COL F'!$B46,Positions!$A$1:$A$9,0),2),GameLog!$C:$C,"COL")</f>
        <v>0</v>
      </c>
      <c r="L46">
        <f>SUMIFS(GameLog!AT:AT,GameLog!$D:$D,'COL F'!$A46,GameLog!$E:$E,INDEX(Positions!$A$1:$B$9,MATCH('COL F'!$B46,Positions!$A$1:$A$9,0),2),GameLog!$C:$C,"COL")</f>
        <v>0</v>
      </c>
      <c r="M46">
        <f>SUMIFS(GameLog!AU:AU,GameLog!$D:$D,'COL F'!$A46,GameLog!$E:$E,INDEX(Positions!$A$1:$B$9,MATCH('COL F'!$B46,Positions!$A$1:$A$9,0),2),GameLog!$C:$C,"COL")</f>
        <v>0</v>
      </c>
      <c r="N46">
        <f>SUMIFS(GameLog!AV:AV,GameLog!$D:$D,'COL F'!$A46,GameLog!$E:$E,INDEX(Positions!$A$1:$B$9,MATCH('COL F'!$B46,Positions!$A$1:$A$9,0),2),GameLog!$C:$C,"COL")</f>
        <v>0</v>
      </c>
      <c r="O46" s="8">
        <f t="shared" si="0"/>
        <v>0</v>
      </c>
      <c r="P46" s="18" t="str">
        <f t="shared" si="1"/>
        <v/>
      </c>
    </row>
    <row r="47" spans="1:16">
      <c r="A47" t="s">
        <v>2462</v>
      </c>
      <c r="B47" t="s">
        <v>2435</v>
      </c>
      <c r="C47">
        <f>COUNTIFS(GameLog!D:D,'COL F'!A47,GameLog!C:C,"COL",GameLog!E:E,INDEX(Positions!$A$1:$B$9,MATCH('COL F'!$B47,Positions!$A$1:$A$9,0),2))</f>
        <v>0</v>
      </c>
      <c r="D47">
        <f>SUMIFS(GameLog!F:F,GameLog!$D:$D,'COL F'!A47,GameLog!$E:$E,INDEX(Positions!$A$1:$B$9,MATCH('COL F'!$B47,Positions!$A$1:$A$9,0),2),GameLog!$C:$C,"COL")</f>
        <v>0</v>
      </c>
      <c r="E47" s="12">
        <f>SUMIFS(GameLog!AM:AM,GameLog!$D:$D,'COL F'!$A47,GameLog!$E:$E,INDEX(Positions!$A$1:$B$9,MATCH('COL F'!$B47,Positions!$A$1:$A$9,0),2),GameLog!$C:$C,"COL")</f>
        <v>0</v>
      </c>
      <c r="F47">
        <f>SUMIFS(GameLog!AN:AN,GameLog!$D:$D,'COL F'!$A47,GameLog!$E:$E,INDEX(Positions!$A$1:$B$9,MATCH('COL F'!$B47,Positions!$A$1:$A$9,0),2),GameLog!$C:$C,"COL")</f>
        <v>0</v>
      </c>
      <c r="G47">
        <f>SUMIFS(GameLog!AO:AO,GameLog!$D:$D,'COL F'!$A47,GameLog!$E:$E,INDEX(Positions!$A$1:$B$9,MATCH('COL F'!$B47,Positions!$A$1:$A$9,0),2),GameLog!$C:$C,"COL")</f>
        <v>0</v>
      </c>
      <c r="H47">
        <f>SUMIFS(GameLog!AP:AP,GameLog!$D:$D,'COL F'!$A47,GameLog!$E:$E,INDEX(Positions!$A$1:$B$9,MATCH('COL F'!$B47,Positions!$A$1:$A$9,0),2),GameLog!$C:$C,"COL")</f>
        <v>0</v>
      </c>
      <c r="I47">
        <f>SUMIFS(GameLog!AQ:AQ,GameLog!$D:$D,'COL F'!$A47,GameLog!$E:$E,INDEX(Positions!$A$1:$B$9,MATCH('COL F'!$B47,Positions!$A$1:$A$9,0),2),GameLog!$C:$C,"COL")</f>
        <v>0</v>
      </c>
      <c r="J47">
        <f>SUMIFS(GameLog!AR:AR,GameLog!$D:$D,'COL F'!$A47,GameLog!$E:$E,INDEX(Positions!$A$1:$B$9,MATCH('COL F'!$B47,Positions!$A$1:$A$9,0),2),GameLog!$C:$C,"COL")</f>
        <v>0</v>
      </c>
      <c r="K47">
        <f>SUMIFS(GameLog!AS:AS,GameLog!$D:$D,'COL F'!$A47,GameLog!$E:$E,INDEX(Positions!$A$1:$B$9,MATCH('COL F'!$B47,Positions!$A$1:$A$9,0),2),GameLog!$C:$C,"COL")</f>
        <v>0</v>
      </c>
      <c r="L47">
        <f>SUMIFS(GameLog!AT:AT,GameLog!$D:$D,'COL F'!$A47,GameLog!$E:$E,INDEX(Positions!$A$1:$B$9,MATCH('COL F'!$B47,Positions!$A$1:$A$9,0),2),GameLog!$C:$C,"COL")</f>
        <v>0</v>
      </c>
      <c r="M47">
        <f>SUMIFS(GameLog!AU:AU,GameLog!$D:$D,'COL F'!$A47,GameLog!$E:$E,INDEX(Positions!$A$1:$B$9,MATCH('COL F'!$B47,Positions!$A$1:$A$9,0),2),GameLog!$C:$C,"COL")</f>
        <v>0</v>
      </c>
      <c r="N47">
        <f>SUMIFS(GameLog!AV:AV,GameLog!$D:$D,'COL F'!$A47,GameLog!$E:$E,INDEX(Positions!$A$1:$B$9,MATCH('COL F'!$B47,Positions!$A$1:$A$9,0),2),GameLog!$C:$C,"COL")</f>
        <v>0</v>
      </c>
      <c r="O47" s="8">
        <f t="shared" si="0"/>
        <v>0</v>
      </c>
      <c r="P47" s="18" t="str">
        <f t="shared" si="1"/>
        <v/>
      </c>
    </row>
    <row r="48" spans="1:16">
      <c r="A48" t="s">
        <v>2461</v>
      </c>
      <c r="B48" t="s">
        <v>2435</v>
      </c>
      <c r="C48">
        <f>COUNTIFS(GameLog!D:D,'COL F'!A48,GameLog!C:C,"COL",GameLog!E:E,INDEX(Positions!$A$1:$B$9,MATCH('COL F'!$B48,Positions!$A$1:$A$9,0),2))</f>
        <v>0</v>
      </c>
      <c r="D48">
        <f>SUMIFS(GameLog!F:F,GameLog!$D:$D,'COL F'!A48,GameLog!$E:$E,INDEX(Positions!$A$1:$B$9,MATCH('COL F'!$B48,Positions!$A$1:$A$9,0),2),GameLog!$C:$C,"COL")</f>
        <v>0</v>
      </c>
      <c r="E48" s="12">
        <f>SUMIFS(GameLog!AM:AM,GameLog!$D:$D,'COL F'!$A48,GameLog!$E:$E,INDEX(Positions!$A$1:$B$9,MATCH('COL F'!$B48,Positions!$A$1:$A$9,0),2),GameLog!$C:$C,"COL")</f>
        <v>0</v>
      </c>
      <c r="F48">
        <f>SUMIFS(GameLog!AN:AN,GameLog!$D:$D,'COL F'!$A48,GameLog!$E:$E,INDEX(Positions!$A$1:$B$9,MATCH('COL F'!$B48,Positions!$A$1:$A$9,0),2),GameLog!$C:$C,"COL")</f>
        <v>0</v>
      </c>
      <c r="G48">
        <f>SUMIFS(GameLog!AO:AO,GameLog!$D:$D,'COL F'!$A48,GameLog!$E:$E,INDEX(Positions!$A$1:$B$9,MATCH('COL F'!$B48,Positions!$A$1:$A$9,0),2),GameLog!$C:$C,"COL")</f>
        <v>0</v>
      </c>
      <c r="H48">
        <f>SUMIFS(GameLog!AP:AP,GameLog!$D:$D,'COL F'!$A48,GameLog!$E:$E,INDEX(Positions!$A$1:$B$9,MATCH('COL F'!$B48,Positions!$A$1:$A$9,0),2),GameLog!$C:$C,"COL")</f>
        <v>0</v>
      </c>
      <c r="I48">
        <f>SUMIFS(GameLog!AQ:AQ,GameLog!$D:$D,'COL F'!$A48,GameLog!$E:$E,INDEX(Positions!$A$1:$B$9,MATCH('COL F'!$B48,Positions!$A$1:$A$9,0),2),GameLog!$C:$C,"COL")</f>
        <v>0</v>
      </c>
      <c r="J48">
        <f>SUMIFS(GameLog!AR:AR,GameLog!$D:$D,'COL F'!$A48,GameLog!$E:$E,INDEX(Positions!$A$1:$B$9,MATCH('COL F'!$B48,Positions!$A$1:$A$9,0),2),GameLog!$C:$C,"COL")</f>
        <v>0</v>
      </c>
      <c r="K48">
        <f>SUMIFS(GameLog!AS:AS,GameLog!$D:$D,'COL F'!$A48,GameLog!$E:$E,INDEX(Positions!$A$1:$B$9,MATCH('COL F'!$B48,Positions!$A$1:$A$9,0),2),GameLog!$C:$C,"COL")</f>
        <v>0</v>
      </c>
      <c r="L48">
        <f>SUMIFS(GameLog!AT:AT,GameLog!$D:$D,'COL F'!$A48,GameLog!$E:$E,INDEX(Positions!$A$1:$B$9,MATCH('COL F'!$B48,Positions!$A$1:$A$9,0),2),GameLog!$C:$C,"COL")</f>
        <v>0</v>
      </c>
      <c r="M48">
        <f>SUMIFS(GameLog!AU:AU,GameLog!$D:$D,'COL F'!$A48,GameLog!$E:$E,INDEX(Positions!$A$1:$B$9,MATCH('COL F'!$B48,Positions!$A$1:$A$9,0),2),GameLog!$C:$C,"COL")</f>
        <v>0</v>
      </c>
      <c r="N48">
        <f>SUMIFS(GameLog!AV:AV,GameLog!$D:$D,'COL F'!$A48,GameLog!$E:$E,INDEX(Positions!$A$1:$B$9,MATCH('COL F'!$B48,Positions!$A$1:$A$9,0),2),GameLog!$C:$C,"COL")</f>
        <v>0</v>
      </c>
      <c r="O48" s="8">
        <f t="shared" si="0"/>
        <v>0</v>
      </c>
      <c r="P48" s="18" t="str">
        <f t="shared" si="1"/>
        <v/>
      </c>
    </row>
    <row r="49" spans="1:16">
      <c r="A49" t="s">
        <v>2520</v>
      </c>
      <c r="B49" t="s">
        <v>2435</v>
      </c>
      <c r="C49">
        <f>COUNTIFS(GameLog!D:D,'COL F'!A49,GameLog!C:C,"COL",GameLog!E:E,INDEX(Positions!$A$1:$B$9,MATCH('COL F'!$B49,Positions!$A$1:$A$9,0),2))</f>
        <v>0</v>
      </c>
      <c r="D49">
        <f>SUMIFS(GameLog!F:F,GameLog!$D:$D,'COL F'!A49,GameLog!$E:$E,INDEX(Positions!$A$1:$B$9,MATCH('COL F'!$B49,Positions!$A$1:$A$9,0),2),GameLog!$C:$C,"COL")</f>
        <v>0</v>
      </c>
      <c r="E49" s="12">
        <f>SUMIFS(GameLog!AM:AM,GameLog!$D:$D,'COL F'!$A49,GameLog!$E:$E,INDEX(Positions!$A$1:$B$9,MATCH('COL F'!$B49,Positions!$A$1:$A$9,0),2),GameLog!$C:$C,"COL")</f>
        <v>0</v>
      </c>
      <c r="F49">
        <f>SUMIFS(GameLog!AN:AN,GameLog!$D:$D,'COL F'!$A49,GameLog!$E:$E,INDEX(Positions!$A$1:$B$9,MATCH('COL F'!$B49,Positions!$A$1:$A$9,0),2),GameLog!$C:$C,"COL")</f>
        <v>0</v>
      </c>
      <c r="G49">
        <f>SUMIFS(GameLog!AO:AO,GameLog!$D:$D,'COL F'!$A49,GameLog!$E:$E,INDEX(Positions!$A$1:$B$9,MATCH('COL F'!$B49,Positions!$A$1:$A$9,0),2),GameLog!$C:$C,"COL")</f>
        <v>0</v>
      </c>
      <c r="H49">
        <f>SUMIFS(GameLog!AP:AP,GameLog!$D:$D,'COL F'!$A49,GameLog!$E:$E,INDEX(Positions!$A$1:$B$9,MATCH('COL F'!$B49,Positions!$A$1:$A$9,0),2),GameLog!$C:$C,"COL")</f>
        <v>0</v>
      </c>
      <c r="I49">
        <f>SUMIFS(GameLog!AQ:AQ,GameLog!$D:$D,'COL F'!$A49,GameLog!$E:$E,INDEX(Positions!$A$1:$B$9,MATCH('COL F'!$B49,Positions!$A$1:$A$9,0),2),GameLog!$C:$C,"COL")</f>
        <v>0</v>
      </c>
      <c r="J49">
        <f>SUMIFS(GameLog!AR:AR,GameLog!$D:$D,'COL F'!$A49,GameLog!$E:$E,INDEX(Positions!$A$1:$B$9,MATCH('COL F'!$B49,Positions!$A$1:$A$9,0),2),GameLog!$C:$C,"COL")</f>
        <v>0</v>
      </c>
      <c r="K49">
        <f>SUMIFS(GameLog!AS:AS,GameLog!$D:$D,'COL F'!$A49,GameLog!$E:$E,INDEX(Positions!$A$1:$B$9,MATCH('COL F'!$B49,Positions!$A$1:$A$9,0),2),GameLog!$C:$C,"COL")</f>
        <v>0</v>
      </c>
      <c r="L49">
        <f>SUMIFS(GameLog!AT:AT,GameLog!$D:$D,'COL F'!$A49,GameLog!$E:$E,INDEX(Positions!$A$1:$B$9,MATCH('COL F'!$B49,Positions!$A$1:$A$9,0),2),GameLog!$C:$C,"COL")</f>
        <v>0</v>
      </c>
      <c r="M49">
        <f>SUMIFS(GameLog!AU:AU,GameLog!$D:$D,'COL F'!$A49,GameLog!$E:$E,INDEX(Positions!$A$1:$B$9,MATCH('COL F'!$B49,Positions!$A$1:$A$9,0),2),GameLog!$C:$C,"COL")</f>
        <v>0</v>
      </c>
      <c r="N49">
        <f>SUMIFS(GameLog!AV:AV,GameLog!$D:$D,'COL F'!$A49,GameLog!$E:$E,INDEX(Positions!$A$1:$B$9,MATCH('COL F'!$B49,Positions!$A$1:$A$9,0),2),GameLog!$C:$C,"COL")</f>
        <v>0</v>
      </c>
      <c r="O49" s="8">
        <f t="shared" si="0"/>
        <v>0</v>
      </c>
      <c r="P49" s="18" t="str">
        <f t="shared" si="1"/>
        <v/>
      </c>
    </row>
    <row r="50" spans="1:16">
      <c r="A50" t="s">
        <v>2519</v>
      </c>
      <c r="B50" t="s">
        <v>2435</v>
      </c>
      <c r="C50">
        <f>COUNTIFS(GameLog!D:D,'COL F'!A50,GameLog!C:C,"COL",GameLog!E:E,INDEX(Positions!$A$1:$B$9,MATCH('COL F'!$B50,Positions!$A$1:$A$9,0),2))</f>
        <v>0</v>
      </c>
      <c r="D50">
        <f>SUMIFS(GameLog!F:F,GameLog!$D:$D,'COL F'!A50,GameLog!$E:$E,INDEX(Positions!$A$1:$B$9,MATCH('COL F'!$B50,Positions!$A$1:$A$9,0),2),GameLog!$C:$C,"COL")</f>
        <v>0</v>
      </c>
      <c r="E50" s="12">
        <f>SUMIFS(GameLog!AM:AM,GameLog!$D:$D,'COL F'!$A50,GameLog!$E:$E,INDEX(Positions!$A$1:$B$9,MATCH('COL F'!$B50,Positions!$A$1:$A$9,0),2),GameLog!$C:$C,"COL")</f>
        <v>0</v>
      </c>
      <c r="F50">
        <f>SUMIFS(GameLog!AN:AN,GameLog!$D:$D,'COL F'!$A50,GameLog!$E:$E,INDEX(Positions!$A$1:$B$9,MATCH('COL F'!$B50,Positions!$A$1:$A$9,0),2),GameLog!$C:$C,"COL")</f>
        <v>0</v>
      </c>
      <c r="G50">
        <f>SUMIFS(GameLog!AO:AO,GameLog!$D:$D,'COL F'!$A50,GameLog!$E:$E,INDEX(Positions!$A$1:$B$9,MATCH('COL F'!$B50,Positions!$A$1:$A$9,0),2),GameLog!$C:$C,"COL")</f>
        <v>0</v>
      </c>
      <c r="H50">
        <f>SUMIFS(GameLog!AP:AP,GameLog!$D:$D,'COL F'!$A50,GameLog!$E:$E,INDEX(Positions!$A$1:$B$9,MATCH('COL F'!$B50,Positions!$A$1:$A$9,0),2),GameLog!$C:$C,"COL")</f>
        <v>0</v>
      </c>
      <c r="I50">
        <f>SUMIFS(GameLog!AQ:AQ,GameLog!$D:$D,'COL F'!$A50,GameLog!$E:$E,INDEX(Positions!$A$1:$B$9,MATCH('COL F'!$B50,Positions!$A$1:$A$9,0),2),GameLog!$C:$C,"COL")</f>
        <v>0</v>
      </c>
      <c r="J50">
        <f>SUMIFS(GameLog!AR:AR,GameLog!$D:$D,'COL F'!$A50,GameLog!$E:$E,INDEX(Positions!$A$1:$B$9,MATCH('COL F'!$B50,Positions!$A$1:$A$9,0),2),GameLog!$C:$C,"COL")</f>
        <v>0</v>
      </c>
      <c r="K50">
        <f>SUMIFS(GameLog!AS:AS,GameLog!$D:$D,'COL F'!$A50,GameLog!$E:$E,INDEX(Positions!$A$1:$B$9,MATCH('COL F'!$B50,Positions!$A$1:$A$9,0),2),GameLog!$C:$C,"COL")</f>
        <v>0</v>
      </c>
      <c r="L50">
        <f>SUMIFS(GameLog!AT:AT,GameLog!$D:$D,'COL F'!$A50,GameLog!$E:$E,INDEX(Positions!$A$1:$B$9,MATCH('COL F'!$B50,Positions!$A$1:$A$9,0),2),GameLog!$C:$C,"COL")</f>
        <v>0</v>
      </c>
      <c r="M50">
        <f>SUMIFS(GameLog!AU:AU,GameLog!$D:$D,'COL F'!$A50,GameLog!$E:$E,INDEX(Positions!$A$1:$B$9,MATCH('COL F'!$B50,Positions!$A$1:$A$9,0),2),GameLog!$C:$C,"COL")</f>
        <v>0</v>
      </c>
      <c r="N50">
        <f>SUMIFS(GameLog!AV:AV,GameLog!$D:$D,'COL F'!$A50,GameLog!$E:$E,INDEX(Positions!$A$1:$B$9,MATCH('COL F'!$B50,Positions!$A$1:$A$9,0),2),GameLog!$C:$C,"COL")</f>
        <v>0</v>
      </c>
      <c r="O50" s="8">
        <f t="shared" si="0"/>
        <v>0</v>
      </c>
      <c r="P50" s="18" t="str">
        <f t="shared" si="1"/>
        <v/>
      </c>
    </row>
    <row r="51" spans="1:16">
      <c r="A51" t="s">
        <v>2466</v>
      </c>
      <c r="B51" t="s">
        <v>2435</v>
      </c>
      <c r="C51">
        <f>COUNTIFS(GameLog!D:D,'COL F'!A51,GameLog!C:C,"COL",GameLog!E:E,INDEX(Positions!$A$1:$B$9,MATCH('COL F'!$B51,Positions!$A$1:$A$9,0),2))</f>
        <v>0</v>
      </c>
      <c r="D51">
        <f>SUMIFS(GameLog!F:F,GameLog!$D:$D,'COL F'!A51,GameLog!$E:$E,INDEX(Positions!$A$1:$B$9,MATCH('COL F'!$B51,Positions!$A$1:$A$9,0),2),GameLog!$C:$C,"COL")</f>
        <v>0</v>
      </c>
      <c r="E51" s="12">
        <f>SUMIFS(GameLog!AM:AM,GameLog!$D:$D,'COL F'!$A51,GameLog!$E:$E,INDEX(Positions!$A$1:$B$9,MATCH('COL F'!$B51,Positions!$A$1:$A$9,0),2),GameLog!$C:$C,"COL")</f>
        <v>0</v>
      </c>
      <c r="F51">
        <f>SUMIFS(GameLog!AN:AN,GameLog!$D:$D,'COL F'!$A51,GameLog!$E:$E,INDEX(Positions!$A$1:$B$9,MATCH('COL F'!$B51,Positions!$A$1:$A$9,0),2),GameLog!$C:$C,"COL")</f>
        <v>0</v>
      </c>
      <c r="G51">
        <f>SUMIFS(GameLog!AO:AO,GameLog!$D:$D,'COL F'!$A51,GameLog!$E:$E,INDEX(Positions!$A$1:$B$9,MATCH('COL F'!$B51,Positions!$A$1:$A$9,0),2),GameLog!$C:$C,"COL")</f>
        <v>0</v>
      </c>
      <c r="H51">
        <f>SUMIFS(GameLog!AP:AP,GameLog!$D:$D,'COL F'!$A51,GameLog!$E:$E,INDEX(Positions!$A$1:$B$9,MATCH('COL F'!$B51,Positions!$A$1:$A$9,0),2),GameLog!$C:$C,"COL")</f>
        <v>0</v>
      </c>
      <c r="I51">
        <f>SUMIFS(GameLog!AQ:AQ,GameLog!$D:$D,'COL F'!$A51,GameLog!$E:$E,INDEX(Positions!$A$1:$B$9,MATCH('COL F'!$B51,Positions!$A$1:$A$9,0),2),GameLog!$C:$C,"COL")</f>
        <v>0</v>
      </c>
      <c r="J51">
        <f>SUMIFS(GameLog!AR:AR,GameLog!$D:$D,'COL F'!$A51,GameLog!$E:$E,INDEX(Positions!$A$1:$B$9,MATCH('COL F'!$B51,Positions!$A$1:$A$9,0),2),GameLog!$C:$C,"COL")</f>
        <v>0</v>
      </c>
      <c r="K51">
        <f>SUMIFS(GameLog!AS:AS,GameLog!$D:$D,'COL F'!$A51,GameLog!$E:$E,INDEX(Positions!$A$1:$B$9,MATCH('COL F'!$B51,Positions!$A$1:$A$9,0),2),GameLog!$C:$C,"COL")</f>
        <v>0</v>
      </c>
      <c r="L51">
        <f>SUMIFS(GameLog!AT:AT,GameLog!$D:$D,'COL F'!$A51,GameLog!$E:$E,INDEX(Positions!$A$1:$B$9,MATCH('COL F'!$B51,Positions!$A$1:$A$9,0),2),GameLog!$C:$C,"COL")</f>
        <v>0</v>
      </c>
      <c r="M51">
        <f>SUMIFS(GameLog!AU:AU,GameLog!$D:$D,'COL F'!$A51,GameLog!$E:$E,INDEX(Positions!$A$1:$B$9,MATCH('COL F'!$B51,Positions!$A$1:$A$9,0),2),GameLog!$C:$C,"COL")</f>
        <v>0</v>
      </c>
      <c r="N51">
        <f>SUMIFS(GameLog!AV:AV,GameLog!$D:$D,'COL F'!$A51,GameLog!$E:$E,INDEX(Positions!$A$1:$B$9,MATCH('COL F'!$B51,Positions!$A$1:$A$9,0),2),GameLog!$C:$C,"COL")</f>
        <v>0</v>
      </c>
      <c r="O51" s="8">
        <f t="shared" si="0"/>
        <v>0</v>
      </c>
      <c r="P51" s="18" t="str">
        <f t="shared" si="1"/>
        <v/>
      </c>
    </row>
    <row r="52" spans="1:16">
      <c r="A52" t="s">
        <v>2460</v>
      </c>
      <c r="B52" t="s">
        <v>2435</v>
      </c>
      <c r="C52">
        <f>COUNTIFS(GameLog!D:D,'COL F'!A52,GameLog!C:C,"COL",GameLog!E:E,INDEX(Positions!$A$1:$B$9,MATCH('COL F'!$B52,Positions!$A$1:$A$9,0),2))</f>
        <v>0</v>
      </c>
      <c r="D52">
        <f>SUMIFS(GameLog!F:F,GameLog!$D:$D,'COL F'!A52,GameLog!$E:$E,INDEX(Positions!$A$1:$B$9,MATCH('COL F'!$B52,Positions!$A$1:$A$9,0),2),GameLog!$C:$C,"COL")</f>
        <v>0</v>
      </c>
      <c r="E52" s="12">
        <f>SUMIFS(GameLog!AM:AM,GameLog!$D:$D,'COL F'!$A52,GameLog!$E:$E,INDEX(Positions!$A$1:$B$9,MATCH('COL F'!$B52,Positions!$A$1:$A$9,0),2),GameLog!$C:$C,"COL")</f>
        <v>0</v>
      </c>
      <c r="F52">
        <f>SUMIFS(GameLog!AN:AN,GameLog!$D:$D,'COL F'!$A52,GameLog!$E:$E,INDEX(Positions!$A$1:$B$9,MATCH('COL F'!$B52,Positions!$A$1:$A$9,0),2),GameLog!$C:$C,"COL")</f>
        <v>0</v>
      </c>
      <c r="G52">
        <f>SUMIFS(GameLog!AO:AO,GameLog!$D:$D,'COL F'!$A52,GameLog!$E:$E,INDEX(Positions!$A$1:$B$9,MATCH('COL F'!$B52,Positions!$A$1:$A$9,0),2),GameLog!$C:$C,"COL")</f>
        <v>0</v>
      </c>
      <c r="H52">
        <f>SUMIFS(GameLog!AP:AP,GameLog!$D:$D,'COL F'!$A52,GameLog!$E:$E,INDEX(Positions!$A$1:$B$9,MATCH('COL F'!$B52,Positions!$A$1:$A$9,0),2),GameLog!$C:$C,"COL")</f>
        <v>0</v>
      </c>
      <c r="I52">
        <f>SUMIFS(GameLog!AQ:AQ,GameLog!$D:$D,'COL F'!$A52,GameLog!$E:$E,INDEX(Positions!$A$1:$B$9,MATCH('COL F'!$B52,Positions!$A$1:$A$9,0),2),GameLog!$C:$C,"COL")</f>
        <v>0</v>
      </c>
      <c r="J52">
        <f>SUMIFS(GameLog!AR:AR,GameLog!$D:$D,'COL F'!$A52,GameLog!$E:$E,INDEX(Positions!$A$1:$B$9,MATCH('COL F'!$B52,Positions!$A$1:$A$9,0),2),GameLog!$C:$C,"COL")</f>
        <v>0</v>
      </c>
      <c r="K52">
        <f>SUMIFS(GameLog!AS:AS,GameLog!$D:$D,'COL F'!$A52,GameLog!$E:$E,INDEX(Positions!$A$1:$B$9,MATCH('COL F'!$B52,Positions!$A$1:$A$9,0),2),GameLog!$C:$C,"COL")</f>
        <v>0</v>
      </c>
      <c r="L52">
        <f>SUMIFS(GameLog!AT:AT,GameLog!$D:$D,'COL F'!$A52,GameLog!$E:$E,INDEX(Positions!$A$1:$B$9,MATCH('COL F'!$B52,Positions!$A$1:$A$9,0),2),GameLog!$C:$C,"COL")</f>
        <v>0</v>
      </c>
      <c r="M52">
        <f>SUMIFS(GameLog!AU:AU,GameLog!$D:$D,'COL F'!$A52,GameLog!$E:$E,INDEX(Positions!$A$1:$B$9,MATCH('COL F'!$B52,Positions!$A$1:$A$9,0),2),GameLog!$C:$C,"COL")</f>
        <v>0</v>
      </c>
      <c r="N52">
        <f>SUMIFS(GameLog!AV:AV,GameLog!$D:$D,'COL F'!$A52,GameLog!$E:$E,INDEX(Positions!$A$1:$B$9,MATCH('COL F'!$B52,Positions!$A$1:$A$9,0),2),GameLog!$C:$C,"COL")</f>
        <v>0</v>
      </c>
      <c r="O52" s="8">
        <f t="shared" si="0"/>
        <v>0</v>
      </c>
      <c r="P52" s="18" t="str">
        <f t="shared" si="1"/>
        <v/>
      </c>
    </row>
    <row r="53" spans="1:16">
      <c r="A53" t="s">
        <v>2470</v>
      </c>
      <c r="B53" t="s">
        <v>2435</v>
      </c>
      <c r="C53">
        <f>COUNTIFS(GameLog!D:D,'COL F'!A53,GameLog!C:C,"COL",GameLog!E:E,INDEX(Positions!$A$1:$B$9,MATCH('COL F'!$B53,Positions!$A$1:$A$9,0),2))</f>
        <v>0</v>
      </c>
      <c r="D53">
        <f>SUMIFS(GameLog!F:F,GameLog!$D:$D,'COL F'!A53,GameLog!$E:$E,INDEX(Positions!$A$1:$B$9,MATCH('COL F'!$B53,Positions!$A$1:$A$9,0),2),GameLog!$C:$C,"COL")</f>
        <v>0</v>
      </c>
      <c r="E53" s="12">
        <f>SUMIFS(GameLog!AM:AM,GameLog!$D:$D,'COL F'!$A53,GameLog!$E:$E,INDEX(Positions!$A$1:$B$9,MATCH('COL F'!$B53,Positions!$A$1:$A$9,0),2),GameLog!$C:$C,"COL")</f>
        <v>0</v>
      </c>
      <c r="F53">
        <f>SUMIFS(GameLog!AN:AN,GameLog!$D:$D,'COL F'!$A53,GameLog!$E:$E,INDEX(Positions!$A$1:$B$9,MATCH('COL F'!$B53,Positions!$A$1:$A$9,0),2),GameLog!$C:$C,"COL")</f>
        <v>0</v>
      </c>
      <c r="G53">
        <f>SUMIFS(GameLog!AO:AO,GameLog!$D:$D,'COL F'!$A53,GameLog!$E:$E,INDEX(Positions!$A$1:$B$9,MATCH('COL F'!$B53,Positions!$A$1:$A$9,0),2),GameLog!$C:$C,"COL")</f>
        <v>0</v>
      </c>
      <c r="H53">
        <f>SUMIFS(GameLog!AP:AP,GameLog!$D:$D,'COL F'!$A53,GameLog!$E:$E,INDEX(Positions!$A$1:$B$9,MATCH('COL F'!$B53,Positions!$A$1:$A$9,0),2),GameLog!$C:$C,"COL")</f>
        <v>0</v>
      </c>
      <c r="I53">
        <f>SUMIFS(GameLog!AQ:AQ,GameLog!$D:$D,'COL F'!$A53,GameLog!$E:$E,INDEX(Positions!$A$1:$B$9,MATCH('COL F'!$B53,Positions!$A$1:$A$9,0),2),GameLog!$C:$C,"COL")</f>
        <v>0</v>
      </c>
      <c r="J53">
        <f>SUMIFS(GameLog!AR:AR,GameLog!$D:$D,'COL F'!$A53,GameLog!$E:$E,INDEX(Positions!$A$1:$B$9,MATCH('COL F'!$B53,Positions!$A$1:$A$9,0),2),GameLog!$C:$C,"COL")</f>
        <v>0</v>
      </c>
      <c r="K53">
        <f>SUMIFS(GameLog!AS:AS,GameLog!$D:$D,'COL F'!$A53,GameLog!$E:$E,INDEX(Positions!$A$1:$B$9,MATCH('COL F'!$B53,Positions!$A$1:$A$9,0),2),GameLog!$C:$C,"COL")</f>
        <v>0</v>
      </c>
      <c r="L53">
        <f>SUMIFS(GameLog!AT:AT,GameLog!$D:$D,'COL F'!$A53,GameLog!$E:$E,INDEX(Positions!$A$1:$B$9,MATCH('COL F'!$B53,Positions!$A$1:$A$9,0),2),GameLog!$C:$C,"COL")</f>
        <v>0</v>
      </c>
      <c r="M53">
        <f>SUMIFS(GameLog!AU:AU,GameLog!$D:$D,'COL F'!$A53,GameLog!$E:$E,INDEX(Positions!$A$1:$B$9,MATCH('COL F'!$B53,Positions!$A$1:$A$9,0),2),GameLog!$C:$C,"COL")</f>
        <v>0</v>
      </c>
      <c r="N53">
        <f>SUMIFS(GameLog!AV:AV,GameLog!$D:$D,'COL F'!$A53,GameLog!$E:$E,INDEX(Positions!$A$1:$B$9,MATCH('COL F'!$B53,Positions!$A$1:$A$9,0),2),GameLog!$C:$C,"COL")</f>
        <v>0</v>
      </c>
      <c r="O53" s="8">
        <f t="shared" si="0"/>
        <v>0</v>
      </c>
      <c r="P53" s="18" t="str">
        <f t="shared" si="1"/>
        <v/>
      </c>
    </row>
    <row r="54" spans="1:16">
      <c r="A54" t="s">
        <v>2468</v>
      </c>
      <c r="B54" t="s">
        <v>2435</v>
      </c>
      <c r="C54">
        <f>COUNTIFS(GameLog!D:D,'COL F'!A54,GameLog!C:C,"COL",GameLog!E:E,INDEX(Positions!$A$1:$B$9,MATCH('COL F'!$B54,Positions!$A$1:$A$9,0),2))</f>
        <v>0</v>
      </c>
      <c r="D54">
        <f>SUMIFS(GameLog!F:F,GameLog!$D:$D,'COL F'!A54,GameLog!$E:$E,INDEX(Positions!$A$1:$B$9,MATCH('COL F'!$B54,Positions!$A$1:$A$9,0),2),GameLog!$C:$C,"COL")</f>
        <v>0</v>
      </c>
      <c r="E54" s="12">
        <f>SUMIFS(GameLog!AM:AM,GameLog!$D:$D,'COL F'!$A54,GameLog!$E:$E,INDEX(Positions!$A$1:$B$9,MATCH('COL F'!$B54,Positions!$A$1:$A$9,0),2),GameLog!$C:$C,"COL")</f>
        <v>0</v>
      </c>
      <c r="F54">
        <f>SUMIFS(GameLog!AN:AN,GameLog!$D:$D,'COL F'!$A54,GameLog!$E:$E,INDEX(Positions!$A$1:$B$9,MATCH('COL F'!$B54,Positions!$A$1:$A$9,0),2),GameLog!$C:$C,"COL")</f>
        <v>0</v>
      </c>
      <c r="G54">
        <f>SUMIFS(GameLog!AO:AO,GameLog!$D:$D,'COL F'!$A54,GameLog!$E:$E,INDEX(Positions!$A$1:$B$9,MATCH('COL F'!$B54,Positions!$A$1:$A$9,0),2),GameLog!$C:$C,"COL")</f>
        <v>0</v>
      </c>
      <c r="H54">
        <f>SUMIFS(GameLog!AP:AP,GameLog!$D:$D,'COL F'!$A54,GameLog!$E:$E,INDEX(Positions!$A$1:$B$9,MATCH('COL F'!$B54,Positions!$A$1:$A$9,0),2),GameLog!$C:$C,"COL")</f>
        <v>0</v>
      </c>
      <c r="I54">
        <f>SUMIFS(GameLog!AQ:AQ,GameLog!$D:$D,'COL F'!$A54,GameLog!$E:$E,INDEX(Positions!$A$1:$B$9,MATCH('COL F'!$B54,Positions!$A$1:$A$9,0),2),GameLog!$C:$C,"COL")</f>
        <v>0</v>
      </c>
      <c r="J54">
        <f>SUMIFS(GameLog!AR:AR,GameLog!$D:$D,'COL F'!$A54,GameLog!$E:$E,INDEX(Positions!$A$1:$B$9,MATCH('COL F'!$B54,Positions!$A$1:$A$9,0),2),GameLog!$C:$C,"COL")</f>
        <v>0</v>
      </c>
      <c r="K54">
        <f>SUMIFS(GameLog!AS:AS,GameLog!$D:$D,'COL F'!$A54,GameLog!$E:$E,INDEX(Positions!$A$1:$B$9,MATCH('COL F'!$B54,Positions!$A$1:$A$9,0),2),GameLog!$C:$C,"COL")</f>
        <v>0</v>
      </c>
      <c r="L54">
        <f>SUMIFS(GameLog!AT:AT,GameLog!$D:$D,'COL F'!$A54,GameLog!$E:$E,INDEX(Positions!$A$1:$B$9,MATCH('COL F'!$B54,Positions!$A$1:$A$9,0),2),GameLog!$C:$C,"COL")</f>
        <v>0</v>
      </c>
      <c r="M54">
        <f>SUMIFS(GameLog!AU:AU,GameLog!$D:$D,'COL F'!$A54,GameLog!$E:$E,INDEX(Positions!$A$1:$B$9,MATCH('COL F'!$B54,Positions!$A$1:$A$9,0),2),GameLog!$C:$C,"COL")</f>
        <v>0</v>
      </c>
      <c r="N54">
        <f>SUMIFS(GameLog!AV:AV,GameLog!$D:$D,'COL F'!$A54,GameLog!$E:$E,INDEX(Positions!$A$1:$B$9,MATCH('COL F'!$B54,Positions!$A$1:$A$9,0),2),GameLog!$C:$C,"COL")</f>
        <v>0</v>
      </c>
      <c r="O54" s="8">
        <f t="shared" si="0"/>
        <v>0</v>
      </c>
      <c r="P54" s="18" t="str">
        <f t="shared" si="1"/>
        <v/>
      </c>
    </row>
    <row r="55" spans="1:16">
      <c r="A55" t="s">
        <v>2457</v>
      </c>
      <c r="B55" t="s">
        <v>2436</v>
      </c>
      <c r="C55">
        <f>COUNTIFS(GameLog!D:D,'COL F'!A55,GameLog!C:C,"COL",GameLog!E:E,INDEX(Positions!$A$1:$B$9,MATCH('COL F'!$B55,Positions!$A$1:$A$9,0),2))</f>
        <v>0</v>
      </c>
      <c r="D55">
        <f>SUMIFS(GameLog!F:F,GameLog!$D:$D,'COL F'!A55,GameLog!$E:$E,INDEX(Positions!$A$1:$B$9,MATCH('COL F'!$B55,Positions!$A$1:$A$9,0),2),GameLog!$C:$C,"COL")</f>
        <v>0</v>
      </c>
      <c r="E55" s="12">
        <f>SUMIFS(GameLog!AM:AM,GameLog!$D:$D,'COL F'!$A55,GameLog!$E:$E,INDEX(Positions!$A$1:$B$9,MATCH('COL F'!$B55,Positions!$A$1:$A$9,0),2),GameLog!$C:$C,"COL")</f>
        <v>0</v>
      </c>
      <c r="F55">
        <f>SUMIFS(GameLog!AN:AN,GameLog!$D:$D,'COL F'!$A55,GameLog!$E:$E,INDEX(Positions!$A$1:$B$9,MATCH('COL F'!$B55,Positions!$A$1:$A$9,0),2),GameLog!$C:$C,"COL")</f>
        <v>0</v>
      </c>
      <c r="G55">
        <f>SUMIFS(GameLog!AO:AO,GameLog!$D:$D,'COL F'!$A55,GameLog!$E:$E,INDEX(Positions!$A$1:$B$9,MATCH('COL F'!$B55,Positions!$A$1:$A$9,0),2),GameLog!$C:$C,"COL")</f>
        <v>0</v>
      </c>
      <c r="H55">
        <f>SUMIFS(GameLog!AP:AP,GameLog!$D:$D,'COL F'!$A55,GameLog!$E:$E,INDEX(Positions!$A$1:$B$9,MATCH('COL F'!$B55,Positions!$A$1:$A$9,0),2),GameLog!$C:$C,"COL")</f>
        <v>0</v>
      </c>
      <c r="I55">
        <f>SUMIFS(GameLog!AQ:AQ,GameLog!$D:$D,'COL F'!$A55,GameLog!$E:$E,INDEX(Positions!$A$1:$B$9,MATCH('COL F'!$B55,Positions!$A$1:$A$9,0),2),GameLog!$C:$C,"COL")</f>
        <v>0</v>
      </c>
      <c r="J55">
        <f>SUMIFS(GameLog!AR:AR,GameLog!$D:$D,'COL F'!$A55,GameLog!$E:$E,INDEX(Positions!$A$1:$B$9,MATCH('COL F'!$B55,Positions!$A$1:$A$9,0),2),GameLog!$C:$C,"COL")</f>
        <v>0</v>
      </c>
      <c r="K55">
        <f>SUMIFS(GameLog!AS:AS,GameLog!$D:$D,'COL F'!$A55,GameLog!$E:$E,INDEX(Positions!$A$1:$B$9,MATCH('COL F'!$B55,Positions!$A$1:$A$9,0),2),GameLog!$C:$C,"COL")</f>
        <v>0</v>
      </c>
      <c r="L55">
        <f>SUMIFS(GameLog!AT:AT,GameLog!$D:$D,'COL F'!$A55,GameLog!$E:$E,INDEX(Positions!$A$1:$B$9,MATCH('COL F'!$B55,Positions!$A$1:$A$9,0),2),GameLog!$C:$C,"COL")</f>
        <v>0</v>
      </c>
      <c r="M55">
        <f>SUMIFS(GameLog!AU:AU,GameLog!$D:$D,'COL F'!$A55,GameLog!$E:$E,INDEX(Positions!$A$1:$B$9,MATCH('COL F'!$B55,Positions!$A$1:$A$9,0),2),GameLog!$C:$C,"COL")</f>
        <v>0</v>
      </c>
      <c r="N55">
        <f>SUMIFS(GameLog!AV:AV,GameLog!$D:$D,'COL F'!$A55,GameLog!$E:$E,INDEX(Positions!$A$1:$B$9,MATCH('COL F'!$B55,Positions!$A$1:$A$9,0),2),GameLog!$C:$C,"COL")</f>
        <v>0</v>
      </c>
      <c r="O55" s="8">
        <f t="shared" si="0"/>
        <v>0</v>
      </c>
      <c r="P55" s="18" t="str">
        <f t="shared" si="1"/>
        <v/>
      </c>
    </row>
    <row r="56" spans="1:16">
      <c r="A56" t="s">
        <v>2522</v>
      </c>
      <c r="B56" t="s">
        <v>2436</v>
      </c>
      <c r="C56">
        <f>COUNTIFS(GameLog!D:D,'COL F'!A56,GameLog!C:C,"COL",GameLog!E:E,INDEX(Positions!$A$1:$B$9,MATCH('COL F'!$B56,Positions!$A$1:$A$9,0),2))</f>
        <v>0</v>
      </c>
      <c r="D56">
        <f>SUMIFS(GameLog!F:F,GameLog!$D:$D,'COL F'!A56,GameLog!$E:$E,INDEX(Positions!$A$1:$B$9,MATCH('COL F'!$B56,Positions!$A$1:$A$9,0),2),GameLog!$C:$C,"COL")</f>
        <v>0</v>
      </c>
      <c r="E56" s="12">
        <f>SUMIFS(GameLog!AM:AM,GameLog!$D:$D,'COL F'!$A56,GameLog!$E:$E,INDEX(Positions!$A$1:$B$9,MATCH('COL F'!$B56,Positions!$A$1:$A$9,0),2),GameLog!$C:$C,"COL")</f>
        <v>0</v>
      </c>
      <c r="F56">
        <f>SUMIFS(GameLog!AN:AN,GameLog!$D:$D,'COL F'!$A56,GameLog!$E:$E,INDEX(Positions!$A$1:$B$9,MATCH('COL F'!$B56,Positions!$A$1:$A$9,0),2),GameLog!$C:$C,"COL")</f>
        <v>0</v>
      </c>
      <c r="G56">
        <f>SUMIFS(GameLog!AO:AO,GameLog!$D:$D,'COL F'!$A56,GameLog!$E:$E,INDEX(Positions!$A$1:$B$9,MATCH('COL F'!$B56,Positions!$A$1:$A$9,0),2),GameLog!$C:$C,"COL")</f>
        <v>0</v>
      </c>
      <c r="H56">
        <f>SUMIFS(GameLog!AP:AP,GameLog!$D:$D,'COL F'!$A56,GameLog!$E:$E,INDEX(Positions!$A$1:$B$9,MATCH('COL F'!$B56,Positions!$A$1:$A$9,0),2),GameLog!$C:$C,"COL")</f>
        <v>0</v>
      </c>
      <c r="I56">
        <f>SUMIFS(GameLog!AQ:AQ,GameLog!$D:$D,'COL F'!$A56,GameLog!$E:$E,INDEX(Positions!$A$1:$B$9,MATCH('COL F'!$B56,Positions!$A$1:$A$9,0),2),GameLog!$C:$C,"COL")</f>
        <v>0</v>
      </c>
      <c r="J56">
        <f>SUMIFS(GameLog!AR:AR,GameLog!$D:$D,'COL F'!$A56,GameLog!$E:$E,INDEX(Positions!$A$1:$B$9,MATCH('COL F'!$B56,Positions!$A$1:$A$9,0),2),GameLog!$C:$C,"COL")</f>
        <v>0</v>
      </c>
      <c r="K56">
        <f>SUMIFS(GameLog!AS:AS,GameLog!$D:$D,'COL F'!$A56,GameLog!$E:$E,INDEX(Positions!$A$1:$B$9,MATCH('COL F'!$B56,Positions!$A$1:$A$9,0),2),GameLog!$C:$C,"COL")</f>
        <v>0</v>
      </c>
      <c r="L56">
        <f>SUMIFS(GameLog!AT:AT,GameLog!$D:$D,'COL F'!$A56,GameLog!$E:$E,INDEX(Positions!$A$1:$B$9,MATCH('COL F'!$B56,Positions!$A$1:$A$9,0),2),GameLog!$C:$C,"COL")</f>
        <v>0</v>
      </c>
      <c r="M56">
        <f>SUMIFS(GameLog!AU:AU,GameLog!$D:$D,'COL F'!$A56,GameLog!$E:$E,INDEX(Positions!$A$1:$B$9,MATCH('COL F'!$B56,Positions!$A$1:$A$9,0),2),GameLog!$C:$C,"COL")</f>
        <v>0</v>
      </c>
      <c r="N56">
        <f>SUMIFS(GameLog!AV:AV,GameLog!$D:$D,'COL F'!$A56,GameLog!$E:$E,INDEX(Positions!$A$1:$B$9,MATCH('COL F'!$B56,Positions!$A$1:$A$9,0),2),GameLog!$C:$C,"COL")</f>
        <v>0</v>
      </c>
      <c r="O56" s="8">
        <f t="shared" si="0"/>
        <v>0</v>
      </c>
      <c r="P56" s="18" t="str">
        <f t="shared" si="1"/>
        <v/>
      </c>
    </row>
    <row r="57" spans="1:16">
      <c r="A57" t="s">
        <v>2462</v>
      </c>
      <c r="B57" t="s">
        <v>2436</v>
      </c>
      <c r="C57">
        <f>COUNTIFS(GameLog!D:D,'COL F'!A57,GameLog!C:C,"COL",GameLog!E:E,INDEX(Positions!$A$1:$B$9,MATCH('COL F'!$B57,Positions!$A$1:$A$9,0),2))</f>
        <v>0</v>
      </c>
      <c r="D57">
        <f>SUMIFS(GameLog!F:F,GameLog!$D:$D,'COL F'!A57,GameLog!$E:$E,INDEX(Positions!$A$1:$B$9,MATCH('COL F'!$B57,Positions!$A$1:$A$9,0),2),GameLog!$C:$C,"COL")</f>
        <v>0</v>
      </c>
      <c r="E57" s="12">
        <f>SUMIFS(GameLog!AM:AM,GameLog!$D:$D,'COL F'!$A57,GameLog!$E:$E,INDEX(Positions!$A$1:$B$9,MATCH('COL F'!$B57,Positions!$A$1:$A$9,0),2),GameLog!$C:$C,"COL")</f>
        <v>0</v>
      </c>
      <c r="F57">
        <f>SUMIFS(GameLog!AN:AN,GameLog!$D:$D,'COL F'!$A57,GameLog!$E:$E,INDEX(Positions!$A$1:$B$9,MATCH('COL F'!$B57,Positions!$A$1:$A$9,0),2),GameLog!$C:$C,"COL")</f>
        <v>0</v>
      </c>
      <c r="G57">
        <f>SUMIFS(GameLog!AO:AO,GameLog!$D:$D,'COL F'!$A57,GameLog!$E:$E,INDEX(Positions!$A$1:$B$9,MATCH('COL F'!$B57,Positions!$A$1:$A$9,0),2),GameLog!$C:$C,"COL")</f>
        <v>0</v>
      </c>
      <c r="H57">
        <f>SUMIFS(GameLog!AP:AP,GameLog!$D:$D,'COL F'!$A57,GameLog!$E:$E,INDEX(Positions!$A$1:$B$9,MATCH('COL F'!$B57,Positions!$A$1:$A$9,0),2),GameLog!$C:$C,"COL")</f>
        <v>0</v>
      </c>
      <c r="I57">
        <f>SUMIFS(GameLog!AQ:AQ,GameLog!$D:$D,'COL F'!$A57,GameLog!$E:$E,INDEX(Positions!$A$1:$B$9,MATCH('COL F'!$B57,Positions!$A$1:$A$9,0),2),GameLog!$C:$C,"COL")</f>
        <v>0</v>
      </c>
      <c r="J57">
        <f>SUMIFS(GameLog!AR:AR,GameLog!$D:$D,'COL F'!$A57,GameLog!$E:$E,INDEX(Positions!$A$1:$B$9,MATCH('COL F'!$B57,Positions!$A$1:$A$9,0),2),GameLog!$C:$C,"COL")</f>
        <v>0</v>
      </c>
      <c r="K57">
        <f>SUMIFS(GameLog!AS:AS,GameLog!$D:$D,'COL F'!$A57,GameLog!$E:$E,INDEX(Positions!$A$1:$B$9,MATCH('COL F'!$B57,Positions!$A$1:$A$9,0),2),GameLog!$C:$C,"COL")</f>
        <v>0</v>
      </c>
      <c r="L57">
        <f>SUMIFS(GameLog!AT:AT,GameLog!$D:$D,'COL F'!$A57,GameLog!$E:$E,INDEX(Positions!$A$1:$B$9,MATCH('COL F'!$B57,Positions!$A$1:$A$9,0),2),GameLog!$C:$C,"COL")</f>
        <v>0</v>
      </c>
      <c r="M57">
        <f>SUMIFS(GameLog!AU:AU,GameLog!$D:$D,'COL F'!$A57,GameLog!$E:$E,INDEX(Positions!$A$1:$B$9,MATCH('COL F'!$B57,Positions!$A$1:$A$9,0),2),GameLog!$C:$C,"COL")</f>
        <v>0</v>
      </c>
      <c r="N57">
        <f>SUMIFS(GameLog!AV:AV,GameLog!$D:$D,'COL F'!$A57,GameLog!$E:$E,INDEX(Positions!$A$1:$B$9,MATCH('COL F'!$B57,Positions!$A$1:$A$9,0),2),GameLog!$C:$C,"COL")</f>
        <v>0</v>
      </c>
      <c r="O57" s="8">
        <f t="shared" si="0"/>
        <v>0</v>
      </c>
      <c r="P57" s="18" t="str">
        <f t="shared" si="1"/>
        <v/>
      </c>
    </row>
    <row r="58" spans="1:16">
      <c r="A58" t="s">
        <v>2524</v>
      </c>
      <c r="B58" t="s">
        <v>2436</v>
      </c>
      <c r="C58">
        <f>COUNTIFS(GameLog!D:D,'COL F'!A58,GameLog!C:C,"COL",GameLog!E:E,INDEX(Positions!$A$1:$B$9,MATCH('COL F'!$B58,Positions!$A$1:$A$9,0),2))</f>
        <v>3</v>
      </c>
      <c r="D58">
        <f>SUMIFS(GameLog!F:F,GameLog!$D:$D,'COL F'!A58,GameLog!$E:$E,INDEX(Positions!$A$1:$B$9,MATCH('COL F'!$B58,Positions!$A$1:$A$9,0),2),GameLog!$C:$C,"COL")</f>
        <v>3</v>
      </c>
      <c r="E58" s="12">
        <f>SUMIFS(GameLog!AM:AM,GameLog!$D:$D,'COL F'!$A58,GameLog!$E:$E,INDEX(Positions!$A$1:$B$9,MATCH('COL F'!$B58,Positions!$A$1:$A$9,0),2),GameLog!$C:$C,"COL")</f>
        <v>26</v>
      </c>
      <c r="F58">
        <f>SUMIFS(GameLog!AN:AN,GameLog!$D:$D,'COL F'!$A58,GameLog!$E:$E,INDEX(Positions!$A$1:$B$9,MATCH('COL F'!$B58,Positions!$A$1:$A$9,0),2),GameLog!$C:$C,"COL")</f>
        <v>11</v>
      </c>
      <c r="G58">
        <f>SUMIFS(GameLog!AO:AO,GameLog!$D:$D,'COL F'!$A58,GameLog!$E:$E,INDEX(Positions!$A$1:$B$9,MATCH('COL F'!$B58,Positions!$A$1:$A$9,0),2),GameLog!$C:$C,"COL")</f>
        <v>0</v>
      </c>
      <c r="H58">
        <f>SUMIFS(GameLog!AP:AP,GameLog!$D:$D,'COL F'!$A58,GameLog!$E:$E,INDEX(Positions!$A$1:$B$9,MATCH('COL F'!$B58,Positions!$A$1:$A$9,0),2),GameLog!$C:$C,"COL")</f>
        <v>0</v>
      </c>
      <c r="I58">
        <f>SUMIFS(GameLog!AQ:AQ,GameLog!$D:$D,'COL F'!$A58,GameLog!$E:$E,INDEX(Positions!$A$1:$B$9,MATCH('COL F'!$B58,Positions!$A$1:$A$9,0),2),GameLog!$C:$C,"COL")</f>
        <v>0</v>
      </c>
      <c r="J58">
        <f>SUMIFS(GameLog!AR:AR,GameLog!$D:$D,'COL F'!$A58,GameLog!$E:$E,INDEX(Positions!$A$1:$B$9,MATCH('COL F'!$B58,Positions!$A$1:$A$9,0),2),GameLog!$C:$C,"COL")</f>
        <v>0</v>
      </c>
      <c r="K58">
        <f>SUMIFS(GameLog!AS:AS,GameLog!$D:$D,'COL F'!$A58,GameLog!$E:$E,INDEX(Positions!$A$1:$B$9,MATCH('COL F'!$B58,Positions!$A$1:$A$9,0),2),GameLog!$C:$C,"COL")</f>
        <v>0</v>
      </c>
      <c r="L58">
        <f>SUMIFS(GameLog!AT:AT,GameLog!$D:$D,'COL F'!$A58,GameLog!$E:$E,INDEX(Positions!$A$1:$B$9,MATCH('COL F'!$B58,Positions!$A$1:$A$9,0),2),GameLog!$C:$C,"COL")</f>
        <v>0</v>
      </c>
      <c r="M58">
        <f>SUMIFS(GameLog!AU:AU,GameLog!$D:$D,'COL F'!$A58,GameLog!$E:$E,INDEX(Positions!$A$1:$B$9,MATCH('COL F'!$B58,Positions!$A$1:$A$9,0),2),GameLog!$C:$C,"COL")</f>
        <v>0</v>
      </c>
      <c r="N58">
        <f>SUMIFS(GameLog!AV:AV,GameLog!$D:$D,'COL F'!$A58,GameLog!$E:$E,INDEX(Positions!$A$1:$B$9,MATCH('COL F'!$B58,Positions!$A$1:$A$9,0),2),GameLog!$C:$C,"COL")</f>
        <v>0</v>
      </c>
      <c r="O58" s="8">
        <f t="shared" si="0"/>
        <v>1</v>
      </c>
      <c r="P58" s="18" t="str">
        <f t="shared" si="1"/>
        <v/>
      </c>
    </row>
    <row r="59" spans="1:16">
      <c r="A59" t="s">
        <v>2525</v>
      </c>
      <c r="B59" t="s">
        <v>2436</v>
      </c>
      <c r="C59">
        <f>COUNTIFS(GameLog!D:D,'COL F'!A59,GameLog!C:C,"COL",GameLog!E:E,INDEX(Positions!$A$1:$B$9,MATCH('COL F'!$B59,Positions!$A$1:$A$9,0),2))</f>
        <v>0</v>
      </c>
      <c r="D59">
        <f>SUMIFS(GameLog!F:F,GameLog!$D:$D,'COL F'!A59,GameLog!$E:$E,INDEX(Positions!$A$1:$B$9,MATCH('COL F'!$B59,Positions!$A$1:$A$9,0),2),GameLog!$C:$C,"COL")</f>
        <v>0</v>
      </c>
      <c r="E59" s="12">
        <f>SUMIFS(GameLog!AM:AM,GameLog!$D:$D,'COL F'!$A59,GameLog!$E:$E,INDEX(Positions!$A$1:$B$9,MATCH('COL F'!$B59,Positions!$A$1:$A$9,0),2),GameLog!$C:$C,"COL")</f>
        <v>0</v>
      </c>
      <c r="F59">
        <f>SUMIFS(GameLog!AN:AN,GameLog!$D:$D,'COL F'!$A59,GameLog!$E:$E,INDEX(Positions!$A$1:$B$9,MATCH('COL F'!$B59,Positions!$A$1:$A$9,0),2),GameLog!$C:$C,"COL")</f>
        <v>0</v>
      </c>
      <c r="G59">
        <f>SUMIFS(GameLog!AO:AO,GameLog!$D:$D,'COL F'!$A59,GameLog!$E:$E,INDEX(Positions!$A$1:$B$9,MATCH('COL F'!$B59,Positions!$A$1:$A$9,0),2),GameLog!$C:$C,"COL")</f>
        <v>0</v>
      </c>
      <c r="H59">
        <f>SUMIFS(GameLog!AP:AP,GameLog!$D:$D,'COL F'!$A59,GameLog!$E:$E,INDEX(Positions!$A$1:$B$9,MATCH('COL F'!$B59,Positions!$A$1:$A$9,0),2),GameLog!$C:$C,"COL")</f>
        <v>0</v>
      </c>
      <c r="I59">
        <f>SUMIFS(GameLog!AQ:AQ,GameLog!$D:$D,'COL F'!$A59,GameLog!$E:$E,INDEX(Positions!$A$1:$B$9,MATCH('COL F'!$B59,Positions!$A$1:$A$9,0),2),GameLog!$C:$C,"COL")</f>
        <v>0</v>
      </c>
      <c r="J59">
        <f>SUMIFS(GameLog!AR:AR,GameLog!$D:$D,'COL F'!$A59,GameLog!$E:$E,INDEX(Positions!$A$1:$B$9,MATCH('COL F'!$B59,Positions!$A$1:$A$9,0),2),GameLog!$C:$C,"COL")</f>
        <v>0</v>
      </c>
      <c r="K59">
        <f>SUMIFS(GameLog!AS:AS,GameLog!$D:$D,'COL F'!$A59,GameLog!$E:$E,INDEX(Positions!$A$1:$B$9,MATCH('COL F'!$B59,Positions!$A$1:$A$9,0),2),GameLog!$C:$C,"COL")</f>
        <v>0</v>
      </c>
      <c r="L59">
        <f>SUMIFS(GameLog!AT:AT,GameLog!$D:$D,'COL F'!$A59,GameLog!$E:$E,INDEX(Positions!$A$1:$B$9,MATCH('COL F'!$B59,Positions!$A$1:$A$9,0),2),GameLog!$C:$C,"COL")</f>
        <v>0</v>
      </c>
      <c r="M59">
        <f>SUMIFS(GameLog!AU:AU,GameLog!$D:$D,'COL F'!$A59,GameLog!$E:$E,INDEX(Positions!$A$1:$B$9,MATCH('COL F'!$B59,Positions!$A$1:$A$9,0),2),GameLog!$C:$C,"COL")</f>
        <v>0</v>
      </c>
      <c r="N59">
        <f>SUMIFS(GameLog!AV:AV,GameLog!$D:$D,'COL F'!$A59,GameLog!$E:$E,INDEX(Positions!$A$1:$B$9,MATCH('COL F'!$B59,Positions!$A$1:$A$9,0),2),GameLog!$C:$C,"COL")</f>
        <v>0</v>
      </c>
      <c r="O59" s="8">
        <f t="shared" si="0"/>
        <v>0</v>
      </c>
      <c r="P59" s="18" t="str">
        <f t="shared" si="1"/>
        <v/>
      </c>
    </row>
    <row r="60" spans="1:16">
      <c r="A60" t="s">
        <v>2466</v>
      </c>
      <c r="B60" t="s">
        <v>2436</v>
      </c>
      <c r="C60">
        <f>COUNTIFS(GameLog!D:D,'COL F'!A60,GameLog!C:C,"COL",GameLog!E:E,INDEX(Positions!$A$1:$B$9,MATCH('COL F'!$B60,Positions!$A$1:$A$9,0),2))</f>
        <v>0</v>
      </c>
      <c r="D60">
        <f>SUMIFS(GameLog!F:F,GameLog!$D:$D,'COL F'!A60,GameLog!$E:$E,INDEX(Positions!$A$1:$B$9,MATCH('COL F'!$B60,Positions!$A$1:$A$9,0),2),GameLog!$C:$C,"COL")</f>
        <v>0</v>
      </c>
      <c r="E60" s="12">
        <f>SUMIFS(GameLog!AM:AM,GameLog!$D:$D,'COL F'!$A60,GameLog!$E:$E,INDEX(Positions!$A$1:$B$9,MATCH('COL F'!$B60,Positions!$A$1:$A$9,0),2),GameLog!$C:$C,"COL")</f>
        <v>0</v>
      </c>
      <c r="F60">
        <f>SUMIFS(GameLog!AN:AN,GameLog!$D:$D,'COL F'!$A60,GameLog!$E:$E,INDEX(Positions!$A$1:$B$9,MATCH('COL F'!$B60,Positions!$A$1:$A$9,0),2),GameLog!$C:$C,"COL")</f>
        <v>0</v>
      </c>
      <c r="G60">
        <f>SUMIFS(GameLog!AO:AO,GameLog!$D:$D,'COL F'!$A60,GameLog!$E:$E,INDEX(Positions!$A$1:$B$9,MATCH('COL F'!$B60,Positions!$A$1:$A$9,0),2),GameLog!$C:$C,"COL")</f>
        <v>0</v>
      </c>
      <c r="H60">
        <f>SUMIFS(GameLog!AP:AP,GameLog!$D:$D,'COL F'!$A60,GameLog!$E:$E,INDEX(Positions!$A$1:$B$9,MATCH('COL F'!$B60,Positions!$A$1:$A$9,0),2),GameLog!$C:$C,"COL")</f>
        <v>0</v>
      </c>
      <c r="I60">
        <f>SUMIFS(GameLog!AQ:AQ,GameLog!$D:$D,'COL F'!$A60,GameLog!$E:$E,INDEX(Positions!$A$1:$B$9,MATCH('COL F'!$B60,Positions!$A$1:$A$9,0),2),GameLog!$C:$C,"COL")</f>
        <v>0</v>
      </c>
      <c r="J60">
        <f>SUMIFS(GameLog!AR:AR,GameLog!$D:$D,'COL F'!$A60,GameLog!$E:$E,INDEX(Positions!$A$1:$B$9,MATCH('COL F'!$B60,Positions!$A$1:$A$9,0),2),GameLog!$C:$C,"COL")</f>
        <v>0</v>
      </c>
      <c r="K60">
        <f>SUMIFS(GameLog!AS:AS,GameLog!$D:$D,'COL F'!$A60,GameLog!$E:$E,INDEX(Positions!$A$1:$B$9,MATCH('COL F'!$B60,Positions!$A$1:$A$9,0),2),GameLog!$C:$C,"COL")</f>
        <v>0</v>
      </c>
      <c r="L60">
        <f>SUMIFS(GameLog!AT:AT,GameLog!$D:$D,'COL F'!$A60,GameLog!$E:$E,INDEX(Positions!$A$1:$B$9,MATCH('COL F'!$B60,Positions!$A$1:$A$9,0),2),GameLog!$C:$C,"COL")</f>
        <v>0</v>
      </c>
      <c r="M60">
        <f>SUMIFS(GameLog!AU:AU,GameLog!$D:$D,'COL F'!$A60,GameLog!$E:$E,INDEX(Positions!$A$1:$B$9,MATCH('COL F'!$B60,Positions!$A$1:$A$9,0),2),GameLog!$C:$C,"COL")</f>
        <v>0</v>
      </c>
      <c r="N60">
        <f>SUMIFS(GameLog!AV:AV,GameLog!$D:$D,'COL F'!$A60,GameLog!$E:$E,INDEX(Positions!$A$1:$B$9,MATCH('COL F'!$B60,Positions!$A$1:$A$9,0),2),GameLog!$C:$C,"COL")</f>
        <v>0</v>
      </c>
      <c r="O60" s="8">
        <f t="shared" si="0"/>
        <v>0</v>
      </c>
      <c r="P60" s="18" t="str">
        <f t="shared" si="1"/>
        <v/>
      </c>
    </row>
    <row r="61" spans="1:16">
      <c r="A61" t="s">
        <v>2460</v>
      </c>
      <c r="B61" t="s">
        <v>2436</v>
      </c>
      <c r="C61">
        <f>COUNTIFS(GameLog!D:D,'COL F'!A61,GameLog!C:C,"COL",GameLog!E:E,INDEX(Positions!$A$1:$B$9,MATCH('COL F'!$B61,Positions!$A$1:$A$9,0),2))</f>
        <v>0</v>
      </c>
      <c r="D61">
        <f>SUMIFS(GameLog!F:F,GameLog!$D:$D,'COL F'!A61,GameLog!$E:$E,INDEX(Positions!$A$1:$B$9,MATCH('COL F'!$B61,Positions!$A$1:$A$9,0),2),GameLog!$C:$C,"COL")</f>
        <v>0</v>
      </c>
      <c r="E61" s="12">
        <f>SUMIFS(GameLog!AM:AM,GameLog!$D:$D,'COL F'!$A61,GameLog!$E:$E,INDEX(Positions!$A$1:$B$9,MATCH('COL F'!$B61,Positions!$A$1:$A$9,0),2),GameLog!$C:$C,"COL")</f>
        <v>0</v>
      </c>
      <c r="F61">
        <f>SUMIFS(GameLog!AN:AN,GameLog!$D:$D,'COL F'!$A61,GameLog!$E:$E,INDEX(Positions!$A$1:$B$9,MATCH('COL F'!$B61,Positions!$A$1:$A$9,0),2),GameLog!$C:$C,"COL")</f>
        <v>0</v>
      </c>
      <c r="G61">
        <f>SUMIFS(GameLog!AO:AO,GameLog!$D:$D,'COL F'!$A61,GameLog!$E:$E,INDEX(Positions!$A$1:$B$9,MATCH('COL F'!$B61,Positions!$A$1:$A$9,0),2),GameLog!$C:$C,"COL")</f>
        <v>0</v>
      </c>
      <c r="H61">
        <f>SUMIFS(GameLog!AP:AP,GameLog!$D:$D,'COL F'!$A61,GameLog!$E:$E,INDEX(Positions!$A$1:$B$9,MATCH('COL F'!$B61,Positions!$A$1:$A$9,0),2),GameLog!$C:$C,"COL")</f>
        <v>0</v>
      </c>
      <c r="I61">
        <f>SUMIFS(GameLog!AQ:AQ,GameLog!$D:$D,'COL F'!$A61,GameLog!$E:$E,INDEX(Positions!$A$1:$B$9,MATCH('COL F'!$B61,Positions!$A$1:$A$9,0),2),GameLog!$C:$C,"COL")</f>
        <v>0</v>
      </c>
      <c r="J61">
        <f>SUMIFS(GameLog!AR:AR,GameLog!$D:$D,'COL F'!$A61,GameLog!$E:$E,INDEX(Positions!$A$1:$B$9,MATCH('COL F'!$B61,Positions!$A$1:$A$9,0),2),GameLog!$C:$C,"COL")</f>
        <v>0</v>
      </c>
      <c r="K61">
        <f>SUMIFS(GameLog!AS:AS,GameLog!$D:$D,'COL F'!$A61,GameLog!$E:$E,INDEX(Positions!$A$1:$B$9,MATCH('COL F'!$B61,Positions!$A$1:$A$9,0),2),GameLog!$C:$C,"COL")</f>
        <v>0</v>
      </c>
      <c r="L61">
        <f>SUMIFS(GameLog!AT:AT,GameLog!$D:$D,'COL F'!$A61,GameLog!$E:$E,INDEX(Positions!$A$1:$B$9,MATCH('COL F'!$B61,Positions!$A$1:$A$9,0),2),GameLog!$C:$C,"COL")</f>
        <v>0</v>
      </c>
      <c r="M61">
        <f>SUMIFS(GameLog!AU:AU,GameLog!$D:$D,'COL F'!$A61,GameLog!$E:$E,INDEX(Positions!$A$1:$B$9,MATCH('COL F'!$B61,Positions!$A$1:$A$9,0),2),GameLog!$C:$C,"COL")</f>
        <v>0</v>
      </c>
      <c r="N61">
        <f>SUMIFS(GameLog!AV:AV,GameLog!$D:$D,'COL F'!$A61,GameLog!$E:$E,INDEX(Positions!$A$1:$B$9,MATCH('COL F'!$B61,Positions!$A$1:$A$9,0),2),GameLog!$C:$C,"COL")</f>
        <v>0</v>
      </c>
      <c r="O61" s="8">
        <f t="shared" si="0"/>
        <v>0</v>
      </c>
      <c r="P61" s="18" t="str">
        <f t="shared" si="1"/>
        <v/>
      </c>
    </row>
    <row r="62" spans="1:16">
      <c r="A62" t="s">
        <v>2470</v>
      </c>
      <c r="B62" t="s">
        <v>2436</v>
      </c>
      <c r="C62">
        <f>COUNTIFS(GameLog!D:D,'COL F'!A62,GameLog!C:C,"COL",GameLog!E:E,INDEX(Positions!$A$1:$B$9,MATCH('COL F'!$B62,Positions!$A$1:$A$9,0),2))</f>
        <v>0</v>
      </c>
      <c r="D62">
        <f>SUMIFS(GameLog!F:F,GameLog!$D:$D,'COL F'!A62,GameLog!$E:$E,INDEX(Positions!$A$1:$B$9,MATCH('COL F'!$B62,Positions!$A$1:$A$9,0),2),GameLog!$C:$C,"COL")</f>
        <v>0</v>
      </c>
      <c r="E62" s="12">
        <f>SUMIFS(GameLog!AM:AM,GameLog!$D:$D,'COL F'!$A62,GameLog!$E:$E,INDEX(Positions!$A$1:$B$9,MATCH('COL F'!$B62,Positions!$A$1:$A$9,0),2),GameLog!$C:$C,"COL")</f>
        <v>0</v>
      </c>
      <c r="F62">
        <f>SUMIFS(GameLog!AN:AN,GameLog!$D:$D,'COL F'!$A62,GameLog!$E:$E,INDEX(Positions!$A$1:$B$9,MATCH('COL F'!$B62,Positions!$A$1:$A$9,0),2),GameLog!$C:$C,"COL")</f>
        <v>0</v>
      </c>
      <c r="G62">
        <f>SUMIFS(GameLog!AO:AO,GameLog!$D:$D,'COL F'!$A62,GameLog!$E:$E,INDEX(Positions!$A$1:$B$9,MATCH('COL F'!$B62,Positions!$A$1:$A$9,0),2),GameLog!$C:$C,"COL")</f>
        <v>0</v>
      </c>
      <c r="H62">
        <f>SUMIFS(GameLog!AP:AP,GameLog!$D:$D,'COL F'!$A62,GameLog!$E:$E,INDEX(Positions!$A$1:$B$9,MATCH('COL F'!$B62,Positions!$A$1:$A$9,0),2),GameLog!$C:$C,"COL")</f>
        <v>0</v>
      </c>
      <c r="I62">
        <f>SUMIFS(GameLog!AQ:AQ,GameLog!$D:$D,'COL F'!$A62,GameLog!$E:$E,INDEX(Positions!$A$1:$B$9,MATCH('COL F'!$B62,Positions!$A$1:$A$9,0),2),GameLog!$C:$C,"COL")</f>
        <v>0</v>
      </c>
      <c r="J62">
        <f>SUMIFS(GameLog!AR:AR,GameLog!$D:$D,'COL F'!$A62,GameLog!$E:$E,INDEX(Positions!$A$1:$B$9,MATCH('COL F'!$B62,Positions!$A$1:$A$9,0),2),GameLog!$C:$C,"COL")</f>
        <v>0</v>
      </c>
      <c r="K62">
        <f>SUMIFS(GameLog!AS:AS,GameLog!$D:$D,'COL F'!$A62,GameLog!$E:$E,INDEX(Positions!$A$1:$B$9,MATCH('COL F'!$B62,Positions!$A$1:$A$9,0),2),GameLog!$C:$C,"COL")</f>
        <v>0</v>
      </c>
      <c r="L62">
        <f>SUMIFS(GameLog!AT:AT,GameLog!$D:$D,'COL F'!$A62,GameLog!$E:$E,INDEX(Positions!$A$1:$B$9,MATCH('COL F'!$B62,Positions!$A$1:$A$9,0),2),GameLog!$C:$C,"COL")</f>
        <v>0</v>
      </c>
      <c r="M62">
        <f>SUMIFS(GameLog!AU:AU,GameLog!$D:$D,'COL F'!$A62,GameLog!$E:$E,INDEX(Positions!$A$1:$B$9,MATCH('COL F'!$B62,Positions!$A$1:$A$9,0),2),GameLog!$C:$C,"COL")</f>
        <v>0</v>
      </c>
      <c r="N62">
        <f>SUMIFS(GameLog!AV:AV,GameLog!$D:$D,'COL F'!$A62,GameLog!$E:$E,INDEX(Positions!$A$1:$B$9,MATCH('COL F'!$B62,Positions!$A$1:$A$9,0),2),GameLog!$C:$C,"COL")</f>
        <v>0</v>
      </c>
      <c r="O62" s="8">
        <f t="shared" si="0"/>
        <v>0</v>
      </c>
      <c r="P62" s="18" t="str">
        <f t="shared" si="1"/>
        <v/>
      </c>
    </row>
    <row r="63" spans="1:16">
      <c r="A63" t="s">
        <v>2468</v>
      </c>
      <c r="B63" t="s">
        <v>2436</v>
      </c>
      <c r="C63">
        <f>COUNTIFS(GameLog!D:D,'COL F'!A63,GameLog!C:C,"COL",GameLog!E:E,INDEX(Positions!$A$1:$B$9,MATCH('COL F'!$B63,Positions!$A$1:$A$9,0),2))</f>
        <v>0</v>
      </c>
      <c r="D63">
        <f>SUMIFS(GameLog!F:F,GameLog!$D:$D,'COL F'!A63,GameLog!$E:$E,INDEX(Positions!$A$1:$B$9,MATCH('COL F'!$B63,Positions!$A$1:$A$9,0),2),GameLog!$C:$C,"COL")</f>
        <v>0</v>
      </c>
      <c r="E63" s="12">
        <f>SUMIFS(GameLog!AM:AM,GameLog!$D:$D,'COL F'!$A63,GameLog!$E:$E,INDEX(Positions!$A$1:$B$9,MATCH('COL F'!$B63,Positions!$A$1:$A$9,0),2),GameLog!$C:$C,"COL")</f>
        <v>0</v>
      </c>
      <c r="F63">
        <f>SUMIFS(GameLog!AN:AN,GameLog!$D:$D,'COL F'!$A63,GameLog!$E:$E,INDEX(Positions!$A$1:$B$9,MATCH('COL F'!$B63,Positions!$A$1:$A$9,0),2),GameLog!$C:$C,"COL")</f>
        <v>0</v>
      </c>
      <c r="G63">
        <f>SUMIFS(GameLog!AO:AO,GameLog!$D:$D,'COL F'!$A63,GameLog!$E:$E,INDEX(Positions!$A$1:$B$9,MATCH('COL F'!$B63,Positions!$A$1:$A$9,0),2),GameLog!$C:$C,"COL")</f>
        <v>0</v>
      </c>
      <c r="H63">
        <f>SUMIFS(GameLog!AP:AP,GameLog!$D:$D,'COL F'!$A63,GameLog!$E:$E,INDEX(Positions!$A$1:$B$9,MATCH('COL F'!$B63,Positions!$A$1:$A$9,0),2),GameLog!$C:$C,"COL")</f>
        <v>0</v>
      </c>
      <c r="I63">
        <f>SUMIFS(GameLog!AQ:AQ,GameLog!$D:$D,'COL F'!$A63,GameLog!$E:$E,INDEX(Positions!$A$1:$B$9,MATCH('COL F'!$B63,Positions!$A$1:$A$9,0),2),GameLog!$C:$C,"COL")</f>
        <v>0</v>
      </c>
      <c r="J63">
        <f>SUMIFS(GameLog!AR:AR,GameLog!$D:$D,'COL F'!$A63,GameLog!$E:$E,INDEX(Positions!$A$1:$B$9,MATCH('COL F'!$B63,Positions!$A$1:$A$9,0),2),GameLog!$C:$C,"COL")</f>
        <v>0</v>
      </c>
      <c r="K63">
        <f>SUMIFS(GameLog!AS:AS,GameLog!$D:$D,'COL F'!$A63,GameLog!$E:$E,INDEX(Positions!$A$1:$B$9,MATCH('COL F'!$B63,Positions!$A$1:$A$9,0),2),GameLog!$C:$C,"COL")</f>
        <v>0</v>
      </c>
      <c r="L63">
        <f>SUMIFS(GameLog!AT:AT,GameLog!$D:$D,'COL F'!$A63,GameLog!$E:$E,INDEX(Positions!$A$1:$B$9,MATCH('COL F'!$B63,Positions!$A$1:$A$9,0),2),GameLog!$C:$C,"COL")</f>
        <v>0</v>
      </c>
      <c r="M63">
        <f>SUMIFS(GameLog!AU:AU,GameLog!$D:$D,'COL F'!$A63,GameLog!$E:$E,INDEX(Positions!$A$1:$B$9,MATCH('COL F'!$B63,Positions!$A$1:$A$9,0),2),GameLog!$C:$C,"COL")</f>
        <v>0</v>
      </c>
      <c r="N63">
        <f>SUMIFS(GameLog!AV:AV,GameLog!$D:$D,'COL F'!$A63,GameLog!$E:$E,INDEX(Positions!$A$1:$B$9,MATCH('COL F'!$B63,Positions!$A$1:$A$9,0),2),GameLog!$C:$C,"COL")</f>
        <v>0</v>
      </c>
      <c r="O63" s="8">
        <f t="shared" si="0"/>
        <v>0</v>
      </c>
      <c r="P63" s="18" t="str">
        <f t="shared" si="1"/>
        <v/>
      </c>
    </row>
    <row r="64" spans="1:16">
      <c r="A64" t="s">
        <v>2457</v>
      </c>
      <c r="B64" t="s">
        <v>2437</v>
      </c>
      <c r="C64">
        <f>COUNTIFS(GameLog!D:D,'COL F'!A64,GameLog!C:C,"COL",GameLog!E:E,INDEX(Positions!$A$1:$B$9,MATCH('COL F'!$B64,Positions!$A$1:$A$9,0),2))</f>
        <v>0</v>
      </c>
      <c r="D64">
        <f>SUMIFS(GameLog!F:F,GameLog!$D:$D,'COL F'!A64,GameLog!$E:$E,INDEX(Positions!$A$1:$B$9,MATCH('COL F'!$B64,Positions!$A$1:$A$9,0),2),GameLog!$C:$C,"COL")</f>
        <v>0</v>
      </c>
      <c r="E64" s="12">
        <f>SUMIFS(GameLog!AM:AM,GameLog!$D:$D,'COL F'!$A64,GameLog!$E:$E,INDEX(Positions!$A$1:$B$9,MATCH('COL F'!$B64,Positions!$A$1:$A$9,0),2),GameLog!$C:$C,"COL")</f>
        <v>0</v>
      </c>
      <c r="F64">
        <f>SUMIFS(GameLog!AN:AN,GameLog!$D:$D,'COL F'!$A64,GameLog!$E:$E,INDEX(Positions!$A$1:$B$9,MATCH('COL F'!$B64,Positions!$A$1:$A$9,0),2),GameLog!$C:$C,"COL")</f>
        <v>0</v>
      </c>
      <c r="G64">
        <f>SUMIFS(GameLog!AO:AO,GameLog!$D:$D,'COL F'!$A64,GameLog!$E:$E,INDEX(Positions!$A$1:$B$9,MATCH('COL F'!$B64,Positions!$A$1:$A$9,0),2),GameLog!$C:$C,"COL")</f>
        <v>0</v>
      </c>
      <c r="H64">
        <f>SUMIFS(GameLog!AP:AP,GameLog!$D:$D,'COL F'!$A64,GameLog!$E:$E,INDEX(Positions!$A$1:$B$9,MATCH('COL F'!$B64,Positions!$A$1:$A$9,0),2),GameLog!$C:$C,"COL")</f>
        <v>0</v>
      </c>
      <c r="I64">
        <f>SUMIFS(GameLog!AQ:AQ,GameLog!$D:$D,'COL F'!$A64,GameLog!$E:$E,INDEX(Positions!$A$1:$B$9,MATCH('COL F'!$B64,Positions!$A$1:$A$9,0),2),GameLog!$C:$C,"COL")</f>
        <v>0</v>
      </c>
      <c r="J64">
        <f>SUMIFS(GameLog!AR:AR,GameLog!$D:$D,'COL F'!$A64,GameLog!$E:$E,INDEX(Positions!$A$1:$B$9,MATCH('COL F'!$B64,Positions!$A$1:$A$9,0),2),GameLog!$C:$C,"COL")</f>
        <v>0</v>
      </c>
      <c r="K64">
        <f>SUMIFS(GameLog!AS:AS,GameLog!$D:$D,'COL F'!$A64,GameLog!$E:$E,INDEX(Positions!$A$1:$B$9,MATCH('COL F'!$B64,Positions!$A$1:$A$9,0),2),GameLog!$C:$C,"COL")</f>
        <v>0</v>
      </c>
      <c r="L64">
        <f>SUMIFS(GameLog!AT:AT,GameLog!$D:$D,'COL F'!$A64,GameLog!$E:$E,INDEX(Positions!$A$1:$B$9,MATCH('COL F'!$B64,Positions!$A$1:$A$9,0),2),GameLog!$C:$C,"COL")</f>
        <v>0</v>
      </c>
      <c r="M64">
        <f>SUMIFS(GameLog!AU:AU,GameLog!$D:$D,'COL F'!$A64,GameLog!$E:$E,INDEX(Positions!$A$1:$B$9,MATCH('COL F'!$B64,Positions!$A$1:$A$9,0),2),GameLog!$C:$C,"COL")</f>
        <v>0</v>
      </c>
      <c r="N64">
        <f>SUMIFS(GameLog!AV:AV,GameLog!$D:$D,'COL F'!$A64,GameLog!$E:$E,INDEX(Positions!$A$1:$B$9,MATCH('COL F'!$B64,Positions!$A$1:$A$9,0),2),GameLog!$C:$C,"COL")</f>
        <v>0</v>
      </c>
      <c r="O64" s="8">
        <f t="shared" si="0"/>
        <v>0</v>
      </c>
      <c r="P64" s="18" t="str">
        <f t="shared" si="1"/>
        <v/>
      </c>
    </row>
    <row r="65" spans="1:16">
      <c r="A65" t="s">
        <v>2522</v>
      </c>
      <c r="B65" t="s">
        <v>2437</v>
      </c>
      <c r="C65">
        <f>COUNTIFS(GameLog!D:D,'COL F'!A65,GameLog!C:C,"COL",GameLog!E:E,INDEX(Positions!$A$1:$B$9,MATCH('COL F'!$B65,Positions!$A$1:$A$9,0),2))</f>
        <v>0</v>
      </c>
      <c r="D65">
        <f>SUMIFS(GameLog!F:F,GameLog!$D:$D,'COL F'!A65,GameLog!$E:$E,INDEX(Positions!$A$1:$B$9,MATCH('COL F'!$B65,Positions!$A$1:$A$9,0),2),GameLog!$C:$C,"COL")</f>
        <v>0</v>
      </c>
      <c r="E65" s="12">
        <f>SUMIFS(GameLog!AM:AM,GameLog!$D:$D,'COL F'!$A65,GameLog!$E:$E,INDEX(Positions!$A$1:$B$9,MATCH('COL F'!$B65,Positions!$A$1:$A$9,0),2),GameLog!$C:$C,"COL")</f>
        <v>0</v>
      </c>
      <c r="F65">
        <f>SUMIFS(GameLog!AN:AN,GameLog!$D:$D,'COL F'!$A65,GameLog!$E:$E,INDEX(Positions!$A$1:$B$9,MATCH('COL F'!$B65,Positions!$A$1:$A$9,0),2),GameLog!$C:$C,"COL")</f>
        <v>0</v>
      </c>
      <c r="G65">
        <f>SUMIFS(GameLog!AO:AO,GameLog!$D:$D,'COL F'!$A65,GameLog!$E:$E,INDEX(Positions!$A$1:$B$9,MATCH('COL F'!$B65,Positions!$A$1:$A$9,0),2),GameLog!$C:$C,"COL")</f>
        <v>0</v>
      </c>
      <c r="H65">
        <f>SUMIFS(GameLog!AP:AP,GameLog!$D:$D,'COL F'!$A65,GameLog!$E:$E,INDEX(Positions!$A$1:$B$9,MATCH('COL F'!$B65,Positions!$A$1:$A$9,0),2),GameLog!$C:$C,"COL")</f>
        <v>0</v>
      </c>
      <c r="I65">
        <f>SUMIFS(GameLog!AQ:AQ,GameLog!$D:$D,'COL F'!$A65,GameLog!$E:$E,INDEX(Positions!$A$1:$B$9,MATCH('COL F'!$B65,Positions!$A$1:$A$9,0),2),GameLog!$C:$C,"COL")</f>
        <v>0</v>
      </c>
      <c r="J65">
        <f>SUMIFS(GameLog!AR:AR,GameLog!$D:$D,'COL F'!$A65,GameLog!$E:$E,INDEX(Positions!$A$1:$B$9,MATCH('COL F'!$B65,Positions!$A$1:$A$9,0),2),GameLog!$C:$C,"COL")</f>
        <v>0</v>
      </c>
      <c r="K65">
        <f>SUMIFS(GameLog!AS:AS,GameLog!$D:$D,'COL F'!$A65,GameLog!$E:$E,INDEX(Positions!$A$1:$B$9,MATCH('COL F'!$B65,Positions!$A$1:$A$9,0),2),GameLog!$C:$C,"COL")</f>
        <v>0</v>
      </c>
      <c r="L65">
        <f>SUMIFS(GameLog!AT:AT,GameLog!$D:$D,'COL F'!$A65,GameLog!$E:$E,INDEX(Positions!$A$1:$B$9,MATCH('COL F'!$B65,Positions!$A$1:$A$9,0),2),GameLog!$C:$C,"COL")</f>
        <v>0</v>
      </c>
      <c r="M65">
        <f>SUMIFS(GameLog!AU:AU,GameLog!$D:$D,'COL F'!$A65,GameLog!$E:$E,INDEX(Positions!$A$1:$B$9,MATCH('COL F'!$B65,Positions!$A$1:$A$9,0),2),GameLog!$C:$C,"COL")</f>
        <v>0</v>
      </c>
      <c r="N65">
        <f>SUMIFS(GameLog!AV:AV,GameLog!$D:$D,'COL F'!$A65,GameLog!$E:$E,INDEX(Positions!$A$1:$B$9,MATCH('COL F'!$B65,Positions!$A$1:$A$9,0),2),GameLog!$C:$C,"COL")</f>
        <v>0</v>
      </c>
      <c r="O65" s="8">
        <f t="shared" si="0"/>
        <v>0</v>
      </c>
      <c r="P65" s="18" t="str">
        <f t="shared" si="1"/>
        <v/>
      </c>
    </row>
    <row r="66" spans="1:16">
      <c r="A66" t="s">
        <v>2462</v>
      </c>
      <c r="B66" t="s">
        <v>2437</v>
      </c>
      <c r="C66">
        <f>COUNTIFS(GameLog!D:D,'COL F'!A66,GameLog!C:C,"COL",GameLog!E:E,INDEX(Positions!$A$1:$B$9,MATCH('COL F'!$B66,Positions!$A$1:$A$9,0),2))</f>
        <v>0</v>
      </c>
      <c r="D66">
        <f>SUMIFS(GameLog!F:F,GameLog!$D:$D,'COL F'!A66,GameLog!$E:$E,INDEX(Positions!$A$1:$B$9,MATCH('COL F'!$B66,Positions!$A$1:$A$9,0),2),GameLog!$C:$C,"COL")</f>
        <v>0</v>
      </c>
      <c r="E66" s="12">
        <f>SUMIFS(GameLog!AM:AM,GameLog!$D:$D,'COL F'!$A66,GameLog!$E:$E,INDEX(Positions!$A$1:$B$9,MATCH('COL F'!$B66,Positions!$A$1:$A$9,0),2),GameLog!$C:$C,"COL")</f>
        <v>0</v>
      </c>
      <c r="F66">
        <f>SUMIFS(GameLog!AN:AN,GameLog!$D:$D,'COL F'!$A66,GameLog!$E:$E,INDEX(Positions!$A$1:$B$9,MATCH('COL F'!$B66,Positions!$A$1:$A$9,0),2),GameLog!$C:$C,"COL")</f>
        <v>0</v>
      </c>
      <c r="G66">
        <f>SUMIFS(GameLog!AO:AO,GameLog!$D:$D,'COL F'!$A66,GameLog!$E:$E,INDEX(Positions!$A$1:$B$9,MATCH('COL F'!$B66,Positions!$A$1:$A$9,0),2),GameLog!$C:$C,"COL")</f>
        <v>0</v>
      </c>
      <c r="H66">
        <f>SUMIFS(GameLog!AP:AP,GameLog!$D:$D,'COL F'!$A66,GameLog!$E:$E,INDEX(Positions!$A$1:$B$9,MATCH('COL F'!$B66,Positions!$A$1:$A$9,0),2),GameLog!$C:$C,"COL")</f>
        <v>0</v>
      </c>
      <c r="I66">
        <f>SUMIFS(GameLog!AQ:AQ,GameLog!$D:$D,'COL F'!$A66,GameLog!$E:$E,INDEX(Positions!$A$1:$B$9,MATCH('COL F'!$B66,Positions!$A$1:$A$9,0),2),GameLog!$C:$C,"COL")</f>
        <v>0</v>
      </c>
      <c r="J66">
        <f>SUMIFS(GameLog!AR:AR,GameLog!$D:$D,'COL F'!$A66,GameLog!$E:$E,INDEX(Positions!$A$1:$B$9,MATCH('COL F'!$B66,Positions!$A$1:$A$9,0),2),GameLog!$C:$C,"COL")</f>
        <v>0</v>
      </c>
      <c r="K66">
        <f>SUMIFS(GameLog!AS:AS,GameLog!$D:$D,'COL F'!$A66,GameLog!$E:$E,INDEX(Positions!$A$1:$B$9,MATCH('COL F'!$B66,Positions!$A$1:$A$9,0),2),GameLog!$C:$C,"COL")</f>
        <v>0</v>
      </c>
      <c r="L66">
        <f>SUMIFS(GameLog!AT:AT,GameLog!$D:$D,'COL F'!$A66,GameLog!$E:$E,INDEX(Positions!$A$1:$B$9,MATCH('COL F'!$B66,Positions!$A$1:$A$9,0),2),GameLog!$C:$C,"COL")</f>
        <v>0</v>
      </c>
      <c r="M66">
        <f>SUMIFS(GameLog!AU:AU,GameLog!$D:$D,'COL F'!$A66,GameLog!$E:$E,INDEX(Positions!$A$1:$B$9,MATCH('COL F'!$B66,Positions!$A$1:$A$9,0),2),GameLog!$C:$C,"COL")</f>
        <v>0</v>
      </c>
      <c r="N66">
        <f>SUMIFS(GameLog!AV:AV,GameLog!$D:$D,'COL F'!$A66,GameLog!$E:$E,INDEX(Positions!$A$1:$B$9,MATCH('COL F'!$B66,Positions!$A$1:$A$9,0),2),GameLog!$C:$C,"COL")</f>
        <v>0</v>
      </c>
      <c r="O66" s="8">
        <f t="shared" si="0"/>
        <v>0</v>
      </c>
      <c r="P66" s="18" t="str">
        <f t="shared" si="1"/>
        <v/>
      </c>
    </row>
    <row r="67" spans="1:16">
      <c r="A67" t="s">
        <v>2461</v>
      </c>
      <c r="B67" t="s">
        <v>2437</v>
      </c>
      <c r="C67">
        <f>COUNTIFS(GameLog!D:D,'COL F'!A67,GameLog!C:C,"COL",GameLog!E:E,INDEX(Positions!$A$1:$B$9,MATCH('COL F'!$B67,Positions!$A$1:$A$9,0),2))</f>
        <v>0</v>
      </c>
      <c r="D67">
        <f>SUMIFS(GameLog!F:F,GameLog!$D:$D,'COL F'!A67,GameLog!$E:$E,INDEX(Positions!$A$1:$B$9,MATCH('COL F'!$B67,Positions!$A$1:$A$9,0),2),GameLog!$C:$C,"COL")</f>
        <v>0</v>
      </c>
      <c r="E67" s="12">
        <f>SUMIFS(GameLog!AM:AM,GameLog!$D:$D,'COL F'!$A67,GameLog!$E:$E,INDEX(Positions!$A$1:$B$9,MATCH('COL F'!$B67,Positions!$A$1:$A$9,0),2),GameLog!$C:$C,"COL")</f>
        <v>0</v>
      </c>
      <c r="F67">
        <f>SUMIFS(GameLog!AN:AN,GameLog!$D:$D,'COL F'!$A67,GameLog!$E:$E,INDEX(Positions!$A$1:$B$9,MATCH('COL F'!$B67,Positions!$A$1:$A$9,0),2),GameLog!$C:$C,"COL")</f>
        <v>0</v>
      </c>
      <c r="G67">
        <f>SUMIFS(GameLog!AO:AO,GameLog!$D:$D,'COL F'!$A67,GameLog!$E:$E,INDEX(Positions!$A$1:$B$9,MATCH('COL F'!$B67,Positions!$A$1:$A$9,0),2),GameLog!$C:$C,"COL")</f>
        <v>0</v>
      </c>
      <c r="H67">
        <f>SUMIFS(GameLog!AP:AP,GameLog!$D:$D,'COL F'!$A67,GameLog!$E:$E,INDEX(Positions!$A$1:$B$9,MATCH('COL F'!$B67,Positions!$A$1:$A$9,0),2),GameLog!$C:$C,"COL")</f>
        <v>0</v>
      </c>
      <c r="I67">
        <f>SUMIFS(GameLog!AQ:AQ,GameLog!$D:$D,'COL F'!$A67,GameLog!$E:$E,INDEX(Positions!$A$1:$B$9,MATCH('COL F'!$B67,Positions!$A$1:$A$9,0),2),GameLog!$C:$C,"COL")</f>
        <v>0</v>
      </c>
      <c r="J67">
        <f>SUMIFS(GameLog!AR:AR,GameLog!$D:$D,'COL F'!$A67,GameLog!$E:$E,INDEX(Positions!$A$1:$B$9,MATCH('COL F'!$B67,Positions!$A$1:$A$9,0),2),GameLog!$C:$C,"COL")</f>
        <v>0</v>
      </c>
      <c r="K67">
        <f>SUMIFS(GameLog!AS:AS,GameLog!$D:$D,'COL F'!$A67,GameLog!$E:$E,INDEX(Positions!$A$1:$B$9,MATCH('COL F'!$B67,Positions!$A$1:$A$9,0),2),GameLog!$C:$C,"COL")</f>
        <v>0</v>
      </c>
      <c r="L67">
        <f>SUMIFS(GameLog!AT:AT,GameLog!$D:$D,'COL F'!$A67,GameLog!$E:$E,INDEX(Positions!$A$1:$B$9,MATCH('COL F'!$B67,Positions!$A$1:$A$9,0),2),GameLog!$C:$C,"COL")</f>
        <v>0</v>
      </c>
      <c r="M67">
        <f>SUMIFS(GameLog!AU:AU,GameLog!$D:$D,'COL F'!$A67,GameLog!$E:$E,INDEX(Positions!$A$1:$B$9,MATCH('COL F'!$B67,Positions!$A$1:$A$9,0),2),GameLog!$C:$C,"COL")</f>
        <v>0</v>
      </c>
      <c r="N67">
        <f>SUMIFS(GameLog!AV:AV,GameLog!$D:$D,'COL F'!$A67,GameLog!$E:$E,INDEX(Positions!$A$1:$B$9,MATCH('COL F'!$B67,Positions!$A$1:$A$9,0),2),GameLog!$C:$C,"COL")</f>
        <v>0</v>
      </c>
      <c r="O67" s="8">
        <f t="shared" ref="O67:O75" si="2">IFERROR((F67+G67)/(F67+G67+H67),0)</f>
        <v>0</v>
      </c>
      <c r="P67" s="18" t="str">
        <f t="shared" ref="P67:P75" si="3">IF(B67="C",IFERROR(M67/(L67+M67),0),"")</f>
        <v/>
      </c>
    </row>
    <row r="68" spans="1:16">
      <c r="A68" t="s">
        <v>2467</v>
      </c>
      <c r="B68" t="s">
        <v>2437</v>
      </c>
      <c r="C68">
        <f>COUNTIFS(GameLog!D:D,'COL F'!A68,GameLog!C:C,"COL",GameLog!E:E,INDEX(Positions!$A$1:$B$9,MATCH('COL F'!$B68,Positions!$A$1:$A$9,0),2))</f>
        <v>0</v>
      </c>
      <c r="D68">
        <f>SUMIFS(GameLog!F:F,GameLog!$D:$D,'COL F'!A68,GameLog!$E:$E,INDEX(Positions!$A$1:$B$9,MATCH('COL F'!$B68,Positions!$A$1:$A$9,0),2),GameLog!$C:$C,"COL")</f>
        <v>0</v>
      </c>
      <c r="E68" s="12">
        <f>SUMIFS(GameLog!AM:AM,GameLog!$D:$D,'COL F'!$A68,GameLog!$E:$E,INDEX(Positions!$A$1:$B$9,MATCH('COL F'!$B68,Positions!$A$1:$A$9,0),2),GameLog!$C:$C,"COL")</f>
        <v>0</v>
      </c>
      <c r="F68">
        <f>SUMIFS(GameLog!AN:AN,GameLog!$D:$D,'COL F'!$A68,GameLog!$E:$E,INDEX(Positions!$A$1:$B$9,MATCH('COL F'!$B68,Positions!$A$1:$A$9,0),2),GameLog!$C:$C,"COL")</f>
        <v>0</v>
      </c>
      <c r="G68">
        <f>SUMIFS(GameLog!AO:AO,GameLog!$D:$D,'COL F'!$A68,GameLog!$E:$E,INDEX(Positions!$A$1:$B$9,MATCH('COL F'!$B68,Positions!$A$1:$A$9,0),2),GameLog!$C:$C,"COL")</f>
        <v>0</v>
      </c>
      <c r="H68">
        <f>SUMIFS(GameLog!AP:AP,GameLog!$D:$D,'COL F'!$A68,GameLog!$E:$E,INDEX(Positions!$A$1:$B$9,MATCH('COL F'!$B68,Positions!$A$1:$A$9,0),2),GameLog!$C:$C,"COL")</f>
        <v>0</v>
      </c>
      <c r="I68">
        <f>SUMIFS(GameLog!AQ:AQ,GameLog!$D:$D,'COL F'!$A68,GameLog!$E:$E,INDEX(Positions!$A$1:$B$9,MATCH('COL F'!$B68,Positions!$A$1:$A$9,0),2),GameLog!$C:$C,"COL")</f>
        <v>0</v>
      </c>
      <c r="J68">
        <f>SUMIFS(GameLog!AR:AR,GameLog!$D:$D,'COL F'!$A68,GameLog!$E:$E,INDEX(Positions!$A$1:$B$9,MATCH('COL F'!$B68,Positions!$A$1:$A$9,0),2),GameLog!$C:$C,"COL")</f>
        <v>0</v>
      </c>
      <c r="K68">
        <f>SUMIFS(GameLog!AS:AS,GameLog!$D:$D,'COL F'!$A68,GameLog!$E:$E,INDEX(Positions!$A$1:$B$9,MATCH('COL F'!$B68,Positions!$A$1:$A$9,0),2),GameLog!$C:$C,"COL")</f>
        <v>0</v>
      </c>
      <c r="L68">
        <f>SUMIFS(GameLog!AT:AT,GameLog!$D:$D,'COL F'!$A68,GameLog!$E:$E,INDEX(Positions!$A$1:$B$9,MATCH('COL F'!$B68,Positions!$A$1:$A$9,0),2),GameLog!$C:$C,"COL")</f>
        <v>0</v>
      </c>
      <c r="M68">
        <f>SUMIFS(GameLog!AU:AU,GameLog!$D:$D,'COL F'!$A68,GameLog!$E:$E,INDEX(Positions!$A$1:$B$9,MATCH('COL F'!$B68,Positions!$A$1:$A$9,0),2),GameLog!$C:$C,"COL")</f>
        <v>0</v>
      </c>
      <c r="N68">
        <f>SUMIFS(GameLog!AV:AV,GameLog!$D:$D,'COL F'!$A68,GameLog!$E:$E,INDEX(Positions!$A$1:$B$9,MATCH('COL F'!$B68,Positions!$A$1:$A$9,0),2),GameLog!$C:$C,"COL")</f>
        <v>0</v>
      </c>
      <c r="O68" s="8">
        <f t="shared" si="2"/>
        <v>0</v>
      </c>
      <c r="P68" s="18" t="str">
        <f t="shared" si="3"/>
        <v/>
      </c>
    </row>
    <row r="69" spans="1:16">
      <c r="A69" t="s">
        <v>2520</v>
      </c>
      <c r="B69" t="s">
        <v>2437</v>
      </c>
      <c r="C69">
        <f>COUNTIFS(GameLog!D:D,'COL F'!A69,GameLog!C:C,"COL",GameLog!E:E,INDEX(Positions!$A$1:$B$9,MATCH('COL F'!$B69,Positions!$A$1:$A$9,0),2))</f>
        <v>2</v>
      </c>
      <c r="D69">
        <f>SUMIFS(GameLog!F:F,GameLog!$D:$D,'COL F'!A69,GameLog!$E:$E,INDEX(Positions!$A$1:$B$9,MATCH('COL F'!$B69,Positions!$A$1:$A$9,0),2),GameLog!$C:$C,"COL")</f>
        <v>2</v>
      </c>
      <c r="E69" s="12">
        <f>SUMIFS(GameLog!AM:AM,GameLog!$D:$D,'COL F'!$A69,GameLog!$E:$E,INDEX(Positions!$A$1:$B$9,MATCH('COL F'!$B69,Positions!$A$1:$A$9,0),2),GameLog!$C:$C,"COL")</f>
        <v>15</v>
      </c>
      <c r="F69">
        <f>SUMIFS(GameLog!AN:AN,GameLog!$D:$D,'COL F'!$A69,GameLog!$E:$E,INDEX(Positions!$A$1:$B$9,MATCH('COL F'!$B69,Positions!$A$1:$A$9,0),2),GameLog!$C:$C,"COL")</f>
        <v>3</v>
      </c>
      <c r="G69">
        <f>SUMIFS(GameLog!AO:AO,GameLog!$D:$D,'COL F'!$A69,GameLog!$E:$E,INDEX(Positions!$A$1:$B$9,MATCH('COL F'!$B69,Positions!$A$1:$A$9,0),2),GameLog!$C:$C,"COL")</f>
        <v>0</v>
      </c>
      <c r="H69">
        <f>SUMIFS(GameLog!AP:AP,GameLog!$D:$D,'COL F'!$A69,GameLog!$E:$E,INDEX(Positions!$A$1:$B$9,MATCH('COL F'!$B69,Positions!$A$1:$A$9,0),2),GameLog!$C:$C,"COL")</f>
        <v>0</v>
      </c>
      <c r="I69">
        <f>SUMIFS(GameLog!AQ:AQ,GameLog!$D:$D,'COL F'!$A69,GameLog!$E:$E,INDEX(Positions!$A$1:$B$9,MATCH('COL F'!$B69,Positions!$A$1:$A$9,0),2),GameLog!$C:$C,"COL")</f>
        <v>0</v>
      </c>
      <c r="J69">
        <f>SUMIFS(GameLog!AR:AR,GameLog!$D:$D,'COL F'!$A69,GameLog!$E:$E,INDEX(Positions!$A$1:$B$9,MATCH('COL F'!$B69,Positions!$A$1:$A$9,0),2),GameLog!$C:$C,"COL")</f>
        <v>0</v>
      </c>
      <c r="K69">
        <f>SUMIFS(GameLog!AS:AS,GameLog!$D:$D,'COL F'!$A69,GameLog!$E:$E,INDEX(Positions!$A$1:$B$9,MATCH('COL F'!$B69,Positions!$A$1:$A$9,0),2),GameLog!$C:$C,"COL")</f>
        <v>0</v>
      </c>
      <c r="L69">
        <f>SUMIFS(GameLog!AT:AT,GameLog!$D:$D,'COL F'!$A69,GameLog!$E:$E,INDEX(Positions!$A$1:$B$9,MATCH('COL F'!$B69,Positions!$A$1:$A$9,0),2),GameLog!$C:$C,"COL")</f>
        <v>0</v>
      </c>
      <c r="M69">
        <f>SUMIFS(GameLog!AU:AU,GameLog!$D:$D,'COL F'!$A69,GameLog!$E:$E,INDEX(Positions!$A$1:$B$9,MATCH('COL F'!$B69,Positions!$A$1:$A$9,0),2),GameLog!$C:$C,"COL")</f>
        <v>0</v>
      </c>
      <c r="N69">
        <f>SUMIFS(GameLog!AV:AV,GameLog!$D:$D,'COL F'!$A69,GameLog!$E:$E,INDEX(Positions!$A$1:$B$9,MATCH('COL F'!$B69,Positions!$A$1:$A$9,0),2),GameLog!$C:$C,"COL")</f>
        <v>0</v>
      </c>
      <c r="O69" s="8">
        <f t="shared" si="2"/>
        <v>1</v>
      </c>
      <c r="P69" s="18" t="str">
        <f t="shared" si="3"/>
        <v/>
      </c>
    </row>
    <row r="70" spans="1:16">
      <c r="A70" t="s">
        <v>2471</v>
      </c>
      <c r="B70" t="s">
        <v>2437</v>
      </c>
      <c r="C70">
        <f>COUNTIFS(GameLog!D:D,'COL F'!A70,GameLog!C:C,"COL",GameLog!E:E,INDEX(Positions!$A$1:$B$9,MATCH('COL F'!$B70,Positions!$A$1:$A$9,0),2))</f>
        <v>0</v>
      </c>
      <c r="D70">
        <f>SUMIFS(GameLog!F:F,GameLog!$D:$D,'COL F'!A70,GameLog!$E:$E,INDEX(Positions!$A$1:$B$9,MATCH('COL F'!$B70,Positions!$A$1:$A$9,0),2),GameLog!$C:$C,"COL")</f>
        <v>0</v>
      </c>
      <c r="E70" s="12">
        <f>SUMIFS(GameLog!AM:AM,GameLog!$D:$D,'COL F'!$A70,GameLog!$E:$E,INDEX(Positions!$A$1:$B$9,MATCH('COL F'!$B70,Positions!$A$1:$A$9,0),2),GameLog!$C:$C,"COL")</f>
        <v>0</v>
      </c>
      <c r="F70">
        <f>SUMIFS(GameLog!AN:AN,GameLog!$D:$D,'COL F'!$A70,GameLog!$E:$E,INDEX(Positions!$A$1:$B$9,MATCH('COL F'!$B70,Positions!$A$1:$A$9,0),2),GameLog!$C:$C,"COL")</f>
        <v>0</v>
      </c>
      <c r="G70">
        <f>SUMIFS(GameLog!AO:AO,GameLog!$D:$D,'COL F'!$A70,GameLog!$E:$E,INDEX(Positions!$A$1:$B$9,MATCH('COL F'!$B70,Positions!$A$1:$A$9,0),2),GameLog!$C:$C,"COL")</f>
        <v>0</v>
      </c>
      <c r="H70">
        <f>SUMIFS(GameLog!AP:AP,GameLog!$D:$D,'COL F'!$A70,GameLog!$E:$E,INDEX(Positions!$A$1:$B$9,MATCH('COL F'!$B70,Positions!$A$1:$A$9,0),2),GameLog!$C:$C,"COL")</f>
        <v>0</v>
      </c>
      <c r="I70">
        <f>SUMIFS(GameLog!AQ:AQ,GameLog!$D:$D,'COL F'!$A70,GameLog!$E:$E,INDEX(Positions!$A$1:$B$9,MATCH('COL F'!$B70,Positions!$A$1:$A$9,0),2),GameLog!$C:$C,"COL")</f>
        <v>0</v>
      </c>
      <c r="J70">
        <f>SUMIFS(GameLog!AR:AR,GameLog!$D:$D,'COL F'!$A70,GameLog!$E:$E,INDEX(Positions!$A$1:$B$9,MATCH('COL F'!$B70,Positions!$A$1:$A$9,0),2),GameLog!$C:$C,"COL")</f>
        <v>0</v>
      </c>
      <c r="K70">
        <f>SUMIFS(GameLog!AS:AS,GameLog!$D:$D,'COL F'!$A70,GameLog!$E:$E,INDEX(Positions!$A$1:$B$9,MATCH('COL F'!$B70,Positions!$A$1:$A$9,0),2),GameLog!$C:$C,"COL")</f>
        <v>0</v>
      </c>
      <c r="L70">
        <f>SUMIFS(GameLog!AT:AT,GameLog!$D:$D,'COL F'!$A70,GameLog!$E:$E,INDEX(Positions!$A$1:$B$9,MATCH('COL F'!$B70,Positions!$A$1:$A$9,0),2),GameLog!$C:$C,"COL")</f>
        <v>0</v>
      </c>
      <c r="M70">
        <f>SUMIFS(GameLog!AU:AU,GameLog!$D:$D,'COL F'!$A70,GameLog!$E:$E,INDEX(Positions!$A$1:$B$9,MATCH('COL F'!$B70,Positions!$A$1:$A$9,0),2),GameLog!$C:$C,"COL")</f>
        <v>0</v>
      </c>
      <c r="N70">
        <f>SUMIFS(GameLog!AV:AV,GameLog!$D:$D,'COL F'!$A70,GameLog!$E:$E,INDEX(Positions!$A$1:$B$9,MATCH('COL F'!$B70,Positions!$A$1:$A$9,0),2),GameLog!$C:$C,"COL")</f>
        <v>0</v>
      </c>
      <c r="O70" s="8">
        <f t="shared" si="2"/>
        <v>0</v>
      </c>
      <c r="P70" s="18" t="str">
        <f t="shared" si="3"/>
        <v/>
      </c>
    </row>
    <row r="71" spans="1:16">
      <c r="A71" t="s">
        <v>2519</v>
      </c>
      <c r="B71" t="s">
        <v>2437</v>
      </c>
      <c r="C71">
        <f>COUNTIFS(GameLog!D:D,'COL F'!A71,GameLog!C:C,"COL",GameLog!E:E,INDEX(Positions!$A$1:$B$9,MATCH('COL F'!$B71,Positions!$A$1:$A$9,0),2))</f>
        <v>0</v>
      </c>
      <c r="D71">
        <f>SUMIFS(GameLog!F:F,GameLog!$D:$D,'COL F'!A71,GameLog!$E:$E,INDEX(Positions!$A$1:$B$9,MATCH('COL F'!$B71,Positions!$A$1:$A$9,0),2),GameLog!$C:$C,"COL")</f>
        <v>0</v>
      </c>
      <c r="E71" s="12">
        <f>SUMIFS(GameLog!AM:AM,GameLog!$D:$D,'COL F'!$A71,GameLog!$E:$E,INDEX(Positions!$A$1:$B$9,MATCH('COL F'!$B71,Positions!$A$1:$A$9,0),2),GameLog!$C:$C,"COL")</f>
        <v>0</v>
      </c>
      <c r="F71">
        <f>SUMIFS(GameLog!AN:AN,GameLog!$D:$D,'COL F'!$A71,GameLog!$E:$E,INDEX(Positions!$A$1:$B$9,MATCH('COL F'!$B71,Positions!$A$1:$A$9,0),2),GameLog!$C:$C,"COL")</f>
        <v>0</v>
      </c>
      <c r="G71">
        <f>SUMIFS(GameLog!AO:AO,GameLog!$D:$D,'COL F'!$A71,GameLog!$E:$E,INDEX(Positions!$A$1:$B$9,MATCH('COL F'!$B71,Positions!$A$1:$A$9,0),2),GameLog!$C:$C,"COL")</f>
        <v>0</v>
      </c>
      <c r="H71">
        <f>SUMIFS(GameLog!AP:AP,GameLog!$D:$D,'COL F'!$A71,GameLog!$E:$E,INDEX(Positions!$A$1:$B$9,MATCH('COL F'!$B71,Positions!$A$1:$A$9,0),2),GameLog!$C:$C,"COL")</f>
        <v>0</v>
      </c>
      <c r="I71">
        <f>SUMIFS(GameLog!AQ:AQ,GameLog!$D:$D,'COL F'!$A71,GameLog!$E:$E,INDEX(Positions!$A$1:$B$9,MATCH('COL F'!$B71,Positions!$A$1:$A$9,0),2),GameLog!$C:$C,"COL")</f>
        <v>0</v>
      </c>
      <c r="J71">
        <f>SUMIFS(GameLog!AR:AR,GameLog!$D:$D,'COL F'!$A71,GameLog!$E:$E,INDEX(Positions!$A$1:$B$9,MATCH('COL F'!$B71,Positions!$A$1:$A$9,0),2),GameLog!$C:$C,"COL")</f>
        <v>0</v>
      </c>
      <c r="K71">
        <f>SUMIFS(GameLog!AS:AS,GameLog!$D:$D,'COL F'!$A71,GameLog!$E:$E,INDEX(Positions!$A$1:$B$9,MATCH('COL F'!$B71,Positions!$A$1:$A$9,0),2),GameLog!$C:$C,"COL")</f>
        <v>0</v>
      </c>
      <c r="L71">
        <f>SUMIFS(GameLog!AT:AT,GameLog!$D:$D,'COL F'!$A71,GameLog!$E:$E,INDEX(Positions!$A$1:$B$9,MATCH('COL F'!$B71,Positions!$A$1:$A$9,0),2),GameLog!$C:$C,"COL")</f>
        <v>0</v>
      </c>
      <c r="M71">
        <f>SUMIFS(GameLog!AU:AU,GameLog!$D:$D,'COL F'!$A71,GameLog!$E:$E,INDEX(Positions!$A$1:$B$9,MATCH('COL F'!$B71,Positions!$A$1:$A$9,0),2),GameLog!$C:$C,"COL")</f>
        <v>0</v>
      </c>
      <c r="N71">
        <f>SUMIFS(GameLog!AV:AV,GameLog!$D:$D,'COL F'!$A71,GameLog!$E:$E,INDEX(Positions!$A$1:$B$9,MATCH('COL F'!$B71,Positions!$A$1:$A$9,0),2),GameLog!$C:$C,"COL")</f>
        <v>0</v>
      </c>
      <c r="O71" s="8">
        <f t="shared" si="2"/>
        <v>0</v>
      </c>
      <c r="P71" s="18" t="str">
        <f t="shared" si="3"/>
        <v/>
      </c>
    </row>
    <row r="72" spans="1:16">
      <c r="A72" t="s">
        <v>2466</v>
      </c>
      <c r="B72" t="s">
        <v>2437</v>
      </c>
      <c r="C72">
        <f>COUNTIFS(GameLog!D:D,'COL F'!A72,GameLog!C:C,"COL",GameLog!E:E,INDEX(Positions!$A$1:$B$9,MATCH('COL F'!$B72,Positions!$A$1:$A$9,0),2))</f>
        <v>0</v>
      </c>
      <c r="D72">
        <f>SUMIFS(GameLog!F:F,GameLog!$D:$D,'COL F'!A72,GameLog!$E:$E,INDEX(Positions!$A$1:$B$9,MATCH('COL F'!$B72,Positions!$A$1:$A$9,0),2),GameLog!$C:$C,"COL")</f>
        <v>0</v>
      </c>
      <c r="E72" s="12">
        <f>SUMIFS(GameLog!AM:AM,GameLog!$D:$D,'COL F'!$A72,GameLog!$E:$E,INDEX(Positions!$A$1:$B$9,MATCH('COL F'!$B72,Positions!$A$1:$A$9,0),2),GameLog!$C:$C,"COL")</f>
        <v>0</v>
      </c>
      <c r="F72">
        <f>SUMIFS(GameLog!AN:AN,GameLog!$D:$D,'COL F'!$A72,GameLog!$E:$E,INDEX(Positions!$A$1:$B$9,MATCH('COL F'!$B72,Positions!$A$1:$A$9,0),2),GameLog!$C:$C,"COL")</f>
        <v>0</v>
      </c>
      <c r="G72">
        <f>SUMIFS(GameLog!AO:AO,GameLog!$D:$D,'COL F'!$A72,GameLog!$E:$E,INDEX(Positions!$A$1:$B$9,MATCH('COL F'!$B72,Positions!$A$1:$A$9,0),2),GameLog!$C:$C,"COL")</f>
        <v>0</v>
      </c>
      <c r="H72">
        <f>SUMIFS(GameLog!AP:AP,GameLog!$D:$D,'COL F'!$A72,GameLog!$E:$E,INDEX(Positions!$A$1:$B$9,MATCH('COL F'!$B72,Positions!$A$1:$A$9,0),2),GameLog!$C:$C,"COL")</f>
        <v>0</v>
      </c>
      <c r="I72">
        <f>SUMIFS(GameLog!AQ:AQ,GameLog!$D:$D,'COL F'!$A72,GameLog!$E:$E,INDEX(Positions!$A$1:$B$9,MATCH('COL F'!$B72,Positions!$A$1:$A$9,0),2),GameLog!$C:$C,"COL")</f>
        <v>0</v>
      </c>
      <c r="J72">
        <f>SUMIFS(GameLog!AR:AR,GameLog!$D:$D,'COL F'!$A72,GameLog!$E:$E,INDEX(Positions!$A$1:$B$9,MATCH('COL F'!$B72,Positions!$A$1:$A$9,0),2),GameLog!$C:$C,"COL")</f>
        <v>0</v>
      </c>
      <c r="K72">
        <f>SUMIFS(GameLog!AS:AS,GameLog!$D:$D,'COL F'!$A72,GameLog!$E:$E,INDEX(Positions!$A$1:$B$9,MATCH('COL F'!$B72,Positions!$A$1:$A$9,0),2),GameLog!$C:$C,"COL")</f>
        <v>0</v>
      </c>
      <c r="L72">
        <f>SUMIFS(GameLog!AT:AT,GameLog!$D:$D,'COL F'!$A72,GameLog!$E:$E,INDEX(Positions!$A$1:$B$9,MATCH('COL F'!$B72,Positions!$A$1:$A$9,0),2),GameLog!$C:$C,"COL")</f>
        <v>0</v>
      </c>
      <c r="M72">
        <f>SUMIFS(GameLog!AU:AU,GameLog!$D:$D,'COL F'!$A72,GameLog!$E:$E,INDEX(Positions!$A$1:$B$9,MATCH('COL F'!$B72,Positions!$A$1:$A$9,0),2),GameLog!$C:$C,"COL")</f>
        <v>0</v>
      </c>
      <c r="N72">
        <f>SUMIFS(GameLog!AV:AV,GameLog!$D:$D,'COL F'!$A72,GameLog!$E:$E,INDEX(Positions!$A$1:$B$9,MATCH('COL F'!$B72,Positions!$A$1:$A$9,0),2),GameLog!$C:$C,"COL")</f>
        <v>0</v>
      </c>
      <c r="O72" s="8">
        <f t="shared" si="2"/>
        <v>0</v>
      </c>
      <c r="P72" s="18" t="str">
        <f t="shared" si="3"/>
        <v/>
      </c>
    </row>
    <row r="73" spans="1:16">
      <c r="A73" t="s">
        <v>2460</v>
      </c>
      <c r="B73" t="s">
        <v>2437</v>
      </c>
      <c r="C73">
        <f>COUNTIFS(GameLog!D:D,'COL F'!A73,GameLog!C:C,"COL",GameLog!E:E,INDEX(Positions!$A$1:$B$9,MATCH('COL F'!$B73,Positions!$A$1:$A$9,0),2))</f>
        <v>0</v>
      </c>
      <c r="D73">
        <f>SUMIFS(GameLog!F:F,GameLog!$D:$D,'COL F'!A73,GameLog!$E:$E,INDEX(Positions!$A$1:$B$9,MATCH('COL F'!$B73,Positions!$A$1:$A$9,0),2),GameLog!$C:$C,"COL")</f>
        <v>0</v>
      </c>
      <c r="E73" s="12">
        <f>SUMIFS(GameLog!AM:AM,GameLog!$D:$D,'COL F'!$A73,GameLog!$E:$E,INDEX(Positions!$A$1:$B$9,MATCH('COL F'!$B73,Positions!$A$1:$A$9,0),2),GameLog!$C:$C,"COL")</f>
        <v>0</v>
      </c>
      <c r="F73">
        <f>SUMIFS(GameLog!AN:AN,GameLog!$D:$D,'COL F'!$A73,GameLog!$E:$E,INDEX(Positions!$A$1:$B$9,MATCH('COL F'!$B73,Positions!$A$1:$A$9,0),2),GameLog!$C:$C,"COL")</f>
        <v>0</v>
      </c>
      <c r="G73">
        <f>SUMIFS(GameLog!AO:AO,GameLog!$D:$D,'COL F'!$A73,GameLog!$E:$E,INDEX(Positions!$A$1:$B$9,MATCH('COL F'!$B73,Positions!$A$1:$A$9,0),2),GameLog!$C:$C,"COL")</f>
        <v>0</v>
      </c>
      <c r="H73">
        <f>SUMIFS(GameLog!AP:AP,GameLog!$D:$D,'COL F'!$A73,GameLog!$E:$E,INDEX(Positions!$A$1:$B$9,MATCH('COL F'!$B73,Positions!$A$1:$A$9,0),2),GameLog!$C:$C,"COL")</f>
        <v>0</v>
      </c>
      <c r="I73">
        <f>SUMIFS(GameLog!AQ:AQ,GameLog!$D:$D,'COL F'!$A73,GameLog!$E:$E,INDEX(Positions!$A$1:$B$9,MATCH('COL F'!$B73,Positions!$A$1:$A$9,0),2),GameLog!$C:$C,"COL")</f>
        <v>0</v>
      </c>
      <c r="J73">
        <f>SUMIFS(GameLog!AR:AR,GameLog!$D:$D,'COL F'!$A73,GameLog!$E:$E,INDEX(Positions!$A$1:$B$9,MATCH('COL F'!$B73,Positions!$A$1:$A$9,0),2),GameLog!$C:$C,"COL")</f>
        <v>0</v>
      </c>
      <c r="K73">
        <f>SUMIFS(GameLog!AS:AS,GameLog!$D:$D,'COL F'!$A73,GameLog!$E:$E,INDEX(Positions!$A$1:$B$9,MATCH('COL F'!$B73,Positions!$A$1:$A$9,0),2),GameLog!$C:$C,"COL")</f>
        <v>0</v>
      </c>
      <c r="L73">
        <f>SUMIFS(GameLog!AT:AT,GameLog!$D:$D,'COL F'!$A73,GameLog!$E:$E,INDEX(Positions!$A$1:$B$9,MATCH('COL F'!$B73,Positions!$A$1:$A$9,0),2),GameLog!$C:$C,"COL")</f>
        <v>0</v>
      </c>
      <c r="M73">
        <f>SUMIFS(GameLog!AU:AU,GameLog!$D:$D,'COL F'!$A73,GameLog!$E:$E,INDEX(Positions!$A$1:$B$9,MATCH('COL F'!$B73,Positions!$A$1:$A$9,0),2),GameLog!$C:$C,"COL")</f>
        <v>0</v>
      </c>
      <c r="N73">
        <f>SUMIFS(GameLog!AV:AV,GameLog!$D:$D,'COL F'!$A73,GameLog!$E:$E,INDEX(Positions!$A$1:$B$9,MATCH('COL F'!$B73,Positions!$A$1:$A$9,0),2),GameLog!$C:$C,"COL")</f>
        <v>0</v>
      </c>
      <c r="O73" s="8">
        <f t="shared" si="2"/>
        <v>0</v>
      </c>
      <c r="P73" s="18" t="str">
        <f t="shared" si="3"/>
        <v/>
      </c>
    </row>
    <row r="74" spans="1:16">
      <c r="A74" t="s">
        <v>2526</v>
      </c>
      <c r="B74" t="s">
        <v>2437</v>
      </c>
      <c r="C74">
        <f>COUNTIFS(GameLog!D:D,'COL F'!A74,GameLog!C:C,"COL",GameLog!E:E,INDEX(Positions!$A$1:$B$9,MATCH('COL F'!$B74,Positions!$A$1:$A$9,0),2))</f>
        <v>0</v>
      </c>
      <c r="D74">
        <f>SUMIFS(GameLog!F:F,GameLog!$D:$D,'COL F'!A74,GameLog!$E:$E,INDEX(Positions!$A$1:$B$9,MATCH('COL F'!$B74,Positions!$A$1:$A$9,0),2),GameLog!$C:$C,"COL")</f>
        <v>0</v>
      </c>
      <c r="E74" s="12">
        <f>SUMIFS(GameLog!AM:AM,GameLog!$D:$D,'COL F'!$A74,GameLog!$E:$E,INDEX(Positions!$A$1:$B$9,MATCH('COL F'!$B74,Positions!$A$1:$A$9,0),2),GameLog!$C:$C,"COL")</f>
        <v>0</v>
      </c>
      <c r="F74">
        <f>SUMIFS(GameLog!AN:AN,GameLog!$D:$D,'COL F'!$A74,GameLog!$E:$E,INDEX(Positions!$A$1:$B$9,MATCH('COL F'!$B74,Positions!$A$1:$A$9,0),2),GameLog!$C:$C,"COL")</f>
        <v>0</v>
      </c>
      <c r="G74">
        <f>SUMIFS(GameLog!AO:AO,GameLog!$D:$D,'COL F'!$A74,GameLog!$E:$E,INDEX(Positions!$A$1:$B$9,MATCH('COL F'!$B74,Positions!$A$1:$A$9,0),2),GameLog!$C:$C,"COL")</f>
        <v>0</v>
      </c>
      <c r="H74">
        <f>SUMIFS(GameLog!AP:AP,GameLog!$D:$D,'COL F'!$A74,GameLog!$E:$E,INDEX(Positions!$A$1:$B$9,MATCH('COL F'!$B74,Positions!$A$1:$A$9,0),2),GameLog!$C:$C,"COL")</f>
        <v>0</v>
      </c>
      <c r="I74">
        <f>SUMIFS(GameLog!AQ:AQ,GameLog!$D:$D,'COL F'!$A74,GameLog!$E:$E,INDEX(Positions!$A$1:$B$9,MATCH('COL F'!$B74,Positions!$A$1:$A$9,0),2),GameLog!$C:$C,"COL")</f>
        <v>0</v>
      </c>
      <c r="J74">
        <f>SUMIFS(GameLog!AR:AR,GameLog!$D:$D,'COL F'!$A74,GameLog!$E:$E,INDEX(Positions!$A$1:$B$9,MATCH('COL F'!$B74,Positions!$A$1:$A$9,0),2),GameLog!$C:$C,"COL")</f>
        <v>0</v>
      </c>
      <c r="K74">
        <f>SUMIFS(GameLog!AS:AS,GameLog!$D:$D,'COL F'!$A74,GameLog!$E:$E,INDEX(Positions!$A$1:$B$9,MATCH('COL F'!$B74,Positions!$A$1:$A$9,0),2),GameLog!$C:$C,"COL")</f>
        <v>0</v>
      </c>
      <c r="L74">
        <f>SUMIFS(GameLog!AT:AT,GameLog!$D:$D,'COL F'!$A74,GameLog!$E:$E,INDEX(Positions!$A$1:$B$9,MATCH('COL F'!$B74,Positions!$A$1:$A$9,0),2),GameLog!$C:$C,"COL")</f>
        <v>0</v>
      </c>
      <c r="M74">
        <f>SUMIFS(GameLog!AU:AU,GameLog!$D:$D,'COL F'!$A74,GameLog!$E:$E,INDEX(Positions!$A$1:$B$9,MATCH('COL F'!$B74,Positions!$A$1:$A$9,0),2),GameLog!$C:$C,"COL")</f>
        <v>0</v>
      </c>
      <c r="N74">
        <f>SUMIFS(GameLog!AV:AV,GameLog!$D:$D,'COL F'!$A74,GameLog!$E:$E,INDEX(Positions!$A$1:$B$9,MATCH('COL F'!$B74,Positions!$A$1:$A$9,0),2),GameLog!$C:$C,"COL")</f>
        <v>0</v>
      </c>
      <c r="O74" s="8">
        <f t="shared" si="2"/>
        <v>0</v>
      </c>
      <c r="P74" s="18" t="str">
        <f t="shared" si="3"/>
        <v/>
      </c>
    </row>
    <row r="75" spans="1:16">
      <c r="A75" t="s">
        <v>2468</v>
      </c>
      <c r="B75" t="s">
        <v>2437</v>
      </c>
      <c r="C75">
        <f>COUNTIFS(GameLog!D:D,'COL F'!A75,GameLog!C:C,"COL",GameLog!E:E,INDEX(Positions!$A$1:$B$9,MATCH('COL F'!$B75,Positions!$A$1:$A$9,0),2))</f>
        <v>2</v>
      </c>
      <c r="D75">
        <f>SUMIFS(GameLog!F:F,GameLog!$D:$D,'COL F'!A75,GameLog!$E:$E,INDEX(Positions!$A$1:$B$9,MATCH('COL F'!$B75,Positions!$A$1:$A$9,0),2),GameLog!$C:$C,"COL")</f>
        <v>1</v>
      </c>
      <c r="E75" s="12">
        <f>SUMIFS(GameLog!AM:AM,GameLog!$D:$D,'COL F'!$A75,GameLog!$E:$E,INDEX(Positions!$A$1:$B$9,MATCH('COL F'!$B75,Positions!$A$1:$A$9,0),2),GameLog!$C:$C,"COL")</f>
        <v>11</v>
      </c>
      <c r="F75">
        <f>SUMIFS(GameLog!AN:AN,GameLog!$D:$D,'COL F'!$A75,GameLog!$E:$E,INDEX(Positions!$A$1:$B$9,MATCH('COL F'!$B75,Positions!$A$1:$A$9,0),2),GameLog!$C:$C,"COL")</f>
        <v>0</v>
      </c>
      <c r="G75">
        <f>SUMIFS(GameLog!AO:AO,GameLog!$D:$D,'COL F'!$A75,GameLog!$E:$E,INDEX(Positions!$A$1:$B$9,MATCH('COL F'!$B75,Positions!$A$1:$A$9,0),2),GameLog!$C:$C,"COL")</f>
        <v>0</v>
      </c>
      <c r="H75">
        <f>SUMIFS(GameLog!AP:AP,GameLog!$D:$D,'COL F'!$A75,GameLog!$E:$E,INDEX(Positions!$A$1:$B$9,MATCH('COL F'!$B75,Positions!$A$1:$A$9,0),2),GameLog!$C:$C,"COL")</f>
        <v>0</v>
      </c>
      <c r="I75">
        <f>SUMIFS(GameLog!AQ:AQ,GameLog!$D:$D,'COL F'!$A75,GameLog!$E:$E,INDEX(Positions!$A$1:$B$9,MATCH('COL F'!$B75,Positions!$A$1:$A$9,0),2),GameLog!$C:$C,"COL")</f>
        <v>0</v>
      </c>
      <c r="J75">
        <f>SUMIFS(GameLog!AR:AR,GameLog!$D:$D,'COL F'!$A75,GameLog!$E:$E,INDEX(Positions!$A$1:$B$9,MATCH('COL F'!$B75,Positions!$A$1:$A$9,0),2),GameLog!$C:$C,"COL")</f>
        <v>0</v>
      </c>
      <c r="K75">
        <f>SUMIFS(GameLog!AS:AS,GameLog!$D:$D,'COL F'!$A75,GameLog!$E:$E,INDEX(Positions!$A$1:$B$9,MATCH('COL F'!$B75,Positions!$A$1:$A$9,0),2),GameLog!$C:$C,"COL")</f>
        <v>0</v>
      </c>
      <c r="L75">
        <f>SUMIFS(GameLog!AT:AT,GameLog!$D:$D,'COL F'!$A75,GameLog!$E:$E,INDEX(Positions!$A$1:$B$9,MATCH('COL F'!$B75,Positions!$A$1:$A$9,0),2),GameLog!$C:$C,"COL")</f>
        <v>0</v>
      </c>
      <c r="M75">
        <f>SUMIFS(GameLog!AU:AU,GameLog!$D:$D,'COL F'!$A75,GameLog!$E:$E,INDEX(Positions!$A$1:$B$9,MATCH('COL F'!$B75,Positions!$A$1:$A$9,0),2),GameLog!$C:$C,"COL")</f>
        <v>0</v>
      </c>
      <c r="N75">
        <f>SUMIFS(GameLog!AV:AV,GameLog!$D:$D,'COL F'!$A75,GameLog!$E:$E,INDEX(Positions!$A$1:$B$9,MATCH('COL F'!$B75,Positions!$A$1:$A$9,0),2),GameLog!$C:$C,"COL")</f>
        <v>0</v>
      </c>
      <c r="O75" s="8">
        <f t="shared" si="2"/>
        <v>0</v>
      </c>
      <c r="P75" s="18" t="str">
        <f t="shared" si="3"/>
        <v/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D113D0-2A3B-4266-A001-E52D09ADA54A}">
  <sheetPr codeName="Sheet10"/>
  <dimension ref="A1:AA19"/>
  <sheetViews>
    <sheetView workbookViewId="0">
      <pane ySplit="1" topLeftCell="A2" activePane="bottomLeft" state="frozen"/>
      <selection activeCell="B2" sqref="B2:S2"/>
      <selection pane="bottomLeft" activeCell="B2" sqref="B2:S2"/>
    </sheetView>
  </sheetViews>
  <sheetFormatPr defaultRowHeight="13.2"/>
  <cols>
    <col min="1" max="1" width="15.5546875" bestFit="1" customWidth="1"/>
    <col min="2" max="3" width="3" bestFit="1" customWidth="1"/>
    <col min="4" max="4" width="6.21875" bestFit="1" customWidth="1"/>
    <col min="5" max="5" width="6" bestFit="1" customWidth="1"/>
    <col min="6" max="6" width="3" bestFit="1" customWidth="1"/>
    <col min="7" max="7" width="3.5546875" bestFit="1" customWidth="1"/>
    <col min="8" max="8" width="3.6640625" bestFit="1" customWidth="1"/>
    <col min="9" max="9" width="4.77734375" bestFit="1" customWidth="1"/>
    <col min="10" max="10" width="3.44140625" bestFit="1" customWidth="1"/>
    <col min="11" max="11" width="6" style="12" bestFit="1" customWidth="1"/>
    <col min="12" max="14" width="4" bestFit="1" customWidth="1"/>
    <col min="15" max="15" width="3.44140625" bestFit="1" customWidth="1"/>
    <col min="16" max="18" width="4" bestFit="1" customWidth="1"/>
    <col min="19" max="19" width="4.6640625" bestFit="1" customWidth="1"/>
    <col min="20" max="20" width="3.44140625" bestFit="1" customWidth="1"/>
    <col min="21" max="21" width="4.109375" bestFit="1" customWidth="1"/>
    <col min="22" max="22" width="6" bestFit="1" customWidth="1"/>
    <col min="23" max="23" width="5" bestFit="1" customWidth="1"/>
    <col min="24" max="25" width="4.44140625" bestFit="1" customWidth="1"/>
    <col min="26" max="26" width="5" bestFit="1" customWidth="1"/>
    <col min="27" max="27" width="6.5546875" bestFit="1" customWidth="1"/>
    <col min="28" max="28" width="7" bestFit="1" customWidth="1"/>
    <col min="29" max="29" width="14.6640625" bestFit="1" customWidth="1"/>
  </cols>
  <sheetData>
    <row r="1" spans="1:27">
      <c r="A1" t="s">
        <v>2405</v>
      </c>
      <c r="B1" t="s">
        <v>2365</v>
      </c>
      <c r="C1" t="s">
        <v>2366</v>
      </c>
      <c r="D1" t="s">
        <v>2367</v>
      </c>
      <c r="E1" t="s">
        <v>2482</v>
      </c>
      <c r="F1" t="s">
        <v>2406</v>
      </c>
      <c r="G1" t="s">
        <v>2483</v>
      </c>
      <c r="H1" t="s">
        <v>2484</v>
      </c>
      <c r="I1" t="s">
        <v>2485</v>
      </c>
      <c r="J1" t="s">
        <v>2486</v>
      </c>
      <c r="K1" s="12" t="s">
        <v>2487</v>
      </c>
      <c r="L1" t="s">
        <v>2410</v>
      </c>
      <c r="M1" t="s">
        <v>2409</v>
      </c>
      <c r="N1" t="s">
        <v>2488</v>
      </c>
      <c r="O1" t="s">
        <v>2413</v>
      </c>
      <c r="P1" t="s">
        <v>2417</v>
      </c>
      <c r="Q1" t="s">
        <v>2428</v>
      </c>
      <c r="R1" t="s">
        <v>2418</v>
      </c>
      <c r="S1" t="s">
        <v>2425</v>
      </c>
      <c r="T1" t="s">
        <v>2489</v>
      </c>
      <c r="U1" t="s">
        <v>2490</v>
      </c>
      <c r="V1" t="s">
        <v>2491</v>
      </c>
      <c r="W1" t="s">
        <v>2492</v>
      </c>
      <c r="X1" t="s">
        <v>2493</v>
      </c>
      <c r="Y1" t="s">
        <v>2494</v>
      </c>
      <c r="Z1" t="s">
        <v>2495</v>
      </c>
      <c r="AA1" t="s">
        <v>2496</v>
      </c>
    </row>
    <row r="2" spans="1:27">
      <c r="A2" t="s">
        <v>2472</v>
      </c>
      <c r="B2">
        <f>SUMIFS(GameLog!W:W,GameLog!$D:$D,'COL P'!$A2,GameLog!$C:$C,"COL")</f>
        <v>1</v>
      </c>
      <c r="C2">
        <f>SUMIFS(GameLog!X:X,GameLog!$D:$D,'COL P'!$A2,GameLog!$C:$C,"COL")</f>
        <v>0</v>
      </c>
      <c r="D2" s="8">
        <f>IFERROR(B2/(B2+C2),0)</f>
        <v>1</v>
      </c>
      <c r="E2" s="10">
        <f>IFERROR(N2/K2*9,"---")</f>
        <v>1.2857142857142856</v>
      </c>
      <c r="F2">
        <f>COUNTIFS(GameLog!D:D,'COL P'!A2,GameLog!C:C,"COL",GameLog!E:E,1)</f>
        <v>1</v>
      </c>
      <c r="G2">
        <f>SUMIFS(GameLog!F:F,GameLog!$D:$D,'COL P'!A2,GameLog!$E:$E,1,GameLog!$C:$C,"COL")</f>
        <v>1</v>
      </c>
      <c r="H2">
        <f>SUMIFS(GameLog!Y:Y,GameLog!$D:$D,'COL P'!$A2,GameLog!$C:$C,"COL")</f>
        <v>0</v>
      </c>
      <c r="I2">
        <f>SUMIFS(GameLog!Z:Z,GameLog!$D:$D,'COL P'!$A2,GameLog!$C:$C,"COL")</f>
        <v>0</v>
      </c>
      <c r="J2">
        <f>SUMIFS(GameLog!AA:AA,GameLog!$D:$D,'COL P'!$A2,GameLog!$C:$C,"COL")</f>
        <v>0</v>
      </c>
      <c r="K2" s="12">
        <f>SUMIFS(GameLog!AB:AB,GameLog!$D:$D,'COL P'!$A2,GameLog!$C:$C,"COL")</f>
        <v>7</v>
      </c>
      <c r="L2">
        <f>SUMIFS(GameLog!AC:AC,GameLog!$D:$D,'COL P'!$A2,GameLog!$C:$C,"COL")</f>
        <v>4</v>
      </c>
      <c r="M2">
        <f>SUMIFS(GameLog!AD:AD,GameLog!$D:$D,'COL P'!$A2,GameLog!$C:$C,"COL")</f>
        <v>2</v>
      </c>
      <c r="N2">
        <f>SUMIFS(GameLog!AE:AE,GameLog!$D:$D,'COL P'!$A2,GameLog!$C:$C,"COL")</f>
        <v>1</v>
      </c>
      <c r="O2">
        <f>SUMIFS(GameLog!AF:AF,GameLog!$D:$D,'COL P'!$A2,GameLog!$C:$C,"COL")</f>
        <v>0</v>
      </c>
      <c r="P2">
        <f>SUMIFS(GameLog!AG:AG,GameLog!$D:$D,'COL P'!$A2,GameLog!$C:$C,"COL")</f>
        <v>0</v>
      </c>
      <c r="Q2">
        <f>SUMIFS(GameLog!AH:AH,GameLog!$D:$D,'COL P'!$A2,GameLog!$C:$C,"COL")</f>
        <v>0</v>
      </c>
      <c r="R2">
        <f>SUMIFS(GameLog!AI:AI,GameLog!$D:$D,'COL P'!$A2,GameLog!$C:$C,"COL")</f>
        <v>7</v>
      </c>
      <c r="S2">
        <f>SUMIFS(GameLog!AJ:AJ,GameLog!$D:$D,'COL P'!$A2,GameLog!$C:$C,"COL")</f>
        <v>0</v>
      </c>
      <c r="T2">
        <f>SUMIFS(GameLog!AK:AK,GameLog!$D:$D,'COL P'!$A2,GameLog!$C:$C,"COL")</f>
        <v>0</v>
      </c>
      <c r="U2">
        <f>SUMIFS(GameLog!AL:AL,GameLog!$D:$D,'COL P'!$A2,GameLog!$C:$C,"COL")</f>
        <v>0</v>
      </c>
      <c r="V2" s="10">
        <f>IFERROR((L2+P2)/K2,0)</f>
        <v>0.5714285714285714</v>
      </c>
      <c r="W2" s="11">
        <f>IFERROR(L2/$K2*9,0)</f>
        <v>5.1428571428571423</v>
      </c>
      <c r="X2" s="11">
        <f>IFERROR(O2/$K2*9,0)</f>
        <v>0</v>
      </c>
      <c r="Y2" s="11">
        <f>IFERROR(P2/$K2*9,0)</f>
        <v>0</v>
      </c>
      <c r="Z2" s="11">
        <f>IFERROR(R2/$K2*9,0)</f>
        <v>9</v>
      </c>
      <c r="AA2" s="11">
        <f>IFERROR(R2/P2,0)</f>
        <v>0</v>
      </c>
    </row>
    <row r="3" spans="1:27">
      <c r="A3" t="s">
        <v>2512</v>
      </c>
      <c r="B3">
        <f>SUMIFS(GameLog!W:W,GameLog!$D:$D,'COL P'!$A3,GameLog!$C:$C,"COL")</f>
        <v>0</v>
      </c>
      <c r="C3">
        <f>SUMIFS(GameLog!X:X,GameLog!$D:$D,'COL P'!$A3,GameLog!$C:$C,"COL")</f>
        <v>0</v>
      </c>
      <c r="D3" s="8">
        <f t="shared" ref="D3:D19" si="0">IFERROR(B3/(B3+C3),0)</f>
        <v>0</v>
      </c>
      <c r="E3" s="10" t="str">
        <f t="shared" ref="E3:E19" si="1">IFERROR(N3/K3*9,"---")</f>
        <v>---</v>
      </c>
      <c r="F3">
        <f>COUNTIFS(GameLog!D:D,'COL P'!A3,GameLog!C:C,"COL",GameLog!E:E,1)</f>
        <v>0</v>
      </c>
      <c r="G3">
        <f>SUMIFS(GameLog!F:F,GameLog!$D:$D,'COL P'!A3,GameLog!$E:$E,1,GameLog!$C:$C,"COL")</f>
        <v>0</v>
      </c>
      <c r="H3">
        <f>SUMIFS(GameLog!Y:Y,GameLog!$D:$D,'COL P'!$A3,GameLog!$C:$C,"COL")</f>
        <v>0</v>
      </c>
      <c r="I3">
        <f>SUMIFS(GameLog!Z:Z,GameLog!$D:$D,'COL P'!$A3,GameLog!$C:$C,"COL")</f>
        <v>0</v>
      </c>
      <c r="J3">
        <f>SUMIFS(GameLog!AA:AA,GameLog!$D:$D,'COL P'!$A3,GameLog!$C:$C,"COL")</f>
        <v>0</v>
      </c>
      <c r="K3" s="12">
        <f>SUMIFS(GameLog!AB:AB,GameLog!$D:$D,'COL P'!$A3,GameLog!$C:$C,"COL")</f>
        <v>0</v>
      </c>
      <c r="L3">
        <f>SUMIFS(GameLog!AC:AC,GameLog!$D:$D,'COL P'!$A3,GameLog!$C:$C,"COL")</f>
        <v>0</v>
      </c>
      <c r="M3">
        <f>SUMIFS(GameLog!AD:AD,GameLog!$D:$D,'COL P'!$A3,GameLog!$C:$C,"COL")</f>
        <v>0</v>
      </c>
      <c r="N3">
        <f>SUMIFS(GameLog!AE:AE,GameLog!$D:$D,'COL P'!$A3,GameLog!$C:$C,"COL")</f>
        <v>0</v>
      </c>
      <c r="O3">
        <f>SUMIFS(GameLog!AF:AF,GameLog!$D:$D,'COL P'!$A3,GameLog!$C:$C,"COL")</f>
        <v>0</v>
      </c>
      <c r="P3">
        <f>SUMIFS(GameLog!AG:AG,GameLog!$D:$D,'COL P'!$A3,GameLog!$C:$C,"COL")</f>
        <v>0</v>
      </c>
      <c r="Q3">
        <f>SUMIFS(GameLog!AH:AH,GameLog!$D:$D,'COL P'!$A3,GameLog!$C:$C,"COL")</f>
        <v>0</v>
      </c>
      <c r="R3">
        <f>SUMIFS(GameLog!AI:AI,GameLog!$D:$D,'COL P'!$A3,GameLog!$C:$C,"COL")</f>
        <v>0</v>
      </c>
      <c r="S3">
        <f>SUMIFS(GameLog!AJ:AJ,GameLog!$D:$D,'COL P'!$A3,GameLog!$C:$C,"COL")</f>
        <v>0</v>
      </c>
      <c r="T3">
        <f>SUMIFS(GameLog!AK:AK,GameLog!$D:$D,'COL P'!$A3,GameLog!$C:$C,"COL")</f>
        <v>0</v>
      </c>
      <c r="U3">
        <f>SUMIFS(GameLog!AL:AL,GameLog!$D:$D,'COL P'!$A3,GameLog!$C:$C,"COL")</f>
        <v>0</v>
      </c>
      <c r="V3" s="10">
        <f t="shared" ref="V3:V19" si="2">IFERROR((L3+P3)/K3,0)</f>
        <v>0</v>
      </c>
      <c r="W3" s="11">
        <f t="shared" ref="W3:W19" si="3">IFERROR(L3/$K3*9,0)</f>
        <v>0</v>
      </c>
      <c r="X3" s="11">
        <f t="shared" ref="X3:X19" si="4">IFERROR(O3/$K3*9,0)</f>
        <v>0</v>
      </c>
      <c r="Y3" s="11">
        <f t="shared" ref="Y3:Y19" si="5">IFERROR(P3/$K3*9,0)</f>
        <v>0</v>
      </c>
      <c r="Z3" s="11">
        <f t="shared" ref="Z3:Z19" si="6">IFERROR(R3/$K3*9,0)</f>
        <v>0</v>
      </c>
      <c r="AA3" s="11">
        <f t="shared" ref="AA3:AA19" si="7">IFERROR(R3/P3,0)</f>
        <v>0</v>
      </c>
    </row>
    <row r="4" spans="1:27">
      <c r="A4" t="s">
        <v>2473</v>
      </c>
      <c r="B4">
        <f>SUMIFS(GameLog!W:W,GameLog!$D:$D,'COL P'!$A4,GameLog!$C:$C,"COL")</f>
        <v>0</v>
      </c>
      <c r="C4">
        <f>SUMIFS(GameLog!X:X,GameLog!$D:$D,'COL P'!$A4,GameLog!$C:$C,"COL")</f>
        <v>1</v>
      </c>
      <c r="D4" s="8">
        <f t="shared" si="0"/>
        <v>0</v>
      </c>
      <c r="E4" s="10">
        <f t="shared" si="1"/>
        <v>6.75</v>
      </c>
      <c r="F4">
        <f>COUNTIFS(GameLog!D:D,'COL P'!A4,GameLog!C:C,"COL",GameLog!E:E,1)</f>
        <v>1</v>
      </c>
      <c r="G4">
        <f>SUMIFS(GameLog!F:F,GameLog!$D:$D,'COL P'!A4,GameLog!$E:$E,1,GameLog!$C:$C,"COL")</f>
        <v>1</v>
      </c>
      <c r="H4">
        <f>SUMIFS(GameLog!Y:Y,GameLog!$D:$D,'COL P'!$A4,GameLog!$C:$C,"COL")</f>
        <v>0</v>
      </c>
      <c r="I4">
        <f>SUMIFS(GameLog!Z:Z,GameLog!$D:$D,'COL P'!$A4,GameLog!$C:$C,"COL")</f>
        <v>0</v>
      </c>
      <c r="J4">
        <f>SUMIFS(GameLog!AA:AA,GameLog!$D:$D,'COL P'!$A4,GameLog!$C:$C,"COL")</f>
        <v>0</v>
      </c>
      <c r="K4" s="12">
        <f>SUMIFS(GameLog!AB:AB,GameLog!$D:$D,'COL P'!$A4,GameLog!$C:$C,"COL")</f>
        <v>5.333333333333333</v>
      </c>
      <c r="L4">
        <f>SUMIFS(GameLog!AC:AC,GameLog!$D:$D,'COL P'!$A4,GameLog!$C:$C,"COL")</f>
        <v>5</v>
      </c>
      <c r="M4">
        <f>SUMIFS(GameLog!AD:AD,GameLog!$D:$D,'COL P'!$A4,GameLog!$C:$C,"COL")</f>
        <v>4</v>
      </c>
      <c r="N4">
        <f>SUMIFS(GameLog!AE:AE,GameLog!$D:$D,'COL P'!$A4,GameLog!$C:$C,"COL")</f>
        <v>4</v>
      </c>
      <c r="O4">
        <f>SUMIFS(GameLog!AF:AF,GameLog!$D:$D,'COL P'!$A4,GameLog!$C:$C,"COL")</f>
        <v>2</v>
      </c>
      <c r="P4">
        <f>SUMIFS(GameLog!AG:AG,GameLog!$D:$D,'COL P'!$A4,GameLog!$C:$C,"COL")</f>
        <v>3</v>
      </c>
      <c r="Q4">
        <f>SUMIFS(GameLog!AH:AH,GameLog!$D:$D,'COL P'!$A4,GameLog!$C:$C,"COL")</f>
        <v>1</v>
      </c>
      <c r="R4">
        <f>SUMIFS(GameLog!AI:AI,GameLog!$D:$D,'COL P'!$A4,GameLog!$C:$C,"COL")</f>
        <v>5</v>
      </c>
      <c r="S4">
        <f>SUMIFS(GameLog!AJ:AJ,GameLog!$D:$D,'COL P'!$A4,GameLog!$C:$C,"COL")</f>
        <v>0</v>
      </c>
      <c r="T4">
        <f>SUMIFS(GameLog!AK:AK,GameLog!$D:$D,'COL P'!$A4,GameLog!$C:$C,"COL")</f>
        <v>0</v>
      </c>
      <c r="U4">
        <f>SUMIFS(GameLog!AL:AL,GameLog!$D:$D,'COL P'!$A4,GameLog!$C:$C,"COL")</f>
        <v>0</v>
      </c>
      <c r="V4" s="10">
        <f t="shared" si="2"/>
        <v>1.5</v>
      </c>
      <c r="W4" s="11">
        <f t="shared" si="3"/>
        <v>8.4375</v>
      </c>
      <c r="X4" s="11">
        <f t="shared" si="4"/>
        <v>3.375</v>
      </c>
      <c r="Y4" s="11">
        <f t="shared" si="5"/>
        <v>5.0625</v>
      </c>
      <c r="Z4" s="11">
        <f t="shared" si="6"/>
        <v>8.4375</v>
      </c>
      <c r="AA4" s="11">
        <f t="shared" si="7"/>
        <v>1.6666666666666667</v>
      </c>
    </row>
    <row r="5" spans="1:27">
      <c r="A5" t="s">
        <v>2578</v>
      </c>
      <c r="B5">
        <f>SUMIFS(GameLog!W:W,GameLog!$D:$D,'COL P'!$A5,GameLog!$C:$C,"COL")</f>
        <v>0</v>
      </c>
      <c r="C5">
        <f>SUMIFS(GameLog!X:X,GameLog!$D:$D,'COL P'!$A5,GameLog!$C:$C,"COL")</f>
        <v>0</v>
      </c>
      <c r="D5" s="8">
        <f t="shared" si="0"/>
        <v>0</v>
      </c>
      <c r="E5" s="10">
        <f t="shared" si="1"/>
        <v>0</v>
      </c>
      <c r="F5">
        <f>COUNTIFS(GameLog!D:D,'COL P'!A5,GameLog!C:C,"COL",GameLog!E:E,1)</f>
        <v>1</v>
      </c>
      <c r="G5">
        <f>SUMIFS(GameLog!F:F,GameLog!$D:$D,'COL P'!A5,GameLog!$E:$E,1,GameLog!$C:$C,"COL")</f>
        <v>0</v>
      </c>
      <c r="H5">
        <f>SUMIFS(GameLog!Y:Y,GameLog!$D:$D,'COL P'!$A5,GameLog!$C:$C,"COL")</f>
        <v>0</v>
      </c>
      <c r="I5">
        <f>SUMIFS(GameLog!Z:Z,GameLog!$D:$D,'COL P'!$A5,GameLog!$C:$C,"COL")</f>
        <v>0</v>
      </c>
      <c r="J5">
        <f>SUMIFS(GameLog!AA:AA,GameLog!$D:$D,'COL P'!$A5,GameLog!$C:$C,"COL")</f>
        <v>0</v>
      </c>
      <c r="K5" s="12">
        <f>SUMIFS(GameLog!AB:AB,GameLog!$D:$D,'COL P'!$A5,GameLog!$C:$C,"COL")</f>
        <v>1.3333333333333333</v>
      </c>
      <c r="L5">
        <f>SUMIFS(GameLog!AC:AC,GameLog!$D:$D,'COL P'!$A5,GameLog!$C:$C,"COL")</f>
        <v>0</v>
      </c>
      <c r="M5">
        <f>SUMIFS(GameLog!AD:AD,GameLog!$D:$D,'COL P'!$A5,GameLog!$C:$C,"COL")</f>
        <v>1</v>
      </c>
      <c r="N5">
        <f>SUMIFS(GameLog!AE:AE,GameLog!$D:$D,'COL P'!$A5,GameLog!$C:$C,"COL")</f>
        <v>0</v>
      </c>
      <c r="O5">
        <f>SUMIFS(GameLog!AF:AF,GameLog!$D:$D,'COL P'!$A5,GameLog!$C:$C,"COL")</f>
        <v>0</v>
      </c>
      <c r="P5">
        <f>SUMIFS(GameLog!AG:AG,GameLog!$D:$D,'COL P'!$A5,GameLog!$C:$C,"COL")</f>
        <v>1</v>
      </c>
      <c r="Q5">
        <f>SUMIFS(GameLog!AH:AH,GameLog!$D:$D,'COL P'!$A5,GameLog!$C:$C,"COL")</f>
        <v>0</v>
      </c>
      <c r="R5">
        <f>SUMIFS(GameLog!AI:AI,GameLog!$D:$D,'COL P'!$A5,GameLog!$C:$C,"COL")</f>
        <v>1</v>
      </c>
      <c r="S5">
        <f>SUMIFS(GameLog!AJ:AJ,GameLog!$D:$D,'COL P'!$A5,GameLog!$C:$C,"COL")</f>
        <v>0</v>
      </c>
      <c r="T5">
        <f>SUMIFS(GameLog!AK:AK,GameLog!$D:$D,'COL P'!$A5,GameLog!$C:$C,"COL")</f>
        <v>0</v>
      </c>
      <c r="U5">
        <f>SUMIFS(GameLog!AL:AL,GameLog!$D:$D,'COL P'!$A5,GameLog!$C:$C,"COL")</f>
        <v>1</v>
      </c>
      <c r="V5" s="10">
        <f t="shared" si="2"/>
        <v>0.75</v>
      </c>
      <c r="W5" s="11">
        <f t="shared" si="3"/>
        <v>0</v>
      </c>
      <c r="X5" s="11">
        <f t="shared" si="4"/>
        <v>0</v>
      </c>
      <c r="Y5" s="11">
        <f t="shared" si="5"/>
        <v>6.75</v>
      </c>
      <c r="Z5" s="11">
        <f t="shared" si="6"/>
        <v>6.75</v>
      </c>
      <c r="AA5" s="11">
        <f t="shared" si="7"/>
        <v>1</v>
      </c>
    </row>
    <row r="6" spans="1:27">
      <c r="A6" t="s">
        <v>2474</v>
      </c>
      <c r="B6">
        <f>SUMIFS(GameLog!W:W,GameLog!$D:$D,'COL P'!$A6,GameLog!$C:$C,"COL")</f>
        <v>1</v>
      </c>
      <c r="C6">
        <f>SUMIFS(GameLog!X:X,GameLog!$D:$D,'COL P'!$A6,GameLog!$C:$C,"COL")</f>
        <v>0</v>
      </c>
      <c r="D6" s="8">
        <f t="shared" si="0"/>
        <v>1</v>
      </c>
      <c r="E6" s="10">
        <f t="shared" si="1"/>
        <v>1.1739130434782608</v>
      </c>
      <c r="F6">
        <f>COUNTIFS(GameLog!D:D,'COL P'!A6,GameLog!C:C,"COL",GameLog!E:E,1)</f>
        <v>1</v>
      </c>
      <c r="G6">
        <f>SUMIFS(GameLog!F:F,GameLog!$D:$D,'COL P'!A6,GameLog!$E:$E,1,GameLog!$C:$C,"COL")</f>
        <v>1</v>
      </c>
      <c r="H6">
        <f>SUMIFS(GameLog!Y:Y,GameLog!$D:$D,'COL P'!$A6,GameLog!$C:$C,"COL")</f>
        <v>0</v>
      </c>
      <c r="I6">
        <f>SUMIFS(GameLog!Z:Z,GameLog!$D:$D,'COL P'!$A6,GameLog!$C:$C,"COL")</f>
        <v>0</v>
      </c>
      <c r="J6">
        <f>SUMIFS(GameLog!AA:AA,GameLog!$D:$D,'COL P'!$A6,GameLog!$C:$C,"COL")</f>
        <v>0</v>
      </c>
      <c r="K6" s="12">
        <f>SUMIFS(GameLog!AB:AB,GameLog!$D:$D,'COL P'!$A6,GameLog!$C:$C,"COL")</f>
        <v>7.666666666666667</v>
      </c>
      <c r="L6">
        <f>SUMIFS(GameLog!AC:AC,GameLog!$D:$D,'COL P'!$A6,GameLog!$C:$C,"COL")</f>
        <v>4</v>
      </c>
      <c r="M6">
        <f>SUMIFS(GameLog!AD:AD,GameLog!$D:$D,'COL P'!$A6,GameLog!$C:$C,"COL")</f>
        <v>2</v>
      </c>
      <c r="N6">
        <f>SUMIFS(GameLog!AE:AE,GameLog!$D:$D,'COL P'!$A6,GameLog!$C:$C,"COL")</f>
        <v>1</v>
      </c>
      <c r="O6">
        <f>SUMIFS(GameLog!AF:AF,GameLog!$D:$D,'COL P'!$A6,GameLog!$C:$C,"COL")</f>
        <v>0</v>
      </c>
      <c r="P6">
        <f>SUMIFS(GameLog!AG:AG,GameLog!$D:$D,'COL P'!$A6,GameLog!$C:$C,"COL")</f>
        <v>5</v>
      </c>
      <c r="Q6">
        <f>SUMIFS(GameLog!AH:AH,GameLog!$D:$D,'COL P'!$A6,GameLog!$C:$C,"COL")</f>
        <v>0</v>
      </c>
      <c r="R6">
        <f>SUMIFS(GameLog!AI:AI,GameLog!$D:$D,'COL P'!$A6,GameLog!$C:$C,"COL")</f>
        <v>3</v>
      </c>
      <c r="S6">
        <f>SUMIFS(GameLog!AJ:AJ,GameLog!$D:$D,'COL P'!$A6,GameLog!$C:$C,"COL")</f>
        <v>0</v>
      </c>
      <c r="T6">
        <f>SUMIFS(GameLog!AK:AK,GameLog!$D:$D,'COL P'!$A6,GameLog!$C:$C,"COL")</f>
        <v>0</v>
      </c>
      <c r="U6">
        <f>SUMIFS(GameLog!AL:AL,GameLog!$D:$D,'COL P'!$A6,GameLog!$C:$C,"COL")</f>
        <v>0</v>
      </c>
      <c r="V6" s="10">
        <f t="shared" si="2"/>
        <v>1.1739130434782608</v>
      </c>
      <c r="W6" s="11">
        <f t="shared" si="3"/>
        <v>4.695652173913043</v>
      </c>
      <c r="X6" s="11">
        <f t="shared" si="4"/>
        <v>0</v>
      </c>
      <c r="Y6" s="11">
        <f t="shared" si="5"/>
        <v>5.8695652173913047</v>
      </c>
      <c r="Z6" s="11">
        <f t="shared" si="6"/>
        <v>3.5217391304347823</v>
      </c>
      <c r="AA6" s="11">
        <f t="shared" si="7"/>
        <v>0.6</v>
      </c>
    </row>
    <row r="7" spans="1:27">
      <c r="A7" t="s">
        <v>2475</v>
      </c>
      <c r="B7">
        <f>SUMIFS(GameLog!W:W,GameLog!$D:$D,'COL P'!$A7,GameLog!$C:$C,"COL")</f>
        <v>0</v>
      </c>
      <c r="C7">
        <f>SUMIFS(GameLog!X:X,GameLog!$D:$D,'COL P'!$A7,GameLog!$C:$C,"COL")</f>
        <v>0</v>
      </c>
      <c r="D7" s="8">
        <f t="shared" si="0"/>
        <v>0</v>
      </c>
      <c r="E7" s="10" t="str">
        <f t="shared" si="1"/>
        <v>---</v>
      </c>
      <c r="F7">
        <f>COUNTIFS(GameLog!D:D,'COL P'!A7,GameLog!C:C,"COL",GameLog!E:E,1)</f>
        <v>0</v>
      </c>
      <c r="G7">
        <f>SUMIFS(GameLog!F:F,GameLog!$D:$D,'COL P'!A7,GameLog!$E:$E,1,GameLog!$C:$C,"COL")</f>
        <v>0</v>
      </c>
      <c r="H7">
        <f>SUMIFS(GameLog!Y:Y,GameLog!$D:$D,'COL P'!$A7,GameLog!$C:$C,"COL")</f>
        <v>0</v>
      </c>
      <c r="I7">
        <f>SUMIFS(GameLog!Z:Z,GameLog!$D:$D,'COL P'!$A7,GameLog!$C:$C,"COL")</f>
        <v>0</v>
      </c>
      <c r="J7">
        <f>SUMIFS(GameLog!AA:AA,GameLog!$D:$D,'COL P'!$A7,GameLog!$C:$C,"COL")</f>
        <v>0</v>
      </c>
      <c r="K7" s="12">
        <f>SUMIFS(GameLog!AB:AB,GameLog!$D:$D,'COL P'!$A7,GameLog!$C:$C,"COL")</f>
        <v>0</v>
      </c>
      <c r="L7">
        <f>SUMIFS(GameLog!AC:AC,GameLog!$D:$D,'COL P'!$A7,GameLog!$C:$C,"COL")</f>
        <v>0</v>
      </c>
      <c r="M7">
        <f>SUMIFS(GameLog!AD:AD,GameLog!$D:$D,'COL P'!$A7,GameLog!$C:$C,"COL")</f>
        <v>0</v>
      </c>
      <c r="N7">
        <f>SUMIFS(GameLog!AE:AE,GameLog!$D:$D,'COL P'!$A7,GameLog!$C:$C,"COL")</f>
        <v>0</v>
      </c>
      <c r="O7">
        <f>SUMIFS(GameLog!AF:AF,GameLog!$D:$D,'COL P'!$A7,GameLog!$C:$C,"COL")</f>
        <v>0</v>
      </c>
      <c r="P7">
        <f>SUMIFS(GameLog!AG:AG,GameLog!$D:$D,'COL P'!$A7,GameLog!$C:$C,"COL")</f>
        <v>0</v>
      </c>
      <c r="Q7">
        <f>SUMIFS(GameLog!AH:AH,GameLog!$D:$D,'COL P'!$A7,GameLog!$C:$C,"COL")</f>
        <v>0</v>
      </c>
      <c r="R7">
        <f>SUMIFS(GameLog!AI:AI,GameLog!$D:$D,'COL P'!$A7,GameLog!$C:$C,"COL")</f>
        <v>0</v>
      </c>
      <c r="S7">
        <f>SUMIFS(GameLog!AJ:AJ,GameLog!$D:$D,'COL P'!$A7,GameLog!$C:$C,"COL")</f>
        <v>0</v>
      </c>
      <c r="T7">
        <f>SUMIFS(GameLog!AK:AK,GameLog!$D:$D,'COL P'!$A7,GameLog!$C:$C,"COL")</f>
        <v>0</v>
      </c>
      <c r="U7">
        <f>SUMIFS(GameLog!AL:AL,GameLog!$D:$D,'COL P'!$A7,GameLog!$C:$C,"COL")</f>
        <v>0</v>
      </c>
      <c r="V7" s="10">
        <f t="shared" si="2"/>
        <v>0</v>
      </c>
      <c r="W7" s="11">
        <f t="shared" si="3"/>
        <v>0</v>
      </c>
      <c r="X7" s="11">
        <f t="shared" si="4"/>
        <v>0</v>
      </c>
      <c r="Y7" s="11">
        <f t="shared" si="5"/>
        <v>0</v>
      </c>
      <c r="Z7" s="11">
        <f t="shared" si="6"/>
        <v>0</v>
      </c>
      <c r="AA7" s="11">
        <f t="shared" si="7"/>
        <v>0</v>
      </c>
    </row>
    <row r="8" spans="1:27">
      <c r="A8" t="s">
        <v>2481</v>
      </c>
      <c r="B8">
        <f>SUMIFS(GameLog!W:W,GameLog!$D:$D,'COL P'!$A8,GameLog!$C:$C,"COL")</f>
        <v>0</v>
      </c>
      <c r="C8">
        <f>SUMIFS(GameLog!X:X,GameLog!$D:$D,'COL P'!$A8,GameLog!$C:$C,"COL")</f>
        <v>0</v>
      </c>
      <c r="D8" s="8">
        <f t="shared" si="0"/>
        <v>0</v>
      </c>
      <c r="E8" s="10">
        <f t="shared" si="1"/>
        <v>0</v>
      </c>
      <c r="F8">
        <f>COUNTIFS(GameLog!D:D,'COL P'!A8,GameLog!C:C,"COL",GameLog!E:E,1)</f>
        <v>1</v>
      </c>
      <c r="G8">
        <f>SUMIFS(GameLog!F:F,GameLog!$D:$D,'COL P'!A8,GameLog!$E:$E,1,GameLog!$C:$C,"COL")</f>
        <v>0</v>
      </c>
      <c r="H8">
        <f>SUMIFS(GameLog!Y:Y,GameLog!$D:$D,'COL P'!$A8,GameLog!$C:$C,"COL")</f>
        <v>0</v>
      </c>
      <c r="I8">
        <f>SUMIFS(GameLog!Z:Z,GameLog!$D:$D,'COL P'!$A8,GameLog!$C:$C,"COL")</f>
        <v>0</v>
      </c>
      <c r="J8">
        <f>SUMIFS(GameLog!AA:AA,GameLog!$D:$D,'COL P'!$A8,GameLog!$C:$C,"COL")</f>
        <v>1</v>
      </c>
      <c r="K8" s="12">
        <f>SUMIFS(GameLog!AB:AB,GameLog!$D:$D,'COL P'!$A8,GameLog!$C:$C,"COL")</f>
        <v>1</v>
      </c>
      <c r="L8">
        <f>SUMIFS(GameLog!AC:AC,GameLog!$D:$D,'COL P'!$A8,GameLog!$C:$C,"COL")</f>
        <v>0</v>
      </c>
      <c r="M8">
        <f>SUMIFS(GameLog!AD:AD,GameLog!$D:$D,'COL P'!$A8,GameLog!$C:$C,"COL")</f>
        <v>0</v>
      </c>
      <c r="N8">
        <f>SUMIFS(GameLog!AE:AE,GameLog!$D:$D,'COL P'!$A8,GameLog!$C:$C,"COL")</f>
        <v>0</v>
      </c>
      <c r="O8">
        <f>SUMIFS(GameLog!AF:AF,GameLog!$D:$D,'COL P'!$A8,GameLog!$C:$C,"COL")</f>
        <v>0</v>
      </c>
      <c r="P8">
        <f>SUMIFS(GameLog!AG:AG,GameLog!$D:$D,'COL P'!$A8,GameLog!$C:$C,"COL")</f>
        <v>0</v>
      </c>
      <c r="Q8">
        <f>SUMIFS(GameLog!AH:AH,GameLog!$D:$D,'COL P'!$A8,GameLog!$C:$C,"COL")</f>
        <v>0</v>
      </c>
      <c r="R8">
        <f>SUMIFS(GameLog!AI:AI,GameLog!$D:$D,'COL P'!$A8,GameLog!$C:$C,"COL")</f>
        <v>2</v>
      </c>
      <c r="S8">
        <f>SUMIFS(GameLog!AJ:AJ,GameLog!$D:$D,'COL P'!$A8,GameLog!$C:$C,"COL")</f>
        <v>0</v>
      </c>
      <c r="T8">
        <f>SUMIFS(GameLog!AK:AK,GameLog!$D:$D,'COL P'!$A8,GameLog!$C:$C,"COL")</f>
        <v>0</v>
      </c>
      <c r="U8">
        <f>SUMIFS(GameLog!AL:AL,GameLog!$D:$D,'COL P'!$A8,GameLog!$C:$C,"COL")</f>
        <v>0</v>
      </c>
      <c r="V8" s="10">
        <f t="shared" si="2"/>
        <v>0</v>
      </c>
      <c r="W8" s="11">
        <f t="shared" si="3"/>
        <v>0</v>
      </c>
      <c r="X8" s="11">
        <f t="shared" si="4"/>
        <v>0</v>
      </c>
      <c r="Y8" s="11">
        <f t="shared" si="5"/>
        <v>0</v>
      </c>
      <c r="Z8" s="11">
        <f t="shared" si="6"/>
        <v>18</v>
      </c>
      <c r="AA8" s="11">
        <f t="shared" si="7"/>
        <v>0</v>
      </c>
    </row>
    <row r="9" spans="1:27">
      <c r="A9" t="s">
        <v>2476</v>
      </c>
      <c r="B9">
        <f>SUMIFS(GameLog!W:W,GameLog!$D:$D,'COL P'!$A9,GameLog!$C:$C,"COL")</f>
        <v>0</v>
      </c>
      <c r="C9">
        <f>SUMIFS(GameLog!X:X,GameLog!$D:$D,'COL P'!$A9,GameLog!$C:$C,"COL")</f>
        <v>0</v>
      </c>
      <c r="D9" s="8">
        <f t="shared" si="0"/>
        <v>0</v>
      </c>
      <c r="E9" s="10">
        <f t="shared" si="1"/>
        <v>0</v>
      </c>
      <c r="F9">
        <f>COUNTIFS(GameLog!D:D,'COL P'!A9,GameLog!C:C,"COL",GameLog!E:E,1)</f>
        <v>2</v>
      </c>
      <c r="G9">
        <f>SUMIFS(GameLog!F:F,GameLog!$D:$D,'COL P'!A9,GameLog!$E:$E,1,GameLog!$C:$C,"COL")</f>
        <v>0</v>
      </c>
      <c r="H9">
        <f>SUMIFS(GameLog!Y:Y,GameLog!$D:$D,'COL P'!$A9,GameLog!$C:$C,"COL")</f>
        <v>0</v>
      </c>
      <c r="I9">
        <f>SUMIFS(GameLog!Z:Z,GameLog!$D:$D,'COL P'!$A9,GameLog!$C:$C,"COL")</f>
        <v>0</v>
      </c>
      <c r="J9">
        <f>SUMIFS(GameLog!AA:AA,GameLog!$D:$D,'COL P'!$A9,GameLog!$C:$C,"COL")</f>
        <v>0</v>
      </c>
      <c r="K9" s="12">
        <f>SUMIFS(GameLog!AB:AB,GameLog!$D:$D,'COL P'!$A9,GameLog!$C:$C,"COL")</f>
        <v>1.3333333333333333</v>
      </c>
      <c r="L9">
        <f>SUMIFS(GameLog!AC:AC,GameLog!$D:$D,'COL P'!$A9,GameLog!$C:$C,"COL")</f>
        <v>0</v>
      </c>
      <c r="M9">
        <f>SUMIFS(GameLog!AD:AD,GameLog!$D:$D,'COL P'!$A9,GameLog!$C:$C,"COL")</f>
        <v>0</v>
      </c>
      <c r="N9">
        <f>SUMIFS(GameLog!AE:AE,GameLog!$D:$D,'COL P'!$A9,GameLog!$C:$C,"COL")</f>
        <v>0</v>
      </c>
      <c r="O9">
        <f>SUMIFS(GameLog!AF:AF,GameLog!$D:$D,'COL P'!$A9,GameLog!$C:$C,"COL")</f>
        <v>0</v>
      </c>
      <c r="P9">
        <f>SUMIFS(GameLog!AG:AG,GameLog!$D:$D,'COL P'!$A9,GameLog!$C:$C,"COL")</f>
        <v>0</v>
      </c>
      <c r="Q9">
        <f>SUMIFS(GameLog!AH:AH,GameLog!$D:$D,'COL P'!$A9,GameLog!$C:$C,"COL")</f>
        <v>0</v>
      </c>
      <c r="R9">
        <f>SUMIFS(GameLog!AI:AI,GameLog!$D:$D,'COL P'!$A9,GameLog!$C:$C,"COL")</f>
        <v>1</v>
      </c>
      <c r="S9">
        <f>SUMIFS(GameLog!AJ:AJ,GameLog!$D:$D,'COL P'!$A9,GameLog!$C:$C,"COL")</f>
        <v>0</v>
      </c>
      <c r="T9">
        <f>SUMIFS(GameLog!AK:AK,GameLog!$D:$D,'COL P'!$A9,GameLog!$C:$C,"COL")</f>
        <v>0</v>
      </c>
      <c r="U9">
        <f>SUMIFS(GameLog!AL:AL,GameLog!$D:$D,'COL P'!$A9,GameLog!$C:$C,"COL")</f>
        <v>0</v>
      </c>
      <c r="V9" s="10">
        <f t="shared" si="2"/>
        <v>0</v>
      </c>
      <c r="W9" s="11">
        <f t="shared" si="3"/>
        <v>0</v>
      </c>
      <c r="X9" s="11">
        <f t="shared" si="4"/>
        <v>0</v>
      </c>
      <c r="Y9" s="11">
        <f t="shared" si="5"/>
        <v>0</v>
      </c>
      <c r="Z9" s="11">
        <f t="shared" si="6"/>
        <v>6.75</v>
      </c>
      <c r="AA9" s="11">
        <f t="shared" si="7"/>
        <v>0</v>
      </c>
    </row>
    <row r="10" spans="1:27">
      <c r="A10" t="s">
        <v>2479</v>
      </c>
      <c r="B10">
        <f>SUMIFS(GameLog!W:W,GameLog!$D:$D,'COL P'!$A10,GameLog!$C:$C,"COL")</f>
        <v>0</v>
      </c>
      <c r="C10">
        <f>SUMIFS(GameLog!X:X,GameLog!$D:$D,'COL P'!$A10,GameLog!$C:$C,"COL")</f>
        <v>0</v>
      </c>
      <c r="D10" s="8">
        <f t="shared" si="0"/>
        <v>0</v>
      </c>
      <c r="E10" s="10">
        <f t="shared" si="1"/>
        <v>0</v>
      </c>
      <c r="F10">
        <f>COUNTIFS(GameLog!D:D,'COL P'!A10,GameLog!C:C,"COL",GameLog!E:E,1)</f>
        <v>1</v>
      </c>
      <c r="G10">
        <f>SUMIFS(GameLog!F:F,GameLog!$D:$D,'COL P'!A10,GameLog!$E:$E,1,GameLog!$C:$C,"COL")</f>
        <v>0</v>
      </c>
      <c r="H10">
        <f>SUMIFS(GameLog!Y:Y,GameLog!$D:$D,'COL P'!$A10,GameLog!$C:$C,"COL")</f>
        <v>0</v>
      </c>
      <c r="I10">
        <f>SUMIFS(GameLog!Z:Z,GameLog!$D:$D,'COL P'!$A10,GameLog!$C:$C,"COL")</f>
        <v>0</v>
      </c>
      <c r="J10">
        <f>SUMIFS(GameLog!AA:AA,GameLog!$D:$D,'COL P'!$A10,GameLog!$C:$C,"COL")</f>
        <v>0</v>
      </c>
      <c r="K10" s="12">
        <f>SUMIFS(GameLog!AB:AB,GameLog!$D:$D,'COL P'!$A10,GameLog!$C:$C,"COL")</f>
        <v>0.66666666666666663</v>
      </c>
      <c r="L10">
        <f>SUMIFS(GameLog!AC:AC,GameLog!$D:$D,'COL P'!$A10,GameLog!$C:$C,"COL")</f>
        <v>0</v>
      </c>
      <c r="M10">
        <f>SUMIFS(GameLog!AD:AD,GameLog!$D:$D,'COL P'!$A10,GameLog!$C:$C,"COL")</f>
        <v>0</v>
      </c>
      <c r="N10">
        <f>SUMIFS(GameLog!AE:AE,GameLog!$D:$D,'COL P'!$A10,GameLog!$C:$C,"COL")</f>
        <v>0</v>
      </c>
      <c r="O10">
        <f>SUMIFS(GameLog!AF:AF,GameLog!$D:$D,'COL P'!$A10,GameLog!$C:$C,"COL")</f>
        <v>0</v>
      </c>
      <c r="P10">
        <f>SUMIFS(GameLog!AG:AG,GameLog!$D:$D,'COL P'!$A10,GameLog!$C:$C,"COL")</f>
        <v>0</v>
      </c>
      <c r="Q10">
        <f>SUMIFS(GameLog!AH:AH,GameLog!$D:$D,'COL P'!$A10,GameLog!$C:$C,"COL")</f>
        <v>0</v>
      </c>
      <c r="R10">
        <f>SUMIFS(GameLog!AI:AI,GameLog!$D:$D,'COL P'!$A10,GameLog!$C:$C,"COL")</f>
        <v>1</v>
      </c>
      <c r="S10">
        <f>SUMIFS(GameLog!AJ:AJ,GameLog!$D:$D,'COL P'!$A10,GameLog!$C:$C,"COL")</f>
        <v>0</v>
      </c>
      <c r="T10">
        <f>SUMIFS(GameLog!AK:AK,GameLog!$D:$D,'COL P'!$A10,GameLog!$C:$C,"COL")</f>
        <v>0</v>
      </c>
      <c r="U10">
        <f>SUMIFS(GameLog!AL:AL,GameLog!$D:$D,'COL P'!$A10,GameLog!$C:$C,"COL")</f>
        <v>0</v>
      </c>
      <c r="V10" s="10">
        <f t="shared" si="2"/>
        <v>0</v>
      </c>
      <c r="W10" s="11">
        <f t="shared" si="3"/>
        <v>0</v>
      </c>
      <c r="X10" s="11">
        <f t="shared" si="4"/>
        <v>0</v>
      </c>
      <c r="Y10" s="11">
        <f t="shared" si="5"/>
        <v>0</v>
      </c>
      <c r="Z10" s="11">
        <f t="shared" si="6"/>
        <v>13.5</v>
      </c>
      <c r="AA10" s="11">
        <f t="shared" si="7"/>
        <v>0</v>
      </c>
    </row>
    <row r="11" spans="1:27">
      <c r="A11" t="s">
        <v>2480</v>
      </c>
      <c r="B11">
        <f>SUMIFS(GameLog!W:W,GameLog!$D:$D,'COL P'!$A11,GameLog!$C:$C,"COL")</f>
        <v>0</v>
      </c>
      <c r="C11">
        <f>SUMIFS(GameLog!X:X,GameLog!$D:$D,'COL P'!$A11,GameLog!$C:$C,"COL")</f>
        <v>0</v>
      </c>
      <c r="D11" s="8">
        <f t="shared" si="0"/>
        <v>0</v>
      </c>
      <c r="E11" s="10">
        <f t="shared" si="1"/>
        <v>0</v>
      </c>
      <c r="F11">
        <f>COUNTIFS(GameLog!D:D,'COL P'!A11,GameLog!C:C,"COL",GameLog!E:E,1)</f>
        <v>1</v>
      </c>
      <c r="G11">
        <f>SUMIFS(GameLog!F:F,GameLog!$D:$D,'COL P'!A11,GameLog!$E:$E,1,GameLog!$C:$C,"COL")</f>
        <v>0</v>
      </c>
      <c r="H11">
        <f>SUMIFS(GameLog!Y:Y,GameLog!$D:$D,'COL P'!$A11,GameLog!$C:$C,"COL")</f>
        <v>0</v>
      </c>
      <c r="I11">
        <f>SUMIFS(GameLog!Z:Z,GameLog!$D:$D,'COL P'!$A11,GameLog!$C:$C,"COL")</f>
        <v>0</v>
      </c>
      <c r="J11">
        <f>SUMIFS(GameLog!AA:AA,GameLog!$D:$D,'COL P'!$A11,GameLog!$C:$C,"COL")</f>
        <v>0</v>
      </c>
      <c r="K11" s="12">
        <f>SUMIFS(GameLog!AB:AB,GameLog!$D:$D,'COL P'!$A11,GameLog!$C:$C,"COL")</f>
        <v>0.66666666666666663</v>
      </c>
      <c r="L11">
        <f>SUMIFS(GameLog!AC:AC,GameLog!$D:$D,'COL P'!$A11,GameLog!$C:$C,"COL")</f>
        <v>0</v>
      </c>
      <c r="M11">
        <f>SUMIFS(GameLog!AD:AD,GameLog!$D:$D,'COL P'!$A11,GameLog!$C:$C,"COL")</f>
        <v>0</v>
      </c>
      <c r="N11">
        <f>SUMIFS(GameLog!AE:AE,GameLog!$D:$D,'COL P'!$A11,GameLog!$C:$C,"COL")</f>
        <v>0</v>
      </c>
      <c r="O11">
        <f>SUMIFS(GameLog!AF:AF,GameLog!$D:$D,'COL P'!$A11,GameLog!$C:$C,"COL")</f>
        <v>0</v>
      </c>
      <c r="P11">
        <f>SUMIFS(GameLog!AG:AG,GameLog!$D:$D,'COL P'!$A11,GameLog!$C:$C,"COL")</f>
        <v>1</v>
      </c>
      <c r="Q11">
        <f>SUMIFS(GameLog!AH:AH,GameLog!$D:$D,'COL P'!$A11,GameLog!$C:$C,"COL")</f>
        <v>0</v>
      </c>
      <c r="R11">
        <f>SUMIFS(GameLog!AI:AI,GameLog!$D:$D,'COL P'!$A11,GameLog!$C:$C,"COL")</f>
        <v>0</v>
      </c>
      <c r="S11">
        <f>SUMIFS(GameLog!AJ:AJ,GameLog!$D:$D,'COL P'!$A11,GameLog!$C:$C,"COL")</f>
        <v>0</v>
      </c>
      <c r="T11">
        <f>SUMIFS(GameLog!AK:AK,GameLog!$D:$D,'COL P'!$A11,GameLog!$C:$C,"COL")</f>
        <v>0</v>
      </c>
      <c r="U11">
        <f>SUMIFS(GameLog!AL:AL,GameLog!$D:$D,'COL P'!$A11,GameLog!$C:$C,"COL")</f>
        <v>0</v>
      </c>
      <c r="V11" s="10">
        <f t="shared" si="2"/>
        <v>1.5</v>
      </c>
      <c r="W11" s="11">
        <f t="shared" si="3"/>
        <v>0</v>
      </c>
      <c r="X11" s="11">
        <f t="shared" si="4"/>
        <v>0</v>
      </c>
      <c r="Y11" s="11">
        <f t="shared" si="5"/>
        <v>13.5</v>
      </c>
      <c r="Z11" s="11">
        <f t="shared" si="6"/>
        <v>0</v>
      </c>
      <c r="AA11" s="11">
        <f t="shared" si="7"/>
        <v>0</v>
      </c>
    </row>
    <row r="12" spans="1:27">
      <c r="A12" t="s">
        <v>2514</v>
      </c>
      <c r="B12">
        <f>SUMIFS(GameLog!W:W,GameLog!$D:$D,'COL P'!$A12,GameLog!$C:$C,"COL")</f>
        <v>0</v>
      </c>
      <c r="C12">
        <f>SUMIFS(GameLog!X:X,GameLog!$D:$D,'COL P'!$A12,GameLog!$C:$C,"COL")</f>
        <v>0</v>
      </c>
      <c r="D12" s="8">
        <f t="shared" si="0"/>
        <v>0</v>
      </c>
      <c r="E12" s="10">
        <f t="shared" si="1"/>
        <v>0</v>
      </c>
      <c r="F12">
        <f>COUNTIFS(GameLog!D:D,'COL P'!A12,GameLog!C:C,"COL",GameLog!E:E,1)</f>
        <v>1</v>
      </c>
      <c r="G12">
        <f>SUMIFS(GameLog!F:F,GameLog!$D:$D,'COL P'!A12,GameLog!$E:$E,1,GameLog!$C:$C,"COL")</f>
        <v>0</v>
      </c>
      <c r="H12">
        <f>SUMIFS(GameLog!Y:Y,GameLog!$D:$D,'COL P'!$A12,GameLog!$C:$C,"COL")</f>
        <v>0</v>
      </c>
      <c r="I12">
        <f>SUMIFS(GameLog!Z:Z,GameLog!$D:$D,'COL P'!$A12,GameLog!$C:$C,"COL")</f>
        <v>0</v>
      </c>
      <c r="J12">
        <f>SUMIFS(GameLog!AA:AA,GameLog!$D:$D,'COL P'!$A12,GameLog!$C:$C,"COL")</f>
        <v>0</v>
      </c>
      <c r="K12" s="12">
        <f>SUMIFS(GameLog!AB:AB,GameLog!$D:$D,'COL P'!$A12,GameLog!$C:$C,"COL")</f>
        <v>0.33333333333333331</v>
      </c>
      <c r="L12">
        <f>SUMIFS(GameLog!AC:AC,GameLog!$D:$D,'COL P'!$A12,GameLog!$C:$C,"COL")</f>
        <v>0</v>
      </c>
      <c r="M12">
        <f>SUMIFS(GameLog!AD:AD,GameLog!$D:$D,'COL P'!$A12,GameLog!$C:$C,"COL")</f>
        <v>0</v>
      </c>
      <c r="N12">
        <f>SUMIFS(GameLog!AE:AE,GameLog!$D:$D,'COL P'!$A12,GameLog!$C:$C,"COL")</f>
        <v>0</v>
      </c>
      <c r="O12">
        <f>SUMIFS(GameLog!AF:AF,GameLog!$D:$D,'COL P'!$A12,GameLog!$C:$C,"COL")</f>
        <v>0</v>
      </c>
      <c r="P12">
        <f>SUMIFS(GameLog!AG:AG,GameLog!$D:$D,'COL P'!$A12,GameLog!$C:$C,"COL")</f>
        <v>1</v>
      </c>
      <c r="Q12">
        <f>SUMIFS(GameLog!AH:AH,GameLog!$D:$D,'COL P'!$A12,GameLog!$C:$C,"COL")</f>
        <v>0</v>
      </c>
      <c r="R12">
        <f>SUMIFS(GameLog!AI:AI,GameLog!$D:$D,'COL P'!$A12,GameLog!$C:$C,"COL")</f>
        <v>0</v>
      </c>
      <c r="S12">
        <f>SUMIFS(GameLog!AJ:AJ,GameLog!$D:$D,'COL P'!$A12,GameLog!$C:$C,"COL")</f>
        <v>0</v>
      </c>
      <c r="T12">
        <f>SUMIFS(GameLog!AK:AK,GameLog!$D:$D,'COL P'!$A12,GameLog!$C:$C,"COL")</f>
        <v>0</v>
      </c>
      <c r="U12">
        <f>SUMIFS(GameLog!AL:AL,GameLog!$D:$D,'COL P'!$A12,GameLog!$C:$C,"COL")</f>
        <v>0</v>
      </c>
      <c r="V12" s="10">
        <f t="shared" si="2"/>
        <v>3</v>
      </c>
      <c r="W12" s="11">
        <f t="shared" si="3"/>
        <v>0</v>
      </c>
      <c r="X12" s="11">
        <f t="shared" si="4"/>
        <v>0</v>
      </c>
      <c r="Y12" s="11">
        <f t="shared" si="5"/>
        <v>27</v>
      </c>
      <c r="Z12" s="11">
        <f t="shared" si="6"/>
        <v>0</v>
      </c>
      <c r="AA12" s="11">
        <f t="shared" si="7"/>
        <v>0</v>
      </c>
    </row>
    <row r="13" spans="1:27">
      <c r="A13" t="s">
        <v>2478</v>
      </c>
      <c r="B13">
        <f>SUMIFS(GameLog!W:W,GameLog!$D:$D,'COL P'!$A13,GameLog!$C:$C,"COL")</f>
        <v>0</v>
      </c>
      <c r="C13">
        <f>SUMIFS(GameLog!X:X,GameLog!$D:$D,'COL P'!$A13,GameLog!$C:$C,"COL")</f>
        <v>0</v>
      </c>
      <c r="D13" s="8">
        <f t="shared" si="0"/>
        <v>0</v>
      </c>
      <c r="E13" s="10" t="str">
        <f t="shared" si="1"/>
        <v>---</v>
      </c>
      <c r="F13">
        <f>COUNTIFS(GameLog!D:D,'COL P'!A13,GameLog!C:C,"COL",GameLog!E:E,1)</f>
        <v>0</v>
      </c>
      <c r="G13">
        <f>SUMIFS(GameLog!F:F,GameLog!$D:$D,'COL P'!A13,GameLog!$E:$E,1,GameLog!$C:$C,"COL")</f>
        <v>0</v>
      </c>
      <c r="H13">
        <f>SUMIFS(GameLog!Y:Y,GameLog!$D:$D,'COL P'!$A13,GameLog!$C:$C,"COL")</f>
        <v>0</v>
      </c>
      <c r="I13">
        <f>SUMIFS(GameLog!Z:Z,GameLog!$D:$D,'COL P'!$A13,GameLog!$C:$C,"COL")</f>
        <v>0</v>
      </c>
      <c r="J13">
        <f>SUMIFS(GameLog!AA:AA,GameLog!$D:$D,'COL P'!$A13,GameLog!$C:$C,"COL")</f>
        <v>0</v>
      </c>
      <c r="K13" s="12">
        <f>SUMIFS(GameLog!AB:AB,GameLog!$D:$D,'COL P'!$A13,GameLog!$C:$C,"COL")</f>
        <v>0</v>
      </c>
      <c r="L13">
        <f>SUMIFS(GameLog!AC:AC,GameLog!$D:$D,'COL P'!$A13,GameLog!$C:$C,"COL")</f>
        <v>0</v>
      </c>
      <c r="M13">
        <f>SUMIFS(GameLog!AD:AD,GameLog!$D:$D,'COL P'!$A13,GameLog!$C:$C,"COL")</f>
        <v>0</v>
      </c>
      <c r="N13">
        <f>SUMIFS(GameLog!AE:AE,GameLog!$D:$D,'COL P'!$A13,GameLog!$C:$C,"COL")</f>
        <v>0</v>
      </c>
      <c r="O13">
        <f>SUMIFS(GameLog!AF:AF,GameLog!$D:$D,'COL P'!$A13,GameLog!$C:$C,"COL")</f>
        <v>0</v>
      </c>
      <c r="P13">
        <f>SUMIFS(GameLog!AG:AG,GameLog!$D:$D,'COL P'!$A13,GameLog!$C:$C,"COL")</f>
        <v>0</v>
      </c>
      <c r="Q13">
        <f>SUMIFS(GameLog!AH:AH,GameLog!$D:$D,'COL P'!$A13,GameLog!$C:$C,"COL")</f>
        <v>0</v>
      </c>
      <c r="R13">
        <f>SUMIFS(GameLog!AI:AI,GameLog!$D:$D,'COL P'!$A13,GameLog!$C:$C,"COL")</f>
        <v>0</v>
      </c>
      <c r="S13">
        <f>SUMIFS(GameLog!AJ:AJ,GameLog!$D:$D,'COL P'!$A13,GameLog!$C:$C,"COL")</f>
        <v>0</v>
      </c>
      <c r="T13">
        <f>SUMIFS(GameLog!AK:AK,GameLog!$D:$D,'COL P'!$A13,GameLog!$C:$C,"COL")</f>
        <v>0</v>
      </c>
      <c r="U13">
        <f>SUMIFS(GameLog!AL:AL,GameLog!$D:$D,'COL P'!$A13,GameLog!$C:$C,"COL")</f>
        <v>0</v>
      </c>
      <c r="V13" s="10">
        <f t="shared" si="2"/>
        <v>0</v>
      </c>
      <c r="W13" s="11">
        <f t="shared" si="3"/>
        <v>0</v>
      </c>
      <c r="X13" s="11">
        <f t="shared" si="4"/>
        <v>0</v>
      </c>
      <c r="Y13" s="11">
        <f t="shared" si="5"/>
        <v>0</v>
      </c>
      <c r="Z13" s="11">
        <f t="shared" si="6"/>
        <v>0</v>
      </c>
      <c r="AA13" s="11">
        <f t="shared" si="7"/>
        <v>0</v>
      </c>
    </row>
    <row r="14" spans="1:27">
      <c r="A14" t="s">
        <v>2516</v>
      </c>
      <c r="B14">
        <f>SUMIFS(GameLog!W:W,GameLog!$D:$D,'COL P'!$A14,GameLog!$C:$C,"COL")</f>
        <v>0</v>
      </c>
      <c r="C14">
        <f>SUMIFS(GameLog!X:X,GameLog!$D:$D,'COL P'!$A14,GameLog!$C:$C,"COL")</f>
        <v>0</v>
      </c>
      <c r="D14" s="8">
        <f t="shared" si="0"/>
        <v>0</v>
      </c>
      <c r="E14" s="10">
        <f t="shared" si="1"/>
        <v>0</v>
      </c>
      <c r="F14">
        <f>COUNTIFS(GameLog!D:D,'COL P'!A14,GameLog!C:C,"COL",GameLog!E:E,1)</f>
        <v>1</v>
      </c>
      <c r="G14">
        <f>SUMIFS(GameLog!F:F,GameLog!$D:$D,'COL P'!A14,GameLog!$E:$E,1,GameLog!$C:$C,"COL")</f>
        <v>0</v>
      </c>
      <c r="H14">
        <f>SUMIFS(GameLog!Y:Y,GameLog!$D:$D,'COL P'!$A14,GameLog!$C:$C,"COL")</f>
        <v>0</v>
      </c>
      <c r="I14">
        <f>SUMIFS(GameLog!Z:Z,GameLog!$D:$D,'COL P'!$A14,GameLog!$C:$C,"COL")</f>
        <v>0</v>
      </c>
      <c r="J14">
        <f>SUMIFS(GameLog!AA:AA,GameLog!$D:$D,'COL P'!$A14,GameLog!$C:$C,"COL")</f>
        <v>0</v>
      </c>
      <c r="K14" s="12">
        <f>SUMIFS(GameLog!AB:AB,GameLog!$D:$D,'COL P'!$A14,GameLog!$C:$C,"COL")</f>
        <v>0.66666666666666663</v>
      </c>
      <c r="L14">
        <f>SUMIFS(GameLog!AC:AC,GameLog!$D:$D,'COL P'!$A14,GameLog!$C:$C,"COL")</f>
        <v>2</v>
      </c>
      <c r="M14">
        <f>SUMIFS(GameLog!AD:AD,GameLog!$D:$D,'COL P'!$A14,GameLog!$C:$C,"COL")</f>
        <v>0</v>
      </c>
      <c r="N14">
        <f>SUMIFS(GameLog!AE:AE,GameLog!$D:$D,'COL P'!$A14,GameLog!$C:$C,"COL")</f>
        <v>0</v>
      </c>
      <c r="O14">
        <f>SUMIFS(GameLog!AF:AF,GameLog!$D:$D,'COL P'!$A14,GameLog!$C:$C,"COL")</f>
        <v>0</v>
      </c>
      <c r="P14">
        <f>SUMIFS(GameLog!AG:AG,GameLog!$D:$D,'COL P'!$A14,GameLog!$C:$C,"COL")</f>
        <v>1</v>
      </c>
      <c r="Q14">
        <f>SUMIFS(GameLog!AH:AH,GameLog!$D:$D,'COL P'!$A14,GameLog!$C:$C,"COL")</f>
        <v>0</v>
      </c>
      <c r="R14">
        <f>SUMIFS(GameLog!AI:AI,GameLog!$D:$D,'COL P'!$A14,GameLog!$C:$C,"COL")</f>
        <v>0</v>
      </c>
      <c r="S14">
        <f>SUMIFS(GameLog!AJ:AJ,GameLog!$D:$D,'COL P'!$A14,GameLog!$C:$C,"COL")</f>
        <v>0</v>
      </c>
      <c r="T14">
        <f>SUMIFS(GameLog!AK:AK,GameLog!$D:$D,'COL P'!$A14,GameLog!$C:$C,"COL")</f>
        <v>0</v>
      </c>
      <c r="U14">
        <f>SUMIFS(GameLog!AL:AL,GameLog!$D:$D,'COL P'!$A14,GameLog!$C:$C,"COL")</f>
        <v>0</v>
      </c>
      <c r="V14" s="10">
        <f t="shared" si="2"/>
        <v>4.5</v>
      </c>
      <c r="W14" s="11">
        <f t="shared" si="3"/>
        <v>27</v>
      </c>
      <c r="X14" s="11">
        <f t="shared" si="4"/>
        <v>0</v>
      </c>
      <c r="Y14" s="11">
        <f t="shared" si="5"/>
        <v>13.5</v>
      </c>
      <c r="Z14" s="11">
        <f t="shared" si="6"/>
        <v>0</v>
      </c>
      <c r="AA14" s="11">
        <f t="shared" si="7"/>
        <v>0</v>
      </c>
    </row>
    <row r="15" spans="1:27">
      <c r="A15" t="s">
        <v>2497</v>
      </c>
      <c r="B15">
        <f>SUMIFS(GameLog!W:W,GameLog!$D:$D,'COL P'!$A15,GameLog!$C:$C,"COL")</f>
        <v>0</v>
      </c>
      <c r="C15">
        <f>SUMIFS(GameLog!X:X,GameLog!$D:$D,'COL P'!$A15,GameLog!$C:$C,"COL")</f>
        <v>0</v>
      </c>
      <c r="D15" s="8">
        <f t="shared" si="0"/>
        <v>0</v>
      </c>
      <c r="E15" s="10" t="str">
        <f t="shared" si="1"/>
        <v>---</v>
      </c>
      <c r="F15">
        <f>COUNTIFS(GameLog!D:D,'COL P'!A15,GameLog!C:C,"COL",GameLog!E:E,1)</f>
        <v>0</v>
      </c>
      <c r="G15">
        <f>SUMIFS(GameLog!F:F,GameLog!$D:$D,'COL P'!A15,GameLog!$E:$E,1,GameLog!$C:$C,"COL")</f>
        <v>0</v>
      </c>
      <c r="H15">
        <f>SUMIFS(GameLog!Y:Y,GameLog!$D:$D,'COL P'!$A15,GameLog!$C:$C,"COL")</f>
        <v>0</v>
      </c>
      <c r="I15">
        <f>SUMIFS(GameLog!Z:Z,GameLog!$D:$D,'COL P'!$A15,GameLog!$C:$C,"COL")</f>
        <v>0</v>
      </c>
      <c r="J15">
        <f>SUMIFS(GameLog!AA:AA,GameLog!$D:$D,'COL P'!$A15,GameLog!$C:$C,"COL")</f>
        <v>0</v>
      </c>
      <c r="K15" s="12">
        <f>SUMIFS(GameLog!AB:AB,GameLog!$D:$D,'COL P'!$A15,GameLog!$C:$C,"COL")</f>
        <v>0</v>
      </c>
      <c r="L15">
        <f>SUMIFS(GameLog!AC:AC,GameLog!$D:$D,'COL P'!$A15,GameLog!$C:$C,"COL")</f>
        <v>0</v>
      </c>
      <c r="M15">
        <f>SUMIFS(GameLog!AD:AD,GameLog!$D:$D,'COL P'!$A15,GameLog!$C:$C,"COL")</f>
        <v>0</v>
      </c>
      <c r="N15">
        <f>SUMIFS(GameLog!AE:AE,GameLog!$D:$D,'COL P'!$A15,GameLog!$C:$C,"COL")</f>
        <v>0</v>
      </c>
      <c r="O15">
        <f>SUMIFS(GameLog!AF:AF,GameLog!$D:$D,'COL P'!$A15,GameLog!$C:$C,"COL")</f>
        <v>0</v>
      </c>
      <c r="P15">
        <f>SUMIFS(GameLog!AG:AG,GameLog!$D:$D,'COL P'!$A15,GameLog!$C:$C,"COL")</f>
        <v>0</v>
      </c>
      <c r="Q15">
        <f>SUMIFS(GameLog!AH:AH,GameLog!$D:$D,'COL P'!$A15,GameLog!$C:$C,"COL")</f>
        <v>0</v>
      </c>
      <c r="R15">
        <f>SUMIFS(GameLog!AI:AI,GameLog!$D:$D,'COL P'!$A15,GameLog!$C:$C,"COL")</f>
        <v>0</v>
      </c>
      <c r="S15">
        <f>SUMIFS(GameLog!AJ:AJ,GameLog!$D:$D,'COL P'!$A15,GameLog!$C:$C,"COL")</f>
        <v>0</v>
      </c>
      <c r="T15">
        <f>SUMIFS(GameLog!AK:AK,GameLog!$D:$D,'COL P'!$A15,GameLog!$C:$C,"COL")</f>
        <v>0</v>
      </c>
      <c r="U15">
        <f>SUMIFS(GameLog!AL:AL,GameLog!$D:$D,'COL P'!$A15,GameLog!$C:$C,"COL")</f>
        <v>0</v>
      </c>
      <c r="V15" s="10">
        <f t="shared" si="2"/>
        <v>0</v>
      </c>
      <c r="W15" s="11">
        <f t="shared" si="3"/>
        <v>0</v>
      </c>
      <c r="X15" s="11">
        <f t="shared" si="4"/>
        <v>0</v>
      </c>
      <c r="Y15" s="11">
        <f t="shared" si="5"/>
        <v>0</v>
      </c>
      <c r="Z15" s="11">
        <f t="shared" si="6"/>
        <v>0</v>
      </c>
      <c r="AA15" s="11">
        <f t="shared" si="7"/>
        <v>0</v>
      </c>
    </row>
    <row r="16" spans="1:27">
      <c r="A16" t="s">
        <v>2498</v>
      </c>
      <c r="B16">
        <f>SUMIFS(GameLog!W:W,GameLog!$D:$D,'COL P'!$A16,GameLog!$C:$C,"COL")</f>
        <v>0</v>
      </c>
      <c r="C16">
        <f>SUMIFS(GameLog!X:X,GameLog!$D:$D,'COL P'!$A16,GameLog!$C:$C,"COL")</f>
        <v>0</v>
      </c>
      <c r="D16" s="8">
        <f t="shared" si="0"/>
        <v>0</v>
      </c>
      <c r="E16" s="10" t="str">
        <f t="shared" si="1"/>
        <v>---</v>
      </c>
      <c r="F16">
        <f>COUNTIFS(GameLog!D:D,'COL P'!A16,GameLog!C:C,"COL",GameLog!E:E,1)</f>
        <v>0</v>
      </c>
      <c r="G16">
        <f>SUMIFS(GameLog!F:F,GameLog!$D:$D,'COL P'!A16,GameLog!$E:$E,1,GameLog!$C:$C,"COL")</f>
        <v>0</v>
      </c>
      <c r="H16">
        <f>SUMIFS(GameLog!Y:Y,GameLog!$D:$D,'COL P'!$A16,GameLog!$C:$C,"COL")</f>
        <v>0</v>
      </c>
      <c r="I16">
        <f>SUMIFS(GameLog!Z:Z,GameLog!$D:$D,'COL P'!$A16,GameLog!$C:$C,"COL")</f>
        <v>0</v>
      </c>
      <c r="J16">
        <f>SUMIFS(GameLog!AA:AA,GameLog!$D:$D,'COL P'!$A16,GameLog!$C:$C,"COL")</f>
        <v>0</v>
      </c>
      <c r="K16" s="12">
        <f>SUMIFS(GameLog!AB:AB,GameLog!$D:$D,'COL P'!$A16,GameLog!$C:$C,"COL")</f>
        <v>0</v>
      </c>
      <c r="L16">
        <f>SUMIFS(GameLog!AC:AC,GameLog!$D:$D,'COL P'!$A16,GameLog!$C:$C,"COL")</f>
        <v>0</v>
      </c>
      <c r="M16">
        <f>SUMIFS(GameLog!AD:AD,GameLog!$D:$D,'COL P'!$A16,GameLog!$C:$C,"COL")</f>
        <v>0</v>
      </c>
      <c r="N16">
        <f>SUMIFS(GameLog!AE:AE,GameLog!$D:$D,'COL P'!$A16,GameLog!$C:$C,"COL")</f>
        <v>0</v>
      </c>
      <c r="O16">
        <f>SUMIFS(GameLog!AF:AF,GameLog!$D:$D,'COL P'!$A16,GameLog!$C:$C,"COL")</f>
        <v>0</v>
      </c>
      <c r="P16">
        <f>SUMIFS(GameLog!AG:AG,GameLog!$D:$D,'COL P'!$A16,GameLog!$C:$C,"COL")</f>
        <v>0</v>
      </c>
      <c r="Q16">
        <f>SUMIFS(GameLog!AH:AH,GameLog!$D:$D,'COL P'!$A16,GameLog!$C:$C,"COL")</f>
        <v>0</v>
      </c>
      <c r="R16">
        <f>SUMIFS(GameLog!AI:AI,GameLog!$D:$D,'COL P'!$A16,GameLog!$C:$C,"COL")</f>
        <v>0</v>
      </c>
      <c r="S16">
        <f>SUMIFS(GameLog!AJ:AJ,GameLog!$D:$D,'COL P'!$A16,GameLog!$C:$C,"COL")</f>
        <v>0</v>
      </c>
      <c r="T16">
        <f>SUMIFS(GameLog!AK:AK,GameLog!$D:$D,'COL P'!$A16,GameLog!$C:$C,"COL")</f>
        <v>0</v>
      </c>
      <c r="U16">
        <f>SUMIFS(GameLog!AL:AL,GameLog!$D:$D,'COL P'!$A16,GameLog!$C:$C,"COL")</f>
        <v>0</v>
      </c>
      <c r="V16" s="10">
        <f t="shared" si="2"/>
        <v>0</v>
      </c>
      <c r="W16" s="11">
        <f t="shared" si="3"/>
        <v>0</v>
      </c>
      <c r="X16" s="11">
        <f t="shared" si="4"/>
        <v>0</v>
      </c>
      <c r="Y16" s="11">
        <f t="shared" si="5"/>
        <v>0</v>
      </c>
      <c r="Z16" s="11">
        <f t="shared" si="6"/>
        <v>0</v>
      </c>
      <c r="AA16" s="11">
        <f t="shared" si="7"/>
        <v>0</v>
      </c>
    </row>
    <row r="17" spans="1:27">
      <c r="A17" t="s">
        <v>2477</v>
      </c>
      <c r="B17">
        <f>SUMIFS(GameLog!W:W,GameLog!$D:$D,'COL P'!$A17,GameLog!$C:$C,"COL")</f>
        <v>0</v>
      </c>
      <c r="C17">
        <f>SUMIFS(GameLog!X:X,GameLog!$D:$D,'COL P'!$A17,GameLog!$C:$C,"COL")</f>
        <v>0</v>
      </c>
      <c r="D17" s="8">
        <f t="shared" si="0"/>
        <v>0</v>
      </c>
      <c r="E17" s="10" t="str">
        <f t="shared" si="1"/>
        <v>---</v>
      </c>
      <c r="F17">
        <f>COUNTIFS(GameLog!D:D,'COL P'!A17,GameLog!C:C,"COL",GameLog!E:E,1)</f>
        <v>0</v>
      </c>
      <c r="G17">
        <f>SUMIFS(GameLog!F:F,GameLog!$D:$D,'COL P'!A17,GameLog!$E:$E,1,GameLog!$C:$C,"COL")</f>
        <v>0</v>
      </c>
      <c r="H17">
        <f>SUMIFS(GameLog!Y:Y,GameLog!$D:$D,'COL P'!$A17,GameLog!$C:$C,"COL")</f>
        <v>0</v>
      </c>
      <c r="I17">
        <f>SUMIFS(GameLog!Z:Z,GameLog!$D:$D,'COL P'!$A17,GameLog!$C:$C,"COL")</f>
        <v>0</v>
      </c>
      <c r="J17">
        <f>SUMIFS(GameLog!AA:AA,GameLog!$D:$D,'COL P'!$A17,GameLog!$C:$C,"COL")</f>
        <v>0</v>
      </c>
      <c r="K17" s="12">
        <f>SUMIFS(GameLog!AB:AB,GameLog!$D:$D,'COL P'!$A17,GameLog!$C:$C,"COL")</f>
        <v>0</v>
      </c>
      <c r="L17">
        <f>SUMIFS(GameLog!AC:AC,GameLog!$D:$D,'COL P'!$A17,GameLog!$C:$C,"COL")</f>
        <v>0</v>
      </c>
      <c r="M17">
        <f>SUMIFS(GameLog!AD:AD,GameLog!$D:$D,'COL P'!$A17,GameLog!$C:$C,"COL")</f>
        <v>0</v>
      </c>
      <c r="N17">
        <f>SUMIFS(GameLog!AE:AE,GameLog!$D:$D,'COL P'!$A17,GameLog!$C:$C,"COL")</f>
        <v>0</v>
      </c>
      <c r="O17">
        <f>SUMIFS(GameLog!AF:AF,GameLog!$D:$D,'COL P'!$A17,GameLog!$C:$C,"COL")</f>
        <v>0</v>
      </c>
      <c r="P17">
        <f>SUMIFS(GameLog!AG:AG,GameLog!$D:$D,'COL P'!$A17,GameLog!$C:$C,"COL")</f>
        <v>0</v>
      </c>
      <c r="Q17">
        <f>SUMIFS(GameLog!AH:AH,GameLog!$D:$D,'COL P'!$A17,GameLog!$C:$C,"COL")</f>
        <v>0</v>
      </c>
      <c r="R17">
        <f>SUMIFS(GameLog!AI:AI,GameLog!$D:$D,'COL P'!$A17,GameLog!$C:$C,"COL")</f>
        <v>0</v>
      </c>
      <c r="S17">
        <f>SUMIFS(GameLog!AJ:AJ,GameLog!$D:$D,'COL P'!$A17,GameLog!$C:$C,"COL")</f>
        <v>0</v>
      </c>
      <c r="T17">
        <f>SUMIFS(GameLog!AK:AK,GameLog!$D:$D,'COL P'!$A17,GameLog!$C:$C,"COL")</f>
        <v>0</v>
      </c>
      <c r="U17">
        <f>SUMIFS(GameLog!AL:AL,GameLog!$D:$D,'COL P'!$A17,GameLog!$C:$C,"COL")</f>
        <v>0</v>
      </c>
      <c r="V17" s="10">
        <f t="shared" si="2"/>
        <v>0</v>
      </c>
      <c r="W17" s="11">
        <f t="shared" si="3"/>
        <v>0</v>
      </c>
      <c r="X17" s="11">
        <f t="shared" si="4"/>
        <v>0</v>
      </c>
      <c r="Y17" s="11">
        <f t="shared" si="5"/>
        <v>0</v>
      </c>
      <c r="Z17" s="11">
        <f t="shared" si="6"/>
        <v>0</v>
      </c>
      <c r="AA17" s="11">
        <f t="shared" si="7"/>
        <v>0</v>
      </c>
    </row>
    <row r="18" spans="1:27">
      <c r="A18" t="s">
        <v>2515</v>
      </c>
      <c r="B18">
        <f>SUMIFS(GameLog!W:W,GameLog!$D:$D,'COL P'!$A18,GameLog!$C:$C,"COL")</f>
        <v>0</v>
      </c>
      <c r="C18">
        <f>SUMIFS(GameLog!X:X,GameLog!$D:$D,'COL P'!$A18,GameLog!$C:$C,"COL")</f>
        <v>0</v>
      </c>
      <c r="D18" s="8">
        <f t="shared" si="0"/>
        <v>0</v>
      </c>
      <c r="E18" s="10" t="str">
        <f t="shared" si="1"/>
        <v>---</v>
      </c>
      <c r="F18">
        <f>COUNTIFS(GameLog!D:D,'COL P'!A18,GameLog!C:C,"COL",GameLog!E:E,1)</f>
        <v>0</v>
      </c>
      <c r="G18">
        <f>SUMIFS(GameLog!F:F,GameLog!$D:$D,'COL P'!A18,GameLog!$E:$E,1,GameLog!$C:$C,"COL")</f>
        <v>0</v>
      </c>
      <c r="H18">
        <f>SUMIFS(GameLog!Y:Y,GameLog!$D:$D,'COL P'!$A18,GameLog!$C:$C,"COL")</f>
        <v>0</v>
      </c>
      <c r="I18">
        <f>SUMIFS(GameLog!Z:Z,GameLog!$D:$D,'COL P'!$A18,GameLog!$C:$C,"COL")</f>
        <v>0</v>
      </c>
      <c r="J18">
        <f>SUMIFS(GameLog!AA:AA,GameLog!$D:$D,'COL P'!$A18,GameLog!$C:$C,"COL")</f>
        <v>0</v>
      </c>
      <c r="K18" s="12">
        <f>SUMIFS(GameLog!AB:AB,GameLog!$D:$D,'COL P'!$A18,GameLog!$C:$C,"COL")</f>
        <v>0</v>
      </c>
      <c r="L18">
        <f>SUMIFS(GameLog!AC:AC,GameLog!$D:$D,'COL P'!$A18,GameLog!$C:$C,"COL")</f>
        <v>0</v>
      </c>
      <c r="M18">
        <f>SUMIFS(GameLog!AD:AD,GameLog!$D:$D,'COL P'!$A18,GameLog!$C:$C,"COL")</f>
        <v>0</v>
      </c>
      <c r="N18">
        <f>SUMIFS(GameLog!AE:AE,GameLog!$D:$D,'COL P'!$A18,GameLog!$C:$C,"COL")</f>
        <v>0</v>
      </c>
      <c r="O18">
        <f>SUMIFS(GameLog!AF:AF,GameLog!$D:$D,'COL P'!$A18,GameLog!$C:$C,"COL")</f>
        <v>0</v>
      </c>
      <c r="P18">
        <f>SUMIFS(GameLog!AG:AG,GameLog!$D:$D,'COL P'!$A18,GameLog!$C:$C,"COL")</f>
        <v>0</v>
      </c>
      <c r="Q18">
        <f>SUMIFS(GameLog!AH:AH,GameLog!$D:$D,'COL P'!$A18,GameLog!$C:$C,"COL")</f>
        <v>0</v>
      </c>
      <c r="R18">
        <f>SUMIFS(GameLog!AI:AI,GameLog!$D:$D,'COL P'!$A18,GameLog!$C:$C,"COL")</f>
        <v>0</v>
      </c>
      <c r="S18">
        <f>SUMIFS(GameLog!AJ:AJ,GameLog!$D:$D,'COL P'!$A18,GameLog!$C:$C,"COL")</f>
        <v>0</v>
      </c>
      <c r="T18">
        <f>SUMIFS(GameLog!AK:AK,GameLog!$D:$D,'COL P'!$A18,GameLog!$C:$C,"COL")</f>
        <v>0</v>
      </c>
      <c r="U18">
        <f>SUMIFS(GameLog!AL:AL,GameLog!$D:$D,'COL P'!$A18,GameLog!$C:$C,"COL")</f>
        <v>0</v>
      </c>
      <c r="V18" s="10">
        <f t="shared" si="2"/>
        <v>0</v>
      </c>
      <c r="W18" s="11">
        <f t="shared" si="3"/>
        <v>0</v>
      </c>
      <c r="X18" s="11">
        <f t="shared" si="4"/>
        <v>0</v>
      </c>
      <c r="Y18" s="11">
        <f t="shared" si="5"/>
        <v>0</v>
      </c>
      <c r="Z18" s="11">
        <f t="shared" si="6"/>
        <v>0</v>
      </c>
      <c r="AA18" s="11">
        <f t="shared" si="7"/>
        <v>0</v>
      </c>
    </row>
    <row r="19" spans="1:27">
      <c r="A19" t="s">
        <v>2511</v>
      </c>
      <c r="B19">
        <f>SUMIFS(GameLog!W:W,GameLog!$D:$D,'COL P'!$A19,GameLog!$C:$C,"COL")</f>
        <v>0</v>
      </c>
      <c r="C19">
        <f>SUMIFS(GameLog!X:X,GameLog!$D:$D,'COL P'!$A19,GameLog!$C:$C,"COL")</f>
        <v>0</v>
      </c>
      <c r="D19" s="8">
        <f t="shared" si="0"/>
        <v>0</v>
      </c>
      <c r="E19" s="10" t="str">
        <f t="shared" si="1"/>
        <v>---</v>
      </c>
      <c r="F19">
        <f>COUNTIFS(GameLog!D:D,'COL P'!A19,GameLog!C:C,"COL",GameLog!E:E,1)</f>
        <v>0</v>
      </c>
      <c r="G19">
        <f>SUMIFS(GameLog!F:F,GameLog!$D:$D,'COL P'!A19,GameLog!$E:$E,1,GameLog!$C:$C,"COL")</f>
        <v>0</v>
      </c>
      <c r="H19">
        <f>SUMIFS(GameLog!Y:Y,GameLog!$D:$D,'COL P'!$A19,GameLog!$C:$C,"COL")</f>
        <v>0</v>
      </c>
      <c r="I19">
        <f>SUMIFS(GameLog!Z:Z,GameLog!$D:$D,'COL P'!$A19,GameLog!$C:$C,"COL")</f>
        <v>0</v>
      </c>
      <c r="J19">
        <f>SUMIFS(GameLog!AA:AA,GameLog!$D:$D,'COL P'!$A19,GameLog!$C:$C,"COL")</f>
        <v>0</v>
      </c>
      <c r="K19" s="12">
        <f>SUMIFS(GameLog!AB:AB,GameLog!$D:$D,'COL P'!$A19,GameLog!$C:$C,"COL")</f>
        <v>0</v>
      </c>
      <c r="L19">
        <f>SUMIFS(GameLog!AC:AC,GameLog!$D:$D,'COL P'!$A19,GameLog!$C:$C,"COL")</f>
        <v>0</v>
      </c>
      <c r="M19">
        <f>SUMIFS(GameLog!AD:AD,GameLog!$D:$D,'COL P'!$A19,GameLog!$C:$C,"COL")</f>
        <v>0</v>
      </c>
      <c r="N19">
        <f>SUMIFS(GameLog!AE:AE,GameLog!$D:$D,'COL P'!$A19,GameLog!$C:$C,"COL")</f>
        <v>0</v>
      </c>
      <c r="O19">
        <f>SUMIFS(GameLog!AF:AF,GameLog!$D:$D,'COL P'!$A19,GameLog!$C:$C,"COL")</f>
        <v>0</v>
      </c>
      <c r="P19">
        <f>SUMIFS(GameLog!AG:AG,GameLog!$D:$D,'COL P'!$A19,GameLog!$C:$C,"COL")</f>
        <v>0</v>
      </c>
      <c r="Q19">
        <f>SUMIFS(GameLog!AH:AH,GameLog!$D:$D,'COL P'!$A19,GameLog!$C:$C,"COL")</f>
        <v>0</v>
      </c>
      <c r="R19">
        <f>SUMIFS(GameLog!AI:AI,GameLog!$D:$D,'COL P'!$A19,GameLog!$C:$C,"COL")</f>
        <v>0</v>
      </c>
      <c r="S19">
        <f>SUMIFS(GameLog!AJ:AJ,GameLog!$D:$D,'COL P'!$A19,GameLog!$C:$C,"COL")</f>
        <v>0</v>
      </c>
      <c r="T19">
        <f>SUMIFS(GameLog!AK:AK,GameLog!$D:$D,'COL P'!$A19,GameLog!$C:$C,"COL")</f>
        <v>0</v>
      </c>
      <c r="U19">
        <f>SUMIFS(GameLog!AL:AL,GameLog!$D:$D,'COL P'!$A19,GameLog!$C:$C,"COL")</f>
        <v>0</v>
      </c>
      <c r="V19" s="10">
        <f t="shared" si="2"/>
        <v>0</v>
      </c>
      <c r="W19" s="11">
        <f t="shared" si="3"/>
        <v>0</v>
      </c>
      <c r="X19" s="11">
        <f t="shared" si="4"/>
        <v>0</v>
      </c>
      <c r="Y19" s="11">
        <f t="shared" si="5"/>
        <v>0</v>
      </c>
      <c r="Z19" s="11">
        <f t="shared" si="6"/>
        <v>0</v>
      </c>
      <c r="AA19" s="11">
        <f t="shared" si="7"/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0BB67-72E2-4EBE-A3A4-50BCC5F1FA95}">
  <sheetPr codeName="Sheet62"/>
  <dimension ref="A1:AE89"/>
  <sheetViews>
    <sheetView workbookViewId="0">
      <pane ySplit="1" topLeftCell="A20" activePane="bottomLeft" state="frozen"/>
      <selection activeCell="B1" sqref="B1:AC1048576"/>
      <selection pane="bottomLeft" activeCell="A2" sqref="A2:A41"/>
    </sheetView>
  </sheetViews>
  <sheetFormatPr defaultRowHeight="13.2"/>
  <cols>
    <col min="1" max="1" width="16.5546875" bestFit="1" customWidth="1"/>
    <col min="2" max="2" width="2.33203125" bestFit="1" customWidth="1"/>
    <col min="3" max="3" width="3.44140625" customWidth="1"/>
    <col min="4" max="4" width="3.44140625" bestFit="1" customWidth="1"/>
    <col min="5" max="6" width="2.21875" bestFit="1" customWidth="1"/>
    <col min="7" max="8" width="3.21875" bestFit="1" customWidth="1"/>
    <col min="9" max="9" width="3.44140625" bestFit="1" customWidth="1"/>
    <col min="10" max="10" width="4" bestFit="1" customWidth="1"/>
    <col min="11" max="11" width="3.44140625" bestFit="1" customWidth="1"/>
    <col min="12" max="12" width="3.5546875" bestFit="1" customWidth="1"/>
    <col min="13" max="13" width="3.44140625" bestFit="1" customWidth="1"/>
    <col min="14" max="14" width="3.5546875" bestFit="1" customWidth="1"/>
    <col min="15" max="15" width="5.44140625" bestFit="1" customWidth="1"/>
    <col min="16" max="16" width="4.664062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4.77734375" bestFit="1" customWidth="1"/>
    <col min="21" max="21" width="4.44140625" bestFit="1" customWidth="1"/>
    <col min="22" max="22" width="4.5546875" bestFit="1" customWidth="1"/>
    <col min="23" max="25" width="5.5546875" bestFit="1" customWidth="1"/>
    <col min="26" max="26" width="3.21875" bestFit="1" customWidth="1"/>
    <col min="27" max="27" width="4.109375" bestFit="1" customWidth="1"/>
    <col min="28" max="30" width="4.77734375" bestFit="1" customWidth="1"/>
    <col min="31" max="31" width="5.21875" bestFit="1" customWidth="1"/>
    <col min="32" max="32" width="4.88671875" bestFit="1" customWidth="1"/>
    <col min="33" max="33" width="5.21875" bestFit="1" customWidth="1"/>
    <col min="34" max="34" width="5.109375" bestFit="1" customWidth="1"/>
  </cols>
  <sheetData>
    <row r="1" spans="1:31">
      <c r="A1" t="s">
        <v>2405</v>
      </c>
      <c r="B1" t="s">
        <v>2406</v>
      </c>
      <c r="C1" t="s">
        <v>2407</v>
      </c>
      <c r="D1" t="s">
        <v>2408</v>
      </c>
      <c r="E1" t="s">
        <v>2409</v>
      </c>
      <c r="F1" t="s">
        <v>2410</v>
      </c>
      <c r="G1" t="s">
        <v>2411</v>
      </c>
      <c r="H1" t="s">
        <v>2412</v>
      </c>
      <c r="I1" t="s">
        <v>2413</v>
      </c>
      <c r="J1" t="s">
        <v>2414</v>
      </c>
      <c r="K1" t="s">
        <v>2415</v>
      </c>
      <c r="L1" t="s">
        <v>2416</v>
      </c>
      <c r="M1" t="s">
        <v>2417</v>
      </c>
      <c r="N1" t="s">
        <v>2418</v>
      </c>
      <c r="O1" t="s">
        <v>2424</v>
      </c>
      <c r="P1" t="s">
        <v>2425</v>
      </c>
      <c r="Q1" t="s">
        <v>2426</v>
      </c>
      <c r="R1" t="s">
        <v>2427</v>
      </c>
      <c r="S1" t="s">
        <v>2428</v>
      </c>
      <c r="T1" t="s">
        <v>2811</v>
      </c>
      <c r="U1" t="s">
        <v>2812</v>
      </c>
      <c r="V1" t="s">
        <v>2419</v>
      </c>
      <c r="W1" t="s">
        <v>2420</v>
      </c>
      <c r="X1" t="s">
        <v>2421</v>
      </c>
      <c r="Y1" t="s">
        <v>2422</v>
      </c>
      <c r="Z1" t="s">
        <v>2423</v>
      </c>
    </row>
    <row r="2" spans="1:31">
      <c r="A2" t="s">
        <v>3291</v>
      </c>
      <c r="B2" cm="1">
        <f t="array" ref="B2">IF(COUNTIFS(GameLog!D:D,'MIL B'!A2,GameLog!C:C,"MIL")=0,0,COUNTA(_xlfn.UNIQUE(_xlfn._xlws.FILTER(GameLog!A$2:A$1000, (GameLog!C$2:C$1000="MIL") * (GameLog!D$2:D$1000=A2)))))</f>
        <v>3</v>
      </c>
      <c r="C2">
        <f>D2+M2+P2+Q2+R2</f>
        <v>10</v>
      </c>
      <c r="D2">
        <f>SUMIFS(GameLog!G:G,GameLog!$D:$D,'MIL B'!$A2,GameLog!$C:$C,"MIL")</f>
        <v>9</v>
      </c>
      <c r="E2">
        <f>SUMIFS(GameLog!H:H,GameLog!$D:$D,'MIL B'!$A2,GameLog!$C:$C,"MIL")</f>
        <v>2</v>
      </c>
      <c r="F2">
        <f>SUMIFS(GameLog!I:I,GameLog!$D:$D,'MIL B'!$A2,GameLog!$C:$C,"MIL")</f>
        <v>1</v>
      </c>
      <c r="G2">
        <f>SUMIFS(GameLog!J:J,GameLog!$D:$D,'MIL B'!$A2,GameLog!$C:$C,"MIL")</f>
        <v>0</v>
      </c>
      <c r="H2">
        <f>SUMIFS(GameLog!K:K,GameLog!$D:$D,'MIL B'!$A2,GameLog!$C:$C,"MIL")</f>
        <v>0</v>
      </c>
      <c r="I2">
        <f>SUMIFS(GameLog!L:L,GameLog!$D:$D,'MIL B'!$A2,GameLog!$C:$C,"MIL")</f>
        <v>0</v>
      </c>
      <c r="J2">
        <f>SUMIFS(GameLog!M:M,GameLog!$D:$D,'MIL B'!$A2,GameLog!$C:$C,"MIL")</f>
        <v>0</v>
      </c>
      <c r="K2">
        <f>SUMIFS(GameLog!N:N,GameLog!$D:$D,'MIL B'!$A2,GameLog!$C:$C,"MIL")</f>
        <v>0</v>
      </c>
      <c r="L2">
        <f>SUMIFS(GameLog!O:O,GameLog!$D:$D,'MIL B'!$A2,GameLog!$C:$C,"MIL")</f>
        <v>0</v>
      </c>
      <c r="M2">
        <f>SUMIFS(GameLog!P:P,GameLog!$D:$D,'MIL B'!$A2,GameLog!$C:$C,"MIL")</f>
        <v>1</v>
      </c>
      <c r="N2">
        <f>SUMIFS(GameLog!Q:Q,GameLog!$D:$D,'MIL B'!$A2,GameLog!$C:$C,"MIL")</f>
        <v>0</v>
      </c>
      <c r="O2">
        <f>SUMIFS(GameLog!R:R,GameLog!$D:$D,'MIL B'!$A2,GameLog!$C:$C,"MIL")</f>
        <v>2</v>
      </c>
      <c r="P2">
        <f>SUMIFS(GameLog!S:S,GameLog!$D:$D,'MIL B'!$A2,GameLog!$C:$C,"MIL")</f>
        <v>0</v>
      </c>
      <c r="Q2">
        <f>SUMIFS(GameLog!T:T,GameLog!$D:$D,'MIL B'!$A2,GameLog!$C:$C,"MIL")</f>
        <v>0</v>
      </c>
      <c r="R2">
        <f>SUMIFS(GameLog!U:U,GameLog!$D:$D,'MIL B'!$A2,GameLog!$C:$C,"MIL")</f>
        <v>0</v>
      </c>
      <c r="S2">
        <f>SUMIFS(GameLog!V:V,GameLog!$D:$D,'MIL B'!$A2,GameLog!$C:$C,"MIL")</f>
        <v>0</v>
      </c>
      <c r="T2">
        <v>0</v>
      </c>
      <c r="U2">
        <v>0</v>
      </c>
      <c r="V2" s="8">
        <f>IFERROR(F2/D2,0)</f>
        <v>0.1111111111111111</v>
      </c>
      <c r="W2" s="8">
        <f t="shared" ref="W2:W41" si="0">IFERROR((F2+M2+P2)/(C2-Q2),0)</f>
        <v>0.2</v>
      </c>
      <c r="X2" s="8">
        <f t="shared" ref="X2:X41" si="1">IFERROR(Z2/D2,0)</f>
        <v>0.1111111111111111</v>
      </c>
      <c r="Y2" s="8">
        <f>W2+X2</f>
        <v>0.31111111111111112</v>
      </c>
      <c r="Z2">
        <f>G2+F2+H2*2+I2*3</f>
        <v>1</v>
      </c>
      <c r="AE2" s="14"/>
    </row>
    <row r="3" spans="1:31">
      <c r="A3" t="s">
        <v>3292</v>
      </c>
      <c r="B3" cm="1">
        <f t="array" ref="B3">IF(COUNTIFS(GameLog!D:D,'MIL B'!A3,GameLog!C:C,"MIL")=0,0,COUNTA(_xlfn.UNIQUE(_xlfn._xlws.FILTER(GameLog!A$2:A$1000, (GameLog!C$2:C$1000="MIL") * (GameLog!D$2:D$1000=A3)))))</f>
        <v>2</v>
      </c>
      <c r="C3">
        <f t="shared" ref="C3:C41" si="2">D3+M3+P3+Q3+R3</f>
        <v>8</v>
      </c>
      <c r="D3">
        <f>SUMIFS(GameLog!G:G,GameLog!$D:$D,'MIL B'!$A3,GameLog!$C:$C,"MIL")</f>
        <v>8</v>
      </c>
      <c r="E3">
        <f>SUMIFS(GameLog!H:H,GameLog!$D:$D,'MIL B'!$A3,GameLog!$C:$C,"MIL")</f>
        <v>0</v>
      </c>
      <c r="F3">
        <f>SUMIFS(GameLog!I:I,GameLog!$D:$D,'MIL B'!$A3,GameLog!$C:$C,"MIL")</f>
        <v>5</v>
      </c>
      <c r="G3">
        <f>SUMIFS(GameLog!J:J,GameLog!$D:$D,'MIL B'!$A3,GameLog!$C:$C,"MIL")</f>
        <v>1</v>
      </c>
      <c r="H3">
        <f>SUMIFS(GameLog!K:K,GameLog!$D:$D,'MIL B'!$A3,GameLog!$C:$C,"MIL")</f>
        <v>0</v>
      </c>
      <c r="I3">
        <f>SUMIFS(GameLog!L:L,GameLog!$D:$D,'MIL B'!$A3,GameLog!$C:$C,"MIL")</f>
        <v>0</v>
      </c>
      <c r="J3">
        <f>SUMIFS(GameLog!M:M,GameLog!$D:$D,'MIL B'!$A3,GameLog!$C:$C,"MIL")</f>
        <v>1</v>
      </c>
      <c r="K3">
        <f>SUMIFS(GameLog!N:N,GameLog!$D:$D,'MIL B'!$A3,GameLog!$C:$C,"MIL")</f>
        <v>0</v>
      </c>
      <c r="L3">
        <f>SUMIFS(GameLog!O:O,GameLog!$D:$D,'MIL B'!$A3,GameLog!$C:$C,"MIL")</f>
        <v>0</v>
      </c>
      <c r="M3">
        <f>SUMIFS(GameLog!P:P,GameLog!$D:$D,'MIL B'!$A3,GameLog!$C:$C,"MIL")</f>
        <v>0</v>
      </c>
      <c r="N3">
        <f>SUMIFS(GameLog!Q:Q,GameLog!$D:$D,'MIL B'!$A3,GameLog!$C:$C,"MIL")</f>
        <v>0</v>
      </c>
      <c r="O3">
        <f>SUMIFS(GameLog!R:R,GameLog!$D:$D,'MIL B'!$A3,GameLog!$C:$C,"MIL")</f>
        <v>0</v>
      </c>
      <c r="P3">
        <f>SUMIFS(GameLog!S:S,GameLog!$D:$D,'MIL B'!$A3,GameLog!$C:$C,"MIL")</f>
        <v>0</v>
      </c>
      <c r="Q3">
        <f>SUMIFS(GameLog!T:T,GameLog!$D:$D,'MIL B'!$A3,GameLog!$C:$C,"MIL")</f>
        <v>0</v>
      </c>
      <c r="R3">
        <f>SUMIFS(GameLog!U:U,GameLog!$D:$D,'MIL B'!$A3,GameLog!$C:$C,"MIL")</f>
        <v>0</v>
      </c>
      <c r="S3">
        <f>SUMIFS(GameLog!V:V,GameLog!$D:$D,'MIL B'!$A3,GameLog!$C:$C,"MIL")</f>
        <v>0</v>
      </c>
      <c r="T3">
        <v>3</v>
      </c>
      <c r="U3">
        <v>3</v>
      </c>
      <c r="V3" s="8">
        <f t="shared" ref="V3:V41" si="3">IFERROR(F3/D3,0)</f>
        <v>0.625</v>
      </c>
      <c r="W3" s="8">
        <f t="shared" si="0"/>
        <v>0.625</v>
      </c>
      <c r="X3" s="8">
        <f t="shared" si="1"/>
        <v>0.75</v>
      </c>
      <c r="Y3" s="8">
        <f t="shared" ref="Y3:Y41" si="4">W3+X3</f>
        <v>1.375</v>
      </c>
      <c r="Z3">
        <f t="shared" ref="Z3:Z41" si="5">G3+F3+H3*2+I3*3</f>
        <v>6</v>
      </c>
      <c r="AE3" s="14"/>
    </row>
    <row r="4" spans="1:31">
      <c r="A4" t="s">
        <v>3293</v>
      </c>
      <c r="B4" cm="1">
        <f t="array" ref="B4">IF(COUNTIFS(GameLog!D:D,'MIL B'!A4,GameLog!C:C,"MIL")=0,0,COUNTA(_xlfn.UNIQUE(_xlfn._xlws.FILTER(GameLog!A$2:A$1000, (GameLog!C$2:C$1000="MIL") * (GameLog!D$2:D$1000=A4)))))</f>
        <v>0</v>
      </c>
      <c r="C4">
        <f t="shared" si="2"/>
        <v>0</v>
      </c>
      <c r="D4">
        <f>SUMIFS(GameLog!G:G,GameLog!$D:$D,'MIL B'!$A4,GameLog!$C:$C,"MIL")</f>
        <v>0</v>
      </c>
      <c r="E4">
        <f>SUMIFS(GameLog!H:H,GameLog!$D:$D,'MIL B'!$A4,GameLog!$C:$C,"MIL")</f>
        <v>0</v>
      </c>
      <c r="F4">
        <f>SUMIFS(GameLog!I:I,GameLog!$D:$D,'MIL B'!$A4,GameLog!$C:$C,"MIL")</f>
        <v>0</v>
      </c>
      <c r="G4">
        <f>SUMIFS(GameLog!J:J,GameLog!$D:$D,'MIL B'!$A4,GameLog!$C:$C,"MIL")</f>
        <v>0</v>
      </c>
      <c r="H4">
        <f>SUMIFS(GameLog!K:K,GameLog!$D:$D,'MIL B'!$A4,GameLog!$C:$C,"MIL")</f>
        <v>0</v>
      </c>
      <c r="I4">
        <f>SUMIFS(GameLog!L:L,GameLog!$D:$D,'MIL B'!$A4,GameLog!$C:$C,"MIL")</f>
        <v>0</v>
      </c>
      <c r="J4">
        <f>SUMIFS(GameLog!M:M,GameLog!$D:$D,'MIL B'!$A4,GameLog!$C:$C,"MIL")</f>
        <v>0</v>
      </c>
      <c r="K4">
        <f>SUMIFS(GameLog!N:N,GameLog!$D:$D,'MIL B'!$A4,GameLog!$C:$C,"MIL")</f>
        <v>0</v>
      </c>
      <c r="L4">
        <f>SUMIFS(GameLog!O:O,GameLog!$D:$D,'MIL B'!$A4,GameLog!$C:$C,"MIL")</f>
        <v>0</v>
      </c>
      <c r="M4">
        <f>SUMIFS(GameLog!P:P,GameLog!$D:$D,'MIL B'!$A4,GameLog!$C:$C,"MIL")</f>
        <v>0</v>
      </c>
      <c r="N4">
        <f>SUMIFS(GameLog!Q:Q,GameLog!$D:$D,'MIL B'!$A4,GameLog!$C:$C,"MIL")</f>
        <v>0</v>
      </c>
      <c r="O4">
        <f>SUMIFS(GameLog!R:R,GameLog!$D:$D,'MIL B'!$A4,GameLog!$C:$C,"MIL")</f>
        <v>0</v>
      </c>
      <c r="P4">
        <f>SUMIFS(GameLog!S:S,GameLog!$D:$D,'MIL B'!$A4,GameLog!$C:$C,"MIL")</f>
        <v>0</v>
      </c>
      <c r="Q4">
        <f>SUMIFS(GameLog!T:T,GameLog!$D:$D,'MIL B'!$A4,GameLog!$C:$C,"MIL")</f>
        <v>0</v>
      </c>
      <c r="R4">
        <f>SUMIFS(GameLog!U:U,GameLog!$D:$D,'MIL B'!$A4,GameLog!$C:$C,"MIL")</f>
        <v>0</v>
      </c>
      <c r="S4">
        <f>SUMIFS(GameLog!V:V,GameLog!$D:$D,'MIL B'!$A4,GameLog!$C:$C,"MIL")</f>
        <v>0</v>
      </c>
      <c r="T4">
        <v>0</v>
      </c>
      <c r="U4">
        <v>0</v>
      </c>
      <c r="V4" s="8">
        <f t="shared" si="3"/>
        <v>0</v>
      </c>
      <c r="W4" s="8">
        <f t="shared" si="0"/>
        <v>0</v>
      </c>
      <c r="X4" s="8">
        <f t="shared" si="1"/>
        <v>0</v>
      </c>
      <c r="Y4" s="8">
        <f t="shared" si="4"/>
        <v>0</v>
      </c>
      <c r="Z4">
        <f t="shared" si="5"/>
        <v>0</v>
      </c>
      <c r="AE4" s="14"/>
    </row>
    <row r="5" spans="1:31">
      <c r="A5" t="s">
        <v>3294</v>
      </c>
      <c r="B5" cm="1">
        <f t="array" ref="B5">IF(COUNTIFS(GameLog!D:D,'MIL B'!A5,GameLog!C:C,"MIL")=0,0,COUNTA(_xlfn.UNIQUE(_xlfn._xlws.FILTER(GameLog!A$2:A$1000, (GameLog!C$2:C$1000="MIL") * (GameLog!D$2:D$1000=A5)))))</f>
        <v>3</v>
      </c>
      <c r="C5">
        <f t="shared" si="2"/>
        <v>15</v>
      </c>
      <c r="D5">
        <f>SUMIFS(GameLog!G:G,GameLog!$D:$D,'MIL B'!$A5,GameLog!$C:$C,"MIL")</f>
        <v>12</v>
      </c>
      <c r="E5">
        <f>SUMIFS(GameLog!H:H,GameLog!$D:$D,'MIL B'!$A5,GameLog!$C:$C,"MIL")</f>
        <v>0</v>
      </c>
      <c r="F5">
        <f>SUMIFS(GameLog!I:I,GameLog!$D:$D,'MIL B'!$A5,GameLog!$C:$C,"MIL")</f>
        <v>1</v>
      </c>
      <c r="G5">
        <f>SUMIFS(GameLog!J:J,GameLog!$D:$D,'MIL B'!$A5,GameLog!$C:$C,"MIL")</f>
        <v>0</v>
      </c>
      <c r="H5">
        <f>SUMIFS(GameLog!K:K,GameLog!$D:$D,'MIL B'!$A5,GameLog!$C:$C,"MIL")</f>
        <v>0</v>
      </c>
      <c r="I5">
        <f>SUMIFS(GameLog!L:L,GameLog!$D:$D,'MIL B'!$A5,GameLog!$C:$C,"MIL")</f>
        <v>0</v>
      </c>
      <c r="J5">
        <f>SUMIFS(GameLog!M:M,GameLog!$D:$D,'MIL B'!$A5,GameLog!$C:$C,"MIL")</f>
        <v>0</v>
      </c>
      <c r="K5">
        <f>SUMIFS(GameLog!N:N,GameLog!$D:$D,'MIL B'!$A5,GameLog!$C:$C,"MIL")</f>
        <v>0</v>
      </c>
      <c r="L5">
        <f>SUMIFS(GameLog!O:O,GameLog!$D:$D,'MIL B'!$A5,GameLog!$C:$C,"MIL")</f>
        <v>0</v>
      </c>
      <c r="M5">
        <f>SUMIFS(GameLog!P:P,GameLog!$D:$D,'MIL B'!$A5,GameLog!$C:$C,"MIL")</f>
        <v>3</v>
      </c>
      <c r="N5">
        <f>SUMIFS(GameLog!Q:Q,GameLog!$D:$D,'MIL B'!$A5,GameLog!$C:$C,"MIL")</f>
        <v>1</v>
      </c>
      <c r="O5">
        <f>SUMIFS(GameLog!R:R,GameLog!$D:$D,'MIL B'!$A5,GameLog!$C:$C,"MIL")</f>
        <v>0</v>
      </c>
      <c r="P5">
        <f>SUMIFS(GameLog!S:S,GameLog!$D:$D,'MIL B'!$A5,GameLog!$C:$C,"MIL")</f>
        <v>0</v>
      </c>
      <c r="Q5">
        <f>SUMIFS(GameLog!T:T,GameLog!$D:$D,'MIL B'!$A5,GameLog!$C:$C,"MIL")</f>
        <v>0</v>
      </c>
      <c r="R5">
        <f>SUMIFS(GameLog!U:U,GameLog!$D:$D,'MIL B'!$A5,GameLog!$C:$C,"MIL")</f>
        <v>0</v>
      </c>
      <c r="S5">
        <f>SUMIFS(GameLog!V:V,GameLog!$D:$D,'MIL B'!$A5,GameLog!$C:$C,"MIL")</f>
        <v>1</v>
      </c>
      <c r="T5">
        <v>1</v>
      </c>
      <c r="U5">
        <v>1</v>
      </c>
      <c r="V5" s="8">
        <f t="shared" si="3"/>
        <v>8.3333333333333329E-2</v>
      </c>
      <c r="W5" s="8">
        <f t="shared" si="0"/>
        <v>0.26666666666666666</v>
      </c>
      <c r="X5" s="8">
        <f t="shared" si="1"/>
        <v>8.3333333333333329E-2</v>
      </c>
      <c r="Y5" s="8">
        <f t="shared" si="4"/>
        <v>0.35</v>
      </c>
      <c r="Z5">
        <f t="shared" si="5"/>
        <v>1</v>
      </c>
      <c r="AE5" s="14"/>
    </row>
    <row r="6" spans="1:31">
      <c r="A6" t="s">
        <v>3295</v>
      </c>
      <c r="B6" cm="1">
        <f t="array" ref="B6">IF(COUNTIFS(GameLog!D:D,'MIL B'!A6,GameLog!C:C,"MIL")=0,0,COUNTA(_xlfn.UNIQUE(_xlfn._xlws.FILTER(GameLog!A$2:A$1000, (GameLog!C$2:C$1000="MIL") * (GameLog!D$2:D$1000=A6)))))</f>
        <v>3</v>
      </c>
      <c r="C6">
        <f t="shared" si="2"/>
        <v>6</v>
      </c>
      <c r="D6">
        <f>SUMIFS(GameLog!G:G,GameLog!$D:$D,'MIL B'!$A6,GameLog!$C:$C,"MIL")</f>
        <v>5</v>
      </c>
      <c r="E6">
        <f>SUMIFS(GameLog!H:H,GameLog!$D:$D,'MIL B'!$A6,GameLog!$C:$C,"MIL")</f>
        <v>0</v>
      </c>
      <c r="F6">
        <f>SUMIFS(GameLog!I:I,GameLog!$D:$D,'MIL B'!$A6,GameLog!$C:$C,"MIL")</f>
        <v>1</v>
      </c>
      <c r="G6">
        <f>SUMIFS(GameLog!J:J,GameLog!$D:$D,'MIL B'!$A6,GameLog!$C:$C,"MIL")</f>
        <v>0</v>
      </c>
      <c r="H6">
        <f>SUMIFS(GameLog!K:K,GameLog!$D:$D,'MIL B'!$A6,GameLog!$C:$C,"MIL")</f>
        <v>0</v>
      </c>
      <c r="I6">
        <f>SUMIFS(GameLog!L:L,GameLog!$D:$D,'MIL B'!$A6,GameLog!$C:$C,"MIL")</f>
        <v>0</v>
      </c>
      <c r="J6">
        <f>SUMIFS(GameLog!M:M,GameLog!$D:$D,'MIL B'!$A6,GameLog!$C:$C,"MIL")</f>
        <v>0</v>
      </c>
      <c r="K6">
        <f>SUMIFS(GameLog!N:N,GameLog!$D:$D,'MIL B'!$A6,GameLog!$C:$C,"MIL")</f>
        <v>0</v>
      </c>
      <c r="L6">
        <f>SUMIFS(GameLog!O:O,GameLog!$D:$D,'MIL B'!$A6,GameLog!$C:$C,"MIL")</f>
        <v>0</v>
      </c>
      <c r="M6">
        <f>SUMIFS(GameLog!P:P,GameLog!$D:$D,'MIL B'!$A6,GameLog!$C:$C,"MIL")</f>
        <v>1</v>
      </c>
      <c r="N6">
        <f>SUMIFS(GameLog!Q:Q,GameLog!$D:$D,'MIL B'!$A6,GameLog!$C:$C,"MIL")</f>
        <v>1</v>
      </c>
      <c r="O6">
        <f>SUMIFS(GameLog!R:R,GameLog!$D:$D,'MIL B'!$A6,GameLog!$C:$C,"MIL")</f>
        <v>0</v>
      </c>
      <c r="P6">
        <f>SUMIFS(GameLog!S:S,GameLog!$D:$D,'MIL B'!$A6,GameLog!$C:$C,"MIL")</f>
        <v>0</v>
      </c>
      <c r="Q6">
        <f>SUMIFS(GameLog!T:T,GameLog!$D:$D,'MIL B'!$A6,GameLog!$C:$C,"MIL")</f>
        <v>0</v>
      </c>
      <c r="R6">
        <f>SUMIFS(GameLog!U:U,GameLog!$D:$D,'MIL B'!$A6,GameLog!$C:$C,"MIL")</f>
        <v>0</v>
      </c>
      <c r="S6">
        <f>SUMIFS(GameLog!V:V,GameLog!$D:$D,'MIL B'!$A6,GameLog!$C:$C,"MIL")</f>
        <v>0</v>
      </c>
      <c r="T6">
        <v>3</v>
      </c>
      <c r="U6">
        <v>3</v>
      </c>
      <c r="V6" s="8">
        <f t="shared" si="3"/>
        <v>0.2</v>
      </c>
      <c r="W6" s="8">
        <f t="shared" si="0"/>
        <v>0.33333333333333331</v>
      </c>
      <c r="X6" s="8">
        <f t="shared" si="1"/>
        <v>0.2</v>
      </c>
      <c r="Y6" s="8">
        <f t="shared" si="4"/>
        <v>0.53333333333333333</v>
      </c>
      <c r="Z6">
        <f t="shared" si="5"/>
        <v>1</v>
      </c>
      <c r="AE6" s="14"/>
    </row>
    <row r="7" spans="1:31">
      <c r="A7" t="s">
        <v>3296</v>
      </c>
      <c r="B7" cm="1">
        <f t="array" ref="B7">IF(COUNTIFS(GameLog!D:D,'MIL B'!A7,GameLog!C:C,"MIL")=0,0,COUNTA(_xlfn.UNIQUE(_xlfn._xlws.FILTER(GameLog!A$2:A$1000, (GameLog!C$2:C$1000="MIL") * (GameLog!D$2:D$1000=A7)))))</f>
        <v>2</v>
      </c>
      <c r="C7">
        <f t="shared" si="2"/>
        <v>7</v>
      </c>
      <c r="D7">
        <f>SUMIFS(GameLog!G:G,GameLog!$D:$D,'MIL B'!$A7,GameLog!$C:$C,"MIL")</f>
        <v>6</v>
      </c>
      <c r="E7">
        <f>SUMIFS(GameLog!H:H,GameLog!$D:$D,'MIL B'!$A7,GameLog!$C:$C,"MIL")</f>
        <v>0</v>
      </c>
      <c r="F7">
        <f>SUMIFS(GameLog!I:I,GameLog!$D:$D,'MIL B'!$A7,GameLog!$C:$C,"MIL")</f>
        <v>0</v>
      </c>
      <c r="G7">
        <f>SUMIFS(GameLog!J:J,GameLog!$D:$D,'MIL B'!$A7,GameLog!$C:$C,"MIL")</f>
        <v>0</v>
      </c>
      <c r="H7">
        <f>SUMIFS(GameLog!K:K,GameLog!$D:$D,'MIL B'!$A7,GameLog!$C:$C,"MIL")</f>
        <v>0</v>
      </c>
      <c r="I7">
        <f>SUMIFS(GameLog!L:L,GameLog!$D:$D,'MIL B'!$A7,GameLog!$C:$C,"MIL")</f>
        <v>0</v>
      </c>
      <c r="J7">
        <f>SUMIFS(GameLog!M:M,GameLog!$D:$D,'MIL B'!$A7,GameLog!$C:$C,"MIL")</f>
        <v>0</v>
      </c>
      <c r="K7">
        <f>SUMIFS(GameLog!N:N,GameLog!$D:$D,'MIL B'!$A7,GameLog!$C:$C,"MIL")</f>
        <v>0</v>
      </c>
      <c r="L7">
        <f>SUMIFS(GameLog!O:O,GameLog!$D:$D,'MIL B'!$A7,GameLog!$C:$C,"MIL")</f>
        <v>0</v>
      </c>
      <c r="M7">
        <f>SUMIFS(GameLog!P:P,GameLog!$D:$D,'MIL B'!$A7,GameLog!$C:$C,"MIL")</f>
        <v>0</v>
      </c>
      <c r="N7">
        <f>SUMIFS(GameLog!Q:Q,GameLog!$D:$D,'MIL B'!$A7,GameLog!$C:$C,"MIL")</f>
        <v>1</v>
      </c>
      <c r="O7">
        <f>SUMIFS(GameLog!R:R,GameLog!$D:$D,'MIL B'!$A7,GameLog!$C:$C,"MIL")</f>
        <v>0</v>
      </c>
      <c r="P7">
        <f>SUMIFS(GameLog!S:S,GameLog!$D:$D,'MIL B'!$A7,GameLog!$C:$C,"MIL")</f>
        <v>1</v>
      </c>
      <c r="Q7">
        <f>SUMIFS(GameLog!T:T,GameLog!$D:$D,'MIL B'!$A7,GameLog!$C:$C,"MIL")</f>
        <v>0</v>
      </c>
      <c r="R7">
        <f>SUMIFS(GameLog!U:U,GameLog!$D:$D,'MIL B'!$A7,GameLog!$C:$C,"MIL")</f>
        <v>0</v>
      </c>
      <c r="S7">
        <f>SUMIFS(GameLog!V:V,GameLog!$D:$D,'MIL B'!$A7,GameLog!$C:$C,"MIL")</f>
        <v>0</v>
      </c>
      <c r="T7">
        <v>2</v>
      </c>
      <c r="U7">
        <v>2</v>
      </c>
      <c r="V7" s="8">
        <f t="shared" si="3"/>
        <v>0</v>
      </c>
      <c r="W7" s="8">
        <f t="shared" si="0"/>
        <v>0.14285714285714285</v>
      </c>
      <c r="X7" s="8">
        <f t="shared" si="1"/>
        <v>0</v>
      </c>
      <c r="Y7" s="8">
        <f t="shared" si="4"/>
        <v>0.14285714285714285</v>
      </c>
      <c r="Z7">
        <f t="shared" si="5"/>
        <v>0</v>
      </c>
      <c r="AE7" s="14"/>
    </row>
    <row r="8" spans="1:31">
      <c r="A8" t="s">
        <v>3297</v>
      </c>
      <c r="B8" cm="1">
        <f t="array" ref="B8">IF(COUNTIFS(GameLog!D:D,'MIL B'!A8,GameLog!C:C,"MIL")=0,0,COUNTA(_xlfn.UNIQUE(_xlfn._xlws.FILTER(GameLog!A$2:A$1000, (GameLog!C$2:C$1000="MIL") * (GameLog!D$2:D$1000=A8)))))</f>
        <v>3</v>
      </c>
      <c r="C8">
        <f t="shared" si="2"/>
        <v>15</v>
      </c>
      <c r="D8">
        <f>SUMIFS(GameLog!G:G,GameLog!$D:$D,'MIL B'!$A8,GameLog!$C:$C,"MIL")</f>
        <v>13</v>
      </c>
      <c r="E8">
        <f>SUMIFS(GameLog!H:H,GameLog!$D:$D,'MIL B'!$A8,GameLog!$C:$C,"MIL")</f>
        <v>0</v>
      </c>
      <c r="F8">
        <f>SUMIFS(GameLog!I:I,GameLog!$D:$D,'MIL B'!$A8,GameLog!$C:$C,"MIL")</f>
        <v>4</v>
      </c>
      <c r="G8">
        <f>SUMIFS(GameLog!J:J,GameLog!$D:$D,'MIL B'!$A8,GameLog!$C:$C,"MIL")</f>
        <v>2</v>
      </c>
      <c r="H8">
        <f>SUMIFS(GameLog!K:K,GameLog!$D:$D,'MIL B'!$A8,GameLog!$C:$C,"MIL")</f>
        <v>0</v>
      </c>
      <c r="I8">
        <f>SUMIFS(GameLog!L:L,GameLog!$D:$D,'MIL B'!$A8,GameLog!$C:$C,"MIL")</f>
        <v>0</v>
      </c>
      <c r="J8">
        <f>SUMIFS(GameLog!M:M,GameLog!$D:$D,'MIL B'!$A8,GameLog!$C:$C,"MIL")</f>
        <v>3</v>
      </c>
      <c r="K8">
        <f>SUMIFS(GameLog!N:N,GameLog!$D:$D,'MIL B'!$A8,GameLog!$C:$C,"MIL")</f>
        <v>0</v>
      </c>
      <c r="L8">
        <f>SUMIFS(GameLog!O:O,GameLog!$D:$D,'MIL B'!$A8,GameLog!$C:$C,"MIL")</f>
        <v>0</v>
      </c>
      <c r="M8">
        <f>SUMIFS(GameLog!P:P,GameLog!$D:$D,'MIL B'!$A8,GameLog!$C:$C,"MIL")</f>
        <v>1</v>
      </c>
      <c r="N8">
        <f>SUMIFS(GameLog!Q:Q,GameLog!$D:$D,'MIL B'!$A8,GameLog!$C:$C,"MIL")</f>
        <v>3</v>
      </c>
      <c r="O8">
        <f>SUMIFS(GameLog!R:R,GameLog!$D:$D,'MIL B'!$A8,GameLog!$C:$C,"MIL")</f>
        <v>1</v>
      </c>
      <c r="P8">
        <f>SUMIFS(GameLog!S:S,GameLog!$D:$D,'MIL B'!$A8,GameLog!$C:$C,"MIL")</f>
        <v>0</v>
      </c>
      <c r="Q8">
        <f>SUMIFS(GameLog!T:T,GameLog!$D:$D,'MIL B'!$A8,GameLog!$C:$C,"MIL")</f>
        <v>0</v>
      </c>
      <c r="R8">
        <f>SUMIFS(GameLog!U:U,GameLog!$D:$D,'MIL B'!$A8,GameLog!$C:$C,"MIL")</f>
        <v>1</v>
      </c>
      <c r="S8">
        <f>SUMIFS(GameLog!V:V,GameLog!$D:$D,'MIL B'!$A8,GameLog!$C:$C,"MIL")</f>
        <v>0</v>
      </c>
      <c r="T8">
        <v>0</v>
      </c>
      <c r="U8">
        <v>1</v>
      </c>
      <c r="V8" s="8">
        <f t="shared" si="3"/>
        <v>0.30769230769230771</v>
      </c>
      <c r="W8" s="8">
        <f t="shared" si="0"/>
        <v>0.33333333333333331</v>
      </c>
      <c r="X8" s="8">
        <f t="shared" si="1"/>
        <v>0.46153846153846156</v>
      </c>
      <c r="Y8" s="8">
        <f t="shared" si="4"/>
        <v>0.79487179487179493</v>
      </c>
      <c r="Z8">
        <f t="shared" si="5"/>
        <v>6</v>
      </c>
      <c r="AE8" s="14"/>
    </row>
    <row r="9" spans="1:31">
      <c r="A9" t="s">
        <v>3298</v>
      </c>
      <c r="B9" cm="1">
        <f t="array" ref="B9">IF(COUNTIFS(GameLog!D:D,'MIL B'!A9,GameLog!C:C,"MIL")=0,0,COUNTA(_xlfn.UNIQUE(_xlfn._xlws.FILTER(GameLog!A$2:A$1000, (GameLog!C$2:C$1000="MIL") * (GameLog!D$2:D$1000=A9)))))</f>
        <v>3</v>
      </c>
      <c r="C9">
        <f t="shared" si="2"/>
        <v>14</v>
      </c>
      <c r="D9">
        <f>SUMIFS(GameLog!G:G,GameLog!$D:$D,'MIL B'!$A9,GameLog!$C:$C,"MIL")</f>
        <v>12</v>
      </c>
      <c r="E9">
        <f>SUMIFS(GameLog!H:H,GameLog!$D:$D,'MIL B'!$A9,GameLog!$C:$C,"MIL")</f>
        <v>1</v>
      </c>
      <c r="F9">
        <f>SUMIFS(GameLog!I:I,GameLog!$D:$D,'MIL B'!$A9,GameLog!$C:$C,"MIL")</f>
        <v>2</v>
      </c>
      <c r="G9">
        <f>SUMIFS(GameLog!J:J,GameLog!$D:$D,'MIL B'!$A9,GameLog!$C:$C,"MIL")</f>
        <v>0</v>
      </c>
      <c r="H9">
        <f>SUMIFS(GameLog!K:K,GameLog!$D:$D,'MIL B'!$A9,GameLog!$C:$C,"MIL")</f>
        <v>0</v>
      </c>
      <c r="I9">
        <f>SUMIFS(GameLog!L:L,GameLog!$D:$D,'MIL B'!$A9,GameLog!$C:$C,"MIL")</f>
        <v>1</v>
      </c>
      <c r="J9">
        <f>SUMIFS(GameLog!M:M,GameLog!$D:$D,'MIL B'!$A9,GameLog!$C:$C,"MIL")</f>
        <v>2</v>
      </c>
      <c r="K9">
        <f>SUMIFS(GameLog!N:N,GameLog!$D:$D,'MIL B'!$A9,GameLog!$C:$C,"MIL")</f>
        <v>0</v>
      </c>
      <c r="L9">
        <f>SUMIFS(GameLog!O:O,GameLog!$D:$D,'MIL B'!$A9,GameLog!$C:$C,"MIL")</f>
        <v>0</v>
      </c>
      <c r="M9">
        <f>SUMIFS(GameLog!P:P,GameLog!$D:$D,'MIL B'!$A9,GameLog!$C:$C,"MIL")</f>
        <v>2</v>
      </c>
      <c r="N9">
        <f>SUMIFS(GameLog!Q:Q,GameLog!$D:$D,'MIL B'!$A9,GameLog!$C:$C,"MIL")</f>
        <v>4</v>
      </c>
      <c r="O9">
        <f>SUMIFS(GameLog!R:R,GameLog!$D:$D,'MIL B'!$A9,GameLog!$C:$C,"MIL")</f>
        <v>0</v>
      </c>
      <c r="P9">
        <f>SUMIFS(GameLog!S:S,GameLog!$D:$D,'MIL B'!$A9,GameLog!$C:$C,"MIL")</f>
        <v>0</v>
      </c>
      <c r="Q9">
        <f>SUMIFS(GameLog!T:T,GameLog!$D:$D,'MIL B'!$A9,GameLog!$C:$C,"MIL")</f>
        <v>0</v>
      </c>
      <c r="R9">
        <f>SUMIFS(GameLog!U:U,GameLog!$D:$D,'MIL B'!$A9,GameLog!$C:$C,"MIL")</f>
        <v>0</v>
      </c>
      <c r="S9">
        <f>SUMIFS(GameLog!V:V,GameLog!$D:$D,'MIL B'!$A9,GameLog!$C:$C,"MIL")</f>
        <v>0</v>
      </c>
      <c r="T9">
        <v>0</v>
      </c>
      <c r="U9">
        <v>0</v>
      </c>
      <c r="V9" s="8">
        <f t="shared" si="3"/>
        <v>0.16666666666666666</v>
      </c>
      <c r="W9" s="8">
        <f t="shared" si="0"/>
        <v>0.2857142857142857</v>
      </c>
      <c r="X9" s="8">
        <f t="shared" si="1"/>
        <v>0.41666666666666669</v>
      </c>
      <c r="Y9" s="8">
        <f t="shared" si="4"/>
        <v>0.70238095238095233</v>
      </c>
      <c r="Z9">
        <f t="shared" si="5"/>
        <v>5</v>
      </c>
      <c r="AE9" s="14"/>
    </row>
    <row r="10" spans="1:31">
      <c r="A10" t="s">
        <v>3299</v>
      </c>
      <c r="B10" cm="1">
        <f t="array" ref="B10">IF(COUNTIFS(GameLog!D:D,'MIL B'!A10,GameLog!C:C,"MIL")=0,0,COUNTA(_xlfn.UNIQUE(_xlfn._xlws.FILTER(GameLog!A$2:A$1000, (GameLog!C$2:C$1000="MIL") * (GameLog!D$2:D$1000=A10)))))</f>
        <v>3</v>
      </c>
      <c r="C10">
        <f t="shared" si="2"/>
        <v>7</v>
      </c>
      <c r="D10">
        <f>SUMIFS(GameLog!G:G,GameLog!$D:$D,'MIL B'!$A10,GameLog!$C:$C,"MIL")</f>
        <v>5</v>
      </c>
      <c r="E10">
        <f>SUMIFS(GameLog!H:H,GameLog!$D:$D,'MIL B'!$A10,GameLog!$C:$C,"MIL")</f>
        <v>1</v>
      </c>
      <c r="F10">
        <f>SUMIFS(GameLog!I:I,GameLog!$D:$D,'MIL B'!$A10,GameLog!$C:$C,"MIL")</f>
        <v>1</v>
      </c>
      <c r="G10">
        <f>SUMIFS(GameLog!J:J,GameLog!$D:$D,'MIL B'!$A10,GameLog!$C:$C,"MIL")</f>
        <v>1</v>
      </c>
      <c r="H10">
        <f>SUMIFS(GameLog!K:K,GameLog!$D:$D,'MIL B'!$A10,GameLog!$C:$C,"MIL")</f>
        <v>0</v>
      </c>
      <c r="I10">
        <f>SUMIFS(GameLog!L:L,GameLog!$D:$D,'MIL B'!$A10,GameLog!$C:$C,"MIL")</f>
        <v>0</v>
      </c>
      <c r="J10">
        <f>SUMIFS(GameLog!M:M,GameLog!$D:$D,'MIL B'!$A10,GameLog!$C:$C,"MIL")</f>
        <v>1</v>
      </c>
      <c r="K10">
        <f>SUMIFS(GameLog!N:N,GameLog!$D:$D,'MIL B'!$A10,GameLog!$C:$C,"MIL")</f>
        <v>0</v>
      </c>
      <c r="L10">
        <f>SUMIFS(GameLog!O:O,GameLog!$D:$D,'MIL B'!$A10,GameLog!$C:$C,"MIL")</f>
        <v>0</v>
      </c>
      <c r="M10">
        <f>SUMIFS(GameLog!P:P,GameLog!$D:$D,'MIL B'!$A10,GameLog!$C:$C,"MIL")</f>
        <v>1</v>
      </c>
      <c r="N10">
        <f>SUMIFS(GameLog!Q:Q,GameLog!$D:$D,'MIL B'!$A10,GameLog!$C:$C,"MIL")</f>
        <v>0</v>
      </c>
      <c r="O10">
        <f>SUMIFS(GameLog!R:R,GameLog!$D:$D,'MIL B'!$A10,GameLog!$C:$C,"MIL")</f>
        <v>0</v>
      </c>
      <c r="P10">
        <f>SUMIFS(GameLog!S:S,GameLog!$D:$D,'MIL B'!$A10,GameLog!$C:$C,"MIL")</f>
        <v>1</v>
      </c>
      <c r="Q10">
        <f>SUMIFS(GameLog!T:T,GameLog!$D:$D,'MIL B'!$A10,GameLog!$C:$C,"MIL")</f>
        <v>0</v>
      </c>
      <c r="R10">
        <f>SUMIFS(GameLog!U:U,GameLog!$D:$D,'MIL B'!$A10,GameLog!$C:$C,"MIL")</f>
        <v>0</v>
      </c>
      <c r="S10">
        <f>SUMIFS(GameLog!V:V,GameLog!$D:$D,'MIL B'!$A10,GameLog!$C:$C,"MIL")</f>
        <v>0</v>
      </c>
      <c r="T10">
        <v>0</v>
      </c>
      <c r="U10">
        <v>0</v>
      </c>
      <c r="V10" s="8">
        <f t="shared" si="3"/>
        <v>0.2</v>
      </c>
      <c r="W10" s="8">
        <f t="shared" si="0"/>
        <v>0.42857142857142855</v>
      </c>
      <c r="X10" s="8">
        <f t="shared" si="1"/>
        <v>0.4</v>
      </c>
      <c r="Y10" s="8">
        <f t="shared" si="4"/>
        <v>0.82857142857142851</v>
      </c>
      <c r="Z10">
        <f t="shared" si="5"/>
        <v>2</v>
      </c>
      <c r="AE10" s="13"/>
    </row>
    <row r="11" spans="1:31">
      <c r="A11" t="s">
        <v>3300</v>
      </c>
      <c r="B11" cm="1">
        <f t="array" ref="B11">IF(COUNTIFS(GameLog!D:D,'MIL B'!A11,GameLog!C:C,"MIL")=0,0,COUNTA(_xlfn.UNIQUE(_xlfn._xlws.FILTER(GameLog!A$2:A$1000, (GameLog!C$2:C$1000="MIL") * (GameLog!D$2:D$1000=A11)))))</f>
        <v>3</v>
      </c>
      <c r="C11">
        <f t="shared" si="2"/>
        <v>14</v>
      </c>
      <c r="D11">
        <f>SUMIFS(GameLog!G:G,GameLog!$D:$D,'MIL B'!$A11,GameLog!$C:$C,"MIL")</f>
        <v>13</v>
      </c>
      <c r="E11">
        <f>SUMIFS(GameLog!H:H,GameLog!$D:$D,'MIL B'!$A11,GameLog!$C:$C,"MIL")</f>
        <v>2</v>
      </c>
      <c r="F11">
        <f>SUMIFS(GameLog!I:I,GameLog!$D:$D,'MIL B'!$A11,GameLog!$C:$C,"MIL")</f>
        <v>6</v>
      </c>
      <c r="G11">
        <f>SUMIFS(GameLog!J:J,GameLog!$D:$D,'MIL B'!$A11,GameLog!$C:$C,"MIL")</f>
        <v>1</v>
      </c>
      <c r="H11">
        <f>SUMIFS(GameLog!K:K,GameLog!$D:$D,'MIL B'!$A11,GameLog!$C:$C,"MIL")</f>
        <v>1</v>
      </c>
      <c r="I11">
        <f>SUMIFS(GameLog!L:L,GameLog!$D:$D,'MIL B'!$A11,GameLog!$C:$C,"MIL")</f>
        <v>0</v>
      </c>
      <c r="J11">
        <f>SUMIFS(GameLog!M:M,GameLog!$D:$D,'MIL B'!$A11,GameLog!$C:$C,"MIL")</f>
        <v>0</v>
      </c>
      <c r="K11">
        <f>SUMIFS(GameLog!N:N,GameLog!$D:$D,'MIL B'!$A11,GameLog!$C:$C,"MIL")</f>
        <v>0</v>
      </c>
      <c r="L11">
        <f>SUMIFS(GameLog!O:O,GameLog!$D:$D,'MIL B'!$A11,GameLog!$C:$C,"MIL")</f>
        <v>0</v>
      </c>
      <c r="M11">
        <f>SUMIFS(GameLog!P:P,GameLog!$D:$D,'MIL B'!$A11,GameLog!$C:$C,"MIL")</f>
        <v>0</v>
      </c>
      <c r="N11">
        <f>SUMIFS(GameLog!Q:Q,GameLog!$D:$D,'MIL B'!$A11,GameLog!$C:$C,"MIL")</f>
        <v>1</v>
      </c>
      <c r="O11">
        <f>SUMIFS(GameLog!R:R,GameLog!$D:$D,'MIL B'!$A11,GameLog!$C:$C,"MIL")</f>
        <v>0</v>
      </c>
      <c r="P11">
        <f>SUMIFS(GameLog!S:S,GameLog!$D:$D,'MIL B'!$A11,GameLog!$C:$C,"MIL")</f>
        <v>1</v>
      </c>
      <c r="Q11">
        <f>SUMIFS(GameLog!T:T,GameLog!$D:$D,'MIL B'!$A11,GameLog!$C:$C,"MIL")</f>
        <v>0</v>
      </c>
      <c r="R11">
        <f>SUMIFS(GameLog!U:U,GameLog!$D:$D,'MIL B'!$A11,GameLog!$C:$C,"MIL")</f>
        <v>0</v>
      </c>
      <c r="S11">
        <f>SUMIFS(GameLog!V:V,GameLog!$D:$D,'MIL B'!$A11,GameLog!$C:$C,"MIL")</f>
        <v>0</v>
      </c>
      <c r="T11">
        <v>1</v>
      </c>
      <c r="U11">
        <v>1</v>
      </c>
      <c r="V11" s="8">
        <f t="shared" si="3"/>
        <v>0.46153846153846156</v>
      </c>
      <c r="W11" s="8">
        <f t="shared" si="0"/>
        <v>0.5</v>
      </c>
      <c r="X11" s="8">
        <f t="shared" si="1"/>
        <v>0.69230769230769229</v>
      </c>
      <c r="Y11" s="8">
        <f t="shared" si="4"/>
        <v>1.1923076923076923</v>
      </c>
      <c r="Z11">
        <f t="shared" si="5"/>
        <v>9</v>
      </c>
      <c r="AE11" s="14"/>
    </row>
    <row r="12" spans="1:31">
      <c r="A12" t="s">
        <v>3301</v>
      </c>
      <c r="B12" cm="1">
        <f t="array" ref="B12">IF(COUNTIFS(GameLog!D:D,'MIL B'!A12,GameLog!C:C,"MIL")=0,0,COUNTA(_xlfn.UNIQUE(_xlfn._xlws.FILTER(GameLog!A$2:A$1000, (GameLog!C$2:C$1000="MIL") * (GameLog!D$2:D$1000=A12)))))</f>
        <v>3</v>
      </c>
      <c r="C12">
        <f t="shared" si="2"/>
        <v>3</v>
      </c>
      <c r="D12">
        <f>SUMIFS(GameLog!G:G,GameLog!$D:$D,'MIL B'!$A12,GameLog!$C:$C,"MIL")</f>
        <v>3</v>
      </c>
      <c r="E12">
        <f>SUMIFS(GameLog!H:H,GameLog!$D:$D,'MIL B'!$A12,GameLog!$C:$C,"MIL")</f>
        <v>0</v>
      </c>
      <c r="F12">
        <f>SUMIFS(GameLog!I:I,GameLog!$D:$D,'MIL B'!$A12,GameLog!$C:$C,"MIL")</f>
        <v>0</v>
      </c>
      <c r="G12">
        <f>SUMIFS(GameLog!J:J,GameLog!$D:$D,'MIL B'!$A12,GameLog!$C:$C,"MIL")</f>
        <v>0</v>
      </c>
      <c r="H12">
        <f>SUMIFS(GameLog!K:K,GameLog!$D:$D,'MIL B'!$A12,GameLog!$C:$C,"MIL")</f>
        <v>0</v>
      </c>
      <c r="I12">
        <f>SUMIFS(GameLog!L:L,GameLog!$D:$D,'MIL B'!$A12,GameLog!$C:$C,"MIL")</f>
        <v>0</v>
      </c>
      <c r="J12">
        <f>SUMIFS(GameLog!M:M,GameLog!$D:$D,'MIL B'!$A12,GameLog!$C:$C,"MIL")</f>
        <v>0</v>
      </c>
      <c r="K12">
        <f>SUMIFS(GameLog!N:N,GameLog!$D:$D,'MIL B'!$A12,GameLog!$C:$C,"MIL")</f>
        <v>0</v>
      </c>
      <c r="L12">
        <f>SUMIFS(GameLog!O:O,GameLog!$D:$D,'MIL B'!$A12,GameLog!$C:$C,"MIL")</f>
        <v>0</v>
      </c>
      <c r="M12">
        <f>SUMIFS(GameLog!P:P,GameLog!$D:$D,'MIL B'!$A12,GameLog!$C:$C,"MIL")</f>
        <v>0</v>
      </c>
      <c r="N12">
        <f>SUMIFS(GameLog!Q:Q,GameLog!$D:$D,'MIL B'!$A12,GameLog!$C:$C,"MIL")</f>
        <v>3</v>
      </c>
      <c r="O12">
        <f>SUMIFS(GameLog!R:R,GameLog!$D:$D,'MIL B'!$A12,GameLog!$C:$C,"MIL")</f>
        <v>0</v>
      </c>
      <c r="P12">
        <f>SUMIFS(GameLog!S:S,GameLog!$D:$D,'MIL B'!$A12,GameLog!$C:$C,"MIL")</f>
        <v>0</v>
      </c>
      <c r="Q12">
        <f>SUMIFS(GameLog!T:T,GameLog!$D:$D,'MIL B'!$A12,GameLog!$C:$C,"MIL")</f>
        <v>0</v>
      </c>
      <c r="R12">
        <f>SUMIFS(GameLog!U:U,GameLog!$D:$D,'MIL B'!$A12,GameLog!$C:$C,"MIL")</f>
        <v>0</v>
      </c>
      <c r="S12">
        <f>SUMIFS(GameLog!V:V,GameLog!$D:$D,'MIL B'!$A12,GameLog!$C:$C,"MIL")</f>
        <v>0</v>
      </c>
      <c r="T12">
        <v>0</v>
      </c>
      <c r="U12">
        <v>0</v>
      </c>
      <c r="V12" s="8">
        <f t="shared" si="3"/>
        <v>0</v>
      </c>
      <c r="W12" s="8">
        <f t="shared" si="0"/>
        <v>0</v>
      </c>
      <c r="X12" s="8">
        <f t="shared" si="1"/>
        <v>0</v>
      </c>
      <c r="Y12" s="8">
        <f t="shared" si="4"/>
        <v>0</v>
      </c>
      <c r="Z12">
        <f t="shared" si="5"/>
        <v>0</v>
      </c>
      <c r="AE12" s="14"/>
    </row>
    <row r="13" spans="1:31">
      <c r="A13" t="s">
        <v>3302</v>
      </c>
      <c r="B13" cm="1">
        <f t="array" ref="B13">IF(COUNTIFS(GameLog!D:D,'MIL B'!A13,GameLog!C:C,"MIL")=0,0,COUNTA(_xlfn.UNIQUE(_xlfn._xlws.FILTER(GameLog!A$2:A$1000, (GameLog!C$2:C$1000="MIL") * (GameLog!D$2:D$1000=A13)))))</f>
        <v>3</v>
      </c>
      <c r="C13">
        <f t="shared" si="2"/>
        <v>15</v>
      </c>
      <c r="D13">
        <f>SUMIFS(GameLog!G:G,GameLog!$D:$D,'MIL B'!$A13,GameLog!$C:$C,"MIL")</f>
        <v>14</v>
      </c>
      <c r="E13">
        <f>SUMIFS(GameLog!H:H,GameLog!$D:$D,'MIL B'!$A13,GameLog!$C:$C,"MIL")</f>
        <v>2</v>
      </c>
      <c r="F13">
        <f>SUMIFS(GameLog!I:I,GameLog!$D:$D,'MIL B'!$A13,GameLog!$C:$C,"MIL")</f>
        <v>6</v>
      </c>
      <c r="G13">
        <f>SUMIFS(GameLog!J:J,GameLog!$D:$D,'MIL B'!$A13,GameLog!$C:$C,"MIL")</f>
        <v>2</v>
      </c>
      <c r="H13">
        <f>SUMIFS(GameLog!K:K,GameLog!$D:$D,'MIL B'!$A13,GameLog!$C:$C,"MIL")</f>
        <v>0</v>
      </c>
      <c r="I13">
        <f>SUMIFS(GameLog!L:L,GameLog!$D:$D,'MIL B'!$A13,GameLog!$C:$C,"MIL")</f>
        <v>0</v>
      </c>
      <c r="J13">
        <f>SUMIFS(GameLog!M:M,GameLog!$D:$D,'MIL B'!$A13,GameLog!$C:$C,"MIL")</f>
        <v>1</v>
      </c>
      <c r="K13">
        <f>SUMIFS(GameLog!N:N,GameLog!$D:$D,'MIL B'!$A13,GameLog!$C:$C,"MIL")</f>
        <v>0</v>
      </c>
      <c r="L13">
        <f>SUMIFS(GameLog!O:O,GameLog!$D:$D,'MIL B'!$A13,GameLog!$C:$C,"MIL")</f>
        <v>0</v>
      </c>
      <c r="M13">
        <f>SUMIFS(GameLog!P:P,GameLog!$D:$D,'MIL B'!$A13,GameLog!$C:$C,"MIL")</f>
        <v>0</v>
      </c>
      <c r="N13">
        <f>SUMIFS(GameLog!Q:Q,GameLog!$D:$D,'MIL B'!$A13,GameLog!$C:$C,"MIL")</f>
        <v>1</v>
      </c>
      <c r="O13">
        <f>SUMIFS(GameLog!R:R,GameLog!$D:$D,'MIL B'!$A13,GameLog!$C:$C,"MIL")</f>
        <v>0</v>
      </c>
      <c r="P13">
        <f>SUMIFS(GameLog!S:S,GameLog!$D:$D,'MIL B'!$A13,GameLog!$C:$C,"MIL")</f>
        <v>1</v>
      </c>
      <c r="Q13">
        <f>SUMIFS(GameLog!T:T,GameLog!$D:$D,'MIL B'!$A13,GameLog!$C:$C,"MIL")</f>
        <v>0</v>
      </c>
      <c r="R13">
        <f>SUMIFS(GameLog!U:U,GameLog!$D:$D,'MIL B'!$A13,GameLog!$C:$C,"MIL")</f>
        <v>0</v>
      </c>
      <c r="S13">
        <f>SUMIFS(GameLog!V:V,GameLog!$D:$D,'MIL B'!$A13,GameLog!$C:$C,"MIL")</f>
        <v>0</v>
      </c>
      <c r="T13">
        <v>0</v>
      </c>
      <c r="U13">
        <v>0</v>
      </c>
      <c r="V13" s="8">
        <f t="shared" si="3"/>
        <v>0.42857142857142855</v>
      </c>
      <c r="W13" s="8">
        <f t="shared" si="0"/>
        <v>0.46666666666666667</v>
      </c>
      <c r="X13" s="8">
        <f t="shared" si="1"/>
        <v>0.5714285714285714</v>
      </c>
      <c r="Y13" s="8">
        <f t="shared" si="4"/>
        <v>1.038095238095238</v>
      </c>
      <c r="Z13">
        <f t="shared" si="5"/>
        <v>8</v>
      </c>
      <c r="AE13" s="14"/>
    </row>
    <row r="14" spans="1:31">
      <c r="A14" t="s">
        <v>3031</v>
      </c>
      <c r="B14" cm="1">
        <f t="array" ref="B14">IF(COUNTIFS(GameLog!D:D,'MIL B'!A14,GameLog!C:C,"MIL")=0,0,COUNTA(_xlfn.UNIQUE(_xlfn._xlws.FILTER(GameLog!A$2:A$1000, (GameLog!C$2:C$1000="MIL") * (GameLog!D$2:D$1000=A14)))))</f>
        <v>1</v>
      </c>
      <c r="C14">
        <f t="shared" si="2"/>
        <v>1</v>
      </c>
      <c r="D14">
        <f>SUMIFS(GameLog!G:G,GameLog!$D:$D,'MIL B'!$A14,GameLog!$C:$C,"MIL")</f>
        <v>1</v>
      </c>
      <c r="E14">
        <f>SUMIFS(GameLog!H:H,GameLog!$D:$D,'MIL B'!$A14,GameLog!$C:$C,"MIL")</f>
        <v>0</v>
      </c>
      <c r="F14">
        <f>SUMIFS(GameLog!I:I,GameLog!$D:$D,'MIL B'!$A14,GameLog!$C:$C,"MIL")</f>
        <v>0</v>
      </c>
      <c r="G14">
        <f>SUMIFS(GameLog!J:J,GameLog!$D:$D,'MIL B'!$A14,GameLog!$C:$C,"MIL")</f>
        <v>0</v>
      </c>
      <c r="H14">
        <f>SUMIFS(GameLog!K:K,GameLog!$D:$D,'MIL B'!$A14,GameLog!$C:$C,"MIL")</f>
        <v>0</v>
      </c>
      <c r="I14">
        <f>SUMIFS(GameLog!L:L,GameLog!$D:$D,'MIL B'!$A14,GameLog!$C:$C,"MIL")</f>
        <v>0</v>
      </c>
      <c r="J14">
        <f>SUMIFS(GameLog!M:M,GameLog!$D:$D,'MIL B'!$A14,GameLog!$C:$C,"MIL")</f>
        <v>0</v>
      </c>
      <c r="K14">
        <f>SUMIFS(GameLog!N:N,GameLog!$D:$D,'MIL B'!$A14,GameLog!$C:$C,"MIL")</f>
        <v>0</v>
      </c>
      <c r="L14">
        <f>SUMIFS(GameLog!O:O,GameLog!$D:$D,'MIL B'!$A14,GameLog!$C:$C,"MIL")</f>
        <v>0</v>
      </c>
      <c r="M14">
        <f>SUMIFS(GameLog!P:P,GameLog!$D:$D,'MIL B'!$A14,GameLog!$C:$C,"MIL")</f>
        <v>0</v>
      </c>
      <c r="N14">
        <f>SUMIFS(GameLog!Q:Q,GameLog!$D:$D,'MIL B'!$A14,GameLog!$C:$C,"MIL")</f>
        <v>0</v>
      </c>
      <c r="O14">
        <f>SUMIFS(GameLog!R:R,GameLog!$D:$D,'MIL B'!$A14,GameLog!$C:$C,"MIL")</f>
        <v>1</v>
      </c>
      <c r="P14">
        <f>SUMIFS(GameLog!S:S,GameLog!$D:$D,'MIL B'!$A14,GameLog!$C:$C,"MIL")</f>
        <v>0</v>
      </c>
      <c r="Q14">
        <f>SUMIFS(GameLog!T:T,GameLog!$D:$D,'MIL B'!$A14,GameLog!$C:$C,"MIL")</f>
        <v>0</v>
      </c>
      <c r="R14">
        <f>SUMIFS(GameLog!U:U,GameLog!$D:$D,'MIL B'!$A14,GameLog!$C:$C,"MIL")</f>
        <v>0</v>
      </c>
      <c r="S14">
        <f>SUMIFS(GameLog!V:V,GameLog!$D:$D,'MIL B'!$A14,GameLog!$C:$C,"MIL")</f>
        <v>0</v>
      </c>
      <c r="T14">
        <v>0</v>
      </c>
      <c r="U14">
        <v>1</v>
      </c>
      <c r="V14" s="8">
        <f t="shared" si="3"/>
        <v>0</v>
      </c>
      <c r="W14" s="8">
        <f t="shared" si="0"/>
        <v>0</v>
      </c>
      <c r="X14" s="8">
        <f t="shared" si="1"/>
        <v>0</v>
      </c>
      <c r="Y14" s="8">
        <f t="shared" si="4"/>
        <v>0</v>
      </c>
      <c r="Z14">
        <f t="shared" si="5"/>
        <v>0</v>
      </c>
      <c r="AE14" s="14"/>
    </row>
    <row r="15" spans="1:31">
      <c r="A15" t="s">
        <v>3303</v>
      </c>
      <c r="B15" cm="1">
        <f t="array" ref="B15">IF(COUNTIFS(GameLog!D:D,'MIL B'!A15,GameLog!C:C,"MIL")=0,0,COUNTA(_xlfn.UNIQUE(_xlfn._xlws.FILTER(GameLog!A$2:A$1000, (GameLog!C$2:C$1000="MIL") * (GameLog!D$2:D$1000=A15)))))</f>
        <v>0</v>
      </c>
      <c r="C15">
        <f t="shared" si="2"/>
        <v>0</v>
      </c>
      <c r="D15">
        <f>SUMIFS(GameLog!G:G,GameLog!$D:$D,'MIL B'!$A15,GameLog!$C:$C,"MIL")</f>
        <v>0</v>
      </c>
      <c r="E15">
        <f>SUMIFS(GameLog!H:H,GameLog!$D:$D,'MIL B'!$A15,GameLog!$C:$C,"MIL")</f>
        <v>0</v>
      </c>
      <c r="F15">
        <f>SUMIFS(GameLog!I:I,GameLog!$D:$D,'MIL B'!$A15,GameLog!$C:$C,"MIL")</f>
        <v>0</v>
      </c>
      <c r="G15">
        <f>SUMIFS(GameLog!J:J,GameLog!$D:$D,'MIL B'!$A15,GameLog!$C:$C,"MIL")</f>
        <v>0</v>
      </c>
      <c r="H15">
        <f>SUMIFS(GameLog!K:K,GameLog!$D:$D,'MIL B'!$A15,GameLog!$C:$C,"MIL")</f>
        <v>0</v>
      </c>
      <c r="I15">
        <f>SUMIFS(GameLog!L:L,GameLog!$D:$D,'MIL B'!$A15,GameLog!$C:$C,"MIL")</f>
        <v>0</v>
      </c>
      <c r="J15">
        <f>SUMIFS(GameLog!M:M,GameLog!$D:$D,'MIL B'!$A15,GameLog!$C:$C,"MIL")</f>
        <v>0</v>
      </c>
      <c r="K15">
        <f>SUMIFS(GameLog!N:N,GameLog!$D:$D,'MIL B'!$A15,GameLog!$C:$C,"MIL")</f>
        <v>0</v>
      </c>
      <c r="L15">
        <f>SUMIFS(GameLog!O:O,GameLog!$D:$D,'MIL B'!$A15,GameLog!$C:$C,"MIL")</f>
        <v>0</v>
      </c>
      <c r="M15">
        <f>SUMIFS(GameLog!P:P,GameLog!$D:$D,'MIL B'!$A15,GameLog!$C:$C,"MIL")</f>
        <v>0</v>
      </c>
      <c r="N15">
        <f>SUMIFS(GameLog!Q:Q,GameLog!$D:$D,'MIL B'!$A15,GameLog!$C:$C,"MIL")</f>
        <v>0</v>
      </c>
      <c r="O15">
        <f>SUMIFS(GameLog!R:R,GameLog!$D:$D,'MIL B'!$A15,GameLog!$C:$C,"MIL")</f>
        <v>0</v>
      </c>
      <c r="P15">
        <f>SUMIFS(GameLog!S:S,GameLog!$D:$D,'MIL B'!$A15,GameLog!$C:$C,"MIL")</f>
        <v>0</v>
      </c>
      <c r="Q15">
        <f>SUMIFS(GameLog!T:T,GameLog!$D:$D,'MIL B'!$A15,GameLog!$C:$C,"MIL")</f>
        <v>0</v>
      </c>
      <c r="R15">
        <f>SUMIFS(GameLog!U:U,GameLog!$D:$D,'MIL B'!$A15,GameLog!$C:$C,"MIL")</f>
        <v>0</v>
      </c>
      <c r="S15">
        <f>SUMIFS(GameLog!V:V,GameLog!$D:$D,'MIL B'!$A15,GameLog!$C:$C,"MIL")</f>
        <v>0</v>
      </c>
      <c r="T15">
        <v>0</v>
      </c>
      <c r="U15">
        <v>0</v>
      </c>
      <c r="V15" s="8">
        <f t="shared" si="3"/>
        <v>0</v>
      </c>
      <c r="W15" s="8">
        <f t="shared" si="0"/>
        <v>0</v>
      </c>
      <c r="X15" s="8">
        <f t="shared" si="1"/>
        <v>0</v>
      </c>
      <c r="Y15" s="8">
        <f t="shared" si="4"/>
        <v>0</v>
      </c>
      <c r="Z15">
        <f t="shared" si="5"/>
        <v>0</v>
      </c>
      <c r="AE15" s="14"/>
    </row>
    <row r="16" spans="1:31">
      <c r="A16" t="s">
        <v>3304</v>
      </c>
      <c r="B16" cm="1">
        <f t="array" ref="B16">IF(COUNTIFS(GameLog!D:D,'MIL B'!A16,GameLog!C:C,"MIL")=0,0,COUNTA(_xlfn.UNIQUE(_xlfn._xlws.FILTER(GameLog!A$2:A$1000, (GameLog!C$2:C$1000="MIL") * (GameLog!D$2:D$1000=A16)))))</f>
        <v>0</v>
      </c>
      <c r="C16">
        <f t="shared" si="2"/>
        <v>0</v>
      </c>
      <c r="D16">
        <f>SUMIFS(GameLog!G:G,GameLog!$D:$D,'MIL B'!$A16,GameLog!$C:$C,"MIL")</f>
        <v>0</v>
      </c>
      <c r="E16">
        <f>SUMIFS(GameLog!H:H,GameLog!$D:$D,'MIL B'!$A16,GameLog!$C:$C,"MIL")</f>
        <v>0</v>
      </c>
      <c r="F16">
        <f>SUMIFS(GameLog!I:I,GameLog!$D:$D,'MIL B'!$A16,GameLog!$C:$C,"MIL")</f>
        <v>0</v>
      </c>
      <c r="G16">
        <f>SUMIFS(GameLog!J:J,GameLog!$D:$D,'MIL B'!$A16,GameLog!$C:$C,"MIL")</f>
        <v>0</v>
      </c>
      <c r="H16">
        <f>SUMIFS(GameLog!K:K,GameLog!$D:$D,'MIL B'!$A16,GameLog!$C:$C,"MIL")</f>
        <v>0</v>
      </c>
      <c r="I16">
        <f>SUMIFS(GameLog!L:L,GameLog!$D:$D,'MIL B'!$A16,GameLog!$C:$C,"MIL")</f>
        <v>0</v>
      </c>
      <c r="J16">
        <f>SUMIFS(GameLog!M:M,GameLog!$D:$D,'MIL B'!$A16,GameLog!$C:$C,"MIL")</f>
        <v>0</v>
      </c>
      <c r="K16">
        <f>SUMIFS(GameLog!N:N,GameLog!$D:$D,'MIL B'!$A16,GameLog!$C:$C,"MIL")</f>
        <v>0</v>
      </c>
      <c r="L16">
        <f>SUMIFS(GameLog!O:O,GameLog!$D:$D,'MIL B'!$A16,GameLog!$C:$C,"MIL")</f>
        <v>0</v>
      </c>
      <c r="M16">
        <f>SUMIFS(GameLog!P:P,GameLog!$D:$D,'MIL B'!$A16,GameLog!$C:$C,"MIL")</f>
        <v>0</v>
      </c>
      <c r="N16">
        <f>SUMIFS(GameLog!Q:Q,GameLog!$D:$D,'MIL B'!$A16,GameLog!$C:$C,"MIL")</f>
        <v>0</v>
      </c>
      <c r="O16">
        <f>SUMIFS(GameLog!R:R,GameLog!$D:$D,'MIL B'!$A16,GameLog!$C:$C,"MIL")</f>
        <v>0</v>
      </c>
      <c r="P16">
        <f>SUMIFS(GameLog!S:S,GameLog!$D:$D,'MIL B'!$A16,GameLog!$C:$C,"MIL")</f>
        <v>0</v>
      </c>
      <c r="Q16">
        <f>SUMIFS(GameLog!T:T,GameLog!$D:$D,'MIL B'!$A16,GameLog!$C:$C,"MIL")</f>
        <v>0</v>
      </c>
      <c r="R16">
        <f>SUMIFS(GameLog!U:U,GameLog!$D:$D,'MIL B'!$A16,GameLog!$C:$C,"MIL")</f>
        <v>0</v>
      </c>
      <c r="S16">
        <f>SUMIFS(GameLog!V:V,GameLog!$D:$D,'MIL B'!$A16,GameLog!$C:$C,"MIL")</f>
        <v>0</v>
      </c>
      <c r="T16">
        <v>0</v>
      </c>
      <c r="U16">
        <v>0</v>
      </c>
      <c r="V16" s="8">
        <f t="shared" si="3"/>
        <v>0</v>
      </c>
      <c r="W16" s="8">
        <f t="shared" si="0"/>
        <v>0</v>
      </c>
      <c r="X16" s="8">
        <f t="shared" si="1"/>
        <v>0</v>
      </c>
      <c r="Y16" s="8">
        <f t="shared" si="4"/>
        <v>0</v>
      </c>
      <c r="Z16">
        <f t="shared" si="5"/>
        <v>0</v>
      </c>
      <c r="AE16" s="14"/>
    </row>
    <row r="17" spans="1:31">
      <c r="A17" t="s">
        <v>3305</v>
      </c>
      <c r="B17" cm="1">
        <f t="array" ref="B17">IF(COUNTIFS(GameLog!D:D,'MIL B'!A17,GameLog!C:C,"MIL")=0,0,COUNTA(_xlfn.UNIQUE(_xlfn._xlws.FILTER(GameLog!A$2:A$1000, (GameLog!C$2:C$1000="MIL") * (GameLog!D$2:D$1000=A17)))))</f>
        <v>1</v>
      </c>
      <c r="C17">
        <f t="shared" si="2"/>
        <v>4</v>
      </c>
      <c r="D17">
        <f>SUMIFS(GameLog!G:G,GameLog!$D:$D,'MIL B'!$A17,GameLog!$C:$C,"MIL")</f>
        <v>3</v>
      </c>
      <c r="E17">
        <f>SUMIFS(GameLog!H:H,GameLog!$D:$D,'MIL B'!$A17,GameLog!$C:$C,"MIL")</f>
        <v>0</v>
      </c>
      <c r="F17">
        <f>SUMIFS(GameLog!I:I,GameLog!$D:$D,'MIL B'!$A17,GameLog!$C:$C,"MIL")</f>
        <v>0</v>
      </c>
      <c r="G17">
        <f>SUMIFS(GameLog!J:J,GameLog!$D:$D,'MIL B'!$A17,GameLog!$C:$C,"MIL")</f>
        <v>0</v>
      </c>
      <c r="H17">
        <f>SUMIFS(GameLog!K:K,GameLog!$D:$D,'MIL B'!$A17,GameLog!$C:$C,"MIL")</f>
        <v>0</v>
      </c>
      <c r="I17">
        <f>SUMIFS(GameLog!L:L,GameLog!$D:$D,'MIL B'!$A17,GameLog!$C:$C,"MIL")</f>
        <v>0</v>
      </c>
      <c r="J17">
        <f>SUMIFS(GameLog!M:M,GameLog!$D:$D,'MIL B'!$A17,GameLog!$C:$C,"MIL")</f>
        <v>1</v>
      </c>
      <c r="K17">
        <f>SUMIFS(GameLog!N:N,GameLog!$D:$D,'MIL B'!$A17,GameLog!$C:$C,"MIL")</f>
        <v>0</v>
      </c>
      <c r="L17">
        <f>SUMIFS(GameLog!O:O,GameLog!$D:$D,'MIL B'!$A17,GameLog!$C:$C,"MIL")</f>
        <v>0</v>
      </c>
      <c r="M17">
        <f>SUMIFS(GameLog!P:P,GameLog!$D:$D,'MIL B'!$A17,GameLog!$C:$C,"MIL")</f>
        <v>0</v>
      </c>
      <c r="N17">
        <f>SUMIFS(GameLog!Q:Q,GameLog!$D:$D,'MIL B'!$A17,GameLog!$C:$C,"MIL")</f>
        <v>1</v>
      </c>
      <c r="O17">
        <f>SUMIFS(GameLog!R:R,GameLog!$D:$D,'MIL B'!$A17,GameLog!$C:$C,"MIL")</f>
        <v>1</v>
      </c>
      <c r="P17">
        <f>SUMIFS(GameLog!S:S,GameLog!$D:$D,'MIL B'!$A17,GameLog!$C:$C,"MIL")</f>
        <v>0</v>
      </c>
      <c r="Q17">
        <f>SUMIFS(GameLog!T:T,GameLog!$D:$D,'MIL B'!$A17,GameLog!$C:$C,"MIL")</f>
        <v>0</v>
      </c>
      <c r="R17">
        <f>SUMIFS(GameLog!U:U,GameLog!$D:$D,'MIL B'!$A17,GameLog!$C:$C,"MIL")</f>
        <v>1</v>
      </c>
      <c r="S17">
        <f>SUMIFS(GameLog!V:V,GameLog!$D:$D,'MIL B'!$A17,GameLog!$C:$C,"MIL")</f>
        <v>0</v>
      </c>
      <c r="T17">
        <v>0</v>
      </c>
      <c r="U17">
        <v>0</v>
      </c>
      <c r="V17" s="8">
        <f t="shared" si="3"/>
        <v>0</v>
      </c>
      <c r="W17" s="8">
        <f t="shared" si="0"/>
        <v>0</v>
      </c>
      <c r="X17" s="8">
        <f t="shared" si="1"/>
        <v>0</v>
      </c>
      <c r="Y17" s="8">
        <f t="shared" si="4"/>
        <v>0</v>
      </c>
      <c r="Z17">
        <f t="shared" si="5"/>
        <v>0</v>
      </c>
      <c r="AE17" s="14"/>
    </row>
    <row r="18" spans="1:31">
      <c r="A18" t="s">
        <v>3306</v>
      </c>
      <c r="B18" cm="1">
        <f t="array" ref="B18">IF(COUNTIFS(GameLog!D:D,'MIL B'!A18,GameLog!C:C,"MIL")=0,0,COUNTA(_xlfn.UNIQUE(_xlfn._xlws.FILTER(GameLog!A$2:A$1000, (GameLog!C$2:C$1000="MIL") * (GameLog!D$2:D$1000=A18)))))</f>
        <v>0</v>
      </c>
      <c r="C18">
        <f t="shared" si="2"/>
        <v>0</v>
      </c>
      <c r="D18">
        <f>SUMIFS(GameLog!G:G,GameLog!$D:$D,'MIL B'!$A18,GameLog!$C:$C,"MIL")</f>
        <v>0</v>
      </c>
      <c r="E18">
        <f>SUMIFS(GameLog!H:H,GameLog!$D:$D,'MIL B'!$A18,GameLog!$C:$C,"MIL")</f>
        <v>0</v>
      </c>
      <c r="F18">
        <f>SUMIFS(GameLog!I:I,GameLog!$D:$D,'MIL B'!$A18,GameLog!$C:$C,"MIL")</f>
        <v>0</v>
      </c>
      <c r="G18">
        <f>SUMIFS(GameLog!J:J,GameLog!$D:$D,'MIL B'!$A18,GameLog!$C:$C,"MIL")</f>
        <v>0</v>
      </c>
      <c r="H18">
        <f>SUMIFS(GameLog!K:K,GameLog!$D:$D,'MIL B'!$A18,GameLog!$C:$C,"MIL")</f>
        <v>0</v>
      </c>
      <c r="I18">
        <f>SUMIFS(GameLog!L:L,GameLog!$D:$D,'MIL B'!$A18,GameLog!$C:$C,"MIL")</f>
        <v>0</v>
      </c>
      <c r="J18">
        <f>SUMIFS(GameLog!M:M,GameLog!$D:$D,'MIL B'!$A18,GameLog!$C:$C,"MIL")</f>
        <v>0</v>
      </c>
      <c r="K18">
        <f>SUMIFS(GameLog!N:N,GameLog!$D:$D,'MIL B'!$A18,GameLog!$C:$C,"MIL")</f>
        <v>0</v>
      </c>
      <c r="L18">
        <f>SUMIFS(GameLog!O:O,GameLog!$D:$D,'MIL B'!$A18,GameLog!$C:$C,"MIL")</f>
        <v>0</v>
      </c>
      <c r="M18">
        <f>SUMIFS(GameLog!P:P,GameLog!$D:$D,'MIL B'!$A18,GameLog!$C:$C,"MIL")</f>
        <v>0</v>
      </c>
      <c r="N18">
        <f>SUMIFS(GameLog!Q:Q,GameLog!$D:$D,'MIL B'!$A18,GameLog!$C:$C,"MIL")</f>
        <v>0</v>
      </c>
      <c r="O18">
        <f>SUMIFS(GameLog!R:R,GameLog!$D:$D,'MIL B'!$A18,GameLog!$C:$C,"MIL")</f>
        <v>0</v>
      </c>
      <c r="P18">
        <f>SUMIFS(GameLog!S:S,GameLog!$D:$D,'MIL B'!$A18,GameLog!$C:$C,"MIL")</f>
        <v>0</v>
      </c>
      <c r="Q18">
        <f>SUMIFS(GameLog!T:T,GameLog!$D:$D,'MIL B'!$A18,GameLog!$C:$C,"MIL")</f>
        <v>0</v>
      </c>
      <c r="R18">
        <f>SUMIFS(GameLog!U:U,GameLog!$D:$D,'MIL B'!$A18,GameLog!$C:$C,"MIL")</f>
        <v>0</v>
      </c>
      <c r="S18">
        <f>SUMIFS(GameLog!V:V,GameLog!$D:$D,'MIL B'!$A18,GameLog!$C:$C,"MIL")</f>
        <v>0</v>
      </c>
      <c r="T18">
        <v>0</v>
      </c>
      <c r="U18">
        <v>0</v>
      </c>
      <c r="V18" s="8">
        <f t="shared" si="3"/>
        <v>0</v>
      </c>
      <c r="W18" s="8">
        <f t="shared" si="0"/>
        <v>0</v>
      </c>
      <c r="X18" s="8">
        <f t="shared" si="1"/>
        <v>0</v>
      </c>
      <c r="Y18" s="8">
        <f t="shared" si="4"/>
        <v>0</v>
      </c>
      <c r="Z18">
        <f t="shared" si="5"/>
        <v>0</v>
      </c>
      <c r="AE18" s="14"/>
    </row>
    <row r="19" spans="1:31">
      <c r="A19" t="s">
        <v>3307</v>
      </c>
      <c r="B19" cm="1">
        <f t="array" ref="B19">IF(COUNTIFS(GameLog!D:D,'MIL B'!A19,GameLog!C:C,"MIL")=0,0,COUNTA(_xlfn.UNIQUE(_xlfn._xlws.FILTER(GameLog!A$2:A$1000, (GameLog!C$2:C$1000="MIL") * (GameLog!D$2:D$1000=A19)))))</f>
        <v>0</v>
      </c>
      <c r="C19">
        <f t="shared" si="2"/>
        <v>0</v>
      </c>
      <c r="D19">
        <f>SUMIFS(GameLog!G:G,GameLog!$D:$D,'MIL B'!$A19,GameLog!$C:$C,"MIL")</f>
        <v>0</v>
      </c>
      <c r="E19">
        <f>SUMIFS(GameLog!H:H,GameLog!$D:$D,'MIL B'!$A19,GameLog!$C:$C,"MIL")</f>
        <v>0</v>
      </c>
      <c r="F19">
        <f>SUMIFS(GameLog!I:I,GameLog!$D:$D,'MIL B'!$A19,GameLog!$C:$C,"MIL")</f>
        <v>0</v>
      </c>
      <c r="G19">
        <f>SUMIFS(GameLog!J:J,GameLog!$D:$D,'MIL B'!$A19,GameLog!$C:$C,"MIL")</f>
        <v>0</v>
      </c>
      <c r="H19">
        <f>SUMIFS(GameLog!K:K,GameLog!$D:$D,'MIL B'!$A19,GameLog!$C:$C,"MIL")</f>
        <v>0</v>
      </c>
      <c r="I19">
        <f>SUMIFS(GameLog!L:L,GameLog!$D:$D,'MIL B'!$A19,GameLog!$C:$C,"MIL")</f>
        <v>0</v>
      </c>
      <c r="J19">
        <f>SUMIFS(GameLog!M:M,GameLog!$D:$D,'MIL B'!$A19,GameLog!$C:$C,"MIL")</f>
        <v>0</v>
      </c>
      <c r="K19">
        <f>SUMIFS(GameLog!N:N,GameLog!$D:$D,'MIL B'!$A19,GameLog!$C:$C,"MIL")</f>
        <v>0</v>
      </c>
      <c r="L19">
        <f>SUMIFS(GameLog!O:O,GameLog!$D:$D,'MIL B'!$A19,GameLog!$C:$C,"MIL")</f>
        <v>0</v>
      </c>
      <c r="M19">
        <f>SUMIFS(GameLog!P:P,GameLog!$D:$D,'MIL B'!$A19,GameLog!$C:$C,"MIL")</f>
        <v>0</v>
      </c>
      <c r="N19">
        <f>SUMIFS(GameLog!Q:Q,GameLog!$D:$D,'MIL B'!$A19,GameLog!$C:$C,"MIL")</f>
        <v>0</v>
      </c>
      <c r="O19">
        <f>SUMIFS(GameLog!R:R,GameLog!$D:$D,'MIL B'!$A19,GameLog!$C:$C,"MIL")</f>
        <v>0</v>
      </c>
      <c r="P19">
        <f>SUMIFS(GameLog!S:S,GameLog!$D:$D,'MIL B'!$A19,GameLog!$C:$C,"MIL")</f>
        <v>0</v>
      </c>
      <c r="Q19">
        <f>SUMIFS(GameLog!T:T,GameLog!$D:$D,'MIL B'!$A19,GameLog!$C:$C,"MIL")</f>
        <v>0</v>
      </c>
      <c r="R19">
        <f>SUMIFS(GameLog!U:U,GameLog!$D:$D,'MIL B'!$A19,GameLog!$C:$C,"MIL")</f>
        <v>0</v>
      </c>
      <c r="S19">
        <f>SUMIFS(GameLog!V:V,GameLog!$D:$D,'MIL B'!$A19,GameLog!$C:$C,"MIL")</f>
        <v>0</v>
      </c>
      <c r="T19">
        <v>0</v>
      </c>
      <c r="U19">
        <v>0</v>
      </c>
      <c r="V19" s="8">
        <f t="shared" si="3"/>
        <v>0</v>
      </c>
      <c r="W19" s="8">
        <f t="shared" si="0"/>
        <v>0</v>
      </c>
      <c r="X19" s="8">
        <f t="shared" si="1"/>
        <v>0</v>
      </c>
      <c r="Y19" s="8">
        <f t="shared" si="4"/>
        <v>0</v>
      </c>
      <c r="Z19">
        <f t="shared" si="5"/>
        <v>0</v>
      </c>
      <c r="AE19" s="14"/>
    </row>
    <row r="20" spans="1:31">
      <c r="A20" t="s">
        <v>3308</v>
      </c>
      <c r="B20" cm="1">
        <f t="array" ref="B20">IF(COUNTIFS(GameLog!D:D,'MIL B'!A20,GameLog!C:C,"MIL")=0,0,COUNTA(_xlfn.UNIQUE(_xlfn._xlws.FILTER(GameLog!A$2:A$1000, (GameLog!C$2:C$1000="MIL") * (GameLog!D$2:D$1000=A20)))))</f>
        <v>0</v>
      </c>
      <c r="C20">
        <f t="shared" si="2"/>
        <v>0</v>
      </c>
      <c r="D20">
        <f>SUMIFS(GameLog!G:G,GameLog!$D:$D,'MIL B'!$A20,GameLog!$C:$C,"MIL")</f>
        <v>0</v>
      </c>
      <c r="E20">
        <f>SUMIFS(GameLog!H:H,GameLog!$D:$D,'MIL B'!$A20,GameLog!$C:$C,"MIL")</f>
        <v>0</v>
      </c>
      <c r="F20">
        <f>SUMIFS(GameLog!I:I,GameLog!$D:$D,'MIL B'!$A20,GameLog!$C:$C,"MIL")</f>
        <v>0</v>
      </c>
      <c r="G20">
        <f>SUMIFS(GameLog!J:J,GameLog!$D:$D,'MIL B'!$A20,GameLog!$C:$C,"MIL")</f>
        <v>0</v>
      </c>
      <c r="H20">
        <f>SUMIFS(GameLog!K:K,GameLog!$D:$D,'MIL B'!$A20,GameLog!$C:$C,"MIL")</f>
        <v>0</v>
      </c>
      <c r="I20">
        <f>SUMIFS(GameLog!L:L,GameLog!$D:$D,'MIL B'!$A20,GameLog!$C:$C,"MIL")</f>
        <v>0</v>
      </c>
      <c r="J20">
        <f>SUMIFS(GameLog!M:M,GameLog!$D:$D,'MIL B'!$A20,GameLog!$C:$C,"MIL")</f>
        <v>0</v>
      </c>
      <c r="K20">
        <f>SUMIFS(GameLog!N:N,GameLog!$D:$D,'MIL B'!$A20,GameLog!$C:$C,"MIL")</f>
        <v>0</v>
      </c>
      <c r="L20">
        <f>SUMIFS(GameLog!O:O,GameLog!$D:$D,'MIL B'!$A20,GameLog!$C:$C,"MIL")</f>
        <v>0</v>
      </c>
      <c r="M20">
        <f>SUMIFS(GameLog!P:P,GameLog!$D:$D,'MIL B'!$A20,GameLog!$C:$C,"MIL")</f>
        <v>0</v>
      </c>
      <c r="N20">
        <f>SUMIFS(GameLog!Q:Q,GameLog!$D:$D,'MIL B'!$A20,GameLog!$C:$C,"MIL")</f>
        <v>0</v>
      </c>
      <c r="O20">
        <f>SUMIFS(GameLog!R:R,GameLog!$D:$D,'MIL B'!$A20,GameLog!$C:$C,"MIL")</f>
        <v>0</v>
      </c>
      <c r="P20">
        <f>SUMIFS(GameLog!S:S,GameLog!$D:$D,'MIL B'!$A20,GameLog!$C:$C,"MIL")</f>
        <v>0</v>
      </c>
      <c r="Q20">
        <f>SUMIFS(GameLog!T:T,GameLog!$D:$D,'MIL B'!$A20,GameLog!$C:$C,"MIL")</f>
        <v>0</v>
      </c>
      <c r="R20">
        <f>SUMIFS(GameLog!U:U,GameLog!$D:$D,'MIL B'!$A20,GameLog!$C:$C,"MIL")</f>
        <v>0</v>
      </c>
      <c r="S20">
        <f>SUMIFS(GameLog!V:V,GameLog!$D:$D,'MIL B'!$A20,GameLog!$C:$C,"MIL")</f>
        <v>0</v>
      </c>
      <c r="T20">
        <v>0</v>
      </c>
      <c r="U20">
        <v>0</v>
      </c>
      <c r="V20" s="8">
        <f t="shared" si="3"/>
        <v>0</v>
      </c>
      <c r="W20" s="8">
        <f t="shared" si="0"/>
        <v>0</v>
      </c>
      <c r="X20" s="8">
        <f t="shared" si="1"/>
        <v>0</v>
      </c>
      <c r="Y20" s="8">
        <f t="shared" si="4"/>
        <v>0</v>
      </c>
      <c r="Z20">
        <f t="shared" si="5"/>
        <v>0</v>
      </c>
      <c r="AE20" s="14"/>
    </row>
    <row r="21" spans="1:31">
      <c r="A21" t="s">
        <v>3309</v>
      </c>
      <c r="B21" cm="1">
        <f t="array" ref="B21">IF(COUNTIFS(GameLog!D:D,'MIL B'!A21,GameLog!C:C,"MIL")=0,0,COUNTA(_xlfn.UNIQUE(_xlfn._xlws.FILTER(GameLog!A$2:A$1000, (GameLog!C$2:C$1000="MIL") * (GameLog!D$2:D$1000=A21)))))</f>
        <v>0</v>
      </c>
      <c r="C21">
        <f t="shared" si="2"/>
        <v>0</v>
      </c>
      <c r="D21">
        <f>SUMIFS(GameLog!G:G,GameLog!$D:$D,'MIL B'!$A21,GameLog!$C:$C,"MIL")</f>
        <v>0</v>
      </c>
      <c r="E21">
        <f>SUMIFS(GameLog!H:H,GameLog!$D:$D,'MIL B'!$A21,GameLog!$C:$C,"MIL")</f>
        <v>0</v>
      </c>
      <c r="F21">
        <f>SUMIFS(GameLog!I:I,GameLog!$D:$D,'MIL B'!$A21,GameLog!$C:$C,"MIL")</f>
        <v>0</v>
      </c>
      <c r="G21">
        <f>SUMIFS(GameLog!J:J,GameLog!$D:$D,'MIL B'!$A21,GameLog!$C:$C,"MIL")</f>
        <v>0</v>
      </c>
      <c r="H21">
        <f>SUMIFS(GameLog!K:K,GameLog!$D:$D,'MIL B'!$A21,GameLog!$C:$C,"MIL")</f>
        <v>0</v>
      </c>
      <c r="I21">
        <f>SUMIFS(GameLog!L:L,GameLog!$D:$D,'MIL B'!$A21,GameLog!$C:$C,"MIL")</f>
        <v>0</v>
      </c>
      <c r="J21">
        <f>SUMIFS(GameLog!M:M,GameLog!$D:$D,'MIL B'!$A21,GameLog!$C:$C,"MIL")</f>
        <v>0</v>
      </c>
      <c r="K21">
        <f>SUMIFS(GameLog!N:N,GameLog!$D:$D,'MIL B'!$A21,GameLog!$C:$C,"MIL")</f>
        <v>0</v>
      </c>
      <c r="L21">
        <f>SUMIFS(GameLog!O:O,GameLog!$D:$D,'MIL B'!$A21,GameLog!$C:$C,"MIL")</f>
        <v>0</v>
      </c>
      <c r="M21">
        <f>SUMIFS(GameLog!P:P,GameLog!$D:$D,'MIL B'!$A21,GameLog!$C:$C,"MIL")</f>
        <v>0</v>
      </c>
      <c r="N21">
        <f>SUMIFS(GameLog!Q:Q,GameLog!$D:$D,'MIL B'!$A21,GameLog!$C:$C,"MIL")</f>
        <v>0</v>
      </c>
      <c r="O21">
        <f>SUMIFS(GameLog!R:R,GameLog!$D:$D,'MIL B'!$A21,GameLog!$C:$C,"MIL")</f>
        <v>0</v>
      </c>
      <c r="P21">
        <f>SUMIFS(GameLog!S:S,GameLog!$D:$D,'MIL B'!$A21,GameLog!$C:$C,"MIL")</f>
        <v>0</v>
      </c>
      <c r="Q21">
        <f>SUMIFS(GameLog!T:T,GameLog!$D:$D,'MIL B'!$A21,GameLog!$C:$C,"MIL")</f>
        <v>0</v>
      </c>
      <c r="R21">
        <f>SUMIFS(GameLog!U:U,GameLog!$D:$D,'MIL B'!$A21,GameLog!$C:$C,"MIL")</f>
        <v>0</v>
      </c>
      <c r="S21">
        <f>SUMIFS(GameLog!V:V,GameLog!$D:$D,'MIL B'!$A21,GameLog!$C:$C,"MIL")</f>
        <v>0</v>
      </c>
      <c r="T21">
        <v>0</v>
      </c>
      <c r="U21">
        <v>0</v>
      </c>
      <c r="V21" s="8">
        <f t="shared" si="3"/>
        <v>0</v>
      </c>
      <c r="W21" s="8">
        <f t="shared" si="0"/>
        <v>0</v>
      </c>
      <c r="X21" s="8">
        <f t="shared" si="1"/>
        <v>0</v>
      </c>
      <c r="Y21" s="8">
        <f t="shared" si="4"/>
        <v>0</v>
      </c>
      <c r="Z21">
        <f t="shared" si="5"/>
        <v>0</v>
      </c>
      <c r="AE21" s="14"/>
    </row>
    <row r="22" spans="1:31">
      <c r="A22" t="s">
        <v>3310</v>
      </c>
      <c r="B22" cm="1">
        <f t="array" ref="B22">IF(COUNTIFS(GameLog!D:D,'MIL B'!A22,GameLog!C:C,"MIL")=0,0,COUNTA(_xlfn.UNIQUE(_xlfn._xlws.FILTER(GameLog!A$2:A$1000, (GameLog!C$2:C$1000="MIL") * (GameLog!D$2:D$1000=A22)))))</f>
        <v>0</v>
      </c>
      <c r="C22">
        <f t="shared" si="2"/>
        <v>0</v>
      </c>
      <c r="D22">
        <f>SUMIFS(GameLog!G:G,GameLog!$D:$D,'MIL B'!$A22,GameLog!$C:$C,"MIL")</f>
        <v>0</v>
      </c>
      <c r="E22">
        <f>SUMIFS(GameLog!H:H,GameLog!$D:$D,'MIL B'!$A22,GameLog!$C:$C,"MIL")</f>
        <v>0</v>
      </c>
      <c r="F22">
        <f>SUMIFS(GameLog!I:I,GameLog!$D:$D,'MIL B'!$A22,GameLog!$C:$C,"MIL")</f>
        <v>0</v>
      </c>
      <c r="G22">
        <f>SUMIFS(GameLog!J:J,GameLog!$D:$D,'MIL B'!$A22,GameLog!$C:$C,"MIL")</f>
        <v>0</v>
      </c>
      <c r="H22">
        <f>SUMIFS(GameLog!K:K,GameLog!$D:$D,'MIL B'!$A22,GameLog!$C:$C,"MIL")</f>
        <v>0</v>
      </c>
      <c r="I22">
        <f>SUMIFS(GameLog!L:L,GameLog!$D:$D,'MIL B'!$A22,GameLog!$C:$C,"MIL")</f>
        <v>0</v>
      </c>
      <c r="J22">
        <f>SUMIFS(GameLog!M:M,GameLog!$D:$D,'MIL B'!$A22,GameLog!$C:$C,"MIL")</f>
        <v>0</v>
      </c>
      <c r="K22">
        <f>SUMIFS(GameLog!N:N,GameLog!$D:$D,'MIL B'!$A22,GameLog!$C:$C,"MIL")</f>
        <v>0</v>
      </c>
      <c r="L22">
        <f>SUMIFS(GameLog!O:O,GameLog!$D:$D,'MIL B'!$A22,GameLog!$C:$C,"MIL")</f>
        <v>0</v>
      </c>
      <c r="M22">
        <f>SUMIFS(GameLog!P:P,GameLog!$D:$D,'MIL B'!$A22,GameLog!$C:$C,"MIL")</f>
        <v>0</v>
      </c>
      <c r="N22">
        <f>SUMIFS(GameLog!Q:Q,GameLog!$D:$D,'MIL B'!$A22,GameLog!$C:$C,"MIL")</f>
        <v>0</v>
      </c>
      <c r="O22">
        <f>SUMIFS(GameLog!R:R,GameLog!$D:$D,'MIL B'!$A22,GameLog!$C:$C,"MIL")</f>
        <v>0</v>
      </c>
      <c r="P22">
        <f>SUMIFS(GameLog!S:S,GameLog!$D:$D,'MIL B'!$A22,GameLog!$C:$C,"MIL")</f>
        <v>0</v>
      </c>
      <c r="Q22">
        <f>SUMIFS(GameLog!T:T,GameLog!$D:$D,'MIL B'!$A22,GameLog!$C:$C,"MIL")</f>
        <v>0</v>
      </c>
      <c r="R22">
        <f>SUMIFS(GameLog!U:U,GameLog!$D:$D,'MIL B'!$A22,GameLog!$C:$C,"MIL")</f>
        <v>0</v>
      </c>
      <c r="S22">
        <f>SUMIFS(GameLog!V:V,GameLog!$D:$D,'MIL B'!$A22,GameLog!$C:$C,"MIL")</f>
        <v>0</v>
      </c>
      <c r="T22">
        <v>0</v>
      </c>
      <c r="U22">
        <v>0</v>
      </c>
      <c r="V22" s="8">
        <f t="shared" si="3"/>
        <v>0</v>
      </c>
      <c r="W22" s="8">
        <f t="shared" si="0"/>
        <v>0</v>
      </c>
      <c r="X22" s="8">
        <f t="shared" si="1"/>
        <v>0</v>
      </c>
      <c r="Y22" s="8">
        <f t="shared" si="4"/>
        <v>0</v>
      </c>
      <c r="Z22">
        <f t="shared" si="5"/>
        <v>0</v>
      </c>
      <c r="AE22" s="14"/>
    </row>
    <row r="23" spans="1:31">
      <c r="A23" t="s">
        <v>3311</v>
      </c>
      <c r="B23" cm="1">
        <f t="array" ref="B23">IF(COUNTIFS(GameLog!D:D,'MIL B'!A23,GameLog!C:C,"MIL")=0,0,COUNTA(_xlfn.UNIQUE(_xlfn._xlws.FILTER(GameLog!A$2:A$1000, (GameLog!C$2:C$1000="MIL") * (GameLog!D$2:D$1000=A23)))))</f>
        <v>0</v>
      </c>
      <c r="C23">
        <f t="shared" si="2"/>
        <v>0</v>
      </c>
      <c r="D23">
        <f>SUMIFS(GameLog!G:G,GameLog!$D:$D,'MIL B'!$A23,GameLog!$C:$C,"MIL")</f>
        <v>0</v>
      </c>
      <c r="E23">
        <f>SUMIFS(GameLog!H:H,GameLog!$D:$D,'MIL B'!$A23,GameLog!$C:$C,"MIL")</f>
        <v>0</v>
      </c>
      <c r="F23">
        <f>SUMIFS(GameLog!I:I,GameLog!$D:$D,'MIL B'!$A23,GameLog!$C:$C,"MIL")</f>
        <v>0</v>
      </c>
      <c r="G23">
        <f>SUMIFS(GameLog!J:J,GameLog!$D:$D,'MIL B'!$A23,GameLog!$C:$C,"MIL")</f>
        <v>0</v>
      </c>
      <c r="H23">
        <f>SUMIFS(GameLog!K:K,GameLog!$D:$D,'MIL B'!$A23,GameLog!$C:$C,"MIL")</f>
        <v>0</v>
      </c>
      <c r="I23">
        <f>SUMIFS(GameLog!L:L,GameLog!$D:$D,'MIL B'!$A23,GameLog!$C:$C,"MIL")</f>
        <v>0</v>
      </c>
      <c r="J23">
        <f>SUMIFS(GameLog!M:M,GameLog!$D:$D,'MIL B'!$A23,GameLog!$C:$C,"MIL")</f>
        <v>0</v>
      </c>
      <c r="K23">
        <f>SUMIFS(GameLog!N:N,GameLog!$D:$D,'MIL B'!$A23,GameLog!$C:$C,"MIL")</f>
        <v>0</v>
      </c>
      <c r="L23">
        <f>SUMIFS(GameLog!O:O,GameLog!$D:$D,'MIL B'!$A23,GameLog!$C:$C,"MIL")</f>
        <v>0</v>
      </c>
      <c r="M23">
        <f>SUMIFS(GameLog!P:P,GameLog!$D:$D,'MIL B'!$A23,GameLog!$C:$C,"MIL")</f>
        <v>0</v>
      </c>
      <c r="N23">
        <f>SUMIFS(GameLog!Q:Q,GameLog!$D:$D,'MIL B'!$A23,GameLog!$C:$C,"MIL")</f>
        <v>0</v>
      </c>
      <c r="O23">
        <f>SUMIFS(GameLog!R:R,GameLog!$D:$D,'MIL B'!$A23,GameLog!$C:$C,"MIL")</f>
        <v>0</v>
      </c>
      <c r="P23">
        <f>SUMIFS(GameLog!S:S,GameLog!$D:$D,'MIL B'!$A23,GameLog!$C:$C,"MIL")</f>
        <v>0</v>
      </c>
      <c r="Q23">
        <f>SUMIFS(GameLog!T:T,GameLog!$D:$D,'MIL B'!$A23,GameLog!$C:$C,"MIL")</f>
        <v>0</v>
      </c>
      <c r="R23">
        <f>SUMIFS(GameLog!U:U,GameLog!$D:$D,'MIL B'!$A23,GameLog!$C:$C,"MIL")</f>
        <v>0</v>
      </c>
      <c r="S23">
        <f>SUMIFS(GameLog!V:V,GameLog!$D:$D,'MIL B'!$A23,GameLog!$C:$C,"MIL")</f>
        <v>0</v>
      </c>
      <c r="T23">
        <v>0</v>
      </c>
      <c r="U23">
        <v>0</v>
      </c>
      <c r="V23" s="8">
        <f t="shared" si="3"/>
        <v>0</v>
      </c>
      <c r="W23" s="8">
        <f t="shared" si="0"/>
        <v>0</v>
      </c>
      <c r="X23" s="8">
        <f t="shared" si="1"/>
        <v>0</v>
      </c>
      <c r="Y23" s="8">
        <f t="shared" si="4"/>
        <v>0</v>
      </c>
      <c r="Z23">
        <f t="shared" si="5"/>
        <v>0</v>
      </c>
      <c r="AE23" s="13"/>
    </row>
    <row r="24" spans="1:31">
      <c r="A24" t="s">
        <v>3312</v>
      </c>
      <c r="B24" cm="1">
        <f t="array" ref="B24">IF(COUNTIFS(GameLog!D:D,'MIL B'!A24,GameLog!C:C,"MIL")=0,0,COUNTA(_xlfn.UNIQUE(_xlfn._xlws.FILTER(GameLog!A$2:A$1000, (GameLog!C$2:C$1000="MIL") * (GameLog!D$2:D$1000=A24)))))</f>
        <v>1</v>
      </c>
      <c r="C24">
        <f t="shared" si="2"/>
        <v>2</v>
      </c>
      <c r="D24">
        <f>SUMIFS(GameLog!G:G,GameLog!$D:$D,'MIL B'!$A24,GameLog!$C:$C,"MIL")</f>
        <v>1</v>
      </c>
      <c r="E24">
        <f>SUMIFS(GameLog!H:H,GameLog!$D:$D,'MIL B'!$A24,GameLog!$C:$C,"MIL")</f>
        <v>0</v>
      </c>
      <c r="F24">
        <f>SUMIFS(GameLog!I:I,GameLog!$D:$D,'MIL B'!$A24,GameLog!$C:$C,"MIL")</f>
        <v>0</v>
      </c>
      <c r="G24">
        <f>SUMIFS(GameLog!J:J,GameLog!$D:$D,'MIL B'!$A24,GameLog!$C:$C,"MIL")</f>
        <v>0</v>
      </c>
      <c r="H24">
        <f>SUMIFS(GameLog!K:K,GameLog!$D:$D,'MIL B'!$A24,GameLog!$C:$C,"MIL")</f>
        <v>0</v>
      </c>
      <c r="I24">
        <f>SUMIFS(GameLog!L:L,GameLog!$D:$D,'MIL B'!$A24,GameLog!$C:$C,"MIL")</f>
        <v>0</v>
      </c>
      <c r="J24">
        <f>SUMIFS(GameLog!M:M,GameLog!$D:$D,'MIL B'!$A24,GameLog!$C:$C,"MIL")</f>
        <v>0</v>
      </c>
      <c r="K24">
        <f>SUMIFS(GameLog!N:N,GameLog!$D:$D,'MIL B'!$A24,GameLog!$C:$C,"MIL")</f>
        <v>0</v>
      </c>
      <c r="L24">
        <f>SUMIFS(GameLog!O:O,GameLog!$D:$D,'MIL B'!$A24,GameLog!$C:$C,"MIL")</f>
        <v>0</v>
      </c>
      <c r="M24">
        <f>SUMIFS(GameLog!P:P,GameLog!$D:$D,'MIL B'!$A24,GameLog!$C:$C,"MIL")</f>
        <v>1</v>
      </c>
      <c r="N24">
        <f>SUMIFS(GameLog!Q:Q,GameLog!$D:$D,'MIL B'!$A24,GameLog!$C:$C,"MIL")</f>
        <v>0</v>
      </c>
      <c r="O24">
        <f>SUMIFS(GameLog!R:R,GameLog!$D:$D,'MIL B'!$A24,GameLog!$C:$C,"MIL")</f>
        <v>1</v>
      </c>
      <c r="P24">
        <f>SUMIFS(GameLog!S:S,GameLog!$D:$D,'MIL B'!$A24,GameLog!$C:$C,"MIL")</f>
        <v>0</v>
      </c>
      <c r="Q24">
        <f>SUMIFS(GameLog!T:T,GameLog!$D:$D,'MIL B'!$A24,GameLog!$C:$C,"MIL")</f>
        <v>0</v>
      </c>
      <c r="R24">
        <f>SUMIFS(GameLog!U:U,GameLog!$D:$D,'MIL B'!$A24,GameLog!$C:$C,"MIL")</f>
        <v>0</v>
      </c>
      <c r="S24">
        <f>SUMIFS(GameLog!V:V,GameLog!$D:$D,'MIL B'!$A24,GameLog!$C:$C,"MIL")</f>
        <v>0</v>
      </c>
      <c r="T24">
        <v>0</v>
      </c>
      <c r="U24">
        <v>0</v>
      </c>
      <c r="V24" s="8">
        <f t="shared" si="3"/>
        <v>0</v>
      </c>
      <c r="W24" s="8">
        <f t="shared" si="0"/>
        <v>0.5</v>
      </c>
      <c r="X24" s="8">
        <f t="shared" si="1"/>
        <v>0</v>
      </c>
      <c r="Y24" s="8">
        <f t="shared" si="4"/>
        <v>0.5</v>
      </c>
      <c r="Z24">
        <f t="shared" si="5"/>
        <v>0</v>
      </c>
      <c r="AE24" s="14"/>
    </row>
    <row r="25" spans="1:31">
      <c r="A25" t="s">
        <v>3313</v>
      </c>
      <c r="B25" cm="1">
        <f t="array" ref="B25">IF(COUNTIFS(GameLog!D:D,'MIL B'!A25,GameLog!C:C,"MIL")=0,0,COUNTA(_xlfn.UNIQUE(_xlfn._xlws.FILTER(GameLog!A$2:A$1000, (GameLog!C$2:C$1000="MIL") * (GameLog!D$2:D$1000=A25)))))</f>
        <v>0</v>
      </c>
      <c r="C25">
        <f t="shared" si="2"/>
        <v>0</v>
      </c>
      <c r="D25">
        <f>SUMIFS(GameLog!G:G,GameLog!$D:$D,'MIL B'!$A25,GameLog!$C:$C,"MIL")</f>
        <v>0</v>
      </c>
      <c r="E25">
        <f>SUMIFS(GameLog!H:H,GameLog!$D:$D,'MIL B'!$A25,GameLog!$C:$C,"MIL")</f>
        <v>0</v>
      </c>
      <c r="F25">
        <f>SUMIFS(GameLog!I:I,GameLog!$D:$D,'MIL B'!$A25,GameLog!$C:$C,"MIL")</f>
        <v>0</v>
      </c>
      <c r="G25">
        <f>SUMIFS(GameLog!J:J,GameLog!$D:$D,'MIL B'!$A25,GameLog!$C:$C,"MIL")</f>
        <v>0</v>
      </c>
      <c r="H25">
        <f>SUMIFS(GameLog!K:K,GameLog!$D:$D,'MIL B'!$A25,GameLog!$C:$C,"MIL")</f>
        <v>0</v>
      </c>
      <c r="I25">
        <f>SUMIFS(GameLog!L:L,GameLog!$D:$D,'MIL B'!$A25,GameLog!$C:$C,"MIL")</f>
        <v>0</v>
      </c>
      <c r="J25">
        <f>SUMIFS(GameLog!M:M,GameLog!$D:$D,'MIL B'!$A25,GameLog!$C:$C,"MIL")</f>
        <v>0</v>
      </c>
      <c r="K25">
        <f>SUMIFS(GameLog!N:N,GameLog!$D:$D,'MIL B'!$A25,GameLog!$C:$C,"MIL")</f>
        <v>0</v>
      </c>
      <c r="L25">
        <f>SUMIFS(GameLog!O:O,GameLog!$D:$D,'MIL B'!$A25,GameLog!$C:$C,"MIL")</f>
        <v>0</v>
      </c>
      <c r="M25">
        <f>SUMIFS(GameLog!P:P,GameLog!$D:$D,'MIL B'!$A25,GameLog!$C:$C,"MIL")</f>
        <v>0</v>
      </c>
      <c r="N25">
        <f>SUMIFS(GameLog!Q:Q,GameLog!$D:$D,'MIL B'!$A25,GameLog!$C:$C,"MIL")</f>
        <v>0</v>
      </c>
      <c r="O25">
        <f>SUMIFS(GameLog!R:R,GameLog!$D:$D,'MIL B'!$A25,GameLog!$C:$C,"MIL")</f>
        <v>0</v>
      </c>
      <c r="P25">
        <f>SUMIFS(GameLog!S:S,GameLog!$D:$D,'MIL B'!$A25,GameLog!$C:$C,"MIL")</f>
        <v>0</v>
      </c>
      <c r="Q25">
        <f>SUMIFS(GameLog!T:T,GameLog!$D:$D,'MIL B'!$A25,GameLog!$C:$C,"MIL")</f>
        <v>0</v>
      </c>
      <c r="R25">
        <f>SUMIFS(GameLog!U:U,GameLog!$D:$D,'MIL B'!$A25,GameLog!$C:$C,"MIL")</f>
        <v>0</v>
      </c>
      <c r="S25">
        <f>SUMIFS(GameLog!V:V,GameLog!$D:$D,'MIL B'!$A25,GameLog!$C:$C,"MIL")</f>
        <v>0</v>
      </c>
      <c r="T25">
        <v>0</v>
      </c>
      <c r="U25">
        <v>0</v>
      </c>
      <c r="V25" s="8">
        <f t="shared" si="3"/>
        <v>0</v>
      </c>
      <c r="W25" s="8">
        <f t="shared" si="0"/>
        <v>0</v>
      </c>
      <c r="X25" s="8">
        <f t="shared" si="1"/>
        <v>0</v>
      </c>
      <c r="Y25" s="8">
        <f t="shared" si="4"/>
        <v>0</v>
      </c>
      <c r="Z25">
        <f t="shared" si="5"/>
        <v>0</v>
      </c>
      <c r="AE25" s="14"/>
    </row>
    <row r="26" spans="1:31">
      <c r="A26" t="s">
        <v>3314</v>
      </c>
      <c r="B26" cm="1">
        <f t="array" ref="B26">IF(COUNTIFS(GameLog!D:D,'MIL B'!A26,GameLog!C:C,"MIL")=0,0,COUNTA(_xlfn.UNIQUE(_xlfn._xlws.FILTER(GameLog!A$2:A$1000, (GameLog!C$2:C$1000="MIL") * (GameLog!D$2:D$1000=A26)))))</f>
        <v>0</v>
      </c>
      <c r="C26">
        <f t="shared" si="2"/>
        <v>0</v>
      </c>
      <c r="D26">
        <f>SUMIFS(GameLog!G:G,GameLog!$D:$D,'MIL B'!$A26,GameLog!$C:$C,"MIL")</f>
        <v>0</v>
      </c>
      <c r="E26">
        <f>SUMIFS(GameLog!H:H,GameLog!$D:$D,'MIL B'!$A26,GameLog!$C:$C,"MIL")</f>
        <v>0</v>
      </c>
      <c r="F26">
        <f>SUMIFS(GameLog!I:I,GameLog!$D:$D,'MIL B'!$A26,GameLog!$C:$C,"MIL")</f>
        <v>0</v>
      </c>
      <c r="G26">
        <f>SUMIFS(GameLog!J:J,GameLog!$D:$D,'MIL B'!$A26,GameLog!$C:$C,"MIL")</f>
        <v>0</v>
      </c>
      <c r="H26">
        <f>SUMIFS(GameLog!K:K,GameLog!$D:$D,'MIL B'!$A26,GameLog!$C:$C,"MIL")</f>
        <v>0</v>
      </c>
      <c r="I26">
        <f>SUMIFS(GameLog!L:L,GameLog!$D:$D,'MIL B'!$A26,GameLog!$C:$C,"MIL")</f>
        <v>0</v>
      </c>
      <c r="J26">
        <f>SUMIFS(GameLog!M:M,GameLog!$D:$D,'MIL B'!$A26,GameLog!$C:$C,"MIL")</f>
        <v>0</v>
      </c>
      <c r="K26">
        <f>SUMIFS(GameLog!N:N,GameLog!$D:$D,'MIL B'!$A26,GameLog!$C:$C,"MIL")</f>
        <v>0</v>
      </c>
      <c r="L26">
        <f>SUMIFS(GameLog!O:O,GameLog!$D:$D,'MIL B'!$A26,GameLog!$C:$C,"MIL")</f>
        <v>0</v>
      </c>
      <c r="M26">
        <f>SUMIFS(GameLog!P:P,GameLog!$D:$D,'MIL B'!$A26,GameLog!$C:$C,"MIL")</f>
        <v>0</v>
      </c>
      <c r="N26">
        <f>SUMIFS(GameLog!Q:Q,GameLog!$D:$D,'MIL B'!$A26,GameLog!$C:$C,"MIL")</f>
        <v>0</v>
      </c>
      <c r="O26">
        <f>SUMIFS(GameLog!R:R,GameLog!$D:$D,'MIL B'!$A26,GameLog!$C:$C,"MIL")</f>
        <v>0</v>
      </c>
      <c r="P26">
        <f>SUMIFS(GameLog!S:S,GameLog!$D:$D,'MIL B'!$A26,GameLog!$C:$C,"MIL")</f>
        <v>0</v>
      </c>
      <c r="Q26">
        <f>SUMIFS(GameLog!T:T,GameLog!$D:$D,'MIL B'!$A26,GameLog!$C:$C,"MIL")</f>
        <v>0</v>
      </c>
      <c r="R26">
        <f>SUMIFS(GameLog!U:U,GameLog!$D:$D,'MIL B'!$A26,GameLog!$C:$C,"MIL")</f>
        <v>0</v>
      </c>
      <c r="S26">
        <f>SUMIFS(GameLog!V:V,GameLog!$D:$D,'MIL B'!$A26,GameLog!$C:$C,"MIL")</f>
        <v>0</v>
      </c>
      <c r="T26">
        <v>0</v>
      </c>
      <c r="U26">
        <v>0</v>
      </c>
      <c r="V26" s="8">
        <f t="shared" si="3"/>
        <v>0</v>
      </c>
      <c r="W26" s="8">
        <f t="shared" si="0"/>
        <v>0</v>
      </c>
      <c r="X26" s="8">
        <f t="shared" si="1"/>
        <v>0</v>
      </c>
      <c r="Y26" s="8">
        <f t="shared" si="4"/>
        <v>0</v>
      </c>
      <c r="Z26">
        <f t="shared" si="5"/>
        <v>0</v>
      </c>
      <c r="AE26" s="14"/>
    </row>
    <row r="27" spans="1:31">
      <c r="A27" t="s">
        <v>3315</v>
      </c>
      <c r="B27" cm="1">
        <f t="array" ref="B27">IF(COUNTIFS(GameLog!D:D,'MIL B'!A27,GameLog!C:C,"MIL")=0,0,COUNTA(_xlfn.UNIQUE(_xlfn._xlws.FILTER(GameLog!A$2:A$1000, (GameLog!C$2:C$1000="MIL") * (GameLog!D$2:D$1000=A27)))))</f>
        <v>0</v>
      </c>
      <c r="C27">
        <f t="shared" si="2"/>
        <v>0</v>
      </c>
      <c r="D27">
        <f>SUMIFS(GameLog!G:G,GameLog!$D:$D,'MIL B'!$A27,GameLog!$C:$C,"MIL")</f>
        <v>0</v>
      </c>
      <c r="E27">
        <f>SUMIFS(GameLog!H:H,GameLog!$D:$D,'MIL B'!$A27,GameLog!$C:$C,"MIL")</f>
        <v>0</v>
      </c>
      <c r="F27">
        <f>SUMIFS(GameLog!I:I,GameLog!$D:$D,'MIL B'!$A27,GameLog!$C:$C,"MIL")</f>
        <v>0</v>
      </c>
      <c r="G27">
        <f>SUMIFS(GameLog!J:J,GameLog!$D:$D,'MIL B'!$A27,GameLog!$C:$C,"MIL")</f>
        <v>0</v>
      </c>
      <c r="H27">
        <f>SUMIFS(GameLog!K:K,GameLog!$D:$D,'MIL B'!$A27,GameLog!$C:$C,"MIL")</f>
        <v>0</v>
      </c>
      <c r="I27">
        <f>SUMIFS(GameLog!L:L,GameLog!$D:$D,'MIL B'!$A27,GameLog!$C:$C,"MIL")</f>
        <v>0</v>
      </c>
      <c r="J27">
        <f>SUMIFS(GameLog!M:M,GameLog!$D:$D,'MIL B'!$A27,GameLog!$C:$C,"MIL")</f>
        <v>0</v>
      </c>
      <c r="K27">
        <f>SUMIFS(GameLog!N:N,GameLog!$D:$D,'MIL B'!$A27,GameLog!$C:$C,"MIL")</f>
        <v>0</v>
      </c>
      <c r="L27">
        <f>SUMIFS(GameLog!O:O,GameLog!$D:$D,'MIL B'!$A27,GameLog!$C:$C,"MIL")</f>
        <v>0</v>
      </c>
      <c r="M27">
        <f>SUMIFS(GameLog!P:P,GameLog!$D:$D,'MIL B'!$A27,GameLog!$C:$C,"MIL")</f>
        <v>0</v>
      </c>
      <c r="N27">
        <f>SUMIFS(GameLog!Q:Q,GameLog!$D:$D,'MIL B'!$A27,GameLog!$C:$C,"MIL")</f>
        <v>0</v>
      </c>
      <c r="O27">
        <f>SUMIFS(GameLog!R:R,GameLog!$D:$D,'MIL B'!$A27,GameLog!$C:$C,"MIL")</f>
        <v>0</v>
      </c>
      <c r="P27">
        <f>SUMIFS(GameLog!S:S,GameLog!$D:$D,'MIL B'!$A27,GameLog!$C:$C,"MIL")</f>
        <v>0</v>
      </c>
      <c r="Q27">
        <f>SUMIFS(GameLog!T:T,GameLog!$D:$D,'MIL B'!$A27,GameLog!$C:$C,"MIL")</f>
        <v>0</v>
      </c>
      <c r="R27">
        <f>SUMIFS(GameLog!U:U,GameLog!$D:$D,'MIL B'!$A27,GameLog!$C:$C,"MIL")</f>
        <v>0</v>
      </c>
      <c r="S27">
        <f>SUMIFS(GameLog!V:V,GameLog!$D:$D,'MIL B'!$A27,GameLog!$C:$C,"MIL")</f>
        <v>0</v>
      </c>
      <c r="T27">
        <v>0</v>
      </c>
      <c r="U27">
        <v>0</v>
      </c>
      <c r="V27" s="8">
        <f t="shared" si="3"/>
        <v>0</v>
      </c>
      <c r="W27" s="8">
        <f t="shared" si="0"/>
        <v>0</v>
      </c>
      <c r="X27" s="8">
        <f t="shared" si="1"/>
        <v>0</v>
      </c>
      <c r="Y27" s="8">
        <f t="shared" si="4"/>
        <v>0</v>
      </c>
      <c r="Z27">
        <f t="shared" si="5"/>
        <v>0</v>
      </c>
      <c r="AE27" s="14"/>
    </row>
    <row r="28" spans="1:31">
      <c r="A28" t="s">
        <v>3316</v>
      </c>
      <c r="B28" cm="1">
        <f t="array" ref="B28">IF(COUNTIFS(GameLog!D:D,'MIL B'!A28,GameLog!C:C,"MIL")=0,0,COUNTA(_xlfn.UNIQUE(_xlfn._xlws.FILTER(GameLog!A$2:A$1000, (GameLog!C$2:C$1000="MIL") * (GameLog!D$2:D$1000=A28)))))</f>
        <v>1</v>
      </c>
      <c r="C28">
        <f t="shared" si="2"/>
        <v>2</v>
      </c>
      <c r="D28">
        <f>SUMIFS(GameLog!G:G,GameLog!$D:$D,'MIL B'!$A28,GameLog!$C:$C,"MIL")</f>
        <v>2</v>
      </c>
      <c r="E28">
        <f>SUMIFS(GameLog!H:H,GameLog!$D:$D,'MIL B'!$A28,GameLog!$C:$C,"MIL")</f>
        <v>0</v>
      </c>
      <c r="F28">
        <f>SUMIFS(GameLog!I:I,GameLog!$D:$D,'MIL B'!$A28,GameLog!$C:$C,"MIL")</f>
        <v>0</v>
      </c>
      <c r="G28">
        <f>SUMIFS(GameLog!J:J,GameLog!$D:$D,'MIL B'!$A28,GameLog!$C:$C,"MIL")</f>
        <v>0</v>
      </c>
      <c r="H28">
        <f>SUMIFS(GameLog!K:K,GameLog!$D:$D,'MIL B'!$A28,GameLog!$C:$C,"MIL")</f>
        <v>0</v>
      </c>
      <c r="I28">
        <f>SUMIFS(GameLog!L:L,GameLog!$D:$D,'MIL B'!$A28,GameLog!$C:$C,"MIL")</f>
        <v>0</v>
      </c>
      <c r="J28">
        <f>SUMIFS(GameLog!M:M,GameLog!$D:$D,'MIL B'!$A28,GameLog!$C:$C,"MIL")</f>
        <v>0</v>
      </c>
      <c r="K28">
        <f>SUMIFS(GameLog!N:N,GameLog!$D:$D,'MIL B'!$A28,GameLog!$C:$C,"MIL")</f>
        <v>0</v>
      </c>
      <c r="L28">
        <f>SUMIFS(GameLog!O:O,GameLog!$D:$D,'MIL B'!$A28,GameLog!$C:$C,"MIL")</f>
        <v>0</v>
      </c>
      <c r="M28">
        <f>SUMIFS(GameLog!P:P,GameLog!$D:$D,'MIL B'!$A28,GameLog!$C:$C,"MIL")</f>
        <v>0</v>
      </c>
      <c r="N28">
        <f>SUMIFS(GameLog!Q:Q,GameLog!$D:$D,'MIL B'!$A28,GameLog!$C:$C,"MIL")</f>
        <v>2</v>
      </c>
      <c r="O28">
        <f>SUMIFS(GameLog!R:R,GameLog!$D:$D,'MIL B'!$A28,GameLog!$C:$C,"MIL")</f>
        <v>0</v>
      </c>
      <c r="P28">
        <f>SUMIFS(GameLog!S:S,GameLog!$D:$D,'MIL B'!$A28,GameLog!$C:$C,"MIL")</f>
        <v>0</v>
      </c>
      <c r="Q28">
        <f>SUMIFS(GameLog!T:T,GameLog!$D:$D,'MIL B'!$A28,GameLog!$C:$C,"MIL")</f>
        <v>0</v>
      </c>
      <c r="R28">
        <f>SUMIFS(GameLog!U:U,GameLog!$D:$D,'MIL B'!$A28,GameLog!$C:$C,"MIL")</f>
        <v>0</v>
      </c>
      <c r="S28">
        <f>SUMIFS(GameLog!V:V,GameLog!$D:$D,'MIL B'!$A28,GameLog!$C:$C,"MIL")</f>
        <v>0</v>
      </c>
      <c r="T28">
        <v>0</v>
      </c>
      <c r="U28">
        <v>0</v>
      </c>
      <c r="V28" s="8">
        <f t="shared" si="3"/>
        <v>0</v>
      </c>
      <c r="W28" s="8">
        <f t="shared" si="0"/>
        <v>0</v>
      </c>
      <c r="X28" s="8">
        <f t="shared" si="1"/>
        <v>0</v>
      </c>
      <c r="Y28" s="8">
        <f t="shared" si="4"/>
        <v>0</v>
      </c>
      <c r="Z28">
        <f t="shared" si="5"/>
        <v>0</v>
      </c>
      <c r="AE28" s="14"/>
    </row>
    <row r="29" spans="1:31">
      <c r="A29" t="s">
        <v>3317</v>
      </c>
      <c r="B29" cm="1">
        <f t="array" ref="B29">IF(COUNTIFS(GameLog!D:D,'MIL B'!A29,GameLog!C:C,"MIL")=0,0,COUNTA(_xlfn.UNIQUE(_xlfn._xlws.FILTER(GameLog!A$2:A$1000, (GameLog!C$2:C$1000="MIL") * (GameLog!D$2:D$1000=A29)))))</f>
        <v>1</v>
      </c>
      <c r="C29">
        <f t="shared" si="2"/>
        <v>0</v>
      </c>
      <c r="D29">
        <f>SUMIFS(GameLog!G:G,GameLog!$D:$D,'MIL B'!$A29,GameLog!$C:$C,"MIL")</f>
        <v>0</v>
      </c>
      <c r="E29">
        <f>SUMIFS(GameLog!H:H,GameLog!$D:$D,'MIL B'!$A29,GameLog!$C:$C,"MIL")</f>
        <v>0</v>
      </c>
      <c r="F29">
        <f>SUMIFS(GameLog!I:I,GameLog!$D:$D,'MIL B'!$A29,GameLog!$C:$C,"MIL")</f>
        <v>0</v>
      </c>
      <c r="G29">
        <f>SUMIFS(GameLog!J:J,GameLog!$D:$D,'MIL B'!$A29,GameLog!$C:$C,"MIL")</f>
        <v>0</v>
      </c>
      <c r="H29">
        <f>SUMIFS(GameLog!K:K,GameLog!$D:$D,'MIL B'!$A29,GameLog!$C:$C,"MIL")</f>
        <v>0</v>
      </c>
      <c r="I29">
        <f>SUMIFS(GameLog!L:L,GameLog!$D:$D,'MIL B'!$A29,GameLog!$C:$C,"MIL")</f>
        <v>0</v>
      </c>
      <c r="J29">
        <f>SUMIFS(GameLog!M:M,GameLog!$D:$D,'MIL B'!$A29,GameLog!$C:$C,"MIL")</f>
        <v>0</v>
      </c>
      <c r="K29">
        <f>SUMIFS(GameLog!N:N,GameLog!$D:$D,'MIL B'!$A29,GameLog!$C:$C,"MIL")</f>
        <v>0</v>
      </c>
      <c r="L29">
        <f>SUMIFS(GameLog!O:O,GameLog!$D:$D,'MIL B'!$A29,GameLog!$C:$C,"MIL")</f>
        <v>0</v>
      </c>
      <c r="M29">
        <f>SUMIFS(GameLog!P:P,GameLog!$D:$D,'MIL B'!$A29,GameLog!$C:$C,"MIL")</f>
        <v>0</v>
      </c>
      <c r="N29">
        <f>SUMIFS(GameLog!Q:Q,GameLog!$D:$D,'MIL B'!$A29,GameLog!$C:$C,"MIL")</f>
        <v>0</v>
      </c>
      <c r="O29">
        <f>SUMIFS(GameLog!R:R,GameLog!$D:$D,'MIL B'!$A29,GameLog!$C:$C,"MIL")</f>
        <v>0</v>
      </c>
      <c r="P29">
        <f>SUMIFS(GameLog!S:S,GameLog!$D:$D,'MIL B'!$A29,GameLog!$C:$C,"MIL")</f>
        <v>0</v>
      </c>
      <c r="Q29">
        <f>SUMIFS(GameLog!T:T,GameLog!$D:$D,'MIL B'!$A29,GameLog!$C:$C,"MIL")</f>
        <v>0</v>
      </c>
      <c r="R29">
        <f>SUMIFS(GameLog!U:U,GameLog!$D:$D,'MIL B'!$A29,GameLog!$C:$C,"MIL")</f>
        <v>0</v>
      </c>
      <c r="S29">
        <f>SUMIFS(GameLog!V:V,GameLog!$D:$D,'MIL B'!$A29,GameLog!$C:$C,"MIL")</f>
        <v>0</v>
      </c>
      <c r="T29">
        <v>0</v>
      </c>
      <c r="U29">
        <v>0</v>
      </c>
      <c r="V29" s="8">
        <f t="shared" si="3"/>
        <v>0</v>
      </c>
      <c r="W29" s="8">
        <f t="shared" si="0"/>
        <v>0</v>
      </c>
      <c r="X29" s="8">
        <f t="shared" si="1"/>
        <v>0</v>
      </c>
      <c r="Y29" s="8">
        <f t="shared" si="4"/>
        <v>0</v>
      </c>
      <c r="Z29">
        <f t="shared" si="5"/>
        <v>0</v>
      </c>
      <c r="AE29" s="14"/>
    </row>
    <row r="30" spans="1:31">
      <c r="A30" t="s">
        <v>3283</v>
      </c>
      <c r="B30" cm="1">
        <f t="array" ref="B30">IF(COUNTIFS(GameLog!D:D,'MIL B'!A30,GameLog!C:C,"MIL")=0,0,COUNTA(_xlfn.UNIQUE(_xlfn._xlws.FILTER(GameLog!A$2:A$1000, (GameLog!C$2:C$1000="MIL") * (GameLog!D$2:D$1000=A30)))))</f>
        <v>0</v>
      </c>
      <c r="C30">
        <f t="shared" si="2"/>
        <v>0</v>
      </c>
      <c r="D30">
        <f>SUMIFS(GameLog!G:G,GameLog!$D:$D,'MIL B'!$A30,GameLog!$C:$C,"MIL")</f>
        <v>0</v>
      </c>
      <c r="E30">
        <f>SUMIFS(GameLog!H:H,GameLog!$D:$D,'MIL B'!$A30,GameLog!$C:$C,"MIL")</f>
        <v>0</v>
      </c>
      <c r="F30">
        <f>SUMIFS(GameLog!I:I,GameLog!$D:$D,'MIL B'!$A30,GameLog!$C:$C,"MIL")</f>
        <v>0</v>
      </c>
      <c r="G30">
        <f>SUMIFS(GameLog!J:J,GameLog!$D:$D,'MIL B'!$A30,GameLog!$C:$C,"MIL")</f>
        <v>0</v>
      </c>
      <c r="H30">
        <f>SUMIFS(GameLog!K:K,GameLog!$D:$D,'MIL B'!$A30,GameLog!$C:$C,"MIL")</f>
        <v>0</v>
      </c>
      <c r="I30">
        <f>SUMIFS(GameLog!L:L,GameLog!$D:$D,'MIL B'!$A30,GameLog!$C:$C,"MIL")</f>
        <v>0</v>
      </c>
      <c r="J30">
        <f>SUMIFS(GameLog!M:M,GameLog!$D:$D,'MIL B'!$A30,GameLog!$C:$C,"MIL")</f>
        <v>0</v>
      </c>
      <c r="K30">
        <f>SUMIFS(GameLog!N:N,GameLog!$D:$D,'MIL B'!$A30,GameLog!$C:$C,"MIL")</f>
        <v>0</v>
      </c>
      <c r="L30">
        <f>SUMIFS(GameLog!O:O,GameLog!$D:$D,'MIL B'!$A30,GameLog!$C:$C,"MIL")</f>
        <v>0</v>
      </c>
      <c r="M30">
        <f>SUMIFS(GameLog!P:P,GameLog!$D:$D,'MIL B'!$A30,GameLog!$C:$C,"MIL")</f>
        <v>0</v>
      </c>
      <c r="N30">
        <f>SUMIFS(GameLog!Q:Q,GameLog!$D:$D,'MIL B'!$A30,GameLog!$C:$C,"MIL")</f>
        <v>0</v>
      </c>
      <c r="O30">
        <f>SUMIFS(GameLog!R:R,GameLog!$D:$D,'MIL B'!$A30,GameLog!$C:$C,"MIL")</f>
        <v>0</v>
      </c>
      <c r="P30">
        <f>SUMIFS(GameLog!S:S,GameLog!$D:$D,'MIL B'!$A30,GameLog!$C:$C,"MIL")</f>
        <v>0</v>
      </c>
      <c r="Q30">
        <f>SUMIFS(GameLog!T:T,GameLog!$D:$D,'MIL B'!$A30,GameLog!$C:$C,"MIL")</f>
        <v>0</v>
      </c>
      <c r="R30">
        <f>SUMIFS(GameLog!U:U,GameLog!$D:$D,'MIL B'!$A30,GameLog!$C:$C,"MIL")</f>
        <v>0</v>
      </c>
      <c r="S30">
        <f>SUMIFS(GameLog!V:V,GameLog!$D:$D,'MIL B'!$A30,GameLog!$C:$C,"MIL")</f>
        <v>0</v>
      </c>
      <c r="T30">
        <v>0</v>
      </c>
      <c r="U30">
        <v>0</v>
      </c>
      <c r="V30" s="8">
        <f t="shared" si="3"/>
        <v>0</v>
      </c>
      <c r="W30" s="8">
        <f t="shared" si="0"/>
        <v>0</v>
      </c>
      <c r="X30" s="8">
        <f t="shared" si="1"/>
        <v>0</v>
      </c>
      <c r="Y30" s="8">
        <f t="shared" si="4"/>
        <v>0</v>
      </c>
      <c r="Z30">
        <f t="shared" si="5"/>
        <v>0</v>
      </c>
      <c r="AE30" s="14"/>
    </row>
    <row r="31" spans="1:31">
      <c r="A31" t="s">
        <v>3318</v>
      </c>
      <c r="B31" cm="1">
        <f t="array" ref="B31">IF(COUNTIFS(GameLog!D:D,'MIL B'!A31,GameLog!C:C,"MIL")=0,0,COUNTA(_xlfn.UNIQUE(_xlfn._xlws.FILTER(GameLog!A$2:A$1000, (GameLog!C$2:C$1000="MIL") * (GameLog!D$2:D$1000=A31)))))</f>
        <v>2</v>
      </c>
      <c r="C31">
        <f t="shared" si="2"/>
        <v>0</v>
      </c>
      <c r="D31">
        <f>SUMIFS(GameLog!G:G,GameLog!$D:$D,'MIL B'!$A31,GameLog!$C:$C,"MIL")</f>
        <v>0</v>
      </c>
      <c r="E31">
        <f>SUMIFS(GameLog!H:H,GameLog!$D:$D,'MIL B'!$A31,GameLog!$C:$C,"MIL")</f>
        <v>0</v>
      </c>
      <c r="F31">
        <f>SUMIFS(GameLog!I:I,GameLog!$D:$D,'MIL B'!$A31,GameLog!$C:$C,"MIL")</f>
        <v>0</v>
      </c>
      <c r="G31">
        <f>SUMIFS(GameLog!J:J,GameLog!$D:$D,'MIL B'!$A31,GameLog!$C:$C,"MIL")</f>
        <v>0</v>
      </c>
      <c r="H31">
        <f>SUMIFS(GameLog!K:K,GameLog!$D:$D,'MIL B'!$A31,GameLog!$C:$C,"MIL")</f>
        <v>0</v>
      </c>
      <c r="I31">
        <f>SUMIFS(GameLog!L:L,GameLog!$D:$D,'MIL B'!$A31,GameLog!$C:$C,"MIL")</f>
        <v>0</v>
      </c>
      <c r="J31">
        <f>SUMIFS(GameLog!M:M,GameLog!$D:$D,'MIL B'!$A31,GameLog!$C:$C,"MIL")</f>
        <v>0</v>
      </c>
      <c r="K31">
        <f>SUMIFS(GameLog!N:N,GameLog!$D:$D,'MIL B'!$A31,GameLog!$C:$C,"MIL")</f>
        <v>0</v>
      </c>
      <c r="L31">
        <f>SUMIFS(GameLog!O:O,GameLog!$D:$D,'MIL B'!$A31,GameLog!$C:$C,"MIL")</f>
        <v>0</v>
      </c>
      <c r="M31">
        <f>SUMIFS(GameLog!P:P,GameLog!$D:$D,'MIL B'!$A31,GameLog!$C:$C,"MIL")</f>
        <v>0</v>
      </c>
      <c r="N31">
        <f>SUMIFS(GameLog!Q:Q,GameLog!$D:$D,'MIL B'!$A31,GameLog!$C:$C,"MIL")</f>
        <v>0</v>
      </c>
      <c r="O31">
        <f>SUMIFS(GameLog!R:R,GameLog!$D:$D,'MIL B'!$A31,GameLog!$C:$C,"MIL")</f>
        <v>0</v>
      </c>
      <c r="P31">
        <f>SUMIFS(GameLog!S:S,GameLog!$D:$D,'MIL B'!$A31,GameLog!$C:$C,"MIL")</f>
        <v>0</v>
      </c>
      <c r="Q31">
        <f>SUMIFS(GameLog!T:T,GameLog!$D:$D,'MIL B'!$A31,GameLog!$C:$C,"MIL")</f>
        <v>0</v>
      </c>
      <c r="R31">
        <f>SUMIFS(GameLog!U:U,GameLog!$D:$D,'MIL B'!$A31,GameLog!$C:$C,"MIL")</f>
        <v>0</v>
      </c>
      <c r="S31">
        <f>SUMIFS(GameLog!V:V,GameLog!$D:$D,'MIL B'!$A31,GameLog!$C:$C,"MIL")</f>
        <v>0</v>
      </c>
      <c r="T31">
        <v>0</v>
      </c>
      <c r="U31">
        <v>0</v>
      </c>
      <c r="V31" s="8">
        <f t="shared" si="3"/>
        <v>0</v>
      </c>
      <c r="W31" s="8">
        <f t="shared" si="0"/>
        <v>0</v>
      </c>
      <c r="X31" s="8">
        <f t="shared" si="1"/>
        <v>0</v>
      </c>
      <c r="Y31" s="8">
        <f t="shared" si="4"/>
        <v>0</v>
      </c>
      <c r="Z31">
        <f t="shared" si="5"/>
        <v>0</v>
      </c>
      <c r="AE31" s="14"/>
    </row>
    <row r="32" spans="1:31">
      <c r="A32" t="s">
        <v>3319</v>
      </c>
      <c r="B32" cm="1">
        <f t="array" ref="B32">IF(COUNTIFS(GameLog!D:D,'MIL B'!A32,GameLog!C:C,"MIL")=0,0,COUNTA(_xlfn.UNIQUE(_xlfn._xlws.FILTER(GameLog!A$2:A$1000, (GameLog!C$2:C$1000="MIL") * (GameLog!D$2:D$1000=A32)))))</f>
        <v>0</v>
      </c>
      <c r="C32">
        <f t="shared" si="2"/>
        <v>0</v>
      </c>
      <c r="D32">
        <f>SUMIFS(GameLog!G:G,GameLog!$D:$D,'MIL B'!$A32,GameLog!$C:$C,"MIL")</f>
        <v>0</v>
      </c>
      <c r="E32">
        <f>SUMIFS(GameLog!H:H,GameLog!$D:$D,'MIL B'!$A32,GameLog!$C:$C,"MIL")</f>
        <v>0</v>
      </c>
      <c r="F32">
        <f>SUMIFS(GameLog!I:I,GameLog!$D:$D,'MIL B'!$A32,GameLog!$C:$C,"MIL")</f>
        <v>0</v>
      </c>
      <c r="G32">
        <f>SUMIFS(GameLog!J:J,GameLog!$D:$D,'MIL B'!$A32,GameLog!$C:$C,"MIL")</f>
        <v>0</v>
      </c>
      <c r="H32">
        <f>SUMIFS(GameLog!K:K,GameLog!$D:$D,'MIL B'!$A32,GameLog!$C:$C,"MIL")</f>
        <v>0</v>
      </c>
      <c r="I32">
        <f>SUMIFS(GameLog!L:L,GameLog!$D:$D,'MIL B'!$A32,GameLog!$C:$C,"MIL")</f>
        <v>0</v>
      </c>
      <c r="J32">
        <f>SUMIFS(GameLog!M:M,GameLog!$D:$D,'MIL B'!$A32,GameLog!$C:$C,"MIL")</f>
        <v>0</v>
      </c>
      <c r="K32">
        <f>SUMIFS(GameLog!N:N,GameLog!$D:$D,'MIL B'!$A32,GameLog!$C:$C,"MIL")</f>
        <v>0</v>
      </c>
      <c r="L32">
        <f>SUMIFS(GameLog!O:O,GameLog!$D:$D,'MIL B'!$A32,GameLog!$C:$C,"MIL")</f>
        <v>0</v>
      </c>
      <c r="M32">
        <f>SUMIFS(GameLog!P:P,GameLog!$D:$D,'MIL B'!$A32,GameLog!$C:$C,"MIL")</f>
        <v>0</v>
      </c>
      <c r="N32">
        <f>SUMIFS(GameLog!Q:Q,GameLog!$D:$D,'MIL B'!$A32,GameLog!$C:$C,"MIL")</f>
        <v>0</v>
      </c>
      <c r="O32">
        <f>SUMIFS(GameLog!R:R,GameLog!$D:$D,'MIL B'!$A32,GameLog!$C:$C,"MIL")</f>
        <v>0</v>
      </c>
      <c r="P32">
        <f>SUMIFS(GameLog!S:S,GameLog!$D:$D,'MIL B'!$A32,GameLog!$C:$C,"MIL")</f>
        <v>0</v>
      </c>
      <c r="Q32">
        <f>SUMIFS(GameLog!T:T,GameLog!$D:$D,'MIL B'!$A32,GameLog!$C:$C,"MIL")</f>
        <v>0</v>
      </c>
      <c r="R32">
        <f>SUMIFS(GameLog!U:U,GameLog!$D:$D,'MIL B'!$A32,GameLog!$C:$C,"MIL")</f>
        <v>0</v>
      </c>
      <c r="S32">
        <f>SUMIFS(GameLog!V:V,GameLog!$D:$D,'MIL B'!$A32,GameLog!$C:$C,"MIL")</f>
        <v>0</v>
      </c>
      <c r="T32">
        <v>0</v>
      </c>
      <c r="U32">
        <v>0</v>
      </c>
      <c r="V32" s="8">
        <f t="shared" si="3"/>
        <v>0</v>
      </c>
      <c r="W32" s="8">
        <f t="shared" si="0"/>
        <v>0</v>
      </c>
      <c r="X32" s="8">
        <f t="shared" si="1"/>
        <v>0</v>
      </c>
      <c r="Y32" s="8">
        <f t="shared" si="4"/>
        <v>0</v>
      </c>
      <c r="Z32">
        <f t="shared" si="5"/>
        <v>0</v>
      </c>
      <c r="AE32" s="14"/>
    </row>
    <row r="33" spans="1:31">
      <c r="A33" t="s">
        <v>3126</v>
      </c>
      <c r="B33" cm="1">
        <f t="array" ref="B33">IF(COUNTIFS(GameLog!D:D,'MIL B'!A33,GameLog!C:C,"MIL")=0,0,COUNTA(_xlfn.UNIQUE(_xlfn._xlws.FILTER(GameLog!A$2:A$1000, (GameLog!C$2:C$1000="MIL") * (GameLog!D$2:D$1000=A33)))))</f>
        <v>0</v>
      </c>
      <c r="C33">
        <f t="shared" si="2"/>
        <v>0</v>
      </c>
      <c r="D33">
        <f>SUMIFS(GameLog!G:G,GameLog!$D:$D,'MIL B'!$A33,GameLog!$C:$C,"MIL")</f>
        <v>0</v>
      </c>
      <c r="E33">
        <f>SUMIFS(GameLog!H:H,GameLog!$D:$D,'MIL B'!$A33,GameLog!$C:$C,"MIL")</f>
        <v>0</v>
      </c>
      <c r="F33">
        <f>SUMIFS(GameLog!I:I,GameLog!$D:$D,'MIL B'!$A33,GameLog!$C:$C,"MIL")</f>
        <v>0</v>
      </c>
      <c r="G33">
        <f>SUMIFS(GameLog!J:J,GameLog!$D:$D,'MIL B'!$A33,GameLog!$C:$C,"MIL")</f>
        <v>0</v>
      </c>
      <c r="H33">
        <f>SUMIFS(GameLog!K:K,GameLog!$D:$D,'MIL B'!$A33,GameLog!$C:$C,"MIL")</f>
        <v>0</v>
      </c>
      <c r="I33">
        <f>SUMIFS(GameLog!L:L,GameLog!$D:$D,'MIL B'!$A33,GameLog!$C:$C,"MIL")</f>
        <v>0</v>
      </c>
      <c r="J33">
        <f>SUMIFS(GameLog!M:M,GameLog!$D:$D,'MIL B'!$A33,GameLog!$C:$C,"MIL")</f>
        <v>0</v>
      </c>
      <c r="K33">
        <f>SUMIFS(GameLog!N:N,GameLog!$D:$D,'MIL B'!$A33,GameLog!$C:$C,"MIL")</f>
        <v>0</v>
      </c>
      <c r="L33">
        <f>SUMIFS(GameLog!O:O,GameLog!$D:$D,'MIL B'!$A33,GameLog!$C:$C,"MIL")</f>
        <v>0</v>
      </c>
      <c r="M33">
        <f>SUMIFS(GameLog!P:P,GameLog!$D:$D,'MIL B'!$A33,GameLog!$C:$C,"MIL")</f>
        <v>0</v>
      </c>
      <c r="N33">
        <f>SUMIFS(GameLog!Q:Q,GameLog!$D:$D,'MIL B'!$A33,GameLog!$C:$C,"MIL")</f>
        <v>0</v>
      </c>
      <c r="O33">
        <f>SUMIFS(GameLog!R:R,GameLog!$D:$D,'MIL B'!$A33,GameLog!$C:$C,"MIL")</f>
        <v>0</v>
      </c>
      <c r="P33">
        <f>SUMIFS(GameLog!S:S,GameLog!$D:$D,'MIL B'!$A33,GameLog!$C:$C,"MIL")</f>
        <v>0</v>
      </c>
      <c r="Q33">
        <f>SUMIFS(GameLog!T:T,GameLog!$D:$D,'MIL B'!$A33,GameLog!$C:$C,"MIL")</f>
        <v>0</v>
      </c>
      <c r="R33">
        <f>SUMIFS(GameLog!U:U,GameLog!$D:$D,'MIL B'!$A33,GameLog!$C:$C,"MIL")</f>
        <v>0</v>
      </c>
      <c r="S33">
        <f>SUMIFS(GameLog!V:V,GameLog!$D:$D,'MIL B'!$A33,GameLog!$C:$C,"MIL")</f>
        <v>0</v>
      </c>
      <c r="T33">
        <v>0</v>
      </c>
      <c r="U33">
        <v>0</v>
      </c>
      <c r="V33" s="8">
        <f t="shared" si="3"/>
        <v>0</v>
      </c>
      <c r="W33" s="8">
        <f t="shared" si="0"/>
        <v>0</v>
      </c>
      <c r="X33" s="8">
        <f t="shared" si="1"/>
        <v>0</v>
      </c>
      <c r="Y33" s="8">
        <f t="shared" si="4"/>
        <v>0</v>
      </c>
      <c r="Z33">
        <f t="shared" si="5"/>
        <v>0</v>
      </c>
      <c r="AE33" s="14"/>
    </row>
    <row r="34" spans="1:31">
      <c r="A34" t="s">
        <v>3133</v>
      </c>
      <c r="B34" cm="1">
        <f t="array" ref="B34">IF(COUNTIFS(GameLog!D:D,'MIL B'!A34,GameLog!C:C,"MIL")=0,0,COUNTA(_xlfn.UNIQUE(_xlfn._xlws.FILTER(GameLog!A$2:A$1000, (GameLog!C$2:C$1000="MIL") * (GameLog!D$2:D$1000=A34)))))</f>
        <v>0</v>
      </c>
      <c r="C34">
        <f t="shared" si="2"/>
        <v>0</v>
      </c>
      <c r="D34">
        <f>SUMIFS(GameLog!G:G,GameLog!$D:$D,'MIL B'!$A34,GameLog!$C:$C,"MIL")</f>
        <v>0</v>
      </c>
      <c r="E34">
        <f>SUMIFS(GameLog!H:H,GameLog!$D:$D,'MIL B'!$A34,GameLog!$C:$C,"MIL")</f>
        <v>0</v>
      </c>
      <c r="F34">
        <f>SUMIFS(GameLog!I:I,GameLog!$D:$D,'MIL B'!$A34,GameLog!$C:$C,"MIL")</f>
        <v>0</v>
      </c>
      <c r="G34">
        <f>SUMIFS(GameLog!J:J,GameLog!$D:$D,'MIL B'!$A34,GameLog!$C:$C,"MIL")</f>
        <v>0</v>
      </c>
      <c r="H34">
        <f>SUMIFS(GameLog!K:K,GameLog!$D:$D,'MIL B'!$A34,GameLog!$C:$C,"MIL")</f>
        <v>0</v>
      </c>
      <c r="I34">
        <f>SUMIFS(GameLog!L:L,GameLog!$D:$D,'MIL B'!$A34,GameLog!$C:$C,"MIL")</f>
        <v>0</v>
      </c>
      <c r="J34">
        <f>SUMIFS(GameLog!M:M,GameLog!$D:$D,'MIL B'!$A34,GameLog!$C:$C,"MIL")</f>
        <v>0</v>
      </c>
      <c r="K34">
        <f>SUMIFS(GameLog!N:N,GameLog!$D:$D,'MIL B'!$A34,GameLog!$C:$C,"MIL")</f>
        <v>0</v>
      </c>
      <c r="L34">
        <f>SUMIFS(GameLog!O:O,GameLog!$D:$D,'MIL B'!$A34,GameLog!$C:$C,"MIL")</f>
        <v>0</v>
      </c>
      <c r="M34">
        <f>SUMIFS(GameLog!P:P,GameLog!$D:$D,'MIL B'!$A34,GameLog!$C:$C,"MIL")</f>
        <v>0</v>
      </c>
      <c r="N34">
        <f>SUMIFS(GameLog!Q:Q,GameLog!$D:$D,'MIL B'!$A34,GameLog!$C:$C,"MIL")</f>
        <v>0</v>
      </c>
      <c r="O34">
        <f>SUMIFS(GameLog!R:R,GameLog!$D:$D,'MIL B'!$A34,GameLog!$C:$C,"MIL")</f>
        <v>0</v>
      </c>
      <c r="P34">
        <f>SUMIFS(GameLog!S:S,GameLog!$D:$D,'MIL B'!$A34,GameLog!$C:$C,"MIL")</f>
        <v>0</v>
      </c>
      <c r="Q34">
        <f>SUMIFS(GameLog!T:T,GameLog!$D:$D,'MIL B'!$A34,GameLog!$C:$C,"MIL")</f>
        <v>0</v>
      </c>
      <c r="R34">
        <f>SUMIFS(GameLog!U:U,GameLog!$D:$D,'MIL B'!$A34,GameLog!$C:$C,"MIL")</f>
        <v>0</v>
      </c>
      <c r="S34">
        <f>SUMIFS(GameLog!V:V,GameLog!$D:$D,'MIL B'!$A34,GameLog!$C:$C,"MIL")</f>
        <v>0</v>
      </c>
      <c r="T34">
        <v>0</v>
      </c>
      <c r="U34">
        <v>0</v>
      </c>
      <c r="V34" s="8">
        <f t="shared" si="3"/>
        <v>0</v>
      </c>
      <c r="W34" s="8">
        <f t="shared" si="0"/>
        <v>0</v>
      </c>
      <c r="X34" s="8">
        <f t="shared" si="1"/>
        <v>0</v>
      </c>
      <c r="Y34" s="8">
        <f t="shared" si="4"/>
        <v>0</v>
      </c>
      <c r="Z34">
        <f t="shared" si="5"/>
        <v>0</v>
      </c>
      <c r="AE34" s="14"/>
    </row>
    <row r="35" spans="1:31">
      <c r="A35" t="s">
        <v>3320</v>
      </c>
      <c r="B35" cm="1">
        <f t="array" ref="B35">IF(COUNTIFS(GameLog!D:D,'MIL B'!A35,GameLog!C:C,"MIL")=0,0,COUNTA(_xlfn.UNIQUE(_xlfn._xlws.FILTER(GameLog!A$2:A$1000, (GameLog!C$2:C$1000="MIL") * (GameLog!D$2:D$1000=A35)))))</f>
        <v>0</v>
      </c>
      <c r="C35">
        <f t="shared" si="2"/>
        <v>0</v>
      </c>
      <c r="D35">
        <f>SUMIFS(GameLog!G:G,GameLog!$D:$D,'MIL B'!$A35,GameLog!$C:$C,"MIL")</f>
        <v>0</v>
      </c>
      <c r="E35">
        <f>SUMIFS(GameLog!H:H,GameLog!$D:$D,'MIL B'!$A35,GameLog!$C:$C,"MIL")</f>
        <v>0</v>
      </c>
      <c r="F35">
        <f>SUMIFS(GameLog!I:I,GameLog!$D:$D,'MIL B'!$A35,GameLog!$C:$C,"MIL")</f>
        <v>0</v>
      </c>
      <c r="G35">
        <f>SUMIFS(GameLog!J:J,GameLog!$D:$D,'MIL B'!$A35,GameLog!$C:$C,"MIL")</f>
        <v>0</v>
      </c>
      <c r="H35">
        <f>SUMIFS(GameLog!K:K,GameLog!$D:$D,'MIL B'!$A35,GameLog!$C:$C,"MIL")</f>
        <v>0</v>
      </c>
      <c r="I35">
        <f>SUMIFS(GameLog!L:L,GameLog!$D:$D,'MIL B'!$A35,GameLog!$C:$C,"MIL")</f>
        <v>0</v>
      </c>
      <c r="J35">
        <f>SUMIFS(GameLog!M:M,GameLog!$D:$D,'MIL B'!$A35,GameLog!$C:$C,"MIL")</f>
        <v>0</v>
      </c>
      <c r="K35">
        <f>SUMIFS(GameLog!N:N,GameLog!$D:$D,'MIL B'!$A35,GameLog!$C:$C,"MIL")</f>
        <v>0</v>
      </c>
      <c r="L35">
        <f>SUMIFS(GameLog!O:O,GameLog!$D:$D,'MIL B'!$A35,GameLog!$C:$C,"MIL")</f>
        <v>0</v>
      </c>
      <c r="M35">
        <f>SUMIFS(GameLog!P:P,GameLog!$D:$D,'MIL B'!$A35,GameLog!$C:$C,"MIL")</f>
        <v>0</v>
      </c>
      <c r="N35">
        <f>SUMIFS(GameLog!Q:Q,GameLog!$D:$D,'MIL B'!$A35,GameLog!$C:$C,"MIL")</f>
        <v>0</v>
      </c>
      <c r="O35">
        <f>SUMIFS(GameLog!R:R,GameLog!$D:$D,'MIL B'!$A35,GameLog!$C:$C,"MIL")</f>
        <v>0</v>
      </c>
      <c r="P35">
        <f>SUMIFS(GameLog!S:S,GameLog!$D:$D,'MIL B'!$A35,GameLog!$C:$C,"MIL")</f>
        <v>0</v>
      </c>
      <c r="Q35">
        <f>SUMIFS(GameLog!T:T,GameLog!$D:$D,'MIL B'!$A35,GameLog!$C:$C,"MIL")</f>
        <v>0</v>
      </c>
      <c r="R35">
        <f>SUMIFS(GameLog!U:U,GameLog!$D:$D,'MIL B'!$A35,GameLog!$C:$C,"MIL")</f>
        <v>0</v>
      </c>
      <c r="S35">
        <f>SUMIFS(GameLog!V:V,GameLog!$D:$D,'MIL B'!$A35,GameLog!$C:$C,"MIL")</f>
        <v>0</v>
      </c>
      <c r="T35">
        <v>0</v>
      </c>
      <c r="U35">
        <v>0</v>
      </c>
      <c r="V35" s="8">
        <f t="shared" si="3"/>
        <v>0</v>
      </c>
      <c r="W35" s="8">
        <f t="shared" si="0"/>
        <v>0</v>
      </c>
      <c r="X35" s="8">
        <f t="shared" si="1"/>
        <v>0</v>
      </c>
      <c r="Y35" s="8">
        <f t="shared" si="4"/>
        <v>0</v>
      </c>
      <c r="Z35">
        <f t="shared" si="5"/>
        <v>0</v>
      </c>
      <c r="AE35" s="14"/>
    </row>
    <row r="36" spans="1:31">
      <c r="A36" t="s">
        <v>3321</v>
      </c>
      <c r="B36" cm="1">
        <f t="array" ref="B36">IF(COUNTIFS(GameLog!D:D,'MIL B'!A36,GameLog!C:C,"MIL")=0,0,COUNTA(_xlfn.UNIQUE(_xlfn._xlws.FILTER(GameLog!A$2:A$1000, (GameLog!C$2:C$1000="MIL") * (GameLog!D$2:D$1000=A36)))))</f>
        <v>2</v>
      </c>
      <c r="C36">
        <f t="shared" si="2"/>
        <v>0</v>
      </c>
      <c r="D36">
        <f>SUMIFS(GameLog!G:G,GameLog!$D:$D,'MIL B'!$A36,GameLog!$C:$C,"MIL")</f>
        <v>0</v>
      </c>
      <c r="E36">
        <f>SUMIFS(GameLog!H:H,GameLog!$D:$D,'MIL B'!$A36,GameLog!$C:$C,"MIL")</f>
        <v>0</v>
      </c>
      <c r="F36">
        <f>SUMIFS(GameLog!I:I,GameLog!$D:$D,'MIL B'!$A36,GameLog!$C:$C,"MIL")</f>
        <v>0</v>
      </c>
      <c r="G36">
        <f>SUMIFS(GameLog!J:J,GameLog!$D:$D,'MIL B'!$A36,GameLog!$C:$C,"MIL")</f>
        <v>0</v>
      </c>
      <c r="H36">
        <f>SUMIFS(GameLog!K:K,GameLog!$D:$D,'MIL B'!$A36,GameLog!$C:$C,"MIL")</f>
        <v>0</v>
      </c>
      <c r="I36">
        <f>SUMIFS(GameLog!L:L,GameLog!$D:$D,'MIL B'!$A36,GameLog!$C:$C,"MIL")</f>
        <v>0</v>
      </c>
      <c r="J36">
        <f>SUMIFS(GameLog!M:M,GameLog!$D:$D,'MIL B'!$A36,GameLog!$C:$C,"MIL")</f>
        <v>0</v>
      </c>
      <c r="K36">
        <f>SUMIFS(GameLog!N:N,GameLog!$D:$D,'MIL B'!$A36,GameLog!$C:$C,"MIL")</f>
        <v>0</v>
      </c>
      <c r="L36">
        <f>SUMIFS(GameLog!O:O,GameLog!$D:$D,'MIL B'!$A36,GameLog!$C:$C,"MIL")</f>
        <v>0</v>
      </c>
      <c r="M36">
        <f>SUMIFS(GameLog!P:P,GameLog!$D:$D,'MIL B'!$A36,GameLog!$C:$C,"MIL")</f>
        <v>0</v>
      </c>
      <c r="N36">
        <f>SUMIFS(GameLog!Q:Q,GameLog!$D:$D,'MIL B'!$A36,GameLog!$C:$C,"MIL")</f>
        <v>0</v>
      </c>
      <c r="O36">
        <f>SUMIFS(GameLog!R:R,GameLog!$D:$D,'MIL B'!$A36,GameLog!$C:$C,"MIL")</f>
        <v>0</v>
      </c>
      <c r="P36">
        <f>SUMIFS(GameLog!S:S,GameLog!$D:$D,'MIL B'!$A36,GameLog!$C:$C,"MIL")</f>
        <v>0</v>
      </c>
      <c r="Q36">
        <f>SUMIFS(GameLog!T:T,GameLog!$D:$D,'MIL B'!$A36,GameLog!$C:$C,"MIL")</f>
        <v>0</v>
      </c>
      <c r="R36">
        <f>SUMIFS(GameLog!U:U,GameLog!$D:$D,'MIL B'!$A36,GameLog!$C:$C,"MIL")</f>
        <v>0</v>
      </c>
      <c r="S36">
        <f>SUMIFS(GameLog!V:V,GameLog!$D:$D,'MIL B'!$A36,GameLog!$C:$C,"MIL")</f>
        <v>0</v>
      </c>
      <c r="T36">
        <v>0</v>
      </c>
      <c r="U36">
        <v>0</v>
      </c>
      <c r="V36" s="8">
        <f t="shared" si="3"/>
        <v>0</v>
      </c>
      <c r="W36" s="8">
        <f t="shared" si="0"/>
        <v>0</v>
      </c>
      <c r="X36" s="8">
        <f t="shared" si="1"/>
        <v>0</v>
      </c>
      <c r="Y36" s="8">
        <f t="shared" si="4"/>
        <v>0</v>
      </c>
      <c r="Z36">
        <f t="shared" si="5"/>
        <v>0</v>
      </c>
      <c r="AE36" s="14"/>
    </row>
    <row r="37" spans="1:31">
      <c r="A37" t="s">
        <v>3322</v>
      </c>
      <c r="B37" cm="1">
        <f t="array" ref="B37">IF(COUNTIFS(GameLog!D:D,'MIL B'!A37,GameLog!C:C,"MIL")=0,0,COUNTA(_xlfn.UNIQUE(_xlfn._xlws.FILTER(GameLog!A$2:A$1000, (GameLog!C$2:C$1000="MIL") * (GameLog!D$2:D$1000=A37)))))</f>
        <v>2</v>
      </c>
      <c r="C37">
        <f t="shared" si="2"/>
        <v>0</v>
      </c>
      <c r="D37">
        <f>SUMIFS(GameLog!G:G,GameLog!$D:$D,'MIL B'!$A37,GameLog!$C:$C,"MIL")</f>
        <v>0</v>
      </c>
      <c r="E37">
        <f>SUMIFS(GameLog!H:H,GameLog!$D:$D,'MIL B'!$A37,GameLog!$C:$C,"MIL")</f>
        <v>0</v>
      </c>
      <c r="F37">
        <f>SUMIFS(GameLog!I:I,GameLog!$D:$D,'MIL B'!$A37,GameLog!$C:$C,"MIL")</f>
        <v>0</v>
      </c>
      <c r="G37">
        <f>SUMIFS(GameLog!J:J,GameLog!$D:$D,'MIL B'!$A37,GameLog!$C:$C,"MIL")</f>
        <v>0</v>
      </c>
      <c r="H37">
        <f>SUMIFS(GameLog!K:K,GameLog!$D:$D,'MIL B'!$A37,GameLog!$C:$C,"MIL")</f>
        <v>0</v>
      </c>
      <c r="I37">
        <f>SUMIFS(GameLog!L:L,GameLog!$D:$D,'MIL B'!$A37,GameLog!$C:$C,"MIL")</f>
        <v>0</v>
      </c>
      <c r="J37">
        <f>SUMIFS(GameLog!M:M,GameLog!$D:$D,'MIL B'!$A37,GameLog!$C:$C,"MIL")</f>
        <v>0</v>
      </c>
      <c r="K37">
        <f>SUMIFS(GameLog!N:N,GameLog!$D:$D,'MIL B'!$A37,GameLog!$C:$C,"MIL")</f>
        <v>0</v>
      </c>
      <c r="L37">
        <f>SUMIFS(GameLog!O:O,GameLog!$D:$D,'MIL B'!$A37,GameLog!$C:$C,"MIL")</f>
        <v>0</v>
      </c>
      <c r="M37">
        <f>SUMIFS(GameLog!P:P,GameLog!$D:$D,'MIL B'!$A37,GameLog!$C:$C,"MIL")</f>
        <v>0</v>
      </c>
      <c r="N37">
        <f>SUMIFS(GameLog!Q:Q,GameLog!$D:$D,'MIL B'!$A37,GameLog!$C:$C,"MIL")</f>
        <v>0</v>
      </c>
      <c r="O37">
        <f>SUMIFS(GameLog!R:R,GameLog!$D:$D,'MIL B'!$A37,GameLog!$C:$C,"MIL")</f>
        <v>0</v>
      </c>
      <c r="P37">
        <f>SUMIFS(GameLog!S:S,GameLog!$D:$D,'MIL B'!$A37,GameLog!$C:$C,"MIL")</f>
        <v>0</v>
      </c>
      <c r="Q37">
        <f>SUMIFS(GameLog!T:T,GameLog!$D:$D,'MIL B'!$A37,GameLog!$C:$C,"MIL")</f>
        <v>0</v>
      </c>
      <c r="R37">
        <f>SUMIFS(GameLog!U:U,GameLog!$D:$D,'MIL B'!$A37,GameLog!$C:$C,"MIL")</f>
        <v>0</v>
      </c>
      <c r="S37">
        <f>SUMIFS(GameLog!V:V,GameLog!$D:$D,'MIL B'!$A37,GameLog!$C:$C,"MIL")</f>
        <v>0</v>
      </c>
      <c r="T37">
        <v>0</v>
      </c>
      <c r="U37">
        <v>0</v>
      </c>
      <c r="V37" s="8">
        <f t="shared" si="3"/>
        <v>0</v>
      </c>
      <c r="W37" s="8">
        <f t="shared" si="0"/>
        <v>0</v>
      </c>
      <c r="X37" s="8">
        <f t="shared" si="1"/>
        <v>0</v>
      </c>
      <c r="Y37" s="8">
        <f t="shared" si="4"/>
        <v>0</v>
      </c>
      <c r="Z37">
        <f t="shared" si="5"/>
        <v>0</v>
      </c>
      <c r="AE37" s="14"/>
    </row>
    <row r="38" spans="1:31">
      <c r="A38" t="s">
        <v>2785</v>
      </c>
      <c r="B38" cm="1">
        <f t="array" ref="B38">IF(COUNTIFS(GameLog!D:D,'MIL B'!A38,GameLog!C:C,"MIL")=0,0,COUNTA(_xlfn.UNIQUE(_xlfn._xlws.FILTER(GameLog!A$2:A$1000, (GameLog!C$2:C$1000="MIL") * (GameLog!D$2:D$1000=A38)))))</f>
        <v>0</v>
      </c>
      <c r="C38">
        <f t="shared" si="2"/>
        <v>0</v>
      </c>
      <c r="D38">
        <f>SUMIFS(GameLog!G:G,GameLog!$D:$D,'MIL B'!$A38,GameLog!$C:$C,"MIL")</f>
        <v>0</v>
      </c>
      <c r="E38">
        <f>SUMIFS(GameLog!H:H,GameLog!$D:$D,'MIL B'!$A38,GameLog!$C:$C,"MIL")</f>
        <v>0</v>
      </c>
      <c r="F38">
        <f>SUMIFS(GameLog!I:I,GameLog!$D:$D,'MIL B'!$A38,GameLog!$C:$C,"MIL")</f>
        <v>0</v>
      </c>
      <c r="G38">
        <f>SUMIFS(GameLog!J:J,GameLog!$D:$D,'MIL B'!$A38,GameLog!$C:$C,"MIL")</f>
        <v>0</v>
      </c>
      <c r="H38">
        <f>SUMIFS(GameLog!K:K,GameLog!$D:$D,'MIL B'!$A38,GameLog!$C:$C,"MIL")</f>
        <v>0</v>
      </c>
      <c r="I38">
        <f>SUMIFS(GameLog!L:L,GameLog!$D:$D,'MIL B'!$A38,GameLog!$C:$C,"MIL")</f>
        <v>0</v>
      </c>
      <c r="J38">
        <f>SUMIFS(GameLog!M:M,GameLog!$D:$D,'MIL B'!$A38,GameLog!$C:$C,"MIL")</f>
        <v>0</v>
      </c>
      <c r="K38">
        <f>SUMIFS(GameLog!N:N,GameLog!$D:$D,'MIL B'!$A38,GameLog!$C:$C,"MIL")</f>
        <v>0</v>
      </c>
      <c r="L38">
        <f>SUMIFS(GameLog!O:O,GameLog!$D:$D,'MIL B'!$A38,GameLog!$C:$C,"MIL")</f>
        <v>0</v>
      </c>
      <c r="M38">
        <f>SUMIFS(GameLog!P:P,GameLog!$D:$D,'MIL B'!$A38,GameLog!$C:$C,"MIL")</f>
        <v>0</v>
      </c>
      <c r="N38">
        <f>SUMIFS(GameLog!Q:Q,GameLog!$D:$D,'MIL B'!$A38,GameLog!$C:$C,"MIL")</f>
        <v>0</v>
      </c>
      <c r="O38">
        <f>SUMIFS(GameLog!R:R,GameLog!$D:$D,'MIL B'!$A38,GameLog!$C:$C,"MIL")</f>
        <v>0</v>
      </c>
      <c r="P38">
        <f>SUMIFS(GameLog!S:S,GameLog!$D:$D,'MIL B'!$A38,GameLog!$C:$C,"MIL")</f>
        <v>0</v>
      </c>
      <c r="Q38">
        <f>SUMIFS(GameLog!T:T,GameLog!$D:$D,'MIL B'!$A38,GameLog!$C:$C,"MIL")</f>
        <v>0</v>
      </c>
      <c r="R38">
        <f>SUMIFS(GameLog!U:U,GameLog!$D:$D,'MIL B'!$A38,GameLog!$C:$C,"MIL")</f>
        <v>0</v>
      </c>
      <c r="S38">
        <f>SUMIFS(GameLog!V:V,GameLog!$D:$D,'MIL B'!$A38,GameLog!$C:$C,"MIL")</f>
        <v>0</v>
      </c>
      <c r="T38">
        <v>0</v>
      </c>
      <c r="U38">
        <v>0</v>
      </c>
      <c r="V38" s="8">
        <f t="shared" si="3"/>
        <v>0</v>
      </c>
      <c r="W38" s="8">
        <f t="shared" si="0"/>
        <v>0</v>
      </c>
      <c r="X38" s="8">
        <f t="shared" si="1"/>
        <v>0</v>
      </c>
      <c r="Y38" s="8">
        <f t="shared" si="4"/>
        <v>0</v>
      </c>
      <c r="Z38">
        <f t="shared" si="5"/>
        <v>0</v>
      </c>
      <c r="AE38" s="14"/>
    </row>
    <row r="39" spans="1:31">
      <c r="A39" t="s">
        <v>3323</v>
      </c>
      <c r="B39" cm="1">
        <f t="array" ref="B39">IF(COUNTIFS(GameLog!D:D,'MIL B'!A39,GameLog!C:C,"MIL")=0,0,COUNTA(_xlfn.UNIQUE(_xlfn._xlws.FILTER(GameLog!A$2:A$1000, (GameLog!C$2:C$1000="MIL") * (GameLog!D$2:D$1000=A39)))))</f>
        <v>0</v>
      </c>
      <c r="C39">
        <f t="shared" si="2"/>
        <v>0</v>
      </c>
      <c r="D39">
        <f>SUMIFS(GameLog!G:G,GameLog!$D:$D,'MIL B'!$A39,GameLog!$C:$C,"MIL")</f>
        <v>0</v>
      </c>
      <c r="E39">
        <f>SUMIFS(GameLog!H:H,GameLog!$D:$D,'MIL B'!$A39,GameLog!$C:$C,"MIL")</f>
        <v>0</v>
      </c>
      <c r="F39">
        <f>SUMIFS(GameLog!I:I,GameLog!$D:$D,'MIL B'!$A39,GameLog!$C:$C,"MIL")</f>
        <v>0</v>
      </c>
      <c r="G39">
        <f>SUMIFS(GameLog!J:J,GameLog!$D:$D,'MIL B'!$A39,GameLog!$C:$C,"MIL")</f>
        <v>0</v>
      </c>
      <c r="H39">
        <f>SUMIFS(GameLog!K:K,GameLog!$D:$D,'MIL B'!$A39,GameLog!$C:$C,"MIL")</f>
        <v>0</v>
      </c>
      <c r="I39">
        <f>SUMIFS(GameLog!L:L,GameLog!$D:$D,'MIL B'!$A39,GameLog!$C:$C,"MIL")</f>
        <v>0</v>
      </c>
      <c r="J39">
        <f>SUMIFS(GameLog!M:M,GameLog!$D:$D,'MIL B'!$A39,GameLog!$C:$C,"MIL")</f>
        <v>0</v>
      </c>
      <c r="K39">
        <f>SUMIFS(GameLog!N:N,GameLog!$D:$D,'MIL B'!$A39,GameLog!$C:$C,"MIL")</f>
        <v>0</v>
      </c>
      <c r="L39">
        <f>SUMIFS(GameLog!O:O,GameLog!$D:$D,'MIL B'!$A39,GameLog!$C:$C,"MIL")</f>
        <v>0</v>
      </c>
      <c r="M39">
        <f>SUMIFS(GameLog!P:P,GameLog!$D:$D,'MIL B'!$A39,GameLog!$C:$C,"MIL")</f>
        <v>0</v>
      </c>
      <c r="N39">
        <f>SUMIFS(GameLog!Q:Q,GameLog!$D:$D,'MIL B'!$A39,GameLog!$C:$C,"MIL")</f>
        <v>0</v>
      </c>
      <c r="O39">
        <f>SUMIFS(GameLog!R:R,GameLog!$D:$D,'MIL B'!$A39,GameLog!$C:$C,"MIL")</f>
        <v>0</v>
      </c>
      <c r="P39">
        <f>SUMIFS(GameLog!S:S,GameLog!$D:$D,'MIL B'!$A39,GameLog!$C:$C,"MIL")</f>
        <v>0</v>
      </c>
      <c r="Q39">
        <f>SUMIFS(GameLog!T:T,GameLog!$D:$D,'MIL B'!$A39,GameLog!$C:$C,"MIL")</f>
        <v>0</v>
      </c>
      <c r="R39">
        <f>SUMIFS(GameLog!U:U,GameLog!$D:$D,'MIL B'!$A39,GameLog!$C:$C,"MIL")</f>
        <v>0</v>
      </c>
      <c r="S39">
        <f>SUMIFS(GameLog!V:V,GameLog!$D:$D,'MIL B'!$A39,GameLog!$C:$C,"MIL")</f>
        <v>0</v>
      </c>
      <c r="T39">
        <v>0</v>
      </c>
      <c r="U39">
        <v>0</v>
      </c>
      <c r="V39" s="8">
        <f t="shared" si="3"/>
        <v>0</v>
      </c>
      <c r="W39" s="8">
        <f t="shared" si="0"/>
        <v>0</v>
      </c>
      <c r="X39" s="8">
        <f t="shared" si="1"/>
        <v>0</v>
      </c>
      <c r="Y39" s="8">
        <f t="shared" si="4"/>
        <v>0</v>
      </c>
      <c r="Z39">
        <f t="shared" si="5"/>
        <v>0</v>
      </c>
      <c r="AE39" s="14"/>
    </row>
    <row r="40" spans="1:31">
      <c r="A40" t="s">
        <v>3324</v>
      </c>
      <c r="B40" cm="1">
        <f t="array" ref="B40">IF(COUNTIFS(GameLog!D:D,'MIL B'!A40,GameLog!C:C,"MIL")=0,0,COUNTA(_xlfn.UNIQUE(_xlfn._xlws.FILTER(GameLog!A$2:A$1000, (GameLog!C$2:C$1000="MIL") * (GameLog!D$2:D$1000=A40)))))</f>
        <v>0</v>
      </c>
      <c r="C40">
        <f t="shared" si="2"/>
        <v>0</v>
      </c>
      <c r="D40">
        <f>SUMIFS(GameLog!G:G,GameLog!$D:$D,'MIL B'!$A40,GameLog!$C:$C,"MIL")</f>
        <v>0</v>
      </c>
      <c r="E40">
        <f>SUMIFS(GameLog!H:H,GameLog!$D:$D,'MIL B'!$A40,GameLog!$C:$C,"MIL")</f>
        <v>0</v>
      </c>
      <c r="F40">
        <f>SUMIFS(GameLog!I:I,GameLog!$D:$D,'MIL B'!$A40,GameLog!$C:$C,"MIL")</f>
        <v>0</v>
      </c>
      <c r="G40">
        <f>SUMIFS(GameLog!J:J,GameLog!$D:$D,'MIL B'!$A40,GameLog!$C:$C,"MIL")</f>
        <v>0</v>
      </c>
      <c r="H40">
        <f>SUMIFS(GameLog!K:K,GameLog!$D:$D,'MIL B'!$A40,GameLog!$C:$C,"MIL")</f>
        <v>0</v>
      </c>
      <c r="I40">
        <f>SUMIFS(GameLog!L:L,GameLog!$D:$D,'MIL B'!$A40,GameLog!$C:$C,"MIL")</f>
        <v>0</v>
      </c>
      <c r="J40">
        <f>SUMIFS(GameLog!M:M,GameLog!$D:$D,'MIL B'!$A40,GameLog!$C:$C,"MIL")</f>
        <v>0</v>
      </c>
      <c r="K40">
        <f>SUMIFS(GameLog!N:N,GameLog!$D:$D,'MIL B'!$A40,GameLog!$C:$C,"MIL")</f>
        <v>0</v>
      </c>
      <c r="L40">
        <f>SUMIFS(GameLog!O:O,GameLog!$D:$D,'MIL B'!$A40,GameLog!$C:$C,"MIL")</f>
        <v>0</v>
      </c>
      <c r="M40">
        <f>SUMIFS(GameLog!P:P,GameLog!$D:$D,'MIL B'!$A40,GameLog!$C:$C,"MIL")</f>
        <v>0</v>
      </c>
      <c r="N40">
        <f>SUMIFS(GameLog!Q:Q,GameLog!$D:$D,'MIL B'!$A40,GameLog!$C:$C,"MIL")</f>
        <v>0</v>
      </c>
      <c r="O40">
        <f>SUMIFS(GameLog!R:R,GameLog!$D:$D,'MIL B'!$A40,GameLog!$C:$C,"MIL")</f>
        <v>0</v>
      </c>
      <c r="P40">
        <f>SUMIFS(GameLog!S:S,GameLog!$D:$D,'MIL B'!$A40,GameLog!$C:$C,"MIL")</f>
        <v>0</v>
      </c>
      <c r="Q40">
        <f>SUMIFS(GameLog!T:T,GameLog!$D:$D,'MIL B'!$A40,GameLog!$C:$C,"MIL")</f>
        <v>0</v>
      </c>
      <c r="R40">
        <f>SUMIFS(GameLog!U:U,GameLog!$D:$D,'MIL B'!$A40,GameLog!$C:$C,"MIL")</f>
        <v>0</v>
      </c>
      <c r="S40">
        <f>SUMIFS(GameLog!V:V,GameLog!$D:$D,'MIL B'!$A40,GameLog!$C:$C,"MIL")</f>
        <v>0</v>
      </c>
      <c r="T40">
        <v>0</v>
      </c>
      <c r="U40">
        <v>0</v>
      </c>
      <c r="V40" s="8">
        <f t="shared" si="3"/>
        <v>0</v>
      </c>
      <c r="W40" s="8">
        <f t="shared" si="0"/>
        <v>0</v>
      </c>
      <c r="X40" s="8">
        <f t="shared" si="1"/>
        <v>0</v>
      </c>
      <c r="Y40" s="8">
        <f t="shared" si="4"/>
        <v>0</v>
      </c>
      <c r="Z40">
        <f t="shared" si="5"/>
        <v>0</v>
      </c>
      <c r="AE40" s="14"/>
    </row>
    <row r="41" spans="1:31">
      <c r="A41" t="s">
        <v>3325</v>
      </c>
      <c r="B41" cm="1">
        <f t="array" ref="B41">IF(COUNTIFS(GameLog!D:D,'MIL B'!A41,GameLog!C:C,"MIL")=0,0,COUNTA(_xlfn.UNIQUE(_xlfn._xlws.FILTER(GameLog!A$2:A$1000, (GameLog!C$2:C$1000="MIL") * (GameLog!D$2:D$1000=A41)))))</f>
        <v>2</v>
      </c>
      <c r="C41">
        <f t="shared" si="2"/>
        <v>0</v>
      </c>
      <c r="D41">
        <f>SUMIFS(GameLog!G:G,GameLog!$D:$D,'MIL B'!$A41,GameLog!$C:$C,"MIL")</f>
        <v>0</v>
      </c>
      <c r="E41">
        <f>SUMIFS(GameLog!H:H,GameLog!$D:$D,'MIL B'!$A41,GameLog!$C:$C,"MIL")</f>
        <v>0</v>
      </c>
      <c r="F41">
        <f>SUMIFS(GameLog!I:I,GameLog!$D:$D,'MIL B'!$A41,GameLog!$C:$C,"MIL")</f>
        <v>0</v>
      </c>
      <c r="G41">
        <f>SUMIFS(GameLog!J:J,GameLog!$D:$D,'MIL B'!$A41,GameLog!$C:$C,"MIL")</f>
        <v>0</v>
      </c>
      <c r="H41">
        <f>SUMIFS(GameLog!K:K,GameLog!$D:$D,'MIL B'!$A41,GameLog!$C:$C,"MIL")</f>
        <v>0</v>
      </c>
      <c r="I41">
        <f>SUMIFS(GameLog!L:L,GameLog!$D:$D,'MIL B'!$A41,GameLog!$C:$C,"MIL")</f>
        <v>0</v>
      </c>
      <c r="J41">
        <f>SUMIFS(GameLog!M:M,GameLog!$D:$D,'MIL B'!$A41,GameLog!$C:$C,"MIL")</f>
        <v>0</v>
      </c>
      <c r="K41">
        <f>SUMIFS(GameLog!N:N,GameLog!$D:$D,'MIL B'!$A41,GameLog!$C:$C,"MIL")</f>
        <v>0</v>
      </c>
      <c r="L41">
        <f>SUMIFS(GameLog!O:O,GameLog!$D:$D,'MIL B'!$A41,GameLog!$C:$C,"MIL")</f>
        <v>0</v>
      </c>
      <c r="M41">
        <f>SUMIFS(GameLog!P:P,GameLog!$D:$D,'MIL B'!$A41,GameLog!$C:$C,"MIL")</f>
        <v>0</v>
      </c>
      <c r="N41">
        <f>SUMIFS(GameLog!Q:Q,GameLog!$D:$D,'MIL B'!$A41,GameLog!$C:$C,"MIL")</f>
        <v>0</v>
      </c>
      <c r="O41">
        <f>SUMIFS(GameLog!R:R,GameLog!$D:$D,'MIL B'!$A41,GameLog!$C:$C,"MIL")</f>
        <v>0</v>
      </c>
      <c r="P41">
        <f>SUMIFS(GameLog!S:S,GameLog!$D:$D,'MIL B'!$A41,GameLog!$C:$C,"MIL")</f>
        <v>0</v>
      </c>
      <c r="Q41">
        <f>SUMIFS(GameLog!T:T,GameLog!$D:$D,'MIL B'!$A41,GameLog!$C:$C,"MIL")</f>
        <v>0</v>
      </c>
      <c r="R41">
        <f>SUMIFS(GameLog!U:U,GameLog!$D:$D,'MIL B'!$A41,GameLog!$C:$C,"MIL")</f>
        <v>0</v>
      </c>
      <c r="S41">
        <f>SUMIFS(GameLog!V:V,GameLog!$D:$D,'MIL B'!$A41,GameLog!$C:$C,"MIL")</f>
        <v>0</v>
      </c>
      <c r="T41">
        <v>0</v>
      </c>
      <c r="U41">
        <v>0</v>
      </c>
      <c r="V41" s="8">
        <f t="shared" si="3"/>
        <v>0</v>
      </c>
      <c r="W41" s="8">
        <f t="shared" si="0"/>
        <v>0</v>
      </c>
      <c r="X41" s="8">
        <f t="shared" si="1"/>
        <v>0</v>
      </c>
      <c r="Y41" s="8">
        <f t="shared" si="4"/>
        <v>0</v>
      </c>
      <c r="Z41">
        <f t="shared" si="5"/>
        <v>0</v>
      </c>
      <c r="AE41" s="14"/>
    </row>
    <row r="42" spans="1:31">
      <c r="V42" s="8"/>
      <c r="W42" s="8"/>
      <c r="X42" s="8"/>
      <c r="Y42" s="8"/>
      <c r="AE42" s="14"/>
    </row>
    <row r="43" spans="1:31">
      <c r="V43" s="8"/>
      <c r="W43" s="8"/>
      <c r="X43" s="8"/>
      <c r="Y43" s="8"/>
      <c r="AE43" s="14"/>
    </row>
    <row r="44" spans="1:31">
      <c r="V44" s="8"/>
      <c r="W44" s="8"/>
      <c r="X44" s="8"/>
      <c r="Y44" s="8"/>
    </row>
    <row r="45" spans="1:31">
      <c r="V45" s="8"/>
      <c r="W45" s="8"/>
      <c r="X45" s="8"/>
      <c r="Y45" s="8"/>
    </row>
    <row r="46" spans="1:31">
      <c r="A46" s="9"/>
    </row>
    <row r="47" spans="1:31">
      <c r="A47" s="9"/>
    </row>
    <row r="48" spans="1:31">
      <c r="A48" s="9"/>
    </row>
    <row r="49" spans="1:1">
      <c r="A49" s="9"/>
    </row>
    <row r="50" spans="1:1">
      <c r="A50" s="9"/>
    </row>
    <row r="51" spans="1:1">
      <c r="A51" s="9"/>
    </row>
    <row r="52" spans="1:1">
      <c r="A52" s="9"/>
    </row>
    <row r="53" spans="1:1">
      <c r="A53" s="9"/>
    </row>
    <row r="54" spans="1:1">
      <c r="A54" s="9"/>
    </row>
    <row r="55" spans="1:1">
      <c r="A55" s="9"/>
    </row>
    <row r="56" spans="1:1">
      <c r="A56" s="9"/>
    </row>
    <row r="57" spans="1:1">
      <c r="A57" s="9"/>
    </row>
    <row r="58" spans="1:1">
      <c r="A58" s="9"/>
    </row>
    <row r="59" spans="1:1">
      <c r="A59" s="9"/>
    </row>
    <row r="60" spans="1:1">
      <c r="A60" s="9"/>
    </row>
    <row r="61" spans="1:1">
      <c r="A61" s="9"/>
    </row>
    <row r="62" spans="1:1">
      <c r="A62" s="9"/>
    </row>
    <row r="63" spans="1:1">
      <c r="A63" s="9"/>
    </row>
    <row r="64" spans="1:1">
      <c r="A64" s="9"/>
    </row>
    <row r="65" spans="1:1">
      <c r="A65" s="9"/>
    </row>
    <row r="66" spans="1:1">
      <c r="A66" s="9"/>
    </row>
    <row r="67" spans="1:1">
      <c r="A67" s="9"/>
    </row>
    <row r="68" spans="1:1">
      <c r="A68" s="9"/>
    </row>
    <row r="69" spans="1:1">
      <c r="A69" s="9"/>
    </row>
    <row r="70" spans="1:1">
      <c r="A70" s="9"/>
    </row>
    <row r="71" spans="1:1">
      <c r="A71" s="9"/>
    </row>
    <row r="72" spans="1:1">
      <c r="A72" s="9"/>
    </row>
    <row r="73" spans="1:1">
      <c r="A73" s="9"/>
    </row>
    <row r="74" spans="1:1">
      <c r="A74" s="9"/>
    </row>
    <row r="75" spans="1:1">
      <c r="A75" s="9"/>
    </row>
    <row r="76" spans="1:1">
      <c r="A76" s="9"/>
    </row>
    <row r="77" spans="1:1">
      <c r="A77" s="9"/>
    </row>
    <row r="78" spans="1:1">
      <c r="A78" s="9"/>
    </row>
    <row r="79" spans="1:1">
      <c r="A79" s="9"/>
    </row>
    <row r="80" spans="1:1">
      <c r="A80" s="9"/>
    </row>
    <row r="81" spans="1:1">
      <c r="A81" s="9"/>
    </row>
    <row r="82" spans="1:1">
      <c r="A82" s="9"/>
    </row>
    <row r="83" spans="1:1">
      <c r="A83" s="9"/>
    </row>
    <row r="84" spans="1:1">
      <c r="A84" s="9"/>
    </row>
    <row r="85" spans="1:1">
      <c r="A85" s="9"/>
    </row>
    <row r="86" spans="1:1">
      <c r="A86" s="9"/>
    </row>
    <row r="87" spans="1:1">
      <c r="A87" s="9"/>
    </row>
    <row r="88" spans="1:1">
      <c r="A88" s="9"/>
    </row>
    <row r="89" spans="1:1">
      <c r="A89" s="9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3F81D-2B44-4C80-AEAE-CB44C9920DC2}">
  <sheetPr codeName="Sheet63"/>
  <dimension ref="A1:P75"/>
  <sheetViews>
    <sheetView workbookViewId="0">
      <pane ySplit="1" topLeftCell="A6" activePane="bottomLeft" state="frozen"/>
      <selection activeCell="B1" sqref="B1:AC1048576"/>
      <selection pane="bottomLeft" activeCell="A2" sqref="A2:A25"/>
    </sheetView>
  </sheetViews>
  <sheetFormatPr defaultRowHeight="13.2"/>
  <cols>
    <col min="1" max="1" width="15.109375" bestFit="1" customWidth="1"/>
    <col min="2" max="2" width="4.77734375" bestFit="1" customWidth="1"/>
    <col min="3" max="3" width="2.33203125" bestFit="1" customWidth="1"/>
    <col min="4" max="4" width="3.5546875" bestFit="1" customWidth="1"/>
    <col min="5" max="5" width="6.109375" style="12" bestFit="1" customWidth="1"/>
    <col min="6" max="6" width="3.5546875" bestFit="1" customWidth="1"/>
    <col min="7" max="7" width="3" bestFit="1" customWidth="1"/>
    <col min="8" max="8" width="4.6640625" bestFit="1" customWidth="1"/>
    <col min="9" max="9" width="3.5546875" bestFit="1" customWidth="1"/>
    <col min="10" max="10" width="3.21875" bestFit="1" customWidth="1"/>
    <col min="11" max="12" width="3.44140625" bestFit="1" customWidth="1"/>
    <col min="13" max="13" width="3.5546875" bestFit="1" customWidth="1"/>
    <col min="14" max="14" width="4.44140625" bestFit="1" customWidth="1"/>
    <col min="15" max="15" width="5.5546875" bestFit="1" customWidth="1"/>
    <col min="16" max="16" width="5.2187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4.77734375" bestFit="1" customWidth="1"/>
    <col min="21" max="21" width="4.44140625" bestFit="1" customWidth="1"/>
    <col min="22" max="22" width="4.5546875" bestFit="1" customWidth="1"/>
    <col min="23" max="25" width="5.5546875" bestFit="1" customWidth="1"/>
    <col min="26" max="26" width="3.21875" bestFit="1" customWidth="1"/>
    <col min="27" max="27" width="4.109375" bestFit="1" customWidth="1"/>
    <col min="28" max="30" width="4.77734375" bestFit="1" customWidth="1"/>
    <col min="31" max="31" width="5.21875" bestFit="1" customWidth="1"/>
    <col min="32" max="32" width="4.88671875" bestFit="1" customWidth="1"/>
    <col min="33" max="33" width="5.21875" bestFit="1" customWidth="1"/>
    <col min="34" max="34" width="5.109375" bestFit="1" customWidth="1"/>
  </cols>
  <sheetData>
    <row r="1" spans="1:16">
      <c r="A1" s="14" t="s">
        <v>2405</v>
      </c>
      <c r="B1" t="s">
        <v>2502</v>
      </c>
      <c r="C1" t="s">
        <v>2406</v>
      </c>
      <c r="D1" t="s">
        <v>2483</v>
      </c>
      <c r="E1" s="12" t="s">
        <v>2503</v>
      </c>
      <c r="F1" t="s">
        <v>2504</v>
      </c>
      <c r="G1" t="s">
        <v>2505</v>
      </c>
      <c r="H1" t="s">
        <v>2506</v>
      </c>
      <c r="I1" t="s">
        <v>2507</v>
      </c>
      <c r="J1" t="s">
        <v>2508</v>
      </c>
      <c r="K1" t="s">
        <v>2509</v>
      </c>
      <c r="L1" t="s">
        <v>2415</v>
      </c>
      <c r="M1" t="s">
        <v>2416</v>
      </c>
      <c r="N1" t="s">
        <v>2510</v>
      </c>
      <c r="O1" t="s">
        <v>2527</v>
      </c>
      <c r="P1" t="s">
        <v>2664</v>
      </c>
    </row>
    <row r="2" spans="1:16">
      <c r="A2" t="s">
        <v>3316</v>
      </c>
      <c r="B2" t="s">
        <v>2443</v>
      </c>
      <c r="C2">
        <f>COUNTIFS(GameLog!D:D,'MIL F'!A2,GameLog!C:C,"MIL",GameLog!E:E,INDEX(Positions!$A$1:$B$9,MATCH('MIL F'!$B2,Positions!$A$1:$A$9,0),2))</f>
        <v>1</v>
      </c>
      <c r="D2">
        <f>SUMIFS(GameLog!F:F,GameLog!$D:$D,'MIL F'!A2,GameLog!$E:$E,INDEX(Positions!$A$1:$B$9,MATCH('MIL F'!$B2,Positions!$A$1:$A$9,0),2),GameLog!$C:$C,"MIL")</f>
        <v>1</v>
      </c>
      <c r="E2" s="12">
        <f>SUMIFS(GameLog!AM:AM,GameLog!$D:$D,'MIL F'!$A2,GameLog!$E:$E,INDEX(Positions!$A$1:$B$9,MATCH('MIL F'!$B2,Positions!$A$1:$A$9,0),2),GameLog!$C:$C,"MIL")</f>
        <v>5.333333333333333</v>
      </c>
      <c r="F2">
        <f>SUMIFS(GameLog!AN:AN,GameLog!$D:$D,'MIL F'!$A2,GameLog!$E:$E,INDEX(Positions!$A$1:$B$9,MATCH('MIL F'!$B2,Positions!$A$1:$A$9,0),2),GameLog!$C:$C,"MIL")</f>
        <v>0</v>
      </c>
      <c r="G2">
        <f>SUMIFS(GameLog!AO:AO,GameLog!$D:$D,'MIL F'!$A2,GameLog!$E:$E,INDEX(Positions!$A$1:$B$9,MATCH('MIL F'!$B2,Positions!$A$1:$A$9,0),2),GameLog!$C:$C,"MIL")</f>
        <v>0</v>
      </c>
      <c r="H2">
        <f>SUMIFS(GameLog!AP:AP,GameLog!$D:$D,'MIL F'!$A2,GameLog!$E:$E,INDEX(Positions!$A$1:$B$9,MATCH('MIL F'!$B2,Positions!$A$1:$A$9,0),2),GameLog!$C:$C,"MIL")</f>
        <v>0</v>
      </c>
      <c r="I2">
        <f>SUMIFS(GameLog!AQ:AQ,GameLog!$D:$D,'MIL F'!$A2,GameLog!$E:$E,INDEX(Positions!$A$1:$B$9,MATCH('MIL F'!$B2,Positions!$A$1:$A$9,0),2),GameLog!$C:$C,"MIL")</f>
        <v>0</v>
      </c>
      <c r="J2">
        <f>SUMIFS(GameLog!AR:AR,GameLog!$D:$D,'MIL F'!$A2,GameLog!$E:$E,INDEX(Positions!$A$1:$B$9,MATCH('MIL F'!$B2,Positions!$A$1:$A$9,0),2),GameLog!$C:$C,"MIL")</f>
        <v>0</v>
      </c>
      <c r="K2">
        <f>SUMIFS(GameLog!AS:AS,GameLog!$D:$D,'MIL F'!$A2,GameLog!$E:$E,INDEX(Positions!$A$1:$B$9,MATCH('MIL F'!$B2,Positions!$A$1:$A$9,0),2),GameLog!$C:$C,"MIL")</f>
        <v>0</v>
      </c>
      <c r="L2">
        <f>SUMIFS(GameLog!AT:AT,GameLog!$D:$D,'MIL F'!$A2,GameLog!$E:$E,INDEX(Positions!$A$1:$B$9,MATCH('MIL F'!$B2,Positions!$A$1:$A$9,0),2),GameLog!$C:$C,"MIL")</f>
        <v>0</v>
      </c>
      <c r="M2">
        <f>SUMIFS(GameLog!AU:AU,GameLog!$D:$D,'MIL F'!$A2,GameLog!$E:$E,INDEX(Positions!$A$1:$B$9,MATCH('MIL F'!$B2,Positions!$A$1:$A$9,0),2),GameLog!$C:$C,"MIL")</f>
        <v>1</v>
      </c>
      <c r="N2">
        <f>SUMIFS(GameLog!AV:AV,GameLog!$D:$D,'MIL F'!$A2,GameLog!$E:$E,INDEX(Positions!$A$1:$B$9,MATCH('MIL F'!$B2,Positions!$A$1:$A$9,0),2),GameLog!$C:$C,"MIL")</f>
        <v>0</v>
      </c>
      <c r="O2" s="8">
        <f>IFERROR((F2+G2)/(F2+G2+H2),0)</f>
        <v>0</v>
      </c>
      <c r="P2" s="18" t="str">
        <f>IF(B2="C",IFERROR(M2/(L2+M2),0),"")</f>
        <v/>
      </c>
    </row>
    <row r="3" spans="1:16">
      <c r="A3" t="s">
        <v>3283</v>
      </c>
      <c r="B3" t="s">
        <v>2443</v>
      </c>
      <c r="C3">
        <f>COUNTIFS(GameLog!D:D,'MIL F'!A3,GameLog!C:C,"MIL",GameLog!E:E,INDEX(Positions!$A$1:$B$9,MATCH('MIL F'!$B3,Positions!$A$1:$A$9,0),2))</f>
        <v>0</v>
      </c>
      <c r="D3">
        <f>SUMIFS(GameLog!F:F,GameLog!$D:$D,'MIL F'!A3,GameLog!$E:$E,INDEX(Positions!$A$1:$B$9,MATCH('MIL F'!$B3,Positions!$A$1:$A$9,0),2),GameLog!$C:$C,"MIL")</f>
        <v>0</v>
      </c>
      <c r="E3" s="12">
        <f>SUMIFS(GameLog!AM:AM,GameLog!$D:$D,'MIL F'!$A3,GameLog!$E:$E,INDEX(Positions!$A$1:$B$9,MATCH('MIL F'!$B3,Positions!$A$1:$A$9,0),2),GameLog!$C:$C,"MIL")</f>
        <v>0</v>
      </c>
      <c r="F3">
        <f>SUMIFS(GameLog!AN:AN,GameLog!$D:$D,'MIL F'!$A3,GameLog!$E:$E,INDEX(Positions!$A$1:$B$9,MATCH('MIL F'!$B3,Positions!$A$1:$A$9,0),2),GameLog!$C:$C,"MIL")</f>
        <v>0</v>
      </c>
      <c r="G3">
        <f>SUMIFS(GameLog!AO:AO,GameLog!$D:$D,'MIL F'!$A3,GameLog!$E:$E,INDEX(Positions!$A$1:$B$9,MATCH('MIL F'!$B3,Positions!$A$1:$A$9,0),2),GameLog!$C:$C,"MIL")</f>
        <v>0</v>
      </c>
      <c r="H3">
        <f>SUMIFS(GameLog!AP:AP,GameLog!$D:$D,'MIL F'!$A3,GameLog!$E:$E,INDEX(Positions!$A$1:$B$9,MATCH('MIL F'!$B3,Positions!$A$1:$A$9,0),2),GameLog!$C:$C,"MIL")</f>
        <v>0</v>
      </c>
      <c r="I3">
        <f>SUMIFS(GameLog!AQ:AQ,GameLog!$D:$D,'MIL F'!$A3,GameLog!$E:$E,INDEX(Positions!$A$1:$B$9,MATCH('MIL F'!$B3,Positions!$A$1:$A$9,0),2),GameLog!$C:$C,"MIL")</f>
        <v>0</v>
      </c>
      <c r="J3">
        <f>SUMIFS(GameLog!AR:AR,GameLog!$D:$D,'MIL F'!$A3,GameLog!$E:$E,INDEX(Positions!$A$1:$B$9,MATCH('MIL F'!$B3,Positions!$A$1:$A$9,0),2),GameLog!$C:$C,"MIL")</f>
        <v>0</v>
      </c>
      <c r="K3">
        <f>SUMIFS(GameLog!AS:AS,GameLog!$D:$D,'MIL F'!$A3,GameLog!$E:$E,INDEX(Positions!$A$1:$B$9,MATCH('MIL F'!$B3,Positions!$A$1:$A$9,0),2),GameLog!$C:$C,"MIL")</f>
        <v>0</v>
      </c>
      <c r="L3">
        <f>SUMIFS(GameLog!AT:AT,GameLog!$D:$D,'MIL F'!$A3,GameLog!$E:$E,INDEX(Positions!$A$1:$B$9,MATCH('MIL F'!$B3,Positions!$A$1:$A$9,0),2),GameLog!$C:$C,"MIL")</f>
        <v>0</v>
      </c>
      <c r="M3">
        <f>SUMIFS(GameLog!AU:AU,GameLog!$D:$D,'MIL F'!$A3,GameLog!$E:$E,INDEX(Positions!$A$1:$B$9,MATCH('MIL F'!$B3,Positions!$A$1:$A$9,0),2),GameLog!$C:$C,"MIL")</f>
        <v>0</v>
      </c>
      <c r="N3">
        <f>SUMIFS(GameLog!AV:AV,GameLog!$D:$D,'MIL F'!$A3,GameLog!$E:$E,INDEX(Positions!$A$1:$B$9,MATCH('MIL F'!$B3,Positions!$A$1:$A$9,0),2),GameLog!$C:$C,"MIL")</f>
        <v>0</v>
      </c>
      <c r="O3" s="8">
        <f t="shared" ref="O3:O63" si="0">IFERROR((F3+G3)/(F3+G3+H3),0)</f>
        <v>0</v>
      </c>
      <c r="P3" s="18" t="str">
        <f t="shared" ref="P3:P63" si="1">IF(B3="C",IFERROR(M3/(L3+M3),0),"")</f>
        <v/>
      </c>
    </row>
    <row r="4" spans="1:16">
      <c r="A4" t="s">
        <v>3126</v>
      </c>
      <c r="B4" t="s">
        <v>2443</v>
      </c>
      <c r="C4">
        <f>COUNTIFS(GameLog!D:D,'MIL F'!A4,GameLog!C:C,"MIL",GameLog!E:E,INDEX(Positions!$A$1:$B$9,MATCH('MIL F'!$B4,Positions!$A$1:$A$9,0),2))</f>
        <v>0</v>
      </c>
      <c r="D4">
        <f>SUMIFS(GameLog!F:F,GameLog!$D:$D,'MIL F'!A4,GameLog!$E:$E,INDEX(Positions!$A$1:$B$9,MATCH('MIL F'!$B4,Positions!$A$1:$A$9,0),2),GameLog!$C:$C,"MIL")</f>
        <v>0</v>
      </c>
      <c r="E4" s="12">
        <f>SUMIFS(GameLog!AM:AM,GameLog!$D:$D,'MIL F'!$A4,GameLog!$E:$E,INDEX(Positions!$A$1:$B$9,MATCH('MIL F'!$B4,Positions!$A$1:$A$9,0),2),GameLog!$C:$C,"MIL")</f>
        <v>0</v>
      </c>
      <c r="F4">
        <f>SUMIFS(GameLog!AN:AN,GameLog!$D:$D,'MIL F'!$A4,GameLog!$E:$E,INDEX(Positions!$A$1:$B$9,MATCH('MIL F'!$B4,Positions!$A$1:$A$9,0),2),GameLog!$C:$C,"MIL")</f>
        <v>0</v>
      </c>
      <c r="G4">
        <f>SUMIFS(GameLog!AO:AO,GameLog!$D:$D,'MIL F'!$A4,GameLog!$E:$E,INDEX(Positions!$A$1:$B$9,MATCH('MIL F'!$B4,Positions!$A$1:$A$9,0),2),GameLog!$C:$C,"MIL")</f>
        <v>0</v>
      </c>
      <c r="H4">
        <f>SUMIFS(GameLog!AP:AP,GameLog!$D:$D,'MIL F'!$A4,GameLog!$E:$E,INDEX(Positions!$A$1:$B$9,MATCH('MIL F'!$B4,Positions!$A$1:$A$9,0),2),GameLog!$C:$C,"MIL")</f>
        <v>0</v>
      </c>
      <c r="I4">
        <f>SUMIFS(GameLog!AQ:AQ,GameLog!$D:$D,'MIL F'!$A4,GameLog!$E:$E,INDEX(Positions!$A$1:$B$9,MATCH('MIL F'!$B4,Positions!$A$1:$A$9,0),2),GameLog!$C:$C,"MIL")</f>
        <v>0</v>
      </c>
      <c r="J4">
        <f>SUMIFS(GameLog!AR:AR,GameLog!$D:$D,'MIL F'!$A4,GameLog!$E:$E,INDEX(Positions!$A$1:$B$9,MATCH('MIL F'!$B4,Positions!$A$1:$A$9,0),2),GameLog!$C:$C,"MIL")</f>
        <v>0</v>
      </c>
      <c r="K4">
        <f>SUMIFS(GameLog!AS:AS,GameLog!$D:$D,'MIL F'!$A4,GameLog!$E:$E,INDEX(Positions!$A$1:$B$9,MATCH('MIL F'!$B4,Positions!$A$1:$A$9,0),2),GameLog!$C:$C,"MIL")</f>
        <v>0</v>
      </c>
      <c r="L4">
        <f>SUMIFS(GameLog!AT:AT,GameLog!$D:$D,'MIL F'!$A4,GameLog!$E:$E,INDEX(Positions!$A$1:$B$9,MATCH('MIL F'!$B4,Positions!$A$1:$A$9,0),2),GameLog!$C:$C,"MIL")</f>
        <v>0</v>
      </c>
      <c r="M4">
        <f>SUMIFS(GameLog!AU:AU,GameLog!$D:$D,'MIL F'!$A4,GameLog!$E:$E,INDEX(Positions!$A$1:$B$9,MATCH('MIL F'!$B4,Positions!$A$1:$A$9,0),2),GameLog!$C:$C,"MIL")</f>
        <v>0</v>
      </c>
      <c r="N4">
        <f>SUMIFS(GameLog!AV:AV,GameLog!$D:$D,'MIL F'!$A4,GameLog!$E:$E,INDEX(Positions!$A$1:$B$9,MATCH('MIL F'!$B4,Positions!$A$1:$A$9,0),2),GameLog!$C:$C,"MIL")</f>
        <v>0</v>
      </c>
      <c r="O4" s="8">
        <f t="shared" si="0"/>
        <v>0</v>
      </c>
      <c r="P4" s="18" t="str">
        <f t="shared" si="1"/>
        <v/>
      </c>
    </row>
    <row r="5" spans="1:16">
      <c r="A5" t="s">
        <v>3326</v>
      </c>
      <c r="B5" t="s">
        <v>2443</v>
      </c>
      <c r="C5">
        <f>COUNTIFS(GameLog!D:D,'MIL F'!A5,GameLog!C:C,"MIL",GameLog!E:E,INDEX(Positions!$A$1:$B$9,MATCH('MIL F'!$B5,Positions!$A$1:$A$9,0),2))</f>
        <v>0</v>
      </c>
      <c r="D5">
        <f>SUMIFS(GameLog!F:F,GameLog!$D:$D,'MIL F'!A5,GameLog!$E:$E,INDEX(Positions!$A$1:$B$9,MATCH('MIL F'!$B5,Positions!$A$1:$A$9,0),2),GameLog!$C:$C,"MIL")</f>
        <v>0</v>
      </c>
      <c r="E5" s="12">
        <f>SUMIFS(GameLog!AM:AM,GameLog!$D:$D,'MIL F'!$A5,GameLog!$E:$E,INDEX(Positions!$A$1:$B$9,MATCH('MIL F'!$B5,Positions!$A$1:$A$9,0),2),GameLog!$C:$C,"MIL")</f>
        <v>0</v>
      </c>
      <c r="F5">
        <f>SUMIFS(GameLog!AN:AN,GameLog!$D:$D,'MIL F'!$A5,GameLog!$E:$E,INDEX(Positions!$A$1:$B$9,MATCH('MIL F'!$B5,Positions!$A$1:$A$9,0),2),GameLog!$C:$C,"MIL")</f>
        <v>0</v>
      </c>
      <c r="G5">
        <f>SUMIFS(GameLog!AO:AO,GameLog!$D:$D,'MIL F'!$A5,GameLog!$E:$E,INDEX(Positions!$A$1:$B$9,MATCH('MIL F'!$B5,Positions!$A$1:$A$9,0),2),GameLog!$C:$C,"MIL")</f>
        <v>0</v>
      </c>
      <c r="H5">
        <f>SUMIFS(GameLog!AP:AP,GameLog!$D:$D,'MIL F'!$A5,GameLog!$E:$E,INDEX(Positions!$A$1:$B$9,MATCH('MIL F'!$B5,Positions!$A$1:$A$9,0),2),GameLog!$C:$C,"MIL")</f>
        <v>0</v>
      </c>
      <c r="I5">
        <f>SUMIFS(GameLog!AQ:AQ,GameLog!$D:$D,'MIL F'!$A5,GameLog!$E:$E,INDEX(Positions!$A$1:$B$9,MATCH('MIL F'!$B5,Positions!$A$1:$A$9,0),2),GameLog!$C:$C,"MIL")</f>
        <v>0</v>
      </c>
      <c r="J5">
        <f>SUMIFS(GameLog!AR:AR,GameLog!$D:$D,'MIL F'!$A5,GameLog!$E:$E,INDEX(Positions!$A$1:$B$9,MATCH('MIL F'!$B5,Positions!$A$1:$A$9,0),2),GameLog!$C:$C,"MIL")</f>
        <v>0</v>
      </c>
      <c r="K5">
        <f>SUMIFS(GameLog!AS:AS,GameLog!$D:$D,'MIL F'!$A5,GameLog!$E:$E,INDEX(Positions!$A$1:$B$9,MATCH('MIL F'!$B5,Positions!$A$1:$A$9,0),2),GameLog!$C:$C,"MIL")</f>
        <v>0</v>
      </c>
      <c r="L5">
        <f>SUMIFS(GameLog!AT:AT,GameLog!$D:$D,'MIL F'!$A5,GameLog!$E:$E,INDEX(Positions!$A$1:$B$9,MATCH('MIL F'!$B5,Positions!$A$1:$A$9,0),2),GameLog!$C:$C,"MIL")</f>
        <v>0</v>
      </c>
      <c r="M5">
        <f>SUMIFS(GameLog!AU:AU,GameLog!$D:$D,'MIL F'!$A5,GameLog!$E:$E,INDEX(Positions!$A$1:$B$9,MATCH('MIL F'!$B5,Positions!$A$1:$A$9,0),2),GameLog!$C:$C,"MIL")</f>
        <v>0</v>
      </c>
      <c r="N5">
        <f>SUMIFS(GameLog!AV:AV,GameLog!$D:$D,'MIL F'!$A5,GameLog!$E:$E,INDEX(Positions!$A$1:$B$9,MATCH('MIL F'!$B5,Positions!$A$1:$A$9,0),2),GameLog!$C:$C,"MIL")</f>
        <v>0</v>
      </c>
      <c r="O5" s="8">
        <f t="shared" si="0"/>
        <v>0</v>
      </c>
      <c r="P5" s="18" t="str">
        <f t="shared" si="1"/>
        <v/>
      </c>
    </row>
    <row r="6" spans="1:16">
      <c r="A6" t="s">
        <v>3327</v>
      </c>
      <c r="B6" t="s">
        <v>2443</v>
      </c>
      <c r="C6">
        <f>COUNTIFS(GameLog!D:D,'MIL F'!A6,GameLog!C:C,"MIL",GameLog!E:E,INDEX(Positions!$A$1:$B$9,MATCH('MIL F'!$B6,Positions!$A$1:$A$9,0),2))</f>
        <v>0</v>
      </c>
      <c r="D6">
        <f>SUMIFS(GameLog!F:F,GameLog!$D:$D,'MIL F'!A6,GameLog!$E:$E,INDEX(Positions!$A$1:$B$9,MATCH('MIL F'!$B6,Positions!$A$1:$A$9,0),2),GameLog!$C:$C,"MIL")</f>
        <v>0</v>
      </c>
      <c r="E6" s="12">
        <f>SUMIFS(GameLog!AM:AM,GameLog!$D:$D,'MIL F'!$A6,GameLog!$E:$E,INDEX(Positions!$A$1:$B$9,MATCH('MIL F'!$B6,Positions!$A$1:$A$9,0),2),GameLog!$C:$C,"MIL")</f>
        <v>0</v>
      </c>
      <c r="F6">
        <f>SUMIFS(GameLog!AN:AN,GameLog!$D:$D,'MIL F'!$A6,GameLog!$E:$E,INDEX(Positions!$A$1:$B$9,MATCH('MIL F'!$B6,Positions!$A$1:$A$9,0),2),GameLog!$C:$C,"MIL")</f>
        <v>0</v>
      </c>
      <c r="G6">
        <f>SUMIFS(GameLog!AO:AO,GameLog!$D:$D,'MIL F'!$A6,GameLog!$E:$E,INDEX(Positions!$A$1:$B$9,MATCH('MIL F'!$B6,Positions!$A$1:$A$9,0),2),GameLog!$C:$C,"MIL")</f>
        <v>0</v>
      </c>
      <c r="H6">
        <f>SUMIFS(GameLog!AP:AP,GameLog!$D:$D,'MIL F'!$A6,GameLog!$E:$E,INDEX(Positions!$A$1:$B$9,MATCH('MIL F'!$B6,Positions!$A$1:$A$9,0),2),GameLog!$C:$C,"MIL")</f>
        <v>0</v>
      </c>
      <c r="I6">
        <f>SUMIFS(GameLog!AQ:AQ,GameLog!$D:$D,'MIL F'!$A6,GameLog!$E:$E,INDEX(Positions!$A$1:$B$9,MATCH('MIL F'!$B6,Positions!$A$1:$A$9,0),2),GameLog!$C:$C,"MIL")</f>
        <v>0</v>
      </c>
      <c r="J6">
        <f>SUMIFS(GameLog!AR:AR,GameLog!$D:$D,'MIL F'!$A6,GameLog!$E:$E,INDEX(Positions!$A$1:$B$9,MATCH('MIL F'!$B6,Positions!$A$1:$A$9,0),2),GameLog!$C:$C,"MIL")</f>
        <v>0</v>
      </c>
      <c r="K6">
        <f>SUMIFS(GameLog!AS:AS,GameLog!$D:$D,'MIL F'!$A6,GameLog!$E:$E,INDEX(Positions!$A$1:$B$9,MATCH('MIL F'!$B6,Positions!$A$1:$A$9,0),2),GameLog!$C:$C,"MIL")</f>
        <v>0</v>
      </c>
      <c r="L6">
        <f>SUMIFS(GameLog!AT:AT,GameLog!$D:$D,'MIL F'!$A6,GameLog!$E:$E,INDEX(Positions!$A$1:$B$9,MATCH('MIL F'!$B6,Positions!$A$1:$A$9,0),2),GameLog!$C:$C,"MIL")</f>
        <v>0</v>
      </c>
      <c r="M6">
        <f>SUMIFS(GameLog!AU:AU,GameLog!$D:$D,'MIL F'!$A6,GameLog!$E:$E,INDEX(Positions!$A$1:$B$9,MATCH('MIL F'!$B6,Positions!$A$1:$A$9,0),2),GameLog!$C:$C,"MIL")</f>
        <v>0</v>
      </c>
      <c r="N6">
        <f>SUMIFS(GameLog!AV:AV,GameLog!$D:$D,'MIL F'!$A6,GameLog!$E:$E,INDEX(Positions!$A$1:$B$9,MATCH('MIL F'!$B6,Positions!$A$1:$A$9,0),2),GameLog!$C:$C,"MIL")</f>
        <v>0</v>
      </c>
      <c r="O6" s="8">
        <f t="shared" si="0"/>
        <v>0</v>
      </c>
      <c r="P6" s="18" t="str">
        <f t="shared" si="1"/>
        <v/>
      </c>
    </row>
    <row r="7" spans="1:16">
      <c r="A7" t="s">
        <v>3329</v>
      </c>
      <c r="B7" t="s">
        <v>2443</v>
      </c>
      <c r="C7">
        <f>COUNTIFS(GameLog!D:D,'MIL F'!A7,GameLog!C:C,"MIL",GameLog!E:E,INDEX(Positions!$A$1:$B$9,MATCH('MIL F'!$B7,Positions!$A$1:$A$9,0),2))</f>
        <v>1</v>
      </c>
      <c r="D7">
        <f>SUMIFS(GameLog!F:F,GameLog!$D:$D,'MIL F'!A7,GameLog!$E:$E,INDEX(Positions!$A$1:$B$9,MATCH('MIL F'!$B7,Positions!$A$1:$A$9,0),2),GameLog!$C:$C,"MIL")</f>
        <v>0</v>
      </c>
      <c r="E7" s="12">
        <f>SUMIFS(GameLog!AM:AM,GameLog!$D:$D,'MIL F'!$A7,GameLog!$E:$E,INDEX(Positions!$A$1:$B$9,MATCH('MIL F'!$B7,Positions!$A$1:$A$9,0),2),GameLog!$C:$C,"MIL")</f>
        <v>0.66666666666666663</v>
      </c>
      <c r="F7">
        <f>SUMIFS(GameLog!AN:AN,GameLog!$D:$D,'MIL F'!$A7,GameLog!$E:$E,INDEX(Positions!$A$1:$B$9,MATCH('MIL F'!$B7,Positions!$A$1:$A$9,0),2),GameLog!$C:$C,"MIL")</f>
        <v>0</v>
      </c>
      <c r="G7">
        <f>SUMIFS(GameLog!AO:AO,GameLog!$D:$D,'MIL F'!$A7,GameLog!$E:$E,INDEX(Positions!$A$1:$B$9,MATCH('MIL F'!$B7,Positions!$A$1:$A$9,0),2),GameLog!$C:$C,"MIL")</f>
        <v>0</v>
      </c>
      <c r="H7">
        <f>SUMIFS(GameLog!AP:AP,GameLog!$D:$D,'MIL F'!$A7,GameLog!$E:$E,INDEX(Positions!$A$1:$B$9,MATCH('MIL F'!$B7,Positions!$A$1:$A$9,0),2),GameLog!$C:$C,"MIL")</f>
        <v>0</v>
      </c>
      <c r="I7">
        <f>SUMIFS(GameLog!AQ:AQ,GameLog!$D:$D,'MIL F'!$A7,GameLog!$E:$E,INDEX(Positions!$A$1:$B$9,MATCH('MIL F'!$B7,Positions!$A$1:$A$9,0),2),GameLog!$C:$C,"MIL")</f>
        <v>0</v>
      </c>
      <c r="J7">
        <f>SUMIFS(GameLog!AR:AR,GameLog!$D:$D,'MIL F'!$A7,GameLog!$E:$E,INDEX(Positions!$A$1:$B$9,MATCH('MIL F'!$B7,Positions!$A$1:$A$9,0),2),GameLog!$C:$C,"MIL")</f>
        <v>0</v>
      </c>
      <c r="K7">
        <f>SUMIFS(GameLog!AS:AS,GameLog!$D:$D,'MIL F'!$A7,GameLog!$E:$E,INDEX(Positions!$A$1:$B$9,MATCH('MIL F'!$B7,Positions!$A$1:$A$9,0),2),GameLog!$C:$C,"MIL")</f>
        <v>0</v>
      </c>
      <c r="L7">
        <f>SUMIFS(GameLog!AT:AT,GameLog!$D:$D,'MIL F'!$A7,GameLog!$E:$E,INDEX(Positions!$A$1:$B$9,MATCH('MIL F'!$B7,Positions!$A$1:$A$9,0),2),GameLog!$C:$C,"MIL")</f>
        <v>0</v>
      </c>
      <c r="M7">
        <f>SUMIFS(GameLog!AU:AU,GameLog!$D:$D,'MIL F'!$A7,GameLog!$E:$E,INDEX(Positions!$A$1:$B$9,MATCH('MIL F'!$B7,Positions!$A$1:$A$9,0),2),GameLog!$C:$C,"MIL")</f>
        <v>0</v>
      </c>
      <c r="N7">
        <f>SUMIFS(GameLog!AV:AV,GameLog!$D:$D,'MIL F'!$A7,GameLog!$E:$E,INDEX(Positions!$A$1:$B$9,MATCH('MIL F'!$B7,Positions!$A$1:$A$9,0),2),GameLog!$C:$C,"MIL")</f>
        <v>0</v>
      </c>
      <c r="O7" s="8">
        <f t="shared" si="0"/>
        <v>0</v>
      </c>
      <c r="P7" s="18" t="str">
        <f t="shared" si="1"/>
        <v/>
      </c>
    </row>
    <row r="8" spans="1:16">
      <c r="A8" t="s">
        <v>3313</v>
      </c>
      <c r="B8" t="s">
        <v>2443</v>
      </c>
      <c r="C8">
        <f>COUNTIFS(GameLog!D:D,'MIL F'!A8,GameLog!C:C,"MIL",GameLog!E:E,INDEX(Positions!$A$1:$B$9,MATCH('MIL F'!$B8,Positions!$A$1:$A$9,0),2))</f>
        <v>0</v>
      </c>
      <c r="D8">
        <f>SUMIFS(GameLog!F:F,GameLog!$D:$D,'MIL F'!A8,GameLog!$E:$E,INDEX(Positions!$A$1:$B$9,MATCH('MIL F'!$B8,Positions!$A$1:$A$9,0),2),GameLog!$C:$C,"MIL")</f>
        <v>0</v>
      </c>
      <c r="E8" s="12">
        <f>SUMIFS(GameLog!AM:AM,GameLog!$D:$D,'MIL F'!$A8,GameLog!$E:$E,INDEX(Positions!$A$1:$B$9,MATCH('MIL F'!$B8,Positions!$A$1:$A$9,0),2),GameLog!$C:$C,"MIL")</f>
        <v>0</v>
      </c>
      <c r="F8">
        <f>SUMIFS(GameLog!AN:AN,GameLog!$D:$D,'MIL F'!$A8,GameLog!$E:$E,INDEX(Positions!$A$1:$B$9,MATCH('MIL F'!$B8,Positions!$A$1:$A$9,0),2),GameLog!$C:$C,"MIL")</f>
        <v>0</v>
      </c>
      <c r="G8">
        <f>SUMIFS(GameLog!AO:AO,GameLog!$D:$D,'MIL F'!$A8,GameLog!$E:$E,INDEX(Positions!$A$1:$B$9,MATCH('MIL F'!$B8,Positions!$A$1:$A$9,0),2),GameLog!$C:$C,"MIL")</f>
        <v>0</v>
      </c>
      <c r="H8">
        <f>SUMIFS(GameLog!AP:AP,GameLog!$D:$D,'MIL F'!$A8,GameLog!$E:$E,INDEX(Positions!$A$1:$B$9,MATCH('MIL F'!$B8,Positions!$A$1:$A$9,0),2),GameLog!$C:$C,"MIL")</f>
        <v>0</v>
      </c>
      <c r="I8">
        <f>SUMIFS(GameLog!AQ:AQ,GameLog!$D:$D,'MIL F'!$A8,GameLog!$E:$E,INDEX(Positions!$A$1:$B$9,MATCH('MIL F'!$B8,Positions!$A$1:$A$9,0),2),GameLog!$C:$C,"MIL")</f>
        <v>0</v>
      </c>
      <c r="J8">
        <f>SUMIFS(GameLog!AR:AR,GameLog!$D:$D,'MIL F'!$A8,GameLog!$E:$E,INDEX(Positions!$A$1:$B$9,MATCH('MIL F'!$B8,Positions!$A$1:$A$9,0),2),GameLog!$C:$C,"MIL")</f>
        <v>0</v>
      </c>
      <c r="K8">
        <f>SUMIFS(GameLog!AS:AS,GameLog!$D:$D,'MIL F'!$A8,GameLog!$E:$E,INDEX(Positions!$A$1:$B$9,MATCH('MIL F'!$B8,Positions!$A$1:$A$9,0),2),GameLog!$C:$C,"MIL")</f>
        <v>0</v>
      </c>
      <c r="L8">
        <f>SUMIFS(GameLog!AT:AT,GameLog!$D:$D,'MIL F'!$A8,GameLog!$E:$E,INDEX(Positions!$A$1:$B$9,MATCH('MIL F'!$B8,Positions!$A$1:$A$9,0),2),GameLog!$C:$C,"MIL")</f>
        <v>0</v>
      </c>
      <c r="M8">
        <f>SUMIFS(GameLog!AU:AU,GameLog!$D:$D,'MIL F'!$A8,GameLog!$E:$E,INDEX(Positions!$A$1:$B$9,MATCH('MIL F'!$B8,Positions!$A$1:$A$9,0),2),GameLog!$C:$C,"MIL")</f>
        <v>0</v>
      </c>
      <c r="N8">
        <f>SUMIFS(GameLog!AV:AV,GameLog!$D:$D,'MIL F'!$A8,GameLog!$E:$E,INDEX(Positions!$A$1:$B$9,MATCH('MIL F'!$B8,Positions!$A$1:$A$9,0),2),GameLog!$C:$C,"MIL")</f>
        <v>0</v>
      </c>
      <c r="O8" s="8">
        <f t="shared" si="0"/>
        <v>0</v>
      </c>
      <c r="P8" s="18" t="str">
        <f t="shared" si="1"/>
        <v/>
      </c>
    </row>
    <row r="9" spans="1:16">
      <c r="A9" t="s">
        <v>3320</v>
      </c>
      <c r="B9" t="s">
        <v>2443</v>
      </c>
      <c r="C9">
        <f>COUNTIFS(GameLog!D:D,'MIL F'!A9,GameLog!C:C,"MIL",GameLog!E:E,INDEX(Positions!$A$1:$B$9,MATCH('MIL F'!$B9,Positions!$A$1:$A$9,0),2))</f>
        <v>0</v>
      </c>
      <c r="D9">
        <f>SUMIFS(GameLog!F:F,GameLog!$D:$D,'MIL F'!A9,GameLog!$E:$E,INDEX(Positions!$A$1:$B$9,MATCH('MIL F'!$B9,Positions!$A$1:$A$9,0),2),GameLog!$C:$C,"MIL")</f>
        <v>0</v>
      </c>
      <c r="E9" s="12">
        <f>SUMIFS(GameLog!AM:AM,GameLog!$D:$D,'MIL F'!$A9,GameLog!$E:$E,INDEX(Positions!$A$1:$B$9,MATCH('MIL F'!$B9,Positions!$A$1:$A$9,0),2),GameLog!$C:$C,"MIL")</f>
        <v>0</v>
      </c>
      <c r="F9">
        <f>SUMIFS(GameLog!AN:AN,GameLog!$D:$D,'MIL F'!$A9,GameLog!$E:$E,INDEX(Positions!$A$1:$B$9,MATCH('MIL F'!$B9,Positions!$A$1:$A$9,0),2),GameLog!$C:$C,"MIL")</f>
        <v>0</v>
      </c>
      <c r="G9">
        <f>SUMIFS(GameLog!AO:AO,GameLog!$D:$D,'MIL F'!$A9,GameLog!$E:$E,INDEX(Positions!$A$1:$B$9,MATCH('MIL F'!$B9,Positions!$A$1:$A$9,0),2),GameLog!$C:$C,"MIL")</f>
        <v>0</v>
      </c>
      <c r="H9">
        <f>SUMIFS(GameLog!AP:AP,GameLog!$D:$D,'MIL F'!$A9,GameLog!$E:$E,INDEX(Positions!$A$1:$B$9,MATCH('MIL F'!$B9,Positions!$A$1:$A$9,0),2),GameLog!$C:$C,"MIL")</f>
        <v>0</v>
      </c>
      <c r="I9">
        <f>SUMIFS(GameLog!AQ:AQ,GameLog!$D:$D,'MIL F'!$A9,GameLog!$E:$E,INDEX(Positions!$A$1:$B$9,MATCH('MIL F'!$B9,Positions!$A$1:$A$9,0),2),GameLog!$C:$C,"MIL")</f>
        <v>0</v>
      </c>
      <c r="J9">
        <f>SUMIFS(GameLog!AR:AR,GameLog!$D:$D,'MIL F'!$A9,GameLog!$E:$E,INDEX(Positions!$A$1:$B$9,MATCH('MIL F'!$B9,Positions!$A$1:$A$9,0),2),GameLog!$C:$C,"MIL")</f>
        <v>0</v>
      </c>
      <c r="K9">
        <f>SUMIFS(GameLog!AS:AS,GameLog!$D:$D,'MIL F'!$A9,GameLog!$E:$E,INDEX(Positions!$A$1:$B$9,MATCH('MIL F'!$B9,Positions!$A$1:$A$9,0),2),GameLog!$C:$C,"MIL")</f>
        <v>0</v>
      </c>
      <c r="L9">
        <f>SUMIFS(GameLog!AT:AT,GameLog!$D:$D,'MIL F'!$A9,GameLog!$E:$E,INDEX(Positions!$A$1:$B$9,MATCH('MIL F'!$B9,Positions!$A$1:$A$9,0),2),GameLog!$C:$C,"MIL")</f>
        <v>0</v>
      </c>
      <c r="M9">
        <f>SUMIFS(GameLog!AU:AU,GameLog!$D:$D,'MIL F'!$A9,GameLog!$E:$E,INDEX(Positions!$A$1:$B$9,MATCH('MIL F'!$B9,Positions!$A$1:$A$9,0),2),GameLog!$C:$C,"MIL")</f>
        <v>0</v>
      </c>
      <c r="N9">
        <f>SUMIFS(GameLog!AV:AV,GameLog!$D:$D,'MIL F'!$A9,GameLog!$E:$E,INDEX(Positions!$A$1:$B$9,MATCH('MIL F'!$B9,Positions!$A$1:$A$9,0),2),GameLog!$C:$C,"MIL")</f>
        <v>0</v>
      </c>
      <c r="O9" s="8">
        <f t="shared" si="0"/>
        <v>0</v>
      </c>
      <c r="P9" s="18" t="str">
        <f t="shared" si="1"/>
        <v/>
      </c>
    </row>
    <row r="10" spans="1:16">
      <c r="A10" t="s">
        <v>3323</v>
      </c>
      <c r="B10" t="s">
        <v>2443</v>
      </c>
      <c r="C10">
        <f>COUNTIFS(GameLog!D:D,'MIL F'!A10,GameLog!C:C,"MIL",GameLog!E:E,INDEX(Positions!$A$1:$B$9,MATCH('MIL F'!$B10,Positions!$A$1:$A$9,0),2))</f>
        <v>0</v>
      </c>
      <c r="D10">
        <f>SUMIFS(GameLog!F:F,GameLog!$D:$D,'MIL F'!A10,GameLog!$E:$E,INDEX(Positions!$A$1:$B$9,MATCH('MIL F'!$B10,Positions!$A$1:$A$9,0),2),GameLog!$C:$C,"MIL")</f>
        <v>0</v>
      </c>
      <c r="E10" s="12">
        <f>SUMIFS(GameLog!AM:AM,GameLog!$D:$D,'MIL F'!$A10,GameLog!$E:$E,INDEX(Positions!$A$1:$B$9,MATCH('MIL F'!$B10,Positions!$A$1:$A$9,0),2),GameLog!$C:$C,"MIL")</f>
        <v>0</v>
      </c>
      <c r="F10">
        <f>SUMIFS(GameLog!AN:AN,GameLog!$D:$D,'MIL F'!$A10,GameLog!$E:$E,INDEX(Positions!$A$1:$B$9,MATCH('MIL F'!$B10,Positions!$A$1:$A$9,0),2),GameLog!$C:$C,"MIL")</f>
        <v>0</v>
      </c>
      <c r="G10">
        <f>SUMIFS(GameLog!AO:AO,GameLog!$D:$D,'MIL F'!$A10,GameLog!$E:$E,INDEX(Positions!$A$1:$B$9,MATCH('MIL F'!$B10,Positions!$A$1:$A$9,0),2),GameLog!$C:$C,"MIL")</f>
        <v>0</v>
      </c>
      <c r="H10">
        <f>SUMIFS(GameLog!AP:AP,GameLog!$D:$D,'MIL F'!$A10,GameLog!$E:$E,INDEX(Positions!$A$1:$B$9,MATCH('MIL F'!$B10,Positions!$A$1:$A$9,0),2),GameLog!$C:$C,"MIL")</f>
        <v>0</v>
      </c>
      <c r="I10">
        <f>SUMIFS(GameLog!AQ:AQ,GameLog!$D:$D,'MIL F'!$A10,GameLog!$E:$E,INDEX(Positions!$A$1:$B$9,MATCH('MIL F'!$B10,Positions!$A$1:$A$9,0),2),GameLog!$C:$C,"MIL")</f>
        <v>0</v>
      </c>
      <c r="J10">
        <f>SUMIFS(GameLog!AR:AR,GameLog!$D:$D,'MIL F'!$A10,GameLog!$E:$E,INDEX(Positions!$A$1:$B$9,MATCH('MIL F'!$B10,Positions!$A$1:$A$9,0),2),GameLog!$C:$C,"MIL")</f>
        <v>0</v>
      </c>
      <c r="K10">
        <f>SUMIFS(GameLog!AS:AS,GameLog!$D:$D,'MIL F'!$A10,GameLog!$E:$E,INDEX(Positions!$A$1:$B$9,MATCH('MIL F'!$B10,Positions!$A$1:$A$9,0),2),GameLog!$C:$C,"MIL")</f>
        <v>0</v>
      </c>
      <c r="L10">
        <f>SUMIFS(GameLog!AT:AT,GameLog!$D:$D,'MIL F'!$A10,GameLog!$E:$E,INDEX(Positions!$A$1:$B$9,MATCH('MIL F'!$B10,Positions!$A$1:$A$9,0),2),GameLog!$C:$C,"MIL")</f>
        <v>0</v>
      </c>
      <c r="M10">
        <f>SUMIFS(GameLog!AU:AU,GameLog!$D:$D,'MIL F'!$A10,GameLog!$E:$E,INDEX(Positions!$A$1:$B$9,MATCH('MIL F'!$B10,Positions!$A$1:$A$9,0),2),GameLog!$C:$C,"MIL")</f>
        <v>0</v>
      </c>
      <c r="N10">
        <f>SUMIFS(GameLog!AV:AV,GameLog!$D:$D,'MIL F'!$A10,GameLog!$E:$E,INDEX(Positions!$A$1:$B$9,MATCH('MIL F'!$B10,Positions!$A$1:$A$9,0),2),GameLog!$C:$C,"MIL")</f>
        <v>0</v>
      </c>
      <c r="O10" s="8">
        <f t="shared" si="0"/>
        <v>0</v>
      </c>
      <c r="P10" s="18" t="str">
        <f t="shared" si="1"/>
        <v/>
      </c>
    </row>
    <row r="11" spans="1:16">
      <c r="A11" t="s">
        <v>3325</v>
      </c>
      <c r="B11" t="s">
        <v>2443</v>
      </c>
      <c r="C11">
        <f>COUNTIFS(GameLog!D:D,'MIL F'!A11,GameLog!C:C,"MIL",GameLog!E:E,INDEX(Positions!$A$1:$B$9,MATCH('MIL F'!$B11,Positions!$A$1:$A$9,0),2))</f>
        <v>2</v>
      </c>
      <c r="D11">
        <f>SUMIFS(GameLog!F:F,GameLog!$D:$D,'MIL F'!A11,GameLog!$E:$E,INDEX(Positions!$A$1:$B$9,MATCH('MIL F'!$B11,Positions!$A$1:$A$9,0),2),GameLog!$C:$C,"MIL")</f>
        <v>0</v>
      </c>
      <c r="E11" s="12">
        <f>SUMIFS(GameLog!AM:AM,GameLog!$D:$D,'MIL F'!$A11,GameLog!$E:$E,INDEX(Positions!$A$1:$B$9,MATCH('MIL F'!$B11,Positions!$A$1:$A$9,0),2),GameLog!$C:$C,"MIL")</f>
        <v>2</v>
      </c>
      <c r="F11">
        <f>SUMIFS(GameLog!AN:AN,GameLog!$D:$D,'MIL F'!$A11,GameLog!$E:$E,INDEX(Positions!$A$1:$B$9,MATCH('MIL F'!$B11,Positions!$A$1:$A$9,0),2),GameLog!$C:$C,"MIL")</f>
        <v>0</v>
      </c>
      <c r="G11">
        <f>SUMIFS(GameLog!AO:AO,GameLog!$D:$D,'MIL F'!$A11,GameLog!$E:$E,INDEX(Positions!$A$1:$B$9,MATCH('MIL F'!$B11,Positions!$A$1:$A$9,0),2),GameLog!$C:$C,"MIL")</f>
        <v>0</v>
      </c>
      <c r="H11">
        <f>SUMIFS(GameLog!AP:AP,GameLog!$D:$D,'MIL F'!$A11,GameLog!$E:$E,INDEX(Positions!$A$1:$B$9,MATCH('MIL F'!$B11,Positions!$A$1:$A$9,0),2),GameLog!$C:$C,"MIL")</f>
        <v>0</v>
      </c>
      <c r="I11">
        <f>SUMIFS(GameLog!AQ:AQ,GameLog!$D:$D,'MIL F'!$A11,GameLog!$E:$E,INDEX(Positions!$A$1:$B$9,MATCH('MIL F'!$B11,Positions!$A$1:$A$9,0),2),GameLog!$C:$C,"MIL")</f>
        <v>0</v>
      </c>
      <c r="J11">
        <f>SUMIFS(GameLog!AR:AR,GameLog!$D:$D,'MIL F'!$A11,GameLog!$E:$E,INDEX(Positions!$A$1:$B$9,MATCH('MIL F'!$B11,Positions!$A$1:$A$9,0),2),GameLog!$C:$C,"MIL")</f>
        <v>0</v>
      </c>
      <c r="K11">
        <f>SUMIFS(GameLog!AS:AS,GameLog!$D:$D,'MIL F'!$A11,GameLog!$E:$E,INDEX(Positions!$A$1:$B$9,MATCH('MIL F'!$B11,Positions!$A$1:$A$9,0),2),GameLog!$C:$C,"MIL")</f>
        <v>0</v>
      </c>
      <c r="L11">
        <f>SUMIFS(GameLog!AT:AT,GameLog!$D:$D,'MIL F'!$A11,GameLog!$E:$E,INDEX(Positions!$A$1:$B$9,MATCH('MIL F'!$B11,Positions!$A$1:$A$9,0),2),GameLog!$C:$C,"MIL")</f>
        <v>1</v>
      </c>
      <c r="M11">
        <f>SUMIFS(GameLog!AU:AU,GameLog!$D:$D,'MIL F'!$A11,GameLog!$E:$E,INDEX(Positions!$A$1:$B$9,MATCH('MIL F'!$B11,Positions!$A$1:$A$9,0),2),GameLog!$C:$C,"MIL")</f>
        <v>0</v>
      </c>
      <c r="N11">
        <f>SUMIFS(GameLog!AV:AV,GameLog!$D:$D,'MIL F'!$A11,GameLog!$E:$E,INDEX(Positions!$A$1:$B$9,MATCH('MIL F'!$B11,Positions!$A$1:$A$9,0),2),GameLog!$C:$C,"MIL")</f>
        <v>0</v>
      </c>
      <c r="O11" s="8">
        <f t="shared" si="0"/>
        <v>0</v>
      </c>
      <c r="P11" s="18" t="str">
        <f t="shared" si="1"/>
        <v/>
      </c>
    </row>
    <row r="12" spans="1:16">
      <c r="A12" t="s">
        <v>3324</v>
      </c>
      <c r="B12" t="s">
        <v>2443</v>
      </c>
      <c r="C12">
        <f>COUNTIFS(GameLog!D:D,'MIL F'!A12,GameLog!C:C,"MIL",GameLog!E:E,INDEX(Positions!$A$1:$B$9,MATCH('MIL F'!$B12,Positions!$A$1:$A$9,0),2))</f>
        <v>0</v>
      </c>
      <c r="D12">
        <f>SUMIFS(GameLog!F:F,GameLog!$D:$D,'MIL F'!A12,GameLog!$E:$E,INDEX(Positions!$A$1:$B$9,MATCH('MIL F'!$B12,Positions!$A$1:$A$9,0),2),GameLog!$C:$C,"MIL")</f>
        <v>0</v>
      </c>
      <c r="E12" s="12">
        <f>SUMIFS(GameLog!AM:AM,GameLog!$D:$D,'MIL F'!$A12,GameLog!$E:$E,INDEX(Positions!$A$1:$B$9,MATCH('MIL F'!$B12,Positions!$A$1:$A$9,0),2),GameLog!$C:$C,"MIL")</f>
        <v>0</v>
      </c>
      <c r="F12">
        <f>SUMIFS(GameLog!AN:AN,GameLog!$D:$D,'MIL F'!$A12,GameLog!$E:$E,INDEX(Positions!$A$1:$B$9,MATCH('MIL F'!$B12,Positions!$A$1:$A$9,0),2),GameLog!$C:$C,"MIL")</f>
        <v>0</v>
      </c>
      <c r="G12">
        <f>SUMIFS(GameLog!AO:AO,GameLog!$D:$D,'MIL F'!$A12,GameLog!$E:$E,INDEX(Positions!$A$1:$B$9,MATCH('MIL F'!$B12,Positions!$A$1:$A$9,0),2),GameLog!$C:$C,"MIL")</f>
        <v>0</v>
      </c>
      <c r="H12">
        <f>SUMIFS(GameLog!AP:AP,GameLog!$D:$D,'MIL F'!$A12,GameLog!$E:$E,INDEX(Positions!$A$1:$B$9,MATCH('MIL F'!$B12,Positions!$A$1:$A$9,0),2),GameLog!$C:$C,"MIL")</f>
        <v>0</v>
      </c>
      <c r="I12">
        <f>SUMIFS(GameLog!AQ:AQ,GameLog!$D:$D,'MIL F'!$A12,GameLog!$E:$E,INDEX(Positions!$A$1:$B$9,MATCH('MIL F'!$B12,Positions!$A$1:$A$9,0),2),GameLog!$C:$C,"MIL")</f>
        <v>0</v>
      </c>
      <c r="J12">
        <f>SUMIFS(GameLog!AR:AR,GameLog!$D:$D,'MIL F'!$A12,GameLog!$E:$E,INDEX(Positions!$A$1:$B$9,MATCH('MIL F'!$B12,Positions!$A$1:$A$9,0),2),GameLog!$C:$C,"MIL")</f>
        <v>0</v>
      </c>
      <c r="K12">
        <f>SUMIFS(GameLog!AS:AS,GameLog!$D:$D,'MIL F'!$A12,GameLog!$E:$E,INDEX(Positions!$A$1:$B$9,MATCH('MIL F'!$B12,Positions!$A$1:$A$9,0),2),GameLog!$C:$C,"MIL")</f>
        <v>0</v>
      </c>
      <c r="L12">
        <f>SUMIFS(GameLog!AT:AT,GameLog!$D:$D,'MIL F'!$A12,GameLog!$E:$E,INDEX(Positions!$A$1:$B$9,MATCH('MIL F'!$B12,Positions!$A$1:$A$9,0),2),GameLog!$C:$C,"MIL")</f>
        <v>0</v>
      </c>
      <c r="M12">
        <f>SUMIFS(GameLog!AU:AU,GameLog!$D:$D,'MIL F'!$A12,GameLog!$E:$E,INDEX(Positions!$A$1:$B$9,MATCH('MIL F'!$B12,Positions!$A$1:$A$9,0),2),GameLog!$C:$C,"MIL")</f>
        <v>0</v>
      </c>
      <c r="N12">
        <f>SUMIFS(GameLog!AV:AV,GameLog!$D:$D,'MIL F'!$A12,GameLog!$E:$E,INDEX(Positions!$A$1:$B$9,MATCH('MIL F'!$B12,Positions!$A$1:$A$9,0),2),GameLog!$C:$C,"MIL")</f>
        <v>0</v>
      </c>
      <c r="O12" s="8">
        <f t="shared" si="0"/>
        <v>0</v>
      </c>
      <c r="P12" s="18" t="str">
        <f t="shared" si="1"/>
        <v/>
      </c>
    </row>
    <row r="13" spans="1:16">
      <c r="A13" t="s">
        <v>3310</v>
      </c>
      <c r="B13" t="s">
        <v>2443</v>
      </c>
      <c r="C13">
        <f>COUNTIFS(GameLog!D:D,'MIL F'!A13,GameLog!C:C,"MIL",GameLog!E:E,INDEX(Positions!$A$1:$B$9,MATCH('MIL F'!$B13,Positions!$A$1:$A$9,0),2))</f>
        <v>0</v>
      </c>
      <c r="D13">
        <f>SUMIFS(GameLog!F:F,GameLog!$D:$D,'MIL F'!A13,GameLog!$E:$E,INDEX(Positions!$A$1:$B$9,MATCH('MIL F'!$B13,Positions!$A$1:$A$9,0),2),GameLog!$C:$C,"MIL")</f>
        <v>0</v>
      </c>
      <c r="E13" s="12">
        <f>SUMIFS(GameLog!AM:AM,GameLog!$D:$D,'MIL F'!$A13,GameLog!$E:$E,INDEX(Positions!$A$1:$B$9,MATCH('MIL F'!$B13,Positions!$A$1:$A$9,0),2),GameLog!$C:$C,"MIL")</f>
        <v>0</v>
      </c>
      <c r="F13">
        <f>SUMIFS(GameLog!AN:AN,GameLog!$D:$D,'MIL F'!$A13,GameLog!$E:$E,INDEX(Positions!$A$1:$B$9,MATCH('MIL F'!$B13,Positions!$A$1:$A$9,0),2),GameLog!$C:$C,"MIL")</f>
        <v>0</v>
      </c>
      <c r="G13">
        <f>SUMIFS(GameLog!AO:AO,GameLog!$D:$D,'MIL F'!$A13,GameLog!$E:$E,INDEX(Positions!$A$1:$B$9,MATCH('MIL F'!$B13,Positions!$A$1:$A$9,0),2),GameLog!$C:$C,"MIL")</f>
        <v>0</v>
      </c>
      <c r="H13">
        <f>SUMIFS(GameLog!AP:AP,GameLog!$D:$D,'MIL F'!$A13,GameLog!$E:$E,INDEX(Positions!$A$1:$B$9,MATCH('MIL F'!$B13,Positions!$A$1:$A$9,0),2),GameLog!$C:$C,"MIL")</f>
        <v>0</v>
      </c>
      <c r="I13">
        <f>SUMIFS(GameLog!AQ:AQ,GameLog!$D:$D,'MIL F'!$A13,GameLog!$E:$E,INDEX(Positions!$A$1:$B$9,MATCH('MIL F'!$B13,Positions!$A$1:$A$9,0),2),GameLog!$C:$C,"MIL")</f>
        <v>0</v>
      </c>
      <c r="J13">
        <f>SUMIFS(GameLog!AR:AR,GameLog!$D:$D,'MIL F'!$A13,GameLog!$E:$E,INDEX(Positions!$A$1:$B$9,MATCH('MIL F'!$B13,Positions!$A$1:$A$9,0),2),GameLog!$C:$C,"MIL")</f>
        <v>0</v>
      </c>
      <c r="K13">
        <f>SUMIFS(GameLog!AS:AS,GameLog!$D:$D,'MIL F'!$A13,GameLog!$E:$E,INDEX(Positions!$A$1:$B$9,MATCH('MIL F'!$B13,Positions!$A$1:$A$9,0),2),GameLog!$C:$C,"MIL")</f>
        <v>0</v>
      </c>
      <c r="L13">
        <f>SUMIFS(GameLog!AT:AT,GameLog!$D:$D,'MIL F'!$A13,GameLog!$E:$E,INDEX(Positions!$A$1:$B$9,MATCH('MIL F'!$B13,Positions!$A$1:$A$9,0),2),GameLog!$C:$C,"MIL")</f>
        <v>0</v>
      </c>
      <c r="M13">
        <f>SUMIFS(GameLog!AU:AU,GameLog!$D:$D,'MIL F'!$A13,GameLog!$E:$E,INDEX(Positions!$A$1:$B$9,MATCH('MIL F'!$B13,Positions!$A$1:$A$9,0),2),GameLog!$C:$C,"MIL")</f>
        <v>0</v>
      </c>
      <c r="N13">
        <f>SUMIFS(GameLog!AV:AV,GameLog!$D:$D,'MIL F'!$A13,GameLog!$E:$E,INDEX(Positions!$A$1:$B$9,MATCH('MIL F'!$B13,Positions!$A$1:$A$9,0),2),GameLog!$C:$C,"MIL")</f>
        <v>0</v>
      </c>
      <c r="O13" s="8">
        <f t="shared" si="0"/>
        <v>0</v>
      </c>
      <c r="P13" s="18" t="str">
        <f t="shared" si="1"/>
        <v/>
      </c>
    </row>
    <row r="14" spans="1:16">
      <c r="A14" t="s">
        <v>3322</v>
      </c>
      <c r="B14" t="s">
        <v>2443</v>
      </c>
      <c r="C14">
        <f>COUNTIFS(GameLog!D:D,'MIL F'!A14,GameLog!C:C,"MIL",GameLog!E:E,INDEX(Positions!$A$1:$B$9,MATCH('MIL F'!$B14,Positions!$A$1:$A$9,0),2))</f>
        <v>2</v>
      </c>
      <c r="D14">
        <f>SUMIFS(GameLog!F:F,GameLog!$D:$D,'MIL F'!A14,GameLog!$E:$E,INDEX(Positions!$A$1:$B$9,MATCH('MIL F'!$B14,Positions!$A$1:$A$9,0),2),GameLog!$C:$C,"MIL")</f>
        <v>0</v>
      </c>
      <c r="E14" s="12">
        <f>SUMIFS(GameLog!AM:AM,GameLog!$D:$D,'MIL F'!$A14,GameLog!$E:$E,INDEX(Positions!$A$1:$B$9,MATCH('MIL F'!$B14,Positions!$A$1:$A$9,0),2),GameLog!$C:$C,"MIL")</f>
        <v>2</v>
      </c>
      <c r="F14">
        <f>SUMIFS(GameLog!AN:AN,GameLog!$D:$D,'MIL F'!$A14,GameLog!$E:$E,INDEX(Positions!$A$1:$B$9,MATCH('MIL F'!$B14,Positions!$A$1:$A$9,0),2),GameLog!$C:$C,"MIL")</f>
        <v>0</v>
      </c>
      <c r="G14">
        <f>SUMIFS(GameLog!AO:AO,GameLog!$D:$D,'MIL F'!$A14,GameLog!$E:$E,INDEX(Positions!$A$1:$B$9,MATCH('MIL F'!$B14,Positions!$A$1:$A$9,0),2),GameLog!$C:$C,"MIL")</f>
        <v>1</v>
      </c>
      <c r="H14">
        <f>SUMIFS(GameLog!AP:AP,GameLog!$D:$D,'MIL F'!$A14,GameLog!$E:$E,INDEX(Positions!$A$1:$B$9,MATCH('MIL F'!$B14,Positions!$A$1:$A$9,0),2),GameLog!$C:$C,"MIL")</f>
        <v>0</v>
      </c>
      <c r="I14">
        <f>SUMIFS(GameLog!AQ:AQ,GameLog!$D:$D,'MIL F'!$A14,GameLog!$E:$E,INDEX(Positions!$A$1:$B$9,MATCH('MIL F'!$B14,Positions!$A$1:$A$9,0),2),GameLog!$C:$C,"MIL")</f>
        <v>0</v>
      </c>
      <c r="J14">
        <f>SUMIFS(GameLog!AR:AR,GameLog!$D:$D,'MIL F'!$A14,GameLog!$E:$E,INDEX(Positions!$A$1:$B$9,MATCH('MIL F'!$B14,Positions!$A$1:$A$9,0),2),GameLog!$C:$C,"MIL")</f>
        <v>0</v>
      </c>
      <c r="K14">
        <f>SUMIFS(GameLog!AS:AS,GameLog!$D:$D,'MIL F'!$A14,GameLog!$E:$E,INDEX(Positions!$A$1:$B$9,MATCH('MIL F'!$B14,Positions!$A$1:$A$9,0),2),GameLog!$C:$C,"MIL")</f>
        <v>0</v>
      </c>
      <c r="L14">
        <f>SUMIFS(GameLog!AT:AT,GameLog!$D:$D,'MIL F'!$A14,GameLog!$E:$E,INDEX(Positions!$A$1:$B$9,MATCH('MIL F'!$B14,Positions!$A$1:$A$9,0),2),GameLog!$C:$C,"MIL")</f>
        <v>0</v>
      </c>
      <c r="M14">
        <f>SUMIFS(GameLog!AU:AU,GameLog!$D:$D,'MIL F'!$A14,GameLog!$E:$E,INDEX(Positions!$A$1:$B$9,MATCH('MIL F'!$B14,Positions!$A$1:$A$9,0),2),GameLog!$C:$C,"MIL")</f>
        <v>0</v>
      </c>
      <c r="N14">
        <f>SUMIFS(GameLog!AV:AV,GameLog!$D:$D,'MIL F'!$A14,GameLog!$E:$E,INDEX(Positions!$A$1:$B$9,MATCH('MIL F'!$B14,Positions!$A$1:$A$9,0),2),GameLog!$C:$C,"MIL")</f>
        <v>0</v>
      </c>
      <c r="O14" s="8">
        <f t="shared" si="0"/>
        <v>1</v>
      </c>
      <c r="P14" s="18" t="str">
        <f t="shared" si="1"/>
        <v/>
      </c>
    </row>
    <row r="15" spans="1:16">
      <c r="A15" t="s">
        <v>3311</v>
      </c>
      <c r="B15" t="s">
        <v>2443</v>
      </c>
      <c r="C15">
        <f>COUNTIFS(GameLog!D:D,'MIL F'!A15,GameLog!C:C,"MIL",GameLog!E:E,INDEX(Positions!$A$1:$B$9,MATCH('MIL F'!$B15,Positions!$A$1:$A$9,0),2))</f>
        <v>0</v>
      </c>
      <c r="D15">
        <f>SUMIFS(GameLog!F:F,GameLog!$D:$D,'MIL F'!A15,GameLog!$E:$E,INDEX(Positions!$A$1:$B$9,MATCH('MIL F'!$B15,Positions!$A$1:$A$9,0),2),GameLog!$C:$C,"MIL")</f>
        <v>0</v>
      </c>
      <c r="E15" s="12">
        <f>SUMIFS(GameLog!AM:AM,GameLog!$D:$D,'MIL F'!$A15,GameLog!$E:$E,INDEX(Positions!$A$1:$B$9,MATCH('MIL F'!$B15,Positions!$A$1:$A$9,0),2),GameLog!$C:$C,"MIL")</f>
        <v>0</v>
      </c>
      <c r="F15">
        <f>SUMIFS(GameLog!AN:AN,GameLog!$D:$D,'MIL F'!$A15,GameLog!$E:$E,INDEX(Positions!$A$1:$B$9,MATCH('MIL F'!$B15,Positions!$A$1:$A$9,0),2),GameLog!$C:$C,"MIL")</f>
        <v>0</v>
      </c>
      <c r="G15">
        <f>SUMIFS(GameLog!AO:AO,GameLog!$D:$D,'MIL F'!$A15,GameLog!$E:$E,INDEX(Positions!$A$1:$B$9,MATCH('MIL F'!$B15,Positions!$A$1:$A$9,0),2),GameLog!$C:$C,"MIL")</f>
        <v>0</v>
      </c>
      <c r="H15">
        <f>SUMIFS(GameLog!AP:AP,GameLog!$D:$D,'MIL F'!$A15,GameLog!$E:$E,INDEX(Positions!$A$1:$B$9,MATCH('MIL F'!$B15,Positions!$A$1:$A$9,0),2),GameLog!$C:$C,"MIL")</f>
        <v>0</v>
      </c>
      <c r="I15">
        <f>SUMIFS(GameLog!AQ:AQ,GameLog!$D:$D,'MIL F'!$A15,GameLog!$E:$E,INDEX(Positions!$A$1:$B$9,MATCH('MIL F'!$B15,Positions!$A$1:$A$9,0),2),GameLog!$C:$C,"MIL")</f>
        <v>0</v>
      </c>
      <c r="J15">
        <f>SUMIFS(GameLog!AR:AR,GameLog!$D:$D,'MIL F'!$A15,GameLog!$E:$E,INDEX(Positions!$A$1:$B$9,MATCH('MIL F'!$B15,Positions!$A$1:$A$9,0),2),GameLog!$C:$C,"MIL")</f>
        <v>0</v>
      </c>
      <c r="K15">
        <f>SUMIFS(GameLog!AS:AS,GameLog!$D:$D,'MIL F'!$A15,GameLog!$E:$E,INDEX(Positions!$A$1:$B$9,MATCH('MIL F'!$B15,Positions!$A$1:$A$9,0),2),GameLog!$C:$C,"MIL")</f>
        <v>0</v>
      </c>
      <c r="L15">
        <f>SUMIFS(GameLog!AT:AT,GameLog!$D:$D,'MIL F'!$A15,GameLog!$E:$E,INDEX(Positions!$A$1:$B$9,MATCH('MIL F'!$B15,Positions!$A$1:$A$9,0),2),GameLog!$C:$C,"MIL")</f>
        <v>0</v>
      </c>
      <c r="M15">
        <f>SUMIFS(GameLog!AU:AU,GameLog!$D:$D,'MIL F'!$A15,GameLog!$E:$E,INDEX(Positions!$A$1:$B$9,MATCH('MIL F'!$B15,Positions!$A$1:$A$9,0),2),GameLog!$C:$C,"MIL")</f>
        <v>0</v>
      </c>
      <c r="N15">
        <f>SUMIFS(GameLog!AV:AV,GameLog!$D:$D,'MIL F'!$A15,GameLog!$E:$E,INDEX(Positions!$A$1:$B$9,MATCH('MIL F'!$B15,Positions!$A$1:$A$9,0),2),GameLog!$C:$C,"MIL")</f>
        <v>0</v>
      </c>
      <c r="O15" s="8">
        <f t="shared" si="0"/>
        <v>0</v>
      </c>
      <c r="P15" s="18" t="str">
        <f t="shared" si="1"/>
        <v/>
      </c>
    </row>
    <row r="16" spans="1:16">
      <c r="A16" t="s">
        <v>3314</v>
      </c>
      <c r="B16" t="s">
        <v>2443</v>
      </c>
      <c r="C16">
        <f>COUNTIFS(GameLog!D:D,'MIL F'!A16,GameLog!C:C,"MIL",GameLog!E:E,INDEX(Positions!$A$1:$B$9,MATCH('MIL F'!$B16,Positions!$A$1:$A$9,0),2))</f>
        <v>0</v>
      </c>
      <c r="D16">
        <f>SUMIFS(GameLog!F:F,GameLog!$D:$D,'MIL F'!A16,GameLog!$E:$E,INDEX(Positions!$A$1:$B$9,MATCH('MIL F'!$B16,Positions!$A$1:$A$9,0),2),GameLog!$C:$C,"MIL")</f>
        <v>0</v>
      </c>
      <c r="E16" s="12">
        <f>SUMIFS(GameLog!AM:AM,GameLog!$D:$D,'MIL F'!$A16,GameLog!$E:$E,INDEX(Positions!$A$1:$B$9,MATCH('MIL F'!$B16,Positions!$A$1:$A$9,0),2),GameLog!$C:$C,"MIL")</f>
        <v>0</v>
      </c>
      <c r="F16">
        <f>SUMIFS(GameLog!AN:AN,GameLog!$D:$D,'MIL F'!$A16,GameLog!$E:$E,INDEX(Positions!$A$1:$B$9,MATCH('MIL F'!$B16,Positions!$A$1:$A$9,0),2),GameLog!$C:$C,"MIL")</f>
        <v>0</v>
      </c>
      <c r="G16">
        <f>SUMIFS(GameLog!AO:AO,GameLog!$D:$D,'MIL F'!$A16,GameLog!$E:$E,INDEX(Positions!$A$1:$B$9,MATCH('MIL F'!$B16,Positions!$A$1:$A$9,0),2),GameLog!$C:$C,"MIL")</f>
        <v>0</v>
      </c>
      <c r="H16">
        <f>SUMIFS(GameLog!AP:AP,GameLog!$D:$D,'MIL F'!$A16,GameLog!$E:$E,INDEX(Positions!$A$1:$B$9,MATCH('MIL F'!$B16,Positions!$A$1:$A$9,0),2),GameLog!$C:$C,"MIL")</f>
        <v>0</v>
      </c>
      <c r="I16">
        <f>SUMIFS(GameLog!AQ:AQ,GameLog!$D:$D,'MIL F'!$A16,GameLog!$E:$E,INDEX(Positions!$A$1:$B$9,MATCH('MIL F'!$B16,Positions!$A$1:$A$9,0),2),GameLog!$C:$C,"MIL")</f>
        <v>0</v>
      </c>
      <c r="J16">
        <f>SUMIFS(GameLog!AR:AR,GameLog!$D:$D,'MIL F'!$A16,GameLog!$E:$E,INDEX(Positions!$A$1:$B$9,MATCH('MIL F'!$B16,Positions!$A$1:$A$9,0),2),GameLog!$C:$C,"MIL")</f>
        <v>0</v>
      </c>
      <c r="K16">
        <f>SUMIFS(GameLog!AS:AS,GameLog!$D:$D,'MIL F'!$A16,GameLog!$E:$E,INDEX(Positions!$A$1:$B$9,MATCH('MIL F'!$B16,Positions!$A$1:$A$9,0),2),GameLog!$C:$C,"MIL")</f>
        <v>0</v>
      </c>
      <c r="L16">
        <f>SUMIFS(GameLog!AT:AT,GameLog!$D:$D,'MIL F'!$A16,GameLog!$E:$E,INDEX(Positions!$A$1:$B$9,MATCH('MIL F'!$B16,Positions!$A$1:$A$9,0),2),GameLog!$C:$C,"MIL")</f>
        <v>0</v>
      </c>
      <c r="M16">
        <f>SUMIFS(GameLog!AU:AU,GameLog!$D:$D,'MIL F'!$A16,GameLog!$E:$E,INDEX(Positions!$A$1:$B$9,MATCH('MIL F'!$B16,Positions!$A$1:$A$9,0),2),GameLog!$C:$C,"MIL")</f>
        <v>0</v>
      </c>
      <c r="N16">
        <f>SUMIFS(GameLog!AV:AV,GameLog!$D:$D,'MIL F'!$A16,GameLog!$E:$E,INDEX(Positions!$A$1:$B$9,MATCH('MIL F'!$B16,Positions!$A$1:$A$9,0),2),GameLog!$C:$C,"MIL")</f>
        <v>0</v>
      </c>
      <c r="O16" s="8">
        <f t="shared" si="0"/>
        <v>0</v>
      </c>
      <c r="P16" s="18" t="str">
        <f t="shared" si="1"/>
        <v/>
      </c>
    </row>
    <row r="17" spans="1:16">
      <c r="A17" t="s">
        <v>2785</v>
      </c>
      <c r="B17" t="s">
        <v>2443</v>
      </c>
      <c r="C17">
        <f>COUNTIFS(GameLog!D:D,'MIL F'!A17,GameLog!C:C,"MIL",GameLog!E:E,INDEX(Positions!$A$1:$B$9,MATCH('MIL F'!$B17,Positions!$A$1:$A$9,0),2))</f>
        <v>0</v>
      </c>
      <c r="D17">
        <f>SUMIFS(GameLog!F:F,GameLog!$D:$D,'MIL F'!A17,GameLog!$E:$E,INDEX(Positions!$A$1:$B$9,MATCH('MIL F'!$B17,Positions!$A$1:$A$9,0),2),GameLog!$C:$C,"MIL")</f>
        <v>0</v>
      </c>
      <c r="E17" s="12">
        <f>SUMIFS(GameLog!AM:AM,GameLog!$D:$D,'MIL F'!$A17,GameLog!$E:$E,INDEX(Positions!$A$1:$B$9,MATCH('MIL F'!$B17,Positions!$A$1:$A$9,0),2),GameLog!$C:$C,"MIL")</f>
        <v>0</v>
      </c>
      <c r="F17">
        <f>SUMIFS(GameLog!AN:AN,GameLog!$D:$D,'MIL F'!$A17,GameLog!$E:$E,INDEX(Positions!$A$1:$B$9,MATCH('MIL F'!$B17,Positions!$A$1:$A$9,0),2),GameLog!$C:$C,"MIL")</f>
        <v>0</v>
      </c>
      <c r="G17">
        <f>SUMIFS(GameLog!AO:AO,GameLog!$D:$D,'MIL F'!$A17,GameLog!$E:$E,INDEX(Positions!$A$1:$B$9,MATCH('MIL F'!$B17,Positions!$A$1:$A$9,0),2),GameLog!$C:$C,"MIL")</f>
        <v>0</v>
      </c>
      <c r="H17">
        <f>SUMIFS(GameLog!AP:AP,GameLog!$D:$D,'MIL F'!$A17,GameLog!$E:$E,INDEX(Positions!$A$1:$B$9,MATCH('MIL F'!$B17,Positions!$A$1:$A$9,0),2),GameLog!$C:$C,"MIL")</f>
        <v>0</v>
      </c>
      <c r="I17">
        <f>SUMIFS(GameLog!AQ:AQ,GameLog!$D:$D,'MIL F'!$A17,GameLog!$E:$E,INDEX(Positions!$A$1:$B$9,MATCH('MIL F'!$B17,Positions!$A$1:$A$9,0),2),GameLog!$C:$C,"MIL")</f>
        <v>0</v>
      </c>
      <c r="J17">
        <f>SUMIFS(GameLog!AR:AR,GameLog!$D:$D,'MIL F'!$A17,GameLog!$E:$E,INDEX(Positions!$A$1:$B$9,MATCH('MIL F'!$B17,Positions!$A$1:$A$9,0),2),GameLog!$C:$C,"MIL")</f>
        <v>0</v>
      </c>
      <c r="K17">
        <f>SUMIFS(GameLog!AS:AS,GameLog!$D:$D,'MIL F'!$A17,GameLog!$E:$E,INDEX(Positions!$A$1:$B$9,MATCH('MIL F'!$B17,Positions!$A$1:$A$9,0),2),GameLog!$C:$C,"MIL")</f>
        <v>0</v>
      </c>
      <c r="L17">
        <f>SUMIFS(GameLog!AT:AT,GameLog!$D:$D,'MIL F'!$A17,GameLog!$E:$E,INDEX(Positions!$A$1:$B$9,MATCH('MIL F'!$B17,Positions!$A$1:$A$9,0),2),GameLog!$C:$C,"MIL")</f>
        <v>0</v>
      </c>
      <c r="M17">
        <f>SUMIFS(GameLog!AU:AU,GameLog!$D:$D,'MIL F'!$A17,GameLog!$E:$E,INDEX(Positions!$A$1:$B$9,MATCH('MIL F'!$B17,Positions!$A$1:$A$9,0),2),GameLog!$C:$C,"MIL")</f>
        <v>0</v>
      </c>
      <c r="N17">
        <f>SUMIFS(GameLog!AV:AV,GameLog!$D:$D,'MIL F'!$A17,GameLog!$E:$E,INDEX(Positions!$A$1:$B$9,MATCH('MIL F'!$B17,Positions!$A$1:$A$9,0),2),GameLog!$C:$C,"MIL")</f>
        <v>0</v>
      </c>
      <c r="O17" s="8">
        <f t="shared" si="0"/>
        <v>0</v>
      </c>
      <c r="P17" s="18" t="str">
        <f t="shared" si="1"/>
        <v/>
      </c>
    </row>
    <row r="18" spans="1:16">
      <c r="A18" t="s">
        <v>3328</v>
      </c>
      <c r="B18" t="s">
        <v>2443</v>
      </c>
      <c r="C18">
        <f>COUNTIFS(GameLog!D:D,'MIL F'!A18,GameLog!C:C,"MIL",GameLog!E:E,INDEX(Positions!$A$1:$B$9,MATCH('MIL F'!$B18,Positions!$A$1:$A$9,0),2))</f>
        <v>3</v>
      </c>
      <c r="D18">
        <f>SUMIFS(GameLog!F:F,GameLog!$D:$D,'MIL F'!A18,GameLog!$E:$E,INDEX(Positions!$A$1:$B$9,MATCH('MIL F'!$B18,Positions!$A$1:$A$9,0),2),GameLog!$C:$C,"MIL")</f>
        <v>0</v>
      </c>
      <c r="E18" s="12">
        <f>SUMIFS(GameLog!AM:AM,GameLog!$D:$D,'MIL F'!$A18,GameLog!$E:$E,INDEX(Positions!$A$1:$B$9,MATCH('MIL F'!$B18,Positions!$A$1:$A$9,0),2),GameLog!$C:$C,"MIL")</f>
        <v>5</v>
      </c>
      <c r="F18">
        <f>SUMIFS(GameLog!AN:AN,GameLog!$D:$D,'MIL F'!$A18,GameLog!$E:$E,INDEX(Positions!$A$1:$B$9,MATCH('MIL F'!$B18,Positions!$A$1:$A$9,0),2),GameLog!$C:$C,"MIL")</f>
        <v>0</v>
      </c>
      <c r="G18">
        <f>SUMIFS(GameLog!AO:AO,GameLog!$D:$D,'MIL F'!$A18,GameLog!$E:$E,INDEX(Positions!$A$1:$B$9,MATCH('MIL F'!$B18,Positions!$A$1:$A$9,0),2),GameLog!$C:$C,"MIL")</f>
        <v>1</v>
      </c>
      <c r="H18">
        <f>SUMIFS(GameLog!AP:AP,GameLog!$D:$D,'MIL F'!$A18,GameLog!$E:$E,INDEX(Positions!$A$1:$B$9,MATCH('MIL F'!$B18,Positions!$A$1:$A$9,0),2),GameLog!$C:$C,"MIL")</f>
        <v>0</v>
      </c>
      <c r="I18">
        <f>SUMIFS(GameLog!AQ:AQ,GameLog!$D:$D,'MIL F'!$A18,GameLog!$E:$E,INDEX(Positions!$A$1:$B$9,MATCH('MIL F'!$B18,Positions!$A$1:$A$9,0),2),GameLog!$C:$C,"MIL")</f>
        <v>0</v>
      </c>
      <c r="J18">
        <f>SUMIFS(GameLog!AR:AR,GameLog!$D:$D,'MIL F'!$A18,GameLog!$E:$E,INDEX(Positions!$A$1:$B$9,MATCH('MIL F'!$B18,Positions!$A$1:$A$9,0),2),GameLog!$C:$C,"MIL")</f>
        <v>0</v>
      </c>
      <c r="K18">
        <f>SUMIFS(GameLog!AS:AS,GameLog!$D:$D,'MIL F'!$A18,GameLog!$E:$E,INDEX(Positions!$A$1:$B$9,MATCH('MIL F'!$B18,Positions!$A$1:$A$9,0),2),GameLog!$C:$C,"MIL")</f>
        <v>0</v>
      </c>
      <c r="L18">
        <f>SUMIFS(GameLog!AT:AT,GameLog!$D:$D,'MIL F'!$A18,GameLog!$E:$E,INDEX(Positions!$A$1:$B$9,MATCH('MIL F'!$B18,Positions!$A$1:$A$9,0),2),GameLog!$C:$C,"MIL")</f>
        <v>1</v>
      </c>
      <c r="M18">
        <f>SUMIFS(GameLog!AU:AU,GameLog!$D:$D,'MIL F'!$A18,GameLog!$E:$E,INDEX(Positions!$A$1:$B$9,MATCH('MIL F'!$B18,Positions!$A$1:$A$9,0),2),GameLog!$C:$C,"MIL")</f>
        <v>0</v>
      </c>
      <c r="N18">
        <f>SUMIFS(GameLog!AV:AV,GameLog!$D:$D,'MIL F'!$A18,GameLog!$E:$E,INDEX(Positions!$A$1:$B$9,MATCH('MIL F'!$B18,Positions!$A$1:$A$9,0),2),GameLog!$C:$C,"MIL")</f>
        <v>0</v>
      </c>
      <c r="O18" s="8">
        <f t="shared" si="0"/>
        <v>1</v>
      </c>
      <c r="P18" s="18" t="str">
        <f t="shared" si="1"/>
        <v/>
      </c>
    </row>
    <row r="19" spans="1:16">
      <c r="A19" t="s">
        <v>3315</v>
      </c>
      <c r="B19" t="s">
        <v>2443</v>
      </c>
      <c r="C19">
        <f>COUNTIFS(GameLog!D:D,'MIL F'!A19,GameLog!C:C,"MIL",GameLog!E:E,INDEX(Positions!$A$1:$B$9,MATCH('MIL F'!$B19,Positions!$A$1:$A$9,0),2))</f>
        <v>0</v>
      </c>
      <c r="D19">
        <f>SUMIFS(GameLog!F:F,GameLog!$D:$D,'MIL F'!A19,GameLog!$E:$E,INDEX(Positions!$A$1:$B$9,MATCH('MIL F'!$B19,Positions!$A$1:$A$9,0),2),GameLog!$C:$C,"MIL")</f>
        <v>0</v>
      </c>
      <c r="E19" s="12">
        <f>SUMIFS(GameLog!AM:AM,GameLog!$D:$D,'MIL F'!$A19,GameLog!$E:$E,INDEX(Positions!$A$1:$B$9,MATCH('MIL F'!$B19,Positions!$A$1:$A$9,0),2),GameLog!$C:$C,"MIL")</f>
        <v>0</v>
      </c>
      <c r="F19">
        <f>SUMIFS(GameLog!AN:AN,GameLog!$D:$D,'MIL F'!$A19,GameLog!$E:$E,INDEX(Positions!$A$1:$B$9,MATCH('MIL F'!$B19,Positions!$A$1:$A$9,0),2),GameLog!$C:$C,"MIL")</f>
        <v>0</v>
      </c>
      <c r="G19">
        <f>SUMIFS(GameLog!AO:AO,GameLog!$D:$D,'MIL F'!$A19,GameLog!$E:$E,INDEX(Positions!$A$1:$B$9,MATCH('MIL F'!$B19,Positions!$A$1:$A$9,0),2),GameLog!$C:$C,"MIL")</f>
        <v>0</v>
      </c>
      <c r="H19">
        <f>SUMIFS(GameLog!AP:AP,GameLog!$D:$D,'MIL F'!$A19,GameLog!$E:$E,INDEX(Positions!$A$1:$B$9,MATCH('MIL F'!$B19,Positions!$A$1:$A$9,0),2),GameLog!$C:$C,"MIL")</f>
        <v>0</v>
      </c>
      <c r="I19">
        <f>SUMIFS(GameLog!AQ:AQ,GameLog!$D:$D,'MIL F'!$A19,GameLog!$E:$E,INDEX(Positions!$A$1:$B$9,MATCH('MIL F'!$B19,Positions!$A$1:$A$9,0),2),GameLog!$C:$C,"MIL")</f>
        <v>0</v>
      </c>
      <c r="J19">
        <f>SUMIFS(GameLog!AR:AR,GameLog!$D:$D,'MIL F'!$A19,GameLog!$E:$E,INDEX(Positions!$A$1:$B$9,MATCH('MIL F'!$B19,Positions!$A$1:$A$9,0),2),GameLog!$C:$C,"MIL")</f>
        <v>0</v>
      </c>
      <c r="K19">
        <f>SUMIFS(GameLog!AS:AS,GameLog!$D:$D,'MIL F'!$A19,GameLog!$E:$E,INDEX(Positions!$A$1:$B$9,MATCH('MIL F'!$B19,Positions!$A$1:$A$9,0),2),GameLog!$C:$C,"MIL")</f>
        <v>0</v>
      </c>
      <c r="L19">
        <f>SUMIFS(GameLog!AT:AT,GameLog!$D:$D,'MIL F'!$A19,GameLog!$E:$E,INDEX(Positions!$A$1:$B$9,MATCH('MIL F'!$B19,Positions!$A$1:$A$9,0),2),GameLog!$C:$C,"MIL")</f>
        <v>0</v>
      </c>
      <c r="M19">
        <f>SUMIFS(GameLog!AU:AU,GameLog!$D:$D,'MIL F'!$A19,GameLog!$E:$E,INDEX(Positions!$A$1:$B$9,MATCH('MIL F'!$B19,Positions!$A$1:$A$9,0),2),GameLog!$C:$C,"MIL")</f>
        <v>0</v>
      </c>
      <c r="N19">
        <f>SUMIFS(GameLog!AV:AV,GameLog!$D:$D,'MIL F'!$A19,GameLog!$E:$E,INDEX(Positions!$A$1:$B$9,MATCH('MIL F'!$B19,Positions!$A$1:$A$9,0),2),GameLog!$C:$C,"MIL")</f>
        <v>0</v>
      </c>
      <c r="O19" s="8">
        <f t="shared" si="0"/>
        <v>0</v>
      </c>
      <c r="P19" s="18" t="str">
        <f t="shared" si="1"/>
        <v/>
      </c>
    </row>
    <row r="20" spans="1:16">
      <c r="A20" t="s">
        <v>3319</v>
      </c>
      <c r="B20" t="s">
        <v>2443</v>
      </c>
      <c r="C20">
        <f>COUNTIFS(GameLog!D:D,'MIL F'!A20,GameLog!C:C,"MIL",GameLog!E:E,INDEX(Positions!$A$1:$B$9,MATCH('MIL F'!$B20,Positions!$A$1:$A$9,0),2))</f>
        <v>0</v>
      </c>
      <c r="D20">
        <f>SUMIFS(GameLog!F:F,GameLog!$D:$D,'MIL F'!A20,GameLog!$E:$E,INDEX(Positions!$A$1:$B$9,MATCH('MIL F'!$B20,Positions!$A$1:$A$9,0),2),GameLog!$C:$C,"MIL")</f>
        <v>0</v>
      </c>
      <c r="E20" s="12">
        <f>SUMIFS(GameLog!AM:AM,GameLog!$D:$D,'MIL F'!$A20,GameLog!$E:$E,INDEX(Positions!$A$1:$B$9,MATCH('MIL F'!$B20,Positions!$A$1:$A$9,0),2),GameLog!$C:$C,"MIL")</f>
        <v>0</v>
      </c>
      <c r="F20">
        <f>SUMIFS(GameLog!AN:AN,GameLog!$D:$D,'MIL F'!$A20,GameLog!$E:$E,INDEX(Positions!$A$1:$B$9,MATCH('MIL F'!$B20,Positions!$A$1:$A$9,0),2),GameLog!$C:$C,"MIL")</f>
        <v>0</v>
      </c>
      <c r="G20">
        <f>SUMIFS(GameLog!AO:AO,GameLog!$D:$D,'MIL F'!$A20,GameLog!$E:$E,INDEX(Positions!$A$1:$B$9,MATCH('MIL F'!$B20,Positions!$A$1:$A$9,0),2),GameLog!$C:$C,"MIL")</f>
        <v>0</v>
      </c>
      <c r="H20">
        <f>SUMIFS(GameLog!AP:AP,GameLog!$D:$D,'MIL F'!$A20,GameLog!$E:$E,INDEX(Positions!$A$1:$B$9,MATCH('MIL F'!$B20,Positions!$A$1:$A$9,0),2),GameLog!$C:$C,"MIL")</f>
        <v>0</v>
      </c>
      <c r="I20">
        <f>SUMIFS(GameLog!AQ:AQ,GameLog!$D:$D,'MIL F'!$A20,GameLog!$E:$E,INDEX(Positions!$A$1:$B$9,MATCH('MIL F'!$B20,Positions!$A$1:$A$9,0),2),GameLog!$C:$C,"MIL")</f>
        <v>0</v>
      </c>
      <c r="J20">
        <f>SUMIFS(GameLog!AR:AR,GameLog!$D:$D,'MIL F'!$A20,GameLog!$E:$E,INDEX(Positions!$A$1:$B$9,MATCH('MIL F'!$B20,Positions!$A$1:$A$9,0),2),GameLog!$C:$C,"MIL")</f>
        <v>0</v>
      </c>
      <c r="K20">
        <f>SUMIFS(GameLog!AS:AS,GameLog!$D:$D,'MIL F'!$A20,GameLog!$E:$E,INDEX(Positions!$A$1:$B$9,MATCH('MIL F'!$B20,Positions!$A$1:$A$9,0),2),GameLog!$C:$C,"MIL")</f>
        <v>0</v>
      </c>
      <c r="L20">
        <f>SUMIFS(GameLog!AT:AT,GameLog!$D:$D,'MIL F'!$A20,GameLog!$E:$E,INDEX(Positions!$A$1:$B$9,MATCH('MIL F'!$B20,Positions!$A$1:$A$9,0),2),GameLog!$C:$C,"MIL")</f>
        <v>0</v>
      </c>
      <c r="M20">
        <f>SUMIFS(GameLog!AU:AU,GameLog!$D:$D,'MIL F'!$A20,GameLog!$E:$E,INDEX(Positions!$A$1:$B$9,MATCH('MIL F'!$B20,Positions!$A$1:$A$9,0),2),GameLog!$C:$C,"MIL")</f>
        <v>0</v>
      </c>
      <c r="N20">
        <f>SUMIFS(GameLog!AV:AV,GameLog!$D:$D,'MIL F'!$A20,GameLog!$E:$E,INDEX(Positions!$A$1:$B$9,MATCH('MIL F'!$B20,Positions!$A$1:$A$9,0),2),GameLog!$C:$C,"MIL")</f>
        <v>0</v>
      </c>
      <c r="O20" s="8">
        <f t="shared" si="0"/>
        <v>0</v>
      </c>
      <c r="P20" s="18" t="str">
        <f t="shared" si="1"/>
        <v/>
      </c>
    </row>
    <row r="21" spans="1:16">
      <c r="A21" t="s">
        <v>3133</v>
      </c>
      <c r="B21" t="s">
        <v>2443</v>
      </c>
      <c r="C21">
        <f>COUNTIFS(GameLog!D:D,'MIL F'!A21,GameLog!C:C,"MIL",GameLog!E:E,INDEX(Positions!$A$1:$B$9,MATCH('MIL F'!$B21,Positions!$A$1:$A$9,0),2))</f>
        <v>0</v>
      </c>
      <c r="D21">
        <f>SUMIFS(GameLog!F:F,GameLog!$D:$D,'MIL F'!A21,GameLog!$E:$E,INDEX(Positions!$A$1:$B$9,MATCH('MIL F'!$B21,Positions!$A$1:$A$9,0),2),GameLog!$C:$C,"MIL")</f>
        <v>0</v>
      </c>
      <c r="E21" s="12">
        <f>SUMIFS(GameLog!AM:AM,GameLog!$D:$D,'MIL F'!$A21,GameLog!$E:$E,INDEX(Positions!$A$1:$B$9,MATCH('MIL F'!$B21,Positions!$A$1:$A$9,0),2),GameLog!$C:$C,"MIL")</f>
        <v>0</v>
      </c>
      <c r="F21">
        <f>SUMIFS(GameLog!AN:AN,GameLog!$D:$D,'MIL F'!$A21,GameLog!$E:$E,INDEX(Positions!$A$1:$B$9,MATCH('MIL F'!$B21,Positions!$A$1:$A$9,0),2),GameLog!$C:$C,"MIL")</f>
        <v>0</v>
      </c>
      <c r="G21">
        <f>SUMIFS(GameLog!AO:AO,GameLog!$D:$D,'MIL F'!$A21,GameLog!$E:$E,INDEX(Positions!$A$1:$B$9,MATCH('MIL F'!$B21,Positions!$A$1:$A$9,0),2),GameLog!$C:$C,"MIL")</f>
        <v>0</v>
      </c>
      <c r="H21">
        <f>SUMIFS(GameLog!AP:AP,GameLog!$D:$D,'MIL F'!$A21,GameLog!$E:$E,INDEX(Positions!$A$1:$B$9,MATCH('MIL F'!$B21,Positions!$A$1:$A$9,0),2),GameLog!$C:$C,"MIL")</f>
        <v>0</v>
      </c>
      <c r="I21">
        <f>SUMIFS(GameLog!AQ:AQ,GameLog!$D:$D,'MIL F'!$A21,GameLog!$E:$E,INDEX(Positions!$A$1:$B$9,MATCH('MIL F'!$B21,Positions!$A$1:$A$9,0),2),GameLog!$C:$C,"MIL")</f>
        <v>0</v>
      </c>
      <c r="J21">
        <f>SUMIFS(GameLog!AR:AR,GameLog!$D:$D,'MIL F'!$A21,GameLog!$E:$E,INDEX(Positions!$A$1:$B$9,MATCH('MIL F'!$B21,Positions!$A$1:$A$9,0),2),GameLog!$C:$C,"MIL")</f>
        <v>0</v>
      </c>
      <c r="K21">
        <f>SUMIFS(GameLog!AS:AS,GameLog!$D:$D,'MIL F'!$A21,GameLog!$E:$E,INDEX(Positions!$A$1:$B$9,MATCH('MIL F'!$B21,Positions!$A$1:$A$9,0),2),GameLog!$C:$C,"MIL")</f>
        <v>0</v>
      </c>
      <c r="L21">
        <f>SUMIFS(GameLog!AT:AT,GameLog!$D:$D,'MIL F'!$A21,GameLog!$E:$E,INDEX(Positions!$A$1:$B$9,MATCH('MIL F'!$B21,Positions!$A$1:$A$9,0),2),GameLog!$C:$C,"MIL")</f>
        <v>0</v>
      </c>
      <c r="M21">
        <f>SUMIFS(GameLog!AU:AU,GameLog!$D:$D,'MIL F'!$A21,GameLog!$E:$E,INDEX(Positions!$A$1:$B$9,MATCH('MIL F'!$B21,Positions!$A$1:$A$9,0),2),GameLog!$C:$C,"MIL")</f>
        <v>0</v>
      </c>
      <c r="N21">
        <f>SUMIFS(GameLog!AV:AV,GameLog!$D:$D,'MIL F'!$A21,GameLog!$E:$E,INDEX(Positions!$A$1:$B$9,MATCH('MIL F'!$B21,Positions!$A$1:$A$9,0),2),GameLog!$C:$C,"MIL")</f>
        <v>0</v>
      </c>
      <c r="O21" s="8">
        <f t="shared" si="0"/>
        <v>0</v>
      </c>
      <c r="P21" s="18" t="str">
        <f t="shared" si="1"/>
        <v/>
      </c>
    </row>
    <row r="22" spans="1:16">
      <c r="A22" t="s">
        <v>3317</v>
      </c>
      <c r="B22" t="s">
        <v>2443</v>
      </c>
      <c r="C22">
        <f>COUNTIFS(GameLog!D:D,'MIL F'!A22,GameLog!C:C,"MIL",GameLog!E:E,INDEX(Positions!$A$1:$B$9,MATCH('MIL F'!$B22,Positions!$A$1:$A$9,0),2))</f>
        <v>1</v>
      </c>
      <c r="D22">
        <f>SUMIFS(GameLog!F:F,GameLog!$D:$D,'MIL F'!A22,GameLog!$E:$E,INDEX(Positions!$A$1:$B$9,MATCH('MIL F'!$B22,Positions!$A$1:$A$9,0),2),GameLog!$C:$C,"MIL")</f>
        <v>1</v>
      </c>
      <c r="E22" s="12">
        <f>SUMIFS(GameLog!AM:AM,GameLog!$D:$D,'MIL F'!$A22,GameLog!$E:$E,INDEX(Positions!$A$1:$B$9,MATCH('MIL F'!$B22,Positions!$A$1:$A$9,0),2),GameLog!$C:$C,"MIL")</f>
        <v>2</v>
      </c>
      <c r="F22">
        <f>SUMIFS(GameLog!AN:AN,GameLog!$D:$D,'MIL F'!$A22,GameLog!$E:$E,INDEX(Positions!$A$1:$B$9,MATCH('MIL F'!$B22,Positions!$A$1:$A$9,0),2),GameLog!$C:$C,"MIL")</f>
        <v>0</v>
      </c>
      <c r="G22">
        <f>SUMIFS(GameLog!AO:AO,GameLog!$D:$D,'MIL F'!$A22,GameLog!$E:$E,INDEX(Positions!$A$1:$B$9,MATCH('MIL F'!$B22,Positions!$A$1:$A$9,0),2),GameLog!$C:$C,"MIL")</f>
        <v>0</v>
      </c>
      <c r="H22">
        <f>SUMIFS(GameLog!AP:AP,GameLog!$D:$D,'MIL F'!$A22,GameLog!$E:$E,INDEX(Positions!$A$1:$B$9,MATCH('MIL F'!$B22,Positions!$A$1:$A$9,0),2),GameLog!$C:$C,"MIL")</f>
        <v>0</v>
      </c>
      <c r="I22">
        <f>SUMIFS(GameLog!AQ:AQ,GameLog!$D:$D,'MIL F'!$A22,GameLog!$E:$E,INDEX(Positions!$A$1:$B$9,MATCH('MIL F'!$B22,Positions!$A$1:$A$9,0),2),GameLog!$C:$C,"MIL")</f>
        <v>0</v>
      </c>
      <c r="J22">
        <f>SUMIFS(GameLog!AR:AR,GameLog!$D:$D,'MIL F'!$A22,GameLog!$E:$E,INDEX(Positions!$A$1:$B$9,MATCH('MIL F'!$B22,Positions!$A$1:$A$9,0),2),GameLog!$C:$C,"MIL")</f>
        <v>0</v>
      </c>
      <c r="K22">
        <f>SUMIFS(GameLog!AS:AS,GameLog!$D:$D,'MIL F'!$A22,GameLog!$E:$E,INDEX(Positions!$A$1:$B$9,MATCH('MIL F'!$B22,Positions!$A$1:$A$9,0),2),GameLog!$C:$C,"MIL")</f>
        <v>0</v>
      </c>
      <c r="L22">
        <f>SUMIFS(GameLog!AT:AT,GameLog!$D:$D,'MIL F'!$A22,GameLog!$E:$E,INDEX(Positions!$A$1:$B$9,MATCH('MIL F'!$B22,Positions!$A$1:$A$9,0),2),GameLog!$C:$C,"MIL")</f>
        <v>0</v>
      </c>
      <c r="M22">
        <f>SUMIFS(GameLog!AU:AU,GameLog!$D:$D,'MIL F'!$A22,GameLog!$E:$E,INDEX(Positions!$A$1:$B$9,MATCH('MIL F'!$B22,Positions!$A$1:$A$9,0),2),GameLog!$C:$C,"MIL")</f>
        <v>0</v>
      </c>
      <c r="N22">
        <f>SUMIFS(GameLog!AV:AV,GameLog!$D:$D,'MIL F'!$A22,GameLog!$E:$E,INDEX(Positions!$A$1:$B$9,MATCH('MIL F'!$B22,Positions!$A$1:$A$9,0),2),GameLog!$C:$C,"MIL")</f>
        <v>0</v>
      </c>
      <c r="O22" s="8">
        <f t="shared" si="0"/>
        <v>0</v>
      </c>
      <c r="P22" s="18" t="str">
        <f t="shared" si="1"/>
        <v/>
      </c>
    </row>
    <row r="23" spans="1:16">
      <c r="A23" t="s">
        <v>3318</v>
      </c>
      <c r="B23" t="s">
        <v>2443</v>
      </c>
      <c r="C23">
        <f>COUNTIFS(GameLog!D:D,'MIL F'!A23,GameLog!C:C,"MIL",GameLog!E:E,INDEX(Positions!$A$1:$B$9,MATCH('MIL F'!$B23,Positions!$A$1:$A$9,0),2))</f>
        <v>2</v>
      </c>
      <c r="D23">
        <f>SUMIFS(GameLog!F:F,GameLog!$D:$D,'MIL F'!A23,GameLog!$E:$E,INDEX(Positions!$A$1:$B$9,MATCH('MIL F'!$B23,Positions!$A$1:$A$9,0),2),GameLog!$C:$C,"MIL")</f>
        <v>0</v>
      </c>
      <c r="E23" s="12">
        <f>SUMIFS(GameLog!AM:AM,GameLog!$D:$D,'MIL F'!$A23,GameLog!$E:$E,INDEX(Positions!$A$1:$B$9,MATCH('MIL F'!$B23,Positions!$A$1:$A$9,0),2),GameLog!$C:$C,"MIL")</f>
        <v>2.6666666666666665</v>
      </c>
      <c r="F23">
        <f>SUMIFS(GameLog!AN:AN,GameLog!$D:$D,'MIL F'!$A23,GameLog!$E:$E,INDEX(Positions!$A$1:$B$9,MATCH('MIL F'!$B23,Positions!$A$1:$A$9,0),2),GameLog!$C:$C,"MIL")</f>
        <v>0</v>
      </c>
      <c r="G23">
        <f>SUMIFS(GameLog!AO:AO,GameLog!$D:$D,'MIL F'!$A23,GameLog!$E:$E,INDEX(Positions!$A$1:$B$9,MATCH('MIL F'!$B23,Positions!$A$1:$A$9,0),2),GameLog!$C:$C,"MIL")</f>
        <v>1</v>
      </c>
      <c r="H23">
        <f>SUMIFS(GameLog!AP:AP,GameLog!$D:$D,'MIL F'!$A23,GameLog!$E:$E,INDEX(Positions!$A$1:$B$9,MATCH('MIL F'!$B23,Positions!$A$1:$A$9,0),2),GameLog!$C:$C,"MIL")</f>
        <v>0</v>
      </c>
      <c r="I23">
        <f>SUMIFS(GameLog!AQ:AQ,GameLog!$D:$D,'MIL F'!$A23,GameLog!$E:$E,INDEX(Positions!$A$1:$B$9,MATCH('MIL F'!$B23,Positions!$A$1:$A$9,0),2),GameLog!$C:$C,"MIL")</f>
        <v>0</v>
      </c>
      <c r="J23">
        <f>SUMIFS(GameLog!AR:AR,GameLog!$D:$D,'MIL F'!$A23,GameLog!$E:$E,INDEX(Positions!$A$1:$B$9,MATCH('MIL F'!$B23,Positions!$A$1:$A$9,0),2),GameLog!$C:$C,"MIL")</f>
        <v>0</v>
      </c>
      <c r="K23">
        <f>SUMIFS(GameLog!AS:AS,GameLog!$D:$D,'MIL F'!$A23,GameLog!$E:$E,INDEX(Positions!$A$1:$B$9,MATCH('MIL F'!$B23,Positions!$A$1:$A$9,0),2),GameLog!$C:$C,"MIL")</f>
        <v>0</v>
      </c>
      <c r="L23">
        <f>SUMIFS(GameLog!AT:AT,GameLog!$D:$D,'MIL F'!$A23,GameLog!$E:$E,INDEX(Positions!$A$1:$B$9,MATCH('MIL F'!$B23,Positions!$A$1:$A$9,0),2),GameLog!$C:$C,"MIL")</f>
        <v>0</v>
      </c>
      <c r="M23">
        <f>SUMIFS(GameLog!AU:AU,GameLog!$D:$D,'MIL F'!$A23,GameLog!$E:$E,INDEX(Positions!$A$1:$B$9,MATCH('MIL F'!$B23,Positions!$A$1:$A$9,0),2),GameLog!$C:$C,"MIL")</f>
        <v>0</v>
      </c>
      <c r="N23">
        <f>SUMIFS(GameLog!AV:AV,GameLog!$D:$D,'MIL F'!$A23,GameLog!$E:$E,INDEX(Positions!$A$1:$B$9,MATCH('MIL F'!$B23,Positions!$A$1:$A$9,0),2),GameLog!$C:$C,"MIL")</f>
        <v>0</v>
      </c>
      <c r="O23" s="8">
        <f t="shared" si="0"/>
        <v>1</v>
      </c>
      <c r="P23" s="18" t="str">
        <f t="shared" si="1"/>
        <v/>
      </c>
    </row>
    <row r="24" spans="1:16">
      <c r="A24" t="s">
        <v>3321</v>
      </c>
      <c r="B24" t="s">
        <v>2443</v>
      </c>
      <c r="C24">
        <f>COUNTIFS(GameLog!D:D,'MIL F'!A24,GameLog!C:C,"MIL",GameLog!E:E,INDEX(Positions!$A$1:$B$9,MATCH('MIL F'!$B24,Positions!$A$1:$A$9,0),2))</f>
        <v>2</v>
      </c>
      <c r="D24">
        <f>SUMIFS(GameLog!F:F,GameLog!$D:$D,'MIL F'!A24,GameLog!$E:$E,INDEX(Positions!$A$1:$B$9,MATCH('MIL F'!$B24,Positions!$A$1:$A$9,0),2),GameLog!$C:$C,"MIL")</f>
        <v>0</v>
      </c>
      <c r="E24" s="12">
        <f>SUMIFS(GameLog!AM:AM,GameLog!$D:$D,'MIL F'!$A24,GameLog!$E:$E,INDEX(Positions!$A$1:$B$9,MATCH('MIL F'!$B24,Positions!$A$1:$A$9,0),2),GameLog!$C:$C,"MIL")</f>
        <v>2.333333333333333</v>
      </c>
      <c r="F24">
        <f>SUMIFS(GameLog!AN:AN,GameLog!$D:$D,'MIL F'!$A24,GameLog!$E:$E,INDEX(Positions!$A$1:$B$9,MATCH('MIL F'!$B24,Positions!$A$1:$A$9,0),2),GameLog!$C:$C,"MIL")</f>
        <v>0</v>
      </c>
      <c r="G24">
        <f>SUMIFS(GameLog!AO:AO,GameLog!$D:$D,'MIL F'!$A24,GameLog!$E:$E,INDEX(Positions!$A$1:$B$9,MATCH('MIL F'!$B24,Positions!$A$1:$A$9,0),2),GameLog!$C:$C,"MIL")</f>
        <v>0</v>
      </c>
      <c r="H24">
        <f>SUMIFS(GameLog!AP:AP,GameLog!$D:$D,'MIL F'!$A24,GameLog!$E:$E,INDEX(Positions!$A$1:$B$9,MATCH('MIL F'!$B24,Positions!$A$1:$A$9,0),2),GameLog!$C:$C,"MIL")</f>
        <v>1</v>
      </c>
      <c r="I24">
        <f>SUMIFS(GameLog!AQ:AQ,GameLog!$D:$D,'MIL F'!$A24,GameLog!$E:$E,INDEX(Positions!$A$1:$B$9,MATCH('MIL F'!$B24,Positions!$A$1:$A$9,0),2),GameLog!$C:$C,"MIL")</f>
        <v>0</v>
      </c>
      <c r="J24">
        <f>SUMIFS(GameLog!AR:AR,GameLog!$D:$D,'MIL F'!$A24,GameLog!$E:$E,INDEX(Positions!$A$1:$B$9,MATCH('MIL F'!$B24,Positions!$A$1:$A$9,0),2),GameLog!$C:$C,"MIL")</f>
        <v>0</v>
      </c>
      <c r="K24">
        <f>SUMIFS(GameLog!AS:AS,GameLog!$D:$D,'MIL F'!$A24,GameLog!$E:$E,INDEX(Positions!$A$1:$B$9,MATCH('MIL F'!$B24,Positions!$A$1:$A$9,0),2),GameLog!$C:$C,"MIL")</f>
        <v>0</v>
      </c>
      <c r="L24">
        <f>SUMIFS(GameLog!AT:AT,GameLog!$D:$D,'MIL F'!$A24,GameLog!$E:$E,INDEX(Positions!$A$1:$B$9,MATCH('MIL F'!$B24,Positions!$A$1:$A$9,0),2),GameLog!$C:$C,"MIL")</f>
        <v>0</v>
      </c>
      <c r="M24">
        <f>SUMIFS(GameLog!AU:AU,GameLog!$D:$D,'MIL F'!$A24,GameLog!$E:$E,INDEX(Positions!$A$1:$B$9,MATCH('MIL F'!$B24,Positions!$A$1:$A$9,0),2),GameLog!$C:$C,"MIL")</f>
        <v>0</v>
      </c>
      <c r="N24">
        <f>SUMIFS(GameLog!AV:AV,GameLog!$D:$D,'MIL F'!$A24,GameLog!$E:$E,INDEX(Positions!$A$1:$B$9,MATCH('MIL F'!$B24,Positions!$A$1:$A$9,0),2),GameLog!$C:$C,"MIL")</f>
        <v>0</v>
      </c>
      <c r="O24" s="8">
        <f t="shared" si="0"/>
        <v>0</v>
      </c>
      <c r="P24" s="18" t="str">
        <f t="shared" si="1"/>
        <v/>
      </c>
    </row>
    <row r="25" spans="1:16">
      <c r="A25" t="s">
        <v>3312</v>
      </c>
      <c r="B25" t="s">
        <v>2443</v>
      </c>
      <c r="C25">
        <f>COUNTIFS(GameLog!D:D,'MIL F'!A25,GameLog!C:C,"MIL",GameLog!E:E,INDEX(Positions!$A$1:$B$9,MATCH('MIL F'!$B25,Positions!$A$1:$A$9,0),2))</f>
        <v>1</v>
      </c>
      <c r="D25">
        <f>SUMIFS(GameLog!F:F,GameLog!$D:$D,'MIL F'!A25,GameLog!$E:$E,INDEX(Positions!$A$1:$B$9,MATCH('MIL F'!$B25,Positions!$A$1:$A$9,0),2),GameLog!$C:$C,"MIL")</f>
        <v>1</v>
      </c>
      <c r="E25" s="12">
        <f>SUMIFS(GameLog!AM:AM,GameLog!$D:$D,'MIL F'!$A25,GameLog!$E:$E,INDEX(Positions!$A$1:$B$9,MATCH('MIL F'!$B25,Positions!$A$1:$A$9,0),2),GameLog!$C:$C,"MIL")</f>
        <v>5</v>
      </c>
      <c r="F25">
        <f>SUMIFS(GameLog!AN:AN,GameLog!$D:$D,'MIL F'!$A25,GameLog!$E:$E,INDEX(Positions!$A$1:$B$9,MATCH('MIL F'!$B25,Positions!$A$1:$A$9,0),2),GameLog!$C:$C,"MIL")</f>
        <v>2</v>
      </c>
      <c r="G25">
        <f>SUMIFS(GameLog!AO:AO,GameLog!$D:$D,'MIL F'!$A25,GameLog!$E:$E,INDEX(Positions!$A$1:$B$9,MATCH('MIL F'!$B25,Positions!$A$1:$A$9,0),2),GameLog!$C:$C,"MIL")</f>
        <v>1</v>
      </c>
      <c r="H25">
        <f>SUMIFS(GameLog!AP:AP,GameLog!$D:$D,'MIL F'!$A25,GameLog!$E:$E,INDEX(Positions!$A$1:$B$9,MATCH('MIL F'!$B25,Positions!$A$1:$A$9,0),2),GameLog!$C:$C,"MIL")</f>
        <v>0</v>
      </c>
      <c r="I25">
        <f>SUMIFS(GameLog!AQ:AQ,GameLog!$D:$D,'MIL F'!$A25,GameLog!$E:$E,INDEX(Positions!$A$1:$B$9,MATCH('MIL F'!$B25,Positions!$A$1:$A$9,0),2),GameLog!$C:$C,"MIL")</f>
        <v>0</v>
      </c>
      <c r="J25">
        <f>SUMIFS(GameLog!AR:AR,GameLog!$D:$D,'MIL F'!$A25,GameLog!$E:$E,INDEX(Positions!$A$1:$B$9,MATCH('MIL F'!$B25,Positions!$A$1:$A$9,0),2),GameLog!$C:$C,"MIL")</f>
        <v>0</v>
      </c>
      <c r="K25">
        <f>SUMIFS(GameLog!AS:AS,GameLog!$D:$D,'MIL F'!$A25,GameLog!$E:$E,INDEX(Positions!$A$1:$B$9,MATCH('MIL F'!$B25,Positions!$A$1:$A$9,0),2),GameLog!$C:$C,"MIL")</f>
        <v>0</v>
      </c>
      <c r="L25">
        <f>SUMIFS(GameLog!AT:AT,GameLog!$D:$D,'MIL F'!$A25,GameLog!$E:$E,INDEX(Positions!$A$1:$B$9,MATCH('MIL F'!$B25,Positions!$A$1:$A$9,0),2),GameLog!$C:$C,"MIL")</f>
        <v>1</v>
      </c>
      <c r="M25">
        <f>SUMIFS(GameLog!AU:AU,GameLog!$D:$D,'MIL F'!$A25,GameLog!$E:$E,INDEX(Positions!$A$1:$B$9,MATCH('MIL F'!$B25,Positions!$A$1:$A$9,0),2),GameLog!$C:$C,"MIL")</f>
        <v>0</v>
      </c>
      <c r="N25">
        <f>SUMIFS(GameLog!AV:AV,GameLog!$D:$D,'MIL F'!$A25,GameLog!$E:$E,INDEX(Positions!$A$1:$B$9,MATCH('MIL F'!$B25,Positions!$A$1:$A$9,0),2),GameLog!$C:$C,"MIL")</f>
        <v>0</v>
      </c>
      <c r="O25" s="8">
        <f t="shared" si="0"/>
        <v>1</v>
      </c>
      <c r="P25" s="18" t="str">
        <f t="shared" si="1"/>
        <v/>
      </c>
    </row>
    <row r="26" spans="1:16">
      <c r="A26" t="s">
        <v>3301</v>
      </c>
      <c r="B26" t="s">
        <v>2429</v>
      </c>
      <c r="C26">
        <f>COUNTIFS(GameLog!D:D,'MIL F'!A26,GameLog!C:C,"MIL",GameLog!E:E,INDEX(Positions!$A$1:$B$9,MATCH('MIL F'!$B26,Positions!$A$1:$A$9,0),2))</f>
        <v>0</v>
      </c>
      <c r="D26">
        <f>SUMIFS(GameLog!F:F,GameLog!$D:$D,'MIL F'!A26,GameLog!$E:$E,INDEX(Positions!$A$1:$B$9,MATCH('MIL F'!$B26,Positions!$A$1:$A$9,0),2),GameLog!$C:$C,"MIL")</f>
        <v>0</v>
      </c>
      <c r="E26" s="12">
        <f>SUMIFS(GameLog!AM:AM,GameLog!$D:$D,'MIL F'!$A26,GameLog!$E:$E,INDEX(Positions!$A$1:$B$9,MATCH('MIL F'!$B26,Positions!$A$1:$A$9,0),2),GameLog!$C:$C,"MIL")</f>
        <v>0</v>
      </c>
      <c r="F26">
        <f>SUMIFS(GameLog!AN:AN,GameLog!$D:$D,'MIL F'!$A26,GameLog!$E:$E,INDEX(Positions!$A$1:$B$9,MATCH('MIL F'!$B26,Positions!$A$1:$A$9,0),2),GameLog!$C:$C,"MIL")</f>
        <v>0</v>
      </c>
      <c r="G26">
        <f>SUMIFS(GameLog!AO:AO,GameLog!$D:$D,'MIL F'!$A26,GameLog!$E:$E,INDEX(Positions!$A$1:$B$9,MATCH('MIL F'!$B26,Positions!$A$1:$A$9,0),2),GameLog!$C:$C,"MIL")</f>
        <v>0</v>
      </c>
      <c r="H26">
        <f>SUMIFS(GameLog!AP:AP,GameLog!$D:$D,'MIL F'!$A26,GameLog!$E:$E,INDEX(Positions!$A$1:$B$9,MATCH('MIL F'!$B26,Positions!$A$1:$A$9,0),2),GameLog!$C:$C,"MIL")</f>
        <v>0</v>
      </c>
      <c r="I26">
        <f>SUMIFS(GameLog!AQ:AQ,GameLog!$D:$D,'MIL F'!$A26,GameLog!$E:$E,INDEX(Positions!$A$1:$B$9,MATCH('MIL F'!$B26,Positions!$A$1:$A$9,0),2),GameLog!$C:$C,"MIL")</f>
        <v>0</v>
      </c>
      <c r="J26">
        <f>SUMIFS(GameLog!AR:AR,GameLog!$D:$D,'MIL F'!$A26,GameLog!$E:$E,INDEX(Positions!$A$1:$B$9,MATCH('MIL F'!$B26,Positions!$A$1:$A$9,0),2),GameLog!$C:$C,"MIL")</f>
        <v>0</v>
      </c>
      <c r="K26">
        <f>SUMIFS(GameLog!AS:AS,GameLog!$D:$D,'MIL F'!$A26,GameLog!$E:$E,INDEX(Positions!$A$1:$B$9,MATCH('MIL F'!$B26,Positions!$A$1:$A$9,0),2),GameLog!$C:$C,"MIL")</f>
        <v>0</v>
      </c>
      <c r="L26">
        <f>SUMIFS(GameLog!AT:AT,GameLog!$D:$D,'MIL F'!$A26,GameLog!$E:$E,INDEX(Positions!$A$1:$B$9,MATCH('MIL F'!$B26,Positions!$A$1:$A$9,0),2),GameLog!$C:$C,"MIL")</f>
        <v>0</v>
      </c>
      <c r="M26">
        <f>SUMIFS(GameLog!AU:AU,GameLog!$D:$D,'MIL F'!$A26,GameLog!$E:$E,INDEX(Positions!$A$1:$B$9,MATCH('MIL F'!$B26,Positions!$A$1:$A$9,0),2),GameLog!$C:$C,"MIL")</f>
        <v>0</v>
      </c>
      <c r="N26">
        <f>SUMIFS(GameLog!AV:AV,GameLog!$D:$D,'MIL F'!$A26,GameLog!$E:$E,INDEX(Positions!$A$1:$B$9,MATCH('MIL F'!$B26,Positions!$A$1:$A$9,0),2),GameLog!$C:$C,"MIL")</f>
        <v>0</v>
      </c>
      <c r="O26" s="8">
        <f t="shared" si="0"/>
        <v>0</v>
      </c>
      <c r="P26" s="18">
        <f t="shared" si="1"/>
        <v>0</v>
      </c>
    </row>
    <row r="27" spans="1:16">
      <c r="A27" t="s">
        <v>3306</v>
      </c>
      <c r="B27" t="s">
        <v>2429</v>
      </c>
      <c r="C27">
        <f>COUNTIFS(GameLog!D:D,'MIL F'!A27,GameLog!C:C,"MIL",GameLog!E:E,INDEX(Positions!$A$1:$B$9,MATCH('MIL F'!$B27,Positions!$A$1:$A$9,0),2))</f>
        <v>0</v>
      </c>
      <c r="D27">
        <f>SUMIFS(GameLog!F:F,GameLog!$D:$D,'MIL F'!A27,GameLog!$E:$E,INDEX(Positions!$A$1:$B$9,MATCH('MIL F'!$B27,Positions!$A$1:$A$9,0),2),GameLog!$C:$C,"MIL")</f>
        <v>0</v>
      </c>
      <c r="E27" s="12">
        <f>SUMIFS(GameLog!AM:AM,GameLog!$D:$D,'MIL F'!$A27,GameLog!$E:$E,INDEX(Positions!$A$1:$B$9,MATCH('MIL F'!$B27,Positions!$A$1:$A$9,0),2),GameLog!$C:$C,"MIL")</f>
        <v>0</v>
      </c>
      <c r="F27">
        <f>SUMIFS(GameLog!AN:AN,GameLog!$D:$D,'MIL F'!$A27,GameLog!$E:$E,INDEX(Positions!$A$1:$B$9,MATCH('MIL F'!$B27,Positions!$A$1:$A$9,0),2),GameLog!$C:$C,"MIL")</f>
        <v>0</v>
      </c>
      <c r="G27">
        <f>SUMIFS(GameLog!AO:AO,GameLog!$D:$D,'MIL F'!$A27,GameLog!$E:$E,INDEX(Positions!$A$1:$B$9,MATCH('MIL F'!$B27,Positions!$A$1:$A$9,0),2),GameLog!$C:$C,"MIL")</f>
        <v>0</v>
      </c>
      <c r="H27">
        <f>SUMIFS(GameLog!AP:AP,GameLog!$D:$D,'MIL F'!$A27,GameLog!$E:$E,INDEX(Positions!$A$1:$B$9,MATCH('MIL F'!$B27,Positions!$A$1:$A$9,0),2),GameLog!$C:$C,"MIL")</f>
        <v>0</v>
      </c>
      <c r="I27">
        <f>SUMIFS(GameLog!AQ:AQ,GameLog!$D:$D,'MIL F'!$A27,GameLog!$E:$E,INDEX(Positions!$A$1:$B$9,MATCH('MIL F'!$B27,Positions!$A$1:$A$9,0),2),GameLog!$C:$C,"MIL")</f>
        <v>0</v>
      </c>
      <c r="J27">
        <f>SUMIFS(GameLog!AR:AR,GameLog!$D:$D,'MIL F'!$A27,GameLog!$E:$E,INDEX(Positions!$A$1:$B$9,MATCH('MIL F'!$B27,Positions!$A$1:$A$9,0),2),GameLog!$C:$C,"MIL")</f>
        <v>0</v>
      </c>
      <c r="K27">
        <f>SUMIFS(GameLog!AS:AS,GameLog!$D:$D,'MIL F'!$A27,GameLog!$E:$E,INDEX(Positions!$A$1:$B$9,MATCH('MIL F'!$B27,Positions!$A$1:$A$9,0),2),GameLog!$C:$C,"MIL")</f>
        <v>0</v>
      </c>
      <c r="L27">
        <f>SUMIFS(GameLog!AT:AT,GameLog!$D:$D,'MIL F'!$A27,GameLog!$E:$E,INDEX(Positions!$A$1:$B$9,MATCH('MIL F'!$B27,Positions!$A$1:$A$9,0),2),GameLog!$C:$C,"MIL")</f>
        <v>0</v>
      </c>
      <c r="M27">
        <f>SUMIFS(GameLog!AU:AU,GameLog!$D:$D,'MIL F'!$A27,GameLog!$E:$E,INDEX(Positions!$A$1:$B$9,MATCH('MIL F'!$B27,Positions!$A$1:$A$9,0),2),GameLog!$C:$C,"MIL")</f>
        <v>0</v>
      </c>
      <c r="N27">
        <f>SUMIFS(GameLog!AV:AV,GameLog!$D:$D,'MIL F'!$A27,GameLog!$E:$E,INDEX(Positions!$A$1:$B$9,MATCH('MIL F'!$B27,Positions!$A$1:$A$9,0),2),GameLog!$C:$C,"MIL")</f>
        <v>0</v>
      </c>
      <c r="O27" s="8">
        <f t="shared" si="0"/>
        <v>0</v>
      </c>
      <c r="P27" s="18">
        <f t="shared" si="1"/>
        <v>0</v>
      </c>
    </row>
    <row r="28" spans="1:16">
      <c r="A28" t="s">
        <v>3307</v>
      </c>
      <c r="B28" t="s">
        <v>2429</v>
      </c>
      <c r="C28">
        <f>COUNTIFS(GameLog!D:D,'MIL F'!A28,GameLog!C:C,"MIL",GameLog!E:E,INDEX(Positions!$A$1:$B$9,MATCH('MIL F'!$B28,Positions!$A$1:$A$9,0),2))</f>
        <v>0</v>
      </c>
      <c r="D28">
        <f>SUMIFS(GameLog!F:F,GameLog!$D:$D,'MIL F'!A28,GameLog!$E:$E,INDEX(Positions!$A$1:$B$9,MATCH('MIL F'!$B28,Positions!$A$1:$A$9,0),2),GameLog!$C:$C,"MIL")</f>
        <v>0</v>
      </c>
      <c r="E28" s="12">
        <f>SUMIFS(GameLog!AM:AM,GameLog!$D:$D,'MIL F'!$A28,GameLog!$E:$E,INDEX(Positions!$A$1:$B$9,MATCH('MIL F'!$B28,Positions!$A$1:$A$9,0),2),GameLog!$C:$C,"MIL")</f>
        <v>0</v>
      </c>
      <c r="F28">
        <f>SUMIFS(GameLog!AN:AN,GameLog!$D:$D,'MIL F'!$A28,GameLog!$E:$E,INDEX(Positions!$A$1:$B$9,MATCH('MIL F'!$B28,Positions!$A$1:$A$9,0),2),GameLog!$C:$C,"MIL")</f>
        <v>0</v>
      </c>
      <c r="G28">
        <f>SUMIFS(GameLog!AO:AO,GameLog!$D:$D,'MIL F'!$A28,GameLog!$E:$E,INDEX(Positions!$A$1:$B$9,MATCH('MIL F'!$B28,Positions!$A$1:$A$9,0),2),GameLog!$C:$C,"MIL")</f>
        <v>0</v>
      </c>
      <c r="H28">
        <f>SUMIFS(GameLog!AP:AP,GameLog!$D:$D,'MIL F'!$A28,GameLog!$E:$E,INDEX(Positions!$A$1:$B$9,MATCH('MIL F'!$B28,Positions!$A$1:$A$9,0),2),GameLog!$C:$C,"MIL")</f>
        <v>0</v>
      </c>
      <c r="I28">
        <f>SUMIFS(GameLog!AQ:AQ,GameLog!$D:$D,'MIL F'!$A28,GameLog!$E:$E,INDEX(Positions!$A$1:$B$9,MATCH('MIL F'!$B28,Positions!$A$1:$A$9,0),2),GameLog!$C:$C,"MIL")</f>
        <v>0</v>
      </c>
      <c r="J28">
        <f>SUMIFS(GameLog!AR:AR,GameLog!$D:$D,'MIL F'!$A28,GameLog!$E:$E,INDEX(Positions!$A$1:$B$9,MATCH('MIL F'!$B28,Positions!$A$1:$A$9,0),2),GameLog!$C:$C,"MIL")</f>
        <v>0</v>
      </c>
      <c r="K28">
        <f>SUMIFS(GameLog!AS:AS,GameLog!$D:$D,'MIL F'!$A28,GameLog!$E:$E,INDEX(Positions!$A$1:$B$9,MATCH('MIL F'!$B28,Positions!$A$1:$A$9,0),2),GameLog!$C:$C,"MIL")</f>
        <v>0</v>
      </c>
      <c r="L28">
        <f>SUMIFS(GameLog!AT:AT,GameLog!$D:$D,'MIL F'!$A28,GameLog!$E:$E,INDEX(Positions!$A$1:$B$9,MATCH('MIL F'!$B28,Positions!$A$1:$A$9,0),2),GameLog!$C:$C,"MIL")</f>
        <v>0</v>
      </c>
      <c r="M28">
        <f>SUMIFS(GameLog!AU:AU,GameLog!$D:$D,'MIL F'!$A28,GameLog!$E:$E,INDEX(Positions!$A$1:$B$9,MATCH('MIL F'!$B28,Positions!$A$1:$A$9,0),2),GameLog!$C:$C,"MIL")</f>
        <v>0</v>
      </c>
      <c r="N28">
        <f>SUMIFS(GameLog!AV:AV,GameLog!$D:$D,'MIL F'!$A28,GameLog!$E:$E,INDEX(Positions!$A$1:$B$9,MATCH('MIL F'!$B28,Positions!$A$1:$A$9,0),2),GameLog!$C:$C,"MIL")</f>
        <v>0</v>
      </c>
      <c r="O28" s="8">
        <f t="shared" si="0"/>
        <v>0</v>
      </c>
      <c r="P28" s="18">
        <f t="shared" si="1"/>
        <v>0</v>
      </c>
    </row>
    <row r="29" spans="1:16">
      <c r="A29" t="s">
        <v>3305</v>
      </c>
      <c r="B29" t="s">
        <v>2429</v>
      </c>
      <c r="C29">
        <f>COUNTIFS(GameLog!D:D,'MIL F'!A29,GameLog!C:C,"MIL",GameLog!E:E,INDEX(Positions!$A$1:$B$9,MATCH('MIL F'!$B29,Positions!$A$1:$A$9,0),2))</f>
        <v>1</v>
      </c>
      <c r="D29">
        <f>SUMIFS(GameLog!F:F,GameLog!$D:$D,'MIL F'!A29,GameLog!$E:$E,INDEX(Positions!$A$1:$B$9,MATCH('MIL F'!$B29,Positions!$A$1:$A$9,0),2),GameLog!$C:$C,"MIL")</f>
        <v>1</v>
      </c>
      <c r="E29" s="12">
        <f>SUMIFS(GameLog!AM:AM,GameLog!$D:$D,'MIL F'!$A29,GameLog!$E:$E,INDEX(Positions!$A$1:$B$9,MATCH('MIL F'!$B29,Positions!$A$1:$A$9,0),2),GameLog!$C:$C,"MIL")</f>
        <v>9</v>
      </c>
      <c r="F29">
        <f>SUMIFS(GameLog!AN:AN,GameLog!$D:$D,'MIL F'!$A29,GameLog!$E:$E,INDEX(Positions!$A$1:$B$9,MATCH('MIL F'!$B29,Positions!$A$1:$A$9,0),2),GameLog!$C:$C,"MIL")</f>
        <v>6</v>
      </c>
      <c r="G29">
        <f>SUMIFS(GameLog!AO:AO,GameLog!$D:$D,'MIL F'!$A29,GameLog!$E:$E,INDEX(Positions!$A$1:$B$9,MATCH('MIL F'!$B29,Positions!$A$1:$A$9,0),2),GameLog!$C:$C,"MIL")</f>
        <v>1</v>
      </c>
      <c r="H29">
        <f>SUMIFS(GameLog!AP:AP,GameLog!$D:$D,'MIL F'!$A29,GameLog!$E:$E,INDEX(Positions!$A$1:$B$9,MATCH('MIL F'!$B29,Positions!$A$1:$A$9,0),2),GameLog!$C:$C,"MIL")</f>
        <v>1</v>
      </c>
      <c r="I29">
        <f>SUMIFS(GameLog!AQ:AQ,GameLog!$D:$D,'MIL F'!$A29,GameLog!$E:$E,INDEX(Positions!$A$1:$B$9,MATCH('MIL F'!$B29,Positions!$A$1:$A$9,0),2),GameLog!$C:$C,"MIL")</f>
        <v>0</v>
      </c>
      <c r="J29">
        <f>SUMIFS(GameLog!AR:AR,GameLog!$D:$D,'MIL F'!$A29,GameLog!$E:$E,INDEX(Positions!$A$1:$B$9,MATCH('MIL F'!$B29,Positions!$A$1:$A$9,0),2),GameLog!$C:$C,"MIL")</f>
        <v>0</v>
      </c>
      <c r="K29">
        <f>SUMIFS(GameLog!AS:AS,GameLog!$D:$D,'MIL F'!$A29,GameLog!$E:$E,INDEX(Positions!$A$1:$B$9,MATCH('MIL F'!$B29,Positions!$A$1:$A$9,0),2),GameLog!$C:$C,"MIL")</f>
        <v>0</v>
      </c>
      <c r="L29">
        <f>SUMIFS(GameLog!AT:AT,GameLog!$D:$D,'MIL F'!$A29,GameLog!$E:$E,INDEX(Positions!$A$1:$B$9,MATCH('MIL F'!$B29,Positions!$A$1:$A$9,0),2),GameLog!$C:$C,"MIL")</f>
        <v>0</v>
      </c>
      <c r="M29">
        <f>SUMIFS(GameLog!AU:AU,GameLog!$D:$D,'MIL F'!$A29,GameLog!$E:$E,INDEX(Positions!$A$1:$B$9,MATCH('MIL F'!$B29,Positions!$A$1:$A$9,0),2),GameLog!$C:$C,"MIL")</f>
        <v>1</v>
      </c>
      <c r="N29">
        <f>SUMIFS(GameLog!AV:AV,GameLog!$D:$D,'MIL F'!$A29,GameLog!$E:$E,INDEX(Positions!$A$1:$B$9,MATCH('MIL F'!$B29,Positions!$A$1:$A$9,0),2),GameLog!$C:$C,"MIL")</f>
        <v>0</v>
      </c>
      <c r="O29" s="8">
        <f t="shared" si="0"/>
        <v>0.875</v>
      </c>
      <c r="P29" s="18">
        <f t="shared" si="1"/>
        <v>1</v>
      </c>
    </row>
    <row r="30" spans="1:16">
      <c r="A30" t="s">
        <v>3291</v>
      </c>
      <c r="B30" t="s">
        <v>2429</v>
      </c>
      <c r="C30">
        <f>COUNTIFS(GameLog!D:D,'MIL F'!A30,GameLog!C:C,"MIL",GameLog!E:E,INDEX(Positions!$A$1:$B$9,MATCH('MIL F'!$B30,Positions!$A$1:$A$9,0),2))</f>
        <v>3</v>
      </c>
      <c r="D30">
        <f>SUMIFS(GameLog!F:F,GameLog!$D:$D,'MIL F'!A30,GameLog!$E:$E,INDEX(Positions!$A$1:$B$9,MATCH('MIL F'!$B30,Positions!$A$1:$A$9,0),2),GameLog!$C:$C,"MIL")</f>
        <v>2</v>
      </c>
      <c r="E30" s="12">
        <f>SUMIFS(GameLog!AM:AM,GameLog!$D:$D,'MIL F'!$A30,GameLog!$E:$E,INDEX(Positions!$A$1:$B$9,MATCH('MIL F'!$B30,Positions!$A$1:$A$9,0),2),GameLog!$C:$C,"MIL")</f>
        <v>18</v>
      </c>
      <c r="F30">
        <f>SUMIFS(GameLog!AN:AN,GameLog!$D:$D,'MIL F'!$A30,GameLog!$E:$E,INDEX(Positions!$A$1:$B$9,MATCH('MIL F'!$B30,Positions!$A$1:$A$9,0),2),GameLog!$C:$C,"MIL")</f>
        <v>15</v>
      </c>
      <c r="G30">
        <f>SUMIFS(GameLog!AO:AO,GameLog!$D:$D,'MIL F'!$A30,GameLog!$E:$E,INDEX(Positions!$A$1:$B$9,MATCH('MIL F'!$B30,Positions!$A$1:$A$9,0),2),GameLog!$C:$C,"MIL")</f>
        <v>0</v>
      </c>
      <c r="H30">
        <f>SUMIFS(GameLog!AP:AP,GameLog!$D:$D,'MIL F'!$A30,GameLog!$E:$E,INDEX(Positions!$A$1:$B$9,MATCH('MIL F'!$B30,Positions!$A$1:$A$9,0),2),GameLog!$C:$C,"MIL")</f>
        <v>0</v>
      </c>
      <c r="I30">
        <f>SUMIFS(GameLog!AQ:AQ,GameLog!$D:$D,'MIL F'!$A30,GameLog!$E:$E,INDEX(Positions!$A$1:$B$9,MATCH('MIL F'!$B30,Positions!$A$1:$A$9,0),2),GameLog!$C:$C,"MIL")</f>
        <v>0</v>
      </c>
      <c r="J30">
        <f>SUMIFS(GameLog!AR:AR,GameLog!$D:$D,'MIL F'!$A30,GameLog!$E:$E,INDEX(Positions!$A$1:$B$9,MATCH('MIL F'!$B30,Positions!$A$1:$A$9,0),2),GameLog!$C:$C,"MIL")</f>
        <v>0</v>
      </c>
      <c r="K30">
        <f>SUMIFS(GameLog!AS:AS,GameLog!$D:$D,'MIL F'!$A30,GameLog!$E:$E,INDEX(Positions!$A$1:$B$9,MATCH('MIL F'!$B30,Positions!$A$1:$A$9,0),2),GameLog!$C:$C,"MIL")</f>
        <v>0</v>
      </c>
      <c r="L30">
        <f>SUMIFS(GameLog!AT:AT,GameLog!$D:$D,'MIL F'!$A30,GameLog!$E:$E,INDEX(Positions!$A$1:$B$9,MATCH('MIL F'!$B30,Positions!$A$1:$A$9,0),2),GameLog!$C:$C,"MIL")</f>
        <v>3</v>
      </c>
      <c r="M30">
        <f>SUMIFS(GameLog!AU:AU,GameLog!$D:$D,'MIL F'!$A30,GameLog!$E:$E,INDEX(Positions!$A$1:$B$9,MATCH('MIL F'!$B30,Positions!$A$1:$A$9,0),2),GameLog!$C:$C,"MIL")</f>
        <v>0</v>
      </c>
      <c r="N30">
        <f>SUMIFS(GameLog!AV:AV,GameLog!$D:$D,'MIL F'!$A30,GameLog!$E:$E,INDEX(Positions!$A$1:$B$9,MATCH('MIL F'!$B30,Positions!$A$1:$A$9,0),2),GameLog!$C:$C,"MIL")</f>
        <v>0</v>
      </c>
      <c r="O30" s="8">
        <f t="shared" si="0"/>
        <v>1</v>
      </c>
      <c r="P30" s="18">
        <f t="shared" si="1"/>
        <v>0</v>
      </c>
    </row>
    <row r="31" spans="1:16">
      <c r="A31" t="s">
        <v>3301</v>
      </c>
      <c r="B31" t="s">
        <v>2430</v>
      </c>
      <c r="C31">
        <f>COUNTIFS(GameLog!D:D,'MIL F'!A31,GameLog!C:C,"MIL",GameLog!E:E,INDEX(Positions!$A$1:$B$9,MATCH('MIL F'!$B31,Positions!$A$1:$A$9,0),2))</f>
        <v>0</v>
      </c>
      <c r="D31">
        <f>SUMIFS(GameLog!F:F,GameLog!$D:$D,'MIL F'!A31,GameLog!$E:$E,INDEX(Positions!$A$1:$B$9,MATCH('MIL F'!$B31,Positions!$A$1:$A$9,0),2),GameLog!$C:$C,"MIL")</f>
        <v>0</v>
      </c>
      <c r="E31" s="12">
        <f>SUMIFS(GameLog!AM:AM,GameLog!$D:$D,'MIL F'!$A31,GameLog!$E:$E,INDEX(Positions!$A$1:$B$9,MATCH('MIL F'!$B31,Positions!$A$1:$A$9,0),2),GameLog!$C:$C,"MIL")</f>
        <v>0</v>
      </c>
      <c r="F31">
        <f>SUMIFS(GameLog!AN:AN,GameLog!$D:$D,'MIL F'!$A31,GameLog!$E:$E,INDEX(Positions!$A$1:$B$9,MATCH('MIL F'!$B31,Positions!$A$1:$A$9,0),2),GameLog!$C:$C,"MIL")</f>
        <v>0</v>
      </c>
      <c r="G31">
        <f>SUMIFS(GameLog!AO:AO,GameLog!$D:$D,'MIL F'!$A31,GameLog!$E:$E,INDEX(Positions!$A$1:$B$9,MATCH('MIL F'!$B31,Positions!$A$1:$A$9,0),2),GameLog!$C:$C,"MIL")</f>
        <v>0</v>
      </c>
      <c r="H31">
        <f>SUMIFS(GameLog!AP:AP,GameLog!$D:$D,'MIL F'!$A31,GameLog!$E:$E,INDEX(Positions!$A$1:$B$9,MATCH('MIL F'!$B31,Positions!$A$1:$A$9,0),2),GameLog!$C:$C,"MIL")</f>
        <v>0</v>
      </c>
      <c r="I31">
        <f>SUMIFS(GameLog!AQ:AQ,GameLog!$D:$D,'MIL F'!$A31,GameLog!$E:$E,INDEX(Positions!$A$1:$B$9,MATCH('MIL F'!$B31,Positions!$A$1:$A$9,0),2),GameLog!$C:$C,"MIL")</f>
        <v>0</v>
      </c>
      <c r="J31">
        <f>SUMIFS(GameLog!AR:AR,GameLog!$D:$D,'MIL F'!$A31,GameLog!$E:$E,INDEX(Positions!$A$1:$B$9,MATCH('MIL F'!$B31,Positions!$A$1:$A$9,0),2),GameLog!$C:$C,"MIL")</f>
        <v>0</v>
      </c>
      <c r="K31">
        <f>SUMIFS(GameLog!AS:AS,GameLog!$D:$D,'MIL F'!$A31,GameLog!$E:$E,INDEX(Positions!$A$1:$B$9,MATCH('MIL F'!$B31,Positions!$A$1:$A$9,0),2),GameLog!$C:$C,"MIL")</f>
        <v>0</v>
      </c>
      <c r="L31">
        <f>SUMIFS(GameLog!AT:AT,GameLog!$D:$D,'MIL F'!$A31,GameLog!$E:$E,INDEX(Positions!$A$1:$B$9,MATCH('MIL F'!$B31,Positions!$A$1:$A$9,0),2),GameLog!$C:$C,"MIL")</f>
        <v>0</v>
      </c>
      <c r="M31">
        <f>SUMIFS(GameLog!AU:AU,GameLog!$D:$D,'MIL F'!$A31,GameLog!$E:$E,INDEX(Positions!$A$1:$B$9,MATCH('MIL F'!$B31,Positions!$A$1:$A$9,0),2),GameLog!$C:$C,"MIL")</f>
        <v>0</v>
      </c>
      <c r="N31">
        <f>SUMIFS(GameLog!AV:AV,GameLog!$D:$D,'MIL F'!$A31,GameLog!$E:$E,INDEX(Positions!$A$1:$B$9,MATCH('MIL F'!$B31,Positions!$A$1:$A$9,0),2),GameLog!$C:$C,"MIL")</f>
        <v>0</v>
      </c>
      <c r="O31" s="8">
        <f t="shared" si="0"/>
        <v>0</v>
      </c>
      <c r="P31" s="18" t="str">
        <f t="shared" si="1"/>
        <v/>
      </c>
    </row>
    <row r="32" spans="1:16">
      <c r="A32" t="s">
        <v>3304</v>
      </c>
      <c r="B32" t="s">
        <v>2430</v>
      </c>
      <c r="C32">
        <f>COUNTIFS(GameLog!D:D,'MIL F'!A32,GameLog!C:C,"MIL",GameLog!E:E,INDEX(Positions!$A$1:$B$9,MATCH('MIL F'!$B32,Positions!$A$1:$A$9,0),2))</f>
        <v>0</v>
      </c>
      <c r="D32">
        <f>SUMIFS(GameLog!F:F,GameLog!$D:$D,'MIL F'!A32,GameLog!$E:$E,INDEX(Positions!$A$1:$B$9,MATCH('MIL F'!$B32,Positions!$A$1:$A$9,0),2),GameLog!$C:$C,"MIL")</f>
        <v>0</v>
      </c>
      <c r="E32" s="12">
        <f>SUMIFS(GameLog!AM:AM,GameLog!$D:$D,'MIL F'!$A32,GameLog!$E:$E,INDEX(Positions!$A$1:$B$9,MATCH('MIL F'!$B32,Positions!$A$1:$A$9,0),2),GameLog!$C:$C,"MIL")</f>
        <v>0</v>
      </c>
      <c r="F32">
        <f>SUMIFS(GameLog!AN:AN,GameLog!$D:$D,'MIL F'!$A32,GameLog!$E:$E,INDEX(Positions!$A$1:$B$9,MATCH('MIL F'!$B32,Positions!$A$1:$A$9,0),2),GameLog!$C:$C,"MIL")</f>
        <v>0</v>
      </c>
      <c r="G32">
        <f>SUMIFS(GameLog!AO:AO,GameLog!$D:$D,'MIL F'!$A32,GameLog!$E:$E,INDEX(Positions!$A$1:$B$9,MATCH('MIL F'!$B32,Positions!$A$1:$A$9,0),2),GameLog!$C:$C,"MIL")</f>
        <v>0</v>
      </c>
      <c r="H32">
        <f>SUMIFS(GameLog!AP:AP,GameLog!$D:$D,'MIL F'!$A32,GameLog!$E:$E,INDEX(Positions!$A$1:$B$9,MATCH('MIL F'!$B32,Positions!$A$1:$A$9,0),2),GameLog!$C:$C,"MIL")</f>
        <v>0</v>
      </c>
      <c r="I32">
        <f>SUMIFS(GameLog!AQ:AQ,GameLog!$D:$D,'MIL F'!$A32,GameLog!$E:$E,INDEX(Positions!$A$1:$B$9,MATCH('MIL F'!$B32,Positions!$A$1:$A$9,0),2),GameLog!$C:$C,"MIL")</f>
        <v>0</v>
      </c>
      <c r="J32">
        <f>SUMIFS(GameLog!AR:AR,GameLog!$D:$D,'MIL F'!$A32,GameLog!$E:$E,INDEX(Positions!$A$1:$B$9,MATCH('MIL F'!$B32,Positions!$A$1:$A$9,0),2),GameLog!$C:$C,"MIL")</f>
        <v>0</v>
      </c>
      <c r="K32">
        <f>SUMIFS(GameLog!AS:AS,GameLog!$D:$D,'MIL F'!$A32,GameLog!$E:$E,INDEX(Positions!$A$1:$B$9,MATCH('MIL F'!$B32,Positions!$A$1:$A$9,0),2),GameLog!$C:$C,"MIL")</f>
        <v>0</v>
      </c>
      <c r="L32">
        <f>SUMIFS(GameLog!AT:AT,GameLog!$D:$D,'MIL F'!$A32,GameLog!$E:$E,INDEX(Positions!$A$1:$B$9,MATCH('MIL F'!$B32,Positions!$A$1:$A$9,0),2),GameLog!$C:$C,"MIL")</f>
        <v>0</v>
      </c>
      <c r="M32">
        <f>SUMIFS(GameLog!AU:AU,GameLog!$D:$D,'MIL F'!$A32,GameLog!$E:$E,INDEX(Positions!$A$1:$B$9,MATCH('MIL F'!$B32,Positions!$A$1:$A$9,0),2),GameLog!$C:$C,"MIL")</f>
        <v>0</v>
      </c>
      <c r="N32">
        <f>SUMIFS(GameLog!AV:AV,GameLog!$D:$D,'MIL F'!$A32,GameLog!$E:$E,INDEX(Positions!$A$1:$B$9,MATCH('MIL F'!$B32,Positions!$A$1:$A$9,0),2),GameLog!$C:$C,"MIL")</f>
        <v>0</v>
      </c>
      <c r="O32" s="8">
        <f t="shared" si="0"/>
        <v>0</v>
      </c>
      <c r="P32" s="18" t="str">
        <f t="shared" si="1"/>
        <v/>
      </c>
    </row>
    <row r="33" spans="1:16">
      <c r="A33" t="s">
        <v>3300</v>
      </c>
      <c r="B33" t="s">
        <v>2430</v>
      </c>
      <c r="C33">
        <f>COUNTIFS(GameLog!D:D,'MIL F'!A33,GameLog!C:C,"MIL",GameLog!E:E,INDEX(Positions!$A$1:$B$9,MATCH('MIL F'!$B33,Positions!$A$1:$A$9,0),2))</f>
        <v>3</v>
      </c>
      <c r="D33">
        <f>SUMIFS(GameLog!F:F,GameLog!$D:$D,'MIL F'!A33,GameLog!$E:$E,INDEX(Positions!$A$1:$B$9,MATCH('MIL F'!$B33,Positions!$A$1:$A$9,0),2),GameLog!$C:$C,"MIL")</f>
        <v>3</v>
      </c>
      <c r="E33" s="12">
        <f>SUMIFS(GameLog!AM:AM,GameLog!$D:$D,'MIL F'!$A33,GameLog!$E:$E,INDEX(Positions!$A$1:$B$9,MATCH('MIL F'!$B33,Positions!$A$1:$A$9,0),2),GameLog!$C:$C,"MIL")</f>
        <v>27</v>
      </c>
      <c r="F33">
        <f>SUMIFS(GameLog!AN:AN,GameLog!$D:$D,'MIL F'!$A33,GameLog!$E:$E,INDEX(Positions!$A$1:$B$9,MATCH('MIL F'!$B33,Positions!$A$1:$A$9,0),2),GameLog!$C:$C,"MIL")</f>
        <v>25</v>
      </c>
      <c r="G33">
        <f>SUMIFS(GameLog!AO:AO,GameLog!$D:$D,'MIL F'!$A33,GameLog!$E:$E,INDEX(Positions!$A$1:$B$9,MATCH('MIL F'!$B33,Positions!$A$1:$A$9,0),2),GameLog!$C:$C,"MIL")</f>
        <v>0</v>
      </c>
      <c r="H33">
        <f>SUMIFS(GameLog!AP:AP,GameLog!$D:$D,'MIL F'!$A33,GameLog!$E:$E,INDEX(Positions!$A$1:$B$9,MATCH('MIL F'!$B33,Positions!$A$1:$A$9,0),2),GameLog!$C:$C,"MIL")</f>
        <v>1</v>
      </c>
      <c r="I33">
        <f>SUMIFS(GameLog!AQ:AQ,GameLog!$D:$D,'MIL F'!$A33,GameLog!$E:$E,INDEX(Positions!$A$1:$B$9,MATCH('MIL F'!$B33,Positions!$A$1:$A$9,0),2),GameLog!$C:$C,"MIL")</f>
        <v>0</v>
      </c>
      <c r="J33">
        <f>SUMIFS(GameLog!AR:AR,GameLog!$D:$D,'MIL F'!$A33,GameLog!$E:$E,INDEX(Positions!$A$1:$B$9,MATCH('MIL F'!$B33,Positions!$A$1:$A$9,0),2),GameLog!$C:$C,"MIL")</f>
        <v>0</v>
      </c>
      <c r="K33">
        <f>SUMIFS(GameLog!AS:AS,GameLog!$D:$D,'MIL F'!$A33,GameLog!$E:$E,INDEX(Positions!$A$1:$B$9,MATCH('MIL F'!$B33,Positions!$A$1:$A$9,0),2),GameLog!$C:$C,"MIL")</f>
        <v>0</v>
      </c>
      <c r="L33">
        <f>SUMIFS(GameLog!AT:AT,GameLog!$D:$D,'MIL F'!$A33,GameLog!$E:$E,INDEX(Positions!$A$1:$B$9,MATCH('MIL F'!$B33,Positions!$A$1:$A$9,0),2),GameLog!$C:$C,"MIL")</f>
        <v>0</v>
      </c>
      <c r="M33">
        <f>SUMIFS(GameLog!AU:AU,GameLog!$D:$D,'MIL F'!$A33,GameLog!$E:$E,INDEX(Positions!$A$1:$B$9,MATCH('MIL F'!$B33,Positions!$A$1:$A$9,0),2),GameLog!$C:$C,"MIL")</f>
        <v>0</v>
      </c>
      <c r="N33">
        <f>SUMIFS(GameLog!AV:AV,GameLog!$D:$D,'MIL F'!$A33,GameLog!$E:$E,INDEX(Positions!$A$1:$B$9,MATCH('MIL F'!$B33,Positions!$A$1:$A$9,0),2),GameLog!$C:$C,"MIL")</f>
        <v>0</v>
      </c>
      <c r="O33" s="8">
        <f t="shared" si="0"/>
        <v>0.96153846153846156</v>
      </c>
      <c r="P33" s="18" t="str">
        <f t="shared" si="1"/>
        <v/>
      </c>
    </row>
    <row r="34" spans="1:16">
      <c r="A34" t="s">
        <v>3292</v>
      </c>
      <c r="B34" t="s">
        <v>2430</v>
      </c>
      <c r="C34">
        <f>COUNTIFS(GameLog!D:D,'MIL F'!A34,GameLog!C:C,"MIL",GameLog!E:E,INDEX(Positions!$A$1:$B$9,MATCH('MIL F'!$B34,Positions!$A$1:$A$9,0),2))</f>
        <v>0</v>
      </c>
      <c r="D34">
        <f>SUMIFS(GameLog!F:F,GameLog!$D:$D,'MIL F'!A34,GameLog!$E:$E,INDEX(Positions!$A$1:$B$9,MATCH('MIL F'!$B34,Positions!$A$1:$A$9,0),2),GameLog!$C:$C,"MIL")</f>
        <v>0</v>
      </c>
      <c r="E34" s="12">
        <f>SUMIFS(GameLog!AM:AM,GameLog!$D:$D,'MIL F'!$A34,GameLog!$E:$E,INDEX(Positions!$A$1:$B$9,MATCH('MIL F'!$B34,Positions!$A$1:$A$9,0),2),GameLog!$C:$C,"MIL")</f>
        <v>0</v>
      </c>
      <c r="F34">
        <f>SUMIFS(GameLog!AN:AN,GameLog!$D:$D,'MIL F'!$A34,GameLog!$E:$E,INDEX(Positions!$A$1:$B$9,MATCH('MIL F'!$B34,Positions!$A$1:$A$9,0),2),GameLog!$C:$C,"MIL")</f>
        <v>0</v>
      </c>
      <c r="G34">
        <f>SUMIFS(GameLog!AO:AO,GameLog!$D:$D,'MIL F'!$A34,GameLog!$E:$E,INDEX(Positions!$A$1:$B$9,MATCH('MIL F'!$B34,Positions!$A$1:$A$9,0),2),GameLog!$C:$C,"MIL")</f>
        <v>0</v>
      </c>
      <c r="H34">
        <f>SUMIFS(GameLog!AP:AP,GameLog!$D:$D,'MIL F'!$A34,GameLog!$E:$E,INDEX(Positions!$A$1:$B$9,MATCH('MIL F'!$B34,Positions!$A$1:$A$9,0),2),GameLog!$C:$C,"MIL")</f>
        <v>0</v>
      </c>
      <c r="I34">
        <f>SUMIFS(GameLog!AQ:AQ,GameLog!$D:$D,'MIL F'!$A34,GameLog!$E:$E,INDEX(Positions!$A$1:$B$9,MATCH('MIL F'!$B34,Positions!$A$1:$A$9,0),2),GameLog!$C:$C,"MIL")</f>
        <v>0</v>
      </c>
      <c r="J34">
        <f>SUMIFS(GameLog!AR:AR,GameLog!$D:$D,'MIL F'!$A34,GameLog!$E:$E,INDEX(Positions!$A$1:$B$9,MATCH('MIL F'!$B34,Positions!$A$1:$A$9,0),2),GameLog!$C:$C,"MIL")</f>
        <v>0</v>
      </c>
      <c r="K34">
        <f>SUMIFS(GameLog!AS:AS,GameLog!$D:$D,'MIL F'!$A34,GameLog!$E:$E,INDEX(Positions!$A$1:$B$9,MATCH('MIL F'!$B34,Positions!$A$1:$A$9,0),2),GameLog!$C:$C,"MIL")</f>
        <v>0</v>
      </c>
      <c r="L34">
        <f>SUMIFS(GameLog!AT:AT,GameLog!$D:$D,'MIL F'!$A34,GameLog!$E:$E,INDEX(Positions!$A$1:$B$9,MATCH('MIL F'!$B34,Positions!$A$1:$A$9,0),2),GameLog!$C:$C,"MIL")</f>
        <v>0</v>
      </c>
      <c r="M34">
        <f>SUMIFS(GameLog!AU:AU,GameLog!$D:$D,'MIL F'!$A34,GameLog!$E:$E,INDEX(Positions!$A$1:$B$9,MATCH('MIL F'!$B34,Positions!$A$1:$A$9,0),2),GameLog!$C:$C,"MIL")</f>
        <v>0</v>
      </c>
      <c r="N34">
        <f>SUMIFS(GameLog!AV:AV,GameLog!$D:$D,'MIL F'!$A34,GameLog!$E:$E,INDEX(Positions!$A$1:$B$9,MATCH('MIL F'!$B34,Positions!$A$1:$A$9,0),2),GameLog!$C:$C,"MIL")</f>
        <v>0</v>
      </c>
      <c r="O34" s="8">
        <f t="shared" si="0"/>
        <v>0</v>
      </c>
      <c r="P34" s="18" t="str">
        <f t="shared" si="1"/>
        <v/>
      </c>
    </row>
    <row r="35" spans="1:16">
      <c r="A35" t="s">
        <v>3293</v>
      </c>
      <c r="B35" t="s">
        <v>2411</v>
      </c>
      <c r="C35">
        <f>COUNTIFS(GameLog!D:D,'MIL F'!A35,GameLog!C:C,"MIL",GameLog!E:E,INDEX(Positions!$A$1:$B$9,MATCH('MIL F'!$B35,Positions!$A$1:$A$9,0),2))</f>
        <v>0</v>
      </c>
      <c r="D35">
        <f>SUMIFS(GameLog!F:F,GameLog!$D:$D,'MIL F'!A35,GameLog!$E:$E,INDEX(Positions!$A$1:$B$9,MATCH('MIL F'!$B35,Positions!$A$1:$A$9,0),2),GameLog!$C:$C,"MIL")</f>
        <v>0</v>
      </c>
      <c r="E35" s="12">
        <f>SUMIFS(GameLog!AM:AM,GameLog!$D:$D,'MIL F'!$A35,GameLog!$E:$E,INDEX(Positions!$A$1:$B$9,MATCH('MIL F'!$B35,Positions!$A$1:$A$9,0),2),GameLog!$C:$C,"MIL")</f>
        <v>0</v>
      </c>
      <c r="F35">
        <f>SUMIFS(GameLog!AN:AN,GameLog!$D:$D,'MIL F'!$A35,GameLog!$E:$E,INDEX(Positions!$A$1:$B$9,MATCH('MIL F'!$B35,Positions!$A$1:$A$9,0),2),GameLog!$C:$C,"MIL")</f>
        <v>0</v>
      </c>
      <c r="G35">
        <f>SUMIFS(GameLog!AO:AO,GameLog!$D:$D,'MIL F'!$A35,GameLog!$E:$E,INDEX(Positions!$A$1:$B$9,MATCH('MIL F'!$B35,Positions!$A$1:$A$9,0),2),GameLog!$C:$C,"MIL")</f>
        <v>0</v>
      </c>
      <c r="H35">
        <f>SUMIFS(GameLog!AP:AP,GameLog!$D:$D,'MIL F'!$A35,GameLog!$E:$E,INDEX(Positions!$A$1:$B$9,MATCH('MIL F'!$B35,Positions!$A$1:$A$9,0),2),GameLog!$C:$C,"MIL")</f>
        <v>0</v>
      </c>
      <c r="I35">
        <f>SUMIFS(GameLog!AQ:AQ,GameLog!$D:$D,'MIL F'!$A35,GameLog!$E:$E,INDEX(Positions!$A$1:$B$9,MATCH('MIL F'!$B35,Positions!$A$1:$A$9,0),2),GameLog!$C:$C,"MIL")</f>
        <v>0</v>
      </c>
      <c r="J35">
        <f>SUMIFS(GameLog!AR:AR,GameLog!$D:$D,'MIL F'!$A35,GameLog!$E:$E,INDEX(Positions!$A$1:$B$9,MATCH('MIL F'!$B35,Positions!$A$1:$A$9,0),2),GameLog!$C:$C,"MIL")</f>
        <v>0</v>
      </c>
      <c r="K35">
        <f>SUMIFS(GameLog!AS:AS,GameLog!$D:$D,'MIL F'!$A35,GameLog!$E:$E,INDEX(Positions!$A$1:$B$9,MATCH('MIL F'!$B35,Positions!$A$1:$A$9,0),2),GameLog!$C:$C,"MIL")</f>
        <v>0</v>
      </c>
      <c r="L35">
        <f>SUMIFS(GameLog!AT:AT,GameLog!$D:$D,'MIL F'!$A35,GameLog!$E:$E,INDEX(Positions!$A$1:$B$9,MATCH('MIL F'!$B35,Positions!$A$1:$A$9,0),2),GameLog!$C:$C,"MIL")</f>
        <v>0</v>
      </c>
      <c r="M35">
        <f>SUMIFS(GameLog!AU:AU,GameLog!$D:$D,'MIL F'!$A35,GameLog!$E:$E,INDEX(Positions!$A$1:$B$9,MATCH('MIL F'!$B35,Positions!$A$1:$A$9,0),2),GameLog!$C:$C,"MIL")</f>
        <v>0</v>
      </c>
      <c r="N35">
        <f>SUMIFS(GameLog!AV:AV,GameLog!$D:$D,'MIL F'!$A35,GameLog!$E:$E,INDEX(Positions!$A$1:$B$9,MATCH('MIL F'!$B35,Positions!$A$1:$A$9,0),2),GameLog!$C:$C,"MIL")</f>
        <v>0</v>
      </c>
      <c r="O35" s="8">
        <f t="shared" si="0"/>
        <v>0</v>
      </c>
      <c r="P35" s="18" t="str">
        <f t="shared" si="1"/>
        <v/>
      </c>
    </row>
    <row r="36" spans="1:16">
      <c r="A36" t="s">
        <v>3303</v>
      </c>
      <c r="B36" t="s">
        <v>2411</v>
      </c>
      <c r="C36">
        <f>COUNTIFS(GameLog!D:D,'MIL F'!A36,GameLog!C:C,"MIL",GameLog!E:E,INDEX(Positions!$A$1:$B$9,MATCH('MIL F'!$B36,Positions!$A$1:$A$9,0),2))</f>
        <v>0</v>
      </c>
      <c r="D36">
        <f>SUMIFS(GameLog!F:F,GameLog!$D:$D,'MIL F'!A36,GameLog!$E:$E,INDEX(Positions!$A$1:$B$9,MATCH('MIL F'!$B36,Positions!$A$1:$A$9,0),2),GameLog!$C:$C,"MIL")</f>
        <v>0</v>
      </c>
      <c r="E36" s="12">
        <f>SUMIFS(GameLog!AM:AM,GameLog!$D:$D,'MIL F'!$A36,GameLog!$E:$E,INDEX(Positions!$A$1:$B$9,MATCH('MIL F'!$B36,Positions!$A$1:$A$9,0),2),GameLog!$C:$C,"MIL")</f>
        <v>0</v>
      </c>
      <c r="F36">
        <f>SUMIFS(GameLog!AN:AN,GameLog!$D:$D,'MIL F'!$A36,GameLog!$E:$E,INDEX(Positions!$A$1:$B$9,MATCH('MIL F'!$B36,Positions!$A$1:$A$9,0),2),GameLog!$C:$C,"MIL")</f>
        <v>0</v>
      </c>
      <c r="G36">
        <f>SUMIFS(GameLog!AO:AO,GameLog!$D:$D,'MIL F'!$A36,GameLog!$E:$E,INDEX(Positions!$A$1:$B$9,MATCH('MIL F'!$B36,Positions!$A$1:$A$9,0),2),GameLog!$C:$C,"MIL")</f>
        <v>0</v>
      </c>
      <c r="H36">
        <f>SUMIFS(GameLog!AP:AP,GameLog!$D:$D,'MIL F'!$A36,GameLog!$E:$E,INDEX(Positions!$A$1:$B$9,MATCH('MIL F'!$B36,Positions!$A$1:$A$9,0),2),GameLog!$C:$C,"MIL")</f>
        <v>0</v>
      </c>
      <c r="I36">
        <f>SUMIFS(GameLog!AQ:AQ,GameLog!$D:$D,'MIL F'!$A36,GameLog!$E:$E,INDEX(Positions!$A$1:$B$9,MATCH('MIL F'!$B36,Positions!$A$1:$A$9,0),2),GameLog!$C:$C,"MIL")</f>
        <v>0</v>
      </c>
      <c r="J36">
        <f>SUMIFS(GameLog!AR:AR,GameLog!$D:$D,'MIL F'!$A36,GameLog!$E:$E,INDEX(Positions!$A$1:$B$9,MATCH('MIL F'!$B36,Positions!$A$1:$A$9,0),2),GameLog!$C:$C,"MIL")</f>
        <v>0</v>
      </c>
      <c r="K36">
        <f>SUMIFS(GameLog!AS:AS,GameLog!$D:$D,'MIL F'!$A36,GameLog!$E:$E,INDEX(Positions!$A$1:$B$9,MATCH('MIL F'!$B36,Positions!$A$1:$A$9,0),2),GameLog!$C:$C,"MIL")</f>
        <v>0</v>
      </c>
      <c r="L36">
        <f>SUMIFS(GameLog!AT:AT,GameLog!$D:$D,'MIL F'!$A36,GameLog!$E:$E,INDEX(Positions!$A$1:$B$9,MATCH('MIL F'!$B36,Positions!$A$1:$A$9,0),2),GameLog!$C:$C,"MIL")</f>
        <v>0</v>
      </c>
      <c r="M36">
        <f>SUMIFS(GameLog!AU:AU,GameLog!$D:$D,'MIL F'!$A36,GameLog!$E:$E,INDEX(Positions!$A$1:$B$9,MATCH('MIL F'!$B36,Positions!$A$1:$A$9,0),2),GameLog!$C:$C,"MIL")</f>
        <v>0</v>
      </c>
      <c r="N36">
        <f>SUMIFS(GameLog!AV:AV,GameLog!$D:$D,'MIL F'!$A36,GameLog!$E:$E,INDEX(Positions!$A$1:$B$9,MATCH('MIL F'!$B36,Positions!$A$1:$A$9,0),2),GameLog!$C:$C,"MIL")</f>
        <v>0</v>
      </c>
      <c r="O36" s="8">
        <f t="shared" si="0"/>
        <v>0</v>
      </c>
      <c r="P36" s="18" t="str">
        <f t="shared" si="1"/>
        <v/>
      </c>
    </row>
    <row r="37" spans="1:16">
      <c r="A37" t="s">
        <v>3292</v>
      </c>
      <c r="B37" t="s">
        <v>2411</v>
      </c>
      <c r="C37">
        <f>COUNTIFS(GameLog!D:D,'MIL F'!A37,GameLog!C:C,"MIL",GameLog!E:E,INDEX(Positions!$A$1:$B$9,MATCH('MIL F'!$B37,Positions!$A$1:$A$9,0),2))</f>
        <v>0</v>
      </c>
      <c r="D37">
        <f>SUMIFS(GameLog!F:F,GameLog!$D:$D,'MIL F'!A37,GameLog!$E:$E,INDEX(Positions!$A$1:$B$9,MATCH('MIL F'!$B37,Positions!$A$1:$A$9,0),2),GameLog!$C:$C,"MIL")</f>
        <v>0</v>
      </c>
      <c r="E37" s="12">
        <f>SUMIFS(GameLog!AM:AM,GameLog!$D:$D,'MIL F'!$A37,GameLog!$E:$E,INDEX(Positions!$A$1:$B$9,MATCH('MIL F'!$B37,Positions!$A$1:$A$9,0),2),GameLog!$C:$C,"MIL")</f>
        <v>0</v>
      </c>
      <c r="F37">
        <f>SUMIFS(GameLog!AN:AN,GameLog!$D:$D,'MIL F'!$A37,GameLog!$E:$E,INDEX(Positions!$A$1:$B$9,MATCH('MIL F'!$B37,Positions!$A$1:$A$9,0),2),GameLog!$C:$C,"MIL")</f>
        <v>0</v>
      </c>
      <c r="G37">
        <f>SUMIFS(GameLog!AO:AO,GameLog!$D:$D,'MIL F'!$A37,GameLog!$E:$E,INDEX(Positions!$A$1:$B$9,MATCH('MIL F'!$B37,Positions!$A$1:$A$9,0),2),GameLog!$C:$C,"MIL")</f>
        <v>0</v>
      </c>
      <c r="H37">
        <f>SUMIFS(GameLog!AP:AP,GameLog!$D:$D,'MIL F'!$A37,GameLog!$E:$E,INDEX(Positions!$A$1:$B$9,MATCH('MIL F'!$B37,Positions!$A$1:$A$9,0),2),GameLog!$C:$C,"MIL")</f>
        <v>0</v>
      </c>
      <c r="I37">
        <f>SUMIFS(GameLog!AQ:AQ,GameLog!$D:$D,'MIL F'!$A37,GameLog!$E:$E,INDEX(Positions!$A$1:$B$9,MATCH('MIL F'!$B37,Positions!$A$1:$A$9,0),2),GameLog!$C:$C,"MIL")</f>
        <v>0</v>
      </c>
      <c r="J37">
        <f>SUMIFS(GameLog!AR:AR,GameLog!$D:$D,'MIL F'!$A37,GameLog!$E:$E,INDEX(Positions!$A$1:$B$9,MATCH('MIL F'!$B37,Positions!$A$1:$A$9,0),2),GameLog!$C:$C,"MIL")</f>
        <v>0</v>
      </c>
      <c r="K37">
        <f>SUMIFS(GameLog!AS:AS,GameLog!$D:$D,'MIL F'!$A37,GameLog!$E:$E,INDEX(Positions!$A$1:$B$9,MATCH('MIL F'!$B37,Positions!$A$1:$A$9,0),2),GameLog!$C:$C,"MIL")</f>
        <v>0</v>
      </c>
      <c r="L37">
        <f>SUMIFS(GameLog!AT:AT,GameLog!$D:$D,'MIL F'!$A37,GameLog!$E:$E,INDEX(Positions!$A$1:$B$9,MATCH('MIL F'!$B37,Positions!$A$1:$A$9,0),2),GameLog!$C:$C,"MIL")</f>
        <v>0</v>
      </c>
      <c r="M37">
        <f>SUMIFS(GameLog!AU:AU,GameLog!$D:$D,'MIL F'!$A37,GameLog!$E:$E,INDEX(Positions!$A$1:$B$9,MATCH('MIL F'!$B37,Positions!$A$1:$A$9,0),2),GameLog!$C:$C,"MIL")</f>
        <v>0</v>
      </c>
      <c r="N37">
        <f>SUMIFS(GameLog!AV:AV,GameLog!$D:$D,'MIL F'!$A37,GameLog!$E:$E,INDEX(Positions!$A$1:$B$9,MATCH('MIL F'!$B37,Positions!$A$1:$A$9,0),2),GameLog!$C:$C,"MIL")</f>
        <v>0</v>
      </c>
      <c r="O37" s="8">
        <f t="shared" si="0"/>
        <v>0</v>
      </c>
      <c r="P37" s="18" t="str">
        <f t="shared" si="1"/>
        <v/>
      </c>
    </row>
    <row r="38" spans="1:16">
      <c r="A38" t="s">
        <v>3302</v>
      </c>
      <c r="B38" t="s">
        <v>2411</v>
      </c>
      <c r="C38">
        <f>COUNTIFS(GameLog!D:D,'MIL F'!A38,GameLog!C:C,"MIL",GameLog!E:E,INDEX(Positions!$A$1:$B$9,MATCH('MIL F'!$B38,Positions!$A$1:$A$9,0),2))</f>
        <v>3</v>
      </c>
      <c r="D38">
        <f>SUMIFS(GameLog!F:F,GameLog!$D:$D,'MIL F'!A38,GameLog!$E:$E,INDEX(Positions!$A$1:$B$9,MATCH('MIL F'!$B38,Positions!$A$1:$A$9,0),2),GameLog!$C:$C,"MIL")</f>
        <v>3</v>
      </c>
      <c r="E38" s="12">
        <f>SUMIFS(GameLog!AM:AM,GameLog!$D:$D,'MIL F'!$A38,GameLog!$E:$E,INDEX(Positions!$A$1:$B$9,MATCH('MIL F'!$B38,Positions!$A$1:$A$9,0),2),GameLog!$C:$C,"MIL")</f>
        <v>27</v>
      </c>
      <c r="F38">
        <f>SUMIFS(GameLog!AN:AN,GameLog!$D:$D,'MIL F'!$A38,GameLog!$E:$E,INDEX(Positions!$A$1:$B$9,MATCH('MIL F'!$B38,Positions!$A$1:$A$9,0),2),GameLog!$C:$C,"MIL")</f>
        <v>8</v>
      </c>
      <c r="G38">
        <f>SUMIFS(GameLog!AO:AO,GameLog!$D:$D,'MIL F'!$A38,GameLog!$E:$E,INDEX(Positions!$A$1:$B$9,MATCH('MIL F'!$B38,Positions!$A$1:$A$9,0),2),GameLog!$C:$C,"MIL")</f>
        <v>10</v>
      </c>
      <c r="H38">
        <f>SUMIFS(GameLog!AP:AP,GameLog!$D:$D,'MIL F'!$A38,GameLog!$E:$E,INDEX(Positions!$A$1:$B$9,MATCH('MIL F'!$B38,Positions!$A$1:$A$9,0),2),GameLog!$C:$C,"MIL")</f>
        <v>0</v>
      </c>
      <c r="I38">
        <f>SUMIFS(GameLog!AQ:AQ,GameLog!$D:$D,'MIL F'!$A38,GameLog!$E:$E,INDEX(Positions!$A$1:$B$9,MATCH('MIL F'!$B38,Positions!$A$1:$A$9,0),2),GameLog!$C:$C,"MIL")</f>
        <v>1</v>
      </c>
      <c r="J38">
        <f>SUMIFS(GameLog!AR:AR,GameLog!$D:$D,'MIL F'!$A38,GameLog!$E:$E,INDEX(Positions!$A$1:$B$9,MATCH('MIL F'!$B38,Positions!$A$1:$A$9,0),2),GameLog!$C:$C,"MIL")</f>
        <v>0</v>
      </c>
      <c r="K38">
        <f>SUMIFS(GameLog!AS:AS,GameLog!$D:$D,'MIL F'!$A38,GameLog!$E:$E,INDEX(Positions!$A$1:$B$9,MATCH('MIL F'!$B38,Positions!$A$1:$A$9,0),2),GameLog!$C:$C,"MIL")</f>
        <v>0</v>
      </c>
      <c r="L38">
        <f>SUMIFS(GameLog!AT:AT,GameLog!$D:$D,'MIL F'!$A38,GameLog!$E:$E,INDEX(Positions!$A$1:$B$9,MATCH('MIL F'!$B38,Positions!$A$1:$A$9,0),2),GameLog!$C:$C,"MIL")</f>
        <v>0</v>
      </c>
      <c r="M38">
        <f>SUMIFS(GameLog!AU:AU,GameLog!$D:$D,'MIL F'!$A38,GameLog!$E:$E,INDEX(Positions!$A$1:$B$9,MATCH('MIL F'!$B38,Positions!$A$1:$A$9,0),2),GameLog!$C:$C,"MIL")</f>
        <v>0</v>
      </c>
      <c r="N38">
        <f>SUMIFS(GameLog!AV:AV,GameLog!$D:$D,'MIL F'!$A38,GameLog!$E:$E,INDEX(Positions!$A$1:$B$9,MATCH('MIL F'!$B38,Positions!$A$1:$A$9,0),2),GameLog!$C:$C,"MIL")</f>
        <v>0</v>
      </c>
      <c r="O38" s="8">
        <f t="shared" si="0"/>
        <v>1</v>
      </c>
      <c r="P38" s="18" t="str">
        <f t="shared" si="1"/>
        <v/>
      </c>
    </row>
    <row r="39" spans="1:16">
      <c r="A39" t="s">
        <v>3309</v>
      </c>
      <c r="B39" t="s">
        <v>2411</v>
      </c>
      <c r="C39">
        <f>COUNTIFS(GameLog!D:D,'MIL F'!A39,GameLog!C:C,"MIL",GameLog!E:E,INDEX(Positions!$A$1:$B$9,MATCH('MIL F'!$B39,Positions!$A$1:$A$9,0),2))</f>
        <v>0</v>
      </c>
      <c r="D39">
        <f>SUMIFS(GameLog!F:F,GameLog!$D:$D,'MIL F'!A39,GameLog!$E:$E,INDEX(Positions!$A$1:$B$9,MATCH('MIL F'!$B39,Positions!$A$1:$A$9,0),2),GameLog!$C:$C,"MIL")</f>
        <v>0</v>
      </c>
      <c r="E39" s="12">
        <f>SUMIFS(GameLog!AM:AM,GameLog!$D:$D,'MIL F'!$A39,GameLog!$E:$E,INDEX(Positions!$A$1:$B$9,MATCH('MIL F'!$B39,Positions!$A$1:$A$9,0),2),GameLog!$C:$C,"MIL")</f>
        <v>0</v>
      </c>
      <c r="F39">
        <f>SUMIFS(GameLog!AN:AN,GameLog!$D:$D,'MIL F'!$A39,GameLog!$E:$E,INDEX(Positions!$A$1:$B$9,MATCH('MIL F'!$B39,Positions!$A$1:$A$9,0),2),GameLog!$C:$C,"MIL")</f>
        <v>0</v>
      </c>
      <c r="G39">
        <f>SUMIFS(GameLog!AO:AO,GameLog!$D:$D,'MIL F'!$A39,GameLog!$E:$E,INDEX(Positions!$A$1:$B$9,MATCH('MIL F'!$B39,Positions!$A$1:$A$9,0),2),GameLog!$C:$C,"MIL")</f>
        <v>0</v>
      </c>
      <c r="H39">
        <f>SUMIFS(GameLog!AP:AP,GameLog!$D:$D,'MIL F'!$A39,GameLog!$E:$E,INDEX(Positions!$A$1:$B$9,MATCH('MIL F'!$B39,Positions!$A$1:$A$9,0),2),GameLog!$C:$C,"MIL")</f>
        <v>0</v>
      </c>
      <c r="I39">
        <f>SUMIFS(GameLog!AQ:AQ,GameLog!$D:$D,'MIL F'!$A39,GameLog!$E:$E,INDEX(Positions!$A$1:$B$9,MATCH('MIL F'!$B39,Positions!$A$1:$A$9,0),2),GameLog!$C:$C,"MIL")</f>
        <v>0</v>
      </c>
      <c r="J39">
        <f>SUMIFS(GameLog!AR:AR,GameLog!$D:$D,'MIL F'!$A39,GameLog!$E:$E,INDEX(Positions!$A$1:$B$9,MATCH('MIL F'!$B39,Positions!$A$1:$A$9,0),2),GameLog!$C:$C,"MIL")</f>
        <v>0</v>
      </c>
      <c r="K39">
        <f>SUMIFS(GameLog!AS:AS,GameLog!$D:$D,'MIL F'!$A39,GameLog!$E:$E,INDEX(Positions!$A$1:$B$9,MATCH('MIL F'!$B39,Positions!$A$1:$A$9,0),2),GameLog!$C:$C,"MIL")</f>
        <v>0</v>
      </c>
      <c r="L39">
        <f>SUMIFS(GameLog!AT:AT,GameLog!$D:$D,'MIL F'!$A39,GameLog!$E:$E,INDEX(Positions!$A$1:$B$9,MATCH('MIL F'!$B39,Positions!$A$1:$A$9,0),2),GameLog!$C:$C,"MIL")</f>
        <v>0</v>
      </c>
      <c r="M39">
        <f>SUMIFS(GameLog!AU:AU,GameLog!$D:$D,'MIL F'!$A39,GameLog!$E:$E,INDEX(Positions!$A$1:$B$9,MATCH('MIL F'!$B39,Positions!$A$1:$A$9,0),2),GameLog!$C:$C,"MIL")</f>
        <v>0</v>
      </c>
      <c r="N39">
        <f>SUMIFS(GameLog!AV:AV,GameLog!$D:$D,'MIL F'!$A39,GameLog!$E:$E,INDEX(Positions!$A$1:$B$9,MATCH('MIL F'!$B39,Positions!$A$1:$A$9,0),2),GameLog!$C:$C,"MIL")</f>
        <v>0</v>
      </c>
      <c r="O39" s="8">
        <f t="shared" si="0"/>
        <v>0</v>
      </c>
      <c r="P39" s="18" t="str">
        <f t="shared" si="1"/>
        <v/>
      </c>
    </row>
    <row r="40" spans="1:16">
      <c r="A40" t="s">
        <v>3293</v>
      </c>
      <c r="B40" t="s">
        <v>2412</v>
      </c>
      <c r="C40">
        <f>COUNTIFS(GameLog!D:D,'MIL F'!A40,GameLog!C:C,"MIL",GameLog!E:E,INDEX(Positions!$A$1:$B$9,MATCH('MIL F'!$B40,Positions!$A$1:$A$9,0),2))</f>
        <v>0</v>
      </c>
      <c r="D40">
        <f>SUMIFS(GameLog!F:F,GameLog!$D:$D,'MIL F'!A40,GameLog!$E:$E,INDEX(Positions!$A$1:$B$9,MATCH('MIL F'!$B40,Positions!$A$1:$A$9,0),2),GameLog!$C:$C,"MIL")</f>
        <v>0</v>
      </c>
      <c r="E40" s="12">
        <f>SUMIFS(GameLog!AM:AM,GameLog!$D:$D,'MIL F'!$A40,GameLog!$E:$E,INDEX(Positions!$A$1:$B$9,MATCH('MIL F'!$B40,Positions!$A$1:$A$9,0),2),GameLog!$C:$C,"MIL")</f>
        <v>0</v>
      </c>
      <c r="F40">
        <f>SUMIFS(GameLog!AN:AN,GameLog!$D:$D,'MIL F'!$A40,GameLog!$E:$E,INDEX(Positions!$A$1:$B$9,MATCH('MIL F'!$B40,Positions!$A$1:$A$9,0),2),GameLog!$C:$C,"MIL")</f>
        <v>0</v>
      </c>
      <c r="G40">
        <f>SUMIFS(GameLog!AO:AO,GameLog!$D:$D,'MIL F'!$A40,GameLog!$E:$E,INDEX(Positions!$A$1:$B$9,MATCH('MIL F'!$B40,Positions!$A$1:$A$9,0),2),GameLog!$C:$C,"MIL")</f>
        <v>0</v>
      </c>
      <c r="H40">
        <f>SUMIFS(GameLog!AP:AP,GameLog!$D:$D,'MIL F'!$A40,GameLog!$E:$E,INDEX(Positions!$A$1:$B$9,MATCH('MIL F'!$B40,Positions!$A$1:$A$9,0),2),GameLog!$C:$C,"MIL")</f>
        <v>0</v>
      </c>
      <c r="I40">
        <f>SUMIFS(GameLog!AQ:AQ,GameLog!$D:$D,'MIL F'!$A40,GameLog!$E:$E,INDEX(Positions!$A$1:$B$9,MATCH('MIL F'!$B40,Positions!$A$1:$A$9,0),2),GameLog!$C:$C,"MIL")</f>
        <v>0</v>
      </c>
      <c r="J40">
        <f>SUMIFS(GameLog!AR:AR,GameLog!$D:$D,'MIL F'!$A40,GameLog!$E:$E,INDEX(Positions!$A$1:$B$9,MATCH('MIL F'!$B40,Positions!$A$1:$A$9,0),2),GameLog!$C:$C,"MIL")</f>
        <v>0</v>
      </c>
      <c r="K40">
        <f>SUMIFS(GameLog!AS:AS,GameLog!$D:$D,'MIL F'!$A40,GameLog!$E:$E,INDEX(Positions!$A$1:$B$9,MATCH('MIL F'!$B40,Positions!$A$1:$A$9,0),2),GameLog!$C:$C,"MIL")</f>
        <v>0</v>
      </c>
      <c r="L40">
        <f>SUMIFS(GameLog!AT:AT,GameLog!$D:$D,'MIL F'!$A40,GameLog!$E:$E,INDEX(Positions!$A$1:$B$9,MATCH('MIL F'!$B40,Positions!$A$1:$A$9,0),2),GameLog!$C:$C,"MIL")</f>
        <v>0</v>
      </c>
      <c r="M40">
        <f>SUMIFS(GameLog!AU:AU,GameLog!$D:$D,'MIL F'!$A40,GameLog!$E:$E,INDEX(Positions!$A$1:$B$9,MATCH('MIL F'!$B40,Positions!$A$1:$A$9,0),2),GameLog!$C:$C,"MIL")</f>
        <v>0</v>
      </c>
      <c r="N40">
        <f>SUMIFS(GameLog!AV:AV,GameLog!$D:$D,'MIL F'!$A40,GameLog!$E:$E,INDEX(Positions!$A$1:$B$9,MATCH('MIL F'!$B40,Positions!$A$1:$A$9,0),2),GameLog!$C:$C,"MIL")</f>
        <v>0</v>
      </c>
      <c r="O40" s="8">
        <f t="shared" si="0"/>
        <v>0</v>
      </c>
      <c r="P40" s="18" t="str">
        <f t="shared" si="1"/>
        <v/>
      </c>
    </row>
    <row r="41" spans="1:16">
      <c r="A41" t="s">
        <v>3294</v>
      </c>
      <c r="B41" t="s">
        <v>2412</v>
      </c>
      <c r="C41">
        <f>COUNTIFS(GameLog!D:D,'MIL F'!A41,GameLog!C:C,"MIL",GameLog!E:E,INDEX(Positions!$A$1:$B$9,MATCH('MIL F'!$B41,Positions!$A$1:$A$9,0),2))</f>
        <v>3</v>
      </c>
      <c r="D41">
        <f>SUMIFS(GameLog!F:F,GameLog!$D:$D,'MIL F'!A41,GameLog!$E:$E,INDEX(Positions!$A$1:$B$9,MATCH('MIL F'!$B41,Positions!$A$1:$A$9,0),2),GameLog!$C:$C,"MIL")</f>
        <v>3</v>
      </c>
      <c r="E41" s="12">
        <f>SUMIFS(GameLog!AM:AM,GameLog!$D:$D,'MIL F'!$A41,GameLog!$E:$E,INDEX(Positions!$A$1:$B$9,MATCH('MIL F'!$B41,Positions!$A$1:$A$9,0),2),GameLog!$C:$C,"MIL")</f>
        <v>27</v>
      </c>
      <c r="F41">
        <f>SUMIFS(GameLog!AN:AN,GameLog!$D:$D,'MIL F'!$A41,GameLog!$E:$E,INDEX(Positions!$A$1:$B$9,MATCH('MIL F'!$B41,Positions!$A$1:$A$9,0),2),GameLog!$C:$C,"MIL")</f>
        <v>1</v>
      </c>
      <c r="G41">
        <f>SUMIFS(GameLog!AO:AO,GameLog!$D:$D,'MIL F'!$A41,GameLog!$E:$E,INDEX(Positions!$A$1:$B$9,MATCH('MIL F'!$B41,Positions!$A$1:$A$9,0),2),GameLog!$C:$C,"MIL")</f>
        <v>7</v>
      </c>
      <c r="H41">
        <f>SUMIFS(GameLog!AP:AP,GameLog!$D:$D,'MIL F'!$A41,GameLog!$E:$E,INDEX(Positions!$A$1:$B$9,MATCH('MIL F'!$B41,Positions!$A$1:$A$9,0),2),GameLog!$C:$C,"MIL")</f>
        <v>0</v>
      </c>
      <c r="I41">
        <f>SUMIFS(GameLog!AQ:AQ,GameLog!$D:$D,'MIL F'!$A41,GameLog!$E:$E,INDEX(Positions!$A$1:$B$9,MATCH('MIL F'!$B41,Positions!$A$1:$A$9,0),2),GameLog!$C:$C,"MIL")</f>
        <v>0</v>
      </c>
      <c r="J41">
        <f>SUMIFS(GameLog!AR:AR,GameLog!$D:$D,'MIL F'!$A41,GameLog!$E:$E,INDEX(Positions!$A$1:$B$9,MATCH('MIL F'!$B41,Positions!$A$1:$A$9,0),2),GameLog!$C:$C,"MIL")</f>
        <v>0</v>
      </c>
      <c r="K41">
        <f>SUMIFS(GameLog!AS:AS,GameLog!$D:$D,'MIL F'!$A41,GameLog!$E:$E,INDEX(Positions!$A$1:$B$9,MATCH('MIL F'!$B41,Positions!$A$1:$A$9,0),2),GameLog!$C:$C,"MIL")</f>
        <v>0</v>
      </c>
      <c r="L41">
        <f>SUMIFS(GameLog!AT:AT,GameLog!$D:$D,'MIL F'!$A41,GameLog!$E:$E,INDEX(Positions!$A$1:$B$9,MATCH('MIL F'!$B41,Positions!$A$1:$A$9,0),2),GameLog!$C:$C,"MIL")</f>
        <v>0</v>
      </c>
      <c r="M41">
        <f>SUMIFS(GameLog!AU:AU,GameLog!$D:$D,'MIL F'!$A41,GameLog!$E:$E,INDEX(Positions!$A$1:$B$9,MATCH('MIL F'!$B41,Positions!$A$1:$A$9,0),2),GameLog!$C:$C,"MIL")</f>
        <v>0</v>
      </c>
      <c r="N41">
        <f>SUMIFS(GameLog!AV:AV,GameLog!$D:$D,'MIL F'!$A41,GameLog!$E:$E,INDEX(Positions!$A$1:$B$9,MATCH('MIL F'!$B41,Positions!$A$1:$A$9,0),2),GameLog!$C:$C,"MIL")</f>
        <v>0</v>
      </c>
      <c r="O41" s="8">
        <f t="shared" si="0"/>
        <v>1</v>
      </c>
      <c r="P41" s="18" t="str">
        <f t="shared" si="1"/>
        <v/>
      </c>
    </row>
    <row r="42" spans="1:16">
      <c r="A42" t="s">
        <v>3303</v>
      </c>
      <c r="B42" t="s">
        <v>2412</v>
      </c>
      <c r="C42">
        <f>COUNTIFS(GameLog!D:D,'MIL F'!A42,GameLog!C:C,"MIL",GameLog!E:E,INDEX(Positions!$A$1:$B$9,MATCH('MIL F'!$B42,Positions!$A$1:$A$9,0),2))</f>
        <v>0</v>
      </c>
      <c r="D42">
        <f>SUMIFS(GameLog!F:F,GameLog!$D:$D,'MIL F'!A42,GameLog!$E:$E,INDEX(Positions!$A$1:$B$9,MATCH('MIL F'!$B42,Positions!$A$1:$A$9,0),2),GameLog!$C:$C,"MIL")</f>
        <v>0</v>
      </c>
      <c r="E42" s="12">
        <f>SUMIFS(GameLog!AM:AM,GameLog!$D:$D,'MIL F'!$A42,GameLog!$E:$E,INDEX(Positions!$A$1:$B$9,MATCH('MIL F'!$B42,Positions!$A$1:$A$9,0),2),GameLog!$C:$C,"MIL")</f>
        <v>0</v>
      </c>
      <c r="F42">
        <f>SUMIFS(GameLog!AN:AN,GameLog!$D:$D,'MIL F'!$A42,GameLog!$E:$E,INDEX(Positions!$A$1:$B$9,MATCH('MIL F'!$B42,Positions!$A$1:$A$9,0),2),GameLog!$C:$C,"MIL")</f>
        <v>0</v>
      </c>
      <c r="G42">
        <f>SUMIFS(GameLog!AO:AO,GameLog!$D:$D,'MIL F'!$A42,GameLog!$E:$E,INDEX(Positions!$A$1:$B$9,MATCH('MIL F'!$B42,Positions!$A$1:$A$9,0),2),GameLog!$C:$C,"MIL")</f>
        <v>0</v>
      </c>
      <c r="H42">
        <f>SUMIFS(GameLog!AP:AP,GameLog!$D:$D,'MIL F'!$A42,GameLog!$E:$E,INDEX(Positions!$A$1:$B$9,MATCH('MIL F'!$B42,Positions!$A$1:$A$9,0),2),GameLog!$C:$C,"MIL")</f>
        <v>0</v>
      </c>
      <c r="I42">
        <f>SUMIFS(GameLog!AQ:AQ,GameLog!$D:$D,'MIL F'!$A42,GameLog!$E:$E,INDEX(Positions!$A$1:$B$9,MATCH('MIL F'!$B42,Positions!$A$1:$A$9,0),2),GameLog!$C:$C,"MIL")</f>
        <v>0</v>
      </c>
      <c r="J42">
        <f>SUMIFS(GameLog!AR:AR,GameLog!$D:$D,'MIL F'!$A42,GameLog!$E:$E,INDEX(Positions!$A$1:$B$9,MATCH('MIL F'!$B42,Positions!$A$1:$A$9,0),2),GameLog!$C:$C,"MIL")</f>
        <v>0</v>
      </c>
      <c r="K42">
        <f>SUMIFS(GameLog!AS:AS,GameLog!$D:$D,'MIL F'!$A42,GameLog!$E:$E,INDEX(Positions!$A$1:$B$9,MATCH('MIL F'!$B42,Positions!$A$1:$A$9,0),2),GameLog!$C:$C,"MIL")</f>
        <v>0</v>
      </c>
      <c r="L42">
        <f>SUMIFS(GameLog!AT:AT,GameLog!$D:$D,'MIL F'!$A42,GameLog!$E:$E,INDEX(Positions!$A$1:$B$9,MATCH('MIL F'!$B42,Positions!$A$1:$A$9,0),2),GameLog!$C:$C,"MIL")</f>
        <v>0</v>
      </c>
      <c r="M42">
        <f>SUMIFS(GameLog!AU:AU,GameLog!$D:$D,'MIL F'!$A42,GameLog!$E:$E,INDEX(Positions!$A$1:$B$9,MATCH('MIL F'!$B42,Positions!$A$1:$A$9,0),2),GameLog!$C:$C,"MIL")</f>
        <v>0</v>
      </c>
      <c r="N42">
        <f>SUMIFS(GameLog!AV:AV,GameLog!$D:$D,'MIL F'!$A42,GameLog!$E:$E,INDEX(Positions!$A$1:$B$9,MATCH('MIL F'!$B42,Positions!$A$1:$A$9,0),2),GameLog!$C:$C,"MIL")</f>
        <v>0</v>
      </c>
      <c r="O42" s="8">
        <f t="shared" si="0"/>
        <v>0</v>
      </c>
      <c r="P42" s="18" t="str">
        <f t="shared" si="1"/>
        <v/>
      </c>
    </row>
    <row r="43" spans="1:16">
      <c r="A43" t="s">
        <v>3292</v>
      </c>
      <c r="B43" t="s">
        <v>2412</v>
      </c>
      <c r="C43">
        <f>COUNTIFS(GameLog!D:D,'MIL F'!A43,GameLog!C:C,"MIL",GameLog!E:E,INDEX(Positions!$A$1:$B$9,MATCH('MIL F'!$B43,Positions!$A$1:$A$9,0),2))</f>
        <v>0</v>
      </c>
      <c r="D43">
        <f>SUMIFS(GameLog!F:F,GameLog!$D:$D,'MIL F'!A43,GameLog!$E:$E,INDEX(Positions!$A$1:$B$9,MATCH('MIL F'!$B43,Positions!$A$1:$A$9,0),2),GameLog!$C:$C,"MIL")</f>
        <v>0</v>
      </c>
      <c r="E43" s="12">
        <f>SUMIFS(GameLog!AM:AM,GameLog!$D:$D,'MIL F'!$A43,GameLog!$E:$E,INDEX(Positions!$A$1:$B$9,MATCH('MIL F'!$B43,Positions!$A$1:$A$9,0),2),GameLog!$C:$C,"MIL")</f>
        <v>0</v>
      </c>
      <c r="F43">
        <f>SUMIFS(GameLog!AN:AN,GameLog!$D:$D,'MIL F'!$A43,GameLog!$E:$E,INDEX(Positions!$A$1:$B$9,MATCH('MIL F'!$B43,Positions!$A$1:$A$9,0),2),GameLog!$C:$C,"MIL")</f>
        <v>0</v>
      </c>
      <c r="G43">
        <f>SUMIFS(GameLog!AO:AO,GameLog!$D:$D,'MIL F'!$A43,GameLog!$E:$E,INDEX(Positions!$A$1:$B$9,MATCH('MIL F'!$B43,Positions!$A$1:$A$9,0),2),GameLog!$C:$C,"MIL")</f>
        <v>0</v>
      </c>
      <c r="H43">
        <f>SUMIFS(GameLog!AP:AP,GameLog!$D:$D,'MIL F'!$A43,GameLog!$E:$E,INDEX(Positions!$A$1:$B$9,MATCH('MIL F'!$B43,Positions!$A$1:$A$9,0),2),GameLog!$C:$C,"MIL")</f>
        <v>0</v>
      </c>
      <c r="I43">
        <f>SUMIFS(GameLog!AQ:AQ,GameLog!$D:$D,'MIL F'!$A43,GameLog!$E:$E,INDEX(Positions!$A$1:$B$9,MATCH('MIL F'!$B43,Positions!$A$1:$A$9,0),2),GameLog!$C:$C,"MIL")</f>
        <v>0</v>
      </c>
      <c r="J43">
        <f>SUMIFS(GameLog!AR:AR,GameLog!$D:$D,'MIL F'!$A43,GameLog!$E:$E,INDEX(Positions!$A$1:$B$9,MATCH('MIL F'!$B43,Positions!$A$1:$A$9,0),2),GameLog!$C:$C,"MIL")</f>
        <v>0</v>
      </c>
      <c r="K43">
        <f>SUMIFS(GameLog!AS:AS,GameLog!$D:$D,'MIL F'!$A43,GameLog!$E:$E,INDEX(Positions!$A$1:$B$9,MATCH('MIL F'!$B43,Positions!$A$1:$A$9,0),2),GameLog!$C:$C,"MIL")</f>
        <v>0</v>
      </c>
      <c r="L43">
        <f>SUMIFS(GameLog!AT:AT,GameLog!$D:$D,'MIL F'!$A43,GameLog!$E:$E,INDEX(Positions!$A$1:$B$9,MATCH('MIL F'!$B43,Positions!$A$1:$A$9,0),2),GameLog!$C:$C,"MIL")</f>
        <v>0</v>
      </c>
      <c r="M43">
        <f>SUMIFS(GameLog!AU:AU,GameLog!$D:$D,'MIL F'!$A43,GameLog!$E:$E,INDEX(Positions!$A$1:$B$9,MATCH('MIL F'!$B43,Positions!$A$1:$A$9,0),2),GameLog!$C:$C,"MIL")</f>
        <v>0</v>
      </c>
      <c r="N43">
        <f>SUMIFS(GameLog!AV:AV,GameLog!$D:$D,'MIL F'!$A43,GameLog!$E:$E,INDEX(Positions!$A$1:$B$9,MATCH('MIL F'!$B43,Positions!$A$1:$A$9,0),2),GameLog!$C:$C,"MIL")</f>
        <v>0</v>
      </c>
      <c r="O43" s="8">
        <f t="shared" si="0"/>
        <v>0</v>
      </c>
      <c r="P43" s="18" t="str">
        <f t="shared" si="1"/>
        <v/>
      </c>
    </row>
    <row r="44" spans="1:16">
      <c r="A44" t="s">
        <v>3309</v>
      </c>
      <c r="B44" t="s">
        <v>2412</v>
      </c>
      <c r="C44">
        <f>COUNTIFS(GameLog!D:D,'MIL F'!A44,GameLog!C:C,"MIL",GameLog!E:E,INDEX(Positions!$A$1:$B$9,MATCH('MIL F'!$B44,Positions!$A$1:$A$9,0),2))</f>
        <v>0</v>
      </c>
      <c r="D44">
        <f>SUMIFS(GameLog!F:F,GameLog!$D:$D,'MIL F'!A44,GameLog!$E:$E,INDEX(Positions!$A$1:$B$9,MATCH('MIL F'!$B44,Positions!$A$1:$A$9,0),2),GameLog!$C:$C,"MIL")</f>
        <v>0</v>
      </c>
      <c r="E44" s="12">
        <f>SUMIFS(GameLog!AM:AM,GameLog!$D:$D,'MIL F'!$A44,GameLog!$E:$E,INDEX(Positions!$A$1:$B$9,MATCH('MIL F'!$B44,Positions!$A$1:$A$9,0),2),GameLog!$C:$C,"MIL")</f>
        <v>0</v>
      </c>
      <c r="F44">
        <f>SUMIFS(GameLog!AN:AN,GameLog!$D:$D,'MIL F'!$A44,GameLog!$E:$E,INDEX(Positions!$A$1:$B$9,MATCH('MIL F'!$B44,Positions!$A$1:$A$9,0),2),GameLog!$C:$C,"MIL")</f>
        <v>0</v>
      </c>
      <c r="G44">
        <f>SUMIFS(GameLog!AO:AO,GameLog!$D:$D,'MIL F'!$A44,GameLog!$E:$E,INDEX(Positions!$A$1:$B$9,MATCH('MIL F'!$B44,Positions!$A$1:$A$9,0),2),GameLog!$C:$C,"MIL")</f>
        <v>0</v>
      </c>
      <c r="H44">
        <f>SUMIFS(GameLog!AP:AP,GameLog!$D:$D,'MIL F'!$A44,GameLog!$E:$E,INDEX(Positions!$A$1:$B$9,MATCH('MIL F'!$B44,Positions!$A$1:$A$9,0),2),GameLog!$C:$C,"MIL")</f>
        <v>0</v>
      </c>
      <c r="I44">
        <f>SUMIFS(GameLog!AQ:AQ,GameLog!$D:$D,'MIL F'!$A44,GameLog!$E:$E,INDEX(Positions!$A$1:$B$9,MATCH('MIL F'!$B44,Positions!$A$1:$A$9,0),2),GameLog!$C:$C,"MIL")</f>
        <v>0</v>
      </c>
      <c r="J44">
        <f>SUMIFS(GameLog!AR:AR,GameLog!$D:$D,'MIL F'!$A44,GameLog!$E:$E,INDEX(Positions!$A$1:$B$9,MATCH('MIL F'!$B44,Positions!$A$1:$A$9,0),2),GameLog!$C:$C,"MIL")</f>
        <v>0</v>
      </c>
      <c r="K44">
        <f>SUMIFS(GameLog!AS:AS,GameLog!$D:$D,'MIL F'!$A44,GameLog!$E:$E,INDEX(Positions!$A$1:$B$9,MATCH('MIL F'!$B44,Positions!$A$1:$A$9,0),2),GameLog!$C:$C,"MIL")</f>
        <v>0</v>
      </c>
      <c r="L44">
        <f>SUMIFS(GameLog!AT:AT,GameLog!$D:$D,'MIL F'!$A44,GameLog!$E:$E,INDEX(Positions!$A$1:$B$9,MATCH('MIL F'!$B44,Positions!$A$1:$A$9,0),2),GameLog!$C:$C,"MIL")</f>
        <v>0</v>
      </c>
      <c r="M44">
        <f>SUMIFS(GameLog!AU:AU,GameLog!$D:$D,'MIL F'!$A44,GameLog!$E:$E,INDEX(Positions!$A$1:$B$9,MATCH('MIL F'!$B44,Positions!$A$1:$A$9,0),2),GameLog!$C:$C,"MIL")</f>
        <v>0</v>
      </c>
      <c r="N44">
        <f>SUMIFS(GameLog!AV:AV,GameLog!$D:$D,'MIL F'!$A44,GameLog!$E:$E,INDEX(Positions!$A$1:$B$9,MATCH('MIL F'!$B44,Positions!$A$1:$A$9,0),2),GameLog!$C:$C,"MIL")</f>
        <v>0</v>
      </c>
      <c r="O44" s="8">
        <f t="shared" si="0"/>
        <v>0</v>
      </c>
      <c r="P44" s="18" t="str">
        <f t="shared" si="1"/>
        <v/>
      </c>
    </row>
    <row r="45" spans="1:16">
      <c r="A45" t="s">
        <v>3293</v>
      </c>
      <c r="B45" t="s">
        <v>2432</v>
      </c>
      <c r="C45">
        <f>COUNTIFS(GameLog!D:D,'MIL F'!A45,GameLog!C:C,"MIL",GameLog!E:E,INDEX(Positions!$A$1:$B$9,MATCH('MIL F'!$B45,Positions!$A$1:$A$9,0),2))</f>
        <v>0</v>
      </c>
      <c r="D45">
        <f>SUMIFS(GameLog!F:F,GameLog!$D:$D,'MIL F'!A45,GameLog!$E:$E,INDEX(Positions!$A$1:$B$9,MATCH('MIL F'!$B45,Positions!$A$1:$A$9,0),2),GameLog!$C:$C,"MIL")</f>
        <v>0</v>
      </c>
      <c r="E45" s="12">
        <f>SUMIFS(GameLog!AM:AM,GameLog!$D:$D,'MIL F'!$A45,GameLog!$E:$E,INDEX(Positions!$A$1:$B$9,MATCH('MIL F'!$B45,Positions!$A$1:$A$9,0),2),GameLog!$C:$C,"MIL")</f>
        <v>0</v>
      </c>
      <c r="F45">
        <f>SUMIFS(GameLog!AN:AN,GameLog!$D:$D,'MIL F'!$A45,GameLog!$E:$E,INDEX(Positions!$A$1:$B$9,MATCH('MIL F'!$B45,Positions!$A$1:$A$9,0),2),GameLog!$C:$C,"MIL")</f>
        <v>0</v>
      </c>
      <c r="G45">
        <f>SUMIFS(GameLog!AO:AO,GameLog!$D:$D,'MIL F'!$A45,GameLog!$E:$E,INDEX(Positions!$A$1:$B$9,MATCH('MIL F'!$B45,Positions!$A$1:$A$9,0),2),GameLog!$C:$C,"MIL")</f>
        <v>0</v>
      </c>
      <c r="H45">
        <f>SUMIFS(GameLog!AP:AP,GameLog!$D:$D,'MIL F'!$A45,GameLog!$E:$E,INDEX(Positions!$A$1:$B$9,MATCH('MIL F'!$B45,Positions!$A$1:$A$9,0),2),GameLog!$C:$C,"MIL")</f>
        <v>0</v>
      </c>
      <c r="I45">
        <f>SUMIFS(GameLog!AQ:AQ,GameLog!$D:$D,'MIL F'!$A45,GameLog!$E:$E,INDEX(Positions!$A$1:$B$9,MATCH('MIL F'!$B45,Positions!$A$1:$A$9,0),2),GameLog!$C:$C,"MIL")</f>
        <v>0</v>
      </c>
      <c r="J45">
        <f>SUMIFS(GameLog!AR:AR,GameLog!$D:$D,'MIL F'!$A45,GameLog!$E:$E,INDEX(Positions!$A$1:$B$9,MATCH('MIL F'!$B45,Positions!$A$1:$A$9,0),2),GameLog!$C:$C,"MIL")</f>
        <v>0</v>
      </c>
      <c r="K45">
        <f>SUMIFS(GameLog!AS:AS,GameLog!$D:$D,'MIL F'!$A45,GameLog!$E:$E,INDEX(Positions!$A$1:$B$9,MATCH('MIL F'!$B45,Positions!$A$1:$A$9,0),2),GameLog!$C:$C,"MIL")</f>
        <v>0</v>
      </c>
      <c r="L45">
        <f>SUMIFS(GameLog!AT:AT,GameLog!$D:$D,'MIL F'!$A45,GameLog!$E:$E,INDEX(Positions!$A$1:$B$9,MATCH('MIL F'!$B45,Positions!$A$1:$A$9,0),2),GameLog!$C:$C,"MIL")</f>
        <v>0</v>
      </c>
      <c r="M45">
        <f>SUMIFS(GameLog!AU:AU,GameLog!$D:$D,'MIL F'!$A45,GameLog!$E:$E,INDEX(Positions!$A$1:$B$9,MATCH('MIL F'!$B45,Positions!$A$1:$A$9,0),2),GameLog!$C:$C,"MIL")</f>
        <v>0</v>
      </c>
      <c r="N45">
        <f>SUMIFS(GameLog!AV:AV,GameLog!$D:$D,'MIL F'!$A45,GameLog!$E:$E,INDEX(Positions!$A$1:$B$9,MATCH('MIL F'!$B45,Positions!$A$1:$A$9,0),2),GameLog!$C:$C,"MIL")</f>
        <v>0</v>
      </c>
      <c r="O45" s="8">
        <f t="shared" si="0"/>
        <v>0</v>
      </c>
      <c r="P45" s="18" t="str">
        <f t="shared" si="1"/>
        <v/>
      </c>
    </row>
    <row r="46" spans="1:16">
      <c r="A46" t="s">
        <v>3303</v>
      </c>
      <c r="B46" t="s">
        <v>2432</v>
      </c>
      <c r="C46">
        <f>COUNTIFS(GameLog!D:D,'MIL F'!A46,GameLog!C:C,"MIL",GameLog!E:E,INDEX(Positions!$A$1:$B$9,MATCH('MIL F'!$B46,Positions!$A$1:$A$9,0),2))</f>
        <v>0</v>
      </c>
      <c r="D46">
        <f>SUMIFS(GameLog!F:F,GameLog!$D:$D,'MIL F'!A46,GameLog!$E:$E,INDEX(Positions!$A$1:$B$9,MATCH('MIL F'!$B46,Positions!$A$1:$A$9,0),2),GameLog!$C:$C,"MIL")</f>
        <v>0</v>
      </c>
      <c r="E46" s="12">
        <f>SUMIFS(GameLog!AM:AM,GameLog!$D:$D,'MIL F'!$A46,GameLog!$E:$E,INDEX(Positions!$A$1:$B$9,MATCH('MIL F'!$B46,Positions!$A$1:$A$9,0),2),GameLog!$C:$C,"MIL")</f>
        <v>0</v>
      </c>
      <c r="F46">
        <f>SUMIFS(GameLog!AN:AN,GameLog!$D:$D,'MIL F'!$A46,GameLog!$E:$E,INDEX(Positions!$A$1:$B$9,MATCH('MIL F'!$B46,Positions!$A$1:$A$9,0),2),GameLog!$C:$C,"MIL")</f>
        <v>0</v>
      </c>
      <c r="G46">
        <f>SUMIFS(GameLog!AO:AO,GameLog!$D:$D,'MIL F'!$A46,GameLog!$E:$E,INDEX(Positions!$A$1:$B$9,MATCH('MIL F'!$B46,Positions!$A$1:$A$9,0),2),GameLog!$C:$C,"MIL")</f>
        <v>0</v>
      </c>
      <c r="H46">
        <f>SUMIFS(GameLog!AP:AP,GameLog!$D:$D,'MIL F'!$A46,GameLog!$E:$E,INDEX(Positions!$A$1:$B$9,MATCH('MIL F'!$B46,Positions!$A$1:$A$9,0),2),GameLog!$C:$C,"MIL")</f>
        <v>0</v>
      </c>
      <c r="I46">
        <f>SUMIFS(GameLog!AQ:AQ,GameLog!$D:$D,'MIL F'!$A46,GameLog!$E:$E,INDEX(Positions!$A$1:$B$9,MATCH('MIL F'!$B46,Positions!$A$1:$A$9,0),2),GameLog!$C:$C,"MIL")</f>
        <v>0</v>
      </c>
      <c r="J46">
        <f>SUMIFS(GameLog!AR:AR,GameLog!$D:$D,'MIL F'!$A46,GameLog!$E:$E,INDEX(Positions!$A$1:$B$9,MATCH('MIL F'!$B46,Positions!$A$1:$A$9,0),2),GameLog!$C:$C,"MIL")</f>
        <v>0</v>
      </c>
      <c r="K46">
        <f>SUMIFS(GameLog!AS:AS,GameLog!$D:$D,'MIL F'!$A46,GameLog!$E:$E,INDEX(Positions!$A$1:$B$9,MATCH('MIL F'!$B46,Positions!$A$1:$A$9,0),2),GameLog!$C:$C,"MIL")</f>
        <v>0</v>
      </c>
      <c r="L46">
        <f>SUMIFS(GameLog!AT:AT,GameLog!$D:$D,'MIL F'!$A46,GameLog!$E:$E,INDEX(Positions!$A$1:$B$9,MATCH('MIL F'!$B46,Positions!$A$1:$A$9,0),2),GameLog!$C:$C,"MIL")</f>
        <v>0</v>
      </c>
      <c r="M46">
        <f>SUMIFS(GameLog!AU:AU,GameLog!$D:$D,'MIL F'!$A46,GameLog!$E:$E,INDEX(Positions!$A$1:$B$9,MATCH('MIL F'!$B46,Positions!$A$1:$A$9,0),2),GameLog!$C:$C,"MIL")</f>
        <v>0</v>
      </c>
      <c r="N46">
        <f>SUMIFS(GameLog!AV:AV,GameLog!$D:$D,'MIL F'!$A46,GameLog!$E:$E,INDEX(Positions!$A$1:$B$9,MATCH('MIL F'!$B46,Positions!$A$1:$A$9,0),2),GameLog!$C:$C,"MIL")</f>
        <v>0</v>
      </c>
      <c r="O46" s="8">
        <f t="shared" si="0"/>
        <v>0</v>
      </c>
      <c r="P46" s="18" t="str">
        <f t="shared" si="1"/>
        <v/>
      </c>
    </row>
    <row r="47" spans="1:16">
      <c r="A47" t="s">
        <v>3292</v>
      </c>
      <c r="B47" t="s">
        <v>2432</v>
      </c>
      <c r="C47">
        <f>COUNTIFS(GameLog!D:D,'MIL F'!A47,GameLog!C:C,"MIL",GameLog!E:E,INDEX(Positions!$A$1:$B$9,MATCH('MIL F'!$B47,Positions!$A$1:$A$9,0),2))</f>
        <v>2</v>
      </c>
      <c r="D47">
        <f>SUMIFS(GameLog!F:F,GameLog!$D:$D,'MIL F'!A47,GameLog!$E:$E,INDEX(Positions!$A$1:$B$9,MATCH('MIL F'!$B47,Positions!$A$1:$A$9,0),2),GameLog!$C:$C,"MIL")</f>
        <v>2</v>
      </c>
      <c r="E47" s="12">
        <f>SUMIFS(GameLog!AM:AM,GameLog!$D:$D,'MIL F'!$A47,GameLog!$E:$E,INDEX(Positions!$A$1:$B$9,MATCH('MIL F'!$B47,Positions!$A$1:$A$9,0),2),GameLog!$C:$C,"MIL")</f>
        <v>17</v>
      </c>
      <c r="F47">
        <f>SUMIFS(GameLog!AN:AN,GameLog!$D:$D,'MIL F'!$A47,GameLog!$E:$E,INDEX(Positions!$A$1:$B$9,MATCH('MIL F'!$B47,Positions!$A$1:$A$9,0),2),GameLog!$C:$C,"MIL")</f>
        <v>2</v>
      </c>
      <c r="G47">
        <f>SUMIFS(GameLog!AO:AO,GameLog!$D:$D,'MIL F'!$A47,GameLog!$E:$E,INDEX(Positions!$A$1:$B$9,MATCH('MIL F'!$B47,Positions!$A$1:$A$9,0),2),GameLog!$C:$C,"MIL")</f>
        <v>3</v>
      </c>
      <c r="H47">
        <f>SUMIFS(GameLog!AP:AP,GameLog!$D:$D,'MIL F'!$A47,GameLog!$E:$E,INDEX(Positions!$A$1:$B$9,MATCH('MIL F'!$B47,Positions!$A$1:$A$9,0),2),GameLog!$C:$C,"MIL")</f>
        <v>0</v>
      </c>
      <c r="I47">
        <f>SUMIFS(GameLog!AQ:AQ,GameLog!$D:$D,'MIL F'!$A47,GameLog!$E:$E,INDEX(Positions!$A$1:$B$9,MATCH('MIL F'!$B47,Positions!$A$1:$A$9,0),2),GameLog!$C:$C,"MIL")</f>
        <v>0</v>
      </c>
      <c r="J47">
        <f>SUMIFS(GameLog!AR:AR,GameLog!$D:$D,'MIL F'!$A47,GameLog!$E:$E,INDEX(Positions!$A$1:$B$9,MATCH('MIL F'!$B47,Positions!$A$1:$A$9,0),2),GameLog!$C:$C,"MIL")</f>
        <v>0</v>
      </c>
      <c r="K47">
        <f>SUMIFS(GameLog!AS:AS,GameLog!$D:$D,'MIL F'!$A47,GameLog!$E:$E,INDEX(Positions!$A$1:$B$9,MATCH('MIL F'!$B47,Positions!$A$1:$A$9,0),2),GameLog!$C:$C,"MIL")</f>
        <v>0</v>
      </c>
      <c r="L47">
        <f>SUMIFS(GameLog!AT:AT,GameLog!$D:$D,'MIL F'!$A47,GameLog!$E:$E,INDEX(Positions!$A$1:$B$9,MATCH('MIL F'!$B47,Positions!$A$1:$A$9,0),2),GameLog!$C:$C,"MIL")</f>
        <v>0</v>
      </c>
      <c r="M47">
        <f>SUMIFS(GameLog!AU:AU,GameLog!$D:$D,'MIL F'!$A47,GameLog!$E:$E,INDEX(Positions!$A$1:$B$9,MATCH('MIL F'!$B47,Positions!$A$1:$A$9,0),2),GameLog!$C:$C,"MIL")</f>
        <v>0</v>
      </c>
      <c r="N47">
        <f>SUMIFS(GameLog!AV:AV,GameLog!$D:$D,'MIL F'!$A47,GameLog!$E:$E,INDEX(Positions!$A$1:$B$9,MATCH('MIL F'!$B47,Positions!$A$1:$A$9,0),2),GameLog!$C:$C,"MIL")</f>
        <v>0</v>
      </c>
      <c r="O47" s="8">
        <f t="shared" si="0"/>
        <v>1</v>
      </c>
      <c r="P47" s="18" t="str">
        <f t="shared" si="1"/>
        <v/>
      </c>
    </row>
    <row r="48" spans="1:16">
      <c r="A48" t="s">
        <v>3295</v>
      </c>
      <c r="B48" t="s">
        <v>2432</v>
      </c>
      <c r="C48">
        <f>COUNTIFS(GameLog!D:D,'MIL F'!A48,GameLog!C:C,"MIL",GameLog!E:E,INDEX(Positions!$A$1:$B$9,MATCH('MIL F'!$B48,Positions!$A$1:$A$9,0),2))</f>
        <v>2</v>
      </c>
      <c r="D48">
        <f>SUMIFS(GameLog!F:F,GameLog!$D:$D,'MIL F'!A48,GameLog!$E:$E,INDEX(Positions!$A$1:$B$9,MATCH('MIL F'!$B48,Positions!$A$1:$A$9,0),2),GameLog!$C:$C,"MIL")</f>
        <v>1</v>
      </c>
      <c r="E48" s="12">
        <f>SUMIFS(GameLog!AM:AM,GameLog!$D:$D,'MIL F'!$A48,GameLog!$E:$E,INDEX(Positions!$A$1:$B$9,MATCH('MIL F'!$B48,Positions!$A$1:$A$9,0),2),GameLog!$C:$C,"MIL")</f>
        <v>10</v>
      </c>
      <c r="F48">
        <f>SUMIFS(GameLog!AN:AN,GameLog!$D:$D,'MIL F'!$A48,GameLog!$E:$E,INDEX(Positions!$A$1:$B$9,MATCH('MIL F'!$B48,Positions!$A$1:$A$9,0),2),GameLog!$C:$C,"MIL")</f>
        <v>4</v>
      </c>
      <c r="G48">
        <f>SUMIFS(GameLog!AO:AO,GameLog!$D:$D,'MIL F'!$A48,GameLog!$E:$E,INDEX(Positions!$A$1:$B$9,MATCH('MIL F'!$B48,Positions!$A$1:$A$9,0),2),GameLog!$C:$C,"MIL")</f>
        <v>0</v>
      </c>
      <c r="H48">
        <f>SUMIFS(GameLog!AP:AP,GameLog!$D:$D,'MIL F'!$A48,GameLog!$E:$E,INDEX(Positions!$A$1:$B$9,MATCH('MIL F'!$B48,Positions!$A$1:$A$9,0),2),GameLog!$C:$C,"MIL")</f>
        <v>0</v>
      </c>
      <c r="I48">
        <f>SUMIFS(GameLog!AQ:AQ,GameLog!$D:$D,'MIL F'!$A48,GameLog!$E:$E,INDEX(Positions!$A$1:$B$9,MATCH('MIL F'!$B48,Positions!$A$1:$A$9,0),2),GameLog!$C:$C,"MIL")</f>
        <v>0</v>
      </c>
      <c r="J48">
        <f>SUMIFS(GameLog!AR:AR,GameLog!$D:$D,'MIL F'!$A48,GameLog!$E:$E,INDEX(Positions!$A$1:$B$9,MATCH('MIL F'!$B48,Positions!$A$1:$A$9,0),2),GameLog!$C:$C,"MIL")</f>
        <v>0</v>
      </c>
      <c r="K48">
        <f>SUMIFS(GameLog!AS:AS,GameLog!$D:$D,'MIL F'!$A48,GameLog!$E:$E,INDEX(Positions!$A$1:$B$9,MATCH('MIL F'!$B48,Positions!$A$1:$A$9,0),2),GameLog!$C:$C,"MIL")</f>
        <v>0</v>
      </c>
      <c r="L48">
        <f>SUMIFS(GameLog!AT:AT,GameLog!$D:$D,'MIL F'!$A48,GameLog!$E:$E,INDEX(Positions!$A$1:$B$9,MATCH('MIL F'!$B48,Positions!$A$1:$A$9,0),2),GameLog!$C:$C,"MIL")</f>
        <v>0</v>
      </c>
      <c r="M48">
        <f>SUMIFS(GameLog!AU:AU,GameLog!$D:$D,'MIL F'!$A48,GameLog!$E:$E,INDEX(Positions!$A$1:$B$9,MATCH('MIL F'!$B48,Positions!$A$1:$A$9,0),2),GameLog!$C:$C,"MIL")</f>
        <v>0</v>
      </c>
      <c r="N48">
        <f>SUMIFS(GameLog!AV:AV,GameLog!$D:$D,'MIL F'!$A48,GameLog!$E:$E,INDEX(Positions!$A$1:$B$9,MATCH('MIL F'!$B48,Positions!$A$1:$A$9,0),2),GameLog!$C:$C,"MIL")</f>
        <v>0</v>
      </c>
      <c r="O48" s="8">
        <f t="shared" si="0"/>
        <v>1</v>
      </c>
      <c r="P48" s="18" t="str">
        <f t="shared" si="1"/>
        <v/>
      </c>
    </row>
    <row r="49" spans="1:16">
      <c r="A49" t="s">
        <v>3301</v>
      </c>
      <c r="B49" t="s">
        <v>2435</v>
      </c>
      <c r="C49">
        <f>COUNTIFS(GameLog!D:D,'MIL F'!A49,GameLog!C:C,"MIL",GameLog!E:E,INDEX(Positions!$A$1:$B$9,MATCH('MIL F'!$B49,Positions!$A$1:$A$9,0),2))</f>
        <v>0</v>
      </c>
      <c r="D49">
        <f>SUMIFS(GameLog!F:F,GameLog!$D:$D,'MIL F'!A49,GameLog!$E:$E,INDEX(Positions!$A$1:$B$9,MATCH('MIL F'!$B49,Positions!$A$1:$A$9,0),2),GameLog!$C:$C,"MIL")</f>
        <v>0</v>
      </c>
      <c r="E49" s="12">
        <f>SUMIFS(GameLog!AM:AM,GameLog!$D:$D,'MIL F'!$A49,GameLog!$E:$E,INDEX(Positions!$A$1:$B$9,MATCH('MIL F'!$B49,Positions!$A$1:$A$9,0),2),GameLog!$C:$C,"MIL")</f>
        <v>0</v>
      </c>
      <c r="F49">
        <f>SUMIFS(GameLog!AN:AN,GameLog!$D:$D,'MIL F'!$A49,GameLog!$E:$E,INDEX(Positions!$A$1:$B$9,MATCH('MIL F'!$B49,Positions!$A$1:$A$9,0),2),GameLog!$C:$C,"MIL")</f>
        <v>0</v>
      </c>
      <c r="G49">
        <f>SUMIFS(GameLog!AO:AO,GameLog!$D:$D,'MIL F'!$A49,GameLog!$E:$E,INDEX(Positions!$A$1:$B$9,MATCH('MIL F'!$B49,Positions!$A$1:$A$9,0),2),GameLog!$C:$C,"MIL")</f>
        <v>0</v>
      </c>
      <c r="H49">
        <f>SUMIFS(GameLog!AP:AP,GameLog!$D:$D,'MIL F'!$A49,GameLog!$E:$E,INDEX(Positions!$A$1:$B$9,MATCH('MIL F'!$B49,Positions!$A$1:$A$9,0),2),GameLog!$C:$C,"MIL")</f>
        <v>0</v>
      </c>
      <c r="I49">
        <f>SUMIFS(GameLog!AQ:AQ,GameLog!$D:$D,'MIL F'!$A49,GameLog!$E:$E,INDEX(Positions!$A$1:$B$9,MATCH('MIL F'!$B49,Positions!$A$1:$A$9,0),2),GameLog!$C:$C,"MIL")</f>
        <v>0</v>
      </c>
      <c r="J49">
        <f>SUMIFS(GameLog!AR:AR,GameLog!$D:$D,'MIL F'!$A49,GameLog!$E:$E,INDEX(Positions!$A$1:$B$9,MATCH('MIL F'!$B49,Positions!$A$1:$A$9,0),2),GameLog!$C:$C,"MIL")</f>
        <v>0</v>
      </c>
      <c r="K49">
        <f>SUMIFS(GameLog!AS:AS,GameLog!$D:$D,'MIL F'!$A49,GameLog!$E:$E,INDEX(Positions!$A$1:$B$9,MATCH('MIL F'!$B49,Positions!$A$1:$A$9,0),2),GameLog!$C:$C,"MIL")</f>
        <v>0</v>
      </c>
      <c r="L49">
        <f>SUMIFS(GameLog!AT:AT,GameLog!$D:$D,'MIL F'!$A49,GameLog!$E:$E,INDEX(Positions!$A$1:$B$9,MATCH('MIL F'!$B49,Positions!$A$1:$A$9,0),2),GameLog!$C:$C,"MIL")</f>
        <v>0</v>
      </c>
      <c r="M49">
        <f>SUMIFS(GameLog!AU:AU,GameLog!$D:$D,'MIL F'!$A49,GameLog!$E:$E,INDEX(Positions!$A$1:$B$9,MATCH('MIL F'!$B49,Positions!$A$1:$A$9,0),2),GameLog!$C:$C,"MIL")</f>
        <v>0</v>
      </c>
      <c r="N49">
        <f>SUMIFS(GameLog!AV:AV,GameLog!$D:$D,'MIL F'!$A49,GameLog!$E:$E,INDEX(Positions!$A$1:$B$9,MATCH('MIL F'!$B49,Positions!$A$1:$A$9,0),2),GameLog!$C:$C,"MIL")</f>
        <v>0</v>
      </c>
      <c r="O49" s="8">
        <f t="shared" si="0"/>
        <v>0</v>
      </c>
      <c r="P49" s="18" t="str">
        <f t="shared" si="1"/>
        <v/>
      </c>
    </row>
    <row r="50" spans="1:16">
      <c r="A50" t="s">
        <v>3031</v>
      </c>
      <c r="B50" t="s">
        <v>2435</v>
      </c>
      <c r="C50">
        <f>COUNTIFS(GameLog!D:D,'MIL F'!A50,GameLog!C:C,"MIL",GameLog!E:E,INDEX(Positions!$A$1:$B$9,MATCH('MIL F'!$B50,Positions!$A$1:$A$9,0),2))</f>
        <v>0</v>
      </c>
      <c r="D50">
        <f>SUMIFS(GameLog!F:F,GameLog!$D:$D,'MIL F'!A50,GameLog!$E:$E,INDEX(Positions!$A$1:$B$9,MATCH('MIL F'!$B50,Positions!$A$1:$A$9,0),2),GameLog!$C:$C,"MIL")</f>
        <v>0</v>
      </c>
      <c r="E50" s="12">
        <f>SUMIFS(GameLog!AM:AM,GameLog!$D:$D,'MIL F'!$A50,GameLog!$E:$E,INDEX(Positions!$A$1:$B$9,MATCH('MIL F'!$B50,Positions!$A$1:$A$9,0),2),GameLog!$C:$C,"MIL")</f>
        <v>0</v>
      </c>
      <c r="F50">
        <f>SUMIFS(GameLog!AN:AN,GameLog!$D:$D,'MIL F'!$A50,GameLog!$E:$E,INDEX(Positions!$A$1:$B$9,MATCH('MIL F'!$B50,Positions!$A$1:$A$9,0),2),GameLog!$C:$C,"MIL")</f>
        <v>0</v>
      </c>
      <c r="G50">
        <f>SUMIFS(GameLog!AO:AO,GameLog!$D:$D,'MIL F'!$A50,GameLog!$E:$E,INDEX(Positions!$A$1:$B$9,MATCH('MIL F'!$B50,Positions!$A$1:$A$9,0),2),GameLog!$C:$C,"MIL")</f>
        <v>0</v>
      </c>
      <c r="H50">
        <f>SUMIFS(GameLog!AP:AP,GameLog!$D:$D,'MIL F'!$A50,GameLog!$E:$E,INDEX(Positions!$A$1:$B$9,MATCH('MIL F'!$B50,Positions!$A$1:$A$9,0),2),GameLog!$C:$C,"MIL")</f>
        <v>0</v>
      </c>
      <c r="I50">
        <f>SUMIFS(GameLog!AQ:AQ,GameLog!$D:$D,'MIL F'!$A50,GameLog!$E:$E,INDEX(Positions!$A$1:$B$9,MATCH('MIL F'!$B50,Positions!$A$1:$A$9,0),2),GameLog!$C:$C,"MIL")</f>
        <v>0</v>
      </c>
      <c r="J50">
        <f>SUMIFS(GameLog!AR:AR,GameLog!$D:$D,'MIL F'!$A50,GameLog!$E:$E,INDEX(Positions!$A$1:$B$9,MATCH('MIL F'!$B50,Positions!$A$1:$A$9,0),2),GameLog!$C:$C,"MIL")</f>
        <v>0</v>
      </c>
      <c r="K50">
        <f>SUMIFS(GameLog!AS:AS,GameLog!$D:$D,'MIL F'!$A50,GameLog!$E:$E,INDEX(Positions!$A$1:$B$9,MATCH('MIL F'!$B50,Positions!$A$1:$A$9,0),2),GameLog!$C:$C,"MIL")</f>
        <v>0</v>
      </c>
      <c r="L50">
        <f>SUMIFS(GameLog!AT:AT,GameLog!$D:$D,'MIL F'!$A50,GameLog!$E:$E,INDEX(Positions!$A$1:$B$9,MATCH('MIL F'!$B50,Positions!$A$1:$A$9,0),2),GameLog!$C:$C,"MIL")</f>
        <v>0</v>
      </c>
      <c r="M50">
        <f>SUMIFS(GameLog!AU:AU,GameLog!$D:$D,'MIL F'!$A50,GameLog!$E:$E,INDEX(Positions!$A$1:$B$9,MATCH('MIL F'!$B50,Positions!$A$1:$A$9,0),2),GameLog!$C:$C,"MIL")</f>
        <v>0</v>
      </c>
      <c r="N50">
        <f>SUMIFS(GameLog!AV:AV,GameLog!$D:$D,'MIL F'!$A50,GameLog!$E:$E,INDEX(Positions!$A$1:$B$9,MATCH('MIL F'!$B50,Positions!$A$1:$A$9,0),2),GameLog!$C:$C,"MIL")</f>
        <v>0</v>
      </c>
      <c r="O50" s="8">
        <f t="shared" si="0"/>
        <v>0</v>
      </c>
      <c r="P50" s="18" t="str">
        <f t="shared" si="1"/>
        <v/>
      </c>
    </row>
    <row r="51" spans="1:16">
      <c r="A51" t="s">
        <v>3303</v>
      </c>
      <c r="B51" t="s">
        <v>2435</v>
      </c>
      <c r="C51">
        <f>COUNTIFS(GameLog!D:D,'MIL F'!A51,GameLog!C:C,"MIL",GameLog!E:E,INDEX(Positions!$A$1:$B$9,MATCH('MIL F'!$B51,Positions!$A$1:$A$9,0),2))</f>
        <v>0</v>
      </c>
      <c r="D51">
        <f>SUMIFS(GameLog!F:F,GameLog!$D:$D,'MIL F'!A51,GameLog!$E:$E,INDEX(Positions!$A$1:$B$9,MATCH('MIL F'!$B51,Positions!$A$1:$A$9,0),2),GameLog!$C:$C,"MIL")</f>
        <v>0</v>
      </c>
      <c r="E51" s="12">
        <f>SUMIFS(GameLog!AM:AM,GameLog!$D:$D,'MIL F'!$A51,GameLog!$E:$E,INDEX(Positions!$A$1:$B$9,MATCH('MIL F'!$B51,Positions!$A$1:$A$9,0),2),GameLog!$C:$C,"MIL")</f>
        <v>0</v>
      </c>
      <c r="F51">
        <f>SUMIFS(GameLog!AN:AN,GameLog!$D:$D,'MIL F'!$A51,GameLog!$E:$E,INDEX(Positions!$A$1:$B$9,MATCH('MIL F'!$B51,Positions!$A$1:$A$9,0),2),GameLog!$C:$C,"MIL")</f>
        <v>0</v>
      </c>
      <c r="G51">
        <f>SUMIFS(GameLog!AO:AO,GameLog!$D:$D,'MIL F'!$A51,GameLog!$E:$E,INDEX(Positions!$A$1:$B$9,MATCH('MIL F'!$B51,Positions!$A$1:$A$9,0),2),GameLog!$C:$C,"MIL")</f>
        <v>0</v>
      </c>
      <c r="H51">
        <f>SUMIFS(GameLog!AP:AP,GameLog!$D:$D,'MIL F'!$A51,GameLog!$E:$E,INDEX(Positions!$A$1:$B$9,MATCH('MIL F'!$B51,Positions!$A$1:$A$9,0),2),GameLog!$C:$C,"MIL")</f>
        <v>0</v>
      </c>
      <c r="I51">
        <f>SUMIFS(GameLog!AQ:AQ,GameLog!$D:$D,'MIL F'!$A51,GameLog!$E:$E,INDEX(Positions!$A$1:$B$9,MATCH('MIL F'!$B51,Positions!$A$1:$A$9,0),2),GameLog!$C:$C,"MIL")</f>
        <v>0</v>
      </c>
      <c r="J51">
        <f>SUMIFS(GameLog!AR:AR,GameLog!$D:$D,'MIL F'!$A51,GameLog!$E:$E,INDEX(Positions!$A$1:$B$9,MATCH('MIL F'!$B51,Positions!$A$1:$A$9,0),2),GameLog!$C:$C,"MIL")</f>
        <v>0</v>
      </c>
      <c r="K51">
        <f>SUMIFS(GameLog!AS:AS,GameLog!$D:$D,'MIL F'!$A51,GameLog!$E:$E,INDEX(Positions!$A$1:$B$9,MATCH('MIL F'!$B51,Positions!$A$1:$A$9,0),2),GameLog!$C:$C,"MIL")</f>
        <v>0</v>
      </c>
      <c r="L51">
        <f>SUMIFS(GameLog!AT:AT,GameLog!$D:$D,'MIL F'!$A51,GameLog!$E:$E,INDEX(Positions!$A$1:$B$9,MATCH('MIL F'!$B51,Positions!$A$1:$A$9,0),2),GameLog!$C:$C,"MIL")</f>
        <v>0</v>
      </c>
      <c r="M51">
        <f>SUMIFS(GameLog!AU:AU,GameLog!$D:$D,'MIL F'!$A51,GameLog!$E:$E,INDEX(Positions!$A$1:$B$9,MATCH('MIL F'!$B51,Positions!$A$1:$A$9,0),2),GameLog!$C:$C,"MIL")</f>
        <v>0</v>
      </c>
      <c r="N51">
        <f>SUMIFS(GameLog!AV:AV,GameLog!$D:$D,'MIL F'!$A51,GameLog!$E:$E,INDEX(Positions!$A$1:$B$9,MATCH('MIL F'!$B51,Positions!$A$1:$A$9,0),2),GameLog!$C:$C,"MIL")</f>
        <v>0</v>
      </c>
      <c r="O51" s="8">
        <f t="shared" si="0"/>
        <v>0</v>
      </c>
      <c r="P51" s="18" t="str">
        <f t="shared" si="1"/>
        <v/>
      </c>
    </row>
    <row r="52" spans="1:16">
      <c r="A52" t="s">
        <v>3296</v>
      </c>
      <c r="B52" t="s">
        <v>2435</v>
      </c>
      <c r="C52">
        <f>COUNTIFS(GameLog!D:D,'MIL F'!A52,GameLog!C:C,"MIL",GameLog!E:E,INDEX(Positions!$A$1:$B$9,MATCH('MIL F'!$B52,Positions!$A$1:$A$9,0),2))</f>
        <v>2</v>
      </c>
      <c r="D52">
        <f>SUMIFS(GameLog!F:F,GameLog!$D:$D,'MIL F'!A52,GameLog!$E:$E,INDEX(Positions!$A$1:$B$9,MATCH('MIL F'!$B52,Positions!$A$1:$A$9,0),2),GameLog!$C:$C,"MIL")</f>
        <v>2</v>
      </c>
      <c r="E52" s="12">
        <f>SUMIFS(GameLog!AM:AM,GameLog!$D:$D,'MIL F'!$A52,GameLog!$E:$E,INDEX(Positions!$A$1:$B$9,MATCH('MIL F'!$B52,Positions!$A$1:$A$9,0),2),GameLog!$C:$C,"MIL")</f>
        <v>16</v>
      </c>
      <c r="F52">
        <f>SUMIFS(GameLog!AN:AN,GameLog!$D:$D,'MIL F'!$A52,GameLog!$E:$E,INDEX(Positions!$A$1:$B$9,MATCH('MIL F'!$B52,Positions!$A$1:$A$9,0),2),GameLog!$C:$C,"MIL")</f>
        <v>4</v>
      </c>
      <c r="G52">
        <f>SUMIFS(GameLog!AO:AO,GameLog!$D:$D,'MIL F'!$A52,GameLog!$E:$E,INDEX(Positions!$A$1:$B$9,MATCH('MIL F'!$B52,Positions!$A$1:$A$9,0),2),GameLog!$C:$C,"MIL")</f>
        <v>0</v>
      </c>
      <c r="H52">
        <f>SUMIFS(GameLog!AP:AP,GameLog!$D:$D,'MIL F'!$A52,GameLog!$E:$E,INDEX(Positions!$A$1:$B$9,MATCH('MIL F'!$B52,Positions!$A$1:$A$9,0),2),GameLog!$C:$C,"MIL")</f>
        <v>0</v>
      </c>
      <c r="I52">
        <f>SUMIFS(GameLog!AQ:AQ,GameLog!$D:$D,'MIL F'!$A52,GameLog!$E:$E,INDEX(Positions!$A$1:$B$9,MATCH('MIL F'!$B52,Positions!$A$1:$A$9,0),2),GameLog!$C:$C,"MIL")</f>
        <v>0</v>
      </c>
      <c r="J52">
        <f>SUMIFS(GameLog!AR:AR,GameLog!$D:$D,'MIL F'!$A52,GameLog!$E:$E,INDEX(Positions!$A$1:$B$9,MATCH('MIL F'!$B52,Positions!$A$1:$A$9,0),2),GameLog!$C:$C,"MIL")</f>
        <v>0</v>
      </c>
      <c r="K52">
        <f>SUMIFS(GameLog!AS:AS,GameLog!$D:$D,'MIL F'!$A52,GameLog!$E:$E,INDEX(Positions!$A$1:$B$9,MATCH('MIL F'!$B52,Positions!$A$1:$A$9,0),2),GameLog!$C:$C,"MIL")</f>
        <v>0</v>
      </c>
      <c r="L52">
        <f>SUMIFS(GameLog!AT:AT,GameLog!$D:$D,'MIL F'!$A52,GameLog!$E:$E,INDEX(Positions!$A$1:$B$9,MATCH('MIL F'!$B52,Positions!$A$1:$A$9,0),2),GameLog!$C:$C,"MIL")</f>
        <v>0</v>
      </c>
      <c r="M52">
        <f>SUMIFS(GameLog!AU:AU,GameLog!$D:$D,'MIL F'!$A52,GameLog!$E:$E,INDEX(Positions!$A$1:$B$9,MATCH('MIL F'!$B52,Positions!$A$1:$A$9,0),2),GameLog!$C:$C,"MIL")</f>
        <v>0</v>
      </c>
      <c r="N52">
        <f>SUMIFS(GameLog!AV:AV,GameLog!$D:$D,'MIL F'!$A52,GameLog!$E:$E,INDEX(Positions!$A$1:$B$9,MATCH('MIL F'!$B52,Positions!$A$1:$A$9,0),2),GameLog!$C:$C,"MIL")</f>
        <v>0</v>
      </c>
      <c r="O52" s="8">
        <f t="shared" si="0"/>
        <v>1</v>
      </c>
      <c r="P52" s="18" t="str">
        <f t="shared" si="1"/>
        <v/>
      </c>
    </row>
    <row r="53" spans="1:16">
      <c r="A53" t="s">
        <v>3308</v>
      </c>
      <c r="B53" t="s">
        <v>2435</v>
      </c>
      <c r="C53">
        <f>COUNTIFS(GameLog!D:D,'MIL F'!A53,GameLog!C:C,"MIL",GameLog!E:E,INDEX(Positions!$A$1:$B$9,MATCH('MIL F'!$B53,Positions!$A$1:$A$9,0),2))</f>
        <v>0</v>
      </c>
      <c r="D53">
        <f>SUMIFS(GameLog!F:F,GameLog!$D:$D,'MIL F'!A53,GameLog!$E:$E,INDEX(Positions!$A$1:$B$9,MATCH('MIL F'!$B53,Positions!$A$1:$A$9,0),2),GameLog!$C:$C,"MIL")</f>
        <v>0</v>
      </c>
      <c r="E53" s="12">
        <f>SUMIFS(GameLog!AM:AM,GameLog!$D:$D,'MIL F'!$A53,GameLog!$E:$E,INDEX(Positions!$A$1:$B$9,MATCH('MIL F'!$B53,Positions!$A$1:$A$9,0),2),GameLog!$C:$C,"MIL")</f>
        <v>0</v>
      </c>
      <c r="F53">
        <f>SUMIFS(GameLog!AN:AN,GameLog!$D:$D,'MIL F'!$A53,GameLog!$E:$E,INDEX(Positions!$A$1:$B$9,MATCH('MIL F'!$B53,Positions!$A$1:$A$9,0),2),GameLog!$C:$C,"MIL")</f>
        <v>0</v>
      </c>
      <c r="G53">
        <f>SUMIFS(GameLog!AO:AO,GameLog!$D:$D,'MIL F'!$A53,GameLog!$E:$E,INDEX(Positions!$A$1:$B$9,MATCH('MIL F'!$B53,Positions!$A$1:$A$9,0),2),GameLog!$C:$C,"MIL")</f>
        <v>0</v>
      </c>
      <c r="H53">
        <f>SUMIFS(GameLog!AP:AP,GameLog!$D:$D,'MIL F'!$A53,GameLog!$E:$E,INDEX(Positions!$A$1:$B$9,MATCH('MIL F'!$B53,Positions!$A$1:$A$9,0),2),GameLog!$C:$C,"MIL")</f>
        <v>0</v>
      </c>
      <c r="I53">
        <f>SUMIFS(GameLog!AQ:AQ,GameLog!$D:$D,'MIL F'!$A53,GameLog!$E:$E,INDEX(Positions!$A$1:$B$9,MATCH('MIL F'!$B53,Positions!$A$1:$A$9,0),2),GameLog!$C:$C,"MIL")</f>
        <v>0</v>
      </c>
      <c r="J53">
        <f>SUMIFS(GameLog!AR:AR,GameLog!$D:$D,'MIL F'!$A53,GameLog!$E:$E,INDEX(Positions!$A$1:$B$9,MATCH('MIL F'!$B53,Positions!$A$1:$A$9,0),2),GameLog!$C:$C,"MIL")</f>
        <v>0</v>
      </c>
      <c r="K53">
        <f>SUMIFS(GameLog!AS:AS,GameLog!$D:$D,'MIL F'!$A53,GameLog!$E:$E,INDEX(Positions!$A$1:$B$9,MATCH('MIL F'!$B53,Positions!$A$1:$A$9,0),2),GameLog!$C:$C,"MIL")</f>
        <v>0</v>
      </c>
      <c r="L53">
        <f>SUMIFS(GameLog!AT:AT,GameLog!$D:$D,'MIL F'!$A53,GameLog!$E:$E,INDEX(Positions!$A$1:$B$9,MATCH('MIL F'!$B53,Positions!$A$1:$A$9,0),2),GameLog!$C:$C,"MIL")</f>
        <v>0</v>
      </c>
      <c r="M53">
        <f>SUMIFS(GameLog!AU:AU,GameLog!$D:$D,'MIL F'!$A53,GameLog!$E:$E,INDEX(Positions!$A$1:$B$9,MATCH('MIL F'!$B53,Positions!$A$1:$A$9,0),2),GameLog!$C:$C,"MIL")</f>
        <v>0</v>
      </c>
      <c r="N53">
        <f>SUMIFS(GameLog!AV:AV,GameLog!$D:$D,'MIL F'!$A53,GameLog!$E:$E,INDEX(Positions!$A$1:$B$9,MATCH('MIL F'!$B53,Positions!$A$1:$A$9,0),2),GameLog!$C:$C,"MIL")</f>
        <v>0</v>
      </c>
      <c r="O53" s="8">
        <f t="shared" si="0"/>
        <v>0</v>
      </c>
      <c r="P53" s="18" t="str">
        <f t="shared" si="1"/>
        <v/>
      </c>
    </row>
    <row r="54" spans="1:16">
      <c r="A54" t="s">
        <v>3299</v>
      </c>
      <c r="B54" t="s">
        <v>2435</v>
      </c>
      <c r="C54">
        <f>COUNTIFS(GameLog!D:D,'MIL F'!A54,GameLog!C:C,"MIL",GameLog!E:E,INDEX(Positions!$A$1:$B$9,MATCH('MIL F'!$B54,Positions!$A$1:$A$9,0),2))</f>
        <v>1</v>
      </c>
      <c r="D54">
        <f>SUMIFS(GameLog!F:F,GameLog!$D:$D,'MIL F'!A54,GameLog!$E:$E,INDEX(Positions!$A$1:$B$9,MATCH('MIL F'!$B54,Positions!$A$1:$A$9,0),2),GameLog!$C:$C,"MIL")</f>
        <v>1</v>
      </c>
      <c r="E54" s="12">
        <f>SUMIFS(GameLog!AM:AM,GameLog!$D:$D,'MIL F'!$A54,GameLog!$E:$E,INDEX(Positions!$A$1:$B$9,MATCH('MIL F'!$B54,Positions!$A$1:$A$9,0),2),GameLog!$C:$C,"MIL")</f>
        <v>11</v>
      </c>
      <c r="F54">
        <f>SUMIFS(GameLog!AN:AN,GameLog!$D:$D,'MIL F'!$A54,GameLog!$E:$E,INDEX(Positions!$A$1:$B$9,MATCH('MIL F'!$B54,Positions!$A$1:$A$9,0),2),GameLog!$C:$C,"MIL")</f>
        <v>2</v>
      </c>
      <c r="G54">
        <f>SUMIFS(GameLog!AO:AO,GameLog!$D:$D,'MIL F'!$A54,GameLog!$E:$E,INDEX(Positions!$A$1:$B$9,MATCH('MIL F'!$B54,Positions!$A$1:$A$9,0),2),GameLog!$C:$C,"MIL")</f>
        <v>0</v>
      </c>
      <c r="H54">
        <f>SUMIFS(GameLog!AP:AP,GameLog!$D:$D,'MIL F'!$A54,GameLog!$E:$E,INDEX(Positions!$A$1:$B$9,MATCH('MIL F'!$B54,Positions!$A$1:$A$9,0),2),GameLog!$C:$C,"MIL")</f>
        <v>0</v>
      </c>
      <c r="I54">
        <f>SUMIFS(GameLog!AQ:AQ,GameLog!$D:$D,'MIL F'!$A54,GameLog!$E:$E,INDEX(Positions!$A$1:$B$9,MATCH('MIL F'!$B54,Positions!$A$1:$A$9,0),2),GameLog!$C:$C,"MIL")</f>
        <v>0</v>
      </c>
      <c r="J54">
        <f>SUMIFS(GameLog!AR:AR,GameLog!$D:$D,'MIL F'!$A54,GameLog!$E:$E,INDEX(Positions!$A$1:$B$9,MATCH('MIL F'!$B54,Positions!$A$1:$A$9,0),2),GameLog!$C:$C,"MIL")</f>
        <v>0</v>
      </c>
      <c r="K54">
        <f>SUMIFS(GameLog!AS:AS,GameLog!$D:$D,'MIL F'!$A54,GameLog!$E:$E,INDEX(Positions!$A$1:$B$9,MATCH('MIL F'!$B54,Positions!$A$1:$A$9,0),2),GameLog!$C:$C,"MIL")</f>
        <v>0</v>
      </c>
      <c r="L54">
        <f>SUMIFS(GameLog!AT:AT,GameLog!$D:$D,'MIL F'!$A54,GameLog!$E:$E,INDEX(Positions!$A$1:$B$9,MATCH('MIL F'!$B54,Positions!$A$1:$A$9,0),2),GameLog!$C:$C,"MIL")</f>
        <v>0</v>
      </c>
      <c r="M54">
        <f>SUMIFS(GameLog!AU:AU,GameLog!$D:$D,'MIL F'!$A54,GameLog!$E:$E,INDEX(Positions!$A$1:$B$9,MATCH('MIL F'!$B54,Positions!$A$1:$A$9,0),2),GameLog!$C:$C,"MIL")</f>
        <v>0</v>
      </c>
      <c r="N54">
        <f>SUMIFS(GameLog!AV:AV,GameLog!$D:$D,'MIL F'!$A54,GameLog!$E:$E,INDEX(Positions!$A$1:$B$9,MATCH('MIL F'!$B54,Positions!$A$1:$A$9,0),2),GameLog!$C:$C,"MIL")</f>
        <v>0</v>
      </c>
      <c r="O54" s="8">
        <f t="shared" si="0"/>
        <v>1</v>
      </c>
      <c r="P54" s="18" t="str">
        <f t="shared" si="1"/>
        <v/>
      </c>
    </row>
    <row r="55" spans="1:16">
      <c r="A55" t="s">
        <v>3031</v>
      </c>
      <c r="B55" t="s">
        <v>2436</v>
      </c>
      <c r="C55">
        <f>COUNTIFS(GameLog!D:D,'MIL F'!A55,GameLog!C:C,"MIL",GameLog!E:E,INDEX(Positions!$A$1:$B$9,MATCH('MIL F'!$B55,Positions!$A$1:$A$9,0),2))</f>
        <v>0</v>
      </c>
      <c r="D55">
        <f>SUMIFS(GameLog!F:F,GameLog!$D:$D,'MIL F'!A55,GameLog!$E:$E,INDEX(Positions!$A$1:$B$9,MATCH('MIL F'!$B55,Positions!$A$1:$A$9,0),2),GameLog!$C:$C,"MIL")</f>
        <v>0</v>
      </c>
      <c r="E55" s="12">
        <f>SUMIFS(GameLog!AM:AM,GameLog!$D:$D,'MIL F'!$A55,GameLog!$E:$E,INDEX(Positions!$A$1:$B$9,MATCH('MIL F'!$B55,Positions!$A$1:$A$9,0),2),GameLog!$C:$C,"MIL")</f>
        <v>0</v>
      </c>
      <c r="F55">
        <f>SUMIFS(GameLog!AN:AN,GameLog!$D:$D,'MIL F'!$A55,GameLog!$E:$E,INDEX(Positions!$A$1:$B$9,MATCH('MIL F'!$B55,Positions!$A$1:$A$9,0),2),GameLog!$C:$C,"MIL")</f>
        <v>0</v>
      </c>
      <c r="G55">
        <f>SUMIFS(GameLog!AO:AO,GameLog!$D:$D,'MIL F'!$A55,GameLog!$E:$E,INDEX(Positions!$A$1:$B$9,MATCH('MIL F'!$B55,Positions!$A$1:$A$9,0),2),GameLog!$C:$C,"MIL")</f>
        <v>0</v>
      </c>
      <c r="H55">
        <f>SUMIFS(GameLog!AP:AP,GameLog!$D:$D,'MIL F'!$A55,GameLog!$E:$E,INDEX(Positions!$A$1:$B$9,MATCH('MIL F'!$B55,Positions!$A$1:$A$9,0),2),GameLog!$C:$C,"MIL")</f>
        <v>0</v>
      </c>
      <c r="I55">
        <f>SUMIFS(GameLog!AQ:AQ,GameLog!$D:$D,'MIL F'!$A55,GameLog!$E:$E,INDEX(Positions!$A$1:$B$9,MATCH('MIL F'!$B55,Positions!$A$1:$A$9,0),2),GameLog!$C:$C,"MIL")</f>
        <v>0</v>
      </c>
      <c r="J55">
        <f>SUMIFS(GameLog!AR:AR,GameLog!$D:$D,'MIL F'!$A55,GameLog!$E:$E,INDEX(Positions!$A$1:$B$9,MATCH('MIL F'!$B55,Positions!$A$1:$A$9,0),2),GameLog!$C:$C,"MIL")</f>
        <v>0</v>
      </c>
      <c r="K55">
        <f>SUMIFS(GameLog!AS:AS,GameLog!$D:$D,'MIL F'!$A55,GameLog!$E:$E,INDEX(Positions!$A$1:$B$9,MATCH('MIL F'!$B55,Positions!$A$1:$A$9,0),2),GameLog!$C:$C,"MIL")</f>
        <v>0</v>
      </c>
      <c r="L55">
        <f>SUMIFS(GameLog!AT:AT,GameLog!$D:$D,'MIL F'!$A55,GameLog!$E:$E,INDEX(Positions!$A$1:$B$9,MATCH('MIL F'!$B55,Positions!$A$1:$A$9,0),2),GameLog!$C:$C,"MIL")</f>
        <v>0</v>
      </c>
      <c r="M55">
        <f>SUMIFS(GameLog!AU:AU,GameLog!$D:$D,'MIL F'!$A55,GameLog!$E:$E,INDEX(Positions!$A$1:$B$9,MATCH('MIL F'!$B55,Positions!$A$1:$A$9,0),2),GameLog!$C:$C,"MIL")</f>
        <v>0</v>
      </c>
      <c r="N55">
        <f>SUMIFS(GameLog!AV:AV,GameLog!$D:$D,'MIL F'!$A55,GameLog!$E:$E,INDEX(Positions!$A$1:$B$9,MATCH('MIL F'!$B55,Positions!$A$1:$A$9,0),2),GameLog!$C:$C,"MIL")</f>
        <v>0</v>
      </c>
      <c r="O55" s="8">
        <f t="shared" si="0"/>
        <v>0</v>
      </c>
      <c r="P55" s="18" t="str">
        <f t="shared" si="1"/>
        <v/>
      </c>
    </row>
    <row r="56" spans="1:16">
      <c r="A56" t="s">
        <v>3297</v>
      </c>
      <c r="B56" t="s">
        <v>2436</v>
      </c>
      <c r="C56">
        <f>COUNTIFS(GameLog!D:D,'MIL F'!A56,GameLog!C:C,"MIL",GameLog!E:E,INDEX(Positions!$A$1:$B$9,MATCH('MIL F'!$B56,Positions!$A$1:$A$9,0),2))</f>
        <v>3</v>
      </c>
      <c r="D56">
        <f>SUMIFS(GameLog!F:F,GameLog!$D:$D,'MIL F'!A56,GameLog!$E:$E,INDEX(Positions!$A$1:$B$9,MATCH('MIL F'!$B56,Positions!$A$1:$A$9,0),2),GameLog!$C:$C,"MIL")</f>
        <v>3</v>
      </c>
      <c r="E56" s="12">
        <f>SUMIFS(GameLog!AM:AM,GameLog!$D:$D,'MIL F'!$A56,GameLog!$E:$E,INDEX(Positions!$A$1:$B$9,MATCH('MIL F'!$B56,Positions!$A$1:$A$9,0),2),GameLog!$C:$C,"MIL")</f>
        <v>27</v>
      </c>
      <c r="F56">
        <f>SUMIFS(GameLog!AN:AN,GameLog!$D:$D,'MIL F'!$A56,GameLog!$E:$E,INDEX(Positions!$A$1:$B$9,MATCH('MIL F'!$B56,Positions!$A$1:$A$9,0),2),GameLog!$C:$C,"MIL")</f>
        <v>6</v>
      </c>
      <c r="G56">
        <f>SUMIFS(GameLog!AO:AO,GameLog!$D:$D,'MIL F'!$A56,GameLog!$E:$E,INDEX(Positions!$A$1:$B$9,MATCH('MIL F'!$B56,Positions!$A$1:$A$9,0),2),GameLog!$C:$C,"MIL")</f>
        <v>0</v>
      </c>
      <c r="H56">
        <f>SUMIFS(GameLog!AP:AP,GameLog!$D:$D,'MIL F'!$A56,GameLog!$E:$E,INDEX(Positions!$A$1:$B$9,MATCH('MIL F'!$B56,Positions!$A$1:$A$9,0),2),GameLog!$C:$C,"MIL")</f>
        <v>0</v>
      </c>
      <c r="I56">
        <f>SUMIFS(GameLog!AQ:AQ,GameLog!$D:$D,'MIL F'!$A56,GameLog!$E:$E,INDEX(Positions!$A$1:$B$9,MATCH('MIL F'!$B56,Positions!$A$1:$A$9,0),2),GameLog!$C:$C,"MIL")</f>
        <v>0</v>
      </c>
      <c r="J56">
        <f>SUMIFS(GameLog!AR:AR,GameLog!$D:$D,'MIL F'!$A56,GameLog!$E:$E,INDEX(Positions!$A$1:$B$9,MATCH('MIL F'!$B56,Positions!$A$1:$A$9,0),2),GameLog!$C:$C,"MIL")</f>
        <v>0</v>
      </c>
      <c r="K56">
        <f>SUMIFS(GameLog!AS:AS,GameLog!$D:$D,'MIL F'!$A56,GameLog!$E:$E,INDEX(Positions!$A$1:$B$9,MATCH('MIL F'!$B56,Positions!$A$1:$A$9,0),2),GameLog!$C:$C,"MIL")</f>
        <v>0</v>
      </c>
      <c r="L56">
        <f>SUMIFS(GameLog!AT:AT,GameLog!$D:$D,'MIL F'!$A56,GameLog!$E:$E,INDEX(Positions!$A$1:$B$9,MATCH('MIL F'!$B56,Positions!$A$1:$A$9,0),2),GameLog!$C:$C,"MIL")</f>
        <v>0</v>
      </c>
      <c r="M56">
        <f>SUMIFS(GameLog!AU:AU,GameLog!$D:$D,'MIL F'!$A56,GameLog!$E:$E,INDEX(Positions!$A$1:$B$9,MATCH('MIL F'!$B56,Positions!$A$1:$A$9,0),2),GameLog!$C:$C,"MIL")</f>
        <v>0</v>
      </c>
      <c r="N56">
        <f>SUMIFS(GameLog!AV:AV,GameLog!$D:$D,'MIL F'!$A56,GameLog!$E:$E,INDEX(Positions!$A$1:$B$9,MATCH('MIL F'!$B56,Positions!$A$1:$A$9,0),2),GameLog!$C:$C,"MIL")</f>
        <v>0</v>
      </c>
      <c r="O56" s="8">
        <f t="shared" si="0"/>
        <v>1</v>
      </c>
      <c r="P56" s="18" t="str">
        <f t="shared" si="1"/>
        <v/>
      </c>
    </row>
    <row r="57" spans="1:16">
      <c r="A57" t="s">
        <v>3299</v>
      </c>
      <c r="B57" t="s">
        <v>2436</v>
      </c>
      <c r="C57">
        <f>COUNTIFS(GameLog!D:D,'MIL F'!A57,GameLog!C:C,"MIL",GameLog!E:E,INDEX(Positions!$A$1:$B$9,MATCH('MIL F'!$B57,Positions!$A$1:$A$9,0),2))</f>
        <v>0</v>
      </c>
      <c r="D57">
        <f>SUMIFS(GameLog!F:F,GameLog!$D:$D,'MIL F'!A57,GameLog!$E:$E,INDEX(Positions!$A$1:$B$9,MATCH('MIL F'!$B57,Positions!$A$1:$A$9,0),2),GameLog!$C:$C,"MIL")</f>
        <v>0</v>
      </c>
      <c r="E57" s="12">
        <f>SUMIFS(GameLog!AM:AM,GameLog!$D:$D,'MIL F'!$A57,GameLog!$E:$E,INDEX(Positions!$A$1:$B$9,MATCH('MIL F'!$B57,Positions!$A$1:$A$9,0),2),GameLog!$C:$C,"MIL")</f>
        <v>0</v>
      </c>
      <c r="F57">
        <f>SUMIFS(GameLog!AN:AN,GameLog!$D:$D,'MIL F'!$A57,GameLog!$E:$E,INDEX(Positions!$A$1:$B$9,MATCH('MIL F'!$B57,Positions!$A$1:$A$9,0),2),GameLog!$C:$C,"MIL")</f>
        <v>0</v>
      </c>
      <c r="G57">
        <f>SUMIFS(GameLog!AO:AO,GameLog!$D:$D,'MIL F'!$A57,GameLog!$E:$E,INDEX(Positions!$A$1:$B$9,MATCH('MIL F'!$B57,Positions!$A$1:$A$9,0),2),GameLog!$C:$C,"MIL")</f>
        <v>0</v>
      </c>
      <c r="H57">
        <f>SUMIFS(GameLog!AP:AP,GameLog!$D:$D,'MIL F'!$A57,GameLog!$E:$E,INDEX(Positions!$A$1:$B$9,MATCH('MIL F'!$B57,Positions!$A$1:$A$9,0),2),GameLog!$C:$C,"MIL")</f>
        <v>0</v>
      </c>
      <c r="I57">
        <f>SUMIFS(GameLog!AQ:AQ,GameLog!$D:$D,'MIL F'!$A57,GameLog!$E:$E,INDEX(Positions!$A$1:$B$9,MATCH('MIL F'!$B57,Positions!$A$1:$A$9,0),2),GameLog!$C:$C,"MIL")</f>
        <v>0</v>
      </c>
      <c r="J57">
        <f>SUMIFS(GameLog!AR:AR,GameLog!$D:$D,'MIL F'!$A57,GameLog!$E:$E,INDEX(Positions!$A$1:$B$9,MATCH('MIL F'!$B57,Positions!$A$1:$A$9,0),2),GameLog!$C:$C,"MIL")</f>
        <v>0</v>
      </c>
      <c r="K57">
        <f>SUMIFS(GameLog!AS:AS,GameLog!$D:$D,'MIL F'!$A57,GameLog!$E:$E,INDEX(Positions!$A$1:$B$9,MATCH('MIL F'!$B57,Positions!$A$1:$A$9,0),2),GameLog!$C:$C,"MIL")</f>
        <v>0</v>
      </c>
      <c r="L57">
        <f>SUMIFS(GameLog!AT:AT,GameLog!$D:$D,'MIL F'!$A57,GameLog!$E:$E,INDEX(Positions!$A$1:$B$9,MATCH('MIL F'!$B57,Positions!$A$1:$A$9,0),2),GameLog!$C:$C,"MIL")</f>
        <v>0</v>
      </c>
      <c r="M57">
        <f>SUMIFS(GameLog!AU:AU,GameLog!$D:$D,'MIL F'!$A57,GameLog!$E:$E,INDEX(Positions!$A$1:$B$9,MATCH('MIL F'!$B57,Positions!$A$1:$A$9,0),2),GameLog!$C:$C,"MIL")</f>
        <v>0</v>
      </c>
      <c r="N57">
        <f>SUMIFS(GameLog!AV:AV,GameLog!$D:$D,'MIL F'!$A57,GameLog!$E:$E,INDEX(Positions!$A$1:$B$9,MATCH('MIL F'!$B57,Positions!$A$1:$A$9,0),2),GameLog!$C:$C,"MIL")</f>
        <v>0</v>
      </c>
      <c r="O57" s="8">
        <f t="shared" si="0"/>
        <v>0</v>
      </c>
      <c r="P57" s="18" t="str">
        <f t="shared" si="1"/>
        <v/>
      </c>
    </row>
    <row r="58" spans="1:16">
      <c r="A58" t="s">
        <v>3301</v>
      </c>
      <c r="B58" t="s">
        <v>2437</v>
      </c>
      <c r="C58">
        <f>COUNTIFS(GameLog!D:D,'MIL F'!A58,GameLog!C:C,"MIL",GameLog!E:E,INDEX(Positions!$A$1:$B$9,MATCH('MIL F'!$B58,Positions!$A$1:$A$9,0),2))</f>
        <v>0</v>
      </c>
      <c r="D58">
        <f>SUMIFS(GameLog!F:F,GameLog!$D:$D,'MIL F'!A58,GameLog!$E:$E,INDEX(Positions!$A$1:$B$9,MATCH('MIL F'!$B58,Positions!$A$1:$A$9,0),2),GameLog!$C:$C,"MIL")</f>
        <v>0</v>
      </c>
      <c r="E58" s="12">
        <f>SUMIFS(GameLog!AM:AM,GameLog!$D:$D,'MIL F'!$A58,GameLog!$E:$E,INDEX(Positions!$A$1:$B$9,MATCH('MIL F'!$B58,Positions!$A$1:$A$9,0),2),GameLog!$C:$C,"MIL")</f>
        <v>0</v>
      </c>
      <c r="F58">
        <f>SUMIFS(GameLog!AN:AN,GameLog!$D:$D,'MIL F'!$A58,GameLog!$E:$E,INDEX(Positions!$A$1:$B$9,MATCH('MIL F'!$B58,Positions!$A$1:$A$9,0),2),GameLog!$C:$C,"MIL")</f>
        <v>0</v>
      </c>
      <c r="G58">
        <f>SUMIFS(GameLog!AO:AO,GameLog!$D:$D,'MIL F'!$A58,GameLog!$E:$E,INDEX(Positions!$A$1:$B$9,MATCH('MIL F'!$B58,Positions!$A$1:$A$9,0),2),GameLog!$C:$C,"MIL")</f>
        <v>0</v>
      </c>
      <c r="H58">
        <f>SUMIFS(GameLog!AP:AP,GameLog!$D:$D,'MIL F'!$A58,GameLog!$E:$E,INDEX(Positions!$A$1:$B$9,MATCH('MIL F'!$B58,Positions!$A$1:$A$9,0),2),GameLog!$C:$C,"MIL")</f>
        <v>0</v>
      </c>
      <c r="I58">
        <f>SUMIFS(GameLog!AQ:AQ,GameLog!$D:$D,'MIL F'!$A58,GameLog!$E:$E,INDEX(Positions!$A$1:$B$9,MATCH('MIL F'!$B58,Positions!$A$1:$A$9,0),2),GameLog!$C:$C,"MIL")</f>
        <v>0</v>
      </c>
      <c r="J58">
        <f>SUMIFS(GameLog!AR:AR,GameLog!$D:$D,'MIL F'!$A58,GameLog!$E:$E,INDEX(Positions!$A$1:$B$9,MATCH('MIL F'!$B58,Positions!$A$1:$A$9,0),2),GameLog!$C:$C,"MIL")</f>
        <v>0</v>
      </c>
      <c r="K58">
        <f>SUMIFS(GameLog!AS:AS,GameLog!$D:$D,'MIL F'!$A58,GameLog!$E:$E,INDEX(Positions!$A$1:$B$9,MATCH('MIL F'!$B58,Positions!$A$1:$A$9,0),2),GameLog!$C:$C,"MIL")</f>
        <v>0</v>
      </c>
      <c r="L58">
        <f>SUMIFS(GameLog!AT:AT,GameLog!$D:$D,'MIL F'!$A58,GameLog!$E:$E,INDEX(Positions!$A$1:$B$9,MATCH('MIL F'!$B58,Positions!$A$1:$A$9,0),2),GameLog!$C:$C,"MIL")</f>
        <v>0</v>
      </c>
      <c r="M58">
        <f>SUMIFS(GameLog!AU:AU,GameLog!$D:$D,'MIL F'!$A58,GameLog!$E:$E,INDEX(Positions!$A$1:$B$9,MATCH('MIL F'!$B58,Positions!$A$1:$A$9,0),2),GameLog!$C:$C,"MIL")</f>
        <v>0</v>
      </c>
      <c r="N58">
        <f>SUMIFS(GameLog!AV:AV,GameLog!$D:$D,'MIL F'!$A58,GameLog!$E:$E,INDEX(Positions!$A$1:$B$9,MATCH('MIL F'!$B58,Positions!$A$1:$A$9,0),2),GameLog!$C:$C,"MIL")</f>
        <v>0</v>
      </c>
      <c r="O58" s="8">
        <f t="shared" si="0"/>
        <v>0</v>
      </c>
      <c r="P58" s="18" t="str">
        <f t="shared" si="1"/>
        <v/>
      </c>
    </row>
    <row r="59" spans="1:16">
      <c r="A59" t="s">
        <v>3031</v>
      </c>
      <c r="B59" t="s">
        <v>2437</v>
      </c>
      <c r="C59">
        <f>COUNTIFS(GameLog!D:D,'MIL F'!A59,GameLog!C:C,"MIL",GameLog!E:E,INDEX(Positions!$A$1:$B$9,MATCH('MIL F'!$B59,Positions!$A$1:$A$9,0),2))</f>
        <v>0</v>
      </c>
      <c r="D59">
        <f>SUMIFS(GameLog!F:F,GameLog!$D:$D,'MIL F'!A59,GameLog!$E:$E,INDEX(Positions!$A$1:$B$9,MATCH('MIL F'!$B59,Positions!$A$1:$A$9,0),2),GameLog!$C:$C,"MIL")</f>
        <v>0</v>
      </c>
      <c r="E59" s="12">
        <f>SUMIFS(GameLog!AM:AM,GameLog!$D:$D,'MIL F'!$A59,GameLog!$E:$E,INDEX(Positions!$A$1:$B$9,MATCH('MIL F'!$B59,Positions!$A$1:$A$9,0),2),GameLog!$C:$C,"MIL")</f>
        <v>0</v>
      </c>
      <c r="F59">
        <f>SUMIFS(GameLog!AN:AN,GameLog!$D:$D,'MIL F'!$A59,GameLog!$E:$E,INDEX(Positions!$A$1:$B$9,MATCH('MIL F'!$B59,Positions!$A$1:$A$9,0),2),GameLog!$C:$C,"MIL")</f>
        <v>0</v>
      </c>
      <c r="G59">
        <f>SUMIFS(GameLog!AO:AO,GameLog!$D:$D,'MIL F'!$A59,GameLog!$E:$E,INDEX(Positions!$A$1:$B$9,MATCH('MIL F'!$B59,Positions!$A$1:$A$9,0),2),GameLog!$C:$C,"MIL")</f>
        <v>0</v>
      </c>
      <c r="H59">
        <f>SUMIFS(GameLog!AP:AP,GameLog!$D:$D,'MIL F'!$A59,GameLog!$E:$E,INDEX(Positions!$A$1:$B$9,MATCH('MIL F'!$B59,Positions!$A$1:$A$9,0),2),GameLog!$C:$C,"MIL")</f>
        <v>0</v>
      </c>
      <c r="I59">
        <f>SUMIFS(GameLog!AQ:AQ,GameLog!$D:$D,'MIL F'!$A59,GameLog!$E:$E,INDEX(Positions!$A$1:$B$9,MATCH('MIL F'!$B59,Positions!$A$1:$A$9,0),2),GameLog!$C:$C,"MIL")</f>
        <v>0</v>
      </c>
      <c r="J59">
        <f>SUMIFS(GameLog!AR:AR,GameLog!$D:$D,'MIL F'!$A59,GameLog!$E:$E,INDEX(Positions!$A$1:$B$9,MATCH('MIL F'!$B59,Positions!$A$1:$A$9,0),2),GameLog!$C:$C,"MIL")</f>
        <v>0</v>
      </c>
      <c r="K59">
        <f>SUMIFS(GameLog!AS:AS,GameLog!$D:$D,'MIL F'!$A59,GameLog!$E:$E,INDEX(Positions!$A$1:$B$9,MATCH('MIL F'!$B59,Positions!$A$1:$A$9,0),2),GameLog!$C:$C,"MIL")</f>
        <v>0</v>
      </c>
      <c r="L59">
        <f>SUMIFS(GameLog!AT:AT,GameLog!$D:$D,'MIL F'!$A59,GameLog!$E:$E,INDEX(Positions!$A$1:$B$9,MATCH('MIL F'!$B59,Positions!$A$1:$A$9,0),2),GameLog!$C:$C,"MIL")</f>
        <v>0</v>
      </c>
      <c r="M59">
        <f>SUMIFS(GameLog!AU:AU,GameLog!$D:$D,'MIL F'!$A59,GameLog!$E:$E,INDEX(Positions!$A$1:$B$9,MATCH('MIL F'!$B59,Positions!$A$1:$A$9,0),2),GameLog!$C:$C,"MIL")</f>
        <v>0</v>
      </c>
      <c r="N59">
        <f>SUMIFS(GameLog!AV:AV,GameLog!$D:$D,'MIL F'!$A59,GameLog!$E:$E,INDEX(Positions!$A$1:$B$9,MATCH('MIL F'!$B59,Positions!$A$1:$A$9,0),2),GameLog!$C:$C,"MIL")</f>
        <v>0</v>
      </c>
      <c r="O59" s="8">
        <f t="shared" si="0"/>
        <v>0</v>
      </c>
      <c r="P59" s="18" t="str">
        <f t="shared" si="1"/>
        <v/>
      </c>
    </row>
    <row r="60" spans="1:16">
      <c r="A60" t="s">
        <v>3298</v>
      </c>
      <c r="B60" t="s">
        <v>2437</v>
      </c>
      <c r="C60">
        <f>COUNTIFS(GameLog!D:D,'MIL F'!A60,GameLog!C:C,"MIL",GameLog!E:E,INDEX(Positions!$A$1:$B$9,MATCH('MIL F'!$B60,Positions!$A$1:$A$9,0),2))</f>
        <v>3</v>
      </c>
      <c r="D60">
        <f>SUMIFS(GameLog!F:F,GameLog!$D:$D,'MIL F'!A60,GameLog!$E:$E,INDEX(Positions!$A$1:$B$9,MATCH('MIL F'!$B60,Positions!$A$1:$A$9,0),2),GameLog!$C:$C,"MIL")</f>
        <v>3</v>
      </c>
      <c r="E60" s="12">
        <f>SUMIFS(GameLog!AM:AM,GameLog!$D:$D,'MIL F'!$A60,GameLog!$E:$E,INDEX(Positions!$A$1:$B$9,MATCH('MIL F'!$B60,Positions!$A$1:$A$9,0),2),GameLog!$C:$C,"MIL")</f>
        <v>27</v>
      </c>
      <c r="F60">
        <f>SUMIFS(GameLog!AN:AN,GameLog!$D:$D,'MIL F'!$A60,GameLog!$E:$E,INDEX(Positions!$A$1:$B$9,MATCH('MIL F'!$B60,Positions!$A$1:$A$9,0),2),GameLog!$C:$C,"MIL")</f>
        <v>6</v>
      </c>
      <c r="G60">
        <f>SUMIFS(GameLog!AO:AO,GameLog!$D:$D,'MIL F'!$A60,GameLog!$E:$E,INDEX(Positions!$A$1:$B$9,MATCH('MIL F'!$B60,Positions!$A$1:$A$9,0),2),GameLog!$C:$C,"MIL")</f>
        <v>0</v>
      </c>
      <c r="H60">
        <f>SUMIFS(GameLog!AP:AP,GameLog!$D:$D,'MIL F'!$A60,GameLog!$E:$E,INDEX(Positions!$A$1:$B$9,MATCH('MIL F'!$B60,Positions!$A$1:$A$9,0),2),GameLog!$C:$C,"MIL")</f>
        <v>0</v>
      </c>
      <c r="I60">
        <f>SUMIFS(GameLog!AQ:AQ,GameLog!$D:$D,'MIL F'!$A60,GameLog!$E:$E,INDEX(Positions!$A$1:$B$9,MATCH('MIL F'!$B60,Positions!$A$1:$A$9,0),2),GameLog!$C:$C,"MIL")</f>
        <v>0</v>
      </c>
      <c r="J60">
        <f>SUMIFS(GameLog!AR:AR,GameLog!$D:$D,'MIL F'!$A60,GameLog!$E:$E,INDEX(Positions!$A$1:$B$9,MATCH('MIL F'!$B60,Positions!$A$1:$A$9,0),2),GameLog!$C:$C,"MIL")</f>
        <v>0</v>
      </c>
      <c r="K60">
        <f>SUMIFS(GameLog!AS:AS,GameLog!$D:$D,'MIL F'!$A60,GameLog!$E:$E,INDEX(Positions!$A$1:$B$9,MATCH('MIL F'!$B60,Positions!$A$1:$A$9,0),2),GameLog!$C:$C,"MIL")</f>
        <v>0</v>
      </c>
      <c r="L60">
        <f>SUMIFS(GameLog!AT:AT,GameLog!$D:$D,'MIL F'!$A60,GameLog!$E:$E,INDEX(Positions!$A$1:$B$9,MATCH('MIL F'!$B60,Positions!$A$1:$A$9,0),2),GameLog!$C:$C,"MIL")</f>
        <v>0</v>
      </c>
      <c r="M60">
        <f>SUMIFS(GameLog!AU:AU,GameLog!$D:$D,'MIL F'!$A60,GameLog!$E:$E,INDEX(Positions!$A$1:$B$9,MATCH('MIL F'!$B60,Positions!$A$1:$A$9,0),2),GameLog!$C:$C,"MIL")</f>
        <v>0</v>
      </c>
      <c r="N60">
        <f>SUMIFS(GameLog!AV:AV,GameLog!$D:$D,'MIL F'!$A60,GameLog!$E:$E,INDEX(Positions!$A$1:$B$9,MATCH('MIL F'!$B60,Positions!$A$1:$A$9,0),2),GameLog!$C:$C,"MIL")</f>
        <v>0</v>
      </c>
      <c r="O60" s="8">
        <f t="shared" si="0"/>
        <v>1</v>
      </c>
      <c r="P60" s="18" t="str">
        <f t="shared" si="1"/>
        <v/>
      </c>
    </row>
    <row r="61" spans="1:16">
      <c r="A61" t="s">
        <v>3303</v>
      </c>
      <c r="B61" t="s">
        <v>2437</v>
      </c>
      <c r="C61">
        <f>COUNTIFS(GameLog!D:D,'MIL F'!A61,GameLog!C:C,"MIL",GameLog!E:E,INDEX(Positions!$A$1:$B$9,MATCH('MIL F'!$B61,Positions!$A$1:$A$9,0),2))</f>
        <v>0</v>
      </c>
      <c r="D61">
        <f>SUMIFS(GameLog!F:F,GameLog!$D:$D,'MIL F'!A61,GameLog!$E:$E,INDEX(Positions!$A$1:$B$9,MATCH('MIL F'!$B61,Positions!$A$1:$A$9,0),2),GameLog!$C:$C,"MIL")</f>
        <v>0</v>
      </c>
      <c r="E61" s="12">
        <f>SUMIFS(GameLog!AM:AM,GameLog!$D:$D,'MIL F'!$A61,GameLog!$E:$E,INDEX(Positions!$A$1:$B$9,MATCH('MIL F'!$B61,Positions!$A$1:$A$9,0),2),GameLog!$C:$C,"MIL")</f>
        <v>0</v>
      </c>
      <c r="F61">
        <f>SUMIFS(GameLog!AN:AN,GameLog!$D:$D,'MIL F'!$A61,GameLog!$E:$E,INDEX(Positions!$A$1:$B$9,MATCH('MIL F'!$B61,Positions!$A$1:$A$9,0),2),GameLog!$C:$C,"MIL")</f>
        <v>0</v>
      </c>
      <c r="G61">
        <f>SUMIFS(GameLog!AO:AO,GameLog!$D:$D,'MIL F'!$A61,GameLog!$E:$E,INDEX(Positions!$A$1:$B$9,MATCH('MIL F'!$B61,Positions!$A$1:$A$9,0),2),GameLog!$C:$C,"MIL")</f>
        <v>0</v>
      </c>
      <c r="H61">
        <f>SUMIFS(GameLog!AP:AP,GameLog!$D:$D,'MIL F'!$A61,GameLog!$E:$E,INDEX(Positions!$A$1:$B$9,MATCH('MIL F'!$B61,Positions!$A$1:$A$9,0),2),GameLog!$C:$C,"MIL")</f>
        <v>0</v>
      </c>
      <c r="I61">
        <f>SUMIFS(GameLog!AQ:AQ,GameLog!$D:$D,'MIL F'!$A61,GameLog!$E:$E,INDEX(Positions!$A$1:$B$9,MATCH('MIL F'!$B61,Positions!$A$1:$A$9,0),2),GameLog!$C:$C,"MIL")</f>
        <v>0</v>
      </c>
      <c r="J61">
        <f>SUMIFS(GameLog!AR:AR,GameLog!$D:$D,'MIL F'!$A61,GameLog!$E:$E,INDEX(Positions!$A$1:$B$9,MATCH('MIL F'!$B61,Positions!$A$1:$A$9,0),2),GameLog!$C:$C,"MIL")</f>
        <v>0</v>
      </c>
      <c r="K61">
        <f>SUMIFS(GameLog!AS:AS,GameLog!$D:$D,'MIL F'!$A61,GameLog!$E:$E,INDEX(Positions!$A$1:$B$9,MATCH('MIL F'!$B61,Positions!$A$1:$A$9,0),2),GameLog!$C:$C,"MIL")</f>
        <v>0</v>
      </c>
      <c r="L61">
        <f>SUMIFS(GameLog!AT:AT,GameLog!$D:$D,'MIL F'!$A61,GameLog!$E:$E,INDEX(Positions!$A$1:$B$9,MATCH('MIL F'!$B61,Positions!$A$1:$A$9,0),2),GameLog!$C:$C,"MIL")</f>
        <v>0</v>
      </c>
      <c r="M61">
        <f>SUMIFS(GameLog!AU:AU,GameLog!$D:$D,'MIL F'!$A61,GameLog!$E:$E,INDEX(Positions!$A$1:$B$9,MATCH('MIL F'!$B61,Positions!$A$1:$A$9,0),2),GameLog!$C:$C,"MIL")</f>
        <v>0</v>
      </c>
      <c r="N61">
        <f>SUMIFS(GameLog!AV:AV,GameLog!$D:$D,'MIL F'!$A61,GameLog!$E:$E,INDEX(Positions!$A$1:$B$9,MATCH('MIL F'!$B61,Positions!$A$1:$A$9,0),2),GameLog!$C:$C,"MIL")</f>
        <v>0</v>
      </c>
      <c r="O61" s="8">
        <f t="shared" si="0"/>
        <v>0</v>
      </c>
      <c r="P61" s="18" t="str">
        <f t="shared" si="1"/>
        <v/>
      </c>
    </row>
    <row r="62" spans="1:16">
      <c r="A62" t="s">
        <v>3308</v>
      </c>
      <c r="B62" t="s">
        <v>2437</v>
      </c>
      <c r="C62">
        <f>COUNTIFS(GameLog!D:D,'MIL F'!A62,GameLog!C:C,"MIL",GameLog!E:E,INDEX(Positions!$A$1:$B$9,MATCH('MIL F'!$B62,Positions!$A$1:$A$9,0),2))</f>
        <v>0</v>
      </c>
      <c r="D62">
        <f>SUMIFS(GameLog!F:F,GameLog!$D:$D,'MIL F'!A62,GameLog!$E:$E,INDEX(Positions!$A$1:$B$9,MATCH('MIL F'!$B62,Positions!$A$1:$A$9,0),2),GameLog!$C:$C,"MIL")</f>
        <v>0</v>
      </c>
      <c r="E62" s="12">
        <f>SUMIFS(GameLog!AM:AM,GameLog!$D:$D,'MIL F'!$A62,GameLog!$E:$E,INDEX(Positions!$A$1:$B$9,MATCH('MIL F'!$B62,Positions!$A$1:$A$9,0),2),GameLog!$C:$C,"MIL")</f>
        <v>0</v>
      </c>
      <c r="F62">
        <f>SUMIFS(GameLog!AN:AN,GameLog!$D:$D,'MIL F'!$A62,GameLog!$E:$E,INDEX(Positions!$A$1:$B$9,MATCH('MIL F'!$B62,Positions!$A$1:$A$9,0),2),GameLog!$C:$C,"MIL")</f>
        <v>0</v>
      </c>
      <c r="G62">
        <f>SUMIFS(GameLog!AO:AO,GameLog!$D:$D,'MIL F'!$A62,GameLog!$E:$E,INDEX(Positions!$A$1:$B$9,MATCH('MIL F'!$B62,Positions!$A$1:$A$9,0),2),GameLog!$C:$C,"MIL")</f>
        <v>0</v>
      </c>
      <c r="H62">
        <f>SUMIFS(GameLog!AP:AP,GameLog!$D:$D,'MIL F'!$A62,GameLog!$E:$E,INDEX(Positions!$A$1:$B$9,MATCH('MIL F'!$B62,Positions!$A$1:$A$9,0),2),GameLog!$C:$C,"MIL")</f>
        <v>0</v>
      </c>
      <c r="I62">
        <f>SUMIFS(GameLog!AQ:AQ,GameLog!$D:$D,'MIL F'!$A62,GameLog!$E:$E,INDEX(Positions!$A$1:$B$9,MATCH('MIL F'!$B62,Positions!$A$1:$A$9,0),2),GameLog!$C:$C,"MIL")</f>
        <v>0</v>
      </c>
      <c r="J62">
        <f>SUMIFS(GameLog!AR:AR,GameLog!$D:$D,'MIL F'!$A62,GameLog!$E:$E,INDEX(Positions!$A$1:$B$9,MATCH('MIL F'!$B62,Positions!$A$1:$A$9,0),2),GameLog!$C:$C,"MIL")</f>
        <v>0</v>
      </c>
      <c r="K62">
        <f>SUMIFS(GameLog!AS:AS,GameLog!$D:$D,'MIL F'!$A62,GameLog!$E:$E,INDEX(Positions!$A$1:$B$9,MATCH('MIL F'!$B62,Positions!$A$1:$A$9,0),2),GameLog!$C:$C,"MIL")</f>
        <v>0</v>
      </c>
      <c r="L62">
        <f>SUMIFS(GameLog!AT:AT,GameLog!$D:$D,'MIL F'!$A62,GameLog!$E:$E,INDEX(Positions!$A$1:$B$9,MATCH('MIL F'!$B62,Positions!$A$1:$A$9,0),2),GameLog!$C:$C,"MIL")</f>
        <v>0</v>
      </c>
      <c r="M62">
        <f>SUMIFS(GameLog!AU:AU,GameLog!$D:$D,'MIL F'!$A62,GameLog!$E:$E,INDEX(Positions!$A$1:$B$9,MATCH('MIL F'!$B62,Positions!$A$1:$A$9,0),2),GameLog!$C:$C,"MIL")</f>
        <v>0</v>
      </c>
      <c r="N62">
        <f>SUMIFS(GameLog!AV:AV,GameLog!$D:$D,'MIL F'!$A62,GameLog!$E:$E,INDEX(Positions!$A$1:$B$9,MATCH('MIL F'!$B62,Positions!$A$1:$A$9,0),2),GameLog!$C:$C,"MIL")</f>
        <v>0</v>
      </c>
      <c r="O62" s="8">
        <f t="shared" si="0"/>
        <v>0</v>
      </c>
      <c r="P62" s="18" t="str">
        <f t="shared" si="1"/>
        <v/>
      </c>
    </row>
    <row r="63" spans="1:16">
      <c r="A63" t="s">
        <v>3299</v>
      </c>
      <c r="B63" t="s">
        <v>2437</v>
      </c>
      <c r="C63">
        <f>COUNTIFS(GameLog!D:D,'MIL F'!A63,GameLog!C:C,"MIL",GameLog!E:E,INDEX(Positions!$A$1:$B$9,MATCH('MIL F'!$B63,Positions!$A$1:$A$9,0),2))</f>
        <v>0</v>
      </c>
      <c r="D63">
        <f>SUMIFS(GameLog!F:F,GameLog!$D:$D,'MIL F'!A63,GameLog!$E:$E,INDEX(Positions!$A$1:$B$9,MATCH('MIL F'!$B63,Positions!$A$1:$A$9,0),2),GameLog!$C:$C,"MIL")</f>
        <v>0</v>
      </c>
      <c r="E63" s="12">
        <f>SUMIFS(GameLog!AM:AM,GameLog!$D:$D,'MIL F'!$A63,GameLog!$E:$E,INDEX(Positions!$A$1:$B$9,MATCH('MIL F'!$B63,Positions!$A$1:$A$9,0),2),GameLog!$C:$C,"MIL")</f>
        <v>0</v>
      </c>
      <c r="F63">
        <f>SUMIFS(GameLog!AN:AN,GameLog!$D:$D,'MIL F'!$A63,GameLog!$E:$E,INDEX(Positions!$A$1:$B$9,MATCH('MIL F'!$B63,Positions!$A$1:$A$9,0),2),GameLog!$C:$C,"MIL")</f>
        <v>0</v>
      </c>
      <c r="G63">
        <f>SUMIFS(GameLog!AO:AO,GameLog!$D:$D,'MIL F'!$A63,GameLog!$E:$E,INDEX(Positions!$A$1:$B$9,MATCH('MIL F'!$B63,Positions!$A$1:$A$9,0),2),GameLog!$C:$C,"MIL")</f>
        <v>0</v>
      </c>
      <c r="H63">
        <f>SUMIFS(GameLog!AP:AP,GameLog!$D:$D,'MIL F'!$A63,GameLog!$E:$E,INDEX(Positions!$A$1:$B$9,MATCH('MIL F'!$B63,Positions!$A$1:$A$9,0),2),GameLog!$C:$C,"MIL")</f>
        <v>0</v>
      </c>
      <c r="I63">
        <f>SUMIFS(GameLog!AQ:AQ,GameLog!$D:$D,'MIL F'!$A63,GameLog!$E:$E,INDEX(Positions!$A$1:$B$9,MATCH('MIL F'!$B63,Positions!$A$1:$A$9,0),2),GameLog!$C:$C,"MIL")</f>
        <v>0</v>
      </c>
      <c r="J63">
        <f>SUMIFS(GameLog!AR:AR,GameLog!$D:$D,'MIL F'!$A63,GameLog!$E:$E,INDEX(Positions!$A$1:$B$9,MATCH('MIL F'!$B63,Positions!$A$1:$A$9,0),2),GameLog!$C:$C,"MIL")</f>
        <v>0</v>
      </c>
      <c r="K63">
        <f>SUMIFS(GameLog!AS:AS,GameLog!$D:$D,'MIL F'!$A63,GameLog!$E:$E,INDEX(Positions!$A$1:$B$9,MATCH('MIL F'!$B63,Positions!$A$1:$A$9,0),2),GameLog!$C:$C,"MIL")</f>
        <v>0</v>
      </c>
      <c r="L63">
        <f>SUMIFS(GameLog!AT:AT,GameLog!$D:$D,'MIL F'!$A63,GameLog!$E:$E,INDEX(Positions!$A$1:$B$9,MATCH('MIL F'!$B63,Positions!$A$1:$A$9,0),2),GameLog!$C:$C,"MIL")</f>
        <v>0</v>
      </c>
      <c r="M63">
        <f>SUMIFS(GameLog!AU:AU,GameLog!$D:$D,'MIL F'!$A63,GameLog!$E:$E,INDEX(Positions!$A$1:$B$9,MATCH('MIL F'!$B63,Positions!$A$1:$A$9,0),2),GameLog!$C:$C,"MIL")</f>
        <v>0</v>
      </c>
      <c r="N63">
        <f>SUMIFS(GameLog!AV:AV,GameLog!$D:$D,'MIL F'!$A63,GameLog!$E:$E,INDEX(Positions!$A$1:$B$9,MATCH('MIL F'!$B63,Positions!$A$1:$A$9,0),2),GameLog!$C:$C,"MIL")</f>
        <v>0</v>
      </c>
      <c r="O63" s="8">
        <f t="shared" si="0"/>
        <v>0</v>
      </c>
      <c r="P63" s="18" t="str">
        <f t="shared" si="1"/>
        <v/>
      </c>
    </row>
    <row r="64" spans="1:16">
      <c r="O64" s="8"/>
      <c r="P64" s="18"/>
    </row>
    <row r="65" spans="15:16">
      <c r="O65" s="8"/>
      <c r="P65" s="18"/>
    </row>
    <row r="66" spans="15:16">
      <c r="O66" s="8"/>
      <c r="P66" s="18"/>
    </row>
    <row r="67" spans="15:16">
      <c r="O67" s="8"/>
      <c r="P67" s="18"/>
    </row>
    <row r="68" spans="15:16">
      <c r="O68" s="8"/>
      <c r="P68" s="18"/>
    </row>
    <row r="69" spans="15:16">
      <c r="O69" s="8"/>
      <c r="P69" s="18"/>
    </row>
    <row r="70" spans="15:16">
      <c r="O70" s="8"/>
      <c r="P70" s="18"/>
    </row>
    <row r="71" spans="15:16">
      <c r="O71" s="8"/>
      <c r="P71" s="18"/>
    </row>
    <row r="72" spans="15:16">
      <c r="O72" s="8"/>
      <c r="P72" s="18"/>
    </row>
    <row r="73" spans="15:16">
      <c r="O73" s="8"/>
      <c r="P73" s="18"/>
    </row>
    <row r="74" spans="15:16">
      <c r="O74" s="8"/>
      <c r="P74" s="18"/>
    </row>
    <row r="75" spans="15:16">
      <c r="O75" s="8"/>
      <c r="P75" s="18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A2AF4-7792-46CD-BCBD-09C106E4DAE6}">
  <sheetPr codeName="Sheet64"/>
  <dimension ref="A1:AA25"/>
  <sheetViews>
    <sheetView workbookViewId="0">
      <pane ySplit="1" topLeftCell="A4" activePane="bottomLeft" state="frozen"/>
      <selection activeCell="B1" sqref="B1:AC1048576"/>
      <selection pane="bottomLeft" activeCell="A2" sqref="A2:A25"/>
    </sheetView>
  </sheetViews>
  <sheetFormatPr defaultRowHeight="13.2"/>
  <cols>
    <col min="1" max="1" width="15.5546875" bestFit="1" customWidth="1"/>
    <col min="2" max="3" width="3" bestFit="1" customWidth="1"/>
    <col min="4" max="4" width="6.21875" bestFit="1" customWidth="1"/>
    <col min="5" max="5" width="6" bestFit="1" customWidth="1"/>
    <col min="6" max="6" width="3" bestFit="1" customWidth="1"/>
    <col min="7" max="7" width="3.5546875" bestFit="1" customWidth="1"/>
    <col min="8" max="8" width="3.6640625" bestFit="1" customWidth="1"/>
    <col min="9" max="9" width="4.77734375" bestFit="1" customWidth="1"/>
    <col min="10" max="10" width="3.44140625" bestFit="1" customWidth="1"/>
    <col min="11" max="11" width="6" style="12" bestFit="1" customWidth="1"/>
    <col min="12" max="14" width="4" bestFit="1" customWidth="1"/>
    <col min="15" max="15" width="3.44140625" bestFit="1" customWidth="1"/>
    <col min="16" max="18" width="4" bestFit="1" customWidth="1"/>
    <col min="19" max="19" width="4.6640625" bestFit="1" customWidth="1"/>
    <col min="20" max="20" width="3.44140625" bestFit="1" customWidth="1"/>
    <col min="21" max="21" width="4.109375" bestFit="1" customWidth="1"/>
    <col min="22" max="22" width="6" bestFit="1" customWidth="1"/>
    <col min="23" max="23" width="5" bestFit="1" customWidth="1"/>
    <col min="24" max="25" width="4.44140625" bestFit="1" customWidth="1"/>
    <col min="26" max="26" width="5" bestFit="1" customWidth="1"/>
    <col min="27" max="27" width="6.5546875" bestFit="1" customWidth="1"/>
    <col min="28" max="28" width="7" bestFit="1" customWidth="1"/>
    <col min="29" max="29" width="14.6640625" bestFit="1" customWidth="1"/>
  </cols>
  <sheetData>
    <row r="1" spans="1:27">
      <c r="A1" t="s">
        <v>2405</v>
      </c>
      <c r="B1" t="s">
        <v>2365</v>
      </c>
      <c r="C1" t="s">
        <v>2366</v>
      </c>
      <c r="D1" t="s">
        <v>2367</v>
      </c>
      <c r="E1" t="s">
        <v>2482</v>
      </c>
      <c r="F1" t="s">
        <v>2406</v>
      </c>
      <c r="G1" t="s">
        <v>2483</v>
      </c>
      <c r="H1" t="s">
        <v>2484</v>
      </c>
      <c r="I1" t="s">
        <v>2485</v>
      </c>
      <c r="J1" t="s">
        <v>2486</v>
      </c>
      <c r="K1" s="12" t="s">
        <v>2487</v>
      </c>
      <c r="L1" t="s">
        <v>2410</v>
      </c>
      <c r="M1" t="s">
        <v>2409</v>
      </c>
      <c r="N1" t="s">
        <v>2488</v>
      </c>
      <c r="O1" t="s">
        <v>2413</v>
      </c>
      <c r="P1" t="s">
        <v>2417</v>
      </c>
      <c r="Q1" t="s">
        <v>2428</v>
      </c>
      <c r="R1" t="s">
        <v>2418</v>
      </c>
      <c r="S1" t="s">
        <v>2425</v>
      </c>
      <c r="T1" t="s">
        <v>2489</v>
      </c>
      <c r="U1" t="s">
        <v>2490</v>
      </c>
      <c r="V1" t="s">
        <v>2491</v>
      </c>
      <c r="W1" t="s">
        <v>2492</v>
      </c>
      <c r="X1" t="s">
        <v>2493</v>
      </c>
      <c r="Y1" t="s">
        <v>2494</v>
      </c>
      <c r="Z1" t="s">
        <v>2495</v>
      </c>
      <c r="AA1" t="s">
        <v>2496</v>
      </c>
    </row>
    <row r="2" spans="1:27">
      <c r="A2" t="s">
        <v>3316</v>
      </c>
      <c r="B2">
        <f>SUMIFS(GameLog!W:W,GameLog!$D:$D,'MIL P'!$A2,GameLog!$C:$C,"MIL")</f>
        <v>0</v>
      </c>
      <c r="C2">
        <f>SUMIFS(GameLog!X:X,GameLog!$D:$D,'MIL P'!$A2,GameLog!$C:$C,"MIL")</f>
        <v>0</v>
      </c>
      <c r="D2" s="8">
        <f>IFERROR(B2/(B2+C2),0)</f>
        <v>0</v>
      </c>
      <c r="E2" s="10">
        <f>IFERROR(N2/K2*9,"---")</f>
        <v>3.375</v>
      </c>
      <c r="F2">
        <f>COUNTIFS(GameLog!D:D,'MIL P'!A2,GameLog!C:C,"MIL",GameLog!E:E,1)</f>
        <v>1</v>
      </c>
      <c r="G2">
        <f>SUMIFS(GameLog!F:F,GameLog!$D:$D,'MIL P'!A2,GameLog!$E:$E,1,GameLog!$C:$C,"MIL")</f>
        <v>1</v>
      </c>
      <c r="H2">
        <f>SUMIFS(GameLog!Y:Y,GameLog!$D:$D,'MIL P'!$A2,GameLog!$C:$C,"MIL")</f>
        <v>0</v>
      </c>
      <c r="I2">
        <f>SUMIFS(GameLog!Z:Z,GameLog!$D:$D,'MIL P'!$A2,GameLog!$C:$C,"MIL")</f>
        <v>0</v>
      </c>
      <c r="J2">
        <f>SUMIFS(GameLog!AA:AA,GameLog!$D:$D,'MIL P'!$A2,GameLog!$C:$C,"MIL")</f>
        <v>0</v>
      </c>
      <c r="K2" s="12">
        <f>SUMIFS(GameLog!AB:AB,GameLog!$D:$D,'MIL P'!$A2,GameLog!$C:$C,"MIL")</f>
        <v>5.333333333333333</v>
      </c>
      <c r="L2">
        <f>SUMIFS(GameLog!AC:AC,GameLog!$D:$D,'MIL P'!$A2,GameLog!$C:$C,"MIL")</f>
        <v>2</v>
      </c>
      <c r="M2">
        <f>SUMIFS(GameLog!AD:AD,GameLog!$D:$D,'MIL P'!$A2,GameLog!$C:$C,"MIL")</f>
        <v>2</v>
      </c>
      <c r="N2">
        <f>SUMIFS(GameLog!AE:AE,GameLog!$D:$D,'MIL P'!$A2,GameLog!$C:$C,"MIL")</f>
        <v>2</v>
      </c>
      <c r="O2">
        <f>SUMIFS(GameLog!AF:AF,GameLog!$D:$D,'MIL P'!$A2,GameLog!$C:$C,"MIL")</f>
        <v>0</v>
      </c>
      <c r="P2">
        <f>SUMIFS(GameLog!AG:AG,GameLog!$D:$D,'MIL P'!$A2,GameLog!$C:$C,"MIL")</f>
        <v>3</v>
      </c>
      <c r="Q2">
        <f>SUMIFS(GameLog!AH:AH,GameLog!$D:$D,'MIL P'!$A2,GameLog!$C:$C,"MIL")</f>
        <v>0</v>
      </c>
      <c r="R2">
        <f>SUMIFS(GameLog!AI:AI,GameLog!$D:$D,'MIL P'!$A2,GameLog!$C:$C,"MIL")</f>
        <v>2</v>
      </c>
      <c r="S2">
        <f>SUMIFS(GameLog!AJ:AJ,GameLog!$D:$D,'MIL P'!$A2,GameLog!$C:$C,"MIL")</f>
        <v>0</v>
      </c>
      <c r="T2">
        <f>SUMIFS(GameLog!AK:AK,GameLog!$D:$D,'MIL P'!$A2,GameLog!$C:$C,"MIL")</f>
        <v>0</v>
      </c>
      <c r="U2">
        <f>SUMIFS(GameLog!AL:AL,GameLog!$D:$D,'MIL P'!$A2,GameLog!$C:$C,"MIL")</f>
        <v>0</v>
      </c>
      <c r="V2" s="10">
        <f>IFERROR((L2+P2)/K2,0)</f>
        <v>0.9375</v>
      </c>
      <c r="W2" s="11">
        <f>IFERROR(L2/$K2*9,0)</f>
        <v>3.375</v>
      </c>
      <c r="X2" s="11">
        <f>IFERROR(O2/$K2*9,0)</f>
        <v>0</v>
      </c>
      <c r="Y2" s="11">
        <f>IFERROR(P2/$K2*9,0)</f>
        <v>5.0625</v>
      </c>
      <c r="Z2" s="11">
        <f>IFERROR(R2/$K2*9,0)</f>
        <v>3.375</v>
      </c>
      <c r="AA2" s="11">
        <f>IFERROR(R2/P2,0)</f>
        <v>0.66666666666666663</v>
      </c>
    </row>
    <row r="3" spans="1:27">
      <c r="A3" t="s">
        <v>3283</v>
      </c>
      <c r="B3">
        <f>SUMIFS(GameLog!W:W,GameLog!$D:$D,'MIL P'!$A3,GameLog!$C:$C,"MIL")</f>
        <v>0</v>
      </c>
      <c r="C3">
        <f>SUMIFS(GameLog!X:X,GameLog!$D:$D,'MIL P'!$A3,GameLog!$C:$C,"MIL")</f>
        <v>0</v>
      </c>
      <c r="D3" s="8">
        <f t="shared" ref="D3:D19" si="0">IFERROR(B3/(B3+C3),0)</f>
        <v>0</v>
      </c>
      <c r="E3" s="10" t="str">
        <f t="shared" ref="E3:E19" si="1">IFERROR(N3/K3*9,"---")</f>
        <v>---</v>
      </c>
      <c r="F3">
        <f>COUNTIFS(GameLog!D:D,'MIL P'!A3,GameLog!C:C,"MIL",GameLog!E:E,1)</f>
        <v>0</v>
      </c>
      <c r="G3">
        <f>SUMIFS(GameLog!F:F,GameLog!$D:$D,'MIL P'!A3,GameLog!$E:$E,1,GameLog!$C:$C,"MIL")</f>
        <v>0</v>
      </c>
      <c r="H3">
        <f>SUMIFS(GameLog!Y:Y,GameLog!$D:$D,'MIL P'!$A3,GameLog!$C:$C,"MIL")</f>
        <v>0</v>
      </c>
      <c r="I3">
        <f>SUMIFS(GameLog!Z:Z,GameLog!$D:$D,'MIL P'!$A3,GameLog!$C:$C,"MIL")</f>
        <v>0</v>
      </c>
      <c r="J3">
        <f>SUMIFS(GameLog!AA:AA,GameLog!$D:$D,'MIL P'!$A3,GameLog!$C:$C,"MIL")</f>
        <v>0</v>
      </c>
      <c r="K3" s="12">
        <f>SUMIFS(GameLog!AB:AB,GameLog!$D:$D,'MIL P'!$A3,GameLog!$C:$C,"MIL")</f>
        <v>0</v>
      </c>
      <c r="L3">
        <f>SUMIFS(GameLog!AC:AC,GameLog!$D:$D,'MIL P'!$A3,GameLog!$C:$C,"MIL")</f>
        <v>0</v>
      </c>
      <c r="M3">
        <f>SUMIFS(GameLog!AD:AD,GameLog!$D:$D,'MIL P'!$A3,GameLog!$C:$C,"MIL")</f>
        <v>0</v>
      </c>
      <c r="N3">
        <f>SUMIFS(GameLog!AE:AE,GameLog!$D:$D,'MIL P'!$A3,GameLog!$C:$C,"MIL")</f>
        <v>0</v>
      </c>
      <c r="O3">
        <f>SUMIFS(GameLog!AF:AF,GameLog!$D:$D,'MIL P'!$A3,GameLog!$C:$C,"MIL")</f>
        <v>0</v>
      </c>
      <c r="P3">
        <f>SUMIFS(GameLog!AG:AG,GameLog!$D:$D,'MIL P'!$A3,GameLog!$C:$C,"MIL")</f>
        <v>0</v>
      </c>
      <c r="Q3">
        <f>SUMIFS(GameLog!AH:AH,GameLog!$D:$D,'MIL P'!$A3,GameLog!$C:$C,"MIL")</f>
        <v>0</v>
      </c>
      <c r="R3">
        <f>SUMIFS(GameLog!AI:AI,GameLog!$D:$D,'MIL P'!$A3,GameLog!$C:$C,"MIL")</f>
        <v>0</v>
      </c>
      <c r="S3">
        <f>SUMIFS(GameLog!AJ:AJ,GameLog!$D:$D,'MIL P'!$A3,GameLog!$C:$C,"MIL")</f>
        <v>0</v>
      </c>
      <c r="T3">
        <f>SUMIFS(GameLog!AK:AK,GameLog!$D:$D,'MIL P'!$A3,GameLog!$C:$C,"MIL")</f>
        <v>0</v>
      </c>
      <c r="U3">
        <f>SUMIFS(GameLog!AL:AL,GameLog!$D:$D,'MIL P'!$A3,GameLog!$C:$C,"MIL")</f>
        <v>0</v>
      </c>
      <c r="V3" s="10">
        <f t="shared" ref="V3:V19" si="2">IFERROR((L3+P3)/K3,0)</f>
        <v>0</v>
      </c>
      <c r="W3" s="11">
        <f t="shared" ref="W3:W19" si="3">IFERROR(L3/$K3*9,0)</f>
        <v>0</v>
      </c>
      <c r="X3" s="11">
        <f t="shared" ref="X3:Y19" si="4">IFERROR(O3/$K3*9,0)</f>
        <v>0</v>
      </c>
      <c r="Y3" s="11">
        <f t="shared" si="4"/>
        <v>0</v>
      </c>
      <c r="Z3" s="11">
        <f t="shared" ref="Z3:Z19" si="5">IFERROR(R3/$K3*9,0)</f>
        <v>0</v>
      </c>
      <c r="AA3" s="11">
        <f t="shared" ref="AA3:AA19" si="6">IFERROR(R3/P3,0)</f>
        <v>0</v>
      </c>
    </row>
    <row r="4" spans="1:27">
      <c r="A4" t="s">
        <v>3126</v>
      </c>
      <c r="B4">
        <f>SUMIFS(GameLog!W:W,GameLog!$D:$D,'MIL P'!$A4,GameLog!$C:$C,"MIL")</f>
        <v>0</v>
      </c>
      <c r="C4">
        <f>SUMIFS(GameLog!X:X,GameLog!$D:$D,'MIL P'!$A4,GameLog!$C:$C,"MIL")</f>
        <v>0</v>
      </c>
      <c r="D4" s="8">
        <f t="shared" si="0"/>
        <v>0</v>
      </c>
      <c r="E4" s="10" t="str">
        <f t="shared" si="1"/>
        <v>---</v>
      </c>
      <c r="F4">
        <f>COUNTIFS(GameLog!D:D,'MIL P'!A4,GameLog!C:C,"MIL",GameLog!E:E,1)</f>
        <v>0</v>
      </c>
      <c r="G4">
        <f>SUMIFS(GameLog!F:F,GameLog!$D:$D,'MIL P'!A4,GameLog!$E:$E,1,GameLog!$C:$C,"MIL")</f>
        <v>0</v>
      </c>
      <c r="H4">
        <f>SUMIFS(GameLog!Y:Y,GameLog!$D:$D,'MIL P'!$A4,GameLog!$C:$C,"MIL")</f>
        <v>0</v>
      </c>
      <c r="I4">
        <f>SUMIFS(GameLog!Z:Z,GameLog!$D:$D,'MIL P'!$A4,GameLog!$C:$C,"MIL")</f>
        <v>0</v>
      </c>
      <c r="J4">
        <f>SUMIFS(GameLog!AA:AA,GameLog!$D:$D,'MIL P'!$A4,GameLog!$C:$C,"MIL")</f>
        <v>0</v>
      </c>
      <c r="K4" s="12">
        <f>SUMIFS(GameLog!AB:AB,GameLog!$D:$D,'MIL P'!$A4,GameLog!$C:$C,"MIL")</f>
        <v>0</v>
      </c>
      <c r="L4">
        <f>SUMIFS(GameLog!AC:AC,GameLog!$D:$D,'MIL P'!$A4,GameLog!$C:$C,"MIL")</f>
        <v>0</v>
      </c>
      <c r="M4">
        <f>SUMIFS(GameLog!AD:AD,GameLog!$D:$D,'MIL P'!$A4,GameLog!$C:$C,"MIL")</f>
        <v>0</v>
      </c>
      <c r="N4">
        <f>SUMIFS(GameLog!AE:AE,GameLog!$D:$D,'MIL P'!$A4,GameLog!$C:$C,"MIL")</f>
        <v>0</v>
      </c>
      <c r="O4">
        <f>SUMIFS(GameLog!AF:AF,GameLog!$D:$D,'MIL P'!$A4,GameLog!$C:$C,"MIL")</f>
        <v>0</v>
      </c>
      <c r="P4">
        <f>SUMIFS(GameLog!AG:AG,GameLog!$D:$D,'MIL P'!$A4,GameLog!$C:$C,"MIL")</f>
        <v>0</v>
      </c>
      <c r="Q4">
        <f>SUMIFS(GameLog!AH:AH,GameLog!$D:$D,'MIL P'!$A4,GameLog!$C:$C,"MIL")</f>
        <v>0</v>
      </c>
      <c r="R4">
        <f>SUMIFS(GameLog!AI:AI,GameLog!$D:$D,'MIL P'!$A4,GameLog!$C:$C,"MIL")</f>
        <v>0</v>
      </c>
      <c r="S4">
        <f>SUMIFS(GameLog!AJ:AJ,GameLog!$D:$D,'MIL P'!$A4,GameLog!$C:$C,"MIL")</f>
        <v>0</v>
      </c>
      <c r="T4">
        <f>SUMIFS(GameLog!AK:AK,GameLog!$D:$D,'MIL P'!$A4,GameLog!$C:$C,"MIL")</f>
        <v>0</v>
      </c>
      <c r="U4">
        <f>SUMIFS(GameLog!AL:AL,GameLog!$D:$D,'MIL P'!$A4,GameLog!$C:$C,"MIL")</f>
        <v>0</v>
      </c>
      <c r="V4" s="10">
        <f t="shared" si="2"/>
        <v>0</v>
      </c>
      <c r="W4" s="11">
        <f t="shared" si="3"/>
        <v>0</v>
      </c>
      <c r="X4" s="11">
        <f t="shared" si="4"/>
        <v>0</v>
      </c>
      <c r="Y4" s="11">
        <f t="shared" si="4"/>
        <v>0</v>
      </c>
      <c r="Z4" s="11">
        <f t="shared" si="5"/>
        <v>0</v>
      </c>
      <c r="AA4" s="11">
        <f t="shared" si="6"/>
        <v>0</v>
      </c>
    </row>
    <row r="5" spans="1:27">
      <c r="A5" t="s">
        <v>3326</v>
      </c>
      <c r="B5">
        <f>SUMIFS(GameLog!W:W,GameLog!$D:$D,'MIL P'!$A5,GameLog!$C:$C,"MIL")</f>
        <v>0</v>
      </c>
      <c r="C5">
        <f>SUMIFS(GameLog!X:X,GameLog!$D:$D,'MIL P'!$A5,GameLog!$C:$C,"MIL")</f>
        <v>0</v>
      </c>
      <c r="D5" s="8">
        <f t="shared" si="0"/>
        <v>0</v>
      </c>
      <c r="E5" s="10" t="str">
        <f t="shared" si="1"/>
        <v>---</v>
      </c>
      <c r="F5">
        <f>COUNTIFS(GameLog!D:D,'MIL P'!A5,GameLog!C:C,"MIL",GameLog!E:E,1)</f>
        <v>0</v>
      </c>
      <c r="G5">
        <f>SUMIFS(GameLog!F:F,GameLog!$D:$D,'MIL P'!A5,GameLog!$E:$E,1,GameLog!$C:$C,"MIL")</f>
        <v>0</v>
      </c>
      <c r="H5">
        <f>SUMIFS(GameLog!Y:Y,GameLog!$D:$D,'MIL P'!$A5,GameLog!$C:$C,"MIL")</f>
        <v>0</v>
      </c>
      <c r="I5">
        <f>SUMIFS(GameLog!Z:Z,GameLog!$D:$D,'MIL P'!$A5,GameLog!$C:$C,"MIL")</f>
        <v>0</v>
      </c>
      <c r="J5">
        <f>SUMIFS(GameLog!AA:AA,GameLog!$D:$D,'MIL P'!$A5,GameLog!$C:$C,"MIL")</f>
        <v>0</v>
      </c>
      <c r="K5" s="12">
        <f>SUMIFS(GameLog!AB:AB,GameLog!$D:$D,'MIL P'!$A5,GameLog!$C:$C,"MIL")</f>
        <v>0</v>
      </c>
      <c r="L5">
        <f>SUMIFS(GameLog!AC:AC,GameLog!$D:$D,'MIL P'!$A5,GameLog!$C:$C,"MIL")</f>
        <v>0</v>
      </c>
      <c r="M5">
        <f>SUMIFS(GameLog!AD:AD,GameLog!$D:$D,'MIL P'!$A5,GameLog!$C:$C,"MIL")</f>
        <v>0</v>
      </c>
      <c r="N5">
        <f>SUMIFS(GameLog!AE:AE,GameLog!$D:$D,'MIL P'!$A5,GameLog!$C:$C,"MIL")</f>
        <v>0</v>
      </c>
      <c r="O5">
        <f>SUMIFS(GameLog!AF:AF,GameLog!$D:$D,'MIL P'!$A5,GameLog!$C:$C,"MIL")</f>
        <v>0</v>
      </c>
      <c r="P5">
        <f>SUMIFS(GameLog!AG:AG,GameLog!$D:$D,'MIL P'!$A5,GameLog!$C:$C,"MIL")</f>
        <v>0</v>
      </c>
      <c r="Q5">
        <f>SUMIFS(GameLog!AH:AH,GameLog!$D:$D,'MIL P'!$A5,GameLog!$C:$C,"MIL")</f>
        <v>0</v>
      </c>
      <c r="R5">
        <f>SUMIFS(GameLog!AI:AI,GameLog!$D:$D,'MIL P'!$A5,GameLog!$C:$C,"MIL")</f>
        <v>0</v>
      </c>
      <c r="S5">
        <f>SUMIFS(GameLog!AJ:AJ,GameLog!$D:$D,'MIL P'!$A5,GameLog!$C:$C,"MIL")</f>
        <v>0</v>
      </c>
      <c r="T5">
        <f>SUMIFS(GameLog!AK:AK,GameLog!$D:$D,'MIL P'!$A5,GameLog!$C:$C,"MIL")</f>
        <v>0</v>
      </c>
      <c r="U5">
        <f>SUMIFS(GameLog!AL:AL,GameLog!$D:$D,'MIL P'!$A5,GameLog!$C:$C,"MIL")</f>
        <v>0</v>
      </c>
      <c r="V5" s="10">
        <f t="shared" si="2"/>
        <v>0</v>
      </c>
      <c r="W5" s="11">
        <f t="shared" si="3"/>
        <v>0</v>
      </c>
      <c r="X5" s="11">
        <f t="shared" si="4"/>
        <v>0</v>
      </c>
      <c r="Y5" s="11">
        <f t="shared" si="4"/>
        <v>0</v>
      </c>
      <c r="Z5" s="11">
        <f t="shared" si="5"/>
        <v>0</v>
      </c>
      <c r="AA5" s="11">
        <f t="shared" si="6"/>
        <v>0</v>
      </c>
    </row>
    <row r="6" spans="1:27">
      <c r="A6" t="s">
        <v>3327</v>
      </c>
      <c r="B6">
        <f>SUMIFS(GameLog!W:W,GameLog!$D:$D,'MIL P'!$A6,GameLog!$C:$C,"MIL")</f>
        <v>0</v>
      </c>
      <c r="C6">
        <f>SUMIFS(GameLog!X:X,GameLog!$D:$D,'MIL P'!$A6,GameLog!$C:$C,"MIL")</f>
        <v>0</v>
      </c>
      <c r="D6" s="8">
        <f t="shared" si="0"/>
        <v>0</v>
      </c>
      <c r="E6" s="10" t="str">
        <f t="shared" si="1"/>
        <v>---</v>
      </c>
      <c r="F6">
        <f>COUNTIFS(GameLog!D:D,'MIL P'!A6,GameLog!C:C,"MIL",GameLog!E:E,1)</f>
        <v>0</v>
      </c>
      <c r="G6">
        <f>SUMIFS(GameLog!F:F,GameLog!$D:$D,'MIL P'!A6,GameLog!$E:$E,1,GameLog!$C:$C,"MIL")</f>
        <v>0</v>
      </c>
      <c r="H6">
        <f>SUMIFS(GameLog!Y:Y,GameLog!$D:$D,'MIL P'!$A6,GameLog!$C:$C,"MIL")</f>
        <v>0</v>
      </c>
      <c r="I6">
        <f>SUMIFS(GameLog!Z:Z,GameLog!$D:$D,'MIL P'!$A6,GameLog!$C:$C,"MIL")</f>
        <v>0</v>
      </c>
      <c r="J6">
        <f>SUMIFS(GameLog!AA:AA,GameLog!$D:$D,'MIL P'!$A6,GameLog!$C:$C,"MIL")</f>
        <v>0</v>
      </c>
      <c r="K6" s="12">
        <f>SUMIFS(GameLog!AB:AB,GameLog!$D:$D,'MIL P'!$A6,GameLog!$C:$C,"MIL")</f>
        <v>0</v>
      </c>
      <c r="L6">
        <f>SUMIFS(GameLog!AC:AC,GameLog!$D:$D,'MIL P'!$A6,GameLog!$C:$C,"MIL")</f>
        <v>0</v>
      </c>
      <c r="M6">
        <f>SUMIFS(GameLog!AD:AD,GameLog!$D:$D,'MIL P'!$A6,GameLog!$C:$C,"MIL")</f>
        <v>0</v>
      </c>
      <c r="N6">
        <f>SUMIFS(GameLog!AE:AE,GameLog!$D:$D,'MIL P'!$A6,GameLog!$C:$C,"MIL")</f>
        <v>0</v>
      </c>
      <c r="O6">
        <f>SUMIFS(GameLog!AF:AF,GameLog!$D:$D,'MIL P'!$A6,GameLog!$C:$C,"MIL")</f>
        <v>0</v>
      </c>
      <c r="P6">
        <f>SUMIFS(GameLog!AG:AG,GameLog!$D:$D,'MIL P'!$A6,GameLog!$C:$C,"MIL")</f>
        <v>0</v>
      </c>
      <c r="Q6">
        <f>SUMIFS(GameLog!AH:AH,GameLog!$D:$D,'MIL P'!$A6,GameLog!$C:$C,"MIL")</f>
        <v>0</v>
      </c>
      <c r="R6">
        <f>SUMIFS(GameLog!AI:AI,GameLog!$D:$D,'MIL P'!$A6,GameLog!$C:$C,"MIL")</f>
        <v>0</v>
      </c>
      <c r="S6">
        <f>SUMIFS(GameLog!AJ:AJ,GameLog!$D:$D,'MIL P'!$A6,GameLog!$C:$C,"MIL")</f>
        <v>0</v>
      </c>
      <c r="T6">
        <f>SUMIFS(GameLog!AK:AK,GameLog!$D:$D,'MIL P'!$A6,GameLog!$C:$C,"MIL")</f>
        <v>0</v>
      </c>
      <c r="U6">
        <f>SUMIFS(GameLog!AL:AL,GameLog!$D:$D,'MIL P'!$A6,GameLog!$C:$C,"MIL")</f>
        <v>0</v>
      </c>
      <c r="V6" s="10">
        <f t="shared" si="2"/>
        <v>0</v>
      </c>
      <c r="W6" s="11">
        <f t="shared" si="3"/>
        <v>0</v>
      </c>
      <c r="X6" s="11">
        <f t="shared" si="4"/>
        <v>0</v>
      </c>
      <c r="Y6" s="11">
        <f t="shared" si="4"/>
        <v>0</v>
      </c>
      <c r="Z6" s="11">
        <f t="shared" si="5"/>
        <v>0</v>
      </c>
      <c r="AA6" s="11">
        <f t="shared" si="6"/>
        <v>0</v>
      </c>
    </row>
    <row r="7" spans="1:27">
      <c r="A7" t="s">
        <v>3329</v>
      </c>
      <c r="B7">
        <f>SUMIFS(GameLog!W:W,GameLog!$D:$D,'MIL P'!$A7,GameLog!$C:$C,"MIL")</f>
        <v>0</v>
      </c>
      <c r="C7">
        <f>SUMIFS(GameLog!X:X,GameLog!$D:$D,'MIL P'!$A7,GameLog!$C:$C,"MIL")</f>
        <v>0</v>
      </c>
      <c r="D7" s="8">
        <f t="shared" si="0"/>
        <v>0</v>
      </c>
      <c r="E7" s="10">
        <f t="shared" si="1"/>
        <v>0</v>
      </c>
      <c r="F7">
        <f>COUNTIFS(GameLog!D:D,'MIL P'!A7,GameLog!C:C,"MIL",GameLog!E:E,1)</f>
        <v>1</v>
      </c>
      <c r="G7">
        <f>SUMIFS(GameLog!F:F,GameLog!$D:$D,'MIL P'!A7,GameLog!$E:$E,1,GameLog!$C:$C,"MIL")</f>
        <v>0</v>
      </c>
      <c r="H7">
        <f>SUMIFS(GameLog!Y:Y,GameLog!$D:$D,'MIL P'!$A7,GameLog!$C:$C,"MIL")</f>
        <v>0</v>
      </c>
      <c r="I7">
        <f>SUMIFS(GameLog!Z:Z,GameLog!$D:$D,'MIL P'!$A7,GameLog!$C:$C,"MIL")</f>
        <v>0</v>
      </c>
      <c r="J7">
        <f>SUMIFS(GameLog!AA:AA,GameLog!$D:$D,'MIL P'!$A7,GameLog!$C:$C,"MIL")</f>
        <v>0</v>
      </c>
      <c r="K7" s="12">
        <f>SUMIFS(GameLog!AB:AB,GameLog!$D:$D,'MIL P'!$A7,GameLog!$C:$C,"MIL")</f>
        <v>0.66666666666666663</v>
      </c>
      <c r="L7">
        <f>SUMIFS(GameLog!AC:AC,GameLog!$D:$D,'MIL P'!$A7,GameLog!$C:$C,"MIL")</f>
        <v>1</v>
      </c>
      <c r="M7">
        <f>SUMIFS(GameLog!AD:AD,GameLog!$D:$D,'MIL P'!$A7,GameLog!$C:$C,"MIL")</f>
        <v>0</v>
      </c>
      <c r="N7">
        <f>SUMIFS(GameLog!AE:AE,GameLog!$D:$D,'MIL P'!$A7,GameLog!$C:$C,"MIL")</f>
        <v>0</v>
      </c>
      <c r="O7">
        <f>SUMIFS(GameLog!AF:AF,GameLog!$D:$D,'MIL P'!$A7,GameLog!$C:$C,"MIL")</f>
        <v>0</v>
      </c>
      <c r="P7">
        <f>SUMIFS(GameLog!AG:AG,GameLog!$D:$D,'MIL P'!$A7,GameLog!$C:$C,"MIL")</f>
        <v>0</v>
      </c>
      <c r="Q7">
        <f>SUMIFS(GameLog!AH:AH,GameLog!$D:$D,'MIL P'!$A7,GameLog!$C:$C,"MIL")</f>
        <v>0</v>
      </c>
      <c r="R7">
        <f>SUMIFS(GameLog!AI:AI,GameLog!$D:$D,'MIL P'!$A7,GameLog!$C:$C,"MIL")</f>
        <v>0</v>
      </c>
      <c r="S7">
        <f>SUMIFS(GameLog!AJ:AJ,GameLog!$D:$D,'MIL P'!$A7,GameLog!$C:$C,"MIL")</f>
        <v>0</v>
      </c>
      <c r="T7">
        <f>SUMIFS(GameLog!AK:AK,GameLog!$D:$D,'MIL P'!$A7,GameLog!$C:$C,"MIL")</f>
        <v>0</v>
      </c>
      <c r="U7">
        <f>SUMIFS(GameLog!AL:AL,GameLog!$D:$D,'MIL P'!$A7,GameLog!$C:$C,"MIL")</f>
        <v>0</v>
      </c>
      <c r="V7" s="10">
        <f t="shared" si="2"/>
        <v>1.5</v>
      </c>
      <c r="W7" s="11">
        <f t="shared" si="3"/>
        <v>13.5</v>
      </c>
      <c r="X7" s="11">
        <f t="shared" si="4"/>
        <v>0</v>
      </c>
      <c r="Y7" s="11">
        <f t="shared" si="4"/>
        <v>0</v>
      </c>
      <c r="Z7" s="11">
        <f t="shared" si="5"/>
        <v>0</v>
      </c>
      <c r="AA7" s="11">
        <f t="shared" si="6"/>
        <v>0</v>
      </c>
    </row>
    <row r="8" spans="1:27">
      <c r="A8" t="s">
        <v>3313</v>
      </c>
      <c r="B8">
        <f>SUMIFS(GameLog!W:W,GameLog!$D:$D,'MIL P'!$A8,GameLog!$C:$C,"MIL")</f>
        <v>0</v>
      </c>
      <c r="C8">
        <f>SUMIFS(GameLog!X:X,GameLog!$D:$D,'MIL P'!$A8,GameLog!$C:$C,"MIL")</f>
        <v>0</v>
      </c>
      <c r="D8" s="8">
        <f t="shared" si="0"/>
        <v>0</v>
      </c>
      <c r="E8" s="10" t="str">
        <f t="shared" si="1"/>
        <v>---</v>
      </c>
      <c r="F8">
        <f>COUNTIFS(GameLog!D:D,'MIL P'!A8,GameLog!C:C,"MIL",GameLog!E:E,1)</f>
        <v>0</v>
      </c>
      <c r="G8">
        <f>SUMIFS(GameLog!F:F,GameLog!$D:$D,'MIL P'!A8,GameLog!$E:$E,1,GameLog!$C:$C,"MIL")</f>
        <v>0</v>
      </c>
      <c r="H8">
        <f>SUMIFS(GameLog!Y:Y,GameLog!$D:$D,'MIL P'!$A8,GameLog!$C:$C,"MIL")</f>
        <v>0</v>
      </c>
      <c r="I8">
        <f>SUMIFS(GameLog!Z:Z,GameLog!$D:$D,'MIL P'!$A8,GameLog!$C:$C,"MIL")</f>
        <v>0</v>
      </c>
      <c r="J8">
        <f>SUMIFS(GameLog!AA:AA,GameLog!$D:$D,'MIL P'!$A8,GameLog!$C:$C,"MIL")</f>
        <v>0</v>
      </c>
      <c r="K8" s="12">
        <f>SUMIFS(GameLog!AB:AB,GameLog!$D:$D,'MIL P'!$A8,GameLog!$C:$C,"MIL")</f>
        <v>0</v>
      </c>
      <c r="L8">
        <f>SUMIFS(GameLog!AC:AC,GameLog!$D:$D,'MIL P'!$A8,GameLog!$C:$C,"MIL")</f>
        <v>0</v>
      </c>
      <c r="M8">
        <f>SUMIFS(GameLog!AD:AD,GameLog!$D:$D,'MIL P'!$A8,GameLog!$C:$C,"MIL")</f>
        <v>0</v>
      </c>
      <c r="N8">
        <f>SUMIFS(GameLog!AE:AE,GameLog!$D:$D,'MIL P'!$A8,GameLog!$C:$C,"MIL")</f>
        <v>0</v>
      </c>
      <c r="O8">
        <f>SUMIFS(GameLog!AF:AF,GameLog!$D:$D,'MIL P'!$A8,GameLog!$C:$C,"MIL")</f>
        <v>0</v>
      </c>
      <c r="P8">
        <f>SUMIFS(GameLog!AG:AG,GameLog!$D:$D,'MIL P'!$A8,GameLog!$C:$C,"MIL")</f>
        <v>0</v>
      </c>
      <c r="Q8">
        <f>SUMIFS(GameLog!AH:AH,GameLog!$D:$D,'MIL P'!$A8,GameLog!$C:$C,"MIL")</f>
        <v>0</v>
      </c>
      <c r="R8">
        <f>SUMIFS(GameLog!AI:AI,GameLog!$D:$D,'MIL P'!$A8,GameLog!$C:$C,"MIL")</f>
        <v>0</v>
      </c>
      <c r="S8">
        <f>SUMIFS(GameLog!AJ:AJ,GameLog!$D:$D,'MIL P'!$A8,GameLog!$C:$C,"MIL")</f>
        <v>0</v>
      </c>
      <c r="T8">
        <f>SUMIFS(GameLog!AK:AK,GameLog!$D:$D,'MIL P'!$A8,GameLog!$C:$C,"MIL")</f>
        <v>0</v>
      </c>
      <c r="U8">
        <f>SUMIFS(GameLog!AL:AL,GameLog!$D:$D,'MIL P'!$A8,GameLog!$C:$C,"MIL")</f>
        <v>0</v>
      </c>
      <c r="V8" s="10">
        <f t="shared" si="2"/>
        <v>0</v>
      </c>
      <c r="W8" s="11">
        <f t="shared" si="3"/>
        <v>0</v>
      </c>
      <c r="X8" s="11">
        <f t="shared" si="4"/>
        <v>0</v>
      </c>
      <c r="Y8" s="11">
        <f t="shared" si="4"/>
        <v>0</v>
      </c>
      <c r="Z8" s="11">
        <f t="shared" si="5"/>
        <v>0</v>
      </c>
      <c r="AA8" s="11">
        <f t="shared" si="6"/>
        <v>0</v>
      </c>
    </row>
    <row r="9" spans="1:27">
      <c r="A9" t="s">
        <v>3320</v>
      </c>
      <c r="B9">
        <f>SUMIFS(GameLog!W:W,GameLog!$D:$D,'MIL P'!$A9,GameLog!$C:$C,"MIL")</f>
        <v>0</v>
      </c>
      <c r="C9">
        <f>SUMIFS(GameLog!X:X,GameLog!$D:$D,'MIL P'!$A9,GameLog!$C:$C,"MIL")</f>
        <v>0</v>
      </c>
      <c r="D9" s="8">
        <f t="shared" si="0"/>
        <v>0</v>
      </c>
      <c r="E9" s="10" t="str">
        <f t="shared" si="1"/>
        <v>---</v>
      </c>
      <c r="F9">
        <f>COUNTIFS(GameLog!D:D,'MIL P'!A9,GameLog!C:C,"MIL",GameLog!E:E,1)</f>
        <v>0</v>
      </c>
      <c r="G9">
        <f>SUMIFS(GameLog!F:F,GameLog!$D:$D,'MIL P'!A9,GameLog!$E:$E,1,GameLog!$C:$C,"MIL")</f>
        <v>0</v>
      </c>
      <c r="H9">
        <f>SUMIFS(GameLog!Y:Y,GameLog!$D:$D,'MIL P'!$A9,GameLog!$C:$C,"MIL")</f>
        <v>0</v>
      </c>
      <c r="I9">
        <f>SUMIFS(GameLog!Z:Z,GameLog!$D:$D,'MIL P'!$A9,GameLog!$C:$C,"MIL")</f>
        <v>0</v>
      </c>
      <c r="J9">
        <f>SUMIFS(GameLog!AA:AA,GameLog!$D:$D,'MIL P'!$A9,GameLog!$C:$C,"MIL")</f>
        <v>0</v>
      </c>
      <c r="K9" s="12">
        <f>SUMIFS(GameLog!AB:AB,GameLog!$D:$D,'MIL P'!$A9,GameLog!$C:$C,"MIL")</f>
        <v>0</v>
      </c>
      <c r="L9">
        <f>SUMIFS(GameLog!AC:AC,GameLog!$D:$D,'MIL P'!$A9,GameLog!$C:$C,"MIL")</f>
        <v>0</v>
      </c>
      <c r="M9">
        <f>SUMIFS(GameLog!AD:AD,GameLog!$D:$D,'MIL P'!$A9,GameLog!$C:$C,"MIL")</f>
        <v>0</v>
      </c>
      <c r="N9">
        <f>SUMIFS(GameLog!AE:AE,GameLog!$D:$D,'MIL P'!$A9,GameLog!$C:$C,"MIL")</f>
        <v>0</v>
      </c>
      <c r="O9">
        <f>SUMIFS(GameLog!AF:AF,GameLog!$D:$D,'MIL P'!$A9,GameLog!$C:$C,"MIL")</f>
        <v>0</v>
      </c>
      <c r="P9">
        <f>SUMIFS(GameLog!AG:AG,GameLog!$D:$D,'MIL P'!$A9,GameLog!$C:$C,"MIL")</f>
        <v>0</v>
      </c>
      <c r="Q9">
        <f>SUMIFS(GameLog!AH:AH,GameLog!$D:$D,'MIL P'!$A9,GameLog!$C:$C,"MIL")</f>
        <v>0</v>
      </c>
      <c r="R9">
        <f>SUMIFS(GameLog!AI:AI,GameLog!$D:$D,'MIL P'!$A9,GameLog!$C:$C,"MIL")</f>
        <v>0</v>
      </c>
      <c r="S9">
        <f>SUMIFS(GameLog!AJ:AJ,GameLog!$D:$D,'MIL P'!$A9,GameLog!$C:$C,"MIL")</f>
        <v>0</v>
      </c>
      <c r="T9">
        <f>SUMIFS(GameLog!AK:AK,GameLog!$D:$D,'MIL P'!$A9,GameLog!$C:$C,"MIL")</f>
        <v>0</v>
      </c>
      <c r="U9">
        <f>SUMIFS(GameLog!AL:AL,GameLog!$D:$D,'MIL P'!$A9,GameLog!$C:$C,"MIL")</f>
        <v>0</v>
      </c>
      <c r="V9" s="10">
        <f t="shared" si="2"/>
        <v>0</v>
      </c>
      <c r="W9" s="11">
        <f t="shared" si="3"/>
        <v>0</v>
      </c>
      <c r="X9" s="11">
        <f t="shared" si="4"/>
        <v>0</v>
      </c>
      <c r="Y9" s="11">
        <f t="shared" si="4"/>
        <v>0</v>
      </c>
      <c r="Z9" s="11">
        <f t="shared" si="5"/>
        <v>0</v>
      </c>
      <c r="AA9" s="11">
        <f t="shared" si="6"/>
        <v>0</v>
      </c>
    </row>
    <row r="10" spans="1:27">
      <c r="A10" t="s">
        <v>3323</v>
      </c>
      <c r="B10">
        <f>SUMIFS(GameLog!W:W,GameLog!$D:$D,'MIL P'!$A10,GameLog!$C:$C,"MIL")</f>
        <v>0</v>
      </c>
      <c r="C10">
        <f>SUMIFS(GameLog!X:X,GameLog!$D:$D,'MIL P'!$A10,GameLog!$C:$C,"MIL")</f>
        <v>0</v>
      </c>
      <c r="D10" s="8">
        <f t="shared" si="0"/>
        <v>0</v>
      </c>
      <c r="E10" s="10" t="str">
        <f t="shared" si="1"/>
        <v>---</v>
      </c>
      <c r="F10">
        <f>COUNTIFS(GameLog!D:D,'MIL P'!A10,GameLog!C:C,"MIL",GameLog!E:E,1)</f>
        <v>0</v>
      </c>
      <c r="G10">
        <f>SUMIFS(GameLog!F:F,GameLog!$D:$D,'MIL P'!A10,GameLog!$E:$E,1,GameLog!$C:$C,"MIL")</f>
        <v>0</v>
      </c>
      <c r="H10">
        <f>SUMIFS(GameLog!Y:Y,GameLog!$D:$D,'MIL P'!$A10,GameLog!$C:$C,"MIL")</f>
        <v>0</v>
      </c>
      <c r="I10">
        <f>SUMIFS(GameLog!Z:Z,GameLog!$D:$D,'MIL P'!$A10,GameLog!$C:$C,"MIL")</f>
        <v>0</v>
      </c>
      <c r="J10">
        <f>SUMIFS(GameLog!AA:AA,GameLog!$D:$D,'MIL P'!$A10,GameLog!$C:$C,"MIL")</f>
        <v>0</v>
      </c>
      <c r="K10" s="12">
        <f>SUMIFS(GameLog!AB:AB,GameLog!$D:$D,'MIL P'!$A10,GameLog!$C:$C,"MIL")</f>
        <v>0</v>
      </c>
      <c r="L10">
        <f>SUMIFS(GameLog!AC:AC,GameLog!$D:$D,'MIL P'!$A10,GameLog!$C:$C,"MIL")</f>
        <v>0</v>
      </c>
      <c r="M10">
        <f>SUMIFS(GameLog!AD:AD,GameLog!$D:$D,'MIL P'!$A10,GameLog!$C:$C,"MIL")</f>
        <v>0</v>
      </c>
      <c r="N10">
        <f>SUMIFS(GameLog!AE:AE,GameLog!$D:$D,'MIL P'!$A10,GameLog!$C:$C,"MIL")</f>
        <v>0</v>
      </c>
      <c r="O10">
        <f>SUMIFS(GameLog!AF:AF,GameLog!$D:$D,'MIL P'!$A10,GameLog!$C:$C,"MIL")</f>
        <v>0</v>
      </c>
      <c r="P10">
        <f>SUMIFS(GameLog!AG:AG,GameLog!$D:$D,'MIL P'!$A10,GameLog!$C:$C,"MIL")</f>
        <v>0</v>
      </c>
      <c r="Q10">
        <f>SUMIFS(GameLog!AH:AH,GameLog!$D:$D,'MIL P'!$A10,GameLog!$C:$C,"MIL")</f>
        <v>0</v>
      </c>
      <c r="R10">
        <f>SUMIFS(GameLog!AI:AI,GameLog!$D:$D,'MIL P'!$A10,GameLog!$C:$C,"MIL")</f>
        <v>0</v>
      </c>
      <c r="S10">
        <f>SUMIFS(GameLog!AJ:AJ,GameLog!$D:$D,'MIL P'!$A10,GameLog!$C:$C,"MIL")</f>
        <v>0</v>
      </c>
      <c r="T10">
        <f>SUMIFS(GameLog!AK:AK,GameLog!$D:$D,'MIL P'!$A10,GameLog!$C:$C,"MIL")</f>
        <v>0</v>
      </c>
      <c r="U10">
        <f>SUMIFS(GameLog!AL:AL,GameLog!$D:$D,'MIL P'!$A10,GameLog!$C:$C,"MIL")</f>
        <v>0</v>
      </c>
      <c r="V10" s="10">
        <f t="shared" si="2"/>
        <v>0</v>
      </c>
      <c r="W10" s="11">
        <f t="shared" si="3"/>
        <v>0</v>
      </c>
      <c r="X10" s="11">
        <f t="shared" si="4"/>
        <v>0</v>
      </c>
      <c r="Y10" s="11">
        <f t="shared" si="4"/>
        <v>0</v>
      </c>
      <c r="Z10" s="11">
        <f t="shared" si="5"/>
        <v>0</v>
      </c>
      <c r="AA10" s="11">
        <f t="shared" si="6"/>
        <v>0</v>
      </c>
    </row>
    <row r="11" spans="1:27">
      <c r="A11" t="s">
        <v>3325</v>
      </c>
      <c r="B11">
        <f>SUMIFS(GameLog!W:W,GameLog!$D:$D,'MIL P'!$A11,GameLog!$C:$C,"MIL")</f>
        <v>0</v>
      </c>
      <c r="C11">
        <f>SUMIFS(GameLog!X:X,GameLog!$D:$D,'MIL P'!$A11,GameLog!$C:$C,"MIL")</f>
        <v>0</v>
      </c>
      <c r="D11" s="8">
        <f t="shared" si="0"/>
        <v>0</v>
      </c>
      <c r="E11" s="10">
        <f t="shared" si="1"/>
        <v>18</v>
      </c>
      <c r="F11">
        <f>COUNTIFS(GameLog!D:D,'MIL P'!A11,GameLog!C:C,"MIL",GameLog!E:E,1)</f>
        <v>2</v>
      </c>
      <c r="G11">
        <f>SUMIFS(GameLog!F:F,GameLog!$D:$D,'MIL P'!A11,GameLog!$E:$E,1,GameLog!$C:$C,"MIL")</f>
        <v>0</v>
      </c>
      <c r="H11">
        <f>SUMIFS(GameLog!Y:Y,GameLog!$D:$D,'MIL P'!$A11,GameLog!$C:$C,"MIL")</f>
        <v>0</v>
      </c>
      <c r="I11">
        <f>SUMIFS(GameLog!Z:Z,GameLog!$D:$D,'MIL P'!$A11,GameLog!$C:$C,"MIL")</f>
        <v>0</v>
      </c>
      <c r="J11">
        <f>SUMIFS(GameLog!AA:AA,GameLog!$D:$D,'MIL P'!$A11,GameLog!$C:$C,"MIL")</f>
        <v>0</v>
      </c>
      <c r="K11" s="12">
        <f>SUMIFS(GameLog!AB:AB,GameLog!$D:$D,'MIL P'!$A11,GameLog!$C:$C,"MIL")</f>
        <v>2</v>
      </c>
      <c r="L11">
        <f>SUMIFS(GameLog!AC:AC,GameLog!$D:$D,'MIL P'!$A11,GameLog!$C:$C,"MIL")</f>
        <v>5</v>
      </c>
      <c r="M11">
        <f>SUMIFS(GameLog!AD:AD,GameLog!$D:$D,'MIL P'!$A11,GameLog!$C:$C,"MIL")</f>
        <v>4</v>
      </c>
      <c r="N11">
        <f>SUMIFS(GameLog!AE:AE,GameLog!$D:$D,'MIL P'!$A11,GameLog!$C:$C,"MIL")</f>
        <v>4</v>
      </c>
      <c r="O11">
        <f>SUMIFS(GameLog!AF:AF,GameLog!$D:$D,'MIL P'!$A11,GameLog!$C:$C,"MIL")</f>
        <v>1</v>
      </c>
      <c r="P11">
        <f>SUMIFS(GameLog!AG:AG,GameLog!$D:$D,'MIL P'!$A11,GameLog!$C:$C,"MIL")</f>
        <v>0</v>
      </c>
      <c r="Q11">
        <f>SUMIFS(GameLog!AH:AH,GameLog!$D:$D,'MIL P'!$A11,GameLog!$C:$C,"MIL")</f>
        <v>0</v>
      </c>
      <c r="R11">
        <f>SUMIFS(GameLog!AI:AI,GameLog!$D:$D,'MIL P'!$A11,GameLog!$C:$C,"MIL")</f>
        <v>1</v>
      </c>
      <c r="S11">
        <f>SUMIFS(GameLog!AJ:AJ,GameLog!$D:$D,'MIL P'!$A11,GameLog!$C:$C,"MIL")</f>
        <v>0</v>
      </c>
      <c r="T11">
        <f>SUMIFS(GameLog!AK:AK,GameLog!$D:$D,'MIL P'!$A11,GameLog!$C:$C,"MIL")</f>
        <v>0</v>
      </c>
      <c r="U11">
        <f>SUMIFS(GameLog!AL:AL,GameLog!$D:$D,'MIL P'!$A11,GameLog!$C:$C,"MIL")</f>
        <v>0</v>
      </c>
      <c r="V11" s="10">
        <f t="shared" si="2"/>
        <v>2.5</v>
      </c>
      <c r="W11" s="11">
        <f t="shared" si="3"/>
        <v>22.5</v>
      </c>
      <c r="X11" s="11">
        <f t="shared" si="4"/>
        <v>4.5</v>
      </c>
      <c r="Y11" s="11">
        <f t="shared" si="4"/>
        <v>0</v>
      </c>
      <c r="Z11" s="11">
        <f t="shared" si="5"/>
        <v>4.5</v>
      </c>
      <c r="AA11" s="11">
        <f t="shared" si="6"/>
        <v>0</v>
      </c>
    </row>
    <row r="12" spans="1:27">
      <c r="A12" t="s">
        <v>3324</v>
      </c>
      <c r="B12">
        <f>SUMIFS(GameLog!W:W,GameLog!$D:$D,'MIL P'!$A12,GameLog!$C:$C,"MIL")</f>
        <v>0</v>
      </c>
      <c r="C12">
        <f>SUMIFS(GameLog!X:X,GameLog!$D:$D,'MIL P'!$A12,GameLog!$C:$C,"MIL")</f>
        <v>0</v>
      </c>
      <c r="D12" s="8">
        <f t="shared" si="0"/>
        <v>0</v>
      </c>
      <c r="E12" s="10" t="str">
        <f t="shared" si="1"/>
        <v>---</v>
      </c>
      <c r="F12">
        <f>COUNTIFS(GameLog!D:D,'MIL P'!A12,GameLog!C:C,"MIL",GameLog!E:E,1)</f>
        <v>0</v>
      </c>
      <c r="G12">
        <f>SUMIFS(GameLog!F:F,GameLog!$D:$D,'MIL P'!A12,GameLog!$E:$E,1,GameLog!$C:$C,"MIL")</f>
        <v>0</v>
      </c>
      <c r="H12">
        <f>SUMIFS(GameLog!Y:Y,GameLog!$D:$D,'MIL P'!$A12,GameLog!$C:$C,"MIL")</f>
        <v>0</v>
      </c>
      <c r="I12">
        <f>SUMIFS(GameLog!Z:Z,GameLog!$D:$D,'MIL P'!$A12,GameLog!$C:$C,"MIL")</f>
        <v>0</v>
      </c>
      <c r="J12">
        <f>SUMIFS(GameLog!AA:AA,GameLog!$D:$D,'MIL P'!$A12,GameLog!$C:$C,"MIL")</f>
        <v>0</v>
      </c>
      <c r="K12" s="12">
        <f>SUMIFS(GameLog!AB:AB,GameLog!$D:$D,'MIL P'!$A12,GameLog!$C:$C,"MIL")</f>
        <v>0</v>
      </c>
      <c r="L12">
        <f>SUMIFS(GameLog!AC:AC,GameLog!$D:$D,'MIL P'!$A12,GameLog!$C:$C,"MIL")</f>
        <v>0</v>
      </c>
      <c r="M12">
        <f>SUMIFS(GameLog!AD:AD,GameLog!$D:$D,'MIL P'!$A12,GameLog!$C:$C,"MIL")</f>
        <v>0</v>
      </c>
      <c r="N12">
        <f>SUMIFS(GameLog!AE:AE,GameLog!$D:$D,'MIL P'!$A12,GameLog!$C:$C,"MIL")</f>
        <v>0</v>
      </c>
      <c r="O12">
        <f>SUMIFS(GameLog!AF:AF,GameLog!$D:$D,'MIL P'!$A12,GameLog!$C:$C,"MIL")</f>
        <v>0</v>
      </c>
      <c r="P12">
        <f>SUMIFS(GameLog!AG:AG,GameLog!$D:$D,'MIL P'!$A12,GameLog!$C:$C,"MIL")</f>
        <v>0</v>
      </c>
      <c r="Q12">
        <f>SUMIFS(GameLog!AH:AH,GameLog!$D:$D,'MIL P'!$A12,GameLog!$C:$C,"MIL")</f>
        <v>0</v>
      </c>
      <c r="R12">
        <f>SUMIFS(GameLog!AI:AI,GameLog!$D:$D,'MIL P'!$A12,GameLog!$C:$C,"MIL")</f>
        <v>0</v>
      </c>
      <c r="S12">
        <f>SUMIFS(GameLog!AJ:AJ,GameLog!$D:$D,'MIL P'!$A12,GameLog!$C:$C,"MIL")</f>
        <v>0</v>
      </c>
      <c r="T12">
        <f>SUMIFS(GameLog!AK:AK,GameLog!$D:$D,'MIL P'!$A12,GameLog!$C:$C,"MIL")</f>
        <v>0</v>
      </c>
      <c r="U12">
        <f>SUMIFS(GameLog!AL:AL,GameLog!$D:$D,'MIL P'!$A12,GameLog!$C:$C,"MIL")</f>
        <v>0</v>
      </c>
      <c r="V12" s="10">
        <f t="shared" si="2"/>
        <v>0</v>
      </c>
      <c r="W12" s="11">
        <f t="shared" si="3"/>
        <v>0</v>
      </c>
      <c r="X12" s="11">
        <f t="shared" si="4"/>
        <v>0</v>
      </c>
      <c r="Y12" s="11">
        <f t="shared" si="4"/>
        <v>0</v>
      </c>
      <c r="Z12" s="11">
        <f t="shared" si="5"/>
        <v>0</v>
      </c>
      <c r="AA12" s="11">
        <f t="shared" si="6"/>
        <v>0</v>
      </c>
    </row>
    <row r="13" spans="1:27">
      <c r="A13" t="s">
        <v>3310</v>
      </c>
      <c r="B13">
        <f>SUMIFS(GameLog!W:W,GameLog!$D:$D,'MIL P'!$A13,GameLog!$C:$C,"MIL")</f>
        <v>0</v>
      </c>
      <c r="C13">
        <f>SUMIFS(GameLog!X:X,GameLog!$D:$D,'MIL P'!$A13,GameLog!$C:$C,"MIL")</f>
        <v>0</v>
      </c>
      <c r="D13" s="8">
        <f t="shared" si="0"/>
        <v>0</v>
      </c>
      <c r="E13" s="10" t="str">
        <f t="shared" si="1"/>
        <v>---</v>
      </c>
      <c r="F13">
        <f>COUNTIFS(GameLog!D:D,'MIL P'!A13,GameLog!C:C,"MIL",GameLog!E:E,1)</f>
        <v>0</v>
      </c>
      <c r="G13">
        <f>SUMIFS(GameLog!F:F,GameLog!$D:$D,'MIL P'!A13,GameLog!$E:$E,1,GameLog!$C:$C,"MIL")</f>
        <v>0</v>
      </c>
      <c r="H13">
        <f>SUMIFS(GameLog!Y:Y,GameLog!$D:$D,'MIL P'!$A13,GameLog!$C:$C,"MIL")</f>
        <v>0</v>
      </c>
      <c r="I13">
        <f>SUMIFS(GameLog!Z:Z,GameLog!$D:$D,'MIL P'!$A13,GameLog!$C:$C,"MIL")</f>
        <v>0</v>
      </c>
      <c r="J13">
        <f>SUMIFS(GameLog!AA:AA,GameLog!$D:$D,'MIL P'!$A13,GameLog!$C:$C,"MIL")</f>
        <v>0</v>
      </c>
      <c r="K13" s="12">
        <f>SUMIFS(GameLog!AB:AB,GameLog!$D:$D,'MIL P'!$A13,GameLog!$C:$C,"MIL")</f>
        <v>0</v>
      </c>
      <c r="L13">
        <f>SUMIFS(GameLog!AC:AC,GameLog!$D:$D,'MIL P'!$A13,GameLog!$C:$C,"MIL")</f>
        <v>0</v>
      </c>
      <c r="M13">
        <f>SUMIFS(GameLog!AD:AD,GameLog!$D:$D,'MIL P'!$A13,GameLog!$C:$C,"MIL")</f>
        <v>0</v>
      </c>
      <c r="N13">
        <f>SUMIFS(GameLog!AE:AE,GameLog!$D:$D,'MIL P'!$A13,GameLog!$C:$C,"MIL")</f>
        <v>0</v>
      </c>
      <c r="O13">
        <f>SUMIFS(GameLog!AF:AF,GameLog!$D:$D,'MIL P'!$A13,GameLog!$C:$C,"MIL")</f>
        <v>0</v>
      </c>
      <c r="P13">
        <f>SUMIFS(GameLog!AG:AG,GameLog!$D:$D,'MIL P'!$A13,GameLog!$C:$C,"MIL")</f>
        <v>0</v>
      </c>
      <c r="Q13">
        <f>SUMIFS(GameLog!AH:AH,GameLog!$D:$D,'MIL P'!$A13,GameLog!$C:$C,"MIL")</f>
        <v>0</v>
      </c>
      <c r="R13">
        <f>SUMIFS(GameLog!AI:AI,GameLog!$D:$D,'MIL P'!$A13,GameLog!$C:$C,"MIL")</f>
        <v>0</v>
      </c>
      <c r="S13">
        <f>SUMIFS(GameLog!AJ:AJ,GameLog!$D:$D,'MIL P'!$A13,GameLog!$C:$C,"MIL")</f>
        <v>0</v>
      </c>
      <c r="T13">
        <f>SUMIFS(GameLog!AK:AK,GameLog!$D:$D,'MIL P'!$A13,GameLog!$C:$C,"MIL")</f>
        <v>0</v>
      </c>
      <c r="U13">
        <f>SUMIFS(GameLog!AL:AL,GameLog!$D:$D,'MIL P'!$A13,GameLog!$C:$C,"MIL")</f>
        <v>0</v>
      </c>
      <c r="V13" s="10">
        <f t="shared" si="2"/>
        <v>0</v>
      </c>
      <c r="W13" s="11">
        <f t="shared" si="3"/>
        <v>0</v>
      </c>
      <c r="X13" s="11">
        <f t="shared" si="4"/>
        <v>0</v>
      </c>
      <c r="Y13" s="11">
        <f t="shared" si="4"/>
        <v>0</v>
      </c>
      <c r="Z13" s="11">
        <f t="shared" si="5"/>
        <v>0</v>
      </c>
      <c r="AA13" s="11">
        <f t="shared" si="6"/>
        <v>0</v>
      </c>
    </row>
    <row r="14" spans="1:27">
      <c r="A14" t="s">
        <v>3322</v>
      </c>
      <c r="B14">
        <f>SUMIFS(GameLog!W:W,GameLog!$D:$D,'MIL P'!$A14,GameLog!$C:$C,"MIL")</f>
        <v>0</v>
      </c>
      <c r="C14">
        <f>SUMIFS(GameLog!X:X,GameLog!$D:$D,'MIL P'!$A14,GameLog!$C:$C,"MIL")</f>
        <v>0</v>
      </c>
      <c r="D14" s="8">
        <f t="shared" si="0"/>
        <v>0</v>
      </c>
      <c r="E14" s="10">
        <f t="shared" si="1"/>
        <v>0</v>
      </c>
      <c r="F14">
        <f>COUNTIFS(GameLog!D:D,'MIL P'!A14,GameLog!C:C,"MIL",GameLog!E:E,1)</f>
        <v>2</v>
      </c>
      <c r="G14">
        <f>SUMIFS(GameLog!F:F,GameLog!$D:$D,'MIL P'!A14,GameLog!$E:$E,1,GameLog!$C:$C,"MIL")</f>
        <v>0</v>
      </c>
      <c r="H14">
        <f>SUMIFS(GameLog!Y:Y,GameLog!$D:$D,'MIL P'!$A14,GameLog!$C:$C,"MIL")</f>
        <v>0</v>
      </c>
      <c r="I14">
        <f>SUMIFS(GameLog!Z:Z,GameLog!$D:$D,'MIL P'!$A14,GameLog!$C:$C,"MIL")</f>
        <v>0</v>
      </c>
      <c r="J14">
        <f>SUMIFS(GameLog!AA:AA,GameLog!$D:$D,'MIL P'!$A14,GameLog!$C:$C,"MIL")</f>
        <v>0</v>
      </c>
      <c r="K14" s="12">
        <f>SUMIFS(GameLog!AB:AB,GameLog!$D:$D,'MIL P'!$A14,GameLog!$C:$C,"MIL")</f>
        <v>2</v>
      </c>
      <c r="L14">
        <f>SUMIFS(GameLog!AC:AC,GameLog!$D:$D,'MIL P'!$A14,GameLog!$C:$C,"MIL")</f>
        <v>0</v>
      </c>
      <c r="M14">
        <f>SUMIFS(GameLog!AD:AD,GameLog!$D:$D,'MIL P'!$A14,GameLog!$C:$C,"MIL")</f>
        <v>0</v>
      </c>
      <c r="N14">
        <f>SUMIFS(GameLog!AE:AE,GameLog!$D:$D,'MIL P'!$A14,GameLog!$C:$C,"MIL")</f>
        <v>0</v>
      </c>
      <c r="O14">
        <f>SUMIFS(GameLog!AF:AF,GameLog!$D:$D,'MIL P'!$A14,GameLog!$C:$C,"MIL")</f>
        <v>0</v>
      </c>
      <c r="P14">
        <f>SUMIFS(GameLog!AG:AG,GameLog!$D:$D,'MIL P'!$A14,GameLog!$C:$C,"MIL")</f>
        <v>0</v>
      </c>
      <c r="Q14">
        <f>SUMIFS(GameLog!AH:AH,GameLog!$D:$D,'MIL P'!$A14,GameLog!$C:$C,"MIL")</f>
        <v>0</v>
      </c>
      <c r="R14">
        <f>SUMIFS(GameLog!AI:AI,GameLog!$D:$D,'MIL P'!$A14,GameLog!$C:$C,"MIL")</f>
        <v>3</v>
      </c>
      <c r="S14">
        <f>SUMIFS(GameLog!AJ:AJ,GameLog!$D:$D,'MIL P'!$A14,GameLog!$C:$C,"MIL")</f>
        <v>0</v>
      </c>
      <c r="T14">
        <f>SUMIFS(GameLog!AK:AK,GameLog!$D:$D,'MIL P'!$A14,GameLog!$C:$C,"MIL")</f>
        <v>0</v>
      </c>
      <c r="U14">
        <f>SUMIFS(GameLog!AL:AL,GameLog!$D:$D,'MIL P'!$A14,GameLog!$C:$C,"MIL")</f>
        <v>0</v>
      </c>
      <c r="V14" s="10">
        <f t="shared" si="2"/>
        <v>0</v>
      </c>
      <c r="W14" s="11">
        <f t="shared" si="3"/>
        <v>0</v>
      </c>
      <c r="X14" s="11">
        <f t="shared" si="4"/>
        <v>0</v>
      </c>
      <c r="Y14" s="11">
        <f t="shared" si="4"/>
        <v>0</v>
      </c>
      <c r="Z14" s="11">
        <f t="shared" si="5"/>
        <v>13.5</v>
      </c>
      <c r="AA14" s="11">
        <f t="shared" si="6"/>
        <v>0</v>
      </c>
    </row>
    <row r="15" spans="1:27">
      <c r="A15" t="s">
        <v>3311</v>
      </c>
      <c r="B15">
        <f>SUMIFS(GameLog!W:W,GameLog!$D:$D,'MIL P'!$A15,GameLog!$C:$C,"MIL")</f>
        <v>0</v>
      </c>
      <c r="C15">
        <f>SUMIFS(GameLog!X:X,GameLog!$D:$D,'MIL P'!$A15,GameLog!$C:$C,"MIL")</f>
        <v>0</v>
      </c>
      <c r="D15" s="8">
        <f t="shared" si="0"/>
        <v>0</v>
      </c>
      <c r="E15" s="10" t="str">
        <f t="shared" si="1"/>
        <v>---</v>
      </c>
      <c r="F15">
        <f>COUNTIFS(GameLog!D:D,'MIL P'!A15,GameLog!C:C,"MIL",GameLog!E:E,1)</f>
        <v>0</v>
      </c>
      <c r="G15">
        <f>SUMIFS(GameLog!F:F,GameLog!$D:$D,'MIL P'!A15,GameLog!$E:$E,1,GameLog!$C:$C,"MIL")</f>
        <v>0</v>
      </c>
      <c r="H15">
        <f>SUMIFS(GameLog!Y:Y,GameLog!$D:$D,'MIL P'!$A15,GameLog!$C:$C,"MIL")</f>
        <v>0</v>
      </c>
      <c r="I15">
        <f>SUMIFS(GameLog!Z:Z,GameLog!$D:$D,'MIL P'!$A15,GameLog!$C:$C,"MIL")</f>
        <v>0</v>
      </c>
      <c r="J15">
        <f>SUMIFS(GameLog!AA:AA,GameLog!$D:$D,'MIL P'!$A15,GameLog!$C:$C,"MIL")</f>
        <v>0</v>
      </c>
      <c r="K15" s="12">
        <f>SUMIFS(GameLog!AB:AB,GameLog!$D:$D,'MIL P'!$A15,GameLog!$C:$C,"MIL")</f>
        <v>0</v>
      </c>
      <c r="L15">
        <f>SUMIFS(GameLog!AC:AC,GameLog!$D:$D,'MIL P'!$A15,GameLog!$C:$C,"MIL")</f>
        <v>0</v>
      </c>
      <c r="M15">
        <f>SUMIFS(GameLog!AD:AD,GameLog!$D:$D,'MIL P'!$A15,GameLog!$C:$C,"MIL")</f>
        <v>0</v>
      </c>
      <c r="N15">
        <f>SUMIFS(GameLog!AE:AE,GameLog!$D:$D,'MIL P'!$A15,GameLog!$C:$C,"MIL")</f>
        <v>0</v>
      </c>
      <c r="O15">
        <f>SUMIFS(GameLog!AF:AF,GameLog!$D:$D,'MIL P'!$A15,GameLog!$C:$C,"MIL")</f>
        <v>0</v>
      </c>
      <c r="P15">
        <f>SUMIFS(GameLog!AG:AG,GameLog!$D:$D,'MIL P'!$A15,GameLog!$C:$C,"MIL")</f>
        <v>0</v>
      </c>
      <c r="Q15">
        <f>SUMIFS(GameLog!AH:AH,GameLog!$D:$D,'MIL P'!$A15,GameLog!$C:$C,"MIL")</f>
        <v>0</v>
      </c>
      <c r="R15">
        <f>SUMIFS(GameLog!AI:AI,GameLog!$D:$D,'MIL P'!$A15,GameLog!$C:$C,"MIL")</f>
        <v>0</v>
      </c>
      <c r="S15">
        <f>SUMIFS(GameLog!AJ:AJ,GameLog!$D:$D,'MIL P'!$A15,GameLog!$C:$C,"MIL")</f>
        <v>0</v>
      </c>
      <c r="T15">
        <f>SUMIFS(GameLog!AK:AK,GameLog!$D:$D,'MIL P'!$A15,GameLog!$C:$C,"MIL")</f>
        <v>0</v>
      </c>
      <c r="U15">
        <f>SUMIFS(GameLog!AL:AL,GameLog!$D:$D,'MIL P'!$A15,GameLog!$C:$C,"MIL")</f>
        <v>0</v>
      </c>
      <c r="V15" s="10">
        <f t="shared" si="2"/>
        <v>0</v>
      </c>
      <c r="W15" s="11">
        <f t="shared" si="3"/>
        <v>0</v>
      </c>
      <c r="X15" s="11">
        <f t="shared" si="4"/>
        <v>0</v>
      </c>
      <c r="Y15" s="11">
        <f t="shared" si="4"/>
        <v>0</v>
      </c>
      <c r="Z15" s="11">
        <f t="shared" si="5"/>
        <v>0</v>
      </c>
      <c r="AA15" s="11">
        <f t="shared" si="6"/>
        <v>0</v>
      </c>
    </row>
    <row r="16" spans="1:27">
      <c r="A16" t="s">
        <v>3314</v>
      </c>
      <c r="B16">
        <f>SUMIFS(GameLog!W:W,GameLog!$D:$D,'MIL P'!$A16,GameLog!$C:$C,"MIL")</f>
        <v>0</v>
      </c>
      <c r="C16">
        <f>SUMIFS(GameLog!X:X,GameLog!$D:$D,'MIL P'!$A16,GameLog!$C:$C,"MIL")</f>
        <v>0</v>
      </c>
      <c r="D16" s="8">
        <f t="shared" si="0"/>
        <v>0</v>
      </c>
      <c r="E16" s="10" t="str">
        <f t="shared" si="1"/>
        <v>---</v>
      </c>
      <c r="F16">
        <f>COUNTIFS(GameLog!D:D,'MIL P'!A16,GameLog!C:C,"MIL",GameLog!E:E,1)</f>
        <v>0</v>
      </c>
      <c r="G16">
        <f>SUMIFS(GameLog!F:F,GameLog!$D:$D,'MIL P'!A16,GameLog!$E:$E,1,GameLog!$C:$C,"MIL")</f>
        <v>0</v>
      </c>
      <c r="H16">
        <f>SUMIFS(GameLog!Y:Y,GameLog!$D:$D,'MIL P'!$A16,GameLog!$C:$C,"MIL")</f>
        <v>0</v>
      </c>
      <c r="I16">
        <f>SUMIFS(GameLog!Z:Z,GameLog!$D:$D,'MIL P'!$A16,GameLog!$C:$C,"MIL")</f>
        <v>0</v>
      </c>
      <c r="J16">
        <f>SUMIFS(GameLog!AA:AA,GameLog!$D:$D,'MIL P'!$A16,GameLog!$C:$C,"MIL")</f>
        <v>0</v>
      </c>
      <c r="K16" s="12">
        <f>SUMIFS(GameLog!AB:AB,GameLog!$D:$D,'MIL P'!$A16,GameLog!$C:$C,"MIL")</f>
        <v>0</v>
      </c>
      <c r="L16">
        <f>SUMIFS(GameLog!AC:AC,GameLog!$D:$D,'MIL P'!$A16,GameLog!$C:$C,"MIL")</f>
        <v>0</v>
      </c>
      <c r="M16">
        <f>SUMIFS(GameLog!AD:AD,GameLog!$D:$D,'MIL P'!$A16,GameLog!$C:$C,"MIL")</f>
        <v>0</v>
      </c>
      <c r="N16">
        <f>SUMIFS(GameLog!AE:AE,GameLog!$D:$D,'MIL P'!$A16,GameLog!$C:$C,"MIL")</f>
        <v>0</v>
      </c>
      <c r="O16">
        <f>SUMIFS(GameLog!AF:AF,GameLog!$D:$D,'MIL P'!$A16,GameLog!$C:$C,"MIL")</f>
        <v>0</v>
      </c>
      <c r="P16">
        <f>SUMIFS(GameLog!AG:AG,GameLog!$D:$D,'MIL P'!$A16,GameLog!$C:$C,"MIL")</f>
        <v>0</v>
      </c>
      <c r="Q16">
        <f>SUMIFS(GameLog!AH:AH,GameLog!$D:$D,'MIL P'!$A16,GameLog!$C:$C,"MIL")</f>
        <v>0</v>
      </c>
      <c r="R16">
        <f>SUMIFS(GameLog!AI:AI,GameLog!$D:$D,'MIL P'!$A16,GameLog!$C:$C,"MIL")</f>
        <v>0</v>
      </c>
      <c r="S16">
        <f>SUMIFS(GameLog!AJ:AJ,GameLog!$D:$D,'MIL P'!$A16,GameLog!$C:$C,"MIL")</f>
        <v>0</v>
      </c>
      <c r="T16">
        <f>SUMIFS(GameLog!AK:AK,GameLog!$D:$D,'MIL P'!$A16,GameLog!$C:$C,"MIL")</f>
        <v>0</v>
      </c>
      <c r="U16">
        <f>SUMIFS(GameLog!AL:AL,GameLog!$D:$D,'MIL P'!$A16,GameLog!$C:$C,"MIL")</f>
        <v>0</v>
      </c>
      <c r="V16" s="10">
        <f t="shared" si="2"/>
        <v>0</v>
      </c>
      <c r="W16" s="11">
        <f t="shared" si="3"/>
        <v>0</v>
      </c>
      <c r="X16" s="11">
        <f t="shared" si="4"/>
        <v>0</v>
      </c>
      <c r="Y16" s="11">
        <f t="shared" si="4"/>
        <v>0</v>
      </c>
      <c r="Z16" s="11">
        <f t="shared" si="5"/>
        <v>0</v>
      </c>
      <c r="AA16" s="11">
        <f t="shared" si="6"/>
        <v>0</v>
      </c>
    </row>
    <row r="17" spans="1:27">
      <c r="A17" t="s">
        <v>2785</v>
      </c>
      <c r="B17">
        <f>SUMIFS(GameLog!W:W,GameLog!$D:$D,'MIL P'!$A17,GameLog!$C:$C,"MIL")</f>
        <v>0</v>
      </c>
      <c r="C17">
        <f>SUMIFS(GameLog!X:X,GameLog!$D:$D,'MIL P'!$A17,GameLog!$C:$C,"MIL")</f>
        <v>0</v>
      </c>
      <c r="D17" s="8">
        <f t="shared" si="0"/>
        <v>0</v>
      </c>
      <c r="E17" s="10" t="str">
        <f t="shared" si="1"/>
        <v>---</v>
      </c>
      <c r="F17">
        <f>COUNTIFS(GameLog!D:D,'MIL P'!A17,GameLog!C:C,"MIL",GameLog!E:E,1)</f>
        <v>0</v>
      </c>
      <c r="G17">
        <f>SUMIFS(GameLog!F:F,GameLog!$D:$D,'MIL P'!A17,GameLog!$E:$E,1,GameLog!$C:$C,"MIL")</f>
        <v>0</v>
      </c>
      <c r="H17">
        <f>SUMIFS(GameLog!Y:Y,GameLog!$D:$D,'MIL P'!$A17,GameLog!$C:$C,"MIL")</f>
        <v>0</v>
      </c>
      <c r="I17">
        <f>SUMIFS(GameLog!Z:Z,GameLog!$D:$D,'MIL P'!$A17,GameLog!$C:$C,"MIL")</f>
        <v>0</v>
      </c>
      <c r="J17">
        <f>SUMIFS(GameLog!AA:AA,GameLog!$D:$D,'MIL P'!$A17,GameLog!$C:$C,"MIL")</f>
        <v>0</v>
      </c>
      <c r="K17" s="12">
        <f>SUMIFS(GameLog!AB:AB,GameLog!$D:$D,'MIL P'!$A17,GameLog!$C:$C,"MIL")</f>
        <v>0</v>
      </c>
      <c r="L17">
        <f>SUMIFS(GameLog!AC:AC,GameLog!$D:$D,'MIL P'!$A17,GameLog!$C:$C,"MIL")</f>
        <v>0</v>
      </c>
      <c r="M17">
        <f>SUMIFS(GameLog!AD:AD,GameLog!$D:$D,'MIL P'!$A17,GameLog!$C:$C,"MIL")</f>
        <v>0</v>
      </c>
      <c r="N17">
        <f>SUMIFS(GameLog!AE:AE,GameLog!$D:$D,'MIL P'!$A17,GameLog!$C:$C,"MIL")</f>
        <v>0</v>
      </c>
      <c r="O17">
        <f>SUMIFS(GameLog!AF:AF,GameLog!$D:$D,'MIL P'!$A17,GameLog!$C:$C,"MIL")</f>
        <v>0</v>
      </c>
      <c r="P17">
        <f>SUMIFS(GameLog!AG:AG,GameLog!$D:$D,'MIL P'!$A17,GameLog!$C:$C,"MIL")</f>
        <v>0</v>
      </c>
      <c r="Q17">
        <f>SUMIFS(GameLog!AH:AH,GameLog!$D:$D,'MIL P'!$A17,GameLog!$C:$C,"MIL")</f>
        <v>0</v>
      </c>
      <c r="R17">
        <f>SUMIFS(GameLog!AI:AI,GameLog!$D:$D,'MIL P'!$A17,GameLog!$C:$C,"MIL")</f>
        <v>0</v>
      </c>
      <c r="S17">
        <f>SUMIFS(GameLog!AJ:AJ,GameLog!$D:$D,'MIL P'!$A17,GameLog!$C:$C,"MIL")</f>
        <v>0</v>
      </c>
      <c r="T17">
        <f>SUMIFS(GameLog!AK:AK,GameLog!$D:$D,'MIL P'!$A17,GameLog!$C:$C,"MIL")</f>
        <v>0</v>
      </c>
      <c r="U17">
        <f>SUMIFS(GameLog!AL:AL,GameLog!$D:$D,'MIL P'!$A17,GameLog!$C:$C,"MIL")</f>
        <v>0</v>
      </c>
      <c r="V17" s="10">
        <f t="shared" si="2"/>
        <v>0</v>
      </c>
      <c r="W17" s="11">
        <f t="shared" si="3"/>
        <v>0</v>
      </c>
      <c r="X17" s="11">
        <f t="shared" si="4"/>
        <v>0</v>
      </c>
      <c r="Y17" s="11">
        <f t="shared" si="4"/>
        <v>0</v>
      </c>
      <c r="Z17" s="11">
        <f t="shared" si="5"/>
        <v>0</v>
      </c>
      <c r="AA17" s="11">
        <f t="shared" si="6"/>
        <v>0</v>
      </c>
    </row>
    <row r="18" spans="1:27">
      <c r="A18" t="s">
        <v>3328</v>
      </c>
      <c r="B18">
        <f>SUMIFS(GameLog!W:W,GameLog!$D:$D,'MIL P'!$A18,GameLog!$C:$C,"MIL")</f>
        <v>1</v>
      </c>
      <c r="C18">
        <f>SUMIFS(GameLog!X:X,GameLog!$D:$D,'MIL P'!$A18,GameLog!$C:$C,"MIL")</f>
        <v>1</v>
      </c>
      <c r="D18" s="8">
        <f t="shared" si="0"/>
        <v>0.5</v>
      </c>
      <c r="E18" s="10">
        <f t="shared" si="1"/>
        <v>9</v>
      </c>
      <c r="F18">
        <f>COUNTIFS(GameLog!D:D,'MIL P'!A18,GameLog!C:C,"MIL",GameLog!E:E,1)</f>
        <v>3</v>
      </c>
      <c r="G18">
        <f>SUMIFS(GameLog!F:F,GameLog!$D:$D,'MIL P'!A18,GameLog!$E:$E,1,GameLog!$C:$C,"MIL")</f>
        <v>0</v>
      </c>
      <c r="H18">
        <f>SUMIFS(GameLog!Y:Y,GameLog!$D:$D,'MIL P'!$A18,GameLog!$C:$C,"MIL")</f>
        <v>0</v>
      </c>
      <c r="I18">
        <f>SUMIFS(GameLog!Z:Z,GameLog!$D:$D,'MIL P'!$A18,GameLog!$C:$C,"MIL")</f>
        <v>0</v>
      </c>
      <c r="J18">
        <f>SUMIFS(GameLog!AA:AA,GameLog!$D:$D,'MIL P'!$A18,GameLog!$C:$C,"MIL")</f>
        <v>0</v>
      </c>
      <c r="K18" s="12">
        <f>SUMIFS(GameLog!AB:AB,GameLog!$D:$D,'MIL P'!$A18,GameLog!$C:$C,"MIL")</f>
        <v>5</v>
      </c>
      <c r="L18">
        <f>SUMIFS(GameLog!AC:AC,GameLog!$D:$D,'MIL P'!$A18,GameLog!$C:$C,"MIL")</f>
        <v>5</v>
      </c>
      <c r="M18">
        <f>SUMIFS(GameLog!AD:AD,GameLog!$D:$D,'MIL P'!$A18,GameLog!$C:$C,"MIL")</f>
        <v>5</v>
      </c>
      <c r="N18">
        <f>SUMIFS(GameLog!AE:AE,GameLog!$D:$D,'MIL P'!$A18,GameLog!$C:$C,"MIL")</f>
        <v>5</v>
      </c>
      <c r="O18">
        <f>SUMIFS(GameLog!AF:AF,GameLog!$D:$D,'MIL P'!$A18,GameLog!$C:$C,"MIL")</f>
        <v>1</v>
      </c>
      <c r="P18">
        <f>SUMIFS(GameLog!AG:AG,GameLog!$D:$D,'MIL P'!$A18,GameLog!$C:$C,"MIL")</f>
        <v>6</v>
      </c>
      <c r="Q18">
        <f>SUMIFS(GameLog!AH:AH,GameLog!$D:$D,'MIL P'!$A18,GameLog!$C:$C,"MIL")</f>
        <v>1</v>
      </c>
      <c r="R18">
        <f>SUMIFS(GameLog!AI:AI,GameLog!$D:$D,'MIL P'!$A18,GameLog!$C:$C,"MIL")</f>
        <v>8</v>
      </c>
      <c r="S18">
        <f>SUMIFS(GameLog!AJ:AJ,GameLog!$D:$D,'MIL P'!$A18,GameLog!$C:$C,"MIL")</f>
        <v>0</v>
      </c>
      <c r="T18">
        <f>SUMIFS(GameLog!AK:AK,GameLog!$D:$D,'MIL P'!$A18,GameLog!$C:$C,"MIL")</f>
        <v>0</v>
      </c>
      <c r="U18">
        <f>SUMIFS(GameLog!AL:AL,GameLog!$D:$D,'MIL P'!$A18,GameLog!$C:$C,"MIL")</f>
        <v>0</v>
      </c>
      <c r="V18" s="10">
        <f t="shared" si="2"/>
        <v>2.2000000000000002</v>
      </c>
      <c r="W18" s="11">
        <f t="shared" si="3"/>
        <v>9</v>
      </c>
      <c r="X18" s="11">
        <f t="shared" si="4"/>
        <v>1.8</v>
      </c>
      <c r="Y18" s="11">
        <f t="shared" si="4"/>
        <v>10.799999999999999</v>
      </c>
      <c r="Z18" s="11">
        <f t="shared" si="5"/>
        <v>14.4</v>
      </c>
      <c r="AA18" s="11">
        <f t="shared" si="6"/>
        <v>1.3333333333333333</v>
      </c>
    </row>
    <row r="19" spans="1:27">
      <c r="A19" t="s">
        <v>3315</v>
      </c>
      <c r="B19">
        <f>SUMIFS(GameLog!W:W,GameLog!$D:$D,'MIL P'!$A19,GameLog!$C:$C,"MIL")</f>
        <v>0</v>
      </c>
      <c r="C19">
        <f>SUMIFS(GameLog!X:X,GameLog!$D:$D,'MIL P'!$A19,GameLog!$C:$C,"MIL")</f>
        <v>0</v>
      </c>
      <c r="D19" s="8">
        <f t="shared" si="0"/>
        <v>0</v>
      </c>
      <c r="E19" s="10" t="str">
        <f t="shared" si="1"/>
        <v>---</v>
      </c>
      <c r="F19">
        <f>COUNTIFS(GameLog!D:D,'MIL P'!A19,GameLog!C:C,"MIL",GameLog!E:E,1)</f>
        <v>0</v>
      </c>
      <c r="G19">
        <f>SUMIFS(GameLog!F:F,GameLog!$D:$D,'MIL P'!A19,GameLog!$E:$E,1,GameLog!$C:$C,"MIL")</f>
        <v>0</v>
      </c>
      <c r="H19">
        <f>SUMIFS(GameLog!Y:Y,GameLog!$D:$D,'MIL P'!$A19,GameLog!$C:$C,"MIL")</f>
        <v>0</v>
      </c>
      <c r="I19">
        <f>SUMIFS(GameLog!Z:Z,GameLog!$D:$D,'MIL P'!$A19,GameLog!$C:$C,"MIL")</f>
        <v>0</v>
      </c>
      <c r="J19">
        <f>SUMIFS(GameLog!AA:AA,GameLog!$D:$D,'MIL P'!$A19,GameLog!$C:$C,"MIL")</f>
        <v>0</v>
      </c>
      <c r="K19" s="12">
        <f>SUMIFS(GameLog!AB:AB,GameLog!$D:$D,'MIL P'!$A19,GameLog!$C:$C,"MIL")</f>
        <v>0</v>
      </c>
      <c r="L19">
        <f>SUMIFS(GameLog!AC:AC,GameLog!$D:$D,'MIL P'!$A19,GameLog!$C:$C,"MIL")</f>
        <v>0</v>
      </c>
      <c r="M19">
        <f>SUMIFS(GameLog!AD:AD,GameLog!$D:$D,'MIL P'!$A19,GameLog!$C:$C,"MIL")</f>
        <v>0</v>
      </c>
      <c r="N19">
        <f>SUMIFS(GameLog!AE:AE,GameLog!$D:$D,'MIL P'!$A19,GameLog!$C:$C,"MIL")</f>
        <v>0</v>
      </c>
      <c r="O19">
        <f>SUMIFS(GameLog!AF:AF,GameLog!$D:$D,'MIL P'!$A19,GameLog!$C:$C,"MIL")</f>
        <v>0</v>
      </c>
      <c r="P19">
        <f>SUMIFS(GameLog!AG:AG,GameLog!$D:$D,'MIL P'!$A19,GameLog!$C:$C,"MIL")</f>
        <v>0</v>
      </c>
      <c r="Q19">
        <f>SUMIFS(GameLog!AH:AH,GameLog!$D:$D,'MIL P'!$A19,GameLog!$C:$C,"MIL")</f>
        <v>0</v>
      </c>
      <c r="R19">
        <f>SUMIFS(GameLog!AI:AI,GameLog!$D:$D,'MIL P'!$A19,GameLog!$C:$C,"MIL")</f>
        <v>0</v>
      </c>
      <c r="S19">
        <f>SUMIFS(GameLog!AJ:AJ,GameLog!$D:$D,'MIL P'!$A19,GameLog!$C:$C,"MIL")</f>
        <v>0</v>
      </c>
      <c r="T19">
        <f>SUMIFS(GameLog!AK:AK,GameLog!$D:$D,'MIL P'!$A19,GameLog!$C:$C,"MIL")</f>
        <v>0</v>
      </c>
      <c r="U19">
        <f>SUMIFS(GameLog!AL:AL,GameLog!$D:$D,'MIL P'!$A19,GameLog!$C:$C,"MIL")</f>
        <v>0</v>
      </c>
      <c r="V19" s="10">
        <f t="shared" si="2"/>
        <v>0</v>
      </c>
      <c r="W19" s="11">
        <f t="shared" si="3"/>
        <v>0</v>
      </c>
      <c r="X19" s="11">
        <f t="shared" si="4"/>
        <v>0</v>
      </c>
      <c r="Y19" s="11">
        <f t="shared" si="4"/>
        <v>0</v>
      </c>
      <c r="Z19" s="11">
        <f t="shared" si="5"/>
        <v>0</v>
      </c>
      <c r="AA19" s="11">
        <f t="shared" si="6"/>
        <v>0</v>
      </c>
    </row>
    <row r="20" spans="1:27">
      <c r="A20" t="s">
        <v>3319</v>
      </c>
      <c r="B20">
        <f>SUMIFS(GameLog!W:W,GameLog!$D:$D,'MIL P'!$A20,GameLog!$C:$C,"MIL")</f>
        <v>0</v>
      </c>
      <c r="C20">
        <f>SUMIFS(GameLog!X:X,GameLog!$D:$D,'MIL P'!$A20,GameLog!$C:$C,"MIL")</f>
        <v>0</v>
      </c>
      <c r="D20" s="8">
        <f t="shared" ref="D20:D25" si="7">IFERROR(B20/(B20+C20),0)</f>
        <v>0</v>
      </c>
      <c r="E20" s="10" t="str">
        <f t="shared" ref="E20:E25" si="8">IFERROR(N20/K20*9,"---")</f>
        <v>---</v>
      </c>
      <c r="F20">
        <f>COUNTIFS(GameLog!D:D,'MIL P'!A20,GameLog!C:C,"MIL",GameLog!E:E,1)</f>
        <v>0</v>
      </c>
      <c r="G20">
        <f>SUMIFS(GameLog!F:F,GameLog!$D:$D,'MIL P'!A20,GameLog!$E:$E,1,GameLog!$C:$C,"MIL")</f>
        <v>0</v>
      </c>
      <c r="H20">
        <f>SUMIFS(GameLog!Y:Y,GameLog!$D:$D,'MIL P'!$A20,GameLog!$C:$C,"MIL")</f>
        <v>0</v>
      </c>
      <c r="I20">
        <f>SUMIFS(GameLog!Z:Z,GameLog!$D:$D,'MIL P'!$A20,GameLog!$C:$C,"MIL")</f>
        <v>0</v>
      </c>
      <c r="J20">
        <f>SUMIFS(GameLog!AA:AA,GameLog!$D:$D,'MIL P'!$A20,GameLog!$C:$C,"MIL")</f>
        <v>0</v>
      </c>
      <c r="K20" s="12">
        <f>SUMIFS(GameLog!AB:AB,GameLog!$D:$D,'MIL P'!$A20,GameLog!$C:$C,"MIL")</f>
        <v>0</v>
      </c>
      <c r="L20">
        <f>SUMIFS(GameLog!AC:AC,GameLog!$D:$D,'MIL P'!$A20,GameLog!$C:$C,"MIL")</f>
        <v>0</v>
      </c>
      <c r="M20">
        <f>SUMIFS(GameLog!AD:AD,GameLog!$D:$D,'MIL P'!$A20,GameLog!$C:$C,"MIL")</f>
        <v>0</v>
      </c>
      <c r="N20">
        <f>SUMIFS(GameLog!AE:AE,GameLog!$D:$D,'MIL P'!$A20,GameLog!$C:$C,"MIL")</f>
        <v>0</v>
      </c>
      <c r="O20">
        <f>SUMIFS(GameLog!AF:AF,GameLog!$D:$D,'MIL P'!$A20,GameLog!$C:$C,"MIL")</f>
        <v>0</v>
      </c>
      <c r="P20">
        <f>SUMIFS(GameLog!AG:AG,GameLog!$D:$D,'MIL P'!$A20,GameLog!$C:$C,"MIL")</f>
        <v>0</v>
      </c>
      <c r="Q20">
        <f>SUMIFS(GameLog!AH:AH,GameLog!$D:$D,'MIL P'!$A20,GameLog!$C:$C,"MIL")</f>
        <v>0</v>
      </c>
      <c r="R20">
        <f>SUMIFS(GameLog!AI:AI,GameLog!$D:$D,'MIL P'!$A20,GameLog!$C:$C,"MIL")</f>
        <v>0</v>
      </c>
      <c r="S20">
        <f>SUMIFS(GameLog!AJ:AJ,GameLog!$D:$D,'MIL P'!$A20,GameLog!$C:$C,"MIL")</f>
        <v>0</v>
      </c>
      <c r="T20">
        <f>SUMIFS(GameLog!AK:AK,GameLog!$D:$D,'MIL P'!$A20,GameLog!$C:$C,"MIL")</f>
        <v>0</v>
      </c>
      <c r="U20">
        <f>SUMIFS(GameLog!AL:AL,GameLog!$D:$D,'MIL P'!$A20,GameLog!$C:$C,"MIL")</f>
        <v>0</v>
      </c>
      <c r="V20" s="10">
        <f t="shared" ref="V20:V25" si="9">IFERROR((L20+P20)/K20,0)</f>
        <v>0</v>
      </c>
      <c r="W20" s="11">
        <f t="shared" ref="W20:W25" si="10">IFERROR(L20/$K20*9,0)</f>
        <v>0</v>
      </c>
      <c r="X20" s="11">
        <f t="shared" ref="X20:X25" si="11">IFERROR(O20/$K20*9,0)</f>
        <v>0</v>
      </c>
      <c r="Y20" s="11">
        <f t="shared" ref="Y20:Y25" si="12">IFERROR(P20/$K20*9,0)</f>
        <v>0</v>
      </c>
      <c r="Z20" s="11">
        <f t="shared" ref="Z20:Z25" si="13">IFERROR(R20/$K20*9,0)</f>
        <v>0</v>
      </c>
      <c r="AA20" s="11">
        <f t="shared" ref="AA20:AA25" si="14">IFERROR(R20/P20,0)</f>
        <v>0</v>
      </c>
    </row>
    <row r="21" spans="1:27">
      <c r="A21" t="s">
        <v>3133</v>
      </c>
      <c r="B21">
        <f>SUMIFS(GameLog!W:W,GameLog!$D:$D,'MIL P'!$A21,GameLog!$C:$C,"MIL")</f>
        <v>0</v>
      </c>
      <c r="C21">
        <f>SUMIFS(GameLog!X:X,GameLog!$D:$D,'MIL P'!$A21,GameLog!$C:$C,"MIL")</f>
        <v>0</v>
      </c>
      <c r="D21" s="8">
        <f t="shared" si="7"/>
        <v>0</v>
      </c>
      <c r="E21" s="10" t="str">
        <f t="shared" si="8"/>
        <v>---</v>
      </c>
      <c r="F21">
        <f>COUNTIFS(GameLog!D:D,'MIL P'!A21,GameLog!C:C,"MIL",GameLog!E:E,1)</f>
        <v>0</v>
      </c>
      <c r="G21">
        <f>SUMIFS(GameLog!F:F,GameLog!$D:$D,'MIL P'!A21,GameLog!$E:$E,1,GameLog!$C:$C,"MIL")</f>
        <v>0</v>
      </c>
      <c r="H21">
        <f>SUMIFS(GameLog!Y:Y,GameLog!$D:$D,'MIL P'!$A21,GameLog!$C:$C,"MIL")</f>
        <v>0</v>
      </c>
      <c r="I21">
        <f>SUMIFS(GameLog!Z:Z,GameLog!$D:$D,'MIL P'!$A21,GameLog!$C:$C,"MIL")</f>
        <v>0</v>
      </c>
      <c r="J21">
        <f>SUMIFS(GameLog!AA:AA,GameLog!$D:$D,'MIL P'!$A21,GameLog!$C:$C,"MIL")</f>
        <v>0</v>
      </c>
      <c r="K21" s="12">
        <f>SUMIFS(GameLog!AB:AB,GameLog!$D:$D,'MIL P'!$A21,GameLog!$C:$C,"MIL")</f>
        <v>0</v>
      </c>
      <c r="L21">
        <f>SUMIFS(GameLog!AC:AC,GameLog!$D:$D,'MIL P'!$A21,GameLog!$C:$C,"MIL")</f>
        <v>0</v>
      </c>
      <c r="M21">
        <f>SUMIFS(GameLog!AD:AD,GameLog!$D:$D,'MIL P'!$A21,GameLog!$C:$C,"MIL")</f>
        <v>0</v>
      </c>
      <c r="N21">
        <f>SUMIFS(GameLog!AE:AE,GameLog!$D:$D,'MIL P'!$A21,GameLog!$C:$C,"MIL")</f>
        <v>0</v>
      </c>
      <c r="O21">
        <f>SUMIFS(GameLog!AF:AF,GameLog!$D:$D,'MIL P'!$A21,GameLog!$C:$C,"MIL")</f>
        <v>0</v>
      </c>
      <c r="P21">
        <f>SUMIFS(GameLog!AG:AG,GameLog!$D:$D,'MIL P'!$A21,GameLog!$C:$C,"MIL")</f>
        <v>0</v>
      </c>
      <c r="Q21">
        <f>SUMIFS(GameLog!AH:AH,GameLog!$D:$D,'MIL P'!$A21,GameLog!$C:$C,"MIL")</f>
        <v>0</v>
      </c>
      <c r="R21">
        <f>SUMIFS(GameLog!AI:AI,GameLog!$D:$D,'MIL P'!$A21,GameLog!$C:$C,"MIL")</f>
        <v>0</v>
      </c>
      <c r="S21">
        <f>SUMIFS(GameLog!AJ:AJ,GameLog!$D:$D,'MIL P'!$A21,GameLog!$C:$C,"MIL")</f>
        <v>0</v>
      </c>
      <c r="T21">
        <f>SUMIFS(GameLog!AK:AK,GameLog!$D:$D,'MIL P'!$A21,GameLog!$C:$C,"MIL")</f>
        <v>0</v>
      </c>
      <c r="U21">
        <f>SUMIFS(GameLog!AL:AL,GameLog!$D:$D,'MIL P'!$A21,GameLog!$C:$C,"MIL")</f>
        <v>0</v>
      </c>
      <c r="V21" s="10">
        <f t="shared" si="9"/>
        <v>0</v>
      </c>
      <c r="W21" s="11">
        <f t="shared" si="10"/>
        <v>0</v>
      </c>
      <c r="X21" s="11">
        <f t="shared" si="11"/>
        <v>0</v>
      </c>
      <c r="Y21" s="11">
        <f t="shared" si="12"/>
        <v>0</v>
      </c>
      <c r="Z21" s="11">
        <f t="shared" si="13"/>
        <v>0</v>
      </c>
      <c r="AA21" s="11">
        <f t="shared" si="14"/>
        <v>0</v>
      </c>
    </row>
    <row r="22" spans="1:27">
      <c r="A22" t="s">
        <v>3317</v>
      </c>
      <c r="B22">
        <f>SUMIFS(GameLog!W:W,GameLog!$D:$D,'MIL P'!$A22,GameLog!$C:$C,"MIL")</f>
        <v>0</v>
      </c>
      <c r="C22">
        <f>SUMIFS(GameLog!X:X,GameLog!$D:$D,'MIL P'!$A22,GameLog!$C:$C,"MIL")</f>
        <v>1</v>
      </c>
      <c r="D22" s="8">
        <f t="shared" si="7"/>
        <v>0</v>
      </c>
      <c r="E22" s="10">
        <f t="shared" si="8"/>
        <v>22.5</v>
      </c>
      <c r="F22">
        <f>COUNTIFS(GameLog!D:D,'MIL P'!A22,GameLog!C:C,"MIL",GameLog!E:E,1)</f>
        <v>1</v>
      </c>
      <c r="G22">
        <f>SUMIFS(GameLog!F:F,GameLog!$D:$D,'MIL P'!A22,GameLog!$E:$E,1,GameLog!$C:$C,"MIL")</f>
        <v>1</v>
      </c>
      <c r="H22">
        <f>SUMIFS(GameLog!Y:Y,GameLog!$D:$D,'MIL P'!$A22,GameLog!$C:$C,"MIL")</f>
        <v>0</v>
      </c>
      <c r="I22">
        <f>SUMIFS(GameLog!Z:Z,GameLog!$D:$D,'MIL P'!$A22,GameLog!$C:$C,"MIL")</f>
        <v>0</v>
      </c>
      <c r="J22">
        <f>SUMIFS(GameLog!AA:AA,GameLog!$D:$D,'MIL P'!$A22,GameLog!$C:$C,"MIL")</f>
        <v>0</v>
      </c>
      <c r="K22" s="12">
        <f>SUMIFS(GameLog!AB:AB,GameLog!$D:$D,'MIL P'!$A22,GameLog!$C:$C,"MIL")</f>
        <v>2</v>
      </c>
      <c r="L22">
        <f>SUMIFS(GameLog!AC:AC,GameLog!$D:$D,'MIL P'!$A22,GameLog!$C:$C,"MIL")</f>
        <v>4</v>
      </c>
      <c r="M22">
        <f>SUMIFS(GameLog!AD:AD,GameLog!$D:$D,'MIL P'!$A22,GameLog!$C:$C,"MIL")</f>
        <v>5</v>
      </c>
      <c r="N22">
        <f>SUMIFS(GameLog!AE:AE,GameLog!$D:$D,'MIL P'!$A22,GameLog!$C:$C,"MIL")</f>
        <v>5</v>
      </c>
      <c r="O22">
        <f>SUMIFS(GameLog!AF:AF,GameLog!$D:$D,'MIL P'!$A22,GameLog!$C:$C,"MIL")</f>
        <v>1</v>
      </c>
      <c r="P22">
        <f>SUMIFS(GameLog!AG:AG,GameLog!$D:$D,'MIL P'!$A22,GameLog!$C:$C,"MIL")</f>
        <v>1</v>
      </c>
      <c r="Q22">
        <f>SUMIFS(GameLog!AH:AH,GameLog!$D:$D,'MIL P'!$A22,GameLog!$C:$C,"MIL")</f>
        <v>0</v>
      </c>
      <c r="R22">
        <f>SUMIFS(GameLog!AI:AI,GameLog!$D:$D,'MIL P'!$A22,GameLog!$C:$C,"MIL")</f>
        <v>2</v>
      </c>
      <c r="S22">
        <f>SUMIFS(GameLog!AJ:AJ,GameLog!$D:$D,'MIL P'!$A22,GameLog!$C:$C,"MIL")</f>
        <v>1</v>
      </c>
      <c r="T22">
        <f>SUMIFS(GameLog!AK:AK,GameLog!$D:$D,'MIL P'!$A22,GameLog!$C:$C,"MIL")</f>
        <v>0</v>
      </c>
      <c r="U22">
        <f>SUMIFS(GameLog!AL:AL,GameLog!$D:$D,'MIL P'!$A22,GameLog!$C:$C,"MIL")</f>
        <v>0</v>
      </c>
      <c r="V22" s="10">
        <f t="shared" si="9"/>
        <v>2.5</v>
      </c>
      <c r="W22" s="11">
        <f t="shared" si="10"/>
        <v>18</v>
      </c>
      <c r="X22" s="11">
        <f t="shared" si="11"/>
        <v>4.5</v>
      </c>
      <c r="Y22" s="11">
        <f t="shared" si="12"/>
        <v>4.5</v>
      </c>
      <c r="Z22" s="11">
        <f t="shared" si="13"/>
        <v>9</v>
      </c>
      <c r="AA22" s="11">
        <f t="shared" si="14"/>
        <v>2</v>
      </c>
    </row>
    <row r="23" spans="1:27">
      <c r="A23" t="s">
        <v>3318</v>
      </c>
      <c r="B23">
        <f>SUMIFS(GameLog!W:W,GameLog!$D:$D,'MIL P'!$A23,GameLog!$C:$C,"MIL")</f>
        <v>0</v>
      </c>
      <c r="C23">
        <f>SUMIFS(GameLog!X:X,GameLog!$D:$D,'MIL P'!$A23,GameLog!$C:$C,"MIL")</f>
        <v>0</v>
      </c>
      <c r="D23" s="8">
        <f t="shared" si="7"/>
        <v>0</v>
      </c>
      <c r="E23" s="10">
        <f t="shared" si="8"/>
        <v>0</v>
      </c>
      <c r="F23">
        <f>COUNTIFS(GameLog!D:D,'MIL P'!A23,GameLog!C:C,"MIL",GameLog!E:E,1)</f>
        <v>2</v>
      </c>
      <c r="G23">
        <f>SUMIFS(GameLog!F:F,GameLog!$D:$D,'MIL P'!A23,GameLog!$E:$E,1,GameLog!$C:$C,"MIL")</f>
        <v>0</v>
      </c>
      <c r="H23">
        <f>SUMIFS(GameLog!Y:Y,GameLog!$D:$D,'MIL P'!$A23,GameLog!$C:$C,"MIL")</f>
        <v>0</v>
      </c>
      <c r="I23">
        <f>SUMIFS(GameLog!Z:Z,GameLog!$D:$D,'MIL P'!$A23,GameLog!$C:$C,"MIL")</f>
        <v>0</v>
      </c>
      <c r="J23">
        <f>SUMIFS(GameLog!AA:AA,GameLog!$D:$D,'MIL P'!$A23,GameLog!$C:$C,"MIL")</f>
        <v>0</v>
      </c>
      <c r="K23" s="12">
        <f>SUMIFS(GameLog!AB:AB,GameLog!$D:$D,'MIL P'!$A23,GameLog!$C:$C,"MIL")</f>
        <v>2.6666666666666665</v>
      </c>
      <c r="L23">
        <f>SUMIFS(GameLog!AC:AC,GameLog!$D:$D,'MIL P'!$A23,GameLog!$C:$C,"MIL")</f>
        <v>2</v>
      </c>
      <c r="M23">
        <f>SUMIFS(GameLog!AD:AD,GameLog!$D:$D,'MIL P'!$A23,GameLog!$C:$C,"MIL")</f>
        <v>0</v>
      </c>
      <c r="N23">
        <f>SUMIFS(GameLog!AE:AE,GameLog!$D:$D,'MIL P'!$A23,GameLog!$C:$C,"MIL")</f>
        <v>0</v>
      </c>
      <c r="O23">
        <f>SUMIFS(GameLog!AF:AF,GameLog!$D:$D,'MIL P'!$A23,GameLog!$C:$C,"MIL")</f>
        <v>0</v>
      </c>
      <c r="P23">
        <f>SUMIFS(GameLog!AG:AG,GameLog!$D:$D,'MIL P'!$A23,GameLog!$C:$C,"MIL")</f>
        <v>1</v>
      </c>
      <c r="Q23">
        <f>SUMIFS(GameLog!AH:AH,GameLog!$D:$D,'MIL P'!$A23,GameLog!$C:$C,"MIL")</f>
        <v>0</v>
      </c>
      <c r="R23">
        <f>SUMIFS(GameLog!AI:AI,GameLog!$D:$D,'MIL P'!$A23,GameLog!$C:$C,"MIL")</f>
        <v>2</v>
      </c>
      <c r="S23">
        <f>SUMIFS(GameLog!AJ:AJ,GameLog!$D:$D,'MIL P'!$A23,GameLog!$C:$C,"MIL")</f>
        <v>0</v>
      </c>
      <c r="T23">
        <f>SUMIFS(GameLog!AK:AK,GameLog!$D:$D,'MIL P'!$A23,GameLog!$C:$C,"MIL")</f>
        <v>0</v>
      </c>
      <c r="U23">
        <f>SUMIFS(GameLog!AL:AL,GameLog!$D:$D,'MIL P'!$A23,GameLog!$C:$C,"MIL")</f>
        <v>0</v>
      </c>
      <c r="V23" s="10">
        <f t="shared" si="9"/>
        <v>1.125</v>
      </c>
      <c r="W23" s="11">
        <f t="shared" si="10"/>
        <v>6.75</v>
      </c>
      <c r="X23" s="11">
        <f t="shared" si="11"/>
        <v>0</v>
      </c>
      <c r="Y23" s="11">
        <f t="shared" si="12"/>
        <v>3.375</v>
      </c>
      <c r="Z23" s="11">
        <f t="shared" si="13"/>
        <v>6.75</v>
      </c>
      <c r="AA23" s="11">
        <f t="shared" si="14"/>
        <v>2</v>
      </c>
    </row>
    <row r="24" spans="1:27">
      <c r="A24" t="s">
        <v>3321</v>
      </c>
      <c r="B24">
        <f>SUMIFS(GameLog!W:W,GameLog!$D:$D,'MIL P'!$A24,GameLog!$C:$C,"MIL")</f>
        <v>0</v>
      </c>
      <c r="C24">
        <f>SUMIFS(GameLog!X:X,GameLog!$D:$D,'MIL P'!$A24,GameLog!$C:$C,"MIL")</f>
        <v>0</v>
      </c>
      <c r="D24" s="8">
        <f t="shared" si="7"/>
        <v>0</v>
      </c>
      <c r="E24" s="10">
        <f t="shared" si="8"/>
        <v>7.7142857142857153</v>
      </c>
      <c r="F24">
        <f>COUNTIFS(GameLog!D:D,'MIL P'!A24,GameLog!C:C,"MIL",GameLog!E:E,1)</f>
        <v>2</v>
      </c>
      <c r="G24">
        <f>SUMIFS(GameLog!F:F,GameLog!$D:$D,'MIL P'!A24,GameLog!$E:$E,1,GameLog!$C:$C,"MIL")</f>
        <v>0</v>
      </c>
      <c r="H24">
        <f>SUMIFS(GameLog!Y:Y,GameLog!$D:$D,'MIL P'!$A24,GameLog!$C:$C,"MIL")</f>
        <v>0</v>
      </c>
      <c r="I24">
        <f>SUMIFS(GameLog!Z:Z,GameLog!$D:$D,'MIL P'!$A24,GameLog!$C:$C,"MIL")</f>
        <v>0</v>
      </c>
      <c r="J24">
        <f>SUMIFS(GameLog!AA:AA,GameLog!$D:$D,'MIL P'!$A24,GameLog!$C:$C,"MIL")</f>
        <v>0</v>
      </c>
      <c r="K24" s="12">
        <f>SUMIFS(GameLog!AB:AB,GameLog!$D:$D,'MIL P'!$A24,GameLog!$C:$C,"MIL")</f>
        <v>2.333333333333333</v>
      </c>
      <c r="L24">
        <f>SUMIFS(GameLog!AC:AC,GameLog!$D:$D,'MIL P'!$A24,GameLog!$C:$C,"MIL")</f>
        <v>2</v>
      </c>
      <c r="M24">
        <f>SUMIFS(GameLog!AD:AD,GameLog!$D:$D,'MIL P'!$A24,GameLog!$C:$C,"MIL")</f>
        <v>2</v>
      </c>
      <c r="N24">
        <f>SUMIFS(GameLog!AE:AE,GameLog!$D:$D,'MIL P'!$A24,GameLog!$C:$C,"MIL")</f>
        <v>2</v>
      </c>
      <c r="O24">
        <f>SUMIFS(GameLog!AF:AF,GameLog!$D:$D,'MIL P'!$A24,GameLog!$C:$C,"MIL")</f>
        <v>1</v>
      </c>
      <c r="P24">
        <f>SUMIFS(GameLog!AG:AG,GameLog!$D:$D,'MIL P'!$A24,GameLog!$C:$C,"MIL")</f>
        <v>3</v>
      </c>
      <c r="Q24">
        <f>SUMIFS(GameLog!AH:AH,GameLog!$D:$D,'MIL P'!$A24,GameLog!$C:$C,"MIL")</f>
        <v>0</v>
      </c>
      <c r="R24">
        <f>SUMIFS(GameLog!AI:AI,GameLog!$D:$D,'MIL P'!$A24,GameLog!$C:$C,"MIL")</f>
        <v>3</v>
      </c>
      <c r="S24">
        <f>SUMIFS(GameLog!AJ:AJ,GameLog!$D:$D,'MIL P'!$A24,GameLog!$C:$C,"MIL")</f>
        <v>0</v>
      </c>
      <c r="T24">
        <f>SUMIFS(GameLog!AK:AK,GameLog!$D:$D,'MIL P'!$A24,GameLog!$C:$C,"MIL")</f>
        <v>0</v>
      </c>
      <c r="U24">
        <f>SUMIFS(GameLog!AL:AL,GameLog!$D:$D,'MIL P'!$A24,GameLog!$C:$C,"MIL")</f>
        <v>0</v>
      </c>
      <c r="V24" s="10">
        <f t="shared" si="9"/>
        <v>2.1428571428571432</v>
      </c>
      <c r="W24" s="11">
        <f t="shared" si="10"/>
        <v>7.7142857142857153</v>
      </c>
      <c r="X24" s="11">
        <f t="shared" si="11"/>
        <v>3.8571428571428577</v>
      </c>
      <c r="Y24" s="11">
        <f t="shared" si="12"/>
        <v>11.571428571428573</v>
      </c>
      <c r="Z24" s="11">
        <f t="shared" si="13"/>
        <v>11.571428571428573</v>
      </c>
      <c r="AA24" s="11">
        <f t="shared" si="14"/>
        <v>1</v>
      </c>
    </row>
    <row r="25" spans="1:27">
      <c r="A25" t="s">
        <v>3312</v>
      </c>
      <c r="B25">
        <f>SUMIFS(GameLog!W:W,GameLog!$D:$D,'MIL P'!$A25,GameLog!$C:$C,"MIL")</f>
        <v>0</v>
      </c>
      <c r="C25">
        <f>SUMIFS(GameLog!X:X,GameLog!$D:$D,'MIL P'!$A25,GameLog!$C:$C,"MIL")</f>
        <v>0</v>
      </c>
      <c r="D25" s="8">
        <f t="shared" si="7"/>
        <v>0</v>
      </c>
      <c r="E25" s="10">
        <f t="shared" si="8"/>
        <v>7.2</v>
      </c>
      <c r="F25">
        <f>COUNTIFS(GameLog!D:D,'MIL P'!A25,GameLog!C:C,"MIL",GameLog!E:E,1)</f>
        <v>1</v>
      </c>
      <c r="G25">
        <f>SUMIFS(GameLog!F:F,GameLog!$D:$D,'MIL P'!A25,GameLog!$E:$E,1,GameLog!$C:$C,"MIL")</f>
        <v>1</v>
      </c>
      <c r="H25">
        <f>SUMIFS(GameLog!Y:Y,GameLog!$D:$D,'MIL P'!$A25,GameLog!$C:$C,"MIL")</f>
        <v>0</v>
      </c>
      <c r="I25">
        <f>SUMIFS(GameLog!Z:Z,GameLog!$D:$D,'MIL P'!$A25,GameLog!$C:$C,"MIL")</f>
        <v>0</v>
      </c>
      <c r="J25">
        <f>SUMIFS(GameLog!AA:AA,GameLog!$D:$D,'MIL P'!$A25,GameLog!$C:$C,"MIL")</f>
        <v>0</v>
      </c>
      <c r="K25" s="12">
        <f>SUMIFS(GameLog!AB:AB,GameLog!$D:$D,'MIL P'!$A25,GameLog!$C:$C,"MIL")</f>
        <v>5</v>
      </c>
      <c r="L25">
        <f>SUMIFS(GameLog!AC:AC,GameLog!$D:$D,'MIL P'!$A25,GameLog!$C:$C,"MIL")</f>
        <v>9</v>
      </c>
      <c r="M25">
        <f>SUMIFS(GameLog!AD:AD,GameLog!$D:$D,'MIL P'!$A25,GameLog!$C:$C,"MIL")</f>
        <v>4</v>
      </c>
      <c r="N25">
        <f>SUMIFS(GameLog!AE:AE,GameLog!$D:$D,'MIL P'!$A25,GameLog!$C:$C,"MIL")</f>
        <v>4</v>
      </c>
      <c r="O25">
        <f>SUMIFS(GameLog!AF:AF,GameLog!$D:$D,'MIL P'!$A25,GameLog!$C:$C,"MIL")</f>
        <v>2</v>
      </c>
      <c r="P25">
        <f>SUMIFS(GameLog!AG:AG,GameLog!$D:$D,'MIL P'!$A25,GameLog!$C:$C,"MIL")</f>
        <v>1</v>
      </c>
      <c r="Q25">
        <f>SUMIFS(GameLog!AH:AH,GameLog!$D:$D,'MIL P'!$A25,GameLog!$C:$C,"MIL")</f>
        <v>1</v>
      </c>
      <c r="R25">
        <f>SUMIFS(GameLog!AI:AI,GameLog!$D:$D,'MIL P'!$A25,GameLog!$C:$C,"MIL")</f>
        <v>0</v>
      </c>
      <c r="S25">
        <f>SUMIFS(GameLog!AJ:AJ,GameLog!$D:$D,'MIL P'!$A25,GameLog!$C:$C,"MIL")</f>
        <v>0</v>
      </c>
      <c r="T25">
        <f>SUMIFS(GameLog!AK:AK,GameLog!$D:$D,'MIL P'!$A25,GameLog!$C:$C,"MIL")</f>
        <v>0</v>
      </c>
      <c r="U25">
        <f>SUMIFS(GameLog!AL:AL,GameLog!$D:$D,'MIL P'!$A25,GameLog!$C:$C,"MIL")</f>
        <v>0</v>
      </c>
      <c r="V25" s="10">
        <f t="shared" si="9"/>
        <v>2</v>
      </c>
      <c r="W25" s="11">
        <f t="shared" si="10"/>
        <v>16.2</v>
      </c>
      <c r="X25" s="11">
        <f t="shared" si="11"/>
        <v>3.6</v>
      </c>
      <c r="Y25" s="11">
        <f t="shared" si="12"/>
        <v>1.8</v>
      </c>
      <c r="Z25" s="11">
        <f t="shared" si="13"/>
        <v>0</v>
      </c>
      <c r="AA25" s="11">
        <f t="shared" si="14"/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7FE01-D9A7-4F21-9474-ADF1060E84FB}">
  <sheetPr codeName="Sheet50"/>
  <dimension ref="A1:AE89"/>
  <sheetViews>
    <sheetView workbookViewId="0">
      <pane ySplit="1" topLeftCell="A20" activePane="bottomLeft" state="frozen"/>
      <selection activeCell="B19" sqref="B19:AA22"/>
      <selection pane="bottomLeft" activeCell="A2" sqref="A2:A41"/>
    </sheetView>
  </sheetViews>
  <sheetFormatPr defaultRowHeight="13.2"/>
  <cols>
    <col min="1" max="1" width="16.5546875" bestFit="1" customWidth="1"/>
    <col min="2" max="2" width="2.33203125" bestFit="1" customWidth="1"/>
    <col min="3" max="3" width="3.44140625" customWidth="1"/>
    <col min="4" max="4" width="3.44140625" bestFit="1" customWidth="1"/>
    <col min="5" max="6" width="2.21875" bestFit="1" customWidth="1"/>
    <col min="7" max="8" width="3.21875" bestFit="1" customWidth="1"/>
    <col min="9" max="9" width="3.44140625" bestFit="1" customWidth="1"/>
    <col min="10" max="10" width="4" bestFit="1" customWidth="1"/>
    <col min="11" max="11" width="3.44140625" bestFit="1" customWidth="1"/>
    <col min="12" max="12" width="3.5546875" bestFit="1" customWidth="1"/>
    <col min="13" max="13" width="3.44140625" bestFit="1" customWidth="1"/>
    <col min="14" max="14" width="3.5546875" bestFit="1" customWidth="1"/>
    <col min="15" max="15" width="5.44140625" bestFit="1" customWidth="1"/>
    <col min="16" max="16" width="4.664062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4.77734375" bestFit="1" customWidth="1"/>
    <col min="21" max="21" width="4.44140625" bestFit="1" customWidth="1"/>
    <col min="22" max="22" width="4.5546875" bestFit="1" customWidth="1"/>
    <col min="23" max="25" width="5.5546875" bestFit="1" customWidth="1"/>
    <col min="26" max="26" width="3.21875" bestFit="1" customWidth="1"/>
    <col min="27" max="27" width="4.109375" bestFit="1" customWidth="1"/>
    <col min="28" max="30" width="4.77734375" bestFit="1" customWidth="1"/>
    <col min="31" max="31" width="5.21875" bestFit="1" customWidth="1"/>
    <col min="32" max="32" width="4.88671875" bestFit="1" customWidth="1"/>
    <col min="33" max="33" width="5.21875" bestFit="1" customWidth="1"/>
    <col min="34" max="34" width="5.109375" bestFit="1" customWidth="1"/>
  </cols>
  <sheetData>
    <row r="1" spans="1:31">
      <c r="A1" t="s">
        <v>2405</v>
      </c>
      <c r="B1" t="s">
        <v>2406</v>
      </c>
      <c r="C1" t="s">
        <v>2407</v>
      </c>
      <c r="D1" t="s">
        <v>2408</v>
      </c>
      <c r="E1" t="s">
        <v>2409</v>
      </c>
      <c r="F1" t="s">
        <v>2410</v>
      </c>
      <c r="G1" t="s">
        <v>2411</v>
      </c>
      <c r="H1" t="s">
        <v>2412</v>
      </c>
      <c r="I1" t="s">
        <v>2413</v>
      </c>
      <c r="J1" t="s">
        <v>2414</v>
      </c>
      <c r="K1" t="s">
        <v>2415</v>
      </c>
      <c r="L1" t="s">
        <v>2416</v>
      </c>
      <c r="M1" t="s">
        <v>2417</v>
      </c>
      <c r="N1" t="s">
        <v>2418</v>
      </c>
      <c r="O1" t="s">
        <v>2424</v>
      </c>
      <c r="P1" t="s">
        <v>2425</v>
      </c>
      <c r="Q1" t="s">
        <v>2426</v>
      </c>
      <c r="R1" t="s">
        <v>2427</v>
      </c>
      <c r="S1" t="s">
        <v>2428</v>
      </c>
      <c r="T1" t="s">
        <v>2811</v>
      </c>
      <c r="U1" t="s">
        <v>2812</v>
      </c>
      <c r="V1" t="s">
        <v>2419</v>
      </c>
      <c r="W1" t="s">
        <v>2420</v>
      </c>
      <c r="X1" t="s">
        <v>2421</v>
      </c>
      <c r="Y1" t="s">
        <v>2422</v>
      </c>
      <c r="Z1" t="s">
        <v>2423</v>
      </c>
    </row>
    <row r="2" spans="1:31">
      <c r="A2" t="s">
        <v>3140</v>
      </c>
      <c r="B2" cm="1">
        <f t="array" ref="B2">IF(COUNTIFS(GameLog!D:D,'MON B'!A2,GameLog!C:C,"MON")=0,0,COUNTA(_xlfn.UNIQUE(_xlfn._xlws.FILTER(GameLog!A$2:A$1000, (GameLog!C$2:C$1000="MON") * (GameLog!D$2:D$1000=A2)))))</f>
        <v>3</v>
      </c>
      <c r="C2">
        <f>D2+M2+P2+Q2+R2</f>
        <v>11</v>
      </c>
      <c r="D2">
        <f>SUMIFS(GameLog!G:G,GameLog!$D:$D,'MON B'!$A2,GameLog!$C:$C,"MON")</f>
        <v>9</v>
      </c>
      <c r="E2">
        <f>SUMIFS(GameLog!H:H,GameLog!$D:$D,'MON B'!$A2,GameLog!$C:$C,"MON")</f>
        <v>1</v>
      </c>
      <c r="F2">
        <f>SUMIFS(GameLog!I:I,GameLog!$D:$D,'MON B'!$A2,GameLog!$C:$C,"MON")</f>
        <v>1</v>
      </c>
      <c r="G2">
        <f>SUMIFS(GameLog!J:J,GameLog!$D:$D,'MON B'!$A2,GameLog!$C:$C,"MON")</f>
        <v>0</v>
      </c>
      <c r="H2">
        <f>SUMIFS(GameLog!K:K,GameLog!$D:$D,'MON B'!$A2,GameLog!$C:$C,"MON")</f>
        <v>0</v>
      </c>
      <c r="I2">
        <f>SUMIFS(GameLog!L:L,GameLog!$D:$D,'MON B'!$A2,GameLog!$C:$C,"MON")</f>
        <v>0</v>
      </c>
      <c r="J2">
        <f>SUMIFS(GameLog!M:M,GameLog!$D:$D,'MON B'!$A2,GameLog!$C:$C,"MON")</f>
        <v>0</v>
      </c>
      <c r="K2">
        <f>SUMIFS(GameLog!N:N,GameLog!$D:$D,'MON B'!$A2,GameLog!$C:$C,"MON")</f>
        <v>0</v>
      </c>
      <c r="L2">
        <f>SUMIFS(GameLog!O:O,GameLog!$D:$D,'MON B'!$A2,GameLog!$C:$C,"MON")</f>
        <v>0</v>
      </c>
      <c r="M2">
        <f>SUMIFS(GameLog!P:P,GameLog!$D:$D,'MON B'!$A2,GameLog!$C:$C,"MON")</f>
        <v>2</v>
      </c>
      <c r="N2">
        <f>SUMIFS(GameLog!Q:Q,GameLog!$D:$D,'MON B'!$A2,GameLog!$C:$C,"MON")</f>
        <v>3</v>
      </c>
      <c r="O2">
        <f>SUMIFS(GameLog!R:R,GameLog!$D:$D,'MON B'!$A2,GameLog!$C:$C,"MON")</f>
        <v>0</v>
      </c>
      <c r="P2">
        <f>SUMIFS(GameLog!S:S,GameLog!$D:$D,'MON B'!$A2,GameLog!$C:$C,"MON")</f>
        <v>0</v>
      </c>
      <c r="Q2">
        <f>SUMIFS(GameLog!T:T,GameLog!$D:$D,'MON B'!$A2,GameLog!$C:$C,"MON")</f>
        <v>0</v>
      </c>
      <c r="R2">
        <f>SUMIFS(GameLog!U:U,GameLog!$D:$D,'MON B'!$A2,GameLog!$C:$C,"MON")</f>
        <v>0</v>
      </c>
      <c r="S2">
        <f>SUMIFS(GameLog!V:V,GameLog!$D:$D,'MON B'!$A2,GameLog!$C:$C,"MON")</f>
        <v>1</v>
      </c>
      <c r="T2">
        <v>0</v>
      </c>
      <c r="U2">
        <v>0</v>
      </c>
      <c r="V2" s="8">
        <f>IFERROR(F2/D2,0)</f>
        <v>0.1111111111111111</v>
      </c>
      <c r="W2" s="8">
        <f t="shared" ref="W2:W41" si="0">IFERROR((F2+M2+P2)/(C2-Q2),0)</f>
        <v>0.27272727272727271</v>
      </c>
      <c r="X2" s="8">
        <f t="shared" ref="X2:X41" si="1">IFERROR(Z2/D2,0)</f>
        <v>0.1111111111111111</v>
      </c>
      <c r="Y2" s="8">
        <f>W2+X2</f>
        <v>0.38383838383838381</v>
      </c>
      <c r="Z2">
        <f>G2+F2+H2*2+I2*3</f>
        <v>1</v>
      </c>
      <c r="AE2" s="14"/>
    </row>
    <row r="3" spans="1:31">
      <c r="A3" t="s">
        <v>3141</v>
      </c>
      <c r="B3" cm="1">
        <f t="array" ref="B3">IF(COUNTIFS(GameLog!D:D,'MON B'!A3,GameLog!C:C,"MON")=0,0,COUNTA(_xlfn.UNIQUE(_xlfn._xlws.FILTER(GameLog!A$2:A$1000, (GameLog!C$2:C$1000="MON") * (GameLog!D$2:D$1000=A3)))))</f>
        <v>3</v>
      </c>
      <c r="C3">
        <f t="shared" ref="C3:C41" si="2">D3+M3+P3+Q3+R3</f>
        <v>10</v>
      </c>
      <c r="D3">
        <f>SUMIFS(GameLog!G:G,GameLog!$D:$D,'MON B'!$A3,GameLog!$C:$C,"MON")</f>
        <v>8</v>
      </c>
      <c r="E3">
        <f>SUMIFS(GameLog!H:H,GameLog!$D:$D,'MON B'!$A3,GameLog!$C:$C,"MON")</f>
        <v>0</v>
      </c>
      <c r="F3">
        <f>SUMIFS(GameLog!I:I,GameLog!$D:$D,'MON B'!$A3,GameLog!$C:$C,"MON")</f>
        <v>3</v>
      </c>
      <c r="G3">
        <f>SUMIFS(GameLog!J:J,GameLog!$D:$D,'MON B'!$A3,GameLog!$C:$C,"MON")</f>
        <v>0</v>
      </c>
      <c r="H3">
        <f>SUMIFS(GameLog!K:K,GameLog!$D:$D,'MON B'!$A3,GameLog!$C:$C,"MON")</f>
        <v>0</v>
      </c>
      <c r="I3">
        <f>SUMIFS(GameLog!L:L,GameLog!$D:$D,'MON B'!$A3,GameLog!$C:$C,"MON")</f>
        <v>0</v>
      </c>
      <c r="J3">
        <f>SUMIFS(GameLog!M:M,GameLog!$D:$D,'MON B'!$A3,GameLog!$C:$C,"MON")</f>
        <v>2</v>
      </c>
      <c r="K3">
        <f>SUMIFS(GameLog!N:N,GameLog!$D:$D,'MON B'!$A3,GameLog!$C:$C,"MON")</f>
        <v>0</v>
      </c>
      <c r="L3">
        <f>SUMIFS(GameLog!O:O,GameLog!$D:$D,'MON B'!$A3,GameLog!$C:$C,"MON")</f>
        <v>0</v>
      </c>
      <c r="M3">
        <f>SUMIFS(GameLog!P:P,GameLog!$D:$D,'MON B'!$A3,GameLog!$C:$C,"MON")</f>
        <v>0</v>
      </c>
      <c r="N3">
        <f>SUMIFS(GameLog!Q:Q,GameLog!$D:$D,'MON B'!$A3,GameLog!$C:$C,"MON")</f>
        <v>0</v>
      </c>
      <c r="O3">
        <f>SUMIFS(GameLog!R:R,GameLog!$D:$D,'MON B'!$A3,GameLog!$C:$C,"MON")</f>
        <v>0</v>
      </c>
      <c r="P3">
        <f>SUMIFS(GameLog!S:S,GameLog!$D:$D,'MON B'!$A3,GameLog!$C:$C,"MON")</f>
        <v>2</v>
      </c>
      <c r="Q3">
        <f>SUMIFS(GameLog!T:T,GameLog!$D:$D,'MON B'!$A3,GameLog!$C:$C,"MON")</f>
        <v>0</v>
      </c>
      <c r="R3">
        <f>SUMIFS(GameLog!U:U,GameLog!$D:$D,'MON B'!$A3,GameLog!$C:$C,"MON")</f>
        <v>0</v>
      </c>
      <c r="S3">
        <f>SUMIFS(GameLog!V:V,GameLog!$D:$D,'MON B'!$A3,GameLog!$C:$C,"MON")</f>
        <v>0</v>
      </c>
      <c r="T3">
        <v>3</v>
      </c>
      <c r="U3">
        <v>3</v>
      </c>
      <c r="V3" s="8">
        <f t="shared" ref="V3:V41" si="3">IFERROR(F3/D3,0)</f>
        <v>0.375</v>
      </c>
      <c r="W3" s="8">
        <f t="shared" si="0"/>
        <v>0.5</v>
      </c>
      <c r="X3" s="8">
        <f t="shared" si="1"/>
        <v>0.375</v>
      </c>
      <c r="Y3" s="8">
        <f t="shared" ref="Y3:Y41" si="4">W3+X3</f>
        <v>0.875</v>
      </c>
      <c r="Z3">
        <f t="shared" ref="Z3:Z41" si="5">G3+F3+H3*2+I3*3</f>
        <v>3</v>
      </c>
      <c r="AE3" s="14"/>
    </row>
    <row r="4" spans="1:31">
      <c r="A4" t="s">
        <v>3142</v>
      </c>
      <c r="B4" cm="1">
        <f t="array" ref="B4">IF(COUNTIFS(GameLog!D:D,'MON B'!A4,GameLog!C:C,"MON")=0,0,COUNTA(_xlfn.UNIQUE(_xlfn._xlws.FILTER(GameLog!A$2:A$1000, (GameLog!C$2:C$1000="MON") * (GameLog!D$2:D$1000=A4)))))</f>
        <v>3</v>
      </c>
      <c r="C4">
        <f t="shared" si="2"/>
        <v>7</v>
      </c>
      <c r="D4">
        <f>SUMIFS(GameLog!G:G,GameLog!$D:$D,'MON B'!$A4,GameLog!$C:$C,"MON")</f>
        <v>7</v>
      </c>
      <c r="E4">
        <f>SUMIFS(GameLog!H:H,GameLog!$D:$D,'MON B'!$A4,GameLog!$C:$C,"MON")</f>
        <v>0</v>
      </c>
      <c r="F4">
        <f>SUMIFS(GameLog!I:I,GameLog!$D:$D,'MON B'!$A4,GameLog!$C:$C,"MON")</f>
        <v>3</v>
      </c>
      <c r="G4">
        <f>SUMIFS(GameLog!J:J,GameLog!$D:$D,'MON B'!$A4,GameLog!$C:$C,"MON")</f>
        <v>1</v>
      </c>
      <c r="H4">
        <f>SUMIFS(GameLog!K:K,GameLog!$D:$D,'MON B'!$A4,GameLog!$C:$C,"MON")</f>
        <v>0</v>
      </c>
      <c r="I4">
        <f>SUMIFS(GameLog!L:L,GameLog!$D:$D,'MON B'!$A4,GameLog!$C:$C,"MON")</f>
        <v>0</v>
      </c>
      <c r="J4">
        <f>SUMIFS(GameLog!M:M,GameLog!$D:$D,'MON B'!$A4,GameLog!$C:$C,"MON")</f>
        <v>2</v>
      </c>
      <c r="K4">
        <f>SUMIFS(GameLog!N:N,GameLog!$D:$D,'MON B'!$A4,GameLog!$C:$C,"MON")</f>
        <v>0</v>
      </c>
      <c r="L4">
        <f>SUMIFS(GameLog!O:O,GameLog!$D:$D,'MON B'!$A4,GameLog!$C:$C,"MON")</f>
        <v>0</v>
      </c>
      <c r="M4">
        <f>SUMIFS(GameLog!P:P,GameLog!$D:$D,'MON B'!$A4,GameLog!$C:$C,"MON")</f>
        <v>0</v>
      </c>
      <c r="N4">
        <f>SUMIFS(GameLog!Q:Q,GameLog!$D:$D,'MON B'!$A4,GameLog!$C:$C,"MON")</f>
        <v>2</v>
      </c>
      <c r="O4">
        <f>SUMIFS(GameLog!R:R,GameLog!$D:$D,'MON B'!$A4,GameLog!$C:$C,"MON")</f>
        <v>1</v>
      </c>
      <c r="P4">
        <f>SUMIFS(GameLog!S:S,GameLog!$D:$D,'MON B'!$A4,GameLog!$C:$C,"MON")</f>
        <v>0</v>
      </c>
      <c r="Q4">
        <f>SUMIFS(GameLog!T:T,GameLog!$D:$D,'MON B'!$A4,GameLog!$C:$C,"MON")</f>
        <v>0</v>
      </c>
      <c r="R4">
        <f>SUMIFS(GameLog!U:U,GameLog!$D:$D,'MON B'!$A4,GameLog!$C:$C,"MON")</f>
        <v>0</v>
      </c>
      <c r="S4">
        <f>SUMIFS(GameLog!V:V,GameLog!$D:$D,'MON B'!$A4,GameLog!$C:$C,"MON")</f>
        <v>0</v>
      </c>
      <c r="T4">
        <v>0</v>
      </c>
      <c r="U4">
        <v>0</v>
      </c>
      <c r="V4" s="8">
        <f t="shared" si="3"/>
        <v>0.42857142857142855</v>
      </c>
      <c r="W4" s="8">
        <f t="shared" si="0"/>
        <v>0.42857142857142855</v>
      </c>
      <c r="X4" s="8">
        <f t="shared" si="1"/>
        <v>0.5714285714285714</v>
      </c>
      <c r="Y4" s="8">
        <f t="shared" si="4"/>
        <v>1</v>
      </c>
      <c r="Z4">
        <f t="shared" si="5"/>
        <v>4</v>
      </c>
      <c r="AE4" s="14"/>
    </row>
    <row r="5" spans="1:31">
      <c r="A5" t="s">
        <v>3143</v>
      </c>
      <c r="B5" cm="1">
        <f t="array" ref="B5">IF(COUNTIFS(GameLog!D:D,'MON B'!A5,GameLog!C:C,"MON")=0,0,COUNTA(_xlfn.UNIQUE(_xlfn._xlws.FILTER(GameLog!A$2:A$1000, (GameLog!C$2:C$1000="MON") * (GameLog!D$2:D$1000=A5)))))</f>
        <v>3</v>
      </c>
      <c r="C5">
        <f t="shared" si="2"/>
        <v>7</v>
      </c>
      <c r="D5">
        <f>SUMIFS(GameLog!G:G,GameLog!$D:$D,'MON B'!$A5,GameLog!$C:$C,"MON")</f>
        <v>7</v>
      </c>
      <c r="E5">
        <f>SUMIFS(GameLog!H:H,GameLog!$D:$D,'MON B'!$A5,GameLog!$C:$C,"MON")</f>
        <v>0</v>
      </c>
      <c r="F5">
        <f>SUMIFS(GameLog!I:I,GameLog!$D:$D,'MON B'!$A5,GameLog!$C:$C,"MON")</f>
        <v>5</v>
      </c>
      <c r="G5">
        <f>SUMIFS(GameLog!J:J,GameLog!$D:$D,'MON B'!$A5,GameLog!$C:$C,"MON")</f>
        <v>0</v>
      </c>
      <c r="H5">
        <f>SUMIFS(GameLog!K:K,GameLog!$D:$D,'MON B'!$A5,GameLog!$C:$C,"MON")</f>
        <v>0</v>
      </c>
      <c r="I5">
        <f>SUMIFS(GameLog!L:L,GameLog!$D:$D,'MON B'!$A5,GameLog!$C:$C,"MON")</f>
        <v>0</v>
      </c>
      <c r="J5">
        <f>SUMIFS(GameLog!M:M,GameLog!$D:$D,'MON B'!$A5,GameLog!$C:$C,"MON")</f>
        <v>0</v>
      </c>
      <c r="K5">
        <f>SUMIFS(GameLog!N:N,GameLog!$D:$D,'MON B'!$A5,GameLog!$C:$C,"MON")</f>
        <v>0</v>
      </c>
      <c r="L5">
        <f>SUMIFS(GameLog!O:O,GameLog!$D:$D,'MON B'!$A5,GameLog!$C:$C,"MON")</f>
        <v>0</v>
      </c>
      <c r="M5">
        <f>SUMIFS(GameLog!P:P,GameLog!$D:$D,'MON B'!$A5,GameLog!$C:$C,"MON")</f>
        <v>0</v>
      </c>
      <c r="N5">
        <f>SUMIFS(GameLog!Q:Q,GameLog!$D:$D,'MON B'!$A5,GameLog!$C:$C,"MON")</f>
        <v>1</v>
      </c>
      <c r="O5">
        <f>SUMIFS(GameLog!R:R,GameLog!$D:$D,'MON B'!$A5,GameLog!$C:$C,"MON")</f>
        <v>0</v>
      </c>
      <c r="P5">
        <f>SUMIFS(GameLog!S:S,GameLog!$D:$D,'MON B'!$A5,GameLog!$C:$C,"MON")</f>
        <v>0</v>
      </c>
      <c r="Q5">
        <f>SUMIFS(GameLog!T:T,GameLog!$D:$D,'MON B'!$A5,GameLog!$C:$C,"MON")</f>
        <v>0</v>
      </c>
      <c r="R5">
        <f>SUMIFS(GameLog!U:U,GameLog!$D:$D,'MON B'!$A5,GameLog!$C:$C,"MON")</f>
        <v>0</v>
      </c>
      <c r="S5">
        <f>SUMIFS(GameLog!V:V,GameLog!$D:$D,'MON B'!$A5,GameLog!$C:$C,"MON")</f>
        <v>0</v>
      </c>
      <c r="T5">
        <v>1</v>
      </c>
      <c r="U5">
        <v>1</v>
      </c>
      <c r="V5" s="8">
        <f t="shared" si="3"/>
        <v>0.7142857142857143</v>
      </c>
      <c r="W5" s="8">
        <f t="shared" si="0"/>
        <v>0.7142857142857143</v>
      </c>
      <c r="X5" s="8">
        <f t="shared" si="1"/>
        <v>0.7142857142857143</v>
      </c>
      <c r="Y5" s="8">
        <f t="shared" si="4"/>
        <v>1.4285714285714286</v>
      </c>
      <c r="Z5">
        <f t="shared" si="5"/>
        <v>5</v>
      </c>
      <c r="AE5" s="14"/>
    </row>
    <row r="6" spans="1:31">
      <c r="A6" t="s">
        <v>3144</v>
      </c>
      <c r="B6" cm="1">
        <f t="array" ref="B6">IF(COUNTIFS(GameLog!D:D,'MON B'!A6,GameLog!C:C,"MON")=0,0,COUNTA(_xlfn.UNIQUE(_xlfn._xlws.FILTER(GameLog!A$2:A$1000, (GameLog!C$2:C$1000="MON") * (GameLog!D$2:D$1000=A6)))))</f>
        <v>3</v>
      </c>
      <c r="C6">
        <f t="shared" si="2"/>
        <v>15</v>
      </c>
      <c r="D6">
        <f>SUMIFS(GameLog!G:G,GameLog!$D:$D,'MON B'!$A6,GameLog!$C:$C,"MON")</f>
        <v>15</v>
      </c>
      <c r="E6">
        <f>SUMIFS(GameLog!H:H,GameLog!$D:$D,'MON B'!$A6,GameLog!$C:$C,"MON")</f>
        <v>2</v>
      </c>
      <c r="F6">
        <f>SUMIFS(GameLog!I:I,GameLog!$D:$D,'MON B'!$A6,GameLog!$C:$C,"MON")</f>
        <v>3</v>
      </c>
      <c r="G6">
        <f>SUMIFS(GameLog!J:J,GameLog!$D:$D,'MON B'!$A6,GameLog!$C:$C,"MON")</f>
        <v>0</v>
      </c>
      <c r="H6">
        <f>SUMIFS(GameLog!K:K,GameLog!$D:$D,'MON B'!$A6,GameLog!$C:$C,"MON")</f>
        <v>0</v>
      </c>
      <c r="I6">
        <f>SUMIFS(GameLog!L:L,GameLog!$D:$D,'MON B'!$A6,GameLog!$C:$C,"MON")</f>
        <v>1</v>
      </c>
      <c r="J6">
        <f>SUMIFS(GameLog!M:M,GameLog!$D:$D,'MON B'!$A6,GameLog!$C:$C,"MON")</f>
        <v>1</v>
      </c>
      <c r="K6">
        <f>SUMIFS(GameLog!N:N,GameLog!$D:$D,'MON B'!$A6,GameLog!$C:$C,"MON")</f>
        <v>0</v>
      </c>
      <c r="L6">
        <f>SUMIFS(GameLog!O:O,GameLog!$D:$D,'MON B'!$A6,GameLog!$C:$C,"MON")</f>
        <v>0</v>
      </c>
      <c r="M6">
        <f>SUMIFS(GameLog!P:P,GameLog!$D:$D,'MON B'!$A6,GameLog!$C:$C,"MON")</f>
        <v>0</v>
      </c>
      <c r="N6">
        <f>SUMIFS(GameLog!Q:Q,GameLog!$D:$D,'MON B'!$A6,GameLog!$C:$C,"MON")</f>
        <v>4</v>
      </c>
      <c r="O6">
        <f>SUMIFS(GameLog!R:R,GameLog!$D:$D,'MON B'!$A6,GameLog!$C:$C,"MON")</f>
        <v>0</v>
      </c>
      <c r="P6">
        <f>SUMIFS(GameLog!S:S,GameLog!$D:$D,'MON B'!$A6,GameLog!$C:$C,"MON")</f>
        <v>0</v>
      </c>
      <c r="Q6">
        <f>SUMIFS(GameLog!T:T,GameLog!$D:$D,'MON B'!$A6,GameLog!$C:$C,"MON")</f>
        <v>0</v>
      </c>
      <c r="R6">
        <f>SUMIFS(GameLog!U:U,GameLog!$D:$D,'MON B'!$A6,GameLog!$C:$C,"MON")</f>
        <v>0</v>
      </c>
      <c r="S6">
        <f>SUMIFS(GameLog!V:V,GameLog!$D:$D,'MON B'!$A6,GameLog!$C:$C,"MON")</f>
        <v>0</v>
      </c>
      <c r="T6">
        <v>3</v>
      </c>
      <c r="U6">
        <v>3</v>
      </c>
      <c r="V6" s="8">
        <f t="shared" si="3"/>
        <v>0.2</v>
      </c>
      <c r="W6" s="8">
        <f t="shared" si="0"/>
        <v>0.2</v>
      </c>
      <c r="X6" s="8">
        <f t="shared" si="1"/>
        <v>0.4</v>
      </c>
      <c r="Y6" s="8">
        <f t="shared" si="4"/>
        <v>0.60000000000000009</v>
      </c>
      <c r="Z6">
        <f t="shared" si="5"/>
        <v>6</v>
      </c>
      <c r="AE6" s="14"/>
    </row>
    <row r="7" spans="1:31">
      <c r="A7" t="s">
        <v>3145</v>
      </c>
      <c r="B7" cm="1">
        <f t="array" ref="B7">IF(COUNTIFS(GameLog!D:D,'MON B'!A7,GameLog!C:C,"MON")=0,0,COUNTA(_xlfn.UNIQUE(_xlfn._xlws.FILTER(GameLog!A$2:A$1000, (GameLog!C$2:C$1000="MON") * (GameLog!D$2:D$1000=A7)))))</f>
        <v>3</v>
      </c>
      <c r="C7">
        <f t="shared" si="2"/>
        <v>15</v>
      </c>
      <c r="D7">
        <f>SUMIFS(GameLog!G:G,GameLog!$D:$D,'MON B'!$A7,GameLog!$C:$C,"MON")</f>
        <v>13</v>
      </c>
      <c r="E7">
        <f>SUMIFS(GameLog!H:H,GameLog!$D:$D,'MON B'!$A7,GameLog!$C:$C,"MON")</f>
        <v>3</v>
      </c>
      <c r="F7">
        <f>SUMIFS(GameLog!I:I,GameLog!$D:$D,'MON B'!$A7,GameLog!$C:$C,"MON")</f>
        <v>4</v>
      </c>
      <c r="G7">
        <f>SUMIFS(GameLog!J:J,GameLog!$D:$D,'MON B'!$A7,GameLog!$C:$C,"MON")</f>
        <v>0</v>
      </c>
      <c r="H7">
        <f>SUMIFS(GameLog!K:K,GameLog!$D:$D,'MON B'!$A7,GameLog!$C:$C,"MON")</f>
        <v>0</v>
      </c>
      <c r="I7">
        <f>SUMIFS(GameLog!L:L,GameLog!$D:$D,'MON B'!$A7,GameLog!$C:$C,"MON")</f>
        <v>1</v>
      </c>
      <c r="J7">
        <f>SUMIFS(GameLog!M:M,GameLog!$D:$D,'MON B'!$A7,GameLog!$C:$C,"MON")</f>
        <v>3</v>
      </c>
      <c r="K7">
        <f>SUMIFS(GameLog!N:N,GameLog!$D:$D,'MON B'!$A7,GameLog!$C:$C,"MON")</f>
        <v>1</v>
      </c>
      <c r="L7">
        <f>SUMIFS(GameLog!O:O,GameLog!$D:$D,'MON B'!$A7,GameLog!$C:$C,"MON")</f>
        <v>0</v>
      </c>
      <c r="M7">
        <f>SUMIFS(GameLog!P:P,GameLog!$D:$D,'MON B'!$A7,GameLog!$C:$C,"MON")</f>
        <v>1</v>
      </c>
      <c r="N7">
        <f>SUMIFS(GameLog!Q:Q,GameLog!$D:$D,'MON B'!$A7,GameLog!$C:$C,"MON")</f>
        <v>2</v>
      </c>
      <c r="O7">
        <f>SUMIFS(GameLog!R:R,GameLog!$D:$D,'MON B'!$A7,GameLog!$C:$C,"MON")</f>
        <v>2</v>
      </c>
      <c r="P7">
        <f>SUMIFS(GameLog!S:S,GameLog!$D:$D,'MON B'!$A7,GameLog!$C:$C,"MON")</f>
        <v>1</v>
      </c>
      <c r="Q7">
        <f>SUMIFS(GameLog!T:T,GameLog!$D:$D,'MON B'!$A7,GameLog!$C:$C,"MON")</f>
        <v>0</v>
      </c>
      <c r="R7">
        <f>SUMIFS(GameLog!U:U,GameLog!$D:$D,'MON B'!$A7,GameLog!$C:$C,"MON")</f>
        <v>0</v>
      </c>
      <c r="S7">
        <f>SUMIFS(GameLog!V:V,GameLog!$D:$D,'MON B'!$A7,GameLog!$C:$C,"MON")</f>
        <v>0</v>
      </c>
      <c r="T7">
        <v>2</v>
      </c>
      <c r="U7">
        <v>2</v>
      </c>
      <c r="V7" s="8">
        <f t="shared" si="3"/>
        <v>0.30769230769230771</v>
      </c>
      <c r="W7" s="8">
        <f t="shared" si="0"/>
        <v>0.4</v>
      </c>
      <c r="X7" s="8">
        <f t="shared" si="1"/>
        <v>0.53846153846153844</v>
      </c>
      <c r="Y7" s="8">
        <f t="shared" si="4"/>
        <v>0.93846153846153846</v>
      </c>
      <c r="Z7">
        <f t="shared" si="5"/>
        <v>7</v>
      </c>
      <c r="AE7" s="14"/>
    </row>
    <row r="8" spans="1:31">
      <c r="A8" t="s">
        <v>3146</v>
      </c>
      <c r="B8" cm="1">
        <f t="array" ref="B8">IF(COUNTIFS(GameLog!D:D,'MON B'!A8,GameLog!C:C,"MON")=0,0,COUNTA(_xlfn.UNIQUE(_xlfn._xlws.FILTER(GameLog!A$2:A$1000, (GameLog!C$2:C$1000="MON") * (GameLog!D$2:D$1000=A8)))))</f>
        <v>3</v>
      </c>
      <c r="C8">
        <f t="shared" si="2"/>
        <v>12</v>
      </c>
      <c r="D8">
        <f>SUMIFS(GameLog!G:G,GameLog!$D:$D,'MON B'!$A8,GameLog!$C:$C,"MON")</f>
        <v>11</v>
      </c>
      <c r="E8">
        <f>SUMIFS(GameLog!H:H,GameLog!$D:$D,'MON B'!$A8,GameLog!$C:$C,"MON")</f>
        <v>1</v>
      </c>
      <c r="F8">
        <f>SUMIFS(GameLog!I:I,GameLog!$D:$D,'MON B'!$A8,GameLog!$C:$C,"MON")</f>
        <v>3</v>
      </c>
      <c r="G8">
        <f>SUMIFS(GameLog!J:J,GameLog!$D:$D,'MON B'!$A8,GameLog!$C:$C,"MON")</f>
        <v>1</v>
      </c>
      <c r="H8">
        <f>SUMIFS(GameLog!K:K,GameLog!$D:$D,'MON B'!$A8,GameLog!$C:$C,"MON")</f>
        <v>1</v>
      </c>
      <c r="I8">
        <f>SUMIFS(GameLog!L:L,GameLog!$D:$D,'MON B'!$A8,GameLog!$C:$C,"MON")</f>
        <v>0</v>
      </c>
      <c r="J8">
        <f>SUMIFS(GameLog!M:M,GameLog!$D:$D,'MON B'!$A8,GameLog!$C:$C,"MON")</f>
        <v>0</v>
      </c>
      <c r="K8">
        <f>SUMIFS(GameLog!N:N,GameLog!$D:$D,'MON B'!$A8,GameLog!$C:$C,"MON")</f>
        <v>1</v>
      </c>
      <c r="L8">
        <f>SUMIFS(GameLog!O:O,GameLog!$D:$D,'MON B'!$A8,GameLog!$C:$C,"MON")</f>
        <v>0</v>
      </c>
      <c r="M8">
        <f>SUMIFS(GameLog!P:P,GameLog!$D:$D,'MON B'!$A8,GameLog!$C:$C,"MON")</f>
        <v>1</v>
      </c>
      <c r="N8">
        <f>SUMIFS(GameLog!Q:Q,GameLog!$D:$D,'MON B'!$A8,GameLog!$C:$C,"MON")</f>
        <v>4</v>
      </c>
      <c r="O8">
        <f>SUMIFS(GameLog!R:R,GameLog!$D:$D,'MON B'!$A8,GameLog!$C:$C,"MON")</f>
        <v>0</v>
      </c>
      <c r="P8">
        <f>SUMIFS(GameLog!S:S,GameLog!$D:$D,'MON B'!$A8,GameLog!$C:$C,"MON")</f>
        <v>0</v>
      </c>
      <c r="Q8">
        <f>SUMIFS(GameLog!T:T,GameLog!$D:$D,'MON B'!$A8,GameLog!$C:$C,"MON")</f>
        <v>0</v>
      </c>
      <c r="R8">
        <f>SUMIFS(GameLog!U:U,GameLog!$D:$D,'MON B'!$A8,GameLog!$C:$C,"MON")</f>
        <v>0</v>
      </c>
      <c r="S8">
        <f>SUMIFS(GameLog!V:V,GameLog!$D:$D,'MON B'!$A8,GameLog!$C:$C,"MON")</f>
        <v>0</v>
      </c>
      <c r="T8">
        <v>0</v>
      </c>
      <c r="U8">
        <v>1</v>
      </c>
      <c r="V8" s="8">
        <f t="shared" si="3"/>
        <v>0.27272727272727271</v>
      </c>
      <c r="W8" s="8">
        <f t="shared" si="0"/>
        <v>0.33333333333333331</v>
      </c>
      <c r="X8" s="8">
        <f t="shared" si="1"/>
        <v>0.54545454545454541</v>
      </c>
      <c r="Y8" s="8">
        <f t="shared" si="4"/>
        <v>0.87878787878787867</v>
      </c>
      <c r="Z8">
        <f t="shared" si="5"/>
        <v>6</v>
      </c>
      <c r="AE8" s="14"/>
    </row>
    <row r="9" spans="1:31">
      <c r="A9" t="s">
        <v>3177</v>
      </c>
      <c r="B9" cm="1">
        <f t="array" ref="B9">IF(COUNTIFS(GameLog!D:D,'MON B'!A9,GameLog!C:C,"MON")=0,0,COUNTA(_xlfn.UNIQUE(_xlfn._xlws.FILTER(GameLog!A$2:A$1000, (GameLog!C$2:C$1000="MON") * (GameLog!D$2:D$1000=A9)))))</f>
        <v>3</v>
      </c>
      <c r="C9">
        <f t="shared" si="2"/>
        <v>14</v>
      </c>
      <c r="D9">
        <f>SUMIFS(GameLog!G:G,GameLog!$D:$D,'MON B'!$A9,GameLog!$C:$C,"MON")</f>
        <v>14</v>
      </c>
      <c r="E9">
        <f>SUMIFS(GameLog!H:H,GameLog!$D:$D,'MON B'!$A9,GameLog!$C:$C,"MON")</f>
        <v>4</v>
      </c>
      <c r="F9">
        <f>SUMIFS(GameLog!I:I,GameLog!$D:$D,'MON B'!$A9,GameLog!$C:$C,"MON")</f>
        <v>8</v>
      </c>
      <c r="G9">
        <f>SUMIFS(GameLog!J:J,GameLog!$D:$D,'MON B'!$A9,GameLog!$C:$C,"MON")</f>
        <v>3</v>
      </c>
      <c r="H9">
        <f>SUMIFS(GameLog!K:K,GameLog!$D:$D,'MON B'!$A9,GameLog!$C:$C,"MON")</f>
        <v>0</v>
      </c>
      <c r="I9">
        <f>SUMIFS(GameLog!L:L,GameLog!$D:$D,'MON B'!$A9,GameLog!$C:$C,"MON")</f>
        <v>2</v>
      </c>
      <c r="J9">
        <f>SUMIFS(GameLog!M:M,GameLog!$D:$D,'MON B'!$A9,GameLog!$C:$C,"MON")</f>
        <v>4</v>
      </c>
      <c r="K9">
        <f>SUMIFS(GameLog!N:N,GameLog!$D:$D,'MON B'!$A9,GameLog!$C:$C,"MON")</f>
        <v>0</v>
      </c>
      <c r="L9">
        <f>SUMIFS(GameLog!O:O,GameLog!$D:$D,'MON B'!$A9,GameLog!$C:$C,"MON")</f>
        <v>0</v>
      </c>
      <c r="M9">
        <f>SUMIFS(GameLog!P:P,GameLog!$D:$D,'MON B'!$A9,GameLog!$C:$C,"MON")</f>
        <v>0</v>
      </c>
      <c r="N9">
        <f>SUMIFS(GameLog!Q:Q,GameLog!$D:$D,'MON B'!$A9,GameLog!$C:$C,"MON")</f>
        <v>0</v>
      </c>
      <c r="O9">
        <f>SUMIFS(GameLog!R:R,GameLog!$D:$D,'MON B'!$A9,GameLog!$C:$C,"MON")</f>
        <v>0</v>
      </c>
      <c r="P9">
        <f>SUMIFS(GameLog!S:S,GameLog!$D:$D,'MON B'!$A9,GameLog!$C:$C,"MON")</f>
        <v>0</v>
      </c>
      <c r="Q9">
        <f>SUMIFS(GameLog!T:T,GameLog!$D:$D,'MON B'!$A9,GameLog!$C:$C,"MON")</f>
        <v>0</v>
      </c>
      <c r="R9">
        <f>SUMIFS(GameLog!U:U,GameLog!$D:$D,'MON B'!$A9,GameLog!$C:$C,"MON")</f>
        <v>0</v>
      </c>
      <c r="S9">
        <f>SUMIFS(GameLog!V:V,GameLog!$D:$D,'MON B'!$A9,GameLog!$C:$C,"MON")</f>
        <v>0</v>
      </c>
      <c r="T9">
        <v>0</v>
      </c>
      <c r="U9">
        <v>0</v>
      </c>
      <c r="V9" s="8">
        <f t="shared" si="3"/>
        <v>0.5714285714285714</v>
      </c>
      <c r="W9" s="8">
        <f t="shared" si="0"/>
        <v>0.5714285714285714</v>
      </c>
      <c r="X9" s="8">
        <f t="shared" si="1"/>
        <v>1.2142857142857142</v>
      </c>
      <c r="Y9" s="8">
        <f t="shared" si="4"/>
        <v>1.7857142857142856</v>
      </c>
      <c r="Z9">
        <f t="shared" si="5"/>
        <v>17</v>
      </c>
      <c r="AE9" s="14"/>
    </row>
    <row r="10" spans="1:31">
      <c r="A10" t="s">
        <v>3147</v>
      </c>
      <c r="B10" cm="1">
        <f t="array" ref="B10">IF(COUNTIFS(GameLog!D:D,'MON B'!A10,GameLog!C:C,"MON")=0,0,COUNTA(_xlfn.UNIQUE(_xlfn._xlws.FILTER(GameLog!A$2:A$1000, (GameLog!C$2:C$1000="MON") * (GameLog!D$2:D$1000=A10)))))</f>
        <v>3</v>
      </c>
      <c r="C10">
        <f t="shared" si="2"/>
        <v>13</v>
      </c>
      <c r="D10">
        <f>SUMIFS(GameLog!G:G,GameLog!$D:$D,'MON B'!$A10,GameLog!$C:$C,"MON")</f>
        <v>13</v>
      </c>
      <c r="E10">
        <f>SUMIFS(GameLog!H:H,GameLog!$D:$D,'MON B'!$A10,GameLog!$C:$C,"MON")</f>
        <v>0</v>
      </c>
      <c r="F10">
        <f>SUMIFS(GameLog!I:I,GameLog!$D:$D,'MON B'!$A10,GameLog!$C:$C,"MON")</f>
        <v>2</v>
      </c>
      <c r="G10">
        <f>SUMIFS(GameLog!J:J,GameLog!$D:$D,'MON B'!$A10,GameLog!$C:$C,"MON")</f>
        <v>0</v>
      </c>
      <c r="H10">
        <f>SUMIFS(GameLog!K:K,GameLog!$D:$D,'MON B'!$A10,GameLog!$C:$C,"MON")</f>
        <v>0</v>
      </c>
      <c r="I10">
        <f>SUMIFS(GameLog!L:L,GameLog!$D:$D,'MON B'!$A10,GameLog!$C:$C,"MON")</f>
        <v>0</v>
      </c>
      <c r="J10">
        <f>SUMIFS(GameLog!M:M,GameLog!$D:$D,'MON B'!$A10,GameLog!$C:$C,"MON")</f>
        <v>0</v>
      </c>
      <c r="K10">
        <f>SUMIFS(GameLog!N:N,GameLog!$D:$D,'MON B'!$A10,GameLog!$C:$C,"MON")</f>
        <v>0</v>
      </c>
      <c r="L10">
        <f>SUMIFS(GameLog!O:O,GameLog!$D:$D,'MON B'!$A10,GameLog!$C:$C,"MON")</f>
        <v>0</v>
      </c>
      <c r="M10">
        <f>SUMIFS(GameLog!P:P,GameLog!$D:$D,'MON B'!$A10,GameLog!$C:$C,"MON")</f>
        <v>0</v>
      </c>
      <c r="N10">
        <f>SUMIFS(GameLog!Q:Q,GameLog!$D:$D,'MON B'!$A10,GameLog!$C:$C,"MON")</f>
        <v>0</v>
      </c>
      <c r="O10">
        <f>SUMIFS(GameLog!R:R,GameLog!$D:$D,'MON B'!$A10,GameLog!$C:$C,"MON")</f>
        <v>2</v>
      </c>
      <c r="P10">
        <f>SUMIFS(GameLog!S:S,GameLog!$D:$D,'MON B'!$A10,GameLog!$C:$C,"MON")</f>
        <v>0</v>
      </c>
      <c r="Q10">
        <f>SUMIFS(GameLog!T:T,GameLog!$D:$D,'MON B'!$A10,GameLog!$C:$C,"MON")</f>
        <v>0</v>
      </c>
      <c r="R10">
        <f>SUMIFS(GameLog!U:U,GameLog!$D:$D,'MON B'!$A10,GameLog!$C:$C,"MON")</f>
        <v>0</v>
      </c>
      <c r="S10">
        <f>SUMIFS(GameLog!V:V,GameLog!$D:$D,'MON B'!$A10,GameLog!$C:$C,"MON")</f>
        <v>0</v>
      </c>
      <c r="T10">
        <v>0</v>
      </c>
      <c r="U10">
        <v>0</v>
      </c>
      <c r="V10" s="8">
        <f t="shared" si="3"/>
        <v>0.15384615384615385</v>
      </c>
      <c r="W10" s="8">
        <f t="shared" si="0"/>
        <v>0.15384615384615385</v>
      </c>
      <c r="X10" s="8">
        <f t="shared" si="1"/>
        <v>0.15384615384615385</v>
      </c>
      <c r="Y10" s="8">
        <f t="shared" si="4"/>
        <v>0.30769230769230771</v>
      </c>
      <c r="Z10">
        <f t="shared" si="5"/>
        <v>2</v>
      </c>
      <c r="AE10" s="13"/>
    </row>
    <row r="11" spans="1:31">
      <c r="A11" t="s">
        <v>3148</v>
      </c>
      <c r="B11" cm="1">
        <f t="array" ref="B11">IF(COUNTIFS(GameLog!D:D,'MON B'!A11,GameLog!C:C,"MON")=0,0,COUNTA(_xlfn.UNIQUE(_xlfn._xlws.FILTER(GameLog!A$2:A$1000, (GameLog!C$2:C$1000="MON") * (GameLog!D$2:D$1000=A11)))))</f>
        <v>3</v>
      </c>
      <c r="C11">
        <f t="shared" si="2"/>
        <v>16</v>
      </c>
      <c r="D11">
        <f>SUMIFS(GameLog!G:G,GameLog!$D:$D,'MON B'!$A11,GameLog!$C:$C,"MON")</f>
        <v>14</v>
      </c>
      <c r="E11">
        <f>SUMIFS(GameLog!H:H,GameLog!$D:$D,'MON B'!$A11,GameLog!$C:$C,"MON")</f>
        <v>3</v>
      </c>
      <c r="F11">
        <f>SUMIFS(GameLog!I:I,GameLog!$D:$D,'MON B'!$A11,GameLog!$C:$C,"MON")</f>
        <v>4</v>
      </c>
      <c r="G11">
        <f>SUMIFS(GameLog!J:J,GameLog!$D:$D,'MON B'!$A11,GameLog!$C:$C,"MON")</f>
        <v>1</v>
      </c>
      <c r="H11">
        <f>SUMIFS(GameLog!K:K,GameLog!$D:$D,'MON B'!$A11,GameLog!$C:$C,"MON")</f>
        <v>0</v>
      </c>
      <c r="I11">
        <f>SUMIFS(GameLog!L:L,GameLog!$D:$D,'MON B'!$A11,GameLog!$C:$C,"MON")</f>
        <v>1</v>
      </c>
      <c r="J11">
        <f>SUMIFS(GameLog!M:M,GameLog!$D:$D,'MON B'!$A11,GameLog!$C:$C,"MON")</f>
        <v>3</v>
      </c>
      <c r="K11">
        <f>SUMIFS(GameLog!N:N,GameLog!$D:$D,'MON B'!$A11,GameLog!$C:$C,"MON")</f>
        <v>0</v>
      </c>
      <c r="L11">
        <f>SUMIFS(GameLog!O:O,GameLog!$D:$D,'MON B'!$A11,GameLog!$C:$C,"MON")</f>
        <v>0</v>
      </c>
      <c r="M11">
        <f>SUMIFS(GameLog!P:P,GameLog!$D:$D,'MON B'!$A11,GameLog!$C:$C,"MON")</f>
        <v>2</v>
      </c>
      <c r="N11">
        <f>SUMIFS(GameLog!Q:Q,GameLog!$D:$D,'MON B'!$A11,GameLog!$C:$C,"MON")</f>
        <v>2</v>
      </c>
      <c r="O11">
        <f>SUMIFS(GameLog!R:R,GameLog!$D:$D,'MON B'!$A11,GameLog!$C:$C,"MON")</f>
        <v>0</v>
      </c>
      <c r="P11">
        <f>SUMIFS(GameLog!S:S,GameLog!$D:$D,'MON B'!$A11,GameLog!$C:$C,"MON")</f>
        <v>0</v>
      </c>
      <c r="Q11">
        <f>SUMIFS(GameLog!T:T,GameLog!$D:$D,'MON B'!$A11,GameLog!$C:$C,"MON")</f>
        <v>0</v>
      </c>
      <c r="R11">
        <f>SUMIFS(GameLog!U:U,GameLog!$D:$D,'MON B'!$A11,GameLog!$C:$C,"MON")</f>
        <v>0</v>
      </c>
      <c r="S11">
        <f>SUMIFS(GameLog!V:V,GameLog!$D:$D,'MON B'!$A11,GameLog!$C:$C,"MON")</f>
        <v>0</v>
      </c>
      <c r="T11">
        <v>1</v>
      </c>
      <c r="U11">
        <v>1</v>
      </c>
      <c r="V11" s="8">
        <f t="shared" si="3"/>
        <v>0.2857142857142857</v>
      </c>
      <c r="W11" s="8">
        <f t="shared" si="0"/>
        <v>0.375</v>
      </c>
      <c r="X11" s="8">
        <f t="shared" si="1"/>
        <v>0.5714285714285714</v>
      </c>
      <c r="Y11" s="8">
        <f t="shared" si="4"/>
        <v>0.9464285714285714</v>
      </c>
      <c r="Z11">
        <f t="shared" si="5"/>
        <v>8</v>
      </c>
      <c r="AE11" s="14"/>
    </row>
    <row r="12" spans="1:31">
      <c r="A12" t="s">
        <v>3149</v>
      </c>
      <c r="B12" cm="1">
        <f t="array" ref="B12">IF(COUNTIFS(GameLog!D:D,'MON B'!A12,GameLog!C:C,"MON")=0,0,COUNTA(_xlfn.UNIQUE(_xlfn._xlws.FILTER(GameLog!A$2:A$1000, (GameLog!C$2:C$1000="MON") * (GameLog!D$2:D$1000=A12)))))</f>
        <v>0</v>
      </c>
      <c r="C12">
        <f t="shared" si="2"/>
        <v>0</v>
      </c>
      <c r="D12">
        <f>SUMIFS(GameLog!G:G,GameLog!$D:$D,'MON B'!$A12,GameLog!$C:$C,"MON")</f>
        <v>0</v>
      </c>
      <c r="E12">
        <f>SUMIFS(GameLog!H:H,GameLog!$D:$D,'MON B'!$A12,GameLog!$C:$C,"MON")</f>
        <v>0</v>
      </c>
      <c r="F12">
        <f>SUMIFS(GameLog!I:I,GameLog!$D:$D,'MON B'!$A12,GameLog!$C:$C,"MON")</f>
        <v>0</v>
      </c>
      <c r="G12">
        <f>SUMIFS(GameLog!J:J,GameLog!$D:$D,'MON B'!$A12,GameLog!$C:$C,"MON")</f>
        <v>0</v>
      </c>
      <c r="H12">
        <f>SUMIFS(GameLog!K:K,GameLog!$D:$D,'MON B'!$A12,GameLog!$C:$C,"MON")</f>
        <v>0</v>
      </c>
      <c r="I12">
        <f>SUMIFS(GameLog!L:L,GameLog!$D:$D,'MON B'!$A12,GameLog!$C:$C,"MON")</f>
        <v>0</v>
      </c>
      <c r="J12">
        <f>SUMIFS(GameLog!M:M,GameLog!$D:$D,'MON B'!$A12,GameLog!$C:$C,"MON")</f>
        <v>0</v>
      </c>
      <c r="K12">
        <f>SUMIFS(GameLog!N:N,GameLog!$D:$D,'MON B'!$A12,GameLog!$C:$C,"MON")</f>
        <v>0</v>
      </c>
      <c r="L12">
        <f>SUMIFS(GameLog!O:O,GameLog!$D:$D,'MON B'!$A12,GameLog!$C:$C,"MON")</f>
        <v>0</v>
      </c>
      <c r="M12">
        <f>SUMIFS(GameLog!P:P,GameLog!$D:$D,'MON B'!$A12,GameLog!$C:$C,"MON")</f>
        <v>0</v>
      </c>
      <c r="N12">
        <f>SUMIFS(GameLog!Q:Q,GameLog!$D:$D,'MON B'!$A12,GameLog!$C:$C,"MON")</f>
        <v>0</v>
      </c>
      <c r="O12">
        <f>SUMIFS(GameLog!R:R,GameLog!$D:$D,'MON B'!$A12,GameLog!$C:$C,"MON")</f>
        <v>0</v>
      </c>
      <c r="P12">
        <f>SUMIFS(GameLog!S:S,GameLog!$D:$D,'MON B'!$A12,GameLog!$C:$C,"MON")</f>
        <v>0</v>
      </c>
      <c r="Q12">
        <f>SUMIFS(GameLog!T:T,GameLog!$D:$D,'MON B'!$A12,GameLog!$C:$C,"MON")</f>
        <v>0</v>
      </c>
      <c r="R12">
        <f>SUMIFS(GameLog!U:U,GameLog!$D:$D,'MON B'!$A12,GameLog!$C:$C,"MON")</f>
        <v>0</v>
      </c>
      <c r="S12">
        <f>SUMIFS(GameLog!V:V,GameLog!$D:$D,'MON B'!$A12,GameLog!$C:$C,"MON")</f>
        <v>0</v>
      </c>
      <c r="T12">
        <v>0</v>
      </c>
      <c r="U12">
        <v>0</v>
      </c>
      <c r="V12" s="8">
        <f t="shared" si="3"/>
        <v>0</v>
      </c>
      <c r="W12" s="8">
        <f t="shared" si="0"/>
        <v>0</v>
      </c>
      <c r="X12" s="8">
        <f t="shared" si="1"/>
        <v>0</v>
      </c>
      <c r="Y12" s="8">
        <f t="shared" si="4"/>
        <v>0</v>
      </c>
      <c r="Z12">
        <f t="shared" si="5"/>
        <v>0</v>
      </c>
      <c r="AE12" s="14"/>
    </row>
    <row r="13" spans="1:31">
      <c r="A13" t="s">
        <v>3150</v>
      </c>
      <c r="B13" cm="1">
        <f t="array" ref="B13">IF(COUNTIFS(GameLog!D:D,'MON B'!A13,GameLog!C:C,"MON")=0,0,COUNTA(_xlfn.UNIQUE(_xlfn._xlws.FILTER(GameLog!A$2:A$1000, (GameLog!C$2:C$1000="MON") * (GameLog!D$2:D$1000=A13)))))</f>
        <v>3</v>
      </c>
      <c r="C13">
        <f t="shared" si="2"/>
        <v>2</v>
      </c>
      <c r="D13">
        <f>SUMIFS(GameLog!G:G,GameLog!$D:$D,'MON B'!$A13,GameLog!$C:$C,"MON")</f>
        <v>2</v>
      </c>
      <c r="E13">
        <f>SUMIFS(GameLog!H:H,GameLog!$D:$D,'MON B'!$A13,GameLog!$C:$C,"MON")</f>
        <v>0</v>
      </c>
      <c r="F13">
        <f>SUMIFS(GameLog!I:I,GameLog!$D:$D,'MON B'!$A13,GameLog!$C:$C,"MON")</f>
        <v>1</v>
      </c>
      <c r="G13">
        <f>SUMIFS(GameLog!J:J,GameLog!$D:$D,'MON B'!$A13,GameLog!$C:$C,"MON")</f>
        <v>0</v>
      </c>
      <c r="H13">
        <f>SUMIFS(GameLog!K:K,GameLog!$D:$D,'MON B'!$A13,GameLog!$C:$C,"MON")</f>
        <v>0</v>
      </c>
      <c r="I13">
        <f>SUMIFS(GameLog!L:L,GameLog!$D:$D,'MON B'!$A13,GameLog!$C:$C,"MON")</f>
        <v>0</v>
      </c>
      <c r="J13">
        <f>SUMIFS(GameLog!M:M,GameLog!$D:$D,'MON B'!$A13,GameLog!$C:$C,"MON")</f>
        <v>0</v>
      </c>
      <c r="K13">
        <f>SUMIFS(GameLog!N:N,GameLog!$D:$D,'MON B'!$A13,GameLog!$C:$C,"MON")</f>
        <v>0</v>
      </c>
      <c r="L13">
        <f>SUMIFS(GameLog!O:O,GameLog!$D:$D,'MON B'!$A13,GameLog!$C:$C,"MON")</f>
        <v>0</v>
      </c>
      <c r="M13">
        <f>SUMIFS(GameLog!P:P,GameLog!$D:$D,'MON B'!$A13,GameLog!$C:$C,"MON")</f>
        <v>0</v>
      </c>
      <c r="N13">
        <f>SUMIFS(GameLog!Q:Q,GameLog!$D:$D,'MON B'!$A13,GameLog!$C:$C,"MON")</f>
        <v>0</v>
      </c>
      <c r="O13">
        <f>SUMIFS(GameLog!R:R,GameLog!$D:$D,'MON B'!$A13,GameLog!$C:$C,"MON")</f>
        <v>0</v>
      </c>
      <c r="P13">
        <f>SUMIFS(GameLog!S:S,GameLog!$D:$D,'MON B'!$A13,GameLog!$C:$C,"MON")</f>
        <v>0</v>
      </c>
      <c r="Q13">
        <f>SUMIFS(GameLog!T:T,GameLog!$D:$D,'MON B'!$A13,GameLog!$C:$C,"MON")</f>
        <v>0</v>
      </c>
      <c r="R13">
        <f>SUMIFS(GameLog!U:U,GameLog!$D:$D,'MON B'!$A13,GameLog!$C:$C,"MON")</f>
        <v>0</v>
      </c>
      <c r="S13">
        <f>SUMIFS(GameLog!V:V,GameLog!$D:$D,'MON B'!$A13,GameLog!$C:$C,"MON")</f>
        <v>0</v>
      </c>
      <c r="T13">
        <v>0</v>
      </c>
      <c r="U13">
        <v>0</v>
      </c>
      <c r="V13" s="8">
        <f t="shared" si="3"/>
        <v>0.5</v>
      </c>
      <c r="W13" s="8">
        <f t="shared" si="0"/>
        <v>0.5</v>
      </c>
      <c r="X13" s="8">
        <f t="shared" si="1"/>
        <v>0.5</v>
      </c>
      <c r="Y13" s="8">
        <f t="shared" si="4"/>
        <v>1</v>
      </c>
      <c r="Z13">
        <f t="shared" si="5"/>
        <v>1</v>
      </c>
      <c r="AE13" s="14"/>
    </row>
    <row r="14" spans="1:31">
      <c r="A14" t="s">
        <v>3151</v>
      </c>
      <c r="B14" cm="1">
        <f t="array" ref="B14">IF(COUNTIFS(GameLog!D:D,'MON B'!A14,GameLog!C:C,"MON")=0,0,COUNTA(_xlfn.UNIQUE(_xlfn._xlws.FILTER(GameLog!A$2:A$1000, (GameLog!C$2:C$1000="MON") * (GameLog!D$2:D$1000=A14)))))</f>
        <v>0</v>
      </c>
      <c r="C14">
        <f t="shared" si="2"/>
        <v>0</v>
      </c>
      <c r="D14">
        <f>SUMIFS(GameLog!G:G,GameLog!$D:$D,'MON B'!$A14,GameLog!$C:$C,"MON")</f>
        <v>0</v>
      </c>
      <c r="E14">
        <f>SUMIFS(GameLog!H:H,GameLog!$D:$D,'MON B'!$A14,GameLog!$C:$C,"MON")</f>
        <v>0</v>
      </c>
      <c r="F14">
        <f>SUMIFS(GameLog!I:I,GameLog!$D:$D,'MON B'!$A14,GameLog!$C:$C,"MON")</f>
        <v>0</v>
      </c>
      <c r="G14">
        <f>SUMIFS(GameLog!J:J,GameLog!$D:$D,'MON B'!$A14,GameLog!$C:$C,"MON")</f>
        <v>0</v>
      </c>
      <c r="H14">
        <f>SUMIFS(GameLog!K:K,GameLog!$D:$D,'MON B'!$A14,GameLog!$C:$C,"MON")</f>
        <v>0</v>
      </c>
      <c r="I14">
        <f>SUMIFS(GameLog!L:L,GameLog!$D:$D,'MON B'!$A14,GameLog!$C:$C,"MON")</f>
        <v>0</v>
      </c>
      <c r="J14">
        <f>SUMIFS(GameLog!M:M,GameLog!$D:$D,'MON B'!$A14,GameLog!$C:$C,"MON")</f>
        <v>0</v>
      </c>
      <c r="K14">
        <f>SUMIFS(GameLog!N:N,GameLog!$D:$D,'MON B'!$A14,GameLog!$C:$C,"MON")</f>
        <v>0</v>
      </c>
      <c r="L14">
        <f>SUMIFS(GameLog!O:O,GameLog!$D:$D,'MON B'!$A14,GameLog!$C:$C,"MON")</f>
        <v>0</v>
      </c>
      <c r="M14">
        <f>SUMIFS(GameLog!P:P,GameLog!$D:$D,'MON B'!$A14,GameLog!$C:$C,"MON")</f>
        <v>0</v>
      </c>
      <c r="N14">
        <f>SUMIFS(GameLog!Q:Q,GameLog!$D:$D,'MON B'!$A14,GameLog!$C:$C,"MON")</f>
        <v>0</v>
      </c>
      <c r="O14">
        <f>SUMIFS(GameLog!R:R,GameLog!$D:$D,'MON B'!$A14,GameLog!$C:$C,"MON")</f>
        <v>0</v>
      </c>
      <c r="P14">
        <f>SUMIFS(GameLog!S:S,GameLog!$D:$D,'MON B'!$A14,GameLog!$C:$C,"MON")</f>
        <v>0</v>
      </c>
      <c r="Q14">
        <f>SUMIFS(GameLog!T:T,GameLog!$D:$D,'MON B'!$A14,GameLog!$C:$C,"MON")</f>
        <v>0</v>
      </c>
      <c r="R14">
        <f>SUMIFS(GameLog!U:U,GameLog!$D:$D,'MON B'!$A14,GameLog!$C:$C,"MON")</f>
        <v>0</v>
      </c>
      <c r="S14">
        <f>SUMIFS(GameLog!V:V,GameLog!$D:$D,'MON B'!$A14,GameLog!$C:$C,"MON")</f>
        <v>0</v>
      </c>
      <c r="T14">
        <v>0</v>
      </c>
      <c r="U14">
        <v>1</v>
      </c>
      <c r="V14" s="8">
        <f t="shared" si="3"/>
        <v>0</v>
      </c>
      <c r="W14" s="8">
        <f t="shared" si="0"/>
        <v>0</v>
      </c>
      <c r="X14" s="8">
        <f t="shared" si="1"/>
        <v>0</v>
      </c>
      <c r="Y14" s="8">
        <f t="shared" si="4"/>
        <v>0</v>
      </c>
      <c r="Z14">
        <f t="shared" si="5"/>
        <v>0</v>
      </c>
      <c r="AE14" s="14"/>
    </row>
    <row r="15" spans="1:31">
      <c r="A15" t="s">
        <v>3152</v>
      </c>
      <c r="B15" cm="1">
        <f t="array" ref="B15">IF(COUNTIFS(GameLog!D:D,'MON B'!A15,GameLog!C:C,"MON")=0,0,COUNTA(_xlfn.UNIQUE(_xlfn._xlws.FILTER(GameLog!A$2:A$1000, (GameLog!C$2:C$1000="MON") * (GameLog!D$2:D$1000=A15)))))</f>
        <v>0</v>
      </c>
      <c r="C15">
        <f t="shared" si="2"/>
        <v>0</v>
      </c>
      <c r="D15">
        <f>SUMIFS(GameLog!G:G,GameLog!$D:$D,'MON B'!$A15,GameLog!$C:$C,"MON")</f>
        <v>0</v>
      </c>
      <c r="E15">
        <f>SUMIFS(GameLog!H:H,GameLog!$D:$D,'MON B'!$A15,GameLog!$C:$C,"MON")</f>
        <v>0</v>
      </c>
      <c r="F15">
        <f>SUMIFS(GameLog!I:I,GameLog!$D:$D,'MON B'!$A15,GameLog!$C:$C,"MON")</f>
        <v>0</v>
      </c>
      <c r="G15">
        <f>SUMIFS(GameLog!J:J,GameLog!$D:$D,'MON B'!$A15,GameLog!$C:$C,"MON")</f>
        <v>0</v>
      </c>
      <c r="H15">
        <f>SUMIFS(GameLog!K:K,GameLog!$D:$D,'MON B'!$A15,GameLog!$C:$C,"MON")</f>
        <v>0</v>
      </c>
      <c r="I15">
        <f>SUMIFS(GameLog!L:L,GameLog!$D:$D,'MON B'!$A15,GameLog!$C:$C,"MON")</f>
        <v>0</v>
      </c>
      <c r="J15">
        <f>SUMIFS(GameLog!M:M,GameLog!$D:$D,'MON B'!$A15,GameLog!$C:$C,"MON")</f>
        <v>0</v>
      </c>
      <c r="K15">
        <f>SUMIFS(GameLog!N:N,GameLog!$D:$D,'MON B'!$A15,GameLog!$C:$C,"MON")</f>
        <v>0</v>
      </c>
      <c r="L15">
        <f>SUMIFS(GameLog!O:O,GameLog!$D:$D,'MON B'!$A15,GameLog!$C:$C,"MON")</f>
        <v>0</v>
      </c>
      <c r="M15">
        <f>SUMIFS(GameLog!P:P,GameLog!$D:$D,'MON B'!$A15,GameLog!$C:$C,"MON")</f>
        <v>0</v>
      </c>
      <c r="N15">
        <f>SUMIFS(GameLog!Q:Q,GameLog!$D:$D,'MON B'!$A15,GameLog!$C:$C,"MON")</f>
        <v>0</v>
      </c>
      <c r="O15">
        <f>SUMIFS(GameLog!R:R,GameLog!$D:$D,'MON B'!$A15,GameLog!$C:$C,"MON")</f>
        <v>0</v>
      </c>
      <c r="P15">
        <f>SUMIFS(GameLog!S:S,GameLog!$D:$D,'MON B'!$A15,GameLog!$C:$C,"MON")</f>
        <v>0</v>
      </c>
      <c r="Q15">
        <f>SUMIFS(GameLog!T:T,GameLog!$D:$D,'MON B'!$A15,GameLog!$C:$C,"MON")</f>
        <v>0</v>
      </c>
      <c r="R15">
        <f>SUMIFS(GameLog!U:U,GameLog!$D:$D,'MON B'!$A15,GameLog!$C:$C,"MON")</f>
        <v>0</v>
      </c>
      <c r="S15">
        <f>SUMIFS(GameLog!V:V,GameLog!$D:$D,'MON B'!$A15,GameLog!$C:$C,"MON")</f>
        <v>0</v>
      </c>
      <c r="T15">
        <v>0</v>
      </c>
      <c r="U15">
        <v>0</v>
      </c>
      <c r="V15" s="8">
        <f t="shared" si="3"/>
        <v>0</v>
      </c>
      <c r="W15" s="8">
        <f t="shared" si="0"/>
        <v>0</v>
      </c>
      <c r="X15" s="8">
        <f t="shared" si="1"/>
        <v>0</v>
      </c>
      <c r="Y15" s="8">
        <f t="shared" si="4"/>
        <v>0</v>
      </c>
      <c r="Z15">
        <f t="shared" si="5"/>
        <v>0</v>
      </c>
      <c r="AE15" s="14"/>
    </row>
    <row r="16" spans="1:31">
      <c r="A16" t="s">
        <v>3153</v>
      </c>
      <c r="B16" cm="1">
        <f t="array" ref="B16">IF(COUNTIFS(GameLog!D:D,'MON B'!A16,GameLog!C:C,"MON")=0,0,COUNTA(_xlfn.UNIQUE(_xlfn._xlws.FILTER(GameLog!A$2:A$1000, (GameLog!C$2:C$1000="MON") * (GameLog!D$2:D$1000=A16)))))</f>
        <v>2</v>
      </c>
      <c r="C16">
        <f t="shared" si="2"/>
        <v>0</v>
      </c>
      <c r="D16">
        <f>SUMIFS(GameLog!G:G,GameLog!$D:$D,'MON B'!$A16,GameLog!$C:$C,"MON")</f>
        <v>0</v>
      </c>
      <c r="E16">
        <f>SUMIFS(GameLog!H:H,GameLog!$D:$D,'MON B'!$A16,GameLog!$C:$C,"MON")</f>
        <v>0</v>
      </c>
      <c r="F16">
        <f>SUMIFS(GameLog!I:I,GameLog!$D:$D,'MON B'!$A16,GameLog!$C:$C,"MON")</f>
        <v>0</v>
      </c>
      <c r="G16">
        <f>SUMIFS(GameLog!J:J,GameLog!$D:$D,'MON B'!$A16,GameLog!$C:$C,"MON")</f>
        <v>0</v>
      </c>
      <c r="H16">
        <f>SUMIFS(GameLog!K:K,GameLog!$D:$D,'MON B'!$A16,GameLog!$C:$C,"MON")</f>
        <v>0</v>
      </c>
      <c r="I16">
        <f>SUMIFS(GameLog!L:L,GameLog!$D:$D,'MON B'!$A16,GameLog!$C:$C,"MON")</f>
        <v>0</v>
      </c>
      <c r="J16">
        <f>SUMIFS(GameLog!M:M,GameLog!$D:$D,'MON B'!$A16,GameLog!$C:$C,"MON")</f>
        <v>0</v>
      </c>
      <c r="K16">
        <f>SUMIFS(GameLog!N:N,GameLog!$D:$D,'MON B'!$A16,GameLog!$C:$C,"MON")</f>
        <v>0</v>
      </c>
      <c r="L16">
        <f>SUMIFS(GameLog!O:O,GameLog!$D:$D,'MON B'!$A16,GameLog!$C:$C,"MON")</f>
        <v>0</v>
      </c>
      <c r="M16">
        <f>SUMIFS(GameLog!P:P,GameLog!$D:$D,'MON B'!$A16,GameLog!$C:$C,"MON")</f>
        <v>0</v>
      </c>
      <c r="N16">
        <f>SUMIFS(GameLog!Q:Q,GameLog!$D:$D,'MON B'!$A16,GameLog!$C:$C,"MON")</f>
        <v>0</v>
      </c>
      <c r="O16">
        <f>SUMIFS(GameLog!R:R,GameLog!$D:$D,'MON B'!$A16,GameLog!$C:$C,"MON")</f>
        <v>0</v>
      </c>
      <c r="P16">
        <f>SUMIFS(GameLog!S:S,GameLog!$D:$D,'MON B'!$A16,GameLog!$C:$C,"MON")</f>
        <v>0</v>
      </c>
      <c r="Q16">
        <f>SUMIFS(GameLog!T:T,GameLog!$D:$D,'MON B'!$A16,GameLog!$C:$C,"MON")</f>
        <v>0</v>
      </c>
      <c r="R16">
        <f>SUMIFS(GameLog!U:U,GameLog!$D:$D,'MON B'!$A16,GameLog!$C:$C,"MON")</f>
        <v>0</v>
      </c>
      <c r="S16">
        <f>SUMIFS(GameLog!V:V,GameLog!$D:$D,'MON B'!$A16,GameLog!$C:$C,"MON")</f>
        <v>0</v>
      </c>
      <c r="T16">
        <v>0</v>
      </c>
      <c r="U16">
        <v>0</v>
      </c>
      <c r="V16" s="8">
        <f t="shared" si="3"/>
        <v>0</v>
      </c>
      <c r="W16" s="8">
        <f t="shared" si="0"/>
        <v>0</v>
      </c>
      <c r="X16" s="8">
        <f t="shared" si="1"/>
        <v>0</v>
      </c>
      <c r="Y16" s="8">
        <f t="shared" si="4"/>
        <v>0</v>
      </c>
      <c r="Z16">
        <f t="shared" si="5"/>
        <v>0</v>
      </c>
      <c r="AE16" s="14"/>
    </row>
    <row r="17" spans="1:31">
      <c r="A17" t="s">
        <v>3178</v>
      </c>
      <c r="B17" cm="1">
        <f t="array" ref="B17">IF(COUNTIFS(GameLog!D:D,'MON B'!A17,GameLog!C:C,"MON")=0,0,COUNTA(_xlfn.UNIQUE(_xlfn._xlws.FILTER(GameLog!A$2:A$1000, (GameLog!C$2:C$1000="MON") * (GameLog!D$2:D$1000=A17)))))</f>
        <v>0</v>
      </c>
      <c r="C17">
        <f t="shared" si="2"/>
        <v>0</v>
      </c>
      <c r="D17">
        <f>SUMIFS(GameLog!G:G,GameLog!$D:$D,'MON B'!$A17,GameLog!$C:$C,"MON")</f>
        <v>0</v>
      </c>
      <c r="E17">
        <f>SUMIFS(GameLog!H:H,GameLog!$D:$D,'MON B'!$A17,GameLog!$C:$C,"MON")</f>
        <v>0</v>
      </c>
      <c r="F17">
        <f>SUMIFS(GameLog!I:I,GameLog!$D:$D,'MON B'!$A17,GameLog!$C:$C,"MON")</f>
        <v>0</v>
      </c>
      <c r="G17">
        <f>SUMIFS(GameLog!J:J,GameLog!$D:$D,'MON B'!$A17,GameLog!$C:$C,"MON")</f>
        <v>0</v>
      </c>
      <c r="H17">
        <f>SUMIFS(GameLog!K:K,GameLog!$D:$D,'MON B'!$A17,GameLog!$C:$C,"MON")</f>
        <v>0</v>
      </c>
      <c r="I17">
        <f>SUMIFS(GameLog!L:L,GameLog!$D:$D,'MON B'!$A17,GameLog!$C:$C,"MON")</f>
        <v>0</v>
      </c>
      <c r="J17">
        <f>SUMIFS(GameLog!M:M,GameLog!$D:$D,'MON B'!$A17,GameLog!$C:$C,"MON")</f>
        <v>0</v>
      </c>
      <c r="K17">
        <f>SUMIFS(GameLog!N:N,GameLog!$D:$D,'MON B'!$A17,GameLog!$C:$C,"MON")</f>
        <v>0</v>
      </c>
      <c r="L17">
        <f>SUMIFS(GameLog!O:O,GameLog!$D:$D,'MON B'!$A17,GameLog!$C:$C,"MON")</f>
        <v>0</v>
      </c>
      <c r="M17">
        <f>SUMIFS(GameLog!P:P,GameLog!$D:$D,'MON B'!$A17,GameLog!$C:$C,"MON")</f>
        <v>0</v>
      </c>
      <c r="N17">
        <f>SUMIFS(GameLog!Q:Q,GameLog!$D:$D,'MON B'!$A17,GameLog!$C:$C,"MON")</f>
        <v>0</v>
      </c>
      <c r="O17">
        <f>SUMIFS(GameLog!R:R,GameLog!$D:$D,'MON B'!$A17,GameLog!$C:$C,"MON")</f>
        <v>0</v>
      </c>
      <c r="P17">
        <f>SUMIFS(GameLog!S:S,GameLog!$D:$D,'MON B'!$A17,GameLog!$C:$C,"MON")</f>
        <v>0</v>
      </c>
      <c r="Q17">
        <f>SUMIFS(GameLog!T:T,GameLog!$D:$D,'MON B'!$A17,GameLog!$C:$C,"MON")</f>
        <v>0</v>
      </c>
      <c r="R17">
        <f>SUMIFS(GameLog!U:U,GameLog!$D:$D,'MON B'!$A17,GameLog!$C:$C,"MON")</f>
        <v>0</v>
      </c>
      <c r="S17">
        <f>SUMIFS(GameLog!V:V,GameLog!$D:$D,'MON B'!$A17,GameLog!$C:$C,"MON")</f>
        <v>0</v>
      </c>
      <c r="T17">
        <v>0</v>
      </c>
      <c r="U17">
        <v>0</v>
      </c>
      <c r="V17" s="8">
        <f t="shared" si="3"/>
        <v>0</v>
      </c>
      <c r="W17" s="8">
        <f t="shared" si="0"/>
        <v>0</v>
      </c>
      <c r="X17" s="8">
        <f t="shared" si="1"/>
        <v>0</v>
      </c>
      <c r="Y17" s="8">
        <f t="shared" si="4"/>
        <v>0</v>
      </c>
      <c r="Z17">
        <f t="shared" si="5"/>
        <v>0</v>
      </c>
      <c r="AE17" s="14"/>
    </row>
    <row r="18" spans="1:31">
      <c r="A18" t="s">
        <v>3154</v>
      </c>
      <c r="B18" cm="1">
        <f t="array" ref="B18">IF(COUNTIFS(GameLog!D:D,'MON B'!A18,GameLog!C:C,"MON")=0,0,COUNTA(_xlfn.UNIQUE(_xlfn._xlws.FILTER(GameLog!A$2:A$1000, (GameLog!C$2:C$1000="MON") * (GameLog!D$2:D$1000=A18)))))</f>
        <v>0</v>
      </c>
      <c r="C18">
        <f t="shared" si="2"/>
        <v>0</v>
      </c>
      <c r="D18">
        <f>SUMIFS(GameLog!G:G,GameLog!$D:$D,'MON B'!$A18,GameLog!$C:$C,"MON")</f>
        <v>0</v>
      </c>
      <c r="E18">
        <f>SUMIFS(GameLog!H:H,GameLog!$D:$D,'MON B'!$A18,GameLog!$C:$C,"MON")</f>
        <v>0</v>
      </c>
      <c r="F18">
        <f>SUMIFS(GameLog!I:I,GameLog!$D:$D,'MON B'!$A18,GameLog!$C:$C,"MON")</f>
        <v>0</v>
      </c>
      <c r="G18">
        <f>SUMIFS(GameLog!J:J,GameLog!$D:$D,'MON B'!$A18,GameLog!$C:$C,"MON")</f>
        <v>0</v>
      </c>
      <c r="H18">
        <f>SUMIFS(GameLog!K:K,GameLog!$D:$D,'MON B'!$A18,GameLog!$C:$C,"MON")</f>
        <v>0</v>
      </c>
      <c r="I18">
        <f>SUMIFS(GameLog!L:L,GameLog!$D:$D,'MON B'!$A18,GameLog!$C:$C,"MON")</f>
        <v>0</v>
      </c>
      <c r="J18">
        <f>SUMIFS(GameLog!M:M,GameLog!$D:$D,'MON B'!$A18,GameLog!$C:$C,"MON")</f>
        <v>0</v>
      </c>
      <c r="K18">
        <f>SUMIFS(GameLog!N:N,GameLog!$D:$D,'MON B'!$A18,GameLog!$C:$C,"MON")</f>
        <v>0</v>
      </c>
      <c r="L18">
        <f>SUMIFS(GameLog!O:O,GameLog!$D:$D,'MON B'!$A18,GameLog!$C:$C,"MON")</f>
        <v>0</v>
      </c>
      <c r="M18">
        <f>SUMIFS(GameLog!P:P,GameLog!$D:$D,'MON B'!$A18,GameLog!$C:$C,"MON")</f>
        <v>0</v>
      </c>
      <c r="N18">
        <f>SUMIFS(GameLog!Q:Q,GameLog!$D:$D,'MON B'!$A18,GameLog!$C:$C,"MON")</f>
        <v>0</v>
      </c>
      <c r="O18">
        <f>SUMIFS(GameLog!R:R,GameLog!$D:$D,'MON B'!$A18,GameLog!$C:$C,"MON")</f>
        <v>0</v>
      </c>
      <c r="P18">
        <f>SUMIFS(GameLog!S:S,GameLog!$D:$D,'MON B'!$A18,GameLog!$C:$C,"MON")</f>
        <v>0</v>
      </c>
      <c r="Q18">
        <f>SUMIFS(GameLog!T:T,GameLog!$D:$D,'MON B'!$A18,GameLog!$C:$C,"MON")</f>
        <v>0</v>
      </c>
      <c r="R18">
        <f>SUMIFS(GameLog!U:U,GameLog!$D:$D,'MON B'!$A18,GameLog!$C:$C,"MON")</f>
        <v>0</v>
      </c>
      <c r="S18">
        <f>SUMIFS(GameLog!V:V,GameLog!$D:$D,'MON B'!$A18,GameLog!$C:$C,"MON")</f>
        <v>0</v>
      </c>
      <c r="T18">
        <v>0</v>
      </c>
      <c r="U18">
        <v>0</v>
      </c>
      <c r="V18" s="8">
        <f t="shared" si="3"/>
        <v>0</v>
      </c>
      <c r="W18" s="8">
        <f t="shared" si="0"/>
        <v>0</v>
      </c>
      <c r="X18" s="8">
        <f t="shared" si="1"/>
        <v>0</v>
      </c>
      <c r="Y18" s="8">
        <f t="shared" si="4"/>
        <v>0</v>
      </c>
      <c r="Z18">
        <f t="shared" si="5"/>
        <v>0</v>
      </c>
      <c r="AE18" s="14"/>
    </row>
    <row r="19" spans="1:31">
      <c r="A19" t="s">
        <v>3179</v>
      </c>
      <c r="B19" cm="1">
        <f t="array" ref="B19">IF(COUNTIFS(GameLog!D:D,'MON B'!A19,GameLog!C:C,"MON")=0,0,COUNTA(_xlfn.UNIQUE(_xlfn._xlws.FILTER(GameLog!A$2:A$1000, (GameLog!C$2:C$1000="MON") * (GameLog!D$2:D$1000=A19)))))</f>
        <v>0</v>
      </c>
      <c r="C19">
        <f t="shared" si="2"/>
        <v>0</v>
      </c>
      <c r="D19">
        <f>SUMIFS(GameLog!G:G,GameLog!$D:$D,'MON B'!$A19,GameLog!$C:$C,"MON")</f>
        <v>0</v>
      </c>
      <c r="E19">
        <f>SUMIFS(GameLog!H:H,GameLog!$D:$D,'MON B'!$A19,GameLog!$C:$C,"MON")</f>
        <v>0</v>
      </c>
      <c r="F19">
        <f>SUMIFS(GameLog!I:I,GameLog!$D:$D,'MON B'!$A19,GameLog!$C:$C,"MON")</f>
        <v>0</v>
      </c>
      <c r="G19">
        <f>SUMIFS(GameLog!J:J,GameLog!$D:$D,'MON B'!$A19,GameLog!$C:$C,"MON")</f>
        <v>0</v>
      </c>
      <c r="H19">
        <f>SUMIFS(GameLog!K:K,GameLog!$D:$D,'MON B'!$A19,GameLog!$C:$C,"MON")</f>
        <v>0</v>
      </c>
      <c r="I19">
        <f>SUMIFS(GameLog!L:L,GameLog!$D:$D,'MON B'!$A19,GameLog!$C:$C,"MON")</f>
        <v>0</v>
      </c>
      <c r="J19">
        <f>SUMIFS(GameLog!M:M,GameLog!$D:$D,'MON B'!$A19,GameLog!$C:$C,"MON")</f>
        <v>0</v>
      </c>
      <c r="K19">
        <f>SUMIFS(GameLog!N:N,GameLog!$D:$D,'MON B'!$A19,GameLog!$C:$C,"MON")</f>
        <v>0</v>
      </c>
      <c r="L19">
        <f>SUMIFS(GameLog!O:O,GameLog!$D:$D,'MON B'!$A19,GameLog!$C:$C,"MON")</f>
        <v>0</v>
      </c>
      <c r="M19">
        <f>SUMIFS(GameLog!P:P,GameLog!$D:$D,'MON B'!$A19,GameLog!$C:$C,"MON")</f>
        <v>0</v>
      </c>
      <c r="N19">
        <f>SUMIFS(GameLog!Q:Q,GameLog!$D:$D,'MON B'!$A19,GameLog!$C:$C,"MON")</f>
        <v>0</v>
      </c>
      <c r="O19">
        <f>SUMIFS(GameLog!R:R,GameLog!$D:$D,'MON B'!$A19,GameLog!$C:$C,"MON")</f>
        <v>0</v>
      </c>
      <c r="P19">
        <f>SUMIFS(GameLog!S:S,GameLog!$D:$D,'MON B'!$A19,GameLog!$C:$C,"MON")</f>
        <v>0</v>
      </c>
      <c r="Q19">
        <f>SUMIFS(GameLog!T:T,GameLog!$D:$D,'MON B'!$A19,GameLog!$C:$C,"MON")</f>
        <v>0</v>
      </c>
      <c r="R19">
        <f>SUMIFS(GameLog!U:U,GameLog!$D:$D,'MON B'!$A19,GameLog!$C:$C,"MON")</f>
        <v>0</v>
      </c>
      <c r="S19">
        <f>SUMIFS(GameLog!V:V,GameLog!$D:$D,'MON B'!$A19,GameLog!$C:$C,"MON")</f>
        <v>0</v>
      </c>
      <c r="T19">
        <v>0</v>
      </c>
      <c r="U19">
        <v>0</v>
      </c>
      <c r="V19" s="8">
        <f t="shared" si="3"/>
        <v>0</v>
      </c>
      <c r="W19" s="8">
        <f t="shared" si="0"/>
        <v>0</v>
      </c>
      <c r="X19" s="8">
        <f t="shared" si="1"/>
        <v>0</v>
      </c>
      <c r="Y19" s="8">
        <f t="shared" si="4"/>
        <v>0</v>
      </c>
      <c r="Z19">
        <f t="shared" si="5"/>
        <v>0</v>
      </c>
      <c r="AE19" s="14"/>
    </row>
    <row r="20" spans="1:31">
      <c r="A20" t="s">
        <v>3155</v>
      </c>
      <c r="B20" cm="1">
        <f t="array" ref="B20">IF(COUNTIFS(GameLog!D:D,'MON B'!A20,GameLog!C:C,"MON")=0,0,COUNTA(_xlfn.UNIQUE(_xlfn._xlws.FILTER(GameLog!A$2:A$1000, (GameLog!C$2:C$1000="MON") * (GameLog!D$2:D$1000=A20)))))</f>
        <v>0</v>
      </c>
      <c r="C20">
        <f t="shared" si="2"/>
        <v>0</v>
      </c>
      <c r="D20">
        <f>SUMIFS(GameLog!G:G,GameLog!$D:$D,'MON B'!$A20,GameLog!$C:$C,"MON")</f>
        <v>0</v>
      </c>
      <c r="E20">
        <f>SUMIFS(GameLog!H:H,GameLog!$D:$D,'MON B'!$A20,GameLog!$C:$C,"MON")</f>
        <v>0</v>
      </c>
      <c r="F20">
        <f>SUMIFS(GameLog!I:I,GameLog!$D:$D,'MON B'!$A20,GameLog!$C:$C,"MON")</f>
        <v>0</v>
      </c>
      <c r="G20">
        <f>SUMIFS(GameLog!J:J,GameLog!$D:$D,'MON B'!$A20,GameLog!$C:$C,"MON")</f>
        <v>0</v>
      </c>
      <c r="H20">
        <f>SUMIFS(GameLog!K:K,GameLog!$D:$D,'MON B'!$A20,GameLog!$C:$C,"MON")</f>
        <v>0</v>
      </c>
      <c r="I20">
        <f>SUMIFS(GameLog!L:L,GameLog!$D:$D,'MON B'!$A20,GameLog!$C:$C,"MON")</f>
        <v>0</v>
      </c>
      <c r="J20">
        <f>SUMIFS(GameLog!M:M,GameLog!$D:$D,'MON B'!$A20,GameLog!$C:$C,"MON")</f>
        <v>0</v>
      </c>
      <c r="K20">
        <f>SUMIFS(GameLog!N:N,GameLog!$D:$D,'MON B'!$A20,GameLog!$C:$C,"MON")</f>
        <v>0</v>
      </c>
      <c r="L20">
        <f>SUMIFS(GameLog!O:O,GameLog!$D:$D,'MON B'!$A20,GameLog!$C:$C,"MON")</f>
        <v>0</v>
      </c>
      <c r="M20">
        <f>SUMIFS(GameLog!P:P,GameLog!$D:$D,'MON B'!$A20,GameLog!$C:$C,"MON")</f>
        <v>0</v>
      </c>
      <c r="N20">
        <f>SUMIFS(GameLog!Q:Q,GameLog!$D:$D,'MON B'!$A20,GameLog!$C:$C,"MON")</f>
        <v>0</v>
      </c>
      <c r="O20">
        <f>SUMIFS(GameLog!R:R,GameLog!$D:$D,'MON B'!$A20,GameLog!$C:$C,"MON")</f>
        <v>0</v>
      </c>
      <c r="P20">
        <f>SUMIFS(GameLog!S:S,GameLog!$D:$D,'MON B'!$A20,GameLog!$C:$C,"MON")</f>
        <v>0</v>
      </c>
      <c r="Q20">
        <f>SUMIFS(GameLog!T:T,GameLog!$D:$D,'MON B'!$A20,GameLog!$C:$C,"MON")</f>
        <v>0</v>
      </c>
      <c r="R20">
        <f>SUMIFS(GameLog!U:U,GameLog!$D:$D,'MON B'!$A20,GameLog!$C:$C,"MON")</f>
        <v>0</v>
      </c>
      <c r="S20">
        <f>SUMIFS(GameLog!V:V,GameLog!$D:$D,'MON B'!$A20,GameLog!$C:$C,"MON")</f>
        <v>0</v>
      </c>
      <c r="T20">
        <v>0</v>
      </c>
      <c r="U20">
        <v>0</v>
      </c>
      <c r="V20" s="8">
        <f t="shared" si="3"/>
        <v>0</v>
      </c>
      <c r="W20" s="8">
        <f t="shared" si="0"/>
        <v>0</v>
      </c>
      <c r="X20" s="8">
        <f t="shared" si="1"/>
        <v>0</v>
      </c>
      <c r="Y20" s="8">
        <f t="shared" si="4"/>
        <v>0</v>
      </c>
      <c r="Z20">
        <f t="shared" si="5"/>
        <v>0</v>
      </c>
      <c r="AE20" s="14"/>
    </row>
    <row r="21" spans="1:31">
      <c r="A21" t="s">
        <v>3156</v>
      </c>
      <c r="B21" cm="1">
        <f t="array" ref="B21">IF(COUNTIFS(GameLog!D:D,'MON B'!A21,GameLog!C:C,"MON")=0,0,COUNTA(_xlfn.UNIQUE(_xlfn._xlws.FILTER(GameLog!A$2:A$1000, (GameLog!C$2:C$1000="MON") * (GameLog!D$2:D$1000=A21)))))</f>
        <v>0</v>
      </c>
      <c r="C21">
        <f t="shared" si="2"/>
        <v>0</v>
      </c>
      <c r="D21">
        <f>SUMIFS(GameLog!G:G,GameLog!$D:$D,'MON B'!$A21,GameLog!$C:$C,"MON")</f>
        <v>0</v>
      </c>
      <c r="E21">
        <f>SUMIFS(GameLog!H:H,GameLog!$D:$D,'MON B'!$A21,GameLog!$C:$C,"MON")</f>
        <v>0</v>
      </c>
      <c r="F21">
        <f>SUMIFS(GameLog!I:I,GameLog!$D:$D,'MON B'!$A21,GameLog!$C:$C,"MON")</f>
        <v>0</v>
      </c>
      <c r="G21">
        <f>SUMIFS(GameLog!J:J,GameLog!$D:$D,'MON B'!$A21,GameLog!$C:$C,"MON")</f>
        <v>0</v>
      </c>
      <c r="H21">
        <f>SUMIFS(GameLog!K:K,GameLog!$D:$D,'MON B'!$A21,GameLog!$C:$C,"MON")</f>
        <v>0</v>
      </c>
      <c r="I21">
        <f>SUMIFS(GameLog!L:L,GameLog!$D:$D,'MON B'!$A21,GameLog!$C:$C,"MON")</f>
        <v>0</v>
      </c>
      <c r="J21">
        <f>SUMIFS(GameLog!M:M,GameLog!$D:$D,'MON B'!$A21,GameLog!$C:$C,"MON")</f>
        <v>0</v>
      </c>
      <c r="K21">
        <f>SUMIFS(GameLog!N:N,GameLog!$D:$D,'MON B'!$A21,GameLog!$C:$C,"MON")</f>
        <v>0</v>
      </c>
      <c r="L21">
        <f>SUMIFS(GameLog!O:O,GameLog!$D:$D,'MON B'!$A21,GameLog!$C:$C,"MON")</f>
        <v>0</v>
      </c>
      <c r="M21">
        <f>SUMIFS(GameLog!P:P,GameLog!$D:$D,'MON B'!$A21,GameLog!$C:$C,"MON")</f>
        <v>0</v>
      </c>
      <c r="N21">
        <f>SUMIFS(GameLog!Q:Q,GameLog!$D:$D,'MON B'!$A21,GameLog!$C:$C,"MON")</f>
        <v>0</v>
      </c>
      <c r="O21">
        <f>SUMIFS(GameLog!R:R,GameLog!$D:$D,'MON B'!$A21,GameLog!$C:$C,"MON")</f>
        <v>0</v>
      </c>
      <c r="P21">
        <f>SUMIFS(GameLog!S:S,GameLog!$D:$D,'MON B'!$A21,GameLog!$C:$C,"MON")</f>
        <v>0</v>
      </c>
      <c r="Q21">
        <f>SUMIFS(GameLog!T:T,GameLog!$D:$D,'MON B'!$A21,GameLog!$C:$C,"MON")</f>
        <v>0</v>
      </c>
      <c r="R21">
        <f>SUMIFS(GameLog!U:U,GameLog!$D:$D,'MON B'!$A21,GameLog!$C:$C,"MON")</f>
        <v>0</v>
      </c>
      <c r="S21">
        <f>SUMIFS(GameLog!V:V,GameLog!$D:$D,'MON B'!$A21,GameLog!$C:$C,"MON")</f>
        <v>0</v>
      </c>
      <c r="T21">
        <v>0</v>
      </c>
      <c r="U21">
        <v>0</v>
      </c>
      <c r="V21" s="8">
        <f t="shared" si="3"/>
        <v>0</v>
      </c>
      <c r="W21" s="8">
        <f t="shared" si="0"/>
        <v>0</v>
      </c>
      <c r="X21" s="8">
        <f t="shared" si="1"/>
        <v>0</v>
      </c>
      <c r="Y21" s="8">
        <f t="shared" si="4"/>
        <v>0</v>
      </c>
      <c r="Z21">
        <f t="shared" si="5"/>
        <v>0</v>
      </c>
      <c r="AE21" s="14"/>
    </row>
    <row r="22" spans="1:31">
      <c r="A22" t="s">
        <v>3157</v>
      </c>
      <c r="B22" cm="1">
        <f t="array" ref="B22">IF(COUNTIFS(GameLog!D:D,'MON B'!A22,GameLog!C:C,"MON")=0,0,COUNTA(_xlfn.UNIQUE(_xlfn._xlws.FILTER(GameLog!A$2:A$1000, (GameLog!C$2:C$1000="MON") * (GameLog!D$2:D$1000=A22)))))</f>
        <v>0</v>
      </c>
      <c r="C22">
        <f t="shared" si="2"/>
        <v>0</v>
      </c>
      <c r="D22">
        <f>SUMIFS(GameLog!G:G,GameLog!$D:$D,'MON B'!$A22,GameLog!$C:$C,"MON")</f>
        <v>0</v>
      </c>
      <c r="E22">
        <f>SUMIFS(GameLog!H:H,GameLog!$D:$D,'MON B'!$A22,GameLog!$C:$C,"MON")</f>
        <v>0</v>
      </c>
      <c r="F22">
        <f>SUMIFS(GameLog!I:I,GameLog!$D:$D,'MON B'!$A22,GameLog!$C:$C,"MON")</f>
        <v>0</v>
      </c>
      <c r="G22">
        <f>SUMIFS(GameLog!J:J,GameLog!$D:$D,'MON B'!$A22,GameLog!$C:$C,"MON")</f>
        <v>0</v>
      </c>
      <c r="H22">
        <f>SUMIFS(GameLog!K:K,GameLog!$D:$D,'MON B'!$A22,GameLog!$C:$C,"MON")</f>
        <v>0</v>
      </c>
      <c r="I22">
        <f>SUMIFS(GameLog!L:L,GameLog!$D:$D,'MON B'!$A22,GameLog!$C:$C,"MON")</f>
        <v>0</v>
      </c>
      <c r="J22">
        <f>SUMIFS(GameLog!M:M,GameLog!$D:$D,'MON B'!$A22,GameLog!$C:$C,"MON")</f>
        <v>0</v>
      </c>
      <c r="K22">
        <f>SUMIFS(GameLog!N:N,GameLog!$D:$D,'MON B'!$A22,GameLog!$C:$C,"MON")</f>
        <v>0</v>
      </c>
      <c r="L22">
        <f>SUMIFS(GameLog!O:O,GameLog!$D:$D,'MON B'!$A22,GameLog!$C:$C,"MON")</f>
        <v>0</v>
      </c>
      <c r="M22">
        <f>SUMIFS(GameLog!P:P,GameLog!$D:$D,'MON B'!$A22,GameLog!$C:$C,"MON")</f>
        <v>0</v>
      </c>
      <c r="N22">
        <f>SUMIFS(GameLog!Q:Q,GameLog!$D:$D,'MON B'!$A22,GameLog!$C:$C,"MON")</f>
        <v>0</v>
      </c>
      <c r="O22">
        <f>SUMIFS(GameLog!R:R,GameLog!$D:$D,'MON B'!$A22,GameLog!$C:$C,"MON")</f>
        <v>0</v>
      </c>
      <c r="P22">
        <f>SUMIFS(GameLog!S:S,GameLog!$D:$D,'MON B'!$A22,GameLog!$C:$C,"MON")</f>
        <v>0</v>
      </c>
      <c r="Q22">
        <f>SUMIFS(GameLog!T:T,GameLog!$D:$D,'MON B'!$A22,GameLog!$C:$C,"MON")</f>
        <v>0</v>
      </c>
      <c r="R22">
        <f>SUMIFS(GameLog!U:U,GameLog!$D:$D,'MON B'!$A22,GameLog!$C:$C,"MON")</f>
        <v>0</v>
      </c>
      <c r="S22">
        <f>SUMIFS(GameLog!V:V,GameLog!$D:$D,'MON B'!$A22,GameLog!$C:$C,"MON")</f>
        <v>0</v>
      </c>
      <c r="T22">
        <v>0</v>
      </c>
      <c r="U22">
        <v>0</v>
      </c>
      <c r="V22" s="8">
        <f t="shared" si="3"/>
        <v>0</v>
      </c>
      <c r="W22" s="8">
        <f t="shared" si="0"/>
        <v>0</v>
      </c>
      <c r="X22" s="8">
        <f t="shared" si="1"/>
        <v>0</v>
      </c>
      <c r="Y22" s="8">
        <f t="shared" si="4"/>
        <v>0</v>
      </c>
      <c r="Z22">
        <f t="shared" si="5"/>
        <v>0</v>
      </c>
      <c r="AE22" s="14"/>
    </row>
    <row r="23" spans="1:31">
      <c r="A23" t="s">
        <v>3158</v>
      </c>
      <c r="B23" cm="1">
        <f t="array" ref="B23">IF(COUNTIFS(GameLog!D:D,'MON B'!A23,GameLog!C:C,"MON")=0,0,COUNTA(_xlfn.UNIQUE(_xlfn._xlws.FILTER(GameLog!A$2:A$1000, (GameLog!C$2:C$1000="MON") * (GameLog!D$2:D$1000=A23)))))</f>
        <v>0</v>
      </c>
      <c r="C23">
        <f t="shared" si="2"/>
        <v>0</v>
      </c>
      <c r="D23">
        <f>SUMIFS(GameLog!G:G,GameLog!$D:$D,'MON B'!$A23,GameLog!$C:$C,"MON")</f>
        <v>0</v>
      </c>
      <c r="E23">
        <f>SUMIFS(GameLog!H:H,GameLog!$D:$D,'MON B'!$A23,GameLog!$C:$C,"MON")</f>
        <v>0</v>
      </c>
      <c r="F23">
        <f>SUMIFS(GameLog!I:I,GameLog!$D:$D,'MON B'!$A23,GameLog!$C:$C,"MON")</f>
        <v>0</v>
      </c>
      <c r="G23">
        <f>SUMIFS(GameLog!J:J,GameLog!$D:$D,'MON B'!$A23,GameLog!$C:$C,"MON")</f>
        <v>0</v>
      </c>
      <c r="H23">
        <f>SUMIFS(GameLog!K:K,GameLog!$D:$D,'MON B'!$A23,GameLog!$C:$C,"MON")</f>
        <v>0</v>
      </c>
      <c r="I23">
        <f>SUMIFS(GameLog!L:L,GameLog!$D:$D,'MON B'!$A23,GameLog!$C:$C,"MON")</f>
        <v>0</v>
      </c>
      <c r="J23">
        <f>SUMIFS(GameLog!M:M,GameLog!$D:$D,'MON B'!$A23,GameLog!$C:$C,"MON")</f>
        <v>0</v>
      </c>
      <c r="K23">
        <f>SUMIFS(GameLog!N:N,GameLog!$D:$D,'MON B'!$A23,GameLog!$C:$C,"MON")</f>
        <v>0</v>
      </c>
      <c r="L23">
        <f>SUMIFS(GameLog!O:O,GameLog!$D:$D,'MON B'!$A23,GameLog!$C:$C,"MON")</f>
        <v>0</v>
      </c>
      <c r="M23">
        <f>SUMIFS(GameLog!P:P,GameLog!$D:$D,'MON B'!$A23,GameLog!$C:$C,"MON")</f>
        <v>0</v>
      </c>
      <c r="N23">
        <f>SUMIFS(GameLog!Q:Q,GameLog!$D:$D,'MON B'!$A23,GameLog!$C:$C,"MON")</f>
        <v>0</v>
      </c>
      <c r="O23">
        <f>SUMIFS(GameLog!R:R,GameLog!$D:$D,'MON B'!$A23,GameLog!$C:$C,"MON")</f>
        <v>0</v>
      </c>
      <c r="P23">
        <f>SUMIFS(GameLog!S:S,GameLog!$D:$D,'MON B'!$A23,GameLog!$C:$C,"MON")</f>
        <v>0</v>
      </c>
      <c r="Q23">
        <f>SUMIFS(GameLog!T:T,GameLog!$D:$D,'MON B'!$A23,GameLog!$C:$C,"MON")</f>
        <v>0</v>
      </c>
      <c r="R23">
        <f>SUMIFS(GameLog!U:U,GameLog!$D:$D,'MON B'!$A23,GameLog!$C:$C,"MON")</f>
        <v>0</v>
      </c>
      <c r="S23">
        <f>SUMIFS(GameLog!V:V,GameLog!$D:$D,'MON B'!$A23,GameLog!$C:$C,"MON")</f>
        <v>0</v>
      </c>
      <c r="T23">
        <v>0</v>
      </c>
      <c r="U23">
        <v>0</v>
      </c>
      <c r="V23" s="8">
        <f t="shared" si="3"/>
        <v>0</v>
      </c>
      <c r="W23" s="8">
        <f t="shared" si="0"/>
        <v>0</v>
      </c>
      <c r="X23" s="8">
        <f t="shared" si="1"/>
        <v>0</v>
      </c>
      <c r="Y23" s="8">
        <f t="shared" si="4"/>
        <v>0</v>
      </c>
      <c r="Z23">
        <f t="shared" si="5"/>
        <v>0</v>
      </c>
      <c r="AE23" s="14"/>
    </row>
    <row r="24" spans="1:31">
      <c r="A24" t="s">
        <v>3159</v>
      </c>
      <c r="B24" cm="1">
        <f t="array" ref="B24">IF(COUNTIFS(GameLog!D:D,'MON B'!A24,GameLog!C:C,"MON")=0,0,COUNTA(_xlfn.UNIQUE(_xlfn._xlws.FILTER(GameLog!A$2:A$1000, (GameLog!C$2:C$1000="MON") * (GameLog!D$2:D$1000=A24)))))</f>
        <v>0</v>
      </c>
      <c r="C24">
        <f t="shared" si="2"/>
        <v>0</v>
      </c>
      <c r="D24">
        <f>SUMIFS(GameLog!G:G,GameLog!$D:$D,'MON B'!$A24,GameLog!$C:$C,"MON")</f>
        <v>0</v>
      </c>
      <c r="E24">
        <f>SUMIFS(GameLog!H:H,GameLog!$D:$D,'MON B'!$A24,GameLog!$C:$C,"MON")</f>
        <v>0</v>
      </c>
      <c r="F24">
        <f>SUMIFS(GameLog!I:I,GameLog!$D:$D,'MON B'!$A24,GameLog!$C:$C,"MON")</f>
        <v>0</v>
      </c>
      <c r="G24">
        <f>SUMIFS(GameLog!J:J,GameLog!$D:$D,'MON B'!$A24,GameLog!$C:$C,"MON")</f>
        <v>0</v>
      </c>
      <c r="H24">
        <f>SUMIFS(GameLog!K:K,GameLog!$D:$D,'MON B'!$A24,GameLog!$C:$C,"MON")</f>
        <v>0</v>
      </c>
      <c r="I24">
        <f>SUMIFS(GameLog!L:L,GameLog!$D:$D,'MON B'!$A24,GameLog!$C:$C,"MON")</f>
        <v>0</v>
      </c>
      <c r="J24">
        <f>SUMIFS(GameLog!M:M,GameLog!$D:$D,'MON B'!$A24,GameLog!$C:$C,"MON")</f>
        <v>0</v>
      </c>
      <c r="K24">
        <f>SUMIFS(GameLog!N:N,GameLog!$D:$D,'MON B'!$A24,GameLog!$C:$C,"MON")</f>
        <v>0</v>
      </c>
      <c r="L24">
        <f>SUMIFS(GameLog!O:O,GameLog!$D:$D,'MON B'!$A24,GameLog!$C:$C,"MON")</f>
        <v>0</v>
      </c>
      <c r="M24">
        <f>SUMIFS(GameLog!P:P,GameLog!$D:$D,'MON B'!$A24,GameLog!$C:$C,"MON")</f>
        <v>0</v>
      </c>
      <c r="N24">
        <f>SUMIFS(GameLog!Q:Q,GameLog!$D:$D,'MON B'!$A24,GameLog!$C:$C,"MON")</f>
        <v>0</v>
      </c>
      <c r="O24">
        <f>SUMIFS(GameLog!R:R,GameLog!$D:$D,'MON B'!$A24,GameLog!$C:$C,"MON")</f>
        <v>0</v>
      </c>
      <c r="P24">
        <f>SUMIFS(GameLog!S:S,GameLog!$D:$D,'MON B'!$A24,GameLog!$C:$C,"MON")</f>
        <v>0</v>
      </c>
      <c r="Q24">
        <f>SUMIFS(GameLog!T:T,GameLog!$D:$D,'MON B'!$A24,GameLog!$C:$C,"MON")</f>
        <v>0</v>
      </c>
      <c r="R24">
        <f>SUMIFS(GameLog!U:U,GameLog!$D:$D,'MON B'!$A24,GameLog!$C:$C,"MON")</f>
        <v>0</v>
      </c>
      <c r="S24">
        <f>SUMIFS(GameLog!V:V,GameLog!$D:$D,'MON B'!$A24,GameLog!$C:$C,"MON")</f>
        <v>0</v>
      </c>
      <c r="T24">
        <v>0</v>
      </c>
      <c r="U24">
        <v>0</v>
      </c>
      <c r="V24" s="8">
        <f t="shared" si="3"/>
        <v>0</v>
      </c>
      <c r="W24" s="8">
        <f t="shared" si="0"/>
        <v>0</v>
      </c>
      <c r="X24" s="8">
        <f t="shared" si="1"/>
        <v>0</v>
      </c>
      <c r="Y24" s="8">
        <f t="shared" si="4"/>
        <v>0</v>
      </c>
      <c r="Z24">
        <f t="shared" si="5"/>
        <v>0</v>
      </c>
      <c r="AE24" s="14"/>
    </row>
    <row r="25" spans="1:31">
      <c r="A25" t="s">
        <v>3160</v>
      </c>
      <c r="B25" cm="1">
        <f t="array" ref="B25">IF(COUNTIFS(GameLog!D:D,'MON B'!A25,GameLog!C:C,"MON")=0,0,COUNTA(_xlfn.UNIQUE(_xlfn._xlws.FILTER(GameLog!A$2:A$1000, (GameLog!C$2:C$1000="MON") * (GameLog!D$2:D$1000=A25)))))</f>
        <v>1</v>
      </c>
      <c r="C25">
        <f t="shared" si="2"/>
        <v>3</v>
      </c>
      <c r="D25">
        <f>SUMIFS(GameLog!G:G,GameLog!$D:$D,'MON B'!$A25,GameLog!$C:$C,"MON")</f>
        <v>1</v>
      </c>
      <c r="E25">
        <f>SUMIFS(GameLog!H:H,GameLog!$D:$D,'MON B'!$A25,GameLog!$C:$C,"MON")</f>
        <v>0</v>
      </c>
      <c r="F25">
        <f>SUMIFS(GameLog!I:I,GameLog!$D:$D,'MON B'!$A25,GameLog!$C:$C,"MON")</f>
        <v>0</v>
      </c>
      <c r="G25">
        <f>SUMIFS(GameLog!J:J,GameLog!$D:$D,'MON B'!$A25,GameLog!$C:$C,"MON")</f>
        <v>0</v>
      </c>
      <c r="H25">
        <f>SUMIFS(GameLog!K:K,GameLog!$D:$D,'MON B'!$A25,GameLog!$C:$C,"MON")</f>
        <v>0</v>
      </c>
      <c r="I25">
        <f>SUMIFS(GameLog!L:L,GameLog!$D:$D,'MON B'!$A25,GameLog!$C:$C,"MON")</f>
        <v>0</v>
      </c>
      <c r="J25">
        <f>SUMIFS(GameLog!M:M,GameLog!$D:$D,'MON B'!$A25,GameLog!$C:$C,"MON")</f>
        <v>1</v>
      </c>
      <c r="K25">
        <f>SUMIFS(GameLog!N:N,GameLog!$D:$D,'MON B'!$A25,GameLog!$C:$C,"MON")</f>
        <v>0</v>
      </c>
      <c r="L25">
        <f>SUMIFS(GameLog!O:O,GameLog!$D:$D,'MON B'!$A25,GameLog!$C:$C,"MON")</f>
        <v>0</v>
      </c>
      <c r="M25">
        <f>SUMIFS(GameLog!P:P,GameLog!$D:$D,'MON B'!$A25,GameLog!$C:$C,"MON")</f>
        <v>0</v>
      </c>
      <c r="N25">
        <f>SUMIFS(GameLog!Q:Q,GameLog!$D:$D,'MON B'!$A25,GameLog!$C:$C,"MON")</f>
        <v>1</v>
      </c>
      <c r="O25">
        <f>SUMIFS(GameLog!R:R,GameLog!$D:$D,'MON B'!$A25,GameLog!$C:$C,"MON")</f>
        <v>0</v>
      </c>
      <c r="P25">
        <f>SUMIFS(GameLog!S:S,GameLog!$D:$D,'MON B'!$A25,GameLog!$C:$C,"MON")</f>
        <v>0</v>
      </c>
      <c r="Q25">
        <f>SUMIFS(GameLog!T:T,GameLog!$D:$D,'MON B'!$A25,GameLog!$C:$C,"MON")</f>
        <v>2</v>
      </c>
      <c r="R25">
        <f>SUMIFS(GameLog!U:U,GameLog!$D:$D,'MON B'!$A25,GameLog!$C:$C,"MON")</f>
        <v>0</v>
      </c>
      <c r="S25">
        <f>SUMIFS(GameLog!V:V,GameLog!$D:$D,'MON B'!$A25,GameLog!$C:$C,"MON")</f>
        <v>0</v>
      </c>
      <c r="T25">
        <v>0</v>
      </c>
      <c r="U25">
        <v>0</v>
      </c>
      <c r="V25" s="8">
        <f t="shared" si="3"/>
        <v>0</v>
      </c>
      <c r="W25" s="8">
        <f t="shared" si="0"/>
        <v>0</v>
      </c>
      <c r="X25" s="8">
        <f t="shared" si="1"/>
        <v>0</v>
      </c>
      <c r="Y25" s="8">
        <f t="shared" si="4"/>
        <v>0</v>
      </c>
      <c r="Z25">
        <f t="shared" si="5"/>
        <v>0</v>
      </c>
      <c r="AE25" s="14"/>
    </row>
    <row r="26" spans="1:31">
      <c r="A26" t="s">
        <v>3161</v>
      </c>
      <c r="B26" cm="1">
        <f t="array" ref="B26">IF(COUNTIFS(GameLog!D:D,'MON B'!A26,GameLog!C:C,"MON")=0,0,COUNTA(_xlfn.UNIQUE(_xlfn._xlws.FILTER(GameLog!A$2:A$1000, (GameLog!C$2:C$1000="MON") * (GameLog!D$2:D$1000=A26)))))</f>
        <v>1</v>
      </c>
      <c r="C26">
        <f t="shared" si="2"/>
        <v>3</v>
      </c>
      <c r="D26">
        <f>SUMIFS(GameLog!G:G,GameLog!$D:$D,'MON B'!$A26,GameLog!$C:$C,"MON")</f>
        <v>3</v>
      </c>
      <c r="E26">
        <f>SUMIFS(GameLog!H:H,GameLog!$D:$D,'MON B'!$A26,GameLog!$C:$C,"MON")</f>
        <v>1</v>
      </c>
      <c r="F26">
        <f>SUMIFS(GameLog!I:I,GameLog!$D:$D,'MON B'!$A26,GameLog!$C:$C,"MON")</f>
        <v>1</v>
      </c>
      <c r="G26">
        <f>SUMIFS(GameLog!J:J,GameLog!$D:$D,'MON B'!$A26,GameLog!$C:$C,"MON")</f>
        <v>0</v>
      </c>
      <c r="H26">
        <f>SUMIFS(GameLog!K:K,GameLog!$D:$D,'MON B'!$A26,GameLog!$C:$C,"MON")</f>
        <v>0</v>
      </c>
      <c r="I26">
        <f>SUMIFS(GameLog!L:L,GameLog!$D:$D,'MON B'!$A26,GameLog!$C:$C,"MON")</f>
        <v>0</v>
      </c>
      <c r="J26">
        <f>SUMIFS(GameLog!M:M,GameLog!$D:$D,'MON B'!$A26,GameLog!$C:$C,"MON")</f>
        <v>0</v>
      </c>
      <c r="K26">
        <f>SUMIFS(GameLog!N:N,GameLog!$D:$D,'MON B'!$A26,GameLog!$C:$C,"MON")</f>
        <v>0</v>
      </c>
      <c r="L26">
        <f>SUMIFS(GameLog!O:O,GameLog!$D:$D,'MON B'!$A26,GameLog!$C:$C,"MON")</f>
        <v>0</v>
      </c>
      <c r="M26">
        <f>SUMIFS(GameLog!P:P,GameLog!$D:$D,'MON B'!$A26,GameLog!$C:$C,"MON")</f>
        <v>0</v>
      </c>
      <c r="N26">
        <f>SUMIFS(GameLog!Q:Q,GameLog!$D:$D,'MON B'!$A26,GameLog!$C:$C,"MON")</f>
        <v>0</v>
      </c>
      <c r="O26">
        <f>SUMIFS(GameLog!R:R,GameLog!$D:$D,'MON B'!$A26,GameLog!$C:$C,"MON")</f>
        <v>0</v>
      </c>
      <c r="P26">
        <f>SUMIFS(GameLog!S:S,GameLog!$D:$D,'MON B'!$A26,GameLog!$C:$C,"MON")</f>
        <v>0</v>
      </c>
      <c r="Q26">
        <f>SUMIFS(GameLog!T:T,GameLog!$D:$D,'MON B'!$A26,GameLog!$C:$C,"MON")</f>
        <v>0</v>
      </c>
      <c r="R26">
        <f>SUMIFS(GameLog!U:U,GameLog!$D:$D,'MON B'!$A26,GameLog!$C:$C,"MON")</f>
        <v>0</v>
      </c>
      <c r="S26">
        <f>SUMIFS(GameLog!V:V,GameLog!$D:$D,'MON B'!$A26,GameLog!$C:$C,"MON")</f>
        <v>0</v>
      </c>
      <c r="T26">
        <v>0</v>
      </c>
      <c r="U26">
        <v>0</v>
      </c>
      <c r="V26" s="8">
        <f t="shared" si="3"/>
        <v>0.33333333333333331</v>
      </c>
      <c r="W26" s="8">
        <f t="shared" si="0"/>
        <v>0.33333333333333331</v>
      </c>
      <c r="X26" s="8">
        <f t="shared" si="1"/>
        <v>0.33333333333333331</v>
      </c>
      <c r="Y26" s="8">
        <f t="shared" si="4"/>
        <v>0.66666666666666663</v>
      </c>
      <c r="Z26">
        <f t="shared" si="5"/>
        <v>1</v>
      </c>
      <c r="AE26" s="13"/>
    </row>
    <row r="27" spans="1:31">
      <c r="A27" t="s">
        <v>3162</v>
      </c>
      <c r="B27" cm="1">
        <f t="array" ref="B27">IF(COUNTIFS(GameLog!D:D,'MON B'!A27,GameLog!C:C,"MON")=0,0,COUNTA(_xlfn.UNIQUE(_xlfn._xlws.FILTER(GameLog!A$2:A$1000, (GameLog!C$2:C$1000="MON") * (GameLog!D$2:D$1000=A27)))))</f>
        <v>0</v>
      </c>
      <c r="C27">
        <f t="shared" si="2"/>
        <v>0</v>
      </c>
      <c r="D27">
        <f>SUMIFS(GameLog!G:G,GameLog!$D:$D,'MON B'!$A27,GameLog!$C:$C,"MON")</f>
        <v>0</v>
      </c>
      <c r="E27">
        <f>SUMIFS(GameLog!H:H,GameLog!$D:$D,'MON B'!$A27,GameLog!$C:$C,"MON")</f>
        <v>0</v>
      </c>
      <c r="F27">
        <f>SUMIFS(GameLog!I:I,GameLog!$D:$D,'MON B'!$A27,GameLog!$C:$C,"MON")</f>
        <v>0</v>
      </c>
      <c r="G27">
        <f>SUMIFS(GameLog!J:J,GameLog!$D:$D,'MON B'!$A27,GameLog!$C:$C,"MON")</f>
        <v>0</v>
      </c>
      <c r="H27">
        <f>SUMIFS(GameLog!K:K,GameLog!$D:$D,'MON B'!$A27,GameLog!$C:$C,"MON")</f>
        <v>0</v>
      </c>
      <c r="I27">
        <f>SUMIFS(GameLog!L:L,GameLog!$D:$D,'MON B'!$A27,GameLog!$C:$C,"MON")</f>
        <v>0</v>
      </c>
      <c r="J27">
        <f>SUMIFS(GameLog!M:M,GameLog!$D:$D,'MON B'!$A27,GameLog!$C:$C,"MON")</f>
        <v>0</v>
      </c>
      <c r="K27">
        <f>SUMIFS(GameLog!N:N,GameLog!$D:$D,'MON B'!$A27,GameLog!$C:$C,"MON")</f>
        <v>0</v>
      </c>
      <c r="L27">
        <f>SUMIFS(GameLog!O:O,GameLog!$D:$D,'MON B'!$A27,GameLog!$C:$C,"MON")</f>
        <v>0</v>
      </c>
      <c r="M27">
        <f>SUMIFS(GameLog!P:P,GameLog!$D:$D,'MON B'!$A27,GameLog!$C:$C,"MON")</f>
        <v>0</v>
      </c>
      <c r="N27">
        <f>SUMIFS(GameLog!Q:Q,GameLog!$D:$D,'MON B'!$A27,GameLog!$C:$C,"MON")</f>
        <v>0</v>
      </c>
      <c r="O27">
        <f>SUMIFS(GameLog!R:R,GameLog!$D:$D,'MON B'!$A27,GameLog!$C:$C,"MON")</f>
        <v>0</v>
      </c>
      <c r="P27">
        <f>SUMIFS(GameLog!S:S,GameLog!$D:$D,'MON B'!$A27,GameLog!$C:$C,"MON")</f>
        <v>0</v>
      </c>
      <c r="Q27">
        <f>SUMIFS(GameLog!T:T,GameLog!$D:$D,'MON B'!$A27,GameLog!$C:$C,"MON")</f>
        <v>0</v>
      </c>
      <c r="R27">
        <f>SUMIFS(GameLog!U:U,GameLog!$D:$D,'MON B'!$A27,GameLog!$C:$C,"MON")</f>
        <v>0</v>
      </c>
      <c r="S27">
        <f>SUMIFS(GameLog!V:V,GameLog!$D:$D,'MON B'!$A27,GameLog!$C:$C,"MON")</f>
        <v>0</v>
      </c>
      <c r="T27">
        <v>0</v>
      </c>
      <c r="U27">
        <v>0</v>
      </c>
      <c r="V27" s="8">
        <f t="shared" si="3"/>
        <v>0</v>
      </c>
      <c r="W27" s="8">
        <f t="shared" si="0"/>
        <v>0</v>
      </c>
      <c r="X27" s="8">
        <f t="shared" si="1"/>
        <v>0</v>
      </c>
      <c r="Y27" s="8">
        <f t="shared" si="4"/>
        <v>0</v>
      </c>
      <c r="Z27">
        <f t="shared" si="5"/>
        <v>0</v>
      </c>
      <c r="AE27" s="14"/>
    </row>
    <row r="28" spans="1:31">
      <c r="A28" t="s">
        <v>3163</v>
      </c>
      <c r="B28" cm="1">
        <f t="array" ref="B28">IF(COUNTIFS(GameLog!D:D,'MON B'!A28,GameLog!C:C,"MON")=0,0,COUNTA(_xlfn.UNIQUE(_xlfn._xlws.FILTER(GameLog!A$2:A$1000, (GameLog!C$2:C$1000="MON") * (GameLog!D$2:D$1000=A28)))))</f>
        <v>0</v>
      </c>
      <c r="C28">
        <f t="shared" si="2"/>
        <v>0</v>
      </c>
      <c r="D28">
        <f>SUMIFS(GameLog!G:G,GameLog!$D:$D,'MON B'!$A28,GameLog!$C:$C,"MON")</f>
        <v>0</v>
      </c>
      <c r="E28">
        <f>SUMIFS(GameLog!H:H,GameLog!$D:$D,'MON B'!$A28,GameLog!$C:$C,"MON")</f>
        <v>0</v>
      </c>
      <c r="F28">
        <f>SUMIFS(GameLog!I:I,GameLog!$D:$D,'MON B'!$A28,GameLog!$C:$C,"MON")</f>
        <v>0</v>
      </c>
      <c r="G28">
        <f>SUMIFS(GameLog!J:J,GameLog!$D:$D,'MON B'!$A28,GameLog!$C:$C,"MON")</f>
        <v>0</v>
      </c>
      <c r="H28">
        <f>SUMIFS(GameLog!K:K,GameLog!$D:$D,'MON B'!$A28,GameLog!$C:$C,"MON")</f>
        <v>0</v>
      </c>
      <c r="I28">
        <f>SUMIFS(GameLog!L:L,GameLog!$D:$D,'MON B'!$A28,GameLog!$C:$C,"MON")</f>
        <v>0</v>
      </c>
      <c r="J28">
        <f>SUMIFS(GameLog!M:M,GameLog!$D:$D,'MON B'!$A28,GameLog!$C:$C,"MON")</f>
        <v>0</v>
      </c>
      <c r="K28">
        <f>SUMIFS(GameLog!N:N,GameLog!$D:$D,'MON B'!$A28,GameLog!$C:$C,"MON")</f>
        <v>0</v>
      </c>
      <c r="L28">
        <f>SUMIFS(GameLog!O:O,GameLog!$D:$D,'MON B'!$A28,GameLog!$C:$C,"MON")</f>
        <v>0</v>
      </c>
      <c r="M28">
        <f>SUMIFS(GameLog!P:P,GameLog!$D:$D,'MON B'!$A28,GameLog!$C:$C,"MON")</f>
        <v>0</v>
      </c>
      <c r="N28">
        <f>SUMIFS(GameLog!Q:Q,GameLog!$D:$D,'MON B'!$A28,GameLog!$C:$C,"MON")</f>
        <v>0</v>
      </c>
      <c r="O28">
        <f>SUMIFS(GameLog!R:R,GameLog!$D:$D,'MON B'!$A28,GameLog!$C:$C,"MON")</f>
        <v>0</v>
      </c>
      <c r="P28">
        <f>SUMIFS(GameLog!S:S,GameLog!$D:$D,'MON B'!$A28,GameLog!$C:$C,"MON")</f>
        <v>0</v>
      </c>
      <c r="Q28">
        <f>SUMIFS(GameLog!T:T,GameLog!$D:$D,'MON B'!$A28,GameLog!$C:$C,"MON")</f>
        <v>0</v>
      </c>
      <c r="R28">
        <f>SUMIFS(GameLog!U:U,GameLog!$D:$D,'MON B'!$A28,GameLog!$C:$C,"MON")</f>
        <v>0</v>
      </c>
      <c r="S28">
        <f>SUMIFS(GameLog!V:V,GameLog!$D:$D,'MON B'!$A28,GameLog!$C:$C,"MON")</f>
        <v>0</v>
      </c>
      <c r="T28">
        <v>0</v>
      </c>
      <c r="U28">
        <v>0</v>
      </c>
      <c r="V28" s="8">
        <f t="shared" si="3"/>
        <v>0</v>
      </c>
      <c r="W28" s="8">
        <f t="shared" si="0"/>
        <v>0</v>
      </c>
      <c r="X28" s="8">
        <f t="shared" si="1"/>
        <v>0</v>
      </c>
      <c r="Y28" s="8">
        <f t="shared" si="4"/>
        <v>0</v>
      </c>
      <c r="Z28">
        <f t="shared" si="5"/>
        <v>0</v>
      </c>
      <c r="AE28" s="14"/>
    </row>
    <row r="29" spans="1:31">
      <c r="A29" t="s">
        <v>3164</v>
      </c>
      <c r="B29" cm="1">
        <f t="array" ref="B29">IF(COUNTIFS(GameLog!D:D,'MON B'!A29,GameLog!C:C,"MON")=0,0,COUNTA(_xlfn.UNIQUE(_xlfn._xlws.FILTER(GameLog!A$2:A$1000, (GameLog!C$2:C$1000="MON") * (GameLog!D$2:D$1000=A29)))))</f>
        <v>1</v>
      </c>
      <c r="C29">
        <f t="shared" si="2"/>
        <v>2</v>
      </c>
      <c r="D29">
        <f>SUMIFS(GameLog!G:G,GameLog!$D:$D,'MON B'!$A29,GameLog!$C:$C,"MON")</f>
        <v>2</v>
      </c>
      <c r="E29">
        <f>SUMIFS(GameLog!H:H,GameLog!$D:$D,'MON B'!$A29,GameLog!$C:$C,"MON")</f>
        <v>1</v>
      </c>
      <c r="F29">
        <f>SUMIFS(GameLog!I:I,GameLog!$D:$D,'MON B'!$A29,GameLog!$C:$C,"MON")</f>
        <v>1</v>
      </c>
      <c r="G29">
        <f>SUMIFS(GameLog!J:J,GameLog!$D:$D,'MON B'!$A29,GameLog!$C:$C,"MON")</f>
        <v>0</v>
      </c>
      <c r="H29">
        <f>SUMIFS(GameLog!K:K,GameLog!$D:$D,'MON B'!$A29,GameLog!$C:$C,"MON")</f>
        <v>0</v>
      </c>
      <c r="I29">
        <f>SUMIFS(GameLog!L:L,GameLog!$D:$D,'MON B'!$A29,GameLog!$C:$C,"MON")</f>
        <v>0</v>
      </c>
      <c r="J29">
        <f>SUMIFS(GameLog!M:M,GameLog!$D:$D,'MON B'!$A29,GameLog!$C:$C,"MON")</f>
        <v>0</v>
      </c>
      <c r="K29">
        <f>SUMIFS(GameLog!N:N,GameLog!$D:$D,'MON B'!$A29,GameLog!$C:$C,"MON")</f>
        <v>0</v>
      </c>
      <c r="L29">
        <f>SUMIFS(GameLog!O:O,GameLog!$D:$D,'MON B'!$A29,GameLog!$C:$C,"MON")</f>
        <v>0</v>
      </c>
      <c r="M29">
        <f>SUMIFS(GameLog!P:P,GameLog!$D:$D,'MON B'!$A29,GameLog!$C:$C,"MON")</f>
        <v>0</v>
      </c>
      <c r="N29">
        <f>SUMIFS(GameLog!Q:Q,GameLog!$D:$D,'MON B'!$A29,GameLog!$C:$C,"MON")</f>
        <v>0</v>
      </c>
      <c r="O29">
        <f>SUMIFS(GameLog!R:R,GameLog!$D:$D,'MON B'!$A29,GameLog!$C:$C,"MON")</f>
        <v>0</v>
      </c>
      <c r="P29">
        <f>SUMIFS(GameLog!S:S,GameLog!$D:$D,'MON B'!$A29,GameLog!$C:$C,"MON")</f>
        <v>0</v>
      </c>
      <c r="Q29">
        <f>SUMIFS(GameLog!T:T,GameLog!$D:$D,'MON B'!$A29,GameLog!$C:$C,"MON")</f>
        <v>0</v>
      </c>
      <c r="R29">
        <f>SUMIFS(GameLog!U:U,GameLog!$D:$D,'MON B'!$A29,GameLog!$C:$C,"MON")</f>
        <v>0</v>
      </c>
      <c r="S29">
        <f>SUMIFS(GameLog!V:V,GameLog!$D:$D,'MON B'!$A29,GameLog!$C:$C,"MON")</f>
        <v>0</v>
      </c>
      <c r="T29">
        <v>0</v>
      </c>
      <c r="U29">
        <v>0</v>
      </c>
      <c r="V29" s="8">
        <f t="shared" si="3"/>
        <v>0.5</v>
      </c>
      <c r="W29" s="8">
        <f t="shared" si="0"/>
        <v>0.5</v>
      </c>
      <c r="X29" s="8">
        <f t="shared" si="1"/>
        <v>0.5</v>
      </c>
      <c r="Y29" s="8">
        <f t="shared" si="4"/>
        <v>1</v>
      </c>
      <c r="Z29">
        <f t="shared" si="5"/>
        <v>1</v>
      </c>
      <c r="AE29" s="14"/>
    </row>
    <row r="30" spans="1:31">
      <c r="A30" t="s">
        <v>3165</v>
      </c>
      <c r="B30" cm="1">
        <f t="array" ref="B30">IF(COUNTIFS(GameLog!D:D,'MON B'!A30,GameLog!C:C,"MON")=0,0,COUNTA(_xlfn.UNIQUE(_xlfn._xlws.FILTER(GameLog!A$2:A$1000, (GameLog!C$2:C$1000="MON") * (GameLog!D$2:D$1000=A30)))))</f>
        <v>0</v>
      </c>
      <c r="C30">
        <f t="shared" si="2"/>
        <v>0</v>
      </c>
      <c r="D30">
        <f>SUMIFS(GameLog!G:G,GameLog!$D:$D,'MON B'!$A30,GameLog!$C:$C,"MON")</f>
        <v>0</v>
      </c>
      <c r="E30">
        <f>SUMIFS(GameLog!H:H,GameLog!$D:$D,'MON B'!$A30,GameLog!$C:$C,"MON")</f>
        <v>0</v>
      </c>
      <c r="F30">
        <f>SUMIFS(GameLog!I:I,GameLog!$D:$D,'MON B'!$A30,GameLog!$C:$C,"MON")</f>
        <v>0</v>
      </c>
      <c r="G30">
        <f>SUMIFS(GameLog!J:J,GameLog!$D:$D,'MON B'!$A30,GameLog!$C:$C,"MON")</f>
        <v>0</v>
      </c>
      <c r="H30">
        <f>SUMIFS(GameLog!K:K,GameLog!$D:$D,'MON B'!$A30,GameLog!$C:$C,"MON")</f>
        <v>0</v>
      </c>
      <c r="I30">
        <f>SUMIFS(GameLog!L:L,GameLog!$D:$D,'MON B'!$A30,GameLog!$C:$C,"MON")</f>
        <v>0</v>
      </c>
      <c r="J30">
        <f>SUMIFS(GameLog!M:M,GameLog!$D:$D,'MON B'!$A30,GameLog!$C:$C,"MON")</f>
        <v>0</v>
      </c>
      <c r="K30">
        <f>SUMIFS(GameLog!N:N,GameLog!$D:$D,'MON B'!$A30,GameLog!$C:$C,"MON")</f>
        <v>0</v>
      </c>
      <c r="L30">
        <f>SUMIFS(GameLog!O:O,GameLog!$D:$D,'MON B'!$A30,GameLog!$C:$C,"MON")</f>
        <v>0</v>
      </c>
      <c r="M30">
        <f>SUMIFS(GameLog!P:P,GameLog!$D:$D,'MON B'!$A30,GameLog!$C:$C,"MON")</f>
        <v>0</v>
      </c>
      <c r="N30">
        <f>SUMIFS(GameLog!Q:Q,GameLog!$D:$D,'MON B'!$A30,GameLog!$C:$C,"MON")</f>
        <v>0</v>
      </c>
      <c r="O30">
        <f>SUMIFS(GameLog!R:R,GameLog!$D:$D,'MON B'!$A30,GameLog!$C:$C,"MON")</f>
        <v>0</v>
      </c>
      <c r="P30">
        <f>SUMIFS(GameLog!S:S,GameLog!$D:$D,'MON B'!$A30,GameLog!$C:$C,"MON")</f>
        <v>0</v>
      </c>
      <c r="Q30">
        <f>SUMIFS(GameLog!T:T,GameLog!$D:$D,'MON B'!$A30,GameLog!$C:$C,"MON")</f>
        <v>0</v>
      </c>
      <c r="R30">
        <f>SUMIFS(GameLog!U:U,GameLog!$D:$D,'MON B'!$A30,GameLog!$C:$C,"MON")</f>
        <v>0</v>
      </c>
      <c r="S30">
        <f>SUMIFS(GameLog!V:V,GameLog!$D:$D,'MON B'!$A30,GameLog!$C:$C,"MON")</f>
        <v>0</v>
      </c>
      <c r="T30">
        <v>0</v>
      </c>
      <c r="U30">
        <v>0</v>
      </c>
      <c r="V30" s="8">
        <f t="shared" si="3"/>
        <v>0</v>
      </c>
      <c r="W30" s="8">
        <f t="shared" si="0"/>
        <v>0</v>
      </c>
      <c r="X30" s="8">
        <f t="shared" si="1"/>
        <v>0</v>
      </c>
      <c r="Y30" s="8">
        <f t="shared" si="4"/>
        <v>0</v>
      </c>
      <c r="Z30">
        <f t="shared" si="5"/>
        <v>0</v>
      </c>
      <c r="AE30" s="14"/>
    </row>
    <row r="31" spans="1:31">
      <c r="A31" t="s">
        <v>3166</v>
      </c>
      <c r="B31" cm="1">
        <f t="array" ref="B31">IF(COUNTIFS(GameLog!D:D,'MON B'!A31,GameLog!C:C,"MON")=0,0,COUNTA(_xlfn.UNIQUE(_xlfn._xlws.FILTER(GameLog!A$2:A$1000, (GameLog!C$2:C$1000="MON") * (GameLog!D$2:D$1000=A31)))))</f>
        <v>0</v>
      </c>
      <c r="C31">
        <f t="shared" si="2"/>
        <v>0</v>
      </c>
      <c r="D31">
        <f>SUMIFS(GameLog!G:G,GameLog!$D:$D,'MON B'!$A31,GameLog!$C:$C,"MON")</f>
        <v>0</v>
      </c>
      <c r="E31">
        <f>SUMIFS(GameLog!H:H,GameLog!$D:$D,'MON B'!$A31,GameLog!$C:$C,"MON")</f>
        <v>0</v>
      </c>
      <c r="F31">
        <f>SUMIFS(GameLog!I:I,GameLog!$D:$D,'MON B'!$A31,GameLog!$C:$C,"MON")</f>
        <v>0</v>
      </c>
      <c r="G31">
        <f>SUMIFS(GameLog!J:J,GameLog!$D:$D,'MON B'!$A31,GameLog!$C:$C,"MON")</f>
        <v>0</v>
      </c>
      <c r="H31">
        <f>SUMIFS(GameLog!K:K,GameLog!$D:$D,'MON B'!$A31,GameLog!$C:$C,"MON")</f>
        <v>0</v>
      </c>
      <c r="I31">
        <f>SUMIFS(GameLog!L:L,GameLog!$D:$D,'MON B'!$A31,GameLog!$C:$C,"MON")</f>
        <v>0</v>
      </c>
      <c r="J31">
        <f>SUMIFS(GameLog!M:M,GameLog!$D:$D,'MON B'!$A31,GameLog!$C:$C,"MON")</f>
        <v>0</v>
      </c>
      <c r="K31">
        <f>SUMIFS(GameLog!N:N,GameLog!$D:$D,'MON B'!$A31,GameLog!$C:$C,"MON")</f>
        <v>0</v>
      </c>
      <c r="L31">
        <f>SUMIFS(GameLog!O:O,GameLog!$D:$D,'MON B'!$A31,GameLog!$C:$C,"MON")</f>
        <v>0</v>
      </c>
      <c r="M31">
        <f>SUMIFS(GameLog!P:P,GameLog!$D:$D,'MON B'!$A31,GameLog!$C:$C,"MON")</f>
        <v>0</v>
      </c>
      <c r="N31">
        <f>SUMIFS(GameLog!Q:Q,GameLog!$D:$D,'MON B'!$A31,GameLog!$C:$C,"MON")</f>
        <v>0</v>
      </c>
      <c r="O31">
        <f>SUMIFS(GameLog!R:R,GameLog!$D:$D,'MON B'!$A31,GameLog!$C:$C,"MON")</f>
        <v>0</v>
      </c>
      <c r="P31">
        <f>SUMIFS(GameLog!S:S,GameLog!$D:$D,'MON B'!$A31,GameLog!$C:$C,"MON")</f>
        <v>0</v>
      </c>
      <c r="Q31">
        <f>SUMIFS(GameLog!T:T,GameLog!$D:$D,'MON B'!$A31,GameLog!$C:$C,"MON")</f>
        <v>0</v>
      </c>
      <c r="R31">
        <f>SUMIFS(GameLog!U:U,GameLog!$D:$D,'MON B'!$A31,GameLog!$C:$C,"MON")</f>
        <v>0</v>
      </c>
      <c r="S31">
        <f>SUMIFS(GameLog!V:V,GameLog!$D:$D,'MON B'!$A31,GameLog!$C:$C,"MON")</f>
        <v>0</v>
      </c>
      <c r="T31">
        <v>0</v>
      </c>
      <c r="U31">
        <v>0</v>
      </c>
      <c r="V31" s="8">
        <f t="shared" si="3"/>
        <v>0</v>
      </c>
      <c r="W31" s="8">
        <f t="shared" si="0"/>
        <v>0</v>
      </c>
      <c r="X31" s="8">
        <f t="shared" si="1"/>
        <v>0</v>
      </c>
      <c r="Y31" s="8">
        <f t="shared" si="4"/>
        <v>0</v>
      </c>
      <c r="Z31">
        <f t="shared" si="5"/>
        <v>0</v>
      </c>
      <c r="AE31" s="14"/>
    </row>
    <row r="32" spans="1:31">
      <c r="A32" t="s">
        <v>3167</v>
      </c>
      <c r="B32" cm="1">
        <f t="array" ref="B32">IF(COUNTIFS(GameLog!D:D,'MON B'!A32,GameLog!C:C,"MON")=0,0,COUNTA(_xlfn.UNIQUE(_xlfn._xlws.FILTER(GameLog!A$2:A$1000, (GameLog!C$2:C$1000="MON") * (GameLog!D$2:D$1000=A32)))))</f>
        <v>1</v>
      </c>
      <c r="C32">
        <f t="shared" si="2"/>
        <v>0</v>
      </c>
      <c r="D32">
        <f>SUMIFS(GameLog!G:G,GameLog!$D:$D,'MON B'!$A32,GameLog!$C:$C,"MON")</f>
        <v>0</v>
      </c>
      <c r="E32">
        <f>SUMIFS(GameLog!H:H,GameLog!$D:$D,'MON B'!$A32,GameLog!$C:$C,"MON")</f>
        <v>0</v>
      </c>
      <c r="F32">
        <f>SUMIFS(GameLog!I:I,GameLog!$D:$D,'MON B'!$A32,GameLog!$C:$C,"MON")</f>
        <v>0</v>
      </c>
      <c r="G32">
        <f>SUMIFS(GameLog!J:J,GameLog!$D:$D,'MON B'!$A32,GameLog!$C:$C,"MON")</f>
        <v>0</v>
      </c>
      <c r="H32">
        <f>SUMIFS(GameLog!K:K,GameLog!$D:$D,'MON B'!$A32,GameLog!$C:$C,"MON")</f>
        <v>0</v>
      </c>
      <c r="I32">
        <f>SUMIFS(GameLog!L:L,GameLog!$D:$D,'MON B'!$A32,GameLog!$C:$C,"MON")</f>
        <v>0</v>
      </c>
      <c r="J32">
        <f>SUMIFS(GameLog!M:M,GameLog!$D:$D,'MON B'!$A32,GameLog!$C:$C,"MON")</f>
        <v>0</v>
      </c>
      <c r="K32">
        <f>SUMIFS(GameLog!N:N,GameLog!$D:$D,'MON B'!$A32,GameLog!$C:$C,"MON")</f>
        <v>0</v>
      </c>
      <c r="L32">
        <f>SUMIFS(GameLog!O:O,GameLog!$D:$D,'MON B'!$A32,GameLog!$C:$C,"MON")</f>
        <v>0</v>
      </c>
      <c r="M32">
        <f>SUMIFS(GameLog!P:P,GameLog!$D:$D,'MON B'!$A32,GameLog!$C:$C,"MON")</f>
        <v>0</v>
      </c>
      <c r="N32">
        <f>SUMIFS(GameLog!Q:Q,GameLog!$D:$D,'MON B'!$A32,GameLog!$C:$C,"MON")</f>
        <v>0</v>
      </c>
      <c r="O32">
        <f>SUMIFS(GameLog!R:R,GameLog!$D:$D,'MON B'!$A32,GameLog!$C:$C,"MON")</f>
        <v>0</v>
      </c>
      <c r="P32">
        <f>SUMIFS(GameLog!S:S,GameLog!$D:$D,'MON B'!$A32,GameLog!$C:$C,"MON")</f>
        <v>0</v>
      </c>
      <c r="Q32">
        <f>SUMIFS(GameLog!T:T,GameLog!$D:$D,'MON B'!$A32,GameLog!$C:$C,"MON")</f>
        <v>0</v>
      </c>
      <c r="R32">
        <f>SUMIFS(GameLog!U:U,GameLog!$D:$D,'MON B'!$A32,GameLog!$C:$C,"MON")</f>
        <v>0</v>
      </c>
      <c r="S32">
        <f>SUMIFS(GameLog!V:V,GameLog!$D:$D,'MON B'!$A32,GameLog!$C:$C,"MON")</f>
        <v>0</v>
      </c>
      <c r="T32">
        <v>0</v>
      </c>
      <c r="U32">
        <v>0</v>
      </c>
      <c r="V32" s="8">
        <f t="shared" si="3"/>
        <v>0</v>
      </c>
      <c r="W32" s="8">
        <f t="shared" si="0"/>
        <v>0</v>
      </c>
      <c r="X32" s="8">
        <f t="shared" si="1"/>
        <v>0</v>
      </c>
      <c r="Y32" s="8">
        <f t="shared" si="4"/>
        <v>0</v>
      </c>
      <c r="Z32">
        <f t="shared" si="5"/>
        <v>0</v>
      </c>
      <c r="AE32" s="14"/>
    </row>
    <row r="33" spans="1:31">
      <c r="A33" t="s">
        <v>3168</v>
      </c>
      <c r="B33" cm="1">
        <f t="array" ref="B33">IF(COUNTIFS(GameLog!D:D,'MON B'!A33,GameLog!C:C,"MON")=0,0,COUNTA(_xlfn.UNIQUE(_xlfn._xlws.FILTER(GameLog!A$2:A$1000, (GameLog!C$2:C$1000="MON") * (GameLog!D$2:D$1000=A33)))))</f>
        <v>0</v>
      </c>
      <c r="C33">
        <f t="shared" si="2"/>
        <v>0</v>
      </c>
      <c r="D33">
        <f>SUMIFS(GameLog!G:G,GameLog!$D:$D,'MON B'!$A33,GameLog!$C:$C,"MON")</f>
        <v>0</v>
      </c>
      <c r="E33">
        <f>SUMIFS(GameLog!H:H,GameLog!$D:$D,'MON B'!$A33,GameLog!$C:$C,"MON")</f>
        <v>0</v>
      </c>
      <c r="F33">
        <f>SUMIFS(GameLog!I:I,GameLog!$D:$D,'MON B'!$A33,GameLog!$C:$C,"MON")</f>
        <v>0</v>
      </c>
      <c r="G33">
        <f>SUMIFS(GameLog!J:J,GameLog!$D:$D,'MON B'!$A33,GameLog!$C:$C,"MON")</f>
        <v>0</v>
      </c>
      <c r="H33">
        <f>SUMIFS(GameLog!K:K,GameLog!$D:$D,'MON B'!$A33,GameLog!$C:$C,"MON")</f>
        <v>0</v>
      </c>
      <c r="I33">
        <f>SUMIFS(GameLog!L:L,GameLog!$D:$D,'MON B'!$A33,GameLog!$C:$C,"MON")</f>
        <v>0</v>
      </c>
      <c r="J33">
        <f>SUMIFS(GameLog!M:M,GameLog!$D:$D,'MON B'!$A33,GameLog!$C:$C,"MON")</f>
        <v>0</v>
      </c>
      <c r="K33">
        <f>SUMIFS(GameLog!N:N,GameLog!$D:$D,'MON B'!$A33,GameLog!$C:$C,"MON")</f>
        <v>0</v>
      </c>
      <c r="L33">
        <f>SUMIFS(GameLog!O:O,GameLog!$D:$D,'MON B'!$A33,GameLog!$C:$C,"MON")</f>
        <v>0</v>
      </c>
      <c r="M33">
        <f>SUMIFS(GameLog!P:P,GameLog!$D:$D,'MON B'!$A33,GameLog!$C:$C,"MON")</f>
        <v>0</v>
      </c>
      <c r="N33">
        <f>SUMIFS(GameLog!Q:Q,GameLog!$D:$D,'MON B'!$A33,GameLog!$C:$C,"MON")</f>
        <v>0</v>
      </c>
      <c r="O33">
        <f>SUMIFS(GameLog!R:R,GameLog!$D:$D,'MON B'!$A33,GameLog!$C:$C,"MON")</f>
        <v>0</v>
      </c>
      <c r="P33">
        <f>SUMIFS(GameLog!S:S,GameLog!$D:$D,'MON B'!$A33,GameLog!$C:$C,"MON")</f>
        <v>0</v>
      </c>
      <c r="Q33">
        <f>SUMIFS(GameLog!T:T,GameLog!$D:$D,'MON B'!$A33,GameLog!$C:$C,"MON")</f>
        <v>0</v>
      </c>
      <c r="R33">
        <f>SUMIFS(GameLog!U:U,GameLog!$D:$D,'MON B'!$A33,GameLog!$C:$C,"MON")</f>
        <v>0</v>
      </c>
      <c r="S33">
        <f>SUMIFS(GameLog!V:V,GameLog!$D:$D,'MON B'!$A33,GameLog!$C:$C,"MON")</f>
        <v>0</v>
      </c>
      <c r="T33">
        <v>0</v>
      </c>
      <c r="U33">
        <v>0</v>
      </c>
      <c r="V33" s="8">
        <f t="shared" si="3"/>
        <v>0</v>
      </c>
      <c r="W33" s="8">
        <f t="shared" si="0"/>
        <v>0</v>
      </c>
      <c r="X33" s="8">
        <f t="shared" si="1"/>
        <v>0</v>
      </c>
      <c r="Y33" s="8">
        <f t="shared" si="4"/>
        <v>0</v>
      </c>
      <c r="Z33">
        <f t="shared" si="5"/>
        <v>0</v>
      </c>
      <c r="AE33" s="14"/>
    </row>
    <row r="34" spans="1:31">
      <c r="A34" t="s">
        <v>3169</v>
      </c>
      <c r="B34" cm="1">
        <f t="array" ref="B34">IF(COUNTIFS(GameLog!D:D,'MON B'!A34,GameLog!C:C,"MON")=0,0,COUNTA(_xlfn.UNIQUE(_xlfn._xlws.FILTER(GameLog!A$2:A$1000, (GameLog!C$2:C$1000="MON") * (GameLog!D$2:D$1000=A34)))))</f>
        <v>0</v>
      </c>
      <c r="C34">
        <f t="shared" si="2"/>
        <v>0</v>
      </c>
      <c r="D34">
        <f>SUMIFS(GameLog!G:G,GameLog!$D:$D,'MON B'!$A34,GameLog!$C:$C,"MON")</f>
        <v>0</v>
      </c>
      <c r="E34">
        <f>SUMIFS(GameLog!H:H,GameLog!$D:$D,'MON B'!$A34,GameLog!$C:$C,"MON")</f>
        <v>0</v>
      </c>
      <c r="F34">
        <f>SUMIFS(GameLog!I:I,GameLog!$D:$D,'MON B'!$A34,GameLog!$C:$C,"MON")</f>
        <v>0</v>
      </c>
      <c r="G34">
        <f>SUMIFS(GameLog!J:J,GameLog!$D:$D,'MON B'!$A34,GameLog!$C:$C,"MON")</f>
        <v>0</v>
      </c>
      <c r="H34">
        <f>SUMIFS(GameLog!K:K,GameLog!$D:$D,'MON B'!$A34,GameLog!$C:$C,"MON")</f>
        <v>0</v>
      </c>
      <c r="I34">
        <f>SUMIFS(GameLog!L:L,GameLog!$D:$D,'MON B'!$A34,GameLog!$C:$C,"MON")</f>
        <v>0</v>
      </c>
      <c r="J34">
        <f>SUMIFS(GameLog!M:M,GameLog!$D:$D,'MON B'!$A34,GameLog!$C:$C,"MON")</f>
        <v>0</v>
      </c>
      <c r="K34">
        <f>SUMIFS(GameLog!N:N,GameLog!$D:$D,'MON B'!$A34,GameLog!$C:$C,"MON")</f>
        <v>0</v>
      </c>
      <c r="L34">
        <f>SUMIFS(GameLog!O:O,GameLog!$D:$D,'MON B'!$A34,GameLog!$C:$C,"MON")</f>
        <v>0</v>
      </c>
      <c r="M34">
        <f>SUMIFS(GameLog!P:P,GameLog!$D:$D,'MON B'!$A34,GameLog!$C:$C,"MON")</f>
        <v>0</v>
      </c>
      <c r="N34">
        <f>SUMIFS(GameLog!Q:Q,GameLog!$D:$D,'MON B'!$A34,GameLog!$C:$C,"MON")</f>
        <v>0</v>
      </c>
      <c r="O34">
        <f>SUMIFS(GameLog!R:R,GameLog!$D:$D,'MON B'!$A34,GameLog!$C:$C,"MON")</f>
        <v>0</v>
      </c>
      <c r="P34">
        <f>SUMIFS(GameLog!S:S,GameLog!$D:$D,'MON B'!$A34,GameLog!$C:$C,"MON")</f>
        <v>0</v>
      </c>
      <c r="Q34">
        <f>SUMIFS(GameLog!T:T,GameLog!$D:$D,'MON B'!$A34,GameLog!$C:$C,"MON")</f>
        <v>0</v>
      </c>
      <c r="R34">
        <f>SUMIFS(GameLog!U:U,GameLog!$D:$D,'MON B'!$A34,GameLog!$C:$C,"MON")</f>
        <v>0</v>
      </c>
      <c r="S34">
        <f>SUMIFS(GameLog!V:V,GameLog!$D:$D,'MON B'!$A34,GameLog!$C:$C,"MON")</f>
        <v>0</v>
      </c>
      <c r="T34">
        <v>0</v>
      </c>
      <c r="U34">
        <v>0</v>
      </c>
      <c r="V34" s="8">
        <f t="shared" si="3"/>
        <v>0</v>
      </c>
      <c r="W34" s="8">
        <f t="shared" si="0"/>
        <v>0</v>
      </c>
      <c r="X34" s="8">
        <f t="shared" si="1"/>
        <v>0</v>
      </c>
      <c r="Y34" s="8">
        <f t="shared" si="4"/>
        <v>0</v>
      </c>
      <c r="Z34">
        <f t="shared" si="5"/>
        <v>0</v>
      </c>
      <c r="AE34" s="14"/>
    </row>
    <row r="35" spans="1:31">
      <c r="A35" t="s">
        <v>3170</v>
      </c>
      <c r="B35" cm="1">
        <f t="array" ref="B35">IF(COUNTIFS(GameLog!D:D,'MON B'!A35,GameLog!C:C,"MON")=0,0,COUNTA(_xlfn.UNIQUE(_xlfn._xlws.FILTER(GameLog!A$2:A$1000, (GameLog!C$2:C$1000="MON") * (GameLog!D$2:D$1000=A35)))))</f>
        <v>0</v>
      </c>
      <c r="C35">
        <f t="shared" si="2"/>
        <v>0</v>
      </c>
      <c r="D35">
        <f>SUMIFS(GameLog!G:G,GameLog!$D:$D,'MON B'!$A35,GameLog!$C:$C,"MON")</f>
        <v>0</v>
      </c>
      <c r="E35">
        <f>SUMIFS(GameLog!H:H,GameLog!$D:$D,'MON B'!$A35,GameLog!$C:$C,"MON")</f>
        <v>0</v>
      </c>
      <c r="F35">
        <f>SUMIFS(GameLog!I:I,GameLog!$D:$D,'MON B'!$A35,GameLog!$C:$C,"MON")</f>
        <v>0</v>
      </c>
      <c r="G35">
        <f>SUMIFS(GameLog!J:J,GameLog!$D:$D,'MON B'!$A35,GameLog!$C:$C,"MON")</f>
        <v>0</v>
      </c>
      <c r="H35">
        <f>SUMIFS(GameLog!K:K,GameLog!$D:$D,'MON B'!$A35,GameLog!$C:$C,"MON")</f>
        <v>0</v>
      </c>
      <c r="I35">
        <f>SUMIFS(GameLog!L:L,GameLog!$D:$D,'MON B'!$A35,GameLog!$C:$C,"MON")</f>
        <v>0</v>
      </c>
      <c r="J35">
        <f>SUMIFS(GameLog!M:M,GameLog!$D:$D,'MON B'!$A35,GameLog!$C:$C,"MON")</f>
        <v>0</v>
      </c>
      <c r="K35">
        <f>SUMIFS(GameLog!N:N,GameLog!$D:$D,'MON B'!$A35,GameLog!$C:$C,"MON")</f>
        <v>0</v>
      </c>
      <c r="L35">
        <f>SUMIFS(GameLog!O:O,GameLog!$D:$D,'MON B'!$A35,GameLog!$C:$C,"MON")</f>
        <v>0</v>
      </c>
      <c r="M35">
        <f>SUMIFS(GameLog!P:P,GameLog!$D:$D,'MON B'!$A35,GameLog!$C:$C,"MON")</f>
        <v>0</v>
      </c>
      <c r="N35">
        <f>SUMIFS(GameLog!Q:Q,GameLog!$D:$D,'MON B'!$A35,GameLog!$C:$C,"MON")</f>
        <v>0</v>
      </c>
      <c r="O35">
        <f>SUMIFS(GameLog!R:R,GameLog!$D:$D,'MON B'!$A35,GameLog!$C:$C,"MON")</f>
        <v>0</v>
      </c>
      <c r="P35">
        <f>SUMIFS(GameLog!S:S,GameLog!$D:$D,'MON B'!$A35,GameLog!$C:$C,"MON")</f>
        <v>0</v>
      </c>
      <c r="Q35">
        <f>SUMIFS(GameLog!T:T,GameLog!$D:$D,'MON B'!$A35,GameLog!$C:$C,"MON")</f>
        <v>0</v>
      </c>
      <c r="R35">
        <f>SUMIFS(GameLog!U:U,GameLog!$D:$D,'MON B'!$A35,GameLog!$C:$C,"MON")</f>
        <v>0</v>
      </c>
      <c r="S35">
        <f>SUMIFS(GameLog!V:V,GameLog!$D:$D,'MON B'!$A35,GameLog!$C:$C,"MON")</f>
        <v>0</v>
      </c>
      <c r="T35">
        <v>0</v>
      </c>
      <c r="U35">
        <v>0</v>
      </c>
      <c r="V35" s="8">
        <f t="shared" si="3"/>
        <v>0</v>
      </c>
      <c r="W35" s="8">
        <f t="shared" si="0"/>
        <v>0</v>
      </c>
      <c r="X35" s="8">
        <f t="shared" si="1"/>
        <v>0</v>
      </c>
      <c r="Y35" s="8">
        <f t="shared" si="4"/>
        <v>0</v>
      </c>
      <c r="Z35">
        <f t="shared" si="5"/>
        <v>0</v>
      </c>
      <c r="AE35" s="14"/>
    </row>
    <row r="36" spans="1:31">
      <c r="A36" t="s">
        <v>3171</v>
      </c>
      <c r="B36" cm="1">
        <f t="array" ref="B36">IF(COUNTIFS(GameLog!D:D,'MON B'!A36,GameLog!C:C,"MON")=0,0,COUNTA(_xlfn.UNIQUE(_xlfn._xlws.FILTER(GameLog!A$2:A$1000, (GameLog!C$2:C$1000="MON") * (GameLog!D$2:D$1000=A36)))))</f>
        <v>2</v>
      </c>
      <c r="C36">
        <f t="shared" si="2"/>
        <v>0</v>
      </c>
      <c r="D36">
        <f>SUMIFS(GameLog!G:G,GameLog!$D:$D,'MON B'!$A36,GameLog!$C:$C,"MON")</f>
        <v>0</v>
      </c>
      <c r="E36">
        <f>SUMIFS(GameLog!H:H,GameLog!$D:$D,'MON B'!$A36,GameLog!$C:$C,"MON")</f>
        <v>0</v>
      </c>
      <c r="F36">
        <f>SUMIFS(GameLog!I:I,GameLog!$D:$D,'MON B'!$A36,GameLog!$C:$C,"MON")</f>
        <v>0</v>
      </c>
      <c r="G36">
        <f>SUMIFS(GameLog!J:J,GameLog!$D:$D,'MON B'!$A36,GameLog!$C:$C,"MON")</f>
        <v>0</v>
      </c>
      <c r="H36">
        <f>SUMIFS(GameLog!K:K,GameLog!$D:$D,'MON B'!$A36,GameLog!$C:$C,"MON")</f>
        <v>0</v>
      </c>
      <c r="I36">
        <f>SUMIFS(GameLog!L:L,GameLog!$D:$D,'MON B'!$A36,GameLog!$C:$C,"MON")</f>
        <v>0</v>
      </c>
      <c r="J36">
        <f>SUMIFS(GameLog!M:M,GameLog!$D:$D,'MON B'!$A36,GameLog!$C:$C,"MON")</f>
        <v>0</v>
      </c>
      <c r="K36">
        <f>SUMIFS(GameLog!N:N,GameLog!$D:$D,'MON B'!$A36,GameLog!$C:$C,"MON")</f>
        <v>0</v>
      </c>
      <c r="L36">
        <f>SUMIFS(GameLog!O:O,GameLog!$D:$D,'MON B'!$A36,GameLog!$C:$C,"MON")</f>
        <v>0</v>
      </c>
      <c r="M36">
        <f>SUMIFS(GameLog!P:P,GameLog!$D:$D,'MON B'!$A36,GameLog!$C:$C,"MON")</f>
        <v>0</v>
      </c>
      <c r="N36">
        <f>SUMIFS(GameLog!Q:Q,GameLog!$D:$D,'MON B'!$A36,GameLog!$C:$C,"MON")</f>
        <v>0</v>
      </c>
      <c r="O36">
        <f>SUMIFS(GameLog!R:R,GameLog!$D:$D,'MON B'!$A36,GameLog!$C:$C,"MON")</f>
        <v>0</v>
      </c>
      <c r="P36">
        <f>SUMIFS(GameLog!S:S,GameLog!$D:$D,'MON B'!$A36,GameLog!$C:$C,"MON")</f>
        <v>0</v>
      </c>
      <c r="Q36">
        <f>SUMIFS(GameLog!T:T,GameLog!$D:$D,'MON B'!$A36,GameLog!$C:$C,"MON")</f>
        <v>0</v>
      </c>
      <c r="R36">
        <f>SUMIFS(GameLog!U:U,GameLog!$D:$D,'MON B'!$A36,GameLog!$C:$C,"MON")</f>
        <v>0</v>
      </c>
      <c r="S36">
        <f>SUMIFS(GameLog!V:V,GameLog!$D:$D,'MON B'!$A36,GameLog!$C:$C,"MON")</f>
        <v>0</v>
      </c>
      <c r="T36">
        <v>0</v>
      </c>
      <c r="U36">
        <v>0</v>
      </c>
      <c r="V36" s="8">
        <f t="shared" si="3"/>
        <v>0</v>
      </c>
      <c r="W36" s="8">
        <f t="shared" si="0"/>
        <v>0</v>
      </c>
      <c r="X36" s="8">
        <f t="shared" si="1"/>
        <v>0</v>
      </c>
      <c r="Y36" s="8">
        <f t="shared" si="4"/>
        <v>0</v>
      </c>
      <c r="Z36">
        <f t="shared" si="5"/>
        <v>0</v>
      </c>
      <c r="AE36" s="14"/>
    </row>
    <row r="37" spans="1:31">
      <c r="A37" t="s">
        <v>3172</v>
      </c>
      <c r="B37" cm="1">
        <f t="array" ref="B37">IF(COUNTIFS(GameLog!D:D,'MON B'!A37,GameLog!C:C,"MON")=0,0,COUNTA(_xlfn.UNIQUE(_xlfn._xlws.FILTER(GameLog!A$2:A$1000, (GameLog!C$2:C$1000="MON") * (GameLog!D$2:D$1000=A37)))))</f>
        <v>0</v>
      </c>
      <c r="C37">
        <f t="shared" si="2"/>
        <v>0</v>
      </c>
      <c r="D37">
        <f>SUMIFS(GameLog!G:G,GameLog!$D:$D,'MON B'!$A37,GameLog!$C:$C,"MON")</f>
        <v>0</v>
      </c>
      <c r="E37">
        <f>SUMIFS(GameLog!H:H,GameLog!$D:$D,'MON B'!$A37,GameLog!$C:$C,"MON")</f>
        <v>0</v>
      </c>
      <c r="F37">
        <f>SUMIFS(GameLog!I:I,GameLog!$D:$D,'MON B'!$A37,GameLog!$C:$C,"MON")</f>
        <v>0</v>
      </c>
      <c r="G37">
        <f>SUMIFS(GameLog!J:J,GameLog!$D:$D,'MON B'!$A37,GameLog!$C:$C,"MON")</f>
        <v>0</v>
      </c>
      <c r="H37">
        <f>SUMIFS(GameLog!K:K,GameLog!$D:$D,'MON B'!$A37,GameLog!$C:$C,"MON")</f>
        <v>0</v>
      </c>
      <c r="I37">
        <f>SUMIFS(GameLog!L:L,GameLog!$D:$D,'MON B'!$A37,GameLog!$C:$C,"MON")</f>
        <v>0</v>
      </c>
      <c r="J37">
        <f>SUMIFS(GameLog!M:M,GameLog!$D:$D,'MON B'!$A37,GameLog!$C:$C,"MON")</f>
        <v>0</v>
      </c>
      <c r="K37">
        <f>SUMIFS(GameLog!N:N,GameLog!$D:$D,'MON B'!$A37,GameLog!$C:$C,"MON")</f>
        <v>0</v>
      </c>
      <c r="L37">
        <f>SUMIFS(GameLog!O:O,GameLog!$D:$D,'MON B'!$A37,GameLog!$C:$C,"MON")</f>
        <v>0</v>
      </c>
      <c r="M37">
        <f>SUMIFS(GameLog!P:P,GameLog!$D:$D,'MON B'!$A37,GameLog!$C:$C,"MON")</f>
        <v>0</v>
      </c>
      <c r="N37">
        <f>SUMIFS(GameLog!Q:Q,GameLog!$D:$D,'MON B'!$A37,GameLog!$C:$C,"MON")</f>
        <v>0</v>
      </c>
      <c r="O37">
        <f>SUMIFS(GameLog!R:R,GameLog!$D:$D,'MON B'!$A37,GameLog!$C:$C,"MON")</f>
        <v>0</v>
      </c>
      <c r="P37">
        <f>SUMIFS(GameLog!S:S,GameLog!$D:$D,'MON B'!$A37,GameLog!$C:$C,"MON")</f>
        <v>0</v>
      </c>
      <c r="Q37">
        <f>SUMIFS(GameLog!T:T,GameLog!$D:$D,'MON B'!$A37,GameLog!$C:$C,"MON")</f>
        <v>0</v>
      </c>
      <c r="R37">
        <f>SUMIFS(GameLog!U:U,GameLog!$D:$D,'MON B'!$A37,GameLog!$C:$C,"MON")</f>
        <v>0</v>
      </c>
      <c r="S37">
        <f>SUMIFS(GameLog!V:V,GameLog!$D:$D,'MON B'!$A37,GameLog!$C:$C,"MON")</f>
        <v>0</v>
      </c>
      <c r="T37">
        <v>0</v>
      </c>
      <c r="U37">
        <v>0</v>
      </c>
      <c r="V37" s="8">
        <f t="shared" si="3"/>
        <v>0</v>
      </c>
      <c r="W37" s="8">
        <f t="shared" si="0"/>
        <v>0</v>
      </c>
      <c r="X37" s="8">
        <f t="shared" si="1"/>
        <v>0</v>
      </c>
      <c r="Y37" s="8">
        <f t="shared" si="4"/>
        <v>0</v>
      </c>
      <c r="Z37">
        <f t="shared" si="5"/>
        <v>0</v>
      </c>
      <c r="AE37" s="14"/>
    </row>
    <row r="38" spans="1:31">
      <c r="A38" t="s">
        <v>3173</v>
      </c>
      <c r="B38" cm="1">
        <f t="array" ref="B38">IF(COUNTIFS(GameLog!D:D,'MON B'!A38,GameLog!C:C,"MON")=0,0,COUNTA(_xlfn.UNIQUE(_xlfn._xlws.FILTER(GameLog!A$2:A$1000, (GameLog!C$2:C$1000="MON") * (GameLog!D$2:D$1000=A38)))))</f>
        <v>0</v>
      </c>
      <c r="C38">
        <f t="shared" si="2"/>
        <v>0</v>
      </c>
      <c r="D38">
        <f>SUMIFS(GameLog!G:G,GameLog!$D:$D,'MON B'!$A38,GameLog!$C:$C,"MON")</f>
        <v>0</v>
      </c>
      <c r="E38">
        <f>SUMIFS(GameLog!H:H,GameLog!$D:$D,'MON B'!$A38,GameLog!$C:$C,"MON")</f>
        <v>0</v>
      </c>
      <c r="F38">
        <f>SUMIFS(GameLog!I:I,GameLog!$D:$D,'MON B'!$A38,GameLog!$C:$C,"MON")</f>
        <v>0</v>
      </c>
      <c r="G38">
        <f>SUMIFS(GameLog!J:J,GameLog!$D:$D,'MON B'!$A38,GameLog!$C:$C,"MON")</f>
        <v>0</v>
      </c>
      <c r="H38">
        <f>SUMIFS(GameLog!K:K,GameLog!$D:$D,'MON B'!$A38,GameLog!$C:$C,"MON")</f>
        <v>0</v>
      </c>
      <c r="I38">
        <f>SUMIFS(GameLog!L:L,GameLog!$D:$D,'MON B'!$A38,GameLog!$C:$C,"MON")</f>
        <v>0</v>
      </c>
      <c r="J38">
        <f>SUMIFS(GameLog!M:M,GameLog!$D:$D,'MON B'!$A38,GameLog!$C:$C,"MON")</f>
        <v>0</v>
      </c>
      <c r="K38">
        <f>SUMIFS(GameLog!N:N,GameLog!$D:$D,'MON B'!$A38,GameLog!$C:$C,"MON")</f>
        <v>0</v>
      </c>
      <c r="L38">
        <f>SUMIFS(GameLog!O:O,GameLog!$D:$D,'MON B'!$A38,GameLog!$C:$C,"MON")</f>
        <v>0</v>
      </c>
      <c r="M38">
        <f>SUMIFS(GameLog!P:P,GameLog!$D:$D,'MON B'!$A38,GameLog!$C:$C,"MON")</f>
        <v>0</v>
      </c>
      <c r="N38">
        <f>SUMIFS(GameLog!Q:Q,GameLog!$D:$D,'MON B'!$A38,GameLog!$C:$C,"MON")</f>
        <v>0</v>
      </c>
      <c r="O38">
        <f>SUMIFS(GameLog!R:R,GameLog!$D:$D,'MON B'!$A38,GameLog!$C:$C,"MON")</f>
        <v>0</v>
      </c>
      <c r="P38">
        <f>SUMIFS(GameLog!S:S,GameLog!$D:$D,'MON B'!$A38,GameLog!$C:$C,"MON")</f>
        <v>0</v>
      </c>
      <c r="Q38">
        <f>SUMIFS(GameLog!T:T,GameLog!$D:$D,'MON B'!$A38,GameLog!$C:$C,"MON")</f>
        <v>0</v>
      </c>
      <c r="R38">
        <f>SUMIFS(GameLog!U:U,GameLog!$D:$D,'MON B'!$A38,GameLog!$C:$C,"MON")</f>
        <v>0</v>
      </c>
      <c r="S38">
        <f>SUMIFS(GameLog!V:V,GameLog!$D:$D,'MON B'!$A38,GameLog!$C:$C,"MON")</f>
        <v>0</v>
      </c>
      <c r="T38">
        <v>0</v>
      </c>
      <c r="U38">
        <v>0</v>
      </c>
      <c r="V38" s="8">
        <f t="shared" si="3"/>
        <v>0</v>
      </c>
      <c r="W38" s="8">
        <f t="shared" si="0"/>
        <v>0</v>
      </c>
      <c r="X38" s="8">
        <f t="shared" si="1"/>
        <v>0</v>
      </c>
      <c r="Y38" s="8">
        <f t="shared" si="4"/>
        <v>0</v>
      </c>
      <c r="Z38">
        <f t="shared" si="5"/>
        <v>0</v>
      </c>
      <c r="AE38" s="14"/>
    </row>
    <row r="39" spans="1:31">
      <c r="A39" t="s">
        <v>3174</v>
      </c>
      <c r="B39" cm="1">
        <f t="array" ref="B39">IF(COUNTIFS(GameLog!D:D,'MON B'!A39,GameLog!C:C,"MON")=0,0,COUNTA(_xlfn.UNIQUE(_xlfn._xlws.FILTER(GameLog!A$2:A$1000, (GameLog!C$2:C$1000="MON") * (GameLog!D$2:D$1000=A39)))))</f>
        <v>2</v>
      </c>
      <c r="C39">
        <f t="shared" si="2"/>
        <v>0</v>
      </c>
      <c r="D39">
        <f>SUMIFS(GameLog!G:G,GameLog!$D:$D,'MON B'!$A39,GameLog!$C:$C,"MON")</f>
        <v>0</v>
      </c>
      <c r="E39">
        <f>SUMIFS(GameLog!H:H,GameLog!$D:$D,'MON B'!$A39,GameLog!$C:$C,"MON")</f>
        <v>0</v>
      </c>
      <c r="F39">
        <f>SUMIFS(GameLog!I:I,GameLog!$D:$D,'MON B'!$A39,GameLog!$C:$C,"MON")</f>
        <v>0</v>
      </c>
      <c r="G39">
        <f>SUMIFS(GameLog!J:J,GameLog!$D:$D,'MON B'!$A39,GameLog!$C:$C,"MON")</f>
        <v>0</v>
      </c>
      <c r="H39">
        <f>SUMIFS(GameLog!K:K,GameLog!$D:$D,'MON B'!$A39,GameLog!$C:$C,"MON")</f>
        <v>0</v>
      </c>
      <c r="I39">
        <f>SUMIFS(GameLog!L:L,GameLog!$D:$D,'MON B'!$A39,GameLog!$C:$C,"MON")</f>
        <v>0</v>
      </c>
      <c r="J39">
        <f>SUMIFS(GameLog!M:M,GameLog!$D:$D,'MON B'!$A39,GameLog!$C:$C,"MON")</f>
        <v>0</v>
      </c>
      <c r="K39">
        <f>SUMIFS(GameLog!N:N,GameLog!$D:$D,'MON B'!$A39,GameLog!$C:$C,"MON")</f>
        <v>0</v>
      </c>
      <c r="L39">
        <f>SUMIFS(GameLog!O:O,GameLog!$D:$D,'MON B'!$A39,GameLog!$C:$C,"MON")</f>
        <v>0</v>
      </c>
      <c r="M39">
        <f>SUMIFS(GameLog!P:P,GameLog!$D:$D,'MON B'!$A39,GameLog!$C:$C,"MON")</f>
        <v>0</v>
      </c>
      <c r="N39">
        <f>SUMIFS(GameLog!Q:Q,GameLog!$D:$D,'MON B'!$A39,GameLog!$C:$C,"MON")</f>
        <v>0</v>
      </c>
      <c r="O39">
        <f>SUMIFS(GameLog!R:R,GameLog!$D:$D,'MON B'!$A39,GameLog!$C:$C,"MON")</f>
        <v>0</v>
      </c>
      <c r="P39">
        <f>SUMIFS(GameLog!S:S,GameLog!$D:$D,'MON B'!$A39,GameLog!$C:$C,"MON")</f>
        <v>0</v>
      </c>
      <c r="Q39">
        <f>SUMIFS(GameLog!T:T,GameLog!$D:$D,'MON B'!$A39,GameLog!$C:$C,"MON")</f>
        <v>0</v>
      </c>
      <c r="R39">
        <f>SUMIFS(GameLog!U:U,GameLog!$D:$D,'MON B'!$A39,GameLog!$C:$C,"MON")</f>
        <v>0</v>
      </c>
      <c r="S39">
        <f>SUMIFS(GameLog!V:V,GameLog!$D:$D,'MON B'!$A39,GameLog!$C:$C,"MON")</f>
        <v>0</v>
      </c>
      <c r="T39">
        <v>0</v>
      </c>
      <c r="U39">
        <v>0</v>
      </c>
      <c r="V39" s="8">
        <f t="shared" si="3"/>
        <v>0</v>
      </c>
      <c r="W39" s="8">
        <f t="shared" si="0"/>
        <v>0</v>
      </c>
      <c r="X39" s="8">
        <f t="shared" si="1"/>
        <v>0</v>
      </c>
      <c r="Y39" s="8">
        <f t="shared" si="4"/>
        <v>0</v>
      </c>
      <c r="Z39">
        <f t="shared" si="5"/>
        <v>0</v>
      </c>
      <c r="AE39" s="14"/>
    </row>
    <row r="40" spans="1:31">
      <c r="A40" t="s">
        <v>3175</v>
      </c>
      <c r="B40" cm="1">
        <f t="array" ref="B40">IF(COUNTIFS(GameLog!D:D,'MON B'!A40,GameLog!C:C,"MON")=0,0,COUNTA(_xlfn.UNIQUE(_xlfn._xlws.FILTER(GameLog!A$2:A$1000, (GameLog!C$2:C$1000="MON") * (GameLog!D$2:D$1000=A40)))))</f>
        <v>2</v>
      </c>
      <c r="C40">
        <f t="shared" si="2"/>
        <v>0</v>
      </c>
      <c r="D40">
        <f>SUMIFS(GameLog!G:G,GameLog!$D:$D,'MON B'!$A40,GameLog!$C:$C,"MON")</f>
        <v>0</v>
      </c>
      <c r="E40">
        <f>SUMIFS(GameLog!H:H,GameLog!$D:$D,'MON B'!$A40,GameLog!$C:$C,"MON")</f>
        <v>0</v>
      </c>
      <c r="F40">
        <f>SUMIFS(GameLog!I:I,GameLog!$D:$D,'MON B'!$A40,GameLog!$C:$C,"MON")</f>
        <v>0</v>
      </c>
      <c r="G40">
        <f>SUMIFS(GameLog!J:J,GameLog!$D:$D,'MON B'!$A40,GameLog!$C:$C,"MON")</f>
        <v>0</v>
      </c>
      <c r="H40">
        <f>SUMIFS(GameLog!K:K,GameLog!$D:$D,'MON B'!$A40,GameLog!$C:$C,"MON")</f>
        <v>0</v>
      </c>
      <c r="I40">
        <f>SUMIFS(GameLog!L:L,GameLog!$D:$D,'MON B'!$A40,GameLog!$C:$C,"MON")</f>
        <v>0</v>
      </c>
      <c r="J40">
        <f>SUMIFS(GameLog!M:M,GameLog!$D:$D,'MON B'!$A40,GameLog!$C:$C,"MON")</f>
        <v>0</v>
      </c>
      <c r="K40">
        <f>SUMIFS(GameLog!N:N,GameLog!$D:$D,'MON B'!$A40,GameLog!$C:$C,"MON")</f>
        <v>0</v>
      </c>
      <c r="L40">
        <f>SUMIFS(GameLog!O:O,GameLog!$D:$D,'MON B'!$A40,GameLog!$C:$C,"MON")</f>
        <v>0</v>
      </c>
      <c r="M40">
        <f>SUMIFS(GameLog!P:P,GameLog!$D:$D,'MON B'!$A40,GameLog!$C:$C,"MON")</f>
        <v>0</v>
      </c>
      <c r="N40">
        <f>SUMIFS(GameLog!Q:Q,GameLog!$D:$D,'MON B'!$A40,GameLog!$C:$C,"MON")</f>
        <v>0</v>
      </c>
      <c r="O40">
        <f>SUMIFS(GameLog!R:R,GameLog!$D:$D,'MON B'!$A40,GameLog!$C:$C,"MON")</f>
        <v>0</v>
      </c>
      <c r="P40">
        <f>SUMIFS(GameLog!S:S,GameLog!$D:$D,'MON B'!$A40,GameLog!$C:$C,"MON")</f>
        <v>0</v>
      </c>
      <c r="Q40">
        <f>SUMIFS(GameLog!T:T,GameLog!$D:$D,'MON B'!$A40,GameLog!$C:$C,"MON")</f>
        <v>0</v>
      </c>
      <c r="R40">
        <f>SUMIFS(GameLog!U:U,GameLog!$D:$D,'MON B'!$A40,GameLog!$C:$C,"MON")</f>
        <v>0</v>
      </c>
      <c r="S40">
        <f>SUMIFS(GameLog!V:V,GameLog!$D:$D,'MON B'!$A40,GameLog!$C:$C,"MON")</f>
        <v>0</v>
      </c>
      <c r="T40">
        <v>0</v>
      </c>
      <c r="U40">
        <v>0</v>
      </c>
      <c r="V40" s="8">
        <f t="shared" si="3"/>
        <v>0</v>
      </c>
      <c r="W40" s="8">
        <f t="shared" si="0"/>
        <v>0</v>
      </c>
      <c r="X40" s="8">
        <f t="shared" si="1"/>
        <v>0</v>
      </c>
      <c r="Y40" s="8">
        <f t="shared" si="4"/>
        <v>0</v>
      </c>
      <c r="Z40">
        <f t="shared" si="5"/>
        <v>0</v>
      </c>
      <c r="AE40" s="14"/>
    </row>
    <row r="41" spans="1:31">
      <c r="A41" t="s">
        <v>3176</v>
      </c>
      <c r="B41" cm="1">
        <f t="array" ref="B41">IF(COUNTIFS(GameLog!D:D,'MON B'!A41,GameLog!C:C,"MON")=0,0,COUNTA(_xlfn.UNIQUE(_xlfn._xlws.FILTER(GameLog!A$2:A$1000, (GameLog!C$2:C$1000="MON") * (GameLog!D$2:D$1000=A41)))))</f>
        <v>0</v>
      </c>
      <c r="C41">
        <f t="shared" si="2"/>
        <v>0</v>
      </c>
      <c r="D41">
        <f>SUMIFS(GameLog!G:G,GameLog!$D:$D,'MON B'!$A41,GameLog!$C:$C,"MON")</f>
        <v>0</v>
      </c>
      <c r="E41">
        <f>SUMIFS(GameLog!H:H,GameLog!$D:$D,'MON B'!$A41,GameLog!$C:$C,"MON")</f>
        <v>0</v>
      </c>
      <c r="F41">
        <f>SUMIFS(GameLog!I:I,GameLog!$D:$D,'MON B'!$A41,GameLog!$C:$C,"MON")</f>
        <v>0</v>
      </c>
      <c r="G41">
        <f>SUMIFS(GameLog!J:J,GameLog!$D:$D,'MON B'!$A41,GameLog!$C:$C,"MON")</f>
        <v>0</v>
      </c>
      <c r="H41">
        <f>SUMIFS(GameLog!K:K,GameLog!$D:$D,'MON B'!$A41,GameLog!$C:$C,"MON")</f>
        <v>0</v>
      </c>
      <c r="I41">
        <f>SUMIFS(GameLog!L:L,GameLog!$D:$D,'MON B'!$A41,GameLog!$C:$C,"MON")</f>
        <v>0</v>
      </c>
      <c r="J41">
        <f>SUMIFS(GameLog!M:M,GameLog!$D:$D,'MON B'!$A41,GameLog!$C:$C,"MON")</f>
        <v>0</v>
      </c>
      <c r="K41">
        <f>SUMIFS(GameLog!N:N,GameLog!$D:$D,'MON B'!$A41,GameLog!$C:$C,"MON")</f>
        <v>0</v>
      </c>
      <c r="L41">
        <f>SUMIFS(GameLog!O:O,GameLog!$D:$D,'MON B'!$A41,GameLog!$C:$C,"MON")</f>
        <v>0</v>
      </c>
      <c r="M41">
        <f>SUMIFS(GameLog!P:P,GameLog!$D:$D,'MON B'!$A41,GameLog!$C:$C,"MON")</f>
        <v>0</v>
      </c>
      <c r="N41">
        <f>SUMIFS(GameLog!Q:Q,GameLog!$D:$D,'MON B'!$A41,GameLog!$C:$C,"MON")</f>
        <v>0</v>
      </c>
      <c r="O41">
        <f>SUMIFS(GameLog!R:R,GameLog!$D:$D,'MON B'!$A41,GameLog!$C:$C,"MON")</f>
        <v>0</v>
      </c>
      <c r="P41">
        <f>SUMIFS(GameLog!S:S,GameLog!$D:$D,'MON B'!$A41,GameLog!$C:$C,"MON")</f>
        <v>0</v>
      </c>
      <c r="Q41">
        <f>SUMIFS(GameLog!T:T,GameLog!$D:$D,'MON B'!$A41,GameLog!$C:$C,"MON")</f>
        <v>0</v>
      </c>
      <c r="R41">
        <f>SUMIFS(GameLog!U:U,GameLog!$D:$D,'MON B'!$A41,GameLog!$C:$C,"MON")</f>
        <v>0</v>
      </c>
      <c r="S41">
        <f>SUMIFS(GameLog!V:V,GameLog!$D:$D,'MON B'!$A41,GameLog!$C:$C,"MON")</f>
        <v>0</v>
      </c>
      <c r="T41">
        <v>0</v>
      </c>
      <c r="U41">
        <v>0</v>
      </c>
      <c r="V41" s="8">
        <f t="shared" si="3"/>
        <v>0</v>
      </c>
      <c r="W41" s="8">
        <f t="shared" si="0"/>
        <v>0</v>
      </c>
      <c r="X41" s="8">
        <f t="shared" si="1"/>
        <v>0</v>
      </c>
      <c r="Y41" s="8">
        <f t="shared" si="4"/>
        <v>0</v>
      </c>
      <c r="Z41">
        <f t="shared" si="5"/>
        <v>0</v>
      </c>
      <c r="AE41" s="14"/>
    </row>
    <row r="42" spans="1:31">
      <c r="V42" s="8"/>
      <c r="W42" s="8"/>
      <c r="X42" s="8"/>
      <c r="Y42" s="8"/>
      <c r="AE42" s="14"/>
    </row>
    <row r="43" spans="1:31">
      <c r="V43" s="8"/>
      <c r="W43" s="8"/>
      <c r="X43" s="8"/>
      <c r="Y43" s="8"/>
      <c r="AE43" s="14"/>
    </row>
    <row r="44" spans="1:31">
      <c r="V44" s="8"/>
      <c r="W44" s="8"/>
      <c r="X44" s="8"/>
      <c r="Y44" s="8"/>
    </row>
    <row r="45" spans="1:31">
      <c r="V45" s="8"/>
      <c r="W45" s="8"/>
      <c r="X45" s="8"/>
      <c r="Y45" s="8"/>
    </row>
    <row r="46" spans="1:31">
      <c r="A46" s="9"/>
    </row>
    <row r="47" spans="1:31">
      <c r="A47" s="9"/>
    </row>
    <row r="48" spans="1:31">
      <c r="A48" s="9"/>
    </row>
    <row r="49" spans="1:1">
      <c r="A49" s="9"/>
    </row>
    <row r="50" spans="1:1">
      <c r="A50" s="9"/>
    </row>
    <row r="51" spans="1:1">
      <c r="A51" s="9"/>
    </row>
    <row r="52" spans="1:1">
      <c r="A52" s="9"/>
    </row>
    <row r="53" spans="1:1">
      <c r="A53" s="9"/>
    </row>
    <row r="54" spans="1:1">
      <c r="A54" s="9"/>
    </row>
    <row r="55" spans="1:1">
      <c r="A55" s="9"/>
    </row>
    <row r="56" spans="1:1">
      <c r="A56" s="9"/>
    </row>
    <row r="57" spans="1:1">
      <c r="A57" s="9"/>
    </row>
    <row r="58" spans="1:1">
      <c r="A58" s="9"/>
    </row>
    <row r="59" spans="1:1">
      <c r="A59" s="9"/>
    </row>
    <row r="60" spans="1:1">
      <c r="A60" s="9"/>
    </row>
    <row r="61" spans="1:1">
      <c r="A61" s="9"/>
    </row>
    <row r="62" spans="1:1">
      <c r="A62" s="9"/>
    </row>
    <row r="63" spans="1:1">
      <c r="A63" s="9"/>
    </row>
    <row r="64" spans="1:1">
      <c r="A64" s="9"/>
    </row>
    <row r="65" spans="1:1">
      <c r="A65" s="9"/>
    </row>
    <row r="66" spans="1:1">
      <c r="A66" s="9"/>
    </row>
    <row r="67" spans="1:1">
      <c r="A67" s="9"/>
    </row>
    <row r="68" spans="1:1">
      <c r="A68" s="9"/>
    </row>
    <row r="69" spans="1:1">
      <c r="A69" s="9"/>
    </row>
    <row r="70" spans="1:1">
      <c r="A70" s="9"/>
    </row>
    <row r="71" spans="1:1">
      <c r="A71" s="9"/>
    </row>
    <row r="72" spans="1:1">
      <c r="A72" s="9"/>
    </row>
    <row r="73" spans="1:1">
      <c r="A73" s="9"/>
    </row>
    <row r="74" spans="1:1">
      <c r="A74" s="9"/>
    </row>
    <row r="75" spans="1:1">
      <c r="A75" s="9"/>
    </row>
    <row r="76" spans="1:1">
      <c r="A76" s="9"/>
    </row>
    <row r="77" spans="1:1">
      <c r="A77" s="9"/>
    </row>
    <row r="78" spans="1:1">
      <c r="A78" s="9"/>
    </row>
    <row r="79" spans="1:1">
      <c r="A79" s="9"/>
    </row>
    <row r="80" spans="1:1">
      <c r="A80" s="9"/>
    </row>
    <row r="81" spans="1:1">
      <c r="A81" s="9"/>
    </row>
    <row r="82" spans="1:1">
      <c r="A82" s="9"/>
    </row>
    <row r="83" spans="1:1">
      <c r="A83" s="9"/>
    </row>
    <row r="84" spans="1:1">
      <c r="A84" s="9"/>
    </row>
    <row r="85" spans="1:1">
      <c r="A85" s="9"/>
    </row>
    <row r="86" spans="1:1">
      <c r="A86" s="9"/>
    </row>
    <row r="87" spans="1:1">
      <c r="A87" s="9"/>
    </row>
    <row r="88" spans="1:1">
      <c r="A88" s="9"/>
    </row>
    <row r="89" spans="1:1">
      <c r="A89" s="9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76276-C770-48DD-BDBC-114887A6A376}">
  <sheetPr codeName="Sheet51"/>
  <dimension ref="A1:P75"/>
  <sheetViews>
    <sheetView workbookViewId="0">
      <pane ySplit="1" topLeftCell="A2" activePane="bottomLeft" state="frozen"/>
      <selection activeCell="B19" sqref="B19:AA22"/>
      <selection pane="bottomLeft" activeCell="B19" sqref="B19:AA22"/>
    </sheetView>
  </sheetViews>
  <sheetFormatPr defaultRowHeight="13.2"/>
  <cols>
    <col min="1" max="1" width="16" bestFit="1" customWidth="1"/>
    <col min="2" max="2" width="4.77734375" bestFit="1" customWidth="1"/>
    <col min="3" max="3" width="2.33203125" bestFit="1" customWidth="1"/>
    <col min="4" max="4" width="3.5546875" bestFit="1" customWidth="1"/>
    <col min="5" max="5" width="6.109375" style="12" bestFit="1" customWidth="1"/>
    <col min="6" max="6" width="3.5546875" bestFit="1" customWidth="1"/>
    <col min="7" max="7" width="3" bestFit="1" customWidth="1"/>
    <col min="8" max="8" width="4.6640625" bestFit="1" customWidth="1"/>
    <col min="9" max="9" width="3.5546875" bestFit="1" customWidth="1"/>
    <col min="10" max="10" width="3.21875" bestFit="1" customWidth="1"/>
    <col min="11" max="12" width="3.44140625" bestFit="1" customWidth="1"/>
    <col min="13" max="13" width="3.5546875" bestFit="1" customWidth="1"/>
    <col min="14" max="14" width="4.44140625" bestFit="1" customWidth="1"/>
    <col min="15" max="15" width="5.5546875" bestFit="1" customWidth="1"/>
    <col min="16" max="16" width="5.2187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4.77734375" bestFit="1" customWidth="1"/>
    <col min="21" max="21" width="4.44140625" bestFit="1" customWidth="1"/>
    <col min="22" max="22" width="4.5546875" bestFit="1" customWidth="1"/>
    <col min="23" max="25" width="5.5546875" bestFit="1" customWidth="1"/>
    <col min="26" max="26" width="3.21875" bestFit="1" customWidth="1"/>
    <col min="27" max="27" width="4.109375" bestFit="1" customWidth="1"/>
    <col min="28" max="30" width="4.77734375" bestFit="1" customWidth="1"/>
    <col min="31" max="31" width="5.21875" bestFit="1" customWidth="1"/>
    <col min="32" max="32" width="4.88671875" bestFit="1" customWidth="1"/>
    <col min="33" max="33" width="5.21875" bestFit="1" customWidth="1"/>
    <col min="34" max="34" width="5.109375" bestFit="1" customWidth="1"/>
  </cols>
  <sheetData>
    <row r="1" spans="1:16">
      <c r="A1" s="14" t="s">
        <v>2405</v>
      </c>
      <c r="B1" t="s">
        <v>2502</v>
      </c>
      <c r="C1" t="s">
        <v>2406</v>
      </c>
      <c r="D1" t="s">
        <v>2483</v>
      </c>
      <c r="E1" s="12" t="s">
        <v>2503</v>
      </c>
      <c r="F1" t="s">
        <v>2504</v>
      </c>
      <c r="G1" t="s">
        <v>2505</v>
      </c>
      <c r="H1" t="s">
        <v>2506</v>
      </c>
      <c r="I1" t="s">
        <v>2507</v>
      </c>
      <c r="J1" t="s">
        <v>2508</v>
      </c>
      <c r="K1" t="s">
        <v>2509</v>
      </c>
      <c r="L1" t="s">
        <v>2415</v>
      </c>
      <c r="M1" t="s">
        <v>2416</v>
      </c>
      <c r="N1" t="s">
        <v>2510</v>
      </c>
      <c r="O1" t="s">
        <v>2527</v>
      </c>
      <c r="P1" t="s">
        <v>2664</v>
      </c>
    </row>
    <row r="2" spans="1:16">
      <c r="A2" t="s">
        <v>3173</v>
      </c>
      <c r="B2" t="s">
        <v>2443</v>
      </c>
      <c r="C2">
        <f>COUNTIFS(GameLog!D:D,'MON F'!A2,GameLog!C:C,"MON",GameLog!E:E,INDEX(Positions!$A$1:$B$9,MATCH('MON F'!$B2,Positions!$A$1:$A$9,0),2))</f>
        <v>0</v>
      </c>
      <c r="D2">
        <f>SUMIFS(GameLog!F:F,GameLog!$D:$D,'MON F'!A2,GameLog!$E:$E,INDEX(Positions!$A$1:$B$9,MATCH('MON F'!$B2,Positions!$A$1:$A$9,0),2),GameLog!$C:$C,"MON")</f>
        <v>0</v>
      </c>
      <c r="E2" s="12">
        <f>SUMIFS(GameLog!AM:AM,GameLog!$D:$D,'MON F'!$A2,GameLog!$E:$E,INDEX(Positions!$A$1:$B$9,MATCH('MON F'!$B2,Positions!$A$1:$A$9,0),2),GameLog!$C:$C,"MON")</f>
        <v>0</v>
      </c>
      <c r="F2">
        <f>SUMIFS(GameLog!AN:AN,GameLog!$D:$D,'MON F'!$A2,GameLog!$E:$E,INDEX(Positions!$A$1:$B$9,MATCH('MON F'!$B2,Positions!$A$1:$A$9,0),2),GameLog!$C:$C,"MON")</f>
        <v>0</v>
      </c>
      <c r="G2">
        <f>SUMIFS(GameLog!AO:AO,GameLog!$D:$D,'MON F'!$A2,GameLog!$E:$E,INDEX(Positions!$A$1:$B$9,MATCH('MON F'!$B2,Positions!$A$1:$A$9,0),2),GameLog!$C:$C,"MON")</f>
        <v>0</v>
      </c>
      <c r="H2">
        <f>SUMIFS(GameLog!AP:AP,GameLog!$D:$D,'MON F'!$A2,GameLog!$E:$E,INDEX(Positions!$A$1:$B$9,MATCH('MON F'!$B2,Positions!$A$1:$A$9,0),2),GameLog!$C:$C,"MON")</f>
        <v>0</v>
      </c>
      <c r="I2">
        <f>SUMIFS(GameLog!AQ:AQ,GameLog!$D:$D,'MON F'!$A2,GameLog!$E:$E,INDEX(Positions!$A$1:$B$9,MATCH('MON F'!$B2,Positions!$A$1:$A$9,0),2),GameLog!$C:$C,"MON")</f>
        <v>0</v>
      </c>
      <c r="J2">
        <f>SUMIFS(GameLog!AR:AR,GameLog!$D:$D,'MON F'!$A2,GameLog!$E:$E,INDEX(Positions!$A$1:$B$9,MATCH('MON F'!$B2,Positions!$A$1:$A$9,0),2),GameLog!$C:$C,"MON")</f>
        <v>0</v>
      </c>
      <c r="K2">
        <f>SUMIFS(GameLog!AS:AS,GameLog!$D:$D,'MON F'!$A2,GameLog!$E:$E,INDEX(Positions!$A$1:$B$9,MATCH('MON F'!$B2,Positions!$A$1:$A$9,0),2),GameLog!$C:$C,"MON")</f>
        <v>0</v>
      </c>
      <c r="L2">
        <f>SUMIFS(GameLog!AT:AT,GameLog!$D:$D,'MON F'!$A2,GameLog!$E:$E,INDEX(Positions!$A$1:$B$9,MATCH('MON F'!$B2,Positions!$A$1:$A$9,0),2),GameLog!$C:$C,"MON")</f>
        <v>0</v>
      </c>
      <c r="M2">
        <f>SUMIFS(GameLog!AU:AU,GameLog!$D:$D,'MON F'!$A2,GameLog!$E:$E,INDEX(Positions!$A$1:$B$9,MATCH('MON F'!$B2,Positions!$A$1:$A$9,0),2),GameLog!$C:$C,"MON")</f>
        <v>0</v>
      </c>
      <c r="N2">
        <f>SUMIFS(GameLog!AV:AV,GameLog!$D:$D,'MON F'!$A2,GameLog!$E:$E,INDEX(Positions!$A$1:$B$9,MATCH('MON F'!$B2,Positions!$A$1:$A$9,0),2),GameLog!$C:$C,"MON")</f>
        <v>0</v>
      </c>
      <c r="O2" s="8">
        <f>IFERROR((F2+G2)/(F2+G2+H2),0)</f>
        <v>0</v>
      </c>
      <c r="P2" s="18" t="str">
        <f>IF(B2="C",IFERROR(M2/(L2+M2),0),"")</f>
        <v/>
      </c>
    </row>
    <row r="3" spans="1:16">
      <c r="A3" t="s">
        <v>3175</v>
      </c>
      <c r="B3" t="s">
        <v>2443</v>
      </c>
      <c r="C3">
        <f>COUNTIFS(GameLog!D:D,'MON F'!A3,GameLog!C:C,"MON",GameLog!E:E,INDEX(Positions!$A$1:$B$9,MATCH('MON F'!$B3,Positions!$A$1:$A$9,0),2))</f>
        <v>2</v>
      </c>
      <c r="D3">
        <f>SUMIFS(GameLog!F:F,GameLog!$D:$D,'MON F'!A3,GameLog!$E:$E,INDEX(Positions!$A$1:$B$9,MATCH('MON F'!$B3,Positions!$A$1:$A$9,0),2),GameLog!$C:$C,"MON")</f>
        <v>0</v>
      </c>
      <c r="E3" s="12">
        <f>SUMIFS(GameLog!AM:AM,GameLog!$D:$D,'MON F'!$A3,GameLog!$E:$E,INDEX(Positions!$A$1:$B$9,MATCH('MON F'!$B3,Positions!$A$1:$A$9,0),2),GameLog!$C:$C,"MON")</f>
        <v>3</v>
      </c>
      <c r="F3">
        <f>SUMIFS(GameLog!AN:AN,GameLog!$D:$D,'MON F'!$A3,GameLog!$E:$E,INDEX(Positions!$A$1:$B$9,MATCH('MON F'!$B3,Positions!$A$1:$A$9,0),2),GameLog!$C:$C,"MON")</f>
        <v>0</v>
      </c>
      <c r="G3">
        <f>SUMIFS(GameLog!AO:AO,GameLog!$D:$D,'MON F'!$A3,GameLog!$E:$E,INDEX(Positions!$A$1:$B$9,MATCH('MON F'!$B3,Positions!$A$1:$A$9,0),2),GameLog!$C:$C,"MON")</f>
        <v>0</v>
      </c>
      <c r="H3">
        <f>SUMIFS(GameLog!AP:AP,GameLog!$D:$D,'MON F'!$A3,GameLog!$E:$E,INDEX(Positions!$A$1:$B$9,MATCH('MON F'!$B3,Positions!$A$1:$A$9,0),2),GameLog!$C:$C,"MON")</f>
        <v>0</v>
      </c>
      <c r="I3">
        <f>SUMIFS(GameLog!AQ:AQ,GameLog!$D:$D,'MON F'!$A3,GameLog!$E:$E,INDEX(Positions!$A$1:$B$9,MATCH('MON F'!$B3,Positions!$A$1:$A$9,0),2),GameLog!$C:$C,"MON")</f>
        <v>0</v>
      </c>
      <c r="J3">
        <f>SUMIFS(GameLog!AR:AR,GameLog!$D:$D,'MON F'!$A3,GameLog!$E:$E,INDEX(Positions!$A$1:$B$9,MATCH('MON F'!$B3,Positions!$A$1:$A$9,0),2),GameLog!$C:$C,"MON")</f>
        <v>0</v>
      </c>
      <c r="K3">
        <f>SUMIFS(GameLog!AS:AS,GameLog!$D:$D,'MON F'!$A3,GameLog!$E:$E,INDEX(Positions!$A$1:$B$9,MATCH('MON F'!$B3,Positions!$A$1:$A$9,0),2),GameLog!$C:$C,"MON")</f>
        <v>0</v>
      </c>
      <c r="L3">
        <f>SUMIFS(GameLog!AT:AT,GameLog!$D:$D,'MON F'!$A3,GameLog!$E:$E,INDEX(Positions!$A$1:$B$9,MATCH('MON F'!$B3,Positions!$A$1:$A$9,0),2),GameLog!$C:$C,"MON")</f>
        <v>0</v>
      </c>
      <c r="M3">
        <f>SUMIFS(GameLog!AU:AU,GameLog!$D:$D,'MON F'!$A3,GameLog!$E:$E,INDEX(Positions!$A$1:$B$9,MATCH('MON F'!$B3,Positions!$A$1:$A$9,0),2),GameLog!$C:$C,"MON")</f>
        <v>0</v>
      </c>
      <c r="N3">
        <f>SUMIFS(GameLog!AV:AV,GameLog!$D:$D,'MON F'!$A3,GameLog!$E:$E,INDEX(Positions!$A$1:$B$9,MATCH('MON F'!$B3,Positions!$A$1:$A$9,0),2),GameLog!$C:$C,"MON")</f>
        <v>0</v>
      </c>
      <c r="O3" s="8">
        <f t="shared" ref="O3:O66" si="0">IFERROR((F3+G3)/(F3+G3+H3),0)</f>
        <v>0</v>
      </c>
      <c r="P3" s="18" t="str">
        <f t="shared" ref="P3:P66" si="1">IF(B3="C",IFERROR(M3/(L3+M3),0),"")</f>
        <v/>
      </c>
    </row>
    <row r="4" spans="1:16">
      <c r="A4" t="s">
        <v>3163</v>
      </c>
      <c r="B4" t="s">
        <v>2443</v>
      </c>
      <c r="C4">
        <f>COUNTIFS(GameLog!D:D,'MON F'!A4,GameLog!C:C,"MON",GameLog!E:E,INDEX(Positions!$A$1:$B$9,MATCH('MON F'!$B4,Positions!$A$1:$A$9,0),2))</f>
        <v>0</v>
      </c>
      <c r="D4">
        <f>SUMIFS(GameLog!F:F,GameLog!$D:$D,'MON F'!A4,GameLog!$E:$E,INDEX(Positions!$A$1:$B$9,MATCH('MON F'!$B4,Positions!$A$1:$A$9,0),2),GameLog!$C:$C,"MON")</f>
        <v>0</v>
      </c>
      <c r="E4" s="12">
        <f>SUMIFS(GameLog!AM:AM,GameLog!$D:$D,'MON F'!$A4,GameLog!$E:$E,INDEX(Positions!$A$1:$B$9,MATCH('MON F'!$B4,Positions!$A$1:$A$9,0),2),GameLog!$C:$C,"MON")</f>
        <v>0</v>
      </c>
      <c r="F4">
        <f>SUMIFS(GameLog!AN:AN,GameLog!$D:$D,'MON F'!$A4,GameLog!$E:$E,INDEX(Positions!$A$1:$B$9,MATCH('MON F'!$B4,Positions!$A$1:$A$9,0),2),GameLog!$C:$C,"MON")</f>
        <v>0</v>
      </c>
      <c r="G4">
        <f>SUMIFS(GameLog!AO:AO,GameLog!$D:$D,'MON F'!$A4,GameLog!$E:$E,INDEX(Positions!$A$1:$B$9,MATCH('MON F'!$B4,Positions!$A$1:$A$9,0),2),GameLog!$C:$C,"MON")</f>
        <v>0</v>
      </c>
      <c r="H4">
        <f>SUMIFS(GameLog!AP:AP,GameLog!$D:$D,'MON F'!$A4,GameLog!$E:$E,INDEX(Positions!$A$1:$B$9,MATCH('MON F'!$B4,Positions!$A$1:$A$9,0),2),GameLog!$C:$C,"MON")</f>
        <v>0</v>
      </c>
      <c r="I4">
        <f>SUMIFS(GameLog!AQ:AQ,GameLog!$D:$D,'MON F'!$A4,GameLog!$E:$E,INDEX(Positions!$A$1:$B$9,MATCH('MON F'!$B4,Positions!$A$1:$A$9,0),2),GameLog!$C:$C,"MON")</f>
        <v>0</v>
      </c>
      <c r="J4">
        <f>SUMIFS(GameLog!AR:AR,GameLog!$D:$D,'MON F'!$A4,GameLog!$E:$E,INDEX(Positions!$A$1:$B$9,MATCH('MON F'!$B4,Positions!$A$1:$A$9,0),2),GameLog!$C:$C,"MON")</f>
        <v>0</v>
      </c>
      <c r="K4">
        <f>SUMIFS(GameLog!AS:AS,GameLog!$D:$D,'MON F'!$A4,GameLog!$E:$E,INDEX(Positions!$A$1:$B$9,MATCH('MON F'!$B4,Positions!$A$1:$A$9,0),2),GameLog!$C:$C,"MON")</f>
        <v>0</v>
      </c>
      <c r="L4">
        <f>SUMIFS(GameLog!AT:AT,GameLog!$D:$D,'MON F'!$A4,GameLog!$E:$E,INDEX(Positions!$A$1:$B$9,MATCH('MON F'!$B4,Positions!$A$1:$A$9,0),2),GameLog!$C:$C,"MON")</f>
        <v>0</v>
      </c>
      <c r="M4">
        <f>SUMIFS(GameLog!AU:AU,GameLog!$D:$D,'MON F'!$A4,GameLog!$E:$E,INDEX(Positions!$A$1:$B$9,MATCH('MON F'!$B4,Positions!$A$1:$A$9,0),2),GameLog!$C:$C,"MON")</f>
        <v>0</v>
      </c>
      <c r="N4">
        <f>SUMIFS(GameLog!AV:AV,GameLog!$D:$D,'MON F'!$A4,GameLog!$E:$E,INDEX(Positions!$A$1:$B$9,MATCH('MON F'!$B4,Positions!$A$1:$A$9,0),2),GameLog!$C:$C,"MON")</f>
        <v>0</v>
      </c>
      <c r="O4" s="8">
        <f t="shared" si="0"/>
        <v>0</v>
      </c>
      <c r="P4" s="18" t="str">
        <f t="shared" si="1"/>
        <v/>
      </c>
    </row>
    <row r="5" spans="1:16">
      <c r="A5" t="s">
        <v>3172</v>
      </c>
      <c r="B5" t="s">
        <v>2443</v>
      </c>
      <c r="C5">
        <f>COUNTIFS(GameLog!D:D,'MON F'!A5,GameLog!C:C,"MON",GameLog!E:E,INDEX(Positions!$A$1:$B$9,MATCH('MON F'!$B5,Positions!$A$1:$A$9,0),2))</f>
        <v>0</v>
      </c>
      <c r="D5">
        <f>SUMIFS(GameLog!F:F,GameLog!$D:$D,'MON F'!A5,GameLog!$E:$E,INDEX(Positions!$A$1:$B$9,MATCH('MON F'!$B5,Positions!$A$1:$A$9,0),2),GameLog!$C:$C,"MON")</f>
        <v>0</v>
      </c>
      <c r="E5" s="12">
        <f>SUMIFS(GameLog!AM:AM,GameLog!$D:$D,'MON F'!$A5,GameLog!$E:$E,INDEX(Positions!$A$1:$B$9,MATCH('MON F'!$B5,Positions!$A$1:$A$9,0),2),GameLog!$C:$C,"MON")</f>
        <v>0</v>
      </c>
      <c r="F5">
        <f>SUMIFS(GameLog!AN:AN,GameLog!$D:$D,'MON F'!$A5,GameLog!$E:$E,INDEX(Positions!$A$1:$B$9,MATCH('MON F'!$B5,Positions!$A$1:$A$9,0),2),GameLog!$C:$C,"MON")</f>
        <v>0</v>
      </c>
      <c r="G5">
        <f>SUMIFS(GameLog!AO:AO,GameLog!$D:$D,'MON F'!$A5,GameLog!$E:$E,INDEX(Positions!$A$1:$B$9,MATCH('MON F'!$B5,Positions!$A$1:$A$9,0),2),GameLog!$C:$C,"MON")</f>
        <v>0</v>
      </c>
      <c r="H5">
        <f>SUMIFS(GameLog!AP:AP,GameLog!$D:$D,'MON F'!$A5,GameLog!$E:$E,INDEX(Positions!$A$1:$B$9,MATCH('MON F'!$B5,Positions!$A$1:$A$9,0),2),GameLog!$C:$C,"MON")</f>
        <v>0</v>
      </c>
      <c r="I5">
        <f>SUMIFS(GameLog!AQ:AQ,GameLog!$D:$D,'MON F'!$A5,GameLog!$E:$E,INDEX(Positions!$A$1:$B$9,MATCH('MON F'!$B5,Positions!$A$1:$A$9,0),2),GameLog!$C:$C,"MON")</f>
        <v>0</v>
      </c>
      <c r="J5">
        <f>SUMIFS(GameLog!AR:AR,GameLog!$D:$D,'MON F'!$A5,GameLog!$E:$E,INDEX(Positions!$A$1:$B$9,MATCH('MON F'!$B5,Positions!$A$1:$A$9,0),2),GameLog!$C:$C,"MON")</f>
        <v>0</v>
      </c>
      <c r="K5">
        <f>SUMIFS(GameLog!AS:AS,GameLog!$D:$D,'MON F'!$A5,GameLog!$E:$E,INDEX(Positions!$A$1:$B$9,MATCH('MON F'!$B5,Positions!$A$1:$A$9,0),2),GameLog!$C:$C,"MON")</f>
        <v>0</v>
      </c>
      <c r="L5">
        <f>SUMIFS(GameLog!AT:AT,GameLog!$D:$D,'MON F'!$A5,GameLog!$E:$E,INDEX(Positions!$A$1:$B$9,MATCH('MON F'!$B5,Positions!$A$1:$A$9,0),2),GameLog!$C:$C,"MON")</f>
        <v>0</v>
      </c>
      <c r="M5">
        <f>SUMIFS(GameLog!AU:AU,GameLog!$D:$D,'MON F'!$A5,GameLog!$E:$E,INDEX(Positions!$A$1:$B$9,MATCH('MON F'!$B5,Positions!$A$1:$A$9,0),2),GameLog!$C:$C,"MON")</f>
        <v>0</v>
      </c>
      <c r="N5">
        <f>SUMIFS(GameLog!AV:AV,GameLog!$D:$D,'MON F'!$A5,GameLog!$E:$E,INDEX(Positions!$A$1:$B$9,MATCH('MON F'!$B5,Positions!$A$1:$A$9,0),2),GameLog!$C:$C,"MON")</f>
        <v>0</v>
      </c>
      <c r="O5" s="8">
        <f t="shared" si="0"/>
        <v>0</v>
      </c>
      <c r="P5" s="18" t="str">
        <f t="shared" si="1"/>
        <v/>
      </c>
    </row>
    <row r="6" spans="1:16">
      <c r="A6" t="s">
        <v>3180</v>
      </c>
      <c r="B6" t="s">
        <v>2443</v>
      </c>
      <c r="C6">
        <f>COUNTIFS(GameLog!D:D,'MON F'!A6,GameLog!C:C,"MON",GameLog!E:E,INDEX(Positions!$A$1:$B$9,MATCH('MON F'!$B6,Positions!$A$1:$A$9,0),2))</f>
        <v>0</v>
      </c>
      <c r="D6">
        <f>SUMIFS(GameLog!F:F,GameLog!$D:$D,'MON F'!A6,GameLog!$E:$E,INDEX(Positions!$A$1:$B$9,MATCH('MON F'!$B6,Positions!$A$1:$A$9,0),2),GameLog!$C:$C,"MON")</f>
        <v>0</v>
      </c>
      <c r="E6" s="12">
        <f>SUMIFS(GameLog!AM:AM,GameLog!$D:$D,'MON F'!$A6,GameLog!$E:$E,INDEX(Positions!$A$1:$B$9,MATCH('MON F'!$B6,Positions!$A$1:$A$9,0),2),GameLog!$C:$C,"MON")</f>
        <v>0</v>
      </c>
      <c r="F6">
        <f>SUMIFS(GameLog!AN:AN,GameLog!$D:$D,'MON F'!$A6,GameLog!$E:$E,INDEX(Positions!$A$1:$B$9,MATCH('MON F'!$B6,Positions!$A$1:$A$9,0),2),GameLog!$C:$C,"MON")</f>
        <v>0</v>
      </c>
      <c r="G6">
        <f>SUMIFS(GameLog!AO:AO,GameLog!$D:$D,'MON F'!$A6,GameLog!$E:$E,INDEX(Positions!$A$1:$B$9,MATCH('MON F'!$B6,Positions!$A$1:$A$9,0),2),GameLog!$C:$C,"MON")</f>
        <v>0</v>
      </c>
      <c r="H6">
        <f>SUMIFS(GameLog!AP:AP,GameLog!$D:$D,'MON F'!$A6,GameLog!$E:$E,INDEX(Positions!$A$1:$B$9,MATCH('MON F'!$B6,Positions!$A$1:$A$9,0),2),GameLog!$C:$C,"MON")</f>
        <v>0</v>
      </c>
      <c r="I6">
        <f>SUMIFS(GameLog!AQ:AQ,GameLog!$D:$D,'MON F'!$A6,GameLog!$E:$E,INDEX(Positions!$A$1:$B$9,MATCH('MON F'!$B6,Positions!$A$1:$A$9,0),2),GameLog!$C:$C,"MON")</f>
        <v>0</v>
      </c>
      <c r="J6">
        <f>SUMIFS(GameLog!AR:AR,GameLog!$D:$D,'MON F'!$A6,GameLog!$E:$E,INDEX(Positions!$A$1:$B$9,MATCH('MON F'!$B6,Positions!$A$1:$A$9,0),2),GameLog!$C:$C,"MON")</f>
        <v>0</v>
      </c>
      <c r="K6">
        <f>SUMIFS(GameLog!AS:AS,GameLog!$D:$D,'MON F'!$A6,GameLog!$E:$E,INDEX(Positions!$A$1:$B$9,MATCH('MON F'!$B6,Positions!$A$1:$A$9,0),2),GameLog!$C:$C,"MON")</f>
        <v>0</v>
      </c>
      <c r="L6">
        <f>SUMIFS(GameLog!AT:AT,GameLog!$D:$D,'MON F'!$A6,GameLog!$E:$E,INDEX(Positions!$A$1:$B$9,MATCH('MON F'!$B6,Positions!$A$1:$A$9,0),2),GameLog!$C:$C,"MON")</f>
        <v>0</v>
      </c>
      <c r="M6">
        <f>SUMIFS(GameLog!AU:AU,GameLog!$D:$D,'MON F'!$A6,GameLog!$E:$E,INDEX(Positions!$A$1:$B$9,MATCH('MON F'!$B6,Positions!$A$1:$A$9,0),2),GameLog!$C:$C,"MON")</f>
        <v>0</v>
      </c>
      <c r="N6">
        <f>SUMIFS(GameLog!AV:AV,GameLog!$D:$D,'MON F'!$A6,GameLog!$E:$E,INDEX(Positions!$A$1:$B$9,MATCH('MON F'!$B6,Positions!$A$1:$A$9,0),2),GameLog!$C:$C,"MON")</f>
        <v>0</v>
      </c>
      <c r="O6" s="8">
        <f t="shared" si="0"/>
        <v>0</v>
      </c>
      <c r="P6" s="18" t="str">
        <f t="shared" si="1"/>
        <v/>
      </c>
    </row>
    <row r="7" spans="1:16">
      <c r="A7" t="s">
        <v>3160</v>
      </c>
      <c r="B7" t="s">
        <v>2443</v>
      </c>
      <c r="C7">
        <f>COUNTIFS(GameLog!D:D,'MON F'!A7,GameLog!C:C,"MON",GameLog!E:E,INDEX(Positions!$A$1:$B$9,MATCH('MON F'!$B7,Positions!$A$1:$A$9,0),2))</f>
        <v>1</v>
      </c>
      <c r="D7">
        <f>SUMIFS(GameLog!F:F,GameLog!$D:$D,'MON F'!A7,GameLog!$E:$E,INDEX(Positions!$A$1:$B$9,MATCH('MON F'!$B7,Positions!$A$1:$A$9,0),2),GameLog!$C:$C,"MON")</f>
        <v>1</v>
      </c>
      <c r="E7" s="12">
        <f>SUMIFS(GameLog!AM:AM,GameLog!$D:$D,'MON F'!$A7,GameLog!$E:$E,INDEX(Positions!$A$1:$B$9,MATCH('MON F'!$B7,Positions!$A$1:$A$9,0),2),GameLog!$C:$C,"MON")</f>
        <v>4</v>
      </c>
      <c r="F7">
        <f>SUMIFS(GameLog!AN:AN,GameLog!$D:$D,'MON F'!$A7,GameLog!$E:$E,INDEX(Positions!$A$1:$B$9,MATCH('MON F'!$B7,Positions!$A$1:$A$9,0),2),GameLog!$C:$C,"MON")</f>
        <v>1</v>
      </c>
      <c r="G7">
        <f>SUMIFS(GameLog!AO:AO,GameLog!$D:$D,'MON F'!$A7,GameLog!$E:$E,INDEX(Positions!$A$1:$B$9,MATCH('MON F'!$B7,Positions!$A$1:$A$9,0),2),GameLog!$C:$C,"MON")</f>
        <v>0</v>
      </c>
      <c r="H7">
        <f>SUMIFS(GameLog!AP:AP,GameLog!$D:$D,'MON F'!$A7,GameLog!$E:$E,INDEX(Positions!$A$1:$B$9,MATCH('MON F'!$B7,Positions!$A$1:$A$9,0),2),GameLog!$C:$C,"MON")</f>
        <v>0</v>
      </c>
      <c r="I7">
        <f>SUMIFS(GameLog!AQ:AQ,GameLog!$D:$D,'MON F'!$A7,GameLog!$E:$E,INDEX(Positions!$A$1:$B$9,MATCH('MON F'!$B7,Positions!$A$1:$A$9,0),2),GameLog!$C:$C,"MON")</f>
        <v>0</v>
      </c>
      <c r="J7">
        <f>SUMIFS(GameLog!AR:AR,GameLog!$D:$D,'MON F'!$A7,GameLog!$E:$E,INDEX(Positions!$A$1:$B$9,MATCH('MON F'!$B7,Positions!$A$1:$A$9,0),2),GameLog!$C:$C,"MON")</f>
        <v>0</v>
      </c>
      <c r="K7">
        <f>SUMIFS(GameLog!AS:AS,GameLog!$D:$D,'MON F'!$A7,GameLog!$E:$E,INDEX(Positions!$A$1:$B$9,MATCH('MON F'!$B7,Positions!$A$1:$A$9,0),2),GameLog!$C:$C,"MON")</f>
        <v>0</v>
      </c>
      <c r="L7">
        <f>SUMIFS(GameLog!AT:AT,GameLog!$D:$D,'MON F'!$A7,GameLog!$E:$E,INDEX(Positions!$A$1:$B$9,MATCH('MON F'!$B7,Positions!$A$1:$A$9,0),2),GameLog!$C:$C,"MON")</f>
        <v>0</v>
      </c>
      <c r="M7">
        <f>SUMIFS(GameLog!AU:AU,GameLog!$D:$D,'MON F'!$A7,GameLog!$E:$E,INDEX(Positions!$A$1:$B$9,MATCH('MON F'!$B7,Positions!$A$1:$A$9,0),2),GameLog!$C:$C,"MON")</f>
        <v>0</v>
      </c>
      <c r="N7">
        <f>SUMIFS(GameLog!AV:AV,GameLog!$D:$D,'MON F'!$A7,GameLog!$E:$E,INDEX(Positions!$A$1:$B$9,MATCH('MON F'!$B7,Positions!$A$1:$A$9,0),2),GameLog!$C:$C,"MON")</f>
        <v>0</v>
      </c>
      <c r="O7" s="8">
        <f t="shared" si="0"/>
        <v>1</v>
      </c>
      <c r="P7" s="18" t="str">
        <f t="shared" si="1"/>
        <v/>
      </c>
    </row>
    <row r="8" spans="1:16">
      <c r="A8" t="s">
        <v>3169</v>
      </c>
      <c r="B8" t="s">
        <v>2443</v>
      </c>
      <c r="C8">
        <f>COUNTIFS(GameLog!D:D,'MON F'!A8,GameLog!C:C,"MON",GameLog!E:E,INDEX(Positions!$A$1:$B$9,MATCH('MON F'!$B8,Positions!$A$1:$A$9,0),2))</f>
        <v>0</v>
      </c>
      <c r="D8">
        <f>SUMIFS(GameLog!F:F,GameLog!$D:$D,'MON F'!A8,GameLog!$E:$E,INDEX(Positions!$A$1:$B$9,MATCH('MON F'!$B8,Positions!$A$1:$A$9,0),2),GameLog!$C:$C,"MON")</f>
        <v>0</v>
      </c>
      <c r="E8" s="12">
        <f>SUMIFS(GameLog!AM:AM,GameLog!$D:$D,'MON F'!$A8,GameLog!$E:$E,INDEX(Positions!$A$1:$B$9,MATCH('MON F'!$B8,Positions!$A$1:$A$9,0),2),GameLog!$C:$C,"MON")</f>
        <v>0</v>
      </c>
      <c r="F8">
        <f>SUMIFS(GameLog!AN:AN,GameLog!$D:$D,'MON F'!$A8,GameLog!$E:$E,INDEX(Positions!$A$1:$B$9,MATCH('MON F'!$B8,Positions!$A$1:$A$9,0),2),GameLog!$C:$C,"MON")</f>
        <v>0</v>
      </c>
      <c r="G8">
        <f>SUMIFS(GameLog!AO:AO,GameLog!$D:$D,'MON F'!$A8,GameLog!$E:$E,INDEX(Positions!$A$1:$B$9,MATCH('MON F'!$B8,Positions!$A$1:$A$9,0),2),GameLog!$C:$C,"MON")</f>
        <v>0</v>
      </c>
      <c r="H8">
        <f>SUMIFS(GameLog!AP:AP,GameLog!$D:$D,'MON F'!$A8,GameLog!$E:$E,INDEX(Positions!$A$1:$B$9,MATCH('MON F'!$B8,Positions!$A$1:$A$9,0),2),GameLog!$C:$C,"MON")</f>
        <v>0</v>
      </c>
      <c r="I8">
        <f>SUMIFS(GameLog!AQ:AQ,GameLog!$D:$D,'MON F'!$A8,GameLog!$E:$E,INDEX(Positions!$A$1:$B$9,MATCH('MON F'!$B8,Positions!$A$1:$A$9,0),2),GameLog!$C:$C,"MON")</f>
        <v>0</v>
      </c>
      <c r="J8">
        <f>SUMIFS(GameLog!AR:AR,GameLog!$D:$D,'MON F'!$A8,GameLog!$E:$E,INDEX(Positions!$A$1:$B$9,MATCH('MON F'!$B8,Positions!$A$1:$A$9,0),2),GameLog!$C:$C,"MON")</f>
        <v>0</v>
      </c>
      <c r="K8">
        <f>SUMIFS(GameLog!AS:AS,GameLog!$D:$D,'MON F'!$A8,GameLog!$E:$E,INDEX(Positions!$A$1:$B$9,MATCH('MON F'!$B8,Positions!$A$1:$A$9,0),2),GameLog!$C:$C,"MON")</f>
        <v>0</v>
      </c>
      <c r="L8">
        <f>SUMIFS(GameLog!AT:AT,GameLog!$D:$D,'MON F'!$A8,GameLog!$E:$E,INDEX(Positions!$A$1:$B$9,MATCH('MON F'!$B8,Positions!$A$1:$A$9,0),2),GameLog!$C:$C,"MON")</f>
        <v>0</v>
      </c>
      <c r="M8">
        <f>SUMIFS(GameLog!AU:AU,GameLog!$D:$D,'MON F'!$A8,GameLog!$E:$E,INDEX(Positions!$A$1:$B$9,MATCH('MON F'!$B8,Positions!$A$1:$A$9,0),2),GameLog!$C:$C,"MON")</f>
        <v>0</v>
      </c>
      <c r="N8">
        <f>SUMIFS(GameLog!AV:AV,GameLog!$D:$D,'MON F'!$A8,GameLog!$E:$E,INDEX(Positions!$A$1:$B$9,MATCH('MON F'!$B8,Positions!$A$1:$A$9,0),2),GameLog!$C:$C,"MON")</f>
        <v>0</v>
      </c>
      <c r="O8" s="8">
        <f t="shared" si="0"/>
        <v>0</v>
      </c>
      <c r="P8" s="18" t="str">
        <f t="shared" si="1"/>
        <v/>
      </c>
    </row>
    <row r="9" spans="1:16">
      <c r="A9" t="s">
        <v>3174</v>
      </c>
      <c r="B9" t="s">
        <v>2443</v>
      </c>
      <c r="C9">
        <f>COUNTIFS(GameLog!D:D,'MON F'!A9,GameLog!C:C,"MON",GameLog!E:E,INDEX(Positions!$A$1:$B$9,MATCH('MON F'!$B9,Positions!$A$1:$A$9,0),2))</f>
        <v>2</v>
      </c>
      <c r="D9">
        <f>SUMIFS(GameLog!F:F,GameLog!$D:$D,'MON F'!A9,GameLog!$E:$E,INDEX(Positions!$A$1:$B$9,MATCH('MON F'!$B9,Positions!$A$1:$A$9,0),2),GameLog!$C:$C,"MON")</f>
        <v>0</v>
      </c>
      <c r="E9" s="12">
        <f>SUMIFS(GameLog!AM:AM,GameLog!$D:$D,'MON F'!$A9,GameLog!$E:$E,INDEX(Positions!$A$1:$B$9,MATCH('MON F'!$B9,Positions!$A$1:$A$9,0),2),GameLog!$C:$C,"MON")</f>
        <v>2</v>
      </c>
      <c r="F9">
        <f>SUMIFS(GameLog!AN:AN,GameLog!$D:$D,'MON F'!$A9,GameLog!$E:$E,INDEX(Positions!$A$1:$B$9,MATCH('MON F'!$B9,Positions!$A$1:$A$9,0),2),GameLog!$C:$C,"MON")</f>
        <v>0</v>
      </c>
      <c r="G9">
        <f>SUMIFS(GameLog!AO:AO,GameLog!$D:$D,'MON F'!$A9,GameLog!$E:$E,INDEX(Positions!$A$1:$B$9,MATCH('MON F'!$B9,Positions!$A$1:$A$9,0),2),GameLog!$C:$C,"MON")</f>
        <v>0</v>
      </c>
      <c r="H9">
        <f>SUMIFS(GameLog!AP:AP,GameLog!$D:$D,'MON F'!$A9,GameLog!$E:$E,INDEX(Positions!$A$1:$B$9,MATCH('MON F'!$B9,Positions!$A$1:$A$9,0),2),GameLog!$C:$C,"MON")</f>
        <v>0</v>
      </c>
      <c r="I9">
        <f>SUMIFS(GameLog!AQ:AQ,GameLog!$D:$D,'MON F'!$A9,GameLog!$E:$E,INDEX(Positions!$A$1:$B$9,MATCH('MON F'!$B9,Positions!$A$1:$A$9,0),2),GameLog!$C:$C,"MON")</f>
        <v>0</v>
      </c>
      <c r="J9">
        <f>SUMIFS(GameLog!AR:AR,GameLog!$D:$D,'MON F'!$A9,GameLog!$E:$E,INDEX(Positions!$A$1:$B$9,MATCH('MON F'!$B9,Positions!$A$1:$A$9,0),2),GameLog!$C:$C,"MON")</f>
        <v>0</v>
      </c>
      <c r="K9">
        <f>SUMIFS(GameLog!AS:AS,GameLog!$D:$D,'MON F'!$A9,GameLog!$E:$E,INDEX(Positions!$A$1:$B$9,MATCH('MON F'!$B9,Positions!$A$1:$A$9,0),2),GameLog!$C:$C,"MON")</f>
        <v>0</v>
      </c>
      <c r="L9">
        <f>SUMIFS(GameLog!AT:AT,GameLog!$D:$D,'MON F'!$A9,GameLog!$E:$E,INDEX(Positions!$A$1:$B$9,MATCH('MON F'!$B9,Positions!$A$1:$A$9,0),2),GameLog!$C:$C,"MON")</f>
        <v>0</v>
      </c>
      <c r="M9">
        <f>SUMIFS(GameLog!AU:AU,GameLog!$D:$D,'MON F'!$A9,GameLog!$E:$E,INDEX(Positions!$A$1:$B$9,MATCH('MON F'!$B9,Positions!$A$1:$A$9,0),2),GameLog!$C:$C,"MON")</f>
        <v>0</v>
      </c>
      <c r="N9">
        <f>SUMIFS(GameLog!AV:AV,GameLog!$D:$D,'MON F'!$A9,GameLog!$E:$E,INDEX(Positions!$A$1:$B$9,MATCH('MON F'!$B9,Positions!$A$1:$A$9,0),2),GameLog!$C:$C,"MON")</f>
        <v>0</v>
      </c>
      <c r="O9" s="8">
        <f t="shared" si="0"/>
        <v>0</v>
      </c>
      <c r="P9" s="18" t="str">
        <f t="shared" si="1"/>
        <v/>
      </c>
    </row>
    <row r="10" spans="1:16">
      <c r="A10" t="s">
        <v>3168</v>
      </c>
      <c r="B10" t="s">
        <v>2443</v>
      </c>
      <c r="C10">
        <f>COUNTIFS(GameLog!D:D,'MON F'!A10,GameLog!C:C,"MON",GameLog!E:E,INDEX(Positions!$A$1:$B$9,MATCH('MON F'!$B10,Positions!$A$1:$A$9,0),2))</f>
        <v>0</v>
      </c>
      <c r="D10">
        <f>SUMIFS(GameLog!F:F,GameLog!$D:$D,'MON F'!A10,GameLog!$E:$E,INDEX(Positions!$A$1:$B$9,MATCH('MON F'!$B10,Positions!$A$1:$A$9,0),2),GameLog!$C:$C,"MON")</f>
        <v>0</v>
      </c>
      <c r="E10" s="12">
        <f>SUMIFS(GameLog!AM:AM,GameLog!$D:$D,'MON F'!$A10,GameLog!$E:$E,INDEX(Positions!$A$1:$B$9,MATCH('MON F'!$B10,Positions!$A$1:$A$9,0),2),GameLog!$C:$C,"MON")</f>
        <v>0</v>
      </c>
      <c r="F10">
        <f>SUMIFS(GameLog!AN:AN,GameLog!$D:$D,'MON F'!$A10,GameLog!$E:$E,INDEX(Positions!$A$1:$B$9,MATCH('MON F'!$B10,Positions!$A$1:$A$9,0),2),GameLog!$C:$C,"MON")</f>
        <v>0</v>
      </c>
      <c r="G10">
        <f>SUMIFS(GameLog!AO:AO,GameLog!$D:$D,'MON F'!$A10,GameLog!$E:$E,INDEX(Positions!$A$1:$B$9,MATCH('MON F'!$B10,Positions!$A$1:$A$9,0),2),GameLog!$C:$C,"MON")</f>
        <v>0</v>
      </c>
      <c r="H10">
        <f>SUMIFS(GameLog!AP:AP,GameLog!$D:$D,'MON F'!$A10,GameLog!$E:$E,INDEX(Positions!$A$1:$B$9,MATCH('MON F'!$B10,Positions!$A$1:$A$9,0),2),GameLog!$C:$C,"MON")</f>
        <v>0</v>
      </c>
      <c r="I10">
        <f>SUMIFS(GameLog!AQ:AQ,GameLog!$D:$D,'MON F'!$A10,GameLog!$E:$E,INDEX(Positions!$A$1:$B$9,MATCH('MON F'!$B10,Positions!$A$1:$A$9,0),2),GameLog!$C:$C,"MON")</f>
        <v>0</v>
      </c>
      <c r="J10">
        <f>SUMIFS(GameLog!AR:AR,GameLog!$D:$D,'MON F'!$A10,GameLog!$E:$E,INDEX(Positions!$A$1:$B$9,MATCH('MON F'!$B10,Positions!$A$1:$A$9,0),2),GameLog!$C:$C,"MON")</f>
        <v>0</v>
      </c>
      <c r="K10">
        <f>SUMIFS(GameLog!AS:AS,GameLog!$D:$D,'MON F'!$A10,GameLog!$E:$E,INDEX(Positions!$A$1:$B$9,MATCH('MON F'!$B10,Positions!$A$1:$A$9,0),2),GameLog!$C:$C,"MON")</f>
        <v>0</v>
      </c>
      <c r="L10">
        <f>SUMIFS(GameLog!AT:AT,GameLog!$D:$D,'MON F'!$A10,GameLog!$E:$E,INDEX(Positions!$A$1:$B$9,MATCH('MON F'!$B10,Positions!$A$1:$A$9,0),2),GameLog!$C:$C,"MON")</f>
        <v>0</v>
      </c>
      <c r="M10">
        <f>SUMIFS(GameLog!AU:AU,GameLog!$D:$D,'MON F'!$A10,GameLog!$E:$E,INDEX(Positions!$A$1:$B$9,MATCH('MON F'!$B10,Positions!$A$1:$A$9,0),2),GameLog!$C:$C,"MON")</f>
        <v>0</v>
      </c>
      <c r="N10">
        <f>SUMIFS(GameLog!AV:AV,GameLog!$D:$D,'MON F'!$A10,GameLog!$E:$E,INDEX(Positions!$A$1:$B$9,MATCH('MON F'!$B10,Positions!$A$1:$A$9,0),2),GameLog!$C:$C,"MON")</f>
        <v>0</v>
      </c>
      <c r="O10" s="8">
        <f t="shared" si="0"/>
        <v>0</v>
      </c>
      <c r="P10" s="18" t="str">
        <f t="shared" si="1"/>
        <v/>
      </c>
    </row>
    <row r="11" spans="1:16">
      <c r="A11" t="s">
        <v>2617</v>
      </c>
      <c r="B11" t="s">
        <v>2443</v>
      </c>
      <c r="C11">
        <f>COUNTIFS(GameLog!D:D,'MON F'!A11,GameLog!C:C,"MON",GameLog!E:E,INDEX(Positions!$A$1:$B$9,MATCH('MON F'!$B11,Positions!$A$1:$A$9,0),2))</f>
        <v>2</v>
      </c>
      <c r="D11">
        <f>SUMIFS(GameLog!F:F,GameLog!$D:$D,'MON F'!A11,GameLog!$E:$E,INDEX(Positions!$A$1:$B$9,MATCH('MON F'!$B11,Positions!$A$1:$A$9,0),2),GameLog!$C:$C,"MON")</f>
        <v>0</v>
      </c>
      <c r="E11" s="12">
        <f>SUMIFS(GameLog!AM:AM,GameLog!$D:$D,'MON F'!$A11,GameLog!$E:$E,INDEX(Positions!$A$1:$B$9,MATCH('MON F'!$B11,Positions!$A$1:$A$9,0),2),GameLog!$C:$C,"MON")</f>
        <v>2.3333333333333335</v>
      </c>
      <c r="F11">
        <f>SUMIFS(GameLog!AN:AN,GameLog!$D:$D,'MON F'!$A11,GameLog!$E:$E,INDEX(Positions!$A$1:$B$9,MATCH('MON F'!$B11,Positions!$A$1:$A$9,0),2),GameLog!$C:$C,"MON")</f>
        <v>1</v>
      </c>
      <c r="G11">
        <f>SUMIFS(GameLog!AO:AO,GameLog!$D:$D,'MON F'!$A11,GameLog!$E:$E,INDEX(Positions!$A$1:$B$9,MATCH('MON F'!$B11,Positions!$A$1:$A$9,0),2),GameLog!$C:$C,"MON")</f>
        <v>0</v>
      </c>
      <c r="H11">
        <f>SUMIFS(GameLog!AP:AP,GameLog!$D:$D,'MON F'!$A11,GameLog!$E:$E,INDEX(Positions!$A$1:$B$9,MATCH('MON F'!$B11,Positions!$A$1:$A$9,0),2),GameLog!$C:$C,"MON")</f>
        <v>0</v>
      </c>
      <c r="I11">
        <f>SUMIFS(GameLog!AQ:AQ,GameLog!$D:$D,'MON F'!$A11,GameLog!$E:$E,INDEX(Positions!$A$1:$B$9,MATCH('MON F'!$B11,Positions!$A$1:$A$9,0),2),GameLog!$C:$C,"MON")</f>
        <v>0</v>
      </c>
      <c r="J11">
        <f>SUMIFS(GameLog!AR:AR,GameLog!$D:$D,'MON F'!$A11,GameLog!$E:$E,INDEX(Positions!$A$1:$B$9,MATCH('MON F'!$B11,Positions!$A$1:$A$9,0),2),GameLog!$C:$C,"MON")</f>
        <v>0</v>
      </c>
      <c r="K11">
        <f>SUMIFS(GameLog!AS:AS,GameLog!$D:$D,'MON F'!$A11,GameLog!$E:$E,INDEX(Positions!$A$1:$B$9,MATCH('MON F'!$B11,Positions!$A$1:$A$9,0),2),GameLog!$C:$C,"MON")</f>
        <v>0</v>
      </c>
      <c r="L11">
        <f>SUMIFS(GameLog!AT:AT,GameLog!$D:$D,'MON F'!$A11,GameLog!$E:$E,INDEX(Positions!$A$1:$B$9,MATCH('MON F'!$B11,Positions!$A$1:$A$9,0),2),GameLog!$C:$C,"MON")</f>
        <v>0</v>
      </c>
      <c r="M11">
        <f>SUMIFS(GameLog!AU:AU,GameLog!$D:$D,'MON F'!$A11,GameLog!$E:$E,INDEX(Positions!$A$1:$B$9,MATCH('MON F'!$B11,Positions!$A$1:$A$9,0),2),GameLog!$C:$C,"MON")</f>
        <v>0</v>
      </c>
      <c r="N11">
        <f>SUMIFS(GameLog!AV:AV,GameLog!$D:$D,'MON F'!$A11,GameLog!$E:$E,INDEX(Positions!$A$1:$B$9,MATCH('MON F'!$B11,Positions!$A$1:$A$9,0),2),GameLog!$C:$C,"MON")</f>
        <v>0</v>
      </c>
      <c r="O11" s="8">
        <f t="shared" si="0"/>
        <v>1</v>
      </c>
      <c r="P11" s="18" t="str">
        <f t="shared" si="1"/>
        <v/>
      </c>
    </row>
    <row r="12" spans="1:16">
      <c r="A12" t="s">
        <v>3176</v>
      </c>
      <c r="B12" t="s">
        <v>2443</v>
      </c>
      <c r="C12">
        <f>COUNTIFS(GameLog!D:D,'MON F'!A12,GameLog!C:C,"MON",GameLog!E:E,INDEX(Positions!$A$1:$B$9,MATCH('MON F'!$B12,Positions!$A$1:$A$9,0),2))</f>
        <v>0</v>
      </c>
      <c r="D12">
        <f>SUMIFS(GameLog!F:F,GameLog!$D:$D,'MON F'!A12,GameLog!$E:$E,INDEX(Positions!$A$1:$B$9,MATCH('MON F'!$B12,Positions!$A$1:$A$9,0),2),GameLog!$C:$C,"MON")</f>
        <v>0</v>
      </c>
      <c r="E12" s="12">
        <f>SUMIFS(GameLog!AM:AM,GameLog!$D:$D,'MON F'!$A12,GameLog!$E:$E,INDEX(Positions!$A$1:$B$9,MATCH('MON F'!$B12,Positions!$A$1:$A$9,0),2),GameLog!$C:$C,"MON")</f>
        <v>0</v>
      </c>
      <c r="F12">
        <f>SUMIFS(GameLog!AN:AN,GameLog!$D:$D,'MON F'!$A12,GameLog!$E:$E,INDEX(Positions!$A$1:$B$9,MATCH('MON F'!$B12,Positions!$A$1:$A$9,0),2),GameLog!$C:$C,"MON")</f>
        <v>0</v>
      </c>
      <c r="G12">
        <f>SUMIFS(GameLog!AO:AO,GameLog!$D:$D,'MON F'!$A12,GameLog!$E:$E,INDEX(Positions!$A$1:$B$9,MATCH('MON F'!$B12,Positions!$A$1:$A$9,0),2),GameLog!$C:$C,"MON")</f>
        <v>0</v>
      </c>
      <c r="H12">
        <f>SUMIFS(GameLog!AP:AP,GameLog!$D:$D,'MON F'!$A12,GameLog!$E:$E,INDEX(Positions!$A$1:$B$9,MATCH('MON F'!$B12,Positions!$A$1:$A$9,0),2),GameLog!$C:$C,"MON")</f>
        <v>0</v>
      </c>
      <c r="I12">
        <f>SUMIFS(GameLog!AQ:AQ,GameLog!$D:$D,'MON F'!$A12,GameLog!$E:$E,INDEX(Positions!$A$1:$B$9,MATCH('MON F'!$B12,Positions!$A$1:$A$9,0),2),GameLog!$C:$C,"MON")</f>
        <v>0</v>
      </c>
      <c r="J12">
        <f>SUMIFS(GameLog!AR:AR,GameLog!$D:$D,'MON F'!$A12,GameLog!$E:$E,INDEX(Positions!$A$1:$B$9,MATCH('MON F'!$B12,Positions!$A$1:$A$9,0),2),GameLog!$C:$C,"MON")</f>
        <v>0</v>
      </c>
      <c r="K12">
        <f>SUMIFS(GameLog!AS:AS,GameLog!$D:$D,'MON F'!$A12,GameLog!$E:$E,INDEX(Positions!$A$1:$B$9,MATCH('MON F'!$B12,Positions!$A$1:$A$9,0),2),GameLog!$C:$C,"MON")</f>
        <v>0</v>
      </c>
      <c r="L12">
        <f>SUMIFS(GameLog!AT:AT,GameLog!$D:$D,'MON F'!$A12,GameLog!$E:$E,INDEX(Positions!$A$1:$B$9,MATCH('MON F'!$B12,Positions!$A$1:$A$9,0),2),GameLog!$C:$C,"MON")</f>
        <v>0</v>
      </c>
      <c r="M12">
        <f>SUMIFS(GameLog!AU:AU,GameLog!$D:$D,'MON F'!$A12,GameLog!$E:$E,INDEX(Positions!$A$1:$B$9,MATCH('MON F'!$B12,Positions!$A$1:$A$9,0),2),GameLog!$C:$C,"MON")</f>
        <v>0</v>
      </c>
      <c r="N12">
        <f>SUMIFS(GameLog!AV:AV,GameLog!$D:$D,'MON F'!$A12,GameLog!$E:$E,INDEX(Positions!$A$1:$B$9,MATCH('MON F'!$B12,Positions!$A$1:$A$9,0),2),GameLog!$C:$C,"MON")</f>
        <v>0</v>
      </c>
      <c r="O12" s="8">
        <f t="shared" si="0"/>
        <v>0</v>
      </c>
      <c r="P12" s="18" t="str">
        <f t="shared" si="1"/>
        <v/>
      </c>
    </row>
    <row r="13" spans="1:16">
      <c r="A13" t="s">
        <v>3164</v>
      </c>
      <c r="B13" t="s">
        <v>2443</v>
      </c>
      <c r="C13">
        <f>COUNTIFS(GameLog!D:D,'MON F'!A13,GameLog!C:C,"MON",GameLog!E:E,INDEX(Positions!$A$1:$B$9,MATCH('MON F'!$B13,Positions!$A$1:$A$9,0),2))</f>
        <v>1</v>
      </c>
      <c r="D13">
        <f>SUMIFS(GameLog!F:F,GameLog!$D:$D,'MON F'!A13,GameLog!$E:$E,INDEX(Positions!$A$1:$B$9,MATCH('MON F'!$B13,Positions!$A$1:$A$9,0),2),GameLog!$C:$C,"MON")</f>
        <v>1</v>
      </c>
      <c r="E13" s="12">
        <f>SUMIFS(GameLog!AM:AM,GameLog!$D:$D,'MON F'!$A13,GameLog!$E:$E,INDEX(Positions!$A$1:$B$9,MATCH('MON F'!$B13,Positions!$A$1:$A$9,0),2),GameLog!$C:$C,"MON")</f>
        <v>5</v>
      </c>
      <c r="F13">
        <f>SUMIFS(GameLog!AN:AN,GameLog!$D:$D,'MON F'!$A13,GameLog!$E:$E,INDEX(Positions!$A$1:$B$9,MATCH('MON F'!$B13,Positions!$A$1:$A$9,0),2),GameLog!$C:$C,"MON")</f>
        <v>0</v>
      </c>
      <c r="G13">
        <f>SUMIFS(GameLog!AO:AO,GameLog!$D:$D,'MON F'!$A13,GameLog!$E:$E,INDEX(Positions!$A$1:$B$9,MATCH('MON F'!$B13,Positions!$A$1:$A$9,0),2),GameLog!$C:$C,"MON")</f>
        <v>0</v>
      </c>
      <c r="H13">
        <f>SUMIFS(GameLog!AP:AP,GameLog!$D:$D,'MON F'!$A13,GameLog!$E:$E,INDEX(Positions!$A$1:$B$9,MATCH('MON F'!$B13,Positions!$A$1:$A$9,0),2),GameLog!$C:$C,"MON")</f>
        <v>0</v>
      </c>
      <c r="I13">
        <f>SUMIFS(GameLog!AQ:AQ,GameLog!$D:$D,'MON F'!$A13,GameLog!$E:$E,INDEX(Positions!$A$1:$B$9,MATCH('MON F'!$B13,Positions!$A$1:$A$9,0),2),GameLog!$C:$C,"MON")</f>
        <v>0</v>
      </c>
      <c r="J13">
        <f>SUMIFS(GameLog!AR:AR,GameLog!$D:$D,'MON F'!$A13,GameLog!$E:$E,INDEX(Positions!$A$1:$B$9,MATCH('MON F'!$B13,Positions!$A$1:$A$9,0),2),GameLog!$C:$C,"MON")</f>
        <v>0</v>
      </c>
      <c r="K13">
        <f>SUMIFS(GameLog!AS:AS,GameLog!$D:$D,'MON F'!$A13,GameLog!$E:$E,INDEX(Positions!$A$1:$B$9,MATCH('MON F'!$B13,Positions!$A$1:$A$9,0),2),GameLog!$C:$C,"MON")</f>
        <v>0</v>
      </c>
      <c r="L13">
        <f>SUMIFS(GameLog!AT:AT,GameLog!$D:$D,'MON F'!$A13,GameLog!$E:$E,INDEX(Positions!$A$1:$B$9,MATCH('MON F'!$B13,Positions!$A$1:$A$9,0),2),GameLog!$C:$C,"MON")</f>
        <v>0</v>
      </c>
      <c r="M13">
        <f>SUMIFS(GameLog!AU:AU,GameLog!$D:$D,'MON F'!$A13,GameLog!$E:$E,INDEX(Positions!$A$1:$B$9,MATCH('MON F'!$B13,Positions!$A$1:$A$9,0),2),GameLog!$C:$C,"MON")</f>
        <v>0</v>
      </c>
      <c r="N13">
        <f>SUMIFS(GameLog!AV:AV,GameLog!$D:$D,'MON F'!$A13,GameLog!$E:$E,INDEX(Positions!$A$1:$B$9,MATCH('MON F'!$B13,Positions!$A$1:$A$9,0),2),GameLog!$C:$C,"MON")</f>
        <v>0</v>
      </c>
      <c r="O13" s="8">
        <f t="shared" si="0"/>
        <v>0</v>
      </c>
      <c r="P13" s="18" t="str">
        <f t="shared" si="1"/>
        <v/>
      </c>
    </row>
    <row r="14" spans="1:16">
      <c r="A14" t="s">
        <v>3165</v>
      </c>
      <c r="B14" t="s">
        <v>2443</v>
      </c>
      <c r="C14">
        <f>COUNTIFS(GameLog!D:D,'MON F'!A14,GameLog!C:C,"MON",GameLog!E:E,INDEX(Positions!$A$1:$B$9,MATCH('MON F'!$B14,Positions!$A$1:$A$9,0),2))</f>
        <v>0</v>
      </c>
      <c r="D14">
        <f>SUMIFS(GameLog!F:F,GameLog!$D:$D,'MON F'!A14,GameLog!$E:$E,INDEX(Positions!$A$1:$B$9,MATCH('MON F'!$B14,Positions!$A$1:$A$9,0),2),GameLog!$C:$C,"MON")</f>
        <v>0</v>
      </c>
      <c r="E14" s="12">
        <f>SUMIFS(GameLog!AM:AM,GameLog!$D:$D,'MON F'!$A14,GameLog!$E:$E,INDEX(Positions!$A$1:$B$9,MATCH('MON F'!$B14,Positions!$A$1:$A$9,0),2),GameLog!$C:$C,"MON")</f>
        <v>0</v>
      </c>
      <c r="F14">
        <f>SUMIFS(GameLog!AN:AN,GameLog!$D:$D,'MON F'!$A14,GameLog!$E:$E,INDEX(Positions!$A$1:$B$9,MATCH('MON F'!$B14,Positions!$A$1:$A$9,0),2),GameLog!$C:$C,"MON")</f>
        <v>0</v>
      </c>
      <c r="G14">
        <f>SUMIFS(GameLog!AO:AO,GameLog!$D:$D,'MON F'!$A14,GameLog!$E:$E,INDEX(Positions!$A$1:$B$9,MATCH('MON F'!$B14,Positions!$A$1:$A$9,0),2),GameLog!$C:$C,"MON")</f>
        <v>0</v>
      </c>
      <c r="H14">
        <f>SUMIFS(GameLog!AP:AP,GameLog!$D:$D,'MON F'!$A14,GameLog!$E:$E,INDEX(Positions!$A$1:$B$9,MATCH('MON F'!$B14,Positions!$A$1:$A$9,0),2),GameLog!$C:$C,"MON")</f>
        <v>0</v>
      </c>
      <c r="I14">
        <f>SUMIFS(GameLog!AQ:AQ,GameLog!$D:$D,'MON F'!$A14,GameLog!$E:$E,INDEX(Positions!$A$1:$B$9,MATCH('MON F'!$B14,Positions!$A$1:$A$9,0),2),GameLog!$C:$C,"MON")</f>
        <v>0</v>
      </c>
      <c r="J14">
        <f>SUMIFS(GameLog!AR:AR,GameLog!$D:$D,'MON F'!$A14,GameLog!$E:$E,INDEX(Positions!$A$1:$B$9,MATCH('MON F'!$B14,Positions!$A$1:$A$9,0),2),GameLog!$C:$C,"MON")</f>
        <v>0</v>
      </c>
      <c r="K14">
        <f>SUMIFS(GameLog!AS:AS,GameLog!$D:$D,'MON F'!$A14,GameLog!$E:$E,INDEX(Positions!$A$1:$B$9,MATCH('MON F'!$B14,Positions!$A$1:$A$9,0),2),GameLog!$C:$C,"MON")</f>
        <v>0</v>
      </c>
      <c r="L14">
        <f>SUMIFS(GameLog!AT:AT,GameLog!$D:$D,'MON F'!$A14,GameLog!$E:$E,INDEX(Positions!$A$1:$B$9,MATCH('MON F'!$B14,Positions!$A$1:$A$9,0),2),GameLog!$C:$C,"MON")</f>
        <v>0</v>
      </c>
      <c r="M14">
        <f>SUMIFS(GameLog!AU:AU,GameLog!$D:$D,'MON F'!$A14,GameLog!$E:$E,INDEX(Positions!$A$1:$B$9,MATCH('MON F'!$B14,Positions!$A$1:$A$9,0),2),GameLog!$C:$C,"MON")</f>
        <v>0</v>
      </c>
      <c r="N14">
        <f>SUMIFS(GameLog!AV:AV,GameLog!$D:$D,'MON F'!$A14,GameLog!$E:$E,INDEX(Positions!$A$1:$B$9,MATCH('MON F'!$B14,Positions!$A$1:$A$9,0),2),GameLog!$C:$C,"MON")</f>
        <v>0</v>
      </c>
      <c r="O14" s="8">
        <f t="shared" si="0"/>
        <v>0</v>
      </c>
      <c r="P14" s="18" t="str">
        <f t="shared" si="1"/>
        <v/>
      </c>
    </row>
    <row r="15" spans="1:16">
      <c r="A15" t="s">
        <v>2619</v>
      </c>
      <c r="B15" t="s">
        <v>2443</v>
      </c>
      <c r="C15">
        <f>COUNTIFS(GameLog!D:D,'MON F'!A15,GameLog!C:C,"MON",GameLog!E:E,INDEX(Positions!$A$1:$B$9,MATCH('MON F'!$B15,Positions!$A$1:$A$9,0),2))</f>
        <v>0</v>
      </c>
      <c r="D15">
        <f>SUMIFS(GameLog!F:F,GameLog!$D:$D,'MON F'!A15,GameLog!$E:$E,INDEX(Positions!$A$1:$B$9,MATCH('MON F'!$B15,Positions!$A$1:$A$9,0),2),GameLog!$C:$C,"MON")</f>
        <v>0</v>
      </c>
      <c r="E15" s="12">
        <f>SUMIFS(GameLog!AM:AM,GameLog!$D:$D,'MON F'!$A15,GameLog!$E:$E,INDEX(Positions!$A$1:$B$9,MATCH('MON F'!$B15,Positions!$A$1:$A$9,0),2),GameLog!$C:$C,"MON")</f>
        <v>0</v>
      </c>
      <c r="F15">
        <f>SUMIFS(GameLog!AN:AN,GameLog!$D:$D,'MON F'!$A15,GameLog!$E:$E,INDEX(Positions!$A$1:$B$9,MATCH('MON F'!$B15,Positions!$A$1:$A$9,0),2),GameLog!$C:$C,"MON")</f>
        <v>0</v>
      </c>
      <c r="G15">
        <f>SUMIFS(GameLog!AO:AO,GameLog!$D:$D,'MON F'!$A15,GameLog!$E:$E,INDEX(Positions!$A$1:$B$9,MATCH('MON F'!$B15,Positions!$A$1:$A$9,0),2),GameLog!$C:$C,"MON")</f>
        <v>0</v>
      </c>
      <c r="H15">
        <f>SUMIFS(GameLog!AP:AP,GameLog!$D:$D,'MON F'!$A15,GameLog!$E:$E,INDEX(Positions!$A$1:$B$9,MATCH('MON F'!$B15,Positions!$A$1:$A$9,0),2),GameLog!$C:$C,"MON")</f>
        <v>0</v>
      </c>
      <c r="I15">
        <f>SUMIFS(GameLog!AQ:AQ,GameLog!$D:$D,'MON F'!$A15,GameLog!$E:$E,INDEX(Positions!$A$1:$B$9,MATCH('MON F'!$B15,Positions!$A$1:$A$9,0),2),GameLog!$C:$C,"MON")</f>
        <v>0</v>
      </c>
      <c r="J15">
        <f>SUMIFS(GameLog!AR:AR,GameLog!$D:$D,'MON F'!$A15,GameLog!$E:$E,INDEX(Positions!$A$1:$B$9,MATCH('MON F'!$B15,Positions!$A$1:$A$9,0),2),GameLog!$C:$C,"MON")</f>
        <v>0</v>
      </c>
      <c r="K15">
        <f>SUMIFS(GameLog!AS:AS,GameLog!$D:$D,'MON F'!$A15,GameLog!$E:$E,INDEX(Positions!$A$1:$B$9,MATCH('MON F'!$B15,Positions!$A$1:$A$9,0),2),GameLog!$C:$C,"MON")</f>
        <v>0</v>
      </c>
      <c r="L15">
        <f>SUMIFS(GameLog!AT:AT,GameLog!$D:$D,'MON F'!$A15,GameLog!$E:$E,INDEX(Positions!$A$1:$B$9,MATCH('MON F'!$B15,Positions!$A$1:$A$9,0),2),GameLog!$C:$C,"MON")</f>
        <v>0</v>
      </c>
      <c r="M15">
        <f>SUMIFS(GameLog!AU:AU,GameLog!$D:$D,'MON F'!$A15,GameLog!$E:$E,INDEX(Positions!$A$1:$B$9,MATCH('MON F'!$B15,Positions!$A$1:$A$9,0),2),GameLog!$C:$C,"MON")</f>
        <v>0</v>
      </c>
      <c r="N15">
        <f>SUMIFS(GameLog!AV:AV,GameLog!$D:$D,'MON F'!$A15,GameLog!$E:$E,INDEX(Positions!$A$1:$B$9,MATCH('MON F'!$B15,Positions!$A$1:$A$9,0),2),GameLog!$C:$C,"MON")</f>
        <v>0</v>
      </c>
      <c r="O15" s="8">
        <f t="shared" si="0"/>
        <v>0</v>
      </c>
      <c r="P15" s="18" t="str">
        <f t="shared" si="1"/>
        <v/>
      </c>
    </row>
    <row r="16" spans="1:16">
      <c r="A16" t="s">
        <v>3170</v>
      </c>
      <c r="B16" t="s">
        <v>2443</v>
      </c>
      <c r="C16">
        <f>COUNTIFS(GameLog!D:D,'MON F'!A16,GameLog!C:C,"MON",GameLog!E:E,INDEX(Positions!$A$1:$B$9,MATCH('MON F'!$B16,Positions!$A$1:$A$9,0),2))</f>
        <v>0</v>
      </c>
      <c r="D16">
        <f>SUMIFS(GameLog!F:F,GameLog!$D:$D,'MON F'!A16,GameLog!$E:$E,INDEX(Positions!$A$1:$B$9,MATCH('MON F'!$B16,Positions!$A$1:$A$9,0),2),GameLog!$C:$C,"MON")</f>
        <v>0</v>
      </c>
      <c r="E16" s="12">
        <f>SUMIFS(GameLog!AM:AM,GameLog!$D:$D,'MON F'!$A16,GameLog!$E:$E,INDEX(Positions!$A$1:$B$9,MATCH('MON F'!$B16,Positions!$A$1:$A$9,0),2),GameLog!$C:$C,"MON")</f>
        <v>0</v>
      </c>
      <c r="F16">
        <f>SUMIFS(GameLog!AN:AN,GameLog!$D:$D,'MON F'!$A16,GameLog!$E:$E,INDEX(Positions!$A$1:$B$9,MATCH('MON F'!$B16,Positions!$A$1:$A$9,0),2),GameLog!$C:$C,"MON")</f>
        <v>0</v>
      </c>
      <c r="G16">
        <f>SUMIFS(GameLog!AO:AO,GameLog!$D:$D,'MON F'!$A16,GameLog!$E:$E,INDEX(Positions!$A$1:$B$9,MATCH('MON F'!$B16,Positions!$A$1:$A$9,0),2),GameLog!$C:$C,"MON")</f>
        <v>0</v>
      </c>
      <c r="H16">
        <f>SUMIFS(GameLog!AP:AP,GameLog!$D:$D,'MON F'!$A16,GameLog!$E:$E,INDEX(Positions!$A$1:$B$9,MATCH('MON F'!$B16,Positions!$A$1:$A$9,0),2),GameLog!$C:$C,"MON")</f>
        <v>0</v>
      </c>
      <c r="I16">
        <f>SUMIFS(GameLog!AQ:AQ,GameLog!$D:$D,'MON F'!$A16,GameLog!$E:$E,INDEX(Positions!$A$1:$B$9,MATCH('MON F'!$B16,Positions!$A$1:$A$9,0),2),GameLog!$C:$C,"MON")</f>
        <v>0</v>
      </c>
      <c r="J16">
        <f>SUMIFS(GameLog!AR:AR,GameLog!$D:$D,'MON F'!$A16,GameLog!$E:$E,INDEX(Positions!$A$1:$B$9,MATCH('MON F'!$B16,Positions!$A$1:$A$9,0),2),GameLog!$C:$C,"MON")</f>
        <v>0</v>
      </c>
      <c r="K16">
        <f>SUMIFS(GameLog!AS:AS,GameLog!$D:$D,'MON F'!$A16,GameLog!$E:$E,INDEX(Positions!$A$1:$B$9,MATCH('MON F'!$B16,Positions!$A$1:$A$9,0),2),GameLog!$C:$C,"MON")</f>
        <v>0</v>
      </c>
      <c r="L16">
        <f>SUMIFS(GameLog!AT:AT,GameLog!$D:$D,'MON F'!$A16,GameLog!$E:$E,INDEX(Positions!$A$1:$B$9,MATCH('MON F'!$B16,Positions!$A$1:$A$9,0),2),GameLog!$C:$C,"MON")</f>
        <v>0</v>
      </c>
      <c r="M16">
        <f>SUMIFS(GameLog!AU:AU,GameLog!$D:$D,'MON F'!$A16,GameLog!$E:$E,INDEX(Positions!$A$1:$B$9,MATCH('MON F'!$B16,Positions!$A$1:$A$9,0),2),GameLog!$C:$C,"MON")</f>
        <v>0</v>
      </c>
      <c r="N16">
        <f>SUMIFS(GameLog!AV:AV,GameLog!$D:$D,'MON F'!$A16,GameLog!$E:$E,INDEX(Positions!$A$1:$B$9,MATCH('MON F'!$B16,Positions!$A$1:$A$9,0),2),GameLog!$C:$C,"MON")</f>
        <v>0</v>
      </c>
      <c r="O16" s="8">
        <f t="shared" si="0"/>
        <v>0</v>
      </c>
      <c r="P16" s="18" t="str">
        <f t="shared" si="1"/>
        <v/>
      </c>
    </row>
    <row r="17" spans="1:16">
      <c r="A17" t="s">
        <v>3166</v>
      </c>
      <c r="B17" t="s">
        <v>2443</v>
      </c>
      <c r="C17">
        <f>COUNTIFS(GameLog!D:D,'MON F'!A17,GameLog!C:C,"MON",GameLog!E:E,INDEX(Positions!$A$1:$B$9,MATCH('MON F'!$B17,Positions!$A$1:$A$9,0),2))</f>
        <v>0</v>
      </c>
      <c r="D17">
        <f>SUMIFS(GameLog!F:F,GameLog!$D:$D,'MON F'!A17,GameLog!$E:$E,INDEX(Positions!$A$1:$B$9,MATCH('MON F'!$B17,Positions!$A$1:$A$9,0),2),GameLog!$C:$C,"MON")</f>
        <v>0</v>
      </c>
      <c r="E17" s="12">
        <f>SUMIFS(GameLog!AM:AM,GameLog!$D:$D,'MON F'!$A17,GameLog!$E:$E,INDEX(Positions!$A$1:$B$9,MATCH('MON F'!$B17,Positions!$A$1:$A$9,0),2),GameLog!$C:$C,"MON")</f>
        <v>0</v>
      </c>
      <c r="F17">
        <f>SUMIFS(GameLog!AN:AN,GameLog!$D:$D,'MON F'!$A17,GameLog!$E:$E,INDEX(Positions!$A$1:$B$9,MATCH('MON F'!$B17,Positions!$A$1:$A$9,0),2),GameLog!$C:$C,"MON")</f>
        <v>0</v>
      </c>
      <c r="G17">
        <f>SUMIFS(GameLog!AO:AO,GameLog!$D:$D,'MON F'!$A17,GameLog!$E:$E,INDEX(Positions!$A$1:$B$9,MATCH('MON F'!$B17,Positions!$A$1:$A$9,0),2),GameLog!$C:$C,"MON")</f>
        <v>0</v>
      </c>
      <c r="H17">
        <f>SUMIFS(GameLog!AP:AP,GameLog!$D:$D,'MON F'!$A17,GameLog!$E:$E,INDEX(Positions!$A$1:$B$9,MATCH('MON F'!$B17,Positions!$A$1:$A$9,0),2),GameLog!$C:$C,"MON")</f>
        <v>0</v>
      </c>
      <c r="I17">
        <f>SUMIFS(GameLog!AQ:AQ,GameLog!$D:$D,'MON F'!$A17,GameLog!$E:$E,INDEX(Positions!$A$1:$B$9,MATCH('MON F'!$B17,Positions!$A$1:$A$9,0),2),GameLog!$C:$C,"MON")</f>
        <v>0</v>
      </c>
      <c r="J17">
        <f>SUMIFS(GameLog!AR:AR,GameLog!$D:$D,'MON F'!$A17,GameLog!$E:$E,INDEX(Positions!$A$1:$B$9,MATCH('MON F'!$B17,Positions!$A$1:$A$9,0),2),GameLog!$C:$C,"MON")</f>
        <v>0</v>
      </c>
      <c r="K17">
        <f>SUMIFS(GameLog!AS:AS,GameLog!$D:$D,'MON F'!$A17,GameLog!$E:$E,INDEX(Positions!$A$1:$B$9,MATCH('MON F'!$B17,Positions!$A$1:$A$9,0),2),GameLog!$C:$C,"MON")</f>
        <v>0</v>
      </c>
      <c r="L17">
        <f>SUMIFS(GameLog!AT:AT,GameLog!$D:$D,'MON F'!$A17,GameLog!$E:$E,INDEX(Positions!$A$1:$B$9,MATCH('MON F'!$B17,Positions!$A$1:$A$9,0),2),GameLog!$C:$C,"MON")</f>
        <v>0</v>
      </c>
      <c r="M17">
        <f>SUMIFS(GameLog!AU:AU,GameLog!$D:$D,'MON F'!$A17,GameLog!$E:$E,INDEX(Positions!$A$1:$B$9,MATCH('MON F'!$B17,Positions!$A$1:$A$9,0),2),GameLog!$C:$C,"MON")</f>
        <v>0</v>
      </c>
      <c r="N17">
        <f>SUMIFS(GameLog!AV:AV,GameLog!$D:$D,'MON F'!$A17,GameLog!$E:$E,INDEX(Positions!$A$1:$B$9,MATCH('MON F'!$B17,Positions!$A$1:$A$9,0),2),GameLog!$C:$C,"MON")</f>
        <v>0</v>
      </c>
      <c r="O17" s="8">
        <f t="shared" si="0"/>
        <v>0</v>
      </c>
      <c r="P17" s="18" t="str">
        <f t="shared" si="1"/>
        <v/>
      </c>
    </row>
    <row r="18" spans="1:16">
      <c r="A18" t="s">
        <v>3181</v>
      </c>
      <c r="B18" t="s">
        <v>2443</v>
      </c>
      <c r="C18">
        <f>COUNTIFS(GameLog!D:D,'MON F'!A18,GameLog!C:C,"MON",GameLog!E:E,INDEX(Positions!$A$1:$B$9,MATCH('MON F'!$B18,Positions!$A$1:$A$9,0),2))</f>
        <v>0</v>
      </c>
      <c r="D18">
        <f>SUMIFS(GameLog!F:F,GameLog!$D:$D,'MON F'!A18,GameLog!$E:$E,INDEX(Positions!$A$1:$B$9,MATCH('MON F'!$B18,Positions!$A$1:$A$9,0),2),GameLog!$C:$C,"MON")</f>
        <v>0</v>
      </c>
      <c r="E18" s="12">
        <f>SUMIFS(GameLog!AM:AM,GameLog!$D:$D,'MON F'!$A18,GameLog!$E:$E,INDEX(Positions!$A$1:$B$9,MATCH('MON F'!$B18,Positions!$A$1:$A$9,0),2),GameLog!$C:$C,"MON")</f>
        <v>0</v>
      </c>
      <c r="F18">
        <f>SUMIFS(GameLog!AN:AN,GameLog!$D:$D,'MON F'!$A18,GameLog!$E:$E,INDEX(Positions!$A$1:$B$9,MATCH('MON F'!$B18,Positions!$A$1:$A$9,0),2),GameLog!$C:$C,"MON")</f>
        <v>0</v>
      </c>
      <c r="G18">
        <f>SUMIFS(GameLog!AO:AO,GameLog!$D:$D,'MON F'!$A18,GameLog!$E:$E,INDEX(Positions!$A$1:$B$9,MATCH('MON F'!$B18,Positions!$A$1:$A$9,0),2),GameLog!$C:$C,"MON")</f>
        <v>0</v>
      </c>
      <c r="H18">
        <f>SUMIFS(GameLog!AP:AP,GameLog!$D:$D,'MON F'!$A18,GameLog!$E:$E,INDEX(Positions!$A$1:$B$9,MATCH('MON F'!$B18,Positions!$A$1:$A$9,0),2),GameLog!$C:$C,"MON")</f>
        <v>0</v>
      </c>
      <c r="I18">
        <f>SUMIFS(GameLog!AQ:AQ,GameLog!$D:$D,'MON F'!$A18,GameLog!$E:$E,INDEX(Positions!$A$1:$B$9,MATCH('MON F'!$B18,Positions!$A$1:$A$9,0),2),GameLog!$C:$C,"MON")</f>
        <v>0</v>
      </c>
      <c r="J18">
        <f>SUMIFS(GameLog!AR:AR,GameLog!$D:$D,'MON F'!$A18,GameLog!$E:$E,INDEX(Positions!$A$1:$B$9,MATCH('MON F'!$B18,Positions!$A$1:$A$9,0),2),GameLog!$C:$C,"MON")</f>
        <v>0</v>
      </c>
      <c r="K18">
        <f>SUMIFS(GameLog!AS:AS,GameLog!$D:$D,'MON F'!$A18,GameLog!$E:$E,INDEX(Positions!$A$1:$B$9,MATCH('MON F'!$B18,Positions!$A$1:$A$9,0),2),GameLog!$C:$C,"MON")</f>
        <v>0</v>
      </c>
      <c r="L18">
        <f>SUMIFS(GameLog!AT:AT,GameLog!$D:$D,'MON F'!$A18,GameLog!$E:$E,INDEX(Positions!$A$1:$B$9,MATCH('MON F'!$B18,Positions!$A$1:$A$9,0),2),GameLog!$C:$C,"MON")</f>
        <v>0</v>
      </c>
      <c r="M18">
        <f>SUMIFS(GameLog!AU:AU,GameLog!$D:$D,'MON F'!$A18,GameLog!$E:$E,INDEX(Positions!$A$1:$B$9,MATCH('MON F'!$B18,Positions!$A$1:$A$9,0),2),GameLog!$C:$C,"MON")</f>
        <v>0</v>
      </c>
      <c r="N18">
        <f>SUMIFS(GameLog!AV:AV,GameLog!$D:$D,'MON F'!$A18,GameLog!$E:$E,INDEX(Positions!$A$1:$B$9,MATCH('MON F'!$B18,Positions!$A$1:$A$9,0),2),GameLog!$C:$C,"MON")</f>
        <v>0</v>
      </c>
      <c r="O18" s="8">
        <f t="shared" si="0"/>
        <v>0</v>
      </c>
      <c r="P18" s="18" t="str">
        <f t="shared" si="1"/>
        <v/>
      </c>
    </row>
    <row r="19" spans="1:16">
      <c r="A19" t="s">
        <v>3171</v>
      </c>
      <c r="B19" t="s">
        <v>2443</v>
      </c>
      <c r="C19">
        <f>COUNTIFS(GameLog!D:D,'MON F'!A19,GameLog!C:C,"MON",GameLog!E:E,INDEX(Positions!$A$1:$B$9,MATCH('MON F'!$B19,Positions!$A$1:$A$9,0),2))</f>
        <v>2</v>
      </c>
      <c r="D19">
        <f>SUMIFS(GameLog!F:F,GameLog!$D:$D,'MON F'!A19,GameLog!$E:$E,INDEX(Positions!$A$1:$B$9,MATCH('MON F'!$B19,Positions!$A$1:$A$9,0),2),GameLog!$C:$C,"MON")</f>
        <v>0</v>
      </c>
      <c r="E19" s="12">
        <f>SUMIFS(GameLog!AM:AM,GameLog!$D:$D,'MON F'!$A19,GameLog!$E:$E,INDEX(Positions!$A$1:$B$9,MATCH('MON F'!$B19,Positions!$A$1:$A$9,0),2),GameLog!$C:$C,"MON")</f>
        <v>2</v>
      </c>
      <c r="F19">
        <f>SUMIFS(GameLog!AN:AN,GameLog!$D:$D,'MON F'!$A19,GameLog!$E:$E,INDEX(Positions!$A$1:$B$9,MATCH('MON F'!$B19,Positions!$A$1:$A$9,0),2),GameLog!$C:$C,"MON")</f>
        <v>1</v>
      </c>
      <c r="G19">
        <f>SUMIFS(GameLog!AO:AO,GameLog!$D:$D,'MON F'!$A19,GameLog!$E:$E,INDEX(Positions!$A$1:$B$9,MATCH('MON F'!$B19,Positions!$A$1:$A$9,0),2),GameLog!$C:$C,"MON")</f>
        <v>1</v>
      </c>
      <c r="H19">
        <f>SUMIFS(GameLog!AP:AP,GameLog!$D:$D,'MON F'!$A19,GameLog!$E:$E,INDEX(Positions!$A$1:$B$9,MATCH('MON F'!$B19,Positions!$A$1:$A$9,0),2),GameLog!$C:$C,"MON")</f>
        <v>0</v>
      </c>
      <c r="I19">
        <f>SUMIFS(GameLog!AQ:AQ,GameLog!$D:$D,'MON F'!$A19,GameLog!$E:$E,INDEX(Positions!$A$1:$B$9,MATCH('MON F'!$B19,Positions!$A$1:$A$9,0),2),GameLog!$C:$C,"MON")</f>
        <v>0</v>
      </c>
      <c r="J19">
        <f>SUMIFS(GameLog!AR:AR,GameLog!$D:$D,'MON F'!$A19,GameLog!$E:$E,INDEX(Positions!$A$1:$B$9,MATCH('MON F'!$B19,Positions!$A$1:$A$9,0),2),GameLog!$C:$C,"MON")</f>
        <v>0</v>
      </c>
      <c r="K19">
        <f>SUMIFS(GameLog!AS:AS,GameLog!$D:$D,'MON F'!$A19,GameLog!$E:$E,INDEX(Positions!$A$1:$B$9,MATCH('MON F'!$B19,Positions!$A$1:$A$9,0),2),GameLog!$C:$C,"MON")</f>
        <v>0</v>
      </c>
      <c r="L19">
        <f>SUMIFS(GameLog!AT:AT,GameLog!$D:$D,'MON F'!$A19,GameLog!$E:$E,INDEX(Positions!$A$1:$B$9,MATCH('MON F'!$B19,Positions!$A$1:$A$9,0),2),GameLog!$C:$C,"MON")</f>
        <v>1</v>
      </c>
      <c r="M19">
        <f>SUMIFS(GameLog!AU:AU,GameLog!$D:$D,'MON F'!$A19,GameLog!$E:$E,INDEX(Positions!$A$1:$B$9,MATCH('MON F'!$B19,Positions!$A$1:$A$9,0),2),GameLog!$C:$C,"MON")</f>
        <v>0</v>
      </c>
      <c r="N19">
        <f>SUMIFS(GameLog!AV:AV,GameLog!$D:$D,'MON F'!$A19,GameLog!$E:$E,INDEX(Positions!$A$1:$B$9,MATCH('MON F'!$B19,Positions!$A$1:$A$9,0),2),GameLog!$C:$C,"MON")</f>
        <v>0</v>
      </c>
      <c r="O19" s="8">
        <f t="shared" si="0"/>
        <v>1</v>
      </c>
      <c r="P19" s="18" t="str">
        <f t="shared" si="1"/>
        <v/>
      </c>
    </row>
    <row r="20" spans="1:16">
      <c r="A20" t="s">
        <v>3162</v>
      </c>
      <c r="B20" t="s">
        <v>2443</v>
      </c>
      <c r="C20">
        <f>COUNTIFS(GameLog!D:D,'MON F'!A20,GameLog!C:C,"MON",GameLog!E:E,INDEX(Positions!$A$1:$B$9,MATCH('MON F'!$B20,Positions!$A$1:$A$9,0),2))</f>
        <v>0</v>
      </c>
      <c r="D20">
        <f>SUMIFS(GameLog!F:F,GameLog!$D:$D,'MON F'!A20,GameLog!$E:$E,INDEX(Positions!$A$1:$B$9,MATCH('MON F'!$B20,Positions!$A$1:$A$9,0),2),GameLog!$C:$C,"MON")</f>
        <v>0</v>
      </c>
      <c r="E20" s="12">
        <f>SUMIFS(GameLog!AM:AM,GameLog!$D:$D,'MON F'!$A20,GameLog!$E:$E,INDEX(Positions!$A$1:$B$9,MATCH('MON F'!$B20,Positions!$A$1:$A$9,0),2),GameLog!$C:$C,"MON")</f>
        <v>0</v>
      </c>
      <c r="F20">
        <f>SUMIFS(GameLog!AN:AN,GameLog!$D:$D,'MON F'!$A20,GameLog!$E:$E,INDEX(Positions!$A$1:$B$9,MATCH('MON F'!$B20,Positions!$A$1:$A$9,0),2),GameLog!$C:$C,"MON")</f>
        <v>0</v>
      </c>
      <c r="G20">
        <f>SUMIFS(GameLog!AO:AO,GameLog!$D:$D,'MON F'!$A20,GameLog!$E:$E,INDEX(Positions!$A$1:$B$9,MATCH('MON F'!$B20,Positions!$A$1:$A$9,0),2),GameLog!$C:$C,"MON")</f>
        <v>0</v>
      </c>
      <c r="H20">
        <f>SUMIFS(GameLog!AP:AP,GameLog!$D:$D,'MON F'!$A20,GameLog!$E:$E,INDEX(Positions!$A$1:$B$9,MATCH('MON F'!$B20,Positions!$A$1:$A$9,0),2),GameLog!$C:$C,"MON")</f>
        <v>0</v>
      </c>
      <c r="I20">
        <f>SUMIFS(GameLog!AQ:AQ,GameLog!$D:$D,'MON F'!$A20,GameLog!$E:$E,INDEX(Positions!$A$1:$B$9,MATCH('MON F'!$B20,Positions!$A$1:$A$9,0),2),GameLog!$C:$C,"MON")</f>
        <v>0</v>
      </c>
      <c r="J20">
        <f>SUMIFS(GameLog!AR:AR,GameLog!$D:$D,'MON F'!$A20,GameLog!$E:$E,INDEX(Positions!$A$1:$B$9,MATCH('MON F'!$B20,Positions!$A$1:$A$9,0),2),GameLog!$C:$C,"MON")</f>
        <v>0</v>
      </c>
      <c r="K20">
        <f>SUMIFS(GameLog!AS:AS,GameLog!$D:$D,'MON F'!$A20,GameLog!$E:$E,INDEX(Positions!$A$1:$B$9,MATCH('MON F'!$B20,Positions!$A$1:$A$9,0),2),GameLog!$C:$C,"MON")</f>
        <v>0</v>
      </c>
      <c r="L20">
        <f>SUMIFS(GameLog!AT:AT,GameLog!$D:$D,'MON F'!$A20,GameLog!$E:$E,INDEX(Positions!$A$1:$B$9,MATCH('MON F'!$B20,Positions!$A$1:$A$9,0),2),GameLog!$C:$C,"MON")</f>
        <v>0</v>
      </c>
      <c r="M20">
        <f>SUMIFS(GameLog!AU:AU,GameLog!$D:$D,'MON F'!$A20,GameLog!$E:$E,INDEX(Positions!$A$1:$B$9,MATCH('MON F'!$B20,Positions!$A$1:$A$9,0),2),GameLog!$C:$C,"MON")</f>
        <v>0</v>
      </c>
      <c r="N20">
        <f>SUMIFS(GameLog!AV:AV,GameLog!$D:$D,'MON F'!$A20,GameLog!$E:$E,INDEX(Positions!$A$1:$B$9,MATCH('MON F'!$B20,Positions!$A$1:$A$9,0),2),GameLog!$C:$C,"MON")</f>
        <v>0</v>
      </c>
      <c r="O20" s="8">
        <f t="shared" si="0"/>
        <v>0</v>
      </c>
      <c r="P20" s="18" t="str">
        <f t="shared" si="1"/>
        <v/>
      </c>
    </row>
    <row r="21" spans="1:16">
      <c r="A21" t="s">
        <v>3167</v>
      </c>
      <c r="B21" t="s">
        <v>2443</v>
      </c>
      <c r="C21">
        <f>COUNTIFS(GameLog!D:D,'MON F'!A21,GameLog!C:C,"MON",GameLog!E:E,INDEX(Positions!$A$1:$B$9,MATCH('MON F'!$B21,Positions!$A$1:$A$9,0),2))</f>
        <v>1</v>
      </c>
      <c r="D21">
        <f>SUMIFS(GameLog!F:F,GameLog!$D:$D,'MON F'!A21,GameLog!$E:$E,INDEX(Positions!$A$1:$B$9,MATCH('MON F'!$B21,Positions!$A$1:$A$9,0),2),GameLog!$C:$C,"MON")</f>
        <v>0</v>
      </c>
      <c r="E21" s="12">
        <f>SUMIFS(GameLog!AM:AM,GameLog!$D:$D,'MON F'!$A21,GameLog!$E:$E,INDEX(Positions!$A$1:$B$9,MATCH('MON F'!$B21,Positions!$A$1:$A$9,0),2),GameLog!$C:$C,"MON")</f>
        <v>2</v>
      </c>
      <c r="F21">
        <f>SUMIFS(GameLog!AN:AN,GameLog!$D:$D,'MON F'!$A21,GameLog!$E:$E,INDEX(Positions!$A$1:$B$9,MATCH('MON F'!$B21,Positions!$A$1:$A$9,0),2),GameLog!$C:$C,"MON")</f>
        <v>0</v>
      </c>
      <c r="G21">
        <f>SUMIFS(GameLog!AO:AO,GameLog!$D:$D,'MON F'!$A21,GameLog!$E:$E,INDEX(Positions!$A$1:$B$9,MATCH('MON F'!$B21,Positions!$A$1:$A$9,0),2),GameLog!$C:$C,"MON")</f>
        <v>0</v>
      </c>
      <c r="H21">
        <f>SUMIFS(GameLog!AP:AP,GameLog!$D:$D,'MON F'!$A21,GameLog!$E:$E,INDEX(Positions!$A$1:$B$9,MATCH('MON F'!$B21,Positions!$A$1:$A$9,0),2),GameLog!$C:$C,"MON")</f>
        <v>0</v>
      </c>
      <c r="I21">
        <f>SUMIFS(GameLog!AQ:AQ,GameLog!$D:$D,'MON F'!$A21,GameLog!$E:$E,INDEX(Positions!$A$1:$B$9,MATCH('MON F'!$B21,Positions!$A$1:$A$9,0),2),GameLog!$C:$C,"MON")</f>
        <v>0</v>
      </c>
      <c r="J21">
        <f>SUMIFS(GameLog!AR:AR,GameLog!$D:$D,'MON F'!$A21,GameLog!$E:$E,INDEX(Positions!$A$1:$B$9,MATCH('MON F'!$B21,Positions!$A$1:$A$9,0),2),GameLog!$C:$C,"MON")</f>
        <v>0</v>
      </c>
      <c r="K21">
        <f>SUMIFS(GameLog!AS:AS,GameLog!$D:$D,'MON F'!$A21,GameLog!$E:$E,INDEX(Positions!$A$1:$B$9,MATCH('MON F'!$B21,Positions!$A$1:$A$9,0),2),GameLog!$C:$C,"MON")</f>
        <v>0</v>
      </c>
      <c r="L21">
        <f>SUMIFS(GameLog!AT:AT,GameLog!$D:$D,'MON F'!$A21,GameLog!$E:$E,INDEX(Positions!$A$1:$B$9,MATCH('MON F'!$B21,Positions!$A$1:$A$9,0),2),GameLog!$C:$C,"MON")</f>
        <v>0</v>
      </c>
      <c r="M21">
        <f>SUMIFS(GameLog!AU:AU,GameLog!$D:$D,'MON F'!$A21,GameLog!$E:$E,INDEX(Positions!$A$1:$B$9,MATCH('MON F'!$B21,Positions!$A$1:$A$9,0),2),GameLog!$C:$C,"MON")</f>
        <v>0</v>
      </c>
      <c r="N21">
        <f>SUMIFS(GameLog!AV:AV,GameLog!$D:$D,'MON F'!$A21,GameLog!$E:$E,INDEX(Positions!$A$1:$B$9,MATCH('MON F'!$B21,Positions!$A$1:$A$9,0),2),GameLog!$C:$C,"MON")</f>
        <v>0</v>
      </c>
      <c r="O21" s="8">
        <f t="shared" si="0"/>
        <v>0</v>
      </c>
      <c r="P21" s="18" t="str">
        <f t="shared" si="1"/>
        <v/>
      </c>
    </row>
    <row r="22" spans="1:16">
      <c r="A22" t="s">
        <v>3161</v>
      </c>
      <c r="B22" t="s">
        <v>2443</v>
      </c>
      <c r="C22">
        <f>COUNTIFS(GameLog!D:D,'MON F'!A22,GameLog!C:C,"MON",GameLog!E:E,INDEX(Positions!$A$1:$B$9,MATCH('MON F'!$B22,Positions!$A$1:$A$9,0),2))</f>
        <v>1</v>
      </c>
      <c r="D22">
        <f>SUMIFS(GameLog!F:F,GameLog!$D:$D,'MON F'!A22,GameLog!$E:$E,INDEX(Positions!$A$1:$B$9,MATCH('MON F'!$B22,Positions!$A$1:$A$9,0),2),GameLog!$C:$C,"MON")</f>
        <v>1</v>
      </c>
      <c r="E22" s="12">
        <f>SUMIFS(GameLog!AM:AM,GameLog!$D:$D,'MON F'!$A22,GameLog!$E:$E,INDEX(Positions!$A$1:$B$9,MATCH('MON F'!$B22,Positions!$A$1:$A$9,0),2),GameLog!$C:$C,"MON")</f>
        <v>5</v>
      </c>
      <c r="F22">
        <f>SUMIFS(GameLog!AN:AN,GameLog!$D:$D,'MON F'!$A22,GameLog!$E:$E,INDEX(Positions!$A$1:$B$9,MATCH('MON F'!$B22,Positions!$A$1:$A$9,0),2),GameLog!$C:$C,"MON")</f>
        <v>0</v>
      </c>
      <c r="G22">
        <f>SUMIFS(GameLog!AO:AO,GameLog!$D:$D,'MON F'!$A22,GameLog!$E:$E,INDEX(Positions!$A$1:$B$9,MATCH('MON F'!$B22,Positions!$A$1:$A$9,0),2),GameLog!$C:$C,"MON")</f>
        <v>0</v>
      </c>
      <c r="H22">
        <f>SUMIFS(GameLog!AP:AP,GameLog!$D:$D,'MON F'!$A22,GameLog!$E:$E,INDEX(Positions!$A$1:$B$9,MATCH('MON F'!$B22,Positions!$A$1:$A$9,0),2),GameLog!$C:$C,"MON")</f>
        <v>0</v>
      </c>
      <c r="I22">
        <f>SUMIFS(GameLog!AQ:AQ,GameLog!$D:$D,'MON F'!$A22,GameLog!$E:$E,INDEX(Positions!$A$1:$B$9,MATCH('MON F'!$B22,Positions!$A$1:$A$9,0),2),GameLog!$C:$C,"MON")</f>
        <v>0</v>
      </c>
      <c r="J22">
        <f>SUMIFS(GameLog!AR:AR,GameLog!$D:$D,'MON F'!$A22,GameLog!$E:$E,INDEX(Positions!$A$1:$B$9,MATCH('MON F'!$B22,Positions!$A$1:$A$9,0),2),GameLog!$C:$C,"MON")</f>
        <v>0</v>
      </c>
      <c r="K22">
        <f>SUMIFS(GameLog!AS:AS,GameLog!$D:$D,'MON F'!$A22,GameLog!$E:$E,INDEX(Positions!$A$1:$B$9,MATCH('MON F'!$B22,Positions!$A$1:$A$9,0),2),GameLog!$C:$C,"MON")</f>
        <v>0</v>
      </c>
      <c r="L22">
        <f>SUMIFS(GameLog!AT:AT,GameLog!$D:$D,'MON F'!$A22,GameLog!$E:$E,INDEX(Positions!$A$1:$B$9,MATCH('MON F'!$B22,Positions!$A$1:$A$9,0),2),GameLog!$C:$C,"MON")</f>
        <v>0</v>
      </c>
      <c r="M22">
        <f>SUMIFS(GameLog!AU:AU,GameLog!$D:$D,'MON F'!$A22,GameLog!$E:$E,INDEX(Positions!$A$1:$B$9,MATCH('MON F'!$B22,Positions!$A$1:$A$9,0),2),GameLog!$C:$C,"MON")</f>
        <v>0</v>
      </c>
      <c r="N22">
        <f>SUMIFS(GameLog!AV:AV,GameLog!$D:$D,'MON F'!$A22,GameLog!$E:$E,INDEX(Positions!$A$1:$B$9,MATCH('MON F'!$B22,Positions!$A$1:$A$9,0),2),GameLog!$C:$C,"MON")</f>
        <v>0</v>
      </c>
      <c r="O22" s="8">
        <f t="shared" si="0"/>
        <v>0</v>
      </c>
      <c r="P22" s="18" t="str">
        <f t="shared" si="1"/>
        <v/>
      </c>
    </row>
    <row r="23" spans="1:16">
      <c r="A23" t="s">
        <v>3147</v>
      </c>
      <c r="B23" t="s">
        <v>2429</v>
      </c>
      <c r="C23">
        <f>COUNTIFS(GameLog!D:D,'MON F'!A23,GameLog!C:C,"MON",GameLog!E:E,INDEX(Positions!$A$1:$B$9,MATCH('MON F'!$B23,Positions!$A$1:$A$9,0),2))</f>
        <v>1</v>
      </c>
      <c r="D23">
        <f>SUMIFS(GameLog!F:F,GameLog!$D:$D,'MON F'!A23,GameLog!$E:$E,INDEX(Positions!$A$1:$B$9,MATCH('MON F'!$B23,Positions!$A$1:$A$9,0),2),GameLog!$C:$C,"MON")</f>
        <v>1</v>
      </c>
      <c r="E23" s="12">
        <f>SUMIFS(GameLog!AM:AM,GameLog!$D:$D,'MON F'!$A23,GameLog!$E:$E,INDEX(Positions!$A$1:$B$9,MATCH('MON F'!$B23,Positions!$A$1:$A$9,0),2),GameLog!$C:$C,"MON")</f>
        <v>7</v>
      </c>
      <c r="F23">
        <f>SUMIFS(GameLog!AN:AN,GameLog!$D:$D,'MON F'!$A23,GameLog!$E:$E,INDEX(Positions!$A$1:$B$9,MATCH('MON F'!$B23,Positions!$A$1:$A$9,0),2),GameLog!$C:$C,"MON")</f>
        <v>10</v>
      </c>
      <c r="G23">
        <f>SUMIFS(GameLog!AO:AO,GameLog!$D:$D,'MON F'!$A23,GameLog!$E:$E,INDEX(Positions!$A$1:$B$9,MATCH('MON F'!$B23,Positions!$A$1:$A$9,0),2),GameLog!$C:$C,"MON")</f>
        <v>0</v>
      </c>
      <c r="H23">
        <f>SUMIFS(GameLog!AP:AP,GameLog!$D:$D,'MON F'!$A23,GameLog!$E:$E,INDEX(Positions!$A$1:$B$9,MATCH('MON F'!$B23,Positions!$A$1:$A$9,0),2),GameLog!$C:$C,"MON")</f>
        <v>0</v>
      </c>
      <c r="I23">
        <f>SUMIFS(GameLog!AQ:AQ,GameLog!$D:$D,'MON F'!$A23,GameLog!$E:$E,INDEX(Positions!$A$1:$B$9,MATCH('MON F'!$B23,Positions!$A$1:$A$9,0),2),GameLog!$C:$C,"MON")</f>
        <v>0</v>
      </c>
      <c r="J23">
        <f>SUMIFS(GameLog!AR:AR,GameLog!$D:$D,'MON F'!$A23,GameLog!$E:$E,INDEX(Positions!$A$1:$B$9,MATCH('MON F'!$B23,Positions!$A$1:$A$9,0),2),GameLog!$C:$C,"MON")</f>
        <v>0</v>
      </c>
      <c r="K23">
        <f>SUMIFS(GameLog!AS:AS,GameLog!$D:$D,'MON F'!$A23,GameLog!$E:$E,INDEX(Positions!$A$1:$B$9,MATCH('MON F'!$B23,Positions!$A$1:$A$9,0),2),GameLog!$C:$C,"MON")</f>
        <v>0</v>
      </c>
      <c r="L23">
        <f>SUMIFS(GameLog!AT:AT,GameLog!$D:$D,'MON F'!$A23,GameLog!$E:$E,INDEX(Positions!$A$1:$B$9,MATCH('MON F'!$B23,Positions!$A$1:$A$9,0),2),GameLog!$C:$C,"MON")</f>
        <v>0</v>
      </c>
      <c r="M23">
        <f>SUMIFS(GameLog!AU:AU,GameLog!$D:$D,'MON F'!$A23,GameLog!$E:$E,INDEX(Positions!$A$1:$B$9,MATCH('MON F'!$B23,Positions!$A$1:$A$9,0),2),GameLog!$C:$C,"MON")</f>
        <v>0</v>
      </c>
      <c r="N23">
        <f>SUMIFS(GameLog!AV:AV,GameLog!$D:$D,'MON F'!$A23,GameLog!$E:$E,INDEX(Positions!$A$1:$B$9,MATCH('MON F'!$B23,Positions!$A$1:$A$9,0),2),GameLog!$C:$C,"MON")</f>
        <v>0</v>
      </c>
      <c r="O23" s="8">
        <f t="shared" si="0"/>
        <v>1</v>
      </c>
      <c r="P23" s="18">
        <f t="shared" si="1"/>
        <v>0</v>
      </c>
    </row>
    <row r="24" spans="1:16">
      <c r="A24" t="s">
        <v>3156</v>
      </c>
      <c r="B24" t="s">
        <v>2429</v>
      </c>
      <c r="C24">
        <f>COUNTIFS(GameLog!D:D,'MON F'!A24,GameLog!C:C,"MON",GameLog!E:E,INDEX(Positions!$A$1:$B$9,MATCH('MON F'!$B24,Positions!$A$1:$A$9,0),2))</f>
        <v>0</v>
      </c>
      <c r="D24">
        <f>SUMIFS(GameLog!F:F,GameLog!$D:$D,'MON F'!A24,GameLog!$E:$E,INDEX(Positions!$A$1:$B$9,MATCH('MON F'!$B24,Positions!$A$1:$A$9,0),2),GameLog!$C:$C,"MON")</f>
        <v>0</v>
      </c>
      <c r="E24" s="12">
        <f>SUMIFS(GameLog!AM:AM,GameLog!$D:$D,'MON F'!$A24,GameLog!$E:$E,INDEX(Positions!$A$1:$B$9,MATCH('MON F'!$B24,Positions!$A$1:$A$9,0),2),GameLog!$C:$C,"MON")</f>
        <v>0</v>
      </c>
      <c r="F24">
        <f>SUMIFS(GameLog!AN:AN,GameLog!$D:$D,'MON F'!$A24,GameLog!$E:$E,INDEX(Positions!$A$1:$B$9,MATCH('MON F'!$B24,Positions!$A$1:$A$9,0),2),GameLog!$C:$C,"MON")</f>
        <v>0</v>
      </c>
      <c r="G24">
        <f>SUMIFS(GameLog!AO:AO,GameLog!$D:$D,'MON F'!$A24,GameLog!$E:$E,INDEX(Positions!$A$1:$B$9,MATCH('MON F'!$B24,Positions!$A$1:$A$9,0),2),GameLog!$C:$C,"MON")</f>
        <v>0</v>
      </c>
      <c r="H24">
        <f>SUMIFS(GameLog!AP:AP,GameLog!$D:$D,'MON F'!$A24,GameLog!$E:$E,INDEX(Positions!$A$1:$B$9,MATCH('MON F'!$B24,Positions!$A$1:$A$9,0),2),GameLog!$C:$C,"MON")</f>
        <v>0</v>
      </c>
      <c r="I24">
        <f>SUMIFS(GameLog!AQ:AQ,GameLog!$D:$D,'MON F'!$A24,GameLog!$E:$E,INDEX(Positions!$A$1:$B$9,MATCH('MON F'!$B24,Positions!$A$1:$A$9,0),2),GameLog!$C:$C,"MON")</f>
        <v>0</v>
      </c>
      <c r="J24">
        <f>SUMIFS(GameLog!AR:AR,GameLog!$D:$D,'MON F'!$A24,GameLog!$E:$E,INDEX(Positions!$A$1:$B$9,MATCH('MON F'!$B24,Positions!$A$1:$A$9,0),2),GameLog!$C:$C,"MON")</f>
        <v>0</v>
      </c>
      <c r="K24">
        <f>SUMIFS(GameLog!AS:AS,GameLog!$D:$D,'MON F'!$A24,GameLog!$E:$E,INDEX(Positions!$A$1:$B$9,MATCH('MON F'!$B24,Positions!$A$1:$A$9,0),2),GameLog!$C:$C,"MON")</f>
        <v>0</v>
      </c>
      <c r="L24">
        <f>SUMIFS(GameLog!AT:AT,GameLog!$D:$D,'MON F'!$A24,GameLog!$E:$E,INDEX(Positions!$A$1:$B$9,MATCH('MON F'!$B24,Positions!$A$1:$A$9,0),2),GameLog!$C:$C,"MON")</f>
        <v>0</v>
      </c>
      <c r="M24">
        <f>SUMIFS(GameLog!AU:AU,GameLog!$D:$D,'MON F'!$A24,GameLog!$E:$E,INDEX(Positions!$A$1:$B$9,MATCH('MON F'!$B24,Positions!$A$1:$A$9,0),2),GameLog!$C:$C,"MON")</f>
        <v>0</v>
      </c>
      <c r="N24">
        <f>SUMIFS(GameLog!AV:AV,GameLog!$D:$D,'MON F'!$A24,GameLog!$E:$E,INDEX(Positions!$A$1:$B$9,MATCH('MON F'!$B24,Positions!$A$1:$A$9,0),2),GameLog!$C:$C,"MON")</f>
        <v>0</v>
      </c>
      <c r="O24" s="8">
        <f t="shared" si="0"/>
        <v>0</v>
      </c>
      <c r="P24" s="18">
        <f t="shared" si="1"/>
        <v>0</v>
      </c>
    </row>
    <row r="25" spans="1:16">
      <c r="A25" t="s">
        <v>3158</v>
      </c>
      <c r="B25" t="s">
        <v>2429</v>
      </c>
      <c r="C25">
        <f>COUNTIFS(GameLog!D:D,'MON F'!A25,GameLog!C:C,"MON",GameLog!E:E,INDEX(Positions!$A$1:$B$9,MATCH('MON F'!$B25,Positions!$A$1:$A$9,0),2))</f>
        <v>0</v>
      </c>
      <c r="D25">
        <f>SUMIFS(GameLog!F:F,GameLog!$D:$D,'MON F'!A25,GameLog!$E:$E,INDEX(Positions!$A$1:$B$9,MATCH('MON F'!$B25,Positions!$A$1:$A$9,0),2),GameLog!$C:$C,"MON")</f>
        <v>0</v>
      </c>
      <c r="E25" s="12">
        <f>SUMIFS(GameLog!AM:AM,GameLog!$D:$D,'MON F'!$A25,GameLog!$E:$E,INDEX(Positions!$A$1:$B$9,MATCH('MON F'!$B25,Positions!$A$1:$A$9,0),2),GameLog!$C:$C,"MON")</f>
        <v>0</v>
      </c>
      <c r="F25">
        <f>SUMIFS(GameLog!AN:AN,GameLog!$D:$D,'MON F'!$A25,GameLog!$E:$E,INDEX(Positions!$A$1:$B$9,MATCH('MON F'!$B25,Positions!$A$1:$A$9,0),2),GameLog!$C:$C,"MON")</f>
        <v>0</v>
      </c>
      <c r="G25">
        <f>SUMIFS(GameLog!AO:AO,GameLog!$D:$D,'MON F'!$A25,GameLog!$E:$E,INDEX(Positions!$A$1:$B$9,MATCH('MON F'!$B25,Positions!$A$1:$A$9,0),2),GameLog!$C:$C,"MON")</f>
        <v>0</v>
      </c>
      <c r="H25">
        <f>SUMIFS(GameLog!AP:AP,GameLog!$D:$D,'MON F'!$A25,GameLog!$E:$E,INDEX(Positions!$A$1:$B$9,MATCH('MON F'!$B25,Positions!$A$1:$A$9,0),2),GameLog!$C:$C,"MON")</f>
        <v>0</v>
      </c>
      <c r="I25">
        <f>SUMIFS(GameLog!AQ:AQ,GameLog!$D:$D,'MON F'!$A25,GameLog!$E:$E,INDEX(Positions!$A$1:$B$9,MATCH('MON F'!$B25,Positions!$A$1:$A$9,0),2),GameLog!$C:$C,"MON")</f>
        <v>0</v>
      </c>
      <c r="J25">
        <f>SUMIFS(GameLog!AR:AR,GameLog!$D:$D,'MON F'!$A25,GameLog!$E:$E,INDEX(Positions!$A$1:$B$9,MATCH('MON F'!$B25,Positions!$A$1:$A$9,0),2),GameLog!$C:$C,"MON")</f>
        <v>0</v>
      </c>
      <c r="K25">
        <f>SUMIFS(GameLog!AS:AS,GameLog!$D:$D,'MON F'!$A25,GameLog!$E:$E,INDEX(Positions!$A$1:$B$9,MATCH('MON F'!$B25,Positions!$A$1:$A$9,0),2),GameLog!$C:$C,"MON")</f>
        <v>0</v>
      </c>
      <c r="L25">
        <f>SUMIFS(GameLog!AT:AT,GameLog!$D:$D,'MON F'!$A25,GameLog!$E:$E,INDEX(Positions!$A$1:$B$9,MATCH('MON F'!$B25,Positions!$A$1:$A$9,0),2),GameLog!$C:$C,"MON")</f>
        <v>0</v>
      </c>
      <c r="M25">
        <f>SUMIFS(GameLog!AU:AU,GameLog!$D:$D,'MON F'!$A25,GameLog!$E:$E,INDEX(Positions!$A$1:$B$9,MATCH('MON F'!$B25,Positions!$A$1:$A$9,0),2),GameLog!$C:$C,"MON")</f>
        <v>0</v>
      </c>
      <c r="N25">
        <f>SUMIFS(GameLog!AV:AV,GameLog!$D:$D,'MON F'!$A25,GameLog!$E:$E,INDEX(Positions!$A$1:$B$9,MATCH('MON F'!$B25,Positions!$A$1:$A$9,0),2),GameLog!$C:$C,"MON")</f>
        <v>0</v>
      </c>
      <c r="O25" s="8">
        <f t="shared" si="0"/>
        <v>0</v>
      </c>
      <c r="P25" s="18">
        <f t="shared" si="1"/>
        <v>0</v>
      </c>
    </row>
    <row r="26" spans="1:16">
      <c r="A26" t="s">
        <v>3140</v>
      </c>
      <c r="B26" t="s">
        <v>2429</v>
      </c>
      <c r="C26">
        <f>COUNTIFS(GameLog!D:D,'MON F'!A26,GameLog!C:C,"MON",GameLog!E:E,INDEX(Positions!$A$1:$B$9,MATCH('MON F'!$B26,Positions!$A$1:$A$9,0),2))</f>
        <v>3</v>
      </c>
      <c r="D26">
        <f>SUMIFS(GameLog!F:F,GameLog!$D:$D,'MON F'!A26,GameLog!$E:$E,INDEX(Positions!$A$1:$B$9,MATCH('MON F'!$B26,Positions!$A$1:$A$9,0),2),GameLog!$C:$C,"MON")</f>
        <v>2</v>
      </c>
      <c r="E26" s="12">
        <f>SUMIFS(GameLog!AM:AM,GameLog!$D:$D,'MON F'!$A26,GameLog!$E:$E,INDEX(Positions!$A$1:$B$9,MATCH('MON F'!$B26,Positions!$A$1:$A$9,0),2),GameLog!$C:$C,"MON")</f>
        <v>18.333333333333332</v>
      </c>
      <c r="F26">
        <f>SUMIFS(GameLog!AN:AN,GameLog!$D:$D,'MON F'!$A26,GameLog!$E:$E,INDEX(Positions!$A$1:$B$9,MATCH('MON F'!$B26,Positions!$A$1:$A$9,0),2),GameLog!$C:$C,"MON")</f>
        <v>17</v>
      </c>
      <c r="G26">
        <f>SUMIFS(GameLog!AO:AO,GameLog!$D:$D,'MON F'!$A26,GameLog!$E:$E,INDEX(Positions!$A$1:$B$9,MATCH('MON F'!$B26,Positions!$A$1:$A$9,0),2),GameLog!$C:$C,"MON")</f>
        <v>0</v>
      </c>
      <c r="H26">
        <f>SUMIFS(GameLog!AP:AP,GameLog!$D:$D,'MON F'!$A26,GameLog!$E:$E,INDEX(Positions!$A$1:$B$9,MATCH('MON F'!$B26,Positions!$A$1:$A$9,0),2),GameLog!$C:$C,"MON")</f>
        <v>0</v>
      </c>
      <c r="I26">
        <f>SUMIFS(GameLog!AQ:AQ,GameLog!$D:$D,'MON F'!$A26,GameLog!$E:$E,INDEX(Positions!$A$1:$B$9,MATCH('MON F'!$B26,Positions!$A$1:$A$9,0),2),GameLog!$C:$C,"MON")</f>
        <v>0</v>
      </c>
      <c r="J26">
        <f>SUMIFS(GameLog!AR:AR,GameLog!$D:$D,'MON F'!$A26,GameLog!$E:$E,INDEX(Positions!$A$1:$B$9,MATCH('MON F'!$B26,Positions!$A$1:$A$9,0),2),GameLog!$C:$C,"MON")</f>
        <v>0</v>
      </c>
      <c r="K26">
        <f>SUMIFS(GameLog!AS:AS,GameLog!$D:$D,'MON F'!$A26,GameLog!$E:$E,INDEX(Positions!$A$1:$B$9,MATCH('MON F'!$B26,Positions!$A$1:$A$9,0),2),GameLog!$C:$C,"MON")</f>
        <v>1</v>
      </c>
      <c r="L26">
        <f>SUMIFS(GameLog!AT:AT,GameLog!$D:$D,'MON F'!$A26,GameLog!$E:$E,INDEX(Positions!$A$1:$B$9,MATCH('MON F'!$B26,Positions!$A$1:$A$9,0),2),GameLog!$C:$C,"MON")</f>
        <v>1</v>
      </c>
      <c r="M26">
        <f>SUMIFS(GameLog!AU:AU,GameLog!$D:$D,'MON F'!$A26,GameLog!$E:$E,INDEX(Positions!$A$1:$B$9,MATCH('MON F'!$B26,Positions!$A$1:$A$9,0),2),GameLog!$C:$C,"MON")</f>
        <v>0</v>
      </c>
      <c r="N26">
        <f>SUMIFS(GameLog!AV:AV,GameLog!$D:$D,'MON F'!$A26,GameLog!$E:$E,INDEX(Positions!$A$1:$B$9,MATCH('MON F'!$B26,Positions!$A$1:$A$9,0),2),GameLog!$C:$C,"MON")</f>
        <v>0</v>
      </c>
      <c r="O26" s="8">
        <f t="shared" si="0"/>
        <v>1</v>
      </c>
      <c r="P26" s="18">
        <f t="shared" si="1"/>
        <v>0</v>
      </c>
    </row>
    <row r="27" spans="1:16">
      <c r="A27" t="s">
        <v>3143</v>
      </c>
      <c r="B27" t="s">
        <v>2430</v>
      </c>
      <c r="C27">
        <f>COUNTIFS(GameLog!D:D,'MON F'!A27,GameLog!C:C,"MON",GameLog!E:E,INDEX(Positions!$A$1:$B$9,MATCH('MON F'!$B27,Positions!$A$1:$A$9,0),2))</f>
        <v>0</v>
      </c>
      <c r="D27">
        <f>SUMIFS(GameLog!F:F,GameLog!$D:$D,'MON F'!A27,GameLog!$E:$E,INDEX(Positions!$A$1:$B$9,MATCH('MON F'!$B27,Positions!$A$1:$A$9,0),2),GameLog!$C:$C,"MON")</f>
        <v>0</v>
      </c>
      <c r="E27" s="12">
        <f>SUMIFS(GameLog!AM:AM,GameLog!$D:$D,'MON F'!$A27,GameLog!$E:$E,INDEX(Positions!$A$1:$B$9,MATCH('MON F'!$B27,Positions!$A$1:$A$9,0),2),GameLog!$C:$C,"MON")</f>
        <v>0</v>
      </c>
      <c r="F27">
        <f>SUMIFS(GameLog!AN:AN,GameLog!$D:$D,'MON F'!$A27,GameLog!$E:$E,INDEX(Positions!$A$1:$B$9,MATCH('MON F'!$B27,Positions!$A$1:$A$9,0),2),GameLog!$C:$C,"MON")</f>
        <v>0</v>
      </c>
      <c r="G27">
        <f>SUMIFS(GameLog!AO:AO,GameLog!$D:$D,'MON F'!$A27,GameLog!$E:$E,INDEX(Positions!$A$1:$B$9,MATCH('MON F'!$B27,Positions!$A$1:$A$9,0),2),GameLog!$C:$C,"MON")</f>
        <v>0</v>
      </c>
      <c r="H27">
        <f>SUMIFS(GameLog!AP:AP,GameLog!$D:$D,'MON F'!$A27,GameLog!$E:$E,INDEX(Positions!$A$1:$B$9,MATCH('MON F'!$B27,Positions!$A$1:$A$9,0),2),GameLog!$C:$C,"MON")</f>
        <v>0</v>
      </c>
      <c r="I27">
        <f>SUMIFS(GameLog!AQ:AQ,GameLog!$D:$D,'MON F'!$A27,GameLog!$E:$E,INDEX(Positions!$A$1:$B$9,MATCH('MON F'!$B27,Positions!$A$1:$A$9,0),2),GameLog!$C:$C,"MON")</f>
        <v>0</v>
      </c>
      <c r="J27">
        <f>SUMIFS(GameLog!AR:AR,GameLog!$D:$D,'MON F'!$A27,GameLog!$E:$E,INDEX(Positions!$A$1:$B$9,MATCH('MON F'!$B27,Positions!$A$1:$A$9,0),2),GameLog!$C:$C,"MON")</f>
        <v>0</v>
      </c>
      <c r="K27">
        <f>SUMIFS(GameLog!AS:AS,GameLog!$D:$D,'MON F'!$A27,GameLog!$E:$E,INDEX(Positions!$A$1:$B$9,MATCH('MON F'!$B27,Positions!$A$1:$A$9,0),2),GameLog!$C:$C,"MON")</f>
        <v>0</v>
      </c>
      <c r="L27">
        <f>SUMIFS(GameLog!AT:AT,GameLog!$D:$D,'MON F'!$A27,GameLog!$E:$E,INDEX(Positions!$A$1:$B$9,MATCH('MON F'!$B27,Positions!$A$1:$A$9,0),2),GameLog!$C:$C,"MON")</f>
        <v>0</v>
      </c>
      <c r="M27">
        <f>SUMIFS(GameLog!AU:AU,GameLog!$D:$D,'MON F'!$A27,GameLog!$E:$E,INDEX(Positions!$A$1:$B$9,MATCH('MON F'!$B27,Positions!$A$1:$A$9,0),2),GameLog!$C:$C,"MON")</f>
        <v>0</v>
      </c>
      <c r="N27">
        <f>SUMIFS(GameLog!AV:AV,GameLog!$D:$D,'MON F'!$A27,GameLog!$E:$E,INDEX(Positions!$A$1:$B$9,MATCH('MON F'!$B27,Positions!$A$1:$A$9,0),2),GameLog!$C:$C,"MON")</f>
        <v>0</v>
      </c>
      <c r="O27" s="8">
        <f t="shared" si="0"/>
        <v>0</v>
      </c>
      <c r="P27" s="18" t="str">
        <f t="shared" si="1"/>
        <v/>
      </c>
    </row>
    <row r="28" spans="1:16">
      <c r="A28" t="s">
        <v>3141</v>
      </c>
      <c r="B28" t="s">
        <v>2430</v>
      </c>
      <c r="C28">
        <f>COUNTIFS(GameLog!D:D,'MON F'!A28,GameLog!C:C,"MON",GameLog!E:E,INDEX(Positions!$A$1:$B$9,MATCH('MON F'!$B28,Positions!$A$1:$A$9,0),2))</f>
        <v>3</v>
      </c>
      <c r="D28">
        <f>SUMIFS(GameLog!F:F,GameLog!$D:$D,'MON F'!A28,GameLog!$E:$E,INDEX(Positions!$A$1:$B$9,MATCH('MON F'!$B28,Positions!$A$1:$A$9,0),2),GameLog!$C:$C,"MON")</f>
        <v>2</v>
      </c>
      <c r="E28" s="12">
        <f>SUMIFS(GameLog!AM:AM,GameLog!$D:$D,'MON F'!$A28,GameLog!$E:$E,INDEX(Positions!$A$1:$B$9,MATCH('MON F'!$B28,Positions!$A$1:$A$9,0),2),GameLog!$C:$C,"MON")</f>
        <v>18.333333333333332</v>
      </c>
      <c r="F28">
        <f>SUMIFS(GameLog!AN:AN,GameLog!$D:$D,'MON F'!$A28,GameLog!$E:$E,INDEX(Positions!$A$1:$B$9,MATCH('MON F'!$B28,Positions!$A$1:$A$9,0),2),GameLog!$C:$C,"MON")</f>
        <v>11</v>
      </c>
      <c r="G28">
        <f>SUMIFS(GameLog!AO:AO,GameLog!$D:$D,'MON F'!$A28,GameLog!$E:$E,INDEX(Positions!$A$1:$B$9,MATCH('MON F'!$B28,Positions!$A$1:$A$9,0),2),GameLog!$C:$C,"MON")</f>
        <v>4</v>
      </c>
      <c r="H28">
        <f>SUMIFS(GameLog!AP:AP,GameLog!$D:$D,'MON F'!$A28,GameLog!$E:$E,INDEX(Positions!$A$1:$B$9,MATCH('MON F'!$B28,Positions!$A$1:$A$9,0),2),GameLog!$C:$C,"MON")</f>
        <v>0</v>
      </c>
      <c r="I28">
        <f>SUMIFS(GameLog!AQ:AQ,GameLog!$D:$D,'MON F'!$A28,GameLog!$E:$E,INDEX(Positions!$A$1:$B$9,MATCH('MON F'!$B28,Positions!$A$1:$A$9,0),2),GameLog!$C:$C,"MON")</f>
        <v>1</v>
      </c>
      <c r="J28">
        <f>SUMIFS(GameLog!AR:AR,GameLog!$D:$D,'MON F'!$A28,GameLog!$E:$E,INDEX(Positions!$A$1:$B$9,MATCH('MON F'!$B28,Positions!$A$1:$A$9,0),2),GameLog!$C:$C,"MON")</f>
        <v>0</v>
      </c>
      <c r="K28">
        <f>SUMIFS(GameLog!AS:AS,GameLog!$D:$D,'MON F'!$A28,GameLog!$E:$E,INDEX(Positions!$A$1:$B$9,MATCH('MON F'!$B28,Positions!$A$1:$A$9,0),2),GameLog!$C:$C,"MON")</f>
        <v>0</v>
      </c>
      <c r="L28">
        <f>SUMIFS(GameLog!AT:AT,GameLog!$D:$D,'MON F'!$A28,GameLog!$E:$E,INDEX(Positions!$A$1:$B$9,MATCH('MON F'!$B28,Positions!$A$1:$A$9,0),2),GameLog!$C:$C,"MON")</f>
        <v>0</v>
      </c>
      <c r="M28">
        <f>SUMIFS(GameLog!AU:AU,GameLog!$D:$D,'MON F'!$A28,GameLog!$E:$E,INDEX(Positions!$A$1:$B$9,MATCH('MON F'!$B28,Positions!$A$1:$A$9,0),2),GameLog!$C:$C,"MON")</f>
        <v>0</v>
      </c>
      <c r="N28">
        <f>SUMIFS(GameLog!AV:AV,GameLog!$D:$D,'MON F'!$A28,GameLog!$E:$E,INDEX(Positions!$A$1:$B$9,MATCH('MON F'!$B28,Positions!$A$1:$A$9,0),2),GameLog!$C:$C,"MON")</f>
        <v>0</v>
      </c>
      <c r="O28" s="8">
        <f t="shared" si="0"/>
        <v>1</v>
      </c>
      <c r="P28" s="18" t="str">
        <f t="shared" si="1"/>
        <v/>
      </c>
    </row>
    <row r="29" spans="1:16">
      <c r="A29" t="s">
        <v>3151</v>
      </c>
      <c r="B29" t="s">
        <v>2430</v>
      </c>
      <c r="C29">
        <f>COUNTIFS(GameLog!D:D,'MON F'!A29,GameLog!C:C,"MON",GameLog!E:E,INDEX(Positions!$A$1:$B$9,MATCH('MON F'!$B29,Positions!$A$1:$A$9,0),2))</f>
        <v>0</v>
      </c>
      <c r="D29">
        <f>SUMIFS(GameLog!F:F,GameLog!$D:$D,'MON F'!A29,GameLog!$E:$E,INDEX(Positions!$A$1:$B$9,MATCH('MON F'!$B29,Positions!$A$1:$A$9,0),2),GameLog!$C:$C,"MON")</f>
        <v>0</v>
      </c>
      <c r="E29" s="12">
        <f>SUMIFS(GameLog!AM:AM,GameLog!$D:$D,'MON F'!$A29,GameLog!$E:$E,INDEX(Positions!$A$1:$B$9,MATCH('MON F'!$B29,Positions!$A$1:$A$9,0),2),GameLog!$C:$C,"MON")</f>
        <v>0</v>
      </c>
      <c r="F29">
        <f>SUMIFS(GameLog!AN:AN,GameLog!$D:$D,'MON F'!$A29,GameLog!$E:$E,INDEX(Positions!$A$1:$B$9,MATCH('MON F'!$B29,Positions!$A$1:$A$9,0),2),GameLog!$C:$C,"MON")</f>
        <v>0</v>
      </c>
      <c r="G29">
        <f>SUMIFS(GameLog!AO:AO,GameLog!$D:$D,'MON F'!$A29,GameLog!$E:$E,INDEX(Positions!$A$1:$B$9,MATCH('MON F'!$B29,Positions!$A$1:$A$9,0),2),GameLog!$C:$C,"MON")</f>
        <v>0</v>
      </c>
      <c r="H29">
        <f>SUMIFS(GameLog!AP:AP,GameLog!$D:$D,'MON F'!$A29,GameLog!$E:$E,INDEX(Positions!$A$1:$B$9,MATCH('MON F'!$B29,Positions!$A$1:$A$9,0),2),GameLog!$C:$C,"MON")</f>
        <v>0</v>
      </c>
      <c r="I29">
        <f>SUMIFS(GameLog!AQ:AQ,GameLog!$D:$D,'MON F'!$A29,GameLog!$E:$E,INDEX(Positions!$A$1:$B$9,MATCH('MON F'!$B29,Positions!$A$1:$A$9,0),2),GameLog!$C:$C,"MON")</f>
        <v>0</v>
      </c>
      <c r="J29">
        <f>SUMIFS(GameLog!AR:AR,GameLog!$D:$D,'MON F'!$A29,GameLog!$E:$E,INDEX(Positions!$A$1:$B$9,MATCH('MON F'!$B29,Positions!$A$1:$A$9,0),2),GameLog!$C:$C,"MON")</f>
        <v>0</v>
      </c>
      <c r="K29">
        <f>SUMIFS(GameLog!AS:AS,GameLog!$D:$D,'MON F'!$A29,GameLog!$E:$E,INDEX(Positions!$A$1:$B$9,MATCH('MON F'!$B29,Positions!$A$1:$A$9,0),2),GameLog!$C:$C,"MON")</f>
        <v>0</v>
      </c>
      <c r="L29">
        <f>SUMIFS(GameLog!AT:AT,GameLog!$D:$D,'MON F'!$A29,GameLog!$E:$E,INDEX(Positions!$A$1:$B$9,MATCH('MON F'!$B29,Positions!$A$1:$A$9,0),2),GameLog!$C:$C,"MON")</f>
        <v>0</v>
      </c>
      <c r="M29">
        <f>SUMIFS(GameLog!AU:AU,GameLog!$D:$D,'MON F'!$A29,GameLog!$E:$E,INDEX(Positions!$A$1:$B$9,MATCH('MON F'!$B29,Positions!$A$1:$A$9,0),2),GameLog!$C:$C,"MON")</f>
        <v>0</v>
      </c>
      <c r="N29">
        <f>SUMIFS(GameLog!AV:AV,GameLog!$D:$D,'MON F'!$A29,GameLog!$E:$E,INDEX(Positions!$A$1:$B$9,MATCH('MON F'!$B29,Positions!$A$1:$A$9,0),2),GameLog!$C:$C,"MON")</f>
        <v>0</v>
      </c>
      <c r="O29" s="8">
        <f t="shared" si="0"/>
        <v>0</v>
      </c>
      <c r="P29" s="18" t="str">
        <f t="shared" si="1"/>
        <v/>
      </c>
    </row>
    <row r="30" spans="1:16">
      <c r="A30" t="s">
        <v>3150</v>
      </c>
      <c r="B30" t="s">
        <v>2430</v>
      </c>
      <c r="C30">
        <f>COUNTIFS(GameLog!D:D,'MON F'!A30,GameLog!C:C,"MON",GameLog!E:E,INDEX(Positions!$A$1:$B$9,MATCH('MON F'!$B30,Positions!$A$1:$A$9,0),2))</f>
        <v>0</v>
      </c>
      <c r="D30">
        <f>SUMIFS(GameLog!F:F,GameLog!$D:$D,'MON F'!A30,GameLog!$E:$E,INDEX(Positions!$A$1:$B$9,MATCH('MON F'!$B30,Positions!$A$1:$A$9,0),2),GameLog!$C:$C,"MON")</f>
        <v>0</v>
      </c>
      <c r="E30" s="12">
        <f>SUMIFS(GameLog!AM:AM,GameLog!$D:$D,'MON F'!$A30,GameLog!$E:$E,INDEX(Positions!$A$1:$B$9,MATCH('MON F'!$B30,Positions!$A$1:$A$9,0),2),GameLog!$C:$C,"MON")</f>
        <v>0</v>
      </c>
      <c r="F30">
        <f>SUMIFS(GameLog!AN:AN,GameLog!$D:$D,'MON F'!$A30,GameLog!$E:$E,INDEX(Positions!$A$1:$B$9,MATCH('MON F'!$B30,Positions!$A$1:$A$9,0),2),GameLog!$C:$C,"MON")</f>
        <v>0</v>
      </c>
      <c r="G30">
        <f>SUMIFS(GameLog!AO:AO,GameLog!$D:$D,'MON F'!$A30,GameLog!$E:$E,INDEX(Positions!$A$1:$B$9,MATCH('MON F'!$B30,Positions!$A$1:$A$9,0),2),GameLog!$C:$C,"MON")</f>
        <v>0</v>
      </c>
      <c r="H30">
        <f>SUMIFS(GameLog!AP:AP,GameLog!$D:$D,'MON F'!$A30,GameLog!$E:$E,INDEX(Positions!$A$1:$B$9,MATCH('MON F'!$B30,Positions!$A$1:$A$9,0),2),GameLog!$C:$C,"MON")</f>
        <v>0</v>
      </c>
      <c r="I30">
        <f>SUMIFS(GameLog!AQ:AQ,GameLog!$D:$D,'MON F'!$A30,GameLog!$E:$E,INDEX(Positions!$A$1:$B$9,MATCH('MON F'!$B30,Positions!$A$1:$A$9,0),2),GameLog!$C:$C,"MON")</f>
        <v>0</v>
      </c>
      <c r="J30">
        <f>SUMIFS(GameLog!AR:AR,GameLog!$D:$D,'MON F'!$A30,GameLog!$E:$E,INDEX(Positions!$A$1:$B$9,MATCH('MON F'!$B30,Positions!$A$1:$A$9,0),2),GameLog!$C:$C,"MON")</f>
        <v>0</v>
      </c>
      <c r="K30">
        <f>SUMIFS(GameLog!AS:AS,GameLog!$D:$D,'MON F'!$A30,GameLog!$E:$E,INDEX(Positions!$A$1:$B$9,MATCH('MON F'!$B30,Positions!$A$1:$A$9,0),2),GameLog!$C:$C,"MON")</f>
        <v>0</v>
      </c>
      <c r="L30">
        <f>SUMIFS(GameLog!AT:AT,GameLog!$D:$D,'MON F'!$A30,GameLog!$E:$E,INDEX(Positions!$A$1:$B$9,MATCH('MON F'!$B30,Positions!$A$1:$A$9,0),2),GameLog!$C:$C,"MON")</f>
        <v>0</v>
      </c>
      <c r="M30">
        <f>SUMIFS(GameLog!AU:AU,GameLog!$D:$D,'MON F'!$A30,GameLog!$E:$E,INDEX(Positions!$A$1:$B$9,MATCH('MON F'!$B30,Positions!$A$1:$A$9,0),2),GameLog!$C:$C,"MON")</f>
        <v>0</v>
      </c>
      <c r="N30">
        <f>SUMIFS(GameLog!AV:AV,GameLog!$D:$D,'MON F'!$A30,GameLog!$E:$E,INDEX(Positions!$A$1:$B$9,MATCH('MON F'!$B30,Positions!$A$1:$A$9,0),2),GameLog!$C:$C,"MON")</f>
        <v>0</v>
      </c>
      <c r="O30" s="8">
        <f t="shared" si="0"/>
        <v>0</v>
      </c>
      <c r="P30" s="18" t="str">
        <f t="shared" si="1"/>
        <v/>
      </c>
    </row>
    <row r="31" spans="1:16">
      <c r="A31" t="s">
        <v>3149</v>
      </c>
      <c r="B31" t="s">
        <v>2430</v>
      </c>
      <c r="C31">
        <f>COUNTIFS(GameLog!D:D,'MON F'!A31,GameLog!C:C,"MON",GameLog!E:E,INDEX(Positions!$A$1:$B$9,MATCH('MON F'!$B31,Positions!$A$1:$A$9,0),2))</f>
        <v>0</v>
      </c>
      <c r="D31">
        <f>SUMIFS(GameLog!F:F,GameLog!$D:$D,'MON F'!A31,GameLog!$E:$E,INDEX(Positions!$A$1:$B$9,MATCH('MON F'!$B31,Positions!$A$1:$A$9,0),2),GameLog!$C:$C,"MON")</f>
        <v>0</v>
      </c>
      <c r="E31" s="12">
        <f>SUMIFS(GameLog!AM:AM,GameLog!$D:$D,'MON F'!$A31,GameLog!$E:$E,INDEX(Positions!$A$1:$B$9,MATCH('MON F'!$B31,Positions!$A$1:$A$9,0),2),GameLog!$C:$C,"MON")</f>
        <v>0</v>
      </c>
      <c r="F31">
        <f>SUMIFS(GameLog!AN:AN,GameLog!$D:$D,'MON F'!$A31,GameLog!$E:$E,INDEX(Positions!$A$1:$B$9,MATCH('MON F'!$B31,Positions!$A$1:$A$9,0),2),GameLog!$C:$C,"MON")</f>
        <v>0</v>
      </c>
      <c r="G31">
        <f>SUMIFS(GameLog!AO:AO,GameLog!$D:$D,'MON F'!$A31,GameLog!$E:$E,INDEX(Positions!$A$1:$B$9,MATCH('MON F'!$B31,Positions!$A$1:$A$9,0),2),GameLog!$C:$C,"MON")</f>
        <v>0</v>
      </c>
      <c r="H31">
        <f>SUMIFS(GameLog!AP:AP,GameLog!$D:$D,'MON F'!$A31,GameLog!$E:$E,INDEX(Positions!$A$1:$B$9,MATCH('MON F'!$B31,Positions!$A$1:$A$9,0),2),GameLog!$C:$C,"MON")</f>
        <v>0</v>
      </c>
      <c r="I31">
        <f>SUMIFS(GameLog!AQ:AQ,GameLog!$D:$D,'MON F'!$A31,GameLog!$E:$E,INDEX(Positions!$A$1:$B$9,MATCH('MON F'!$B31,Positions!$A$1:$A$9,0),2),GameLog!$C:$C,"MON")</f>
        <v>0</v>
      </c>
      <c r="J31">
        <f>SUMIFS(GameLog!AR:AR,GameLog!$D:$D,'MON F'!$A31,GameLog!$E:$E,INDEX(Positions!$A$1:$B$9,MATCH('MON F'!$B31,Positions!$A$1:$A$9,0),2),GameLog!$C:$C,"MON")</f>
        <v>0</v>
      </c>
      <c r="K31">
        <f>SUMIFS(GameLog!AS:AS,GameLog!$D:$D,'MON F'!$A31,GameLog!$E:$E,INDEX(Positions!$A$1:$B$9,MATCH('MON F'!$B31,Positions!$A$1:$A$9,0),2),GameLog!$C:$C,"MON")</f>
        <v>0</v>
      </c>
      <c r="L31">
        <f>SUMIFS(GameLog!AT:AT,GameLog!$D:$D,'MON F'!$A31,GameLog!$E:$E,INDEX(Positions!$A$1:$B$9,MATCH('MON F'!$B31,Positions!$A$1:$A$9,0),2),GameLog!$C:$C,"MON")</f>
        <v>0</v>
      </c>
      <c r="M31">
        <f>SUMIFS(GameLog!AU:AU,GameLog!$D:$D,'MON F'!$A31,GameLog!$E:$E,INDEX(Positions!$A$1:$B$9,MATCH('MON F'!$B31,Positions!$A$1:$A$9,0),2),GameLog!$C:$C,"MON")</f>
        <v>0</v>
      </c>
      <c r="N31">
        <f>SUMIFS(GameLog!AV:AV,GameLog!$D:$D,'MON F'!$A31,GameLog!$E:$E,INDEX(Positions!$A$1:$B$9,MATCH('MON F'!$B31,Positions!$A$1:$A$9,0),2),GameLog!$C:$C,"MON")</f>
        <v>0</v>
      </c>
      <c r="O31" s="8">
        <f t="shared" si="0"/>
        <v>0</v>
      </c>
      <c r="P31" s="18" t="str">
        <f t="shared" si="1"/>
        <v/>
      </c>
    </row>
    <row r="32" spans="1:16">
      <c r="A32" t="s">
        <v>3178</v>
      </c>
      <c r="B32" t="s">
        <v>2430</v>
      </c>
      <c r="C32">
        <f>COUNTIFS(GameLog!D:D,'MON F'!A32,GameLog!C:C,"MON",GameLog!E:E,INDEX(Positions!$A$1:$B$9,MATCH('MON F'!$B32,Positions!$A$1:$A$9,0),2))</f>
        <v>0</v>
      </c>
      <c r="D32">
        <f>SUMIFS(GameLog!F:F,GameLog!$D:$D,'MON F'!A32,GameLog!$E:$E,INDEX(Positions!$A$1:$B$9,MATCH('MON F'!$B32,Positions!$A$1:$A$9,0),2),GameLog!$C:$C,"MON")</f>
        <v>0</v>
      </c>
      <c r="E32" s="12">
        <f>SUMIFS(GameLog!AM:AM,GameLog!$D:$D,'MON F'!$A32,GameLog!$E:$E,INDEX(Positions!$A$1:$B$9,MATCH('MON F'!$B32,Positions!$A$1:$A$9,0),2),GameLog!$C:$C,"MON")</f>
        <v>0</v>
      </c>
      <c r="F32">
        <f>SUMIFS(GameLog!AN:AN,GameLog!$D:$D,'MON F'!$A32,GameLog!$E:$E,INDEX(Positions!$A$1:$B$9,MATCH('MON F'!$B32,Positions!$A$1:$A$9,0),2),GameLog!$C:$C,"MON")</f>
        <v>0</v>
      </c>
      <c r="G32">
        <f>SUMIFS(GameLog!AO:AO,GameLog!$D:$D,'MON F'!$A32,GameLog!$E:$E,INDEX(Positions!$A$1:$B$9,MATCH('MON F'!$B32,Positions!$A$1:$A$9,0),2),GameLog!$C:$C,"MON")</f>
        <v>0</v>
      </c>
      <c r="H32">
        <f>SUMIFS(GameLog!AP:AP,GameLog!$D:$D,'MON F'!$A32,GameLog!$E:$E,INDEX(Positions!$A$1:$B$9,MATCH('MON F'!$B32,Positions!$A$1:$A$9,0),2),GameLog!$C:$C,"MON")</f>
        <v>0</v>
      </c>
      <c r="I32">
        <f>SUMIFS(GameLog!AQ:AQ,GameLog!$D:$D,'MON F'!$A32,GameLog!$E:$E,INDEX(Positions!$A$1:$B$9,MATCH('MON F'!$B32,Positions!$A$1:$A$9,0),2),GameLog!$C:$C,"MON")</f>
        <v>0</v>
      </c>
      <c r="J32">
        <f>SUMIFS(GameLog!AR:AR,GameLog!$D:$D,'MON F'!$A32,GameLog!$E:$E,INDEX(Positions!$A$1:$B$9,MATCH('MON F'!$B32,Positions!$A$1:$A$9,0),2),GameLog!$C:$C,"MON")</f>
        <v>0</v>
      </c>
      <c r="K32">
        <f>SUMIFS(GameLog!AS:AS,GameLog!$D:$D,'MON F'!$A32,GameLog!$E:$E,INDEX(Positions!$A$1:$B$9,MATCH('MON F'!$B32,Positions!$A$1:$A$9,0),2),GameLog!$C:$C,"MON")</f>
        <v>0</v>
      </c>
      <c r="L32">
        <f>SUMIFS(GameLog!AT:AT,GameLog!$D:$D,'MON F'!$A32,GameLog!$E:$E,INDEX(Positions!$A$1:$B$9,MATCH('MON F'!$B32,Positions!$A$1:$A$9,0),2),GameLog!$C:$C,"MON")</f>
        <v>0</v>
      </c>
      <c r="M32">
        <f>SUMIFS(GameLog!AU:AU,GameLog!$D:$D,'MON F'!$A32,GameLog!$E:$E,INDEX(Positions!$A$1:$B$9,MATCH('MON F'!$B32,Positions!$A$1:$A$9,0),2),GameLog!$C:$C,"MON")</f>
        <v>0</v>
      </c>
      <c r="N32">
        <f>SUMIFS(GameLog!AV:AV,GameLog!$D:$D,'MON F'!$A32,GameLog!$E:$E,INDEX(Positions!$A$1:$B$9,MATCH('MON F'!$B32,Positions!$A$1:$A$9,0),2),GameLog!$C:$C,"MON")</f>
        <v>0</v>
      </c>
      <c r="O32" s="8">
        <f t="shared" si="0"/>
        <v>0</v>
      </c>
      <c r="P32" s="18" t="str">
        <f t="shared" si="1"/>
        <v/>
      </c>
    </row>
    <row r="33" spans="1:16">
      <c r="A33" t="s">
        <v>3142</v>
      </c>
      <c r="B33" t="s">
        <v>2430</v>
      </c>
      <c r="C33">
        <f>COUNTIFS(GameLog!D:D,'MON F'!A33,GameLog!C:C,"MON",GameLog!E:E,INDEX(Positions!$A$1:$B$9,MATCH('MON F'!$B33,Positions!$A$1:$A$9,0),2))</f>
        <v>1</v>
      </c>
      <c r="D33">
        <f>SUMIFS(GameLog!F:F,GameLog!$D:$D,'MON F'!A33,GameLog!$E:$E,INDEX(Positions!$A$1:$B$9,MATCH('MON F'!$B33,Positions!$A$1:$A$9,0),2),GameLog!$C:$C,"MON")</f>
        <v>1</v>
      </c>
      <c r="E33" s="12">
        <f>SUMIFS(GameLog!AM:AM,GameLog!$D:$D,'MON F'!$A33,GameLog!$E:$E,INDEX(Positions!$A$1:$B$9,MATCH('MON F'!$B33,Positions!$A$1:$A$9,0),2),GameLog!$C:$C,"MON")</f>
        <v>7</v>
      </c>
      <c r="F33">
        <f>SUMIFS(GameLog!AN:AN,GameLog!$D:$D,'MON F'!$A33,GameLog!$E:$E,INDEX(Positions!$A$1:$B$9,MATCH('MON F'!$B33,Positions!$A$1:$A$9,0),2),GameLog!$C:$C,"MON")</f>
        <v>3</v>
      </c>
      <c r="G33">
        <f>SUMIFS(GameLog!AO:AO,GameLog!$D:$D,'MON F'!$A33,GameLog!$E:$E,INDEX(Positions!$A$1:$B$9,MATCH('MON F'!$B33,Positions!$A$1:$A$9,0),2),GameLog!$C:$C,"MON")</f>
        <v>0</v>
      </c>
      <c r="H33">
        <f>SUMIFS(GameLog!AP:AP,GameLog!$D:$D,'MON F'!$A33,GameLog!$E:$E,INDEX(Positions!$A$1:$B$9,MATCH('MON F'!$B33,Positions!$A$1:$A$9,0),2),GameLog!$C:$C,"MON")</f>
        <v>0</v>
      </c>
      <c r="I33">
        <f>SUMIFS(GameLog!AQ:AQ,GameLog!$D:$D,'MON F'!$A33,GameLog!$E:$E,INDEX(Positions!$A$1:$B$9,MATCH('MON F'!$B33,Positions!$A$1:$A$9,0),2),GameLog!$C:$C,"MON")</f>
        <v>2</v>
      </c>
      <c r="J33">
        <f>SUMIFS(GameLog!AR:AR,GameLog!$D:$D,'MON F'!$A33,GameLog!$E:$E,INDEX(Positions!$A$1:$B$9,MATCH('MON F'!$B33,Positions!$A$1:$A$9,0),2),GameLog!$C:$C,"MON")</f>
        <v>0</v>
      </c>
      <c r="K33">
        <f>SUMIFS(GameLog!AS:AS,GameLog!$D:$D,'MON F'!$A33,GameLog!$E:$E,INDEX(Positions!$A$1:$B$9,MATCH('MON F'!$B33,Positions!$A$1:$A$9,0),2),GameLog!$C:$C,"MON")</f>
        <v>0</v>
      </c>
      <c r="L33">
        <f>SUMIFS(GameLog!AT:AT,GameLog!$D:$D,'MON F'!$A33,GameLog!$E:$E,INDEX(Positions!$A$1:$B$9,MATCH('MON F'!$B33,Positions!$A$1:$A$9,0),2),GameLog!$C:$C,"MON")</f>
        <v>0</v>
      </c>
      <c r="M33">
        <f>SUMIFS(GameLog!AU:AU,GameLog!$D:$D,'MON F'!$A33,GameLog!$E:$E,INDEX(Positions!$A$1:$B$9,MATCH('MON F'!$B33,Positions!$A$1:$A$9,0),2),GameLog!$C:$C,"MON")</f>
        <v>0</v>
      </c>
      <c r="N33">
        <f>SUMIFS(GameLog!AV:AV,GameLog!$D:$D,'MON F'!$A33,GameLog!$E:$E,INDEX(Positions!$A$1:$B$9,MATCH('MON F'!$B33,Positions!$A$1:$A$9,0),2),GameLog!$C:$C,"MON")</f>
        <v>0</v>
      </c>
      <c r="O33" s="8">
        <f t="shared" si="0"/>
        <v>1</v>
      </c>
      <c r="P33" s="18" t="str">
        <f t="shared" si="1"/>
        <v/>
      </c>
    </row>
    <row r="34" spans="1:16">
      <c r="A34" t="s">
        <v>3152</v>
      </c>
      <c r="B34" t="s">
        <v>2411</v>
      </c>
      <c r="C34">
        <f>COUNTIFS(GameLog!D:D,'MON F'!A34,GameLog!C:C,"MON",GameLog!E:E,INDEX(Positions!$A$1:$B$9,MATCH('MON F'!$B34,Positions!$A$1:$A$9,0),2))</f>
        <v>0</v>
      </c>
      <c r="D34">
        <f>SUMIFS(GameLog!F:F,GameLog!$D:$D,'MON F'!A34,GameLog!$E:$E,INDEX(Positions!$A$1:$B$9,MATCH('MON F'!$B34,Positions!$A$1:$A$9,0),2),GameLog!$C:$C,"MON")</f>
        <v>0</v>
      </c>
      <c r="E34" s="12">
        <f>SUMIFS(GameLog!AM:AM,GameLog!$D:$D,'MON F'!$A34,GameLog!$E:$E,INDEX(Positions!$A$1:$B$9,MATCH('MON F'!$B34,Positions!$A$1:$A$9,0),2),GameLog!$C:$C,"MON")</f>
        <v>0</v>
      </c>
      <c r="F34">
        <f>SUMIFS(GameLog!AN:AN,GameLog!$D:$D,'MON F'!$A34,GameLog!$E:$E,INDEX(Positions!$A$1:$B$9,MATCH('MON F'!$B34,Positions!$A$1:$A$9,0),2),GameLog!$C:$C,"MON")</f>
        <v>0</v>
      </c>
      <c r="G34">
        <f>SUMIFS(GameLog!AO:AO,GameLog!$D:$D,'MON F'!$A34,GameLog!$E:$E,INDEX(Positions!$A$1:$B$9,MATCH('MON F'!$B34,Positions!$A$1:$A$9,0),2),GameLog!$C:$C,"MON")</f>
        <v>0</v>
      </c>
      <c r="H34">
        <f>SUMIFS(GameLog!AP:AP,GameLog!$D:$D,'MON F'!$A34,GameLog!$E:$E,INDEX(Positions!$A$1:$B$9,MATCH('MON F'!$B34,Positions!$A$1:$A$9,0),2),GameLog!$C:$C,"MON")</f>
        <v>0</v>
      </c>
      <c r="I34">
        <f>SUMIFS(GameLog!AQ:AQ,GameLog!$D:$D,'MON F'!$A34,GameLog!$E:$E,INDEX(Positions!$A$1:$B$9,MATCH('MON F'!$B34,Positions!$A$1:$A$9,0),2),GameLog!$C:$C,"MON")</f>
        <v>0</v>
      </c>
      <c r="J34">
        <f>SUMIFS(GameLog!AR:AR,GameLog!$D:$D,'MON F'!$A34,GameLog!$E:$E,INDEX(Positions!$A$1:$B$9,MATCH('MON F'!$B34,Positions!$A$1:$A$9,0),2),GameLog!$C:$C,"MON")</f>
        <v>0</v>
      </c>
      <c r="K34">
        <f>SUMIFS(GameLog!AS:AS,GameLog!$D:$D,'MON F'!$A34,GameLog!$E:$E,INDEX(Positions!$A$1:$B$9,MATCH('MON F'!$B34,Positions!$A$1:$A$9,0),2),GameLog!$C:$C,"MON")</f>
        <v>0</v>
      </c>
      <c r="L34">
        <f>SUMIFS(GameLog!AT:AT,GameLog!$D:$D,'MON F'!$A34,GameLog!$E:$E,INDEX(Positions!$A$1:$B$9,MATCH('MON F'!$B34,Positions!$A$1:$A$9,0),2),GameLog!$C:$C,"MON")</f>
        <v>0</v>
      </c>
      <c r="M34">
        <f>SUMIFS(GameLog!AU:AU,GameLog!$D:$D,'MON F'!$A34,GameLog!$E:$E,INDEX(Positions!$A$1:$B$9,MATCH('MON F'!$B34,Positions!$A$1:$A$9,0),2),GameLog!$C:$C,"MON")</f>
        <v>0</v>
      </c>
      <c r="N34">
        <f>SUMIFS(GameLog!AV:AV,GameLog!$D:$D,'MON F'!$A34,GameLog!$E:$E,INDEX(Positions!$A$1:$B$9,MATCH('MON F'!$B34,Positions!$A$1:$A$9,0),2),GameLog!$C:$C,"MON")</f>
        <v>0</v>
      </c>
      <c r="O34" s="8">
        <f t="shared" si="0"/>
        <v>0</v>
      </c>
      <c r="P34" s="18" t="str">
        <f t="shared" si="1"/>
        <v/>
      </c>
    </row>
    <row r="35" spans="1:16">
      <c r="A35" t="s">
        <v>3179</v>
      </c>
      <c r="B35" t="s">
        <v>2411</v>
      </c>
      <c r="C35">
        <f>COUNTIFS(GameLog!D:D,'MON F'!A35,GameLog!C:C,"MON",GameLog!E:E,INDEX(Positions!$A$1:$B$9,MATCH('MON F'!$B35,Positions!$A$1:$A$9,0),2))</f>
        <v>0</v>
      </c>
      <c r="D35">
        <f>SUMIFS(GameLog!F:F,GameLog!$D:$D,'MON F'!A35,GameLog!$E:$E,INDEX(Positions!$A$1:$B$9,MATCH('MON F'!$B35,Positions!$A$1:$A$9,0),2),GameLog!$C:$C,"MON")</f>
        <v>0</v>
      </c>
      <c r="E35" s="12">
        <f>SUMIFS(GameLog!AM:AM,GameLog!$D:$D,'MON F'!$A35,GameLog!$E:$E,INDEX(Positions!$A$1:$B$9,MATCH('MON F'!$B35,Positions!$A$1:$A$9,0),2),GameLog!$C:$C,"MON")</f>
        <v>0</v>
      </c>
      <c r="F35">
        <f>SUMIFS(GameLog!AN:AN,GameLog!$D:$D,'MON F'!$A35,GameLog!$E:$E,INDEX(Positions!$A$1:$B$9,MATCH('MON F'!$B35,Positions!$A$1:$A$9,0),2),GameLog!$C:$C,"MON")</f>
        <v>0</v>
      </c>
      <c r="G35">
        <f>SUMIFS(GameLog!AO:AO,GameLog!$D:$D,'MON F'!$A35,GameLog!$E:$E,INDEX(Positions!$A$1:$B$9,MATCH('MON F'!$B35,Positions!$A$1:$A$9,0),2),GameLog!$C:$C,"MON")</f>
        <v>0</v>
      </c>
      <c r="H35">
        <f>SUMIFS(GameLog!AP:AP,GameLog!$D:$D,'MON F'!$A35,GameLog!$E:$E,INDEX(Positions!$A$1:$B$9,MATCH('MON F'!$B35,Positions!$A$1:$A$9,0),2),GameLog!$C:$C,"MON")</f>
        <v>0</v>
      </c>
      <c r="I35">
        <f>SUMIFS(GameLog!AQ:AQ,GameLog!$D:$D,'MON F'!$A35,GameLog!$E:$E,INDEX(Positions!$A$1:$B$9,MATCH('MON F'!$B35,Positions!$A$1:$A$9,0),2),GameLog!$C:$C,"MON")</f>
        <v>0</v>
      </c>
      <c r="J35">
        <f>SUMIFS(GameLog!AR:AR,GameLog!$D:$D,'MON F'!$A35,GameLog!$E:$E,INDEX(Positions!$A$1:$B$9,MATCH('MON F'!$B35,Positions!$A$1:$A$9,0),2),GameLog!$C:$C,"MON")</f>
        <v>0</v>
      </c>
      <c r="K35">
        <f>SUMIFS(GameLog!AS:AS,GameLog!$D:$D,'MON F'!$A35,GameLog!$E:$E,INDEX(Positions!$A$1:$B$9,MATCH('MON F'!$B35,Positions!$A$1:$A$9,0),2),GameLog!$C:$C,"MON")</f>
        <v>0</v>
      </c>
      <c r="L35">
        <f>SUMIFS(GameLog!AT:AT,GameLog!$D:$D,'MON F'!$A35,GameLog!$E:$E,INDEX(Positions!$A$1:$B$9,MATCH('MON F'!$B35,Positions!$A$1:$A$9,0),2),GameLog!$C:$C,"MON")</f>
        <v>0</v>
      </c>
      <c r="M35">
        <f>SUMIFS(GameLog!AU:AU,GameLog!$D:$D,'MON F'!$A35,GameLog!$E:$E,INDEX(Positions!$A$1:$B$9,MATCH('MON F'!$B35,Positions!$A$1:$A$9,0),2),GameLog!$C:$C,"MON")</f>
        <v>0</v>
      </c>
      <c r="N35">
        <f>SUMIFS(GameLog!AV:AV,GameLog!$D:$D,'MON F'!$A35,GameLog!$E:$E,INDEX(Positions!$A$1:$B$9,MATCH('MON F'!$B35,Positions!$A$1:$A$9,0),2),GameLog!$C:$C,"MON")</f>
        <v>0</v>
      </c>
      <c r="O35" s="8">
        <f t="shared" si="0"/>
        <v>0</v>
      </c>
      <c r="P35" s="18" t="str">
        <f t="shared" si="1"/>
        <v/>
      </c>
    </row>
    <row r="36" spans="1:16">
      <c r="A36" t="s">
        <v>3148</v>
      </c>
      <c r="B36" t="s">
        <v>2411</v>
      </c>
      <c r="C36">
        <f>COUNTIFS(GameLog!D:D,'MON F'!A36,GameLog!C:C,"MON",GameLog!E:E,INDEX(Positions!$A$1:$B$9,MATCH('MON F'!$B36,Positions!$A$1:$A$9,0),2))</f>
        <v>3</v>
      </c>
      <c r="D36">
        <f>SUMIFS(GameLog!F:F,GameLog!$D:$D,'MON F'!A36,GameLog!$E:$E,INDEX(Positions!$A$1:$B$9,MATCH('MON F'!$B36,Positions!$A$1:$A$9,0),2),GameLog!$C:$C,"MON")</f>
        <v>3</v>
      </c>
      <c r="E36" s="12">
        <f>SUMIFS(GameLog!AM:AM,GameLog!$D:$D,'MON F'!$A36,GameLog!$E:$E,INDEX(Positions!$A$1:$B$9,MATCH('MON F'!$B36,Positions!$A$1:$A$9,0),2),GameLog!$C:$C,"MON")</f>
        <v>23</v>
      </c>
      <c r="F36">
        <f>SUMIFS(GameLog!AN:AN,GameLog!$D:$D,'MON F'!$A36,GameLog!$E:$E,INDEX(Positions!$A$1:$B$9,MATCH('MON F'!$B36,Positions!$A$1:$A$9,0),2),GameLog!$C:$C,"MON")</f>
        <v>4</v>
      </c>
      <c r="G36">
        <f>SUMIFS(GameLog!AO:AO,GameLog!$D:$D,'MON F'!$A36,GameLog!$E:$E,INDEX(Positions!$A$1:$B$9,MATCH('MON F'!$B36,Positions!$A$1:$A$9,0),2),GameLog!$C:$C,"MON")</f>
        <v>8</v>
      </c>
      <c r="H36">
        <f>SUMIFS(GameLog!AP:AP,GameLog!$D:$D,'MON F'!$A36,GameLog!$E:$E,INDEX(Positions!$A$1:$B$9,MATCH('MON F'!$B36,Positions!$A$1:$A$9,0),2),GameLog!$C:$C,"MON")</f>
        <v>3</v>
      </c>
      <c r="I36">
        <f>SUMIFS(GameLog!AQ:AQ,GameLog!$D:$D,'MON F'!$A36,GameLog!$E:$E,INDEX(Positions!$A$1:$B$9,MATCH('MON F'!$B36,Positions!$A$1:$A$9,0),2),GameLog!$C:$C,"MON")</f>
        <v>3</v>
      </c>
      <c r="J36">
        <f>SUMIFS(GameLog!AR:AR,GameLog!$D:$D,'MON F'!$A36,GameLog!$E:$E,INDEX(Positions!$A$1:$B$9,MATCH('MON F'!$B36,Positions!$A$1:$A$9,0),2),GameLog!$C:$C,"MON")</f>
        <v>0</v>
      </c>
      <c r="K36">
        <f>SUMIFS(GameLog!AS:AS,GameLog!$D:$D,'MON F'!$A36,GameLog!$E:$E,INDEX(Positions!$A$1:$B$9,MATCH('MON F'!$B36,Positions!$A$1:$A$9,0),2),GameLog!$C:$C,"MON")</f>
        <v>0</v>
      </c>
      <c r="L36">
        <f>SUMIFS(GameLog!AT:AT,GameLog!$D:$D,'MON F'!$A36,GameLog!$E:$E,INDEX(Positions!$A$1:$B$9,MATCH('MON F'!$B36,Positions!$A$1:$A$9,0),2),GameLog!$C:$C,"MON")</f>
        <v>0</v>
      </c>
      <c r="M36">
        <f>SUMIFS(GameLog!AU:AU,GameLog!$D:$D,'MON F'!$A36,GameLog!$E:$E,INDEX(Positions!$A$1:$B$9,MATCH('MON F'!$B36,Positions!$A$1:$A$9,0),2),GameLog!$C:$C,"MON")</f>
        <v>0</v>
      </c>
      <c r="N36">
        <f>SUMIFS(GameLog!AV:AV,GameLog!$D:$D,'MON F'!$A36,GameLog!$E:$E,INDEX(Positions!$A$1:$B$9,MATCH('MON F'!$B36,Positions!$A$1:$A$9,0),2),GameLog!$C:$C,"MON")</f>
        <v>0</v>
      </c>
      <c r="O36" s="8">
        <f t="shared" si="0"/>
        <v>0.8</v>
      </c>
      <c r="P36" s="18" t="str">
        <f t="shared" si="1"/>
        <v/>
      </c>
    </row>
    <row r="37" spans="1:16">
      <c r="A37" t="s">
        <v>3149</v>
      </c>
      <c r="B37" t="s">
        <v>2411</v>
      </c>
      <c r="C37">
        <f>COUNTIFS(GameLog!D:D,'MON F'!A37,GameLog!C:C,"MON",GameLog!E:E,INDEX(Positions!$A$1:$B$9,MATCH('MON F'!$B37,Positions!$A$1:$A$9,0),2))</f>
        <v>0</v>
      </c>
      <c r="D37">
        <f>SUMIFS(GameLog!F:F,GameLog!$D:$D,'MON F'!A37,GameLog!$E:$E,INDEX(Positions!$A$1:$B$9,MATCH('MON F'!$B37,Positions!$A$1:$A$9,0),2),GameLog!$C:$C,"MON")</f>
        <v>0</v>
      </c>
      <c r="E37" s="12">
        <f>SUMIFS(GameLog!AM:AM,GameLog!$D:$D,'MON F'!$A37,GameLog!$E:$E,INDEX(Positions!$A$1:$B$9,MATCH('MON F'!$B37,Positions!$A$1:$A$9,0),2),GameLog!$C:$C,"MON")</f>
        <v>0</v>
      </c>
      <c r="F37">
        <f>SUMIFS(GameLog!AN:AN,GameLog!$D:$D,'MON F'!$A37,GameLog!$E:$E,INDEX(Positions!$A$1:$B$9,MATCH('MON F'!$B37,Positions!$A$1:$A$9,0),2),GameLog!$C:$C,"MON")</f>
        <v>0</v>
      </c>
      <c r="G37">
        <f>SUMIFS(GameLog!AO:AO,GameLog!$D:$D,'MON F'!$A37,GameLog!$E:$E,INDEX(Positions!$A$1:$B$9,MATCH('MON F'!$B37,Positions!$A$1:$A$9,0),2),GameLog!$C:$C,"MON")</f>
        <v>0</v>
      </c>
      <c r="H37">
        <f>SUMIFS(GameLog!AP:AP,GameLog!$D:$D,'MON F'!$A37,GameLog!$E:$E,INDEX(Positions!$A$1:$B$9,MATCH('MON F'!$B37,Positions!$A$1:$A$9,0),2),GameLog!$C:$C,"MON")</f>
        <v>0</v>
      </c>
      <c r="I37">
        <f>SUMIFS(GameLog!AQ:AQ,GameLog!$D:$D,'MON F'!$A37,GameLog!$E:$E,INDEX(Positions!$A$1:$B$9,MATCH('MON F'!$B37,Positions!$A$1:$A$9,0),2),GameLog!$C:$C,"MON")</f>
        <v>0</v>
      </c>
      <c r="J37">
        <f>SUMIFS(GameLog!AR:AR,GameLog!$D:$D,'MON F'!$A37,GameLog!$E:$E,INDEX(Positions!$A$1:$B$9,MATCH('MON F'!$B37,Positions!$A$1:$A$9,0),2),GameLog!$C:$C,"MON")</f>
        <v>0</v>
      </c>
      <c r="K37">
        <f>SUMIFS(GameLog!AS:AS,GameLog!$D:$D,'MON F'!$A37,GameLog!$E:$E,INDEX(Positions!$A$1:$B$9,MATCH('MON F'!$B37,Positions!$A$1:$A$9,0),2),GameLog!$C:$C,"MON")</f>
        <v>0</v>
      </c>
      <c r="L37">
        <f>SUMIFS(GameLog!AT:AT,GameLog!$D:$D,'MON F'!$A37,GameLog!$E:$E,INDEX(Positions!$A$1:$B$9,MATCH('MON F'!$B37,Positions!$A$1:$A$9,0),2),GameLog!$C:$C,"MON")</f>
        <v>0</v>
      </c>
      <c r="M37">
        <f>SUMIFS(GameLog!AU:AU,GameLog!$D:$D,'MON F'!$A37,GameLog!$E:$E,INDEX(Positions!$A$1:$B$9,MATCH('MON F'!$B37,Positions!$A$1:$A$9,0),2),GameLog!$C:$C,"MON")</f>
        <v>0</v>
      </c>
      <c r="N37">
        <f>SUMIFS(GameLog!AV:AV,GameLog!$D:$D,'MON F'!$A37,GameLog!$E:$E,INDEX(Positions!$A$1:$B$9,MATCH('MON F'!$B37,Positions!$A$1:$A$9,0),2),GameLog!$C:$C,"MON")</f>
        <v>0</v>
      </c>
      <c r="O37" s="8">
        <f t="shared" si="0"/>
        <v>0</v>
      </c>
      <c r="P37" s="18" t="str">
        <f t="shared" si="1"/>
        <v/>
      </c>
    </row>
    <row r="38" spans="1:16">
      <c r="A38" t="s">
        <v>3142</v>
      </c>
      <c r="B38" t="s">
        <v>2411</v>
      </c>
      <c r="C38">
        <f>COUNTIFS(GameLog!D:D,'MON F'!A38,GameLog!C:C,"MON",GameLog!E:E,INDEX(Positions!$A$1:$B$9,MATCH('MON F'!$B38,Positions!$A$1:$A$9,0),2))</f>
        <v>1</v>
      </c>
      <c r="D38">
        <f>SUMIFS(GameLog!F:F,GameLog!$D:$D,'MON F'!A38,GameLog!$E:$E,INDEX(Positions!$A$1:$B$9,MATCH('MON F'!$B38,Positions!$A$1:$A$9,0),2),GameLog!$C:$C,"MON")</f>
        <v>0</v>
      </c>
      <c r="E38" s="12">
        <f>SUMIFS(GameLog!AM:AM,GameLog!$D:$D,'MON F'!$A38,GameLog!$E:$E,INDEX(Positions!$A$1:$B$9,MATCH('MON F'!$B38,Positions!$A$1:$A$9,0),2),GameLog!$C:$C,"MON")</f>
        <v>2.3333333333333335</v>
      </c>
      <c r="F38">
        <f>SUMIFS(GameLog!AN:AN,GameLog!$D:$D,'MON F'!$A38,GameLog!$E:$E,INDEX(Positions!$A$1:$B$9,MATCH('MON F'!$B38,Positions!$A$1:$A$9,0),2),GameLog!$C:$C,"MON")</f>
        <v>0</v>
      </c>
      <c r="G38">
        <f>SUMIFS(GameLog!AO:AO,GameLog!$D:$D,'MON F'!$A38,GameLog!$E:$E,INDEX(Positions!$A$1:$B$9,MATCH('MON F'!$B38,Positions!$A$1:$A$9,0),2),GameLog!$C:$C,"MON")</f>
        <v>0</v>
      </c>
      <c r="H38">
        <f>SUMIFS(GameLog!AP:AP,GameLog!$D:$D,'MON F'!$A38,GameLog!$E:$E,INDEX(Positions!$A$1:$B$9,MATCH('MON F'!$B38,Positions!$A$1:$A$9,0),2),GameLog!$C:$C,"MON")</f>
        <v>0</v>
      </c>
      <c r="I38">
        <f>SUMIFS(GameLog!AQ:AQ,GameLog!$D:$D,'MON F'!$A38,GameLog!$E:$E,INDEX(Positions!$A$1:$B$9,MATCH('MON F'!$B38,Positions!$A$1:$A$9,0),2),GameLog!$C:$C,"MON")</f>
        <v>0</v>
      </c>
      <c r="J38">
        <f>SUMIFS(GameLog!AR:AR,GameLog!$D:$D,'MON F'!$A38,GameLog!$E:$E,INDEX(Positions!$A$1:$B$9,MATCH('MON F'!$B38,Positions!$A$1:$A$9,0),2),GameLog!$C:$C,"MON")</f>
        <v>0</v>
      </c>
      <c r="K38">
        <f>SUMIFS(GameLog!AS:AS,GameLog!$D:$D,'MON F'!$A38,GameLog!$E:$E,INDEX(Positions!$A$1:$B$9,MATCH('MON F'!$B38,Positions!$A$1:$A$9,0),2),GameLog!$C:$C,"MON")</f>
        <v>0</v>
      </c>
      <c r="L38">
        <f>SUMIFS(GameLog!AT:AT,GameLog!$D:$D,'MON F'!$A38,GameLog!$E:$E,INDEX(Positions!$A$1:$B$9,MATCH('MON F'!$B38,Positions!$A$1:$A$9,0),2),GameLog!$C:$C,"MON")</f>
        <v>0</v>
      </c>
      <c r="M38">
        <f>SUMIFS(GameLog!AU:AU,GameLog!$D:$D,'MON F'!$A38,GameLog!$E:$E,INDEX(Positions!$A$1:$B$9,MATCH('MON F'!$B38,Positions!$A$1:$A$9,0),2),GameLog!$C:$C,"MON")</f>
        <v>0</v>
      </c>
      <c r="N38">
        <f>SUMIFS(GameLog!AV:AV,GameLog!$D:$D,'MON F'!$A38,GameLog!$E:$E,INDEX(Positions!$A$1:$B$9,MATCH('MON F'!$B38,Positions!$A$1:$A$9,0),2),GameLog!$C:$C,"MON")</f>
        <v>0</v>
      </c>
      <c r="O38" s="8">
        <f t="shared" si="0"/>
        <v>0</v>
      </c>
      <c r="P38" s="18" t="str">
        <f t="shared" si="1"/>
        <v/>
      </c>
    </row>
    <row r="39" spans="1:16">
      <c r="A39" t="s">
        <v>3143</v>
      </c>
      <c r="B39" t="s">
        <v>2412</v>
      </c>
      <c r="C39">
        <f>COUNTIFS(GameLog!D:D,'MON F'!A39,GameLog!C:C,"MON",GameLog!E:E,INDEX(Positions!$A$1:$B$9,MATCH('MON F'!$B39,Positions!$A$1:$A$9,0),2))</f>
        <v>2</v>
      </c>
      <c r="D39">
        <f>SUMIFS(GameLog!F:F,GameLog!$D:$D,'MON F'!A39,GameLog!$E:$E,INDEX(Positions!$A$1:$B$9,MATCH('MON F'!$B39,Positions!$A$1:$A$9,0),2),GameLog!$C:$C,"MON")</f>
        <v>1</v>
      </c>
      <c r="E39" s="12">
        <f>SUMIFS(GameLog!AM:AM,GameLog!$D:$D,'MON F'!$A39,GameLog!$E:$E,INDEX(Positions!$A$1:$B$9,MATCH('MON F'!$B39,Positions!$A$1:$A$9,0),2),GameLog!$C:$C,"MON")</f>
        <v>9.3333333333333339</v>
      </c>
      <c r="F39">
        <f>SUMIFS(GameLog!AN:AN,GameLog!$D:$D,'MON F'!$A39,GameLog!$E:$E,INDEX(Positions!$A$1:$B$9,MATCH('MON F'!$B39,Positions!$A$1:$A$9,0),2),GameLog!$C:$C,"MON")</f>
        <v>1</v>
      </c>
      <c r="G39">
        <f>SUMIFS(GameLog!AO:AO,GameLog!$D:$D,'MON F'!$A39,GameLog!$E:$E,INDEX(Positions!$A$1:$B$9,MATCH('MON F'!$B39,Positions!$A$1:$A$9,0),2),GameLog!$C:$C,"MON")</f>
        <v>0</v>
      </c>
      <c r="H39">
        <f>SUMIFS(GameLog!AP:AP,GameLog!$D:$D,'MON F'!$A39,GameLog!$E:$E,INDEX(Positions!$A$1:$B$9,MATCH('MON F'!$B39,Positions!$A$1:$A$9,0),2),GameLog!$C:$C,"MON")</f>
        <v>0</v>
      </c>
      <c r="I39">
        <f>SUMIFS(GameLog!AQ:AQ,GameLog!$D:$D,'MON F'!$A39,GameLog!$E:$E,INDEX(Positions!$A$1:$B$9,MATCH('MON F'!$B39,Positions!$A$1:$A$9,0),2),GameLog!$C:$C,"MON")</f>
        <v>0</v>
      </c>
      <c r="J39">
        <f>SUMIFS(GameLog!AR:AR,GameLog!$D:$D,'MON F'!$A39,GameLog!$E:$E,INDEX(Positions!$A$1:$B$9,MATCH('MON F'!$B39,Positions!$A$1:$A$9,0),2),GameLog!$C:$C,"MON")</f>
        <v>0</v>
      </c>
      <c r="K39">
        <f>SUMIFS(GameLog!AS:AS,GameLog!$D:$D,'MON F'!$A39,GameLog!$E:$E,INDEX(Positions!$A$1:$B$9,MATCH('MON F'!$B39,Positions!$A$1:$A$9,0),2),GameLog!$C:$C,"MON")</f>
        <v>0</v>
      </c>
      <c r="L39">
        <f>SUMIFS(GameLog!AT:AT,GameLog!$D:$D,'MON F'!$A39,GameLog!$E:$E,INDEX(Positions!$A$1:$B$9,MATCH('MON F'!$B39,Positions!$A$1:$A$9,0),2),GameLog!$C:$C,"MON")</f>
        <v>0</v>
      </c>
      <c r="M39">
        <f>SUMIFS(GameLog!AU:AU,GameLog!$D:$D,'MON F'!$A39,GameLog!$E:$E,INDEX(Positions!$A$1:$B$9,MATCH('MON F'!$B39,Positions!$A$1:$A$9,0),2),GameLog!$C:$C,"MON")</f>
        <v>0</v>
      </c>
      <c r="N39">
        <f>SUMIFS(GameLog!AV:AV,GameLog!$D:$D,'MON F'!$A39,GameLog!$E:$E,INDEX(Positions!$A$1:$B$9,MATCH('MON F'!$B39,Positions!$A$1:$A$9,0),2),GameLog!$C:$C,"MON")</f>
        <v>0</v>
      </c>
      <c r="O39" s="8">
        <f t="shared" si="0"/>
        <v>1</v>
      </c>
      <c r="P39" s="18" t="str">
        <f t="shared" si="1"/>
        <v/>
      </c>
    </row>
    <row r="40" spans="1:16">
      <c r="A40" t="s">
        <v>3147</v>
      </c>
      <c r="B40" t="s">
        <v>2412</v>
      </c>
      <c r="C40">
        <f>COUNTIFS(GameLog!D:D,'MON F'!A40,GameLog!C:C,"MON",GameLog!E:E,INDEX(Positions!$A$1:$B$9,MATCH('MON F'!$B40,Positions!$A$1:$A$9,0),2))</f>
        <v>3</v>
      </c>
      <c r="D40">
        <f>SUMIFS(GameLog!F:F,GameLog!$D:$D,'MON F'!A40,GameLog!$E:$E,INDEX(Positions!$A$1:$B$9,MATCH('MON F'!$B40,Positions!$A$1:$A$9,0),2),GameLog!$C:$C,"MON")</f>
        <v>2</v>
      </c>
      <c r="E40" s="12">
        <f>SUMIFS(GameLog!AM:AM,GameLog!$D:$D,'MON F'!$A40,GameLog!$E:$E,INDEX(Positions!$A$1:$B$9,MATCH('MON F'!$B40,Positions!$A$1:$A$9,0),2),GameLog!$C:$C,"MON")</f>
        <v>16</v>
      </c>
      <c r="F40">
        <f>SUMIFS(GameLog!AN:AN,GameLog!$D:$D,'MON F'!$A40,GameLog!$E:$E,INDEX(Positions!$A$1:$B$9,MATCH('MON F'!$B40,Positions!$A$1:$A$9,0),2),GameLog!$C:$C,"MON")</f>
        <v>1</v>
      </c>
      <c r="G40">
        <f>SUMIFS(GameLog!AO:AO,GameLog!$D:$D,'MON F'!$A40,GameLog!$E:$E,INDEX(Positions!$A$1:$B$9,MATCH('MON F'!$B40,Positions!$A$1:$A$9,0),2),GameLog!$C:$C,"MON")</f>
        <v>1</v>
      </c>
      <c r="H40">
        <f>SUMIFS(GameLog!AP:AP,GameLog!$D:$D,'MON F'!$A40,GameLog!$E:$E,INDEX(Positions!$A$1:$B$9,MATCH('MON F'!$B40,Positions!$A$1:$A$9,0),2),GameLog!$C:$C,"MON")</f>
        <v>1</v>
      </c>
      <c r="I40">
        <f>SUMIFS(GameLog!AQ:AQ,GameLog!$D:$D,'MON F'!$A40,GameLog!$E:$E,INDEX(Positions!$A$1:$B$9,MATCH('MON F'!$B40,Positions!$A$1:$A$9,0),2),GameLog!$C:$C,"MON")</f>
        <v>0</v>
      </c>
      <c r="J40">
        <f>SUMIFS(GameLog!AR:AR,GameLog!$D:$D,'MON F'!$A40,GameLog!$E:$E,INDEX(Positions!$A$1:$B$9,MATCH('MON F'!$B40,Positions!$A$1:$A$9,0),2),GameLog!$C:$C,"MON")</f>
        <v>0</v>
      </c>
      <c r="K40">
        <f>SUMIFS(GameLog!AS:AS,GameLog!$D:$D,'MON F'!$A40,GameLog!$E:$E,INDEX(Positions!$A$1:$B$9,MATCH('MON F'!$B40,Positions!$A$1:$A$9,0),2),GameLog!$C:$C,"MON")</f>
        <v>0</v>
      </c>
      <c r="L40">
        <f>SUMIFS(GameLog!AT:AT,GameLog!$D:$D,'MON F'!$A40,GameLog!$E:$E,INDEX(Positions!$A$1:$B$9,MATCH('MON F'!$B40,Positions!$A$1:$A$9,0),2),GameLog!$C:$C,"MON")</f>
        <v>0</v>
      </c>
      <c r="M40">
        <f>SUMIFS(GameLog!AU:AU,GameLog!$D:$D,'MON F'!$A40,GameLog!$E:$E,INDEX(Positions!$A$1:$B$9,MATCH('MON F'!$B40,Positions!$A$1:$A$9,0),2),GameLog!$C:$C,"MON")</f>
        <v>0</v>
      </c>
      <c r="N40">
        <f>SUMIFS(GameLog!AV:AV,GameLog!$D:$D,'MON F'!$A40,GameLog!$E:$E,INDEX(Positions!$A$1:$B$9,MATCH('MON F'!$B40,Positions!$A$1:$A$9,0),2),GameLog!$C:$C,"MON")</f>
        <v>0</v>
      </c>
      <c r="O40" s="8">
        <f t="shared" si="0"/>
        <v>0.66666666666666663</v>
      </c>
      <c r="P40" s="18" t="str">
        <f t="shared" si="1"/>
        <v/>
      </c>
    </row>
    <row r="41" spans="1:16">
      <c r="A41" t="s">
        <v>3179</v>
      </c>
      <c r="B41" t="s">
        <v>2412</v>
      </c>
      <c r="C41">
        <f>COUNTIFS(GameLog!D:D,'MON F'!A41,GameLog!C:C,"MON",GameLog!E:E,INDEX(Positions!$A$1:$B$9,MATCH('MON F'!$B41,Positions!$A$1:$A$9,0),2))</f>
        <v>0</v>
      </c>
      <c r="D41">
        <f>SUMIFS(GameLog!F:F,GameLog!$D:$D,'MON F'!A41,GameLog!$E:$E,INDEX(Positions!$A$1:$B$9,MATCH('MON F'!$B41,Positions!$A$1:$A$9,0),2),GameLog!$C:$C,"MON")</f>
        <v>0</v>
      </c>
      <c r="E41" s="12">
        <f>SUMIFS(GameLog!AM:AM,GameLog!$D:$D,'MON F'!$A41,GameLog!$E:$E,INDEX(Positions!$A$1:$B$9,MATCH('MON F'!$B41,Positions!$A$1:$A$9,0),2),GameLog!$C:$C,"MON")</f>
        <v>0</v>
      </c>
      <c r="F41">
        <f>SUMIFS(GameLog!AN:AN,GameLog!$D:$D,'MON F'!$A41,GameLog!$E:$E,INDEX(Positions!$A$1:$B$9,MATCH('MON F'!$B41,Positions!$A$1:$A$9,0),2),GameLog!$C:$C,"MON")</f>
        <v>0</v>
      </c>
      <c r="G41">
        <f>SUMIFS(GameLog!AO:AO,GameLog!$D:$D,'MON F'!$A41,GameLog!$E:$E,INDEX(Positions!$A$1:$B$9,MATCH('MON F'!$B41,Positions!$A$1:$A$9,0),2),GameLog!$C:$C,"MON")</f>
        <v>0</v>
      </c>
      <c r="H41">
        <f>SUMIFS(GameLog!AP:AP,GameLog!$D:$D,'MON F'!$A41,GameLog!$E:$E,INDEX(Positions!$A$1:$B$9,MATCH('MON F'!$B41,Positions!$A$1:$A$9,0),2),GameLog!$C:$C,"MON")</f>
        <v>0</v>
      </c>
      <c r="I41">
        <f>SUMIFS(GameLog!AQ:AQ,GameLog!$D:$D,'MON F'!$A41,GameLog!$E:$E,INDEX(Positions!$A$1:$B$9,MATCH('MON F'!$B41,Positions!$A$1:$A$9,0),2),GameLog!$C:$C,"MON")</f>
        <v>0</v>
      </c>
      <c r="J41">
        <f>SUMIFS(GameLog!AR:AR,GameLog!$D:$D,'MON F'!$A41,GameLog!$E:$E,INDEX(Positions!$A$1:$B$9,MATCH('MON F'!$B41,Positions!$A$1:$A$9,0),2),GameLog!$C:$C,"MON")</f>
        <v>0</v>
      </c>
      <c r="K41">
        <f>SUMIFS(GameLog!AS:AS,GameLog!$D:$D,'MON F'!$A41,GameLog!$E:$E,INDEX(Positions!$A$1:$B$9,MATCH('MON F'!$B41,Positions!$A$1:$A$9,0),2),GameLog!$C:$C,"MON")</f>
        <v>0</v>
      </c>
      <c r="L41">
        <f>SUMIFS(GameLog!AT:AT,GameLog!$D:$D,'MON F'!$A41,GameLog!$E:$E,INDEX(Positions!$A$1:$B$9,MATCH('MON F'!$B41,Positions!$A$1:$A$9,0),2),GameLog!$C:$C,"MON")</f>
        <v>0</v>
      </c>
      <c r="M41">
        <f>SUMIFS(GameLog!AU:AU,GameLog!$D:$D,'MON F'!$A41,GameLog!$E:$E,INDEX(Positions!$A$1:$B$9,MATCH('MON F'!$B41,Positions!$A$1:$A$9,0),2),GameLog!$C:$C,"MON")</f>
        <v>0</v>
      </c>
      <c r="N41">
        <f>SUMIFS(GameLog!AV:AV,GameLog!$D:$D,'MON F'!$A41,GameLog!$E:$E,INDEX(Positions!$A$1:$B$9,MATCH('MON F'!$B41,Positions!$A$1:$A$9,0),2),GameLog!$C:$C,"MON")</f>
        <v>0</v>
      </c>
      <c r="O41" s="8">
        <f t="shared" si="0"/>
        <v>0</v>
      </c>
      <c r="P41" s="18" t="str">
        <f t="shared" si="1"/>
        <v/>
      </c>
    </row>
    <row r="42" spans="1:16">
      <c r="A42" t="s">
        <v>3157</v>
      </c>
      <c r="B42" t="s">
        <v>2412</v>
      </c>
      <c r="C42">
        <f>COUNTIFS(GameLog!D:D,'MON F'!A42,GameLog!C:C,"MON",GameLog!E:E,INDEX(Positions!$A$1:$B$9,MATCH('MON F'!$B42,Positions!$A$1:$A$9,0),2))</f>
        <v>0</v>
      </c>
      <c r="D42">
        <f>SUMIFS(GameLog!F:F,GameLog!$D:$D,'MON F'!A42,GameLog!$E:$E,INDEX(Positions!$A$1:$B$9,MATCH('MON F'!$B42,Positions!$A$1:$A$9,0),2),GameLog!$C:$C,"MON")</f>
        <v>0</v>
      </c>
      <c r="E42" s="12">
        <f>SUMIFS(GameLog!AM:AM,GameLog!$D:$D,'MON F'!$A42,GameLog!$E:$E,INDEX(Positions!$A$1:$B$9,MATCH('MON F'!$B42,Positions!$A$1:$A$9,0),2),GameLog!$C:$C,"MON")</f>
        <v>0</v>
      </c>
      <c r="F42">
        <f>SUMIFS(GameLog!AN:AN,GameLog!$D:$D,'MON F'!$A42,GameLog!$E:$E,INDEX(Positions!$A$1:$B$9,MATCH('MON F'!$B42,Positions!$A$1:$A$9,0),2),GameLog!$C:$C,"MON")</f>
        <v>0</v>
      </c>
      <c r="G42">
        <f>SUMIFS(GameLog!AO:AO,GameLog!$D:$D,'MON F'!$A42,GameLog!$E:$E,INDEX(Positions!$A$1:$B$9,MATCH('MON F'!$B42,Positions!$A$1:$A$9,0),2),GameLog!$C:$C,"MON")</f>
        <v>0</v>
      </c>
      <c r="H42">
        <f>SUMIFS(GameLog!AP:AP,GameLog!$D:$D,'MON F'!$A42,GameLog!$E:$E,INDEX(Positions!$A$1:$B$9,MATCH('MON F'!$B42,Positions!$A$1:$A$9,0),2),GameLog!$C:$C,"MON")</f>
        <v>0</v>
      </c>
      <c r="I42">
        <f>SUMIFS(GameLog!AQ:AQ,GameLog!$D:$D,'MON F'!$A42,GameLog!$E:$E,INDEX(Positions!$A$1:$B$9,MATCH('MON F'!$B42,Positions!$A$1:$A$9,0),2),GameLog!$C:$C,"MON")</f>
        <v>0</v>
      </c>
      <c r="J42">
        <f>SUMIFS(GameLog!AR:AR,GameLog!$D:$D,'MON F'!$A42,GameLog!$E:$E,INDEX(Positions!$A$1:$B$9,MATCH('MON F'!$B42,Positions!$A$1:$A$9,0),2),GameLog!$C:$C,"MON")</f>
        <v>0</v>
      </c>
      <c r="K42">
        <f>SUMIFS(GameLog!AS:AS,GameLog!$D:$D,'MON F'!$A42,GameLog!$E:$E,INDEX(Positions!$A$1:$B$9,MATCH('MON F'!$B42,Positions!$A$1:$A$9,0),2),GameLog!$C:$C,"MON")</f>
        <v>0</v>
      </c>
      <c r="L42">
        <f>SUMIFS(GameLog!AT:AT,GameLog!$D:$D,'MON F'!$A42,GameLog!$E:$E,INDEX(Positions!$A$1:$B$9,MATCH('MON F'!$B42,Positions!$A$1:$A$9,0),2),GameLog!$C:$C,"MON")</f>
        <v>0</v>
      </c>
      <c r="M42">
        <f>SUMIFS(GameLog!AU:AU,GameLog!$D:$D,'MON F'!$A42,GameLog!$E:$E,INDEX(Positions!$A$1:$B$9,MATCH('MON F'!$B42,Positions!$A$1:$A$9,0),2),GameLog!$C:$C,"MON")</f>
        <v>0</v>
      </c>
      <c r="N42">
        <f>SUMIFS(GameLog!AV:AV,GameLog!$D:$D,'MON F'!$A42,GameLog!$E:$E,INDEX(Positions!$A$1:$B$9,MATCH('MON F'!$B42,Positions!$A$1:$A$9,0),2),GameLog!$C:$C,"MON")</f>
        <v>0</v>
      </c>
      <c r="O42" s="8">
        <f t="shared" si="0"/>
        <v>0</v>
      </c>
      <c r="P42" s="18" t="str">
        <f t="shared" si="1"/>
        <v/>
      </c>
    </row>
    <row r="43" spans="1:16">
      <c r="A43" t="s">
        <v>3149</v>
      </c>
      <c r="B43" t="s">
        <v>2412</v>
      </c>
      <c r="C43">
        <f>COUNTIFS(GameLog!D:D,'MON F'!A43,GameLog!C:C,"MON",GameLog!E:E,INDEX(Positions!$A$1:$B$9,MATCH('MON F'!$B43,Positions!$A$1:$A$9,0),2))</f>
        <v>0</v>
      </c>
      <c r="D43">
        <f>SUMIFS(GameLog!F:F,GameLog!$D:$D,'MON F'!A43,GameLog!$E:$E,INDEX(Positions!$A$1:$B$9,MATCH('MON F'!$B43,Positions!$A$1:$A$9,0),2),GameLog!$C:$C,"MON")</f>
        <v>0</v>
      </c>
      <c r="E43" s="12">
        <f>SUMIFS(GameLog!AM:AM,GameLog!$D:$D,'MON F'!$A43,GameLog!$E:$E,INDEX(Positions!$A$1:$B$9,MATCH('MON F'!$B43,Positions!$A$1:$A$9,0),2),GameLog!$C:$C,"MON")</f>
        <v>0</v>
      </c>
      <c r="F43">
        <f>SUMIFS(GameLog!AN:AN,GameLog!$D:$D,'MON F'!$A43,GameLog!$E:$E,INDEX(Positions!$A$1:$B$9,MATCH('MON F'!$B43,Positions!$A$1:$A$9,0),2),GameLog!$C:$C,"MON")</f>
        <v>0</v>
      </c>
      <c r="G43">
        <f>SUMIFS(GameLog!AO:AO,GameLog!$D:$D,'MON F'!$A43,GameLog!$E:$E,INDEX(Positions!$A$1:$B$9,MATCH('MON F'!$B43,Positions!$A$1:$A$9,0),2),GameLog!$C:$C,"MON")</f>
        <v>0</v>
      </c>
      <c r="H43">
        <f>SUMIFS(GameLog!AP:AP,GameLog!$D:$D,'MON F'!$A43,GameLog!$E:$E,INDEX(Positions!$A$1:$B$9,MATCH('MON F'!$B43,Positions!$A$1:$A$9,0),2),GameLog!$C:$C,"MON")</f>
        <v>0</v>
      </c>
      <c r="I43">
        <f>SUMIFS(GameLog!AQ:AQ,GameLog!$D:$D,'MON F'!$A43,GameLog!$E:$E,INDEX(Positions!$A$1:$B$9,MATCH('MON F'!$B43,Positions!$A$1:$A$9,0),2),GameLog!$C:$C,"MON")</f>
        <v>0</v>
      </c>
      <c r="J43">
        <f>SUMIFS(GameLog!AR:AR,GameLog!$D:$D,'MON F'!$A43,GameLog!$E:$E,INDEX(Positions!$A$1:$B$9,MATCH('MON F'!$B43,Positions!$A$1:$A$9,0),2),GameLog!$C:$C,"MON")</f>
        <v>0</v>
      </c>
      <c r="K43">
        <f>SUMIFS(GameLog!AS:AS,GameLog!$D:$D,'MON F'!$A43,GameLog!$E:$E,INDEX(Positions!$A$1:$B$9,MATCH('MON F'!$B43,Positions!$A$1:$A$9,0),2),GameLog!$C:$C,"MON")</f>
        <v>0</v>
      </c>
      <c r="L43">
        <f>SUMIFS(GameLog!AT:AT,GameLog!$D:$D,'MON F'!$A43,GameLog!$E:$E,INDEX(Positions!$A$1:$B$9,MATCH('MON F'!$B43,Positions!$A$1:$A$9,0),2),GameLog!$C:$C,"MON")</f>
        <v>0</v>
      </c>
      <c r="M43">
        <f>SUMIFS(GameLog!AU:AU,GameLog!$D:$D,'MON F'!$A43,GameLog!$E:$E,INDEX(Positions!$A$1:$B$9,MATCH('MON F'!$B43,Positions!$A$1:$A$9,0),2),GameLog!$C:$C,"MON")</f>
        <v>0</v>
      </c>
      <c r="N43">
        <f>SUMIFS(GameLog!AV:AV,GameLog!$D:$D,'MON F'!$A43,GameLog!$E:$E,INDEX(Positions!$A$1:$B$9,MATCH('MON F'!$B43,Positions!$A$1:$A$9,0),2),GameLog!$C:$C,"MON")</f>
        <v>0</v>
      </c>
      <c r="O43" s="8">
        <f t="shared" si="0"/>
        <v>0</v>
      </c>
      <c r="P43" s="18" t="str">
        <f t="shared" si="1"/>
        <v/>
      </c>
    </row>
    <row r="44" spans="1:16">
      <c r="A44" t="s">
        <v>3142</v>
      </c>
      <c r="B44" t="s">
        <v>2412</v>
      </c>
      <c r="C44">
        <f>COUNTIFS(GameLog!D:D,'MON F'!A44,GameLog!C:C,"MON",GameLog!E:E,INDEX(Positions!$A$1:$B$9,MATCH('MON F'!$B44,Positions!$A$1:$A$9,0),2))</f>
        <v>0</v>
      </c>
      <c r="D44">
        <f>SUMIFS(GameLog!F:F,GameLog!$D:$D,'MON F'!A44,GameLog!$E:$E,INDEX(Positions!$A$1:$B$9,MATCH('MON F'!$B44,Positions!$A$1:$A$9,0),2),GameLog!$C:$C,"MON")</f>
        <v>0</v>
      </c>
      <c r="E44" s="12">
        <f>SUMIFS(GameLog!AM:AM,GameLog!$D:$D,'MON F'!$A44,GameLog!$E:$E,INDEX(Positions!$A$1:$B$9,MATCH('MON F'!$B44,Positions!$A$1:$A$9,0),2),GameLog!$C:$C,"MON")</f>
        <v>0</v>
      </c>
      <c r="F44">
        <f>SUMIFS(GameLog!AN:AN,GameLog!$D:$D,'MON F'!$A44,GameLog!$E:$E,INDEX(Positions!$A$1:$B$9,MATCH('MON F'!$B44,Positions!$A$1:$A$9,0),2),GameLog!$C:$C,"MON")</f>
        <v>0</v>
      </c>
      <c r="G44">
        <f>SUMIFS(GameLog!AO:AO,GameLog!$D:$D,'MON F'!$A44,GameLog!$E:$E,INDEX(Positions!$A$1:$B$9,MATCH('MON F'!$B44,Positions!$A$1:$A$9,0),2),GameLog!$C:$C,"MON")</f>
        <v>0</v>
      </c>
      <c r="H44">
        <f>SUMIFS(GameLog!AP:AP,GameLog!$D:$D,'MON F'!$A44,GameLog!$E:$E,INDEX(Positions!$A$1:$B$9,MATCH('MON F'!$B44,Positions!$A$1:$A$9,0),2),GameLog!$C:$C,"MON")</f>
        <v>0</v>
      </c>
      <c r="I44">
        <f>SUMIFS(GameLog!AQ:AQ,GameLog!$D:$D,'MON F'!$A44,GameLog!$E:$E,INDEX(Positions!$A$1:$B$9,MATCH('MON F'!$B44,Positions!$A$1:$A$9,0),2),GameLog!$C:$C,"MON")</f>
        <v>0</v>
      </c>
      <c r="J44">
        <f>SUMIFS(GameLog!AR:AR,GameLog!$D:$D,'MON F'!$A44,GameLog!$E:$E,INDEX(Positions!$A$1:$B$9,MATCH('MON F'!$B44,Positions!$A$1:$A$9,0),2),GameLog!$C:$C,"MON")</f>
        <v>0</v>
      </c>
      <c r="K44">
        <f>SUMIFS(GameLog!AS:AS,GameLog!$D:$D,'MON F'!$A44,GameLog!$E:$E,INDEX(Positions!$A$1:$B$9,MATCH('MON F'!$B44,Positions!$A$1:$A$9,0),2),GameLog!$C:$C,"MON")</f>
        <v>0</v>
      </c>
      <c r="L44">
        <f>SUMIFS(GameLog!AT:AT,GameLog!$D:$D,'MON F'!$A44,GameLog!$E:$E,INDEX(Positions!$A$1:$B$9,MATCH('MON F'!$B44,Positions!$A$1:$A$9,0),2),GameLog!$C:$C,"MON")</f>
        <v>0</v>
      </c>
      <c r="M44">
        <f>SUMIFS(GameLog!AU:AU,GameLog!$D:$D,'MON F'!$A44,GameLog!$E:$E,INDEX(Positions!$A$1:$B$9,MATCH('MON F'!$B44,Positions!$A$1:$A$9,0),2),GameLog!$C:$C,"MON")</f>
        <v>0</v>
      </c>
      <c r="N44">
        <f>SUMIFS(GameLog!AV:AV,GameLog!$D:$D,'MON F'!$A44,GameLog!$E:$E,INDEX(Positions!$A$1:$B$9,MATCH('MON F'!$B44,Positions!$A$1:$A$9,0),2),GameLog!$C:$C,"MON")</f>
        <v>0</v>
      </c>
      <c r="O44" s="8">
        <f t="shared" si="0"/>
        <v>0</v>
      </c>
      <c r="P44" s="18" t="str">
        <f t="shared" si="1"/>
        <v/>
      </c>
    </row>
    <row r="45" spans="1:16">
      <c r="A45" t="s">
        <v>3147</v>
      </c>
      <c r="B45" t="s">
        <v>2432</v>
      </c>
      <c r="C45">
        <f>COUNTIFS(GameLog!D:D,'MON F'!A45,GameLog!C:C,"MON",GameLog!E:E,INDEX(Positions!$A$1:$B$9,MATCH('MON F'!$B45,Positions!$A$1:$A$9,0),2))</f>
        <v>0</v>
      </c>
      <c r="D45">
        <f>SUMIFS(GameLog!F:F,GameLog!$D:$D,'MON F'!A45,GameLog!$E:$E,INDEX(Positions!$A$1:$B$9,MATCH('MON F'!$B45,Positions!$A$1:$A$9,0),2),GameLog!$C:$C,"MON")</f>
        <v>0</v>
      </c>
      <c r="E45" s="12">
        <f>SUMIFS(GameLog!AM:AM,GameLog!$D:$D,'MON F'!$A45,GameLog!$E:$E,INDEX(Positions!$A$1:$B$9,MATCH('MON F'!$B45,Positions!$A$1:$A$9,0),2),GameLog!$C:$C,"MON")</f>
        <v>0</v>
      </c>
      <c r="F45">
        <f>SUMIFS(GameLog!AN:AN,GameLog!$D:$D,'MON F'!$A45,GameLog!$E:$E,INDEX(Positions!$A$1:$B$9,MATCH('MON F'!$B45,Positions!$A$1:$A$9,0),2),GameLog!$C:$C,"MON")</f>
        <v>0</v>
      </c>
      <c r="G45">
        <f>SUMIFS(GameLog!AO:AO,GameLog!$D:$D,'MON F'!$A45,GameLog!$E:$E,INDEX(Positions!$A$1:$B$9,MATCH('MON F'!$B45,Positions!$A$1:$A$9,0),2),GameLog!$C:$C,"MON")</f>
        <v>0</v>
      </c>
      <c r="H45">
        <f>SUMIFS(GameLog!AP:AP,GameLog!$D:$D,'MON F'!$A45,GameLog!$E:$E,INDEX(Positions!$A$1:$B$9,MATCH('MON F'!$B45,Positions!$A$1:$A$9,0),2),GameLog!$C:$C,"MON")</f>
        <v>0</v>
      </c>
      <c r="I45">
        <f>SUMIFS(GameLog!AQ:AQ,GameLog!$D:$D,'MON F'!$A45,GameLog!$E:$E,INDEX(Positions!$A$1:$B$9,MATCH('MON F'!$B45,Positions!$A$1:$A$9,0),2),GameLog!$C:$C,"MON")</f>
        <v>0</v>
      </c>
      <c r="J45">
        <f>SUMIFS(GameLog!AR:AR,GameLog!$D:$D,'MON F'!$A45,GameLog!$E:$E,INDEX(Positions!$A$1:$B$9,MATCH('MON F'!$B45,Positions!$A$1:$A$9,0),2),GameLog!$C:$C,"MON")</f>
        <v>0</v>
      </c>
      <c r="K45">
        <f>SUMIFS(GameLog!AS:AS,GameLog!$D:$D,'MON F'!$A45,GameLog!$E:$E,INDEX(Positions!$A$1:$B$9,MATCH('MON F'!$B45,Positions!$A$1:$A$9,0),2),GameLog!$C:$C,"MON")</f>
        <v>0</v>
      </c>
      <c r="L45">
        <f>SUMIFS(GameLog!AT:AT,GameLog!$D:$D,'MON F'!$A45,GameLog!$E:$E,INDEX(Positions!$A$1:$B$9,MATCH('MON F'!$B45,Positions!$A$1:$A$9,0),2),GameLog!$C:$C,"MON")</f>
        <v>0</v>
      </c>
      <c r="M45">
        <f>SUMIFS(GameLog!AU:AU,GameLog!$D:$D,'MON F'!$A45,GameLog!$E:$E,INDEX(Positions!$A$1:$B$9,MATCH('MON F'!$B45,Positions!$A$1:$A$9,0),2),GameLog!$C:$C,"MON")</f>
        <v>0</v>
      </c>
      <c r="N45">
        <f>SUMIFS(GameLog!AV:AV,GameLog!$D:$D,'MON F'!$A45,GameLog!$E:$E,INDEX(Positions!$A$1:$B$9,MATCH('MON F'!$B45,Positions!$A$1:$A$9,0),2),GameLog!$C:$C,"MON")</f>
        <v>0</v>
      </c>
      <c r="O45" s="8">
        <f t="shared" si="0"/>
        <v>0</v>
      </c>
      <c r="P45" s="18" t="str">
        <f t="shared" si="1"/>
        <v/>
      </c>
    </row>
    <row r="46" spans="1:16">
      <c r="A46" t="s">
        <v>3152</v>
      </c>
      <c r="B46" t="s">
        <v>2432</v>
      </c>
      <c r="C46">
        <f>COUNTIFS(GameLog!D:D,'MON F'!A46,GameLog!C:C,"MON",GameLog!E:E,INDEX(Positions!$A$1:$B$9,MATCH('MON F'!$B46,Positions!$A$1:$A$9,0),2))</f>
        <v>0</v>
      </c>
      <c r="D46">
        <f>SUMIFS(GameLog!F:F,GameLog!$D:$D,'MON F'!A46,GameLog!$E:$E,INDEX(Positions!$A$1:$B$9,MATCH('MON F'!$B46,Positions!$A$1:$A$9,0),2),GameLog!$C:$C,"MON")</f>
        <v>0</v>
      </c>
      <c r="E46" s="12">
        <f>SUMIFS(GameLog!AM:AM,GameLog!$D:$D,'MON F'!$A46,GameLog!$E:$E,INDEX(Positions!$A$1:$B$9,MATCH('MON F'!$B46,Positions!$A$1:$A$9,0),2),GameLog!$C:$C,"MON")</f>
        <v>0</v>
      </c>
      <c r="F46">
        <f>SUMIFS(GameLog!AN:AN,GameLog!$D:$D,'MON F'!$A46,GameLog!$E:$E,INDEX(Positions!$A$1:$B$9,MATCH('MON F'!$B46,Positions!$A$1:$A$9,0),2),GameLog!$C:$C,"MON")</f>
        <v>0</v>
      </c>
      <c r="G46">
        <f>SUMIFS(GameLog!AO:AO,GameLog!$D:$D,'MON F'!$A46,GameLog!$E:$E,INDEX(Positions!$A$1:$B$9,MATCH('MON F'!$B46,Positions!$A$1:$A$9,0),2),GameLog!$C:$C,"MON")</f>
        <v>0</v>
      </c>
      <c r="H46">
        <f>SUMIFS(GameLog!AP:AP,GameLog!$D:$D,'MON F'!$A46,GameLog!$E:$E,INDEX(Positions!$A$1:$B$9,MATCH('MON F'!$B46,Positions!$A$1:$A$9,0),2),GameLog!$C:$C,"MON")</f>
        <v>0</v>
      </c>
      <c r="I46">
        <f>SUMIFS(GameLog!AQ:AQ,GameLog!$D:$D,'MON F'!$A46,GameLog!$E:$E,INDEX(Positions!$A$1:$B$9,MATCH('MON F'!$B46,Positions!$A$1:$A$9,0),2),GameLog!$C:$C,"MON")</f>
        <v>0</v>
      </c>
      <c r="J46">
        <f>SUMIFS(GameLog!AR:AR,GameLog!$D:$D,'MON F'!$A46,GameLog!$E:$E,INDEX(Positions!$A$1:$B$9,MATCH('MON F'!$B46,Positions!$A$1:$A$9,0),2),GameLog!$C:$C,"MON")</f>
        <v>0</v>
      </c>
      <c r="K46">
        <f>SUMIFS(GameLog!AS:AS,GameLog!$D:$D,'MON F'!$A46,GameLog!$E:$E,INDEX(Positions!$A$1:$B$9,MATCH('MON F'!$B46,Positions!$A$1:$A$9,0),2),GameLog!$C:$C,"MON")</f>
        <v>0</v>
      </c>
      <c r="L46">
        <f>SUMIFS(GameLog!AT:AT,GameLog!$D:$D,'MON F'!$A46,GameLog!$E:$E,INDEX(Positions!$A$1:$B$9,MATCH('MON F'!$B46,Positions!$A$1:$A$9,0),2),GameLog!$C:$C,"MON")</f>
        <v>0</v>
      </c>
      <c r="M46">
        <f>SUMIFS(GameLog!AU:AU,GameLog!$D:$D,'MON F'!$A46,GameLog!$E:$E,INDEX(Positions!$A$1:$B$9,MATCH('MON F'!$B46,Positions!$A$1:$A$9,0),2),GameLog!$C:$C,"MON")</f>
        <v>0</v>
      </c>
      <c r="N46">
        <f>SUMIFS(GameLog!AV:AV,GameLog!$D:$D,'MON F'!$A46,GameLog!$E:$E,INDEX(Positions!$A$1:$B$9,MATCH('MON F'!$B46,Positions!$A$1:$A$9,0),2),GameLog!$C:$C,"MON")</f>
        <v>0</v>
      </c>
      <c r="O46" s="8">
        <f t="shared" si="0"/>
        <v>0</v>
      </c>
      <c r="P46" s="18" t="str">
        <f t="shared" si="1"/>
        <v/>
      </c>
    </row>
    <row r="47" spans="1:16">
      <c r="A47" t="s">
        <v>3144</v>
      </c>
      <c r="B47" t="s">
        <v>2432</v>
      </c>
      <c r="C47">
        <f>COUNTIFS(GameLog!D:D,'MON F'!A47,GameLog!C:C,"MON",GameLog!E:E,INDEX(Positions!$A$1:$B$9,MATCH('MON F'!$B47,Positions!$A$1:$A$9,0),2))</f>
        <v>3</v>
      </c>
      <c r="D47">
        <f>SUMIFS(GameLog!F:F,GameLog!$D:$D,'MON F'!A47,GameLog!$E:$E,INDEX(Positions!$A$1:$B$9,MATCH('MON F'!$B47,Positions!$A$1:$A$9,0),2),GameLog!$C:$C,"MON")</f>
        <v>3</v>
      </c>
      <c r="E47" s="12">
        <f>SUMIFS(GameLog!AM:AM,GameLog!$D:$D,'MON F'!$A47,GameLog!$E:$E,INDEX(Positions!$A$1:$B$9,MATCH('MON F'!$B47,Positions!$A$1:$A$9,0),2),GameLog!$C:$C,"MON")</f>
        <v>25.333333333333336</v>
      </c>
      <c r="F47">
        <f>SUMIFS(GameLog!AN:AN,GameLog!$D:$D,'MON F'!$A47,GameLog!$E:$E,INDEX(Positions!$A$1:$B$9,MATCH('MON F'!$B47,Positions!$A$1:$A$9,0),2),GameLog!$C:$C,"MON")</f>
        <v>7</v>
      </c>
      <c r="G47">
        <f>SUMIFS(GameLog!AO:AO,GameLog!$D:$D,'MON F'!$A47,GameLog!$E:$E,INDEX(Positions!$A$1:$B$9,MATCH('MON F'!$B47,Positions!$A$1:$A$9,0),2),GameLog!$C:$C,"MON")</f>
        <v>9</v>
      </c>
      <c r="H47">
        <f>SUMIFS(GameLog!AP:AP,GameLog!$D:$D,'MON F'!$A47,GameLog!$E:$E,INDEX(Positions!$A$1:$B$9,MATCH('MON F'!$B47,Positions!$A$1:$A$9,0),2),GameLog!$C:$C,"MON")</f>
        <v>0</v>
      </c>
      <c r="I47">
        <f>SUMIFS(GameLog!AQ:AQ,GameLog!$D:$D,'MON F'!$A47,GameLog!$E:$E,INDEX(Positions!$A$1:$B$9,MATCH('MON F'!$B47,Positions!$A$1:$A$9,0),2),GameLog!$C:$C,"MON")</f>
        <v>3</v>
      </c>
      <c r="J47">
        <f>SUMIFS(GameLog!AR:AR,GameLog!$D:$D,'MON F'!$A47,GameLog!$E:$E,INDEX(Positions!$A$1:$B$9,MATCH('MON F'!$B47,Positions!$A$1:$A$9,0),2),GameLog!$C:$C,"MON")</f>
        <v>0</v>
      </c>
      <c r="K47">
        <f>SUMIFS(GameLog!AS:AS,GameLog!$D:$D,'MON F'!$A47,GameLog!$E:$E,INDEX(Positions!$A$1:$B$9,MATCH('MON F'!$B47,Positions!$A$1:$A$9,0),2),GameLog!$C:$C,"MON")</f>
        <v>0</v>
      </c>
      <c r="L47">
        <f>SUMIFS(GameLog!AT:AT,GameLog!$D:$D,'MON F'!$A47,GameLog!$E:$E,INDEX(Positions!$A$1:$B$9,MATCH('MON F'!$B47,Positions!$A$1:$A$9,0),2),GameLog!$C:$C,"MON")</f>
        <v>0</v>
      </c>
      <c r="M47">
        <f>SUMIFS(GameLog!AU:AU,GameLog!$D:$D,'MON F'!$A47,GameLog!$E:$E,INDEX(Positions!$A$1:$B$9,MATCH('MON F'!$B47,Positions!$A$1:$A$9,0),2),GameLog!$C:$C,"MON")</f>
        <v>0</v>
      </c>
      <c r="N47">
        <f>SUMIFS(GameLog!AV:AV,GameLog!$D:$D,'MON F'!$A47,GameLog!$E:$E,INDEX(Positions!$A$1:$B$9,MATCH('MON F'!$B47,Positions!$A$1:$A$9,0),2),GameLog!$C:$C,"MON")</f>
        <v>0</v>
      </c>
      <c r="O47" s="8">
        <f t="shared" si="0"/>
        <v>1</v>
      </c>
      <c r="P47" s="18" t="str">
        <f t="shared" si="1"/>
        <v/>
      </c>
    </row>
    <row r="48" spans="1:16">
      <c r="A48" t="s">
        <v>3149</v>
      </c>
      <c r="B48" t="s">
        <v>2432</v>
      </c>
      <c r="C48">
        <f>COUNTIFS(GameLog!D:D,'MON F'!A48,GameLog!C:C,"MON",GameLog!E:E,INDEX(Positions!$A$1:$B$9,MATCH('MON F'!$B48,Positions!$A$1:$A$9,0),2))</f>
        <v>0</v>
      </c>
      <c r="D48">
        <f>SUMIFS(GameLog!F:F,GameLog!$D:$D,'MON F'!A48,GameLog!$E:$E,INDEX(Positions!$A$1:$B$9,MATCH('MON F'!$B48,Positions!$A$1:$A$9,0),2),GameLog!$C:$C,"MON")</f>
        <v>0</v>
      </c>
      <c r="E48" s="12">
        <f>SUMIFS(GameLog!AM:AM,GameLog!$D:$D,'MON F'!$A48,GameLog!$E:$E,INDEX(Positions!$A$1:$B$9,MATCH('MON F'!$B48,Positions!$A$1:$A$9,0),2),GameLog!$C:$C,"MON")</f>
        <v>0</v>
      </c>
      <c r="F48">
        <f>SUMIFS(GameLog!AN:AN,GameLog!$D:$D,'MON F'!$A48,GameLog!$E:$E,INDEX(Positions!$A$1:$B$9,MATCH('MON F'!$B48,Positions!$A$1:$A$9,0),2),GameLog!$C:$C,"MON")</f>
        <v>0</v>
      </c>
      <c r="G48">
        <f>SUMIFS(GameLog!AO:AO,GameLog!$D:$D,'MON F'!$A48,GameLog!$E:$E,INDEX(Positions!$A$1:$B$9,MATCH('MON F'!$B48,Positions!$A$1:$A$9,0),2),GameLog!$C:$C,"MON")</f>
        <v>0</v>
      </c>
      <c r="H48">
        <f>SUMIFS(GameLog!AP:AP,GameLog!$D:$D,'MON F'!$A48,GameLog!$E:$E,INDEX(Positions!$A$1:$B$9,MATCH('MON F'!$B48,Positions!$A$1:$A$9,0),2),GameLog!$C:$C,"MON")</f>
        <v>0</v>
      </c>
      <c r="I48">
        <f>SUMIFS(GameLog!AQ:AQ,GameLog!$D:$D,'MON F'!$A48,GameLog!$E:$E,INDEX(Positions!$A$1:$B$9,MATCH('MON F'!$B48,Positions!$A$1:$A$9,0),2),GameLog!$C:$C,"MON")</f>
        <v>0</v>
      </c>
      <c r="J48">
        <f>SUMIFS(GameLog!AR:AR,GameLog!$D:$D,'MON F'!$A48,GameLog!$E:$E,INDEX(Positions!$A$1:$B$9,MATCH('MON F'!$B48,Positions!$A$1:$A$9,0),2),GameLog!$C:$C,"MON")</f>
        <v>0</v>
      </c>
      <c r="K48">
        <f>SUMIFS(GameLog!AS:AS,GameLog!$D:$D,'MON F'!$A48,GameLog!$E:$E,INDEX(Positions!$A$1:$B$9,MATCH('MON F'!$B48,Positions!$A$1:$A$9,0),2),GameLog!$C:$C,"MON")</f>
        <v>0</v>
      </c>
      <c r="L48">
        <f>SUMIFS(GameLog!AT:AT,GameLog!$D:$D,'MON F'!$A48,GameLog!$E:$E,INDEX(Positions!$A$1:$B$9,MATCH('MON F'!$B48,Positions!$A$1:$A$9,0),2),GameLog!$C:$C,"MON")</f>
        <v>0</v>
      </c>
      <c r="M48">
        <f>SUMIFS(GameLog!AU:AU,GameLog!$D:$D,'MON F'!$A48,GameLog!$E:$E,INDEX(Positions!$A$1:$B$9,MATCH('MON F'!$B48,Positions!$A$1:$A$9,0),2),GameLog!$C:$C,"MON")</f>
        <v>0</v>
      </c>
      <c r="N48">
        <f>SUMIFS(GameLog!AV:AV,GameLog!$D:$D,'MON F'!$A48,GameLog!$E:$E,INDEX(Positions!$A$1:$B$9,MATCH('MON F'!$B48,Positions!$A$1:$A$9,0),2),GameLog!$C:$C,"MON")</f>
        <v>0</v>
      </c>
      <c r="O48" s="8">
        <f t="shared" si="0"/>
        <v>0</v>
      </c>
      <c r="P48" s="18" t="str">
        <f t="shared" si="1"/>
        <v/>
      </c>
    </row>
    <row r="49" spans="1:16">
      <c r="A49" t="s">
        <v>3155</v>
      </c>
      <c r="B49" t="s">
        <v>2435</v>
      </c>
      <c r="C49">
        <f>COUNTIFS(GameLog!D:D,'MON F'!A49,GameLog!C:C,"MON",GameLog!E:E,INDEX(Positions!$A$1:$B$9,MATCH('MON F'!$B49,Positions!$A$1:$A$9,0),2))</f>
        <v>0</v>
      </c>
      <c r="D49">
        <f>SUMIFS(GameLog!F:F,GameLog!$D:$D,'MON F'!A49,GameLog!$E:$E,INDEX(Positions!$A$1:$B$9,MATCH('MON F'!$B49,Positions!$A$1:$A$9,0),2),GameLog!$C:$C,"MON")</f>
        <v>0</v>
      </c>
      <c r="E49" s="12">
        <f>SUMIFS(GameLog!AM:AM,GameLog!$D:$D,'MON F'!$A49,GameLog!$E:$E,INDEX(Positions!$A$1:$B$9,MATCH('MON F'!$B49,Positions!$A$1:$A$9,0),2),GameLog!$C:$C,"MON")</f>
        <v>0</v>
      </c>
      <c r="F49">
        <f>SUMIFS(GameLog!AN:AN,GameLog!$D:$D,'MON F'!$A49,GameLog!$E:$E,INDEX(Positions!$A$1:$B$9,MATCH('MON F'!$B49,Positions!$A$1:$A$9,0),2),GameLog!$C:$C,"MON")</f>
        <v>0</v>
      </c>
      <c r="G49">
        <f>SUMIFS(GameLog!AO:AO,GameLog!$D:$D,'MON F'!$A49,GameLog!$E:$E,INDEX(Positions!$A$1:$B$9,MATCH('MON F'!$B49,Positions!$A$1:$A$9,0),2),GameLog!$C:$C,"MON")</f>
        <v>0</v>
      </c>
      <c r="H49">
        <f>SUMIFS(GameLog!AP:AP,GameLog!$D:$D,'MON F'!$A49,GameLog!$E:$E,INDEX(Positions!$A$1:$B$9,MATCH('MON F'!$B49,Positions!$A$1:$A$9,0),2),GameLog!$C:$C,"MON")</f>
        <v>0</v>
      </c>
      <c r="I49">
        <f>SUMIFS(GameLog!AQ:AQ,GameLog!$D:$D,'MON F'!$A49,GameLog!$E:$E,INDEX(Positions!$A$1:$B$9,MATCH('MON F'!$B49,Positions!$A$1:$A$9,0),2),GameLog!$C:$C,"MON")</f>
        <v>0</v>
      </c>
      <c r="J49">
        <f>SUMIFS(GameLog!AR:AR,GameLog!$D:$D,'MON F'!$A49,GameLog!$E:$E,INDEX(Positions!$A$1:$B$9,MATCH('MON F'!$B49,Positions!$A$1:$A$9,0),2),GameLog!$C:$C,"MON")</f>
        <v>0</v>
      </c>
      <c r="K49">
        <f>SUMIFS(GameLog!AS:AS,GameLog!$D:$D,'MON F'!$A49,GameLog!$E:$E,INDEX(Positions!$A$1:$B$9,MATCH('MON F'!$B49,Positions!$A$1:$A$9,0),2),GameLog!$C:$C,"MON")</f>
        <v>0</v>
      </c>
      <c r="L49">
        <f>SUMIFS(GameLog!AT:AT,GameLog!$D:$D,'MON F'!$A49,GameLog!$E:$E,INDEX(Positions!$A$1:$B$9,MATCH('MON F'!$B49,Positions!$A$1:$A$9,0),2),GameLog!$C:$C,"MON")</f>
        <v>0</v>
      </c>
      <c r="M49">
        <f>SUMIFS(GameLog!AU:AU,GameLog!$D:$D,'MON F'!$A49,GameLog!$E:$E,INDEX(Positions!$A$1:$B$9,MATCH('MON F'!$B49,Positions!$A$1:$A$9,0),2),GameLog!$C:$C,"MON")</f>
        <v>0</v>
      </c>
      <c r="N49">
        <f>SUMIFS(GameLog!AV:AV,GameLog!$D:$D,'MON F'!$A49,GameLog!$E:$E,INDEX(Positions!$A$1:$B$9,MATCH('MON F'!$B49,Positions!$A$1:$A$9,0),2),GameLog!$C:$C,"MON")</f>
        <v>0</v>
      </c>
      <c r="O49" s="8">
        <f t="shared" si="0"/>
        <v>0</v>
      </c>
      <c r="P49" s="18" t="str">
        <f t="shared" si="1"/>
        <v/>
      </c>
    </row>
    <row r="50" spans="1:16">
      <c r="A50" t="s">
        <v>3148</v>
      </c>
      <c r="B50" t="s">
        <v>2435</v>
      </c>
      <c r="C50">
        <f>COUNTIFS(GameLog!D:D,'MON F'!A50,GameLog!C:C,"MON",GameLog!E:E,INDEX(Positions!$A$1:$B$9,MATCH('MON F'!$B50,Positions!$A$1:$A$9,0),2))</f>
        <v>0</v>
      </c>
      <c r="D50">
        <f>SUMIFS(GameLog!F:F,GameLog!$D:$D,'MON F'!A50,GameLog!$E:$E,INDEX(Positions!$A$1:$B$9,MATCH('MON F'!$B50,Positions!$A$1:$A$9,0),2),GameLog!$C:$C,"MON")</f>
        <v>0</v>
      </c>
      <c r="E50" s="12">
        <f>SUMIFS(GameLog!AM:AM,GameLog!$D:$D,'MON F'!$A50,GameLog!$E:$E,INDEX(Positions!$A$1:$B$9,MATCH('MON F'!$B50,Positions!$A$1:$A$9,0),2),GameLog!$C:$C,"MON")</f>
        <v>0</v>
      </c>
      <c r="F50">
        <f>SUMIFS(GameLog!AN:AN,GameLog!$D:$D,'MON F'!$A50,GameLog!$E:$E,INDEX(Positions!$A$1:$B$9,MATCH('MON F'!$B50,Positions!$A$1:$A$9,0),2),GameLog!$C:$C,"MON")</f>
        <v>0</v>
      </c>
      <c r="G50">
        <f>SUMIFS(GameLog!AO:AO,GameLog!$D:$D,'MON F'!$A50,GameLog!$E:$E,INDEX(Positions!$A$1:$B$9,MATCH('MON F'!$B50,Positions!$A$1:$A$9,0),2),GameLog!$C:$C,"MON")</f>
        <v>0</v>
      </c>
      <c r="H50">
        <f>SUMIFS(GameLog!AP:AP,GameLog!$D:$D,'MON F'!$A50,GameLog!$E:$E,INDEX(Positions!$A$1:$B$9,MATCH('MON F'!$B50,Positions!$A$1:$A$9,0),2),GameLog!$C:$C,"MON")</f>
        <v>0</v>
      </c>
      <c r="I50">
        <f>SUMIFS(GameLog!AQ:AQ,GameLog!$D:$D,'MON F'!$A50,GameLog!$E:$E,INDEX(Positions!$A$1:$B$9,MATCH('MON F'!$B50,Positions!$A$1:$A$9,0),2),GameLog!$C:$C,"MON")</f>
        <v>0</v>
      </c>
      <c r="J50">
        <f>SUMIFS(GameLog!AR:AR,GameLog!$D:$D,'MON F'!$A50,GameLog!$E:$E,INDEX(Positions!$A$1:$B$9,MATCH('MON F'!$B50,Positions!$A$1:$A$9,0),2),GameLog!$C:$C,"MON")</f>
        <v>0</v>
      </c>
      <c r="K50">
        <f>SUMIFS(GameLog!AS:AS,GameLog!$D:$D,'MON F'!$A50,GameLog!$E:$E,INDEX(Positions!$A$1:$B$9,MATCH('MON F'!$B50,Positions!$A$1:$A$9,0),2),GameLog!$C:$C,"MON")</f>
        <v>0</v>
      </c>
      <c r="L50">
        <f>SUMIFS(GameLog!AT:AT,GameLog!$D:$D,'MON F'!$A50,GameLog!$E:$E,INDEX(Positions!$A$1:$B$9,MATCH('MON F'!$B50,Positions!$A$1:$A$9,0),2),GameLog!$C:$C,"MON")</f>
        <v>0</v>
      </c>
      <c r="M50">
        <f>SUMIFS(GameLog!AU:AU,GameLog!$D:$D,'MON F'!$A50,GameLog!$E:$E,INDEX(Positions!$A$1:$B$9,MATCH('MON F'!$B50,Positions!$A$1:$A$9,0),2),GameLog!$C:$C,"MON")</f>
        <v>0</v>
      </c>
      <c r="N50">
        <f>SUMIFS(GameLog!AV:AV,GameLog!$D:$D,'MON F'!$A50,GameLog!$E:$E,INDEX(Positions!$A$1:$B$9,MATCH('MON F'!$B50,Positions!$A$1:$A$9,0),2),GameLog!$C:$C,"MON")</f>
        <v>0</v>
      </c>
      <c r="O50" s="8">
        <f t="shared" si="0"/>
        <v>0</v>
      </c>
      <c r="P50" s="18" t="str">
        <f t="shared" si="1"/>
        <v/>
      </c>
    </row>
    <row r="51" spans="1:16">
      <c r="A51" t="s">
        <v>3154</v>
      </c>
      <c r="B51" t="s">
        <v>2435</v>
      </c>
      <c r="C51">
        <f>COUNTIFS(GameLog!D:D,'MON F'!A51,GameLog!C:C,"MON",GameLog!E:E,INDEX(Positions!$A$1:$B$9,MATCH('MON F'!$B51,Positions!$A$1:$A$9,0),2))</f>
        <v>0</v>
      </c>
      <c r="D51">
        <f>SUMIFS(GameLog!F:F,GameLog!$D:$D,'MON F'!A51,GameLog!$E:$E,INDEX(Positions!$A$1:$B$9,MATCH('MON F'!$B51,Positions!$A$1:$A$9,0),2),GameLog!$C:$C,"MON")</f>
        <v>0</v>
      </c>
      <c r="E51" s="12">
        <f>SUMIFS(GameLog!AM:AM,GameLog!$D:$D,'MON F'!$A51,GameLog!$E:$E,INDEX(Positions!$A$1:$B$9,MATCH('MON F'!$B51,Positions!$A$1:$A$9,0),2),GameLog!$C:$C,"MON")</f>
        <v>0</v>
      </c>
      <c r="F51">
        <f>SUMIFS(GameLog!AN:AN,GameLog!$D:$D,'MON F'!$A51,GameLog!$E:$E,INDEX(Positions!$A$1:$B$9,MATCH('MON F'!$B51,Positions!$A$1:$A$9,0),2),GameLog!$C:$C,"MON")</f>
        <v>0</v>
      </c>
      <c r="G51">
        <f>SUMIFS(GameLog!AO:AO,GameLog!$D:$D,'MON F'!$A51,GameLog!$E:$E,INDEX(Positions!$A$1:$B$9,MATCH('MON F'!$B51,Positions!$A$1:$A$9,0),2),GameLog!$C:$C,"MON")</f>
        <v>0</v>
      </c>
      <c r="H51">
        <f>SUMIFS(GameLog!AP:AP,GameLog!$D:$D,'MON F'!$A51,GameLog!$E:$E,INDEX(Positions!$A$1:$B$9,MATCH('MON F'!$B51,Positions!$A$1:$A$9,0),2),GameLog!$C:$C,"MON")</f>
        <v>0</v>
      </c>
      <c r="I51">
        <f>SUMIFS(GameLog!AQ:AQ,GameLog!$D:$D,'MON F'!$A51,GameLog!$E:$E,INDEX(Positions!$A$1:$B$9,MATCH('MON F'!$B51,Positions!$A$1:$A$9,0),2),GameLog!$C:$C,"MON")</f>
        <v>0</v>
      </c>
      <c r="J51">
        <f>SUMIFS(GameLog!AR:AR,GameLog!$D:$D,'MON F'!$A51,GameLog!$E:$E,INDEX(Positions!$A$1:$B$9,MATCH('MON F'!$B51,Positions!$A$1:$A$9,0),2),GameLog!$C:$C,"MON")</f>
        <v>0</v>
      </c>
      <c r="K51">
        <f>SUMIFS(GameLog!AS:AS,GameLog!$D:$D,'MON F'!$A51,GameLog!$E:$E,INDEX(Positions!$A$1:$B$9,MATCH('MON F'!$B51,Positions!$A$1:$A$9,0),2),GameLog!$C:$C,"MON")</f>
        <v>0</v>
      </c>
      <c r="L51">
        <f>SUMIFS(GameLog!AT:AT,GameLog!$D:$D,'MON F'!$A51,GameLog!$E:$E,INDEX(Positions!$A$1:$B$9,MATCH('MON F'!$B51,Positions!$A$1:$A$9,0),2),GameLog!$C:$C,"MON")</f>
        <v>0</v>
      </c>
      <c r="M51">
        <f>SUMIFS(GameLog!AU:AU,GameLog!$D:$D,'MON F'!$A51,GameLog!$E:$E,INDEX(Positions!$A$1:$B$9,MATCH('MON F'!$B51,Positions!$A$1:$A$9,0),2),GameLog!$C:$C,"MON")</f>
        <v>0</v>
      </c>
      <c r="N51">
        <f>SUMIFS(GameLog!AV:AV,GameLog!$D:$D,'MON F'!$A51,GameLog!$E:$E,INDEX(Positions!$A$1:$B$9,MATCH('MON F'!$B51,Positions!$A$1:$A$9,0),2),GameLog!$C:$C,"MON")</f>
        <v>0</v>
      </c>
      <c r="O51" s="8">
        <f t="shared" si="0"/>
        <v>0</v>
      </c>
      <c r="P51" s="18" t="str">
        <f t="shared" si="1"/>
        <v/>
      </c>
    </row>
    <row r="52" spans="1:16">
      <c r="A52" t="s">
        <v>3151</v>
      </c>
      <c r="B52" t="s">
        <v>2435</v>
      </c>
      <c r="C52">
        <f>COUNTIFS(GameLog!D:D,'MON F'!A52,GameLog!C:C,"MON",GameLog!E:E,INDEX(Positions!$A$1:$B$9,MATCH('MON F'!$B52,Positions!$A$1:$A$9,0),2))</f>
        <v>0</v>
      </c>
      <c r="D52">
        <f>SUMIFS(GameLog!F:F,GameLog!$D:$D,'MON F'!A52,GameLog!$E:$E,INDEX(Positions!$A$1:$B$9,MATCH('MON F'!$B52,Positions!$A$1:$A$9,0),2),GameLog!$C:$C,"MON")</f>
        <v>0</v>
      </c>
      <c r="E52" s="12">
        <f>SUMIFS(GameLog!AM:AM,GameLog!$D:$D,'MON F'!$A52,GameLog!$E:$E,INDEX(Positions!$A$1:$B$9,MATCH('MON F'!$B52,Positions!$A$1:$A$9,0),2),GameLog!$C:$C,"MON")</f>
        <v>0</v>
      </c>
      <c r="F52">
        <f>SUMIFS(GameLog!AN:AN,GameLog!$D:$D,'MON F'!$A52,GameLog!$E:$E,INDEX(Positions!$A$1:$B$9,MATCH('MON F'!$B52,Positions!$A$1:$A$9,0),2),GameLog!$C:$C,"MON")</f>
        <v>0</v>
      </c>
      <c r="G52">
        <f>SUMIFS(GameLog!AO:AO,GameLog!$D:$D,'MON F'!$A52,GameLog!$E:$E,INDEX(Positions!$A$1:$B$9,MATCH('MON F'!$B52,Positions!$A$1:$A$9,0),2),GameLog!$C:$C,"MON")</f>
        <v>0</v>
      </c>
      <c r="H52">
        <f>SUMIFS(GameLog!AP:AP,GameLog!$D:$D,'MON F'!$A52,GameLog!$E:$E,INDEX(Positions!$A$1:$B$9,MATCH('MON F'!$B52,Positions!$A$1:$A$9,0),2),GameLog!$C:$C,"MON")</f>
        <v>0</v>
      </c>
      <c r="I52">
        <f>SUMIFS(GameLog!AQ:AQ,GameLog!$D:$D,'MON F'!$A52,GameLog!$E:$E,INDEX(Positions!$A$1:$B$9,MATCH('MON F'!$B52,Positions!$A$1:$A$9,0),2),GameLog!$C:$C,"MON")</f>
        <v>0</v>
      </c>
      <c r="J52">
        <f>SUMIFS(GameLog!AR:AR,GameLog!$D:$D,'MON F'!$A52,GameLog!$E:$E,INDEX(Positions!$A$1:$B$9,MATCH('MON F'!$B52,Positions!$A$1:$A$9,0),2),GameLog!$C:$C,"MON")</f>
        <v>0</v>
      </c>
      <c r="K52">
        <f>SUMIFS(GameLog!AS:AS,GameLog!$D:$D,'MON F'!$A52,GameLog!$E:$E,INDEX(Positions!$A$1:$B$9,MATCH('MON F'!$B52,Positions!$A$1:$A$9,0),2),GameLog!$C:$C,"MON")</f>
        <v>0</v>
      </c>
      <c r="L52">
        <f>SUMIFS(GameLog!AT:AT,GameLog!$D:$D,'MON F'!$A52,GameLog!$E:$E,INDEX(Positions!$A$1:$B$9,MATCH('MON F'!$B52,Positions!$A$1:$A$9,0),2),GameLog!$C:$C,"MON")</f>
        <v>0</v>
      </c>
      <c r="M52">
        <f>SUMIFS(GameLog!AU:AU,GameLog!$D:$D,'MON F'!$A52,GameLog!$E:$E,INDEX(Positions!$A$1:$B$9,MATCH('MON F'!$B52,Positions!$A$1:$A$9,0),2),GameLog!$C:$C,"MON")</f>
        <v>0</v>
      </c>
      <c r="N52">
        <f>SUMIFS(GameLog!AV:AV,GameLog!$D:$D,'MON F'!$A52,GameLog!$E:$E,INDEX(Positions!$A$1:$B$9,MATCH('MON F'!$B52,Positions!$A$1:$A$9,0),2),GameLog!$C:$C,"MON")</f>
        <v>0</v>
      </c>
      <c r="O52" s="8">
        <f t="shared" si="0"/>
        <v>0</v>
      </c>
      <c r="P52" s="18" t="str">
        <f t="shared" si="1"/>
        <v/>
      </c>
    </row>
    <row r="53" spans="1:16">
      <c r="A53" t="s">
        <v>3150</v>
      </c>
      <c r="B53" t="s">
        <v>2435</v>
      </c>
      <c r="C53">
        <f>COUNTIFS(GameLog!D:D,'MON F'!A53,GameLog!C:C,"MON",GameLog!E:E,INDEX(Positions!$A$1:$B$9,MATCH('MON F'!$B53,Positions!$A$1:$A$9,0),2))</f>
        <v>0</v>
      </c>
      <c r="D53">
        <f>SUMIFS(GameLog!F:F,GameLog!$D:$D,'MON F'!A53,GameLog!$E:$E,INDEX(Positions!$A$1:$B$9,MATCH('MON F'!$B53,Positions!$A$1:$A$9,0),2),GameLog!$C:$C,"MON")</f>
        <v>0</v>
      </c>
      <c r="E53" s="12">
        <f>SUMIFS(GameLog!AM:AM,GameLog!$D:$D,'MON F'!$A53,GameLog!$E:$E,INDEX(Positions!$A$1:$B$9,MATCH('MON F'!$B53,Positions!$A$1:$A$9,0),2),GameLog!$C:$C,"MON")</f>
        <v>0</v>
      </c>
      <c r="F53">
        <f>SUMIFS(GameLog!AN:AN,GameLog!$D:$D,'MON F'!$A53,GameLog!$E:$E,INDEX(Positions!$A$1:$B$9,MATCH('MON F'!$B53,Positions!$A$1:$A$9,0),2),GameLog!$C:$C,"MON")</f>
        <v>0</v>
      </c>
      <c r="G53">
        <f>SUMIFS(GameLog!AO:AO,GameLog!$D:$D,'MON F'!$A53,GameLog!$E:$E,INDEX(Positions!$A$1:$B$9,MATCH('MON F'!$B53,Positions!$A$1:$A$9,0),2),GameLog!$C:$C,"MON")</f>
        <v>0</v>
      </c>
      <c r="H53">
        <f>SUMIFS(GameLog!AP:AP,GameLog!$D:$D,'MON F'!$A53,GameLog!$E:$E,INDEX(Positions!$A$1:$B$9,MATCH('MON F'!$B53,Positions!$A$1:$A$9,0),2),GameLog!$C:$C,"MON")</f>
        <v>0</v>
      </c>
      <c r="I53">
        <f>SUMIFS(GameLog!AQ:AQ,GameLog!$D:$D,'MON F'!$A53,GameLog!$E:$E,INDEX(Positions!$A$1:$B$9,MATCH('MON F'!$B53,Positions!$A$1:$A$9,0),2),GameLog!$C:$C,"MON")</f>
        <v>0</v>
      </c>
      <c r="J53">
        <f>SUMIFS(GameLog!AR:AR,GameLog!$D:$D,'MON F'!$A53,GameLog!$E:$E,INDEX(Positions!$A$1:$B$9,MATCH('MON F'!$B53,Positions!$A$1:$A$9,0),2),GameLog!$C:$C,"MON")</f>
        <v>0</v>
      </c>
      <c r="K53">
        <f>SUMIFS(GameLog!AS:AS,GameLog!$D:$D,'MON F'!$A53,GameLog!$E:$E,INDEX(Positions!$A$1:$B$9,MATCH('MON F'!$B53,Positions!$A$1:$A$9,0),2),GameLog!$C:$C,"MON")</f>
        <v>0</v>
      </c>
      <c r="L53">
        <f>SUMIFS(GameLog!AT:AT,GameLog!$D:$D,'MON F'!$A53,GameLog!$E:$E,INDEX(Positions!$A$1:$B$9,MATCH('MON F'!$B53,Positions!$A$1:$A$9,0),2),GameLog!$C:$C,"MON")</f>
        <v>0</v>
      </c>
      <c r="M53">
        <f>SUMIFS(GameLog!AU:AU,GameLog!$D:$D,'MON F'!$A53,GameLog!$E:$E,INDEX(Positions!$A$1:$B$9,MATCH('MON F'!$B53,Positions!$A$1:$A$9,0),2),GameLog!$C:$C,"MON")</f>
        <v>0</v>
      </c>
      <c r="N53">
        <f>SUMIFS(GameLog!AV:AV,GameLog!$D:$D,'MON F'!$A53,GameLog!$E:$E,INDEX(Positions!$A$1:$B$9,MATCH('MON F'!$B53,Positions!$A$1:$A$9,0),2),GameLog!$C:$C,"MON")</f>
        <v>0</v>
      </c>
      <c r="O53" s="8">
        <f t="shared" si="0"/>
        <v>0</v>
      </c>
      <c r="P53" s="18" t="str">
        <f t="shared" si="1"/>
        <v/>
      </c>
    </row>
    <row r="54" spans="1:16">
      <c r="A54" t="s">
        <v>3153</v>
      </c>
      <c r="B54" t="s">
        <v>2435</v>
      </c>
      <c r="C54">
        <f>COUNTIFS(GameLog!D:D,'MON F'!A54,GameLog!C:C,"MON",GameLog!E:E,INDEX(Positions!$A$1:$B$9,MATCH('MON F'!$B54,Positions!$A$1:$A$9,0),2))</f>
        <v>0</v>
      </c>
      <c r="D54">
        <f>SUMIFS(GameLog!F:F,GameLog!$D:$D,'MON F'!A54,GameLog!$E:$E,INDEX(Positions!$A$1:$B$9,MATCH('MON F'!$B54,Positions!$A$1:$A$9,0),2),GameLog!$C:$C,"MON")</f>
        <v>0</v>
      </c>
      <c r="E54" s="12">
        <f>SUMIFS(GameLog!AM:AM,GameLog!$D:$D,'MON F'!$A54,GameLog!$E:$E,INDEX(Positions!$A$1:$B$9,MATCH('MON F'!$B54,Positions!$A$1:$A$9,0),2),GameLog!$C:$C,"MON")</f>
        <v>0</v>
      </c>
      <c r="F54">
        <f>SUMIFS(GameLog!AN:AN,GameLog!$D:$D,'MON F'!$A54,GameLog!$E:$E,INDEX(Positions!$A$1:$B$9,MATCH('MON F'!$B54,Positions!$A$1:$A$9,0),2),GameLog!$C:$C,"MON")</f>
        <v>0</v>
      </c>
      <c r="G54">
        <f>SUMIFS(GameLog!AO:AO,GameLog!$D:$D,'MON F'!$A54,GameLog!$E:$E,INDEX(Positions!$A$1:$B$9,MATCH('MON F'!$B54,Positions!$A$1:$A$9,0),2),GameLog!$C:$C,"MON")</f>
        <v>0</v>
      </c>
      <c r="H54">
        <f>SUMIFS(GameLog!AP:AP,GameLog!$D:$D,'MON F'!$A54,GameLog!$E:$E,INDEX(Positions!$A$1:$B$9,MATCH('MON F'!$B54,Positions!$A$1:$A$9,0),2),GameLog!$C:$C,"MON")</f>
        <v>0</v>
      </c>
      <c r="I54">
        <f>SUMIFS(GameLog!AQ:AQ,GameLog!$D:$D,'MON F'!$A54,GameLog!$E:$E,INDEX(Positions!$A$1:$B$9,MATCH('MON F'!$B54,Positions!$A$1:$A$9,0),2),GameLog!$C:$C,"MON")</f>
        <v>0</v>
      </c>
      <c r="J54">
        <f>SUMIFS(GameLog!AR:AR,GameLog!$D:$D,'MON F'!$A54,GameLog!$E:$E,INDEX(Positions!$A$1:$B$9,MATCH('MON F'!$B54,Positions!$A$1:$A$9,0),2),GameLog!$C:$C,"MON")</f>
        <v>0</v>
      </c>
      <c r="K54">
        <f>SUMIFS(GameLog!AS:AS,GameLog!$D:$D,'MON F'!$A54,GameLog!$E:$E,INDEX(Positions!$A$1:$B$9,MATCH('MON F'!$B54,Positions!$A$1:$A$9,0),2),GameLog!$C:$C,"MON")</f>
        <v>0</v>
      </c>
      <c r="L54">
        <f>SUMIFS(GameLog!AT:AT,GameLog!$D:$D,'MON F'!$A54,GameLog!$E:$E,INDEX(Positions!$A$1:$B$9,MATCH('MON F'!$B54,Positions!$A$1:$A$9,0),2),GameLog!$C:$C,"MON")</f>
        <v>0</v>
      </c>
      <c r="M54">
        <f>SUMIFS(GameLog!AU:AU,GameLog!$D:$D,'MON F'!$A54,GameLog!$E:$E,INDEX(Positions!$A$1:$B$9,MATCH('MON F'!$B54,Positions!$A$1:$A$9,0),2),GameLog!$C:$C,"MON")</f>
        <v>0</v>
      </c>
      <c r="N54">
        <f>SUMIFS(GameLog!AV:AV,GameLog!$D:$D,'MON F'!$A54,GameLog!$E:$E,INDEX(Positions!$A$1:$B$9,MATCH('MON F'!$B54,Positions!$A$1:$A$9,0),2),GameLog!$C:$C,"MON")</f>
        <v>0</v>
      </c>
      <c r="O54" s="8">
        <f t="shared" si="0"/>
        <v>0</v>
      </c>
      <c r="P54" s="18" t="str">
        <f t="shared" si="1"/>
        <v/>
      </c>
    </row>
    <row r="55" spans="1:16">
      <c r="A55" t="s">
        <v>3178</v>
      </c>
      <c r="B55" t="s">
        <v>2435</v>
      </c>
      <c r="C55">
        <f>COUNTIFS(GameLog!D:D,'MON F'!A55,GameLog!C:C,"MON",GameLog!E:E,INDEX(Positions!$A$1:$B$9,MATCH('MON F'!$B55,Positions!$A$1:$A$9,0),2))</f>
        <v>0</v>
      </c>
      <c r="D55">
        <f>SUMIFS(GameLog!F:F,GameLog!$D:$D,'MON F'!A55,GameLog!$E:$E,INDEX(Positions!$A$1:$B$9,MATCH('MON F'!$B55,Positions!$A$1:$A$9,0),2),GameLog!$C:$C,"MON")</f>
        <v>0</v>
      </c>
      <c r="E55" s="12">
        <f>SUMIFS(GameLog!AM:AM,GameLog!$D:$D,'MON F'!$A55,GameLog!$E:$E,INDEX(Positions!$A$1:$B$9,MATCH('MON F'!$B55,Positions!$A$1:$A$9,0),2),GameLog!$C:$C,"MON")</f>
        <v>0</v>
      </c>
      <c r="F55">
        <f>SUMIFS(GameLog!AN:AN,GameLog!$D:$D,'MON F'!$A55,GameLog!$E:$E,INDEX(Positions!$A$1:$B$9,MATCH('MON F'!$B55,Positions!$A$1:$A$9,0),2),GameLog!$C:$C,"MON")</f>
        <v>0</v>
      </c>
      <c r="G55">
        <f>SUMIFS(GameLog!AO:AO,GameLog!$D:$D,'MON F'!$A55,GameLog!$E:$E,INDEX(Positions!$A$1:$B$9,MATCH('MON F'!$B55,Positions!$A$1:$A$9,0),2),GameLog!$C:$C,"MON")</f>
        <v>0</v>
      </c>
      <c r="H55">
        <f>SUMIFS(GameLog!AP:AP,GameLog!$D:$D,'MON F'!$A55,GameLog!$E:$E,INDEX(Positions!$A$1:$B$9,MATCH('MON F'!$B55,Positions!$A$1:$A$9,0),2),GameLog!$C:$C,"MON")</f>
        <v>0</v>
      </c>
      <c r="I55">
        <f>SUMIFS(GameLog!AQ:AQ,GameLog!$D:$D,'MON F'!$A55,GameLog!$E:$E,INDEX(Positions!$A$1:$B$9,MATCH('MON F'!$B55,Positions!$A$1:$A$9,0),2),GameLog!$C:$C,"MON")</f>
        <v>0</v>
      </c>
      <c r="J55">
        <f>SUMIFS(GameLog!AR:AR,GameLog!$D:$D,'MON F'!$A55,GameLog!$E:$E,INDEX(Positions!$A$1:$B$9,MATCH('MON F'!$B55,Positions!$A$1:$A$9,0),2),GameLog!$C:$C,"MON")</f>
        <v>0</v>
      </c>
      <c r="K55">
        <f>SUMIFS(GameLog!AS:AS,GameLog!$D:$D,'MON F'!$A55,GameLog!$E:$E,INDEX(Positions!$A$1:$B$9,MATCH('MON F'!$B55,Positions!$A$1:$A$9,0),2),GameLog!$C:$C,"MON")</f>
        <v>0</v>
      </c>
      <c r="L55">
        <f>SUMIFS(GameLog!AT:AT,GameLog!$D:$D,'MON F'!$A55,GameLog!$E:$E,INDEX(Positions!$A$1:$B$9,MATCH('MON F'!$B55,Positions!$A$1:$A$9,0),2),GameLog!$C:$C,"MON")</f>
        <v>0</v>
      </c>
      <c r="M55">
        <f>SUMIFS(GameLog!AU:AU,GameLog!$D:$D,'MON F'!$A55,GameLog!$E:$E,INDEX(Positions!$A$1:$B$9,MATCH('MON F'!$B55,Positions!$A$1:$A$9,0),2),GameLog!$C:$C,"MON")</f>
        <v>0</v>
      </c>
      <c r="N55">
        <f>SUMIFS(GameLog!AV:AV,GameLog!$D:$D,'MON F'!$A55,GameLog!$E:$E,INDEX(Positions!$A$1:$B$9,MATCH('MON F'!$B55,Positions!$A$1:$A$9,0),2),GameLog!$C:$C,"MON")</f>
        <v>0</v>
      </c>
      <c r="O55" s="8">
        <f t="shared" si="0"/>
        <v>0</v>
      </c>
      <c r="P55" s="18" t="str">
        <f t="shared" si="1"/>
        <v/>
      </c>
    </row>
    <row r="56" spans="1:16">
      <c r="A56" t="s">
        <v>3142</v>
      </c>
      <c r="B56" t="s">
        <v>2435</v>
      </c>
      <c r="C56">
        <f>COUNTIFS(GameLog!D:D,'MON F'!A56,GameLog!C:C,"MON",GameLog!E:E,INDEX(Positions!$A$1:$B$9,MATCH('MON F'!$B56,Positions!$A$1:$A$9,0),2))</f>
        <v>0</v>
      </c>
      <c r="D56">
        <f>SUMIFS(GameLog!F:F,GameLog!$D:$D,'MON F'!A56,GameLog!$E:$E,INDEX(Positions!$A$1:$B$9,MATCH('MON F'!$B56,Positions!$A$1:$A$9,0),2),GameLog!$C:$C,"MON")</f>
        <v>0</v>
      </c>
      <c r="E56" s="12">
        <f>SUMIFS(GameLog!AM:AM,GameLog!$D:$D,'MON F'!$A56,GameLog!$E:$E,INDEX(Positions!$A$1:$B$9,MATCH('MON F'!$B56,Positions!$A$1:$A$9,0),2),GameLog!$C:$C,"MON")</f>
        <v>0</v>
      </c>
      <c r="F56">
        <f>SUMIFS(GameLog!AN:AN,GameLog!$D:$D,'MON F'!$A56,GameLog!$E:$E,INDEX(Positions!$A$1:$B$9,MATCH('MON F'!$B56,Positions!$A$1:$A$9,0),2),GameLog!$C:$C,"MON")</f>
        <v>0</v>
      </c>
      <c r="G56">
        <f>SUMIFS(GameLog!AO:AO,GameLog!$D:$D,'MON F'!$A56,GameLog!$E:$E,INDEX(Positions!$A$1:$B$9,MATCH('MON F'!$B56,Positions!$A$1:$A$9,0),2),GameLog!$C:$C,"MON")</f>
        <v>0</v>
      </c>
      <c r="H56">
        <f>SUMIFS(GameLog!AP:AP,GameLog!$D:$D,'MON F'!$A56,GameLog!$E:$E,INDEX(Positions!$A$1:$B$9,MATCH('MON F'!$B56,Positions!$A$1:$A$9,0),2),GameLog!$C:$C,"MON")</f>
        <v>0</v>
      </c>
      <c r="I56">
        <f>SUMIFS(GameLog!AQ:AQ,GameLog!$D:$D,'MON F'!$A56,GameLog!$E:$E,INDEX(Positions!$A$1:$B$9,MATCH('MON F'!$B56,Positions!$A$1:$A$9,0),2),GameLog!$C:$C,"MON")</f>
        <v>0</v>
      </c>
      <c r="J56">
        <f>SUMIFS(GameLog!AR:AR,GameLog!$D:$D,'MON F'!$A56,GameLog!$E:$E,INDEX(Positions!$A$1:$B$9,MATCH('MON F'!$B56,Positions!$A$1:$A$9,0),2),GameLog!$C:$C,"MON")</f>
        <v>0</v>
      </c>
      <c r="K56">
        <f>SUMIFS(GameLog!AS:AS,GameLog!$D:$D,'MON F'!$A56,GameLog!$E:$E,INDEX(Positions!$A$1:$B$9,MATCH('MON F'!$B56,Positions!$A$1:$A$9,0),2),GameLog!$C:$C,"MON")</f>
        <v>0</v>
      </c>
      <c r="L56">
        <f>SUMIFS(GameLog!AT:AT,GameLog!$D:$D,'MON F'!$A56,GameLog!$E:$E,INDEX(Positions!$A$1:$B$9,MATCH('MON F'!$B56,Positions!$A$1:$A$9,0),2),GameLog!$C:$C,"MON")</f>
        <v>0</v>
      </c>
      <c r="M56">
        <f>SUMIFS(GameLog!AU:AU,GameLog!$D:$D,'MON F'!$A56,GameLog!$E:$E,INDEX(Positions!$A$1:$B$9,MATCH('MON F'!$B56,Positions!$A$1:$A$9,0),2),GameLog!$C:$C,"MON")</f>
        <v>0</v>
      </c>
      <c r="N56">
        <f>SUMIFS(GameLog!AV:AV,GameLog!$D:$D,'MON F'!$A56,GameLog!$E:$E,INDEX(Positions!$A$1:$B$9,MATCH('MON F'!$B56,Positions!$A$1:$A$9,0),2),GameLog!$C:$C,"MON")</f>
        <v>0</v>
      </c>
      <c r="O56" s="8">
        <f t="shared" si="0"/>
        <v>0</v>
      </c>
      <c r="P56" s="18" t="str">
        <f t="shared" si="1"/>
        <v/>
      </c>
    </row>
    <row r="57" spans="1:16">
      <c r="A57" t="s">
        <v>3145</v>
      </c>
      <c r="B57" t="s">
        <v>2435</v>
      </c>
      <c r="C57">
        <f>COUNTIFS(GameLog!D:D,'MON F'!A57,GameLog!C:C,"MON",GameLog!E:E,INDEX(Positions!$A$1:$B$9,MATCH('MON F'!$B57,Positions!$A$1:$A$9,0),2))</f>
        <v>3</v>
      </c>
      <c r="D57">
        <f>SUMIFS(GameLog!F:F,GameLog!$D:$D,'MON F'!A57,GameLog!$E:$E,INDEX(Positions!$A$1:$B$9,MATCH('MON F'!$B57,Positions!$A$1:$A$9,0),2),GameLog!$C:$C,"MON")</f>
        <v>3</v>
      </c>
      <c r="E57" s="12">
        <f>SUMIFS(GameLog!AM:AM,GameLog!$D:$D,'MON F'!$A57,GameLog!$E:$E,INDEX(Positions!$A$1:$B$9,MATCH('MON F'!$B57,Positions!$A$1:$A$9,0),2),GameLog!$C:$C,"MON")</f>
        <v>25.333333333333336</v>
      </c>
      <c r="F57">
        <f>SUMIFS(GameLog!AN:AN,GameLog!$D:$D,'MON F'!$A57,GameLog!$E:$E,INDEX(Positions!$A$1:$B$9,MATCH('MON F'!$B57,Positions!$A$1:$A$9,0),2),GameLog!$C:$C,"MON")</f>
        <v>6</v>
      </c>
      <c r="G57">
        <f>SUMIFS(GameLog!AO:AO,GameLog!$D:$D,'MON F'!$A57,GameLog!$E:$E,INDEX(Positions!$A$1:$B$9,MATCH('MON F'!$B57,Positions!$A$1:$A$9,0),2),GameLog!$C:$C,"MON")</f>
        <v>0</v>
      </c>
      <c r="H57">
        <f>SUMIFS(GameLog!AP:AP,GameLog!$D:$D,'MON F'!$A57,GameLog!$E:$E,INDEX(Positions!$A$1:$B$9,MATCH('MON F'!$B57,Positions!$A$1:$A$9,0),2),GameLog!$C:$C,"MON")</f>
        <v>1</v>
      </c>
      <c r="I57">
        <f>SUMIFS(GameLog!AQ:AQ,GameLog!$D:$D,'MON F'!$A57,GameLog!$E:$E,INDEX(Positions!$A$1:$B$9,MATCH('MON F'!$B57,Positions!$A$1:$A$9,0),2),GameLog!$C:$C,"MON")</f>
        <v>0</v>
      </c>
      <c r="J57">
        <f>SUMIFS(GameLog!AR:AR,GameLog!$D:$D,'MON F'!$A57,GameLog!$E:$E,INDEX(Positions!$A$1:$B$9,MATCH('MON F'!$B57,Positions!$A$1:$A$9,0),2),GameLog!$C:$C,"MON")</f>
        <v>0</v>
      </c>
      <c r="K57">
        <f>SUMIFS(GameLog!AS:AS,GameLog!$D:$D,'MON F'!$A57,GameLog!$E:$E,INDEX(Positions!$A$1:$B$9,MATCH('MON F'!$B57,Positions!$A$1:$A$9,0),2),GameLog!$C:$C,"MON")</f>
        <v>0</v>
      </c>
      <c r="L57">
        <f>SUMIFS(GameLog!AT:AT,GameLog!$D:$D,'MON F'!$A57,GameLog!$E:$E,INDEX(Positions!$A$1:$B$9,MATCH('MON F'!$B57,Positions!$A$1:$A$9,0),2),GameLog!$C:$C,"MON")</f>
        <v>0</v>
      </c>
      <c r="M57">
        <f>SUMIFS(GameLog!AU:AU,GameLog!$D:$D,'MON F'!$A57,GameLog!$E:$E,INDEX(Positions!$A$1:$B$9,MATCH('MON F'!$B57,Positions!$A$1:$A$9,0),2),GameLog!$C:$C,"MON")</f>
        <v>0</v>
      </c>
      <c r="N57">
        <f>SUMIFS(GameLog!AV:AV,GameLog!$D:$D,'MON F'!$A57,GameLog!$E:$E,INDEX(Positions!$A$1:$B$9,MATCH('MON F'!$B57,Positions!$A$1:$A$9,0),2),GameLog!$C:$C,"MON")</f>
        <v>0</v>
      </c>
      <c r="O57" s="8">
        <f t="shared" si="0"/>
        <v>0.8571428571428571</v>
      </c>
      <c r="P57" s="18" t="str">
        <f t="shared" si="1"/>
        <v/>
      </c>
    </row>
    <row r="58" spans="1:16">
      <c r="A58" t="s">
        <v>3155</v>
      </c>
      <c r="B58" t="s">
        <v>2436</v>
      </c>
      <c r="C58">
        <f>COUNTIFS(GameLog!D:D,'MON F'!A58,GameLog!C:C,"MON",GameLog!E:E,INDEX(Positions!$A$1:$B$9,MATCH('MON F'!$B58,Positions!$A$1:$A$9,0),2))</f>
        <v>0</v>
      </c>
      <c r="D58">
        <f>SUMIFS(GameLog!F:F,GameLog!$D:$D,'MON F'!A58,GameLog!$E:$E,INDEX(Positions!$A$1:$B$9,MATCH('MON F'!$B58,Positions!$A$1:$A$9,0),2),GameLog!$C:$C,"MON")</f>
        <v>0</v>
      </c>
      <c r="E58" s="12">
        <f>SUMIFS(GameLog!AM:AM,GameLog!$D:$D,'MON F'!$A58,GameLog!$E:$E,INDEX(Positions!$A$1:$B$9,MATCH('MON F'!$B58,Positions!$A$1:$A$9,0),2),GameLog!$C:$C,"MON")</f>
        <v>0</v>
      </c>
      <c r="F58">
        <f>SUMIFS(GameLog!AN:AN,GameLog!$D:$D,'MON F'!$A58,GameLog!$E:$E,INDEX(Positions!$A$1:$B$9,MATCH('MON F'!$B58,Positions!$A$1:$A$9,0),2),GameLog!$C:$C,"MON")</f>
        <v>0</v>
      </c>
      <c r="G58">
        <f>SUMIFS(GameLog!AO:AO,GameLog!$D:$D,'MON F'!$A58,GameLog!$E:$E,INDEX(Positions!$A$1:$B$9,MATCH('MON F'!$B58,Positions!$A$1:$A$9,0),2),GameLog!$C:$C,"MON")</f>
        <v>0</v>
      </c>
      <c r="H58">
        <f>SUMIFS(GameLog!AP:AP,GameLog!$D:$D,'MON F'!$A58,GameLog!$E:$E,INDEX(Positions!$A$1:$B$9,MATCH('MON F'!$B58,Positions!$A$1:$A$9,0),2),GameLog!$C:$C,"MON")</f>
        <v>0</v>
      </c>
      <c r="I58">
        <f>SUMIFS(GameLog!AQ:AQ,GameLog!$D:$D,'MON F'!$A58,GameLog!$E:$E,INDEX(Positions!$A$1:$B$9,MATCH('MON F'!$B58,Positions!$A$1:$A$9,0),2),GameLog!$C:$C,"MON")</f>
        <v>0</v>
      </c>
      <c r="J58">
        <f>SUMIFS(GameLog!AR:AR,GameLog!$D:$D,'MON F'!$A58,GameLog!$E:$E,INDEX(Positions!$A$1:$B$9,MATCH('MON F'!$B58,Positions!$A$1:$A$9,0),2),GameLog!$C:$C,"MON")</f>
        <v>0</v>
      </c>
      <c r="K58">
        <f>SUMIFS(GameLog!AS:AS,GameLog!$D:$D,'MON F'!$A58,GameLog!$E:$E,INDEX(Positions!$A$1:$B$9,MATCH('MON F'!$B58,Positions!$A$1:$A$9,0),2),GameLog!$C:$C,"MON")</f>
        <v>0</v>
      </c>
      <c r="L58">
        <f>SUMIFS(GameLog!AT:AT,GameLog!$D:$D,'MON F'!$A58,GameLog!$E:$E,INDEX(Positions!$A$1:$B$9,MATCH('MON F'!$B58,Positions!$A$1:$A$9,0),2),GameLog!$C:$C,"MON")</f>
        <v>0</v>
      </c>
      <c r="M58">
        <f>SUMIFS(GameLog!AU:AU,GameLog!$D:$D,'MON F'!$A58,GameLog!$E:$E,INDEX(Positions!$A$1:$B$9,MATCH('MON F'!$B58,Positions!$A$1:$A$9,0),2),GameLog!$C:$C,"MON")</f>
        <v>0</v>
      </c>
      <c r="N58">
        <f>SUMIFS(GameLog!AV:AV,GameLog!$D:$D,'MON F'!$A58,GameLog!$E:$E,INDEX(Positions!$A$1:$B$9,MATCH('MON F'!$B58,Positions!$A$1:$A$9,0),2),GameLog!$C:$C,"MON")</f>
        <v>0</v>
      </c>
      <c r="O58" s="8">
        <f t="shared" si="0"/>
        <v>0</v>
      </c>
      <c r="P58" s="18" t="str">
        <f t="shared" si="1"/>
        <v/>
      </c>
    </row>
    <row r="59" spans="1:16">
      <c r="A59" t="s">
        <v>3154</v>
      </c>
      <c r="B59" t="s">
        <v>2436</v>
      </c>
      <c r="C59">
        <f>COUNTIFS(GameLog!D:D,'MON F'!A59,GameLog!C:C,"MON",GameLog!E:E,INDEX(Positions!$A$1:$B$9,MATCH('MON F'!$B59,Positions!$A$1:$A$9,0),2))</f>
        <v>0</v>
      </c>
      <c r="D59">
        <f>SUMIFS(GameLog!F:F,GameLog!$D:$D,'MON F'!A59,GameLog!$E:$E,INDEX(Positions!$A$1:$B$9,MATCH('MON F'!$B59,Positions!$A$1:$A$9,0),2),GameLog!$C:$C,"MON")</f>
        <v>0</v>
      </c>
      <c r="E59" s="12">
        <f>SUMIFS(GameLog!AM:AM,GameLog!$D:$D,'MON F'!$A59,GameLog!$E:$E,INDEX(Positions!$A$1:$B$9,MATCH('MON F'!$B59,Positions!$A$1:$A$9,0),2),GameLog!$C:$C,"MON")</f>
        <v>0</v>
      </c>
      <c r="F59">
        <f>SUMIFS(GameLog!AN:AN,GameLog!$D:$D,'MON F'!$A59,GameLog!$E:$E,INDEX(Positions!$A$1:$B$9,MATCH('MON F'!$B59,Positions!$A$1:$A$9,0),2),GameLog!$C:$C,"MON")</f>
        <v>0</v>
      </c>
      <c r="G59">
        <f>SUMIFS(GameLog!AO:AO,GameLog!$D:$D,'MON F'!$A59,GameLog!$E:$E,INDEX(Positions!$A$1:$B$9,MATCH('MON F'!$B59,Positions!$A$1:$A$9,0),2),GameLog!$C:$C,"MON")</f>
        <v>0</v>
      </c>
      <c r="H59">
        <f>SUMIFS(GameLog!AP:AP,GameLog!$D:$D,'MON F'!$A59,GameLog!$E:$E,INDEX(Positions!$A$1:$B$9,MATCH('MON F'!$B59,Positions!$A$1:$A$9,0),2),GameLog!$C:$C,"MON")</f>
        <v>0</v>
      </c>
      <c r="I59">
        <f>SUMIFS(GameLog!AQ:AQ,GameLog!$D:$D,'MON F'!$A59,GameLog!$E:$E,INDEX(Positions!$A$1:$B$9,MATCH('MON F'!$B59,Positions!$A$1:$A$9,0),2),GameLog!$C:$C,"MON")</f>
        <v>0</v>
      </c>
      <c r="J59">
        <f>SUMIFS(GameLog!AR:AR,GameLog!$D:$D,'MON F'!$A59,GameLog!$E:$E,INDEX(Positions!$A$1:$B$9,MATCH('MON F'!$B59,Positions!$A$1:$A$9,0),2),GameLog!$C:$C,"MON")</f>
        <v>0</v>
      </c>
      <c r="K59">
        <f>SUMIFS(GameLog!AS:AS,GameLog!$D:$D,'MON F'!$A59,GameLog!$E:$E,INDEX(Positions!$A$1:$B$9,MATCH('MON F'!$B59,Positions!$A$1:$A$9,0),2),GameLog!$C:$C,"MON")</f>
        <v>0</v>
      </c>
      <c r="L59">
        <f>SUMIFS(GameLog!AT:AT,GameLog!$D:$D,'MON F'!$A59,GameLog!$E:$E,INDEX(Positions!$A$1:$B$9,MATCH('MON F'!$B59,Positions!$A$1:$A$9,0),2),GameLog!$C:$C,"MON")</f>
        <v>0</v>
      </c>
      <c r="M59">
        <f>SUMIFS(GameLog!AU:AU,GameLog!$D:$D,'MON F'!$A59,GameLog!$E:$E,INDEX(Positions!$A$1:$B$9,MATCH('MON F'!$B59,Positions!$A$1:$A$9,0),2),GameLog!$C:$C,"MON")</f>
        <v>0</v>
      </c>
      <c r="N59">
        <f>SUMIFS(GameLog!AV:AV,GameLog!$D:$D,'MON F'!$A59,GameLog!$E:$E,INDEX(Positions!$A$1:$B$9,MATCH('MON F'!$B59,Positions!$A$1:$A$9,0),2),GameLog!$C:$C,"MON")</f>
        <v>0</v>
      </c>
      <c r="O59" s="8">
        <f t="shared" si="0"/>
        <v>0</v>
      </c>
      <c r="P59" s="18" t="str">
        <f t="shared" si="1"/>
        <v/>
      </c>
    </row>
    <row r="60" spans="1:16">
      <c r="A60" t="s">
        <v>3146</v>
      </c>
      <c r="B60" t="s">
        <v>2436</v>
      </c>
      <c r="C60">
        <f>COUNTIFS(GameLog!D:D,'MON F'!A60,GameLog!C:C,"MON",GameLog!E:E,INDEX(Positions!$A$1:$B$9,MATCH('MON F'!$B60,Positions!$A$1:$A$9,0),2))</f>
        <v>3</v>
      </c>
      <c r="D60">
        <f>SUMIFS(GameLog!F:F,GameLog!$D:$D,'MON F'!A60,GameLog!$E:$E,INDEX(Positions!$A$1:$B$9,MATCH('MON F'!$B60,Positions!$A$1:$A$9,0),2),GameLog!$C:$C,"MON")</f>
        <v>3</v>
      </c>
      <c r="E60" s="12">
        <f>SUMIFS(GameLog!AM:AM,GameLog!$D:$D,'MON F'!$A60,GameLog!$E:$E,INDEX(Positions!$A$1:$B$9,MATCH('MON F'!$B60,Positions!$A$1:$A$9,0),2),GameLog!$C:$C,"MON")</f>
        <v>25.333333333333336</v>
      </c>
      <c r="F60">
        <f>SUMIFS(GameLog!AN:AN,GameLog!$D:$D,'MON F'!$A60,GameLog!$E:$E,INDEX(Positions!$A$1:$B$9,MATCH('MON F'!$B60,Positions!$A$1:$A$9,0),2),GameLog!$C:$C,"MON")</f>
        <v>3</v>
      </c>
      <c r="G60">
        <f>SUMIFS(GameLog!AO:AO,GameLog!$D:$D,'MON F'!$A60,GameLog!$E:$E,INDEX(Positions!$A$1:$B$9,MATCH('MON F'!$B60,Positions!$A$1:$A$9,0),2),GameLog!$C:$C,"MON")</f>
        <v>0</v>
      </c>
      <c r="H60">
        <f>SUMIFS(GameLog!AP:AP,GameLog!$D:$D,'MON F'!$A60,GameLog!$E:$E,INDEX(Positions!$A$1:$B$9,MATCH('MON F'!$B60,Positions!$A$1:$A$9,0),2),GameLog!$C:$C,"MON")</f>
        <v>0</v>
      </c>
      <c r="I60">
        <f>SUMIFS(GameLog!AQ:AQ,GameLog!$D:$D,'MON F'!$A60,GameLog!$E:$E,INDEX(Positions!$A$1:$B$9,MATCH('MON F'!$B60,Positions!$A$1:$A$9,0),2),GameLog!$C:$C,"MON")</f>
        <v>0</v>
      </c>
      <c r="J60">
        <f>SUMIFS(GameLog!AR:AR,GameLog!$D:$D,'MON F'!$A60,GameLog!$E:$E,INDEX(Positions!$A$1:$B$9,MATCH('MON F'!$B60,Positions!$A$1:$A$9,0),2),GameLog!$C:$C,"MON")</f>
        <v>0</v>
      </c>
      <c r="K60">
        <f>SUMIFS(GameLog!AS:AS,GameLog!$D:$D,'MON F'!$A60,GameLog!$E:$E,INDEX(Positions!$A$1:$B$9,MATCH('MON F'!$B60,Positions!$A$1:$A$9,0),2),GameLog!$C:$C,"MON")</f>
        <v>0</v>
      </c>
      <c r="L60">
        <f>SUMIFS(GameLog!AT:AT,GameLog!$D:$D,'MON F'!$A60,GameLog!$E:$E,INDEX(Positions!$A$1:$B$9,MATCH('MON F'!$B60,Positions!$A$1:$A$9,0),2),GameLog!$C:$C,"MON")</f>
        <v>0</v>
      </c>
      <c r="M60">
        <f>SUMIFS(GameLog!AU:AU,GameLog!$D:$D,'MON F'!$A60,GameLog!$E:$E,INDEX(Positions!$A$1:$B$9,MATCH('MON F'!$B60,Positions!$A$1:$A$9,0),2),GameLog!$C:$C,"MON")</f>
        <v>0</v>
      </c>
      <c r="N60">
        <f>SUMIFS(GameLog!AV:AV,GameLog!$D:$D,'MON F'!$A60,GameLog!$E:$E,INDEX(Positions!$A$1:$B$9,MATCH('MON F'!$B60,Positions!$A$1:$A$9,0),2),GameLog!$C:$C,"MON")</f>
        <v>0</v>
      </c>
      <c r="O60" s="8">
        <f t="shared" si="0"/>
        <v>1</v>
      </c>
      <c r="P60" s="18" t="str">
        <f t="shared" si="1"/>
        <v/>
      </c>
    </row>
    <row r="61" spans="1:16">
      <c r="A61" t="s">
        <v>3151</v>
      </c>
      <c r="B61" t="s">
        <v>2436</v>
      </c>
      <c r="C61">
        <f>COUNTIFS(GameLog!D:D,'MON F'!A61,GameLog!C:C,"MON",GameLog!E:E,INDEX(Positions!$A$1:$B$9,MATCH('MON F'!$B61,Positions!$A$1:$A$9,0),2))</f>
        <v>0</v>
      </c>
      <c r="D61">
        <f>SUMIFS(GameLog!F:F,GameLog!$D:$D,'MON F'!A61,GameLog!$E:$E,INDEX(Positions!$A$1:$B$9,MATCH('MON F'!$B61,Positions!$A$1:$A$9,0),2),GameLog!$C:$C,"MON")</f>
        <v>0</v>
      </c>
      <c r="E61" s="12">
        <f>SUMIFS(GameLog!AM:AM,GameLog!$D:$D,'MON F'!$A61,GameLog!$E:$E,INDEX(Positions!$A$1:$B$9,MATCH('MON F'!$B61,Positions!$A$1:$A$9,0),2),GameLog!$C:$C,"MON")</f>
        <v>0</v>
      </c>
      <c r="F61">
        <f>SUMIFS(GameLog!AN:AN,GameLog!$D:$D,'MON F'!$A61,GameLog!$E:$E,INDEX(Positions!$A$1:$B$9,MATCH('MON F'!$B61,Positions!$A$1:$A$9,0),2),GameLog!$C:$C,"MON")</f>
        <v>0</v>
      </c>
      <c r="G61">
        <f>SUMIFS(GameLog!AO:AO,GameLog!$D:$D,'MON F'!$A61,GameLog!$E:$E,INDEX(Positions!$A$1:$B$9,MATCH('MON F'!$B61,Positions!$A$1:$A$9,0),2),GameLog!$C:$C,"MON")</f>
        <v>0</v>
      </c>
      <c r="H61">
        <f>SUMIFS(GameLog!AP:AP,GameLog!$D:$D,'MON F'!$A61,GameLog!$E:$E,INDEX(Positions!$A$1:$B$9,MATCH('MON F'!$B61,Positions!$A$1:$A$9,0),2),GameLog!$C:$C,"MON")</f>
        <v>0</v>
      </c>
      <c r="I61">
        <f>SUMIFS(GameLog!AQ:AQ,GameLog!$D:$D,'MON F'!$A61,GameLog!$E:$E,INDEX(Positions!$A$1:$B$9,MATCH('MON F'!$B61,Positions!$A$1:$A$9,0),2),GameLog!$C:$C,"MON")</f>
        <v>0</v>
      </c>
      <c r="J61">
        <f>SUMIFS(GameLog!AR:AR,GameLog!$D:$D,'MON F'!$A61,GameLog!$E:$E,INDEX(Positions!$A$1:$B$9,MATCH('MON F'!$B61,Positions!$A$1:$A$9,0),2),GameLog!$C:$C,"MON")</f>
        <v>0</v>
      </c>
      <c r="K61">
        <f>SUMIFS(GameLog!AS:AS,GameLog!$D:$D,'MON F'!$A61,GameLog!$E:$E,INDEX(Positions!$A$1:$B$9,MATCH('MON F'!$B61,Positions!$A$1:$A$9,0),2),GameLog!$C:$C,"MON")</f>
        <v>0</v>
      </c>
      <c r="L61">
        <f>SUMIFS(GameLog!AT:AT,GameLog!$D:$D,'MON F'!$A61,GameLog!$E:$E,INDEX(Positions!$A$1:$B$9,MATCH('MON F'!$B61,Positions!$A$1:$A$9,0),2),GameLog!$C:$C,"MON")</f>
        <v>0</v>
      </c>
      <c r="M61">
        <f>SUMIFS(GameLog!AU:AU,GameLog!$D:$D,'MON F'!$A61,GameLog!$E:$E,INDEX(Positions!$A$1:$B$9,MATCH('MON F'!$B61,Positions!$A$1:$A$9,0),2),GameLog!$C:$C,"MON")</f>
        <v>0</v>
      </c>
      <c r="N61">
        <f>SUMIFS(GameLog!AV:AV,GameLog!$D:$D,'MON F'!$A61,GameLog!$E:$E,INDEX(Positions!$A$1:$B$9,MATCH('MON F'!$B61,Positions!$A$1:$A$9,0),2),GameLog!$C:$C,"MON")</f>
        <v>0</v>
      </c>
      <c r="O61" s="8">
        <f t="shared" si="0"/>
        <v>0</v>
      </c>
      <c r="P61" s="18" t="str">
        <f t="shared" si="1"/>
        <v/>
      </c>
    </row>
    <row r="62" spans="1:16">
      <c r="A62" t="s">
        <v>3153</v>
      </c>
      <c r="B62" t="s">
        <v>2436</v>
      </c>
      <c r="C62">
        <f>COUNTIFS(GameLog!D:D,'MON F'!A62,GameLog!C:C,"MON",GameLog!E:E,INDEX(Positions!$A$1:$B$9,MATCH('MON F'!$B62,Positions!$A$1:$A$9,0),2))</f>
        <v>0</v>
      </c>
      <c r="D62">
        <f>SUMIFS(GameLog!F:F,GameLog!$D:$D,'MON F'!A62,GameLog!$E:$E,INDEX(Positions!$A$1:$B$9,MATCH('MON F'!$B62,Positions!$A$1:$A$9,0),2),GameLog!$C:$C,"MON")</f>
        <v>0</v>
      </c>
      <c r="E62" s="12">
        <f>SUMIFS(GameLog!AM:AM,GameLog!$D:$D,'MON F'!$A62,GameLog!$E:$E,INDEX(Positions!$A$1:$B$9,MATCH('MON F'!$B62,Positions!$A$1:$A$9,0),2),GameLog!$C:$C,"MON")</f>
        <v>0</v>
      </c>
      <c r="F62">
        <f>SUMIFS(GameLog!AN:AN,GameLog!$D:$D,'MON F'!$A62,GameLog!$E:$E,INDEX(Positions!$A$1:$B$9,MATCH('MON F'!$B62,Positions!$A$1:$A$9,0),2),GameLog!$C:$C,"MON")</f>
        <v>0</v>
      </c>
      <c r="G62">
        <f>SUMIFS(GameLog!AO:AO,GameLog!$D:$D,'MON F'!$A62,GameLog!$E:$E,INDEX(Positions!$A$1:$B$9,MATCH('MON F'!$B62,Positions!$A$1:$A$9,0),2),GameLog!$C:$C,"MON")</f>
        <v>0</v>
      </c>
      <c r="H62">
        <f>SUMIFS(GameLog!AP:AP,GameLog!$D:$D,'MON F'!$A62,GameLog!$E:$E,INDEX(Positions!$A$1:$B$9,MATCH('MON F'!$B62,Positions!$A$1:$A$9,0),2),GameLog!$C:$C,"MON")</f>
        <v>0</v>
      </c>
      <c r="I62">
        <f>SUMIFS(GameLog!AQ:AQ,GameLog!$D:$D,'MON F'!$A62,GameLog!$E:$E,INDEX(Positions!$A$1:$B$9,MATCH('MON F'!$B62,Positions!$A$1:$A$9,0),2),GameLog!$C:$C,"MON")</f>
        <v>0</v>
      </c>
      <c r="J62">
        <f>SUMIFS(GameLog!AR:AR,GameLog!$D:$D,'MON F'!$A62,GameLog!$E:$E,INDEX(Positions!$A$1:$B$9,MATCH('MON F'!$B62,Positions!$A$1:$A$9,0),2),GameLog!$C:$C,"MON")</f>
        <v>0</v>
      </c>
      <c r="K62">
        <f>SUMIFS(GameLog!AS:AS,GameLog!$D:$D,'MON F'!$A62,GameLog!$E:$E,INDEX(Positions!$A$1:$B$9,MATCH('MON F'!$B62,Positions!$A$1:$A$9,0),2),GameLog!$C:$C,"MON")</f>
        <v>0</v>
      </c>
      <c r="L62">
        <f>SUMIFS(GameLog!AT:AT,GameLog!$D:$D,'MON F'!$A62,GameLog!$E:$E,INDEX(Positions!$A$1:$B$9,MATCH('MON F'!$B62,Positions!$A$1:$A$9,0),2),GameLog!$C:$C,"MON")</f>
        <v>0</v>
      </c>
      <c r="M62">
        <f>SUMIFS(GameLog!AU:AU,GameLog!$D:$D,'MON F'!$A62,GameLog!$E:$E,INDEX(Positions!$A$1:$B$9,MATCH('MON F'!$B62,Positions!$A$1:$A$9,0),2),GameLog!$C:$C,"MON")</f>
        <v>0</v>
      </c>
      <c r="N62">
        <f>SUMIFS(GameLog!AV:AV,GameLog!$D:$D,'MON F'!$A62,GameLog!$E:$E,INDEX(Positions!$A$1:$B$9,MATCH('MON F'!$B62,Positions!$A$1:$A$9,0),2),GameLog!$C:$C,"MON")</f>
        <v>0</v>
      </c>
      <c r="O62" s="8">
        <f t="shared" si="0"/>
        <v>0</v>
      </c>
      <c r="P62" s="18" t="str">
        <f t="shared" si="1"/>
        <v/>
      </c>
    </row>
    <row r="63" spans="1:16">
      <c r="A63" t="s">
        <v>3159</v>
      </c>
      <c r="B63" t="s">
        <v>2436</v>
      </c>
      <c r="C63">
        <f>COUNTIFS(GameLog!D:D,'MON F'!A63,GameLog!C:C,"MON",GameLog!E:E,INDEX(Positions!$A$1:$B$9,MATCH('MON F'!$B63,Positions!$A$1:$A$9,0),2))</f>
        <v>0</v>
      </c>
      <c r="D63">
        <f>SUMIFS(GameLog!F:F,GameLog!$D:$D,'MON F'!A63,GameLog!$E:$E,INDEX(Positions!$A$1:$B$9,MATCH('MON F'!$B63,Positions!$A$1:$A$9,0),2),GameLog!$C:$C,"MON")</f>
        <v>0</v>
      </c>
      <c r="E63" s="12">
        <f>SUMIFS(GameLog!AM:AM,GameLog!$D:$D,'MON F'!$A63,GameLog!$E:$E,INDEX(Positions!$A$1:$B$9,MATCH('MON F'!$B63,Positions!$A$1:$A$9,0),2),GameLog!$C:$C,"MON")</f>
        <v>0</v>
      </c>
      <c r="F63">
        <f>SUMIFS(GameLog!AN:AN,GameLog!$D:$D,'MON F'!$A63,GameLog!$E:$E,INDEX(Positions!$A$1:$B$9,MATCH('MON F'!$B63,Positions!$A$1:$A$9,0),2),GameLog!$C:$C,"MON")</f>
        <v>0</v>
      </c>
      <c r="G63">
        <f>SUMIFS(GameLog!AO:AO,GameLog!$D:$D,'MON F'!$A63,GameLog!$E:$E,INDEX(Positions!$A$1:$B$9,MATCH('MON F'!$B63,Positions!$A$1:$A$9,0),2),GameLog!$C:$C,"MON")</f>
        <v>0</v>
      </c>
      <c r="H63">
        <f>SUMIFS(GameLog!AP:AP,GameLog!$D:$D,'MON F'!$A63,GameLog!$E:$E,INDEX(Positions!$A$1:$B$9,MATCH('MON F'!$B63,Positions!$A$1:$A$9,0),2),GameLog!$C:$C,"MON")</f>
        <v>0</v>
      </c>
      <c r="I63">
        <f>SUMIFS(GameLog!AQ:AQ,GameLog!$D:$D,'MON F'!$A63,GameLog!$E:$E,INDEX(Positions!$A$1:$B$9,MATCH('MON F'!$B63,Positions!$A$1:$A$9,0),2),GameLog!$C:$C,"MON")</f>
        <v>0</v>
      </c>
      <c r="J63">
        <f>SUMIFS(GameLog!AR:AR,GameLog!$D:$D,'MON F'!$A63,GameLog!$E:$E,INDEX(Positions!$A$1:$B$9,MATCH('MON F'!$B63,Positions!$A$1:$A$9,0),2),GameLog!$C:$C,"MON")</f>
        <v>0</v>
      </c>
      <c r="K63">
        <f>SUMIFS(GameLog!AS:AS,GameLog!$D:$D,'MON F'!$A63,GameLog!$E:$E,INDEX(Positions!$A$1:$B$9,MATCH('MON F'!$B63,Positions!$A$1:$A$9,0),2),GameLog!$C:$C,"MON")</f>
        <v>0</v>
      </c>
      <c r="L63">
        <f>SUMIFS(GameLog!AT:AT,GameLog!$D:$D,'MON F'!$A63,GameLog!$E:$E,INDEX(Positions!$A$1:$B$9,MATCH('MON F'!$B63,Positions!$A$1:$A$9,0),2),GameLog!$C:$C,"MON")</f>
        <v>0</v>
      </c>
      <c r="M63">
        <f>SUMIFS(GameLog!AU:AU,GameLog!$D:$D,'MON F'!$A63,GameLog!$E:$E,INDEX(Positions!$A$1:$B$9,MATCH('MON F'!$B63,Positions!$A$1:$A$9,0),2),GameLog!$C:$C,"MON")</f>
        <v>0</v>
      </c>
      <c r="N63">
        <f>SUMIFS(GameLog!AV:AV,GameLog!$D:$D,'MON F'!$A63,GameLog!$E:$E,INDEX(Positions!$A$1:$B$9,MATCH('MON F'!$B63,Positions!$A$1:$A$9,0),2),GameLog!$C:$C,"MON")</f>
        <v>0</v>
      </c>
      <c r="O63" s="8">
        <f t="shared" si="0"/>
        <v>0</v>
      </c>
      <c r="P63" s="18" t="str">
        <f t="shared" si="1"/>
        <v/>
      </c>
    </row>
    <row r="64" spans="1:16">
      <c r="A64" t="s">
        <v>3145</v>
      </c>
      <c r="B64" t="s">
        <v>2436</v>
      </c>
      <c r="C64">
        <f>COUNTIFS(GameLog!D:D,'MON F'!A64,GameLog!C:C,"MON",GameLog!E:E,INDEX(Positions!$A$1:$B$9,MATCH('MON F'!$B64,Positions!$A$1:$A$9,0),2))</f>
        <v>0</v>
      </c>
      <c r="D64">
        <f>SUMIFS(GameLog!F:F,GameLog!$D:$D,'MON F'!A64,GameLog!$E:$E,INDEX(Positions!$A$1:$B$9,MATCH('MON F'!$B64,Positions!$A$1:$A$9,0),2),GameLog!$C:$C,"MON")</f>
        <v>0</v>
      </c>
      <c r="E64" s="12">
        <f>SUMIFS(GameLog!AM:AM,GameLog!$D:$D,'MON F'!$A64,GameLog!$E:$E,INDEX(Positions!$A$1:$B$9,MATCH('MON F'!$B64,Positions!$A$1:$A$9,0),2),GameLog!$C:$C,"MON")</f>
        <v>0</v>
      </c>
      <c r="F64">
        <f>SUMIFS(GameLog!AN:AN,GameLog!$D:$D,'MON F'!$A64,GameLog!$E:$E,INDEX(Positions!$A$1:$B$9,MATCH('MON F'!$B64,Positions!$A$1:$A$9,0),2),GameLog!$C:$C,"MON")</f>
        <v>0</v>
      </c>
      <c r="G64">
        <f>SUMIFS(GameLog!AO:AO,GameLog!$D:$D,'MON F'!$A64,GameLog!$E:$E,INDEX(Positions!$A$1:$B$9,MATCH('MON F'!$B64,Positions!$A$1:$A$9,0),2),GameLog!$C:$C,"MON")</f>
        <v>0</v>
      </c>
      <c r="H64">
        <f>SUMIFS(GameLog!AP:AP,GameLog!$D:$D,'MON F'!$A64,GameLog!$E:$E,INDEX(Positions!$A$1:$B$9,MATCH('MON F'!$B64,Positions!$A$1:$A$9,0),2),GameLog!$C:$C,"MON")</f>
        <v>0</v>
      </c>
      <c r="I64">
        <f>SUMIFS(GameLog!AQ:AQ,GameLog!$D:$D,'MON F'!$A64,GameLog!$E:$E,INDEX(Positions!$A$1:$B$9,MATCH('MON F'!$B64,Positions!$A$1:$A$9,0),2),GameLog!$C:$C,"MON")</f>
        <v>0</v>
      </c>
      <c r="J64">
        <f>SUMIFS(GameLog!AR:AR,GameLog!$D:$D,'MON F'!$A64,GameLog!$E:$E,INDEX(Positions!$A$1:$B$9,MATCH('MON F'!$B64,Positions!$A$1:$A$9,0),2),GameLog!$C:$C,"MON")</f>
        <v>0</v>
      </c>
      <c r="K64">
        <f>SUMIFS(GameLog!AS:AS,GameLog!$D:$D,'MON F'!$A64,GameLog!$E:$E,INDEX(Positions!$A$1:$B$9,MATCH('MON F'!$B64,Positions!$A$1:$A$9,0),2),GameLog!$C:$C,"MON")</f>
        <v>0</v>
      </c>
      <c r="L64">
        <f>SUMIFS(GameLog!AT:AT,GameLog!$D:$D,'MON F'!$A64,GameLog!$E:$E,INDEX(Positions!$A$1:$B$9,MATCH('MON F'!$B64,Positions!$A$1:$A$9,0),2),GameLog!$C:$C,"MON")</f>
        <v>0</v>
      </c>
      <c r="M64">
        <f>SUMIFS(GameLog!AU:AU,GameLog!$D:$D,'MON F'!$A64,GameLog!$E:$E,INDEX(Positions!$A$1:$B$9,MATCH('MON F'!$B64,Positions!$A$1:$A$9,0),2),GameLog!$C:$C,"MON")</f>
        <v>0</v>
      </c>
      <c r="N64">
        <f>SUMIFS(GameLog!AV:AV,GameLog!$D:$D,'MON F'!$A64,GameLog!$E:$E,INDEX(Positions!$A$1:$B$9,MATCH('MON F'!$B64,Positions!$A$1:$A$9,0),2),GameLog!$C:$C,"MON")</f>
        <v>0</v>
      </c>
      <c r="O64" s="8">
        <f t="shared" si="0"/>
        <v>0</v>
      </c>
      <c r="P64" s="18" t="str">
        <f t="shared" si="1"/>
        <v/>
      </c>
    </row>
    <row r="65" spans="1:16">
      <c r="A65" t="s">
        <v>3177</v>
      </c>
      <c r="B65" t="s">
        <v>2437</v>
      </c>
      <c r="C65">
        <f>COUNTIFS(GameLog!D:D,'MON F'!A65,GameLog!C:C,"MON",GameLog!E:E,INDEX(Positions!$A$1:$B$9,MATCH('MON F'!$B65,Positions!$A$1:$A$9,0),2))</f>
        <v>3</v>
      </c>
      <c r="D65">
        <f>SUMIFS(GameLog!F:F,GameLog!$D:$D,'MON F'!A65,GameLog!$E:$E,INDEX(Positions!$A$1:$B$9,MATCH('MON F'!$B65,Positions!$A$1:$A$9,0),2),GameLog!$C:$C,"MON")</f>
        <v>3</v>
      </c>
      <c r="E65" s="12">
        <f>SUMIFS(GameLog!AM:AM,GameLog!$D:$D,'MON F'!$A65,GameLog!$E:$E,INDEX(Positions!$A$1:$B$9,MATCH('MON F'!$B65,Positions!$A$1:$A$9,0),2),GameLog!$C:$C,"MON")</f>
        <v>25.333333333333336</v>
      </c>
      <c r="F65">
        <f>SUMIFS(GameLog!AN:AN,GameLog!$D:$D,'MON F'!$A65,GameLog!$E:$E,INDEX(Positions!$A$1:$B$9,MATCH('MON F'!$B65,Positions!$A$1:$A$9,0),2),GameLog!$C:$C,"MON")</f>
        <v>10</v>
      </c>
      <c r="G65">
        <f>SUMIFS(GameLog!AO:AO,GameLog!$D:$D,'MON F'!$A65,GameLog!$E:$E,INDEX(Positions!$A$1:$B$9,MATCH('MON F'!$B65,Positions!$A$1:$A$9,0),2),GameLog!$C:$C,"MON")</f>
        <v>0</v>
      </c>
      <c r="H65">
        <f>SUMIFS(GameLog!AP:AP,GameLog!$D:$D,'MON F'!$A65,GameLog!$E:$E,INDEX(Positions!$A$1:$B$9,MATCH('MON F'!$B65,Positions!$A$1:$A$9,0),2),GameLog!$C:$C,"MON")</f>
        <v>1</v>
      </c>
      <c r="I65">
        <f>SUMIFS(GameLog!AQ:AQ,GameLog!$D:$D,'MON F'!$A65,GameLog!$E:$E,INDEX(Positions!$A$1:$B$9,MATCH('MON F'!$B65,Positions!$A$1:$A$9,0),2),GameLog!$C:$C,"MON")</f>
        <v>0</v>
      </c>
      <c r="J65">
        <f>SUMIFS(GameLog!AR:AR,GameLog!$D:$D,'MON F'!$A65,GameLog!$E:$E,INDEX(Positions!$A$1:$B$9,MATCH('MON F'!$B65,Positions!$A$1:$A$9,0),2),GameLog!$C:$C,"MON")</f>
        <v>0</v>
      </c>
      <c r="K65">
        <f>SUMIFS(GameLog!AS:AS,GameLog!$D:$D,'MON F'!$A65,GameLog!$E:$E,INDEX(Positions!$A$1:$B$9,MATCH('MON F'!$B65,Positions!$A$1:$A$9,0),2),GameLog!$C:$C,"MON")</f>
        <v>0</v>
      </c>
      <c r="L65">
        <f>SUMIFS(GameLog!AT:AT,GameLog!$D:$D,'MON F'!$A65,GameLog!$E:$E,INDEX(Positions!$A$1:$B$9,MATCH('MON F'!$B65,Positions!$A$1:$A$9,0),2),GameLog!$C:$C,"MON")</f>
        <v>0</v>
      </c>
      <c r="M65">
        <f>SUMIFS(GameLog!AU:AU,GameLog!$D:$D,'MON F'!$A65,GameLog!$E:$E,INDEX(Positions!$A$1:$B$9,MATCH('MON F'!$B65,Positions!$A$1:$A$9,0),2),GameLog!$C:$C,"MON")</f>
        <v>0</v>
      </c>
      <c r="N65">
        <f>SUMIFS(GameLog!AV:AV,GameLog!$D:$D,'MON F'!$A65,GameLog!$E:$E,INDEX(Positions!$A$1:$B$9,MATCH('MON F'!$B65,Positions!$A$1:$A$9,0),2),GameLog!$C:$C,"MON")</f>
        <v>0</v>
      </c>
      <c r="O65" s="8">
        <f t="shared" si="0"/>
        <v>0.90909090909090906</v>
      </c>
      <c r="P65" s="18" t="str">
        <f t="shared" si="1"/>
        <v/>
      </c>
    </row>
    <row r="66" spans="1:16">
      <c r="A66" t="s">
        <v>3146</v>
      </c>
      <c r="B66" t="s">
        <v>2437</v>
      </c>
      <c r="C66">
        <f>COUNTIFS(GameLog!D:D,'MON F'!A66,GameLog!C:C,"MON",GameLog!E:E,INDEX(Positions!$A$1:$B$9,MATCH('MON F'!$B66,Positions!$A$1:$A$9,0),2))</f>
        <v>0</v>
      </c>
      <c r="D66">
        <f>SUMIFS(GameLog!F:F,GameLog!$D:$D,'MON F'!A66,GameLog!$E:$E,INDEX(Positions!$A$1:$B$9,MATCH('MON F'!$B66,Positions!$A$1:$A$9,0),2),GameLog!$C:$C,"MON")</f>
        <v>0</v>
      </c>
      <c r="E66" s="12">
        <f>SUMIFS(GameLog!AM:AM,GameLog!$D:$D,'MON F'!$A66,GameLog!$E:$E,INDEX(Positions!$A$1:$B$9,MATCH('MON F'!$B66,Positions!$A$1:$A$9,0),2),GameLog!$C:$C,"MON")</f>
        <v>0</v>
      </c>
      <c r="F66">
        <f>SUMIFS(GameLog!AN:AN,GameLog!$D:$D,'MON F'!$A66,GameLog!$E:$E,INDEX(Positions!$A$1:$B$9,MATCH('MON F'!$B66,Positions!$A$1:$A$9,0),2),GameLog!$C:$C,"MON")</f>
        <v>0</v>
      </c>
      <c r="G66">
        <f>SUMIFS(GameLog!AO:AO,GameLog!$D:$D,'MON F'!$A66,GameLog!$E:$E,INDEX(Positions!$A$1:$B$9,MATCH('MON F'!$B66,Positions!$A$1:$A$9,0),2),GameLog!$C:$C,"MON")</f>
        <v>0</v>
      </c>
      <c r="H66">
        <f>SUMIFS(GameLog!AP:AP,GameLog!$D:$D,'MON F'!$A66,GameLog!$E:$E,INDEX(Positions!$A$1:$B$9,MATCH('MON F'!$B66,Positions!$A$1:$A$9,0),2),GameLog!$C:$C,"MON")</f>
        <v>0</v>
      </c>
      <c r="I66">
        <f>SUMIFS(GameLog!AQ:AQ,GameLog!$D:$D,'MON F'!$A66,GameLog!$E:$E,INDEX(Positions!$A$1:$B$9,MATCH('MON F'!$B66,Positions!$A$1:$A$9,0),2),GameLog!$C:$C,"MON")</f>
        <v>0</v>
      </c>
      <c r="J66">
        <f>SUMIFS(GameLog!AR:AR,GameLog!$D:$D,'MON F'!$A66,GameLog!$E:$E,INDEX(Positions!$A$1:$B$9,MATCH('MON F'!$B66,Positions!$A$1:$A$9,0),2),GameLog!$C:$C,"MON")</f>
        <v>0</v>
      </c>
      <c r="K66">
        <f>SUMIFS(GameLog!AS:AS,GameLog!$D:$D,'MON F'!$A66,GameLog!$E:$E,INDEX(Positions!$A$1:$B$9,MATCH('MON F'!$B66,Positions!$A$1:$A$9,0),2),GameLog!$C:$C,"MON")</f>
        <v>0</v>
      </c>
      <c r="L66">
        <f>SUMIFS(GameLog!AT:AT,GameLog!$D:$D,'MON F'!$A66,GameLog!$E:$E,INDEX(Positions!$A$1:$B$9,MATCH('MON F'!$B66,Positions!$A$1:$A$9,0),2),GameLog!$C:$C,"MON")</f>
        <v>0</v>
      </c>
      <c r="M66">
        <f>SUMIFS(GameLog!AU:AU,GameLog!$D:$D,'MON F'!$A66,GameLog!$E:$E,INDEX(Positions!$A$1:$B$9,MATCH('MON F'!$B66,Positions!$A$1:$A$9,0),2),GameLog!$C:$C,"MON")</f>
        <v>0</v>
      </c>
      <c r="N66">
        <f>SUMIFS(GameLog!AV:AV,GameLog!$D:$D,'MON F'!$A66,GameLog!$E:$E,INDEX(Positions!$A$1:$B$9,MATCH('MON F'!$B66,Positions!$A$1:$A$9,0),2),GameLog!$C:$C,"MON")</f>
        <v>0</v>
      </c>
      <c r="O66" s="8">
        <f t="shared" si="0"/>
        <v>0</v>
      </c>
      <c r="P66" s="18" t="str">
        <f t="shared" si="1"/>
        <v/>
      </c>
    </row>
    <row r="67" spans="1:16">
      <c r="A67" t="s">
        <v>3151</v>
      </c>
      <c r="B67" t="s">
        <v>2437</v>
      </c>
      <c r="C67">
        <f>COUNTIFS(GameLog!D:D,'MON F'!A67,GameLog!C:C,"MON",GameLog!E:E,INDEX(Positions!$A$1:$B$9,MATCH('MON F'!$B67,Positions!$A$1:$A$9,0),2))</f>
        <v>0</v>
      </c>
      <c r="D67">
        <f>SUMIFS(GameLog!F:F,GameLog!$D:$D,'MON F'!A67,GameLog!$E:$E,INDEX(Positions!$A$1:$B$9,MATCH('MON F'!$B67,Positions!$A$1:$A$9,0),2),GameLog!$C:$C,"MON")</f>
        <v>0</v>
      </c>
      <c r="E67" s="12">
        <f>SUMIFS(GameLog!AM:AM,GameLog!$D:$D,'MON F'!$A67,GameLog!$E:$E,INDEX(Positions!$A$1:$B$9,MATCH('MON F'!$B67,Positions!$A$1:$A$9,0),2),GameLog!$C:$C,"MON")</f>
        <v>0</v>
      </c>
      <c r="F67">
        <f>SUMIFS(GameLog!AN:AN,GameLog!$D:$D,'MON F'!$A67,GameLog!$E:$E,INDEX(Positions!$A$1:$B$9,MATCH('MON F'!$B67,Positions!$A$1:$A$9,0),2),GameLog!$C:$C,"MON")</f>
        <v>0</v>
      </c>
      <c r="G67">
        <f>SUMIFS(GameLog!AO:AO,GameLog!$D:$D,'MON F'!$A67,GameLog!$E:$E,INDEX(Positions!$A$1:$B$9,MATCH('MON F'!$B67,Positions!$A$1:$A$9,0),2),GameLog!$C:$C,"MON")</f>
        <v>0</v>
      </c>
      <c r="H67">
        <f>SUMIFS(GameLog!AP:AP,GameLog!$D:$D,'MON F'!$A67,GameLog!$E:$E,INDEX(Positions!$A$1:$B$9,MATCH('MON F'!$B67,Positions!$A$1:$A$9,0),2),GameLog!$C:$C,"MON")</f>
        <v>0</v>
      </c>
      <c r="I67">
        <f>SUMIFS(GameLog!AQ:AQ,GameLog!$D:$D,'MON F'!$A67,GameLog!$E:$E,INDEX(Positions!$A$1:$B$9,MATCH('MON F'!$B67,Positions!$A$1:$A$9,0),2),GameLog!$C:$C,"MON")</f>
        <v>0</v>
      </c>
      <c r="J67">
        <f>SUMIFS(GameLog!AR:AR,GameLog!$D:$D,'MON F'!$A67,GameLog!$E:$E,INDEX(Positions!$A$1:$B$9,MATCH('MON F'!$B67,Positions!$A$1:$A$9,0),2),GameLog!$C:$C,"MON")</f>
        <v>0</v>
      </c>
      <c r="K67">
        <f>SUMIFS(GameLog!AS:AS,GameLog!$D:$D,'MON F'!$A67,GameLog!$E:$E,INDEX(Positions!$A$1:$B$9,MATCH('MON F'!$B67,Positions!$A$1:$A$9,0),2),GameLog!$C:$C,"MON")</f>
        <v>0</v>
      </c>
      <c r="L67">
        <f>SUMIFS(GameLog!AT:AT,GameLog!$D:$D,'MON F'!$A67,GameLog!$E:$E,INDEX(Positions!$A$1:$B$9,MATCH('MON F'!$B67,Positions!$A$1:$A$9,0),2),GameLog!$C:$C,"MON")</f>
        <v>0</v>
      </c>
      <c r="M67">
        <f>SUMIFS(GameLog!AU:AU,GameLog!$D:$D,'MON F'!$A67,GameLog!$E:$E,INDEX(Positions!$A$1:$B$9,MATCH('MON F'!$B67,Positions!$A$1:$A$9,0),2),GameLog!$C:$C,"MON")</f>
        <v>0</v>
      </c>
      <c r="N67">
        <f>SUMIFS(GameLog!AV:AV,GameLog!$D:$D,'MON F'!$A67,GameLog!$E:$E,INDEX(Positions!$A$1:$B$9,MATCH('MON F'!$B67,Positions!$A$1:$A$9,0),2),GameLog!$C:$C,"MON")</f>
        <v>0</v>
      </c>
      <c r="O67" s="8">
        <f t="shared" ref="O67:O70" si="2">IFERROR((F67+G67)/(F67+G67+H67),0)</f>
        <v>0</v>
      </c>
      <c r="P67" s="18" t="str">
        <f t="shared" ref="P67:P70" si="3">IF(B67="C",IFERROR(M67/(L67+M67),0),"")</f>
        <v/>
      </c>
    </row>
    <row r="68" spans="1:16">
      <c r="A68" t="s">
        <v>3153</v>
      </c>
      <c r="B68" t="s">
        <v>2437</v>
      </c>
      <c r="C68">
        <f>COUNTIFS(GameLog!D:D,'MON F'!A68,GameLog!C:C,"MON",GameLog!E:E,INDEX(Positions!$A$1:$B$9,MATCH('MON F'!$B68,Positions!$A$1:$A$9,0),2))</f>
        <v>0</v>
      </c>
      <c r="D68">
        <f>SUMIFS(GameLog!F:F,GameLog!$D:$D,'MON F'!A68,GameLog!$E:$E,INDEX(Positions!$A$1:$B$9,MATCH('MON F'!$B68,Positions!$A$1:$A$9,0),2),GameLog!$C:$C,"MON")</f>
        <v>0</v>
      </c>
      <c r="E68" s="12">
        <f>SUMIFS(GameLog!AM:AM,GameLog!$D:$D,'MON F'!$A68,GameLog!$E:$E,INDEX(Positions!$A$1:$B$9,MATCH('MON F'!$B68,Positions!$A$1:$A$9,0),2),GameLog!$C:$C,"MON")</f>
        <v>0</v>
      </c>
      <c r="F68">
        <f>SUMIFS(GameLog!AN:AN,GameLog!$D:$D,'MON F'!$A68,GameLog!$E:$E,INDEX(Positions!$A$1:$B$9,MATCH('MON F'!$B68,Positions!$A$1:$A$9,0),2),GameLog!$C:$C,"MON")</f>
        <v>0</v>
      </c>
      <c r="G68">
        <f>SUMIFS(GameLog!AO:AO,GameLog!$D:$D,'MON F'!$A68,GameLog!$E:$E,INDEX(Positions!$A$1:$B$9,MATCH('MON F'!$B68,Positions!$A$1:$A$9,0),2),GameLog!$C:$C,"MON")</f>
        <v>0</v>
      </c>
      <c r="H68">
        <f>SUMIFS(GameLog!AP:AP,GameLog!$D:$D,'MON F'!$A68,GameLog!$E:$E,INDEX(Positions!$A$1:$B$9,MATCH('MON F'!$B68,Positions!$A$1:$A$9,0),2),GameLog!$C:$C,"MON")</f>
        <v>0</v>
      </c>
      <c r="I68">
        <f>SUMIFS(GameLog!AQ:AQ,GameLog!$D:$D,'MON F'!$A68,GameLog!$E:$E,INDEX(Positions!$A$1:$B$9,MATCH('MON F'!$B68,Positions!$A$1:$A$9,0),2),GameLog!$C:$C,"MON")</f>
        <v>0</v>
      </c>
      <c r="J68">
        <f>SUMIFS(GameLog!AR:AR,GameLog!$D:$D,'MON F'!$A68,GameLog!$E:$E,INDEX(Positions!$A$1:$B$9,MATCH('MON F'!$B68,Positions!$A$1:$A$9,0),2),GameLog!$C:$C,"MON")</f>
        <v>0</v>
      </c>
      <c r="K68">
        <f>SUMIFS(GameLog!AS:AS,GameLog!$D:$D,'MON F'!$A68,GameLog!$E:$E,INDEX(Positions!$A$1:$B$9,MATCH('MON F'!$B68,Positions!$A$1:$A$9,0),2),GameLog!$C:$C,"MON")</f>
        <v>0</v>
      </c>
      <c r="L68">
        <f>SUMIFS(GameLog!AT:AT,GameLog!$D:$D,'MON F'!$A68,GameLog!$E:$E,INDEX(Positions!$A$1:$B$9,MATCH('MON F'!$B68,Positions!$A$1:$A$9,0),2),GameLog!$C:$C,"MON")</f>
        <v>0</v>
      </c>
      <c r="M68">
        <f>SUMIFS(GameLog!AU:AU,GameLog!$D:$D,'MON F'!$A68,GameLog!$E:$E,INDEX(Positions!$A$1:$B$9,MATCH('MON F'!$B68,Positions!$A$1:$A$9,0),2),GameLog!$C:$C,"MON")</f>
        <v>0</v>
      </c>
      <c r="N68">
        <f>SUMIFS(GameLog!AV:AV,GameLog!$D:$D,'MON F'!$A68,GameLog!$E:$E,INDEX(Positions!$A$1:$B$9,MATCH('MON F'!$B68,Positions!$A$1:$A$9,0),2),GameLog!$C:$C,"MON")</f>
        <v>0</v>
      </c>
      <c r="O68" s="8">
        <f t="shared" si="2"/>
        <v>0</v>
      </c>
      <c r="P68" s="18" t="str">
        <f t="shared" si="3"/>
        <v/>
      </c>
    </row>
    <row r="69" spans="1:16">
      <c r="A69" t="s">
        <v>3178</v>
      </c>
      <c r="B69" t="s">
        <v>2437</v>
      </c>
      <c r="C69">
        <f>COUNTIFS(GameLog!D:D,'MON F'!A69,GameLog!C:C,"MON",GameLog!E:E,INDEX(Positions!$A$1:$B$9,MATCH('MON F'!$B69,Positions!$A$1:$A$9,0),2))</f>
        <v>0</v>
      </c>
      <c r="D69">
        <f>SUMIFS(GameLog!F:F,GameLog!$D:$D,'MON F'!A69,GameLog!$E:$E,INDEX(Positions!$A$1:$B$9,MATCH('MON F'!$B69,Positions!$A$1:$A$9,0),2),GameLog!$C:$C,"MON")</f>
        <v>0</v>
      </c>
      <c r="E69" s="12">
        <f>SUMIFS(GameLog!AM:AM,GameLog!$D:$D,'MON F'!$A69,GameLog!$E:$E,INDEX(Positions!$A$1:$B$9,MATCH('MON F'!$B69,Positions!$A$1:$A$9,0),2),GameLog!$C:$C,"MON")</f>
        <v>0</v>
      </c>
      <c r="F69">
        <f>SUMIFS(GameLog!AN:AN,GameLog!$D:$D,'MON F'!$A69,GameLog!$E:$E,INDEX(Positions!$A$1:$B$9,MATCH('MON F'!$B69,Positions!$A$1:$A$9,0),2),GameLog!$C:$C,"MON")</f>
        <v>0</v>
      </c>
      <c r="G69">
        <f>SUMIFS(GameLog!AO:AO,GameLog!$D:$D,'MON F'!$A69,GameLog!$E:$E,INDEX(Positions!$A$1:$B$9,MATCH('MON F'!$B69,Positions!$A$1:$A$9,0),2),GameLog!$C:$C,"MON")</f>
        <v>0</v>
      </c>
      <c r="H69">
        <f>SUMIFS(GameLog!AP:AP,GameLog!$D:$D,'MON F'!$A69,GameLog!$E:$E,INDEX(Positions!$A$1:$B$9,MATCH('MON F'!$B69,Positions!$A$1:$A$9,0),2),GameLog!$C:$C,"MON")</f>
        <v>0</v>
      </c>
      <c r="I69">
        <f>SUMIFS(GameLog!AQ:AQ,GameLog!$D:$D,'MON F'!$A69,GameLog!$E:$E,INDEX(Positions!$A$1:$B$9,MATCH('MON F'!$B69,Positions!$A$1:$A$9,0),2),GameLog!$C:$C,"MON")</f>
        <v>0</v>
      </c>
      <c r="J69">
        <f>SUMIFS(GameLog!AR:AR,GameLog!$D:$D,'MON F'!$A69,GameLog!$E:$E,INDEX(Positions!$A$1:$B$9,MATCH('MON F'!$B69,Positions!$A$1:$A$9,0),2),GameLog!$C:$C,"MON")</f>
        <v>0</v>
      </c>
      <c r="K69">
        <f>SUMIFS(GameLog!AS:AS,GameLog!$D:$D,'MON F'!$A69,GameLog!$E:$E,INDEX(Positions!$A$1:$B$9,MATCH('MON F'!$B69,Positions!$A$1:$A$9,0),2),GameLog!$C:$C,"MON")</f>
        <v>0</v>
      </c>
      <c r="L69">
        <f>SUMIFS(GameLog!AT:AT,GameLog!$D:$D,'MON F'!$A69,GameLog!$E:$E,INDEX(Positions!$A$1:$B$9,MATCH('MON F'!$B69,Positions!$A$1:$A$9,0),2),GameLog!$C:$C,"MON")</f>
        <v>0</v>
      </c>
      <c r="M69">
        <f>SUMIFS(GameLog!AU:AU,GameLog!$D:$D,'MON F'!$A69,GameLog!$E:$E,INDEX(Positions!$A$1:$B$9,MATCH('MON F'!$B69,Positions!$A$1:$A$9,0),2),GameLog!$C:$C,"MON")</f>
        <v>0</v>
      </c>
      <c r="N69">
        <f>SUMIFS(GameLog!AV:AV,GameLog!$D:$D,'MON F'!$A69,GameLog!$E:$E,INDEX(Positions!$A$1:$B$9,MATCH('MON F'!$B69,Positions!$A$1:$A$9,0),2),GameLog!$C:$C,"MON")</f>
        <v>0</v>
      </c>
      <c r="O69" s="8">
        <f t="shared" si="2"/>
        <v>0</v>
      </c>
      <c r="P69" s="18" t="str">
        <f t="shared" si="3"/>
        <v/>
      </c>
    </row>
    <row r="70" spans="1:16">
      <c r="A70" t="s">
        <v>3159</v>
      </c>
      <c r="B70" t="s">
        <v>2437</v>
      </c>
      <c r="C70">
        <f>COUNTIFS(GameLog!D:D,'MON F'!A70,GameLog!C:C,"MON",GameLog!E:E,INDEX(Positions!$A$1:$B$9,MATCH('MON F'!$B70,Positions!$A$1:$A$9,0),2))</f>
        <v>0</v>
      </c>
      <c r="D70">
        <f>SUMIFS(GameLog!F:F,GameLog!$D:$D,'MON F'!A70,GameLog!$E:$E,INDEX(Positions!$A$1:$B$9,MATCH('MON F'!$B70,Positions!$A$1:$A$9,0),2),GameLog!$C:$C,"MON")</f>
        <v>0</v>
      </c>
      <c r="E70" s="12">
        <f>SUMIFS(GameLog!AM:AM,GameLog!$D:$D,'MON F'!$A70,GameLog!$E:$E,INDEX(Positions!$A$1:$B$9,MATCH('MON F'!$B70,Positions!$A$1:$A$9,0),2),GameLog!$C:$C,"MON")</f>
        <v>0</v>
      </c>
      <c r="F70">
        <f>SUMIFS(GameLog!AN:AN,GameLog!$D:$D,'MON F'!$A70,GameLog!$E:$E,INDEX(Positions!$A$1:$B$9,MATCH('MON F'!$B70,Positions!$A$1:$A$9,0),2),GameLog!$C:$C,"MON")</f>
        <v>0</v>
      </c>
      <c r="G70">
        <f>SUMIFS(GameLog!AO:AO,GameLog!$D:$D,'MON F'!$A70,GameLog!$E:$E,INDEX(Positions!$A$1:$B$9,MATCH('MON F'!$B70,Positions!$A$1:$A$9,0),2),GameLog!$C:$C,"MON")</f>
        <v>0</v>
      </c>
      <c r="H70">
        <f>SUMIFS(GameLog!AP:AP,GameLog!$D:$D,'MON F'!$A70,GameLog!$E:$E,INDEX(Positions!$A$1:$B$9,MATCH('MON F'!$B70,Positions!$A$1:$A$9,0),2),GameLog!$C:$C,"MON")</f>
        <v>0</v>
      </c>
      <c r="I70">
        <f>SUMIFS(GameLog!AQ:AQ,GameLog!$D:$D,'MON F'!$A70,GameLog!$E:$E,INDEX(Positions!$A$1:$B$9,MATCH('MON F'!$B70,Positions!$A$1:$A$9,0),2),GameLog!$C:$C,"MON")</f>
        <v>0</v>
      </c>
      <c r="J70">
        <f>SUMIFS(GameLog!AR:AR,GameLog!$D:$D,'MON F'!$A70,GameLog!$E:$E,INDEX(Positions!$A$1:$B$9,MATCH('MON F'!$B70,Positions!$A$1:$A$9,0),2),GameLog!$C:$C,"MON")</f>
        <v>0</v>
      </c>
      <c r="K70">
        <f>SUMIFS(GameLog!AS:AS,GameLog!$D:$D,'MON F'!$A70,GameLog!$E:$E,INDEX(Positions!$A$1:$B$9,MATCH('MON F'!$B70,Positions!$A$1:$A$9,0),2),GameLog!$C:$C,"MON")</f>
        <v>0</v>
      </c>
      <c r="L70">
        <f>SUMIFS(GameLog!AT:AT,GameLog!$D:$D,'MON F'!$A70,GameLog!$E:$E,INDEX(Positions!$A$1:$B$9,MATCH('MON F'!$B70,Positions!$A$1:$A$9,0),2),GameLog!$C:$C,"MON")</f>
        <v>0</v>
      </c>
      <c r="M70">
        <f>SUMIFS(GameLog!AU:AU,GameLog!$D:$D,'MON F'!$A70,GameLog!$E:$E,INDEX(Positions!$A$1:$B$9,MATCH('MON F'!$B70,Positions!$A$1:$A$9,0),2),GameLog!$C:$C,"MON")</f>
        <v>0</v>
      </c>
      <c r="N70">
        <f>SUMIFS(GameLog!AV:AV,GameLog!$D:$D,'MON F'!$A70,GameLog!$E:$E,INDEX(Positions!$A$1:$B$9,MATCH('MON F'!$B70,Positions!$A$1:$A$9,0),2),GameLog!$C:$C,"MON")</f>
        <v>0</v>
      </c>
      <c r="O70" s="8">
        <f t="shared" si="2"/>
        <v>0</v>
      </c>
      <c r="P70" s="18" t="str">
        <f t="shared" si="3"/>
        <v/>
      </c>
    </row>
    <row r="71" spans="1:16">
      <c r="O71" s="8"/>
      <c r="P71" s="18"/>
    </row>
    <row r="72" spans="1:16">
      <c r="O72" s="8"/>
      <c r="P72" s="18"/>
    </row>
    <row r="73" spans="1:16">
      <c r="O73" s="8"/>
      <c r="P73" s="18"/>
    </row>
    <row r="74" spans="1:16">
      <c r="O74" s="8"/>
      <c r="P74" s="18"/>
    </row>
    <row r="75" spans="1:16">
      <c r="O75" s="8"/>
      <c r="P75" s="18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157BFE-CC17-4D70-A72D-9EAEC6C59880}">
  <sheetPr codeName="Sheet52"/>
  <dimension ref="A1:AA22"/>
  <sheetViews>
    <sheetView workbookViewId="0">
      <pane ySplit="1" topLeftCell="A2" activePane="bottomLeft" state="frozen"/>
      <selection activeCell="B19" sqref="B19:AA22"/>
      <selection pane="bottomLeft" activeCell="A2" sqref="A2:A22"/>
    </sheetView>
  </sheetViews>
  <sheetFormatPr defaultRowHeight="13.2"/>
  <cols>
    <col min="1" max="1" width="15.5546875" bestFit="1" customWidth="1"/>
    <col min="2" max="3" width="3" bestFit="1" customWidth="1"/>
    <col min="4" max="4" width="6.21875" bestFit="1" customWidth="1"/>
    <col min="5" max="5" width="6" bestFit="1" customWidth="1"/>
    <col min="6" max="6" width="3" bestFit="1" customWidth="1"/>
    <col min="7" max="7" width="3.5546875" bestFit="1" customWidth="1"/>
    <col min="8" max="8" width="3.6640625" bestFit="1" customWidth="1"/>
    <col min="9" max="9" width="4.77734375" bestFit="1" customWidth="1"/>
    <col min="10" max="10" width="3.44140625" bestFit="1" customWidth="1"/>
    <col min="11" max="11" width="6" style="12" bestFit="1" customWidth="1"/>
    <col min="12" max="14" width="4" bestFit="1" customWidth="1"/>
    <col min="15" max="15" width="3.44140625" bestFit="1" customWidth="1"/>
    <col min="16" max="18" width="4" bestFit="1" customWidth="1"/>
    <col min="19" max="19" width="4.6640625" bestFit="1" customWidth="1"/>
    <col min="20" max="20" width="3.44140625" bestFit="1" customWidth="1"/>
    <col min="21" max="21" width="4.109375" bestFit="1" customWidth="1"/>
    <col min="22" max="22" width="6" bestFit="1" customWidth="1"/>
    <col min="23" max="23" width="5" bestFit="1" customWidth="1"/>
    <col min="24" max="25" width="4.44140625" bestFit="1" customWidth="1"/>
    <col min="26" max="26" width="5" bestFit="1" customWidth="1"/>
    <col min="27" max="27" width="6.5546875" bestFit="1" customWidth="1"/>
    <col min="28" max="28" width="7" bestFit="1" customWidth="1"/>
    <col min="29" max="29" width="14.6640625" bestFit="1" customWidth="1"/>
  </cols>
  <sheetData>
    <row r="1" spans="1:27">
      <c r="A1" t="s">
        <v>2405</v>
      </c>
      <c r="B1" t="s">
        <v>2365</v>
      </c>
      <c r="C1" t="s">
        <v>2366</v>
      </c>
      <c r="D1" t="s">
        <v>2367</v>
      </c>
      <c r="E1" t="s">
        <v>2482</v>
      </c>
      <c r="F1" t="s">
        <v>2406</v>
      </c>
      <c r="G1" t="s">
        <v>2483</v>
      </c>
      <c r="H1" t="s">
        <v>2484</v>
      </c>
      <c r="I1" t="s">
        <v>2485</v>
      </c>
      <c r="J1" t="s">
        <v>2486</v>
      </c>
      <c r="K1" s="12" t="s">
        <v>2487</v>
      </c>
      <c r="L1" t="s">
        <v>2410</v>
      </c>
      <c r="M1" t="s">
        <v>2409</v>
      </c>
      <c r="N1" t="s">
        <v>2488</v>
      </c>
      <c r="O1" t="s">
        <v>2413</v>
      </c>
      <c r="P1" t="s">
        <v>2417</v>
      </c>
      <c r="Q1" t="s">
        <v>2428</v>
      </c>
      <c r="R1" t="s">
        <v>2418</v>
      </c>
      <c r="S1" t="s">
        <v>2425</v>
      </c>
      <c r="T1" t="s">
        <v>2489</v>
      </c>
      <c r="U1" t="s">
        <v>2490</v>
      </c>
      <c r="V1" t="s">
        <v>2491</v>
      </c>
      <c r="W1" t="s">
        <v>2492</v>
      </c>
      <c r="X1" t="s">
        <v>2493</v>
      </c>
      <c r="Y1" t="s">
        <v>2494</v>
      </c>
      <c r="Z1" t="s">
        <v>2495</v>
      </c>
      <c r="AA1" t="s">
        <v>2496</v>
      </c>
    </row>
    <row r="2" spans="1:27">
      <c r="A2" t="s">
        <v>3173</v>
      </c>
      <c r="B2">
        <f>SUMIFS(GameLog!W:W,GameLog!$D:$D,'MON P'!$A2,GameLog!$C:$C,"MON")</f>
        <v>0</v>
      </c>
      <c r="C2">
        <f>SUMIFS(GameLog!X:X,GameLog!$D:$D,'MON P'!$A2,GameLog!$C:$C,"MON")</f>
        <v>0</v>
      </c>
      <c r="D2" s="8">
        <f>IFERROR(B2/(B2+C2),0)</f>
        <v>0</v>
      </c>
      <c r="E2" s="10" t="str">
        <f>IFERROR(N2/K2*9,"---")</f>
        <v>---</v>
      </c>
      <c r="F2">
        <f>COUNTIFS(GameLog!D:D,'MON P'!A2,GameLog!C:C,"MON",GameLog!E:E,1)</f>
        <v>0</v>
      </c>
      <c r="G2">
        <f>SUMIFS(GameLog!F:F,GameLog!$D:$D,'MON P'!A2,GameLog!$E:$E,1,GameLog!$C:$C,"MON")</f>
        <v>0</v>
      </c>
      <c r="H2">
        <f>SUMIFS(GameLog!Y:Y,GameLog!$D:$D,'MON P'!$A2,GameLog!$C:$C,"MON")</f>
        <v>0</v>
      </c>
      <c r="I2">
        <f>SUMIFS(GameLog!Z:Z,GameLog!$D:$D,'MON P'!$A2,GameLog!$C:$C,"MON")</f>
        <v>0</v>
      </c>
      <c r="J2">
        <f>SUMIFS(GameLog!AA:AA,GameLog!$D:$D,'MON P'!$A2,GameLog!$C:$C,"MON")</f>
        <v>0</v>
      </c>
      <c r="K2" s="12">
        <f>SUMIFS(GameLog!AB:AB,GameLog!$D:$D,'MON P'!$A2,GameLog!$C:$C,"MON")</f>
        <v>0</v>
      </c>
      <c r="L2">
        <f>SUMIFS(GameLog!AC:AC,GameLog!$D:$D,'MON P'!$A2,GameLog!$C:$C,"MON")</f>
        <v>0</v>
      </c>
      <c r="M2">
        <f>SUMIFS(GameLog!AD:AD,GameLog!$D:$D,'MON P'!$A2,GameLog!$C:$C,"MON")</f>
        <v>0</v>
      </c>
      <c r="N2">
        <f>SUMIFS(GameLog!AE:AE,GameLog!$D:$D,'MON P'!$A2,GameLog!$C:$C,"MON")</f>
        <v>0</v>
      </c>
      <c r="O2">
        <f>SUMIFS(GameLog!AF:AF,GameLog!$D:$D,'MON P'!$A2,GameLog!$C:$C,"MON")</f>
        <v>0</v>
      </c>
      <c r="P2">
        <f>SUMIFS(GameLog!AG:AG,GameLog!$D:$D,'MON P'!$A2,GameLog!$C:$C,"MON")</f>
        <v>0</v>
      </c>
      <c r="Q2">
        <f>SUMIFS(GameLog!AH:AH,GameLog!$D:$D,'MON P'!$A2,GameLog!$C:$C,"MON")</f>
        <v>0</v>
      </c>
      <c r="R2">
        <f>SUMIFS(GameLog!AI:AI,GameLog!$D:$D,'MON P'!$A2,GameLog!$C:$C,"MON")</f>
        <v>0</v>
      </c>
      <c r="S2">
        <f>SUMIFS(GameLog!AJ:AJ,GameLog!$D:$D,'MON P'!$A2,GameLog!$C:$C,"MON")</f>
        <v>0</v>
      </c>
      <c r="T2">
        <f>SUMIFS(GameLog!AK:AK,GameLog!$D:$D,'MON P'!$A2,GameLog!$C:$C,"MON")</f>
        <v>0</v>
      </c>
      <c r="U2">
        <f>SUMIFS(GameLog!AL:AL,GameLog!$D:$D,'MON P'!$A2,GameLog!$C:$C,"MON")</f>
        <v>0</v>
      </c>
      <c r="V2" s="10">
        <f>IFERROR((L2+P2)/K2,0)</f>
        <v>0</v>
      </c>
      <c r="W2" s="11">
        <f>IFERROR(L2/$K2*9,0)</f>
        <v>0</v>
      </c>
      <c r="X2" s="11">
        <f>IFERROR(O2/$K2*9,0)</f>
        <v>0</v>
      </c>
      <c r="Y2" s="11">
        <f>IFERROR(P2/$K2*9,0)</f>
        <v>0</v>
      </c>
      <c r="Z2" s="11">
        <f>IFERROR(R2/$K2*9,0)</f>
        <v>0</v>
      </c>
      <c r="AA2" s="11">
        <f>IFERROR(R2/P2,0)</f>
        <v>0</v>
      </c>
    </row>
    <row r="3" spans="1:27">
      <c r="A3" t="s">
        <v>3175</v>
      </c>
      <c r="B3">
        <f>SUMIFS(GameLog!W:W,GameLog!$D:$D,'MON P'!$A3,GameLog!$C:$C,"MON")</f>
        <v>0</v>
      </c>
      <c r="C3">
        <f>SUMIFS(GameLog!X:X,GameLog!$D:$D,'MON P'!$A3,GameLog!$C:$C,"MON")</f>
        <v>0</v>
      </c>
      <c r="D3" s="8">
        <f t="shared" ref="D3:D19" si="0">IFERROR(B3/(B3+C3),0)</f>
        <v>0</v>
      </c>
      <c r="E3" s="10">
        <f t="shared" ref="E3:E19" si="1">IFERROR(N3/K3*9,"---")</f>
        <v>3</v>
      </c>
      <c r="F3">
        <f>COUNTIFS(GameLog!D:D,'MON P'!A3,GameLog!C:C,"MON",GameLog!E:E,1)</f>
        <v>2</v>
      </c>
      <c r="G3">
        <f>SUMIFS(GameLog!F:F,GameLog!$D:$D,'MON P'!A3,GameLog!$E:$E,1,GameLog!$C:$C,"MON")</f>
        <v>0</v>
      </c>
      <c r="H3">
        <f>SUMIFS(GameLog!Y:Y,GameLog!$D:$D,'MON P'!$A3,GameLog!$C:$C,"MON")</f>
        <v>0</v>
      </c>
      <c r="I3">
        <f>SUMIFS(GameLog!Z:Z,GameLog!$D:$D,'MON P'!$A3,GameLog!$C:$C,"MON")</f>
        <v>0</v>
      </c>
      <c r="J3">
        <f>SUMIFS(GameLog!AA:AA,GameLog!$D:$D,'MON P'!$A3,GameLog!$C:$C,"MON")</f>
        <v>0</v>
      </c>
      <c r="K3" s="12">
        <f>SUMIFS(GameLog!AB:AB,GameLog!$D:$D,'MON P'!$A3,GameLog!$C:$C,"MON")</f>
        <v>3</v>
      </c>
      <c r="L3">
        <f>SUMIFS(GameLog!AC:AC,GameLog!$D:$D,'MON P'!$A3,GameLog!$C:$C,"MON")</f>
        <v>3</v>
      </c>
      <c r="M3">
        <f>SUMIFS(GameLog!AD:AD,GameLog!$D:$D,'MON P'!$A3,GameLog!$C:$C,"MON")</f>
        <v>1</v>
      </c>
      <c r="N3">
        <f>SUMIFS(GameLog!AE:AE,GameLog!$D:$D,'MON P'!$A3,GameLog!$C:$C,"MON")</f>
        <v>1</v>
      </c>
      <c r="O3">
        <f>SUMIFS(GameLog!AF:AF,GameLog!$D:$D,'MON P'!$A3,GameLog!$C:$C,"MON")</f>
        <v>0</v>
      </c>
      <c r="P3">
        <f>SUMIFS(GameLog!AG:AG,GameLog!$D:$D,'MON P'!$A3,GameLog!$C:$C,"MON")</f>
        <v>2</v>
      </c>
      <c r="Q3">
        <f>SUMIFS(GameLog!AH:AH,GameLog!$D:$D,'MON P'!$A3,GameLog!$C:$C,"MON")</f>
        <v>0</v>
      </c>
      <c r="R3">
        <f>SUMIFS(GameLog!AI:AI,GameLog!$D:$D,'MON P'!$A3,GameLog!$C:$C,"MON")</f>
        <v>3</v>
      </c>
      <c r="S3">
        <f>SUMIFS(GameLog!AJ:AJ,GameLog!$D:$D,'MON P'!$A3,GameLog!$C:$C,"MON")</f>
        <v>1</v>
      </c>
      <c r="T3">
        <f>SUMIFS(GameLog!AK:AK,GameLog!$D:$D,'MON P'!$A3,GameLog!$C:$C,"MON")</f>
        <v>0</v>
      </c>
      <c r="U3">
        <f>SUMIFS(GameLog!AL:AL,GameLog!$D:$D,'MON P'!$A3,GameLog!$C:$C,"MON")</f>
        <v>0</v>
      </c>
      <c r="V3" s="10">
        <f t="shared" ref="V3:V19" si="2">IFERROR((L3+P3)/K3,0)</f>
        <v>1.6666666666666667</v>
      </c>
      <c r="W3" s="11">
        <f t="shared" ref="W3:W19" si="3">IFERROR(L3/$K3*9,0)</f>
        <v>9</v>
      </c>
      <c r="X3" s="11">
        <f t="shared" ref="X3:Y19" si="4">IFERROR(O3/$K3*9,0)</f>
        <v>0</v>
      </c>
      <c r="Y3" s="11">
        <f t="shared" si="4"/>
        <v>6</v>
      </c>
      <c r="Z3" s="11">
        <f t="shared" ref="Z3:Z19" si="5">IFERROR(R3/$K3*9,0)</f>
        <v>9</v>
      </c>
      <c r="AA3" s="11">
        <f t="shared" ref="AA3:AA19" si="6">IFERROR(R3/P3,0)</f>
        <v>1.5</v>
      </c>
    </row>
    <row r="4" spans="1:27">
      <c r="A4" t="s">
        <v>3163</v>
      </c>
      <c r="B4">
        <f>SUMIFS(GameLog!W:W,GameLog!$D:$D,'MON P'!$A4,GameLog!$C:$C,"MON")</f>
        <v>0</v>
      </c>
      <c r="C4">
        <f>SUMIFS(GameLog!X:X,GameLog!$D:$D,'MON P'!$A4,GameLog!$C:$C,"MON")</f>
        <v>0</v>
      </c>
      <c r="D4" s="8">
        <f t="shared" si="0"/>
        <v>0</v>
      </c>
      <c r="E4" s="10" t="str">
        <f t="shared" si="1"/>
        <v>---</v>
      </c>
      <c r="F4">
        <f>COUNTIFS(GameLog!D:D,'MON P'!A4,GameLog!C:C,"MON",GameLog!E:E,1)</f>
        <v>0</v>
      </c>
      <c r="G4">
        <f>SUMIFS(GameLog!F:F,GameLog!$D:$D,'MON P'!A4,GameLog!$E:$E,1,GameLog!$C:$C,"MON")</f>
        <v>0</v>
      </c>
      <c r="H4">
        <f>SUMIFS(GameLog!Y:Y,GameLog!$D:$D,'MON P'!$A4,GameLog!$C:$C,"MON")</f>
        <v>0</v>
      </c>
      <c r="I4">
        <f>SUMIFS(GameLog!Z:Z,GameLog!$D:$D,'MON P'!$A4,GameLog!$C:$C,"MON")</f>
        <v>0</v>
      </c>
      <c r="J4">
        <f>SUMIFS(GameLog!AA:AA,GameLog!$D:$D,'MON P'!$A4,GameLog!$C:$C,"MON")</f>
        <v>0</v>
      </c>
      <c r="K4" s="12">
        <f>SUMIFS(GameLog!AB:AB,GameLog!$D:$D,'MON P'!$A4,GameLog!$C:$C,"MON")</f>
        <v>0</v>
      </c>
      <c r="L4">
        <f>SUMIFS(GameLog!AC:AC,GameLog!$D:$D,'MON P'!$A4,GameLog!$C:$C,"MON")</f>
        <v>0</v>
      </c>
      <c r="M4">
        <f>SUMIFS(GameLog!AD:AD,GameLog!$D:$D,'MON P'!$A4,GameLog!$C:$C,"MON")</f>
        <v>0</v>
      </c>
      <c r="N4">
        <f>SUMIFS(GameLog!AE:AE,GameLog!$D:$D,'MON P'!$A4,GameLog!$C:$C,"MON")</f>
        <v>0</v>
      </c>
      <c r="O4">
        <f>SUMIFS(GameLog!AF:AF,GameLog!$D:$D,'MON P'!$A4,GameLog!$C:$C,"MON")</f>
        <v>0</v>
      </c>
      <c r="P4">
        <f>SUMIFS(GameLog!AG:AG,GameLog!$D:$D,'MON P'!$A4,GameLog!$C:$C,"MON")</f>
        <v>0</v>
      </c>
      <c r="Q4">
        <f>SUMIFS(GameLog!AH:AH,GameLog!$D:$D,'MON P'!$A4,GameLog!$C:$C,"MON")</f>
        <v>0</v>
      </c>
      <c r="R4">
        <f>SUMIFS(GameLog!AI:AI,GameLog!$D:$D,'MON P'!$A4,GameLog!$C:$C,"MON")</f>
        <v>0</v>
      </c>
      <c r="S4">
        <f>SUMIFS(GameLog!AJ:AJ,GameLog!$D:$D,'MON P'!$A4,GameLog!$C:$C,"MON")</f>
        <v>0</v>
      </c>
      <c r="T4">
        <f>SUMIFS(GameLog!AK:AK,GameLog!$D:$D,'MON P'!$A4,GameLog!$C:$C,"MON")</f>
        <v>0</v>
      </c>
      <c r="U4">
        <f>SUMIFS(GameLog!AL:AL,GameLog!$D:$D,'MON P'!$A4,GameLog!$C:$C,"MON")</f>
        <v>0</v>
      </c>
      <c r="V4" s="10">
        <f t="shared" si="2"/>
        <v>0</v>
      </c>
      <c r="W4" s="11">
        <f t="shared" si="3"/>
        <v>0</v>
      </c>
      <c r="X4" s="11">
        <f t="shared" si="4"/>
        <v>0</v>
      </c>
      <c r="Y4" s="11">
        <f t="shared" si="4"/>
        <v>0</v>
      </c>
      <c r="Z4" s="11">
        <f t="shared" si="5"/>
        <v>0</v>
      </c>
      <c r="AA4" s="11">
        <f t="shared" si="6"/>
        <v>0</v>
      </c>
    </row>
    <row r="5" spans="1:27">
      <c r="A5" t="s">
        <v>3172</v>
      </c>
      <c r="B5">
        <f>SUMIFS(GameLog!W:W,GameLog!$D:$D,'MON P'!$A5,GameLog!$C:$C,"MON")</f>
        <v>0</v>
      </c>
      <c r="C5">
        <f>SUMIFS(GameLog!X:X,GameLog!$D:$D,'MON P'!$A5,GameLog!$C:$C,"MON")</f>
        <v>0</v>
      </c>
      <c r="D5" s="8">
        <f t="shared" si="0"/>
        <v>0</v>
      </c>
      <c r="E5" s="10" t="str">
        <f t="shared" si="1"/>
        <v>---</v>
      </c>
      <c r="F5">
        <f>COUNTIFS(GameLog!D:D,'MON P'!A5,GameLog!C:C,"MON",GameLog!E:E,1)</f>
        <v>0</v>
      </c>
      <c r="G5">
        <f>SUMIFS(GameLog!F:F,GameLog!$D:$D,'MON P'!A5,GameLog!$E:$E,1,GameLog!$C:$C,"MON")</f>
        <v>0</v>
      </c>
      <c r="H5">
        <f>SUMIFS(GameLog!Y:Y,GameLog!$D:$D,'MON P'!$A5,GameLog!$C:$C,"MON")</f>
        <v>0</v>
      </c>
      <c r="I5">
        <f>SUMIFS(GameLog!Z:Z,GameLog!$D:$D,'MON P'!$A5,GameLog!$C:$C,"MON")</f>
        <v>0</v>
      </c>
      <c r="J5">
        <f>SUMIFS(GameLog!AA:AA,GameLog!$D:$D,'MON P'!$A5,GameLog!$C:$C,"MON")</f>
        <v>0</v>
      </c>
      <c r="K5" s="12">
        <f>SUMIFS(GameLog!AB:AB,GameLog!$D:$D,'MON P'!$A5,GameLog!$C:$C,"MON")</f>
        <v>0</v>
      </c>
      <c r="L5">
        <f>SUMIFS(GameLog!AC:AC,GameLog!$D:$D,'MON P'!$A5,GameLog!$C:$C,"MON")</f>
        <v>0</v>
      </c>
      <c r="M5">
        <f>SUMIFS(GameLog!AD:AD,GameLog!$D:$D,'MON P'!$A5,GameLog!$C:$C,"MON")</f>
        <v>0</v>
      </c>
      <c r="N5">
        <f>SUMIFS(GameLog!AE:AE,GameLog!$D:$D,'MON P'!$A5,GameLog!$C:$C,"MON")</f>
        <v>0</v>
      </c>
      <c r="O5">
        <f>SUMIFS(GameLog!AF:AF,GameLog!$D:$D,'MON P'!$A5,GameLog!$C:$C,"MON")</f>
        <v>0</v>
      </c>
      <c r="P5">
        <f>SUMIFS(GameLog!AG:AG,GameLog!$D:$D,'MON P'!$A5,GameLog!$C:$C,"MON")</f>
        <v>0</v>
      </c>
      <c r="Q5">
        <f>SUMIFS(GameLog!AH:AH,GameLog!$D:$D,'MON P'!$A5,GameLog!$C:$C,"MON")</f>
        <v>0</v>
      </c>
      <c r="R5">
        <f>SUMIFS(GameLog!AI:AI,GameLog!$D:$D,'MON P'!$A5,GameLog!$C:$C,"MON")</f>
        <v>0</v>
      </c>
      <c r="S5">
        <f>SUMIFS(GameLog!AJ:AJ,GameLog!$D:$D,'MON P'!$A5,GameLog!$C:$C,"MON")</f>
        <v>0</v>
      </c>
      <c r="T5">
        <f>SUMIFS(GameLog!AK:AK,GameLog!$D:$D,'MON P'!$A5,GameLog!$C:$C,"MON")</f>
        <v>0</v>
      </c>
      <c r="U5">
        <f>SUMIFS(GameLog!AL:AL,GameLog!$D:$D,'MON P'!$A5,GameLog!$C:$C,"MON")</f>
        <v>0</v>
      </c>
      <c r="V5" s="10">
        <f t="shared" si="2"/>
        <v>0</v>
      </c>
      <c r="W5" s="11">
        <f t="shared" si="3"/>
        <v>0</v>
      </c>
      <c r="X5" s="11">
        <f t="shared" si="4"/>
        <v>0</v>
      </c>
      <c r="Y5" s="11">
        <f t="shared" si="4"/>
        <v>0</v>
      </c>
      <c r="Z5" s="11">
        <f t="shared" si="5"/>
        <v>0</v>
      </c>
      <c r="AA5" s="11">
        <f t="shared" si="6"/>
        <v>0</v>
      </c>
    </row>
    <row r="6" spans="1:27">
      <c r="A6" t="s">
        <v>3180</v>
      </c>
      <c r="B6">
        <f>SUMIFS(GameLog!W:W,GameLog!$D:$D,'MON P'!$A6,GameLog!$C:$C,"MON")</f>
        <v>0</v>
      </c>
      <c r="C6">
        <f>SUMIFS(GameLog!X:X,GameLog!$D:$D,'MON P'!$A6,GameLog!$C:$C,"MON")</f>
        <v>0</v>
      </c>
      <c r="D6" s="8">
        <f t="shared" si="0"/>
        <v>0</v>
      </c>
      <c r="E6" s="10" t="str">
        <f t="shared" si="1"/>
        <v>---</v>
      </c>
      <c r="F6">
        <f>COUNTIFS(GameLog!D:D,'MON P'!A6,GameLog!C:C,"MON",GameLog!E:E,1)</f>
        <v>0</v>
      </c>
      <c r="G6">
        <f>SUMIFS(GameLog!F:F,GameLog!$D:$D,'MON P'!A6,GameLog!$E:$E,1,GameLog!$C:$C,"MON")</f>
        <v>0</v>
      </c>
      <c r="H6">
        <f>SUMIFS(GameLog!Y:Y,GameLog!$D:$D,'MON P'!$A6,GameLog!$C:$C,"MON")</f>
        <v>0</v>
      </c>
      <c r="I6">
        <f>SUMIFS(GameLog!Z:Z,GameLog!$D:$D,'MON P'!$A6,GameLog!$C:$C,"MON")</f>
        <v>0</v>
      </c>
      <c r="J6">
        <f>SUMIFS(GameLog!AA:AA,GameLog!$D:$D,'MON P'!$A6,GameLog!$C:$C,"MON")</f>
        <v>0</v>
      </c>
      <c r="K6" s="12">
        <f>SUMIFS(GameLog!AB:AB,GameLog!$D:$D,'MON P'!$A6,GameLog!$C:$C,"MON")</f>
        <v>0</v>
      </c>
      <c r="L6">
        <f>SUMIFS(GameLog!AC:AC,GameLog!$D:$D,'MON P'!$A6,GameLog!$C:$C,"MON")</f>
        <v>0</v>
      </c>
      <c r="M6">
        <f>SUMIFS(GameLog!AD:AD,GameLog!$D:$D,'MON P'!$A6,GameLog!$C:$C,"MON")</f>
        <v>0</v>
      </c>
      <c r="N6">
        <f>SUMIFS(GameLog!AE:AE,GameLog!$D:$D,'MON P'!$A6,GameLog!$C:$C,"MON")</f>
        <v>0</v>
      </c>
      <c r="O6">
        <f>SUMIFS(GameLog!AF:AF,GameLog!$D:$D,'MON P'!$A6,GameLog!$C:$C,"MON")</f>
        <v>0</v>
      </c>
      <c r="P6">
        <f>SUMIFS(GameLog!AG:AG,GameLog!$D:$D,'MON P'!$A6,GameLog!$C:$C,"MON")</f>
        <v>0</v>
      </c>
      <c r="Q6">
        <f>SUMIFS(GameLog!AH:AH,GameLog!$D:$D,'MON P'!$A6,GameLog!$C:$C,"MON")</f>
        <v>0</v>
      </c>
      <c r="R6">
        <f>SUMIFS(GameLog!AI:AI,GameLog!$D:$D,'MON P'!$A6,GameLog!$C:$C,"MON")</f>
        <v>0</v>
      </c>
      <c r="S6">
        <f>SUMIFS(GameLog!AJ:AJ,GameLog!$D:$D,'MON P'!$A6,GameLog!$C:$C,"MON")</f>
        <v>0</v>
      </c>
      <c r="T6">
        <f>SUMIFS(GameLog!AK:AK,GameLog!$D:$D,'MON P'!$A6,GameLog!$C:$C,"MON")</f>
        <v>0</v>
      </c>
      <c r="U6">
        <f>SUMIFS(GameLog!AL:AL,GameLog!$D:$D,'MON P'!$A6,GameLog!$C:$C,"MON")</f>
        <v>0</v>
      </c>
      <c r="V6" s="10">
        <f t="shared" si="2"/>
        <v>0</v>
      </c>
      <c r="W6" s="11">
        <f t="shared" si="3"/>
        <v>0</v>
      </c>
      <c r="X6" s="11">
        <f t="shared" si="4"/>
        <v>0</v>
      </c>
      <c r="Y6" s="11">
        <f t="shared" si="4"/>
        <v>0</v>
      </c>
      <c r="Z6" s="11">
        <f t="shared" si="5"/>
        <v>0</v>
      </c>
      <c r="AA6" s="11">
        <f t="shared" si="6"/>
        <v>0</v>
      </c>
    </row>
    <row r="7" spans="1:27">
      <c r="A7" t="s">
        <v>3160</v>
      </c>
      <c r="B7">
        <f>SUMIFS(GameLog!W:W,GameLog!$D:$D,'MON P'!$A7,GameLog!$C:$C,"MON")</f>
        <v>0</v>
      </c>
      <c r="C7">
        <f>SUMIFS(GameLog!X:X,GameLog!$D:$D,'MON P'!$A7,GameLog!$C:$C,"MON")</f>
        <v>0</v>
      </c>
      <c r="D7" s="8">
        <f t="shared" si="0"/>
        <v>0</v>
      </c>
      <c r="E7" s="10">
        <f t="shared" si="1"/>
        <v>15.75</v>
      </c>
      <c r="F7">
        <f>COUNTIFS(GameLog!D:D,'MON P'!A7,GameLog!C:C,"MON",GameLog!E:E,1)</f>
        <v>1</v>
      </c>
      <c r="G7">
        <f>SUMIFS(GameLog!F:F,GameLog!$D:$D,'MON P'!A7,GameLog!$E:$E,1,GameLog!$C:$C,"MON")</f>
        <v>1</v>
      </c>
      <c r="H7">
        <f>SUMIFS(GameLog!Y:Y,GameLog!$D:$D,'MON P'!$A7,GameLog!$C:$C,"MON")</f>
        <v>0</v>
      </c>
      <c r="I7">
        <f>SUMIFS(GameLog!Z:Z,GameLog!$D:$D,'MON P'!$A7,GameLog!$C:$C,"MON")</f>
        <v>0</v>
      </c>
      <c r="J7">
        <f>SUMIFS(GameLog!AA:AA,GameLog!$D:$D,'MON P'!$A7,GameLog!$C:$C,"MON")</f>
        <v>0</v>
      </c>
      <c r="K7" s="12">
        <f>SUMIFS(GameLog!AB:AB,GameLog!$D:$D,'MON P'!$A7,GameLog!$C:$C,"MON")</f>
        <v>4</v>
      </c>
      <c r="L7">
        <f>SUMIFS(GameLog!AC:AC,GameLog!$D:$D,'MON P'!$A7,GameLog!$C:$C,"MON")</f>
        <v>9</v>
      </c>
      <c r="M7">
        <f>SUMIFS(GameLog!AD:AD,GameLog!$D:$D,'MON P'!$A7,GameLog!$C:$C,"MON")</f>
        <v>7</v>
      </c>
      <c r="N7">
        <f>SUMIFS(GameLog!AE:AE,GameLog!$D:$D,'MON P'!$A7,GameLog!$C:$C,"MON")</f>
        <v>7</v>
      </c>
      <c r="O7">
        <f>SUMIFS(GameLog!AF:AF,GameLog!$D:$D,'MON P'!$A7,GameLog!$C:$C,"MON")</f>
        <v>1</v>
      </c>
      <c r="P7">
        <f>SUMIFS(GameLog!AG:AG,GameLog!$D:$D,'MON P'!$A7,GameLog!$C:$C,"MON")</f>
        <v>2</v>
      </c>
      <c r="Q7">
        <f>SUMIFS(GameLog!AH:AH,GameLog!$D:$D,'MON P'!$A7,GameLog!$C:$C,"MON")</f>
        <v>0</v>
      </c>
      <c r="R7">
        <f>SUMIFS(GameLog!AI:AI,GameLog!$D:$D,'MON P'!$A7,GameLog!$C:$C,"MON")</f>
        <v>5</v>
      </c>
      <c r="S7">
        <f>SUMIFS(GameLog!AJ:AJ,GameLog!$D:$D,'MON P'!$A7,GameLog!$C:$C,"MON")</f>
        <v>0</v>
      </c>
      <c r="T7">
        <f>SUMIFS(GameLog!AK:AK,GameLog!$D:$D,'MON P'!$A7,GameLog!$C:$C,"MON")</f>
        <v>0</v>
      </c>
      <c r="U7">
        <f>SUMIFS(GameLog!AL:AL,GameLog!$D:$D,'MON P'!$A7,GameLog!$C:$C,"MON")</f>
        <v>0</v>
      </c>
      <c r="V7" s="10">
        <f t="shared" si="2"/>
        <v>2.75</v>
      </c>
      <c r="W7" s="11">
        <f t="shared" si="3"/>
        <v>20.25</v>
      </c>
      <c r="X7" s="11">
        <f t="shared" si="4"/>
        <v>2.25</v>
      </c>
      <c r="Y7" s="11">
        <f t="shared" si="4"/>
        <v>4.5</v>
      </c>
      <c r="Z7" s="11">
        <f t="shared" si="5"/>
        <v>11.25</v>
      </c>
      <c r="AA7" s="11">
        <f t="shared" si="6"/>
        <v>2.5</v>
      </c>
    </row>
    <row r="8" spans="1:27">
      <c r="A8" t="s">
        <v>3169</v>
      </c>
      <c r="B8">
        <f>SUMIFS(GameLog!W:W,GameLog!$D:$D,'MON P'!$A8,GameLog!$C:$C,"MON")</f>
        <v>0</v>
      </c>
      <c r="C8">
        <f>SUMIFS(GameLog!X:X,GameLog!$D:$D,'MON P'!$A8,GameLog!$C:$C,"MON")</f>
        <v>0</v>
      </c>
      <c r="D8" s="8">
        <f t="shared" si="0"/>
        <v>0</v>
      </c>
      <c r="E8" s="10" t="str">
        <f t="shared" si="1"/>
        <v>---</v>
      </c>
      <c r="F8">
        <f>COUNTIFS(GameLog!D:D,'MON P'!A8,GameLog!C:C,"MON",GameLog!E:E,1)</f>
        <v>0</v>
      </c>
      <c r="G8">
        <f>SUMIFS(GameLog!F:F,GameLog!$D:$D,'MON P'!A8,GameLog!$E:$E,1,GameLog!$C:$C,"MON")</f>
        <v>0</v>
      </c>
      <c r="H8">
        <f>SUMIFS(GameLog!Y:Y,GameLog!$D:$D,'MON P'!$A8,GameLog!$C:$C,"MON")</f>
        <v>0</v>
      </c>
      <c r="I8">
        <f>SUMIFS(GameLog!Z:Z,GameLog!$D:$D,'MON P'!$A8,GameLog!$C:$C,"MON")</f>
        <v>0</v>
      </c>
      <c r="J8">
        <f>SUMIFS(GameLog!AA:AA,GameLog!$D:$D,'MON P'!$A8,GameLog!$C:$C,"MON")</f>
        <v>0</v>
      </c>
      <c r="K8" s="12">
        <f>SUMIFS(GameLog!AB:AB,GameLog!$D:$D,'MON P'!$A8,GameLog!$C:$C,"MON")</f>
        <v>0</v>
      </c>
      <c r="L8">
        <f>SUMIFS(GameLog!AC:AC,GameLog!$D:$D,'MON P'!$A8,GameLog!$C:$C,"MON")</f>
        <v>0</v>
      </c>
      <c r="M8">
        <f>SUMIFS(GameLog!AD:AD,GameLog!$D:$D,'MON P'!$A8,GameLog!$C:$C,"MON")</f>
        <v>0</v>
      </c>
      <c r="N8">
        <f>SUMIFS(GameLog!AE:AE,GameLog!$D:$D,'MON P'!$A8,GameLog!$C:$C,"MON")</f>
        <v>0</v>
      </c>
      <c r="O8">
        <f>SUMIFS(GameLog!AF:AF,GameLog!$D:$D,'MON P'!$A8,GameLog!$C:$C,"MON")</f>
        <v>0</v>
      </c>
      <c r="P8">
        <f>SUMIFS(GameLog!AG:AG,GameLog!$D:$D,'MON P'!$A8,GameLog!$C:$C,"MON")</f>
        <v>0</v>
      </c>
      <c r="Q8">
        <f>SUMIFS(GameLog!AH:AH,GameLog!$D:$D,'MON P'!$A8,GameLog!$C:$C,"MON")</f>
        <v>0</v>
      </c>
      <c r="R8">
        <f>SUMIFS(GameLog!AI:AI,GameLog!$D:$D,'MON P'!$A8,GameLog!$C:$C,"MON")</f>
        <v>0</v>
      </c>
      <c r="S8">
        <f>SUMIFS(GameLog!AJ:AJ,GameLog!$D:$D,'MON P'!$A8,GameLog!$C:$C,"MON")</f>
        <v>0</v>
      </c>
      <c r="T8">
        <f>SUMIFS(GameLog!AK:AK,GameLog!$D:$D,'MON P'!$A8,GameLog!$C:$C,"MON")</f>
        <v>0</v>
      </c>
      <c r="U8">
        <f>SUMIFS(GameLog!AL:AL,GameLog!$D:$D,'MON P'!$A8,GameLog!$C:$C,"MON")</f>
        <v>0</v>
      </c>
      <c r="V8" s="10">
        <f t="shared" si="2"/>
        <v>0</v>
      </c>
      <c r="W8" s="11">
        <f t="shared" si="3"/>
        <v>0</v>
      </c>
      <c r="X8" s="11">
        <f t="shared" si="4"/>
        <v>0</v>
      </c>
      <c r="Y8" s="11">
        <f t="shared" si="4"/>
        <v>0</v>
      </c>
      <c r="Z8" s="11">
        <f t="shared" si="5"/>
        <v>0</v>
      </c>
      <c r="AA8" s="11">
        <f t="shared" si="6"/>
        <v>0</v>
      </c>
    </row>
    <row r="9" spans="1:27">
      <c r="A9" t="s">
        <v>3174</v>
      </c>
      <c r="B9">
        <f>SUMIFS(GameLog!W:W,GameLog!$D:$D,'MON P'!$A9,GameLog!$C:$C,"MON")</f>
        <v>0</v>
      </c>
      <c r="C9">
        <f>SUMIFS(GameLog!X:X,GameLog!$D:$D,'MON P'!$A9,GameLog!$C:$C,"MON")</f>
        <v>0</v>
      </c>
      <c r="D9" s="8">
        <f t="shared" si="0"/>
        <v>0</v>
      </c>
      <c r="E9" s="10">
        <f t="shared" si="1"/>
        <v>0</v>
      </c>
      <c r="F9">
        <f>COUNTIFS(GameLog!D:D,'MON P'!A9,GameLog!C:C,"MON",GameLog!E:E,1)</f>
        <v>2</v>
      </c>
      <c r="G9">
        <f>SUMIFS(GameLog!F:F,GameLog!$D:$D,'MON P'!A9,GameLog!$E:$E,1,GameLog!$C:$C,"MON")</f>
        <v>0</v>
      </c>
      <c r="H9">
        <f>SUMIFS(GameLog!Y:Y,GameLog!$D:$D,'MON P'!$A9,GameLog!$C:$C,"MON")</f>
        <v>0</v>
      </c>
      <c r="I9">
        <f>SUMIFS(GameLog!Z:Z,GameLog!$D:$D,'MON P'!$A9,GameLog!$C:$C,"MON")</f>
        <v>0</v>
      </c>
      <c r="J9">
        <f>SUMIFS(GameLog!AA:AA,GameLog!$D:$D,'MON P'!$A9,GameLog!$C:$C,"MON")</f>
        <v>0</v>
      </c>
      <c r="K9" s="12">
        <f>SUMIFS(GameLog!AB:AB,GameLog!$D:$D,'MON P'!$A9,GameLog!$C:$C,"MON")</f>
        <v>2</v>
      </c>
      <c r="L9">
        <f>SUMIFS(GameLog!AC:AC,GameLog!$D:$D,'MON P'!$A9,GameLog!$C:$C,"MON")</f>
        <v>1</v>
      </c>
      <c r="M9">
        <f>SUMIFS(GameLog!AD:AD,GameLog!$D:$D,'MON P'!$A9,GameLog!$C:$C,"MON")</f>
        <v>0</v>
      </c>
      <c r="N9">
        <f>SUMIFS(GameLog!AE:AE,GameLog!$D:$D,'MON P'!$A9,GameLog!$C:$C,"MON")</f>
        <v>0</v>
      </c>
      <c r="O9">
        <f>SUMIFS(GameLog!AF:AF,GameLog!$D:$D,'MON P'!$A9,GameLog!$C:$C,"MON")</f>
        <v>0</v>
      </c>
      <c r="P9">
        <f>SUMIFS(GameLog!AG:AG,GameLog!$D:$D,'MON P'!$A9,GameLog!$C:$C,"MON")</f>
        <v>0</v>
      </c>
      <c r="Q9">
        <f>SUMIFS(GameLog!AH:AH,GameLog!$D:$D,'MON P'!$A9,GameLog!$C:$C,"MON")</f>
        <v>0</v>
      </c>
      <c r="R9">
        <f>SUMIFS(GameLog!AI:AI,GameLog!$D:$D,'MON P'!$A9,GameLog!$C:$C,"MON")</f>
        <v>2</v>
      </c>
      <c r="S9">
        <f>SUMIFS(GameLog!AJ:AJ,GameLog!$D:$D,'MON P'!$A9,GameLog!$C:$C,"MON")</f>
        <v>0</v>
      </c>
      <c r="T9">
        <f>SUMIFS(GameLog!AK:AK,GameLog!$D:$D,'MON P'!$A9,GameLog!$C:$C,"MON")</f>
        <v>0</v>
      </c>
      <c r="U9">
        <f>SUMIFS(GameLog!AL:AL,GameLog!$D:$D,'MON P'!$A9,GameLog!$C:$C,"MON")</f>
        <v>0</v>
      </c>
      <c r="V9" s="10">
        <f t="shared" si="2"/>
        <v>0.5</v>
      </c>
      <c r="W9" s="11">
        <f t="shared" si="3"/>
        <v>4.5</v>
      </c>
      <c r="X9" s="11">
        <f t="shared" si="4"/>
        <v>0</v>
      </c>
      <c r="Y9" s="11">
        <f t="shared" si="4"/>
        <v>0</v>
      </c>
      <c r="Z9" s="11">
        <f t="shared" si="5"/>
        <v>9</v>
      </c>
      <c r="AA9" s="11">
        <f t="shared" si="6"/>
        <v>0</v>
      </c>
    </row>
    <row r="10" spans="1:27">
      <c r="A10" t="s">
        <v>3168</v>
      </c>
      <c r="B10">
        <f>SUMIFS(GameLog!W:W,GameLog!$D:$D,'MON P'!$A10,GameLog!$C:$C,"MON")</f>
        <v>0</v>
      </c>
      <c r="C10">
        <f>SUMIFS(GameLog!X:X,GameLog!$D:$D,'MON P'!$A10,GameLog!$C:$C,"MON")</f>
        <v>0</v>
      </c>
      <c r="D10" s="8">
        <f t="shared" si="0"/>
        <v>0</v>
      </c>
      <c r="E10" s="10" t="str">
        <f t="shared" si="1"/>
        <v>---</v>
      </c>
      <c r="F10">
        <f>COUNTIFS(GameLog!D:D,'MON P'!A10,GameLog!C:C,"MON",GameLog!E:E,1)</f>
        <v>0</v>
      </c>
      <c r="G10">
        <f>SUMIFS(GameLog!F:F,GameLog!$D:$D,'MON P'!A10,GameLog!$E:$E,1,GameLog!$C:$C,"MON")</f>
        <v>0</v>
      </c>
      <c r="H10">
        <f>SUMIFS(GameLog!Y:Y,GameLog!$D:$D,'MON P'!$A10,GameLog!$C:$C,"MON")</f>
        <v>0</v>
      </c>
      <c r="I10">
        <f>SUMIFS(GameLog!Z:Z,GameLog!$D:$D,'MON P'!$A10,GameLog!$C:$C,"MON")</f>
        <v>0</v>
      </c>
      <c r="J10">
        <f>SUMIFS(GameLog!AA:AA,GameLog!$D:$D,'MON P'!$A10,GameLog!$C:$C,"MON")</f>
        <v>0</v>
      </c>
      <c r="K10" s="12">
        <f>SUMIFS(GameLog!AB:AB,GameLog!$D:$D,'MON P'!$A10,GameLog!$C:$C,"MON")</f>
        <v>0</v>
      </c>
      <c r="L10">
        <f>SUMIFS(GameLog!AC:AC,GameLog!$D:$D,'MON P'!$A10,GameLog!$C:$C,"MON")</f>
        <v>0</v>
      </c>
      <c r="M10">
        <f>SUMIFS(GameLog!AD:AD,GameLog!$D:$D,'MON P'!$A10,GameLog!$C:$C,"MON")</f>
        <v>0</v>
      </c>
      <c r="N10">
        <f>SUMIFS(GameLog!AE:AE,GameLog!$D:$D,'MON P'!$A10,GameLog!$C:$C,"MON")</f>
        <v>0</v>
      </c>
      <c r="O10">
        <f>SUMIFS(GameLog!AF:AF,GameLog!$D:$D,'MON P'!$A10,GameLog!$C:$C,"MON")</f>
        <v>0</v>
      </c>
      <c r="P10">
        <f>SUMIFS(GameLog!AG:AG,GameLog!$D:$D,'MON P'!$A10,GameLog!$C:$C,"MON")</f>
        <v>0</v>
      </c>
      <c r="Q10">
        <f>SUMIFS(GameLog!AH:AH,GameLog!$D:$D,'MON P'!$A10,GameLog!$C:$C,"MON")</f>
        <v>0</v>
      </c>
      <c r="R10">
        <f>SUMIFS(GameLog!AI:AI,GameLog!$D:$D,'MON P'!$A10,GameLog!$C:$C,"MON")</f>
        <v>0</v>
      </c>
      <c r="S10">
        <f>SUMIFS(GameLog!AJ:AJ,GameLog!$D:$D,'MON P'!$A10,GameLog!$C:$C,"MON")</f>
        <v>0</v>
      </c>
      <c r="T10">
        <f>SUMIFS(GameLog!AK:AK,GameLog!$D:$D,'MON P'!$A10,GameLog!$C:$C,"MON")</f>
        <v>0</v>
      </c>
      <c r="U10">
        <f>SUMIFS(GameLog!AL:AL,GameLog!$D:$D,'MON P'!$A10,GameLog!$C:$C,"MON")</f>
        <v>0</v>
      </c>
      <c r="V10" s="10">
        <f t="shared" si="2"/>
        <v>0</v>
      </c>
      <c r="W10" s="11">
        <f t="shared" si="3"/>
        <v>0</v>
      </c>
      <c r="X10" s="11">
        <f t="shared" si="4"/>
        <v>0</v>
      </c>
      <c r="Y10" s="11">
        <f t="shared" si="4"/>
        <v>0</v>
      </c>
      <c r="Z10" s="11">
        <f t="shared" si="5"/>
        <v>0</v>
      </c>
      <c r="AA10" s="11">
        <f t="shared" si="6"/>
        <v>0</v>
      </c>
    </row>
    <row r="11" spans="1:27">
      <c r="A11" t="s">
        <v>2617</v>
      </c>
      <c r="B11">
        <f>SUMIFS(GameLog!W:W,GameLog!$D:$D,'MON P'!$A11,GameLog!$C:$C,"MON")</f>
        <v>0</v>
      </c>
      <c r="C11">
        <f>SUMIFS(GameLog!X:X,GameLog!$D:$D,'MON P'!$A11,GameLog!$C:$C,"MON")</f>
        <v>1</v>
      </c>
      <c r="D11" s="8">
        <f t="shared" si="0"/>
        <v>0</v>
      </c>
      <c r="E11" s="10">
        <f t="shared" si="1"/>
        <v>3.8571428571428568</v>
      </c>
      <c r="F11">
        <f>COUNTIFS(GameLog!D:D,'MON P'!A11,GameLog!C:C,"MON",GameLog!E:E,1)</f>
        <v>2</v>
      </c>
      <c r="G11">
        <f>SUMIFS(GameLog!F:F,GameLog!$D:$D,'MON P'!A11,GameLog!$E:$E,1,GameLog!$C:$C,"MON")</f>
        <v>0</v>
      </c>
      <c r="H11">
        <f>SUMIFS(GameLog!Y:Y,GameLog!$D:$D,'MON P'!$A11,GameLog!$C:$C,"MON")</f>
        <v>0</v>
      </c>
      <c r="I11">
        <f>SUMIFS(GameLog!Z:Z,GameLog!$D:$D,'MON P'!$A11,GameLog!$C:$C,"MON")</f>
        <v>0</v>
      </c>
      <c r="J11">
        <f>SUMIFS(GameLog!AA:AA,GameLog!$D:$D,'MON P'!$A11,GameLog!$C:$C,"MON")</f>
        <v>0</v>
      </c>
      <c r="K11" s="12">
        <f>SUMIFS(GameLog!AB:AB,GameLog!$D:$D,'MON P'!$A11,GameLog!$C:$C,"MON")</f>
        <v>2.3333333333333335</v>
      </c>
      <c r="L11">
        <f>SUMIFS(GameLog!AC:AC,GameLog!$D:$D,'MON P'!$A11,GameLog!$C:$C,"MON")</f>
        <v>3</v>
      </c>
      <c r="M11">
        <f>SUMIFS(GameLog!AD:AD,GameLog!$D:$D,'MON P'!$A11,GameLog!$C:$C,"MON")</f>
        <v>1</v>
      </c>
      <c r="N11">
        <f>SUMIFS(GameLog!AE:AE,GameLog!$D:$D,'MON P'!$A11,GameLog!$C:$C,"MON")</f>
        <v>1</v>
      </c>
      <c r="O11">
        <f>SUMIFS(GameLog!AF:AF,GameLog!$D:$D,'MON P'!$A11,GameLog!$C:$C,"MON")</f>
        <v>0</v>
      </c>
      <c r="P11">
        <f>SUMIFS(GameLog!AG:AG,GameLog!$D:$D,'MON P'!$A11,GameLog!$C:$C,"MON")</f>
        <v>1</v>
      </c>
      <c r="Q11">
        <f>SUMIFS(GameLog!AH:AH,GameLog!$D:$D,'MON P'!$A11,GameLog!$C:$C,"MON")</f>
        <v>0</v>
      </c>
      <c r="R11">
        <f>SUMIFS(GameLog!AI:AI,GameLog!$D:$D,'MON P'!$A11,GameLog!$C:$C,"MON")</f>
        <v>1</v>
      </c>
      <c r="S11">
        <f>SUMIFS(GameLog!AJ:AJ,GameLog!$D:$D,'MON P'!$A11,GameLog!$C:$C,"MON")</f>
        <v>0</v>
      </c>
      <c r="T11">
        <f>SUMIFS(GameLog!AK:AK,GameLog!$D:$D,'MON P'!$A11,GameLog!$C:$C,"MON")</f>
        <v>0</v>
      </c>
      <c r="U11">
        <f>SUMIFS(GameLog!AL:AL,GameLog!$D:$D,'MON P'!$A11,GameLog!$C:$C,"MON")</f>
        <v>0</v>
      </c>
      <c r="V11" s="10">
        <f t="shared" si="2"/>
        <v>1.7142857142857142</v>
      </c>
      <c r="W11" s="11">
        <f t="shared" si="3"/>
        <v>11.571428571428569</v>
      </c>
      <c r="X11" s="11">
        <f t="shared" si="4"/>
        <v>0</v>
      </c>
      <c r="Y11" s="11">
        <f t="shared" si="4"/>
        <v>3.8571428571428568</v>
      </c>
      <c r="Z11" s="11">
        <f t="shared" si="5"/>
        <v>3.8571428571428568</v>
      </c>
      <c r="AA11" s="11">
        <f t="shared" si="6"/>
        <v>1</v>
      </c>
    </row>
    <row r="12" spans="1:27">
      <c r="A12" t="s">
        <v>3176</v>
      </c>
      <c r="B12">
        <f>SUMIFS(GameLog!W:W,GameLog!$D:$D,'MON P'!$A12,GameLog!$C:$C,"MON")</f>
        <v>0</v>
      </c>
      <c r="C12">
        <f>SUMIFS(GameLog!X:X,GameLog!$D:$D,'MON P'!$A12,GameLog!$C:$C,"MON")</f>
        <v>0</v>
      </c>
      <c r="D12" s="8">
        <f t="shared" si="0"/>
        <v>0</v>
      </c>
      <c r="E12" s="10" t="str">
        <f t="shared" si="1"/>
        <v>---</v>
      </c>
      <c r="F12">
        <f>COUNTIFS(GameLog!D:D,'MON P'!A12,GameLog!C:C,"MON",GameLog!E:E,1)</f>
        <v>0</v>
      </c>
      <c r="G12">
        <f>SUMIFS(GameLog!F:F,GameLog!$D:$D,'MON P'!A12,GameLog!$E:$E,1,GameLog!$C:$C,"MON")</f>
        <v>0</v>
      </c>
      <c r="H12">
        <f>SUMIFS(GameLog!Y:Y,GameLog!$D:$D,'MON P'!$A12,GameLog!$C:$C,"MON")</f>
        <v>0</v>
      </c>
      <c r="I12">
        <f>SUMIFS(GameLog!Z:Z,GameLog!$D:$D,'MON P'!$A12,GameLog!$C:$C,"MON")</f>
        <v>0</v>
      </c>
      <c r="J12">
        <f>SUMIFS(GameLog!AA:AA,GameLog!$D:$D,'MON P'!$A12,GameLog!$C:$C,"MON")</f>
        <v>0</v>
      </c>
      <c r="K12" s="12">
        <f>SUMIFS(GameLog!AB:AB,GameLog!$D:$D,'MON P'!$A12,GameLog!$C:$C,"MON")</f>
        <v>0</v>
      </c>
      <c r="L12">
        <f>SUMIFS(GameLog!AC:AC,GameLog!$D:$D,'MON P'!$A12,GameLog!$C:$C,"MON")</f>
        <v>0</v>
      </c>
      <c r="M12">
        <f>SUMIFS(GameLog!AD:AD,GameLog!$D:$D,'MON P'!$A12,GameLog!$C:$C,"MON")</f>
        <v>0</v>
      </c>
      <c r="N12">
        <f>SUMIFS(GameLog!AE:AE,GameLog!$D:$D,'MON P'!$A12,GameLog!$C:$C,"MON")</f>
        <v>0</v>
      </c>
      <c r="O12">
        <f>SUMIFS(GameLog!AF:AF,GameLog!$D:$D,'MON P'!$A12,GameLog!$C:$C,"MON")</f>
        <v>0</v>
      </c>
      <c r="P12">
        <f>SUMIFS(GameLog!AG:AG,GameLog!$D:$D,'MON P'!$A12,GameLog!$C:$C,"MON")</f>
        <v>0</v>
      </c>
      <c r="Q12">
        <f>SUMIFS(GameLog!AH:AH,GameLog!$D:$D,'MON P'!$A12,GameLog!$C:$C,"MON")</f>
        <v>0</v>
      </c>
      <c r="R12">
        <f>SUMIFS(GameLog!AI:AI,GameLog!$D:$D,'MON P'!$A12,GameLog!$C:$C,"MON")</f>
        <v>0</v>
      </c>
      <c r="S12">
        <f>SUMIFS(GameLog!AJ:AJ,GameLog!$D:$D,'MON P'!$A12,GameLog!$C:$C,"MON")</f>
        <v>0</v>
      </c>
      <c r="T12">
        <f>SUMIFS(GameLog!AK:AK,GameLog!$D:$D,'MON P'!$A12,GameLog!$C:$C,"MON")</f>
        <v>0</v>
      </c>
      <c r="U12">
        <f>SUMIFS(GameLog!AL:AL,GameLog!$D:$D,'MON P'!$A12,GameLog!$C:$C,"MON")</f>
        <v>0</v>
      </c>
      <c r="V12" s="10">
        <f t="shared" si="2"/>
        <v>0</v>
      </c>
      <c r="W12" s="11">
        <f t="shared" si="3"/>
        <v>0</v>
      </c>
      <c r="X12" s="11">
        <f t="shared" si="4"/>
        <v>0</v>
      </c>
      <c r="Y12" s="11">
        <f t="shared" si="4"/>
        <v>0</v>
      </c>
      <c r="Z12" s="11">
        <f t="shared" si="5"/>
        <v>0</v>
      </c>
      <c r="AA12" s="11">
        <f t="shared" si="6"/>
        <v>0</v>
      </c>
    </row>
    <row r="13" spans="1:27">
      <c r="A13" t="s">
        <v>3164</v>
      </c>
      <c r="B13">
        <f>SUMIFS(GameLog!W:W,GameLog!$D:$D,'MON P'!$A13,GameLog!$C:$C,"MON")</f>
        <v>0</v>
      </c>
      <c r="C13">
        <f>SUMIFS(GameLog!X:X,GameLog!$D:$D,'MON P'!$A13,GameLog!$C:$C,"MON")</f>
        <v>1</v>
      </c>
      <c r="D13" s="8">
        <f t="shared" si="0"/>
        <v>0</v>
      </c>
      <c r="E13" s="10">
        <f t="shared" si="1"/>
        <v>3.6</v>
      </c>
      <c r="F13">
        <f>COUNTIFS(GameLog!D:D,'MON P'!A13,GameLog!C:C,"MON",GameLog!E:E,1)</f>
        <v>1</v>
      </c>
      <c r="G13">
        <f>SUMIFS(GameLog!F:F,GameLog!$D:$D,'MON P'!A13,GameLog!$E:$E,1,GameLog!$C:$C,"MON")</f>
        <v>1</v>
      </c>
      <c r="H13">
        <f>SUMIFS(GameLog!Y:Y,GameLog!$D:$D,'MON P'!$A13,GameLog!$C:$C,"MON")</f>
        <v>0</v>
      </c>
      <c r="I13">
        <f>SUMIFS(GameLog!Z:Z,GameLog!$D:$D,'MON P'!$A13,GameLog!$C:$C,"MON")</f>
        <v>0</v>
      </c>
      <c r="J13">
        <f>SUMIFS(GameLog!AA:AA,GameLog!$D:$D,'MON P'!$A13,GameLog!$C:$C,"MON")</f>
        <v>0</v>
      </c>
      <c r="K13" s="12">
        <f>SUMIFS(GameLog!AB:AB,GameLog!$D:$D,'MON P'!$A13,GameLog!$C:$C,"MON")</f>
        <v>5</v>
      </c>
      <c r="L13">
        <f>SUMIFS(GameLog!AC:AC,GameLog!$D:$D,'MON P'!$A13,GameLog!$C:$C,"MON")</f>
        <v>5</v>
      </c>
      <c r="M13">
        <f>SUMIFS(GameLog!AD:AD,GameLog!$D:$D,'MON P'!$A13,GameLog!$C:$C,"MON")</f>
        <v>5</v>
      </c>
      <c r="N13">
        <f>SUMIFS(GameLog!AE:AE,GameLog!$D:$D,'MON P'!$A13,GameLog!$C:$C,"MON")</f>
        <v>2</v>
      </c>
      <c r="O13">
        <f>SUMIFS(GameLog!AF:AF,GameLog!$D:$D,'MON P'!$A13,GameLog!$C:$C,"MON")</f>
        <v>0</v>
      </c>
      <c r="P13">
        <f>SUMIFS(GameLog!AG:AG,GameLog!$D:$D,'MON P'!$A13,GameLog!$C:$C,"MON")</f>
        <v>5</v>
      </c>
      <c r="Q13">
        <f>SUMIFS(GameLog!AH:AH,GameLog!$D:$D,'MON P'!$A13,GameLog!$C:$C,"MON")</f>
        <v>0</v>
      </c>
      <c r="R13">
        <f>SUMIFS(GameLog!AI:AI,GameLog!$D:$D,'MON P'!$A13,GameLog!$C:$C,"MON")</f>
        <v>3</v>
      </c>
      <c r="S13">
        <f>SUMIFS(GameLog!AJ:AJ,GameLog!$D:$D,'MON P'!$A13,GameLog!$C:$C,"MON")</f>
        <v>0</v>
      </c>
      <c r="T13">
        <f>SUMIFS(GameLog!AK:AK,GameLog!$D:$D,'MON P'!$A13,GameLog!$C:$C,"MON")</f>
        <v>0</v>
      </c>
      <c r="U13">
        <f>SUMIFS(GameLog!AL:AL,GameLog!$D:$D,'MON P'!$A13,GameLog!$C:$C,"MON")</f>
        <v>0</v>
      </c>
      <c r="V13" s="10">
        <f t="shared" si="2"/>
        <v>2</v>
      </c>
      <c r="W13" s="11">
        <f t="shared" si="3"/>
        <v>9</v>
      </c>
      <c r="X13" s="11">
        <f t="shared" si="4"/>
        <v>0</v>
      </c>
      <c r="Y13" s="11">
        <f t="shared" si="4"/>
        <v>9</v>
      </c>
      <c r="Z13" s="11">
        <f t="shared" si="5"/>
        <v>5.3999999999999995</v>
      </c>
      <c r="AA13" s="11">
        <f t="shared" si="6"/>
        <v>0.6</v>
      </c>
    </row>
    <row r="14" spans="1:27">
      <c r="A14" t="s">
        <v>3165</v>
      </c>
      <c r="B14">
        <f>SUMIFS(GameLog!W:W,GameLog!$D:$D,'MON P'!$A14,GameLog!$C:$C,"MON")</f>
        <v>0</v>
      </c>
      <c r="C14">
        <f>SUMIFS(GameLog!X:X,GameLog!$D:$D,'MON P'!$A14,GameLog!$C:$C,"MON")</f>
        <v>0</v>
      </c>
      <c r="D14" s="8">
        <f t="shared" si="0"/>
        <v>0</v>
      </c>
      <c r="E14" s="10" t="str">
        <f t="shared" si="1"/>
        <v>---</v>
      </c>
      <c r="F14">
        <f>COUNTIFS(GameLog!D:D,'MON P'!A14,GameLog!C:C,"MON",GameLog!E:E,1)</f>
        <v>0</v>
      </c>
      <c r="G14">
        <f>SUMIFS(GameLog!F:F,GameLog!$D:$D,'MON P'!A14,GameLog!$E:$E,1,GameLog!$C:$C,"MON")</f>
        <v>0</v>
      </c>
      <c r="H14">
        <f>SUMIFS(GameLog!Y:Y,GameLog!$D:$D,'MON P'!$A14,GameLog!$C:$C,"MON")</f>
        <v>0</v>
      </c>
      <c r="I14">
        <f>SUMIFS(GameLog!Z:Z,GameLog!$D:$D,'MON P'!$A14,GameLog!$C:$C,"MON")</f>
        <v>0</v>
      </c>
      <c r="J14">
        <f>SUMIFS(GameLog!AA:AA,GameLog!$D:$D,'MON P'!$A14,GameLog!$C:$C,"MON")</f>
        <v>0</v>
      </c>
      <c r="K14" s="12">
        <f>SUMIFS(GameLog!AB:AB,GameLog!$D:$D,'MON P'!$A14,GameLog!$C:$C,"MON")</f>
        <v>0</v>
      </c>
      <c r="L14">
        <f>SUMIFS(GameLog!AC:AC,GameLog!$D:$D,'MON P'!$A14,GameLog!$C:$C,"MON")</f>
        <v>0</v>
      </c>
      <c r="M14">
        <f>SUMIFS(GameLog!AD:AD,GameLog!$D:$D,'MON P'!$A14,GameLog!$C:$C,"MON")</f>
        <v>0</v>
      </c>
      <c r="N14">
        <f>SUMIFS(GameLog!AE:AE,GameLog!$D:$D,'MON P'!$A14,GameLog!$C:$C,"MON")</f>
        <v>0</v>
      </c>
      <c r="O14">
        <f>SUMIFS(GameLog!AF:AF,GameLog!$D:$D,'MON P'!$A14,GameLog!$C:$C,"MON")</f>
        <v>0</v>
      </c>
      <c r="P14">
        <f>SUMIFS(GameLog!AG:AG,GameLog!$D:$D,'MON P'!$A14,GameLog!$C:$C,"MON")</f>
        <v>0</v>
      </c>
      <c r="Q14">
        <f>SUMIFS(GameLog!AH:AH,GameLog!$D:$D,'MON P'!$A14,GameLog!$C:$C,"MON")</f>
        <v>0</v>
      </c>
      <c r="R14">
        <f>SUMIFS(GameLog!AI:AI,GameLog!$D:$D,'MON P'!$A14,GameLog!$C:$C,"MON")</f>
        <v>0</v>
      </c>
      <c r="S14">
        <f>SUMIFS(GameLog!AJ:AJ,GameLog!$D:$D,'MON P'!$A14,GameLog!$C:$C,"MON")</f>
        <v>0</v>
      </c>
      <c r="T14">
        <f>SUMIFS(GameLog!AK:AK,GameLog!$D:$D,'MON P'!$A14,GameLog!$C:$C,"MON")</f>
        <v>0</v>
      </c>
      <c r="U14">
        <f>SUMIFS(GameLog!AL:AL,GameLog!$D:$D,'MON P'!$A14,GameLog!$C:$C,"MON")</f>
        <v>0</v>
      </c>
      <c r="V14" s="10">
        <f t="shared" si="2"/>
        <v>0</v>
      </c>
      <c r="W14" s="11">
        <f t="shared" si="3"/>
        <v>0</v>
      </c>
      <c r="X14" s="11">
        <f t="shared" si="4"/>
        <v>0</v>
      </c>
      <c r="Y14" s="11">
        <f t="shared" si="4"/>
        <v>0</v>
      </c>
      <c r="Z14" s="11">
        <f t="shared" si="5"/>
        <v>0</v>
      </c>
      <c r="AA14" s="11">
        <f t="shared" si="6"/>
        <v>0</v>
      </c>
    </row>
    <row r="15" spans="1:27">
      <c r="A15" t="s">
        <v>2619</v>
      </c>
      <c r="B15">
        <f>SUMIFS(GameLog!W:W,GameLog!$D:$D,'MON P'!$A15,GameLog!$C:$C,"MON")</f>
        <v>0</v>
      </c>
      <c r="C15">
        <f>SUMIFS(GameLog!X:X,GameLog!$D:$D,'MON P'!$A15,GameLog!$C:$C,"MON")</f>
        <v>0</v>
      </c>
      <c r="D15" s="8">
        <f t="shared" si="0"/>
        <v>0</v>
      </c>
      <c r="E15" s="10" t="str">
        <f t="shared" si="1"/>
        <v>---</v>
      </c>
      <c r="F15">
        <f>COUNTIFS(GameLog!D:D,'MON P'!A15,GameLog!C:C,"MON",GameLog!E:E,1)</f>
        <v>0</v>
      </c>
      <c r="G15">
        <f>SUMIFS(GameLog!F:F,GameLog!$D:$D,'MON P'!A15,GameLog!$E:$E,1,GameLog!$C:$C,"MON")</f>
        <v>0</v>
      </c>
      <c r="H15">
        <f>SUMIFS(GameLog!Y:Y,GameLog!$D:$D,'MON P'!$A15,GameLog!$C:$C,"MON")</f>
        <v>0</v>
      </c>
      <c r="I15">
        <f>SUMIFS(GameLog!Z:Z,GameLog!$D:$D,'MON P'!$A15,GameLog!$C:$C,"MON")</f>
        <v>0</v>
      </c>
      <c r="J15">
        <f>SUMIFS(GameLog!AA:AA,GameLog!$D:$D,'MON P'!$A15,GameLog!$C:$C,"MON")</f>
        <v>0</v>
      </c>
      <c r="K15" s="12">
        <f>SUMIFS(GameLog!AB:AB,GameLog!$D:$D,'MON P'!$A15,GameLog!$C:$C,"MON")</f>
        <v>0</v>
      </c>
      <c r="L15">
        <f>SUMIFS(GameLog!AC:AC,GameLog!$D:$D,'MON P'!$A15,GameLog!$C:$C,"MON")</f>
        <v>0</v>
      </c>
      <c r="M15">
        <f>SUMIFS(GameLog!AD:AD,GameLog!$D:$D,'MON P'!$A15,GameLog!$C:$C,"MON")</f>
        <v>0</v>
      </c>
      <c r="N15">
        <f>SUMIFS(GameLog!AE:AE,GameLog!$D:$D,'MON P'!$A15,GameLog!$C:$C,"MON")</f>
        <v>0</v>
      </c>
      <c r="O15">
        <f>SUMIFS(GameLog!AF:AF,GameLog!$D:$D,'MON P'!$A15,GameLog!$C:$C,"MON")</f>
        <v>0</v>
      </c>
      <c r="P15">
        <f>SUMIFS(GameLog!AG:AG,GameLog!$D:$D,'MON P'!$A15,GameLog!$C:$C,"MON")</f>
        <v>0</v>
      </c>
      <c r="Q15">
        <f>SUMIFS(GameLog!AH:AH,GameLog!$D:$D,'MON P'!$A15,GameLog!$C:$C,"MON")</f>
        <v>0</v>
      </c>
      <c r="R15">
        <f>SUMIFS(GameLog!AI:AI,GameLog!$D:$D,'MON P'!$A15,GameLog!$C:$C,"MON")</f>
        <v>0</v>
      </c>
      <c r="S15">
        <f>SUMIFS(GameLog!AJ:AJ,GameLog!$D:$D,'MON P'!$A15,GameLog!$C:$C,"MON")</f>
        <v>0</v>
      </c>
      <c r="T15">
        <f>SUMIFS(GameLog!AK:AK,GameLog!$D:$D,'MON P'!$A15,GameLog!$C:$C,"MON")</f>
        <v>0</v>
      </c>
      <c r="U15">
        <f>SUMIFS(GameLog!AL:AL,GameLog!$D:$D,'MON P'!$A15,GameLog!$C:$C,"MON")</f>
        <v>0</v>
      </c>
      <c r="V15" s="10">
        <f t="shared" si="2"/>
        <v>0</v>
      </c>
      <c r="W15" s="11">
        <f t="shared" si="3"/>
        <v>0</v>
      </c>
      <c r="X15" s="11">
        <f t="shared" si="4"/>
        <v>0</v>
      </c>
      <c r="Y15" s="11">
        <f t="shared" si="4"/>
        <v>0</v>
      </c>
      <c r="Z15" s="11">
        <f t="shared" si="5"/>
        <v>0</v>
      </c>
      <c r="AA15" s="11">
        <f t="shared" si="6"/>
        <v>0</v>
      </c>
    </row>
    <row r="16" spans="1:27">
      <c r="A16" t="s">
        <v>3170</v>
      </c>
      <c r="B16">
        <f>SUMIFS(GameLog!W:W,GameLog!$D:$D,'MON P'!$A16,GameLog!$C:$C,"MON")</f>
        <v>0</v>
      </c>
      <c r="C16">
        <f>SUMIFS(GameLog!X:X,GameLog!$D:$D,'MON P'!$A16,GameLog!$C:$C,"MON")</f>
        <v>0</v>
      </c>
      <c r="D16" s="8">
        <f t="shared" si="0"/>
        <v>0</v>
      </c>
      <c r="E16" s="10" t="str">
        <f t="shared" si="1"/>
        <v>---</v>
      </c>
      <c r="F16">
        <f>COUNTIFS(GameLog!D:D,'MON P'!A16,GameLog!C:C,"MON",GameLog!E:E,1)</f>
        <v>0</v>
      </c>
      <c r="G16">
        <f>SUMIFS(GameLog!F:F,GameLog!$D:$D,'MON P'!A16,GameLog!$E:$E,1,GameLog!$C:$C,"MON")</f>
        <v>0</v>
      </c>
      <c r="H16">
        <f>SUMIFS(GameLog!Y:Y,GameLog!$D:$D,'MON P'!$A16,GameLog!$C:$C,"MON")</f>
        <v>0</v>
      </c>
      <c r="I16">
        <f>SUMIFS(GameLog!Z:Z,GameLog!$D:$D,'MON P'!$A16,GameLog!$C:$C,"MON")</f>
        <v>0</v>
      </c>
      <c r="J16">
        <f>SUMIFS(GameLog!AA:AA,GameLog!$D:$D,'MON P'!$A16,GameLog!$C:$C,"MON")</f>
        <v>0</v>
      </c>
      <c r="K16" s="12">
        <f>SUMIFS(GameLog!AB:AB,GameLog!$D:$D,'MON P'!$A16,GameLog!$C:$C,"MON")</f>
        <v>0</v>
      </c>
      <c r="L16">
        <f>SUMIFS(GameLog!AC:AC,GameLog!$D:$D,'MON P'!$A16,GameLog!$C:$C,"MON")</f>
        <v>0</v>
      </c>
      <c r="M16">
        <f>SUMIFS(GameLog!AD:AD,GameLog!$D:$D,'MON P'!$A16,GameLog!$C:$C,"MON")</f>
        <v>0</v>
      </c>
      <c r="N16">
        <f>SUMIFS(GameLog!AE:AE,GameLog!$D:$D,'MON P'!$A16,GameLog!$C:$C,"MON")</f>
        <v>0</v>
      </c>
      <c r="O16">
        <f>SUMIFS(GameLog!AF:AF,GameLog!$D:$D,'MON P'!$A16,GameLog!$C:$C,"MON")</f>
        <v>0</v>
      </c>
      <c r="P16">
        <f>SUMIFS(GameLog!AG:AG,GameLog!$D:$D,'MON P'!$A16,GameLog!$C:$C,"MON")</f>
        <v>0</v>
      </c>
      <c r="Q16">
        <f>SUMIFS(GameLog!AH:AH,GameLog!$D:$D,'MON P'!$A16,GameLog!$C:$C,"MON")</f>
        <v>0</v>
      </c>
      <c r="R16">
        <f>SUMIFS(GameLog!AI:AI,GameLog!$D:$D,'MON P'!$A16,GameLog!$C:$C,"MON")</f>
        <v>0</v>
      </c>
      <c r="S16">
        <f>SUMIFS(GameLog!AJ:AJ,GameLog!$D:$D,'MON P'!$A16,GameLog!$C:$C,"MON")</f>
        <v>0</v>
      </c>
      <c r="T16">
        <f>SUMIFS(GameLog!AK:AK,GameLog!$D:$D,'MON P'!$A16,GameLog!$C:$C,"MON")</f>
        <v>0</v>
      </c>
      <c r="U16">
        <f>SUMIFS(GameLog!AL:AL,GameLog!$D:$D,'MON P'!$A16,GameLog!$C:$C,"MON")</f>
        <v>0</v>
      </c>
      <c r="V16" s="10">
        <f t="shared" si="2"/>
        <v>0</v>
      </c>
      <c r="W16" s="11">
        <f t="shared" si="3"/>
        <v>0</v>
      </c>
      <c r="X16" s="11">
        <f t="shared" si="4"/>
        <v>0</v>
      </c>
      <c r="Y16" s="11">
        <f t="shared" si="4"/>
        <v>0</v>
      </c>
      <c r="Z16" s="11">
        <f t="shared" si="5"/>
        <v>0</v>
      </c>
      <c r="AA16" s="11">
        <f t="shared" si="6"/>
        <v>0</v>
      </c>
    </row>
    <row r="17" spans="1:27">
      <c r="A17" t="s">
        <v>3166</v>
      </c>
      <c r="B17">
        <f>SUMIFS(GameLog!W:W,GameLog!$D:$D,'MON P'!$A17,GameLog!$C:$C,"MON")</f>
        <v>0</v>
      </c>
      <c r="C17">
        <f>SUMIFS(GameLog!X:X,GameLog!$D:$D,'MON P'!$A17,GameLog!$C:$C,"MON")</f>
        <v>0</v>
      </c>
      <c r="D17" s="8">
        <f t="shared" si="0"/>
        <v>0</v>
      </c>
      <c r="E17" s="10" t="str">
        <f t="shared" si="1"/>
        <v>---</v>
      </c>
      <c r="F17">
        <f>COUNTIFS(GameLog!D:D,'MON P'!A17,GameLog!C:C,"MON",GameLog!E:E,1)</f>
        <v>0</v>
      </c>
      <c r="G17">
        <f>SUMIFS(GameLog!F:F,GameLog!$D:$D,'MON P'!A17,GameLog!$E:$E,1,GameLog!$C:$C,"MON")</f>
        <v>0</v>
      </c>
      <c r="H17">
        <f>SUMIFS(GameLog!Y:Y,GameLog!$D:$D,'MON P'!$A17,GameLog!$C:$C,"MON")</f>
        <v>0</v>
      </c>
      <c r="I17">
        <f>SUMIFS(GameLog!Z:Z,GameLog!$D:$D,'MON P'!$A17,GameLog!$C:$C,"MON")</f>
        <v>0</v>
      </c>
      <c r="J17">
        <f>SUMIFS(GameLog!AA:AA,GameLog!$D:$D,'MON P'!$A17,GameLog!$C:$C,"MON")</f>
        <v>0</v>
      </c>
      <c r="K17" s="12">
        <f>SUMIFS(GameLog!AB:AB,GameLog!$D:$D,'MON P'!$A17,GameLog!$C:$C,"MON")</f>
        <v>0</v>
      </c>
      <c r="L17">
        <f>SUMIFS(GameLog!AC:AC,GameLog!$D:$D,'MON P'!$A17,GameLog!$C:$C,"MON")</f>
        <v>0</v>
      </c>
      <c r="M17">
        <f>SUMIFS(GameLog!AD:AD,GameLog!$D:$D,'MON P'!$A17,GameLog!$C:$C,"MON")</f>
        <v>0</v>
      </c>
      <c r="N17">
        <f>SUMIFS(GameLog!AE:AE,GameLog!$D:$D,'MON P'!$A17,GameLog!$C:$C,"MON")</f>
        <v>0</v>
      </c>
      <c r="O17">
        <f>SUMIFS(GameLog!AF:AF,GameLog!$D:$D,'MON P'!$A17,GameLog!$C:$C,"MON")</f>
        <v>0</v>
      </c>
      <c r="P17">
        <f>SUMIFS(GameLog!AG:AG,GameLog!$D:$D,'MON P'!$A17,GameLog!$C:$C,"MON")</f>
        <v>0</v>
      </c>
      <c r="Q17">
        <f>SUMIFS(GameLog!AH:AH,GameLog!$D:$D,'MON P'!$A17,GameLog!$C:$C,"MON")</f>
        <v>0</v>
      </c>
      <c r="R17">
        <f>SUMIFS(GameLog!AI:AI,GameLog!$D:$D,'MON P'!$A17,GameLog!$C:$C,"MON")</f>
        <v>0</v>
      </c>
      <c r="S17">
        <f>SUMIFS(GameLog!AJ:AJ,GameLog!$D:$D,'MON P'!$A17,GameLog!$C:$C,"MON")</f>
        <v>0</v>
      </c>
      <c r="T17">
        <f>SUMIFS(GameLog!AK:AK,GameLog!$D:$D,'MON P'!$A17,GameLog!$C:$C,"MON")</f>
        <v>0</v>
      </c>
      <c r="U17">
        <f>SUMIFS(GameLog!AL:AL,GameLog!$D:$D,'MON P'!$A17,GameLog!$C:$C,"MON")</f>
        <v>0</v>
      </c>
      <c r="V17" s="10">
        <f t="shared" si="2"/>
        <v>0</v>
      </c>
      <c r="W17" s="11">
        <f t="shared" si="3"/>
        <v>0</v>
      </c>
      <c r="X17" s="11">
        <f t="shared" si="4"/>
        <v>0</v>
      </c>
      <c r="Y17" s="11">
        <f t="shared" si="4"/>
        <v>0</v>
      </c>
      <c r="Z17" s="11">
        <f t="shared" si="5"/>
        <v>0</v>
      </c>
      <c r="AA17" s="11">
        <f t="shared" si="6"/>
        <v>0</v>
      </c>
    </row>
    <row r="18" spans="1:27">
      <c r="A18" t="s">
        <v>3181</v>
      </c>
      <c r="B18">
        <f>SUMIFS(GameLog!W:W,GameLog!$D:$D,'MON P'!$A18,GameLog!$C:$C,"MON")</f>
        <v>0</v>
      </c>
      <c r="C18">
        <f>SUMIFS(GameLog!X:X,GameLog!$D:$D,'MON P'!$A18,GameLog!$C:$C,"MON")</f>
        <v>0</v>
      </c>
      <c r="D18" s="8">
        <f t="shared" si="0"/>
        <v>0</v>
      </c>
      <c r="E18" s="10" t="str">
        <f t="shared" si="1"/>
        <v>---</v>
      </c>
      <c r="F18">
        <f>COUNTIFS(GameLog!D:D,'MON P'!A18,GameLog!C:C,"MON",GameLog!E:E,1)</f>
        <v>0</v>
      </c>
      <c r="G18">
        <f>SUMIFS(GameLog!F:F,GameLog!$D:$D,'MON P'!A18,GameLog!$E:$E,1,GameLog!$C:$C,"MON")</f>
        <v>0</v>
      </c>
      <c r="H18">
        <f>SUMIFS(GameLog!Y:Y,GameLog!$D:$D,'MON P'!$A18,GameLog!$C:$C,"MON")</f>
        <v>0</v>
      </c>
      <c r="I18">
        <f>SUMIFS(GameLog!Z:Z,GameLog!$D:$D,'MON P'!$A18,GameLog!$C:$C,"MON")</f>
        <v>0</v>
      </c>
      <c r="J18">
        <f>SUMIFS(GameLog!AA:AA,GameLog!$D:$D,'MON P'!$A18,GameLog!$C:$C,"MON")</f>
        <v>0</v>
      </c>
      <c r="K18" s="12">
        <f>SUMIFS(GameLog!AB:AB,GameLog!$D:$D,'MON P'!$A18,GameLog!$C:$C,"MON")</f>
        <v>0</v>
      </c>
      <c r="L18">
        <f>SUMIFS(GameLog!AC:AC,GameLog!$D:$D,'MON P'!$A18,GameLog!$C:$C,"MON")</f>
        <v>0</v>
      </c>
      <c r="M18">
        <f>SUMIFS(GameLog!AD:AD,GameLog!$D:$D,'MON P'!$A18,GameLog!$C:$C,"MON")</f>
        <v>0</v>
      </c>
      <c r="N18">
        <f>SUMIFS(GameLog!AE:AE,GameLog!$D:$D,'MON P'!$A18,GameLog!$C:$C,"MON")</f>
        <v>0</v>
      </c>
      <c r="O18">
        <f>SUMIFS(GameLog!AF:AF,GameLog!$D:$D,'MON P'!$A18,GameLog!$C:$C,"MON")</f>
        <v>0</v>
      </c>
      <c r="P18">
        <f>SUMIFS(GameLog!AG:AG,GameLog!$D:$D,'MON P'!$A18,GameLog!$C:$C,"MON")</f>
        <v>0</v>
      </c>
      <c r="Q18">
        <f>SUMIFS(GameLog!AH:AH,GameLog!$D:$D,'MON P'!$A18,GameLog!$C:$C,"MON")</f>
        <v>0</v>
      </c>
      <c r="R18">
        <f>SUMIFS(GameLog!AI:AI,GameLog!$D:$D,'MON P'!$A18,GameLog!$C:$C,"MON")</f>
        <v>0</v>
      </c>
      <c r="S18">
        <f>SUMIFS(GameLog!AJ:AJ,GameLog!$D:$D,'MON P'!$A18,GameLog!$C:$C,"MON")</f>
        <v>0</v>
      </c>
      <c r="T18">
        <f>SUMIFS(GameLog!AK:AK,GameLog!$D:$D,'MON P'!$A18,GameLog!$C:$C,"MON")</f>
        <v>0</v>
      </c>
      <c r="U18">
        <f>SUMIFS(GameLog!AL:AL,GameLog!$D:$D,'MON P'!$A18,GameLog!$C:$C,"MON")</f>
        <v>0</v>
      </c>
      <c r="V18" s="10">
        <f t="shared" si="2"/>
        <v>0</v>
      </c>
      <c r="W18" s="11">
        <f t="shared" si="3"/>
        <v>0</v>
      </c>
      <c r="X18" s="11">
        <f t="shared" si="4"/>
        <v>0</v>
      </c>
      <c r="Y18" s="11">
        <f t="shared" si="4"/>
        <v>0</v>
      </c>
      <c r="Z18" s="11">
        <f t="shared" si="5"/>
        <v>0</v>
      </c>
      <c r="AA18" s="11">
        <f t="shared" si="6"/>
        <v>0</v>
      </c>
    </row>
    <row r="19" spans="1:27">
      <c r="A19" t="s">
        <v>3171</v>
      </c>
      <c r="B19">
        <f>SUMIFS(GameLog!W:W,GameLog!$D:$D,'MON P'!$A19,GameLog!$C:$C,"MON")</f>
        <v>0</v>
      </c>
      <c r="C19">
        <f>SUMIFS(GameLog!X:X,GameLog!$D:$D,'MON P'!$A19,GameLog!$C:$C,"MON")</f>
        <v>1</v>
      </c>
      <c r="D19" s="8">
        <f t="shared" si="0"/>
        <v>0</v>
      </c>
      <c r="E19" s="10">
        <f t="shared" si="1"/>
        <v>13.5</v>
      </c>
      <c r="F19">
        <f>COUNTIFS(GameLog!D:D,'MON P'!A19,GameLog!C:C,"MON",GameLog!E:E,1)</f>
        <v>2</v>
      </c>
      <c r="G19">
        <f>SUMIFS(GameLog!F:F,GameLog!$D:$D,'MON P'!A19,GameLog!$E:$E,1,GameLog!$C:$C,"MON")</f>
        <v>0</v>
      </c>
      <c r="H19">
        <f>SUMIFS(GameLog!Y:Y,GameLog!$D:$D,'MON P'!$A19,GameLog!$C:$C,"MON")</f>
        <v>0</v>
      </c>
      <c r="I19">
        <f>SUMIFS(GameLog!Z:Z,GameLog!$D:$D,'MON P'!$A19,GameLog!$C:$C,"MON")</f>
        <v>0</v>
      </c>
      <c r="J19">
        <f>SUMIFS(GameLog!AA:AA,GameLog!$D:$D,'MON P'!$A19,GameLog!$C:$C,"MON")</f>
        <v>0</v>
      </c>
      <c r="K19" s="12">
        <f>SUMIFS(GameLog!AB:AB,GameLog!$D:$D,'MON P'!$A19,GameLog!$C:$C,"MON")</f>
        <v>2</v>
      </c>
      <c r="L19">
        <f>SUMIFS(GameLog!AC:AC,GameLog!$D:$D,'MON P'!$A19,GameLog!$C:$C,"MON")</f>
        <v>2</v>
      </c>
      <c r="M19">
        <f>SUMIFS(GameLog!AD:AD,GameLog!$D:$D,'MON P'!$A19,GameLog!$C:$C,"MON")</f>
        <v>3</v>
      </c>
      <c r="N19">
        <f>SUMIFS(GameLog!AE:AE,GameLog!$D:$D,'MON P'!$A19,GameLog!$C:$C,"MON")</f>
        <v>3</v>
      </c>
      <c r="O19">
        <f>SUMIFS(GameLog!AF:AF,GameLog!$D:$D,'MON P'!$A19,GameLog!$C:$C,"MON")</f>
        <v>1</v>
      </c>
      <c r="P19">
        <f>SUMIFS(GameLog!AG:AG,GameLog!$D:$D,'MON P'!$A19,GameLog!$C:$C,"MON")</f>
        <v>1</v>
      </c>
      <c r="Q19">
        <f>SUMIFS(GameLog!AH:AH,GameLog!$D:$D,'MON P'!$A19,GameLog!$C:$C,"MON")</f>
        <v>0</v>
      </c>
      <c r="R19">
        <f>SUMIFS(GameLog!AI:AI,GameLog!$D:$D,'MON P'!$A19,GameLog!$C:$C,"MON")</f>
        <v>2</v>
      </c>
      <c r="S19">
        <f>SUMIFS(GameLog!AJ:AJ,GameLog!$D:$D,'MON P'!$A19,GameLog!$C:$C,"MON")</f>
        <v>1</v>
      </c>
      <c r="T19">
        <f>SUMIFS(GameLog!AK:AK,GameLog!$D:$D,'MON P'!$A19,GameLog!$C:$C,"MON")</f>
        <v>0</v>
      </c>
      <c r="U19">
        <f>SUMIFS(GameLog!AL:AL,GameLog!$D:$D,'MON P'!$A19,GameLog!$C:$C,"MON")</f>
        <v>0</v>
      </c>
      <c r="V19" s="10">
        <f t="shared" si="2"/>
        <v>1.5</v>
      </c>
      <c r="W19" s="11">
        <f t="shared" si="3"/>
        <v>9</v>
      </c>
      <c r="X19" s="11">
        <f t="shared" si="4"/>
        <v>4.5</v>
      </c>
      <c r="Y19" s="11">
        <f t="shared" si="4"/>
        <v>4.5</v>
      </c>
      <c r="Z19" s="11">
        <f t="shared" si="5"/>
        <v>9</v>
      </c>
      <c r="AA19" s="11">
        <f t="shared" si="6"/>
        <v>2</v>
      </c>
    </row>
    <row r="20" spans="1:27">
      <c r="A20" t="s">
        <v>3162</v>
      </c>
      <c r="B20">
        <f>SUMIFS(GameLog!W:W,GameLog!$D:$D,'MON P'!$A20,GameLog!$C:$C,"MON")</f>
        <v>0</v>
      </c>
      <c r="C20">
        <f>SUMIFS(GameLog!X:X,GameLog!$D:$D,'MON P'!$A20,GameLog!$C:$C,"MON")</f>
        <v>0</v>
      </c>
      <c r="D20" s="8">
        <f t="shared" ref="D20:D22" si="7">IFERROR(B20/(B20+C20),0)</f>
        <v>0</v>
      </c>
      <c r="E20" s="10" t="str">
        <f t="shared" ref="E20:E22" si="8">IFERROR(N20/K20*9,"---")</f>
        <v>---</v>
      </c>
      <c r="F20">
        <f>COUNTIFS(GameLog!D:D,'MON P'!A20,GameLog!C:C,"MON",GameLog!E:E,1)</f>
        <v>0</v>
      </c>
      <c r="G20">
        <f>SUMIFS(GameLog!F:F,GameLog!$D:$D,'MON P'!A20,GameLog!$E:$E,1,GameLog!$C:$C,"MON")</f>
        <v>0</v>
      </c>
      <c r="H20">
        <f>SUMIFS(GameLog!Y:Y,GameLog!$D:$D,'MON P'!$A20,GameLog!$C:$C,"MON")</f>
        <v>0</v>
      </c>
      <c r="I20">
        <f>SUMIFS(GameLog!Z:Z,GameLog!$D:$D,'MON P'!$A20,GameLog!$C:$C,"MON")</f>
        <v>0</v>
      </c>
      <c r="J20">
        <f>SUMIFS(GameLog!AA:AA,GameLog!$D:$D,'MON P'!$A20,GameLog!$C:$C,"MON")</f>
        <v>0</v>
      </c>
      <c r="K20" s="12">
        <f>SUMIFS(GameLog!AB:AB,GameLog!$D:$D,'MON P'!$A20,GameLog!$C:$C,"MON")</f>
        <v>0</v>
      </c>
      <c r="L20">
        <f>SUMIFS(GameLog!AC:AC,GameLog!$D:$D,'MON P'!$A20,GameLog!$C:$C,"MON")</f>
        <v>0</v>
      </c>
      <c r="M20">
        <f>SUMIFS(GameLog!AD:AD,GameLog!$D:$D,'MON P'!$A20,GameLog!$C:$C,"MON")</f>
        <v>0</v>
      </c>
      <c r="N20">
        <f>SUMIFS(GameLog!AE:AE,GameLog!$D:$D,'MON P'!$A20,GameLog!$C:$C,"MON")</f>
        <v>0</v>
      </c>
      <c r="O20">
        <f>SUMIFS(GameLog!AF:AF,GameLog!$D:$D,'MON P'!$A20,GameLog!$C:$C,"MON")</f>
        <v>0</v>
      </c>
      <c r="P20">
        <f>SUMIFS(GameLog!AG:AG,GameLog!$D:$D,'MON P'!$A20,GameLog!$C:$C,"MON")</f>
        <v>0</v>
      </c>
      <c r="Q20">
        <f>SUMIFS(GameLog!AH:AH,GameLog!$D:$D,'MON P'!$A20,GameLog!$C:$C,"MON")</f>
        <v>0</v>
      </c>
      <c r="R20">
        <f>SUMIFS(GameLog!AI:AI,GameLog!$D:$D,'MON P'!$A20,GameLog!$C:$C,"MON")</f>
        <v>0</v>
      </c>
      <c r="S20">
        <f>SUMIFS(GameLog!AJ:AJ,GameLog!$D:$D,'MON P'!$A20,GameLog!$C:$C,"MON")</f>
        <v>0</v>
      </c>
      <c r="T20">
        <f>SUMIFS(GameLog!AK:AK,GameLog!$D:$D,'MON P'!$A20,GameLog!$C:$C,"MON")</f>
        <v>0</v>
      </c>
      <c r="U20">
        <f>SUMIFS(GameLog!AL:AL,GameLog!$D:$D,'MON P'!$A20,GameLog!$C:$C,"MON")</f>
        <v>0</v>
      </c>
      <c r="V20" s="10">
        <f t="shared" ref="V20:V22" si="9">IFERROR((L20+P20)/K20,0)</f>
        <v>0</v>
      </c>
      <c r="W20" s="11">
        <f t="shared" ref="W20:W22" si="10">IFERROR(L20/$K20*9,0)</f>
        <v>0</v>
      </c>
      <c r="X20" s="11">
        <f t="shared" ref="X20:X22" si="11">IFERROR(O20/$K20*9,0)</f>
        <v>0</v>
      </c>
      <c r="Y20" s="11">
        <f t="shared" ref="Y20:Y22" si="12">IFERROR(P20/$K20*9,0)</f>
        <v>0</v>
      </c>
      <c r="Z20" s="11">
        <f t="shared" ref="Z20:Z22" si="13">IFERROR(R20/$K20*9,0)</f>
        <v>0</v>
      </c>
      <c r="AA20" s="11">
        <f t="shared" ref="AA20:AA22" si="14">IFERROR(R20/P20,0)</f>
        <v>0</v>
      </c>
    </row>
    <row r="21" spans="1:27">
      <c r="A21" t="s">
        <v>3167</v>
      </c>
      <c r="B21">
        <f>SUMIFS(GameLog!W:W,GameLog!$D:$D,'MON P'!$A21,GameLog!$C:$C,"MON")</f>
        <v>0</v>
      </c>
      <c r="C21">
        <f>SUMIFS(GameLog!X:X,GameLog!$D:$D,'MON P'!$A21,GameLog!$C:$C,"MON")</f>
        <v>0</v>
      </c>
      <c r="D21" s="8">
        <f t="shared" si="7"/>
        <v>0</v>
      </c>
      <c r="E21" s="10">
        <f t="shared" si="8"/>
        <v>0</v>
      </c>
      <c r="F21">
        <f>COUNTIFS(GameLog!D:D,'MON P'!A21,GameLog!C:C,"MON",GameLog!E:E,1)</f>
        <v>1</v>
      </c>
      <c r="G21">
        <f>SUMIFS(GameLog!F:F,GameLog!$D:$D,'MON P'!A21,GameLog!$E:$E,1,GameLog!$C:$C,"MON")</f>
        <v>0</v>
      </c>
      <c r="H21">
        <f>SUMIFS(GameLog!Y:Y,GameLog!$D:$D,'MON P'!$A21,GameLog!$C:$C,"MON")</f>
        <v>0</v>
      </c>
      <c r="I21">
        <f>SUMIFS(GameLog!Z:Z,GameLog!$D:$D,'MON P'!$A21,GameLog!$C:$C,"MON")</f>
        <v>0</v>
      </c>
      <c r="J21">
        <f>SUMIFS(GameLog!AA:AA,GameLog!$D:$D,'MON P'!$A21,GameLog!$C:$C,"MON")</f>
        <v>0</v>
      </c>
      <c r="K21" s="12">
        <f>SUMIFS(GameLog!AB:AB,GameLog!$D:$D,'MON P'!$A21,GameLog!$C:$C,"MON")</f>
        <v>2</v>
      </c>
      <c r="L21">
        <f>SUMIFS(GameLog!AC:AC,GameLog!$D:$D,'MON P'!$A21,GameLog!$C:$C,"MON")</f>
        <v>0</v>
      </c>
      <c r="M21">
        <f>SUMIFS(GameLog!AD:AD,GameLog!$D:$D,'MON P'!$A21,GameLog!$C:$C,"MON")</f>
        <v>0</v>
      </c>
      <c r="N21">
        <f>SUMIFS(GameLog!AE:AE,GameLog!$D:$D,'MON P'!$A21,GameLog!$C:$C,"MON")</f>
        <v>0</v>
      </c>
      <c r="O21">
        <f>SUMIFS(GameLog!AF:AF,GameLog!$D:$D,'MON P'!$A21,GameLog!$C:$C,"MON")</f>
        <v>0</v>
      </c>
      <c r="P21">
        <f>SUMIFS(GameLog!AG:AG,GameLog!$D:$D,'MON P'!$A21,GameLog!$C:$C,"MON")</f>
        <v>0</v>
      </c>
      <c r="Q21">
        <f>SUMIFS(GameLog!AH:AH,GameLog!$D:$D,'MON P'!$A21,GameLog!$C:$C,"MON")</f>
        <v>0</v>
      </c>
      <c r="R21">
        <f>SUMIFS(GameLog!AI:AI,GameLog!$D:$D,'MON P'!$A21,GameLog!$C:$C,"MON")</f>
        <v>3</v>
      </c>
      <c r="S21">
        <f>SUMIFS(GameLog!AJ:AJ,GameLog!$D:$D,'MON P'!$A21,GameLog!$C:$C,"MON")</f>
        <v>0</v>
      </c>
      <c r="T21">
        <f>SUMIFS(GameLog!AK:AK,GameLog!$D:$D,'MON P'!$A21,GameLog!$C:$C,"MON")</f>
        <v>0</v>
      </c>
      <c r="U21">
        <f>SUMIFS(GameLog!AL:AL,GameLog!$D:$D,'MON P'!$A21,GameLog!$C:$C,"MON")</f>
        <v>0</v>
      </c>
      <c r="V21" s="10">
        <f t="shared" si="9"/>
        <v>0</v>
      </c>
      <c r="W21" s="11">
        <f t="shared" si="10"/>
        <v>0</v>
      </c>
      <c r="X21" s="11">
        <f t="shared" si="11"/>
        <v>0</v>
      </c>
      <c r="Y21" s="11">
        <f t="shared" si="12"/>
        <v>0</v>
      </c>
      <c r="Z21" s="11">
        <f t="shared" si="13"/>
        <v>13.5</v>
      </c>
      <c r="AA21" s="11">
        <f t="shared" si="14"/>
        <v>0</v>
      </c>
    </row>
    <row r="22" spans="1:27">
      <c r="A22" t="s">
        <v>3161</v>
      </c>
      <c r="B22">
        <f>SUMIFS(GameLog!W:W,GameLog!$D:$D,'MON P'!$A22,GameLog!$C:$C,"MON")</f>
        <v>0</v>
      </c>
      <c r="C22">
        <f>SUMIFS(GameLog!X:X,GameLog!$D:$D,'MON P'!$A22,GameLog!$C:$C,"MON")</f>
        <v>0</v>
      </c>
      <c r="D22" s="8">
        <f t="shared" si="7"/>
        <v>0</v>
      </c>
      <c r="E22" s="10">
        <f t="shared" si="8"/>
        <v>1.8</v>
      </c>
      <c r="F22">
        <f>COUNTIFS(GameLog!D:D,'MON P'!A22,GameLog!C:C,"MON",GameLog!E:E,1)</f>
        <v>1</v>
      </c>
      <c r="G22">
        <f>SUMIFS(GameLog!F:F,GameLog!$D:$D,'MON P'!A22,GameLog!$E:$E,1,GameLog!$C:$C,"MON")</f>
        <v>1</v>
      </c>
      <c r="H22">
        <f>SUMIFS(GameLog!Y:Y,GameLog!$D:$D,'MON P'!$A22,GameLog!$C:$C,"MON")</f>
        <v>0</v>
      </c>
      <c r="I22">
        <f>SUMIFS(GameLog!Z:Z,GameLog!$D:$D,'MON P'!$A22,GameLog!$C:$C,"MON")</f>
        <v>0</v>
      </c>
      <c r="J22">
        <f>SUMIFS(GameLog!AA:AA,GameLog!$D:$D,'MON P'!$A22,GameLog!$C:$C,"MON")</f>
        <v>0</v>
      </c>
      <c r="K22" s="12">
        <f>SUMIFS(GameLog!AB:AB,GameLog!$D:$D,'MON P'!$A22,GameLog!$C:$C,"MON")</f>
        <v>5</v>
      </c>
      <c r="L22">
        <f>SUMIFS(GameLog!AC:AC,GameLog!$D:$D,'MON P'!$A22,GameLog!$C:$C,"MON")</f>
        <v>5</v>
      </c>
      <c r="M22">
        <f>SUMIFS(GameLog!AD:AD,GameLog!$D:$D,'MON P'!$A22,GameLog!$C:$C,"MON")</f>
        <v>3</v>
      </c>
      <c r="N22">
        <f>SUMIFS(GameLog!AE:AE,GameLog!$D:$D,'MON P'!$A22,GameLog!$C:$C,"MON")</f>
        <v>1</v>
      </c>
      <c r="O22">
        <f>SUMIFS(GameLog!AF:AF,GameLog!$D:$D,'MON P'!$A22,GameLog!$C:$C,"MON")</f>
        <v>0</v>
      </c>
      <c r="P22">
        <f>SUMIFS(GameLog!AG:AG,GameLog!$D:$D,'MON P'!$A22,GameLog!$C:$C,"MON")</f>
        <v>1</v>
      </c>
      <c r="Q22">
        <f>SUMIFS(GameLog!AH:AH,GameLog!$D:$D,'MON P'!$A22,GameLog!$C:$C,"MON")</f>
        <v>0</v>
      </c>
      <c r="R22">
        <f>SUMIFS(GameLog!AI:AI,GameLog!$D:$D,'MON P'!$A22,GameLog!$C:$C,"MON")</f>
        <v>7</v>
      </c>
      <c r="S22">
        <f>SUMIFS(GameLog!AJ:AJ,GameLog!$D:$D,'MON P'!$A22,GameLog!$C:$C,"MON")</f>
        <v>0</v>
      </c>
      <c r="T22">
        <f>SUMIFS(GameLog!AK:AK,GameLog!$D:$D,'MON P'!$A22,GameLog!$C:$C,"MON")</f>
        <v>0</v>
      </c>
      <c r="U22">
        <f>SUMIFS(GameLog!AL:AL,GameLog!$D:$D,'MON P'!$A22,GameLog!$C:$C,"MON")</f>
        <v>0</v>
      </c>
      <c r="V22" s="10">
        <f t="shared" si="9"/>
        <v>1.2</v>
      </c>
      <c r="W22" s="11">
        <f t="shared" si="10"/>
        <v>9</v>
      </c>
      <c r="X22" s="11">
        <f t="shared" si="11"/>
        <v>0</v>
      </c>
      <c r="Y22" s="11">
        <f t="shared" si="12"/>
        <v>1.8</v>
      </c>
      <c r="Z22" s="11">
        <f t="shared" si="13"/>
        <v>12.6</v>
      </c>
      <c r="AA22" s="11">
        <f t="shared" si="14"/>
        <v>7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ADD1D-0F52-4400-A34E-90D914727792}">
  <sheetPr codeName="Sheet11"/>
  <dimension ref="A1:AD89"/>
  <sheetViews>
    <sheetView workbookViewId="0">
      <pane ySplit="1" topLeftCell="A2" activePane="bottomLeft" state="frozen"/>
      <selection activeCell="N20" sqref="N20"/>
      <selection pane="bottomLeft" activeCell="A9" sqref="A9"/>
    </sheetView>
  </sheetViews>
  <sheetFormatPr defaultRowHeight="13.2"/>
  <cols>
    <col min="1" max="1" width="16.77734375" bestFit="1" customWidth="1"/>
    <col min="2" max="2" width="2.33203125" bestFit="1" customWidth="1"/>
    <col min="3" max="3" width="3.44140625" customWidth="1"/>
    <col min="4" max="4" width="3.44140625" bestFit="1" customWidth="1"/>
    <col min="5" max="6" width="2.21875" bestFit="1" customWidth="1"/>
    <col min="7" max="8" width="3.21875" bestFit="1" customWidth="1"/>
    <col min="9" max="9" width="3.44140625" bestFit="1" customWidth="1"/>
    <col min="10" max="10" width="4" bestFit="1" customWidth="1"/>
    <col min="11" max="11" width="3.44140625" bestFit="1" customWidth="1"/>
    <col min="12" max="12" width="3.5546875" bestFit="1" customWidth="1"/>
    <col min="13" max="13" width="3.44140625" bestFit="1" customWidth="1"/>
    <col min="14" max="14" width="3.5546875" bestFit="1" customWidth="1"/>
    <col min="15" max="15" width="5.44140625" bestFit="1" customWidth="1"/>
    <col min="16" max="16" width="4.664062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12.88671875" bestFit="1" customWidth="1"/>
    <col min="21" max="21" width="13.21875" bestFit="1" customWidth="1"/>
    <col min="22" max="25" width="5.5546875" bestFit="1" customWidth="1"/>
    <col min="26" max="26" width="3.21875" bestFit="1" customWidth="1"/>
    <col min="27" max="27" width="4.109375" bestFit="1" customWidth="1"/>
    <col min="28" max="30" width="4.77734375" bestFit="1" customWidth="1"/>
    <col min="31" max="31" width="5.21875" bestFit="1" customWidth="1"/>
    <col min="32" max="32" width="4.88671875" bestFit="1" customWidth="1"/>
    <col min="33" max="33" width="5.21875" bestFit="1" customWidth="1"/>
    <col min="34" max="34" width="5.109375" bestFit="1" customWidth="1"/>
  </cols>
  <sheetData>
    <row r="1" spans="1:30">
      <c r="A1" t="s">
        <v>2405</v>
      </c>
      <c r="B1" t="s">
        <v>2406</v>
      </c>
      <c r="C1" t="s">
        <v>2407</v>
      </c>
      <c r="D1" t="s">
        <v>2408</v>
      </c>
      <c r="E1" t="s">
        <v>2409</v>
      </c>
      <c r="F1" t="s">
        <v>2410</v>
      </c>
      <c r="G1" t="s">
        <v>2411</v>
      </c>
      <c r="H1" t="s">
        <v>2412</v>
      </c>
      <c r="I1" t="s">
        <v>2413</v>
      </c>
      <c r="J1" t="s">
        <v>2414</v>
      </c>
      <c r="K1" t="s">
        <v>2415</v>
      </c>
      <c r="L1" t="s">
        <v>2416</v>
      </c>
      <c r="M1" t="s">
        <v>2417</v>
      </c>
      <c r="N1" t="s">
        <v>2418</v>
      </c>
      <c r="O1" t="s">
        <v>2424</v>
      </c>
      <c r="P1" t="s">
        <v>2425</v>
      </c>
      <c r="Q1" t="s">
        <v>2426</v>
      </c>
      <c r="R1" t="s">
        <v>2427</v>
      </c>
      <c r="S1" t="s">
        <v>2428</v>
      </c>
      <c r="T1" t="s">
        <v>2811</v>
      </c>
      <c r="U1" t="s">
        <v>2812</v>
      </c>
      <c r="V1" t="s">
        <v>2419</v>
      </c>
      <c r="W1" t="s">
        <v>2420</v>
      </c>
      <c r="X1" t="s">
        <v>2421</v>
      </c>
      <c r="Y1" t="s">
        <v>2422</v>
      </c>
      <c r="Z1" t="s">
        <v>2423</v>
      </c>
    </row>
    <row r="2" spans="1:30">
      <c r="A2" t="s">
        <v>2580</v>
      </c>
      <c r="B2" cm="1">
        <f t="array" ref="B2">IF(COUNTIFS(GameLog!D:D,'LA B'!A2,GameLog!C:C,"LA")=0,0,COUNTA(_xlfn.UNIQUE(_xlfn._xlws.FILTER(GameLog!A$2:A$1000, (GameLog!C$2:C$1000="LA") * (GameLog!D$2:D$1000=A2)))))</f>
        <v>3</v>
      </c>
      <c r="C2">
        <f>D2+M2+P2+Q2+R2</f>
        <v>12</v>
      </c>
      <c r="D2">
        <f>SUMIFS(GameLog!G:G,GameLog!$D:$D,'LA B'!$A2,GameLog!$C:$C,"LA")</f>
        <v>10</v>
      </c>
      <c r="E2">
        <f>SUMIFS(GameLog!H:H,GameLog!$D:$D,'LA B'!$A2,GameLog!$C:$C,"LA")</f>
        <v>1</v>
      </c>
      <c r="F2">
        <f>SUMIFS(GameLog!I:I,GameLog!$D:$D,'LA B'!$A2,GameLog!$C:$C,"LA")</f>
        <v>3</v>
      </c>
      <c r="G2">
        <f>SUMIFS(GameLog!J:J,GameLog!$D:$D,'LA B'!$A2,GameLog!$C:$C,"LA")</f>
        <v>1</v>
      </c>
      <c r="H2">
        <f>SUMIFS(GameLog!K:K,GameLog!$D:$D,'LA B'!$A2,GameLog!$C:$C,"LA")</f>
        <v>0</v>
      </c>
      <c r="I2">
        <f>SUMIFS(GameLog!L:L,GameLog!$D:$D,'LA B'!$A2,GameLog!$C:$C,"LA")</f>
        <v>1</v>
      </c>
      <c r="J2">
        <f>SUMIFS(GameLog!M:M,GameLog!$D:$D,'LA B'!$A2,GameLog!$C:$C,"LA")</f>
        <v>2</v>
      </c>
      <c r="K2">
        <f>SUMIFS(GameLog!N:N,GameLog!$D:$D,'LA B'!$A2,GameLog!$C:$C,"LA")</f>
        <v>0</v>
      </c>
      <c r="L2">
        <f>SUMIFS(GameLog!O:O,GameLog!$D:$D,'LA B'!$A2,GameLog!$C:$C,"LA")</f>
        <v>0</v>
      </c>
      <c r="M2">
        <f>SUMIFS(GameLog!P:P,GameLog!$D:$D,'LA B'!$A2,GameLog!$C:$C,"LA")</f>
        <v>2</v>
      </c>
      <c r="N2">
        <f>SUMIFS(GameLog!Q:Q,GameLog!$D:$D,'LA B'!$A2,GameLog!$C:$C,"LA")</f>
        <v>1</v>
      </c>
      <c r="O2">
        <f>SUMIFS(GameLog!R:R,GameLog!$D:$D,'LA B'!$A2,GameLog!$C:$C,"LA")</f>
        <v>0</v>
      </c>
      <c r="P2">
        <f>SUMIFS(GameLog!S:S,GameLog!$D:$D,'LA B'!$A2,GameLog!$C:$C,"LA")</f>
        <v>0</v>
      </c>
      <c r="Q2">
        <f>SUMIFS(GameLog!T:T,GameLog!$D:$D,'LA B'!$A2,GameLog!$C:$C,"LA")</f>
        <v>0</v>
      </c>
      <c r="R2">
        <f>SUMIFS(GameLog!U:U,GameLog!$D:$D,'LA B'!$A2,GameLog!$C:$C,"LA")</f>
        <v>0</v>
      </c>
      <c r="S2">
        <f>SUMIFS(GameLog!V:V,GameLog!$D:$D,'LA B'!$A2,GameLog!$C:$C,"LA")</f>
        <v>0</v>
      </c>
      <c r="T2">
        <v>3</v>
      </c>
      <c r="U2">
        <v>3</v>
      </c>
      <c r="V2" s="8">
        <f>IFERROR(F2/D2,0)</f>
        <v>0.3</v>
      </c>
      <c r="W2" s="8">
        <f t="shared" ref="W2:W44" si="0">IFERROR((F2+M2+P2)/(C2-Q2),0)</f>
        <v>0.41666666666666669</v>
      </c>
      <c r="X2" s="8">
        <f t="shared" ref="X2:X44" si="1">IFERROR(Z2/D2,0)</f>
        <v>0.7</v>
      </c>
      <c r="Y2" s="8">
        <f>W2+X2</f>
        <v>1.1166666666666667</v>
      </c>
      <c r="Z2">
        <f>G2+F2+H2*2+I2*3</f>
        <v>7</v>
      </c>
      <c r="AD2" s="14"/>
    </row>
    <row r="3" spans="1:30">
      <c r="A3" t="s">
        <v>2581</v>
      </c>
      <c r="B3" cm="1">
        <f t="array" ref="B3">IF(COUNTIFS(GameLog!D:D,'LA B'!A3,GameLog!C:C,"LA")=0,0,COUNTA(_xlfn.UNIQUE(_xlfn._xlws.FILTER(GameLog!A$2:A$1000, (GameLog!C$2:C$1000="LA") * (GameLog!D$2:D$1000=A3)))))</f>
        <v>3</v>
      </c>
      <c r="C3">
        <f t="shared" ref="C3:C44" si="2">D3+M3+P3+Q3+R3</f>
        <v>12</v>
      </c>
      <c r="D3">
        <f>SUMIFS(GameLog!G:G,GameLog!$D:$D,'LA B'!$A3,GameLog!$C:$C,"LA")</f>
        <v>12</v>
      </c>
      <c r="E3">
        <f>SUMIFS(GameLog!H:H,GameLog!$D:$D,'LA B'!$A3,GameLog!$C:$C,"LA")</f>
        <v>3</v>
      </c>
      <c r="F3">
        <f>SUMIFS(GameLog!I:I,GameLog!$D:$D,'LA B'!$A3,GameLog!$C:$C,"LA")</f>
        <v>4</v>
      </c>
      <c r="G3">
        <f>SUMIFS(GameLog!J:J,GameLog!$D:$D,'LA B'!$A3,GameLog!$C:$C,"LA")</f>
        <v>3</v>
      </c>
      <c r="H3">
        <f>SUMIFS(GameLog!K:K,GameLog!$D:$D,'LA B'!$A3,GameLog!$C:$C,"LA")</f>
        <v>0</v>
      </c>
      <c r="I3">
        <f>SUMIFS(GameLog!L:L,GameLog!$D:$D,'LA B'!$A3,GameLog!$C:$C,"LA")</f>
        <v>0</v>
      </c>
      <c r="J3">
        <f>SUMIFS(GameLog!M:M,GameLog!$D:$D,'LA B'!$A3,GameLog!$C:$C,"LA")</f>
        <v>0</v>
      </c>
      <c r="K3">
        <f>SUMIFS(GameLog!N:N,GameLog!$D:$D,'LA B'!$A3,GameLog!$C:$C,"LA")</f>
        <v>0</v>
      </c>
      <c r="L3">
        <f>SUMIFS(GameLog!O:O,GameLog!$D:$D,'LA B'!$A3,GameLog!$C:$C,"LA")</f>
        <v>0</v>
      </c>
      <c r="M3">
        <f>SUMIFS(GameLog!P:P,GameLog!$D:$D,'LA B'!$A3,GameLog!$C:$C,"LA")</f>
        <v>0</v>
      </c>
      <c r="N3">
        <f>SUMIFS(GameLog!Q:Q,GameLog!$D:$D,'LA B'!$A3,GameLog!$C:$C,"LA")</f>
        <v>2</v>
      </c>
      <c r="O3">
        <f>SUMIFS(GameLog!R:R,GameLog!$D:$D,'LA B'!$A3,GameLog!$C:$C,"LA")</f>
        <v>0</v>
      </c>
      <c r="P3">
        <f>SUMIFS(GameLog!S:S,GameLog!$D:$D,'LA B'!$A3,GameLog!$C:$C,"LA")</f>
        <v>0</v>
      </c>
      <c r="Q3">
        <f>SUMIFS(GameLog!T:T,GameLog!$D:$D,'LA B'!$A3,GameLog!$C:$C,"LA")</f>
        <v>0</v>
      </c>
      <c r="R3">
        <f>SUMIFS(GameLog!U:U,GameLog!$D:$D,'LA B'!$A3,GameLog!$C:$C,"LA")</f>
        <v>0</v>
      </c>
      <c r="S3">
        <f>SUMIFS(GameLog!V:V,GameLog!$D:$D,'LA B'!$A3,GameLog!$C:$C,"LA")</f>
        <v>0</v>
      </c>
      <c r="T3">
        <v>2</v>
      </c>
      <c r="U3">
        <v>2</v>
      </c>
      <c r="V3" s="8">
        <f t="shared" ref="V3:V42" si="3">IFERROR(F3/D3,0)</f>
        <v>0.33333333333333331</v>
      </c>
      <c r="W3" s="8">
        <f t="shared" si="0"/>
        <v>0.33333333333333331</v>
      </c>
      <c r="X3" s="8">
        <f t="shared" si="1"/>
        <v>0.58333333333333337</v>
      </c>
      <c r="Y3" s="8">
        <f t="shared" ref="Y3:Y42" si="4">W3+X3</f>
        <v>0.91666666666666674</v>
      </c>
      <c r="Z3">
        <f t="shared" ref="Z3:Z44" si="5">G3+F3+H3*2+I3*3</f>
        <v>7</v>
      </c>
      <c r="AD3" s="14"/>
    </row>
    <row r="4" spans="1:30">
      <c r="A4" t="s">
        <v>2582</v>
      </c>
      <c r="B4" cm="1">
        <f t="array" ref="B4">IF(COUNTIFS(GameLog!D:D,'LA B'!A4,GameLog!C:C,"LA")=0,0,COUNTA(_xlfn.UNIQUE(_xlfn._xlws.FILTER(GameLog!A$2:A$1000, (GameLog!C$2:C$1000="LA") * (GameLog!D$2:D$1000=A4)))))</f>
        <v>3</v>
      </c>
      <c r="C4">
        <f t="shared" si="2"/>
        <v>14</v>
      </c>
      <c r="D4">
        <f>SUMIFS(GameLog!G:G,GameLog!$D:$D,'LA B'!$A4,GameLog!$C:$C,"LA")</f>
        <v>13</v>
      </c>
      <c r="E4">
        <f>SUMIFS(GameLog!H:H,GameLog!$D:$D,'LA B'!$A4,GameLog!$C:$C,"LA")</f>
        <v>3</v>
      </c>
      <c r="F4">
        <f>SUMIFS(GameLog!I:I,GameLog!$D:$D,'LA B'!$A4,GameLog!$C:$C,"LA")</f>
        <v>6</v>
      </c>
      <c r="G4">
        <f>SUMIFS(GameLog!J:J,GameLog!$D:$D,'LA B'!$A4,GameLog!$C:$C,"LA")</f>
        <v>2</v>
      </c>
      <c r="H4">
        <f>SUMIFS(GameLog!K:K,GameLog!$D:$D,'LA B'!$A4,GameLog!$C:$C,"LA")</f>
        <v>1</v>
      </c>
      <c r="I4">
        <f>SUMIFS(GameLog!L:L,GameLog!$D:$D,'LA B'!$A4,GameLog!$C:$C,"LA")</f>
        <v>0</v>
      </c>
      <c r="J4">
        <f>SUMIFS(GameLog!M:M,GameLog!$D:$D,'LA B'!$A4,GameLog!$C:$C,"LA")</f>
        <v>3</v>
      </c>
      <c r="K4">
        <f>SUMIFS(GameLog!N:N,GameLog!$D:$D,'LA B'!$A4,GameLog!$C:$C,"LA")</f>
        <v>1</v>
      </c>
      <c r="L4">
        <f>SUMIFS(GameLog!O:O,GameLog!$D:$D,'LA B'!$A4,GameLog!$C:$C,"LA")</f>
        <v>2</v>
      </c>
      <c r="M4">
        <f>SUMIFS(GameLog!P:P,GameLog!$D:$D,'LA B'!$A4,GameLog!$C:$C,"LA")</f>
        <v>0</v>
      </c>
      <c r="N4">
        <f>SUMIFS(GameLog!Q:Q,GameLog!$D:$D,'LA B'!$A4,GameLog!$C:$C,"LA")</f>
        <v>3</v>
      </c>
      <c r="O4">
        <f>SUMIFS(GameLog!R:R,GameLog!$D:$D,'LA B'!$A4,GameLog!$C:$C,"LA")</f>
        <v>0</v>
      </c>
      <c r="P4">
        <f>SUMIFS(GameLog!S:S,GameLog!$D:$D,'LA B'!$A4,GameLog!$C:$C,"LA")</f>
        <v>1</v>
      </c>
      <c r="Q4">
        <f>SUMIFS(GameLog!T:T,GameLog!$D:$D,'LA B'!$A4,GameLog!$C:$C,"LA")</f>
        <v>0</v>
      </c>
      <c r="R4">
        <f>SUMIFS(GameLog!U:U,GameLog!$D:$D,'LA B'!$A4,GameLog!$C:$C,"LA")</f>
        <v>0</v>
      </c>
      <c r="S4">
        <f>SUMIFS(GameLog!V:V,GameLog!$D:$D,'LA B'!$A4,GameLog!$C:$C,"LA")</f>
        <v>0</v>
      </c>
      <c r="T4">
        <v>2</v>
      </c>
      <c r="U4">
        <v>2</v>
      </c>
      <c r="V4" s="8">
        <f t="shared" si="3"/>
        <v>0.46153846153846156</v>
      </c>
      <c r="W4" s="8">
        <f t="shared" si="0"/>
        <v>0.5</v>
      </c>
      <c r="X4" s="8">
        <f t="shared" si="1"/>
        <v>0.76923076923076927</v>
      </c>
      <c r="Y4" s="8">
        <f t="shared" si="4"/>
        <v>1.2692307692307692</v>
      </c>
      <c r="Z4">
        <f t="shared" si="5"/>
        <v>10</v>
      </c>
      <c r="AD4" s="14"/>
    </row>
    <row r="5" spans="1:30">
      <c r="A5" t="s">
        <v>2583</v>
      </c>
      <c r="B5" cm="1">
        <f t="array" ref="B5">IF(COUNTIFS(GameLog!D:D,'LA B'!A5,GameLog!C:C,"LA")=0,0,COUNTA(_xlfn.UNIQUE(_xlfn._xlws.FILTER(GameLog!A$2:A$1000, (GameLog!C$2:C$1000="LA") * (GameLog!D$2:D$1000=A5)))))</f>
        <v>3</v>
      </c>
      <c r="C5">
        <f t="shared" si="2"/>
        <v>11</v>
      </c>
      <c r="D5">
        <f>SUMIFS(GameLog!G:G,GameLog!$D:$D,'LA B'!$A5,GameLog!$C:$C,"LA")</f>
        <v>9</v>
      </c>
      <c r="E5">
        <f>SUMIFS(GameLog!H:H,GameLog!$D:$D,'LA B'!$A5,GameLog!$C:$C,"LA")</f>
        <v>2</v>
      </c>
      <c r="F5">
        <f>SUMIFS(GameLog!I:I,GameLog!$D:$D,'LA B'!$A5,GameLog!$C:$C,"LA")</f>
        <v>4</v>
      </c>
      <c r="G5">
        <f>SUMIFS(GameLog!J:J,GameLog!$D:$D,'LA B'!$A5,GameLog!$C:$C,"LA")</f>
        <v>0</v>
      </c>
      <c r="H5">
        <f>SUMIFS(GameLog!K:K,GameLog!$D:$D,'LA B'!$A5,GameLog!$C:$C,"LA")</f>
        <v>0</v>
      </c>
      <c r="I5">
        <f>SUMIFS(GameLog!L:L,GameLog!$D:$D,'LA B'!$A5,GameLog!$C:$C,"LA")</f>
        <v>0</v>
      </c>
      <c r="J5">
        <f>SUMIFS(GameLog!M:M,GameLog!$D:$D,'LA B'!$A5,GameLog!$C:$C,"LA")</f>
        <v>2</v>
      </c>
      <c r="K5">
        <f>SUMIFS(GameLog!N:N,GameLog!$D:$D,'LA B'!$A5,GameLog!$C:$C,"LA")</f>
        <v>0</v>
      </c>
      <c r="L5">
        <f>SUMIFS(GameLog!O:O,GameLog!$D:$D,'LA B'!$A5,GameLog!$C:$C,"LA")</f>
        <v>0</v>
      </c>
      <c r="M5">
        <f>SUMIFS(GameLog!P:P,GameLog!$D:$D,'LA B'!$A5,GameLog!$C:$C,"LA")</f>
        <v>0</v>
      </c>
      <c r="N5">
        <f>SUMIFS(GameLog!Q:Q,GameLog!$D:$D,'LA B'!$A5,GameLog!$C:$C,"LA")</f>
        <v>3</v>
      </c>
      <c r="O5">
        <f>SUMIFS(GameLog!R:R,GameLog!$D:$D,'LA B'!$A5,GameLog!$C:$C,"LA")</f>
        <v>0</v>
      </c>
      <c r="P5">
        <f>SUMIFS(GameLog!S:S,GameLog!$D:$D,'LA B'!$A5,GameLog!$C:$C,"LA")</f>
        <v>2</v>
      </c>
      <c r="Q5">
        <f>SUMIFS(GameLog!T:T,GameLog!$D:$D,'LA B'!$A5,GameLog!$C:$C,"LA")</f>
        <v>0</v>
      </c>
      <c r="R5">
        <f>SUMIFS(GameLog!U:U,GameLog!$D:$D,'LA B'!$A5,GameLog!$C:$C,"LA")</f>
        <v>0</v>
      </c>
      <c r="S5">
        <f>SUMIFS(GameLog!V:V,GameLog!$D:$D,'LA B'!$A5,GameLog!$C:$C,"LA")</f>
        <v>0</v>
      </c>
      <c r="T5">
        <v>3</v>
      </c>
      <c r="U5">
        <v>3</v>
      </c>
      <c r="V5" s="8">
        <f t="shared" si="3"/>
        <v>0.44444444444444442</v>
      </c>
      <c r="W5" s="8">
        <f t="shared" si="0"/>
        <v>0.54545454545454541</v>
      </c>
      <c r="X5" s="8">
        <f t="shared" si="1"/>
        <v>0.44444444444444442</v>
      </c>
      <c r="Y5" s="8">
        <f t="shared" si="4"/>
        <v>0.98989898989898983</v>
      </c>
      <c r="Z5">
        <f t="shared" si="5"/>
        <v>4</v>
      </c>
      <c r="AD5" s="14"/>
    </row>
    <row r="6" spans="1:30">
      <c r="A6" t="s">
        <v>2622</v>
      </c>
      <c r="B6" cm="1">
        <f t="array" ref="B6">IF(COUNTIFS(GameLog!D:D,'LA B'!A6,GameLog!C:C,"LA")=0,0,COUNTA(_xlfn.UNIQUE(_xlfn._xlws.FILTER(GameLog!A$2:A$1000, (GameLog!C$2:C$1000="LA") * (GameLog!D$2:D$1000=A6)))))</f>
        <v>3</v>
      </c>
      <c r="C6">
        <f t="shared" si="2"/>
        <v>12</v>
      </c>
      <c r="D6">
        <f>SUMIFS(GameLog!G:G,GameLog!$D:$D,'LA B'!$A6,GameLog!$C:$C,"LA")</f>
        <v>12</v>
      </c>
      <c r="E6">
        <f>SUMIFS(GameLog!H:H,GameLog!$D:$D,'LA B'!$A6,GameLog!$C:$C,"LA")</f>
        <v>1</v>
      </c>
      <c r="F6">
        <f>SUMIFS(GameLog!I:I,GameLog!$D:$D,'LA B'!$A6,GameLog!$C:$C,"LA")</f>
        <v>5</v>
      </c>
      <c r="G6">
        <f>SUMIFS(GameLog!J:J,GameLog!$D:$D,'LA B'!$A6,GameLog!$C:$C,"LA")</f>
        <v>2</v>
      </c>
      <c r="H6">
        <f>SUMIFS(GameLog!K:K,GameLog!$D:$D,'LA B'!$A6,GameLog!$C:$C,"LA")</f>
        <v>0</v>
      </c>
      <c r="I6">
        <f>SUMIFS(GameLog!L:L,GameLog!$D:$D,'LA B'!$A6,GameLog!$C:$C,"LA")</f>
        <v>0</v>
      </c>
      <c r="J6">
        <f>SUMIFS(GameLog!M:M,GameLog!$D:$D,'LA B'!$A6,GameLog!$C:$C,"LA")</f>
        <v>1</v>
      </c>
      <c r="K6">
        <f>SUMIFS(GameLog!N:N,GameLog!$D:$D,'LA B'!$A6,GameLog!$C:$C,"LA")</f>
        <v>0</v>
      </c>
      <c r="L6">
        <f>SUMIFS(GameLog!O:O,GameLog!$D:$D,'LA B'!$A6,GameLog!$C:$C,"LA")</f>
        <v>0</v>
      </c>
      <c r="M6">
        <f>SUMIFS(GameLog!P:P,GameLog!$D:$D,'LA B'!$A6,GameLog!$C:$C,"LA")</f>
        <v>0</v>
      </c>
      <c r="N6">
        <f>SUMIFS(GameLog!Q:Q,GameLog!$D:$D,'LA B'!$A6,GameLog!$C:$C,"LA")</f>
        <v>3</v>
      </c>
      <c r="O6">
        <f>SUMIFS(GameLog!R:R,GameLog!$D:$D,'LA B'!$A6,GameLog!$C:$C,"LA")</f>
        <v>0</v>
      </c>
      <c r="P6">
        <f>SUMIFS(GameLog!S:S,GameLog!$D:$D,'LA B'!$A6,GameLog!$C:$C,"LA")</f>
        <v>0</v>
      </c>
      <c r="Q6">
        <f>SUMIFS(GameLog!T:T,GameLog!$D:$D,'LA B'!$A6,GameLog!$C:$C,"LA")</f>
        <v>0</v>
      </c>
      <c r="R6">
        <f>SUMIFS(GameLog!U:U,GameLog!$D:$D,'LA B'!$A6,GameLog!$C:$C,"LA")</f>
        <v>0</v>
      </c>
      <c r="S6">
        <f>SUMIFS(GameLog!V:V,GameLog!$D:$D,'LA B'!$A6,GameLog!$C:$C,"LA")</f>
        <v>0</v>
      </c>
      <c r="T6">
        <v>1</v>
      </c>
      <c r="U6">
        <v>1</v>
      </c>
      <c r="V6" s="8">
        <f t="shared" si="3"/>
        <v>0.41666666666666669</v>
      </c>
      <c r="W6" s="8">
        <f t="shared" si="0"/>
        <v>0.41666666666666669</v>
      </c>
      <c r="X6" s="8">
        <f t="shared" si="1"/>
        <v>0.58333333333333337</v>
      </c>
      <c r="Y6" s="8">
        <f t="shared" si="4"/>
        <v>1</v>
      </c>
      <c r="Z6">
        <f t="shared" si="5"/>
        <v>7</v>
      </c>
      <c r="AD6" s="14"/>
    </row>
    <row r="7" spans="1:30">
      <c r="A7" t="s">
        <v>2584</v>
      </c>
      <c r="B7" cm="1">
        <f t="array" ref="B7">IF(COUNTIFS(GameLog!D:D,'LA B'!A7,GameLog!C:C,"LA")=0,0,COUNTA(_xlfn.UNIQUE(_xlfn._xlws.FILTER(GameLog!A$2:A$1000, (GameLog!C$2:C$1000="LA") * (GameLog!D$2:D$1000=A7)))))</f>
        <v>3</v>
      </c>
      <c r="C7">
        <f t="shared" si="2"/>
        <v>13</v>
      </c>
      <c r="D7">
        <f>SUMIFS(GameLog!G:G,GameLog!$D:$D,'LA B'!$A7,GameLog!$C:$C,"LA")</f>
        <v>11</v>
      </c>
      <c r="E7">
        <f>SUMIFS(GameLog!H:H,GameLog!$D:$D,'LA B'!$A7,GameLog!$C:$C,"LA")</f>
        <v>0</v>
      </c>
      <c r="F7">
        <f>SUMIFS(GameLog!I:I,GameLog!$D:$D,'LA B'!$A7,GameLog!$C:$C,"LA")</f>
        <v>2</v>
      </c>
      <c r="G7">
        <f>SUMIFS(GameLog!J:J,GameLog!$D:$D,'LA B'!$A7,GameLog!$C:$C,"LA")</f>
        <v>0</v>
      </c>
      <c r="H7">
        <f>SUMIFS(GameLog!K:K,GameLog!$D:$D,'LA B'!$A7,GameLog!$C:$C,"LA")</f>
        <v>0</v>
      </c>
      <c r="I7">
        <f>SUMIFS(GameLog!L:L,GameLog!$D:$D,'LA B'!$A7,GameLog!$C:$C,"LA")</f>
        <v>0</v>
      </c>
      <c r="J7">
        <f>SUMIFS(GameLog!M:M,GameLog!$D:$D,'LA B'!$A7,GameLog!$C:$C,"LA")</f>
        <v>0</v>
      </c>
      <c r="K7">
        <f>SUMIFS(GameLog!N:N,GameLog!$D:$D,'LA B'!$A7,GameLog!$C:$C,"LA")</f>
        <v>0</v>
      </c>
      <c r="L7">
        <f>SUMIFS(GameLog!O:O,GameLog!$D:$D,'LA B'!$A7,GameLog!$C:$C,"LA")</f>
        <v>0</v>
      </c>
      <c r="M7">
        <f>SUMIFS(GameLog!P:P,GameLog!$D:$D,'LA B'!$A7,GameLog!$C:$C,"LA")</f>
        <v>1</v>
      </c>
      <c r="N7">
        <f>SUMIFS(GameLog!Q:Q,GameLog!$D:$D,'LA B'!$A7,GameLog!$C:$C,"LA")</f>
        <v>4</v>
      </c>
      <c r="O7">
        <f>SUMIFS(GameLog!R:R,GameLog!$D:$D,'LA B'!$A7,GameLog!$C:$C,"LA")</f>
        <v>0</v>
      </c>
      <c r="P7">
        <f>SUMIFS(GameLog!S:S,GameLog!$D:$D,'LA B'!$A7,GameLog!$C:$C,"LA")</f>
        <v>1</v>
      </c>
      <c r="Q7">
        <f>SUMIFS(GameLog!T:T,GameLog!$D:$D,'LA B'!$A7,GameLog!$C:$C,"LA")</f>
        <v>0</v>
      </c>
      <c r="R7">
        <f>SUMIFS(GameLog!U:U,GameLog!$D:$D,'LA B'!$A7,GameLog!$C:$C,"LA")</f>
        <v>0</v>
      </c>
      <c r="S7">
        <f>SUMIFS(GameLog!V:V,GameLog!$D:$D,'LA B'!$A7,GameLog!$C:$C,"LA")</f>
        <v>0</v>
      </c>
      <c r="T7">
        <v>1</v>
      </c>
      <c r="U7">
        <v>1</v>
      </c>
      <c r="V7" s="8">
        <f t="shared" si="3"/>
        <v>0.18181818181818182</v>
      </c>
      <c r="W7" s="8">
        <f t="shared" si="0"/>
        <v>0.30769230769230771</v>
      </c>
      <c r="X7" s="8">
        <f t="shared" si="1"/>
        <v>0.18181818181818182</v>
      </c>
      <c r="Y7" s="8">
        <f t="shared" si="4"/>
        <v>0.48951048951048953</v>
      </c>
      <c r="Z7">
        <f t="shared" si="5"/>
        <v>2</v>
      </c>
      <c r="AD7" s="14"/>
    </row>
    <row r="8" spans="1:30">
      <c r="A8" t="s">
        <v>2585</v>
      </c>
      <c r="B8" cm="1">
        <f t="array" ref="B8">IF(COUNTIFS(GameLog!D:D,'LA B'!A8,GameLog!C:C,"LA")=0,0,COUNTA(_xlfn.UNIQUE(_xlfn._xlws.FILTER(GameLog!A$2:A$1000, (GameLog!C$2:C$1000="LA") * (GameLog!D$2:D$1000=A8)))))</f>
        <v>3</v>
      </c>
      <c r="C8">
        <f t="shared" si="2"/>
        <v>13</v>
      </c>
      <c r="D8">
        <f>SUMIFS(GameLog!G:G,GameLog!$D:$D,'LA B'!$A8,GameLog!$C:$C,"LA")</f>
        <v>13</v>
      </c>
      <c r="E8">
        <f>SUMIFS(GameLog!H:H,GameLog!$D:$D,'LA B'!$A8,GameLog!$C:$C,"LA")</f>
        <v>2</v>
      </c>
      <c r="F8">
        <f>SUMIFS(GameLog!I:I,GameLog!$D:$D,'LA B'!$A8,GameLog!$C:$C,"LA")</f>
        <v>3</v>
      </c>
      <c r="G8">
        <f>SUMIFS(GameLog!J:J,GameLog!$D:$D,'LA B'!$A8,GameLog!$C:$C,"LA")</f>
        <v>2</v>
      </c>
      <c r="H8">
        <f>SUMIFS(GameLog!K:K,GameLog!$D:$D,'LA B'!$A8,GameLog!$C:$C,"LA")</f>
        <v>0</v>
      </c>
      <c r="I8">
        <f>SUMIFS(GameLog!L:L,GameLog!$D:$D,'LA B'!$A8,GameLog!$C:$C,"LA")</f>
        <v>1</v>
      </c>
      <c r="J8">
        <f>SUMIFS(GameLog!M:M,GameLog!$D:$D,'LA B'!$A8,GameLog!$C:$C,"LA")</f>
        <v>3</v>
      </c>
      <c r="K8">
        <f>SUMIFS(GameLog!N:N,GameLog!$D:$D,'LA B'!$A8,GameLog!$C:$C,"LA")</f>
        <v>0</v>
      </c>
      <c r="L8">
        <f>SUMIFS(GameLog!O:O,GameLog!$D:$D,'LA B'!$A8,GameLog!$C:$C,"LA")</f>
        <v>0</v>
      </c>
      <c r="M8">
        <f>SUMIFS(GameLog!P:P,GameLog!$D:$D,'LA B'!$A8,GameLog!$C:$C,"LA")</f>
        <v>0</v>
      </c>
      <c r="N8">
        <f>SUMIFS(GameLog!Q:Q,GameLog!$D:$D,'LA B'!$A8,GameLog!$C:$C,"LA")</f>
        <v>4</v>
      </c>
      <c r="O8">
        <f>SUMIFS(GameLog!R:R,GameLog!$D:$D,'LA B'!$A8,GameLog!$C:$C,"LA")</f>
        <v>0</v>
      </c>
      <c r="P8">
        <f>SUMIFS(GameLog!S:S,GameLog!$D:$D,'LA B'!$A8,GameLog!$C:$C,"LA")</f>
        <v>0</v>
      </c>
      <c r="Q8">
        <f>SUMIFS(GameLog!T:T,GameLog!$D:$D,'LA B'!$A8,GameLog!$C:$C,"LA")</f>
        <v>0</v>
      </c>
      <c r="R8">
        <f>SUMIFS(GameLog!U:U,GameLog!$D:$D,'LA B'!$A8,GameLog!$C:$C,"LA")</f>
        <v>0</v>
      </c>
      <c r="S8">
        <f>SUMIFS(GameLog!V:V,GameLog!$D:$D,'LA B'!$A8,GameLog!$C:$C,"LA")</f>
        <v>0</v>
      </c>
      <c r="T8">
        <v>1</v>
      </c>
      <c r="U8">
        <v>1</v>
      </c>
      <c r="V8" s="8">
        <f t="shared" si="3"/>
        <v>0.23076923076923078</v>
      </c>
      <c r="W8" s="8">
        <f t="shared" si="0"/>
        <v>0.23076923076923078</v>
      </c>
      <c r="X8" s="8">
        <f t="shared" si="1"/>
        <v>0.61538461538461542</v>
      </c>
      <c r="Y8" s="8">
        <f t="shared" si="4"/>
        <v>0.84615384615384626</v>
      </c>
      <c r="Z8">
        <f t="shared" si="5"/>
        <v>8</v>
      </c>
      <c r="AD8" s="14"/>
    </row>
    <row r="9" spans="1:30">
      <c r="A9" t="s">
        <v>2586</v>
      </c>
      <c r="B9" cm="1">
        <f t="array" ref="B9">IF(COUNTIFS(GameLog!D:D,'LA B'!A9,GameLog!C:C,"LA")=0,0,COUNTA(_xlfn.UNIQUE(_xlfn._xlws.FILTER(GameLog!A$2:A$1000, (GameLog!C$2:C$1000="LA") * (GameLog!D$2:D$1000=A9)))))</f>
        <v>3</v>
      </c>
      <c r="C9">
        <f t="shared" si="2"/>
        <v>13</v>
      </c>
      <c r="D9">
        <f>SUMIFS(GameLog!G:G,GameLog!$D:$D,'LA B'!$A9,GameLog!$C:$C,"LA")</f>
        <v>13</v>
      </c>
      <c r="E9">
        <f>SUMIFS(GameLog!H:H,GameLog!$D:$D,'LA B'!$A9,GameLog!$C:$C,"LA")</f>
        <v>0</v>
      </c>
      <c r="F9">
        <f>SUMIFS(GameLog!I:I,GameLog!$D:$D,'LA B'!$A9,GameLog!$C:$C,"LA")</f>
        <v>1</v>
      </c>
      <c r="G9">
        <f>SUMIFS(GameLog!J:J,GameLog!$D:$D,'LA B'!$A9,GameLog!$C:$C,"LA")</f>
        <v>0</v>
      </c>
      <c r="H9">
        <f>SUMIFS(GameLog!K:K,GameLog!$D:$D,'LA B'!$A9,GameLog!$C:$C,"LA")</f>
        <v>0</v>
      </c>
      <c r="I9">
        <f>SUMIFS(GameLog!L:L,GameLog!$D:$D,'LA B'!$A9,GameLog!$C:$C,"LA")</f>
        <v>0</v>
      </c>
      <c r="J9">
        <f>SUMIFS(GameLog!M:M,GameLog!$D:$D,'LA B'!$A9,GameLog!$C:$C,"LA")</f>
        <v>1</v>
      </c>
      <c r="K9">
        <f>SUMIFS(GameLog!N:N,GameLog!$D:$D,'LA B'!$A9,GameLog!$C:$C,"LA")</f>
        <v>0</v>
      </c>
      <c r="L9">
        <f>SUMIFS(GameLog!O:O,GameLog!$D:$D,'LA B'!$A9,GameLog!$C:$C,"LA")</f>
        <v>1</v>
      </c>
      <c r="M9">
        <f>SUMIFS(GameLog!P:P,GameLog!$D:$D,'LA B'!$A9,GameLog!$C:$C,"LA")</f>
        <v>0</v>
      </c>
      <c r="N9">
        <f>SUMIFS(GameLog!Q:Q,GameLog!$D:$D,'LA B'!$A9,GameLog!$C:$C,"LA")</f>
        <v>3</v>
      </c>
      <c r="O9">
        <f>SUMIFS(GameLog!R:R,GameLog!$D:$D,'LA B'!$A9,GameLog!$C:$C,"LA")</f>
        <v>0</v>
      </c>
      <c r="P9">
        <f>SUMIFS(GameLog!S:S,GameLog!$D:$D,'LA B'!$A9,GameLog!$C:$C,"LA")</f>
        <v>0</v>
      </c>
      <c r="Q9">
        <f>SUMIFS(GameLog!T:T,GameLog!$D:$D,'LA B'!$A9,GameLog!$C:$C,"LA")</f>
        <v>0</v>
      </c>
      <c r="R9">
        <f>SUMIFS(GameLog!U:U,GameLog!$D:$D,'LA B'!$A9,GameLog!$C:$C,"LA")</f>
        <v>0</v>
      </c>
      <c r="S9">
        <f>SUMIFS(GameLog!V:V,GameLog!$D:$D,'LA B'!$A9,GameLog!$C:$C,"LA")</f>
        <v>0</v>
      </c>
      <c r="T9">
        <v>1</v>
      </c>
      <c r="U9">
        <v>1</v>
      </c>
      <c r="V9" s="8">
        <f t="shared" si="3"/>
        <v>7.6923076923076927E-2</v>
      </c>
      <c r="W9" s="8">
        <f t="shared" si="0"/>
        <v>7.6923076923076927E-2</v>
      </c>
      <c r="X9" s="8">
        <f t="shared" si="1"/>
        <v>7.6923076923076927E-2</v>
      </c>
      <c r="Y9" s="8">
        <f t="shared" si="4"/>
        <v>0.15384615384615385</v>
      </c>
      <c r="Z9">
        <f t="shared" si="5"/>
        <v>1</v>
      </c>
      <c r="AD9" s="14"/>
    </row>
    <row r="10" spans="1:30">
      <c r="A10" t="s">
        <v>2587</v>
      </c>
      <c r="B10" cm="1">
        <f t="array" ref="B10">IF(COUNTIFS(GameLog!D:D,'LA B'!A10,GameLog!C:C,"LA")=0,0,COUNTA(_xlfn.UNIQUE(_xlfn._xlws.FILTER(GameLog!A$2:A$1000, (GameLog!C$2:C$1000="LA") * (GameLog!D$2:D$1000=A10)))))</f>
        <v>3</v>
      </c>
      <c r="C10">
        <f t="shared" si="2"/>
        <v>3</v>
      </c>
      <c r="D10">
        <f>SUMIFS(GameLog!G:G,GameLog!$D:$D,'LA B'!$A10,GameLog!$C:$C,"LA")</f>
        <v>3</v>
      </c>
      <c r="E10">
        <f>SUMIFS(GameLog!H:H,GameLog!$D:$D,'LA B'!$A10,GameLog!$C:$C,"LA")</f>
        <v>0</v>
      </c>
      <c r="F10">
        <f>SUMIFS(GameLog!I:I,GameLog!$D:$D,'LA B'!$A10,GameLog!$C:$C,"LA")</f>
        <v>1</v>
      </c>
      <c r="G10">
        <f>SUMIFS(GameLog!J:J,GameLog!$D:$D,'LA B'!$A10,GameLog!$C:$C,"LA")</f>
        <v>0</v>
      </c>
      <c r="H10">
        <f>SUMIFS(GameLog!K:K,GameLog!$D:$D,'LA B'!$A10,GameLog!$C:$C,"LA")</f>
        <v>0</v>
      </c>
      <c r="I10">
        <f>SUMIFS(GameLog!L:L,GameLog!$D:$D,'LA B'!$A10,GameLog!$C:$C,"LA")</f>
        <v>0</v>
      </c>
      <c r="J10">
        <f>SUMIFS(GameLog!M:M,GameLog!$D:$D,'LA B'!$A10,GameLog!$C:$C,"LA")</f>
        <v>0</v>
      </c>
      <c r="K10">
        <f>SUMIFS(GameLog!N:N,GameLog!$D:$D,'LA B'!$A10,GameLog!$C:$C,"LA")</f>
        <v>0</v>
      </c>
      <c r="L10">
        <f>SUMIFS(GameLog!O:O,GameLog!$D:$D,'LA B'!$A10,GameLog!$C:$C,"LA")</f>
        <v>0</v>
      </c>
      <c r="M10">
        <f>SUMIFS(GameLog!P:P,GameLog!$D:$D,'LA B'!$A10,GameLog!$C:$C,"LA")</f>
        <v>0</v>
      </c>
      <c r="N10">
        <f>SUMIFS(GameLog!Q:Q,GameLog!$D:$D,'LA B'!$A10,GameLog!$C:$C,"LA")</f>
        <v>0</v>
      </c>
      <c r="O10">
        <f>SUMIFS(GameLog!R:R,GameLog!$D:$D,'LA B'!$A10,GameLog!$C:$C,"LA")</f>
        <v>0</v>
      </c>
      <c r="P10">
        <f>SUMIFS(GameLog!S:S,GameLog!$D:$D,'LA B'!$A10,GameLog!$C:$C,"LA")</f>
        <v>0</v>
      </c>
      <c r="Q10">
        <f>SUMIFS(GameLog!T:T,GameLog!$D:$D,'LA B'!$A10,GameLog!$C:$C,"LA")</f>
        <v>0</v>
      </c>
      <c r="R10">
        <f>SUMIFS(GameLog!U:U,GameLog!$D:$D,'LA B'!$A10,GameLog!$C:$C,"LA")</f>
        <v>0</v>
      </c>
      <c r="S10">
        <f>SUMIFS(GameLog!V:V,GameLog!$D:$D,'LA B'!$A10,GameLog!$C:$C,"LA")</f>
        <v>0</v>
      </c>
      <c r="T10">
        <v>0</v>
      </c>
      <c r="U10">
        <v>1</v>
      </c>
      <c r="V10" s="8">
        <f t="shared" si="3"/>
        <v>0.33333333333333331</v>
      </c>
      <c r="W10" s="8">
        <f t="shared" si="0"/>
        <v>0.33333333333333331</v>
      </c>
      <c r="X10" s="8">
        <f t="shared" si="1"/>
        <v>0.33333333333333331</v>
      </c>
      <c r="Y10" s="8">
        <f t="shared" si="4"/>
        <v>0.66666666666666663</v>
      </c>
      <c r="Z10">
        <f t="shared" si="5"/>
        <v>1</v>
      </c>
      <c r="AD10" s="13"/>
    </row>
    <row r="11" spans="1:30">
      <c r="A11" t="s">
        <v>2621</v>
      </c>
      <c r="B11" cm="1">
        <f t="array" ref="B11">IF(COUNTIFS(GameLog!D:D,'LA B'!A11,GameLog!C:C,"LA")=0,0,COUNTA(_xlfn.UNIQUE(_xlfn._xlws.FILTER(GameLog!A$2:A$1000, (GameLog!C$2:C$1000="LA") * (GameLog!D$2:D$1000=A11)))))</f>
        <v>0</v>
      </c>
      <c r="C11">
        <f t="shared" si="2"/>
        <v>0</v>
      </c>
      <c r="D11">
        <f>SUMIFS(GameLog!G:G,GameLog!$D:$D,'LA B'!$A11,GameLog!$C:$C,"LA")</f>
        <v>0</v>
      </c>
      <c r="E11">
        <f>SUMIFS(GameLog!H:H,GameLog!$D:$D,'LA B'!$A11,GameLog!$C:$C,"LA")</f>
        <v>0</v>
      </c>
      <c r="F11">
        <f>SUMIFS(GameLog!I:I,GameLog!$D:$D,'LA B'!$A11,GameLog!$C:$C,"LA")</f>
        <v>0</v>
      </c>
      <c r="G11">
        <f>SUMIFS(GameLog!J:J,GameLog!$D:$D,'LA B'!$A11,GameLog!$C:$C,"LA")</f>
        <v>0</v>
      </c>
      <c r="H11">
        <f>SUMIFS(GameLog!K:K,GameLog!$D:$D,'LA B'!$A11,GameLog!$C:$C,"LA")</f>
        <v>0</v>
      </c>
      <c r="I11">
        <f>SUMIFS(GameLog!L:L,GameLog!$D:$D,'LA B'!$A11,GameLog!$C:$C,"LA")</f>
        <v>0</v>
      </c>
      <c r="J11">
        <f>SUMIFS(GameLog!M:M,GameLog!$D:$D,'LA B'!$A11,GameLog!$C:$C,"LA")</f>
        <v>0</v>
      </c>
      <c r="K11">
        <f>SUMIFS(GameLog!N:N,GameLog!$D:$D,'LA B'!$A11,GameLog!$C:$C,"LA")</f>
        <v>0</v>
      </c>
      <c r="L11">
        <f>SUMIFS(GameLog!O:O,GameLog!$D:$D,'LA B'!$A11,GameLog!$C:$C,"LA")</f>
        <v>0</v>
      </c>
      <c r="M11">
        <f>SUMIFS(GameLog!P:P,GameLog!$D:$D,'LA B'!$A11,GameLog!$C:$C,"LA")</f>
        <v>0</v>
      </c>
      <c r="N11">
        <f>SUMIFS(GameLog!Q:Q,GameLog!$D:$D,'LA B'!$A11,GameLog!$C:$C,"LA")</f>
        <v>0</v>
      </c>
      <c r="O11">
        <f>SUMIFS(GameLog!R:R,GameLog!$D:$D,'LA B'!$A11,GameLog!$C:$C,"LA")</f>
        <v>0</v>
      </c>
      <c r="P11">
        <f>SUMIFS(GameLog!S:S,GameLog!$D:$D,'LA B'!$A11,GameLog!$C:$C,"LA")</f>
        <v>0</v>
      </c>
      <c r="Q11">
        <f>SUMIFS(GameLog!T:T,GameLog!$D:$D,'LA B'!$A11,GameLog!$C:$C,"LA")</f>
        <v>0</v>
      </c>
      <c r="R11">
        <f>SUMIFS(GameLog!U:U,GameLog!$D:$D,'LA B'!$A11,GameLog!$C:$C,"LA")</f>
        <v>0</v>
      </c>
      <c r="S11">
        <f>SUMIFS(GameLog!V:V,GameLog!$D:$D,'LA B'!$A11,GameLog!$C:$C,"LA")</f>
        <v>0</v>
      </c>
      <c r="T11">
        <v>0</v>
      </c>
      <c r="U11">
        <v>0</v>
      </c>
      <c r="V11" s="8">
        <f t="shared" si="3"/>
        <v>0</v>
      </c>
      <c r="W11" s="8">
        <f t="shared" si="0"/>
        <v>0</v>
      </c>
      <c r="X11" s="8">
        <f t="shared" si="1"/>
        <v>0</v>
      </c>
      <c r="Y11" s="8">
        <f t="shared" si="4"/>
        <v>0</v>
      </c>
      <c r="Z11">
        <f t="shared" si="5"/>
        <v>0</v>
      </c>
      <c r="AD11" s="14"/>
    </row>
    <row r="12" spans="1:30">
      <c r="A12" t="s">
        <v>2588</v>
      </c>
      <c r="B12" cm="1">
        <f t="array" ref="B12">IF(COUNTIFS(GameLog!D:D,'LA B'!A12,GameLog!C:C,"LA")=0,0,COUNTA(_xlfn.UNIQUE(_xlfn._xlws.FILTER(GameLog!A$2:A$1000, (GameLog!C$2:C$1000="LA") * (GameLog!D$2:D$1000=A12)))))</f>
        <v>0</v>
      </c>
      <c r="C12">
        <f t="shared" si="2"/>
        <v>0</v>
      </c>
      <c r="D12">
        <f>SUMIFS(GameLog!G:G,GameLog!$D:$D,'LA B'!$A12,GameLog!$C:$C,"LA")</f>
        <v>0</v>
      </c>
      <c r="E12">
        <f>SUMIFS(GameLog!H:H,GameLog!$D:$D,'LA B'!$A12,GameLog!$C:$C,"LA")</f>
        <v>0</v>
      </c>
      <c r="F12">
        <f>SUMIFS(GameLog!I:I,GameLog!$D:$D,'LA B'!$A12,GameLog!$C:$C,"LA")</f>
        <v>0</v>
      </c>
      <c r="G12">
        <f>SUMIFS(GameLog!J:J,GameLog!$D:$D,'LA B'!$A12,GameLog!$C:$C,"LA")</f>
        <v>0</v>
      </c>
      <c r="H12">
        <f>SUMIFS(GameLog!K:K,GameLog!$D:$D,'LA B'!$A12,GameLog!$C:$C,"LA")</f>
        <v>0</v>
      </c>
      <c r="I12">
        <f>SUMIFS(GameLog!L:L,GameLog!$D:$D,'LA B'!$A12,GameLog!$C:$C,"LA")</f>
        <v>0</v>
      </c>
      <c r="J12">
        <f>SUMIFS(GameLog!M:M,GameLog!$D:$D,'LA B'!$A12,GameLog!$C:$C,"LA")</f>
        <v>0</v>
      </c>
      <c r="K12">
        <f>SUMIFS(GameLog!N:N,GameLog!$D:$D,'LA B'!$A12,GameLog!$C:$C,"LA")</f>
        <v>0</v>
      </c>
      <c r="L12">
        <f>SUMIFS(GameLog!O:O,GameLog!$D:$D,'LA B'!$A12,GameLog!$C:$C,"LA")</f>
        <v>0</v>
      </c>
      <c r="M12">
        <f>SUMIFS(GameLog!P:P,GameLog!$D:$D,'LA B'!$A12,GameLog!$C:$C,"LA")</f>
        <v>0</v>
      </c>
      <c r="N12">
        <f>SUMIFS(GameLog!Q:Q,GameLog!$D:$D,'LA B'!$A12,GameLog!$C:$C,"LA")</f>
        <v>0</v>
      </c>
      <c r="O12">
        <f>SUMIFS(GameLog!R:R,GameLog!$D:$D,'LA B'!$A12,GameLog!$C:$C,"LA")</f>
        <v>0</v>
      </c>
      <c r="P12">
        <f>SUMIFS(GameLog!S:S,GameLog!$D:$D,'LA B'!$A12,GameLog!$C:$C,"LA")</f>
        <v>0</v>
      </c>
      <c r="Q12">
        <f>SUMIFS(GameLog!T:T,GameLog!$D:$D,'LA B'!$A12,GameLog!$C:$C,"LA")</f>
        <v>0</v>
      </c>
      <c r="R12">
        <f>SUMIFS(GameLog!U:U,GameLog!$D:$D,'LA B'!$A12,GameLog!$C:$C,"LA")</f>
        <v>0</v>
      </c>
      <c r="S12">
        <f>SUMIFS(GameLog!V:V,GameLog!$D:$D,'LA B'!$A12,GameLog!$C:$C,"LA")</f>
        <v>0</v>
      </c>
      <c r="T12">
        <v>0</v>
      </c>
      <c r="U12">
        <v>0</v>
      </c>
      <c r="V12" s="8">
        <f t="shared" si="3"/>
        <v>0</v>
      </c>
      <c r="W12" s="8">
        <f t="shared" si="0"/>
        <v>0</v>
      </c>
      <c r="X12" s="8">
        <f t="shared" si="1"/>
        <v>0</v>
      </c>
      <c r="Y12" s="8">
        <f t="shared" si="4"/>
        <v>0</v>
      </c>
      <c r="Z12">
        <f t="shared" si="5"/>
        <v>0</v>
      </c>
      <c r="AD12" s="14"/>
    </row>
    <row r="13" spans="1:30">
      <c r="A13" t="s">
        <v>2589</v>
      </c>
      <c r="B13" cm="1">
        <f t="array" ref="B13">IF(COUNTIFS(GameLog!D:D,'LA B'!A13,GameLog!C:C,"LA")=0,0,COUNTA(_xlfn.UNIQUE(_xlfn._xlws.FILTER(GameLog!A$2:A$1000, (GameLog!C$2:C$1000="LA") * (GameLog!D$2:D$1000=A13)))))</f>
        <v>0</v>
      </c>
      <c r="C13">
        <f t="shared" si="2"/>
        <v>0</v>
      </c>
      <c r="D13">
        <f>SUMIFS(GameLog!G:G,GameLog!$D:$D,'LA B'!$A13,GameLog!$C:$C,"LA")</f>
        <v>0</v>
      </c>
      <c r="E13">
        <f>SUMIFS(GameLog!H:H,GameLog!$D:$D,'LA B'!$A13,GameLog!$C:$C,"LA")</f>
        <v>0</v>
      </c>
      <c r="F13">
        <f>SUMIFS(GameLog!I:I,GameLog!$D:$D,'LA B'!$A13,GameLog!$C:$C,"LA")</f>
        <v>0</v>
      </c>
      <c r="G13">
        <f>SUMIFS(GameLog!J:J,GameLog!$D:$D,'LA B'!$A13,GameLog!$C:$C,"LA")</f>
        <v>0</v>
      </c>
      <c r="H13">
        <f>SUMIFS(GameLog!K:K,GameLog!$D:$D,'LA B'!$A13,GameLog!$C:$C,"LA")</f>
        <v>0</v>
      </c>
      <c r="I13">
        <f>SUMIFS(GameLog!L:L,GameLog!$D:$D,'LA B'!$A13,GameLog!$C:$C,"LA")</f>
        <v>0</v>
      </c>
      <c r="J13">
        <f>SUMIFS(GameLog!M:M,GameLog!$D:$D,'LA B'!$A13,GameLog!$C:$C,"LA")</f>
        <v>0</v>
      </c>
      <c r="K13">
        <f>SUMIFS(GameLog!N:N,GameLog!$D:$D,'LA B'!$A13,GameLog!$C:$C,"LA")</f>
        <v>0</v>
      </c>
      <c r="L13">
        <f>SUMIFS(GameLog!O:O,GameLog!$D:$D,'LA B'!$A13,GameLog!$C:$C,"LA")</f>
        <v>0</v>
      </c>
      <c r="M13">
        <f>SUMIFS(GameLog!P:P,GameLog!$D:$D,'LA B'!$A13,GameLog!$C:$C,"LA")</f>
        <v>0</v>
      </c>
      <c r="N13">
        <f>SUMIFS(GameLog!Q:Q,GameLog!$D:$D,'LA B'!$A13,GameLog!$C:$C,"LA")</f>
        <v>0</v>
      </c>
      <c r="O13">
        <f>SUMIFS(GameLog!R:R,GameLog!$D:$D,'LA B'!$A13,GameLog!$C:$C,"LA")</f>
        <v>0</v>
      </c>
      <c r="P13">
        <f>SUMIFS(GameLog!S:S,GameLog!$D:$D,'LA B'!$A13,GameLog!$C:$C,"LA")</f>
        <v>0</v>
      </c>
      <c r="Q13">
        <f>SUMIFS(GameLog!T:T,GameLog!$D:$D,'LA B'!$A13,GameLog!$C:$C,"LA")</f>
        <v>0</v>
      </c>
      <c r="R13">
        <f>SUMIFS(GameLog!U:U,GameLog!$D:$D,'LA B'!$A13,GameLog!$C:$C,"LA")</f>
        <v>0</v>
      </c>
      <c r="S13">
        <f>SUMIFS(GameLog!V:V,GameLog!$D:$D,'LA B'!$A13,GameLog!$C:$C,"LA")</f>
        <v>0</v>
      </c>
      <c r="T13">
        <v>0</v>
      </c>
      <c r="U13">
        <v>0</v>
      </c>
      <c r="V13" s="8">
        <f t="shared" si="3"/>
        <v>0</v>
      </c>
      <c r="W13" s="8">
        <f t="shared" si="0"/>
        <v>0</v>
      </c>
      <c r="X13" s="8">
        <f t="shared" si="1"/>
        <v>0</v>
      </c>
      <c r="Y13" s="8">
        <f t="shared" si="4"/>
        <v>0</v>
      </c>
      <c r="Z13">
        <f t="shared" si="5"/>
        <v>0</v>
      </c>
      <c r="AD13" s="14"/>
    </row>
    <row r="14" spans="1:30">
      <c r="A14" t="s">
        <v>2590</v>
      </c>
      <c r="B14" cm="1">
        <f t="array" ref="B14">IF(COUNTIFS(GameLog!D:D,'LA B'!A14,GameLog!C:C,"LA")=0,0,COUNTA(_xlfn.UNIQUE(_xlfn._xlws.FILTER(GameLog!A$2:A$1000, (GameLog!C$2:C$1000="LA") * (GameLog!D$2:D$1000=A14)))))</f>
        <v>2</v>
      </c>
      <c r="C14">
        <f t="shared" si="2"/>
        <v>1</v>
      </c>
      <c r="D14">
        <f>SUMIFS(GameLog!G:G,GameLog!$D:$D,'LA B'!$A14,GameLog!$C:$C,"LA")</f>
        <v>1</v>
      </c>
      <c r="E14">
        <f>SUMIFS(GameLog!H:H,GameLog!$D:$D,'LA B'!$A14,GameLog!$C:$C,"LA")</f>
        <v>0</v>
      </c>
      <c r="F14">
        <f>SUMIFS(GameLog!I:I,GameLog!$D:$D,'LA B'!$A14,GameLog!$C:$C,"LA")</f>
        <v>0</v>
      </c>
      <c r="G14">
        <f>SUMIFS(GameLog!J:J,GameLog!$D:$D,'LA B'!$A14,GameLog!$C:$C,"LA")</f>
        <v>0</v>
      </c>
      <c r="H14">
        <f>SUMIFS(GameLog!K:K,GameLog!$D:$D,'LA B'!$A14,GameLog!$C:$C,"LA")</f>
        <v>0</v>
      </c>
      <c r="I14">
        <f>SUMIFS(GameLog!L:L,GameLog!$D:$D,'LA B'!$A14,GameLog!$C:$C,"LA")</f>
        <v>0</v>
      </c>
      <c r="J14">
        <f>SUMIFS(GameLog!M:M,GameLog!$D:$D,'LA B'!$A14,GameLog!$C:$C,"LA")</f>
        <v>0</v>
      </c>
      <c r="K14">
        <f>SUMIFS(GameLog!N:N,GameLog!$D:$D,'LA B'!$A14,GameLog!$C:$C,"LA")</f>
        <v>0</v>
      </c>
      <c r="L14">
        <f>SUMIFS(GameLog!O:O,GameLog!$D:$D,'LA B'!$A14,GameLog!$C:$C,"LA")</f>
        <v>0</v>
      </c>
      <c r="M14">
        <f>SUMIFS(GameLog!P:P,GameLog!$D:$D,'LA B'!$A14,GameLog!$C:$C,"LA")</f>
        <v>0</v>
      </c>
      <c r="N14">
        <f>SUMIFS(GameLog!Q:Q,GameLog!$D:$D,'LA B'!$A14,GameLog!$C:$C,"LA")</f>
        <v>0</v>
      </c>
      <c r="O14">
        <f>SUMIFS(GameLog!R:R,GameLog!$D:$D,'LA B'!$A14,GameLog!$C:$C,"LA")</f>
        <v>0</v>
      </c>
      <c r="P14">
        <f>SUMIFS(GameLog!S:S,GameLog!$D:$D,'LA B'!$A14,GameLog!$C:$C,"LA")</f>
        <v>0</v>
      </c>
      <c r="Q14">
        <f>SUMIFS(GameLog!T:T,GameLog!$D:$D,'LA B'!$A14,GameLog!$C:$C,"LA")</f>
        <v>0</v>
      </c>
      <c r="R14">
        <f>SUMIFS(GameLog!U:U,GameLog!$D:$D,'LA B'!$A14,GameLog!$C:$C,"LA")</f>
        <v>0</v>
      </c>
      <c r="S14">
        <f>SUMIFS(GameLog!V:V,GameLog!$D:$D,'LA B'!$A14,GameLog!$C:$C,"LA")</f>
        <v>0</v>
      </c>
      <c r="T14">
        <v>0</v>
      </c>
      <c r="U14">
        <v>0</v>
      </c>
      <c r="V14" s="8">
        <f t="shared" si="3"/>
        <v>0</v>
      </c>
      <c r="W14" s="8">
        <f t="shared" si="0"/>
        <v>0</v>
      </c>
      <c r="X14" s="8">
        <f t="shared" si="1"/>
        <v>0</v>
      </c>
      <c r="Y14" s="8">
        <f t="shared" si="4"/>
        <v>0</v>
      </c>
      <c r="Z14">
        <f t="shared" si="5"/>
        <v>0</v>
      </c>
      <c r="AD14" s="14"/>
    </row>
    <row r="15" spans="1:30">
      <c r="A15" t="s">
        <v>2591</v>
      </c>
      <c r="B15" cm="1">
        <f t="array" ref="B15">IF(COUNTIFS(GameLog!D:D,'LA B'!A15,GameLog!C:C,"LA")=0,0,COUNTA(_xlfn.UNIQUE(_xlfn._xlws.FILTER(GameLog!A$2:A$1000, (GameLog!C$2:C$1000="LA") * (GameLog!D$2:D$1000=A15)))))</f>
        <v>0</v>
      </c>
      <c r="C15">
        <f t="shared" si="2"/>
        <v>0</v>
      </c>
      <c r="D15">
        <f>SUMIFS(GameLog!G:G,GameLog!$D:$D,'LA B'!$A15,GameLog!$C:$C,"LA")</f>
        <v>0</v>
      </c>
      <c r="E15">
        <f>SUMIFS(GameLog!H:H,GameLog!$D:$D,'LA B'!$A15,GameLog!$C:$C,"LA")</f>
        <v>0</v>
      </c>
      <c r="F15">
        <f>SUMIFS(GameLog!I:I,GameLog!$D:$D,'LA B'!$A15,GameLog!$C:$C,"LA")</f>
        <v>0</v>
      </c>
      <c r="G15">
        <f>SUMIFS(GameLog!J:J,GameLog!$D:$D,'LA B'!$A15,GameLog!$C:$C,"LA")</f>
        <v>0</v>
      </c>
      <c r="H15">
        <f>SUMIFS(GameLog!K:K,GameLog!$D:$D,'LA B'!$A15,GameLog!$C:$C,"LA")</f>
        <v>0</v>
      </c>
      <c r="I15">
        <f>SUMIFS(GameLog!L:L,GameLog!$D:$D,'LA B'!$A15,GameLog!$C:$C,"LA")</f>
        <v>0</v>
      </c>
      <c r="J15">
        <f>SUMIFS(GameLog!M:M,GameLog!$D:$D,'LA B'!$A15,GameLog!$C:$C,"LA")</f>
        <v>0</v>
      </c>
      <c r="K15">
        <f>SUMIFS(GameLog!N:N,GameLog!$D:$D,'LA B'!$A15,GameLog!$C:$C,"LA")</f>
        <v>0</v>
      </c>
      <c r="L15">
        <f>SUMIFS(GameLog!O:O,GameLog!$D:$D,'LA B'!$A15,GameLog!$C:$C,"LA")</f>
        <v>0</v>
      </c>
      <c r="M15">
        <f>SUMIFS(GameLog!P:P,GameLog!$D:$D,'LA B'!$A15,GameLog!$C:$C,"LA")</f>
        <v>0</v>
      </c>
      <c r="N15">
        <f>SUMIFS(GameLog!Q:Q,GameLog!$D:$D,'LA B'!$A15,GameLog!$C:$C,"LA")</f>
        <v>0</v>
      </c>
      <c r="O15">
        <f>SUMIFS(GameLog!R:R,GameLog!$D:$D,'LA B'!$A15,GameLog!$C:$C,"LA")</f>
        <v>0</v>
      </c>
      <c r="P15">
        <f>SUMIFS(GameLog!S:S,GameLog!$D:$D,'LA B'!$A15,GameLog!$C:$C,"LA")</f>
        <v>0</v>
      </c>
      <c r="Q15">
        <f>SUMIFS(GameLog!T:T,GameLog!$D:$D,'LA B'!$A15,GameLog!$C:$C,"LA")</f>
        <v>0</v>
      </c>
      <c r="R15">
        <f>SUMIFS(GameLog!U:U,GameLog!$D:$D,'LA B'!$A15,GameLog!$C:$C,"LA")</f>
        <v>0</v>
      </c>
      <c r="S15">
        <f>SUMIFS(GameLog!V:V,GameLog!$D:$D,'LA B'!$A15,GameLog!$C:$C,"LA")</f>
        <v>0</v>
      </c>
      <c r="T15">
        <v>0</v>
      </c>
      <c r="U15">
        <v>0</v>
      </c>
      <c r="V15" s="8">
        <f t="shared" si="3"/>
        <v>0</v>
      </c>
      <c r="W15" s="8">
        <f t="shared" si="0"/>
        <v>0</v>
      </c>
      <c r="X15" s="8">
        <f t="shared" si="1"/>
        <v>0</v>
      </c>
      <c r="Y15" s="8">
        <f t="shared" si="4"/>
        <v>0</v>
      </c>
      <c r="Z15">
        <f t="shared" si="5"/>
        <v>0</v>
      </c>
      <c r="AD15" s="14"/>
    </row>
    <row r="16" spans="1:30">
      <c r="A16" t="s">
        <v>2592</v>
      </c>
      <c r="B16" cm="1">
        <f t="array" ref="B16">IF(COUNTIFS(GameLog!D:D,'LA B'!A16,GameLog!C:C,"LA")=0,0,COUNTA(_xlfn.UNIQUE(_xlfn._xlws.FILTER(GameLog!A$2:A$1000, (GameLog!C$2:C$1000="LA") * (GameLog!D$2:D$1000=A16)))))</f>
        <v>1</v>
      </c>
      <c r="C16">
        <f t="shared" si="2"/>
        <v>1</v>
      </c>
      <c r="D16">
        <f>SUMIFS(GameLog!G:G,GameLog!$D:$D,'LA B'!$A16,GameLog!$C:$C,"LA")</f>
        <v>1</v>
      </c>
      <c r="E16">
        <f>SUMIFS(GameLog!H:H,GameLog!$D:$D,'LA B'!$A16,GameLog!$C:$C,"LA")</f>
        <v>0</v>
      </c>
      <c r="F16">
        <f>SUMIFS(GameLog!I:I,GameLog!$D:$D,'LA B'!$A16,GameLog!$C:$C,"LA")</f>
        <v>0</v>
      </c>
      <c r="G16">
        <f>SUMIFS(GameLog!J:J,GameLog!$D:$D,'LA B'!$A16,GameLog!$C:$C,"LA")</f>
        <v>0</v>
      </c>
      <c r="H16">
        <f>SUMIFS(GameLog!K:K,GameLog!$D:$D,'LA B'!$A16,GameLog!$C:$C,"LA")</f>
        <v>0</v>
      </c>
      <c r="I16">
        <f>SUMIFS(GameLog!L:L,GameLog!$D:$D,'LA B'!$A16,GameLog!$C:$C,"LA")</f>
        <v>0</v>
      </c>
      <c r="J16">
        <f>SUMIFS(GameLog!M:M,GameLog!$D:$D,'LA B'!$A16,GameLog!$C:$C,"LA")</f>
        <v>0</v>
      </c>
      <c r="K16">
        <f>SUMIFS(GameLog!N:N,GameLog!$D:$D,'LA B'!$A16,GameLog!$C:$C,"LA")</f>
        <v>0</v>
      </c>
      <c r="L16">
        <f>SUMIFS(GameLog!O:O,GameLog!$D:$D,'LA B'!$A16,GameLog!$C:$C,"LA")</f>
        <v>0</v>
      </c>
      <c r="M16">
        <f>SUMIFS(GameLog!P:P,GameLog!$D:$D,'LA B'!$A16,GameLog!$C:$C,"LA")</f>
        <v>0</v>
      </c>
      <c r="N16">
        <f>SUMIFS(GameLog!Q:Q,GameLog!$D:$D,'LA B'!$A16,GameLog!$C:$C,"LA")</f>
        <v>0</v>
      </c>
      <c r="O16">
        <f>SUMIFS(GameLog!R:R,GameLog!$D:$D,'LA B'!$A16,GameLog!$C:$C,"LA")</f>
        <v>0</v>
      </c>
      <c r="P16">
        <f>SUMIFS(GameLog!S:S,GameLog!$D:$D,'LA B'!$A16,GameLog!$C:$C,"LA")</f>
        <v>0</v>
      </c>
      <c r="Q16">
        <f>SUMIFS(GameLog!T:T,GameLog!$D:$D,'LA B'!$A16,GameLog!$C:$C,"LA")</f>
        <v>0</v>
      </c>
      <c r="R16">
        <f>SUMIFS(GameLog!U:U,GameLog!$D:$D,'LA B'!$A16,GameLog!$C:$C,"LA")</f>
        <v>0</v>
      </c>
      <c r="S16">
        <f>SUMIFS(GameLog!V:V,GameLog!$D:$D,'LA B'!$A16,GameLog!$C:$C,"LA")</f>
        <v>0</v>
      </c>
      <c r="T16">
        <v>0</v>
      </c>
      <c r="U16">
        <v>0</v>
      </c>
      <c r="V16" s="8">
        <f t="shared" si="3"/>
        <v>0</v>
      </c>
      <c r="W16" s="8">
        <f t="shared" si="0"/>
        <v>0</v>
      </c>
      <c r="X16" s="8">
        <f t="shared" si="1"/>
        <v>0</v>
      </c>
      <c r="Y16" s="8">
        <f t="shared" si="4"/>
        <v>0</v>
      </c>
      <c r="Z16">
        <f t="shared" si="5"/>
        <v>0</v>
      </c>
      <c r="AD16" s="14"/>
    </row>
    <row r="17" spans="1:30">
      <c r="A17" t="s">
        <v>2593</v>
      </c>
      <c r="B17" cm="1">
        <f t="array" ref="B17">IF(COUNTIFS(GameLog!D:D,'LA B'!A17,GameLog!C:C,"LA")=0,0,COUNTA(_xlfn.UNIQUE(_xlfn._xlws.FILTER(GameLog!A$2:A$1000, (GameLog!C$2:C$1000="LA") * (GameLog!D$2:D$1000=A17)))))</f>
        <v>1</v>
      </c>
      <c r="C17">
        <f t="shared" si="2"/>
        <v>1</v>
      </c>
      <c r="D17">
        <f>SUMIFS(GameLog!G:G,GameLog!$D:$D,'LA B'!$A17,GameLog!$C:$C,"LA")</f>
        <v>1</v>
      </c>
      <c r="E17">
        <f>SUMIFS(GameLog!H:H,GameLog!$D:$D,'LA B'!$A17,GameLog!$C:$C,"LA")</f>
        <v>0</v>
      </c>
      <c r="F17">
        <f>SUMIFS(GameLog!I:I,GameLog!$D:$D,'LA B'!$A17,GameLog!$C:$C,"LA")</f>
        <v>1</v>
      </c>
      <c r="G17">
        <f>SUMIFS(GameLog!J:J,GameLog!$D:$D,'LA B'!$A17,GameLog!$C:$C,"LA")</f>
        <v>0</v>
      </c>
      <c r="H17">
        <f>SUMIFS(GameLog!K:K,GameLog!$D:$D,'LA B'!$A17,GameLog!$C:$C,"LA")</f>
        <v>0</v>
      </c>
      <c r="I17">
        <f>SUMIFS(GameLog!L:L,GameLog!$D:$D,'LA B'!$A17,GameLog!$C:$C,"LA")</f>
        <v>0</v>
      </c>
      <c r="J17">
        <f>SUMIFS(GameLog!M:M,GameLog!$D:$D,'LA B'!$A17,GameLog!$C:$C,"LA")</f>
        <v>0</v>
      </c>
      <c r="K17">
        <f>SUMIFS(GameLog!N:N,GameLog!$D:$D,'LA B'!$A17,GameLog!$C:$C,"LA")</f>
        <v>0</v>
      </c>
      <c r="L17">
        <f>SUMIFS(GameLog!O:O,GameLog!$D:$D,'LA B'!$A17,GameLog!$C:$C,"LA")</f>
        <v>0</v>
      </c>
      <c r="M17">
        <f>SUMIFS(GameLog!P:P,GameLog!$D:$D,'LA B'!$A17,GameLog!$C:$C,"LA")</f>
        <v>0</v>
      </c>
      <c r="N17">
        <f>SUMIFS(GameLog!Q:Q,GameLog!$D:$D,'LA B'!$A17,GameLog!$C:$C,"LA")</f>
        <v>0</v>
      </c>
      <c r="O17">
        <f>SUMIFS(GameLog!R:R,GameLog!$D:$D,'LA B'!$A17,GameLog!$C:$C,"LA")</f>
        <v>0</v>
      </c>
      <c r="P17">
        <f>SUMIFS(GameLog!S:S,GameLog!$D:$D,'LA B'!$A17,GameLog!$C:$C,"LA")</f>
        <v>0</v>
      </c>
      <c r="Q17">
        <f>SUMIFS(GameLog!T:T,GameLog!$D:$D,'LA B'!$A17,GameLog!$C:$C,"LA")</f>
        <v>0</v>
      </c>
      <c r="R17">
        <f>SUMIFS(GameLog!U:U,GameLog!$D:$D,'LA B'!$A17,GameLog!$C:$C,"LA")</f>
        <v>0</v>
      </c>
      <c r="S17">
        <f>SUMIFS(GameLog!V:V,GameLog!$D:$D,'LA B'!$A17,GameLog!$C:$C,"LA")</f>
        <v>0</v>
      </c>
      <c r="T17">
        <v>1</v>
      </c>
      <c r="U17">
        <v>1</v>
      </c>
      <c r="V17" s="8">
        <f t="shared" si="3"/>
        <v>1</v>
      </c>
      <c r="W17" s="8">
        <f t="shared" si="0"/>
        <v>1</v>
      </c>
      <c r="X17" s="8">
        <f t="shared" si="1"/>
        <v>1</v>
      </c>
      <c r="Y17" s="8">
        <f t="shared" si="4"/>
        <v>2</v>
      </c>
      <c r="Z17">
        <f t="shared" si="5"/>
        <v>1</v>
      </c>
      <c r="AD17" s="14"/>
    </row>
    <row r="18" spans="1:30">
      <c r="A18" t="s">
        <v>2594</v>
      </c>
      <c r="B18" cm="1">
        <f t="array" ref="B18">IF(COUNTIFS(GameLog!D:D,'LA B'!A18,GameLog!C:C,"LA")=0,0,COUNTA(_xlfn.UNIQUE(_xlfn._xlws.FILTER(GameLog!A$2:A$1000, (GameLog!C$2:C$1000="LA") * (GameLog!D$2:D$1000=A18)))))</f>
        <v>0</v>
      </c>
      <c r="C18">
        <f t="shared" si="2"/>
        <v>0</v>
      </c>
      <c r="D18">
        <f>SUMIFS(GameLog!G:G,GameLog!$D:$D,'LA B'!$A18,GameLog!$C:$C,"LA")</f>
        <v>0</v>
      </c>
      <c r="E18">
        <f>SUMIFS(GameLog!H:H,GameLog!$D:$D,'LA B'!$A18,GameLog!$C:$C,"LA")</f>
        <v>0</v>
      </c>
      <c r="F18">
        <f>SUMIFS(GameLog!I:I,GameLog!$D:$D,'LA B'!$A18,GameLog!$C:$C,"LA")</f>
        <v>0</v>
      </c>
      <c r="G18">
        <f>SUMIFS(GameLog!J:J,GameLog!$D:$D,'LA B'!$A18,GameLog!$C:$C,"LA")</f>
        <v>0</v>
      </c>
      <c r="H18">
        <f>SUMIFS(GameLog!K:K,GameLog!$D:$D,'LA B'!$A18,GameLog!$C:$C,"LA")</f>
        <v>0</v>
      </c>
      <c r="I18">
        <f>SUMIFS(GameLog!L:L,GameLog!$D:$D,'LA B'!$A18,GameLog!$C:$C,"LA")</f>
        <v>0</v>
      </c>
      <c r="J18">
        <f>SUMIFS(GameLog!M:M,GameLog!$D:$D,'LA B'!$A18,GameLog!$C:$C,"LA")</f>
        <v>0</v>
      </c>
      <c r="K18">
        <f>SUMIFS(GameLog!N:N,GameLog!$D:$D,'LA B'!$A18,GameLog!$C:$C,"LA")</f>
        <v>0</v>
      </c>
      <c r="L18">
        <f>SUMIFS(GameLog!O:O,GameLog!$D:$D,'LA B'!$A18,GameLog!$C:$C,"LA")</f>
        <v>0</v>
      </c>
      <c r="M18">
        <f>SUMIFS(GameLog!P:P,GameLog!$D:$D,'LA B'!$A18,GameLog!$C:$C,"LA")</f>
        <v>0</v>
      </c>
      <c r="N18">
        <f>SUMIFS(GameLog!Q:Q,GameLog!$D:$D,'LA B'!$A18,GameLog!$C:$C,"LA")</f>
        <v>0</v>
      </c>
      <c r="O18">
        <f>SUMIFS(GameLog!R:R,GameLog!$D:$D,'LA B'!$A18,GameLog!$C:$C,"LA")</f>
        <v>0</v>
      </c>
      <c r="P18">
        <f>SUMIFS(GameLog!S:S,GameLog!$D:$D,'LA B'!$A18,GameLog!$C:$C,"LA")</f>
        <v>0</v>
      </c>
      <c r="Q18">
        <f>SUMIFS(GameLog!T:T,GameLog!$D:$D,'LA B'!$A18,GameLog!$C:$C,"LA")</f>
        <v>0</v>
      </c>
      <c r="R18">
        <f>SUMIFS(GameLog!U:U,GameLog!$D:$D,'LA B'!$A18,GameLog!$C:$C,"LA")</f>
        <v>0</v>
      </c>
      <c r="S18">
        <f>SUMIFS(GameLog!V:V,GameLog!$D:$D,'LA B'!$A18,GameLog!$C:$C,"LA")</f>
        <v>0</v>
      </c>
      <c r="T18">
        <v>0</v>
      </c>
      <c r="U18">
        <v>0</v>
      </c>
      <c r="V18" s="8">
        <f t="shared" si="3"/>
        <v>0</v>
      </c>
      <c r="W18" s="8">
        <f t="shared" si="0"/>
        <v>0</v>
      </c>
      <c r="X18" s="8">
        <f t="shared" si="1"/>
        <v>0</v>
      </c>
      <c r="Y18" s="8">
        <f t="shared" si="4"/>
        <v>0</v>
      </c>
      <c r="Z18">
        <f t="shared" si="5"/>
        <v>0</v>
      </c>
      <c r="AD18" s="14"/>
    </row>
    <row r="19" spans="1:30">
      <c r="A19" t="s">
        <v>2595</v>
      </c>
      <c r="B19" cm="1">
        <f t="array" ref="B19">IF(COUNTIFS(GameLog!D:D,'LA B'!A19,GameLog!C:C,"LA")=0,0,COUNTA(_xlfn.UNIQUE(_xlfn._xlws.FILTER(GameLog!A$2:A$1000, (GameLog!C$2:C$1000="LA") * (GameLog!D$2:D$1000=A19)))))</f>
        <v>1</v>
      </c>
      <c r="C19">
        <f t="shared" si="2"/>
        <v>0</v>
      </c>
      <c r="D19">
        <f>SUMIFS(GameLog!G:G,GameLog!$D:$D,'LA B'!$A19,GameLog!$C:$C,"LA")</f>
        <v>0</v>
      </c>
      <c r="E19">
        <f>SUMIFS(GameLog!H:H,GameLog!$D:$D,'LA B'!$A19,GameLog!$C:$C,"LA")</f>
        <v>1</v>
      </c>
      <c r="F19">
        <f>SUMIFS(GameLog!I:I,GameLog!$D:$D,'LA B'!$A19,GameLog!$C:$C,"LA")</f>
        <v>0</v>
      </c>
      <c r="G19">
        <f>SUMIFS(GameLog!J:J,GameLog!$D:$D,'LA B'!$A19,GameLog!$C:$C,"LA")</f>
        <v>0</v>
      </c>
      <c r="H19">
        <f>SUMIFS(GameLog!K:K,GameLog!$D:$D,'LA B'!$A19,GameLog!$C:$C,"LA")</f>
        <v>0</v>
      </c>
      <c r="I19">
        <f>SUMIFS(GameLog!L:L,GameLog!$D:$D,'LA B'!$A19,GameLog!$C:$C,"LA")</f>
        <v>0</v>
      </c>
      <c r="J19">
        <f>SUMIFS(GameLog!M:M,GameLog!$D:$D,'LA B'!$A19,GameLog!$C:$C,"LA")</f>
        <v>0</v>
      </c>
      <c r="K19">
        <f>SUMIFS(GameLog!N:N,GameLog!$D:$D,'LA B'!$A19,GameLog!$C:$C,"LA")</f>
        <v>1</v>
      </c>
      <c r="L19">
        <f>SUMIFS(GameLog!O:O,GameLog!$D:$D,'LA B'!$A19,GameLog!$C:$C,"LA")</f>
        <v>0</v>
      </c>
      <c r="M19">
        <f>SUMIFS(GameLog!P:P,GameLog!$D:$D,'LA B'!$A19,GameLog!$C:$C,"LA")</f>
        <v>0</v>
      </c>
      <c r="N19">
        <f>SUMIFS(GameLog!Q:Q,GameLog!$D:$D,'LA B'!$A19,GameLog!$C:$C,"LA")</f>
        <v>0</v>
      </c>
      <c r="O19">
        <f>SUMIFS(GameLog!R:R,GameLog!$D:$D,'LA B'!$A19,GameLog!$C:$C,"LA")</f>
        <v>0</v>
      </c>
      <c r="P19">
        <f>SUMIFS(GameLog!S:S,GameLog!$D:$D,'LA B'!$A19,GameLog!$C:$C,"LA")</f>
        <v>0</v>
      </c>
      <c r="Q19">
        <f>SUMIFS(GameLog!T:T,GameLog!$D:$D,'LA B'!$A19,GameLog!$C:$C,"LA")</f>
        <v>0</v>
      </c>
      <c r="R19">
        <f>SUMIFS(GameLog!U:U,GameLog!$D:$D,'LA B'!$A19,GameLog!$C:$C,"LA")</f>
        <v>0</v>
      </c>
      <c r="S19">
        <f>SUMIFS(GameLog!V:V,GameLog!$D:$D,'LA B'!$A19,GameLog!$C:$C,"LA")</f>
        <v>0</v>
      </c>
      <c r="T19">
        <v>0</v>
      </c>
      <c r="U19">
        <v>0</v>
      </c>
      <c r="V19" s="8">
        <f t="shared" si="3"/>
        <v>0</v>
      </c>
      <c r="W19" s="8">
        <f t="shared" si="0"/>
        <v>0</v>
      </c>
      <c r="X19" s="8">
        <f t="shared" si="1"/>
        <v>0</v>
      </c>
      <c r="Y19" s="8">
        <f t="shared" si="4"/>
        <v>0</v>
      </c>
      <c r="Z19">
        <f t="shared" si="5"/>
        <v>0</v>
      </c>
      <c r="AD19" s="14"/>
    </row>
    <row r="20" spans="1:30">
      <c r="A20" t="s">
        <v>2596</v>
      </c>
      <c r="B20" cm="1">
        <f t="array" ref="B20">IF(COUNTIFS(GameLog!D:D,'LA B'!A20,GameLog!C:C,"LA")=0,0,COUNTA(_xlfn.UNIQUE(_xlfn._xlws.FILTER(GameLog!A$2:A$1000, (GameLog!C$2:C$1000="LA") * (GameLog!D$2:D$1000=A20)))))</f>
        <v>0</v>
      </c>
      <c r="C20">
        <f t="shared" si="2"/>
        <v>0</v>
      </c>
      <c r="D20">
        <f>SUMIFS(GameLog!G:G,GameLog!$D:$D,'LA B'!$A20,GameLog!$C:$C,"LA")</f>
        <v>0</v>
      </c>
      <c r="E20">
        <f>SUMIFS(GameLog!H:H,GameLog!$D:$D,'LA B'!$A20,GameLog!$C:$C,"LA")</f>
        <v>0</v>
      </c>
      <c r="F20">
        <f>SUMIFS(GameLog!I:I,GameLog!$D:$D,'LA B'!$A20,GameLog!$C:$C,"LA")</f>
        <v>0</v>
      </c>
      <c r="G20">
        <f>SUMIFS(GameLog!J:J,GameLog!$D:$D,'LA B'!$A20,GameLog!$C:$C,"LA")</f>
        <v>0</v>
      </c>
      <c r="H20">
        <f>SUMIFS(GameLog!K:K,GameLog!$D:$D,'LA B'!$A20,GameLog!$C:$C,"LA")</f>
        <v>0</v>
      </c>
      <c r="I20">
        <f>SUMIFS(GameLog!L:L,GameLog!$D:$D,'LA B'!$A20,GameLog!$C:$C,"LA")</f>
        <v>0</v>
      </c>
      <c r="J20">
        <f>SUMIFS(GameLog!M:M,GameLog!$D:$D,'LA B'!$A20,GameLog!$C:$C,"LA")</f>
        <v>0</v>
      </c>
      <c r="K20">
        <f>SUMIFS(GameLog!N:N,GameLog!$D:$D,'LA B'!$A20,GameLog!$C:$C,"LA")</f>
        <v>0</v>
      </c>
      <c r="L20">
        <f>SUMIFS(GameLog!O:O,GameLog!$D:$D,'LA B'!$A20,GameLog!$C:$C,"LA")</f>
        <v>0</v>
      </c>
      <c r="M20">
        <f>SUMIFS(GameLog!P:P,GameLog!$D:$D,'LA B'!$A20,GameLog!$C:$C,"LA")</f>
        <v>0</v>
      </c>
      <c r="N20">
        <f>SUMIFS(GameLog!Q:Q,GameLog!$D:$D,'LA B'!$A20,GameLog!$C:$C,"LA")</f>
        <v>0</v>
      </c>
      <c r="O20">
        <f>SUMIFS(GameLog!R:R,GameLog!$D:$D,'LA B'!$A20,GameLog!$C:$C,"LA")</f>
        <v>0</v>
      </c>
      <c r="P20">
        <f>SUMIFS(GameLog!S:S,GameLog!$D:$D,'LA B'!$A20,GameLog!$C:$C,"LA")</f>
        <v>0</v>
      </c>
      <c r="Q20">
        <f>SUMIFS(GameLog!T:T,GameLog!$D:$D,'LA B'!$A20,GameLog!$C:$C,"LA")</f>
        <v>0</v>
      </c>
      <c r="R20">
        <f>SUMIFS(GameLog!U:U,GameLog!$D:$D,'LA B'!$A20,GameLog!$C:$C,"LA")</f>
        <v>0</v>
      </c>
      <c r="S20">
        <f>SUMIFS(GameLog!V:V,GameLog!$D:$D,'LA B'!$A20,GameLog!$C:$C,"LA")</f>
        <v>0</v>
      </c>
      <c r="T20">
        <v>0</v>
      </c>
      <c r="U20">
        <v>0</v>
      </c>
      <c r="V20" s="8">
        <f t="shared" si="3"/>
        <v>0</v>
      </c>
      <c r="W20" s="8">
        <f t="shared" si="0"/>
        <v>0</v>
      </c>
      <c r="X20" s="8">
        <f t="shared" si="1"/>
        <v>0</v>
      </c>
      <c r="Y20" s="8">
        <f t="shared" si="4"/>
        <v>0</v>
      </c>
      <c r="Z20">
        <f t="shared" si="5"/>
        <v>0</v>
      </c>
      <c r="AD20" s="14"/>
    </row>
    <row r="21" spans="1:30">
      <c r="A21" t="s">
        <v>2597</v>
      </c>
      <c r="B21" cm="1">
        <f t="array" ref="B21">IF(COUNTIFS(GameLog!D:D,'LA B'!A21,GameLog!C:C,"LA")=0,0,COUNTA(_xlfn.UNIQUE(_xlfn._xlws.FILTER(GameLog!A$2:A$1000, (GameLog!C$2:C$1000="LA") * (GameLog!D$2:D$1000=A21)))))</f>
        <v>0</v>
      </c>
      <c r="C21">
        <f t="shared" si="2"/>
        <v>0</v>
      </c>
      <c r="D21">
        <f>SUMIFS(GameLog!G:G,GameLog!$D:$D,'LA B'!$A21,GameLog!$C:$C,"LA")</f>
        <v>0</v>
      </c>
      <c r="E21">
        <f>SUMIFS(GameLog!H:H,GameLog!$D:$D,'LA B'!$A21,GameLog!$C:$C,"LA")</f>
        <v>0</v>
      </c>
      <c r="F21">
        <f>SUMIFS(GameLog!I:I,GameLog!$D:$D,'LA B'!$A21,GameLog!$C:$C,"LA")</f>
        <v>0</v>
      </c>
      <c r="G21">
        <f>SUMIFS(GameLog!J:J,GameLog!$D:$D,'LA B'!$A21,GameLog!$C:$C,"LA")</f>
        <v>0</v>
      </c>
      <c r="H21">
        <f>SUMIFS(GameLog!K:K,GameLog!$D:$D,'LA B'!$A21,GameLog!$C:$C,"LA")</f>
        <v>0</v>
      </c>
      <c r="I21">
        <f>SUMIFS(GameLog!L:L,GameLog!$D:$D,'LA B'!$A21,GameLog!$C:$C,"LA")</f>
        <v>0</v>
      </c>
      <c r="J21">
        <f>SUMIFS(GameLog!M:M,GameLog!$D:$D,'LA B'!$A21,GameLog!$C:$C,"LA")</f>
        <v>0</v>
      </c>
      <c r="K21">
        <f>SUMIFS(GameLog!N:N,GameLog!$D:$D,'LA B'!$A21,GameLog!$C:$C,"LA")</f>
        <v>0</v>
      </c>
      <c r="L21">
        <f>SUMIFS(GameLog!O:O,GameLog!$D:$D,'LA B'!$A21,GameLog!$C:$C,"LA")</f>
        <v>0</v>
      </c>
      <c r="M21">
        <f>SUMIFS(GameLog!P:P,GameLog!$D:$D,'LA B'!$A21,GameLog!$C:$C,"LA")</f>
        <v>0</v>
      </c>
      <c r="N21">
        <f>SUMIFS(GameLog!Q:Q,GameLog!$D:$D,'LA B'!$A21,GameLog!$C:$C,"LA")</f>
        <v>0</v>
      </c>
      <c r="O21">
        <f>SUMIFS(GameLog!R:R,GameLog!$D:$D,'LA B'!$A21,GameLog!$C:$C,"LA")</f>
        <v>0</v>
      </c>
      <c r="P21">
        <f>SUMIFS(GameLog!S:S,GameLog!$D:$D,'LA B'!$A21,GameLog!$C:$C,"LA")</f>
        <v>0</v>
      </c>
      <c r="Q21">
        <f>SUMIFS(GameLog!T:T,GameLog!$D:$D,'LA B'!$A21,GameLog!$C:$C,"LA")</f>
        <v>0</v>
      </c>
      <c r="R21">
        <f>SUMIFS(GameLog!U:U,GameLog!$D:$D,'LA B'!$A21,GameLog!$C:$C,"LA")</f>
        <v>0</v>
      </c>
      <c r="S21">
        <f>SUMIFS(GameLog!V:V,GameLog!$D:$D,'LA B'!$A21,GameLog!$C:$C,"LA")</f>
        <v>0</v>
      </c>
      <c r="T21">
        <v>0</v>
      </c>
      <c r="U21">
        <v>0</v>
      </c>
      <c r="V21" s="8">
        <f t="shared" si="3"/>
        <v>0</v>
      </c>
      <c r="W21" s="8">
        <f t="shared" si="0"/>
        <v>0</v>
      </c>
      <c r="X21" s="8">
        <f t="shared" si="1"/>
        <v>0</v>
      </c>
      <c r="Y21" s="8">
        <f t="shared" si="4"/>
        <v>0</v>
      </c>
      <c r="Z21">
        <f t="shared" si="5"/>
        <v>0</v>
      </c>
      <c r="AD21" s="14"/>
    </row>
    <row r="22" spans="1:30">
      <c r="A22" t="s">
        <v>2598</v>
      </c>
      <c r="B22" cm="1">
        <f t="array" ref="B22">IF(COUNTIFS(GameLog!D:D,'LA B'!A22,GameLog!C:C,"LA")=0,0,COUNTA(_xlfn.UNIQUE(_xlfn._xlws.FILTER(GameLog!A$2:A$1000, (GameLog!C$2:C$1000="LA") * (GameLog!D$2:D$1000=A22)))))</f>
        <v>1</v>
      </c>
      <c r="C22">
        <f t="shared" si="2"/>
        <v>1</v>
      </c>
      <c r="D22">
        <f>SUMIFS(GameLog!G:G,GameLog!$D:$D,'LA B'!$A22,GameLog!$C:$C,"LA")</f>
        <v>1</v>
      </c>
      <c r="E22">
        <f>SUMIFS(GameLog!H:H,GameLog!$D:$D,'LA B'!$A22,GameLog!$C:$C,"LA")</f>
        <v>0</v>
      </c>
      <c r="F22">
        <f>SUMIFS(GameLog!I:I,GameLog!$D:$D,'LA B'!$A22,GameLog!$C:$C,"LA")</f>
        <v>1</v>
      </c>
      <c r="G22">
        <f>SUMIFS(GameLog!J:J,GameLog!$D:$D,'LA B'!$A22,GameLog!$C:$C,"LA")</f>
        <v>0</v>
      </c>
      <c r="H22">
        <f>SUMIFS(GameLog!K:K,GameLog!$D:$D,'LA B'!$A22,GameLog!$C:$C,"LA")</f>
        <v>0</v>
      </c>
      <c r="I22">
        <f>SUMIFS(GameLog!L:L,GameLog!$D:$D,'LA B'!$A22,GameLog!$C:$C,"LA")</f>
        <v>0</v>
      </c>
      <c r="J22">
        <f>SUMIFS(GameLog!M:M,GameLog!$D:$D,'LA B'!$A22,GameLog!$C:$C,"LA")</f>
        <v>0</v>
      </c>
      <c r="K22">
        <f>SUMIFS(GameLog!N:N,GameLog!$D:$D,'LA B'!$A22,GameLog!$C:$C,"LA")</f>
        <v>0</v>
      </c>
      <c r="L22">
        <f>SUMIFS(GameLog!O:O,GameLog!$D:$D,'LA B'!$A22,GameLog!$C:$C,"LA")</f>
        <v>0</v>
      </c>
      <c r="M22">
        <f>SUMIFS(GameLog!P:P,GameLog!$D:$D,'LA B'!$A22,GameLog!$C:$C,"LA")</f>
        <v>0</v>
      </c>
      <c r="N22">
        <f>SUMIFS(GameLog!Q:Q,GameLog!$D:$D,'LA B'!$A22,GameLog!$C:$C,"LA")</f>
        <v>0</v>
      </c>
      <c r="O22">
        <f>SUMIFS(GameLog!R:R,GameLog!$D:$D,'LA B'!$A22,GameLog!$C:$C,"LA")</f>
        <v>0</v>
      </c>
      <c r="P22">
        <f>SUMIFS(GameLog!S:S,GameLog!$D:$D,'LA B'!$A22,GameLog!$C:$C,"LA")</f>
        <v>0</v>
      </c>
      <c r="Q22">
        <f>SUMIFS(GameLog!T:T,GameLog!$D:$D,'LA B'!$A22,GameLog!$C:$C,"LA")</f>
        <v>0</v>
      </c>
      <c r="R22">
        <f>SUMIFS(GameLog!U:U,GameLog!$D:$D,'LA B'!$A22,GameLog!$C:$C,"LA")</f>
        <v>0</v>
      </c>
      <c r="S22">
        <f>SUMIFS(GameLog!V:V,GameLog!$D:$D,'LA B'!$A22,GameLog!$C:$C,"LA")</f>
        <v>0</v>
      </c>
      <c r="T22">
        <v>1</v>
      </c>
      <c r="U22">
        <v>1</v>
      </c>
      <c r="V22" s="8">
        <f t="shared" si="3"/>
        <v>1</v>
      </c>
      <c r="W22" s="8">
        <f t="shared" si="0"/>
        <v>1</v>
      </c>
      <c r="X22" s="8">
        <f t="shared" si="1"/>
        <v>1</v>
      </c>
      <c r="Y22" s="8">
        <f t="shared" si="4"/>
        <v>2</v>
      </c>
      <c r="Z22">
        <f t="shared" si="5"/>
        <v>1</v>
      </c>
      <c r="AD22" s="14"/>
    </row>
    <row r="23" spans="1:30">
      <c r="A23" t="s">
        <v>2599</v>
      </c>
      <c r="B23" cm="1">
        <f t="array" ref="B23">IF(COUNTIFS(GameLog!D:D,'LA B'!A23,GameLog!C:C,"LA")=0,0,COUNTA(_xlfn.UNIQUE(_xlfn._xlws.FILTER(GameLog!A$2:A$1000, (GameLog!C$2:C$1000="LA") * (GameLog!D$2:D$1000=A23)))))</f>
        <v>0</v>
      </c>
      <c r="C23">
        <f t="shared" si="2"/>
        <v>0</v>
      </c>
      <c r="D23">
        <f>SUMIFS(GameLog!G:G,GameLog!$D:$D,'LA B'!$A23,GameLog!$C:$C,"LA")</f>
        <v>0</v>
      </c>
      <c r="E23">
        <f>SUMIFS(GameLog!H:H,GameLog!$D:$D,'LA B'!$A23,GameLog!$C:$C,"LA")</f>
        <v>0</v>
      </c>
      <c r="F23">
        <f>SUMIFS(GameLog!I:I,GameLog!$D:$D,'LA B'!$A23,GameLog!$C:$C,"LA")</f>
        <v>0</v>
      </c>
      <c r="G23">
        <f>SUMIFS(GameLog!J:J,GameLog!$D:$D,'LA B'!$A23,GameLog!$C:$C,"LA")</f>
        <v>0</v>
      </c>
      <c r="H23">
        <f>SUMIFS(GameLog!K:K,GameLog!$D:$D,'LA B'!$A23,GameLog!$C:$C,"LA")</f>
        <v>0</v>
      </c>
      <c r="I23">
        <f>SUMIFS(GameLog!L:L,GameLog!$D:$D,'LA B'!$A23,GameLog!$C:$C,"LA")</f>
        <v>0</v>
      </c>
      <c r="J23">
        <f>SUMIFS(GameLog!M:M,GameLog!$D:$D,'LA B'!$A23,GameLog!$C:$C,"LA")</f>
        <v>0</v>
      </c>
      <c r="K23">
        <f>SUMIFS(GameLog!N:N,GameLog!$D:$D,'LA B'!$A23,GameLog!$C:$C,"LA")</f>
        <v>0</v>
      </c>
      <c r="L23">
        <f>SUMIFS(GameLog!O:O,GameLog!$D:$D,'LA B'!$A23,GameLog!$C:$C,"LA")</f>
        <v>0</v>
      </c>
      <c r="M23">
        <f>SUMIFS(GameLog!P:P,GameLog!$D:$D,'LA B'!$A23,GameLog!$C:$C,"LA")</f>
        <v>0</v>
      </c>
      <c r="N23">
        <f>SUMIFS(GameLog!Q:Q,GameLog!$D:$D,'LA B'!$A23,GameLog!$C:$C,"LA")</f>
        <v>0</v>
      </c>
      <c r="O23">
        <f>SUMIFS(GameLog!R:R,GameLog!$D:$D,'LA B'!$A23,GameLog!$C:$C,"LA")</f>
        <v>0</v>
      </c>
      <c r="P23">
        <f>SUMIFS(GameLog!S:S,GameLog!$D:$D,'LA B'!$A23,GameLog!$C:$C,"LA")</f>
        <v>0</v>
      </c>
      <c r="Q23">
        <f>SUMIFS(GameLog!T:T,GameLog!$D:$D,'LA B'!$A23,GameLog!$C:$C,"LA")</f>
        <v>0</v>
      </c>
      <c r="R23">
        <f>SUMIFS(GameLog!U:U,GameLog!$D:$D,'LA B'!$A23,GameLog!$C:$C,"LA")</f>
        <v>0</v>
      </c>
      <c r="S23">
        <f>SUMIFS(GameLog!V:V,GameLog!$D:$D,'LA B'!$A23,GameLog!$C:$C,"LA")</f>
        <v>0</v>
      </c>
      <c r="T23">
        <v>0</v>
      </c>
      <c r="U23">
        <v>0</v>
      </c>
      <c r="V23" s="8">
        <f t="shared" si="3"/>
        <v>0</v>
      </c>
      <c r="W23" s="8">
        <f t="shared" si="0"/>
        <v>0</v>
      </c>
      <c r="X23" s="8">
        <f t="shared" si="1"/>
        <v>0</v>
      </c>
      <c r="Y23" s="8">
        <f t="shared" si="4"/>
        <v>0</v>
      </c>
      <c r="Z23">
        <f t="shared" si="5"/>
        <v>0</v>
      </c>
      <c r="AD23" s="14"/>
    </row>
    <row r="24" spans="1:30">
      <c r="A24" t="s">
        <v>2600</v>
      </c>
      <c r="B24" cm="1">
        <f t="array" ref="B24">IF(COUNTIFS(GameLog!D:D,'LA B'!A24,GameLog!C:C,"LA")=0,0,COUNTA(_xlfn.UNIQUE(_xlfn._xlws.FILTER(GameLog!A$2:A$1000, (GameLog!C$2:C$1000="LA") * (GameLog!D$2:D$1000=A24)))))</f>
        <v>1</v>
      </c>
      <c r="C24">
        <f t="shared" si="2"/>
        <v>2</v>
      </c>
      <c r="D24">
        <f>SUMIFS(GameLog!G:G,GameLog!$D:$D,'LA B'!$A24,GameLog!$C:$C,"LA")</f>
        <v>1</v>
      </c>
      <c r="E24">
        <f>SUMIFS(GameLog!H:H,GameLog!$D:$D,'LA B'!$A24,GameLog!$C:$C,"LA")</f>
        <v>0</v>
      </c>
      <c r="F24">
        <f>SUMIFS(GameLog!I:I,GameLog!$D:$D,'LA B'!$A24,GameLog!$C:$C,"LA")</f>
        <v>0</v>
      </c>
      <c r="G24">
        <f>SUMIFS(GameLog!J:J,GameLog!$D:$D,'LA B'!$A24,GameLog!$C:$C,"LA")</f>
        <v>0</v>
      </c>
      <c r="H24">
        <f>SUMIFS(GameLog!K:K,GameLog!$D:$D,'LA B'!$A24,GameLog!$C:$C,"LA")</f>
        <v>0</v>
      </c>
      <c r="I24">
        <f>SUMIFS(GameLog!L:L,GameLog!$D:$D,'LA B'!$A24,GameLog!$C:$C,"LA")</f>
        <v>0</v>
      </c>
      <c r="J24">
        <f>SUMIFS(GameLog!M:M,GameLog!$D:$D,'LA B'!$A24,GameLog!$C:$C,"LA")</f>
        <v>0</v>
      </c>
      <c r="K24">
        <f>SUMIFS(GameLog!N:N,GameLog!$D:$D,'LA B'!$A24,GameLog!$C:$C,"LA")</f>
        <v>0</v>
      </c>
      <c r="L24">
        <f>SUMIFS(GameLog!O:O,GameLog!$D:$D,'LA B'!$A24,GameLog!$C:$C,"LA")</f>
        <v>0</v>
      </c>
      <c r="M24">
        <f>SUMIFS(GameLog!P:P,GameLog!$D:$D,'LA B'!$A24,GameLog!$C:$C,"LA")</f>
        <v>0</v>
      </c>
      <c r="N24">
        <f>SUMIFS(GameLog!Q:Q,GameLog!$D:$D,'LA B'!$A24,GameLog!$C:$C,"LA")</f>
        <v>0</v>
      </c>
      <c r="O24">
        <f>SUMIFS(GameLog!R:R,GameLog!$D:$D,'LA B'!$A24,GameLog!$C:$C,"LA")</f>
        <v>0</v>
      </c>
      <c r="P24">
        <f>SUMIFS(GameLog!S:S,GameLog!$D:$D,'LA B'!$A24,GameLog!$C:$C,"LA")</f>
        <v>0</v>
      </c>
      <c r="Q24">
        <f>SUMIFS(GameLog!T:T,GameLog!$D:$D,'LA B'!$A24,GameLog!$C:$C,"LA")</f>
        <v>1</v>
      </c>
      <c r="R24">
        <f>SUMIFS(GameLog!U:U,GameLog!$D:$D,'LA B'!$A24,GameLog!$C:$C,"LA")</f>
        <v>0</v>
      </c>
      <c r="S24">
        <f>SUMIFS(GameLog!V:V,GameLog!$D:$D,'LA B'!$A24,GameLog!$C:$C,"LA")</f>
        <v>0</v>
      </c>
      <c r="T24">
        <v>0</v>
      </c>
      <c r="U24">
        <v>0</v>
      </c>
      <c r="V24" s="8">
        <f t="shared" si="3"/>
        <v>0</v>
      </c>
      <c r="W24" s="8">
        <f t="shared" si="0"/>
        <v>0</v>
      </c>
      <c r="X24" s="8">
        <f t="shared" si="1"/>
        <v>0</v>
      </c>
      <c r="Y24" s="8">
        <f t="shared" si="4"/>
        <v>0</v>
      </c>
      <c r="Z24">
        <f t="shared" si="5"/>
        <v>0</v>
      </c>
      <c r="AD24" s="14"/>
    </row>
    <row r="25" spans="1:30">
      <c r="A25" t="s">
        <v>2601</v>
      </c>
      <c r="B25" cm="1">
        <f t="array" ref="B25">IF(COUNTIFS(GameLog!D:D,'LA B'!A25,GameLog!C:C,"LA")=0,0,COUNTA(_xlfn.UNIQUE(_xlfn._xlws.FILTER(GameLog!A$2:A$1000, (GameLog!C$2:C$1000="LA") * (GameLog!D$2:D$1000=A25)))))</f>
        <v>0</v>
      </c>
      <c r="C25">
        <f t="shared" si="2"/>
        <v>0</v>
      </c>
      <c r="D25">
        <f>SUMIFS(GameLog!G:G,GameLog!$D:$D,'LA B'!$A25,GameLog!$C:$C,"LA")</f>
        <v>0</v>
      </c>
      <c r="E25">
        <f>SUMIFS(GameLog!H:H,GameLog!$D:$D,'LA B'!$A25,GameLog!$C:$C,"LA")</f>
        <v>0</v>
      </c>
      <c r="F25">
        <f>SUMIFS(GameLog!I:I,GameLog!$D:$D,'LA B'!$A25,GameLog!$C:$C,"LA")</f>
        <v>0</v>
      </c>
      <c r="G25">
        <f>SUMIFS(GameLog!J:J,GameLog!$D:$D,'LA B'!$A25,GameLog!$C:$C,"LA")</f>
        <v>0</v>
      </c>
      <c r="H25">
        <f>SUMIFS(GameLog!K:K,GameLog!$D:$D,'LA B'!$A25,GameLog!$C:$C,"LA")</f>
        <v>0</v>
      </c>
      <c r="I25">
        <f>SUMIFS(GameLog!L:L,GameLog!$D:$D,'LA B'!$A25,GameLog!$C:$C,"LA")</f>
        <v>0</v>
      </c>
      <c r="J25">
        <f>SUMIFS(GameLog!M:M,GameLog!$D:$D,'LA B'!$A25,GameLog!$C:$C,"LA")</f>
        <v>0</v>
      </c>
      <c r="K25">
        <f>SUMIFS(GameLog!N:N,GameLog!$D:$D,'LA B'!$A25,GameLog!$C:$C,"LA")</f>
        <v>0</v>
      </c>
      <c r="L25">
        <f>SUMIFS(GameLog!O:O,GameLog!$D:$D,'LA B'!$A25,GameLog!$C:$C,"LA")</f>
        <v>0</v>
      </c>
      <c r="M25">
        <f>SUMIFS(GameLog!P:P,GameLog!$D:$D,'LA B'!$A25,GameLog!$C:$C,"LA")</f>
        <v>0</v>
      </c>
      <c r="N25">
        <f>SUMIFS(GameLog!Q:Q,GameLog!$D:$D,'LA B'!$A25,GameLog!$C:$C,"LA")</f>
        <v>0</v>
      </c>
      <c r="O25">
        <f>SUMIFS(GameLog!R:R,GameLog!$D:$D,'LA B'!$A25,GameLog!$C:$C,"LA")</f>
        <v>0</v>
      </c>
      <c r="P25">
        <f>SUMIFS(GameLog!S:S,GameLog!$D:$D,'LA B'!$A25,GameLog!$C:$C,"LA")</f>
        <v>0</v>
      </c>
      <c r="Q25">
        <f>SUMIFS(GameLog!T:T,GameLog!$D:$D,'LA B'!$A25,GameLog!$C:$C,"LA")</f>
        <v>0</v>
      </c>
      <c r="R25">
        <f>SUMIFS(GameLog!U:U,GameLog!$D:$D,'LA B'!$A25,GameLog!$C:$C,"LA")</f>
        <v>0</v>
      </c>
      <c r="S25">
        <f>SUMIFS(GameLog!V:V,GameLog!$D:$D,'LA B'!$A25,GameLog!$C:$C,"LA")</f>
        <v>0</v>
      </c>
      <c r="T25">
        <v>0</v>
      </c>
      <c r="U25">
        <v>0</v>
      </c>
      <c r="V25" s="8">
        <f t="shared" si="3"/>
        <v>0</v>
      </c>
      <c r="W25" s="8">
        <f t="shared" si="0"/>
        <v>0</v>
      </c>
      <c r="X25" s="8">
        <f t="shared" si="1"/>
        <v>0</v>
      </c>
      <c r="Y25" s="8">
        <f t="shared" si="4"/>
        <v>0</v>
      </c>
      <c r="Z25">
        <f t="shared" si="5"/>
        <v>0</v>
      </c>
      <c r="AD25" s="13"/>
    </row>
    <row r="26" spans="1:30">
      <c r="A26" t="s">
        <v>2602</v>
      </c>
      <c r="B26" cm="1">
        <f t="array" ref="B26">IF(COUNTIFS(GameLog!D:D,'LA B'!A26,GameLog!C:C,"LA")=0,0,COUNTA(_xlfn.UNIQUE(_xlfn._xlws.FILTER(GameLog!A$2:A$1000, (GameLog!C$2:C$1000="LA") * (GameLog!D$2:D$1000=A26)))))</f>
        <v>1</v>
      </c>
      <c r="C26">
        <f t="shared" si="2"/>
        <v>1</v>
      </c>
      <c r="D26">
        <f>SUMIFS(GameLog!G:G,GameLog!$D:$D,'LA B'!$A26,GameLog!$C:$C,"LA")</f>
        <v>1</v>
      </c>
      <c r="E26">
        <f>SUMIFS(GameLog!H:H,GameLog!$D:$D,'LA B'!$A26,GameLog!$C:$C,"LA")</f>
        <v>0</v>
      </c>
      <c r="F26">
        <f>SUMIFS(GameLog!I:I,GameLog!$D:$D,'LA B'!$A26,GameLog!$C:$C,"LA")</f>
        <v>0</v>
      </c>
      <c r="G26">
        <f>SUMIFS(GameLog!J:J,GameLog!$D:$D,'LA B'!$A26,GameLog!$C:$C,"LA")</f>
        <v>0</v>
      </c>
      <c r="H26">
        <f>SUMIFS(GameLog!K:K,GameLog!$D:$D,'LA B'!$A26,GameLog!$C:$C,"LA")</f>
        <v>0</v>
      </c>
      <c r="I26">
        <f>SUMIFS(GameLog!L:L,GameLog!$D:$D,'LA B'!$A26,GameLog!$C:$C,"LA")</f>
        <v>0</v>
      </c>
      <c r="J26">
        <f>SUMIFS(GameLog!M:M,GameLog!$D:$D,'LA B'!$A26,GameLog!$C:$C,"LA")</f>
        <v>0</v>
      </c>
      <c r="K26">
        <f>SUMIFS(GameLog!N:N,GameLog!$D:$D,'LA B'!$A26,GameLog!$C:$C,"LA")</f>
        <v>0</v>
      </c>
      <c r="L26">
        <f>SUMIFS(GameLog!O:O,GameLog!$D:$D,'LA B'!$A26,GameLog!$C:$C,"LA")</f>
        <v>0</v>
      </c>
      <c r="M26">
        <f>SUMIFS(GameLog!P:P,GameLog!$D:$D,'LA B'!$A26,GameLog!$C:$C,"LA")</f>
        <v>0</v>
      </c>
      <c r="N26">
        <f>SUMIFS(GameLog!Q:Q,GameLog!$D:$D,'LA B'!$A26,GameLog!$C:$C,"LA")</f>
        <v>1</v>
      </c>
      <c r="O26">
        <f>SUMIFS(GameLog!R:R,GameLog!$D:$D,'LA B'!$A26,GameLog!$C:$C,"LA")</f>
        <v>0</v>
      </c>
      <c r="P26">
        <f>SUMIFS(GameLog!S:S,GameLog!$D:$D,'LA B'!$A26,GameLog!$C:$C,"LA")</f>
        <v>0</v>
      </c>
      <c r="Q26">
        <f>SUMIFS(GameLog!T:T,GameLog!$D:$D,'LA B'!$A26,GameLog!$C:$C,"LA")</f>
        <v>0</v>
      </c>
      <c r="R26">
        <f>SUMIFS(GameLog!U:U,GameLog!$D:$D,'LA B'!$A26,GameLog!$C:$C,"LA")</f>
        <v>0</v>
      </c>
      <c r="S26">
        <f>SUMIFS(GameLog!V:V,GameLog!$D:$D,'LA B'!$A26,GameLog!$C:$C,"LA")</f>
        <v>0</v>
      </c>
      <c r="T26">
        <v>0</v>
      </c>
      <c r="U26">
        <v>0</v>
      </c>
      <c r="V26" s="8">
        <f t="shared" si="3"/>
        <v>0</v>
      </c>
      <c r="W26" s="8">
        <f t="shared" si="0"/>
        <v>0</v>
      </c>
      <c r="X26" s="8">
        <f t="shared" si="1"/>
        <v>0</v>
      </c>
      <c r="Y26" s="8">
        <f t="shared" si="4"/>
        <v>0</v>
      </c>
      <c r="Z26">
        <f t="shared" si="5"/>
        <v>0</v>
      </c>
      <c r="AD26" s="14"/>
    </row>
    <row r="27" spans="1:30">
      <c r="A27" t="s">
        <v>2603</v>
      </c>
      <c r="B27" cm="1">
        <f t="array" ref="B27">IF(COUNTIFS(GameLog!D:D,'LA B'!A27,GameLog!C:C,"LA")=0,0,COUNTA(_xlfn.UNIQUE(_xlfn._xlws.FILTER(GameLog!A$2:A$1000, (GameLog!C$2:C$1000="LA") * (GameLog!D$2:D$1000=A27)))))</f>
        <v>1</v>
      </c>
      <c r="C27">
        <f t="shared" si="2"/>
        <v>3</v>
      </c>
      <c r="D27">
        <f>SUMIFS(GameLog!G:G,GameLog!$D:$D,'LA B'!$A27,GameLog!$C:$C,"LA")</f>
        <v>3</v>
      </c>
      <c r="E27">
        <f>SUMIFS(GameLog!H:H,GameLog!$D:$D,'LA B'!$A27,GameLog!$C:$C,"LA")</f>
        <v>0</v>
      </c>
      <c r="F27">
        <f>SUMIFS(GameLog!I:I,GameLog!$D:$D,'LA B'!$A27,GameLog!$C:$C,"LA")</f>
        <v>0</v>
      </c>
      <c r="G27">
        <f>SUMIFS(GameLog!J:J,GameLog!$D:$D,'LA B'!$A27,GameLog!$C:$C,"LA")</f>
        <v>0</v>
      </c>
      <c r="H27">
        <f>SUMIFS(GameLog!K:K,GameLog!$D:$D,'LA B'!$A27,GameLog!$C:$C,"LA")</f>
        <v>0</v>
      </c>
      <c r="I27">
        <f>SUMIFS(GameLog!L:L,GameLog!$D:$D,'LA B'!$A27,GameLog!$C:$C,"LA")</f>
        <v>0</v>
      </c>
      <c r="J27">
        <f>SUMIFS(GameLog!M:M,GameLog!$D:$D,'LA B'!$A27,GameLog!$C:$C,"LA")</f>
        <v>0</v>
      </c>
      <c r="K27">
        <f>SUMIFS(GameLog!N:N,GameLog!$D:$D,'LA B'!$A27,GameLog!$C:$C,"LA")</f>
        <v>0</v>
      </c>
      <c r="L27">
        <f>SUMIFS(GameLog!O:O,GameLog!$D:$D,'LA B'!$A27,GameLog!$C:$C,"LA")</f>
        <v>0</v>
      </c>
      <c r="M27">
        <f>SUMIFS(GameLog!P:P,GameLog!$D:$D,'LA B'!$A27,GameLog!$C:$C,"LA")</f>
        <v>0</v>
      </c>
      <c r="N27">
        <f>SUMIFS(GameLog!Q:Q,GameLog!$D:$D,'LA B'!$A27,GameLog!$C:$C,"LA")</f>
        <v>1</v>
      </c>
      <c r="O27">
        <f>SUMIFS(GameLog!R:R,GameLog!$D:$D,'LA B'!$A27,GameLog!$C:$C,"LA")</f>
        <v>0</v>
      </c>
      <c r="P27">
        <f>SUMIFS(GameLog!S:S,GameLog!$D:$D,'LA B'!$A27,GameLog!$C:$C,"LA")</f>
        <v>0</v>
      </c>
      <c r="Q27">
        <f>SUMIFS(GameLog!T:T,GameLog!$D:$D,'LA B'!$A27,GameLog!$C:$C,"LA")</f>
        <v>0</v>
      </c>
      <c r="R27">
        <f>SUMIFS(GameLog!U:U,GameLog!$D:$D,'LA B'!$A27,GameLog!$C:$C,"LA")</f>
        <v>0</v>
      </c>
      <c r="S27">
        <f>SUMIFS(GameLog!V:V,GameLog!$D:$D,'LA B'!$A27,GameLog!$C:$C,"LA")</f>
        <v>0</v>
      </c>
      <c r="T27">
        <v>0</v>
      </c>
      <c r="U27">
        <v>0</v>
      </c>
      <c r="V27" s="8">
        <f t="shared" si="3"/>
        <v>0</v>
      </c>
      <c r="W27" s="8">
        <f t="shared" si="0"/>
        <v>0</v>
      </c>
      <c r="X27" s="8">
        <f t="shared" si="1"/>
        <v>0</v>
      </c>
      <c r="Y27" s="8">
        <f t="shared" si="4"/>
        <v>0</v>
      </c>
      <c r="Z27">
        <f t="shared" si="5"/>
        <v>0</v>
      </c>
      <c r="AD27" s="14"/>
    </row>
    <row r="28" spans="1:30">
      <c r="A28" t="s">
        <v>2604</v>
      </c>
      <c r="B28" cm="1">
        <f t="array" ref="B28">IF(COUNTIFS(GameLog!D:D,'LA B'!A28,GameLog!C:C,"LA")=0,0,COUNTA(_xlfn.UNIQUE(_xlfn._xlws.FILTER(GameLog!A$2:A$1000, (GameLog!C$2:C$1000="LA") * (GameLog!D$2:D$1000=A28)))))</f>
        <v>0</v>
      </c>
      <c r="C28">
        <f t="shared" si="2"/>
        <v>0</v>
      </c>
      <c r="D28">
        <f>SUMIFS(GameLog!G:G,GameLog!$D:$D,'LA B'!$A28,GameLog!$C:$C,"LA")</f>
        <v>0</v>
      </c>
      <c r="E28">
        <f>SUMIFS(GameLog!H:H,GameLog!$D:$D,'LA B'!$A28,GameLog!$C:$C,"LA")</f>
        <v>0</v>
      </c>
      <c r="F28">
        <f>SUMIFS(GameLog!I:I,GameLog!$D:$D,'LA B'!$A28,GameLog!$C:$C,"LA")</f>
        <v>0</v>
      </c>
      <c r="G28">
        <f>SUMIFS(GameLog!J:J,GameLog!$D:$D,'LA B'!$A28,GameLog!$C:$C,"LA")</f>
        <v>0</v>
      </c>
      <c r="H28">
        <f>SUMIFS(GameLog!K:K,GameLog!$D:$D,'LA B'!$A28,GameLog!$C:$C,"LA")</f>
        <v>0</v>
      </c>
      <c r="I28">
        <f>SUMIFS(GameLog!L:L,GameLog!$D:$D,'LA B'!$A28,GameLog!$C:$C,"LA")</f>
        <v>0</v>
      </c>
      <c r="J28">
        <f>SUMIFS(GameLog!M:M,GameLog!$D:$D,'LA B'!$A28,GameLog!$C:$C,"LA")</f>
        <v>0</v>
      </c>
      <c r="K28">
        <f>SUMIFS(GameLog!N:N,GameLog!$D:$D,'LA B'!$A28,GameLog!$C:$C,"LA")</f>
        <v>0</v>
      </c>
      <c r="L28">
        <f>SUMIFS(GameLog!O:O,GameLog!$D:$D,'LA B'!$A28,GameLog!$C:$C,"LA")</f>
        <v>0</v>
      </c>
      <c r="M28">
        <f>SUMIFS(GameLog!P:P,GameLog!$D:$D,'LA B'!$A28,GameLog!$C:$C,"LA")</f>
        <v>0</v>
      </c>
      <c r="N28">
        <f>SUMIFS(GameLog!Q:Q,GameLog!$D:$D,'LA B'!$A28,GameLog!$C:$C,"LA")</f>
        <v>0</v>
      </c>
      <c r="O28">
        <f>SUMIFS(GameLog!R:R,GameLog!$D:$D,'LA B'!$A28,GameLog!$C:$C,"LA")</f>
        <v>0</v>
      </c>
      <c r="P28">
        <f>SUMIFS(GameLog!S:S,GameLog!$D:$D,'LA B'!$A28,GameLog!$C:$C,"LA")</f>
        <v>0</v>
      </c>
      <c r="Q28">
        <f>SUMIFS(GameLog!T:T,GameLog!$D:$D,'LA B'!$A28,GameLog!$C:$C,"LA")</f>
        <v>0</v>
      </c>
      <c r="R28">
        <f>SUMIFS(GameLog!U:U,GameLog!$D:$D,'LA B'!$A28,GameLog!$C:$C,"LA")</f>
        <v>0</v>
      </c>
      <c r="S28">
        <f>SUMIFS(GameLog!V:V,GameLog!$D:$D,'LA B'!$A28,GameLog!$C:$C,"LA")</f>
        <v>0</v>
      </c>
      <c r="T28">
        <v>0</v>
      </c>
      <c r="U28">
        <v>0</v>
      </c>
      <c r="V28" s="8">
        <f t="shared" si="3"/>
        <v>0</v>
      </c>
      <c r="W28" s="8">
        <f t="shared" si="0"/>
        <v>0</v>
      </c>
      <c r="X28" s="8">
        <f t="shared" si="1"/>
        <v>0</v>
      </c>
      <c r="Y28" s="8">
        <f t="shared" si="4"/>
        <v>0</v>
      </c>
      <c r="Z28">
        <f t="shared" si="5"/>
        <v>0</v>
      </c>
      <c r="AD28" s="14"/>
    </row>
    <row r="29" spans="1:30">
      <c r="A29" t="s">
        <v>2605</v>
      </c>
      <c r="B29" cm="1">
        <f t="array" ref="B29">IF(COUNTIFS(GameLog!D:D,'LA B'!A29,GameLog!C:C,"LA")=0,0,COUNTA(_xlfn.UNIQUE(_xlfn._xlws.FILTER(GameLog!A$2:A$1000, (GameLog!C$2:C$1000="LA") * (GameLog!D$2:D$1000=A29)))))</f>
        <v>0</v>
      </c>
      <c r="C29">
        <f t="shared" si="2"/>
        <v>0</v>
      </c>
      <c r="D29">
        <f>SUMIFS(GameLog!G:G,GameLog!$D:$D,'LA B'!$A29,GameLog!$C:$C,"LA")</f>
        <v>0</v>
      </c>
      <c r="E29">
        <f>SUMIFS(GameLog!H:H,GameLog!$D:$D,'LA B'!$A29,GameLog!$C:$C,"LA")</f>
        <v>0</v>
      </c>
      <c r="F29">
        <f>SUMIFS(GameLog!I:I,GameLog!$D:$D,'LA B'!$A29,GameLog!$C:$C,"LA")</f>
        <v>0</v>
      </c>
      <c r="G29">
        <f>SUMIFS(GameLog!J:J,GameLog!$D:$D,'LA B'!$A29,GameLog!$C:$C,"LA")</f>
        <v>0</v>
      </c>
      <c r="H29">
        <f>SUMIFS(GameLog!K:K,GameLog!$D:$D,'LA B'!$A29,GameLog!$C:$C,"LA")</f>
        <v>0</v>
      </c>
      <c r="I29">
        <f>SUMIFS(GameLog!L:L,GameLog!$D:$D,'LA B'!$A29,GameLog!$C:$C,"LA")</f>
        <v>0</v>
      </c>
      <c r="J29">
        <f>SUMIFS(GameLog!M:M,GameLog!$D:$D,'LA B'!$A29,GameLog!$C:$C,"LA")</f>
        <v>0</v>
      </c>
      <c r="K29">
        <f>SUMIFS(GameLog!N:N,GameLog!$D:$D,'LA B'!$A29,GameLog!$C:$C,"LA")</f>
        <v>0</v>
      </c>
      <c r="L29">
        <f>SUMIFS(GameLog!O:O,GameLog!$D:$D,'LA B'!$A29,GameLog!$C:$C,"LA")</f>
        <v>0</v>
      </c>
      <c r="M29">
        <f>SUMIFS(GameLog!P:P,GameLog!$D:$D,'LA B'!$A29,GameLog!$C:$C,"LA")</f>
        <v>0</v>
      </c>
      <c r="N29">
        <f>SUMIFS(GameLog!Q:Q,GameLog!$D:$D,'LA B'!$A29,GameLog!$C:$C,"LA")</f>
        <v>0</v>
      </c>
      <c r="O29">
        <f>SUMIFS(GameLog!R:R,GameLog!$D:$D,'LA B'!$A29,GameLog!$C:$C,"LA")</f>
        <v>0</v>
      </c>
      <c r="P29">
        <f>SUMIFS(GameLog!S:S,GameLog!$D:$D,'LA B'!$A29,GameLog!$C:$C,"LA")</f>
        <v>0</v>
      </c>
      <c r="Q29">
        <f>SUMIFS(GameLog!T:T,GameLog!$D:$D,'LA B'!$A29,GameLog!$C:$C,"LA")</f>
        <v>0</v>
      </c>
      <c r="R29">
        <f>SUMIFS(GameLog!U:U,GameLog!$D:$D,'LA B'!$A29,GameLog!$C:$C,"LA")</f>
        <v>0</v>
      </c>
      <c r="S29">
        <f>SUMIFS(GameLog!V:V,GameLog!$D:$D,'LA B'!$A29,GameLog!$C:$C,"LA")</f>
        <v>0</v>
      </c>
      <c r="T29">
        <v>0</v>
      </c>
      <c r="U29">
        <v>0</v>
      </c>
      <c r="V29" s="8">
        <f t="shared" si="3"/>
        <v>0</v>
      </c>
      <c r="W29" s="8">
        <f t="shared" si="0"/>
        <v>0</v>
      </c>
      <c r="X29" s="8">
        <f t="shared" si="1"/>
        <v>0</v>
      </c>
      <c r="Y29" s="8">
        <f t="shared" si="4"/>
        <v>0</v>
      </c>
      <c r="Z29">
        <f t="shared" si="5"/>
        <v>0</v>
      </c>
      <c r="AD29" s="14"/>
    </row>
    <row r="30" spans="1:30">
      <c r="A30" t="s">
        <v>2606</v>
      </c>
      <c r="B30" cm="1">
        <f t="array" ref="B30">IF(COUNTIFS(GameLog!D:D,'LA B'!A30,GameLog!C:C,"LA")=0,0,COUNTA(_xlfn.UNIQUE(_xlfn._xlws.FILTER(GameLog!A$2:A$1000, (GameLog!C$2:C$1000="LA") * (GameLog!D$2:D$1000=A30)))))</f>
        <v>0</v>
      </c>
      <c r="C30">
        <f t="shared" si="2"/>
        <v>0</v>
      </c>
      <c r="D30">
        <f>SUMIFS(GameLog!G:G,GameLog!$D:$D,'LA B'!$A30,GameLog!$C:$C,"LA")</f>
        <v>0</v>
      </c>
      <c r="E30">
        <f>SUMIFS(GameLog!H:H,GameLog!$D:$D,'LA B'!$A30,GameLog!$C:$C,"LA")</f>
        <v>0</v>
      </c>
      <c r="F30">
        <f>SUMIFS(GameLog!I:I,GameLog!$D:$D,'LA B'!$A30,GameLog!$C:$C,"LA")</f>
        <v>0</v>
      </c>
      <c r="G30">
        <f>SUMIFS(GameLog!J:J,GameLog!$D:$D,'LA B'!$A30,GameLog!$C:$C,"LA")</f>
        <v>0</v>
      </c>
      <c r="H30">
        <f>SUMIFS(GameLog!K:K,GameLog!$D:$D,'LA B'!$A30,GameLog!$C:$C,"LA")</f>
        <v>0</v>
      </c>
      <c r="I30">
        <f>SUMIFS(GameLog!L:L,GameLog!$D:$D,'LA B'!$A30,GameLog!$C:$C,"LA")</f>
        <v>0</v>
      </c>
      <c r="J30">
        <f>SUMIFS(GameLog!M:M,GameLog!$D:$D,'LA B'!$A30,GameLog!$C:$C,"LA")</f>
        <v>0</v>
      </c>
      <c r="K30">
        <f>SUMIFS(GameLog!N:N,GameLog!$D:$D,'LA B'!$A30,GameLog!$C:$C,"LA")</f>
        <v>0</v>
      </c>
      <c r="L30">
        <f>SUMIFS(GameLog!O:O,GameLog!$D:$D,'LA B'!$A30,GameLog!$C:$C,"LA")</f>
        <v>0</v>
      </c>
      <c r="M30">
        <f>SUMIFS(GameLog!P:P,GameLog!$D:$D,'LA B'!$A30,GameLog!$C:$C,"LA")</f>
        <v>0</v>
      </c>
      <c r="N30">
        <f>SUMIFS(GameLog!Q:Q,GameLog!$D:$D,'LA B'!$A30,GameLog!$C:$C,"LA")</f>
        <v>0</v>
      </c>
      <c r="O30">
        <f>SUMIFS(GameLog!R:R,GameLog!$D:$D,'LA B'!$A30,GameLog!$C:$C,"LA")</f>
        <v>0</v>
      </c>
      <c r="P30">
        <f>SUMIFS(GameLog!S:S,GameLog!$D:$D,'LA B'!$A30,GameLog!$C:$C,"LA")</f>
        <v>0</v>
      </c>
      <c r="Q30">
        <f>SUMIFS(GameLog!T:T,GameLog!$D:$D,'LA B'!$A30,GameLog!$C:$C,"LA")</f>
        <v>0</v>
      </c>
      <c r="R30">
        <f>SUMIFS(GameLog!U:U,GameLog!$D:$D,'LA B'!$A30,GameLog!$C:$C,"LA")</f>
        <v>0</v>
      </c>
      <c r="S30">
        <f>SUMIFS(GameLog!V:V,GameLog!$D:$D,'LA B'!$A30,GameLog!$C:$C,"LA")</f>
        <v>0</v>
      </c>
      <c r="T30">
        <v>0</v>
      </c>
      <c r="U30">
        <v>0</v>
      </c>
      <c r="V30" s="8">
        <f t="shared" si="3"/>
        <v>0</v>
      </c>
      <c r="W30" s="8">
        <f t="shared" si="0"/>
        <v>0</v>
      </c>
      <c r="X30" s="8">
        <f t="shared" si="1"/>
        <v>0</v>
      </c>
      <c r="Y30" s="8">
        <f t="shared" si="4"/>
        <v>0</v>
      </c>
      <c r="Z30">
        <f t="shared" si="5"/>
        <v>0</v>
      </c>
      <c r="AD30" s="14"/>
    </row>
    <row r="31" spans="1:30">
      <c r="A31" t="s">
        <v>2607</v>
      </c>
      <c r="B31" cm="1">
        <f t="array" ref="B31">IF(COUNTIFS(GameLog!D:D,'LA B'!A31,GameLog!C:C,"LA")=0,0,COUNTA(_xlfn.UNIQUE(_xlfn._xlws.FILTER(GameLog!A$2:A$1000, (GameLog!C$2:C$1000="LA") * (GameLog!D$2:D$1000=A31)))))</f>
        <v>0</v>
      </c>
      <c r="C31">
        <f t="shared" si="2"/>
        <v>0</v>
      </c>
      <c r="D31">
        <f>SUMIFS(GameLog!G:G,GameLog!$D:$D,'LA B'!$A31,GameLog!$C:$C,"LA")</f>
        <v>0</v>
      </c>
      <c r="E31">
        <f>SUMIFS(GameLog!H:H,GameLog!$D:$D,'LA B'!$A31,GameLog!$C:$C,"LA")</f>
        <v>0</v>
      </c>
      <c r="F31">
        <f>SUMIFS(GameLog!I:I,GameLog!$D:$D,'LA B'!$A31,GameLog!$C:$C,"LA")</f>
        <v>0</v>
      </c>
      <c r="G31">
        <f>SUMIFS(GameLog!J:J,GameLog!$D:$D,'LA B'!$A31,GameLog!$C:$C,"LA")</f>
        <v>0</v>
      </c>
      <c r="H31">
        <f>SUMIFS(GameLog!K:K,GameLog!$D:$D,'LA B'!$A31,GameLog!$C:$C,"LA")</f>
        <v>0</v>
      </c>
      <c r="I31">
        <f>SUMIFS(GameLog!L:L,GameLog!$D:$D,'LA B'!$A31,GameLog!$C:$C,"LA")</f>
        <v>0</v>
      </c>
      <c r="J31">
        <f>SUMIFS(GameLog!M:M,GameLog!$D:$D,'LA B'!$A31,GameLog!$C:$C,"LA")</f>
        <v>0</v>
      </c>
      <c r="K31">
        <f>SUMIFS(GameLog!N:N,GameLog!$D:$D,'LA B'!$A31,GameLog!$C:$C,"LA")</f>
        <v>0</v>
      </c>
      <c r="L31">
        <f>SUMIFS(GameLog!O:O,GameLog!$D:$D,'LA B'!$A31,GameLog!$C:$C,"LA")</f>
        <v>0</v>
      </c>
      <c r="M31">
        <f>SUMIFS(GameLog!P:P,GameLog!$D:$D,'LA B'!$A31,GameLog!$C:$C,"LA")</f>
        <v>0</v>
      </c>
      <c r="N31">
        <f>SUMIFS(GameLog!Q:Q,GameLog!$D:$D,'LA B'!$A31,GameLog!$C:$C,"LA")</f>
        <v>0</v>
      </c>
      <c r="O31">
        <f>SUMIFS(GameLog!R:R,GameLog!$D:$D,'LA B'!$A31,GameLog!$C:$C,"LA")</f>
        <v>0</v>
      </c>
      <c r="P31">
        <f>SUMIFS(GameLog!S:S,GameLog!$D:$D,'LA B'!$A31,GameLog!$C:$C,"LA")</f>
        <v>0</v>
      </c>
      <c r="Q31">
        <f>SUMIFS(GameLog!T:T,GameLog!$D:$D,'LA B'!$A31,GameLog!$C:$C,"LA")</f>
        <v>0</v>
      </c>
      <c r="R31">
        <f>SUMIFS(GameLog!U:U,GameLog!$D:$D,'LA B'!$A31,GameLog!$C:$C,"LA")</f>
        <v>0</v>
      </c>
      <c r="S31">
        <f>SUMIFS(GameLog!V:V,GameLog!$D:$D,'LA B'!$A31,GameLog!$C:$C,"LA")</f>
        <v>0</v>
      </c>
      <c r="T31">
        <v>0</v>
      </c>
      <c r="U31">
        <v>0</v>
      </c>
      <c r="V31" s="8">
        <f t="shared" si="3"/>
        <v>0</v>
      </c>
      <c r="W31" s="8">
        <f t="shared" si="0"/>
        <v>0</v>
      </c>
      <c r="X31" s="8">
        <f t="shared" si="1"/>
        <v>0</v>
      </c>
      <c r="Y31" s="8">
        <f t="shared" si="4"/>
        <v>0</v>
      </c>
      <c r="Z31">
        <f t="shared" si="5"/>
        <v>0</v>
      </c>
      <c r="AD31" s="14"/>
    </row>
    <row r="32" spans="1:30">
      <c r="A32" t="s">
        <v>2608</v>
      </c>
      <c r="B32" cm="1">
        <f t="array" ref="B32">IF(COUNTIFS(GameLog!D:D,'LA B'!A32,GameLog!C:C,"LA")=0,0,COUNTA(_xlfn.UNIQUE(_xlfn._xlws.FILTER(GameLog!A$2:A$1000, (GameLog!C$2:C$1000="LA") * (GameLog!D$2:D$1000=A32)))))</f>
        <v>0</v>
      </c>
      <c r="C32">
        <f t="shared" si="2"/>
        <v>0</v>
      </c>
      <c r="D32">
        <f>SUMIFS(GameLog!G:G,GameLog!$D:$D,'LA B'!$A32,GameLog!$C:$C,"LA")</f>
        <v>0</v>
      </c>
      <c r="E32">
        <f>SUMIFS(GameLog!H:H,GameLog!$D:$D,'LA B'!$A32,GameLog!$C:$C,"LA")</f>
        <v>0</v>
      </c>
      <c r="F32">
        <f>SUMIFS(GameLog!I:I,GameLog!$D:$D,'LA B'!$A32,GameLog!$C:$C,"LA")</f>
        <v>0</v>
      </c>
      <c r="G32">
        <f>SUMIFS(GameLog!J:J,GameLog!$D:$D,'LA B'!$A32,GameLog!$C:$C,"LA")</f>
        <v>0</v>
      </c>
      <c r="H32">
        <f>SUMIFS(GameLog!K:K,GameLog!$D:$D,'LA B'!$A32,GameLog!$C:$C,"LA")</f>
        <v>0</v>
      </c>
      <c r="I32">
        <f>SUMIFS(GameLog!L:L,GameLog!$D:$D,'LA B'!$A32,GameLog!$C:$C,"LA")</f>
        <v>0</v>
      </c>
      <c r="J32">
        <f>SUMIFS(GameLog!M:M,GameLog!$D:$D,'LA B'!$A32,GameLog!$C:$C,"LA")</f>
        <v>0</v>
      </c>
      <c r="K32">
        <f>SUMIFS(GameLog!N:N,GameLog!$D:$D,'LA B'!$A32,GameLog!$C:$C,"LA")</f>
        <v>0</v>
      </c>
      <c r="L32">
        <f>SUMIFS(GameLog!O:O,GameLog!$D:$D,'LA B'!$A32,GameLog!$C:$C,"LA")</f>
        <v>0</v>
      </c>
      <c r="M32">
        <f>SUMIFS(GameLog!P:P,GameLog!$D:$D,'LA B'!$A32,GameLog!$C:$C,"LA")</f>
        <v>0</v>
      </c>
      <c r="N32">
        <f>SUMIFS(GameLog!Q:Q,GameLog!$D:$D,'LA B'!$A32,GameLog!$C:$C,"LA")</f>
        <v>0</v>
      </c>
      <c r="O32">
        <f>SUMIFS(GameLog!R:R,GameLog!$D:$D,'LA B'!$A32,GameLog!$C:$C,"LA")</f>
        <v>0</v>
      </c>
      <c r="P32">
        <f>SUMIFS(GameLog!S:S,GameLog!$D:$D,'LA B'!$A32,GameLog!$C:$C,"LA")</f>
        <v>0</v>
      </c>
      <c r="Q32">
        <f>SUMIFS(GameLog!T:T,GameLog!$D:$D,'LA B'!$A32,GameLog!$C:$C,"LA")</f>
        <v>0</v>
      </c>
      <c r="R32">
        <f>SUMIFS(GameLog!U:U,GameLog!$D:$D,'LA B'!$A32,GameLog!$C:$C,"LA")</f>
        <v>0</v>
      </c>
      <c r="S32">
        <f>SUMIFS(GameLog!V:V,GameLog!$D:$D,'LA B'!$A32,GameLog!$C:$C,"LA")</f>
        <v>0</v>
      </c>
      <c r="T32">
        <v>0</v>
      </c>
      <c r="U32">
        <v>0</v>
      </c>
      <c r="V32" s="8">
        <f t="shared" si="3"/>
        <v>0</v>
      </c>
      <c r="W32" s="8">
        <f t="shared" si="0"/>
        <v>0</v>
      </c>
      <c r="X32" s="8">
        <f t="shared" si="1"/>
        <v>0</v>
      </c>
      <c r="Y32" s="8">
        <f t="shared" si="4"/>
        <v>0</v>
      </c>
      <c r="Z32">
        <f t="shared" si="5"/>
        <v>0</v>
      </c>
      <c r="AD32" s="14"/>
    </row>
    <row r="33" spans="1:30">
      <c r="A33" t="s">
        <v>2609</v>
      </c>
      <c r="B33" cm="1">
        <f t="array" ref="B33">IF(COUNTIFS(GameLog!D:D,'LA B'!A33,GameLog!C:C,"LA")=0,0,COUNTA(_xlfn.UNIQUE(_xlfn._xlws.FILTER(GameLog!A$2:A$1000, (GameLog!C$2:C$1000="LA") * (GameLog!D$2:D$1000=A33)))))</f>
        <v>2</v>
      </c>
      <c r="C33">
        <f t="shared" si="2"/>
        <v>0</v>
      </c>
      <c r="D33">
        <f>SUMIFS(GameLog!G:G,GameLog!$D:$D,'LA B'!$A33,GameLog!$C:$C,"LA")</f>
        <v>0</v>
      </c>
      <c r="E33">
        <f>SUMIFS(GameLog!H:H,GameLog!$D:$D,'LA B'!$A33,GameLog!$C:$C,"LA")</f>
        <v>0</v>
      </c>
      <c r="F33">
        <f>SUMIFS(GameLog!I:I,GameLog!$D:$D,'LA B'!$A33,GameLog!$C:$C,"LA")</f>
        <v>0</v>
      </c>
      <c r="G33">
        <f>SUMIFS(GameLog!J:J,GameLog!$D:$D,'LA B'!$A33,GameLog!$C:$C,"LA")</f>
        <v>0</v>
      </c>
      <c r="H33">
        <f>SUMIFS(GameLog!K:K,GameLog!$D:$D,'LA B'!$A33,GameLog!$C:$C,"LA")</f>
        <v>0</v>
      </c>
      <c r="I33">
        <f>SUMIFS(GameLog!L:L,GameLog!$D:$D,'LA B'!$A33,GameLog!$C:$C,"LA")</f>
        <v>0</v>
      </c>
      <c r="J33">
        <f>SUMIFS(GameLog!M:M,GameLog!$D:$D,'LA B'!$A33,GameLog!$C:$C,"LA")</f>
        <v>0</v>
      </c>
      <c r="K33">
        <f>SUMIFS(GameLog!N:N,GameLog!$D:$D,'LA B'!$A33,GameLog!$C:$C,"LA")</f>
        <v>0</v>
      </c>
      <c r="L33">
        <f>SUMIFS(GameLog!O:O,GameLog!$D:$D,'LA B'!$A33,GameLog!$C:$C,"LA")</f>
        <v>0</v>
      </c>
      <c r="M33">
        <f>SUMIFS(GameLog!P:P,GameLog!$D:$D,'LA B'!$A33,GameLog!$C:$C,"LA")</f>
        <v>0</v>
      </c>
      <c r="N33">
        <f>SUMIFS(GameLog!Q:Q,GameLog!$D:$D,'LA B'!$A33,GameLog!$C:$C,"LA")</f>
        <v>0</v>
      </c>
      <c r="O33">
        <f>SUMIFS(GameLog!R:R,GameLog!$D:$D,'LA B'!$A33,GameLog!$C:$C,"LA")</f>
        <v>0</v>
      </c>
      <c r="P33">
        <f>SUMIFS(GameLog!S:S,GameLog!$D:$D,'LA B'!$A33,GameLog!$C:$C,"LA")</f>
        <v>0</v>
      </c>
      <c r="Q33">
        <f>SUMIFS(GameLog!T:T,GameLog!$D:$D,'LA B'!$A33,GameLog!$C:$C,"LA")</f>
        <v>0</v>
      </c>
      <c r="R33">
        <f>SUMIFS(GameLog!U:U,GameLog!$D:$D,'LA B'!$A33,GameLog!$C:$C,"LA")</f>
        <v>0</v>
      </c>
      <c r="S33">
        <f>SUMIFS(GameLog!V:V,GameLog!$D:$D,'LA B'!$A33,GameLog!$C:$C,"LA")</f>
        <v>0</v>
      </c>
      <c r="T33">
        <v>0</v>
      </c>
      <c r="U33">
        <v>0</v>
      </c>
      <c r="V33" s="8">
        <f t="shared" si="3"/>
        <v>0</v>
      </c>
      <c r="W33" s="8">
        <f t="shared" si="0"/>
        <v>0</v>
      </c>
      <c r="X33" s="8">
        <f t="shared" si="1"/>
        <v>0</v>
      </c>
      <c r="Y33" s="8">
        <f t="shared" si="4"/>
        <v>0</v>
      </c>
      <c r="Z33">
        <f t="shared" si="5"/>
        <v>0</v>
      </c>
      <c r="AD33" s="14"/>
    </row>
    <row r="34" spans="1:30">
      <c r="A34" t="s">
        <v>2610</v>
      </c>
      <c r="B34" cm="1">
        <f t="array" ref="B34">IF(COUNTIFS(GameLog!D:D,'LA B'!A34,GameLog!C:C,"LA")=0,0,COUNTA(_xlfn.UNIQUE(_xlfn._xlws.FILTER(GameLog!A$2:A$1000, (GameLog!C$2:C$1000="LA") * (GameLog!D$2:D$1000=A34)))))</f>
        <v>0</v>
      </c>
      <c r="C34">
        <f t="shared" si="2"/>
        <v>0</v>
      </c>
      <c r="D34">
        <f>SUMIFS(GameLog!G:G,GameLog!$D:$D,'LA B'!$A34,GameLog!$C:$C,"LA")</f>
        <v>0</v>
      </c>
      <c r="E34">
        <f>SUMIFS(GameLog!H:H,GameLog!$D:$D,'LA B'!$A34,GameLog!$C:$C,"LA")</f>
        <v>0</v>
      </c>
      <c r="F34">
        <f>SUMIFS(GameLog!I:I,GameLog!$D:$D,'LA B'!$A34,GameLog!$C:$C,"LA")</f>
        <v>0</v>
      </c>
      <c r="G34">
        <f>SUMIFS(GameLog!J:J,GameLog!$D:$D,'LA B'!$A34,GameLog!$C:$C,"LA")</f>
        <v>0</v>
      </c>
      <c r="H34">
        <f>SUMIFS(GameLog!K:K,GameLog!$D:$D,'LA B'!$A34,GameLog!$C:$C,"LA")</f>
        <v>0</v>
      </c>
      <c r="I34">
        <f>SUMIFS(GameLog!L:L,GameLog!$D:$D,'LA B'!$A34,GameLog!$C:$C,"LA")</f>
        <v>0</v>
      </c>
      <c r="J34">
        <f>SUMIFS(GameLog!M:M,GameLog!$D:$D,'LA B'!$A34,GameLog!$C:$C,"LA")</f>
        <v>0</v>
      </c>
      <c r="K34">
        <f>SUMIFS(GameLog!N:N,GameLog!$D:$D,'LA B'!$A34,GameLog!$C:$C,"LA")</f>
        <v>0</v>
      </c>
      <c r="L34">
        <f>SUMIFS(GameLog!O:O,GameLog!$D:$D,'LA B'!$A34,GameLog!$C:$C,"LA")</f>
        <v>0</v>
      </c>
      <c r="M34">
        <f>SUMIFS(GameLog!P:P,GameLog!$D:$D,'LA B'!$A34,GameLog!$C:$C,"LA")</f>
        <v>0</v>
      </c>
      <c r="N34">
        <f>SUMIFS(GameLog!Q:Q,GameLog!$D:$D,'LA B'!$A34,GameLog!$C:$C,"LA")</f>
        <v>0</v>
      </c>
      <c r="O34">
        <f>SUMIFS(GameLog!R:R,GameLog!$D:$D,'LA B'!$A34,GameLog!$C:$C,"LA")</f>
        <v>0</v>
      </c>
      <c r="P34">
        <f>SUMIFS(GameLog!S:S,GameLog!$D:$D,'LA B'!$A34,GameLog!$C:$C,"LA")</f>
        <v>0</v>
      </c>
      <c r="Q34">
        <f>SUMIFS(GameLog!T:T,GameLog!$D:$D,'LA B'!$A34,GameLog!$C:$C,"LA")</f>
        <v>0</v>
      </c>
      <c r="R34">
        <f>SUMIFS(GameLog!U:U,GameLog!$D:$D,'LA B'!$A34,GameLog!$C:$C,"LA")</f>
        <v>0</v>
      </c>
      <c r="S34">
        <f>SUMIFS(GameLog!V:V,GameLog!$D:$D,'LA B'!$A34,GameLog!$C:$C,"LA")</f>
        <v>0</v>
      </c>
      <c r="T34">
        <v>0</v>
      </c>
      <c r="U34">
        <v>0</v>
      </c>
      <c r="V34" s="8">
        <f t="shared" si="3"/>
        <v>0</v>
      </c>
      <c r="W34" s="8">
        <f t="shared" si="0"/>
        <v>0</v>
      </c>
      <c r="X34" s="8">
        <f t="shared" si="1"/>
        <v>0</v>
      </c>
      <c r="Y34" s="8">
        <f t="shared" si="4"/>
        <v>0</v>
      </c>
      <c r="Z34">
        <f t="shared" si="5"/>
        <v>0</v>
      </c>
      <c r="AD34" s="14"/>
    </row>
    <row r="35" spans="1:30">
      <c r="A35" t="s">
        <v>2611</v>
      </c>
      <c r="B35" cm="1">
        <f t="array" ref="B35">IF(COUNTIFS(GameLog!D:D,'LA B'!A35,GameLog!C:C,"LA")=0,0,COUNTA(_xlfn.UNIQUE(_xlfn._xlws.FILTER(GameLog!A$2:A$1000, (GameLog!C$2:C$1000="LA") * (GameLog!D$2:D$1000=A35)))))</f>
        <v>2</v>
      </c>
      <c r="C35">
        <f t="shared" si="2"/>
        <v>0</v>
      </c>
      <c r="D35">
        <f>SUMIFS(GameLog!G:G,GameLog!$D:$D,'LA B'!$A35,GameLog!$C:$C,"LA")</f>
        <v>0</v>
      </c>
      <c r="E35">
        <f>SUMIFS(GameLog!H:H,GameLog!$D:$D,'LA B'!$A35,GameLog!$C:$C,"LA")</f>
        <v>0</v>
      </c>
      <c r="F35">
        <f>SUMIFS(GameLog!I:I,GameLog!$D:$D,'LA B'!$A35,GameLog!$C:$C,"LA")</f>
        <v>0</v>
      </c>
      <c r="G35">
        <f>SUMIFS(GameLog!J:J,GameLog!$D:$D,'LA B'!$A35,GameLog!$C:$C,"LA")</f>
        <v>0</v>
      </c>
      <c r="H35">
        <f>SUMIFS(GameLog!K:K,GameLog!$D:$D,'LA B'!$A35,GameLog!$C:$C,"LA")</f>
        <v>0</v>
      </c>
      <c r="I35">
        <f>SUMIFS(GameLog!L:L,GameLog!$D:$D,'LA B'!$A35,GameLog!$C:$C,"LA")</f>
        <v>0</v>
      </c>
      <c r="J35">
        <f>SUMIFS(GameLog!M:M,GameLog!$D:$D,'LA B'!$A35,GameLog!$C:$C,"LA")</f>
        <v>0</v>
      </c>
      <c r="K35">
        <f>SUMIFS(GameLog!N:N,GameLog!$D:$D,'LA B'!$A35,GameLog!$C:$C,"LA")</f>
        <v>0</v>
      </c>
      <c r="L35">
        <f>SUMIFS(GameLog!O:O,GameLog!$D:$D,'LA B'!$A35,GameLog!$C:$C,"LA")</f>
        <v>0</v>
      </c>
      <c r="M35">
        <f>SUMIFS(GameLog!P:P,GameLog!$D:$D,'LA B'!$A35,GameLog!$C:$C,"LA")</f>
        <v>0</v>
      </c>
      <c r="N35">
        <f>SUMIFS(GameLog!Q:Q,GameLog!$D:$D,'LA B'!$A35,GameLog!$C:$C,"LA")</f>
        <v>0</v>
      </c>
      <c r="O35">
        <f>SUMIFS(GameLog!R:R,GameLog!$D:$D,'LA B'!$A35,GameLog!$C:$C,"LA")</f>
        <v>0</v>
      </c>
      <c r="P35">
        <f>SUMIFS(GameLog!S:S,GameLog!$D:$D,'LA B'!$A35,GameLog!$C:$C,"LA")</f>
        <v>0</v>
      </c>
      <c r="Q35">
        <f>SUMIFS(GameLog!T:T,GameLog!$D:$D,'LA B'!$A35,GameLog!$C:$C,"LA")</f>
        <v>0</v>
      </c>
      <c r="R35">
        <f>SUMIFS(GameLog!U:U,GameLog!$D:$D,'LA B'!$A35,GameLog!$C:$C,"LA")</f>
        <v>0</v>
      </c>
      <c r="S35">
        <f>SUMIFS(GameLog!V:V,GameLog!$D:$D,'LA B'!$A35,GameLog!$C:$C,"LA")</f>
        <v>0</v>
      </c>
      <c r="T35">
        <v>0</v>
      </c>
      <c r="U35">
        <v>0</v>
      </c>
      <c r="V35" s="8">
        <f t="shared" si="3"/>
        <v>0</v>
      </c>
      <c r="W35" s="8">
        <f t="shared" si="0"/>
        <v>0</v>
      </c>
      <c r="X35" s="8">
        <f t="shared" si="1"/>
        <v>0</v>
      </c>
      <c r="Y35" s="8">
        <f t="shared" si="4"/>
        <v>0</v>
      </c>
      <c r="Z35">
        <f t="shared" si="5"/>
        <v>0</v>
      </c>
      <c r="AD35" s="14"/>
    </row>
    <row r="36" spans="1:30">
      <c r="A36" t="s">
        <v>2612</v>
      </c>
      <c r="B36" cm="1">
        <f t="array" ref="B36">IF(COUNTIFS(GameLog!D:D,'LA B'!A36,GameLog!C:C,"LA")=0,0,COUNTA(_xlfn.UNIQUE(_xlfn._xlws.FILTER(GameLog!A$2:A$1000, (GameLog!C$2:C$1000="LA") * (GameLog!D$2:D$1000=A36)))))</f>
        <v>2</v>
      </c>
      <c r="C36">
        <f t="shared" si="2"/>
        <v>0</v>
      </c>
      <c r="D36">
        <f>SUMIFS(GameLog!G:G,GameLog!$D:$D,'LA B'!$A36,GameLog!$C:$C,"LA")</f>
        <v>0</v>
      </c>
      <c r="E36">
        <f>SUMIFS(GameLog!H:H,GameLog!$D:$D,'LA B'!$A36,GameLog!$C:$C,"LA")</f>
        <v>0</v>
      </c>
      <c r="F36">
        <f>SUMIFS(GameLog!I:I,GameLog!$D:$D,'LA B'!$A36,GameLog!$C:$C,"LA")</f>
        <v>0</v>
      </c>
      <c r="G36">
        <f>SUMIFS(GameLog!J:J,GameLog!$D:$D,'LA B'!$A36,GameLog!$C:$C,"LA")</f>
        <v>0</v>
      </c>
      <c r="H36">
        <f>SUMIFS(GameLog!K:K,GameLog!$D:$D,'LA B'!$A36,GameLog!$C:$C,"LA")</f>
        <v>0</v>
      </c>
      <c r="I36">
        <f>SUMIFS(GameLog!L:L,GameLog!$D:$D,'LA B'!$A36,GameLog!$C:$C,"LA")</f>
        <v>0</v>
      </c>
      <c r="J36">
        <f>SUMIFS(GameLog!M:M,GameLog!$D:$D,'LA B'!$A36,GameLog!$C:$C,"LA")</f>
        <v>0</v>
      </c>
      <c r="K36">
        <f>SUMIFS(GameLog!N:N,GameLog!$D:$D,'LA B'!$A36,GameLog!$C:$C,"LA")</f>
        <v>0</v>
      </c>
      <c r="L36">
        <f>SUMIFS(GameLog!O:O,GameLog!$D:$D,'LA B'!$A36,GameLog!$C:$C,"LA")</f>
        <v>0</v>
      </c>
      <c r="M36">
        <f>SUMIFS(GameLog!P:P,GameLog!$D:$D,'LA B'!$A36,GameLog!$C:$C,"LA")</f>
        <v>0</v>
      </c>
      <c r="N36">
        <f>SUMIFS(GameLog!Q:Q,GameLog!$D:$D,'LA B'!$A36,GameLog!$C:$C,"LA")</f>
        <v>0</v>
      </c>
      <c r="O36">
        <f>SUMIFS(GameLog!R:R,GameLog!$D:$D,'LA B'!$A36,GameLog!$C:$C,"LA")</f>
        <v>0</v>
      </c>
      <c r="P36">
        <f>SUMIFS(GameLog!S:S,GameLog!$D:$D,'LA B'!$A36,GameLog!$C:$C,"LA")</f>
        <v>0</v>
      </c>
      <c r="Q36">
        <f>SUMIFS(GameLog!T:T,GameLog!$D:$D,'LA B'!$A36,GameLog!$C:$C,"LA")</f>
        <v>0</v>
      </c>
      <c r="R36">
        <f>SUMIFS(GameLog!U:U,GameLog!$D:$D,'LA B'!$A36,GameLog!$C:$C,"LA")</f>
        <v>0</v>
      </c>
      <c r="S36">
        <f>SUMIFS(GameLog!V:V,GameLog!$D:$D,'LA B'!$A36,GameLog!$C:$C,"LA")</f>
        <v>0</v>
      </c>
      <c r="T36">
        <v>0</v>
      </c>
      <c r="U36">
        <v>0</v>
      </c>
      <c r="V36" s="8">
        <f t="shared" si="3"/>
        <v>0</v>
      </c>
      <c r="W36" s="8">
        <f t="shared" si="0"/>
        <v>0</v>
      </c>
      <c r="X36" s="8">
        <f t="shared" si="1"/>
        <v>0</v>
      </c>
      <c r="Y36" s="8">
        <f t="shared" si="4"/>
        <v>0</v>
      </c>
      <c r="Z36">
        <f t="shared" si="5"/>
        <v>0</v>
      </c>
      <c r="AD36" s="14"/>
    </row>
    <row r="37" spans="1:30">
      <c r="A37" t="s">
        <v>2613</v>
      </c>
      <c r="B37" cm="1">
        <f t="array" ref="B37">IF(COUNTIFS(GameLog!D:D,'LA B'!A37,GameLog!C:C,"LA")=0,0,COUNTA(_xlfn.UNIQUE(_xlfn._xlws.FILTER(GameLog!A$2:A$1000, (GameLog!C$2:C$1000="LA") * (GameLog!D$2:D$1000=A37)))))</f>
        <v>0</v>
      </c>
      <c r="C37">
        <f t="shared" si="2"/>
        <v>0</v>
      </c>
      <c r="D37">
        <f>SUMIFS(GameLog!G:G,GameLog!$D:$D,'LA B'!$A37,GameLog!$C:$C,"LA")</f>
        <v>0</v>
      </c>
      <c r="E37">
        <f>SUMIFS(GameLog!H:H,GameLog!$D:$D,'LA B'!$A37,GameLog!$C:$C,"LA")</f>
        <v>0</v>
      </c>
      <c r="F37">
        <f>SUMIFS(GameLog!I:I,GameLog!$D:$D,'LA B'!$A37,GameLog!$C:$C,"LA")</f>
        <v>0</v>
      </c>
      <c r="G37">
        <f>SUMIFS(GameLog!J:J,GameLog!$D:$D,'LA B'!$A37,GameLog!$C:$C,"LA")</f>
        <v>0</v>
      </c>
      <c r="H37">
        <f>SUMIFS(GameLog!K:K,GameLog!$D:$D,'LA B'!$A37,GameLog!$C:$C,"LA")</f>
        <v>0</v>
      </c>
      <c r="I37">
        <f>SUMIFS(GameLog!L:L,GameLog!$D:$D,'LA B'!$A37,GameLog!$C:$C,"LA")</f>
        <v>0</v>
      </c>
      <c r="J37">
        <f>SUMIFS(GameLog!M:M,GameLog!$D:$D,'LA B'!$A37,GameLog!$C:$C,"LA")</f>
        <v>0</v>
      </c>
      <c r="K37">
        <f>SUMIFS(GameLog!N:N,GameLog!$D:$D,'LA B'!$A37,GameLog!$C:$C,"LA")</f>
        <v>0</v>
      </c>
      <c r="L37">
        <f>SUMIFS(GameLog!O:O,GameLog!$D:$D,'LA B'!$A37,GameLog!$C:$C,"LA")</f>
        <v>0</v>
      </c>
      <c r="M37">
        <f>SUMIFS(GameLog!P:P,GameLog!$D:$D,'LA B'!$A37,GameLog!$C:$C,"LA")</f>
        <v>0</v>
      </c>
      <c r="N37">
        <f>SUMIFS(GameLog!Q:Q,GameLog!$D:$D,'LA B'!$A37,GameLog!$C:$C,"LA")</f>
        <v>0</v>
      </c>
      <c r="O37">
        <f>SUMIFS(GameLog!R:R,GameLog!$D:$D,'LA B'!$A37,GameLog!$C:$C,"LA")</f>
        <v>0</v>
      </c>
      <c r="P37">
        <f>SUMIFS(GameLog!S:S,GameLog!$D:$D,'LA B'!$A37,GameLog!$C:$C,"LA")</f>
        <v>0</v>
      </c>
      <c r="Q37">
        <f>SUMIFS(GameLog!T:T,GameLog!$D:$D,'LA B'!$A37,GameLog!$C:$C,"LA")</f>
        <v>0</v>
      </c>
      <c r="R37">
        <f>SUMIFS(GameLog!U:U,GameLog!$D:$D,'LA B'!$A37,GameLog!$C:$C,"LA")</f>
        <v>0</v>
      </c>
      <c r="S37">
        <f>SUMIFS(GameLog!V:V,GameLog!$D:$D,'LA B'!$A37,GameLog!$C:$C,"LA")</f>
        <v>0</v>
      </c>
      <c r="T37">
        <v>0</v>
      </c>
      <c r="U37">
        <v>0</v>
      </c>
      <c r="V37" s="8">
        <f t="shared" si="3"/>
        <v>0</v>
      </c>
      <c r="W37" s="8">
        <f t="shared" si="0"/>
        <v>0</v>
      </c>
      <c r="X37" s="8">
        <f t="shared" si="1"/>
        <v>0</v>
      </c>
      <c r="Y37" s="8">
        <f t="shared" si="4"/>
        <v>0</v>
      </c>
      <c r="Z37">
        <f t="shared" si="5"/>
        <v>0</v>
      </c>
      <c r="AD37" s="14"/>
    </row>
    <row r="38" spans="1:30">
      <c r="A38" t="s">
        <v>2614</v>
      </c>
      <c r="B38" cm="1">
        <f t="array" ref="B38">IF(COUNTIFS(GameLog!D:D,'LA B'!A38,GameLog!C:C,"LA")=0,0,COUNTA(_xlfn.UNIQUE(_xlfn._xlws.FILTER(GameLog!A$2:A$1000, (GameLog!C$2:C$1000="LA") * (GameLog!D$2:D$1000=A38)))))</f>
        <v>0</v>
      </c>
      <c r="C38">
        <f t="shared" si="2"/>
        <v>0</v>
      </c>
      <c r="D38">
        <f>SUMIFS(GameLog!G:G,GameLog!$D:$D,'LA B'!$A38,GameLog!$C:$C,"LA")</f>
        <v>0</v>
      </c>
      <c r="E38">
        <f>SUMIFS(GameLog!H:H,GameLog!$D:$D,'LA B'!$A38,GameLog!$C:$C,"LA")</f>
        <v>0</v>
      </c>
      <c r="F38">
        <f>SUMIFS(GameLog!I:I,GameLog!$D:$D,'LA B'!$A38,GameLog!$C:$C,"LA")</f>
        <v>0</v>
      </c>
      <c r="G38">
        <f>SUMIFS(GameLog!J:J,GameLog!$D:$D,'LA B'!$A38,GameLog!$C:$C,"LA")</f>
        <v>0</v>
      </c>
      <c r="H38">
        <f>SUMIFS(GameLog!K:K,GameLog!$D:$D,'LA B'!$A38,GameLog!$C:$C,"LA")</f>
        <v>0</v>
      </c>
      <c r="I38">
        <f>SUMIFS(GameLog!L:L,GameLog!$D:$D,'LA B'!$A38,GameLog!$C:$C,"LA")</f>
        <v>0</v>
      </c>
      <c r="J38">
        <f>SUMIFS(GameLog!M:M,GameLog!$D:$D,'LA B'!$A38,GameLog!$C:$C,"LA")</f>
        <v>0</v>
      </c>
      <c r="K38">
        <f>SUMIFS(GameLog!N:N,GameLog!$D:$D,'LA B'!$A38,GameLog!$C:$C,"LA")</f>
        <v>0</v>
      </c>
      <c r="L38">
        <f>SUMIFS(GameLog!O:O,GameLog!$D:$D,'LA B'!$A38,GameLog!$C:$C,"LA")</f>
        <v>0</v>
      </c>
      <c r="M38">
        <f>SUMIFS(GameLog!P:P,GameLog!$D:$D,'LA B'!$A38,GameLog!$C:$C,"LA")</f>
        <v>0</v>
      </c>
      <c r="N38">
        <f>SUMIFS(GameLog!Q:Q,GameLog!$D:$D,'LA B'!$A38,GameLog!$C:$C,"LA")</f>
        <v>0</v>
      </c>
      <c r="O38">
        <f>SUMIFS(GameLog!R:R,GameLog!$D:$D,'LA B'!$A38,GameLog!$C:$C,"LA")</f>
        <v>0</v>
      </c>
      <c r="P38">
        <f>SUMIFS(GameLog!S:S,GameLog!$D:$D,'LA B'!$A38,GameLog!$C:$C,"LA")</f>
        <v>0</v>
      </c>
      <c r="Q38">
        <f>SUMIFS(GameLog!T:T,GameLog!$D:$D,'LA B'!$A38,GameLog!$C:$C,"LA")</f>
        <v>0</v>
      </c>
      <c r="R38">
        <f>SUMIFS(GameLog!U:U,GameLog!$D:$D,'LA B'!$A38,GameLog!$C:$C,"LA")</f>
        <v>0</v>
      </c>
      <c r="S38">
        <f>SUMIFS(GameLog!V:V,GameLog!$D:$D,'LA B'!$A38,GameLog!$C:$C,"LA")</f>
        <v>0</v>
      </c>
      <c r="T38">
        <v>0</v>
      </c>
      <c r="U38">
        <v>0</v>
      </c>
      <c r="V38" s="8">
        <f t="shared" si="3"/>
        <v>0</v>
      </c>
      <c r="W38" s="8">
        <f t="shared" si="0"/>
        <v>0</v>
      </c>
      <c r="X38" s="8">
        <f t="shared" si="1"/>
        <v>0</v>
      </c>
      <c r="Y38" s="8">
        <f t="shared" si="4"/>
        <v>0</v>
      </c>
      <c r="Z38">
        <f t="shared" si="5"/>
        <v>0</v>
      </c>
      <c r="AD38" s="14"/>
    </row>
    <row r="39" spans="1:30">
      <c r="A39" t="s">
        <v>2615</v>
      </c>
      <c r="B39" cm="1">
        <f t="array" ref="B39">IF(COUNTIFS(GameLog!D:D,'LA B'!A39,GameLog!C:C,"LA")=0,0,COUNTA(_xlfn.UNIQUE(_xlfn._xlws.FILTER(GameLog!A$2:A$1000, (GameLog!C$2:C$1000="LA") * (GameLog!D$2:D$1000=A39)))))</f>
        <v>2</v>
      </c>
      <c r="C39">
        <f t="shared" si="2"/>
        <v>0</v>
      </c>
      <c r="D39">
        <f>SUMIFS(GameLog!G:G,GameLog!$D:$D,'LA B'!$A39,GameLog!$C:$C,"LA")</f>
        <v>0</v>
      </c>
      <c r="E39">
        <f>SUMIFS(GameLog!H:H,GameLog!$D:$D,'LA B'!$A39,GameLog!$C:$C,"LA")</f>
        <v>0</v>
      </c>
      <c r="F39">
        <f>SUMIFS(GameLog!I:I,GameLog!$D:$D,'LA B'!$A39,GameLog!$C:$C,"LA")</f>
        <v>0</v>
      </c>
      <c r="G39">
        <f>SUMIFS(GameLog!J:J,GameLog!$D:$D,'LA B'!$A39,GameLog!$C:$C,"LA")</f>
        <v>0</v>
      </c>
      <c r="H39">
        <f>SUMIFS(GameLog!K:K,GameLog!$D:$D,'LA B'!$A39,GameLog!$C:$C,"LA")</f>
        <v>0</v>
      </c>
      <c r="I39">
        <f>SUMIFS(GameLog!L:L,GameLog!$D:$D,'LA B'!$A39,GameLog!$C:$C,"LA")</f>
        <v>0</v>
      </c>
      <c r="J39">
        <f>SUMIFS(GameLog!M:M,GameLog!$D:$D,'LA B'!$A39,GameLog!$C:$C,"LA")</f>
        <v>0</v>
      </c>
      <c r="K39">
        <f>SUMIFS(GameLog!N:N,GameLog!$D:$D,'LA B'!$A39,GameLog!$C:$C,"LA")</f>
        <v>0</v>
      </c>
      <c r="L39">
        <f>SUMIFS(GameLog!O:O,GameLog!$D:$D,'LA B'!$A39,GameLog!$C:$C,"LA")</f>
        <v>0</v>
      </c>
      <c r="M39">
        <f>SUMIFS(GameLog!P:P,GameLog!$D:$D,'LA B'!$A39,GameLog!$C:$C,"LA")</f>
        <v>0</v>
      </c>
      <c r="N39">
        <f>SUMIFS(GameLog!Q:Q,GameLog!$D:$D,'LA B'!$A39,GameLog!$C:$C,"LA")</f>
        <v>0</v>
      </c>
      <c r="O39">
        <f>SUMIFS(GameLog!R:R,GameLog!$D:$D,'LA B'!$A39,GameLog!$C:$C,"LA")</f>
        <v>0</v>
      </c>
      <c r="P39">
        <f>SUMIFS(GameLog!S:S,GameLog!$D:$D,'LA B'!$A39,GameLog!$C:$C,"LA")</f>
        <v>0</v>
      </c>
      <c r="Q39">
        <f>SUMIFS(GameLog!T:T,GameLog!$D:$D,'LA B'!$A39,GameLog!$C:$C,"LA")</f>
        <v>0</v>
      </c>
      <c r="R39">
        <f>SUMIFS(GameLog!U:U,GameLog!$D:$D,'LA B'!$A39,GameLog!$C:$C,"LA")</f>
        <v>0</v>
      </c>
      <c r="S39">
        <f>SUMIFS(GameLog!V:V,GameLog!$D:$D,'LA B'!$A39,GameLog!$C:$C,"LA")</f>
        <v>0</v>
      </c>
      <c r="T39">
        <v>0</v>
      </c>
      <c r="U39">
        <v>0</v>
      </c>
      <c r="V39" s="8">
        <f t="shared" si="3"/>
        <v>0</v>
      </c>
      <c r="W39" s="8">
        <f t="shared" si="0"/>
        <v>0</v>
      </c>
      <c r="X39" s="8">
        <f t="shared" si="1"/>
        <v>0</v>
      </c>
      <c r="Y39" s="8">
        <f t="shared" si="4"/>
        <v>0</v>
      </c>
      <c r="Z39">
        <f t="shared" si="5"/>
        <v>0</v>
      </c>
      <c r="AD39" s="14"/>
    </row>
    <row r="40" spans="1:30">
      <c r="A40" t="s">
        <v>2616</v>
      </c>
      <c r="B40" cm="1">
        <f t="array" ref="B40">IF(COUNTIFS(GameLog!D:D,'LA B'!A40,GameLog!C:C,"LA")=0,0,COUNTA(_xlfn.UNIQUE(_xlfn._xlws.FILTER(GameLog!A$2:A$1000, (GameLog!C$2:C$1000="LA") * (GameLog!D$2:D$1000=A40)))))</f>
        <v>1</v>
      </c>
      <c r="C40">
        <f t="shared" si="2"/>
        <v>0</v>
      </c>
      <c r="D40">
        <f>SUMIFS(GameLog!G:G,GameLog!$D:$D,'LA B'!$A40,GameLog!$C:$C,"LA")</f>
        <v>0</v>
      </c>
      <c r="E40">
        <f>SUMIFS(GameLog!H:H,GameLog!$D:$D,'LA B'!$A40,GameLog!$C:$C,"LA")</f>
        <v>0</v>
      </c>
      <c r="F40">
        <f>SUMIFS(GameLog!I:I,GameLog!$D:$D,'LA B'!$A40,GameLog!$C:$C,"LA")</f>
        <v>0</v>
      </c>
      <c r="G40">
        <f>SUMIFS(GameLog!J:J,GameLog!$D:$D,'LA B'!$A40,GameLog!$C:$C,"LA")</f>
        <v>0</v>
      </c>
      <c r="H40">
        <f>SUMIFS(GameLog!K:K,GameLog!$D:$D,'LA B'!$A40,GameLog!$C:$C,"LA")</f>
        <v>0</v>
      </c>
      <c r="I40">
        <f>SUMIFS(GameLog!L:L,GameLog!$D:$D,'LA B'!$A40,GameLog!$C:$C,"LA")</f>
        <v>0</v>
      </c>
      <c r="J40">
        <f>SUMIFS(GameLog!M:M,GameLog!$D:$D,'LA B'!$A40,GameLog!$C:$C,"LA")</f>
        <v>0</v>
      </c>
      <c r="K40">
        <f>SUMIFS(GameLog!N:N,GameLog!$D:$D,'LA B'!$A40,GameLog!$C:$C,"LA")</f>
        <v>0</v>
      </c>
      <c r="L40">
        <f>SUMIFS(GameLog!O:O,GameLog!$D:$D,'LA B'!$A40,GameLog!$C:$C,"LA")</f>
        <v>0</v>
      </c>
      <c r="M40">
        <f>SUMIFS(GameLog!P:P,GameLog!$D:$D,'LA B'!$A40,GameLog!$C:$C,"LA")</f>
        <v>0</v>
      </c>
      <c r="N40">
        <f>SUMIFS(GameLog!Q:Q,GameLog!$D:$D,'LA B'!$A40,GameLog!$C:$C,"LA")</f>
        <v>0</v>
      </c>
      <c r="O40">
        <f>SUMIFS(GameLog!R:R,GameLog!$D:$D,'LA B'!$A40,GameLog!$C:$C,"LA")</f>
        <v>0</v>
      </c>
      <c r="P40">
        <f>SUMIFS(GameLog!S:S,GameLog!$D:$D,'LA B'!$A40,GameLog!$C:$C,"LA")</f>
        <v>0</v>
      </c>
      <c r="Q40">
        <f>SUMIFS(GameLog!T:T,GameLog!$D:$D,'LA B'!$A40,GameLog!$C:$C,"LA")</f>
        <v>0</v>
      </c>
      <c r="R40">
        <f>SUMIFS(GameLog!U:U,GameLog!$D:$D,'LA B'!$A40,GameLog!$C:$C,"LA")</f>
        <v>0</v>
      </c>
      <c r="S40">
        <f>SUMIFS(GameLog!V:V,GameLog!$D:$D,'LA B'!$A40,GameLog!$C:$C,"LA")</f>
        <v>0</v>
      </c>
      <c r="T40">
        <v>0</v>
      </c>
      <c r="U40">
        <v>0</v>
      </c>
      <c r="V40" s="8">
        <f t="shared" si="3"/>
        <v>0</v>
      </c>
      <c r="W40" s="8">
        <f t="shared" si="0"/>
        <v>0</v>
      </c>
      <c r="X40" s="8">
        <f t="shared" si="1"/>
        <v>0</v>
      </c>
      <c r="Y40" s="8">
        <f t="shared" si="4"/>
        <v>0</v>
      </c>
      <c r="Z40">
        <f t="shared" si="5"/>
        <v>0</v>
      </c>
      <c r="AD40" s="14"/>
    </row>
    <row r="41" spans="1:30">
      <c r="A41" t="s">
        <v>2617</v>
      </c>
      <c r="B41" cm="1">
        <f t="array" ref="B41">IF(COUNTIFS(GameLog!D:D,'LA B'!A41,GameLog!C:C,"LA")=0,0,COUNTA(_xlfn.UNIQUE(_xlfn._xlws.FILTER(GameLog!A$2:A$1000, (GameLog!C$2:C$1000="LA") * (GameLog!D$2:D$1000=A41)))))</f>
        <v>0</v>
      </c>
      <c r="C41">
        <f t="shared" si="2"/>
        <v>0</v>
      </c>
      <c r="D41">
        <f>SUMIFS(GameLog!G:G,GameLog!$D:$D,'LA B'!$A41,GameLog!$C:$C,"LA")</f>
        <v>0</v>
      </c>
      <c r="E41">
        <f>SUMIFS(GameLog!H:H,GameLog!$D:$D,'LA B'!$A41,GameLog!$C:$C,"LA")</f>
        <v>0</v>
      </c>
      <c r="F41">
        <f>SUMIFS(GameLog!I:I,GameLog!$D:$D,'LA B'!$A41,GameLog!$C:$C,"LA")</f>
        <v>0</v>
      </c>
      <c r="G41">
        <f>SUMIFS(GameLog!J:J,GameLog!$D:$D,'LA B'!$A41,GameLog!$C:$C,"LA")</f>
        <v>0</v>
      </c>
      <c r="H41">
        <f>SUMIFS(GameLog!K:K,GameLog!$D:$D,'LA B'!$A41,GameLog!$C:$C,"LA")</f>
        <v>0</v>
      </c>
      <c r="I41">
        <f>SUMIFS(GameLog!L:L,GameLog!$D:$D,'LA B'!$A41,GameLog!$C:$C,"LA")</f>
        <v>0</v>
      </c>
      <c r="J41">
        <f>SUMIFS(GameLog!M:M,GameLog!$D:$D,'LA B'!$A41,GameLog!$C:$C,"LA")</f>
        <v>0</v>
      </c>
      <c r="K41">
        <f>SUMIFS(GameLog!N:N,GameLog!$D:$D,'LA B'!$A41,GameLog!$C:$C,"LA")</f>
        <v>0</v>
      </c>
      <c r="L41">
        <f>SUMIFS(GameLog!O:O,GameLog!$D:$D,'LA B'!$A41,GameLog!$C:$C,"LA")</f>
        <v>0</v>
      </c>
      <c r="M41">
        <f>SUMIFS(GameLog!P:P,GameLog!$D:$D,'LA B'!$A41,GameLog!$C:$C,"LA")</f>
        <v>0</v>
      </c>
      <c r="N41">
        <f>SUMIFS(GameLog!Q:Q,GameLog!$D:$D,'LA B'!$A41,GameLog!$C:$C,"LA")</f>
        <v>0</v>
      </c>
      <c r="O41">
        <f>SUMIFS(GameLog!R:R,GameLog!$D:$D,'LA B'!$A41,GameLog!$C:$C,"LA")</f>
        <v>0</v>
      </c>
      <c r="P41">
        <f>SUMIFS(GameLog!S:S,GameLog!$D:$D,'LA B'!$A41,GameLog!$C:$C,"LA")</f>
        <v>0</v>
      </c>
      <c r="Q41">
        <f>SUMIFS(GameLog!T:T,GameLog!$D:$D,'LA B'!$A41,GameLog!$C:$C,"LA")</f>
        <v>0</v>
      </c>
      <c r="R41">
        <f>SUMIFS(GameLog!U:U,GameLog!$D:$D,'LA B'!$A41,GameLog!$C:$C,"LA")</f>
        <v>0</v>
      </c>
      <c r="S41">
        <f>SUMIFS(GameLog!V:V,GameLog!$D:$D,'LA B'!$A41,GameLog!$C:$C,"LA")</f>
        <v>0</v>
      </c>
      <c r="T41">
        <v>0</v>
      </c>
      <c r="U41">
        <v>0</v>
      </c>
      <c r="V41" s="8">
        <f t="shared" si="3"/>
        <v>0</v>
      </c>
      <c r="W41" s="8">
        <f t="shared" si="0"/>
        <v>0</v>
      </c>
      <c r="X41" s="8">
        <f t="shared" si="1"/>
        <v>0</v>
      </c>
      <c r="Y41" s="8">
        <f t="shared" si="4"/>
        <v>0</v>
      </c>
      <c r="Z41">
        <f t="shared" si="5"/>
        <v>0</v>
      </c>
      <c r="AD41" s="14"/>
    </row>
    <row r="42" spans="1:30">
      <c r="A42" t="s">
        <v>2618</v>
      </c>
      <c r="B42" cm="1">
        <f t="array" ref="B42">IF(COUNTIFS(GameLog!D:D,'LA B'!A42,GameLog!C:C,"LA")=0,0,COUNTA(_xlfn.UNIQUE(_xlfn._xlws.FILTER(GameLog!A$2:A$1000, (GameLog!C$2:C$1000="LA") * (GameLog!D$2:D$1000=A42)))))</f>
        <v>0</v>
      </c>
      <c r="C42">
        <f t="shared" si="2"/>
        <v>0</v>
      </c>
      <c r="D42">
        <f>SUMIFS(GameLog!G:G,GameLog!$D:$D,'LA B'!$A42,GameLog!$C:$C,"LA")</f>
        <v>0</v>
      </c>
      <c r="E42">
        <f>SUMIFS(GameLog!H:H,GameLog!$D:$D,'LA B'!$A42,GameLog!$C:$C,"LA")</f>
        <v>0</v>
      </c>
      <c r="F42">
        <f>SUMIFS(GameLog!I:I,GameLog!$D:$D,'LA B'!$A42,GameLog!$C:$C,"LA")</f>
        <v>0</v>
      </c>
      <c r="G42">
        <f>SUMIFS(GameLog!J:J,GameLog!$D:$D,'LA B'!$A42,GameLog!$C:$C,"LA")</f>
        <v>0</v>
      </c>
      <c r="H42">
        <f>SUMIFS(GameLog!K:K,GameLog!$D:$D,'LA B'!$A42,GameLog!$C:$C,"LA")</f>
        <v>0</v>
      </c>
      <c r="I42">
        <f>SUMIFS(GameLog!L:L,GameLog!$D:$D,'LA B'!$A42,GameLog!$C:$C,"LA")</f>
        <v>0</v>
      </c>
      <c r="J42">
        <f>SUMIFS(GameLog!M:M,GameLog!$D:$D,'LA B'!$A42,GameLog!$C:$C,"LA")</f>
        <v>0</v>
      </c>
      <c r="K42">
        <f>SUMIFS(GameLog!N:N,GameLog!$D:$D,'LA B'!$A42,GameLog!$C:$C,"LA")</f>
        <v>0</v>
      </c>
      <c r="L42">
        <f>SUMIFS(GameLog!O:O,GameLog!$D:$D,'LA B'!$A42,GameLog!$C:$C,"LA")</f>
        <v>0</v>
      </c>
      <c r="M42">
        <f>SUMIFS(GameLog!P:P,GameLog!$D:$D,'LA B'!$A42,GameLog!$C:$C,"LA")</f>
        <v>0</v>
      </c>
      <c r="N42">
        <f>SUMIFS(GameLog!Q:Q,GameLog!$D:$D,'LA B'!$A42,GameLog!$C:$C,"LA")</f>
        <v>0</v>
      </c>
      <c r="O42">
        <f>SUMIFS(GameLog!R:R,GameLog!$D:$D,'LA B'!$A42,GameLog!$C:$C,"LA")</f>
        <v>0</v>
      </c>
      <c r="P42">
        <f>SUMIFS(GameLog!S:S,GameLog!$D:$D,'LA B'!$A42,GameLog!$C:$C,"LA")</f>
        <v>0</v>
      </c>
      <c r="Q42">
        <f>SUMIFS(GameLog!T:T,GameLog!$D:$D,'LA B'!$A42,GameLog!$C:$C,"LA")</f>
        <v>0</v>
      </c>
      <c r="R42">
        <f>SUMIFS(GameLog!U:U,GameLog!$D:$D,'LA B'!$A42,GameLog!$C:$C,"LA")</f>
        <v>0</v>
      </c>
      <c r="S42">
        <f>SUMIFS(GameLog!V:V,GameLog!$D:$D,'LA B'!$A42,GameLog!$C:$C,"LA")</f>
        <v>0</v>
      </c>
      <c r="T42">
        <v>0</v>
      </c>
      <c r="U42">
        <v>0</v>
      </c>
      <c r="V42" s="8">
        <f t="shared" si="3"/>
        <v>0</v>
      </c>
      <c r="W42" s="8">
        <f t="shared" si="0"/>
        <v>0</v>
      </c>
      <c r="X42" s="8">
        <f t="shared" si="1"/>
        <v>0</v>
      </c>
      <c r="Y42" s="8">
        <f t="shared" si="4"/>
        <v>0</v>
      </c>
      <c r="Z42">
        <f t="shared" si="5"/>
        <v>0</v>
      </c>
      <c r="AD42" s="14"/>
    </row>
    <row r="43" spans="1:30">
      <c r="A43" t="s">
        <v>2619</v>
      </c>
      <c r="B43" cm="1">
        <f t="array" ref="B43">IF(COUNTIFS(GameLog!D:D,'LA B'!A43,GameLog!C:C,"LA")=0,0,COUNTA(_xlfn.UNIQUE(_xlfn._xlws.FILTER(GameLog!A$2:A$1000, (GameLog!C$2:C$1000="LA") * (GameLog!D$2:D$1000=A43)))))</f>
        <v>2</v>
      </c>
      <c r="C43">
        <f t="shared" si="2"/>
        <v>0</v>
      </c>
      <c r="D43">
        <f>SUMIFS(GameLog!G:G,GameLog!$D:$D,'LA B'!$A43,GameLog!$C:$C,"LA")</f>
        <v>0</v>
      </c>
      <c r="E43">
        <f>SUMIFS(GameLog!H:H,GameLog!$D:$D,'LA B'!$A43,GameLog!$C:$C,"LA")</f>
        <v>0</v>
      </c>
      <c r="F43">
        <f>SUMIFS(GameLog!I:I,GameLog!$D:$D,'LA B'!$A43,GameLog!$C:$C,"LA")</f>
        <v>0</v>
      </c>
      <c r="G43">
        <f>SUMIFS(GameLog!J:J,GameLog!$D:$D,'LA B'!$A43,GameLog!$C:$C,"LA")</f>
        <v>0</v>
      </c>
      <c r="H43">
        <f>SUMIFS(GameLog!K:K,GameLog!$D:$D,'LA B'!$A43,GameLog!$C:$C,"LA")</f>
        <v>0</v>
      </c>
      <c r="I43">
        <f>SUMIFS(GameLog!L:L,GameLog!$D:$D,'LA B'!$A43,GameLog!$C:$C,"LA")</f>
        <v>0</v>
      </c>
      <c r="J43">
        <f>SUMIFS(GameLog!M:M,GameLog!$D:$D,'LA B'!$A43,GameLog!$C:$C,"LA")</f>
        <v>0</v>
      </c>
      <c r="K43">
        <f>SUMIFS(GameLog!N:N,GameLog!$D:$D,'LA B'!$A43,GameLog!$C:$C,"LA")</f>
        <v>0</v>
      </c>
      <c r="L43">
        <f>SUMIFS(GameLog!O:O,GameLog!$D:$D,'LA B'!$A43,GameLog!$C:$C,"LA")</f>
        <v>0</v>
      </c>
      <c r="M43">
        <f>SUMIFS(GameLog!P:P,GameLog!$D:$D,'LA B'!$A43,GameLog!$C:$C,"LA")</f>
        <v>0</v>
      </c>
      <c r="N43">
        <f>SUMIFS(GameLog!Q:Q,GameLog!$D:$D,'LA B'!$A43,GameLog!$C:$C,"LA")</f>
        <v>0</v>
      </c>
      <c r="O43">
        <f>SUMIFS(GameLog!R:R,GameLog!$D:$D,'LA B'!$A43,GameLog!$C:$C,"LA")</f>
        <v>0</v>
      </c>
      <c r="P43">
        <f>SUMIFS(GameLog!S:S,GameLog!$D:$D,'LA B'!$A43,GameLog!$C:$C,"LA")</f>
        <v>0</v>
      </c>
      <c r="Q43">
        <f>SUMIFS(GameLog!T:T,GameLog!$D:$D,'LA B'!$A43,GameLog!$C:$C,"LA")</f>
        <v>0</v>
      </c>
      <c r="R43">
        <f>SUMIFS(GameLog!U:U,GameLog!$D:$D,'LA B'!$A43,GameLog!$C:$C,"LA")</f>
        <v>0</v>
      </c>
      <c r="S43">
        <f>SUMIFS(GameLog!V:V,GameLog!$D:$D,'LA B'!$A43,GameLog!$C:$C,"LA")</f>
        <v>0</v>
      </c>
      <c r="T43">
        <v>0</v>
      </c>
      <c r="U43">
        <v>0</v>
      </c>
      <c r="V43" s="8">
        <f>IFERROR(F43/D43,0)</f>
        <v>0</v>
      </c>
      <c r="W43" s="8">
        <f t="shared" si="0"/>
        <v>0</v>
      </c>
      <c r="X43" s="8">
        <f t="shared" si="1"/>
        <v>0</v>
      </c>
      <c r="Y43" s="8">
        <f>W43+X43</f>
        <v>0</v>
      </c>
      <c r="Z43">
        <f t="shared" si="5"/>
        <v>0</v>
      </c>
      <c r="AD43" s="14"/>
    </row>
    <row r="44" spans="1:30">
      <c r="A44" t="s">
        <v>2620</v>
      </c>
      <c r="B44" cm="1">
        <f t="array" ref="B44">IF(COUNTIFS(GameLog!D:D,'LA B'!A44,GameLog!C:C,"LA")=0,0,COUNTA(_xlfn.UNIQUE(_xlfn._xlws.FILTER(GameLog!A$2:A$1000, (GameLog!C$2:C$1000="LA") * (GameLog!D$2:D$1000=A44)))))</f>
        <v>0</v>
      </c>
      <c r="C44">
        <f t="shared" si="2"/>
        <v>0</v>
      </c>
      <c r="D44">
        <f>SUMIFS(GameLog!G:G,GameLog!$D:$D,'LA B'!$A44,GameLog!$C:$C,"LA")</f>
        <v>0</v>
      </c>
      <c r="E44">
        <f>SUMIFS(GameLog!H:H,GameLog!$D:$D,'LA B'!$A44,GameLog!$C:$C,"LA")</f>
        <v>0</v>
      </c>
      <c r="F44">
        <f>SUMIFS(GameLog!I:I,GameLog!$D:$D,'LA B'!$A44,GameLog!$C:$C,"LA")</f>
        <v>0</v>
      </c>
      <c r="G44">
        <f>SUMIFS(GameLog!J:J,GameLog!$D:$D,'LA B'!$A44,GameLog!$C:$C,"LA")</f>
        <v>0</v>
      </c>
      <c r="H44">
        <f>SUMIFS(GameLog!K:K,GameLog!$D:$D,'LA B'!$A44,GameLog!$C:$C,"LA")</f>
        <v>0</v>
      </c>
      <c r="I44">
        <f>SUMIFS(GameLog!L:L,GameLog!$D:$D,'LA B'!$A44,GameLog!$C:$C,"LA")</f>
        <v>0</v>
      </c>
      <c r="J44">
        <f>SUMIFS(GameLog!M:M,GameLog!$D:$D,'LA B'!$A44,GameLog!$C:$C,"LA")</f>
        <v>0</v>
      </c>
      <c r="K44">
        <f>SUMIFS(GameLog!N:N,GameLog!$D:$D,'LA B'!$A44,GameLog!$C:$C,"LA")</f>
        <v>0</v>
      </c>
      <c r="L44">
        <f>SUMIFS(GameLog!O:O,GameLog!$D:$D,'LA B'!$A44,GameLog!$C:$C,"LA")</f>
        <v>0</v>
      </c>
      <c r="M44">
        <f>SUMIFS(GameLog!P:P,GameLog!$D:$D,'LA B'!$A44,GameLog!$C:$C,"LA")</f>
        <v>0</v>
      </c>
      <c r="N44">
        <f>SUMIFS(GameLog!Q:Q,GameLog!$D:$D,'LA B'!$A44,GameLog!$C:$C,"LA")</f>
        <v>0</v>
      </c>
      <c r="O44">
        <f>SUMIFS(GameLog!R:R,GameLog!$D:$D,'LA B'!$A44,GameLog!$C:$C,"LA")</f>
        <v>0</v>
      </c>
      <c r="P44">
        <f>SUMIFS(GameLog!S:S,GameLog!$D:$D,'LA B'!$A44,GameLog!$C:$C,"LA")</f>
        <v>0</v>
      </c>
      <c r="Q44">
        <f>SUMIFS(GameLog!T:T,GameLog!$D:$D,'LA B'!$A44,GameLog!$C:$C,"LA")</f>
        <v>0</v>
      </c>
      <c r="R44">
        <f>SUMIFS(GameLog!U:U,GameLog!$D:$D,'LA B'!$A44,GameLog!$C:$C,"LA")</f>
        <v>0</v>
      </c>
      <c r="S44">
        <f>SUMIFS(GameLog!V:V,GameLog!$D:$D,'LA B'!$A44,GameLog!$C:$C,"LA")</f>
        <v>0</v>
      </c>
      <c r="T44">
        <v>0</v>
      </c>
      <c r="U44">
        <v>0</v>
      </c>
      <c r="V44" s="8">
        <f>IFERROR(F44/D44,0)</f>
        <v>0</v>
      </c>
      <c r="W44" s="8">
        <f t="shared" si="0"/>
        <v>0</v>
      </c>
      <c r="X44" s="8">
        <f t="shared" si="1"/>
        <v>0</v>
      </c>
      <c r="Y44" s="8">
        <f>W44+X44</f>
        <v>0</v>
      </c>
      <c r="Z44">
        <f t="shared" si="5"/>
        <v>0</v>
      </c>
      <c r="AD44" s="14"/>
    </row>
    <row r="45" spans="1:30">
      <c r="V45" s="8"/>
      <c r="W45" s="8"/>
      <c r="X45" s="8"/>
      <c r="Y45" s="8"/>
      <c r="AD45" s="14"/>
    </row>
    <row r="46" spans="1:30">
      <c r="A46" s="9"/>
      <c r="AD46" s="14"/>
    </row>
    <row r="47" spans="1:30">
      <c r="A47" s="9"/>
    </row>
    <row r="48" spans="1:30">
      <c r="A48" s="9"/>
    </row>
    <row r="49" spans="1:1">
      <c r="A49" s="9"/>
    </row>
    <row r="50" spans="1:1">
      <c r="A50" s="9"/>
    </row>
    <row r="51" spans="1:1">
      <c r="A51" s="9"/>
    </row>
    <row r="52" spans="1:1">
      <c r="A52" s="9"/>
    </row>
    <row r="53" spans="1:1">
      <c r="A53" s="9"/>
    </row>
    <row r="54" spans="1:1">
      <c r="A54" s="9"/>
    </row>
    <row r="55" spans="1:1">
      <c r="A55" s="9"/>
    </row>
    <row r="56" spans="1:1">
      <c r="A56" s="9"/>
    </row>
    <row r="57" spans="1:1">
      <c r="A57" s="9"/>
    </row>
    <row r="58" spans="1:1">
      <c r="A58" s="9"/>
    </row>
    <row r="59" spans="1:1">
      <c r="A59" s="9"/>
    </row>
    <row r="60" spans="1:1">
      <c r="A60" s="9"/>
    </row>
    <row r="61" spans="1:1">
      <c r="A61" s="9"/>
    </row>
    <row r="62" spans="1:1">
      <c r="A62" s="9"/>
    </row>
    <row r="63" spans="1:1">
      <c r="A63" s="9"/>
    </row>
    <row r="64" spans="1:1">
      <c r="A64" s="9"/>
    </row>
    <row r="65" spans="1:1">
      <c r="A65" s="9"/>
    </row>
    <row r="66" spans="1:1">
      <c r="A66" s="9"/>
    </row>
    <row r="67" spans="1:1">
      <c r="A67" s="9"/>
    </row>
    <row r="68" spans="1:1">
      <c r="A68" s="9"/>
    </row>
    <row r="69" spans="1:1">
      <c r="A69" s="9"/>
    </row>
    <row r="70" spans="1:1">
      <c r="A70" s="9"/>
    </row>
    <row r="71" spans="1:1">
      <c r="A71" s="9"/>
    </row>
    <row r="72" spans="1:1">
      <c r="A72" s="9"/>
    </row>
    <row r="73" spans="1:1">
      <c r="A73" s="9"/>
    </row>
    <row r="74" spans="1:1">
      <c r="A74" s="9"/>
    </row>
    <row r="75" spans="1:1">
      <c r="A75" s="9"/>
    </row>
    <row r="76" spans="1:1">
      <c r="A76" s="9"/>
    </row>
    <row r="77" spans="1:1">
      <c r="A77" s="9"/>
    </row>
    <row r="78" spans="1:1">
      <c r="A78" s="9"/>
    </row>
    <row r="79" spans="1:1">
      <c r="A79" s="9"/>
    </row>
    <row r="80" spans="1:1">
      <c r="A80" s="9"/>
    </row>
    <row r="81" spans="1:1">
      <c r="A81" s="9"/>
    </row>
    <row r="82" spans="1:1">
      <c r="A82" s="9"/>
    </row>
    <row r="83" spans="1:1">
      <c r="A83" s="9"/>
    </row>
    <row r="84" spans="1:1">
      <c r="A84" s="9"/>
    </row>
    <row r="85" spans="1:1">
      <c r="A85" s="9"/>
    </row>
    <row r="86" spans="1:1">
      <c r="A86" s="9"/>
    </row>
    <row r="87" spans="1:1">
      <c r="A87" s="9"/>
    </row>
    <row r="88" spans="1:1">
      <c r="A88" s="9"/>
    </row>
    <row r="89" spans="1:1">
      <c r="A89" s="9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BE3BE-A724-4EE3-A90B-A29E172DD0B3}">
  <sheetPr codeName="Sheet12"/>
  <dimension ref="A1:V75"/>
  <sheetViews>
    <sheetView workbookViewId="0">
      <pane ySplit="1" topLeftCell="A2" activePane="bottomLeft" state="frozen"/>
      <selection activeCell="N20" sqref="N20"/>
      <selection pane="bottomLeft" activeCell="C2" sqref="C2"/>
    </sheetView>
  </sheetViews>
  <sheetFormatPr defaultRowHeight="13.2"/>
  <cols>
    <col min="1" max="1" width="16.77734375" bestFit="1" customWidth="1"/>
    <col min="2" max="2" width="4.77734375" bestFit="1" customWidth="1"/>
    <col min="3" max="3" width="2.33203125" bestFit="1" customWidth="1"/>
    <col min="4" max="4" width="3.5546875" bestFit="1" customWidth="1"/>
    <col min="5" max="5" width="6.109375" style="12" bestFit="1" customWidth="1"/>
    <col min="6" max="6" width="3.5546875" bestFit="1" customWidth="1"/>
    <col min="7" max="7" width="3" bestFit="1" customWidth="1"/>
    <col min="8" max="8" width="4.6640625" bestFit="1" customWidth="1"/>
    <col min="9" max="9" width="3.5546875" bestFit="1" customWidth="1"/>
    <col min="10" max="10" width="3.21875" bestFit="1" customWidth="1"/>
    <col min="11" max="12" width="3.44140625" bestFit="1" customWidth="1"/>
    <col min="13" max="13" width="3.5546875" bestFit="1" customWidth="1"/>
    <col min="14" max="14" width="4.44140625" bestFit="1" customWidth="1"/>
    <col min="15" max="15" width="5.5546875" bestFit="1" customWidth="1"/>
    <col min="16" max="16" width="5.2187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4.77734375" bestFit="1" customWidth="1"/>
    <col min="21" max="21" width="4.44140625" bestFit="1" customWidth="1"/>
    <col min="22" max="22" width="4.5546875" bestFit="1" customWidth="1"/>
    <col min="23" max="25" width="5.5546875" bestFit="1" customWidth="1"/>
    <col min="26" max="26" width="3.21875" bestFit="1" customWidth="1"/>
    <col min="27" max="27" width="4.109375" bestFit="1" customWidth="1"/>
    <col min="28" max="30" width="4.77734375" bestFit="1" customWidth="1"/>
    <col min="31" max="31" width="5.21875" bestFit="1" customWidth="1"/>
    <col min="32" max="32" width="4.88671875" bestFit="1" customWidth="1"/>
    <col min="33" max="33" width="5.21875" bestFit="1" customWidth="1"/>
    <col min="34" max="34" width="5.109375" bestFit="1" customWidth="1"/>
  </cols>
  <sheetData>
    <row r="1" spans="1:22">
      <c r="A1" s="14" t="s">
        <v>2405</v>
      </c>
      <c r="B1" t="s">
        <v>2502</v>
      </c>
      <c r="C1" t="s">
        <v>2406</v>
      </c>
      <c r="D1" t="s">
        <v>2483</v>
      </c>
      <c r="E1" s="12" t="s">
        <v>2503</v>
      </c>
      <c r="F1" t="s">
        <v>2504</v>
      </c>
      <c r="G1" t="s">
        <v>2505</v>
      </c>
      <c r="H1" t="s">
        <v>2506</v>
      </c>
      <c r="I1" t="s">
        <v>2507</v>
      </c>
      <c r="J1" t="s">
        <v>2508</v>
      </c>
      <c r="K1" t="s">
        <v>2509</v>
      </c>
      <c r="L1" t="s">
        <v>2415</v>
      </c>
      <c r="M1" t="s">
        <v>2416</v>
      </c>
      <c r="N1" t="s">
        <v>2510</v>
      </c>
      <c r="O1" t="s">
        <v>2527</v>
      </c>
      <c r="P1" t="s">
        <v>2664</v>
      </c>
    </row>
    <row r="2" spans="1:22">
      <c r="A2" t="s">
        <v>2605</v>
      </c>
      <c r="B2" t="s">
        <v>2443</v>
      </c>
      <c r="C2">
        <f>COUNTIFS(GameLog!D:D,'LA F'!A2,GameLog!C:C,"LA",GameLog!E:E,INDEX(Positions!$A$1:$B$9,MATCH('LA F'!$B2,Positions!$A$1:$A$9,0),2))</f>
        <v>0</v>
      </c>
      <c r="D2">
        <f>SUMIFS(GameLog!F:F,GameLog!$D:$D,'LA F'!A2,GameLog!$E:$E,INDEX(Positions!$A$1:$B$9,MATCH('LA F'!$B2,Positions!$A$1:$A$9,0),2),GameLog!$C:$C,"LA")</f>
        <v>0</v>
      </c>
      <c r="E2" s="12">
        <f>SUMIFS(GameLog!AM:AM,GameLog!$D:$D,'LA F'!$A2,GameLog!$E:$E,INDEX(Positions!$A$1:$B$9,MATCH('LA F'!$B2,Positions!$A$1:$A$9,0),2),GameLog!$C:$C,"LA")</f>
        <v>0</v>
      </c>
      <c r="F2">
        <f>SUMIFS(GameLog!AN:AN,GameLog!$D:$D,'LA F'!$A2,GameLog!$E:$E,INDEX(Positions!$A$1:$B$9,MATCH('LA F'!$B2,Positions!$A$1:$A$9,0),2),GameLog!$C:$C,"LA")</f>
        <v>0</v>
      </c>
      <c r="G2">
        <f>SUMIFS(GameLog!AO:AO,GameLog!$D:$D,'LA F'!$A2,GameLog!$E:$E,INDEX(Positions!$A$1:$B$9,MATCH('LA F'!$B2,Positions!$A$1:$A$9,0),2),GameLog!$C:$C,"LA")</f>
        <v>0</v>
      </c>
      <c r="H2">
        <f>SUMIFS(GameLog!AP:AP,GameLog!$D:$D,'LA F'!$A2,GameLog!$E:$E,INDEX(Positions!$A$1:$B$9,MATCH('LA F'!$B2,Positions!$A$1:$A$9,0),2),GameLog!$C:$C,"LA")</f>
        <v>0</v>
      </c>
      <c r="I2">
        <f>SUMIFS(GameLog!AQ:AQ,GameLog!$D:$D,'LA F'!$A2,GameLog!$E:$E,INDEX(Positions!$A$1:$B$9,MATCH('LA F'!$B2,Positions!$A$1:$A$9,0),2),GameLog!$C:$C,"LA")</f>
        <v>0</v>
      </c>
      <c r="J2">
        <f>SUMIFS(GameLog!AR:AR,GameLog!$D:$D,'LA F'!$A2,GameLog!$E:$E,INDEX(Positions!$A$1:$B$9,MATCH('LA F'!$B2,Positions!$A$1:$A$9,0),2),GameLog!$C:$C,"LA")</f>
        <v>0</v>
      </c>
      <c r="K2">
        <f>SUMIFS(GameLog!AS:AS,GameLog!$D:$D,'LA F'!$A2,GameLog!$E:$E,INDEX(Positions!$A$1:$B$9,MATCH('LA F'!$B2,Positions!$A$1:$A$9,0),2),GameLog!$C:$C,"LA")</f>
        <v>0</v>
      </c>
      <c r="L2">
        <f>SUMIFS(GameLog!AT:AT,GameLog!$D:$D,'LA F'!$A2,GameLog!$E:$E,INDEX(Positions!$A$1:$B$9,MATCH('LA F'!$B2,Positions!$A$1:$A$9,0),2),GameLog!$C:$C,"LA")</f>
        <v>0</v>
      </c>
      <c r="M2">
        <f>SUMIFS(GameLog!AU:AU,GameLog!$D:$D,'LA F'!$A2,GameLog!$E:$E,INDEX(Positions!$A$1:$B$9,MATCH('LA F'!$B2,Positions!$A$1:$A$9,0),2),GameLog!$C:$C,"LA")</f>
        <v>0</v>
      </c>
      <c r="N2">
        <f>SUMIFS(GameLog!AV:AV,GameLog!$D:$D,'LA F'!$A2,GameLog!$E:$E,INDEX(Positions!$A$1:$B$9,MATCH('LA F'!$B2,Positions!$A$1:$A$9,0),2),GameLog!$C:$C,"LA")</f>
        <v>0</v>
      </c>
      <c r="O2" s="8">
        <f>IFERROR((F2+G2)/(F2+G2+H2),0)</f>
        <v>0</v>
      </c>
      <c r="P2" s="18" t="str">
        <f>IF(B2="C",IFERROR(M2/(L2+M2),0),"")</f>
        <v/>
      </c>
      <c r="V2" s="15"/>
    </row>
    <row r="3" spans="1:22">
      <c r="A3" t="s">
        <v>2618</v>
      </c>
      <c r="B3" t="s">
        <v>2443</v>
      </c>
      <c r="C3">
        <f>COUNTIFS(GameLog!D:D,'LA F'!A3,GameLog!C:C,"LA",GameLog!E:E,INDEX(Positions!$A$1:$B$9,MATCH('LA F'!$B3,Positions!$A$1:$A$9,0),2))</f>
        <v>0</v>
      </c>
      <c r="D3">
        <f>SUMIFS(GameLog!F:F,GameLog!$D:$D,'LA F'!A3,GameLog!$E:$E,INDEX(Positions!$A$1:$B$9,MATCH('LA F'!$B3,Positions!$A$1:$A$9,0),2),GameLog!$C:$C,"LA")</f>
        <v>0</v>
      </c>
      <c r="E3" s="12">
        <f>SUMIFS(GameLog!AM:AM,GameLog!$D:$D,'LA F'!$A3,GameLog!$E:$E,INDEX(Positions!$A$1:$B$9,MATCH('LA F'!$B3,Positions!$A$1:$A$9,0),2),GameLog!$C:$C,"LA")</f>
        <v>0</v>
      </c>
      <c r="F3">
        <f>SUMIFS(GameLog!AN:AN,GameLog!$D:$D,'LA F'!$A3,GameLog!$E:$E,INDEX(Positions!$A$1:$B$9,MATCH('LA F'!$B3,Positions!$A$1:$A$9,0),2),GameLog!$C:$C,"LA")</f>
        <v>0</v>
      </c>
      <c r="G3">
        <f>SUMIFS(GameLog!AO:AO,GameLog!$D:$D,'LA F'!$A3,GameLog!$E:$E,INDEX(Positions!$A$1:$B$9,MATCH('LA F'!$B3,Positions!$A$1:$A$9,0),2),GameLog!$C:$C,"LA")</f>
        <v>0</v>
      </c>
      <c r="H3">
        <f>SUMIFS(GameLog!AP:AP,GameLog!$D:$D,'LA F'!$A3,GameLog!$E:$E,INDEX(Positions!$A$1:$B$9,MATCH('LA F'!$B3,Positions!$A$1:$A$9,0),2),GameLog!$C:$C,"LA")</f>
        <v>0</v>
      </c>
      <c r="I3">
        <f>SUMIFS(GameLog!AQ:AQ,GameLog!$D:$D,'LA F'!$A3,GameLog!$E:$E,INDEX(Positions!$A$1:$B$9,MATCH('LA F'!$B3,Positions!$A$1:$A$9,0),2),GameLog!$C:$C,"LA")</f>
        <v>0</v>
      </c>
      <c r="J3">
        <f>SUMIFS(GameLog!AR:AR,GameLog!$D:$D,'LA F'!$A3,GameLog!$E:$E,INDEX(Positions!$A$1:$B$9,MATCH('LA F'!$B3,Positions!$A$1:$A$9,0),2),GameLog!$C:$C,"LA")</f>
        <v>0</v>
      </c>
      <c r="K3">
        <f>SUMIFS(GameLog!AS:AS,GameLog!$D:$D,'LA F'!$A3,GameLog!$E:$E,INDEX(Positions!$A$1:$B$9,MATCH('LA F'!$B3,Positions!$A$1:$A$9,0),2),GameLog!$C:$C,"LA")</f>
        <v>0</v>
      </c>
      <c r="L3">
        <f>SUMIFS(GameLog!AT:AT,GameLog!$D:$D,'LA F'!$A3,GameLog!$E:$E,INDEX(Positions!$A$1:$B$9,MATCH('LA F'!$B3,Positions!$A$1:$A$9,0),2),GameLog!$C:$C,"LA")</f>
        <v>0</v>
      </c>
      <c r="M3">
        <f>SUMIFS(GameLog!AU:AU,GameLog!$D:$D,'LA F'!$A3,GameLog!$E:$E,INDEX(Positions!$A$1:$B$9,MATCH('LA F'!$B3,Positions!$A$1:$A$9,0),2),GameLog!$C:$C,"LA")</f>
        <v>0</v>
      </c>
      <c r="N3">
        <f>SUMIFS(GameLog!AV:AV,GameLog!$D:$D,'LA F'!$A3,GameLog!$E:$E,INDEX(Positions!$A$1:$B$9,MATCH('LA F'!$B3,Positions!$A$1:$A$9,0),2),GameLog!$C:$C,"LA")</f>
        <v>0</v>
      </c>
      <c r="O3" s="8">
        <f t="shared" ref="O3:O66" si="0">IFERROR((F3+G3)/(F3+G3+H3),0)</f>
        <v>0</v>
      </c>
      <c r="P3" s="18" t="str">
        <f t="shared" ref="P3:P66" si="1">IF(B3="C",IFERROR(M3/(L3+M3),0),"")</f>
        <v/>
      </c>
      <c r="V3" s="15"/>
    </row>
    <row r="4" spans="1:22">
      <c r="A4" t="s">
        <v>2612</v>
      </c>
      <c r="B4" t="s">
        <v>2443</v>
      </c>
      <c r="C4">
        <f>COUNTIFS(GameLog!D:D,'LA F'!A4,GameLog!C:C,"LA",GameLog!E:E,INDEX(Positions!$A$1:$B$9,MATCH('LA F'!$B4,Positions!$A$1:$A$9,0),2))</f>
        <v>2</v>
      </c>
      <c r="D4">
        <f>SUMIFS(GameLog!F:F,GameLog!$D:$D,'LA F'!A4,GameLog!$E:$E,INDEX(Positions!$A$1:$B$9,MATCH('LA F'!$B4,Positions!$A$1:$A$9,0),2),GameLog!$C:$C,"LA")</f>
        <v>0</v>
      </c>
      <c r="E4" s="12">
        <f>SUMIFS(GameLog!AM:AM,GameLog!$D:$D,'LA F'!$A4,GameLog!$E:$E,INDEX(Positions!$A$1:$B$9,MATCH('LA F'!$B4,Positions!$A$1:$A$9,0),2),GameLog!$C:$C,"LA")</f>
        <v>1</v>
      </c>
      <c r="F4">
        <f>SUMIFS(GameLog!AN:AN,GameLog!$D:$D,'LA F'!$A4,GameLog!$E:$E,INDEX(Positions!$A$1:$B$9,MATCH('LA F'!$B4,Positions!$A$1:$A$9,0),2),GameLog!$C:$C,"LA")</f>
        <v>0</v>
      </c>
      <c r="G4">
        <f>SUMIFS(GameLog!AO:AO,GameLog!$D:$D,'LA F'!$A4,GameLog!$E:$E,INDEX(Positions!$A$1:$B$9,MATCH('LA F'!$B4,Positions!$A$1:$A$9,0),2),GameLog!$C:$C,"LA")</f>
        <v>0</v>
      </c>
      <c r="H4">
        <f>SUMIFS(GameLog!AP:AP,GameLog!$D:$D,'LA F'!$A4,GameLog!$E:$E,INDEX(Positions!$A$1:$B$9,MATCH('LA F'!$B4,Positions!$A$1:$A$9,0),2),GameLog!$C:$C,"LA")</f>
        <v>0</v>
      </c>
      <c r="I4">
        <f>SUMIFS(GameLog!AQ:AQ,GameLog!$D:$D,'LA F'!$A4,GameLog!$E:$E,INDEX(Positions!$A$1:$B$9,MATCH('LA F'!$B4,Positions!$A$1:$A$9,0),2),GameLog!$C:$C,"LA")</f>
        <v>0</v>
      </c>
      <c r="J4">
        <f>SUMIFS(GameLog!AR:AR,GameLog!$D:$D,'LA F'!$A4,GameLog!$E:$E,INDEX(Positions!$A$1:$B$9,MATCH('LA F'!$B4,Positions!$A$1:$A$9,0),2),GameLog!$C:$C,"LA")</f>
        <v>0</v>
      </c>
      <c r="K4">
        <f>SUMIFS(GameLog!AS:AS,GameLog!$D:$D,'LA F'!$A4,GameLog!$E:$E,INDEX(Positions!$A$1:$B$9,MATCH('LA F'!$B4,Positions!$A$1:$A$9,0),2),GameLog!$C:$C,"LA")</f>
        <v>0</v>
      </c>
      <c r="L4">
        <f>SUMIFS(GameLog!AT:AT,GameLog!$D:$D,'LA F'!$A4,GameLog!$E:$E,INDEX(Positions!$A$1:$B$9,MATCH('LA F'!$B4,Positions!$A$1:$A$9,0),2),GameLog!$C:$C,"LA")</f>
        <v>0</v>
      </c>
      <c r="M4">
        <f>SUMIFS(GameLog!AU:AU,GameLog!$D:$D,'LA F'!$A4,GameLog!$E:$E,INDEX(Positions!$A$1:$B$9,MATCH('LA F'!$B4,Positions!$A$1:$A$9,0),2),GameLog!$C:$C,"LA")</f>
        <v>0</v>
      </c>
      <c r="N4">
        <f>SUMIFS(GameLog!AV:AV,GameLog!$D:$D,'LA F'!$A4,GameLog!$E:$E,INDEX(Positions!$A$1:$B$9,MATCH('LA F'!$B4,Positions!$A$1:$A$9,0),2),GameLog!$C:$C,"LA")</f>
        <v>0</v>
      </c>
      <c r="O4" s="8">
        <f t="shared" si="0"/>
        <v>0</v>
      </c>
      <c r="P4" s="18" t="str">
        <f t="shared" si="1"/>
        <v/>
      </c>
      <c r="V4" s="15"/>
    </row>
    <row r="5" spans="1:22">
      <c r="A5" t="s">
        <v>2600</v>
      </c>
      <c r="B5" t="s">
        <v>2443</v>
      </c>
      <c r="C5">
        <f>COUNTIFS(GameLog!D:D,'LA F'!A5,GameLog!C:C,"LA",GameLog!E:E,INDEX(Positions!$A$1:$B$9,MATCH('LA F'!$B5,Positions!$A$1:$A$9,0),2))</f>
        <v>1</v>
      </c>
      <c r="D5">
        <f>SUMIFS(GameLog!F:F,GameLog!$D:$D,'LA F'!A5,GameLog!$E:$E,INDEX(Positions!$A$1:$B$9,MATCH('LA F'!$B5,Positions!$A$1:$A$9,0),2),GameLog!$C:$C,"LA")</f>
        <v>1</v>
      </c>
      <c r="E5" s="12">
        <f>SUMIFS(GameLog!AM:AM,GameLog!$D:$D,'LA F'!$A5,GameLog!$E:$E,INDEX(Positions!$A$1:$B$9,MATCH('LA F'!$B5,Positions!$A$1:$A$9,0),2),GameLog!$C:$C,"LA")</f>
        <v>7</v>
      </c>
      <c r="F5">
        <f>SUMIFS(GameLog!AN:AN,GameLog!$D:$D,'LA F'!$A5,GameLog!$E:$E,INDEX(Positions!$A$1:$B$9,MATCH('LA F'!$B5,Positions!$A$1:$A$9,0),2),GameLog!$C:$C,"LA")</f>
        <v>0</v>
      </c>
      <c r="G5">
        <f>SUMIFS(GameLog!AO:AO,GameLog!$D:$D,'LA F'!$A5,GameLog!$E:$E,INDEX(Positions!$A$1:$B$9,MATCH('LA F'!$B5,Positions!$A$1:$A$9,0),2),GameLog!$C:$C,"LA")</f>
        <v>0</v>
      </c>
      <c r="H5">
        <f>SUMIFS(GameLog!AP:AP,GameLog!$D:$D,'LA F'!$A5,GameLog!$E:$E,INDEX(Positions!$A$1:$B$9,MATCH('LA F'!$B5,Positions!$A$1:$A$9,0),2),GameLog!$C:$C,"LA")</f>
        <v>0</v>
      </c>
      <c r="I5">
        <f>SUMIFS(GameLog!AQ:AQ,GameLog!$D:$D,'LA F'!$A5,GameLog!$E:$E,INDEX(Positions!$A$1:$B$9,MATCH('LA F'!$B5,Positions!$A$1:$A$9,0),2),GameLog!$C:$C,"LA")</f>
        <v>0</v>
      </c>
      <c r="J5">
        <f>SUMIFS(GameLog!AR:AR,GameLog!$D:$D,'LA F'!$A5,GameLog!$E:$E,INDEX(Positions!$A$1:$B$9,MATCH('LA F'!$B5,Positions!$A$1:$A$9,0),2),GameLog!$C:$C,"LA")</f>
        <v>0</v>
      </c>
      <c r="K5">
        <f>SUMIFS(GameLog!AS:AS,GameLog!$D:$D,'LA F'!$A5,GameLog!$E:$E,INDEX(Positions!$A$1:$B$9,MATCH('LA F'!$B5,Positions!$A$1:$A$9,0),2),GameLog!$C:$C,"LA")</f>
        <v>0</v>
      </c>
      <c r="L5">
        <f>SUMIFS(GameLog!AT:AT,GameLog!$D:$D,'LA F'!$A5,GameLog!$E:$E,INDEX(Positions!$A$1:$B$9,MATCH('LA F'!$B5,Positions!$A$1:$A$9,0),2),GameLog!$C:$C,"LA")</f>
        <v>0</v>
      </c>
      <c r="M5">
        <f>SUMIFS(GameLog!AU:AU,GameLog!$D:$D,'LA F'!$A5,GameLog!$E:$E,INDEX(Positions!$A$1:$B$9,MATCH('LA F'!$B5,Positions!$A$1:$A$9,0),2),GameLog!$C:$C,"LA")</f>
        <v>0</v>
      </c>
      <c r="N5">
        <f>SUMIFS(GameLog!AV:AV,GameLog!$D:$D,'LA F'!$A5,GameLog!$E:$E,INDEX(Positions!$A$1:$B$9,MATCH('LA F'!$B5,Positions!$A$1:$A$9,0),2),GameLog!$C:$C,"LA")</f>
        <v>0</v>
      </c>
      <c r="O5" s="8">
        <f t="shared" si="0"/>
        <v>0</v>
      </c>
      <c r="P5" s="18" t="str">
        <f t="shared" si="1"/>
        <v/>
      </c>
      <c r="V5" s="15"/>
    </row>
    <row r="6" spans="1:22">
      <c r="A6" t="s">
        <v>2610</v>
      </c>
      <c r="B6" t="s">
        <v>2443</v>
      </c>
      <c r="C6">
        <f>COUNTIFS(GameLog!D:D,'LA F'!A6,GameLog!C:C,"LA",GameLog!E:E,INDEX(Positions!$A$1:$B$9,MATCH('LA F'!$B6,Positions!$A$1:$A$9,0),2))</f>
        <v>0</v>
      </c>
      <c r="D6">
        <f>SUMIFS(GameLog!F:F,GameLog!$D:$D,'LA F'!A6,GameLog!$E:$E,INDEX(Positions!$A$1:$B$9,MATCH('LA F'!$B6,Positions!$A$1:$A$9,0),2),GameLog!$C:$C,"LA")</f>
        <v>0</v>
      </c>
      <c r="E6" s="12">
        <f>SUMIFS(GameLog!AM:AM,GameLog!$D:$D,'LA F'!$A6,GameLog!$E:$E,INDEX(Positions!$A$1:$B$9,MATCH('LA F'!$B6,Positions!$A$1:$A$9,0),2),GameLog!$C:$C,"LA")</f>
        <v>0</v>
      </c>
      <c r="F6">
        <f>SUMIFS(GameLog!AN:AN,GameLog!$D:$D,'LA F'!$A6,GameLog!$E:$E,INDEX(Positions!$A$1:$B$9,MATCH('LA F'!$B6,Positions!$A$1:$A$9,0),2),GameLog!$C:$C,"LA")</f>
        <v>0</v>
      </c>
      <c r="G6">
        <f>SUMIFS(GameLog!AO:AO,GameLog!$D:$D,'LA F'!$A6,GameLog!$E:$E,INDEX(Positions!$A$1:$B$9,MATCH('LA F'!$B6,Positions!$A$1:$A$9,0),2),GameLog!$C:$C,"LA")</f>
        <v>0</v>
      </c>
      <c r="H6">
        <f>SUMIFS(GameLog!AP:AP,GameLog!$D:$D,'LA F'!$A6,GameLog!$E:$E,INDEX(Positions!$A$1:$B$9,MATCH('LA F'!$B6,Positions!$A$1:$A$9,0),2),GameLog!$C:$C,"LA")</f>
        <v>0</v>
      </c>
      <c r="I6">
        <f>SUMIFS(GameLog!AQ:AQ,GameLog!$D:$D,'LA F'!$A6,GameLog!$E:$E,INDEX(Positions!$A$1:$B$9,MATCH('LA F'!$B6,Positions!$A$1:$A$9,0),2),GameLog!$C:$C,"LA")</f>
        <v>0</v>
      </c>
      <c r="J6">
        <f>SUMIFS(GameLog!AR:AR,GameLog!$D:$D,'LA F'!$A6,GameLog!$E:$E,INDEX(Positions!$A$1:$B$9,MATCH('LA F'!$B6,Positions!$A$1:$A$9,0),2),GameLog!$C:$C,"LA")</f>
        <v>0</v>
      </c>
      <c r="K6">
        <f>SUMIFS(GameLog!AS:AS,GameLog!$D:$D,'LA F'!$A6,GameLog!$E:$E,INDEX(Positions!$A$1:$B$9,MATCH('LA F'!$B6,Positions!$A$1:$A$9,0),2),GameLog!$C:$C,"LA")</f>
        <v>0</v>
      </c>
      <c r="L6">
        <f>SUMIFS(GameLog!AT:AT,GameLog!$D:$D,'LA F'!$A6,GameLog!$E:$E,INDEX(Positions!$A$1:$B$9,MATCH('LA F'!$B6,Positions!$A$1:$A$9,0),2),GameLog!$C:$C,"LA")</f>
        <v>0</v>
      </c>
      <c r="M6">
        <f>SUMIFS(GameLog!AU:AU,GameLog!$D:$D,'LA F'!$A6,GameLog!$E:$E,INDEX(Positions!$A$1:$B$9,MATCH('LA F'!$B6,Positions!$A$1:$A$9,0),2),GameLog!$C:$C,"LA")</f>
        <v>0</v>
      </c>
      <c r="N6">
        <f>SUMIFS(GameLog!AV:AV,GameLog!$D:$D,'LA F'!$A6,GameLog!$E:$E,INDEX(Positions!$A$1:$B$9,MATCH('LA F'!$B6,Positions!$A$1:$A$9,0),2),GameLog!$C:$C,"LA")</f>
        <v>0</v>
      </c>
      <c r="O6" s="8">
        <f t="shared" si="0"/>
        <v>0</v>
      </c>
      <c r="P6" s="18" t="str">
        <f t="shared" si="1"/>
        <v/>
      </c>
      <c r="V6" s="15"/>
    </row>
    <row r="7" spans="1:22">
      <c r="A7" t="s">
        <v>2601</v>
      </c>
      <c r="B7" t="s">
        <v>2443</v>
      </c>
      <c r="C7">
        <f>COUNTIFS(GameLog!D:D,'LA F'!A7,GameLog!C:C,"LA",GameLog!E:E,INDEX(Positions!$A$1:$B$9,MATCH('LA F'!$B7,Positions!$A$1:$A$9,0),2))</f>
        <v>0</v>
      </c>
      <c r="D7">
        <f>SUMIFS(GameLog!F:F,GameLog!$D:$D,'LA F'!A7,GameLog!$E:$E,INDEX(Positions!$A$1:$B$9,MATCH('LA F'!$B7,Positions!$A$1:$A$9,0),2),GameLog!$C:$C,"LA")</f>
        <v>0</v>
      </c>
      <c r="E7" s="12">
        <f>SUMIFS(GameLog!AM:AM,GameLog!$D:$D,'LA F'!$A7,GameLog!$E:$E,INDEX(Positions!$A$1:$B$9,MATCH('LA F'!$B7,Positions!$A$1:$A$9,0),2),GameLog!$C:$C,"LA")</f>
        <v>0</v>
      </c>
      <c r="F7">
        <f>SUMIFS(GameLog!AN:AN,GameLog!$D:$D,'LA F'!$A7,GameLog!$E:$E,INDEX(Positions!$A$1:$B$9,MATCH('LA F'!$B7,Positions!$A$1:$A$9,0),2),GameLog!$C:$C,"LA")</f>
        <v>0</v>
      </c>
      <c r="G7">
        <f>SUMIFS(GameLog!AO:AO,GameLog!$D:$D,'LA F'!$A7,GameLog!$E:$E,INDEX(Positions!$A$1:$B$9,MATCH('LA F'!$B7,Positions!$A$1:$A$9,0),2),GameLog!$C:$C,"LA")</f>
        <v>0</v>
      </c>
      <c r="H7">
        <f>SUMIFS(GameLog!AP:AP,GameLog!$D:$D,'LA F'!$A7,GameLog!$E:$E,INDEX(Positions!$A$1:$B$9,MATCH('LA F'!$B7,Positions!$A$1:$A$9,0),2),GameLog!$C:$C,"LA")</f>
        <v>0</v>
      </c>
      <c r="I7">
        <f>SUMIFS(GameLog!AQ:AQ,GameLog!$D:$D,'LA F'!$A7,GameLog!$E:$E,INDEX(Positions!$A$1:$B$9,MATCH('LA F'!$B7,Positions!$A$1:$A$9,0),2),GameLog!$C:$C,"LA")</f>
        <v>0</v>
      </c>
      <c r="J7">
        <f>SUMIFS(GameLog!AR:AR,GameLog!$D:$D,'LA F'!$A7,GameLog!$E:$E,INDEX(Positions!$A$1:$B$9,MATCH('LA F'!$B7,Positions!$A$1:$A$9,0),2),GameLog!$C:$C,"LA")</f>
        <v>0</v>
      </c>
      <c r="K7">
        <f>SUMIFS(GameLog!AS:AS,GameLog!$D:$D,'LA F'!$A7,GameLog!$E:$E,INDEX(Positions!$A$1:$B$9,MATCH('LA F'!$B7,Positions!$A$1:$A$9,0),2),GameLog!$C:$C,"LA")</f>
        <v>0</v>
      </c>
      <c r="L7">
        <f>SUMIFS(GameLog!AT:AT,GameLog!$D:$D,'LA F'!$A7,GameLog!$E:$E,INDEX(Positions!$A$1:$B$9,MATCH('LA F'!$B7,Positions!$A$1:$A$9,0),2),GameLog!$C:$C,"LA")</f>
        <v>0</v>
      </c>
      <c r="M7">
        <f>SUMIFS(GameLog!AU:AU,GameLog!$D:$D,'LA F'!$A7,GameLog!$E:$E,INDEX(Positions!$A$1:$B$9,MATCH('LA F'!$B7,Positions!$A$1:$A$9,0),2),GameLog!$C:$C,"LA")</f>
        <v>0</v>
      </c>
      <c r="N7">
        <f>SUMIFS(GameLog!AV:AV,GameLog!$D:$D,'LA F'!$A7,GameLog!$E:$E,INDEX(Positions!$A$1:$B$9,MATCH('LA F'!$B7,Positions!$A$1:$A$9,0),2),GameLog!$C:$C,"LA")</f>
        <v>0</v>
      </c>
      <c r="O7" s="8">
        <f t="shared" si="0"/>
        <v>0</v>
      </c>
      <c r="P7" s="18" t="str">
        <f t="shared" si="1"/>
        <v/>
      </c>
      <c r="V7" s="15"/>
    </row>
    <row r="8" spans="1:22">
      <c r="A8" t="s">
        <v>2606</v>
      </c>
      <c r="B8" t="s">
        <v>2443</v>
      </c>
      <c r="C8">
        <f>COUNTIFS(GameLog!D:D,'LA F'!A8,GameLog!C:C,"LA",GameLog!E:E,INDEX(Positions!$A$1:$B$9,MATCH('LA F'!$B8,Positions!$A$1:$A$9,0),2))</f>
        <v>0</v>
      </c>
      <c r="D8">
        <f>SUMIFS(GameLog!F:F,GameLog!$D:$D,'LA F'!A8,GameLog!$E:$E,INDEX(Positions!$A$1:$B$9,MATCH('LA F'!$B8,Positions!$A$1:$A$9,0),2),GameLog!$C:$C,"LA")</f>
        <v>0</v>
      </c>
      <c r="E8" s="12">
        <f>SUMIFS(GameLog!AM:AM,GameLog!$D:$D,'LA F'!$A8,GameLog!$E:$E,INDEX(Positions!$A$1:$B$9,MATCH('LA F'!$B8,Positions!$A$1:$A$9,0),2),GameLog!$C:$C,"LA")</f>
        <v>0</v>
      </c>
      <c r="F8">
        <f>SUMIFS(GameLog!AN:AN,GameLog!$D:$D,'LA F'!$A8,GameLog!$E:$E,INDEX(Positions!$A$1:$B$9,MATCH('LA F'!$B8,Positions!$A$1:$A$9,0),2),GameLog!$C:$C,"LA")</f>
        <v>0</v>
      </c>
      <c r="G8">
        <f>SUMIFS(GameLog!AO:AO,GameLog!$D:$D,'LA F'!$A8,GameLog!$E:$E,INDEX(Positions!$A$1:$B$9,MATCH('LA F'!$B8,Positions!$A$1:$A$9,0),2),GameLog!$C:$C,"LA")</f>
        <v>0</v>
      </c>
      <c r="H8">
        <f>SUMIFS(GameLog!AP:AP,GameLog!$D:$D,'LA F'!$A8,GameLog!$E:$E,INDEX(Positions!$A$1:$B$9,MATCH('LA F'!$B8,Positions!$A$1:$A$9,0),2),GameLog!$C:$C,"LA")</f>
        <v>0</v>
      </c>
      <c r="I8">
        <f>SUMIFS(GameLog!AQ:AQ,GameLog!$D:$D,'LA F'!$A8,GameLog!$E:$E,INDEX(Positions!$A$1:$B$9,MATCH('LA F'!$B8,Positions!$A$1:$A$9,0),2),GameLog!$C:$C,"LA")</f>
        <v>0</v>
      </c>
      <c r="J8">
        <f>SUMIFS(GameLog!AR:AR,GameLog!$D:$D,'LA F'!$A8,GameLog!$E:$E,INDEX(Positions!$A$1:$B$9,MATCH('LA F'!$B8,Positions!$A$1:$A$9,0),2),GameLog!$C:$C,"LA")</f>
        <v>0</v>
      </c>
      <c r="K8">
        <f>SUMIFS(GameLog!AS:AS,GameLog!$D:$D,'LA F'!$A8,GameLog!$E:$E,INDEX(Positions!$A$1:$B$9,MATCH('LA F'!$B8,Positions!$A$1:$A$9,0),2),GameLog!$C:$C,"LA")</f>
        <v>0</v>
      </c>
      <c r="L8">
        <f>SUMIFS(GameLog!AT:AT,GameLog!$D:$D,'LA F'!$A8,GameLog!$E:$E,INDEX(Positions!$A$1:$B$9,MATCH('LA F'!$B8,Positions!$A$1:$A$9,0),2),GameLog!$C:$C,"LA")</f>
        <v>0</v>
      </c>
      <c r="M8">
        <f>SUMIFS(GameLog!AU:AU,GameLog!$D:$D,'LA F'!$A8,GameLog!$E:$E,INDEX(Positions!$A$1:$B$9,MATCH('LA F'!$B8,Positions!$A$1:$A$9,0),2),GameLog!$C:$C,"LA")</f>
        <v>0</v>
      </c>
      <c r="N8">
        <f>SUMIFS(GameLog!AV:AV,GameLog!$D:$D,'LA F'!$A8,GameLog!$E:$E,INDEX(Positions!$A$1:$B$9,MATCH('LA F'!$B8,Positions!$A$1:$A$9,0),2),GameLog!$C:$C,"LA")</f>
        <v>0</v>
      </c>
      <c r="O8" s="8">
        <f t="shared" si="0"/>
        <v>0</v>
      </c>
      <c r="P8" s="18" t="str">
        <f t="shared" si="1"/>
        <v/>
      </c>
      <c r="V8" s="15"/>
    </row>
    <row r="9" spans="1:22">
      <c r="A9" t="s">
        <v>2613</v>
      </c>
      <c r="B9" t="s">
        <v>2443</v>
      </c>
      <c r="C9">
        <f>COUNTIFS(GameLog!D:D,'LA F'!A9,GameLog!C:C,"LA",GameLog!E:E,INDEX(Positions!$A$1:$B$9,MATCH('LA F'!$B9,Positions!$A$1:$A$9,0),2))</f>
        <v>0</v>
      </c>
      <c r="D9">
        <f>SUMIFS(GameLog!F:F,GameLog!$D:$D,'LA F'!A9,GameLog!$E:$E,INDEX(Positions!$A$1:$B$9,MATCH('LA F'!$B9,Positions!$A$1:$A$9,0),2),GameLog!$C:$C,"LA")</f>
        <v>0</v>
      </c>
      <c r="E9" s="12">
        <f>SUMIFS(GameLog!AM:AM,GameLog!$D:$D,'LA F'!$A9,GameLog!$E:$E,INDEX(Positions!$A$1:$B$9,MATCH('LA F'!$B9,Positions!$A$1:$A$9,0),2),GameLog!$C:$C,"LA")</f>
        <v>0</v>
      </c>
      <c r="F9">
        <f>SUMIFS(GameLog!AN:AN,GameLog!$D:$D,'LA F'!$A9,GameLog!$E:$E,INDEX(Positions!$A$1:$B$9,MATCH('LA F'!$B9,Positions!$A$1:$A$9,0),2),GameLog!$C:$C,"LA")</f>
        <v>0</v>
      </c>
      <c r="G9">
        <f>SUMIFS(GameLog!AO:AO,GameLog!$D:$D,'LA F'!$A9,GameLog!$E:$E,INDEX(Positions!$A$1:$B$9,MATCH('LA F'!$B9,Positions!$A$1:$A$9,0),2),GameLog!$C:$C,"LA")</f>
        <v>0</v>
      </c>
      <c r="H9">
        <f>SUMIFS(GameLog!AP:AP,GameLog!$D:$D,'LA F'!$A9,GameLog!$E:$E,INDEX(Positions!$A$1:$B$9,MATCH('LA F'!$B9,Positions!$A$1:$A$9,0),2),GameLog!$C:$C,"LA")</f>
        <v>0</v>
      </c>
      <c r="I9">
        <f>SUMIFS(GameLog!AQ:AQ,GameLog!$D:$D,'LA F'!$A9,GameLog!$E:$E,INDEX(Positions!$A$1:$B$9,MATCH('LA F'!$B9,Positions!$A$1:$A$9,0),2),GameLog!$C:$C,"LA")</f>
        <v>0</v>
      </c>
      <c r="J9">
        <f>SUMIFS(GameLog!AR:AR,GameLog!$D:$D,'LA F'!$A9,GameLog!$E:$E,INDEX(Positions!$A$1:$B$9,MATCH('LA F'!$B9,Positions!$A$1:$A$9,0),2),GameLog!$C:$C,"LA")</f>
        <v>0</v>
      </c>
      <c r="K9">
        <f>SUMIFS(GameLog!AS:AS,GameLog!$D:$D,'LA F'!$A9,GameLog!$E:$E,INDEX(Positions!$A$1:$B$9,MATCH('LA F'!$B9,Positions!$A$1:$A$9,0),2),GameLog!$C:$C,"LA")</f>
        <v>0</v>
      </c>
      <c r="L9">
        <f>SUMIFS(GameLog!AT:AT,GameLog!$D:$D,'LA F'!$A9,GameLog!$E:$E,INDEX(Positions!$A$1:$B$9,MATCH('LA F'!$B9,Positions!$A$1:$A$9,0),2),GameLog!$C:$C,"LA")</f>
        <v>0</v>
      </c>
      <c r="M9">
        <f>SUMIFS(GameLog!AU:AU,GameLog!$D:$D,'LA F'!$A9,GameLog!$E:$E,INDEX(Positions!$A$1:$B$9,MATCH('LA F'!$B9,Positions!$A$1:$A$9,0),2),GameLog!$C:$C,"LA")</f>
        <v>0</v>
      </c>
      <c r="N9">
        <f>SUMIFS(GameLog!AV:AV,GameLog!$D:$D,'LA F'!$A9,GameLog!$E:$E,INDEX(Positions!$A$1:$B$9,MATCH('LA F'!$B9,Positions!$A$1:$A$9,0),2),GameLog!$C:$C,"LA")</f>
        <v>0</v>
      </c>
      <c r="O9" s="8">
        <f t="shared" si="0"/>
        <v>0</v>
      </c>
      <c r="P9" s="18" t="str">
        <f t="shared" si="1"/>
        <v/>
      </c>
      <c r="V9" s="15"/>
    </row>
    <row r="10" spans="1:22">
      <c r="A10" t="s">
        <v>2607</v>
      </c>
      <c r="B10" t="s">
        <v>2443</v>
      </c>
      <c r="C10">
        <f>COUNTIFS(GameLog!D:D,'LA F'!A10,GameLog!C:C,"LA",GameLog!E:E,INDEX(Positions!$A$1:$B$9,MATCH('LA F'!$B10,Positions!$A$1:$A$9,0),2))</f>
        <v>0</v>
      </c>
      <c r="D10">
        <f>SUMIFS(GameLog!F:F,GameLog!$D:$D,'LA F'!A10,GameLog!$E:$E,INDEX(Positions!$A$1:$B$9,MATCH('LA F'!$B10,Positions!$A$1:$A$9,0),2),GameLog!$C:$C,"LA")</f>
        <v>0</v>
      </c>
      <c r="E10" s="12">
        <f>SUMIFS(GameLog!AM:AM,GameLog!$D:$D,'LA F'!$A10,GameLog!$E:$E,INDEX(Positions!$A$1:$B$9,MATCH('LA F'!$B10,Positions!$A$1:$A$9,0),2),GameLog!$C:$C,"LA")</f>
        <v>0</v>
      </c>
      <c r="F10">
        <f>SUMIFS(GameLog!AN:AN,GameLog!$D:$D,'LA F'!$A10,GameLog!$E:$E,INDEX(Positions!$A$1:$B$9,MATCH('LA F'!$B10,Positions!$A$1:$A$9,0),2),GameLog!$C:$C,"LA")</f>
        <v>0</v>
      </c>
      <c r="G10">
        <f>SUMIFS(GameLog!AO:AO,GameLog!$D:$D,'LA F'!$A10,GameLog!$E:$E,INDEX(Positions!$A$1:$B$9,MATCH('LA F'!$B10,Positions!$A$1:$A$9,0),2),GameLog!$C:$C,"LA")</f>
        <v>0</v>
      </c>
      <c r="H10">
        <f>SUMIFS(GameLog!AP:AP,GameLog!$D:$D,'LA F'!$A10,GameLog!$E:$E,INDEX(Positions!$A$1:$B$9,MATCH('LA F'!$B10,Positions!$A$1:$A$9,0),2),GameLog!$C:$C,"LA")</f>
        <v>0</v>
      </c>
      <c r="I10">
        <f>SUMIFS(GameLog!AQ:AQ,GameLog!$D:$D,'LA F'!$A10,GameLog!$E:$E,INDEX(Positions!$A$1:$B$9,MATCH('LA F'!$B10,Positions!$A$1:$A$9,0),2),GameLog!$C:$C,"LA")</f>
        <v>0</v>
      </c>
      <c r="J10">
        <f>SUMIFS(GameLog!AR:AR,GameLog!$D:$D,'LA F'!$A10,GameLog!$E:$E,INDEX(Positions!$A$1:$B$9,MATCH('LA F'!$B10,Positions!$A$1:$A$9,0),2),GameLog!$C:$C,"LA")</f>
        <v>0</v>
      </c>
      <c r="K10">
        <f>SUMIFS(GameLog!AS:AS,GameLog!$D:$D,'LA F'!$A10,GameLog!$E:$E,INDEX(Positions!$A$1:$B$9,MATCH('LA F'!$B10,Positions!$A$1:$A$9,0),2),GameLog!$C:$C,"LA")</f>
        <v>0</v>
      </c>
      <c r="L10">
        <f>SUMIFS(GameLog!AT:AT,GameLog!$D:$D,'LA F'!$A10,GameLog!$E:$E,INDEX(Positions!$A$1:$B$9,MATCH('LA F'!$B10,Positions!$A$1:$A$9,0),2),GameLog!$C:$C,"LA")</f>
        <v>0</v>
      </c>
      <c r="M10">
        <f>SUMIFS(GameLog!AU:AU,GameLog!$D:$D,'LA F'!$A10,GameLog!$E:$E,INDEX(Positions!$A$1:$B$9,MATCH('LA F'!$B10,Positions!$A$1:$A$9,0),2),GameLog!$C:$C,"LA")</f>
        <v>0</v>
      </c>
      <c r="N10">
        <f>SUMIFS(GameLog!AV:AV,GameLog!$D:$D,'LA F'!$A10,GameLog!$E:$E,INDEX(Positions!$A$1:$B$9,MATCH('LA F'!$B10,Positions!$A$1:$A$9,0),2),GameLog!$C:$C,"LA")</f>
        <v>0</v>
      </c>
      <c r="O10" s="8">
        <f t="shared" si="0"/>
        <v>0</v>
      </c>
      <c r="P10" s="18" t="str">
        <f t="shared" si="1"/>
        <v/>
      </c>
      <c r="V10" s="15"/>
    </row>
    <row r="11" spans="1:22">
      <c r="A11" t="s">
        <v>2614</v>
      </c>
      <c r="B11" t="s">
        <v>2443</v>
      </c>
      <c r="C11">
        <f>COUNTIFS(GameLog!D:D,'LA F'!A11,GameLog!C:C,"LA",GameLog!E:E,INDEX(Positions!$A$1:$B$9,MATCH('LA F'!$B11,Positions!$A$1:$A$9,0),2))</f>
        <v>0</v>
      </c>
      <c r="D11">
        <f>SUMIFS(GameLog!F:F,GameLog!$D:$D,'LA F'!A11,GameLog!$E:$E,INDEX(Positions!$A$1:$B$9,MATCH('LA F'!$B11,Positions!$A$1:$A$9,0),2),GameLog!$C:$C,"LA")</f>
        <v>0</v>
      </c>
      <c r="E11" s="12">
        <f>SUMIFS(GameLog!AM:AM,GameLog!$D:$D,'LA F'!$A11,GameLog!$E:$E,INDEX(Positions!$A$1:$B$9,MATCH('LA F'!$B11,Positions!$A$1:$A$9,0),2),GameLog!$C:$C,"LA")</f>
        <v>0</v>
      </c>
      <c r="F11">
        <f>SUMIFS(GameLog!AN:AN,GameLog!$D:$D,'LA F'!$A11,GameLog!$E:$E,INDEX(Positions!$A$1:$B$9,MATCH('LA F'!$B11,Positions!$A$1:$A$9,0),2),GameLog!$C:$C,"LA")</f>
        <v>0</v>
      </c>
      <c r="G11">
        <f>SUMIFS(GameLog!AO:AO,GameLog!$D:$D,'LA F'!$A11,GameLog!$E:$E,INDEX(Positions!$A$1:$B$9,MATCH('LA F'!$B11,Positions!$A$1:$A$9,0),2),GameLog!$C:$C,"LA")</f>
        <v>0</v>
      </c>
      <c r="H11">
        <f>SUMIFS(GameLog!AP:AP,GameLog!$D:$D,'LA F'!$A11,GameLog!$E:$E,INDEX(Positions!$A$1:$B$9,MATCH('LA F'!$B11,Positions!$A$1:$A$9,0),2),GameLog!$C:$C,"LA")</f>
        <v>0</v>
      </c>
      <c r="I11">
        <f>SUMIFS(GameLog!AQ:AQ,GameLog!$D:$D,'LA F'!$A11,GameLog!$E:$E,INDEX(Positions!$A$1:$B$9,MATCH('LA F'!$B11,Positions!$A$1:$A$9,0),2),GameLog!$C:$C,"LA")</f>
        <v>0</v>
      </c>
      <c r="J11">
        <f>SUMIFS(GameLog!AR:AR,GameLog!$D:$D,'LA F'!$A11,GameLog!$E:$E,INDEX(Positions!$A$1:$B$9,MATCH('LA F'!$B11,Positions!$A$1:$A$9,0),2),GameLog!$C:$C,"LA")</f>
        <v>0</v>
      </c>
      <c r="K11">
        <f>SUMIFS(GameLog!AS:AS,GameLog!$D:$D,'LA F'!$A11,GameLog!$E:$E,INDEX(Positions!$A$1:$B$9,MATCH('LA F'!$B11,Positions!$A$1:$A$9,0),2),GameLog!$C:$C,"LA")</f>
        <v>0</v>
      </c>
      <c r="L11">
        <f>SUMIFS(GameLog!AT:AT,GameLog!$D:$D,'LA F'!$A11,GameLog!$E:$E,INDEX(Positions!$A$1:$B$9,MATCH('LA F'!$B11,Positions!$A$1:$A$9,0),2),GameLog!$C:$C,"LA")</f>
        <v>0</v>
      </c>
      <c r="M11">
        <f>SUMIFS(GameLog!AU:AU,GameLog!$D:$D,'LA F'!$A11,GameLog!$E:$E,INDEX(Positions!$A$1:$B$9,MATCH('LA F'!$B11,Positions!$A$1:$A$9,0),2),GameLog!$C:$C,"LA")</f>
        <v>0</v>
      </c>
      <c r="N11">
        <f>SUMIFS(GameLog!AV:AV,GameLog!$D:$D,'LA F'!$A11,GameLog!$E:$E,INDEX(Positions!$A$1:$B$9,MATCH('LA F'!$B11,Positions!$A$1:$A$9,0),2),GameLog!$C:$C,"LA")</f>
        <v>0</v>
      </c>
      <c r="O11" s="8">
        <f t="shared" si="0"/>
        <v>0</v>
      </c>
      <c r="P11" s="18" t="str">
        <f t="shared" si="1"/>
        <v/>
      </c>
      <c r="V11" s="15"/>
    </row>
    <row r="12" spans="1:22">
      <c r="A12" t="s">
        <v>2617</v>
      </c>
      <c r="B12" t="s">
        <v>2443</v>
      </c>
      <c r="C12">
        <f>COUNTIFS(GameLog!D:D,'LA F'!A12,GameLog!C:C,"LA",GameLog!E:E,INDEX(Positions!$A$1:$B$9,MATCH('LA F'!$B12,Positions!$A$1:$A$9,0),2))</f>
        <v>0</v>
      </c>
      <c r="D12">
        <f>SUMIFS(GameLog!F:F,GameLog!$D:$D,'LA F'!A12,GameLog!$E:$E,INDEX(Positions!$A$1:$B$9,MATCH('LA F'!$B12,Positions!$A$1:$A$9,0),2),GameLog!$C:$C,"LA")</f>
        <v>0</v>
      </c>
      <c r="E12" s="12">
        <f>SUMIFS(GameLog!AM:AM,GameLog!$D:$D,'LA F'!$A12,GameLog!$E:$E,INDEX(Positions!$A$1:$B$9,MATCH('LA F'!$B12,Positions!$A$1:$A$9,0),2),GameLog!$C:$C,"LA")</f>
        <v>0</v>
      </c>
      <c r="F12">
        <f>SUMIFS(GameLog!AN:AN,GameLog!$D:$D,'LA F'!$A12,GameLog!$E:$E,INDEX(Positions!$A$1:$B$9,MATCH('LA F'!$B12,Positions!$A$1:$A$9,0),2),GameLog!$C:$C,"LA")</f>
        <v>0</v>
      </c>
      <c r="G12">
        <f>SUMIFS(GameLog!AO:AO,GameLog!$D:$D,'LA F'!$A12,GameLog!$E:$E,INDEX(Positions!$A$1:$B$9,MATCH('LA F'!$B12,Positions!$A$1:$A$9,0),2),GameLog!$C:$C,"LA")</f>
        <v>0</v>
      </c>
      <c r="H12">
        <f>SUMIFS(GameLog!AP:AP,GameLog!$D:$D,'LA F'!$A12,GameLog!$E:$E,INDEX(Positions!$A$1:$B$9,MATCH('LA F'!$B12,Positions!$A$1:$A$9,0),2),GameLog!$C:$C,"LA")</f>
        <v>0</v>
      </c>
      <c r="I12">
        <f>SUMIFS(GameLog!AQ:AQ,GameLog!$D:$D,'LA F'!$A12,GameLog!$E:$E,INDEX(Positions!$A$1:$B$9,MATCH('LA F'!$B12,Positions!$A$1:$A$9,0),2),GameLog!$C:$C,"LA")</f>
        <v>0</v>
      </c>
      <c r="J12">
        <f>SUMIFS(GameLog!AR:AR,GameLog!$D:$D,'LA F'!$A12,GameLog!$E:$E,INDEX(Positions!$A$1:$B$9,MATCH('LA F'!$B12,Positions!$A$1:$A$9,0),2),GameLog!$C:$C,"LA")</f>
        <v>0</v>
      </c>
      <c r="K12">
        <f>SUMIFS(GameLog!AS:AS,GameLog!$D:$D,'LA F'!$A12,GameLog!$E:$E,INDEX(Positions!$A$1:$B$9,MATCH('LA F'!$B12,Positions!$A$1:$A$9,0),2),GameLog!$C:$C,"LA")</f>
        <v>0</v>
      </c>
      <c r="L12">
        <f>SUMIFS(GameLog!AT:AT,GameLog!$D:$D,'LA F'!$A12,GameLog!$E:$E,INDEX(Positions!$A$1:$B$9,MATCH('LA F'!$B12,Positions!$A$1:$A$9,0),2),GameLog!$C:$C,"LA")</f>
        <v>0</v>
      </c>
      <c r="M12">
        <f>SUMIFS(GameLog!AU:AU,GameLog!$D:$D,'LA F'!$A12,GameLog!$E:$E,INDEX(Positions!$A$1:$B$9,MATCH('LA F'!$B12,Positions!$A$1:$A$9,0),2),GameLog!$C:$C,"LA")</f>
        <v>0</v>
      </c>
      <c r="N12">
        <f>SUMIFS(GameLog!AV:AV,GameLog!$D:$D,'LA F'!$A12,GameLog!$E:$E,INDEX(Positions!$A$1:$B$9,MATCH('LA F'!$B12,Positions!$A$1:$A$9,0),2),GameLog!$C:$C,"LA")</f>
        <v>0</v>
      </c>
      <c r="O12" s="8">
        <f t="shared" si="0"/>
        <v>0</v>
      </c>
      <c r="P12" s="18" t="str">
        <f t="shared" si="1"/>
        <v/>
      </c>
      <c r="V12" s="15"/>
    </row>
    <row r="13" spans="1:22">
      <c r="A13" t="s">
        <v>2609</v>
      </c>
      <c r="B13" t="s">
        <v>2443</v>
      </c>
      <c r="C13">
        <f>COUNTIFS(GameLog!D:D,'LA F'!A13,GameLog!C:C,"LA",GameLog!E:E,INDEX(Positions!$A$1:$B$9,MATCH('LA F'!$B13,Positions!$A$1:$A$9,0),2))</f>
        <v>2</v>
      </c>
      <c r="D13">
        <f>SUMIFS(GameLog!F:F,GameLog!$D:$D,'LA F'!A13,GameLog!$E:$E,INDEX(Positions!$A$1:$B$9,MATCH('LA F'!$B13,Positions!$A$1:$A$9,0),2),GameLog!$C:$C,"LA")</f>
        <v>0</v>
      </c>
      <c r="E13" s="12">
        <f>SUMIFS(GameLog!AM:AM,GameLog!$D:$D,'LA F'!$A13,GameLog!$E:$E,INDEX(Positions!$A$1:$B$9,MATCH('LA F'!$B13,Positions!$A$1:$A$9,0),2),GameLog!$C:$C,"LA")</f>
        <v>1.6666666666666665</v>
      </c>
      <c r="F13">
        <f>SUMIFS(GameLog!AN:AN,GameLog!$D:$D,'LA F'!$A13,GameLog!$E:$E,INDEX(Positions!$A$1:$B$9,MATCH('LA F'!$B13,Positions!$A$1:$A$9,0),2),GameLog!$C:$C,"LA")</f>
        <v>0</v>
      </c>
      <c r="G13">
        <f>SUMIFS(GameLog!AO:AO,GameLog!$D:$D,'LA F'!$A13,GameLog!$E:$E,INDEX(Positions!$A$1:$B$9,MATCH('LA F'!$B13,Positions!$A$1:$A$9,0),2),GameLog!$C:$C,"LA")</f>
        <v>0</v>
      </c>
      <c r="H13">
        <f>SUMIFS(GameLog!AP:AP,GameLog!$D:$D,'LA F'!$A13,GameLog!$E:$E,INDEX(Positions!$A$1:$B$9,MATCH('LA F'!$B13,Positions!$A$1:$A$9,0),2),GameLog!$C:$C,"LA")</f>
        <v>0</v>
      </c>
      <c r="I13">
        <f>SUMIFS(GameLog!AQ:AQ,GameLog!$D:$D,'LA F'!$A13,GameLog!$E:$E,INDEX(Positions!$A$1:$B$9,MATCH('LA F'!$B13,Positions!$A$1:$A$9,0),2),GameLog!$C:$C,"LA")</f>
        <v>0</v>
      </c>
      <c r="J13">
        <f>SUMIFS(GameLog!AR:AR,GameLog!$D:$D,'LA F'!$A13,GameLog!$E:$E,INDEX(Positions!$A$1:$B$9,MATCH('LA F'!$B13,Positions!$A$1:$A$9,0),2),GameLog!$C:$C,"LA")</f>
        <v>0</v>
      </c>
      <c r="K13">
        <f>SUMIFS(GameLog!AS:AS,GameLog!$D:$D,'LA F'!$A13,GameLog!$E:$E,INDEX(Positions!$A$1:$B$9,MATCH('LA F'!$B13,Positions!$A$1:$A$9,0),2),GameLog!$C:$C,"LA")</f>
        <v>0</v>
      </c>
      <c r="L13">
        <f>SUMIFS(GameLog!AT:AT,GameLog!$D:$D,'LA F'!$A13,GameLog!$E:$E,INDEX(Positions!$A$1:$B$9,MATCH('LA F'!$B13,Positions!$A$1:$A$9,0),2),GameLog!$C:$C,"LA")</f>
        <v>0</v>
      </c>
      <c r="M13">
        <f>SUMIFS(GameLog!AU:AU,GameLog!$D:$D,'LA F'!$A13,GameLog!$E:$E,INDEX(Positions!$A$1:$B$9,MATCH('LA F'!$B13,Positions!$A$1:$A$9,0),2),GameLog!$C:$C,"LA")</f>
        <v>0</v>
      </c>
      <c r="N13">
        <f>SUMIFS(GameLog!AV:AV,GameLog!$D:$D,'LA F'!$A13,GameLog!$E:$E,INDEX(Positions!$A$1:$B$9,MATCH('LA F'!$B13,Positions!$A$1:$A$9,0),2),GameLog!$C:$C,"LA")</f>
        <v>0</v>
      </c>
      <c r="O13" s="8">
        <f t="shared" si="0"/>
        <v>0</v>
      </c>
      <c r="P13" s="18" t="str">
        <f t="shared" si="1"/>
        <v/>
      </c>
      <c r="V13" s="15"/>
    </row>
    <row r="14" spans="1:22">
      <c r="A14" t="s">
        <v>2611</v>
      </c>
      <c r="B14" t="s">
        <v>2443</v>
      </c>
      <c r="C14">
        <f>COUNTIFS(GameLog!D:D,'LA F'!A14,GameLog!C:C,"LA",GameLog!E:E,INDEX(Positions!$A$1:$B$9,MATCH('LA F'!$B14,Positions!$A$1:$A$9,0),2))</f>
        <v>2</v>
      </c>
      <c r="D14">
        <f>SUMIFS(GameLog!F:F,GameLog!$D:$D,'LA F'!A14,GameLog!$E:$E,INDEX(Positions!$A$1:$B$9,MATCH('LA F'!$B14,Positions!$A$1:$A$9,0),2),GameLog!$C:$C,"LA")</f>
        <v>0</v>
      </c>
      <c r="E14" s="12">
        <f>SUMIFS(GameLog!AM:AM,GameLog!$D:$D,'LA F'!$A14,GameLog!$E:$E,INDEX(Positions!$A$1:$B$9,MATCH('LA F'!$B14,Positions!$A$1:$A$9,0),2),GameLog!$C:$C,"LA")</f>
        <v>2</v>
      </c>
      <c r="F14">
        <f>SUMIFS(GameLog!AN:AN,GameLog!$D:$D,'LA F'!$A14,GameLog!$E:$E,INDEX(Positions!$A$1:$B$9,MATCH('LA F'!$B14,Positions!$A$1:$A$9,0),2),GameLog!$C:$C,"LA")</f>
        <v>0</v>
      </c>
      <c r="G14">
        <f>SUMIFS(GameLog!AO:AO,GameLog!$D:$D,'LA F'!$A14,GameLog!$E:$E,INDEX(Positions!$A$1:$B$9,MATCH('LA F'!$B14,Positions!$A$1:$A$9,0),2),GameLog!$C:$C,"LA")</f>
        <v>0</v>
      </c>
      <c r="H14">
        <f>SUMIFS(GameLog!AP:AP,GameLog!$D:$D,'LA F'!$A14,GameLog!$E:$E,INDEX(Positions!$A$1:$B$9,MATCH('LA F'!$B14,Positions!$A$1:$A$9,0),2),GameLog!$C:$C,"LA")</f>
        <v>0</v>
      </c>
      <c r="I14">
        <f>SUMIFS(GameLog!AQ:AQ,GameLog!$D:$D,'LA F'!$A14,GameLog!$E:$E,INDEX(Positions!$A$1:$B$9,MATCH('LA F'!$B14,Positions!$A$1:$A$9,0),2),GameLog!$C:$C,"LA")</f>
        <v>0</v>
      </c>
      <c r="J14">
        <f>SUMIFS(GameLog!AR:AR,GameLog!$D:$D,'LA F'!$A14,GameLog!$E:$E,INDEX(Positions!$A$1:$B$9,MATCH('LA F'!$B14,Positions!$A$1:$A$9,0),2),GameLog!$C:$C,"LA")</f>
        <v>0</v>
      </c>
      <c r="K14">
        <f>SUMIFS(GameLog!AS:AS,GameLog!$D:$D,'LA F'!$A14,GameLog!$E:$E,INDEX(Positions!$A$1:$B$9,MATCH('LA F'!$B14,Positions!$A$1:$A$9,0),2),GameLog!$C:$C,"LA")</f>
        <v>0</v>
      </c>
      <c r="L14">
        <f>SUMIFS(GameLog!AT:AT,GameLog!$D:$D,'LA F'!$A14,GameLog!$E:$E,INDEX(Positions!$A$1:$B$9,MATCH('LA F'!$B14,Positions!$A$1:$A$9,0),2),GameLog!$C:$C,"LA")</f>
        <v>0</v>
      </c>
      <c r="M14">
        <f>SUMIFS(GameLog!AU:AU,GameLog!$D:$D,'LA F'!$A14,GameLog!$E:$E,INDEX(Positions!$A$1:$B$9,MATCH('LA F'!$B14,Positions!$A$1:$A$9,0),2),GameLog!$C:$C,"LA")</f>
        <v>0</v>
      </c>
      <c r="N14">
        <f>SUMIFS(GameLog!AV:AV,GameLog!$D:$D,'LA F'!$A14,GameLog!$E:$E,INDEX(Positions!$A$1:$B$9,MATCH('LA F'!$B14,Positions!$A$1:$A$9,0),2),GameLog!$C:$C,"LA")</f>
        <v>0</v>
      </c>
      <c r="O14" s="8">
        <f t="shared" si="0"/>
        <v>0</v>
      </c>
      <c r="P14" s="18" t="str">
        <f t="shared" si="1"/>
        <v/>
      </c>
      <c r="V14" s="15"/>
    </row>
    <row r="15" spans="1:22">
      <c r="A15" t="s">
        <v>2615</v>
      </c>
      <c r="B15" t="s">
        <v>2443</v>
      </c>
      <c r="C15">
        <f>COUNTIFS(GameLog!D:D,'LA F'!A15,GameLog!C:C,"LA",GameLog!E:E,INDEX(Positions!$A$1:$B$9,MATCH('LA F'!$B15,Positions!$A$1:$A$9,0),2))</f>
        <v>2</v>
      </c>
      <c r="D15">
        <f>SUMIFS(GameLog!F:F,GameLog!$D:$D,'LA F'!A15,GameLog!$E:$E,INDEX(Positions!$A$1:$B$9,MATCH('LA F'!$B15,Positions!$A$1:$A$9,0),2),GameLog!$C:$C,"LA")</f>
        <v>0</v>
      </c>
      <c r="E15" s="12">
        <f>SUMIFS(GameLog!AM:AM,GameLog!$D:$D,'LA F'!$A15,GameLog!$E:$E,INDEX(Positions!$A$1:$B$9,MATCH('LA F'!$B15,Positions!$A$1:$A$9,0),2),GameLog!$C:$C,"LA")</f>
        <v>1</v>
      </c>
      <c r="F15">
        <f>SUMIFS(GameLog!AN:AN,GameLog!$D:$D,'LA F'!$A15,GameLog!$E:$E,INDEX(Positions!$A$1:$B$9,MATCH('LA F'!$B15,Positions!$A$1:$A$9,0),2),GameLog!$C:$C,"LA")</f>
        <v>1</v>
      </c>
      <c r="G15">
        <f>SUMIFS(GameLog!AO:AO,GameLog!$D:$D,'LA F'!$A15,GameLog!$E:$E,INDEX(Positions!$A$1:$B$9,MATCH('LA F'!$B15,Positions!$A$1:$A$9,0),2),GameLog!$C:$C,"LA")</f>
        <v>0</v>
      </c>
      <c r="H15">
        <f>SUMIFS(GameLog!AP:AP,GameLog!$D:$D,'LA F'!$A15,GameLog!$E:$E,INDEX(Positions!$A$1:$B$9,MATCH('LA F'!$B15,Positions!$A$1:$A$9,0),2),GameLog!$C:$C,"LA")</f>
        <v>0</v>
      </c>
      <c r="I15">
        <f>SUMIFS(GameLog!AQ:AQ,GameLog!$D:$D,'LA F'!$A15,GameLog!$E:$E,INDEX(Positions!$A$1:$B$9,MATCH('LA F'!$B15,Positions!$A$1:$A$9,0),2),GameLog!$C:$C,"LA")</f>
        <v>0</v>
      </c>
      <c r="J15">
        <f>SUMIFS(GameLog!AR:AR,GameLog!$D:$D,'LA F'!$A15,GameLog!$E:$E,INDEX(Positions!$A$1:$B$9,MATCH('LA F'!$B15,Positions!$A$1:$A$9,0),2),GameLog!$C:$C,"LA")</f>
        <v>0</v>
      </c>
      <c r="K15">
        <f>SUMIFS(GameLog!AS:AS,GameLog!$D:$D,'LA F'!$A15,GameLog!$E:$E,INDEX(Positions!$A$1:$B$9,MATCH('LA F'!$B15,Positions!$A$1:$A$9,0),2),GameLog!$C:$C,"LA")</f>
        <v>0</v>
      </c>
      <c r="L15">
        <f>SUMIFS(GameLog!AT:AT,GameLog!$D:$D,'LA F'!$A15,GameLog!$E:$E,INDEX(Positions!$A$1:$B$9,MATCH('LA F'!$B15,Positions!$A$1:$A$9,0),2),GameLog!$C:$C,"LA")</f>
        <v>0</v>
      </c>
      <c r="M15">
        <f>SUMIFS(GameLog!AU:AU,GameLog!$D:$D,'LA F'!$A15,GameLog!$E:$E,INDEX(Positions!$A$1:$B$9,MATCH('LA F'!$B15,Positions!$A$1:$A$9,0),2),GameLog!$C:$C,"LA")</f>
        <v>0</v>
      </c>
      <c r="N15">
        <f>SUMIFS(GameLog!AV:AV,GameLog!$D:$D,'LA F'!$A15,GameLog!$E:$E,INDEX(Positions!$A$1:$B$9,MATCH('LA F'!$B15,Positions!$A$1:$A$9,0),2),GameLog!$C:$C,"LA")</f>
        <v>0</v>
      </c>
      <c r="O15" s="8">
        <f t="shared" si="0"/>
        <v>1</v>
      </c>
      <c r="P15" s="18" t="str">
        <f t="shared" si="1"/>
        <v/>
      </c>
      <c r="V15" s="15"/>
    </row>
    <row r="16" spans="1:22">
      <c r="A16" t="s">
        <v>2620</v>
      </c>
      <c r="B16" t="s">
        <v>2443</v>
      </c>
      <c r="C16">
        <f>COUNTIFS(GameLog!D:D,'LA F'!A16,GameLog!C:C,"LA",GameLog!E:E,INDEX(Positions!$A$1:$B$9,MATCH('LA F'!$B16,Positions!$A$1:$A$9,0),2))</f>
        <v>0</v>
      </c>
      <c r="D16">
        <f>SUMIFS(GameLog!F:F,GameLog!$D:$D,'LA F'!A16,GameLog!$E:$E,INDEX(Positions!$A$1:$B$9,MATCH('LA F'!$B16,Positions!$A$1:$A$9,0),2),GameLog!$C:$C,"LA")</f>
        <v>0</v>
      </c>
      <c r="E16" s="12">
        <f>SUMIFS(GameLog!AM:AM,GameLog!$D:$D,'LA F'!$A16,GameLog!$E:$E,INDEX(Positions!$A$1:$B$9,MATCH('LA F'!$B16,Positions!$A$1:$A$9,0),2),GameLog!$C:$C,"LA")</f>
        <v>0</v>
      </c>
      <c r="F16">
        <f>SUMIFS(GameLog!AN:AN,GameLog!$D:$D,'LA F'!$A16,GameLog!$E:$E,INDEX(Positions!$A$1:$B$9,MATCH('LA F'!$B16,Positions!$A$1:$A$9,0),2),GameLog!$C:$C,"LA")</f>
        <v>0</v>
      </c>
      <c r="G16">
        <f>SUMIFS(GameLog!AO:AO,GameLog!$D:$D,'LA F'!$A16,GameLog!$E:$E,INDEX(Positions!$A$1:$B$9,MATCH('LA F'!$B16,Positions!$A$1:$A$9,0),2),GameLog!$C:$C,"LA")</f>
        <v>0</v>
      </c>
      <c r="H16">
        <f>SUMIFS(GameLog!AP:AP,GameLog!$D:$D,'LA F'!$A16,GameLog!$E:$E,INDEX(Positions!$A$1:$B$9,MATCH('LA F'!$B16,Positions!$A$1:$A$9,0),2),GameLog!$C:$C,"LA")</f>
        <v>0</v>
      </c>
      <c r="I16">
        <f>SUMIFS(GameLog!AQ:AQ,GameLog!$D:$D,'LA F'!$A16,GameLog!$E:$E,INDEX(Positions!$A$1:$B$9,MATCH('LA F'!$B16,Positions!$A$1:$A$9,0),2),GameLog!$C:$C,"LA")</f>
        <v>0</v>
      </c>
      <c r="J16">
        <f>SUMIFS(GameLog!AR:AR,GameLog!$D:$D,'LA F'!$A16,GameLog!$E:$E,INDEX(Positions!$A$1:$B$9,MATCH('LA F'!$B16,Positions!$A$1:$A$9,0),2),GameLog!$C:$C,"LA")</f>
        <v>0</v>
      </c>
      <c r="K16">
        <f>SUMIFS(GameLog!AS:AS,GameLog!$D:$D,'LA F'!$A16,GameLog!$E:$E,INDEX(Positions!$A$1:$B$9,MATCH('LA F'!$B16,Positions!$A$1:$A$9,0),2),GameLog!$C:$C,"LA")</f>
        <v>0</v>
      </c>
      <c r="L16">
        <f>SUMIFS(GameLog!AT:AT,GameLog!$D:$D,'LA F'!$A16,GameLog!$E:$E,INDEX(Positions!$A$1:$B$9,MATCH('LA F'!$B16,Positions!$A$1:$A$9,0),2),GameLog!$C:$C,"LA")</f>
        <v>0</v>
      </c>
      <c r="M16">
        <f>SUMIFS(GameLog!AU:AU,GameLog!$D:$D,'LA F'!$A16,GameLog!$E:$E,INDEX(Positions!$A$1:$B$9,MATCH('LA F'!$B16,Positions!$A$1:$A$9,0),2),GameLog!$C:$C,"LA")</f>
        <v>0</v>
      </c>
      <c r="N16">
        <f>SUMIFS(GameLog!AV:AV,GameLog!$D:$D,'LA F'!$A16,GameLog!$E:$E,INDEX(Positions!$A$1:$B$9,MATCH('LA F'!$B16,Positions!$A$1:$A$9,0),2),GameLog!$C:$C,"LA")</f>
        <v>0</v>
      </c>
      <c r="O16" s="8">
        <f t="shared" si="0"/>
        <v>0</v>
      </c>
      <c r="P16" s="18" t="str">
        <f t="shared" si="1"/>
        <v/>
      </c>
      <c r="V16" s="15"/>
    </row>
    <row r="17" spans="1:22">
      <c r="A17" t="s">
        <v>2602</v>
      </c>
      <c r="B17" t="s">
        <v>2443</v>
      </c>
      <c r="C17">
        <f>COUNTIFS(GameLog!D:D,'LA F'!A17,GameLog!C:C,"LA",GameLog!E:E,INDEX(Positions!$A$1:$B$9,MATCH('LA F'!$B17,Positions!$A$1:$A$9,0),2))</f>
        <v>1</v>
      </c>
      <c r="D17">
        <f>SUMIFS(GameLog!F:F,GameLog!$D:$D,'LA F'!A17,GameLog!$E:$E,INDEX(Positions!$A$1:$B$9,MATCH('LA F'!$B17,Positions!$A$1:$A$9,0),2),GameLog!$C:$C,"LA")</f>
        <v>1</v>
      </c>
      <c r="E17" s="12">
        <f>SUMIFS(GameLog!AM:AM,GameLog!$D:$D,'LA F'!$A17,GameLog!$E:$E,INDEX(Positions!$A$1:$B$9,MATCH('LA F'!$B17,Positions!$A$1:$A$9,0),2),GameLog!$C:$C,"LA")</f>
        <v>5</v>
      </c>
      <c r="F17">
        <f>SUMIFS(GameLog!AN:AN,GameLog!$D:$D,'LA F'!$A17,GameLog!$E:$E,INDEX(Positions!$A$1:$B$9,MATCH('LA F'!$B17,Positions!$A$1:$A$9,0),2),GameLog!$C:$C,"LA")</f>
        <v>1</v>
      </c>
      <c r="G17">
        <f>SUMIFS(GameLog!AO:AO,GameLog!$D:$D,'LA F'!$A17,GameLog!$E:$E,INDEX(Positions!$A$1:$B$9,MATCH('LA F'!$B17,Positions!$A$1:$A$9,0),2),GameLog!$C:$C,"LA")</f>
        <v>2</v>
      </c>
      <c r="H17">
        <f>SUMIFS(GameLog!AP:AP,GameLog!$D:$D,'LA F'!$A17,GameLog!$E:$E,INDEX(Positions!$A$1:$B$9,MATCH('LA F'!$B17,Positions!$A$1:$A$9,0),2),GameLog!$C:$C,"LA")</f>
        <v>0</v>
      </c>
      <c r="I17">
        <f>SUMIFS(GameLog!AQ:AQ,GameLog!$D:$D,'LA F'!$A17,GameLog!$E:$E,INDEX(Positions!$A$1:$B$9,MATCH('LA F'!$B17,Positions!$A$1:$A$9,0),2),GameLog!$C:$C,"LA")</f>
        <v>0</v>
      </c>
      <c r="J17">
        <f>SUMIFS(GameLog!AR:AR,GameLog!$D:$D,'LA F'!$A17,GameLog!$E:$E,INDEX(Positions!$A$1:$B$9,MATCH('LA F'!$B17,Positions!$A$1:$A$9,0),2),GameLog!$C:$C,"LA")</f>
        <v>0</v>
      </c>
      <c r="K17">
        <f>SUMIFS(GameLog!AS:AS,GameLog!$D:$D,'LA F'!$A17,GameLog!$E:$E,INDEX(Positions!$A$1:$B$9,MATCH('LA F'!$B17,Positions!$A$1:$A$9,0),2),GameLog!$C:$C,"LA")</f>
        <v>0</v>
      </c>
      <c r="L17">
        <f>SUMIFS(GameLog!AT:AT,GameLog!$D:$D,'LA F'!$A17,GameLog!$E:$E,INDEX(Positions!$A$1:$B$9,MATCH('LA F'!$B17,Positions!$A$1:$A$9,0),2),GameLog!$C:$C,"LA")</f>
        <v>1</v>
      </c>
      <c r="M17">
        <f>SUMIFS(GameLog!AU:AU,GameLog!$D:$D,'LA F'!$A17,GameLog!$E:$E,INDEX(Positions!$A$1:$B$9,MATCH('LA F'!$B17,Positions!$A$1:$A$9,0),2),GameLog!$C:$C,"LA")</f>
        <v>0</v>
      </c>
      <c r="N17">
        <f>SUMIFS(GameLog!AV:AV,GameLog!$D:$D,'LA F'!$A17,GameLog!$E:$E,INDEX(Positions!$A$1:$B$9,MATCH('LA F'!$B17,Positions!$A$1:$A$9,0),2),GameLog!$C:$C,"LA")</f>
        <v>0</v>
      </c>
      <c r="O17" s="8">
        <f t="shared" si="0"/>
        <v>1</v>
      </c>
      <c r="P17" s="18" t="str">
        <f t="shared" si="1"/>
        <v/>
      </c>
      <c r="V17" s="15"/>
    </row>
    <row r="18" spans="1:22">
      <c r="A18" t="s">
        <v>2604</v>
      </c>
      <c r="B18" t="s">
        <v>2443</v>
      </c>
      <c r="C18">
        <f>COUNTIFS(GameLog!D:D,'LA F'!A18,GameLog!C:C,"LA",GameLog!E:E,INDEX(Positions!$A$1:$B$9,MATCH('LA F'!$B18,Positions!$A$1:$A$9,0),2))</f>
        <v>0</v>
      </c>
      <c r="D18">
        <f>SUMIFS(GameLog!F:F,GameLog!$D:$D,'LA F'!A18,GameLog!$E:$E,INDEX(Positions!$A$1:$B$9,MATCH('LA F'!$B18,Positions!$A$1:$A$9,0),2),GameLog!$C:$C,"LA")</f>
        <v>0</v>
      </c>
      <c r="E18" s="12">
        <f>SUMIFS(GameLog!AM:AM,GameLog!$D:$D,'LA F'!$A18,GameLog!$E:$E,INDEX(Positions!$A$1:$B$9,MATCH('LA F'!$B18,Positions!$A$1:$A$9,0),2),GameLog!$C:$C,"LA")</f>
        <v>0</v>
      </c>
      <c r="F18">
        <f>SUMIFS(GameLog!AN:AN,GameLog!$D:$D,'LA F'!$A18,GameLog!$E:$E,INDEX(Positions!$A$1:$B$9,MATCH('LA F'!$B18,Positions!$A$1:$A$9,0),2),GameLog!$C:$C,"LA")</f>
        <v>0</v>
      </c>
      <c r="G18">
        <f>SUMIFS(GameLog!AO:AO,GameLog!$D:$D,'LA F'!$A18,GameLog!$E:$E,INDEX(Positions!$A$1:$B$9,MATCH('LA F'!$B18,Positions!$A$1:$A$9,0),2),GameLog!$C:$C,"LA")</f>
        <v>0</v>
      </c>
      <c r="H18">
        <f>SUMIFS(GameLog!AP:AP,GameLog!$D:$D,'LA F'!$A18,GameLog!$E:$E,INDEX(Positions!$A$1:$B$9,MATCH('LA F'!$B18,Positions!$A$1:$A$9,0),2),GameLog!$C:$C,"LA")</f>
        <v>0</v>
      </c>
      <c r="I18">
        <f>SUMIFS(GameLog!AQ:AQ,GameLog!$D:$D,'LA F'!$A18,GameLog!$E:$E,INDEX(Positions!$A$1:$B$9,MATCH('LA F'!$B18,Positions!$A$1:$A$9,0),2),GameLog!$C:$C,"LA")</f>
        <v>0</v>
      </c>
      <c r="J18">
        <f>SUMIFS(GameLog!AR:AR,GameLog!$D:$D,'LA F'!$A18,GameLog!$E:$E,INDEX(Positions!$A$1:$B$9,MATCH('LA F'!$B18,Positions!$A$1:$A$9,0),2),GameLog!$C:$C,"LA")</f>
        <v>0</v>
      </c>
      <c r="K18">
        <f>SUMIFS(GameLog!AS:AS,GameLog!$D:$D,'LA F'!$A18,GameLog!$E:$E,INDEX(Positions!$A$1:$B$9,MATCH('LA F'!$B18,Positions!$A$1:$A$9,0),2),GameLog!$C:$C,"LA")</f>
        <v>0</v>
      </c>
      <c r="L18">
        <f>SUMIFS(GameLog!AT:AT,GameLog!$D:$D,'LA F'!$A18,GameLog!$E:$E,INDEX(Positions!$A$1:$B$9,MATCH('LA F'!$B18,Positions!$A$1:$A$9,0),2),GameLog!$C:$C,"LA")</f>
        <v>0</v>
      </c>
      <c r="M18">
        <f>SUMIFS(GameLog!AU:AU,GameLog!$D:$D,'LA F'!$A18,GameLog!$E:$E,INDEX(Positions!$A$1:$B$9,MATCH('LA F'!$B18,Positions!$A$1:$A$9,0),2),GameLog!$C:$C,"LA")</f>
        <v>0</v>
      </c>
      <c r="N18">
        <f>SUMIFS(GameLog!AV:AV,GameLog!$D:$D,'LA F'!$A18,GameLog!$E:$E,INDEX(Positions!$A$1:$B$9,MATCH('LA F'!$B18,Positions!$A$1:$A$9,0),2),GameLog!$C:$C,"LA")</f>
        <v>0</v>
      </c>
      <c r="O18" s="8">
        <f t="shared" si="0"/>
        <v>0</v>
      </c>
      <c r="P18" s="18" t="str">
        <f t="shared" si="1"/>
        <v/>
      </c>
      <c r="V18" s="15"/>
    </row>
    <row r="19" spans="1:22">
      <c r="A19" t="s">
        <v>2619</v>
      </c>
      <c r="B19" t="s">
        <v>2443</v>
      </c>
      <c r="C19">
        <f>COUNTIFS(GameLog!D:D,'LA F'!A19,GameLog!C:C,"LA",GameLog!E:E,INDEX(Positions!$A$1:$B$9,MATCH('LA F'!$B19,Positions!$A$1:$A$9,0),2))</f>
        <v>2</v>
      </c>
      <c r="D19">
        <f>SUMIFS(GameLog!F:F,GameLog!$D:$D,'LA F'!A19,GameLog!$E:$E,INDEX(Positions!$A$1:$B$9,MATCH('LA F'!$B19,Positions!$A$1:$A$9,0),2),GameLog!$C:$C,"LA")</f>
        <v>0</v>
      </c>
      <c r="E19" s="12">
        <f>SUMIFS(GameLog!AM:AM,GameLog!$D:$D,'LA F'!$A19,GameLog!$E:$E,INDEX(Positions!$A$1:$B$9,MATCH('LA F'!$B19,Positions!$A$1:$A$9,0),2),GameLog!$C:$C,"LA")</f>
        <v>1.3333333333333333</v>
      </c>
      <c r="F19">
        <f>SUMIFS(GameLog!AN:AN,GameLog!$D:$D,'LA F'!$A19,GameLog!$E:$E,INDEX(Positions!$A$1:$B$9,MATCH('LA F'!$B19,Positions!$A$1:$A$9,0),2),GameLog!$C:$C,"LA")</f>
        <v>0</v>
      </c>
      <c r="G19">
        <f>SUMIFS(GameLog!AO:AO,GameLog!$D:$D,'LA F'!$A19,GameLog!$E:$E,INDEX(Positions!$A$1:$B$9,MATCH('LA F'!$B19,Positions!$A$1:$A$9,0),2),GameLog!$C:$C,"LA")</f>
        <v>0</v>
      </c>
      <c r="H19">
        <f>SUMIFS(GameLog!AP:AP,GameLog!$D:$D,'LA F'!$A19,GameLog!$E:$E,INDEX(Positions!$A$1:$B$9,MATCH('LA F'!$B19,Positions!$A$1:$A$9,0),2),GameLog!$C:$C,"LA")</f>
        <v>0</v>
      </c>
      <c r="I19">
        <f>SUMIFS(GameLog!AQ:AQ,GameLog!$D:$D,'LA F'!$A19,GameLog!$E:$E,INDEX(Positions!$A$1:$B$9,MATCH('LA F'!$B19,Positions!$A$1:$A$9,0),2),GameLog!$C:$C,"LA")</f>
        <v>0</v>
      </c>
      <c r="J19">
        <f>SUMIFS(GameLog!AR:AR,GameLog!$D:$D,'LA F'!$A19,GameLog!$E:$E,INDEX(Positions!$A$1:$B$9,MATCH('LA F'!$B19,Positions!$A$1:$A$9,0),2),GameLog!$C:$C,"LA")</f>
        <v>0</v>
      </c>
      <c r="K19">
        <f>SUMIFS(GameLog!AS:AS,GameLog!$D:$D,'LA F'!$A19,GameLog!$E:$E,INDEX(Positions!$A$1:$B$9,MATCH('LA F'!$B19,Positions!$A$1:$A$9,0),2),GameLog!$C:$C,"LA")</f>
        <v>0</v>
      </c>
      <c r="L19">
        <f>SUMIFS(GameLog!AT:AT,GameLog!$D:$D,'LA F'!$A19,GameLog!$E:$E,INDEX(Positions!$A$1:$B$9,MATCH('LA F'!$B19,Positions!$A$1:$A$9,0),2),GameLog!$C:$C,"LA")</f>
        <v>0</v>
      </c>
      <c r="M19">
        <f>SUMIFS(GameLog!AU:AU,GameLog!$D:$D,'LA F'!$A19,GameLog!$E:$E,INDEX(Positions!$A$1:$B$9,MATCH('LA F'!$B19,Positions!$A$1:$A$9,0),2),GameLog!$C:$C,"LA")</f>
        <v>0</v>
      </c>
      <c r="N19">
        <f>SUMIFS(GameLog!AV:AV,GameLog!$D:$D,'LA F'!$A19,GameLog!$E:$E,INDEX(Positions!$A$1:$B$9,MATCH('LA F'!$B19,Positions!$A$1:$A$9,0),2),GameLog!$C:$C,"LA")</f>
        <v>0</v>
      </c>
      <c r="O19" s="8">
        <f t="shared" si="0"/>
        <v>0</v>
      </c>
      <c r="P19" s="18" t="str">
        <f t="shared" si="1"/>
        <v/>
      </c>
      <c r="V19" s="15"/>
    </row>
    <row r="20" spans="1:22">
      <c r="A20" t="s">
        <v>2616</v>
      </c>
      <c r="B20" t="s">
        <v>2443</v>
      </c>
      <c r="C20">
        <f>COUNTIFS(GameLog!D:D,'LA F'!A20,GameLog!C:C,"LA",GameLog!E:E,INDEX(Positions!$A$1:$B$9,MATCH('LA F'!$B20,Positions!$A$1:$A$9,0),2))</f>
        <v>1</v>
      </c>
      <c r="D20">
        <f>SUMIFS(GameLog!F:F,GameLog!$D:$D,'LA F'!A20,GameLog!$E:$E,INDEX(Positions!$A$1:$B$9,MATCH('LA F'!$B20,Positions!$A$1:$A$9,0),2),GameLog!$C:$C,"LA")</f>
        <v>0</v>
      </c>
      <c r="E20" s="12">
        <f>SUMIFS(GameLog!AM:AM,GameLog!$D:$D,'LA F'!$A20,GameLog!$E:$E,INDEX(Positions!$A$1:$B$9,MATCH('LA F'!$B20,Positions!$A$1:$A$9,0),2),GameLog!$C:$C,"LA")</f>
        <v>2</v>
      </c>
      <c r="F20">
        <f>SUMIFS(GameLog!AN:AN,GameLog!$D:$D,'LA F'!$A20,GameLog!$E:$E,INDEX(Positions!$A$1:$B$9,MATCH('LA F'!$B20,Positions!$A$1:$A$9,0),2),GameLog!$C:$C,"LA")</f>
        <v>0</v>
      </c>
      <c r="G20">
        <f>SUMIFS(GameLog!AO:AO,GameLog!$D:$D,'LA F'!$A20,GameLog!$E:$E,INDEX(Positions!$A$1:$B$9,MATCH('LA F'!$B20,Positions!$A$1:$A$9,0),2),GameLog!$C:$C,"LA")</f>
        <v>0</v>
      </c>
      <c r="H20">
        <f>SUMIFS(GameLog!AP:AP,GameLog!$D:$D,'LA F'!$A20,GameLog!$E:$E,INDEX(Positions!$A$1:$B$9,MATCH('LA F'!$B20,Positions!$A$1:$A$9,0),2),GameLog!$C:$C,"LA")</f>
        <v>0</v>
      </c>
      <c r="I20">
        <f>SUMIFS(GameLog!AQ:AQ,GameLog!$D:$D,'LA F'!$A20,GameLog!$E:$E,INDEX(Positions!$A$1:$B$9,MATCH('LA F'!$B20,Positions!$A$1:$A$9,0),2),GameLog!$C:$C,"LA")</f>
        <v>0</v>
      </c>
      <c r="J20">
        <f>SUMIFS(GameLog!AR:AR,GameLog!$D:$D,'LA F'!$A20,GameLog!$E:$E,INDEX(Positions!$A$1:$B$9,MATCH('LA F'!$B20,Positions!$A$1:$A$9,0),2),GameLog!$C:$C,"LA")</f>
        <v>0</v>
      </c>
      <c r="K20">
        <f>SUMIFS(GameLog!AS:AS,GameLog!$D:$D,'LA F'!$A20,GameLog!$E:$E,INDEX(Positions!$A$1:$B$9,MATCH('LA F'!$B20,Positions!$A$1:$A$9,0),2),GameLog!$C:$C,"LA")</f>
        <v>0</v>
      </c>
      <c r="L20">
        <f>SUMIFS(GameLog!AT:AT,GameLog!$D:$D,'LA F'!$A20,GameLog!$E:$E,INDEX(Positions!$A$1:$B$9,MATCH('LA F'!$B20,Positions!$A$1:$A$9,0),2),GameLog!$C:$C,"LA")</f>
        <v>0</v>
      </c>
      <c r="M20">
        <f>SUMIFS(GameLog!AU:AU,GameLog!$D:$D,'LA F'!$A20,GameLog!$E:$E,INDEX(Positions!$A$1:$B$9,MATCH('LA F'!$B20,Positions!$A$1:$A$9,0),2),GameLog!$C:$C,"LA")</f>
        <v>0</v>
      </c>
      <c r="N20">
        <f>SUMIFS(GameLog!AV:AV,GameLog!$D:$D,'LA F'!$A20,GameLog!$E:$E,INDEX(Positions!$A$1:$B$9,MATCH('LA F'!$B20,Positions!$A$1:$A$9,0),2),GameLog!$C:$C,"LA")</f>
        <v>0</v>
      </c>
      <c r="O20" s="8">
        <f t="shared" si="0"/>
        <v>0</v>
      </c>
      <c r="P20" s="18" t="str">
        <f t="shared" si="1"/>
        <v/>
      </c>
      <c r="V20" s="15"/>
    </row>
    <row r="21" spans="1:22">
      <c r="A21" t="s">
        <v>2603</v>
      </c>
      <c r="B21" t="s">
        <v>2443</v>
      </c>
      <c r="C21">
        <f>COUNTIFS(GameLog!D:D,'LA F'!A21,GameLog!C:C,"LA",GameLog!E:E,INDEX(Positions!$A$1:$B$9,MATCH('LA F'!$B21,Positions!$A$1:$A$9,0),2))</f>
        <v>1</v>
      </c>
      <c r="D21">
        <f>SUMIFS(GameLog!F:F,GameLog!$D:$D,'LA F'!A21,GameLog!$E:$E,INDEX(Positions!$A$1:$B$9,MATCH('LA F'!$B21,Positions!$A$1:$A$9,0),2),GameLog!$C:$C,"LA")</f>
        <v>1</v>
      </c>
      <c r="E21" s="12">
        <f>SUMIFS(GameLog!AM:AM,GameLog!$D:$D,'LA F'!$A21,GameLog!$E:$E,INDEX(Positions!$A$1:$B$9,MATCH('LA F'!$B21,Positions!$A$1:$A$9,0),2),GameLog!$C:$C,"LA")</f>
        <v>7</v>
      </c>
      <c r="F21">
        <f>SUMIFS(GameLog!AN:AN,GameLog!$D:$D,'LA F'!$A21,GameLog!$E:$E,INDEX(Positions!$A$1:$B$9,MATCH('LA F'!$B21,Positions!$A$1:$A$9,0),2),GameLog!$C:$C,"LA")</f>
        <v>0</v>
      </c>
      <c r="G21">
        <f>SUMIFS(GameLog!AO:AO,GameLog!$D:$D,'LA F'!$A21,GameLog!$E:$E,INDEX(Positions!$A$1:$B$9,MATCH('LA F'!$B21,Positions!$A$1:$A$9,0),2),GameLog!$C:$C,"LA")</f>
        <v>0</v>
      </c>
      <c r="H21">
        <f>SUMIFS(GameLog!AP:AP,GameLog!$D:$D,'LA F'!$A21,GameLog!$E:$E,INDEX(Positions!$A$1:$B$9,MATCH('LA F'!$B21,Positions!$A$1:$A$9,0),2),GameLog!$C:$C,"LA")</f>
        <v>0</v>
      </c>
      <c r="I21">
        <f>SUMIFS(GameLog!AQ:AQ,GameLog!$D:$D,'LA F'!$A21,GameLog!$E:$E,INDEX(Positions!$A$1:$B$9,MATCH('LA F'!$B21,Positions!$A$1:$A$9,0),2),GameLog!$C:$C,"LA")</f>
        <v>0</v>
      </c>
      <c r="J21">
        <f>SUMIFS(GameLog!AR:AR,GameLog!$D:$D,'LA F'!$A21,GameLog!$E:$E,INDEX(Positions!$A$1:$B$9,MATCH('LA F'!$B21,Positions!$A$1:$A$9,0),2),GameLog!$C:$C,"LA")</f>
        <v>0</v>
      </c>
      <c r="K21">
        <f>SUMIFS(GameLog!AS:AS,GameLog!$D:$D,'LA F'!$A21,GameLog!$E:$E,INDEX(Positions!$A$1:$B$9,MATCH('LA F'!$B21,Positions!$A$1:$A$9,0),2),GameLog!$C:$C,"LA")</f>
        <v>0</v>
      </c>
      <c r="L21">
        <f>SUMIFS(GameLog!AT:AT,GameLog!$D:$D,'LA F'!$A21,GameLog!$E:$E,INDEX(Positions!$A$1:$B$9,MATCH('LA F'!$B21,Positions!$A$1:$A$9,0),2),GameLog!$C:$C,"LA")</f>
        <v>0</v>
      </c>
      <c r="M21">
        <f>SUMIFS(GameLog!AU:AU,GameLog!$D:$D,'LA F'!$A21,GameLog!$E:$E,INDEX(Positions!$A$1:$B$9,MATCH('LA F'!$B21,Positions!$A$1:$A$9,0),2),GameLog!$C:$C,"LA")</f>
        <v>1</v>
      </c>
      <c r="N21">
        <f>SUMIFS(GameLog!AV:AV,GameLog!$D:$D,'LA F'!$A21,GameLog!$E:$E,INDEX(Positions!$A$1:$B$9,MATCH('LA F'!$B21,Positions!$A$1:$A$9,0),2),GameLog!$C:$C,"LA")</f>
        <v>0</v>
      </c>
      <c r="O21" s="8">
        <f t="shared" si="0"/>
        <v>0</v>
      </c>
      <c r="P21" s="18" t="str">
        <f t="shared" si="1"/>
        <v/>
      </c>
      <c r="V21" s="15"/>
    </row>
    <row r="22" spans="1:22">
      <c r="A22" t="s">
        <v>2608</v>
      </c>
      <c r="B22" t="s">
        <v>2443</v>
      </c>
      <c r="C22">
        <f>COUNTIFS(GameLog!D:D,'LA F'!A22,GameLog!C:C,"LA",GameLog!E:E,INDEX(Positions!$A$1:$B$9,MATCH('LA F'!$B22,Positions!$A$1:$A$9,0),2))</f>
        <v>0</v>
      </c>
      <c r="D22">
        <f>SUMIFS(GameLog!F:F,GameLog!$D:$D,'LA F'!A22,GameLog!$E:$E,INDEX(Positions!$A$1:$B$9,MATCH('LA F'!$B22,Positions!$A$1:$A$9,0),2),GameLog!$C:$C,"LA")</f>
        <v>0</v>
      </c>
      <c r="E22" s="12">
        <f>SUMIFS(GameLog!AM:AM,GameLog!$D:$D,'LA F'!$A22,GameLog!$E:$E,INDEX(Positions!$A$1:$B$9,MATCH('LA F'!$B22,Positions!$A$1:$A$9,0),2),GameLog!$C:$C,"LA")</f>
        <v>0</v>
      </c>
      <c r="F22">
        <f>SUMIFS(GameLog!AN:AN,GameLog!$D:$D,'LA F'!$A22,GameLog!$E:$E,INDEX(Positions!$A$1:$B$9,MATCH('LA F'!$B22,Positions!$A$1:$A$9,0),2),GameLog!$C:$C,"LA")</f>
        <v>0</v>
      </c>
      <c r="G22">
        <f>SUMIFS(GameLog!AO:AO,GameLog!$D:$D,'LA F'!$A22,GameLog!$E:$E,INDEX(Positions!$A$1:$B$9,MATCH('LA F'!$B22,Positions!$A$1:$A$9,0),2),GameLog!$C:$C,"LA")</f>
        <v>0</v>
      </c>
      <c r="H22">
        <f>SUMIFS(GameLog!AP:AP,GameLog!$D:$D,'LA F'!$A22,GameLog!$E:$E,INDEX(Positions!$A$1:$B$9,MATCH('LA F'!$B22,Positions!$A$1:$A$9,0),2),GameLog!$C:$C,"LA")</f>
        <v>0</v>
      </c>
      <c r="I22">
        <f>SUMIFS(GameLog!AQ:AQ,GameLog!$D:$D,'LA F'!$A22,GameLog!$E:$E,INDEX(Positions!$A$1:$B$9,MATCH('LA F'!$B22,Positions!$A$1:$A$9,0),2),GameLog!$C:$C,"LA")</f>
        <v>0</v>
      </c>
      <c r="J22">
        <f>SUMIFS(GameLog!AR:AR,GameLog!$D:$D,'LA F'!$A22,GameLog!$E:$E,INDEX(Positions!$A$1:$B$9,MATCH('LA F'!$B22,Positions!$A$1:$A$9,0),2),GameLog!$C:$C,"LA")</f>
        <v>0</v>
      </c>
      <c r="K22">
        <f>SUMIFS(GameLog!AS:AS,GameLog!$D:$D,'LA F'!$A22,GameLog!$E:$E,INDEX(Positions!$A$1:$B$9,MATCH('LA F'!$B22,Positions!$A$1:$A$9,0),2),GameLog!$C:$C,"LA")</f>
        <v>0</v>
      </c>
      <c r="L22">
        <f>SUMIFS(GameLog!AT:AT,GameLog!$D:$D,'LA F'!$A22,GameLog!$E:$E,INDEX(Positions!$A$1:$B$9,MATCH('LA F'!$B22,Positions!$A$1:$A$9,0),2),GameLog!$C:$C,"LA")</f>
        <v>0</v>
      </c>
      <c r="M22">
        <f>SUMIFS(GameLog!AU:AU,GameLog!$D:$D,'LA F'!$A22,GameLog!$E:$E,INDEX(Positions!$A$1:$B$9,MATCH('LA F'!$B22,Positions!$A$1:$A$9,0),2),GameLog!$C:$C,"LA")</f>
        <v>0</v>
      </c>
      <c r="N22">
        <f>SUMIFS(GameLog!AV:AV,GameLog!$D:$D,'LA F'!$A22,GameLog!$E:$E,INDEX(Positions!$A$1:$B$9,MATCH('LA F'!$B22,Positions!$A$1:$A$9,0),2),GameLog!$C:$C,"LA")</f>
        <v>0</v>
      </c>
      <c r="O22" s="8">
        <f t="shared" si="0"/>
        <v>0</v>
      </c>
      <c r="P22" s="18" t="str">
        <f t="shared" si="1"/>
        <v/>
      </c>
      <c r="V22" s="15"/>
    </row>
    <row r="23" spans="1:22">
      <c r="A23" t="s">
        <v>2591</v>
      </c>
      <c r="B23" t="s">
        <v>2429</v>
      </c>
      <c r="C23">
        <f>COUNTIFS(GameLog!D:D,'LA F'!A23,GameLog!C:C,"LA",GameLog!E:E,INDEX(Positions!$A$1:$B$9,MATCH('LA F'!$B23,Positions!$A$1:$A$9,0),2))</f>
        <v>0</v>
      </c>
      <c r="D23">
        <f>SUMIFS(GameLog!F:F,GameLog!$D:$D,'LA F'!A23,GameLog!$E:$E,INDEX(Positions!$A$1:$B$9,MATCH('LA F'!$B23,Positions!$A$1:$A$9,0),2),GameLog!$C:$C,"LA")</f>
        <v>0</v>
      </c>
      <c r="E23" s="12">
        <f>SUMIFS(GameLog!AM:AM,GameLog!$D:$D,'LA F'!$A23,GameLog!$E:$E,INDEX(Positions!$A$1:$B$9,MATCH('LA F'!$B23,Positions!$A$1:$A$9,0),2),GameLog!$C:$C,"LA")</f>
        <v>0</v>
      </c>
      <c r="F23">
        <f>SUMIFS(GameLog!AN:AN,GameLog!$D:$D,'LA F'!$A23,GameLog!$E:$E,INDEX(Positions!$A$1:$B$9,MATCH('LA F'!$B23,Positions!$A$1:$A$9,0),2),GameLog!$C:$C,"LA")</f>
        <v>0</v>
      </c>
      <c r="G23">
        <f>SUMIFS(GameLog!AO:AO,GameLog!$D:$D,'LA F'!$A23,GameLog!$E:$E,INDEX(Positions!$A$1:$B$9,MATCH('LA F'!$B23,Positions!$A$1:$A$9,0),2),GameLog!$C:$C,"LA")</f>
        <v>0</v>
      </c>
      <c r="H23">
        <f>SUMIFS(GameLog!AP:AP,GameLog!$D:$D,'LA F'!$A23,GameLog!$E:$E,INDEX(Positions!$A$1:$B$9,MATCH('LA F'!$B23,Positions!$A$1:$A$9,0),2),GameLog!$C:$C,"LA")</f>
        <v>0</v>
      </c>
      <c r="I23">
        <f>SUMIFS(GameLog!AQ:AQ,GameLog!$D:$D,'LA F'!$A23,GameLog!$E:$E,INDEX(Positions!$A$1:$B$9,MATCH('LA F'!$B23,Positions!$A$1:$A$9,0),2),GameLog!$C:$C,"LA")</f>
        <v>0</v>
      </c>
      <c r="J23">
        <f>SUMIFS(GameLog!AR:AR,GameLog!$D:$D,'LA F'!$A23,GameLog!$E:$E,INDEX(Positions!$A$1:$B$9,MATCH('LA F'!$B23,Positions!$A$1:$A$9,0),2),GameLog!$C:$C,"LA")</f>
        <v>0</v>
      </c>
      <c r="K23">
        <f>SUMIFS(GameLog!AS:AS,GameLog!$D:$D,'LA F'!$A23,GameLog!$E:$E,INDEX(Positions!$A$1:$B$9,MATCH('LA F'!$B23,Positions!$A$1:$A$9,0),2),GameLog!$C:$C,"LA")</f>
        <v>0</v>
      </c>
      <c r="L23">
        <f>SUMIFS(GameLog!AT:AT,GameLog!$D:$D,'LA F'!$A23,GameLog!$E:$E,INDEX(Positions!$A$1:$B$9,MATCH('LA F'!$B23,Positions!$A$1:$A$9,0),2),GameLog!$C:$C,"LA")</f>
        <v>0</v>
      </c>
      <c r="M23">
        <f>SUMIFS(GameLog!AU:AU,GameLog!$D:$D,'LA F'!$A23,GameLog!$E:$E,INDEX(Positions!$A$1:$B$9,MATCH('LA F'!$B23,Positions!$A$1:$A$9,0),2),GameLog!$C:$C,"LA")</f>
        <v>0</v>
      </c>
      <c r="N23">
        <f>SUMIFS(GameLog!AV:AV,GameLog!$D:$D,'LA F'!$A23,GameLog!$E:$E,INDEX(Positions!$A$1:$B$9,MATCH('LA F'!$B23,Positions!$A$1:$A$9,0),2),GameLog!$C:$C,"LA")</f>
        <v>0</v>
      </c>
      <c r="O23" s="8">
        <f t="shared" si="0"/>
        <v>0</v>
      </c>
      <c r="P23" s="18">
        <f t="shared" si="1"/>
        <v>0</v>
      </c>
      <c r="V23" s="15"/>
    </row>
    <row r="24" spans="1:22">
      <c r="A24" t="s">
        <v>2580</v>
      </c>
      <c r="B24" t="s">
        <v>2429</v>
      </c>
      <c r="C24">
        <f>COUNTIFS(GameLog!D:D,'LA F'!A24,GameLog!C:C,"LA",GameLog!E:E,INDEX(Positions!$A$1:$B$9,MATCH('LA F'!$B24,Positions!$A$1:$A$9,0),2))</f>
        <v>3</v>
      </c>
      <c r="D24">
        <f>SUMIFS(GameLog!F:F,GameLog!$D:$D,'LA F'!A24,GameLog!$E:$E,INDEX(Positions!$A$1:$B$9,MATCH('LA F'!$B24,Positions!$A$1:$A$9,0),2),GameLog!$C:$C,"LA")</f>
        <v>3</v>
      </c>
      <c r="E24" s="12">
        <f>SUMIFS(GameLog!AM:AM,GameLog!$D:$D,'LA F'!$A24,GameLog!$E:$E,INDEX(Positions!$A$1:$B$9,MATCH('LA F'!$B24,Positions!$A$1:$A$9,0),2),GameLog!$C:$C,"LA")</f>
        <v>26</v>
      </c>
      <c r="F24">
        <f>SUMIFS(GameLog!AN:AN,GameLog!$D:$D,'LA F'!$A24,GameLog!$E:$E,INDEX(Positions!$A$1:$B$9,MATCH('LA F'!$B24,Positions!$A$1:$A$9,0),2),GameLog!$C:$C,"LA")</f>
        <v>21</v>
      </c>
      <c r="G24">
        <f>SUMIFS(GameLog!AO:AO,GameLog!$D:$D,'LA F'!$A24,GameLog!$E:$E,INDEX(Positions!$A$1:$B$9,MATCH('LA F'!$B24,Positions!$A$1:$A$9,0),2),GameLog!$C:$C,"LA")</f>
        <v>1</v>
      </c>
      <c r="H24">
        <f>SUMIFS(GameLog!AP:AP,GameLog!$D:$D,'LA F'!$A24,GameLog!$E:$E,INDEX(Positions!$A$1:$B$9,MATCH('LA F'!$B24,Positions!$A$1:$A$9,0),2),GameLog!$C:$C,"LA")</f>
        <v>0</v>
      </c>
      <c r="I24">
        <f>SUMIFS(GameLog!AQ:AQ,GameLog!$D:$D,'LA F'!$A24,GameLog!$E:$E,INDEX(Positions!$A$1:$B$9,MATCH('LA F'!$B24,Positions!$A$1:$A$9,0),2),GameLog!$C:$C,"LA")</f>
        <v>0</v>
      </c>
      <c r="J24">
        <f>SUMIFS(GameLog!AR:AR,GameLog!$D:$D,'LA F'!$A24,GameLog!$E:$E,INDEX(Positions!$A$1:$B$9,MATCH('LA F'!$B24,Positions!$A$1:$A$9,0),2),GameLog!$C:$C,"LA")</f>
        <v>0</v>
      </c>
      <c r="K24">
        <f>SUMIFS(GameLog!AS:AS,GameLog!$D:$D,'LA F'!$A24,GameLog!$E:$E,INDEX(Positions!$A$1:$B$9,MATCH('LA F'!$B24,Positions!$A$1:$A$9,0),2),GameLog!$C:$C,"LA")</f>
        <v>0</v>
      </c>
      <c r="L24">
        <f>SUMIFS(GameLog!AT:AT,GameLog!$D:$D,'LA F'!$A24,GameLog!$E:$E,INDEX(Positions!$A$1:$B$9,MATCH('LA F'!$B24,Positions!$A$1:$A$9,0),2),GameLog!$C:$C,"LA")</f>
        <v>1</v>
      </c>
      <c r="M24">
        <f>SUMIFS(GameLog!AU:AU,GameLog!$D:$D,'LA F'!$A24,GameLog!$E:$E,INDEX(Positions!$A$1:$B$9,MATCH('LA F'!$B24,Positions!$A$1:$A$9,0),2),GameLog!$C:$C,"LA")</f>
        <v>1</v>
      </c>
      <c r="N24">
        <f>SUMIFS(GameLog!AV:AV,GameLog!$D:$D,'LA F'!$A24,GameLog!$E:$E,INDEX(Positions!$A$1:$B$9,MATCH('LA F'!$B24,Positions!$A$1:$A$9,0),2),GameLog!$C:$C,"LA")</f>
        <v>0</v>
      </c>
      <c r="O24" s="8">
        <f t="shared" si="0"/>
        <v>1</v>
      </c>
      <c r="P24" s="18">
        <f t="shared" si="1"/>
        <v>0.5</v>
      </c>
      <c r="V24" s="15"/>
    </row>
    <row r="25" spans="1:22">
      <c r="A25" t="s">
        <v>2592</v>
      </c>
      <c r="B25" t="s">
        <v>2429</v>
      </c>
      <c r="C25">
        <f>COUNTIFS(GameLog!D:D,'LA F'!A25,GameLog!C:C,"LA",GameLog!E:E,INDEX(Positions!$A$1:$B$9,MATCH('LA F'!$B25,Positions!$A$1:$A$9,0),2))</f>
        <v>1</v>
      </c>
      <c r="D25">
        <f>SUMIFS(GameLog!F:F,GameLog!$D:$D,'LA F'!A25,GameLog!$E:$E,INDEX(Positions!$A$1:$B$9,MATCH('LA F'!$B25,Positions!$A$1:$A$9,0),2),GameLog!$C:$C,"LA")</f>
        <v>0</v>
      </c>
      <c r="E25" s="12">
        <f>SUMIFS(GameLog!AM:AM,GameLog!$D:$D,'LA F'!$A25,GameLog!$E:$E,INDEX(Positions!$A$1:$B$9,MATCH('LA F'!$B25,Positions!$A$1:$A$9,0),2),GameLog!$C:$C,"LA")</f>
        <v>2</v>
      </c>
      <c r="F25">
        <f>SUMIFS(GameLog!AN:AN,GameLog!$D:$D,'LA F'!$A25,GameLog!$E:$E,INDEX(Positions!$A$1:$B$9,MATCH('LA F'!$B25,Positions!$A$1:$A$9,0),2),GameLog!$C:$C,"LA")</f>
        <v>0</v>
      </c>
      <c r="G25">
        <f>SUMIFS(GameLog!AO:AO,GameLog!$D:$D,'LA F'!$A25,GameLog!$E:$E,INDEX(Positions!$A$1:$B$9,MATCH('LA F'!$B25,Positions!$A$1:$A$9,0),2),GameLog!$C:$C,"LA")</f>
        <v>1</v>
      </c>
      <c r="H25">
        <f>SUMIFS(GameLog!AP:AP,GameLog!$D:$D,'LA F'!$A25,GameLog!$E:$E,INDEX(Positions!$A$1:$B$9,MATCH('LA F'!$B25,Positions!$A$1:$A$9,0),2),GameLog!$C:$C,"LA")</f>
        <v>0</v>
      </c>
      <c r="I25">
        <f>SUMIFS(GameLog!AQ:AQ,GameLog!$D:$D,'LA F'!$A25,GameLog!$E:$E,INDEX(Positions!$A$1:$B$9,MATCH('LA F'!$B25,Positions!$A$1:$A$9,0),2),GameLog!$C:$C,"LA")</f>
        <v>0</v>
      </c>
      <c r="J25">
        <f>SUMIFS(GameLog!AR:AR,GameLog!$D:$D,'LA F'!$A25,GameLog!$E:$E,INDEX(Positions!$A$1:$B$9,MATCH('LA F'!$B25,Positions!$A$1:$A$9,0),2),GameLog!$C:$C,"LA")</f>
        <v>0</v>
      </c>
      <c r="K25">
        <f>SUMIFS(GameLog!AS:AS,GameLog!$D:$D,'LA F'!$A25,GameLog!$E:$E,INDEX(Positions!$A$1:$B$9,MATCH('LA F'!$B25,Positions!$A$1:$A$9,0),2),GameLog!$C:$C,"LA")</f>
        <v>0</v>
      </c>
      <c r="L25">
        <f>SUMIFS(GameLog!AT:AT,GameLog!$D:$D,'LA F'!$A25,GameLog!$E:$E,INDEX(Positions!$A$1:$B$9,MATCH('LA F'!$B25,Positions!$A$1:$A$9,0),2),GameLog!$C:$C,"LA")</f>
        <v>0</v>
      </c>
      <c r="M25">
        <f>SUMIFS(GameLog!AU:AU,GameLog!$D:$D,'LA F'!$A25,GameLog!$E:$E,INDEX(Positions!$A$1:$B$9,MATCH('LA F'!$B25,Positions!$A$1:$A$9,0),2),GameLog!$C:$C,"LA")</f>
        <v>0</v>
      </c>
      <c r="N25">
        <f>SUMIFS(GameLog!AV:AV,GameLog!$D:$D,'LA F'!$A25,GameLog!$E:$E,INDEX(Positions!$A$1:$B$9,MATCH('LA F'!$B25,Positions!$A$1:$A$9,0),2),GameLog!$C:$C,"LA")</f>
        <v>0</v>
      </c>
      <c r="O25" s="8">
        <f t="shared" si="0"/>
        <v>1</v>
      </c>
      <c r="P25" s="18">
        <f t="shared" si="1"/>
        <v>0</v>
      </c>
      <c r="V25" s="15"/>
    </row>
    <row r="26" spans="1:22">
      <c r="A26" t="s">
        <v>2588</v>
      </c>
      <c r="B26" t="s">
        <v>2429</v>
      </c>
      <c r="C26">
        <f>COUNTIFS(GameLog!D:D,'LA F'!A26,GameLog!C:C,"LA",GameLog!E:E,INDEX(Positions!$A$1:$B$9,MATCH('LA F'!$B26,Positions!$A$1:$A$9,0),2))</f>
        <v>0</v>
      </c>
      <c r="D26">
        <f>SUMIFS(GameLog!F:F,GameLog!$D:$D,'LA F'!A26,GameLog!$E:$E,INDEX(Positions!$A$1:$B$9,MATCH('LA F'!$B26,Positions!$A$1:$A$9,0),2),GameLog!$C:$C,"LA")</f>
        <v>0</v>
      </c>
      <c r="E26" s="12">
        <f>SUMIFS(GameLog!AM:AM,GameLog!$D:$D,'LA F'!$A26,GameLog!$E:$E,INDEX(Positions!$A$1:$B$9,MATCH('LA F'!$B26,Positions!$A$1:$A$9,0),2),GameLog!$C:$C,"LA")</f>
        <v>0</v>
      </c>
      <c r="F26">
        <f>SUMIFS(GameLog!AN:AN,GameLog!$D:$D,'LA F'!$A26,GameLog!$E:$E,INDEX(Positions!$A$1:$B$9,MATCH('LA F'!$B26,Positions!$A$1:$A$9,0),2),GameLog!$C:$C,"LA")</f>
        <v>0</v>
      </c>
      <c r="G26">
        <f>SUMIFS(GameLog!AO:AO,GameLog!$D:$D,'LA F'!$A26,GameLog!$E:$E,INDEX(Positions!$A$1:$B$9,MATCH('LA F'!$B26,Positions!$A$1:$A$9,0),2),GameLog!$C:$C,"LA")</f>
        <v>0</v>
      </c>
      <c r="H26">
        <f>SUMIFS(GameLog!AP:AP,GameLog!$D:$D,'LA F'!$A26,GameLog!$E:$E,INDEX(Positions!$A$1:$B$9,MATCH('LA F'!$B26,Positions!$A$1:$A$9,0),2),GameLog!$C:$C,"LA")</f>
        <v>0</v>
      </c>
      <c r="I26">
        <f>SUMIFS(GameLog!AQ:AQ,GameLog!$D:$D,'LA F'!$A26,GameLog!$E:$E,INDEX(Positions!$A$1:$B$9,MATCH('LA F'!$B26,Positions!$A$1:$A$9,0),2),GameLog!$C:$C,"LA")</f>
        <v>0</v>
      </c>
      <c r="J26">
        <f>SUMIFS(GameLog!AR:AR,GameLog!$D:$D,'LA F'!$A26,GameLog!$E:$E,INDEX(Positions!$A$1:$B$9,MATCH('LA F'!$B26,Positions!$A$1:$A$9,0),2),GameLog!$C:$C,"LA")</f>
        <v>0</v>
      </c>
      <c r="K26">
        <f>SUMIFS(GameLog!AS:AS,GameLog!$D:$D,'LA F'!$A26,GameLog!$E:$E,INDEX(Positions!$A$1:$B$9,MATCH('LA F'!$B26,Positions!$A$1:$A$9,0),2),GameLog!$C:$C,"LA")</f>
        <v>0</v>
      </c>
      <c r="L26">
        <f>SUMIFS(GameLog!AT:AT,GameLog!$D:$D,'LA F'!$A26,GameLog!$E:$E,INDEX(Positions!$A$1:$B$9,MATCH('LA F'!$B26,Positions!$A$1:$A$9,0),2),GameLog!$C:$C,"LA")</f>
        <v>0</v>
      </c>
      <c r="M26">
        <f>SUMIFS(GameLog!AU:AU,GameLog!$D:$D,'LA F'!$A26,GameLog!$E:$E,INDEX(Positions!$A$1:$B$9,MATCH('LA F'!$B26,Positions!$A$1:$A$9,0),2),GameLog!$C:$C,"LA")</f>
        <v>0</v>
      </c>
      <c r="N26">
        <f>SUMIFS(GameLog!AV:AV,GameLog!$D:$D,'LA F'!$A26,GameLog!$E:$E,INDEX(Positions!$A$1:$B$9,MATCH('LA F'!$B26,Positions!$A$1:$A$9,0),2),GameLog!$C:$C,"LA")</f>
        <v>0</v>
      </c>
      <c r="O26" s="8">
        <f t="shared" si="0"/>
        <v>0</v>
      </c>
      <c r="P26" s="18">
        <f t="shared" si="1"/>
        <v>0</v>
      </c>
      <c r="V26" s="15"/>
    </row>
    <row r="27" spans="1:22">
      <c r="A27" t="s">
        <v>2598</v>
      </c>
      <c r="B27" t="s">
        <v>2429</v>
      </c>
      <c r="C27">
        <f>COUNTIFS(GameLog!D:D,'LA F'!A27,GameLog!C:C,"LA",GameLog!E:E,INDEX(Positions!$A$1:$B$9,MATCH('LA F'!$B27,Positions!$A$1:$A$9,0),2))</f>
        <v>0</v>
      </c>
      <c r="D27">
        <f>SUMIFS(GameLog!F:F,GameLog!$D:$D,'LA F'!A27,GameLog!$E:$E,INDEX(Positions!$A$1:$B$9,MATCH('LA F'!$B27,Positions!$A$1:$A$9,0),2),GameLog!$C:$C,"LA")</f>
        <v>0</v>
      </c>
      <c r="E27" s="12">
        <f>SUMIFS(GameLog!AM:AM,GameLog!$D:$D,'LA F'!$A27,GameLog!$E:$E,INDEX(Positions!$A$1:$B$9,MATCH('LA F'!$B27,Positions!$A$1:$A$9,0),2),GameLog!$C:$C,"LA")</f>
        <v>0</v>
      </c>
      <c r="F27">
        <f>SUMIFS(GameLog!AN:AN,GameLog!$D:$D,'LA F'!$A27,GameLog!$E:$E,INDEX(Positions!$A$1:$B$9,MATCH('LA F'!$B27,Positions!$A$1:$A$9,0),2),GameLog!$C:$C,"LA")</f>
        <v>0</v>
      </c>
      <c r="G27">
        <f>SUMIFS(GameLog!AO:AO,GameLog!$D:$D,'LA F'!$A27,GameLog!$E:$E,INDEX(Positions!$A$1:$B$9,MATCH('LA F'!$B27,Positions!$A$1:$A$9,0),2),GameLog!$C:$C,"LA")</f>
        <v>0</v>
      </c>
      <c r="H27">
        <f>SUMIFS(GameLog!AP:AP,GameLog!$D:$D,'LA F'!$A27,GameLog!$E:$E,INDEX(Positions!$A$1:$B$9,MATCH('LA F'!$B27,Positions!$A$1:$A$9,0),2),GameLog!$C:$C,"LA")</f>
        <v>0</v>
      </c>
      <c r="I27">
        <f>SUMIFS(GameLog!AQ:AQ,GameLog!$D:$D,'LA F'!$A27,GameLog!$E:$E,INDEX(Positions!$A$1:$B$9,MATCH('LA F'!$B27,Positions!$A$1:$A$9,0),2),GameLog!$C:$C,"LA")</f>
        <v>0</v>
      </c>
      <c r="J27">
        <f>SUMIFS(GameLog!AR:AR,GameLog!$D:$D,'LA F'!$A27,GameLog!$E:$E,INDEX(Positions!$A$1:$B$9,MATCH('LA F'!$B27,Positions!$A$1:$A$9,0),2),GameLog!$C:$C,"LA")</f>
        <v>0</v>
      </c>
      <c r="K27">
        <f>SUMIFS(GameLog!AS:AS,GameLog!$D:$D,'LA F'!$A27,GameLog!$E:$E,INDEX(Positions!$A$1:$B$9,MATCH('LA F'!$B27,Positions!$A$1:$A$9,0),2),GameLog!$C:$C,"LA")</f>
        <v>0</v>
      </c>
      <c r="L27">
        <f>SUMIFS(GameLog!AT:AT,GameLog!$D:$D,'LA F'!$A27,GameLog!$E:$E,INDEX(Positions!$A$1:$B$9,MATCH('LA F'!$B27,Positions!$A$1:$A$9,0),2),GameLog!$C:$C,"LA")</f>
        <v>0</v>
      </c>
      <c r="M27">
        <f>SUMIFS(GameLog!AU:AU,GameLog!$D:$D,'LA F'!$A27,GameLog!$E:$E,INDEX(Positions!$A$1:$B$9,MATCH('LA F'!$B27,Positions!$A$1:$A$9,0),2),GameLog!$C:$C,"LA")</f>
        <v>0</v>
      </c>
      <c r="N27">
        <f>SUMIFS(GameLog!AV:AV,GameLog!$D:$D,'LA F'!$A27,GameLog!$E:$E,INDEX(Positions!$A$1:$B$9,MATCH('LA F'!$B27,Positions!$A$1:$A$9,0),2),GameLog!$C:$C,"LA")</f>
        <v>0</v>
      </c>
      <c r="O27" s="8">
        <f t="shared" si="0"/>
        <v>0</v>
      </c>
      <c r="P27" s="18">
        <f t="shared" si="1"/>
        <v>0</v>
      </c>
      <c r="V27" s="15"/>
    </row>
    <row r="28" spans="1:22">
      <c r="A28" t="s">
        <v>2593</v>
      </c>
      <c r="B28" t="s">
        <v>2430</v>
      </c>
      <c r="C28">
        <f>COUNTIFS(GameLog!D:D,'LA F'!A28,GameLog!C:C,"LA",GameLog!E:E,INDEX(Positions!$A$1:$B$9,MATCH('LA F'!$B28,Positions!$A$1:$A$9,0),2))</f>
        <v>0</v>
      </c>
      <c r="D28">
        <f>SUMIFS(GameLog!F:F,GameLog!$D:$D,'LA F'!A28,GameLog!$E:$E,INDEX(Positions!$A$1:$B$9,MATCH('LA F'!$B28,Positions!$A$1:$A$9,0),2),GameLog!$C:$C,"LA")</f>
        <v>0</v>
      </c>
      <c r="E28" s="12">
        <f>SUMIFS(GameLog!AM:AM,GameLog!$D:$D,'LA F'!$A28,GameLog!$E:$E,INDEX(Positions!$A$1:$B$9,MATCH('LA F'!$B28,Positions!$A$1:$A$9,0),2),GameLog!$C:$C,"LA")</f>
        <v>0</v>
      </c>
      <c r="F28">
        <f>SUMIFS(GameLog!AN:AN,GameLog!$D:$D,'LA F'!$A28,GameLog!$E:$E,INDEX(Positions!$A$1:$B$9,MATCH('LA F'!$B28,Positions!$A$1:$A$9,0),2),GameLog!$C:$C,"LA")</f>
        <v>0</v>
      </c>
      <c r="G28">
        <f>SUMIFS(GameLog!AO:AO,GameLog!$D:$D,'LA F'!$A28,GameLog!$E:$E,INDEX(Positions!$A$1:$B$9,MATCH('LA F'!$B28,Positions!$A$1:$A$9,0),2),GameLog!$C:$C,"LA")</f>
        <v>0</v>
      </c>
      <c r="H28">
        <f>SUMIFS(GameLog!AP:AP,GameLog!$D:$D,'LA F'!$A28,GameLog!$E:$E,INDEX(Positions!$A$1:$B$9,MATCH('LA F'!$B28,Positions!$A$1:$A$9,0),2),GameLog!$C:$C,"LA")</f>
        <v>0</v>
      </c>
      <c r="I28">
        <f>SUMIFS(GameLog!AQ:AQ,GameLog!$D:$D,'LA F'!$A28,GameLog!$E:$E,INDEX(Positions!$A$1:$B$9,MATCH('LA F'!$B28,Positions!$A$1:$A$9,0),2),GameLog!$C:$C,"LA")</f>
        <v>0</v>
      </c>
      <c r="J28">
        <f>SUMIFS(GameLog!AR:AR,GameLog!$D:$D,'LA F'!$A28,GameLog!$E:$E,INDEX(Positions!$A$1:$B$9,MATCH('LA F'!$B28,Positions!$A$1:$A$9,0),2),GameLog!$C:$C,"LA")</f>
        <v>0</v>
      </c>
      <c r="K28">
        <f>SUMIFS(GameLog!AS:AS,GameLog!$D:$D,'LA F'!$A28,GameLog!$E:$E,INDEX(Positions!$A$1:$B$9,MATCH('LA F'!$B28,Positions!$A$1:$A$9,0),2),GameLog!$C:$C,"LA")</f>
        <v>0</v>
      </c>
      <c r="L28">
        <f>SUMIFS(GameLog!AT:AT,GameLog!$D:$D,'LA F'!$A28,GameLog!$E:$E,INDEX(Positions!$A$1:$B$9,MATCH('LA F'!$B28,Positions!$A$1:$A$9,0),2),GameLog!$C:$C,"LA")</f>
        <v>0</v>
      </c>
      <c r="M28">
        <f>SUMIFS(GameLog!AU:AU,GameLog!$D:$D,'LA F'!$A28,GameLog!$E:$E,INDEX(Positions!$A$1:$B$9,MATCH('LA F'!$B28,Positions!$A$1:$A$9,0),2),GameLog!$C:$C,"LA")</f>
        <v>0</v>
      </c>
      <c r="N28">
        <f>SUMIFS(GameLog!AV:AV,GameLog!$D:$D,'LA F'!$A28,GameLog!$E:$E,INDEX(Positions!$A$1:$B$9,MATCH('LA F'!$B28,Positions!$A$1:$A$9,0),2),GameLog!$C:$C,"LA")</f>
        <v>0</v>
      </c>
      <c r="O28" s="8">
        <f t="shared" si="0"/>
        <v>0</v>
      </c>
      <c r="P28" s="18" t="str">
        <f t="shared" si="1"/>
        <v/>
      </c>
      <c r="V28" s="15"/>
    </row>
    <row r="29" spans="1:22">
      <c r="A29" t="s">
        <v>2590</v>
      </c>
      <c r="B29" t="s">
        <v>2430</v>
      </c>
      <c r="C29">
        <f>COUNTIFS(GameLog!D:D,'LA F'!A29,GameLog!C:C,"LA",GameLog!E:E,INDEX(Positions!$A$1:$B$9,MATCH('LA F'!$B29,Positions!$A$1:$A$9,0),2))</f>
        <v>0</v>
      </c>
      <c r="D29">
        <f>SUMIFS(GameLog!F:F,GameLog!$D:$D,'LA F'!A29,GameLog!$E:$E,INDEX(Positions!$A$1:$B$9,MATCH('LA F'!$B29,Positions!$A$1:$A$9,0),2),GameLog!$C:$C,"LA")</f>
        <v>0</v>
      </c>
      <c r="E29" s="12">
        <f>SUMIFS(GameLog!AM:AM,GameLog!$D:$D,'LA F'!$A29,GameLog!$E:$E,INDEX(Positions!$A$1:$B$9,MATCH('LA F'!$B29,Positions!$A$1:$A$9,0),2),GameLog!$C:$C,"LA")</f>
        <v>0</v>
      </c>
      <c r="F29">
        <f>SUMIFS(GameLog!AN:AN,GameLog!$D:$D,'LA F'!$A29,GameLog!$E:$E,INDEX(Positions!$A$1:$B$9,MATCH('LA F'!$B29,Positions!$A$1:$A$9,0),2),GameLog!$C:$C,"LA")</f>
        <v>0</v>
      </c>
      <c r="G29">
        <f>SUMIFS(GameLog!AO:AO,GameLog!$D:$D,'LA F'!$A29,GameLog!$E:$E,INDEX(Positions!$A$1:$B$9,MATCH('LA F'!$B29,Positions!$A$1:$A$9,0),2),GameLog!$C:$C,"LA")</f>
        <v>0</v>
      </c>
      <c r="H29">
        <f>SUMIFS(GameLog!AP:AP,GameLog!$D:$D,'LA F'!$A29,GameLog!$E:$E,INDEX(Positions!$A$1:$B$9,MATCH('LA F'!$B29,Positions!$A$1:$A$9,0),2),GameLog!$C:$C,"LA")</f>
        <v>0</v>
      </c>
      <c r="I29">
        <f>SUMIFS(GameLog!AQ:AQ,GameLog!$D:$D,'LA F'!$A29,GameLog!$E:$E,INDEX(Positions!$A$1:$B$9,MATCH('LA F'!$B29,Positions!$A$1:$A$9,0),2),GameLog!$C:$C,"LA")</f>
        <v>0</v>
      </c>
      <c r="J29">
        <f>SUMIFS(GameLog!AR:AR,GameLog!$D:$D,'LA F'!$A29,GameLog!$E:$E,INDEX(Positions!$A$1:$B$9,MATCH('LA F'!$B29,Positions!$A$1:$A$9,0),2),GameLog!$C:$C,"LA")</f>
        <v>0</v>
      </c>
      <c r="K29">
        <f>SUMIFS(GameLog!AS:AS,GameLog!$D:$D,'LA F'!$A29,GameLog!$E:$E,INDEX(Positions!$A$1:$B$9,MATCH('LA F'!$B29,Positions!$A$1:$A$9,0),2),GameLog!$C:$C,"LA")</f>
        <v>0</v>
      </c>
      <c r="L29">
        <f>SUMIFS(GameLog!AT:AT,GameLog!$D:$D,'LA F'!$A29,GameLog!$E:$E,INDEX(Positions!$A$1:$B$9,MATCH('LA F'!$B29,Positions!$A$1:$A$9,0),2),GameLog!$C:$C,"LA")</f>
        <v>0</v>
      </c>
      <c r="M29">
        <f>SUMIFS(GameLog!AU:AU,GameLog!$D:$D,'LA F'!$A29,GameLog!$E:$E,INDEX(Positions!$A$1:$B$9,MATCH('LA F'!$B29,Positions!$A$1:$A$9,0),2),GameLog!$C:$C,"LA")</f>
        <v>0</v>
      </c>
      <c r="N29">
        <f>SUMIFS(GameLog!AV:AV,GameLog!$D:$D,'LA F'!$A29,GameLog!$E:$E,INDEX(Positions!$A$1:$B$9,MATCH('LA F'!$B29,Positions!$A$1:$A$9,0),2),GameLog!$C:$C,"LA")</f>
        <v>0</v>
      </c>
      <c r="O29" s="8">
        <f t="shared" si="0"/>
        <v>0</v>
      </c>
      <c r="P29" s="18" t="str">
        <f t="shared" si="1"/>
        <v/>
      </c>
      <c r="V29" s="15"/>
    </row>
    <row r="30" spans="1:22">
      <c r="A30" t="s">
        <v>2621</v>
      </c>
      <c r="B30" t="s">
        <v>2430</v>
      </c>
      <c r="C30">
        <f>COUNTIFS(GameLog!D:D,'LA F'!A30,GameLog!C:C,"LA",GameLog!E:E,INDEX(Positions!$A$1:$B$9,MATCH('LA F'!$B30,Positions!$A$1:$A$9,0),2))</f>
        <v>0</v>
      </c>
      <c r="D30">
        <f>SUMIFS(GameLog!F:F,GameLog!$D:$D,'LA F'!A30,GameLog!$E:$E,INDEX(Positions!$A$1:$B$9,MATCH('LA F'!$B30,Positions!$A$1:$A$9,0),2),GameLog!$C:$C,"LA")</f>
        <v>0</v>
      </c>
      <c r="E30" s="12">
        <f>SUMIFS(GameLog!AM:AM,GameLog!$D:$D,'LA F'!$A30,GameLog!$E:$E,INDEX(Positions!$A$1:$B$9,MATCH('LA F'!$B30,Positions!$A$1:$A$9,0),2),GameLog!$C:$C,"LA")</f>
        <v>0</v>
      </c>
      <c r="F30">
        <f>SUMIFS(GameLog!AN:AN,GameLog!$D:$D,'LA F'!$A30,GameLog!$E:$E,INDEX(Positions!$A$1:$B$9,MATCH('LA F'!$B30,Positions!$A$1:$A$9,0),2),GameLog!$C:$C,"LA")</f>
        <v>0</v>
      </c>
      <c r="G30">
        <f>SUMIFS(GameLog!AO:AO,GameLog!$D:$D,'LA F'!$A30,GameLog!$E:$E,INDEX(Positions!$A$1:$B$9,MATCH('LA F'!$B30,Positions!$A$1:$A$9,0),2),GameLog!$C:$C,"LA")</f>
        <v>0</v>
      </c>
      <c r="H30">
        <f>SUMIFS(GameLog!AP:AP,GameLog!$D:$D,'LA F'!$A30,GameLog!$E:$E,INDEX(Positions!$A$1:$B$9,MATCH('LA F'!$B30,Positions!$A$1:$A$9,0),2),GameLog!$C:$C,"LA")</f>
        <v>0</v>
      </c>
      <c r="I30">
        <f>SUMIFS(GameLog!AQ:AQ,GameLog!$D:$D,'LA F'!$A30,GameLog!$E:$E,INDEX(Positions!$A$1:$B$9,MATCH('LA F'!$B30,Positions!$A$1:$A$9,0),2),GameLog!$C:$C,"LA")</f>
        <v>0</v>
      </c>
      <c r="J30">
        <f>SUMIFS(GameLog!AR:AR,GameLog!$D:$D,'LA F'!$A30,GameLog!$E:$E,INDEX(Positions!$A$1:$B$9,MATCH('LA F'!$B30,Positions!$A$1:$A$9,0),2),GameLog!$C:$C,"LA")</f>
        <v>0</v>
      </c>
      <c r="K30">
        <f>SUMIFS(GameLog!AS:AS,GameLog!$D:$D,'LA F'!$A30,GameLog!$E:$E,INDEX(Positions!$A$1:$B$9,MATCH('LA F'!$B30,Positions!$A$1:$A$9,0),2),GameLog!$C:$C,"LA")</f>
        <v>0</v>
      </c>
      <c r="L30">
        <f>SUMIFS(GameLog!AT:AT,GameLog!$D:$D,'LA F'!$A30,GameLog!$E:$E,INDEX(Positions!$A$1:$B$9,MATCH('LA F'!$B30,Positions!$A$1:$A$9,0),2),GameLog!$C:$C,"LA")</f>
        <v>0</v>
      </c>
      <c r="M30">
        <f>SUMIFS(GameLog!AU:AU,GameLog!$D:$D,'LA F'!$A30,GameLog!$E:$E,INDEX(Positions!$A$1:$B$9,MATCH('LA F'!$B30,Positions!$A$1:$A$9,0),2),GameLog!$C:$C,"LA")</f>
        <v>0</v>
      </c>
      <c r="N30">
        <f>SUMIFS(GameLog!AV:AV,GameLog!$D:$D,'LA F'!$A30,GameLog!$E:$E,INDEX(Positions!$A$1:$B$9,MATCH('LA F'!$B30,Positions!$A$1:$A$9,0),2),GameLog!$C:$C,"LA")</f>
        <v>0</v>
      </c>
      <c r="O30" s="8">
        <f t="shared" si="0"/>
        <v>0</v>
      </c>
      <c r="P30" s="18" t="str">
        <f t="shared" si="1"/>
        <v/>
      </c>
      <c r="V30" s="15"/>
    </row>
    <row r="31" spans="1:22">
      <c r="A31" t="s">
        <v>2581</v>
      </c>
      <c r="B31" t="s">
        <v>2430</v>
      </c>
      <c r="C31">
        <f>COUNTIFS(GameLog!D:D,'LA F'!A31,GameLog!C:C,"LA",GameLog!E:E,INDEX(Positions!$A$1:$B$9,MATCH('LA F'!$B31,Positions!$A$1:$A$9,0),2))</f>
        <v>3</v>
      </c>
      <c r="D31">
        <f>SUMIFS(GameLog!F:F,GameLog!$D:$D,'LA F'!A31,GameLog!$E:$E,INDEX(Positions!$A$1:$B$9,MATCH('LA F'!$B31,Positions!$A$1:$A$9,0),2),GameLog!$C:$C,"LA")</f>
        <v>3</v>
      </c>
      <c r="E31" s="12">
        <f>SUMIFS(GameLog!AM:AM,GameLog!$D:$D,'LA F'!$A31,GameLog!$E:$E,INDEX(Positions!$A$1:$B$9,MATCH('LA F'!$B31,Positions!$A$1:$A$9,0),2),GameLog!$C:$C,"LA")</f>
        <v>28</v>
      </c>
      <c r="F31">
        <f>SUMIFS(GameLog!AN:AN,GameLog!$D:$D,'LA F'!$A31,GameLog!$E:$E,INDEX(Positions!$A$1:$B$9,MATCH('LA F'!$B31,Positions!$A$1:$A$9,0),2),GameLog!$C:$C,"LA")</f>
        <v>26</v>
      </c>
      <c r="G31">
        <f>SUMIFS(GameLog!AO:AO,GameLog!$D:$D,'LA F'!$A31,GameLog!$E:$E,INDEX(Positions!$A$1:$B$9,MATCH('LA F'!$B31,Positions!$A$1:$A$9,0),2),GameLog!$C:$C,"LA")</f>
        <v>1</v>
      </c>
      <c r="H31">
        <f>SUMIFS(GameLog!AP:AP,GameLog!$D:$D,'LA F'!$A31,GameLog!$E:$E,INDEX(Positions!$A$1:$B$9,MATCH('LA F'!$B31,Positions!$A$1:$A$9,0),2),GameLog!$C:$C,"LA")</f>
        <v>0</v>
      </c>
      <c r="I31">
        <f>SUMIFS(GameLog!AQ:AQ,GameLog!$D:$D,'LA F'!$A31,GameLog!$E:$E,INDEX(Positions!$A$1:$B$9,MATCH('LA F'!$B31,Positions!$A$1:$A$9,0),2),GameLog!$C:$C,"LA")</f>
        <v>1</v>
      </c>
      <c r="J31">
        <f>SUMIFS(GameLog!AR:AR,GameLog!$D:$D,'LA F'!$A31,GameLog!$E:$E,INDEX(Positions!$A$1:$B$9,MATCH('LA F'!$B31,Positions!$A$1:$A$9,0),2),GameLog!$C:$C,"LA")</f>
        <v>0</v>
      </c>
      <c r="K31">
        <f>SUMIFS(GameLog!AS:AS,GameLog!$D:$D,'LA F'!$A31,GameLog!$E:$E,INDEX(Positions!$A$1:$B$9,MATCH('LA F'!$B31,Positions!$A$1:$A$9,0),2),GameLog!$C:$C,"LA")</f>
        <v>0</v>
      </c>
      <c r="L31">
        <f>SUMIFS(GameLog!AT:AT,GameLog!$D:$D,'LA F'!$A31,GameLog!$E:$E,INDEX(Positions!$A$1:$B$9,MATCH('LA F'!$B31,Positions!$A$1:$A$9,0),2),GameLog!$C:$C,"LA")</f>
        <v>0</v>
      </c>
      <c r="M31">
        <f>SUMIFS(GameLog!AU:AU,GameLog!$D:$D,'LA F'!$A31,GameLog!$E:$E,INDEX(Positions!$A$1:$B$9,MATCH('LA F'!$B31,Positions!$A$1:$A$9,0),2),GameLog!$C:$C,"LA")</f>
        <v>0</v>
      </c>
      <c r="N31">
        <f>SUMIFS(GameLog!AV:AV,GameLog!$D:$D,'LA F'!$A31,GameLog!$E:$E,INDEX(Positions!$A$1:$B$9,MATCH('LA F'!$B31,Positions!$A$1:$A$9,0),2),GameLog!$C:$C,"LA")</f>
        <v>0</v>
      </c>
      <c r="O31" s="8">
        <f t="shared" si="0"/>
        <v>1</v>
      </c>
      <c r="P31" s="18" t="str">
        <f t="shared" si="1"/>
        <v/>
      </c>
      <c r="V31" s="15"/>
    </row>
    <row r="32" spans="1:22">
      <c r="A32" t="s">
        <v>2599</v>
      </c>
      <c r="B32" t="s">
        <v>2411</v>
      </c>
      <c r="C32">
        <f>COUNTIFS(GameLog!D:D,'LA F'!A32,GameLog!C:C,"LA",GameLog!E:E,INDEX(Positions!$A$1:$B$9,MATCH('LA F'!$B32,Positions!$A$1:$A$9,0),2))</f>
        <v>0</v>
      </c>
      <c r="D32">
        <f>SUMIFS(GameLog!F:F,GameLog!$D:$D,'LA F'!A32,GameLog!$E:$E,INDEX(Positions!$A$1:$B$9,MATCH('LA F'!$B32,Positions!$A$1:$A$9,0),2),GameLog!$C:$C,"LA")</f>
        <v>0</v>
      </c>
      <c r="E32" s="12">
        <f>SUMIFS(GameLog!AM:AM,GameLog!$D:$D,'LA F'!$A32,GameLog!$E:$E,INDEX(Positions!$A$1:$B$9,MATCH('LA F'!$B32,Positions!$A$1:$A$9,0),2),GameLog!$C:$C,"LA")</f>
        <v>0</v>
      </c>
      <c r="F32">
        <f>SUMIFS(GameLog!AN:AN,GameLog!$D:$D,'LA F'!$A32,GameLog!$E:$E,INDEX(Positions!$A$1:$B$9,MATCH('LA F'!$B32,Positions!$A$1:$A$9,0),2),GameLog!$C:$C,"LA")</f>
        <v>0</v>
      </c>
      <c r="G32">
        <f>SUMIFS(GameLog!AO:AO,GameLog!$D:$D,'LA F'!$A32,GameLog!$E:$E,INDEX(Positions!$A$1:$B$9,MATCH('LA F'!$B32,Positions!$A$1:$A$9,0),2),GameLog!$C:$C,"LA")</f>
        <v>0</v>
      </c>
      <c r="H32">
        <f>SUMIFS(GameLog!AP:AP,GameLog!$D:$D,'LA F'!$A32,GameLog!$E:$E,INDEX(Positions!$A$1:$B$9,MATCH('LA F'!$B32,Positions!$A$1:$A$9,0),2),GameLog!$C:$C,"LA")</f>
        <v>0</v>
      </c>
      <c r="I32">
        <f>SUMIFS(GameLog!AQ:AQ,GameLog!$D:$D,'LA F'!$A32,GameLog!$E:$E,INDEX(Positions!$A$1:$B$9,MATCH('LA F'!$B32,Positions!$A$1:$A$9,0),2),GameLog!$C:$C,"LA")</f>
        <v>0</v>
      </c>
      <c r="J32">
        <f>SUMIFS(GameLog!AR:AR,GameLog!$D:$D,'LA F'!$A32,GameLog!$E:$E,INDEX(Positions!$A$1:$B$9,MATCH('LA F'!$B32,Positions!$A$1:$A$9,0),2),GameLog!$C:$C,"LA")</f>
        <v>0</v>
      </c>
      <c r="K32">
        <f>SUMIFS(GameLog!AS:AS,GameLog!$D:$D,'LA F'!$A32,GameLog!$E:$E,INDEX(Positions!$A$1:$B$9,MATCH('LA F'!$B32,Positions!$A$1:$A$9,0),2),GameLog!$C:$C,"LA")</f>
        <v>0</v>
      </c>
      <c r="L32">
        <f>SUMIFS(GameLog!AT:AT,GameLog!$D:$D,'LA F'!$A32,GameLog!$E:$E,INDEX(Positions!$A$1:$B$9,MATCH('LA F'!$B32,Positions!$A$1:$A$9,0),2),GameLog!$C:$C,"LA")</f>
        <v>0</v>
      </c>
      <c r="M32">
        <f>SUMIFS(GameLog!AU:AU,GameLog!$D:$D,'LA F'!$A32,GameLog!$E:$E,INDEX(Positions!$A$1:$B$9,MATCH('LA F'!$B32,Positions!$A$1:$A$9,0),2),GameLog!$C:$C,"LA")</f>
        <v>0</v>
      </c>
      <c r="N32">
        <f>SUMIFS(GameLog!AV:AV,GameLog!$D:$D,'LA F'!$A32,GameLog!$E:$E,INDEX(Positions!$A$1:$B$9,MATCH('LA F'!$B32,Positions!$A$1:$A$9,0),2),GameLog!$C:$C,"LA")</f>
        <v>0</v>
      </c>
      <c r="O32" s="8">
        <f t="shared" si="0"/>
        <v>0</v>
      </c>
      <c r="P32" s="18" t="str">
        <f t="shared" si="1"/>
        <v/>
      </c>
      <c r="V32" s="15"/>
    </row>
    <row r="33" spans="1:22">
      <c r="A33" t="s">
        <v>2594</v>
      </c>
      <c r="B33" t="s">
        <v>2411</v>
      </c>
      <c r="C33">
        <f>COUNTIFS(GameLog!D:D,'LA F'!A33,GameLog!C:C,"LA",GameLog!E:E,INDEX(Positions!$A$1:$B$9,MATCH('LA F'!$B33,Positions!$A$1:$A$9,0),2))</f>
        <v>0</v>
      </c>
      <c r="D33">
        <f>SUMIFS(GameLog!F:F,GameLog!$D:$D,'LA F'!A33,GameLog!$E:$E,INDEX(Positions!$A$1:$B$9,MATCH('LA F'!$B33,Positions!$A$1:$A$9,0),2),GameLog!$C:$C,"LA")</f>
        <v>0</v>
      </c>
      <c r="E33" s="12">
        <f>SUMIFS(GameLog!AM:AM,GameLog!$D:$D,'LA F'!$A33,GameLog!$E:$E,INDEX(Positions!$A$1:$B$9,MATCH('LA F'!$B33,Positions!$A$1:$A$9,0),2),GameLog!$C:$C,"LA")</f>
        <v>0</v>
      </c>
      <c r="F33">
        <f>SUMIFS(GameLog!AN:AN,GameLog!$D:$D,'LA F'!$A33,GameLog!$E:$E,INDEX(Positions!$A$1:$B$9,MATCH('LA F'!$B33,Positions!$A$1:$A$9,0),2),GameLog!$C:$C,"LA")</f>
        <v>0</v>
      </c>
      <c r="G33">
        <f>SUMIFS(GameLog!AO:AO,GameLog!$D:$D,'LA F'!$A33,GameLog!$E:$E,INDEX(Positions!$A$1:$B$9,MATCH('LA F'!$B33,Positions!$A$1:$A$9,0),2),GameLog!$C:$C,"LA")</f>
        <v>0</v>
      </c>
      <c r="H33">
        <f>SUMIFS(GameLog!AP:AP,GameLog!$D:$D,'LA F'!$A33,GameLog!$E:$E,INDEX(Positions!$A$1:$B$9,MATCH('LA F'!$B33,Positions!$A$1:$A$9,0),2),GameLog!$C:$C,"LA")</f>
        <v>0</v>
      </c>
      <c r="I33">
        <f>SUMIFS(GameLog!AQ:AQ,GameLog!$D:$D,'LA F'!$A33,GameLog!$E:$E,INDEX(Positions!$A$1:$B$9,MATCH('LA F'!$B33,Positions!$A$1:$A$9,0),2),GameLog!$C:$C,"LA")</f>
        <v>0</v>
      </c>
      <c r="J33">
        <f>SUMIFS(GameLog!AR:AR,GameLog!$D:$D,'LA F'!$A33,GameLog!$E:$E,INDEX(Positions!$A$1:$B$9,MATCH('LA F'!$B33,Positions!$A$1:$A$9,0),2),GameLog!$C:$C,"LA")</f>
        <v>0</v>
      </c>
      <c r="K33">
        <f>SUMIFS(GameLog!AS:AS,GameLog!$D:$D,'LA F'!$A33,GameLog!$E:$E,INDEX(Positions!$A$1:$B$9,MATCH('LA F'!$B33,Positions!$A$1:$A$9,0),2),GameLog!$C:$C,"LA")</f>
        <v>0</v>
      </c>
      <c r="L33">
        <f>SUMIFS(GameLog!AT:AT,GameLog!$D:$D,'LA F'!$A33,GameLog!$E:$E,INDEX(Positions!$A$1:$B$9,MATCH('LA F'!$B33,Positions!$A$1:$A$9,0),2),GameLog!$C:$C,"LA")</f>
        <v>0</v>
      </c>
      <c r="M33">
        <f>SUMIFS(GameLog!AU:AU,GameLog!$D:$D,'LA F'!$A33,GameLog!$E:$E,INDEX(Positions!$A$1:$B$9,MATCH('LA F'!$B33,Positions!$A$1:$A$9,0),2),GameLog!$C:$C,"LA")</f>
        <v>0</v>
      </c>
      <c r="N33">
        <f>SUMIFS(GameLog!AV:AV,GameLog!$D:$D,'LA F'!$A33,GameLog!$E:$E,INDEX(Positions!$A$1:$B$9,MATCH('LA F'!$B33,Positions!$A$1:$A$9,0),2),GameLog!$C:$C,"LA")</f>
        <v>0</v>
      </c>
      <c r="O33" s="8">
        <f t="shared" si="0"/>
        <v>0</v>
      </c>
      <c r="P33" s="18" t="str">
        <f t="shared" si="1"/>
        <v/>
      </c>
      <c r="V33" s="15"/>
    </row>
    <row r="34" spans="1:22">
      <c r="A34" t="s">
        <v>2589</v>
      </c>
      <c r="B34" t="s">
        <v>2411</v>
      </c>
      <c r="C34">
        <f>COUNTIFS(GameLog!D:D,'LA F'!A34,GameLog!C:C,"LA",GameLog!E:E,INDEX(Positions!$A$1:$B$9,MATCH('LA F'!$B34,Positions!$A$1:$A$9,0),2))</f>
        <v>0</v>
      </c>
      <c r="D34">
        <f>SUMIFS(GameLog!F:F,GameLog!$D:$D,'LA F'!A34,GameLog!$E:$E,INDEX(Positions!$A$1:$B$9,MATCH('LA F'!$B34,Positions!$A$1:$A$9,0),2),GameLog!$C:$C,"LA")</f>
        <v>0</v>
      </c>
      <c r="E34" s="12">
        <f>SUMIFS(GameLog!AM:AM,GameLog!$D:$D,'LA F'!$A34,GameLog!$E:$E,INDEX(Positions!$A$1:$B$9,MATCH('LA F'!$B34,Positions!$A$1:$A$9,0),2),GameLog!$C:$C,"LA")</f>
        <v>0</v>
      </c>
      <c r="F34">
        <f>SUMIFS(GameLog!AN:AN,GameLog!$D:$D,'LA F'!$A34,GameLog!$E:$E,INDEX(Positions!$A$1:$B$9,MATCH('LA F'!$B34,Positions!$A$1:$A$9,0),2),GameLog!$C:$C,"LA")</f>
        <v>0</v>
      </c>
      <c r="G34">
        <f>SUMIFS(GameLog!AO:AO,GameLog!$D:$D,'LA F'!$A34,GameLog!$E:$E,INDEX(Positions!$A$1:$B$9,MATCH('LA F'!$B34,Positions!$A$1:$A$9,0),2),GameLog!$C:$C,"LA")</f>
        <v>0</v>
      </c>
      <c r="H34">
        <f>SUMIFS(GameLog!AP:AP,GameLog!$D:$D,'LA F'!$A34,GameLog!$E:$E,INDEX(Positions!$A$1:$B$9,MATCH('LA F'!$B34,Positions!$A$1:$A$9,0),2),GameLog!$C:$C,"LA")</f>
        <v>0</v>
      </c>
      <c r="I34">
        <f>SUMIFS(GameLog!AQ:AQ,GameLog!$D:$D,'LA F'!$A34,GameLog!$E:$E,INDEX(Positions!$A$1:$B$9,MATCH('LA F'!$B34,Positions!$A$1:$A$9,0),2),GameLog!$C:$C,"LA")</f>
        <v>0</v>
      </c>
      <c r="J34">
        <f>SUMIFS(GameLog!AR:AR,GameLog!$D:$D,'LA F'!$A34,GameLog!$E:$E,INDEX(Positions!$A$1:$B$9,MATCH('LA F'!$B34,Positions!$A$1:$A$9,0),2),GameLog!$C:$C,"LA")</f>
        <v>0</v>
      </c>
      <c r="K34">
        <f>SUMIFS(GameLog!AS:AS,GameLog!$D:$D,'LA F'!$A34,GameLog!$E:$E,INDEX(Positions!$A$1:$B$9,MATCH('LA F'!$B34,Positions!$A$1:$A$9,0),2),GameLog!$C:$C,"LA")</f>
        <v>0</v>
      </c>
      <c r="L34">
        <f>SUMIFS(GameLog!AT:AT,GameLog!$D:$D,'LA F'!$A34,GameLog!$E:$E,INDEX(Positions!$A$1:$B$9,MATCH('LA F'!$B34,Positions!$A$1:$A$9,0),2),GameLog!$C:$C,"LA")</f>
        <v>0</v>
      </c>
      <c r="M34">
        <f>SUMIFS(GameLog!AU:AU,GameLog!$D:$D,'LA F'!$A34,GameLog!$E:$E,INDEX(Positions!$A$1:$B$9,MATCH('LA F'!$B34,Positions!$A$1:$A$9,0),2),GameLog!$C:$C,"LA")</f>
        <v>0</v>
      </c>
      <c r="N34">
        <f>SUMIFS(GameLog!AV:AV,GameLog!$D:$D,'LA F'!$A34,GameLog!$E:$E,INDEX(Positions!$A$1:$B$9,MATCH('LA F'!$B34,Positions!$A$1:$A$9,0),2),GameLog!$C:$C,"LA")</f>
        <v>0</v>
      </c>
      <c r="O34" s="8">
        <f t="shared" si="0"/>
        <v>0</v>
      </c>
      <c r="P34" s="18" t="str">
        <f t="shared" si="1"/>
        <v/>
      </c>
      <c r="V34" s="15"/>
    </row>
    <row r="35" spans="1:22">
      <c r="A35" t="s">
        <v>2593</v>
      </c>
      <c r="B35" t="s">
        <v>2411</v>
      </c>
      <c r="C35">
        <f>COUNTIFS(GameLog!D:D,'LA F'!A35,GameLog!C:C,"LA",GameLog!E:E,INDEX(Positions!$A$1:$B$9,MATCH('LA F'!$B35,Positions!$A$1:$A$9,0),2))</f>
        <v>0</v>
      </c>
      <c r="D35">
        <f>SUMIFS(GameLog!F:F,GameLog!$D:$D,'LA F'!A35,GameLog!$E:$E,INDEX(Positions!$A$1:$B$9,MATCH('LA F'!$B35,Positions!$A$1:$A$9,0),2),GameLog!$C:$C,"LA")</f>
        <v>0</v>
      </c>
      <c r="E35" s="12">
        <f>SUMIFS(GameLog!AM:AM,GameLog!$D:$D,'LA F'!$A35,GameLog!$E:$E,INDEX(Positions!$A$1:$B$9,MATCH('LA F'!$B35,Positions!$A$1:$A$9,0),2),GameLog!$C:$C,"LA")</f>
        <v>0</v>
      </c>
      <c r="F35">
        <f>SUMIFS(GameLog!AN:AN,GameLog!$D:$D,'LA F'!$A35,GameLog!$E:$E,INDEX(Positions!$A$1:$B$9,MATCH('LA F'!$B35,Positions!$A$1:$A$9,0),2),GameLog!$C:$C,"LA")</f>
        <v>0</v>
      </c>
      <c r="G35">
        <f>SUMIFS(GameLog!AO:AO,GameLog!$D:$D,'LA F'!$A35,GameLog!$E:$E,INDEX(Positions!$A$1:$B$9,MATCH('LA F'!$B35,Positions!$A$1:$A$9,0),2),GameLog!$C:$C,"LA")</f>
        <v>0</v>
      </c>
      <c r="H35">
        <f>SUMIFS(GameLog!AP:AP,GameLog!$D:$D,'LA F'!$A35,GameLog!$E:$E,INDEX(Positions!$A$1:$B$9,MATCH('LA F'!$B35,Positions!$A$1:$A$9,0),2),GameLog!$C:$C,"LA")</f>
        <v>0</v>
      </c>
      <c r="I35">
        <f>SUMIFS(GameLog!AQ:AQ,GameLog!$D:$D,'LA F'!$A35,GameLog!$E:$E,INDEX(Positions!$A$1:$B$9,MATCH('LA F'!$B35,Positions!$A$1:$A$9,0),2),GameLog!$C:$C,"LA")</f>
        <v>0</v>
      </c>
      <c r="J35">
        <f>SUMIFS(GameLog!AR:AR,GameLog!$D:$D,'LA F'!$A35,GameLog!$E:$E,INDEX(Positions!$A$1:$B$9,MATCH('LA F'!$B35,Positions!$A$1:$A$9,0),2),GameLog!$C:$C,"LA")</f>
        <v>0</v>
      </c>
      <c r="K35">
        <f>SUMIFS(GameLog!AS:AS,GameLog!$D:$D,'LA F'!$A35,GameLog!$E:$E,INDEX(Positions!$A$1:$B$9,MATCH('LA F'!$B35,Positions!$A$1:$A$9,0),2),GameLog!$C:$C,"LA")</f>
        <v>0</v>
      </c>
      <c r="L35">
        <f>SUMIFS(GameLog!AT:AT,GameLog!$D:$D,'LA F'!$A35,GameLog!$E:$E,INDEX(Positions!$A$1:$B$9,MATCH('LA F'!$B35,Positions!$A$1:$A$9,0),2),GameLog!$C:$C,"LA")</f>
        <v>0</v>
      </c>
      <c r="M35">
        <f>SUMIFS(GameLog!AU:AU,GameLog!$D:$D,'LA F'!$A35,GameLog!$E:$E,INDEX(Positions!$A$1:$B$9,MATCH('LA F'!$B35,Positions!$A$1:$A$9,0),2),GameLog!$C:$C,"LA")</f>
        <v>0</v>
      </c>
      <c r="N35">
        <f>SUMIFS(GameLog!AV:AV,GameLog!$D:$D,'LA F'!$A35,GameLog!$E:$E,INDEX(Positions!$A$1:$B$9,MATCH('LA F'!$B35,Positions!$A$1:$A$9,0),2),GameLog!$C:$C,"LA")</f>
        <v>0</v>
      </c>
      <c r="O35" s="8">
        <f t="shared" si="0"/>
        <v>0</v>
      </c>
      <c r="P35" s="18" t="str">
        <f t="shared" si="1"/>
        <v/>
      </c>
      <c r="V35" s="15"/>
    </row>
    <row r="36" spans="1:22">
      <c r="A36" t="s">
        <v>2591</v>
      </c>
      <c r="B36" t="s">
        <v>2411</v>
      </c>
      <c r="C36">
        <f>COUNTIFS(GameLog!D:D,'LA F'!A36,GameLog!C:C,"LA",GameLog!E:E,INDEX(Positions!$A$1:$B$9,MATCH('LA F'!$B36,Positions!$A$1:$A$9,0),2))</f>
        <v>0</v>
      </c>
      <c r="D36">
        <f>SUMIFS(GameLog!F:F,GameLog!$D:$D,'LA F'!A36,GameLog!$E:$E,INDEX(Positions!$A$1:$B$9,MATCH('LA F'!$B36,Positions!$A$1:$A$9,0),2),GameLog!$C:$C,"LA")</f>
        <v>0</v>
      </c>
      <c r="E36" s="12">
        <f>SUMIFS(GameLog!AM:AM,GameLog!$D:$D,'LA F'!$A36,GameLog!$E:$E,INDEX(Positions!$A$1:$B$9,MATCH('LA F'!$B36,Positions!$A$1:$A$9,0),2),GameLog!$C:$C,"LA")</f>
        <v>0</v>
      </c>
      <c r="F36">
        <f>SUMIFS(GameLog!AN:AN,GameLog!$D:$D,'LA F'!$A36,GameLog!$E:$E,INDEX(Positions!$A$1:$B$9,MATCH('LA F'!$B36,Positions!$A$1:$A$9,0),2),GameLog!$C:$C,"LA")</f>
        <v>0</v>
      </c>
      <c r="G36">
        <f>SUMIFS(GameLog!AO:AO,GameLog!$D:$D,'LA F'!$A36,GameLog!$E:$E,INDEX(Positions!$A$1:$B$9,MATCH('LA F'!$B36,Positions!$A$1:$A$9,0),2),GameLog!$C:$C,"LA")</f>
        <v>0</v>
      </c>
      <c r="H36">
        <f>SUMIFS(GameLog!AP:AP,GameLog!$D:$D,'LA F'!$A36,GameLog!$E:$E,INDEX(Positions!$A$1:$B$9,MATCH('LA F'!$B36,Positions!$A$1:$A$9,0),2),GameLog!$C:$C,"LA")</f>
        <v>0</v>
      </c>
      <c r="I36">
        <f>SUMIFS(GameLog!AQ:AQ,GameLog!$D:$D,'LA F'!$A36,GameLog!$E:$E,INDEX(Positions!$A$1:$B$9,MATCH('LA F'!$B36,Positions!$A$1:$A$9,0),2),GameLog!$C:$C,"LA")</f>
        <v>0</v>
      </c>
      <c r="J36">
        <f>SUMIFS(GameLog!AR:AR,GameLog!$D:$D,'LA F'!$A36,GameLog!$E:$E,INDEX(Positions!$A$1:$B$9,MATCH('LA F'!$B36,Positions!$A$1:$A$9,0),2),GameLog!$C:$C,"LA")</f>
        <v>0</v>
      </c>
      <c r="K36">
        <f>SUMIFS(GameLog!AS:AS,GameLog!$D:$D,'LA F'!$A36,GameLog!$E:$E,INDEX(Positions!$A$1:$B$9,MATCH('LA F'!$B36,Positions!$A$1:$A$9,0),2),GameLog!$C:$C,"LA")</f>
        <v>0</v>
      </c>
      <c r="L36">
        <f>SUMIFS(GameLog!AT:AT,GameLog!$D:$D,'LA F'!$A36,GameLog!$E:$E,INDEX(Positions!$A$1:$B$9,MATCH('LA F'!$B36,Positions!$A$1:$A$9,0),2),GameLog!$C:$C,"LA")</f>
        <v>0</v>
      </c>
      <c r="M36">
        <f>SUMIFS(GameLog!AU:AU,GameLog!$D:$D,'LA F'!$A36,GameLog!$E:$E,INDEX(Positions!$A$1:$B$9,MATCH('LA F'!$B36,Positions!$A$1:$A$9,0),2),GameLog!$C:$C,"LA")</f>
        <v>0</v>
      </c>
      <c r="N36">
        <f>SUMIFS(GameLog!AV:AV,GameLog!$D:$D,'LA F'!$A36,GameLog!$E:$E,INDEX(Positions!$A$1:$B$9,MATCH('LA F'!$B36,Positions!$A$1:$A$9,0),2),GameLog!$C:$C,"LA")</f>
        <v>0</v>
      </c>
      <c r="O36" s="8">
        <f t="shared" si="0"/>
        <v>0</v>
      </c>
      <c r="P36" s="18" t="str">
        <f t="shared" si="1"/>
        <v/>
      </c>
      <c r="V36" s="15"/>
    </row>
    <row r="37" spans="1:22">
      <c r="A37" t="s">
        <v>2596</v>
      </c>
      <c r="B37" t="s">
        <v>2411</v>
      </c>
      <c r="C37">
        <f>COUNTIFS(GameLog!D:D,'LA F'!A37,GameLog!C:C,"LA",GameLog!E:E,INDEX(Positions!$A$1:$B$9,MATCH('LA F'!$B37,Positions!$A$1:$A$9,0),2))</f>
        <v>0</v>
      </c>
      <c r="D37">
        <f>SUMIFS(GameLog!F:F,GameLog!$D:$D,'LA F'!A37,GameLog!$E:$E,INDEX(Positions!$A$1:$B$9,MATCH('LA F'!$B37,Positions!$A$1:$A$9,0),2),GameLog!$C:$C,"LA")</f>
        <v>0</v>
      </c>
      <c r="E37" s="12">
        <f>SUMIFS(GameLog!AM:AM,GameLog!$D:$D,'LA F'!$A37,GameLog!$E:$E,INDEX(Positions!$A$1:$B$9,MATCH('LA F'!$B37,Positions!$A$1:$A$9,0),2),GameLog!$C:$C,"LA")</f>
        <v>0</v>
      </c>
      <c r="F37">
        <f>SUMIFS(GameLog!AN:AN,GameLog!$D:$D,'LA F'!$A37,GameLog!$E:$E,INDEX(Positions!$A$1:$B$9,MATCH('LA F'!$B37,Positions!$A$1:$A$9,0),2),GameLog!$C:$C,"LA")</f>
        <v>0</v>
      </c>
      <c r="G37">
        <f>SUMIFS(GameLog!AO:AO,GameLog!$D:$D,'LA F'!$A37,GameLog!$E:$E,INDEX(Positions!$A$1:$B$9,MATCH('LA F'!$B37,Positions!$A$1:$A$9,0),2),GameLog!$C:$C,"LA")</f>
        <v>0</v>
      </c>
      <c r="H37">
        <f>SUMIFS(GameLog!AP:AP,GameLog!$D:$D,'LA F'!$A37,GameLog!$E:$E,INDEX(Positions!$A$1:$B$9,MATCH('LA F'!$B37,Positions!$A$1:$A$9,0),2),GameLog!$C:$C,"LA")</f>
        <v>0</v>
      </c>
      <c r="I37">
        <f>SUMIFS(GameLog!AQ:AQ,GameLog!$D:$D,'LA F'!$A37,GameLog!$E:$E,INDEX(Positions!$A$1:$B$9,MATCH('LA F'!$B37,Positions!$A$1:$A$9,0),2),GameLog!$C:$C,"LA")</f>
        <v>0</v>
      </c>
      <c r="J37">
        <f>SUMIFS(GameLog!AR:AR,GameLog!$D:$D,'LA F'!$A37,GameLog!$E:$E,INDEX(Positions!$A$1:$B$9,MATCH('LA F'!$B37,Positions!$A$1:$A$9,0),2),GameLog!$C:$C,"LA")</f>
        <v>0</v>
      </c>
      <c r="K37">
        <f>SUMIFS(GameLog!AS:AS,GameLog!$D:$D,'LA F'!$A37,GameLog!$E:$E,INDEX(Positions!$A$1:$B$9,MATCH('LA F'!$B37,Positions!$A$1:$A$9,0),2),GameLog!$C:$C,"LA")</f>
        <v>0</v>
      </c>
      <c r="L37">
        <f>SUMIFS(GameLog!AT:AT,GameLog!$D:$D,'LA F'!$A37,GameLog!$E:$E,INDEX(Positions!$A$1:$B$9,MATCH('LA F'!$B37,Positions!$A$1:$A$9,0),2),GameLog!$C:$C,"LA")</f>
        <v>0</v>
      </c>
      <c r="M37">
        <f>SUMIFS(GameLog!AU:AU,GameLog!$D:$D,'LA F'!$A37,GameLog!$E:$E,INDEX(Positions!$A$1:$B$9,MATCH('LA F'!$B37,Positions!$A$1:$A$9,0),2),GameLog!$C:$C,"LA")</f>
        <v>0</v>
      </c>
      <c r="N37">
        <f>SUMIFS(GameLog!AV:AV,GameLog!$D:$D,'LA F'!$A37,GameLog!$E:$E,INDEX(Positions!$A$1:$B$9,MATCH('LA F'!$B37,Positions!$A$1:$A$9,0),2),GameLog!$C:$C,"LA")</f>
        <v>0</v>
      </c>
      <c r="O37" s="8">
        <f t="shared" si="0"/>
        <v>0</v>
      </c>
      <c r="P37" s="18" t="str">
        <f t="shared" si="1"/>
        <v/>
      </c>
      <c r="V37" s="15"/>
    </row>
    <row r="38" spans="1:22">
      <c r="A38" t="s">
        <v>2587</v>
      </c>
      <c r="B38" t="s">
        <v>2411</v>
      </c>
      <c r="C38">
        <f>COUNTIFS(GameLog!D:D,'LA F'!A38,GameLog!C:C,"LA",GameLog!E:E,INDEX(Positions!$A$1:$B$9,MATCH('LA F'!$B38,Positions!$A$1:$A$9,0),2))</f>
        <v>1</v>
      </c>
      <c r="D38">
        <f>SUMIFS(GameLog!F:F,GameLog!$D:$D,'LA F'!A38,GameLog!$E:$E,INDEX(Positions!$A$1:$B$9,MATCH('LA F'!$B38,Positions!$A$1:$A$9,0),2),GameLog!$C:$C,"LA")</f>
        <v>0</v>
      </c>
      <c r="E38" s="12">
        <f>SUMIFS(GameLog!AM:AM,GameLog!$D:$D,'LA F'!$A38,GameLog!$E:$E,INDEX(Positions!$A$1:$B$9,MATCH('LA F'!$B38,Positions!$A$1:$A$9,0),2),GameLog!$C:$C,"LA")</f>
        <v>2</v>
      </c>
      <c r="F38">
        <f>SUMIFS(GameLog!AN:AN,GameLog!$D:$D,'LA F'!$A38,GameLog!$E:$E,INDEX(Positions!$A$1:$B$9,MATCH('LA F'!$B38,Positions!$A$1:$A$9,0),2),GameLog!$C:$C,"LA")</f>
        <v>1</v>
      </c>
      <c r="G38">
        <f>SUMIFS(GameLog!AO:AO,GameLog!$D:$D,'LA F'!$A38,GameLog!$E:$E,INDEX(Positions!$A$1:$B$9,MATCH('LA F'!$B38,Positions!$A$1:$A$9,0),2),GameLog!$C:$C,"LA")</f>
        <v>0</v>
      </c>
      <c r="H38">
        <f>SUMIFS(GameLog!AP:AP,GameLog!$D:$D,'LA F'!$A38,GameLog!$E:$E,INDEX(Positions!$A$1:$B$9,MATCH('LA F'!$B38,Positions!$A$1:$A$9,0),2),GameLog!$C:$C,"LA")</f>
        <v>0</v>
      </c>
      <c r="I38">
        <f>SUMIFS(GameLog!AQ:AQ,GameLog!$D:$D,'LA F'!$A38,GameLog!$E:$E,INDEX(Positions!$A$1:$B$9,MATCH('LA F'!$B38,Positions!$A$1:$A$9,0),2),GameLog!$C:$C,"LA")</f>
        <v>0</v>
      </c>
      <c r="J38">
        <f>SUMIFS(GameLog!AR:AR,GameLog!$D:$D,'LA F'!$A38,GameLog!$E:$E,INDEX(Positions!$A$1:$B$9,MATCH('LA F'!$B38,Positions!$A$1:$A$9,0),2),GameLog!$C:$C,"LA")</f>
        <v>0</v>
      </c>
      <c r="K38">
        <f>SUMIFS(GameLog!AS:AS,GameLog!$D:$D,'LA F'!$A38,GameLog!$E:$E,INDEX(Positions!$A$1:$B$9,MATCH('LA F'!$B38,Positions!$A$1:$A$9,0),2),GameLog!$C:$C,"LA")</f>
        <v>0</v>
      </c>
      <c r="L38">
        <f>SUMIFS(GameLog!AT:AT,GameLog!$D:$D,'LA F'!$A38,GameLog!$E:$E,INDEX(Positions!$A$1:$B$9,MATCH('LA F'!$B38,Positions!$A$1:$A$9,0),2),GameLog!$C:$C,"LA")</f>
        <v>0</v>
      </c>
      <c r="M38">
        <f>SUMIFS(GameLog!AU:AU,GameLog!$D:$D,'LA F'!$A38,GameLog!$E:$E,INDEX(Positions!$A$1:$B$9,MATCH('LA F'!$B38,Positions!$A$1:$A$9,0),2),GameLog!$C:$C,"LA")</f>
        <v>0</v>
      </c>
      <c r="N38">
        <f>SUMIFS(GameLog!AV:AV,GameLog!$D:$D,'LA F'!$A38,GameLog!$E:$E,INDEX(Positions!$A$1:$B$9,MATCH('LA F'!$B38,Positions!$A$1:$A$9,0),2),GameLog!$C:$C,"LA")</f>
        <v>0</v>
      </c>
      <c r="O38" s="8">
        <f t="shared" si="0"/>
        <v>1</v>
      </c>
      <c r="P38" s="18" t="str">
        <f t="shared" si="1"/>
        <v/>
      </c>
      <c r="V38" s="15"/>
    </row>
    <row r="39" spans="1:22">
      <c r="A39" t="s">
        <v>2582</v>
      </c>
      <c r="B39" t="s">
        <v>2411</v>
      </c>
      <c r="C39">
        <f>COUNTIFS(GameLog!D:D,'LA F'!A39,GameLog!C:C,"LA",GameLog!E:E,INDEX(Positions!$A$1:$B$9,MATCH('LA F'!$B39,Positions!$A$1:$A$9,0),2))</f>
        <v>3</v>
      </c>
      <c r="D39">
        <f>SUMIFS(GameLog!F:F,GameLog!$D:$D,'LA F'!A39,GameLog!$E:$E,INDEX(Positions!$A$1:$B$9,MATCH('LA F'!$B39,Positions!$A$1:$A$9,0),2),GameLog!$C:$C,"LA")</f>
        <v>3</v>
      </c>
      <c r="E39" s="12">
        <f>SUMIFS(GameLog!AM:AM,GameLog!$D:$D,'LA F'!$A39,GameLog!$E:$E,INDEX(Positions!$A$1:$B$9,MATCH('LA F'!$B39,Positions!$A$1:$A$9,0),2),GameLog!$C:$C,"LA")</f>
        <v>26</v>
      </c>
      <c r="F39">
        <f>SUMIFS(GameLog!AN:AN,GameLog!$D:$D,'LA F'!$A39,GameLog!$E:$E,INDEX(Positions!$A$1:$B$9,MATCH('LA F'!$B39,Positions!$A$1:$A$9,0),2),GameLog!$C:$C,"LA")</f>
        <v>4</v>
      </c>
      <c r="G39">
        <f>SUMIFS(GameLog!AO:AO,GameLog!$D:$D,'LA F'!$A39,GameLog!$E:$E,INDEX(Positions!$A$1:$B$9,MATCH('LA F'!$B39,Positions!$A$1:$A$9,0),2),GameLog!$C:$C,"LA")</f>
        <v>9</v>
      </c>
      <c r="H39">
        <f>SUMIFS(GameLog!AP:AP,GameLog!$D:$D,'LA F'!$A39,GameLog!$E:$E,INDEX(Positions!$A$1:$B$9,MATCH('LA F'!$B39,Positions!$A$1:$A$9,0),2),GameLog!$C:$C,"LA")</f>
        <v>1</v>
      </c>
      <c r="I39">
        <f>SUMIFS(GameLog!AQ:AQ,GameLog!$D:$D,'LA F'!$A39,GameLog!$E:$E,INDEX(Positions!$A$1:$B$9,MATCH('LA F'!$B39,Positions!$A$1:$A$9,0),2),GameLog!$C:$C,"LA")</f>
        <v>1</v>
      </c>
      <c r="J39">
        <f>SUMIFS(GameLog!AR:AR,GameLog!$D:$D,'LA F'!$A39,GameLog!$E:$E,INDEX(Positions!$A$1:$B$9,MATCH('LA F'!$B39,Positions!$A$1:$A$9,0),2),GameLog!$C:$C,"LA")</f>
        <v>0</v>
      </c>
      <c r="K39">
        <f>SUMIFS(GameLog!AS:AS,GameLog!$D:$D,'LA F'!$A39,GameLog!$E:$E,INDEX(Positions!$A$1:$B$9,MATCH('LA F'!$B39,Positions!$A$1:$A$9,0),2),GameLog!$C:$C,"LA")</f>
        <v>0</v>
      </c>
      <c r="L39">
        <f>SUMIFS(GameLog!AT:AT,GameLog!$D:$D,'LA F'!$A39,GameLog!$E:$E,INDEX(Positions!$A$1:$B$9,MATCH('LA F'!$B39,Positions!$A$1:$A$9,0),2),GameLog!$C:$C,"LA")</f>
        <v>0</v>
      </c>
      <c r="M39">
        <f>SUMIFS(GameLog!AU:AU,GameLog!$D:$D,'LA F'!$A39,GameLog!$E:$E,INDEX(Positions!$A$1:$B$9,MATCH('LA F'!$B39,Positions!$A$1:$A$9,0),2),GameLog!$C:$C,"LA")</f>
        <v>0</v>
      </c>
      <c r="N39">
        <f>SUMIFS(GameLog!AV:AV,GameLog!$D:$D,'LA F'!$A39,GameLog!$E:$E,INDEX(Positions!$A$1:$B$9,MATCH('LA F'!$B39,Positions!$A$1:$A$9,0),2),GameLog!$C:$C,"LA")</f>
        <v>0</v>
      </c>
      <c r="O39" s="8">
        <f t="shared" si="0"/>
        <v>0.9285714285714286</v>
      </c>
      <c r="P39" s="18" t="str">
        <f t="shared" si="1"/>
        <v/>
      </c>
      <c r="V39" s="15"/>
    </row>
    <row r="40" spans="1:22">
      <c r="A40" t="s">
        <v>2583</v>
      </c>
      <c r="B40" t="s">
        <v>2412</v>
      </c>
      <c r="C40">
        <f>COUNTIFS(GameLog!D:D,'LA F'!A40,GameLog!C:C,"LA",GameLog!E:E,INDEX(Positions!$A$1:$B$9,MATCH('LA F'!$B40,Positions!$A$1:$A$9,0),2))</f>
        <v>3</v>
      </c>
      <c r="D40">
        <f>SUMIFS(GameLog!F:F,GameLog!$D:$D,'LA F'!A40,GameLog!$E:$E,INDEX(Positions!$A$1:$B$9,MATCH('LA F'!$B40,Positions!$A$1:$A$9,0),2),GameLog!$C:$C,"LA")</f>
        <v>3</v>
      </c>
      <c r="E40" s="12">
        <f>SUMIFS(GameLog!AM:AM,GameLog!$D:$D,'LA F'!$A40,GameLog!$E:$E,INDEX(Positions!$A$1:$B$9,MATCH('LA F'!$B40,Positions!$A$1:$A$9,0),2),GameLog!$C:$C,"LA")</f>
        <v>26.333333333333332</v>
      </c>
      <c r="F40">
        <f>SUMIFS(GameLog!AN:AN,GameLog!$D:$D,'LA F'!$A40,GameLog!$E:$E,INDEX(Positions!$A$1:$B$9,MATCH('LA F'!$B40,Positions!$A$1:$A$9,0),2),GameLog!$C:$C,"LA")</f>
        <v>4</v>
      </c>
      <c r="G40">
        <f>SUMIFS(GameLog!AO:AO,GameLog!$D:$D,'LA F'!$A40,GameLog!$E:$E,INDEX(Positions!$A$1:$B$9,MATCH('LA F'!$B40,Positions!$A$1:$A$9,0),2),GameLog!$C:$C,"LA")</f>
        <v>3</v>
      </c>
      <c r="H40">
        <f>SUMIFS(GameLog!AP:AP,GameLog!$D:$D,'LA F'!$A40,GameLog!$E:$E,INDEX(Positions!$A$1:$B$9,MATCH('LA F'!$B40,Positions!$A$1:$A$9,0),2),GameLog!$C:$C,"LA")</f>
        <v>1</v>
      </c>
      <c r="I40">
        <f>SUMIFS(GameLog!AQ:AQ,GameLog!$D:$D,'LA F'!$A40,GameLog!$E:$E,INDEX(Positions!$A$1:$B$9,MATCH('LA F'!$B40,Positions!$A$1:$A$9,0),2),GameLog!$C:$C,"LA")</f>
        <v>0</v>
      </c>
      <c r="J40">
        <f>SUMIFS(GameLog!AR:AR,GameLog!$D:$D,'LA F'!$A40,GameLog!$E:$E,INDEX(Positions!$A$1:$B$9,MATCH('LA F'!$B40,Positions!$A$1:$A$9,0),2),GameLog!$C:$C,"LA")</f>
        <v>0</v>
      </c>
      <c r="K40">
        <f>SUMIFS(GameLog!AS:AS,GameLog!$D:$D,'LA F'!$A40,GameLog!$E:$E,INDEX(Positions!$A$1:$B$9,MATCH('LA F'!$B40,Positions!$A$1:$A$9,0),2),GameLog!$C:$C,"LA")</f>
        <v>0</v>
      </c>
      <c r="L40">
        <f>SUMIFS(GameLog!AT:AT,GameLog!$D:$D,'LA F'!$A40,GameLog!$E:$E,INDEX(Positions!$A$1:$B$9,MATCH('LA F'!$B40,Positions!$A$1:$A$9,0),2),GameLog!$C:$C,"LA")</f>
        <v>0</v>
      </c>
      <c r="M40">
        <f>SUMIFS(GameLog!AU:AU,GameLog!$D:$D,'LA F'!$A40,GameLog!$E:$E,INDEX(Positions!$A$1:$B$9,MATCH('LA F'!$B40,Positions!$A$1:$A$9,0),2),GameLog!$C:$C,"LA")</f>
        <v>0</v>
      </c>
      <c r="N40">
        <f>SUMIFS(GameLog!AV:AV,GameLog!$D:$D,'LA F'!$A40,GameLog!$E:$E,INDEX(Positions!$A$1:$B$9,MATCH('LA F'!$B40,Positions!$A$1:$A$9,0),2),GameLog!$C:$C,"LA")</f>
        <v>0</v>
      </c>
      <c r="O40" s="8">
        <f t="shared" si="0"/>
        <v>0.875</v>
      </c>
      <c r="P40" s="18" t="str">
        <f t="shared" si="1"/>
        <v/>
      </c>
      <c r="V40" s="15"/>
    </row>
    <row r="41" spans="1:22">
      <c r="A41" t="s">
        <v>2593</v>
      </c>
      <c r="B41" t="s">
        <v>2412</v>
      </c>
      <c r="C41">
        <f>COUNTIFS(GameLog!D:D,'LA F'!A41,GameLog!C:C,"LA",GameLog!E:E,INDEX(Positions!$A$1:$B$9,MATCH('LA F'!$B41,Positions!$A$1:$A$9,0),2))</f>
        <v>0</v>
      </c>
      <c r="D41">
        <f>SUMIFS(GameLog!F:F,GameLog!$D:$D,'LA F'!A41,GameLog!$E:$E,INDEX(Positions!$A$1:$B$9,MATCH('LA F'!$B41,Positions!$A$1:$A$9,0),2),GameLog!$C:$C,"LA")</f>
        <v>0</v>
      </c>
      <c r="E41" s="12">
        <f>SUMIFS(GameLog!AM:AM,GameLog!$D:$D,'LA F'!$A41,GameLog!$E:$E,INDEX(Positions!$A$1:$B$9,MATCH('LA F'!$B41,Positions!$A$1:$A$9,0),2),GameLog!$C:$C,"LA")</f>
        <v>0</v>
      </c>
      <c r="F41">
        <f>SUMIFS(GameLog!AN:AN,GameLog!$D:$D,'LA F'!$A41,GameLog!$E:$E,INDEX(Positions!$A$1:$B$9,MATCH('LA F'!$B41,Positions!$A$1:$A$9,0),2),GameLog!$C:$C,"LA")</f>
        <v>0</v>
      </c>
      <c r="G41">
        <f>SUMIFS(GameLog!AO:AO,GameLog!$D:$D,'LA F'!$A41,GameLog!$E:$E,INDEX(Positions!$A$1:$B$9,MATCH('LA F'!$B41,Positions!$A$1:$A$9,0),2),GameLog!$C:$C,"LA")</f>
        <v>0</v>
      </c>
      <c r="H41">
        <f>SUMIFS(GameLog!AP:AP,GameLog!$D:$D,'LA F'!$A41,GameLog!$E:$E,INDEX(Positions!$A$1:$B$9,MATCH('LA F'!$B41,Positions!$A$1:$A$9,0),2),GameLog!$C:$C,"LA")</f>
        <v>0</v>
      </c>
      <c r="I41">
        <f>SUMIFS(GameLog!AQ:AQ,GameLog!$D:$D,'LA F'!$A41,GameLog!$E:$E,INDEX(Positions!$A$1:$B$9,MATCH('LA F'!$B41,Positions!$A$1:$A$9,0),2),GameLog!$C:$C,"LA")</f>
        <v>0</v>
      </c>
      <c r="J41">
        <f>SUMIFS(GameLog!AR:AR,GameLog!$D:$D,'LA F'!$A41,GameLog!$E:$E,INDEX(Positions!$A$1:$B$9,MATCH('LA F'!$B41,Positions!$A$1:$A$9,0),2),GameLog!$C:$C,"LA")</f>
        <v>0</v>
      </c>
      <c r="K41">
        <f>SUMIFS(GameLog!AS:AS,GameLog!$D:$D,'LA F'!$A41,GameLog!$E:$E,INDEX(Positions!$A$1:$B$9,MATCH('LA F'!$B41,Positions!$A$1:$A$9,0),2),GameLog!$C:$C,"LA")</f>
        <v>0</v>
      </c>
      <c r="L41">
        <f>SUMIFS(GameLog!AT:AT,GameLog!$D:$D,'LA F'!$A41,GameLog!$E:$E,INDEX(Positions!$A$1:$B$9,MATCH('LA F'!$B41,Positions!$A$1:$A$9,0),2),GameLog!$C:$C,"LA")</f>
        <v>0</v>
      </c>
      <c r="M41">
        <f>SUMIFS(GameLog!AU:AU,GameLog!$D:$D,'LA F'!$A41,GameLog!$E:$E,INDEX(Positions!$A$1:$B$9,MATCH('LA F'!$B41,Positions!$A$1:$A$9,0),2),GameLog!$C:$C,"LA")</f>
        <v>0</v>
      </c>
      <c r="N41">
        <f>SUMIFS(GameLog!AV:AV,GameLog!$D:$D,'LA F'!$A41,GameLog!$E:$E,INDEX(Positions!$A$1:$B$9,MATCH('LA F'!$B41,Positions!$A$1:$A$9,0),2),GameLog!$C:$C,"LA")</f>
        <v>0</v>
      </c>
      <c r="O41" s="8">
        <f t="shared" si="0"/>
        <v>0</v>
      </c>
      <c r="P41" s="18" t="str">
        <f t="shared" si="1"/>
        <v/>
      </c>
      <c r="V41" s="15"/>
    </row>
    <row r="42" spans="1:22">
      <c r="A42" t="s">
        <v>2590</v>
      </c>
      <c r="B42" t="s">
        <v>2412</v>
      </c>
      <c r="C42">
        <f>COUNTIFS(GameLog!D:D,'LA F'!A42,GameLog!C:C,"LA",GameLog!E:E,INDEX(Positions!$A$1:$B$9,MATCH('LA F'!$B42,Positions!$A$1:$A$9,0),2))</f>
        <v>0</v>
      </c>
      <c r="D42">
        <f>SUMIFS(GameLog!F:F,GameLog!$D:$D,'LA F'!A42,GameLog!$E:$E,INDEX(Positions!$A$1:$B$9,MATCH('LA F'!$B42,Positions!$A$1:$A$9,0),2),GameLog!$C:$C,"LA")</f>
        <v>0</v>
      </c>
      <c r="E42" s="12">
        <f>SUMIFS(GameLog!AM:AM,GameLog!$D:$D,'LA F'!$A42,GameLog!$E:$E,INDEX(Positions!$A$1:$B$9,MATCH('LA F'!$B42,Positions!$A$1:$A$9,0),2),GameLog!$C:$C,"LA")</f>
        <v>0</v>
      </c>
      <c r="F42">
        <f>SUMIFS(GameLog!AN:AN,GameLog!$D:$D,'LA F'!$A42,GameLog!$E:$E,INDEX(Positions!$A$1:$B$9,MATCH('LA F'!$B42,Positions!$A$1:$A$9,0),2),GameLog!$C:$C,"LA")</f>
        <v>0</v>
      </c>
      <c r="G42">
        <f>SUMIFS(GameLog!AO:AO,GameLog!$D:$D,'LA F'!$A42,GameLog!$E:$E,INDEX(Positions!$A$1:$B$9,MATCH('LA F'!$B42,Positions!$A$1:$A$9,0),2),GameLog!$C:$C,"LA")</f>
        <v>0</v>
      </c>
      <c r="H42">
        <f>SUMIFS(GameLog!AP:AP,GameLog!$D:$D,'LA F'!$A42,GameLog!$E:$E,INDEX(Positions!$A$1:$B$9,MATCH('LA F'!$B42,Positions!$A$1:$A$9,0),2),GameLog!$C:$C,"LA")</f>
        <v>0</v>
      </c>
      <c r="I42">
        <f>SUMIFS(GameLog!AQ:AQ,GameLog!$D:$D,'LA F'!$A42,GameLog!$E:$E,INDEX(Positions!$A$1:$B$9,MATCH('LA F'!$B42,Positions!$A$1:$A$9,0),2),GameLog!$C:$C,"LA")</f>
        <v>0</v>
      </c>
      <c r="J42">
        <f>SUMIFS(GameLog!AR:AR,GameLog!$D:$D,'LA F'!$A42,GameLog!$E:$E,INDEX(Positions!$A$1:$B$9,MATCH('LA F'!$B42,Positions!$A$1:$A$9,0),2),GameLog!$C:$C,"LA")</f>
        <v>0</v>
      </c>
      <c r="K42">
        <f>SUMIFS(GameLog!AS:AS,GameLog!$D:$D,'LA F'!$A42,GameLog!$E:$E,INDEX(Positions!$A$1:$B$9,MATCH('LA F'!$B42,Positions!$A$1:$A$9,0),2),GameLog!$C:$C,"LA")</f>
        <v>0</v>
      </c>
      <c r="L42">
        <f>SUMIFS(GameLog!AT:AT,GameLog!$D:$D,'LA F'!$A42,GameLog!$E:$E,INDEX(Positions!$A$1:$B$9,MATCH('LA F'!$B42,Positions!$A$1:$A$9,0),2),GameLog!$C:$C,"LA")</f>
        <v>0</v>
      </c>
      <c r="M42">
        <f>SUMIFS(GameLog!AU:AU,GameLog!$D:$D,'LA F'!$A42,GameLog!$E:$E,INDEX(Positions!$A$1:$B$9,MATCH('LA F'!$B42,Positions!$A$1:$A$9,0),2),GameLog!$C:$C,"LA")</f>
        <v>0</v>
      </c>
      <c r="N42">
        <f>SUMIFS(GameLog!AV:AV,GameLog!$D:$D,'LA F'!$A42,GameLog!$E:$E,INDEX(Positions!$A$1:$B$9,MATCH('LA F'!$B42,Positions!$A$1:$A$9,0),2),GameLog!$C:$C,"LA")</f>
        <v>0</v>
      </c>
      <c r="O42" s="8">
        <f t="shared" si="0"/>
        <v>0</v>
      </c>
      <c r="P42" s="18" t="str">
        <f t="shared" si="1"/>
        <v/>
      </c>
      <c r="V42" s="15"/>
    </row>
    <row r="43" spans="1:22">
      <c r="A43" t="s">
        <v>2587</v>
      </c>
      <c r="B43" t="s">
        <v>2412</v>
      </c>
      <c r="C43">
        <f>COUNTIFS(GameLog!D:D,'LA F'!A43,GameLog!C:C,"LA",GameLog!E:E,INDEX(Positions!$A$1:$B$9,MATCH('LA F'!$B43,Positions!$A$1:$A$9,0),2))</f>
        <v>1</v>
      </c>
      <c r="D43">
        <f>SUMIFS(GameLog!F:F,GameLog!$D:$D,'LA F'!A43,GameLog!$E:$E,INDEX(Positions!$A$1:$B$9,MATCH('LA F'!$B43,Positions!$A$1:$A$9,0),2),GameLog!$C:$C,"LA")</f>
        <v>0</v>
      </c>
      <c r="E43" s="12">
        <f>SUMIFS(GameLog!AM:AM,GameLog!$D:$D,'LA F'!$A43,GameLog!$E:$E,INDEX(Positions!$A$1:$B$9,MATCH('LA F'!$B43,Positions!$A$1:$A$9,0),2),GameLog!$C:$C,"LA")</f>
        <v>1.6666666666666665</v>
      </c>
      <c r="F43">
        <f>SUMIFS(GameLog!AN:AN,GameLog!$D:$D,'LA F'!$A43,GameLog!$E:$E,INDEX(Positions!$A$1:$B$9,MATCH('LA F'!$B43,Positions!$A$1:$A$9,0),2),GameLog!$C:$C,"LA")</f>
        <v>1</v>
      </c>
      <c r="G43">
        <f>SUMIFS(GameLog!AO:AO,GameLog!$D:$D,'LA F'!$A43,GameLog!$E:$E,INDEX(Positions!$A$1:$B$9,MATCH('LA F'!$B43,Positions!$A$1:$A$9,0),2),GameLog!$C:$C,"LA")</f>
        <v>1</v>
      </c>
      <c r="H43">
        <f>SUMIFS(GameLog!AP:AP,GameLog!$D:$D,'LA F'!$A43,GameLog!$E:$E,INDEX(Positions!$A$1:$B$9,MATCH('LA F'!$B43,Positions!$A$1:$A$9,0),2),GameLog!$C:$C,"LA")</f>
        <v>0</v>
      </c>
      <c r="I43">
        <f>SUMIFS(GameLog!AQ:AQ,GameLog!$D:$D,'LA F'!$A43,GameLog!$E:$E,INDEX(Positions!$A$1:$B$9,MATCH('LA F'!$B43,Positions!$A$1:$A$9,0),2),GameLog!$C:$C,"LA")</f>
        <v>0</v>
      </c>
      <c r="J43">
        <f>SUMIFS(GameLog!AR:AR,GameLog!$D:$D,'LA F'!$A43,GameLog!$E:$E,INDEX(Positions!$A$1:$B$9,MATCH('LA F'!$B43,Positions!$A$1:$A$9,0),2),GameLog!$C:$C,"LA")</f>
        <v>0</v>
      </c>
      <c r="K43">
        <f>SUMIFS(GameLog!AS:AS,GameLog!$D:$D,'LA F'!$A43,GameLog!$E:$E,INDEX(Positions!$A$1:$B$9,MATCH('LA F'!$B43,Positions!$A$1:$A$9,0),2),GameLog!$C:$C,"LA")</f>
        <v>0</v>
      </c>
      <c r="L43">
        <f>SUMIFS(GameLog!AT:AT,GameLog!$D:$D,'LA F'!$A43,GameLog!$E:$E,INDEX(Positions!$A$1:$B$9,MATCH('LA F'!$B43,Positions!$A$1:$A$9,0),2),GameLog!$C:$C,"LA")</f>
        <v>0</v>
      </c>
      <c r="M43">
        <f>SUMIFS(GameLog!AU:AU,GameLog!$D:$D,'LA F'!$A43,GameLog!$E:$E,INDEX(Positions!$A$1:$B$9,MATCH('LA F'!$B43,Positions!$A$1:$A$9,0),2),GameLog!$C:$C,"LA")</f>
        <v>0</v>
      </c>
      <c r="N43">
        <f>SUMIFS(GameLog!AV:AV,GameLog!$D:$D,'LA F'!$A43,GameLog!$E:$E,INDEX(Positions!$A$1:$B$9,MATCH('LA F'!$B43,Positions!$A$1:$A$9,0),2),GameLog!$C:$C,"LA")</f>
        <v>0</v>
      </c>
      <c r="O43" s="8">
        <f t="shared" si="0"/>
        <v>1</v>
      </c>
      <c r="P43" s="18" t="str">
        <f t="shared" si="1"/>
        <v/>
      </c>
      <c r="V43" s="15"/>
    </row>
    <row r="44" spans="1:22">
      <c r="A44" t="s">
        <v>2599</v>
      </c>
      <c r="B44" t="s">
        <v>2432</v>
      </c>
      <c r="C44">
        <f>COUNTIFS(GameLog!D:D,'LA F'!A44,GameLog!C:C,"LA",GameLog!E:E,INDEX(Positions!$A$1:$B$9,MATCH('LA F'!$B44,Positions!$A$1:$A$9,0),2))</f>
        <v>0</v>
      </c>
      <c r="D44">
        <f>SUMIFS(GameLog!F:F,GameLog!$D:$D,'LA F'!A44,GameLog!$E:$E,INDEX(Positions!$A$1:$B$9,MATCH('LA F'!$B44,Positions!$A$1:$A$9,0),2),GameLog!$C:$C,"LA")</f>
        <v>0</v>
      </c>
      <c r="E44" s="12">
        <f>SUMIFS(GameLog!AM:AM,GameLog!$D:$D,'LA F'!$A44,GameLog!$E:$E,INDEX(Positions!$A$1:$B$9,MATCH('LA F'!$B44,Positions!$A$1:$A$9,0),2),GameLog!$C:$C,"LA")</f>
        <v>0</v>
      </c>
      <c r="F44">
        <f>SUMIFS(GameLog!AN:AN,GameLog!$D:$D,'LA F'!$A44,GameLog!$E:$E,INDEX(Positions!$A$1:$B$9,MATCH('LA F'!$B44,Positions!$A$1:$A$9,0),2),GameLog!$C:$C,"LA")</f>
        <v>0</v>
      </c>
      <c r="G44">
        <f>SUMIFS(GameLog!AO:AO,GameLog!$D:$D,'LA F'!$A44,GameLog!$E:$E,INDEX(Positions!$A$1:$B$9,MATCH('LA F'!$B44,Positions!$A$1:$A$9,0),2),GameLog!$C:$C,"LA")</f>
        <v>0</v>
      </c>
      <c r="H44">
        <f>SUMIFS(GameLog!AP:AP,GameLog!$D:$D,'LA F'!$A44,GameLog!$E:$E,INDEX(Positions!$A$1:$B$9,MATCH('LA F'!$B44,Positions!$A$1:$A$9,0),2),GameLog!$C:$C,"LA")</f>
        <v>0</v>
      </c>
      <c r="I44">
        <f>SUMIFS(GameLog!AQ:AQ,GameLog!$D:$D,'LA F'!$A44,GameLog!$E:$E,INDEX(Positions!$A$1:$B$9,MATCH('LA F'!$B44,Positions!$A$1:$A$9,0),2),GameLog!$C:$C,"LA")</f>
        <v>0</v>
      </c>
      <c r="J44">
        <f>SUMIFS(GameLog!AR:AR,GameLog!$D:$D,'LA F'!$A44,GameLog!$E:$E,INDEX(Positions!$A$1:$B$9,MATCH('LA F'!$B44,Positions!$A$1:$A$9,0),2),GameLog!$C:$C,"LA")</f>
        <v>0</v>
      </c>
      <c r="K44">
        <f>SUMIFS(GameLog!AS:AS,GameLog!$D:$D,'LA F'!$A44,GameLog!$E:$E,INDEX(Positions!$A$1:$B$9,MATCH('LA F'!$B44,Positions!$A$1:$A$9,0),2),GameLog!$C:$C,"LA")</f>
        <v>0</v>
      </c>
      <c r="L44">
        <f>SUMIFS(GameLog!AT:AT,GameLog!$D:$D,'LA F'!$A44,GameLog!$E:$E,INDEX(Positions!$A$1:$B$9,MATCH('LA F'!$B44,Positions!$A$1:$A$9,0),2),GameLog!$C:$C,"LA")</f>
        <v>0</v>
      </c>
      <c r="M44">
        <f>SUMIFS(GameLog!AU:AU,GameLog!$D:$D,'LA F'!$A44,GameLog!$E:$E,INDEX(Positions!$A$1:$B$9,MATCH('LA F'!$B44,Positions!$A$1:$A$9,0),2),GameLog!$C:$C,"LA")</f>
        <v>0</v>
      </c>
      <c r="N44">
        <f>SUMIFS(GameLog!AV:AV,GameLog!$D:$D,'LA F'!$A44,GameLog!$E:$E,INDEX(Positions!$A$1:$B$9,MATCH('LA F'!$B44,Positions!$A$1:$A$9,0),2),GameLog!$C:$C,"LA")</f>
        <v>0</v>
      </c>
      <c r="O44" s="8">
        <f t="shared" si="0"/>
        <v>0</v>
      </c>
      <c r="P44" s="18" t="str">
        <f t="shared" si="1"/>
        <v/>
      </c>
      <c r="V44" s="15"/>
    </row>
    <row r="45" spans="1:22">
      <c r="A45" t="s">
        <v>2594</v>
      </c>
      <c r="B45" t="s">
        <v>2432</v>
      </c>
      <c r="C45">
        <f>COUNTIFS(GameLog!D:D,'LA F'!A45,GameLog!C:C,"LA",GameLog!E:E,INDEX(Positions!$A$1:$B$9,MATCH('LA F'!$B45,Positions!$A$1:$A$9,0),2))</f>
        <v>0</v>
      </c>
      <c r="D45">
        <f>SUMIFS(GameLog!F:F,GameLog!$D:$D,'LA F'!A45,GameLog!$E:$E,INDEX(Positions!$A$1:$B$9,MATCH('LA F'!$B45,Positions!$A$1:$A$9,0),2),GameLog!$C:$C,"LA")</f>
        <v>0</v>
      </c>
      <c r="E45" s="12">
        <f>SUMIFS(GameLog!AM:AM,GameLog!$D:$D,'LA F'!$A45,GameLog!$E:$E,INDEX(Positions!$A$1:$B$9,MATCH('LA F'!$B45,Positions!$A$1:$A$9,0),2),GameLog!$C:$C,"LA")</f>
        <v>0</v>
      </c>
      <c r="F45">
        <f>SUMIFS(GameLog!AN:AN,GameLog!$D:$D,'LA F'!$A45,GameLog!$E:$E,INDEX(Positions!$A$1:$B$9,MATCH('LA F'!$B45,Positions!$A$1:$A$9,0),2),GameLog!$C:$C,"LA")</f>
        <v>0</v>
      </c>
      <c r="G45">
        <f>SUMIFS(GameLog!AO:AO,GameLog!$D:$D,'LA F'!$A45,GameLog!$E:$E,INDEX(Positions!$A$1:$B$9,MATCH('LA F'!$B45,Positions!$A$1:$A$9,0),2),GameLog!$C:$C,"LA")</f>
        <v>0</v>
      </c>
      <c r="H45">
        <f>SUMIFS(GameLog!AP:AP,GameLog!$D:$D,'LA F'!$A45,GameLog!$E:$E,INDEX(Positions!$A$1:$B$9,MATCH('LA F'!$B45,Positions!$A$1:$A$9,0),2),GameLog!$C:$C,"LA")</f>
        <v>0</v>
      </c>
      <c r="I45">
        <f>SUMIFS(GameLog!AQ:AQ,GameLog!$D:$D,'LA F'!$A45,GameLog!$E:$E,INDEX(Positions!$A$1:$B$9,MATCH('LA F'!$B45,Positions!$A$1:$A$9,0),2),GameLog!$C:$C,"LA")</f>
        <v>0</v>
      </c>
      <c r="J45">
        <f>SUMIFS(GameLog!AR:AR,GameLog!$D:$D,'LA F'!$A45,GameLog!$E:$E,INDEX(Positions!$A$1:$B$9,MATCH('LA F'!$B45,Positions!$A$1:$A$9,0),2),GameLog!$C:$C,"LA")</f>
        <v>0</v>
      </c>
      <c r="K45">
        <f>SUMIFS(GameLog!AS:AS,GameLog!$D:$D,'LA F'!$A45,GameLog!$E:$E,INDEX(Positions!$A$1:$B$9,MATCH('LA F'!$B45,Positions!$A$1:$A$9,0),2),GameLog!$C:$C,"LA")</f>
        <v>0</v>
      </c>
      <c r="L45">
        <f>SUMIFS(GameLog!AT:AT,GameLog!$D:$D,'LA F'!$A45,GameLog!$E:$E,INDEX(Positions!$A$1:$B$9,MATCH('LA F'!$B45,Positions!$A$1:$A$9,0),2),GameLog!$C:$C,"LA")</f>
        <v>0</v>
      </c>
      <c r="M45">
        <f>SUMIFS(GameLog!AU:AU,GameLog!$D:$D,'LA F'!$A45,GameLog!$E:$E,INDEX(Positions!$A$1:$B$9,MATCH('LA F'!$B45,Positions!$A$1:$A$9,0),2),GameLog!$C:$C,"LA")</f>
        <v>0</v>
      </c>
      <c r="N45">
        <f>SUMIFS(GameLog!AV:AV,GameLog!$D:$D,'LA F'!$A45,GameLog!$E:$E,INDEX(Positions!$A$1:$B$9,MATCH('LA F'!$B45,Positions!$A$1:$A$9,0),2),GameLog!$C:$C,"LA")</f>
        <v>0</v>
      </c>
      <c r="O45" s="8">
        <f t="shared" si="0"/>
        <v>0</v>
      </c>
      <c r="P45" s="18" t="str">
        <f t="shared" si="1"/>
        <v/>
      </c>
      <c r="V45" s="15"/>
    </row>
    <row r="46" spans="1:22">
      <c r="A46" t="s">
        <v>2589</v>
      </c>
      <c r="B46" t="s">
        <v>2432</v>
      </c>
      <c r="C46">
        <f>COUNTIFS(GameLog!D:D,'LA F'!A46,GameLog!C:C,"LA",GameLog!E:E,INDEX(Positions!$A$1:$B$9,MATCH('LA F'!$B46,Positions!$A$1:$A$9,0),2))</f>
        <v>0</v>
      </c>
      <c r="D46">
        <f>SUMIFS(GameLog!F:F,GameLog!$D:$D,'LA F'!A46,GameLog!$E:$E,INDEX(Positions!$A$1:$B$9,MATCH('LA F'!$B46,Positions!$A$1:$A$9,0),2),GameLog!$C:$C,"LA")</f>
        <v>0</v>
      </c>
      <c r="E46" s="12">
        <f>SUMIFS(GameLog!AM:AM,GameLog!$D:$D,'LA F'!$A46,GameLog!$E:$E,INDEX(Positions!$A$1:$B$9,MATCH('LA F'!$B46,Positions!$A$1:$A$9,0),2),GameLog!$C:$C,"LA")</f>
        <v>0</v>
      </c>
      <c r="F46">
        <f>SUMIFS(GameLog!AN:AN,GameLog!$D:$D,'LA F'!$A46,GameLog!$E:$E,INDEX(Positions!$A$1:$B$9,MATCH('LA F'!$B46,Positions!$A$1:$A$9,0),2),GameLog!$C:$C,"LA")</f>
        <v>0</v>
      </c>
      <c r="G46">
        <f>SUMIFS(GameLog!AO:AO,GameLog!$D:$D,'LA F'!$A46,GameLog!$E:$E,INDEX(Positions!$A$1:$B$9,MATCH('LA F'!$B46,Positions!$A$1:$A$9,0),2),GameLog!$C:$C,"LA")</f>
        <v>0</v>
      </c>
      <c r="H46">
        <f>SUMIFS(GameLog!AP:AP,GameLog!$D:$D,'LA F'!$A46,GameLog!$E:$E,INDEX(Positions!$A$1:$B$9,MATCH('LA F'!$B46,Positions!$A$1:$A$9,0),2),GameLog!$C:$C,"LA")</f>
        <v>0</v>
      </c>
      <c r="I46">
        <f>SUMIFS(GameLog!AQ:AQ,GameLog!$D:$D,'LA F'!$A46,GameLog!$E:$E,INDEX(Positions!$A$1:$B$9,MATCH('LA F'!$B46,Positions!$A$1:$A$9,0),2),GameLog!$C:$C,"LA")</f>
        <v>0</v>
      </c>
      <c r="J46">
        <f>SUMIFS(GameLog!AR:AR,GameLog!$D:$D,'LA F'!$A46,GameLog!$E:$E,INDEX(Positions!$A$1:$B$9,MATCH('LA F'!$B46,Positions!$A$1:$A$9,0),2),GameLog!$C:$C,"LA")</f>
        <v>0</v>
      </c>
      <c r="K46">
        <f>SUMIFS(GameLog!AS:AS,GameLog!$D:$D,'LA F'!$A46,GameLog!$E:$E,INDEX(Positions!$A$1:$B$9,MATCH('LA F'!$B46,Positions!$A$1:$A$9,0),2),GameLog!$C:$C,"LA")</f>
        <v>0</v>
      </c>
      <c r="L46">
        <f>SUMIFS(GameLog!AT:AT,GameLog!$D:$D,'LA F'!$A46,GameLog!$E:$E,INDEX(Positions!$A$1:$B$9,MATCH('LA F'!$B46,Positions!$A$1:$A$9,0),2),GameLog!$C:$C,"LA")</f>
        <v>0</v>
      </c>
      <c r="M46">
        <f>SUMIFS(GameLog!AU:AU,GameLog!$D:$D,'LA F'!$A46,GameLog!$E:$E,INDEX(Positions!$A$1:$B$9,MATCH('LA F'!$B46,Positions!$A$1:$A$9,0),2),GameLog!$C:$C,"LA")</f>
        <v>0</v>
      </c>
      <c r="N46">
        <f>SUMIFS(GameLog!AV:AV,GameLog!$D:$D,'LA F'!$A46,GameLog!$E:$E,INDEX(Positions!$A$1:$B$9,MATCH('LA F'!$B46,Positions!$A$1:$A$9,0),2),GameLog!$C:$C,"LA")</f>
        <v>0</v>
      </c>
      <c r="O46" s="8">
        <f t="shared" si="0"/>
        <v>0</v>
      </c>
      <c r="P46" s="18" t="str">
        <f t="shared" si="1"/>
        <v/>
      </c>
      <c r="V46" s="15"/>
    </row>
    <row r="47" spans="1:22">
      <c r="A47" t="s">
        <v>2593</v>
      </c>
      <c r="B47" t="s">
        <v>2432</v>
      </c>
      <c r="C47">
        <f>COUNTIFS(GameLog!D:D,'LA F'!A47,GameLog!C:C,"LA",GameLog!E:E,INDEX(Positions!$A$1:$B$9,MATCH('LA F'!$B47,Positions!$A$1:$A$9,0),2))</f>
        <v>0</v>
      </c>
      <c r="D47">
        <f>SUMIFS(GameLog!F:F,GameLog!$D:$D,'LA F'!A47,GameLog!$E:$E,INDEX(Positions!$A$1:$B$9,MATCH('LA F'!$B47,Positions!$A$1:$A$9,0),2),GameLog!$C:$C,"LA")</f>
        <v>0</v>
      </c>
      <c r="E47" s="12">
        <f>SUMIFS(GameLog!AM:AM,GameLog!$D:$D,'LA F'!$A47,GameLog!$E:$E,INDEX(Positions!$A$1:$B$9,MATCH('LA F'!$B47,Positions!$A$1:$A$9,0),2),GameLog!$C:$C,"LA")</f>
        <v>0</v>
      </c>
      <c r="F47">
        <f>SUMIFS(GameLog!AN:AN,GameLog!$D:$D,'LA F'!$A47,GameLog!$E:$E,INDEX(Positions!$A$1:$B$9,MATCH('LA F'!$B47,Positions!$A$1:$A$9,0),2),GameLog!$C:$C,"LA")</f>
        <v>0</v>
      </c>
      <c r="G47">
        <f>SUMIFS(GameLog!AO:AO,GameLog!$D:$D,'LA F'!$A47,GameLog!$E:$E,INDEX(Positions!$A$1:$B$9,MATCH('LA F'!$B47,Positions!$A$1:$A$9,0),2),GameLog!$C:$C,"LA")</f>
        <v>0</v>
      </c>
      <c r="H47">
        <f>SUMIFS(GameLog!AP:AP,GameLog!$D:$D,'LA F'!$A47,GameLog!$E:$E,INDEX(Positions!$A$1:$B$9,MATCH('LA F'!$B47,Positions!$A$1:$A$9,0),2),GameLog!$C:$C,"LA")</f>
        <v>0</v>
      </c>
      <c r="I47">
        <f>SUMIFS(GameLog!AQ:AQ,GameLog!$D:$D,'LA F'!$A47,GameLog!$E:$E,INDEX(Positions!$A$1:$B$9,MATCH('LA F'!$B47,Positions!$A$1:$A$9,0),2),GameLog!$C:$C,"LA")</f>
        <v>0</v>
      </c>
      <c r="J47">
        <f>SUMIFS(GameLog!AR:AR,GameLog!$D:$D,'LA F'!$A47,GameLog!$E:$E,INDEX(Positions!$A$1:$B$9,MATCH('LA F'!$B47,Positions!$A$1:$A$9,0),2),GameLog!$C:$C,"LA")</f>
        <v>0</v>
      </c>
      <c r="K47">
        <f>SUMIFS(GameLog!AS:AS,GameLog!$D:$D,'LA F'!$A47,GameLog!$E:$E,INDEX(Positions!$A$1:$B$9,MATCH('LA F'!$B47,Positions!$A$1:$A$9,0),2),GameLog!$C:$C,"LA")</f>
        <v>0</v>
      </c>
      <c r="L47">
        <f>SUMIFS(GameLog!AT:AT,GameLog!$D:$D,'LA F'!$A47,GameLog!$E:$E,INDEX(Positions!$A$1:$B$9,MATCH('LA F'!$B47,Positions!$A$1:$A$9,0),2),GameLog!$C:$C,"LA")</f>
        <v>0</v>
      </c>
      <c r="M47">
        <f>SUMIFS(GameLog!AU:AU,GameLog!$D:$D,'LA F'!$A47,GameLog!$E:$E,INDEX(Positions!$A$1:$B$9,MATCH('LA F'!$B47,Positions!$A$1:$A$9,0),2),GameLog!$C:$C,"LA")</f>
        <v>0</v>
      </c>
      <c r="N47">
        <f>SUMIFS(GameLog!AV:AV,GameLog!$D:$D,'LA F'!$A47,GameLog!$E:$E,INDEX(Positions!$A$1:$B$9,MATCH('LA F'!$B47,Positions!$A$1:$A$9,0),2),GameLog!$C:$C,"LA")</f>
        <v>0</v>
      </c>
      <c r="O47" s="8">
        <f t="shared" si="0"/>
        <v>0</v>
      </c>
      <c r="P47" s="18" t="str">
        <f t="shared" si="1"/>
        <v/>
      </c>
      <c r="V47" s="15"/>
    </row>
    <row r="48" spans="1:22">
      <c r="A48" t="s">
        <v>2622</v>
      </c>
      <c r="B48" t="s">
        <v>2432</v>
      </c>
      <c r="C48">
        <f>COUNTIFS(GameLog!D:D,'LA F'!A48,GameLog!C:C,"LA",GameLog!E:E,INDEX(Positions!$A$1:$B$9,MATCH('LA F'!$B48,Positions!$A$1:$A$9,0),2))</f>
        <v>3</v>
      </c>
      <c r="D48">
        <f>SUMIFS(GameLog!F:F,GameLog!$D:$D,'LA F'!A48,GameLog!$E:$E,INDEX(Positions!$A$1:$B$9,MATCH('LA F'!$B48,Positions!$A$1:$A$9,0),2),GameLog!$C:$C,"LA")</f>
        <v>3</v>
      </c>
      <c r="E48" s="12">
        <f>SUMIFS(GameLog!AM:AM,GameLog!$D:$D,'LA F'!$A48,GameLog!$E:$E,INDEX(Positions!$A$1:$B$9,MATCH('LA F'!$B48,Positions!$A$1:$A$9,0),2),GameLog!$C:$C,"LA")</f>
        <v>28</v>
      </c>
      <c r="F48">
        <f>SUMIFS(GameLog!AN:AN,GameLog!$D:$D,'LA F'!$A48,GameLog!$E:$E,INDEX(Positions!$A$1:$B$9,MATCH('LA F'!$B48,Positions!$A$1:$A$9,0),2),GameLog!$C:$C,"LA")</f>
        <v>6</v>
      </c>
      <c r="G48">
        <f>SUMIFS(GameLog!AO:AO,GameLog!$D:$D,'LA F'!$A48,GameLog!$E:$E,INDEX(Positions!$A$1:$B$9,MATCH('LA F'!$B48,Positions!$A$1:$A$9,0),2),GameLog!$C:$C,"LA")</f>
        <v>7</v>
      </c>
      <c r="H48">
        <f>SUMIFS(GameLog!AP:AP,GameLog!$D:$D,'LA F'!$A48,GameLog!$E:$E,INDEX(Positions!$A$1:$B$9,MATCH('LA F'!$B48,Positions!$A$1:$A$9,0),2),GameLog!$C:$C,"LA")</f>
        <v>1</v>
      </c>
      <c r="I48">
        <f>SUMIFS(GameLog!AQ:AQ,GameLog!$D:$D,'LA F'!$A48,GameLog!$E:$E,INDEX(Positions!$A$1:$B$9,MATCH('LA F'!$B48,Positions!$A$1:$A$9,0),2),GameLog!$C:$C,"LA")</f>
        <v>1</v>
      </c>
      <c r="J48">
        <f>SUMIFS(GameLog!AR:AR,GameLog!$D:$D,'LA F'!$A48,GameLog!$E:$E,INDEX(Positions!$A$1:$B$9,MATCH('LA F'!$B48,Positions!$A$1:$A$9,0),2),GameLog!$C:$C,"LA")</f>
        <v>0</v>
      </c>
      <c r="K48">
        <f>SUMIFS(GameLog!AS:AS,GameLog!$D:$D,'LA F'!$A48,GameLog!$E:$E,INDEX(Positions!$A$1:$B$9,MATCH('LA F'!$B48,Positions!$A$1:$A$9,0),2),GameLog!$C:$C,"LA")</f>
        <v>0</v>
      </c>
      <c r="L48">
        <f>SUMIFS(GameLog!AT:AT,GameLog!$D:$D,'LA F'!$A48,GameLog!$E:$E,INDEX(Positions!$A$1:$B$9,MATCH('LA F'!$B48,Positions!$A$1:$A$9,0),2),GameLog!$C:$C,"LA")</f>
        <v>0</v>
      </c>
      <c r="M48">
        <f>SUMIFS(GameLog!AU:AU,GameLog!$D:$D,'LA F'!$A48,GameLog!$E:$E,INDEX(Positions!$A$1:$B$9,MATCH('LA F'!$B48,Positions!$A$1:$A$9,0),2),GameLog!$C:$C,"LA")</f>
        <v>0</v>
      </c>
      <c r="N48">
        <f>SUMIFS(GameLog!AV:AV,GameLog!$D:$D,'LA F'!$A48,GameLog!$E:$E,INDEX(Positions!$A$1:$B$9,MATCH('LA F'!$B48,Positions!$A$1:$A$9,0),2),GameLog!$C:$C,"LA")</f>
        <v>0</v>
      </c>
      <c r="O48" s="8">
        <f t="shared" si="0"/>
        <v>0.9285714285714286</v>
      </c>
      <c r="P48" s="18" t="str">
        <f t="shared" si="1"/>
        <v/>
      </c>
      <c r="V48" s="15"/>
    </row>
    <row r="49" spans="1:22">
      <c r="A49" t="s">
        <v>2587</v>
      </c>
      <c r="B49" t="s">
        <v>2432</v>
      </c>
      <c r="C49">
        <f>COUNTIFS(GameLog!D:D,'LA F'!A49,GameLog!C:C,"LA",GameLog!E:E,INDEX(Positions!$A$1:$B$9,MATCH('LA F'!$B49,Positions!$A$1:$A$9,0),2))</f>
        <v>0</v>
      </c>
      <c r="D49">
        <f>SUMIFS(GameLog!F:F,GameLog!$D:$D,'LA F'!A49,GameLog!$E:$E,INDEX(Positions!$A$1:$B$9,MATCH('LA F'!$B49,Positions!$A$1:$A$9,0),2),GameLog!$C:$C,"LA")</f>
        <v>0</v>
      </c>
      <c r="E49" s="12">
        <f>SUMIFS(GameLog!AM:AM,GameLog!$D:$D,'LA F'!$A49,GameLog!$E:$E,INDEX(Positions!$A$1:$B$9,MATCH('LA F'!$B49,Positions!$A$1:$A$9,0),2),GameLog!$C:$C,"LA")</f>
        <v>0</v>
      </c>
      <c r="F49">
        <f>SUMIFS(GameLog!AN:AN,GameLog!$D:$D,'LA F'!$A49,GameLog!$E:$E,INDEX(Positions!$A$1:$B$9,MATCH('LA F'!$B49,Positions!$A$1:$A$9,0),2),GameLog!$C:$C,"LA")</f>
        <v>0</v>
      </c>
      <c r="G49">
        <f>SUMIFS(GameLog!AO:AO,GameLog!$D:$D,'LA F'!$A49,GameLog!$E:$E,INDEX(Positions!$A$1:$B$9,MATCH('LA F'!$B49,Positions!$A$1:$A$9,0),2),GameLog!$C:$C,"LA")</f>
        <v>0</v>
      </c>
      <c r="H49">
        <f>SUMIFS(GameLog!AP:AP,GameLog!$D:$D,'LA F'!$A49,GameLog!$E:$E,INDEX(Positions!$A$1:$B$9,MATCH('LA F'!$B49,Positions!$A$1:$A$9,0),2),GameLog!$C:$C,"LA")</f>
        <v>0</v>
      </c>
      <c r="I49">
        <f>SUMIFS(GameLog!AQ:AQ,GameLog!$D:$D,'LA F'!$A49,GameLog!$E:$E,INDEX(Positions!$A$1:$B$9,MATCH('LA F'!$B49,Positions!$A$1:$A$9,0),2),GameLog!$C:$C,"LA")</f>
        <v>0</v>
      </c>
      <c r="J49">
        <f>SUMIFS(GameLog!AR:AR,GameLog!$D:$D,'LA F'!$A49,GameLog!$E:$E,INDEX(Positions!$A$1:$B$9,MATCH('LA F'!$B49,Positions!$A$1:$A$9,0),2),GameLog!$C:$C,"LA")</f>
        <v>0</v>
      </c>
      <c r="K49">
        <f>SUMIFS(GameLog!AS:AS,GameLog!$D:$D,'LA F'!$A49,GameLog!$E:$E,INDEX(Positions!$A$1:$B$9,MATCH('LA F'!$B49,Positions!$A$1:$A$9,0),2),GameLog!$C:$C,"LA")</f>
        <v>0</v>
      </c>
      <c r="L49">
        <f>SUMIFS(GameLog!AT:AT,GameLog!$D:$D,'LA F'!$A49,GameLog!$E:$E,INDEX(Positions!$A$1:$B$9,MATCH('LA F'!$B49,Positions!$A$1:$A$9,0),2),GameLog!$C:$C,"LA")</f>
        <v>0</v>
      </c>
      <c r="M49">
        <f>SUMIFS(GameLog!AU:AU,GameLog!$D:$D,'LA F'!$A49,GameLog!$E:$E,INDEX(Positions!$A$1:$B$9,MATCH('LA F'!$B49,Positions!$A$1:$A$9,0),2),GameLog!$C:$C,"LA")</f>
        <v>0</v>
      </c>
      <c r="N49">
        <f>SUMIFS(GameLog!AV:AV,GameLog!$D:$D,'LA F'!$A49,GameLog!$E:$E,INDEX(Positions!$A$1:$B$9,MATCH('LA F'!$B49,Positions!$A$1:$A$9,0),2),GameLog!$C:$C,"LA")</f>
        <v>0</v>
      </c>
      <c r="O49" s="8">
        <f t="shared" si="0"/>
        <v>0</v>
      </c>
      <c r="P49" s="18" t="str">
        <f t="shared" si="1"/>
        <v/>
      </c>
      <c r="V49" s="15"/>
    </row>
    <row r="50" spans="1:22">
      <c r="A50" t="s">
        <v>2595</v>
      </c>
      <c r="B50" t="s">
        <v>2435</v>
      </c>
      <c r="C50">
        <f>COUNTIFS(GameLog!D:D,'LA F'!A50,GameLog!C:C,"LA",GameLog!E:E,INDEX(Positions!$A$1:$B$9,MATCH('LA F'!$B50,Positions!$A$1:$A$9,0),2))</f>
        <v>0</v>
      </c>
      <c r="D50">
        <f>SUMIFS(GameLog!F:F,GameLog!$D:$D,'LA F'!A50,GameLog!$E:$E,INDEX(Positions!$A$1:$B$9,MATCH('LA F'!$B50,Positions!$A$1:$A$9,0),2),GameLog!$C:$C,"LA")</f>
        <v>0</v>
      </c>
      <c r="E50" s="12">
        <f>SUMIFS(GameLog!AM:AM,GameLog!$D:$D,'LA F'!$A50,GameLog!$E:$E,INDEX(Positions!$A$1:$B$9,MATCH('LA F'!$B50,Positions!$A$1:$A$9,0),2),GameLog!$C:$C,"LA")</f>
        <v>0</v>
      </c>
      <c r="F50">
        <f>SUMIFS(GameLog!AN:AN,GameLog!$D:$D,'LA F'!$A50,GameLog!$E:$E,INDEX(Positions!$A$1:$B$9,MATCH('LA F'!$B50,Positions!$A$1:$A$9,0),2),GameLog!$C:$C,"LA")</f>
        <v>0</v>
      </c>
      <c r="G50">
        <f>SUMIFS(GameLog!AO:AO,GameLog!$D:$D,'LA F'!$A50,GameLog!$E:$E,INDEX(Positions!$A$1:$B$9,MATCH('LA F'!$B50,Positions!$A$1:$A$9,0),2),GameLog!$C:$C,"LA")</f>
        <v>0</v>
      </c>
      <c r="H50">
        <f>SUMIFS(GameLog!AP:AP,GameLog!$D:$D,'LA F'!$A50,GameLog!$E:$E,INDEX(Positions!$A$1:$B$9,MATCH('LA F'!$B50,Positions!$A$1:$A$9,0),2),GameLog!$C:$C,"LA")</f>
        <v>0</v>
      </c>
      <c r="I50">
        <f>SUMIFS(GameLog!AQ:AQ,GameLog!$D:$D,'LA F'!$A50,GameLog!$E:$E,INDEX(Positions!$A$1:$B$9,MATCH('LA F'!$B50,Positions!$A$1:$A$9,0),2),GameLog!$C:$C,"LA")</f>
        <v>0</v>
      </c>
      <c r="J50">
        <f>SUMIFS(GameLog!AR:AR,GameLog!$D:$D,'LA F'!$A50,GameLog!$E:$E,INDEX(Positions!$A$1:$B$9,MATCH('LA F'!$B50,Positions!$A$1:$A$9,0),2),GameLog!$C:$C,"LA")</f>
        <v>0</v>
      </c>
      <c r="K50">
        <f>SUMIFS(GameLog!AS:AS,GameLog!$D:$D,'LA F'!$A50,GameLog!$E:$E,INDEX(Positions!$A$1:$B$9,MATCH('LA F'!$B50,Positions!$A$1:$A$9,0),2),GameLog!$C:$C,"LA")</f>
        <v>0</v>
      </c>
      <c r="L50">
        <f>SUMIFS(GameLog!AT:AT,GameLog!$D:$D,'LA F'!$A50,GameLog!$E:$E,INDEX(Positions!$A$1:$B$9,MATCH('LA F'!$B50,Positions!$A$1:$A$9,0),2),GameLog!$C:$C,"LA")</f>
        <v>0</v>
      </c>
      <c r="M50">
        <f>SUMIFS(GameLog!AU:AU,GameLog!$D:$D,'LA F'!$A50,GameLog!$E:$E,INDEX(Positions!$A$1:$B$9,MATCH('LA F'!$B50,Positions!$A$1:$A$9,0),2),GameLog!$C:$C,"LA")</f>
        <v>0</v>
      </c>
      <c r="N50">
        <f>SUMIFS(GameLog!AV:AV,GameLog!$D:$D,'LA F'!$A50,GameLog!$E:$E,INDEX(Positions!$A$1:$B$9,MATCH('LA F'!$B50,Positions!$A$1:$A$9,0),2),GameLog!$C:$C,"LA")</f>
        <v>0</v>
      </c>
      <c r="O50" s="8">
        <f t="shared" si="0"/>
        <v>0</v>
      </c>
      <c r="P50" s="18" t="str">
        <f t="shared" si="1"/>
        <v/>
      </c>
      <c r="V50" s="15"/>
    </row>
    <row r="51" spans="1:22">
      <c r="A51" t="s">
        <v>2597</v>
      </c>
      <c r="B51" t="s">
        <v>2435</v>
      </c>
      <c r="C51">
        <f>COUNTIFS(GameLog!D:D,'LA F'!A51,GameLog!C:C,"LA",GameLog!E:E,INDEX(Positions!$A$1:$B$9,MATCH('LA F'!$B51,Positions!$A$1:$A$9,0),2))</f>
        <v>0</v>
      </c>
      <c r="D51">
        <f>SUMIFS(GameLog!F:F,GameLog!$D:$D,'LA F'!A51,GameLog!$E:$E,INDEX(Positions!$A$1:$B$9,MATCH('LA F'!$B51,Positions!$A$1:$A$9,0),2),GameLog!$C:$C,"LA")</f>
        <v>0</v>
      </c>
      <c r="E51" s="12">
        <f>SUMIFS(GameLog!AM:AM,GameLog!$D:$D,'LA F'!$A51,GameLog!$E:$E,INDEX(Positions!$A$1:$B$9,MATCH('LA F'!$B51,Positions!$A$1:$A$9,0),2),GameLog!$C:$C,"LA")</f>
        <v>0</v>
      </c>
      <c r="F51">
        <f>SUMIFS(GameLog!AN:AN,GameLog!$D:$D,'LA F'!$A51,GameLog!$E:$E,INDEX(Positions!$A$1:$B$9,MATCH('LA F'!$B51,Positions!$A$1:$A$9,0),2),GameLog!$C:$C,"LA")</f>
        <v>0</v>
      </c>
      <c r="G51">
        <f>SUMIFS(GameLog!AO:AO,GameLog!$D:$D,'LA F'!$A51,GameLog!$E:$E,INDEX(Positions!$A$1:$B$9,MATCH('LA F'!$B51,Positions!$A$1:$A$9,0),2),GameLog!$C:$C,"LA")</f>
        <v>0</v>
      </c>
      <c r="H51">
        <f>SUMIFS(GameLog!AP:AP,GameLog!$D:$D,'LA F'!$A51,GameLog!$E:$E,INDEX(Positions!$A$1:$B$9,MATCH('LA F'!$B51,Positions!$A$1:$A$9,0),2),GameLog!$C:$C,"LA")</f>
        <v>0</v>
      </c>
      <c r="I51">
        <f>SUMIFS(GameLog!AQ:AQ,GameLog!$D:$D,'LA F'!$A51,GameLog!$E:$E,INDEX(Positions!$A$1:$B$9,MATCH('LA F'!$B51,Positions!$A$1:$A$9,0),2),GameLog!$C:$C,"LA")</f>
        <v>0</v>
      </c>
      <c r="J51">
        <f>SUMIFS(GameLog!AR:AR,GameLog!$D:$D,'LA F'!$A51,GameLog!$E:$E,INDEX(Positions!$A$1:$B$9,MATCH('LA F'!$B51,Positions!$A$1:$A$9,0),2),GameLog!$C:$C,"LA")</f>
        <v>0</v>
      </c>
      <c r="K51">
        <f>SUMIFS(GameLog!AS:AS,GameLog!$D:$D,'LA F'!$A51,GameLog!$E:$E,INDEX(Positions!$A$1:$B$9,MATCH('LA F'!$B51,Positions!$A$1:$A$9,0),2),GameLog!$C:$C,"LA")</f>
        <v>0</v>
      </c>
      <c r="L51">
        <f>SUMIFS(GameLog!AT:AT,GameLog!$D:$D,'LA F'!$A51,GameLog!$E:$E,INDEX(Positions!$A$1:$B$9,MATCH('LA F'!$B51,Positions!$A$1:$A$9,0),2),GameLog!$C:$C,"LA")</f>
        <v>0</v>
      </c>
      <c r="M51">
        <f>SUMIFS(GameLog!AU:AU,GameLog!$D:$D,'LA F'!$A51,GameLog!$E:$E,INDEX(Positions!$A$1:$B$9,MATCH('LA F'!$B51,Positions!$A$1:$A$9,0),2),GameLog!$C:$C,"LA")</f>
        <v>0</v>
      </c>
      <c r="N51">
        <f>SUMIFS(GameLog!AV:AV,GameLog!$D:$D,'LA F'!$A51,GameLog!$E:$E,INDEX(Positions!$A$1:$B$9,MATCH('LA F'!$B51,Positions!$A$1:$A$9,0),2),GameLog!$C:$C,"LA")</f>
        <v>0</v>
      </c>
      <c r="O51" s="8">
        <f t="shared" si="0"/>
        <v>0</v>
      </c>
      <c r="P51" s="18" t="str">
        <f t="shared" si="1"/>
        <v/>
      </c>
      <c r="V51" s="15"/>
    </row>
    <row r="52" spans="1:22">
      <c r="A52" t="s">
        <v>2593</v>
      </c>
      <c r="B52" t="s">
        <v>2435</v>
      </c>
      <c r="C52">
        <f>COUNTIFS(GameLog!D:D,'LA F'!A52,GameLog!C:C,"LA",GameLog!E:E,INDEX(Positions!$A$1:$B$9,MATCH('LA F'!$B52,Positions!$A$1:$A$9,0),2))</f>
        <v>0</v>
      </c>
      <c r="D52">
        <f>SUMIFS(GameLog!F:F,GameLog!$D:$D,'LA F'!A52,GameLog!$E:$E,INDEX(Positions!$A$1:$B$9,MATCH('LA F'!$B52,Positions!$A$1:$A$9,0),2),GameLog!$C:$C,"LA")</f>
        <v>0</v>
      </c>
      <c r="E52" s="12">
        <f>SUMIFS(GameLog!AM:AM,GameLog!$D:$D,'LA F'!$A52,GameLog!$E:$E,INDEX(Positions!$A$1:$B$9,MATCH('LA F'!$B52,Positions!$A$1:$A$9,0),2),GameLog!$C:$C,"LA")</f>
        <v>0</v>
      </c>
      <c r="F52">
        <f>SUMIFS(GameLog!AN:AN,GameLog!$D:$D,'LA F'!$A52,GameLog!$E:$E,INDEX(Positions!$A$1:$B$9,MATCH('LA F'!$B52,Positions!$A$1:$A$9,0),2),GameLog!$C:$C,"LA")</f>
        <v>0</v>
      </c>
      <c r="G52">
        <f>SUMIFS(GameLog!AO:AO,GameLog!$D:$D,'LA F'!$A52,GameLog!$E:$E,INDEX(Positions!$A$1:$B$9,MATCH('LA F'!$B52,Positions!$A$1:$A$9,0),2),GameLog!$C:$C,"LA")</f>
        <v>0</v>
      </c>
      <c r="H52">
        <f>SUMIFS(GameLog!AP:AP,GameLog!$D:$D,'LA F'!$A52,GameLog!$E:$E,INDEX(Positions!$A$1:$B$9,MATCH('LA F'!$B52,Positions!$A$1:$A$9,0),2),GameLog!$C:$C,"LA")</f>
        <v>0</v>
      </c>
      <c r="I52">
        <f>SUMIFS(GameLog!AQ:AQ,GameLog!$D:$D,'LA F'!$A52,GameLog!$E:$E,INDEX(Positions!$A$1:$B$9,MATCH('LA F'!$B52,Positions!$A$1:$A$9,0),2),GameLog!$C:$C,"LA")</f>
        <v>0</v>
      </c>
      <c r="J52">
        <f>SUMIFS(GameLog!AR:AR,GameLog!$D:$D,'LA F'!$A52,GameLog!$E:$E,INDEX(Positions!$A$1:$B$9,MATCH('LA F'!$B52,Positions!$A$1:$A$9,0),2),GameLog!$C:$C,"LA")</f>
        <v>0</v>
      </c>
      <c r="K52">
        <f>SUMIFS(GameLog!AS:AS,GameLog!$D:$D,'LA F'!$A52,GameLog!$E:$E,INDEX(Positions!$A$1:$B$9,MATCH('LA F'!$B52,Positions!$A$1:$A$9,0),2),GameLog!$C:$C,"LA")</f>
        <v>0</v>
      </c>
      <c r="L52">
        <f>SUMIFS(GameLog!AT:AT,GameLog!$D:$D,'LA F'!$A52,GameLog!$E:$E,INDEX(Positions!$A$1:$B$9,MATCH('LA F'!$B52,Positions!$A$1:$A$9,0),2),GameLog!$C:$C,"LA")</f>
        <v>0</v>
      </c>
      <c r="M52">
        <f>SUMIFS(GameLog!AU:AU,GameLog!$D:$D,'LA F'!$A52,GameLog!$E:$E,INDEX(Positions!$A$1:$B$9,MATCH('LA F'!$B52,Positions!$A$1:$A$9,0),2),GameLog!$C:$C,"LA")</f>
        <v>0</v>
      </c>
      <c r="N52">
        <f>SUMIFS(GameLog!AV:AV,GameLog!$D:$D,'LA F'!$A52,GameLog!$E:$E,INDEX(Positions!$A$1:$B$9,MATCH('LA F'!$B52,Positions!$A$1:$A$9,0),2),GameLog!$C:$C,"LA")</f>
        <v>0</v>
      </c>
      <c r="O52" s="8">
        <f t="shared" si="0"/>
        <v>0</v>
      </c>
      <c r="P52" s="18" t="str">
        <f t="shared" si="1"/>
        <v/>
      </c>
      <c r="V52" s="15"/>
    </row>
    <row r="53" spans="1:22">
      <c r="A53" t="s">
        <v>2621</v>
      </c>
      <c r="B53" t="s">
        <v>2435</v>
      </c>
      <c r="C53">
        <f>COUNTIFS(GameLog!D:D,'LA F'!A53,GameLog!C:C,"LA",GameLog!E:E,INDEX(Positions!$A$1:$B$9,MATCH('LA F'!$B53,Positions!$A$1:$A$9,0),2))</f>
        <v>0</v>
      </c>
      <c r="D53">
        <f>SUMIFS(GameLog!F:F,GameLog!$D:$D,'LA F'!A53,GameLog!$E:$E,INDEX(Positions!$A$1:$B$9,MATCH('LA F'!$B53,Positions!$A$1:$A$9,0),2),GameLog!$C:$C,"LA")</f>
        <v>0</v>
      </c>
      <c r="E53" s="12">
        <f>SUMIFS(GameLog!AM:AM,GameLog!$D:$D,'LA F'!$A53,GameLog!$E:$E,INDEX(Positions!$A$1:$B$9,MATCH('LA F'!$B53,Positions!$A$1:$A$9,0),2),GameLog!$C:$C,"LA")</f>
        <v>0</v>
      </c>
      <c r="F53">
        <f>SUMIFS(GameLog!AN:AN,GameLog!$D:$D,'LA F'!$A53,GameLog!$E:$E,INDEX(Positions!$A$1:$B$9,MATCH('LA F'!$B53,Positions!$A$1:$A$9,0),2),GameLog!$C:$C,"LA")</f>
        <v>0</v>
      </c>
      <c r="G53">
        <f>SUMIFS(GameLog!AO:AO,GameLog!$D:$D,'LA F'!$A53,GameLog!$E:$E,INDEX(Positions!$A$1:$B$9,MATCH('LA F'!$B53,Positions!$A$1:$A$9,0),2),GameLog!$C:$C,"LA")</f>
        <v>0</v>
      </c>
      <c r="H53">
        <f>SUMIFS(GameLog!AP:AP,GameLog!$D:$D,'LA F'!$A53,GameLog!$E:$E,INDEX(Positions!$A$1:$B$9,MATCH('LA F'!$B53,Positions!$A$1:$A$9,0),2),GameLog!$C:$C,"LA")</f>
        <v>0</v>
      </c>
      <c r="I53">
        <f>SUMIFS(GameLog!AQ:AQ,GameLog!$D:$D,'LA F'!$A53,GameLog!$E:$E,INDEX(Positions!$A$1:$B$9,MATCH('LA F'!$B53,Positions!$A$1:$A$9,0),2),GameLog!$C:$C,"LA")</f>
        <v>0</v>
      </c>
      <c r="J53">
        <f>SUMIFS(GameLog!AR:AR,GameLog!$D:$D,'LA F'!$A53,GameLog!$E:$E,INDEX(Positions!$A$1:$B$9,MATCH('LA F'!$B53,Positions!$A$1:$A$9,0),2),GameLog!$C:$C,"LA")</f>
        <v>0</v>
      </c>
      <c r="K53">
        <f>SUMIFS(GameLog!AS:AS,GameLog!$D:$D,'LA F'!$A53,GameLog!$E:$E,INDEX(Positions!$A$1:$B$9,MATCH('LA F'!$B53,Positions!$A$1:$A$9,0),2),GameLog!$C:$C,"LA")</f>
        <v>0</v>
      </c>
      <c r="L53">
        <f>SUMIFS(GameLog!AT:AT,GameLog!$D:$D,'LA F'!$A53,GameLog!$E:$E,INDEX(Positions!$A$1:$B$9,MATCH('LA F'!$B53,Positions!$A$1:$A$9,0),2),GameLog!$C:$C,"LA")</f>
        <v>0</v>
      </c>
      <c r="M53">
        <f>SUMIFS(GameLog!AU:AU,GameLog!$D:$D,'LA F'!$A53,GameLog!$E:$E,INDEX(Positions!$A$1:$B$9,MATCH('LA F'!$B53,Positions!$A$1:$A$9,0),2),GameLog!$C:$C,"LA")</f>
        <v>0</v>
      </c>
      <c r="N53">
        <f>SUMIFS(GameLog!AV:AV,GameLog!$D:$D,'LA F'!$A53,GameLog!$E:$E,INDEX(Positions!$A$1:$B$9,MATCH('LA F'!$B53,Positions!$A$1:$A$9,0),2),GameLog!$C:$C,"LA")</f>
        <v>0</v>
      </c>
      <c r="O53" s="8">
        <f t="shared" si="0"/>
        <v>0</v>
      </c>
      <c r="P53" s="18" t="str">
        <f t="shared" si="1"/>
        <v/>
      </c>
      <c r="V53" s="15"/>
    </row>
    <row r="54" spans="1:22">
      <c r="A54" t="s">
        <v>2591</v>
      </c>
      <c r="B54" t="s">
        <v>2435</v>
      </c>
      <c r="C54">
        <f>COUNTIFS(GameLog!D:D,'LA F'!A54,GameLog!C:C,"LA",GameLog!E:E,INDEX(Positions!$A$1:$B$9,MATCH('LA F'!$B54,Positions!$A$1:$A$9,0),2))</f>
        <v>0</v>
      </c>
      <c r="D54">
        <f>SUMIFS(GameLog!F:F,GameLog!$D:$D,'LA F'!A54,GameLog!$E:$E,INDEX(Positions!$A$1:$B$9,MATCH('LA F'!$B54,Positions!$A$1:$A$9,0),2),GameLog!$C:$C,"LA")</f>
        <v>0</v>
      </c>
      <c r="E54" s="12">
        <f>SUMIFS(GameLog!AM:AM,GameLog!$D:$D,'LA F'!$A54,GameLog!$E:$E,INDEX(Positions!$A$1:$B$9,MATCH('LA F'!$B54,Positions!$A$1:$A$9,0),2),GameLog!$C:$C,"LA")</f>
        <v>0</v>
      </c>
      <c r="F54">
        <f>SUMIFS(GameLog!AN:AN,GameLog!$D:$D,'LA F'!$A54,GameLog!$E:$E,INDEX(Positions!$A$1:$B$9,MATCH('LA F'!$B54,Positions!$A$1:$A$9,0),2),GameLog!$C:$C,"LA")</f>
        <v>0</v>
      </c>
      <c r="G54">
        <f>SUMIFS(GameLog!AO:AO,GameLog!$D:$D,'LA F'!$A54,GameLog!$E:$E,INDEX(Positions!$A$1:$B$9,MATCH('LA F'!$B54,Positions!$A$1:$A$9,0),2),GameLog!$C:$C,"LA")</f>
        <v>0</v>
      </c>
      <c r="H54">
        <f>SUMIFS(GameLog!AP:AP,GameLog!$D:$D,'LA F'!$A54,GameLog!$E:$E,INDEX(Positions!$A$1:$B$9,MATCH('LA F'!$B54,Positions!$A$1:$A$9,0),2),GameLog!$C:$C,"LA")</f>
        <v>0</v>
      </c>
      <c r="I54">
        <f>SUMIFS(GameLog!AQ:AQ,GameLog!$D:$D,'LA F'!$A54,GameLog!$E:$E,INDEX(Positions!$A$1:$B$9,MATCH('LA F'!$B54,Positions!$A$1:$A$9,0),2),GameLog!$C:$C,"LA")</f>
        <v>0</v>
      </c>
      <c r="J54">
        <f>SUMIFS(GameLog!AR:AR,GameLog!$D:$D,'LA F'!$A54,GameLog!$E:$E,INDEX(Positions!$A$1:$B$9,MATCH('LA F'!$B54,Positions!$A$1:$A$9,0),2),GameLog!$C:$C,"LA")</f>
        <v>0</v>
      </c>
      <c r="K54">
        <f>SUMIFS(GameLog!AS:AS,GameLog!$D:$D,'LA F'!$A54,GameLog!$E:$E,INDEX(Positions!$A$1:$B$9,MATCH('LA F'!$B54,Positions!$A$1:$A$9,0),2),GameLog!$C:$C,"LA")</f>
        <v>0</v>
      </c>
      <c r="L54">
        <f>SUMIFS(GameLog!AT:AT,GameLog!$D:$D,'LA F'!$A54,GameLog!$E:$E,INDEX(Positions!$A$1:$B$9,MATCH('LA F'!$B54,Positions!$A$1:$A$9,0),2),GameLog!$C:$C,"LA")</f>
        <v>0</v>
      </c>
      <c r="M54">
        <f>SUMIFS(GameLog!AU:AU,GameLog!$D:$D,'LA F'!$A54,GameLog!$E:$E,INDEX(Positions!$A$1:$B$9,MATCH('LA F'!$B54,Positions!$A$1:$A$9,0),2),GameLog!$C:$C,"LA")</f>
        <v>0</v>
      </c>
      <c r="N54">
        <f>SUMIFS(GameLog!AV:AV,GameLog!$D:$D,'LA F'!$A54,GameLog!$E:$E,INDEX(Positions!$A$1:$B$9,MATCH('LA F'!$B54,Positions!$A$1:$A$9,0),2),GameLog!$C:$C,"LA")</f>
        <v>0</v>
      </c>
      <c r="O54" s="8">
        <f t="shared" si="0"/>
        <v>0</v>
      </c>
      <c r="P54" s="18" t="str">
        <f t="shared" si="1"/>
        <v/>
      </c>
      <c r="V54" s="15"/>
    </row>
    <row r="55" spans="1:22">
      <c r="A55" t="s">
        <v>2584</v>
      </c>
      <c r="B55" t="s">
        <v>2435</v>
      </c>
      <c r="C55">
        <f>COUNTIFS(GameLog!D:D,'LA F'!A55,GameLog!C:C,"LA",GameLog!E:E,INDEX(Positions!$A$1:$B$9,MATCH('LA F'!$B55,Positions!$A$1:$A$9,0),2))</f>
        <v>3</v>
      </c>
      <c r="D55">
        <f>SUMIFS(GameLog!F:F,GameLog!$D:$D,'LA F'!A55,GameLog!$E:$E,INDEX(Positions!$A$1:$B$9,MATCH('LA F'!$B55,Positions!$A$1:$A$9,0),2),GameLog!$C:$C,"LA")</f>
        <v>3</v>
      </c>
      <c r="E55" s="12">
        <f>SUMIFS(GameLog!AM:AM,GameLog!$D:$D,'LA F'!$A55,GameLog!$E:$E,INDEX(Positions!$A$1:$B$9,MATCH('LA F'!$B55,Positions!$A$1:$A$9,0),2),GameLog!$C:$C,"LA")</f>
        <v>28</v>
      </c>
      <c r="F55">
        <f>SUMIFS(GameLog!AN:AN,GameLog!$D:$D,'LA F'!$A55,GameLog!$E:$E,INDEX(Positions!$A$1:$B$9,MATCH('LA F'!$B55,Positions!$A$1:$A$9,0),2),GameLog!$C:$C,"LA")</f>
        <v>4</v>
      </c>
      <c r="G55">
        <f>SUMIFS(GameLog!AO:AO,GameLog!$D:$D,'LA F'!$A55,GameLog!$E:$E,INDEX(Positions!$A$1:$B$9,MATCH('LA F'!$B55,Positions!$A$1:$A$9,0),2),GameLog!$C:$C,"LA")</f>
        <v>0</v>
      </c>
      <c r="H55">
        <f>SUMIFS(GameLog!AP:AP,GameLog!$D:$D,'LA F'!$A55,GameLog!$E:$E,INDEX(Positions!$A$1:$B$9,MATCH('LA F'!$B55,Positions!$A$1:$A$9,0),2),GameLog!$C:$C,"LA")</f>
        <v>1</v>
      </c>
      <c r="I55">
        <f>SUMIFS(GameLog!AQ:AQ,GameLog!$D:$D,'LA F'!$A55,GameLog!$E:$E,INDEX(Positions!$A$1:$B$9,MATCH('LA F'!$B55,Positions!$A$1:$A$9,0),2),GameLog!$C:$C,"LA")</f>
        <v>0</v>
      </c>
      <c r="J55">
        <f>SUMIFS(GameLog!AR:AR,GameLog!$D:$D,'LA F'!$A55,GameLog!$E:$E,INDEX(Positions!$A$1:$B$9,MATCH('LA F'!$B55,Positions!$A$1:$A$9,0),2),GameLog!$C:$C,"LA")</f>
        <v>0</v>
      </c>
      <c r="K55">
        <f>SUMIFS(GameLog!AS:AS,GameLog!$D:$D,'LA F'!$A55,GameLog!$E:$E,INDEX(Positions!$A$1:$B$9,MATCH('LA F'!$B55,Positions!$A$1:$A$9,0),2),GameLog!$C:$C,"LA")</f>
        <v>0</v>
      </c>
      <c r="L55">
        <f>SUMIFS(GameLog!AT:AT,GameLog!$D:$D,'LA F'!$A55,GameLog!$E:$E,INDEX(Positions!$A$1:$B$9,MATCH('LA F'!$B55,Positions!$A$1:$A$9,0),2),GameLog!$C:$C,"LA")</f>
        <v>0</v>
      </c>
      <c r="M55">
        <f>SUMIFS(GameLog!AU:AU,GameLog!$D:$D,'LA F'!$A55,GameLog!$E:$E,INDEX(Positions!$A$1:$B$9,MATCH('LA F'!$B55,Positions!$A$1:$A$9,0),2),GameLog!$C:$C,"LA")</f>
        <v>0</v>
      </c>
      <c r="N55">
        <f>SUMIFS(GameLog!AV:AV,GameLog!$D:$D,'LA F'!$A55,GameLog!$E:$E,INDEX(Positions!$A$1:$B$9,MATCH('LA F'!$B55,Positions!$A$1:$A$9,0),2),GameLog!$C:$C,"LA")</f>
        <v>0</v>
      </c>
      <c r="O55" s="8">
        <f t="shared" si="0"/>
        <v>0.8</v>
      </c>
      <c r="P55" s="18" t="str">
        <f t="shared" si="1"/>
        <v/>
      </c>
      <c r="V55" s="15"/>
    </row>
    <row r="56" spans="1:22">
      <c r="A56" t="s">
        <v>2587</v>
      </c>
      <c r="B56" t="s">
        <v>2435</v>
      </c>
      <c r="C56">
        <f>COUNTIFS(GameLog!D:D,'LA F'!A56,GameLog!C:C,"LA",GameLog!E:E,INDEX(Positions!$A$1:$B$9,MATCH('LA F'!$B56,Positions!$A$1:$A$9,0),2))</f>
        <v>0</v>
      </c>
      <c r="D56">
        <f>SUMIFS(GameLog!F:F,GameLog!$D:$D,'LA F'!A56,GameLog!$E:$E,INDEX(Positions!$A$1:$B$9,MATCH('LA F'!$B56,Positions!$A$1:$A$9,0),2),GameLog!$C:$C,"LA")</f>
        <v>0</v>
      </c>
      <c r="E56" s="12">
        <f>SUMIFS(GameLog!AM:AM,GameLog!$D:$D,'LA F'!$A56,GameLog!$E:$E,INDEX(Positions!$A$1:$B$9,MATCH('LA F'!$B56,Positions!$A$1:$A$9,0),2),GameLog!$C:$C,"LA")</f>
        <v>0</v>
      </c>
      <c r="F56">
        <f>SUMIFS(GameLog!AN:AN,GameLog!$D:$D,'LA F'!$A56,GameLog!$E:$E,INDEX(Positions!$A$1:$B$9,MATCH('LA F'!$B56,Positions!$A$1:$A$9,0),2),GameLog!$C:$C,"LA")</f>
        <v>0</v>
      </c>
      <c r="G56">
        <f>SUMIFS(GameLog!AO:AO,GameLog!$D:$D,'LA F'!$A56,GameLog!$E:$E,INDEX(Positions!$A$1:$B$9,MATCH('LA F'!$B56,Positions!$A$1:$A$9,0),2),GameLog!$C:$C,"LA")</f>
        <v>0</v>
      </c>
      <c r="H56">
        <f>SUMIFS(GameLog!AP:AP,GameLog!$D:$D,'LA F'!$A56,GameLog!$E:$E,INDEX(Positions!$A$1:$B$9,MATCH('LA F'!$B56,Positions!$A$1:$A$9,0),2),GameLog!$C:$C,"LA")</f>
        <v>0</v>
      </c>
      <c r="I56">
        <f>SUMIFS(GameLog!AQ:AQ,GameLog!$D:$D,'LA F'!$A56,GameLog!$E:$E,INDEX(Positions!$A$1:$B$9,MATCH('LA F'!$B56,Positions!$A$1:$A$9,0),2),GameLog!$C:$C,"LA")</f>
        <v>0</v>
      </c>
      <c r="J56">
        <f>SUMIFS(GameLog!AR:AR,GameLog!$D:$D,'LA F'!$A56,GameLog!$E:$E,INDEX(Positions!$A$1:$B$9,MATCH('LA F'!$B56,Positions!$A$1:$A$9,0),2),GameLog!$C:$C,"LA")</f>
        <v>0</v>
      </c>
      <c r="K56">
        <f>SUMIFS(GameLog!AS:AS,GameLog!$D:$D,'LA F'!$A56,GameLog!$E:$E,INDEX(Positions!$A$1:$B$9,MATCH('LA F'!$B56,Positions!$A$1:$A$9,0),2),GameLog!$C:$C,"LA")</f>
        <v>0</v>
      </c>
      <c r="L56">
        <f>SUMIFS(GameLog!AT:AT,GameLog!$D:$D,'LA F'!$A56,GameLog!$E:$E,INDEX(Positions!$A$1:$B$9,MATCH('LA F'!$B56,Positions!$A$1:$A$9,0),2),GameLog!$C:$C,"LA")</f>
        <v>0</v>
      </c>
      <c r="M56">
        <f>SUMIFS(GameLog!AU:AU,GameLog!$D:$D,'LA F'!$A56,GameLog!$E:$E,INDEX(Positions!$A$1:$B$9,MATCH('LA F'!$B56,Positions!$A$1:$A$9,0),2),GameLog!$C:$C,"LA")</f>
        <v>0</v>
      </c>
      <c r="N56">
        <f>SUMIFS(GameLog!AV:AV,GameLog!$D:$D,'LA F'!$A56,GameLog!$E:$E,INDEX(Positions!$A$1:$B$9,MATCH('LA F'!$B56,Positions!$A$1:$A$9,0),2),GameLog!$C:$C,"LA")</f>
        <v>0</v>
      </c>
      <c r="O56" s="8">
        <f t="shared" si="0"/>
        <v>0</v>
      </c>
      <c r="P56" s="18" t="str">
        <f t="shared" si="1"/>
        <v/>
      </c>
      <c r="V56" s="15"/>
    </row>
    <row r="57" spans="1:22">
      <c r="A57" t="s">
        <v>2595</v>
      </c>
      <c r="B57" t="s">
        <v>2436</v>
      </c>
      <c r="C57">
        <f>COUNTIFS(GameLog!D:D,'LA F'!A57,GameLog!C:C,"LA",GameLog!E:E,INDEX(Positions!$A$1:$B$9,MATCH('LA F'!$B57,Positions!$A$1:$A$9,0),2))</f>
        <v>0</v>
      </c>
      <c r="D57">
        <f>SUMIFS(GameLog!F:F,GameLog!$D:$D,'LA F'!A57,GameLog!$E:$E,INDEX(Positions!$A$1:$B$9,MATCH('LA F'!$B57,Positions!$A$1:$A$9,0),2),GameLog!$C:$C,"LA")</f>
        <v>0</v>
      </c>
      <c r="E57" s="12">
        <f>SUMIFS(GameLog!AM:AM,GameLog!$D:$D,'LA F'!$A57,GameLog!$E:$E,INDEX(Positions!$A$1:$B$9,MATCH('LA F'!$B57,Positions!$A$1:$A$9,0),2),GameLog!$C:$C,"LA")</f>
        <v>0</v>
      </c>
      <c r="F57">
        <f>SUMIFS(GameLog!AN:AN,GameLog!$D:$D,'LA F'!$A57,GameLog!$E:$E,INDEX(Positions!$A$1:$B$9,MATCH('LA F'!$B57,Positions!$A$1:$A$9,0),2),GameLog!$C:$C,"LA")</f>
        <v>0</v>
      </c>
      <c r="G57">
        <f>SUMIFS(GameLog!AO:AO,GameLog!$D:$D,'LA F'!$A57,GameLog!$E:$E,INDEX(Positions!$A$1:$B$9,MATCH('LA F'!$B57,Positions!$A$1:$A$9,0),2),GameLog!$C:$C,"LA")</f>
        <v>0</v>
      </c>
      <c r="H57">
        <f>SUMIFS(GameLog!AP:AP,GameLog!$D:$D,'LA F'!$A57,GameLog!$E:$E,INDEX(Positions!$A$1:$B$9,MATCH('LA F'!$B57,Positions!$A$1:$A$9,0),2),GameLog!$C:$C,"LA")</f>
        <v>0</v>
      </c>
      <c r="I57">
        <f>SUMIFS(GameLog!AQ:AQ,GameLog!$D:$D,'LA F'!$A57,GameLog!$E:$E,INDEX(Positions!$A$1:$B$9,MATCH('LA F'!$B57,Positions!$A$1:$A$9,0),2),GameLog!$C:$C,"LA")</f>
        <v>0</v>
      </c>
      <c r="J57">
        <f>SUMIFS(GameLog!AR:AR,GameLog!$D:$D,'LA F'!$A57,GameLog!$E:$E,INDEX(Positions!$A$1:$B$9,MATCH('LA F'!$B57,Positions!$A$1:$A$9,0),2),GameLog!$C:$C,"LA")</f>
        <v>0</v>
      </c>
      <c r="K57">
        <f>SUMIFS(GameLog!AS:AS,GameLog!$D:$D,'LA F'!$A57,GameLog!$E:$E,INDEX(Positions!$A$1:$B$9,MATCH('LA F'!$B57,Positions!$A$1:$A$9,0),2),GameLog!$C:$C,"LA")</f>
        <v>0</v>
      </c>
      <c r="L57">
        <f>SUMIFS(GameLog!AT:AT,GameLog!$D:$D,'LA F'!$A57,GameLog!$E:$E,INDEX(Positions!$A$1:$B$9,MATCH('LA F'!$B57,Positions!$A$1:$A$9,0),2),GameLog!$C:$C,"LA")</f>
        <v>0</v>
      </c>
      <c r="M57">
        <f>SUMIFS(GameLog!AU:AU,GameLog!$D:$D,'LA F'!$A57,GameLog!$E:$E,INDEX(Positions!$A$1:$B$9,MATCH('LA F'!$B57,Positions!$A$1:$A$9,0),2),GameLog!$C:$C,"LA")</f>
        <v>0</v>
      </c>
      <c r="N57">
        <f>SUMIFS(GameLog!AV:AV,GameLog!$D:$D,'LA F'!$A57,GameLog!$E:$E,INDEX(Positions!$A$1:$B$9,MATCH('LA F'!$B57,Positions!$A$1:$A$9,0),2),GameLog!$C:$C,"LA")</f>
        <v>0</v>
      </c>
      <c r="O57" s="8">
        <f t="shared" si="0"/>
        <v>0</v>
      </c>
      <c r="P57" s="18" t="str">
        <f t="shared" si="1"/>
        <v/>
      </c>
      <c r="V57" s="15"/>
    </row>
    <row r="58" spans="1:22">
      <c r="A58" t="s">
        <v>2621</v>
      </c>
      <c r="B58" t="s">
        <v>2436</v>
      </c>
      <c r="C58">
        <f>COUNTIFS(GameLog!D:D,'LA F'!A58,GameLog!C:C,"LA",GameLog!E:E,INDEX(Positions!$A$1:$B$9,MATCH('LA F'!$B58,Positions!$A$1:$A$9,0),2))</f>
        <v>0</v>
      </c>
      <c r="D58">
        <f>SUMIFS(GameLog!F:F,GameLog!$D:$D,'LA F'!A58,GameLog!$E:$E,INDEX(Positions!$A$1:$B$9,MATCH('LA F'!$B58,Positions!$A$1:$A$9,0),2),GameLog!$C:$C,"LA")</f>
        <v>0</v>
      </c>
      <c r="E58" s="12">
        <f>SUMIFS(GameLog!AM:AM,GameLog!$D:$D,'LA F'!$A58,GameLog!$E:$E,INDEX(Positions!$A$1:$B$9,MATCH('LA F'!$B58,Positions!$A$1:$A$9,0),2),GameLog!$C:$C,"LA")</f>
        <v>0</v>
      </c>
      <c r="F58">
        <f>SUMIFS(GameLog!AN:AN,GameLog!$D:$D,'LA F'!$A58,GameLog!$E:$E,INDEX(Positions!$A$1:$B$9,MATCH('LA F'!$B58,Positions!$A$1:$A$9,0),2),GameLog!$C:$C,"LA")</f>
        <v>0</v>
      </c>
      <c r="G58">
        <f>SUMIFS(GameLog!AO:AO,GameLog!$D:$D,'LA F'!$A58,GameLog!$E:$E,INDEX(Positions!$A$1:$B$9,MATCH('LA F'!$B58,Positions!$A$1:$A$9,0),2),GameLog!$C:$C,"LA")</f>
        <v>0</v>
      </c>
      <c r="H58">
        <f>SUMIFS(GameLog!AP:AP,GameLog!$D:$D,'LA F'!$A58,GameLog!$E:$E,INDEX(Positions!$A$1:$B$9,MATCH('LA F'!$B58,Positions!$A$1:$A$9,0),2),GameLog!$C:$C,"LA")</f>
        <v>0</v>
      </c>
      <c r="I58">
        <f>SUMIFS(GameLog!AQ:AQ,GameLog!$D:$D,'LA F'!$A58,GameLog!$E:$E,INDEX(Positions!$A$1:$B$9,MATCH('LA F'!$B58,Positions!$A$1:$A$9,0),2),GameLog!$C:$C,"LA")</f>
        <v>0</v>
      </c>
      <c r="J58">
        <f>SUMIFS(GameLog!AR:AR,GameLog!$D:$D,'LA F'!$A58,GameLog!$E:$E,INDEX(Positions!$A$1:$B$9,MATCH('LA F'!$B58,Positions!$A$1:$A$9,0),2),GameLog!$C:$C,"LA")</f>
        <v>0</v>
      </c>
      <c r="K58">
        <f>SUMIFS(GameLog!AS:AS,GameLog!$D:$D,'LA F'!$A58,GameLog!$E:$E,INDEX(Positions!$A$1:$B$9,MATCH('LA F'!$B58,Positions!$A$1:$A$9,0),2),GameLog!$C:$C,"LA")</f>
        <v>0</v>
      </c>
      <c r="L58">
        <f>SUMIFS(GameLog!AT:AT,GameLog!$D:$D,'LA F'!$A58,GameLog!$E:$E,INDEX(Positions!$A$1:$B$9,MATCH('LA F'!$B58,Positions!$A$1:$A$9,0),2),GameLog!$C:$C,"LA")</f>
        <v>0</v>
      </c>
      <c r="M58">
        <f>SUMIFS(GameLog!AU:AU,GameLog!$D:$D,'LA F'!$A58,GameLog!$E:$E,INDEX(Positions!$A$1:$B$9,MATCH('LA F'!$B58,Positions!$A$1:$A$9,0),2),GameLog!$C:$C,"LA")</f>
        <v>0</v>
      </c>
      <c r="N58">
        <f>SUMIFS(GameLog!AV:AV,GameLog!$D:$D,'LA F'!$A58,GameLog!$E:$E,INDEX(Positions!$A$1:$B$9,MATCH('LA F'!$B58,Positions!$A$1:$A$9,0),2),GameLog!$C:$C,"LA")</f>
        <v>0</v>
      </c>
      <c r="O58" s="8">
        <f t="shared" si="0"/>
        <v>0</v>
      </c>
      <c r="P58" s="18" t="str">
        <f t="shared" si="1"/>
        <v/>
      </c>
      <c r="V58" s="15"/>
    </row>
    <row r="59" spans="1:22">
      <c r="A59" t="s">
        <v>2591</v>
      </c>
      <c r="B59" t="s">
        <v>2436</v>
      </c>
      <c r="C59">
        <f>COUNTIFS(GameLog!D:D,'LA F'!A59,GameLog!C:C,"LA",GameLog!E:E,INDEX(Positions!$A$1:$B$9,MATCH('LA F'!$B59,Positions!$A$1:$A$9,0),2))</f>
        <v>0</v>
      </c>
      <c r="D59">
        <f>SUMIFS(GameLog!F:F,GameLog!$D:$D,'LA F'!A59,GameLog!$E:$E,INDEX(Positions!$A$1:$B$9,MATCH('LA F'!$B59,Positions!$A$1:$A$9,0),2),GameLog!$C:$C,"LA")</f>
        <v>0</v>
      </c>
      <c r="E59" s="12">
        <f>SUMIFS(GameLog!AM:AM,GameLog!$D:$D,'LA F'!$A59,GameLog!$E:$E,INDEX(Positions!$A$1:$B$9,MATCH('LA F'!$B59,Positions!$A$1:$A$9,0),2),GameLog!$C:$C,"LA")</f>
        <v>0</v>
      </c>
      <c r="F59">
        <f>SUMIFS(GameLog!AN:AN,GameLog!$D:$D,'LA F'!$A59,GameLog!$E:$E,INDEX(Positions!$A$1:$B$9,MATCH('LA F'!$B59,Positions!$A$1:$A$9,0),2),GameLog!$C:$C,"LA")</f>
        <v>0</v>
      </c>
      <c r="G59">
        <f>SUMIFS(GameLog!AO:AO,GameLog!$D:$D,'LA F'!$A59,GameLog!$E:$E,INDEX(Positions!$A$1:$B$9,MATCH('LA F'!$B59,Positions!$A$1:$A$9,0),2),GameLog!$C:$C,"LA")</f>
        <v>0</v>
      </c>
      <c r="H59">
        <f>SUMIFS(GameLog!AP:AP,GameLog!$D:$D,'LA F'!$A59,GameLog!$E:$E,INDEX(Positions!$A$1:$B$9,MATCH('LA F'!$B59,Positions!$A$1:$A$9,0),2),GameLog!$C:$C,"LA")</f>
        <v>0</v>
      </c>
      <c r="I59">
        <f>SUMIFS(GameLog!AQ:AQ,GameLog!$D:$D,'LA F'!$A59,GameLog!$E:$E,INDEX(Positions!$A$1:$B$9,MATCH('LA F'!$B59,Positions!$A$1:$A$9,0),2),GameLog!$C:$C,"LA")</f>
        <v>0</v>
      </c>
      <c r="J59">
        <f>SUMIFS(GameLog!AR:AR,GameLog!$D:$D,'LA F'!$A59,GameLog!$E:$E,INDEX(Positions!$A$1:$B$9,MATCH('LA F'!$B59,Positions!$A$1:$A$9,0),2),GameLog!$C:$C,"LA")</f>
        <v>0</v>
      </c>
      <c r="K59">
        <f>SUMIFS(GameLog!AS:AS,GameLog!$D:$D,'LA F'!$A59,GameLog!$E:$E,INDEX(Positions!$A$1:$B$9,MATCH('LA F'!$B59,Positions!$A$1:$A$9,0),2),GameLog!$C:$C,"LA")</f>
        <v>0</v>
      </c>
      <c r="L59">
        <f>SUMIFS(GameLog!AT:AT,GameLog!$D:$D,'LA F'!$A59,GameLog!$E:$E,INDEX(Positions!$A$1:$B$9,MATCH('LA F'!$B59,Positions!$A$1:$A$9,0),2),GameLog!$C:$C,"LA")</f>
        <v>0</v>
      </c>
      <c r="M59">
        <f>SUMIFS(GameLog!AU:AU,GameLog!$D:$D,'LA F'!$A59,GameLog!$E:$E,INDEX(Positions!$A$1:$B$9,MATCH('LA F'!$B59,Positions!$A$1:$A$9,0),2),GameLog!$C:$C,"LA")</f>
        <v>0</v>
      </c>
      <c r="N59">
        <f>SUMIFS(GameLog!AV:AV,GameLog!$D:$D,'LA F'!$A59,GameLog!$E:$E,INDEX(Positions!$A$1:$B$9,MATCH('LA F'!$B59,Positions!$A$1:$A$9,0),2),GameLog!$C:$C,"LA")</f>
        <v>0</v>
      </c>
      <c r="O59" s="8">
        <f t="shared" si="0"/>
        <v>0</v>
      </c>
      <c r="P59" s="18" t="str">
        <f t="shared" si="1"/>
        <v/>
      </c>
      <c r="V59" s="15"/>
    </row>
    <row r="60" spans="1:22">
      <c r="A60" t="s">
        <v>2586</v>
      </c>
      <c r="B60" t="s">
        <v>2436</v>
      </c>
      <c r="C60">
        <f>COUNTIFS(GameLog!D:D,'LA F'!A60,GameLog!C:C,"LA",GameLog!E:E,INDEX(Positions!$A$1:$B$9,MATCH('LA F'!$B60,Positions!$A$1:$A$9,0),2))</f>
        <v>0</v>
      </c>
      <c r="D60">
        <f>SUMIFS(GameLog!F:F,GameLog!$D:$D,'LA F'!A60,GameLog!$E:$E,INDEX(Positions!$A$1:$B$9,MATCH('LA F'!$B60,Positions!$A$1:$A$9,0),2),GameLog!$C:$C,"LA")</f>
        <v>0</v>
      </c>
      <c r="E60" s="12">
        <f>SUMIFS(GameLog!AM:AM,GameLog!$D:$D,'LA F'!$A60,GameLog!$E:$E,INDEX(Positions!$A$1:$B$9,MATCH('LA F'!$B60,Positions!$A$1:$A$9,0),2),GameLog!$C:$C,"LA")</f>
        <v>0</v>
      </c>
      <c r="F60">
        <f>SUMIFS(GameLog!AN:AN,GameLog!$D:$D,'LA F'!$A60,GameLog!$E:$E,INDEX(Positions!$A$1:$B$9,MATCH('LA F'!$B60,Positions!$A$1:$A$9,0),2),GameLog!$C:$C,"LA")</f>
        <v>0</v>
      </c>
      <c r="G60">
        <f>SUMIFS(GameLog!AO:AO,GameLog!$D:$D,'LA F'!$A60,GameLog!$E:$E,INDEX(Positions!$A$1:$B$9,MATCH('LA F'!$B60,Positions!$A$1:$A$9,0),2),GameLog!$C:$C,"LA")</f>
        <v>0</v>
      </c>
      <c r="H60">
        <f>SUMIFS(GameLog!AP:AP,GameLog!$D:$D,'LA F'!$A60,GameLog!$E:$E,INDEX(Positions!$A$1:$B$9,MATCH('LA F'!$B60,Positions!$A$1:$A$9,0),2),GameLog!$C:$C,"LA")</f>
        <v>0</v>
      </c>
      <c r="I60">
        <f>SUMIFS(GameLog!AQ:AQ,GameLog!$D:$D,'LA F'!$A60,GameLog!$E:$E,INDEX(Positions!$A$1:$B$9,MATCH('LA F'!$B60,Positions!$A$1:$A$9,0),2),GameLog!$C:$C,"LA")</f>
        <v>0</v>
      </c>
      <c r="J60">
        <f>SUMIFS(GameLog!AR:AR,GameLog!$D:$D,'LA F'!$A60,GameLog!$E:$E,INDEX(Positions!$A$1:$B$9,MATCH('LA F'!$B60,Positions!$A$1:$A$9,0),2),GameLog!$C:$C,"LA")</f>
        <v>0</v>
      </c>
      <c r="K60">
        <f>SUMIFS(GameLog!AS:AS,GameLog!$D:$D,'LA F'!$A60,GameLog!$E:$E,INDEX(Positions!$A$1:$B$9,MATCH('LA F'!$B60,Positions!$A$1:$A$9,0),2),GameLog!$C:$C,"LA")</f>
        <v>0</v>
      </c>
      <c r="L60">
        <f>SUMIFS(GameLog!AT:AT,GameLog!$D:$D,'LA F'!$A60,GameLog!$E:$E,INDEX(Positions!$A$1:$B$9,MATCH('LA F'!$B60,Positions!$A$1:$A$9,0),2),GameLog!$C:$C,"LA")</f>
        <v>0</v>
      </c>
      <c r="M60">
        <f>SUMIFS(GameLog!AU:AU,GameLog!$D:$D,'LA F'!$A60,GameLog!$E:$E,INDEX(Positions!$A$1:$B$9,MATCH('LA F'!$B60,Positions!$A$1:$A$9,0),2),GameLog!$C:$C,"LA")</f>
        <v>0</v>
      </c>
      <c r="N60">
        <f>SUMIFS(GameLog!AV:AV,GameLog!$D:$D,'LA F'!$A60,GameLog!$E:$E,INDEX(Positions!$A$1:$B$9,MATCH('LA F'!$B60,Positions!$A$1:$A$9,0),2),GameLog!$C:$C,"LA")</f>
        <v>0</v>
      </c>
      <c r="O60" s="8">
        <f t="shared" si="0"/>
        <v>0</v>
      </c>
      <c r="P60" s="18" t="str">
        <f t="shared" si="1"/>
        <v/>
      </c>
      <c r="V60" s="15"/>
    </row>
    <row r="61" spans="1:22">
      <c r="A61" t="s">
        <v>2585</v>
      </c>
      <c r="B61" t="s">
        <v>2436</v>
      </c>
      <c r="C61">
        <f>COUNTIFS(GameLog!D:D,'LA F'!A61,GameLog!C:C,"LA",GameLog!E:E,INDEX(Positions!$A$1:$B$9,MATCH('LA F'!$B61,Positions!$A$1:$A$9,0),2))</f>
        <v>3</v>
      </c>
      <c r="D61">
        <f>SUMIFS(GameLog!F:F,GameLog!$D:$D,'LA F'!A61,GameLog!$E:$E,INDEX(Positions!$A$1:$B$9,MATCH('LA F'!$B61,Positions!$A$1:$A$9,0),2),GameLog!$C:$C,"LA")</f>
        <v>3</v>
      </c>
      <c r="E61" s="12">
        <f>SUMIFS(GameLog!AM:AM,GameLog!$D:$D,'LA F'!$A61,GameLog!$E:$E,INDEX(Positions!$A$1:$B$9,MATCH('LA F'!$B61,Positions!$A$1:$A$9,0),2),GameLog!$C:$C,"LA")</f>
        <v>28</v>
      </c>
      <c r="F61">
        <f>SUMIFS(GameLog!AN:AN,GameLog!$D:$D,'LA F'!$A61,GameLog!$E:$E,INDEX(Positions!$A$1:$B$9,MATCH('LA F'!$B61,Positions!$A$1:$A$9,0),2),GameLog!$C:$C,"LA")</f>
        <v>6</v>
      </c>
      <c r="G61">
        <f>SUMIFS(GameLog!AO:AO,GameLog!$D:$D,'LA F'!$A61,GameLog!$E:$E,INDEX(Positions!$A$1:$B$9,MATCH('LA F'!$B61,Positions!$A$1:$A$9,0),2),GameLog!$C:$C,"LA")</f>
        <v>0</v>
      </c>
      <c r="H61">
        <f>SUMIFS(GameLog!AP:AP,GameLog!$D:$D,'LA F'!$A61,GameLog!$E:$E,INDEX(Positions!$A$1:$B$9,MATCH('LA F'!$B61,Positions!$A$1:$A$9,0),2),GameLog!$C:$C,"LA")</f>
        <v>0</v>
      </c>
      <c r="I61">
        <f>SUMIFS(GameLog!AQ:AQ,GameLog!$D:$D,'LA F'!$A61,GameLog!$E:$E,INDEX(Positions!$A$1:$B$9,MATCH('LA F'!$B61,Positions!$A$1:$A$9,0),2),GameLog!$C:$C,"LA")</f>
        <v>0</v>
      </c>
      <c r="J61">
        <f>SUMIFS(GameLog!AR:AR,GameLog!$D:$D,'LA F'!$A61,GameLog!$E:$E,INDEX(Positions!$A$1:$B$9,MATCH('LA F'!$B61,Positions!$A$1:$A$9,0),2),GameLog!$C:$C,"LA")</f>
        <v>0</v>
      </c>
      <c r="K61">
        <f>SUMIFS(GameLog!AS:AS,GameLog!$D:$D,'LA F'!$A61,GameLog!$E:$E,INDEX(Positions!$A$1:$B$9,MATCH('LA F'!$B61,Positions!$A$1:$A$9,0),2),GameLog!$C:$C,"LA")</f>
        <v>0</v>
      </c>
      <c r="L61">
        <f>SUMIFS(GameLog!AT:AT,GameLog!$D:$D,'LA F'!$A61,GameLog!$E:$E,INDEX(Positions!$A$1:$B$9,MATCH('LA F'!$B61,Positions!$A$1:$A$9,0),2),GameLog!$C:$C,"LA")</f>
        <v>0</v>
      </c>
      <c r="M61">
        <f>SUMIFS(GameLog!AU:AU,GameLog!$D:$D,'LA F'!$A61,GameLog!$E:$E,INDEX(Positions!$A$1:$B$9,MATCH('LA F'!$B61,Positions!$A$1:$A$9,0),2),GameLog!$C:$C,"LA")</f>
        <v>0</v>
      </c>
      <c r="N61">
        <f>SUMIFS(GameLog!AV:AV,GameLog!$D:$D,'LA F'!$A61,GameLog!$E:$E,INDEX(Positions!$A$1:$B$9,MATCH('LA F'!$B61,Positions!$A$1:$A$9,0),2),GameLog!$C:$C,"LA")</f>
        <v>0</v>
      </c>
      <c r="O61" s="8">
        <f t="shared" si="0"/>
        <v>1</v>
      </c>
      <c r="P61" s="18" t="str">
        <f t="shared" si="1"/>
        <v/>
      </c>
      <c r="V61" s="15"/>
    </row>
    <row r="62" spans="1:22">
      <c r="A62" t="s">
        <v>2597</v>
      </c>
      <c r="B62" t="s">
        <v>2437</v>
      </c>
      <c r="C62">
        <f>COUNTIFS(GameLog!D:D,'LA F'!A62,GameLog!C:C,"LA",GameLog!E:E,INDEX(Positions!$A$1:$B$9,MATCH('LA F'!$B62,Positions!$A$1:$A$9,0),2))</f>
        <v>0</v>
      </c>
      <c r="D62">
        <f>SUMIFS(GameLog!F:F,GameLog!$D:$D,'LA F'!A62,GameLog!$E:$E,INDEX(Positions!$A$1:$B$9,MATCH('LA F'!$B62,Positions!$A$1:$A$9,0),2),GameLog!$C:$C,"LA")</f>
        <v>0</v>
      </c>
      <c r="E62" s="12">
        <f>SUMIFS(GameLog!AM:AM,GameLog!$D:$D,'LA F'!$A62,GameLog!$E:$E,INDEX(Positions!$A$1:$B$9,MATCH('LA F'!$B62,Positions!$A$1:$A$9,0),2),GameLog!$C:$C,"LA")</f>
        <v>0</v>
      </c>
      <c r="F62">
        <f>SUMIFS(GameLog!AN:AN,GameLog!$D:$D,'LA F'!$A62,GameLog!$E:$E,INDEX(Positions!$A$1:$B$9,MATCH('LA F'!$B62,Positions!$A$1:$A$9,0),2),GameLog!$C:$C,"LA")</f>
        <v>0</v>
      </c>
      <c r="G62">
        <f>SUMIFS(GameLog!AO:AO,GameLog!$D:$D,'LA F'!$A62,GameLog!$E:$E,INDEX(Positions!$A$1:$B$9,MATCH('LA F'!$B62,Positions!$A$1:$A$9,0),2),GameLog!$C:$C,"LA")</f>
        <v>0</v>
      </c>
      <c r="H62">
        <f>SUMIFS(GameLog!AP:AP,GameLog!$D:$D,'LA F'!$A62,GameLog!$E:$E,INDEX(Positions!$A$1:$B$9,MATCH('LA F'!$B62,Positions!$A$1:$A$9,0),2),GameLog!$C:$C,"LA")</f>
        <v>0</v>
      </c>
      <c r="I62">
        <f>SUMIFS(GameLog!AQ:AQ,GameLog!$D:$D,'LA F'!$A62,GameLog!$E:$E,INDEX(Positions!$A$1:$B$9,MATCH('LA F'!$B62,Positions!$A$1:$A$9,0),2),GameLog!$C:$C,"LA")</f>
        <v>0</v>
      </c>
      <c r="J62">
        <f>SUMIFS(GameLog!AR:AR,GameLog!$D:$D,'LA F'!$A62,GameLog!$E:$E,INDEX(Positions!$A$1:$B$9,MATCH('LA F'!$B62,Positions!$A$1:$A$9,0),2),GameLog!$C:$C,"LA")</f>
        <v>0</v>
      </c>
      <c r="K62">
        <f>SUMIFS(GameLog!AS:AS,GameLog!$D:$D,'LA F'!$A62,GameLog!$E:$E,INDEX(Positions!$A$1:$B$9,MATCH('LA F'!$B62,Positions!$A$1:$A$9,0),2),GameLog!$C:$C,"LA")</f>
        <v>0</v>
      </c>
      <c r="L62">
        <f>SUMIFS(GameLog!AT:AT,GameLog!$D:$D,'LA F'!$A62,GameLog!$E:$E,INDEX(Positions!$A$1:$B$9,MATCH('LA F'!$B62,Positions!$A$1:$A$9,0),2),GameLog!$C:$C,"LA")</f>
        <v>0</v>
      </c>
      <c r="M62">
        <f>SUMIFS(GameLog!AU:AU,GameLog!$D:$D,'LA F'!$A62,GameLog!$E:$E,INDEX(Positions!$A$1:$B$9,MATCH('LA F'!$B62,Positions!$A$1:$A$9,0),2),GameLog!$C:$C,"LA")</f>
        <v>0</v>
      </c>
      <c r="N62">
        <f>SUMIFS(GameLog!AV:AV,GameLog!$D:$D,'LA F'!$A62,GameLog!$E:$E,INDEX(Positions!$A$1:$B$9,MATCH('LA F'!$B62,Positions!$A$1:$A$9,0),2),GameLog!$C:$C,"LA")</f>
        <v>0</v>
      </c>
      <c r="O62" s="8">
        <f t="shared" si="0"/>
        <v>0</v>
      </c>
      <c r="P62" s="18" t="str">
        <f t="shared" si="1"/>
        <v/>
      </c>
      <c r="V62" s="15"/>
    </row>
    <row r="63" spans="1:22">
      <c r="A63" t="s">
        <v>2593</v>
      </c>
      <c r="B63" t="s">
        <v>2437</v>
      </c>
      <c r="C63">
        <f>COUNTIFS(GameLog!D:D,'LA F'!A63,GameLog!C:C,"LA",GameLog!E:E,INDEX(Positions!$A$1:$B$9,MATCH('LA F'!$B63,Positions!$A$1:$A$9,0),2))</f>
        <v>0</v>
      </c>
      <c r="D63">
        <f>SUMIFS(GameLog!F:F,GameLog!$D:$D,'LA F'!A63,GameLog!$E:$E,INDEX(Positions!$A$1:$B$9,MATCH('LA F'!$B63,Positions!$A$1:$A$9,0),2),GameLog!$C:$C,"LA")</f>
        <v>0</v>
      </c>
      <c r="E63" s="12">
        <f>SUMIFS(GameLog!AM:AM,GameLog!$D:$D,'LA F'!$A63,GameLog!$E:$E,INDEX(Positions!$A$1:$B$9,MATCH('LA F'!$B63,Positions!$A$1:$A$9,0),2),GameLog!$C:$C,"LA")</f>
        <v>0</v>
      </c>
      <c r="F63">
        <f>SUMIFS(GameLog!AN:AN,GameLog!$D:$D,'LA F'!$A63,GameLog!$E:$E,INDEX(Positions!$A$1:$B$9,MATCH('LA F'!$B63,Positions!$A$1:$A$9,0),2),GameLog!$C:$C,"LA")</f>
        <v>0</v>
      </c>
      <c r="G63">
        <f>SUMIFS(GameLog!AO:AO,GameLog!$D:$D,'LA F'!$A63,GameLog!$E:$E,INDEX(Positions!$A$1:$B$9,MATCH('LA F'!$B63,Positions!$A$1:$A$9,0),2),GameLog!$C:$C,"LA")</f>
        <v>0</v>
      </c>
      <c r="H63">
        <f>SUMIFS(GameLog!AP:AP,GameLog!$D:$D,'LA F'!$A63,GameLog!$E:$E,INDEX(Positions!$A$1:$B$9,MATCH('LA F'!$B63,Positions!$A$1:$A$9,0),2),GameLog!$C:$C,"LA")</f>
        <v>0</v>
      </c>
      <c r="I63">
        <f>SUMIFS(GameLog!AQ:AQ,GameLog!$D:$D,'LA F'!$A63,GameLog!$E:$E,INDEX(Positions!$A$1:$B$9,MATCH('LA F'!$B63,Positions!$A$1:$A$9,0),2),GameLog!$C:$C,"LA")</f>
        <v>0</v>
      </c>
      <c r="J63">
        <f>SUMIFS(GameLog!AR:AR,GameLog!$D:$D,'LA F'!$A63,GameLog!$E:$E,INDEX(Positions!$A$1:$B$9,MATCH('LA F'!$B63,Positions!$A$1:$A$9,0),2),GameLog!$C:$C,"LA")</f>
        <v>0</v>
      </c>
      <c r="K63">
        <f>SUMIFS(GameLog!AS:AS,GameLog!$D:$D,'LA F'!$A63,GameLog!$E:$E,INDEX(Positions!$A$1:$B$9,MATCH('LA F'!$B63,Positions!$A$1:$A$9,0),2),GameLog!$C:$C,"LA")</f>
        <v>0</v>
      </c>
      <c r="L63">
        <f>SUMIFS(GameLog!AT:AT,GameLog!$D:$D,'LA F'!$A63,GameLog!$E:$E,INDEX(Positions!$A$1:$B$9,MATCH('LA F'!$B63,Positions!$A$1:$A$9,0),2),GameLog!$C:$C,"LA")</f>
        <v>0</v>
      </c>
      <c r="M63">
        <f>SUMIFS(GameLog!AU:AU,GameLog!$D:$D,'LA F'!$A63,GameLog!$E:$E,INDEX(Positions!$A$1:$B$9,MATCH('LA F'!$B63,Positions!$A$1:$A$9,0),2),GameLog!$C:$C,"LA")</f>
        <v>0</v>
      </c>
      <c r="N63">
        <f>SUMIFS(GameLog!AV:AV,GameLog!$D:$D,'LA F'!$A63,GameLog!$E:$E,INDEX(Positions!$A$1:$B$9,MATCH('LA F'!$B63,Positions!$A$1:$A$9,0),2),GameLog!$C:$C,"LA")</f>
        <v>0</v>
      </c>
      <c r="O63" s="8">
        <f t="shared" si="0"/>
        <v>0</v>
      </c>
      <c r="P63" s="18" t="str">
        <f t="shared" si="1"/>
        <v/>
      </c>
      <c r="V63" s="15"/>
    </row>
    <row r="64" spans="1:22">
      <c r="A64" t="s">
        <v>2590</v>
      </c>
      <c r="B64" t="s">
        <v>2437</v>
      </c>
      <c r="C64">
        <f>COUNTIFS(GameLog!D:D,'LA F'!A64,GameLog!C:C,"LA",GameLog!E:E,INDEX(Positions!$A$1:$B$9,MATCH('LA F'!$B64,Positions!$A$1:$A$9,0),2))</f>
        <v>0</v>
      </c>
      <c r="D64">
        <f>SUMIFS(GameLog!F:F,GameLog!$D:$D,'LA F'!A64,GameLog!$E:$E,INDEX(Positions!$A$1:$B$9,MATCH('LA F'!$B64,Positions!$A$1:$A$9,0),2),GameLog!$C:$C,"LA")</f>
        <v>0</v>
      </c>
      <c r="E64" s="12">
        <f>SUMIFS(GameLog!AM:AM,GameLog!$D:$D,'LA F'!$A64,GameLog!$E:$E,INDEX(Positions!$A$1:$B$9,MATCH('LA F'!$B64,Positions!$A$1:$A$9,0),2),GameLog!$C:$C,"LA")</f>
        <v>0</v>
      </c>
      <c r="F64">
        <f>SUMIFS(GameLog!AN:AN,GameLog!$D:$D,'LA F'!$A64,GameLog!$E:$E,INDEX(Positions!$A$1:$B$9,MATCH('LA F'!$B64,Positions!$A$1:$A$9,0),2),GameLog!$C:$C,"LA")</f>
        <v>0</v>
      </c>
      <c r="G64">
        <f>SUMIFS(GameLog!AO:AO,GameLog!$D:$D,'LA F'!$A64,GameLog!$E:$E,INDEX(Positions!$A$1:$B$9,MATCH('LA F'!$B64,Positions!$A$1:$A$9,0),2),GameLog!$C:$C,"LA")</f>
        <v>0</v>
      </c>
      <c r="H64">
        <f>SUMIFS(GameLog!AP:AP,GameLog!$D:$D,'LA F'!$A64,GameLog!$E:$E,INDEX(Positions!$A$1:$B$9,MATCH('LA F'!$B64,Positions!$A$1:$A$9,0),2),GameLog!$C:$C,"LA")</f>
        <v>0</v>
      </c>
      <c r="I64">
        <f>SUMIFS(GameLog!AQ:AQ,GameLog!$D:$D,'LA F'!$A64,GameLog!$E:$E,INDEX(Positions!$A$1:$B$9,MATCH('LA F'!$B64,Positions!$A$1:$A$9,0),2),GameLog!$C:$C,"LA")</f>
        <v>0</v>
      </c>
      <c r="J64">
        <f>SUMIFS(GameLog!AR:AR,GameLog!$D:$D,'LA F'!$A64,GameLog!$E:$E,INDEX(Positions!$A$1:$B$9,MATCH('LA F'!$B64,Positions!$A$1:$A$9,0),2),GameLog!$C:$C,"LA")</f>
        <v>0</v>
      </c>
      <c r="K64">
        <f>SUMIFS(GameLog!AS:AS,GameLog!$D:$D,'LA F'!$A64,GameLog!$E:$E,INDEX(Positions!$A$1:$B$9,MATCH('LA F'!$B64,Positions!$A$1:$A$9,0),2),GameLog!$C:$C,"LA")</f>
        <v>0</v>
      </c>
      <c r="L64">
        <f>SUMIFS(GameLog!AT:AT,GameLog!$D:$D,'LA F'!$A64,GameLog!$E:$E,INDEX(Positions!$A$1:$B$9,MATCH('LA F'!$B64,Positions!$A$1:$A$9,0),2),GameLog!$C:$C,"LA")</f>
        <v>0</v>
      </c>
      <c r="M64">
        <f>SUMIFS(GameLog!AU:AU,GameLog!$D:$D,'LA F'!$A64,GameLog!$E:$E,INDEX(Positions!$A$1:$B$9,MATCH('LA F'!$B64,Positions!$A$1:$A$9,0),2),GameLog!$C:$C,"LA")</f>
        <v>0</v>
      </c>
      <c r="N64">
        <f>SUMIFS(GameLog!AV:AV,GameLog!$D:$D,'LA F'!$A64,GameLog!$E:$E,INDEX(Positions!$A$1:$B$9,MATCH('LA F'!$B64,Positions!$A$1:$A$9,0),2),GameLog!$C:$C,"LA")</f>
        <v>0</v>
      </c>
      <c r="O64" s="8">
        <f t="shared" si="0"/>
        <v>0</v>
      </c>
      <c r="P64" s="18" t="str">
        <f t="shared" si="1"/>
        <v/>
      </c>
      <c r="V64" s="15"/>
    </row>
    <row r="65" spans="1:22">
      <c r="A65" t="s">
        <v>2621</v>
      </c>
      <c r="B65" t="s">
        <v>2437</v>
      </c>
      <c r="C65">
        <f>COUNTIFS(GameLog!D:D,'LA F'!A65,GameLog!C:C,"LA",GameLog!E:E,INDEX(Positions!$A$1:$B$9,MATCH('LA F'!$B65,Positions!$A$1:$A$9,0),2))</f>
        <v>0</v>
      </c>
      <c r="D65">
        <f>SUMIFS(GameLog!F:F,GameLog!$D:$D,'LA F'!A65,GameLog!$E:$E,INDEX(Positions!$A$1:$B$9,MATCH('LA F'!$B65,Positions!$A$1:$A$9,0),2),GameLog!$C:$C,"LA")</f>
        <v>0</v>
      </c>
      <c r="E65" s="12">
        <f>SUMIFS(GameLog!AM:AM,GameLog!$D:$D,'LA F'!$A65,GameLog!$E:$E,INDEX(Positions!$A$1:$B$9,MATCH('LA F'!$B65,Positions!$A$1:$A$9,0),2),GameLog!$C:$C,"LA")</f>
        <v>0</v>
      </c>
      <c r="F65">
        <f>SUMIFS(GameLog!AN:AN,GameLog!$D:$D,'LA F'!$A65,GameLog!$E:$E,INDEX(Positions!$A$1:$B$9,MATCH('LA F'!$B65,Positions!$A$1:$A$9,0),2),GameLog!$C:$C,"LA")</f>
        <v>0</v>
      </c>
      <c r="G65">
        <f>SUMIFS(GameLog!AO:AO,GameLog!$D:$D,'LA F'!$A65,GameLog!$E:$E,INDEX(Positions!$A$1:$B$9,MATCH('LA F'!$B65,Positions!$A$1:$A$9,0),2),GameLog!$C:$C,"LA")</f>
        <v>0</v>
      </c>
      <c r="H65">
        <f>SUMIFS(GameLog!AP:AP,GameLog!$D:$D,'LA F'!$A65,GameLog!$E:$E,INDEX(Positions!$A$1:$B$9,MATCH('LA F'!$B65,Positions!$A$1:$A$9,0),2),GameLog!$C:$C,"LA")</f>
        <v>0</v>
      </c>
      <c r="I65">
        <f>SUMIFS(GameLog!AQ:AQ,GameLog!$D:$D,'LA F'!$A65,GameLog!$E:$E,INDEX(Positions!$A$1:$B$9,MATCH('LA F'!$B65,Positions!$A$1:$A$9,0),2),GameLog!$C:$C,"LA")</f>
        <v>0</v>
      </c>
      <c r="J65">
        <f>SUMIFS(GameLog!AR:AR,GameLog!$D:$D,'LA F'!$A65,GameLog!$E:$E,INDEX(Positions!$A$1:$B$9,MATCH('LA F'!$B65,Positions!$A$1:$A$9,0),2),GameLog!$C:$C,"LA")</f>
        <v>0</v>
      </c>
      <c r="K65">
        <f>SUMIFS(GameLog!AS:AS,GameLog!$D:$D,'LA F'!$A65,GameLog!$E:$E,INDEX(Positions!$A$1:$B$9,MATCH('LA F'!$B65,Positions!$A$1:$A$9,0),2),GameLog!$C:$C,"LA")</f>
        <v>0</v>
      </c>
      <c r="L65">
        <f>SUMIFS(GameLog!AT:AT,GameLog!$D:$D,'LA F'!$A65,GameLog!$E:$E,INDEX(Positions!$A$1:$B$9,MATCH('LA F'!$B65,Positions!$A$1:$A$9,0),2),GameLog!$C:$C,"LA")</f>
        <v>0</v>
      </c>
      <c r="M65">
        <f>SUMIFS(GameLog!AU:AU,GameLog!$D:$D,'LA F'!$A65,GameLog!$E:$E,INDEX(Positions!$A$1:$B$9,MATCH('LA F'!$B65,Positions!$A$1:$A$9,0),2),GameLog!$C:$C,"LA")</f>
        <v>0</v>
      </c>
      <c r="N65">
        <f>SUMIFS(GameLog!AV:AV,GameLog!$D:$D,'LA F'!$A65,GameLog!$E:$E,INDEX(Positions!$A$1:$B$9,MATCH('LA F'!$B65,Positions!$A$1:$A$9,0),2),GameLog!$C:$C,"LA")</f>
        <v>0</v>
      </c>
      <c r="O65" s="8">
        <f t="shared" si="0"/>
        <v>0</v>
      </c>
      <c r="P65" s="18" t="str">
        <f t="shared" si="1"/>
        <v/>
      </c>
      <c r="V65" s="15"/>
    </row>
    <row r="66" spans="1:22">
      <c r="A66" t="s">
        <v>2591</v>
      </c>
      <c r="B66" t="s">
        <v>2437</v>
      </c>
      <c r="C66">
        <f>COUNTIFS(GameLog!D:D,'LA F'!A66,GameLog!C:C,"LA",GameLog!E:E,INDEX(Positions!$A$1:$B$9,MATCH('LA F'!$B66,Positions!$A$1:$A$9,0),2))</f>
        <v>0</v>
      </c>
      <c r="D66">
        <f>SUMIFS(GameLog!F:F,GameLog!$D:$D,'LA F'!A66,GameLog!$E:$E,INDEX(Positions!$A$1:$B$9,MATCH('LA F'!$B66,Positions!$A$1:$A$9,0),2),GameLog!$C:$C,"LA")</f>
        <v>0</v>
      </c>
      <c r="E66" s="12">
        <f>SUMIFS(GameLog!AM:AM,GameLog!$D:$D,'LA F'!$A66,GameLog!$E:$E,INDEX(Positions!$A$1:$B$9,MATCH('LA F'!$B66,Positions!$A$1:$A$9,0),2),GameLog!$C:$C,"LA")</f>
        <v>0</v>
      </c>
      <c r="F66">
        <f>SUMIFS(GameLog!AN:AN,GameLog!$D:$D,'LA F'!$A66,GameLog!$E:$E,INDEX(Positions!$A$1:$B$9,MATCH('LA F'!$B66,Positions!$A$1:$A$9,0),2),GameLog!$C:$C,"LA")</f>
        <v>0</v>
      </c>
      <c r="G66">
        <f>SUMIFS(GameLog!AO:AO,GameLog!$D:$D,'LA F'!$A66,GameLog!$E:$E,INDEX(Positions!$A$1:$B$9,MATCH('LA F'!$B66,Positions!$A$1:$A$9,0),2),GameLog!$C:$C,"LA")</f>
        <v>0</v>
      </c>
      <c r="H66">
        <f>SUMIFS(GameLog!AP:AP,GameLog!$D:$D,'LA F'!$A66,GameLog!$E:$E,INDEX(Positions!$A$1:$B$9,MATCH('LA F'!$B66,Positions!$A$1:$A$9,0),2),GameLog!$C:$C,"LA")</f>
        <v>0</v>
      </c>
      <c r="I66">
        <f>SUMIFS(GameLog!AQ:AQ,GameLog!$D:$D,'LA F'!$A66,GameLog!$E:$E,INDEX(Positions!$A$1:$B$9,MATCH('LA F'!$B66,Positions!$A$1:$A$9,0),2),GameLog!$C:$C,"LA")</f>
        <v>0</v>
      </c>
      <c r="J66">
        <f>SUMIFS(GameLog!AR:AR,GameLog!$D:$D,'LA F'!$A66,GameLog!$E:$E,INDEX(Positions!$A$1:$B$9,MATCH('LA F'!$B66,Positions!$A$1:$A$9,0),2),GameLog!$C:$C,"LA")</f>
        <v>0</v>
      </c>
      <c r="K66">
        <f>SUMIFS(GameLog!AS:AS,GameLog!$D:$D,'LA F'!$A66,GameLog!$E:$E,INDEX(Positions!$A$1:$B$9,MATCH('LA F'!$B66,Positions!$A$1:$A$9,0),2),GameLog!$C:$C,"LA")</f>
        <v>0</v>
      </c>
      <c r="L66">
        <f>SUMIFS(GameLog!AT:AT,GameLog!$D:$D,'LA F'!$A66,GameLog!$E:$E,INDEX(Positions!$A$1:$B$9,MATCH('LA F'!$B66,Positions!$A$1:$A$9,0),2),GameLog!$C:$C,"LA")</f>
        <v>0</v>
      </c>
      <c r="M66">
        <f>SUMIFS(GameLog!AU:AU,GameLog!$D:$D,'LA F'!$A66,GameLog!$E:$E,INDEX(Positions!$A$1:$B$9,MATCH('LA F'!$B66,Positions!$A$1:$A$9,0),2),GameLog!$C:$C,"LA")</f>
        <v>0</v>
      </c>
      <c r="N66">
        <f>SUMIFS(GameLog!AV:AV,GameLog!$D:$D,'LA F'!$A66,GameLog!$E:$E,INDEX(Positions!$A$1:$B$9,MATCH('LA F'!$B66,Positions!$A$1:$A$9,0),2),GameLog!$C:$C,"LA")</f>
        <v>0</v>
      </c>
      <c r="O66" s="8">
        <f t="shared" si="0"/>
        <v>0</v>
      </c>
      <c r="P66" s="18" t="str">
        <f t="shared" si="1"/>
        <v/>
      </c>
      <c r="V66" s="15"/>
    </row>
    <row r="67" spans="1:22">
      <c r="A67" t="s">
        <v>2586</v>
      </c>
      <c r="B67" t="s">
        <v>2437</v>
      </c>
      <c r="C67">
        <f>COUNTIFS(GameLog!D:D,'LA F'!A67,GameLog!C:C,"LA",GameLog!E:E,INDEX(Positions!$A$1:$B$9,MATCH('LA F'!$B67,Positions!$A$1:$A$9,0),2))</f>
        <v>3</v>
      </c>
      <c r="D67">
        <f>SUMIFS(GameLog!F:F,GameLog!$D:$D,'LA F'!A67,GameLog!$E:$E,INDEX(Positions!$A$1:$B$9,MATCH('LA F'!$B67,Positions!$A$1:$A$9,0),2),GameLog!$C:$C,"LA")</f>
        <v>3</v>
      </c>
      <c r="E67" s="12">
        <f>SUMIFS(GameLog!AM:AM,GameLog!$D:$D,'LA F'!$A67,GameLog!$E:$E,INDEX(Positions!$A$1:$B$9,MATCH('LA F'!$B67,Positions!$A$1:$A$9,0),2),GameLog!$C:$C,"LA")</f>
        <v>28</v>
      </c>
      <c r="F67">
        <f>SUMIFS(GameLog!AN:AN,GameLog!$D:$D,'LA F'!$A67,GameLog!$E:$E,INDEX(Positions!$A$1:$B$9,MATCH('LA F'!$B67,Positions!$A$1:$A$9,0),2),GameLog!$C:$C,"LA")</f>
        <v>9</v>
      </c>
      <c r="G67">
        <f>SUMIFS(GameLog!AO:AO,GameLog!$D:$D,'LA F'!$A67,GameLog!$E:$E,INDEX(Positions!$A$1:$B$9,MATCH('LA F'!$B67,Positions!$A$1:$A$9,0),2),GameLog!$C:$C,"LA")</f>
        <v>0</v>
      </c>
      <c r="H67">
        <f>SUMIFS(GameLog!AP:AP,GameLog!$D:$D,'LA F'!$A67,GameLog!$E:$E,INDEX(Positions!$A$1:$B$9,MATCH('LA F'!$B67,Positions!$A$1:$A$9,0),2),GameLog!$C:$C,"LA")</f>
        <v>0</v>
      </c>
      <c r="I67">
        <f>SUMIFS(GameLog!AQ:AQ,GameLog!$D:$D,'LA F'!$A67,GameLog!$E:$E,INDEX(Positions!$A$1:$B$9,MATCH('LA F'!$B67,Positions!$A$1:$A$9,0),2),GameLog!$C:$C,"LA")</f>
        <v>0</v>
      </c>
      <c r="J67">
        <f>SUMIFS(GameLog!AR:AR,GameLog!$D:$D,'LA F'!$A67,GameLog!$E:$E,INDEX(Positions!$A$1:$B$9,MATCH('LA F'!$B67,Positions!$A$1:$A$9,0),2),GameLog!$C:$C,"LA")</f>
        <v>0</v>
      </c>
      <c r="K67">
        <f>SUMIFS(GameLog!AS:AS,GameLog!$D:$D,'LA F'!$A67,GameLog!$E:$E,INDEX(Positions!$A$1:$B$9,MATCH('LA F'!$B67,Positions!$A$1:$A$9,0),2),GameLog!$C:$C,"LA")</f>
        <v>0</v>
      </c>
      <c r="L67">
        <f>SUMIFS(GameLog!AT:AT,GameLog!$D:$D,'LA F'!$A67,GameLog!$E:$E,INDEX(Positions!$A$1:$B$9,MATCH('LA F'!$B67,Positions!$A$1:$A$9,0),2),GameLog!$C:$C,"LA")</f>
        <v>0</v>
      </c>
      <c r="M67">
        <f>SUMIFS(GameLog!AU:AU,GameLog!$D:$D,'LA F'!$A67,GameLog!$E:$E,INDEX(Positions!$A$1:$B$9,MATCH('LA F'!$B67,Positions!$A$1:$A$9,0),2),GameLog!$C:$C,"LA")</f>
        <v>0</v>
      </c>
      <c r="N67">
        <f>SUMIFS(GameLog!AV:AV,GameLog!$D:$D,'LA F'!$A67,GameLog!$E:$E,INDEX(Positions!$A$1:$B$9,MATCH('LA F'!$B67,Positions!$A$1:$A$9,0),2),GameLog!$C:$C,"LA")</f>
        <v>0</v>
      </c>
      <c r="O67" s="8">
        <f t="shared" ref="O67" si="2">IFERROR((F67+G67)/(F67+G67+H67),0)</f>
        <v>1</v>
      </c>
      <c r="P67" s="18" t="str">
        <f t="shared" ref="P67" si="3">IF(B67="C",IFERROR(M67/(L67+M67),0),"")</f>
        <v/>
      </c>
      <c r="V67" s="15"/>
    </row>
    <row r="68" spans="1:22">
      <c r="O68" s="8"/>
    </row>
    <row r="69" spans="1:22">
      <c r="O69" s="8"/>
    </row>
    <row r="70" spans="1:22">
      <c r="O70" s="8"/>
    </row>
    <row r="71" spans="1:22">
      <c r="O71" s="8"/>
    </row>
    <row r="72" spans="1:22">
      <c r="O72" s="8"/>
    </row>
    <row r="73" spans="1:22">
      <c r="O73" s="8"/>
    </row>
    <row r="74" spans="1:22">
      <c r="O74" s="8"/>
    </row>
    <row r="75" spans="1:22">
      <c r="O75" s="8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FD7A5-C40A-47F8-BE69-47C2F6A244E7}">
  <sheetPr codeName="Sheet13"/>
  <dimension ref="A1:AC22"/>
  <sheetViews>
    <sheetView workbookViewId="0">
      <pane ySplit="1" topLeftCell="A2" activePane="bottomLeft" state="frozen"/>
      <selection activeCell="N20" sqref="N20"/>
      <selection pane="bottomLeft" activeCell="B2" sqref="B2:U22"/>
    </sheetView>
  </sheetViews>
  <sheetFormatPr defaultRowHeight="13.2"/>
  <cols>
    <col min="1" max="1" width="15.5546875" bestFit="1" customWidth="1"/>
    <col min="2" max="3" width="3" bestFit="1" customWidth="1"/>
    <col min="4" max="4" width="6.21875" bestFit="1" customWidth="1"/>
    <col min="5" max="5" width="6" bestFit="1" customWidth="1"/>
    <col min="6" max="6" width="3" bestFit="1" customWidth="1"/>
    <col min="7" max="7" width="3.5546875" bestFit="1" customWidth="1"/>
    <col min="8" max="8" width="3.6640625" bestFit="1" customWidth="1"/>
    <col min="9" max="9" width="4.77734375" bestFit="1" customWidth="1"/>
    <col min="10" max="10" width="3.44140625" bestFit="1" customWidth="1"/>
    <col min="11" max="11" width="6" style="12" bestFit="1" customWidth="1"/>
    <col min="12" max="14" width="4" bestFit="1" customWidth="1"/>
    <col min="15" max="15" width="3.44140625" bestFit="1" customWidth="1"/>
    <col min="16" max="18" width="4" bestFit="1" customWidth="1"/>
    <col min="19" max="19" width="4.6640625" bestFit="1" customWidth="1"/>
    <col min="20" max="20" width="3.44140625" bestFit="1" customWidth="1"/>
    <col min="21" max="21" width="4.109375" bestFit="1" customWidth="1"/>
    <col min="22" max="22" width="6" bestFit="1" customWidth="1"/>
    <col min="23" max="23" width="5" bestFit="1" customWidth="1"/>
    <col min="24" max="25" width="4.44140625" bestFit="1" customWidth="1"/>
    <col min="26" max="26" width="5" bestFit="1" customWidth="1"/>
    <col min="27" max="27" width="6.5546875" bestFit="1" customWidth="1"/>
    <col min="28" max="28" width="4" bestFit="1" customWidth="1"/>
    <col min="29" max="29" width="4.21875" bestFit="1" customWidth="1"/>
  </cols>
  <sheetData>
    <row r="1" spans="1:29">
      <c r="A1" t="s">
        <v>2405</v>
      </c>
      <c r="B1" t="s">
        <v>2365</v>
      </c>
      <c r="C1" t="s">
        <v>2366</v>
      </c>
      <c r="D1" t="s">
        <v>2367</v>
      </c>
      <c r="E1" t="s">
        <v>2482</v>
      </c>
      <c r="F1" t="s">
        <v>2406</v>
      </c>
      <c r="G1" t="s">
        <v>2483</v>
      </c>
      <c r="H1" t="s">
        <v>2484</v>
      </c>
      <c r="I1" t="s">
        <v>2485</v>
      </c>
      <c r="J1" t="s">
        <v>2486</v>
      </c>
      <c r="K1" s="12" t="s">
        <v>2487</v>
      </c>
      <c r="L1" t="s">
        <v>2410</v>
      </c>
      <c r="M1" t="s">
        <v>2409</v>
      </c>
      <c r="N1" t="s">
        <v>2488</v>
      </c>
      <c r="O1" t="s">
        <v>2413</v>
      </c>
      <c r="P1" t="s">
        <v>2417</v>
      </c>
      <c r="Q1" t="s">
        <v>2428</v>
      </c>
      <c r="R1" t="s">
        <v>2418</v>
      </c>
      <c r="S1" t="s">
        <v>2425</v>
      </c>
      <c r="T1" t="s">
        <v>2489</v>
      </c>
      <c r="U1" t="s">
        <v>2490</v>
      </c>
      <c r="V1" t="s">
        <v>2491</v>
      </c>
      <c r="W1" t="s">
        <v>2492</v>
      </c>
      <c r="X1" t="s">
        <v>2493</v>
      </c>
      <c r="Y1" t="s">
        <v>2494</v>
      </c>
      <c r="Z1" t="s">
        <v>2495</v>
      </c>
      <c r="AA1" t="s">
        <v>2496</v>
      </c>
      <c r="AB1" t="s">
        <v>2666</v>
      </c>
      <c r="AC1" t="s">
        <v>2667</v>
      </c>
    </row>
    <row r="2" spans="1:29">
      <c r="A2" t="s">
        <v>2605</v>
      </c>
      <c r="B2">
        <f>SUMIFS(GameLog!W:W,GameLog!$D:$D,'LA P'!$A2,GameLog!$C:$C,"LA")</f>
        <v>0</v>
      </c>
      <c r="C2">
        <f>SUMIFS(GameLog!X:X,GameLog!$D:$D,'LA P'!$A2,GameLog!$C:$C,"LA")</f>
        <v>0</v>
      </c>
      <c r="D2" s="8">
        <f>IFERROR(B2/(B2+C2),0)</f>
        <v>0</v>
      </c>
      <c r="E2" s="10" t="str">
        <f>IFERROR(N2/K2*9,"---")</f>
        <v>---</v>
      </c>
      <c r="F2">
        <f>COUNTIFS(GameLog!D:D,'LA P'!A2,GameLog!C:C,"LA",GameLog!E:E,1)</f>
        <v>0</v>
      </c>
      <c r="G2">
        <f>SUMIFS(GameLog!F:F,GameLog!$D:$D,'LA P'!A2,GameLog!$E:$E,1,GameLog!$C:$C,"LA")</f>
        <v>0</v>
      </c>
      <c r="H2">
        <f>SUMIFS(GameLog!Y:Y,GameLog!$D:$D,'LA P'!$A2,GameLog!$C:$C,"LA")</f>
        <v>0</v>
      </c>
      <c r="I2">
        <f>SUMIFS(GameLog!Z:Z,GameLog!$D:$D,'LA P'!$A2,GameLog!$C:$C,"LA")</f>
        <v>0</v>
      </c>
      <c r="J2">
        <f>SUMIFS(GameLog!AA:AA,GameLog!$D:$D,'LA P'!$A2,GameLog!$C:$C,"LA")</f>
        <v>0</v>
      </c>
      <c r="K2" s="12">
        <f>SUMIFS(GameLog!AB:AB,GameLog!$D:$D,'LA P'!$A2,GameLog!$C:$C,"LA")</f>
        <v>0</v>
      </c>
      <c r="L2">
        <f>SUMIFS(GameLog!AC:AC,GameLog!$D:$D,'LA P'!$A2,GameLog!$C:$C,"LA")</f>
        <v>0</v>
      </c>
      <c r="M2">
        <f>SUMIFS(GameLog!AD:AD,GameLog!$D:$D,'LA P'!$A2,GameLog!$C:$C,"LA")</f>
        <v>0</v>
      </c>
      <c r="N2">
        <f>SUMIFS(GameLog!AE:AE,GameLog!$D:$D,'LA P'!$A2,GameLog!$C:$C,"LA")</f>
        <v>0</v>
      </c>
      <c r="O2">
        <f>SUMIFS(GameLog!AF:AF,GameLog!$D:$D,'LA P'!$A2,GameLog!$C:$C,"LA")</f>
        <v>0</v>
      </c>
      <c r="P2">
        <f>SUMIFS(GameLog!AG:AG,GameLog!$D:$D,'LA P'!$A2,GameLog!$C:$C,"LA")</f>
        <v>0</v>
      </c>
      <c r="Q2">
        <f>SUMIFS(GameLog!AH:AH,GameLog!$D:$D,'LA P'!$A2,GameLog!$C:$C,"LA")</f>
        <v>0</v>
      </c>
      <c r="R2">
        <f>SUMIFS(GameLog!AI:AI,GameLog!$D:$D,'LA P'!$A2,GameLog!$C:$C,"LA")</f>
        <v>0</v>
      </c>
      <c r="S2">
        <f>SUMIFS(GameLog!AJ:AJ,GameLog!$D:$D,'LA P'!$A2,GameLog!$C:$C,"LA")</f>
        <v>0</v>
      </c>
      <c r="T2">
        <f>SUMIFS(GameLog!AK:AK,GameLog!$D:$D,'LA P'!$A2,GameLog!$C:$C,"LA")</f>
        <v>0</v>
      </c>
      <c r="U2">
        <f>SUMIFS(GameLog!AL:AL,GameLog!$D:$D,'LA P'!$A2,GameLog!$C:$C,"LA")</f>
        <v>0</v>
      </c>
      <c r="V2" s="10">
        <f>IFERROR((L2+P2)/K2,0)</f>
        <v>0</v>
      </c>
      <c r="W2" s="11">
        <f>IFERROR(L2/$K2*9,0)</f>
        <v>0</v>
      </c>
      <c r="X2" s="11">
        <f>IFERROR(O2/$K2*9,0)</f>
        <v>0</v>
      </c>
      <c r="Y2" s="11">
        <f>IFERROR(P2/$K2*9,0)</f>
        <v>0</v>
      </c>
      <c r="Z2" s="11">
        <f>IFERROR(R2/$K2*9,0)</f>
        <v>0</v>
      </c>
      <c r="AA2" s="11">
        <f>IFERROR(R2/P2,0)</f>
        <v>0</v>
      </c>
      <c r="AB2">
        <v>74</v>
      </c>
      <c r="AC2">
        <v>101</v>
      </c>
    </row>
    <row r="3" spans="1:29">
      <c r="A3" t="s">
        <v>2618</v>
      </c>
      <c r="B3">
        <f>SUMIFS(GameLog!W:W,GameLog!$D:$D,'LA P'!$A3,GameLog!$C:$C,"LA")</f>
        <v>0</v>
      </c>
      <c r="C3">
        <f>SUMIFS(GameLog!X:X,GameLog!$D:$D,'LA P'!$A3,GameLog!$C:$C,"LA")</f>
        <v>0</v>
      </c>
      <c r="D3" s="8">
        <f t="shared" ref="D3:D22" si="0">IFERROR(B3/(B3+C3),0)</f>
        <v>0</v>
      </c>
      <c r="E3" s="10" t="str">
        <f t="shared" ref="E3:E22" si="1">IFERROR(N3/K3*9,"---")</f>
        <v>---</v>
      </c>
      <c r="F3">
        <f>COUNTIFS(GameLog!D:D,'LA P'!A3,GameLog!C:C,"LA",GameLog!E:E,1)</f>
        <v>0</v>
      </c>
      <c r="G3">
        <f>SUMIFS(GameLog!F:F,GameLog!$D:$D,'LA P'!A3,GameLog!$E:$E,1,GameLog!$C:$C,"LA")</f>
        <v>0</v>
      </c>
      <c r="H3">
        <f>SUMIFS(GameLog!Y:Y,GameLog!$D:$D,'LA P'!$A3,GameLog!$C:$C,"LA")</f>
        <v>0</v>
      </c>
      <c r="I3">
        <f>SUMIFS(GameLog!Z:Z,GameLog!$D:$D,'LA P'!$A3,GameLog!$C:$C,"LA")</f>
        <v>0</v>
      </c>
      <c r="J3">
        <f>SUMIFS(GameLog!AA:AA,GameLog!$D:$D,'LA P'!$A3,GameLog!$C:$C,"LA")</f>
        <v>0</v>
      </c>
      <c r="K3" s="12">
        <f>SUMIFS(GameLog!AB:AB,GameLog!$D:$D,'LA P'!$A3,GameLog!$C:$C,"LA")</f>
        <v>0</v>
      </c>
      <c r="L3">
        <f>SUMIFS(GameLog!AC:AC,GameLog!$D:$D,'LA P'!$A3,GameLog!$C:$C,"LA")</f>
        <v>0</v>
      </c>
      <c r="M3">
        <f>SUMIFS(GameLog!AD:AD,GameLog!$D:$D,'LA P'!$A3,GameLog!$C:$C,"LA")</f>
        <v>0</v>
      </c>
      <c r="N3">
        <f>SUMIFS(GameLog!AE:AE,GameLog!$D:$D,'LA P'!$A3,GameLog!$C:$C,"LA")</f>
        <v>0</v>
      </c>
      <c r="O3">
        <f>SUMIFS(GameLog!AF:AF,GameLog!$D:$D,'LA P'!$A3,GameLog!$C:$C,"LA")</f>
        <v>0</v>
      </c>
      <c r="P3">
        <f>SUMIFS(GameLog!AG:AG,GameLog!$D:$D,'LA P'!$A3,GameLog!$C:$C,"LA")</f>
        <v>0</v>
      </c>
      <c r="Q3">
        <f>SUMIFS(GameLog!AH:AH,GameLog!$D:$D,'LA P'!$A3,GameLog!$C:$C,"LA")</f>
        <v>0</v>
      </c>
      <c r="R3">
        <f>SUMIFS(GameLog!AI:AI,GameLog!$D:$D,'LA P'!$A3,GameLog!$C:$C,"LA")</f>
        <v>0</v>
      </c>
      <c r="S3">
        <f>SUMIFS(GameLog!AJ:AJ,GameLog!$D:$D,'LA P'!$A3,GameLog!$C:$C,"LA")</f>
        <v>0</v>
      </c>
      <c r="T3">
        <f>SUMIFS(GameLog!AK:AK,GameLog!$D:$D,'LA P'!$A3,GameLog!$C:$C,"LA")</f>
        <v>0</v>
      </c>
      <c r="U3">
        <f>SUMIFS(GameLog!AL:AL,GameLog!$D:$D,'LA P'!$A3,GameLog!$C:$C,"LA")</f>
        <v>0</v>
      </c>
      <c r="V3" s="10">
        <f t="shared" ref="V3:V19" si="2">IFERROR((L3+P3)/K3,0)</f>
        <v>0</v>
      </c>
      <c r="W3" s="11">
        <f t="shared" ref="W3:W19" si="3">IFERROR(L3/$K3*9,0)</f>
        <v>0</v>
      </c>
      <c r="X3" s="11">
        <f t="shared" ref="X3:Y19" si="4">IFERROR(O3/$K3*9,0)</f>
        <v>0</v>
      </c>
      <c r="Y3" s="11">
        <f t="shared" si="4"/>
        <v>0</v>
      </c>
      <c r="Z3" s="11">
        <f t="shared" ref="Z3:Z19" si="5">IFERROR(R3/$K3*9,0)</f>
        <v>0</v>
      </c>
      <c r="AA3" s="11">
        <f t="shared" ref="AA3:AA19" si="6">IFERROR(R3/P3,0)</f>
        <v>0</v>
      </c>
    </row>
    <row r="4" spans="1:29">
      <c r="A4" t="s">
        <v>2612</v>
      </c>
      <c r="B4">
        <f>SUMIFS(GameLog!W:W,GameLog!$D:$D,'LA P'!$A4,GameLog!$C:$C,"LA")</f>
        <v>0</v>
      </c>
      <c r="C4">
        <f>SUMIFS(GameLog!X:X,GameLog!$D:$D,'LA P'!$A4,GameLog!$C:$C,"LA")</f>
        <v>0</v>
      </c>
      <c r="D4" s="8">
        <f t="shared" si="0"/>
        <v>0</v>
      </c>
      <c r="E4" s="10">
        <f t="shared" si="1"/>
        <v>0</v>
      </c>
      <c r="F4">
        <f>COUNTIFS(GameLog!D:D,'LA P'!A4,GameLog!C:C,"LA",GameLog!E:E,1)</f>
        <v>2</v>
      </c>
      <c r="G4">
        <f>SUMIFS(GameLog!F:F,GameLog!$D:$D,'LA P'!A4,GameLog!$E:$E,1,GameLog!$C:$C,"LA")</f>
        <v>0</v>
      </c>
      <c r="H4">
        <f>SUMIFS(GameLog!Y:Y,GameLog!$D:$D,'LA P'!$A4,GameLog!$C:$C,"LA")</f>
        <v>0</v>
      </c>
      <c r="I4">
        <f>SUMIFS(GameLog!Z:Z,GameLog!$D:$D,'LA P'!$A4,GameLog!$C:$C,"LA")</f>
        <v>0</v>
      </c>
      <c r="J4">
        <f>SUMIFS(GameLog!AA:AA,GameLog!$D:$D,'LA P'!$A4,GameLog!$C:$C,"LA")</f>
        <v>0</v>
      </c>
      <c r="K4" s="12">
        <f>SUMIFS(GameLog!AB:AB,GameLog!$D:$D,'LA P'!$A4,GameLog!$C:$C,"LA")</f>
        <v>1</v>
      </c>
      <c r="L4">
        <f>SUMIFS(GameLog!AC:AC,GameLog!$D:$D,'LA P'!$A4,GameLog!$C:$C,"LA")</f>
        <v>0</v>
      </c>
      <c r="M4">
        <f>SUMIFS(GameLog!AD:AD,GameLog!$D:$D,'LA P'!$A4,GameLog!$C:$C,"LA")</f>
        <v>0</v>
      </c>
      <c r="N4">
        <f>SUMIFS(GameLog!AE:AE,GameLog!$D:$D,'LA P'!$A4,GameLog!$C:$C,"LA")</f>
        <v>0</v>
      </c>
      <c r="O4">
        <f>SUMIFS(GameLog!AF:AF,GameLog!$D:$D,'LA P'!$A4,GameLog!$C:$C,"LA")</f>
        <v>0</v>
      </c>
      <c r="P4">
        <f>SUMIFS(GameLog!AG:AG,GameLog!$D:$D,'LA P'!$A4,GameLog!$C:$C,"LA")</f>
        <v>0</v>
      </c>
      <c r="Q4">
        <f>SUMIFS(GameLog!AH:AH,GameLog!$D:$D,'LA P'!$A4,GameLog!$C:$C,"LA")</f>
        <v>0</v>
      </c>
      <c r="R4">
        <f>SUMIFS(GameLog!AI:AI,GameLog!$D:$D,'LA P'!$A4,GameLog!$C:$C,"LA")</f>
        <v>0</v>
      </c>
      <c r="S4">
        <f>SUMIFS(GameLog!AJ:AJ,GameLog!$D:$D,'LA P'!$A4,GameLog!$C:$C,"LA")</f>
        <v>0</v>
      </c>
      <c r="T4">
        <f>SUMIFS(GameLog!AK:AK,GameLog!$D:$D,'LA P'!$A4,GameLog!$C:$C,"LA")</f>
        <v>0</v>
      </c>
      <c r="U4">
        <f>SUMIFS(GameLog!AL:AL,GameLog!$D:$D,'LA P'!$A4,GameLog!$C:$C,"LA")</f>
        <v>0</v>
      </c>
      <c r="V4" s="10">
        <f t="shared" si="2"/>
        <v>0</v>
      </c>
      <c r="W4" s="11">
        <f t="shared" si="3"/>
        <v>0</v>
      </c>
      <c r="X4" s="11">
        <f t="shared" si="4"/>
        <v>0</v>
      </c>
      <c r="Y4" s="11">
        <f t="shared" si="4"/>
        <v>0</v>
      </c>
      <c r="Z4" s="11">
        <f t="shared" si="5"/>
        <v>0</v>
      </c>
      <c r="AA4" s="11">
        <f t="shared" si="6"/>
        <v>0</v>
      </c>
    </row>
    <row r="5" spans="1:29">
      <c r="A5" t="s">
        <v>2600</v>
      </c>
      <c r="B5">
        <f>SUMIFS(GameLog!W:W,GameLog!$D:$D,'LA P'!$A5,GameLog!$C:$C,"LA")</f>
        <v>0</v>
      </c>
      <c r="C5">
        <f>SUMIFS(GameLog!X:X,GameLog!$D:$D,'LA P'!$A5,GameLog!$C:$C,"LA")</f>
        <v>1</v>
      </c>
      <c r="D5" s="8">
        <f t="shared" si="0"/>
        <v>0</v>
      </c>
      <c r="E5" s="10">
        <f t="shared" si="1"/>
        <v>1.2857142857142856</v>
      </c>
      <c r="F5">
        <f>COUNTIFS(GameLog!D:D,'LA P'!A5,GameLog!C:C,"LA",GameLog!E:E,1)</f>
        <v>1</v>
      </c>
      <c r="G5">
        <f>SUMIFS(GameLog!F:F,GameLog!$D:$D,'LA P'!A5,GameLog!$E:$E,1,GameLog!$C:$C,"LA")</f>
        <v>1</v>
      </c>
      <c r="H5">
        <f>SUMIFS(GameLog!Y:Y,GameLog!$D:$D,'LA P'!$A5,GameLog!$C:$C,"LA")</f>
        <v>0</v>
      </c>
      <c r="I5">
        <f>SUMIFS(GameLog!Z:Z,GameLog!$D:$D,'LA P'!$A5,GameLog!$C:$C,"LA")</f>
        <v>0</v>
      </c>
      <c r="J5">
        <f>SUMIFS(GameLog!AA:AA,GameLog!$D:$D,'LA P'!$A5,GameLog!$C:$C,"LA")</f>
        <v>0</v>
      </c>
      <c r="K5" s="12">
        <f>SUMIFS(GameLog!AB:AB,GameLog!$D:$D,'LA P'!$A5,GameLog!$C:$C,"LA")</f>
        <v>7</v>
      </c>
      <c r="L5">
        <f>SUMIFS(GameLog!AC:AC,GameLog!$D:$D,'LA P'!$A5,GameLog!$C:$C,"LA")</f>
        <v>6</v>
      </c>
      <c r="M5">
        <f>SUMIFS(GameLog!AD:AD,GameLog!$D:$D,'LA P'!$A5,GameLog!$C:$C,"LA")</f>
        <v>3</v>
      </c>
      <c r="N5">
        <f>SUMIFS(GameLog!AE:AE,GameLog!$D:$D,'LA P'!$A5,GameLog!$C:$C,"LA")</f>
        <v>1</v>
      </c>
      <c r="O5">
        <f>SUMIFS(GameLog!AF:AF,GameLog!$D:$D,'LA P'!$A5,GameLog!$C:$C,"LA")</f>
        <v>1</v>
      </c>
      <c r="P5">
        <f>SUMIFS(GameLog!AG:AG,GameLog!$D:$D,'LA P'!$A5,GameLog!$C:$C,"LA")</f>
        <v>2</v>
      </c>
      <c r="Q5">
        <f>SUMIFS(GameLog!AH:AH,GameLog!$D:$D,'LA P'!$A5,GameLog!$C:$C,"LA")</f>
        <v>0</v>
      </c>
      <c r="R5">
        <f>SUMIFS(GameLog!AI:AI,GameLog!$D:$D,'LA P'!$A5,GameLog!$C:$C,"LA")</f>
        <v>4</v>
      </c>
      <c r="S5">
        <f>SUMIFS(GameLog!AJ:AJ,GameLog!$D:$D,'LA P'!$A5,GameLog!$C:$C,"LA")</f>
        <v>0</v>
      </c>
      <c r="T5">
        <f>SUMIFS(GameLog!AK:AK,GameLog!$D:$D,'LA P'!$A5,GameLog!$C:$C,"LA")</f>
        <v>0</v>
      </c>
      <c r="U5">
        <f>SUMIFS(GameLog!AL:AL,GameLog!$D:$D,'LA P'!$A5,GameLog!$C:$C,"LA")</f>
        <v>2</v>
      </c>
      <c r="V5" s="10">
        <f t="shared" si="2"/>
        <v>1.1428571428571428</v>
      </c>
      <c r="W5" s="11">
        <f t="shared" si="3"/>
        <v>7.7142857142857135</v>
      </c>
      <c r="X5" s="11">
        <f t="shared" si="4"/>
        <v>1.2857142857142856</v>
      </c>
      <c r="Y5" s="11">
        <f t="shared" si="4"/>
        <v>2.5714285714285712</v>
      </c>
      <c r="Z5" s="11">
        <f t="shared" si="5"/>
        <v>5.1428571428571423</v>
      </c>
      <c r="AA5" s="11">
        <f t="shared" si="6"/>
        <v>2</v>
      </c>
      <c r="AB5">
        <v>108</v>
      </c>
      <c r="AC5">
        <v>124</v>
      </c>
    </row>
    <row r="6" spans="1:29">
      <c r="A6" t="s">
        <v>2610</v>
      </c>
      <c r="B6">
        <f>SUMIFS(GameLog!W:W,GameLog!$D:$D,'LA P'!$A6,GameLog!$C:$C,"LA")</f>
        <v>0</v>
      </c>
      <c r="C6">
        <f>SUMIFS(GameLog!X:X,GameLog!$D:$D,'LA P'!$A6,GameLog!$C:$C,"LA")</f>
        <v>0</v>
      </c>
      <c r="D6" s="8">
        <f t="shared" si="0"/>
        <v>0</v>
      </c>
      <c r="E6" s="10" t="str">
        <f t="shared" si="1"/>
        <v>---</v>
      </c>
      <c r="F6">
        <f>COUNTIFS(GameLog!D:D,'LA P'!A6,GameLog!C:C,"LA",GameLog!E:E,1)</f>
        <v>0</v>
      </c>
      <c r="G6">
        <f>SUMIFS(GameLog!F:F,GameLog!$D:$D,'LA P'!A6,GameLog!$E:$E,1,GameLog!$C:$C,"LA")</f>
        <v>0</v>
      </c>
      <c r="H6">
        <f>SUMIFS(GameLog!Y:Y,GameLog!$D:$D,'LA P'!$A6,GameLog!$C:$C,"LA")</f>
        <v>0</v>
      </c>
      <c r="I6">
        <f>SUMIFS(GameLog!Z:Z,GameLog!$D:$D,'LA P'!$A6,GameLog!$C:$C,"LA")</f>
        <v>0</v>
      </c>
      <c r="J6">
        <f>SUMIFS(GameLog!AA:AA,GameLog!$D:$D,'LA P'!$A6,GameLog!$C:$C,"LA")</f>
        <v>0</v>
      </c>
      <c r="K6" s="12">
        <f>SUMIFS(GameLog!AB:AB,GameLog!$D:$D,'LA P'!$A6,GameLog!$C:$C,"LA")</f>
        <v>0</v>
      </c>
      <c r="L6">
        <f>SUMIFS(GameLog!AC:AC,GameLog!$D:$D,'LA P'!$A6,GameLog!$C:$C,"LA")</f>
        <v>0</v>
      </c>
      <c r="M6">
        <f>SUMIFS(GameLog!AD:AD,GameLog!$D:$D,'LA P'!$A6,GameLog!$C:$C,"LA")</f>
        <v>0</v>
      </c>
      <c r="N6">
        <f>SUMIFS(GameLog!AE:AE,GameLog!$D:$D,'LA P'!$A6,GameLog!$C:$C,"LA")</f>
        <v>0</v>
      </c>
      <c r="O6">
        <f>SUMIFS(GameLog!AF:AF,GameLog!$D:$D,'LA P'!$A6,GameLog!$C:$C,"LA")</f>
        <v>0</v>
      </c>
      <c r="P6">
        <f>SUMIFS(GameLog!AG:AG,GameLog!$D:$D,'LA P'!$A6,GameLog!$C:$C,"LA")</f>
        <v>0</v>
      </c>
      <c r="Q6">
        <f>SUMIFS(GameLog!AH:AH,GameLog!$D:$D,'LA P'!$A6,GameLog!$C:$C,"LA")</f>
        <v>0</v>
      </c>
      <c r="R6">
        <f>SUMIFS(GameLog!AI:AI,GameLog!$D:$D,'LA P'!$A6,GameLog!$C:$C,"LA")</f>
        <v>0</v>
      </c>
      <c r="S6">
        <f>SUMIFS(GameLog!AJ:AJ,GameLog!$D:$D,'LA P'!$A6,GameLog!$C:$C,"LA")</f>
        <v>0</v>
      </c>
      <c r="T6">
        <f>SUMIFS(GameLog!AK:AK,GameLog!$D:$D,'LA P'!$A6,GameLog!$C:$C,"LA")</f>
        <v>0</v>
      </c>
      <c r="U6">
        <f>SUMIFS(GameLog!AL:AL,GameLog!$D:$D,'LA P'!$A6,GameLog!$C:$C,"LA")</f>
        <v>0</v>
      </c>
      <c r="V6" s="10">
        <f t="shared" si="2"/>
        <v>0</v>
      </c>
      <c r="W6" s="11">
        <f t="shared" si="3"/>
        <v>0</v>
      </c>
      <c r="X6" s="11">
        <f t="shared" si="4"/>
        <v>0</v>
      </c>
      <c r="Y6" s="11">
        <f t="shared" si="4"/>
        <v>0</v>
      </c>
      <c r="Z6" s="11">
        <f t="shared" si="5"/>
        <v>0</v>
      </c>
      <c r="AA6" s="11">
        <f t="shared" si="6"/>
        <v>0</v>
      </c>
      <c r="AB6">
        <v>60</v>
      </c>
      <c r="AC6">
        <v>83</v>
      </c>
    </row>
    <row r="7" spans="1:29">
      <c r="A7" t="s">
        <v>2601</v>
      </c>
      <c r="B7">
        <f>SUMIFS(GameLog!W:W,GameLog!$D:$D,'LA P'!$A7,GameLog!$C:$C,"LA")</f>
        <v>0</v>
      </c>
      <c r="C7">
        <f>SUMIFS(GameLog!X:X,GameLog!$D:$D,'LA P'!$A7,GameLog!$C:$C,"LA")</f>
        <v>0</v>
      </c>
      <c r="D7" s="8">
        <f t="shared" si="0"/>
        <v>0</v>
      </c>
      <c r="E7" s="10" t="str">
        <f t="shared" si="1"/>
        <v>---</v>
      </c>
      <c r="F7">
        <f>COUNTIFS(GameLog!D:D,'LA P'!A7,GameLog!C:C,"LA",GameLog!E:E,1)</f>
        <v>0</v>
      </c>
      <c r="G7">
        <f>SUMIFS(GameLog!F:F,GameLog!$D:$D,'LA P'!A7,GameLog!$E:$E,1,GameLog!$C:$C,"LA")</f>
        <v>0</v>
      </c>
      <c r="H7">
        <f>SUMIFS(GameLog!Y:Y,GameLog!$D:$D,'LA P'!$A7,GameLog!$C:$C,"LA")</f>
        <v>0</v>
      </c>
      <c r="I7">
        <f>SUMIFS(GameLog!Z:Z,GameLog!$D:$D,'LA P'!$A7,GameLog!$C:$C,"LA")</f>
        <v>0</v>
      </c>
      <c r="J7">
        <f>SUMIFS(GameLog!AA:AA,GameLog!$D:$D,'LA P'!$A7,GameLog!$C:$C,"LA")</f>
        <v>0</v>
      </c>
      <c r="K7" s="12">
        <f>SUMIFS(GameLog!AB:AB,GameLog!$D:$D,'LA P'!$A7,GameLog!$C:$C,"LA")</f>
        <v>0</v>
      </c>
      <c r="L7">
        <f>SUMIFS(GameLog!AC:AC,GameLog!$D:$D,'LA P'!$A7,GameLog!$C:$C,"LA")</f>
        <v>0</v>
      </c>
      <c r="M7">
        <f>SUMIFS(GameLog!AD:AD,GameLog!$D:$D,'LA P'!$A7,GameLog!$C:$C,"LA")</f>
        <v>0</v>
      </c>
      <c r="N7">
        <f>SUMIFS(GameLog!AE:AE,GameLog!$D:$D,'LA P'!$A7,GameLog!$C:$C,"LA")</f>
        <v>0</v>
      </c>
      <c r="O7">
        <f>SUMIFS(GameLog!AF:AF,GameLog!$D:$D,'LA P'!$A7,GameLog!$C:$C,"LA")</f>
        <v>0</v>
      </c>
      <c r="P7">
        <f>SUMIFS(GameLog!AG:AG,GameLog!$D:$D,'LA P'!$A7,GameLog!$C:$C,"LA")</f>
        <v>0</v>
      </c>
      <c r="Q7">
        <f>SUMIFS(GameLog!AH:AH,GameLog!$D:$D,'LA P'!$A7,GameLog!$C:$C,"LA")</f>
        <v>0</v>
      </c>
      <c r="R7">
        <f>SUMIFS(GameLog!AI:AI,GameLog!$D:$D,'LA P'!$A7,GameLog!$C:$C,"LA")</f>
        <v>0</v>
      </c>
      <c r="S7">
        <f>SUMIFS(GameLog!AJ:AJ,GameLog!$D:$D,'LA P'!$A7,GameLog!$C:$C,"LA")</f>
        <v>0</v>
      </c>
      <c r="T7">
        <f>SUMIFS(GameLog!AK:AK,GameLog!$D:$D,'LA P'!$A7,GameLog!$C:$C,"LA")</f>
        <v>0</v>
      </c>
      <c r="U7">
        <f>SUMIFS(GameLog!AL:AL,GameLog!$D:$D,'LA P'!$A7,GameLog!$C:$C,"LA")</f>
        <v>0</v>
      </c>
      <c r="V7" s="10">
        <f t="shared" si="2"/>
        <v>0</v>
      </c>
      <c r="W7" s="11">
        <f t="shared" si="3"/>
        <v>0</v>
      </c>
      <c r="X7" s="11">
        <f t="shared" si="4"/>
        <v>0</v>
      </c>
      <c r="Y7" s="11">
        <f t="shared" si="4"/>
        <v>0</v>
      </c>
      <c r="Z7" s="11">
        <f t="shared" si="5"/>
        <v>0</v>
      </c>
      <c r="AA7" s="11">
        <f t="shared" si="6"/>
        <v>0</v>
      </c>
      <c r="AB7">
        <v>95</v>
      </c>
      <c r="AC7">
        <v>117</v>
      </c>
    </row>
    <row r="8" spans="1:29">
      <c r="A8" t="s">
        <v>2606</v>
      </c>
      <c r="B8">
        <f>SUMIFS(GameLog!W:W,GameLog!$D:$D,'LA P'!$A8,GameLog!$C:$C,"LA")</f>
        <v>0</v>
      </c>
      <c r="C8">
        <f>SUMIFS(GameLog!X:X,GameLog!$D:$D,'LA P'!$A8,GameLog!$C:$C,"LA")</f>
        <v>0</v>
      </c>
      <c r="D8" s="8">
        <f t="shared" si="0"/>
        <v>0</v>
      </c>
      <c r="E8" s="10" t="str">
        <f t="shared" si="1"/>
        <v>---</v>
      </c>
      <c r="F8">
        <f>COUNTIFS(GameLog!D:D,'LA P'!A8,GameLog!C:C,"LA",GameLog!E:E,1)</f>
        <v>0</v>
      </c>
      <c r="G8">
        <f>SUMIFS(GameLog!F:F,GameLog!$D:$D,'LA P'!A8,GameLog!$E:$E,1,GameLog!$C:$C,"LA")</f>
        <v>0</v>
      </c>
      <c r="H8">
        <f>SUMIFS(GameLog!Y:Y,GameLog!$D:$D,'LA P'!$A8,GameLog!$C:$C,"LA")</f>
        <v>0</v>
      </c>
      <c r="I8">
        <f>SUMIFS(GameLog!Z:Z,GameLog!$D:$D,'LA P'!$A8,GameLog!$C:$C,"LA")</f>
        <v>0</v>
      </c>
      <c r="J8">
        <f>SUMIFS(GameLog!AA:AA,GameLog!$D:$D,'LA P'!$A8,GameLog!$C:$C,"LA")</f>
        <v>0</v>
      </c>
      <c r="K8" s="12">
        <f>SUMIFS(GameLog!AB:AB,GameLog!$D:$D,'LA P'!$A8,GameLog!$C:$C,"LA")</f>
        <v>0</v>
      </c>
      <c r="L8">
        <f>SUMIFS(GameLog!AC:AC,GameLog!$D:$D,'LA P'!$A8,GameLog!$C:$C,"LA")</f>
        <v>0</v>
      </c>
      <c r="M8">
        <f>SUMIFS(GameLog!AD:AD,GameLog!$D:$D,'LA P'!$A8,GameLog!$C:$C,"LA")</f>
        <v>0</v>
      </c>
      <c r="N8">
        <f>SUMIFS(GameLog!AE:AE,GameLog!$D:$D,'LA P'!$A8,GameLog!$C:$C,"LA")</f>
        <v>0</v>
      </c>
      <c r="O8">
        <f>SUMIFS(GameLog!AF:AF,GameLog!$D:$D,'LA P'!$A8,GameLog!$C:$C,"LA")</f>
        <v>0</v>
      </c>
      <c r="P8">
        <f>SUMIFS(GameLog!AG:AG,GameLog!$D:$D,'LA P'!$A8,GameLog!$C:$C,"LA")</f>
        <v>0</v>
      </c>
      <c r="Q8">
        <f>SUMIFS(GameLog!AH:AH,GameLog!$D:$D,'LA P'!$A8,GameLog!$C:$C,"LA")</f>
        <v>0</v>
      </c>
      <c r="R8">
        <f>SUMIFS(GameLog!AI:AI,GameLog!$D:$D,'LA P'!$A8,GameLog!$C:$C,"LA")</f>
        <v>0</v>
      </c>
      <c r="S8">
        <f>SUMIFS(GameLog!AJ:AJ,GameLog!$D:$D,'LA P'!$A8,GameLog!$C:$C,"LA")</f>
        <v>0</v>
      </c>
      <c r="T8">
        <f>SUMIFS(GameLog!AK:AK,GameLog!$D:$D,'LA P'!$A8,GameLog!$C:$C,"LA")</f>
        <v>0</v>
      </c>
      <c r="U8">
        <f>SUMIFS(GameLog!AL:AL,GameLog!$D:$D,'LA P'!$A8,GameLog!$C:$C,"LA")</f>
        <v>0</v>
      </c>
      <c r="V8" s="10">
        <f t="shared" si="2"/>
        <v>0</v>
      </c>
      <c r="W8" s="11">
        <f t="shared" si="3"/>
        <v>0</v>
      </c>
      <c r="X8" s="11">
        <f t="shared" si="4"/>
        <v>0</v>
      </c>
      <c r="Y8" s="11">
        <f t="shared" si="4"/>
        <v>0</v>
      </c>
      <c r="Z8" s="11">
        <f t="shared" si="5"/>
        <v>0</v>
      </c>
      <c r="AA8" s="11">
        <f t="shared" si="6"/>
        <v>0</v>
      </c>
      <c r="AB8">
        <v>102</v>
      </c>
      <c r="AC8">
        <v>109</v>
      </c>
    </row>
    <row r="9" spans="1:29">
      <c r="A9" t="s">
        <v>2613</v>
      </c>
      <c r="B9">
        <f>SUMIFS(GameLog!W:W,GameLog!$D:$D,'LA P'!$A9,GameLog!$C:$C,"LA")</f>
        <v>0</v>
      </c>
      <c r="C9">
        <f>SUMIFS(GameLog!X:X,GameLog!$D:$D,'LA P'!$A9,GameLog!$C:$C,"LA")</f>
        <v>0</v>
      </c>
      <c r="D9" s="8">
        <f t="shared" si="0"/>
        <v>0</v>
      </c>
      <c r="E9" s="10" t="str">
        <f t="shared" si="1"/>
        <v>---</v>
      </c>
      <c r="F9">
        <f>COUNTIFS(GameLog!D:D,'LA P'!A9,GameLog!C:C,"LA",GameLog!E:E,1)</f>
        <v>0</v>
      </c>
      <c r="G9">
        <f>SUMIFS(GameLog!F:F,GameLog!$D:$D,'LA P'!A9,GameLog!$E:$E,1,GameLog!$C:$C,"LA")</f>
        <v>0</v>
      </c>
      <c r="H9">
        <f>SUMIFS(GameLog!Y:Y,GameLog!$D:$D,'LA P'!$A9,GameLog!$C:$C,"LA")</f>
        <v>0</v>
      </c>
      <c r="I9">
        <f>SUMIFS(GameLog!Z:Z,GameLog!$D:$D,'LA P'!$A9,GameLog!$C:$C,"LA")</f>
        <v>0</v>
      </c>
      <c r="J9">
        <f>SUMIFS(GameLog!AA:AA,GameLog!$D:$D,'LA P'!$A9,GameLog!$C:$C,"LA")</f>
        <v>0</v>
      </c>
      <c r="K9" s="12">
        <f>SUMIFS(GameLog!AB:AB,GameLog!$D:$D,'LA P'!$A9,GameLog!$C:$C,"LA")</f>
        <v>0</v>
      </c>
      <c r="L9">
        <f>SUMIFS(GameLog!AC:AC,GameLog!$D:$D,'LA P'!$A9,GameLog!$C:$C,"LA")</f>
        <v>0</v>
      </c>
      <c r="M9">
        <f>SUMIFS(GameLog!AD:AD,GameLog!$D:$D,'LA P'!$A9,GameLog!$C:$C,"LA")</f>
        <v>0</v>
      </c>
      <c r="N9">
        <f>SUMIFS(GameLog!AE:AE,GameLog!$D:$D,'LA P'!$A9,GameLog!$C:$C,"LA")</f>
        <v>0</v>
      </c>
      <c r="O9">
        <f>SUMIFS(GameLog!AF:AF,GameLog!$D:$D,'LA P'!$A9,GameLog!$C:$C,"LA")</f>
        <v>0</v>
      </c>
      <c r="P9">
        <f>SUMIFS(GameLog!AG:AG,GameLog!$D:$D,'LA P'!$A9,GameLog!$C:$C,"LA")</f>
        <v>0</v>
      </c>
      <c r="Q9">
        <f>SUMIFS(GameLog!AH:AH,GameLog!$D:$D,'LA P'!$A9,GameLog!$C:$C,"LA")</f>
        <v>0</v>
      </c>
      <c r="R9">
        <f>SUMIFS(GameLog!AI:AI,GameLog!$D:$D,'LA P'!$A9,GameLog!$C:$C,"LA")</f>
        <v>0</v>
      </c>
      <c r="S9">
        <f>SUMIFS(GameLog!AJ:AJ,GameLog!$D:$D,'LA P'!$A9,GameLog!$C:$C,"LA")</f>
        <v>0</v>
      </c>
      <c r="T9">
        <f>SUMIFS(GameLog!AK:AK,GameLog!$D:$D,'LA P'!$A9,GameLog!$C:$C,"LA")</f>
        <v>0</v>
      </c>
      <c r="U9">
        <f>SUMIFS(GameLog!AL:AL,GameLog!$D:$D,'LA P'!$A9,GameLog!$C:$C,"LA")</f>
        <v>0</v>
      </c>
      <c r="V9" s="10">
        <f t="shared" si="2"/>
        <v>0</v>
      </c>
      <c r="W9" s="11">
        <f t="shared" si="3"/>
        <v>0</v>
      </c>
      <c r="X9" s="11">
        <f t="shared" si="4"/>
        <v>0</v>
      </c>
      <c r="Y9" s="11">
        <f t="shared" si="4"/>
        <v>0</v>
      </c>
      <c r="Z9" s="11">
        <f t="shared" si="5"/>
        <v>0</v>
      </c>
      <c r="AA9" s="11">
        <f t="shared" si="6"/>
        <v>0</v>
      </c>
    </row>
    <row r="10" spans="1:29">
      <c r="A10" t="s">
        <v>2607</v>
      </c>
      <c r="B10">
        <f>SUMIFS(GameLog!W:W,GameLog!$D:$D,'LA P'!$A10,GameLog!$C:$C,"LA")</f>
        <v>0</v>
      </c>
      <c r="C10">
        <f>SUMIFS(GameLog!X:X,GameLog!$D:$D,'LA P'!$A10,GameLog!$C:$C,"LA")</f>
        <v>0</v>
      </c>
      <c r="D10" s="8">
        <f t="shared" si="0"/>
        <v>0</v>
      </c>
      <c r="E10" s="10" t="str">
        <f t="shared" si="1"/>
        <v>---</v>
      </c>
      <c r="F10">
        <f>COUNTIFS(GameLog!D:D,'LA P'!A10,GameLog!C:C,"LA",GameLog!E:E,1)</f>
        <v>0</v>
      </c>
      <c r="G10">
        <f>SUMIFS(GameLog!F:F,GameLog!$D:$D,'LA P'!A10,GameLog!$E:$E,1,GameLog!$C:$C,"LA")</f>
        <v>0</v>
      </c>
      <c r="H10">
        <f>SUMIFS(GameLog!Y:Y,GameLog!$D:$D,'LA P'!$A10,GameLog!$C:$C,"LA")</f>
        <v>0</v>
      </c>
      <c r="I10">
        <f>SUMIFS(GameLog!Z:Z,GameLog!$D:$D,'LA P'!$A10,GameLog!$C:$C,"LA")</f>
        <v>0</v>
      </c>
      <c r="J10">
        <f>SUMIFS(GameLog!AA:AA,GameLog!$D:$D,'LA P'!$A10,GameLog!$C:$C,"LA")</f>
        <v>0</v>
      </c>
      <c r="K10" s="12">
        <f>SUMIFS(GameLog!AB:AB,GameLog!$D:$D,'LA P'!$A10,GameLog!$C:$C,"LA")</f>
        <v>0</v>
      </c>
      <c r="L10">
        <f>SUMIFS(GameLog!AC:AC,GameLog!$D:$D,'LA P'!$A10,GameLog!$C:$C,"LA")</f>
        <v>0</v>
      </c>
      <c r="M10">
        <f>SUMIFS(GameLog!AD:AD,GameLog!$D:$D,'LA P'!$A10,GameLog!$C:$C,"LA")</f>
        <v>0</v>
      </c>
      <c r="N10">
        <f>SUMIFS(GameLog!AE:AE,GameLog!$D:$D,'LA P'!$A10,GameLog!$C:$C,"LA")</f>
        <v>0</v>
      </c>
      <c r="O10">
        <f>SUMIFS(GameLog!AF:AF,GameLog!$D:$D,'LA P'!$A10,GameLog!$C:$C,"LA")</f>
        <v>0</v>
      </c>
      <c r="P10">
        <f>SUMIFS(GameLog!AG:AG,GameLog!$D:$D,'LA P'!$A10,GameLog!$C:$C,"LA")</f>
        <v>0</v>
      </c>
      <c r="Q10">
        <f>SUMIFS(GameLog!AH:AH,GameLog!$D:$D,'LA P'!$A10,GameLog!$C:$C,"LA")</f>
        <v>0</v>
      </c>
      <c r="R10">
        <f>SUMIFS(GameLog!AI:AI,GameLog!$D:$D,'LA P'!$A10,GameLog!$C:$C,"LA")</f>
        <v>0</v>
      </c>
      <c r="S10">
        <f>SUMIFS(GameLog!AJ:AJ,GameLog!$D:$D,'LA P'!$A10,GameLog!$C:$C,"LA")</f>
        <v>0</v>
      </c>
      <c r="T10">
        <f>SUMIFS(GameLog!AK:AK,GameLog!$D:$D,'LA P'!$A10,GameLog!$C:$C,"LA")</f>
        <v>0</v>
      </c>
      <c r="U10">
        <f>SUMIFS(GameLog!AL:AL,GameLog!$D:$D,'LA P'!$A10,GameLog!$C:$C,"LA")</f>
        <v>0</v>
      </c>
      <c r="V10" s="10">
        <f t="shared" si="2"/>
        <v>0</v>
      </c>
      <c r="W10" s="11">
        <f t="shared" si="3"/>
        <v>0</v>
      </c>
      <c r="X10" s="11">
        <f t="shared" si="4"/>
        <v>0</v>
      </c>
      <c r="Y10" s="11">
        <f t="shared" si="4"/>
        <v>0</v>
      </c>
      <c r="Z10" s="11">
        <f t="shared" si="5"/>
        <v>0</v>
      </c>
      <c r="AA10" s="11">
        <f t="shared" si="6"/>
        <v>0</v>
      </c>
      <c r="AB10">
        <v>88</v>
      </c>
      <c r="AC10">
        <v>95</v>
      </c>
    </row>
    <row r="11" spans="1:29">
      <c r="A11" t="s">
        <v>2614</v>
      </c>
      <c r="B11">
        <f>SUMIFS(GameLog!W:W,GameLog!$D:$D,'LA P'!$A11,GameLog!$C:$C,"LA")</f>
        <v>0</v>
      </c>
      <c r="C11">
        <f>SUMIFS(GameLog!X:X,GameLog!$D:$D,'LA P'!$A11,GameLog!$C:$C,"LA")</f>
        <v>0</v>
      </c>
      <c r="D11" s="8">
        <f t="shared" si="0"/>
        <v>0</v>
      </c>
      <c r="E11" s="10" t="str">
        <f t="shared" si="1"/>
        <v>---</v>
      </c>
      <c r="F11">
        <f>COUNTIFS(GameLog!D:D,'LA P'!A11,GameLog!C:C,"LA",GameLog!E:E,1)</f>
        <v>0</v>
      </c>
      <c r="G11">
        <f>SUMIFS(GameLog!F:F,GameLog!$D:$D,'LA P'!A11,GameLog!$E:$E,1,GameLog!$C:$C,"LA")</f>
        <v>0</v>
      </c>
      <c r="H11">
        <f>SUMIFS(GameLog!Y:Y,GameLog!$D:$D,'LA P'!$A11,GameLog!$C:$C,"LA")</f>
        <v>0</v>
      </c>
      <c r="I11">
        <f>SUMIFS(GameLog!Z:Z,GameLog!$D:$D,'LA P'!$A11,GameLog!$C:$C,"LA")</f>
        <v>0</v>
      </c>
      <c r="J11">
        <f>SUMIFS(GameLog!AA:AA,GameLog!$D:$D,'LA P'!$A11,GameLog!$C:$C,"LA")</f>
        <v>0</v>
      </c>
      <c r="K11" s="12">
        <f>SUMIFS(GameLog!AB:AB,GameLog!$D:$D,'LA P'!$A11,GameLog!$C:$C,"LA")</f>
        <v>0</v>
      </c>
      <c r="L11">
        <f>SUMIFS(GameLog!AC:AC,GameLog!$D:$D,'LA P'!$A11,GameLog!$C:$C,"LA")</f>
        <v>0</v>
      </c>
      <c r="M11">
        <f>SUMIFS(GameLog!AD:AD,GameLog!$D:$D,'LA P'!$A11,GameLog!$C:$C,"LA")</f>
        <v>0</v>
      </c>
      <c r="N11">
        <f>SUMIFS(GameLog!AE:AE,GameLog!$D:$D,'LA P'!$A11,GameLog!$C:$C,"LA")</f>
        <v>0</v>
      </c>
      <c r="O11">
        <f>SUMIFS(GameLog!AF:AF,GameLog!$D:$D,'LA P'!$A11,GameLog!$C:$C,"LA")</f>
        <v>0</v>
      </c>
      <c r="P11">
        <f>SUMIFS(GameLog!AG:AG,GameLog!$D:$D,'LA P'!$A11,GameLog!$C:$C,"LA")</f>
        <v>0</v>
      </c>
      <c r="Q11">
        <f>SUMIFS(GameLog!AH:AH,GameLog!$D:$D,'LA P'!$A11,GameLog!$C:$C,"LA")</f>
        <v>0</v>
      </c>
      <c r="R11">
        <f>SUMIFS(GameLog!AI:AI,GameLog!$D:$D,'LA P'!$A11,GameLog!$C:$C,"LA")</f>
        <v>0</v>
      </c>
      <c r="S11">
        <f>SUMIFS(GameLog!AJ:AJ,GameLog!$D:$D,'LA P'!$A11,GameLog!$C:$C,"LA")</f>
        <v>0</v>
      </c>
      <c r="T11">
        <f>SUMIFS(GameLog!AK:AK,GameLog!$D:$D,'LA P'!$A11,GameLog!$C:$C,"LA")</f>
        <v>0</v>
      </c>
      <c r="U11">
        <f>SUMIFS(GameLog!AL:AL,GameLog!$D:$D,'LA P'!$A11,GameLog!$C:$C,"LA")</f>
        <v>0</v>
      </c>
      <c r="V11" s="10">
        <f t="shared" si="2"/>
        <v>0</v>
      </c>
      <c r="W11" s="11">
        <f t="shared" si="3"/>
        <v>0</v>
      </c>
      <c r="X11" s="11">
        <f t="shared" si="4"/>
        <v>0</v>
      </c>
      <c r="Y11" s="11">
        <f t="shared" si="4"/>
        <v>0</v>
      </c>
      <c r="Z11" s="11">
        <f t="shared" si="5"/>
        <v>0</v>
      </c>
      <c r="AA11" s="11">
        <f t="shared" si="6"/>
        <v>0</v>
      </c>
    </row>
    <row r="12" spans="1:29">
      <c r="A12" t="s">
        <v>2617</v>
      </c>
      <c r="B12">
        <f>SUMIFS(GameLog!W:W,GameLog!$D:$D,'LA P'!$A12,GameLog!$C:$C,"LA")</f>
        <v>0</v>
      </c>
      <c r="C12">
        <f>SUMIFS(GameLog!X:X,GameLog!$D:$D,'LA P'!$A12,GameLog!$C:$C,"LA")</f>
        <v>0</v>
      </c>
      <c r="D12" s="8">
        <f t="shared" si="0"/>
        <v>0</v>
      </c>
      <c r="E12" s="10" t="str">
        <f t="shared" si="1"/>
        <v>---</v>
      </c>
      <c r="F12">
        <f>COUNTIFS(GameLog!D:D,'LA P'!A12,GameLog!C:C,"LA",GameLog!E:E,1)</f>
        <v>0</v>
      </c>
      <c r="G12">
        <f>SUMIFS(GameLog!F:F,GameLog!$D:$D,'LA P'!A12,GameLog!$E:$E,1,GameLog!$C:$C,"LA")</f>
        <v>0</v>
      </c>
      <c r="H12">
        <f>SUMIFS(GameLog!Y:Y,GameLog!$D:$D,'LA P'!$A12,GameLog!$C:$C,"LA")</f>
        <v>0</v>
      </c>
      <c r="I12">
        <f>SUMIFS(GameLog!Z:Z,GameLog!$D:$D,'LA P'!$A12,GameLog!$C:$C,"LA")</f>
        <v>0</v>
      </c>
      <c r="J12">
        <f>SUMIFS(GameLog!AA:AA,GameLog!$D:$D,'LA P'!$A12,GameLog!$C:$C,"LA")</f>
        <v>0</v>
      </c>
      <c r="K12" s="12">
        <f>SUMIFS(GameLog!AB:AB,GameLog!$D:$D,'LA P'!$A12,GameLog!$C:$C,"LA")</f>
        <v>0</v>
      </c>
      <c r="L12">
        <f>SUMIFS(GameLog!AC:AC,GameLog!$D:$D,'LA P'!$A12,GameLog!$C:$C,"LA")</f>
        <v>0</v>
      </c>
      <c r="M12">
        <f>SUMIFS(GameLog!AD:AD,GameLog!$D:$D,'LA P'!$A12,GameLog!$C:$C,"LA")</f>
        <v>0</v>
      </c>
      <c r="N12">
        <f>SUMIFS(GameLog!AE:AE,GameLog!$D:$D,'LA P'!$A12,GameLog!$C:$C,"LA")</f>
        <v>0</v>
      </c>
      <c r="O12">
        <f>SUMIFS(GameLog!AF:AF,GameLog!$D:$D,'LA P'!$A12,GameLog!$C:$C,"LA")</f>
        <v>0</v>
      </c>
      <c r="P12">
        <f>SUMIFS(GameLog!AG:AG,GameLog!$D:$D,'LA P'!$A12,GameLog!$C:$C,"LA")</f>
        <v>0</v>
      </c>
      <c r="Q12">
        <f>SUMIFS(GameLog!AH:AH,GameLog!$D:$D,'LA P'!$A12,GameLog!$C:$C,"LA")</f>
        <v>0</v>
      </c>
      <c r="R12">
        <f>SUMIFS(GameLog!AI:AI,GameLog!$D:$D,'LA P'!$A12,GameLog!$C:$C,"LA")</f>
        <v>0</v>
      </c>
      <c r="S12">
        <f>SUMIFS(GameLog!AJ:AJ,GameLog!$D:$D,'LA P'!$A12,GameLog!$C:$C,"LA")</f>
        <v>0</v>
      </c>
      <c r="T12">
        <f>SUMIFS(GameLog!AK:AK,GameLog!$D:$D,'LA P'!$A12,GameLog!$C:$C,"LA")</f>
        <v>0</v>
      </c>
      <c r="U12">
        <f>SUMIFS(GameLog!AL:AL,GameLog!$D:$D,'LA P'!$A12,GameLog!$C:$C,"LA")</f>
        <v>0</v>
      </c>
      <c r="V12" s="10">
        <f t="shared" si="2"/>
        <v>0</v>
      </c>
      <c r="W12" s="11">
        <f t="shared" si="3"/>
        <v>0</v>
      </c>
      <c r="X12" s="11">
        <f t="shared" si="4"/>
        <v>0</v>
      </c>
      <c r="Y12" s="11">
        <f t="shared" si="4"/>
        <v>0</v>
      </c>
      <c r="Z12" s="11">
        <f t="shared" si="5"/>
        <v>0</v>
      </c>
      <c r="AA12" s="11">
        <f t="shared" si="6"/>
        <v>0</v>
      </c>
    </row>
    <row r="13" spans="1:29">
      <c r="A13" t="s">
        <v>2609</v>
      </c>
      <c r="B13">
        <f>SUMIFS(GameLog!W:W,GameLog!$D:$D,'LA P'!$A13,GameLog!$C:$C,"LA")</f>
        <v>0</v>
      </c>
      <c r="C13">
        <f>SUMIFS(GameLog!X:X,GameLog!$D:$D,'LA P'!$A13,GameLog!$C:$C,"LA")</f>
        <v>0</v>
      </c>
      <c r="D13" s="8">
        <f t="shared" si="0"/>
        <v>0</v>
      </c>
      <c r="E13" s="10">
        <f t="shared" si="1"/>
        <v>0</v>
      </c>
      <c r="F13">
        <f>COUNTIFS(GameLog!D:D,'LA P'!A13,GameLog!C:C,"LA",GameLog!E:E,1)</f>
        <v>2</v>
      </c>
      <c r="G13">
        <f>SUMIFS(GameLog!F:F,GameLog!$D:$D,'LA P'!A13,GameLog!$E:$E,1,GameLog!$C:$C,"LA")</f>
        <v>0</v>
      </c>
      <c r="H13">
        <f>SUMIFS(GameLog!Y:Y,GameLog!$D:$D,'LA P'!$A13,GameLog!$C:$C,"LA")</f>
        <v>0</v>
      </c>
      <c r="I13">
        <f>SUMIFS(GameLog!Z:Z,GameLog!$D:$D,'LA P'!$A13,GameLog!$C:$C,"LA")</f>
        <v>0</v>
      </c>
      <c r="J13">
        <f>SUMIFS(GameLog!AA:AA,GameLog!$D:$D,'LA P'!$A13,GameLog!$C:$C,"LA")</f>
        <v>0</v>
      </c>
      <c r="K13" s="12">
        <f>SUMIFS(GameLog!AB:AB,GameLog!$D:$D,'LA P'!$A13,GameLog!$C:$C,"LA")</f>
        <v>1.6666666666666665</v>
      </c>
      <c r="L13">
        <f>SUMIFS(GameLog!AC:AC,GameLog!$D:$D,'LA P'!$A13,GameLog!$C:$C,"LA")</f>
        <v>2</v>
      </c>
      <c r="M13">
        <f>SUMIFS(GameLog!AD:AD,GameLog!$D:$D,'LA P'!$A13,GameLog!$C:$C,"LA")</f>
        <v>0</v>
      </c>
      <c r="N13">
        <f>SUMIFS(GameLog!AE:AE,GameLog!$D:$D,'LA P'!$A13,GameLog!$C:$C,"LA")</f>
        <v>0</v>
      </c>
      <c r="O13">
        <f>SUMIFS(GameLog!AF:AF,GameLog!$D:$D,'LA P'!$A13,GameLog!$C:$C,"LA")</f>
        <v>0</v>
      </c>
      <c r="P13">
        <f>SUMIFS(GameLog!AG:AG,GameLog!$D:$D,'LA P'!$A13,GameLog!$C:$C,"LA")</f>
        <v>0</v>
      </c>
      <c r="Q13">
        <f>SUMIFS(GameLog!AH:AH,GameLog!$D:$D,'LA P'!$A13,GameLog!$C:$C,"LA")</f>
        <v>0</v>
      </c>
      <c r="R13">
        <f>SUMIFS(GameLog!AI:AI,GameLog!$D:$D,'LA P'!$A13,GameLog!$C:$C,"LA")</f>
        <v>1</v>
      </c>
      <c r="S13">
        <f>SUMIFS(GameLog!AJ:AJ,GameLog!$D:$D,'LA P'!$A13,GameLog!$C:$C,"LA")</f>
        <v>1</v>
      </c>
      <c r="T13">
        <f>SUMIFS(GameLog!AK:AK,GameLog!$D:$D,'LA P'!$A13,GameLog!$C:$C,"LA")</f>
        <v>0</v>
      </c>
      <c r="U13">
        <f>SUMIFS(GameLog!AL:AL,GameLog!$D:$D,'LA P'!$A13,GameLog!$C:$C,"LA")</f>
        <v>0</v>
      </c>
      <c r="V13" s="10">
        <f t="shared" si="2"/>
        <v>1.2000000000000002</v>
      </c>
      <c r="W13" s="11">
        <f t="shared" si="3"/>
        <v>10.8</v>
      </c>
      <c r="X13" s="11">
        <f t="shared" si="4"/>
        <v>0</v>
      </c>
      <c r="Y13" s="11">
        <f t="shared" si="4"/>
        <v>0</v>
      </c>
      <c r="Z13" s="11">
        <f t="shared" si="5"/>
        <v>5.4</v>
      </c>
      <c r="AA13" s="11">
        <f t="shared" si="6"/>
        <v>0</v>
      </c>
    </row>
    <row r="14" spans="1:29">
      <c r="A14" t="s">
        <v>2611</v>
      </c>
      <c r="B14">
        <f>SUMIFS(GameLog!W:W,GameLog!$D:$D,'LA P'!$A14,GameLog!$C:$C,"LA")</f>
        <v>0</v>
      </c>
      <c r="C14">
        <f>SUMIFS(GameLog!X:X,GameLog!$D:$D,'LA P'!$A14,GameLog!$C:$C,"LA")</f>
        <v>0</v>
      </c>
      <c r="D14" s="8">
        <f t="shared" si="0"/>
        <v>0</v>
      </c>
      <c r="E14" s="10">
        <f t="shared" si="1"/>
        <v>18</v>
      </c>
      <c r="F14">
        <f>COUNTIFS(GameLog!D:D,'LA P'!A14,GameLog!C:C,"LA",GameLog!E:E,1)</f>
        <v>2</v>
      </c>
      <c r="G14">
        <f>SUMIFS(GameLog!F:F,GameLog!$D:$D,'LA P'!A14,GameLog!$E:$E,1,GameLog!$C:$C,"LA")</f>
        <v>0</v>
      </c>
      <c r="H14">
        <f>SUMIFS(GameLog!Y:Y,GameLog!$D:$D,'LA P'!$A14,GameLog!$C:$C,"LA")</f>
        <v>0</v>
      </c>
      <c r="I14">
        <f>SUMIFS(GameLog!Z:Z,GameLog!$D:$D,'LA P'!$A14,GameLog!$C:$C,"LA")</f>
        <v>0</v>
      </c>
      <c r="J14">
        <f>SUMIFS(GameLog!AA:AA,GameLog!$D:$D,'LA P'!$A14,GameLog!$C:$C,"LA")</f>
        <v>0</v>
      </c>
      <c r="K14" s="12">
        <f>SUMIFS(GameLog!AB:AB,GameLog!$D:$D,'LA P'!$A14,GameLog!$C:$C,"LA")</f>
        <v>2</v>
      </c>
      <c r="L14">
        <f>SUMIFS(GameLog!AC:AC,GameLog!$D:$D,'LA P'!$A14,GameLog!$C:$C,"LA")</f>
        <v>3</v>
      </c>
      <c r="M14">
        <f>SUMIFS(GameLog!AD:AD,GameLog!$D:$D,'LA P'!$A14,GameLog!$C:$C,"LA")</f>
        <v>4</v>
      </c>
      <c r="N14">
        <f>SUMIFS(GameLog!AE:AE,GameLog!$D:$D,'LA P'!$A14,GameLog!$C:$C,"LA")</f>
        <v>4</v>
      </c>
      <c r="O14">
        <f>SUMIFS(GameLog!AF:AF,GameLog!$D:$D,'LA P'!$A14,GameLog!$C:$C,"LA")</f>
        <v>2</v>
      </c>
      <c r="P14">
        <f>SUMIFS(GameLog!AG:AG,GameLog!$D:$D,'LA P'!$A14,GameLog!$C:$C,"LA")</f>
        <v>2</v>
      </c>
      <c r="Q14">
        <f>SUMIFS(GameLog!AH:AH,GameLog!$D:$D,'LA P'!$A14,GameLog!$C:$C,"LA")</f>
        <v>0</v>
      </c>
      <c r="R14">
        <f>SUMIFS(GameLog!AI:AI,GameLog!$D:$D,'LA P'!$A14,GameLog!$C:$C,"LA")</f>
        <v>0</v>
      </c>
      <c r="S14">
        <f>SUMIFS(GameLog!AJ:AJ,GameLog!$D:$D,'LA P'!$A14,GameLog!$C:$C,"LA")</f>
        <v>0</v>
      </c>
      <c r="T14">
        <f>SUMIFS(GameLog!AK:AK,GameLog!$D:$D,'LA P'!$A14,GameLog!$C:$C,"LA")</f>
        <v>0</v>
      </c>
      <c r="U14">
        <f>SUMIFS(GameLog!AL:AL,GameLog!$D:$D,'LA P'!$A14,GameLog!$C:$C,"LA")</f>
        <v>0</v>
      </c>
      <c r="V14" s="10">
        <f t="shared" si="2"/>
        <v>2.5</v>
      </c>
      <c r="W14" s="11">
        <f t="shared" si="3"/>
        <v>13.5</v>
      </c>
      <c r="X14" s="11">
        <f t="shared" si="4"/>
        <v>9</v>
      </c>
      <c r="Y14" s="11">
        <f t="shared" si="4"/>
        <v>9</v>
      </c>
      <c r="Z14" s="11">
        <f t="shared" si="5"/>
        <v>0</v>
      </c>
      <c r="AA14" s="11">
        <f t="shared" si="6"/>
        <v>0</v>
      </c>
    </row>
    <row r="15" spans="1:29">
      <c r="A15" t="s">
        <v>2615</v>
      </c>
      <c r="B15">
        <f>SUMIFS(GameLog!W:W,GameLog!$D:$D,'LA P'!$A15,GameLog!$C:$C,"LA")</f>
        <v>0</v>
      </c>
      <c r="C15">
        <f>SUMIFS(GameLog!X:X,GameLog!$D:$D,'LA P'!$A15,GameLog!$C:$C,"LA")</f>
        <v>0</v>
      </c>
      <c r="D15" s="8">
        <f t="shared" si="0"/>
        <v>0</v>
      </c>
      <c r="E15" s="10">
        <f t="shared" si="1"/>
        <v>0</v>
      </c>
      <c r="F15">
        <f>COUNTIFS(GameLog!D:D,'LA P'!A15,GameLog!C:C,"LA",GameLog!E:E,1)</f>
        <v>2</v>
      </c>
      <c r="G15">
        <f>SUMIFS(GameLog!F:F,GameLog!$D:$D,'LA P'!A15,GameLog!$E:$E,1,GameLog!$C:$C,"LA")</f>
        <v>0</v>
      </c>
      <c r="H15">
        <f>SUMIFS(GameLog!Y:Y,GameLog!$D:$D,'LA P'!$A15,GameLog!$C:$C,"LA")</f>
        <v>0</v>
      </c>
      <c r="I15">
        <f>SUMIFS(GameLog!Z:Z,GameLog!$D:$D,'LA P'!$A15,GameLog!$C:$C,"LA")</f>
        <v>0</v>
      </c>
      <c r="J15">
        <f>SUMIFS(GameLog!AA:AA,GameLog!$D:$D,'LA P'!$A15,GameLog!$C:$C,"LA")</f>
        <v>0</v>
      </c>
      <c r="K15" s="12">
        <f>SUMIFS(GameLog!AB:AB,GameLog!$D:$D,'LA P'!$A15,GameLog!$C:$C,"LA")</f>
        <v>1</v>
      </c>
      <c r="L15">
        <f>SUMIFS(GameLog!AC:AC,GameLog!$D:$D,'LA P'!$A15,GameLog!$C:$C,"LA")</f>
        <v>2</v>
      </c>
      <c r="M15">
        <f>SUMIFS(GameLog!AD:AD,GameLog!$D:$D,'LA P'!$A15,GameLog!$C:$C,"LA")</f>
        <v>0</v>
      </c>
      <c r="N15">
        <f>SUMIFS(GameLog!AE:AE,GameLog!$D:$D,'LA P'!$A15,GameLog!$C:$C,"LA")</f>
        <v>0</v>
      </c>
      <c r="O15">
        <f>SUMIFS(GameLog!AF:AF,GameLog!$D:$D,'LA P'!$A15,GameLog!$C:$C,"LA")</f>
        <v>0</v>
      </c>
      <c r="P15">
        <f>SUMIFS(GameLog!AG:AG,GameLog!$D:$D,'LA P'!$A15,GameLog!$C:$C,"LA")</f>
        <v>2</v>
      </c>
      <c r="Q15">
        <f>SUMIFS(GameLog!AH:AH,GameLog!$D:$D,'LA P'!$A15,GameLog!$C:$C,"LA")</f>
        <v>0</v>
      </c>
      <c r="R15">
        <f>SUMIFS(GameLog!AI:AI,GameLog!$D:$D,'LA P'!$A15,GameLog!$C:$C,"LA")</f>
        <v>0</v>
      </c>
      <c r="S15">
        <f>SUMIFS(GameLog!AJ:AJ,GameLog!$D:$D,'LA P'!$A15,GameLog!$C:$C,"LA")</f>
        <v>0</v>
      </c>
      <c r="T15">
        <f>SUMIFS(GameLog!AK:AK,GameLog!$D:$D,'LA P'!$A15,GameLog!$C:$C,"LA")</f>
        <v>0</v>
      </c>
      <c r="U15">
        <f>SUMIFS(GameLog!AL:AL,GameLog!$D:$D,'LA P'!$A15,GameLog!$C:$C,"LA")</f>
        <v>0</v>
      </c>
      <c r="V15" s="10">
        <f t="shared" si="2"/>
        <v>4</v>
      </c>
      <c r="W15" s="11">
        <f t="shared" si="3"/>
        <v>18</v>
      </c>
      <c r="X15" s="11">
        <f t="shared" si="4"/>
        <v>0</v>
      </c>
      <c r="Y15" s="11">
        <f t="shared" si="4"/>
        <v>18</v>
      </c>
      <c r="Z15" s="11">
        <f t="shared" si="5"/>
        <v>0</v>
      </c>
      <c r="AA15" s="11">
        <f t="shared" si="6"/>
        <v>0</v>
      </c>
    </row>
    <row r="16" spans="1:29">
      <c r="A16" t="s">
        <v>2620</v>
      </c>
      <c r="B16">
        <f>SUMIFS(GameLog!W:W,GameLog!$D:$D,'LA P'!$A16,GameLog!$C:$C,"LA")</f>
        <v>0</v>
      </c>
      <c r="C16">
        <f>SUMIFS(GameLog!X:X,GameLog!$D:$D,'LA P'!$A16,GameLog!$C:$C,"LA")</f>
        <v>0</v>
      </c>
      <c r="D16" s="8">
        <f t="shared" si="0"/>
        <v>0</v>
      </c>
      <c r="E16" s="10" t="str">
        <f t="shared" si="1"/>
        <v>---</v>
      </c>
      <c r="F16">
        <f>COUNTIFS(GameLog!D:D,'LA P'!A16,GameLog!C:C,"LA",GameLog!E:E,1)</f>
        <v>0</v>
      </c>
      <c r="G16">
        <f>SUMIFS(GameLog!F:F,GameLog!$D:$D,'LA P'!A16,GameLog!$E:$E,1,GameLog!$C:$C,"LA")</f>
        <v>0</v>
      </c>
      <c r="H16">
        <f>SUMIFS(GameLog!Y:Y,GameLog!$D:$D,'LA P'!$A16,GameLog!$C:$C,"LA")</f>
        <v>0</v>
      </c>
      <c r="I16">
        <f>SUMIFS(GameLog!Z:Z,GameLog!$D:$D,'LA P'!$A16,GameLog!$C:$C,"LA")</f>
        <v>0</v>
      </c>
      <c r="J16">
        <f>SUMIFS(GameLog!AA:AA,GameLog!$D:$D,'LA P'!$A16,GameLog!$C:$C,"LA")</f>
        <v>0</v>
      </c>
      <c r="K16" s="12">
        <f>SUMIFS(GameLog!AB:AB,GameLog!$D:$D,'LA P'!$A16,GameLog!$C:$C,"LA")</f>
        <v>0</v>
      </c>
      <c r="L16">
        <f>SUMIFS(GameLog!AC:AC,GameLog!$D:$D,'LA P'!$A16,GameLog!$C:$C,"LA")</f>
        <v>0</v>
      </c>
      <c r="M16">
        <f>SUMIFS(GameLog!AD:AD,GameLog!$D:$D,'LA P'!$A16,GameLog!$C:$C,"LA")</f>
        <v>0</v>
      </c>
      <c r="N16">
        <f>SUMIFS(GameLog!AE:AE,GameLog!$D:$D,'LA P'!$A16,GameLog!$C:$C,"LA")</f>
        <v>0</v>
      </c>
      <c r="O16">
        <f>SUMIFS(GameLog!AF:AF,GameLog!$D:$D,'LA P'!$A16,GameLog!$C:$C,"LA")</f>
        <v>0</v>
      </c>
      <c r="P16">
        <f>SUMIFS(GameLog!AG:AG,GameLog!$D:$D,'LA P'!$A16,GameLog!$C:$C,"LA")</f>
        <v>0</v>
      </c>
      <c r="Q16">
        <f>SUMIFS(GameLog!AH:AH,GameLog!$D:$D,'LA P'!$A16,GameLog!$C:$C,"LA")</f>
        <v>0</v>
      </c>
      <c r="R16">
        <f>SUMIFS(GameLog!AI:AI,GameLog!$D:$D,'LA P'!$A16,GameLog!$C:$C,"LA")</f>
        <v>0</v>
      </c>
      <c r="S16">
        <f>SUMIFS(GameLog!AJ:AJ,GameLog!$D:$D,'LA P'!$A16,GameLog!$C:$C,"LA")</f>
        <v>0</v>
      </c>
      <c r="T16">
        <f>SUMIFS(GameLog!AK:AK,GameLog!$D:$D,'LA P'!$A16,GameLog!$C:$C,"LA")</f>
        <v>0</v>
      </c>
      <c r="U16">
        <f>SUMIFS(GameLog!AL:AL,GameLog!$D:$D,'LA P'!$A16,GameLog!$C:$C,"LA")</f>
        <v>0</v>
      </c>
      <c r="V16" s="10">
        <f t="shared" si="2"/>
        <v>0</v>
      </c>
      <c r="W16" s="11">
        <f t="shared" si="3"/>
        <v>0</v>
      </c>
      <c r="X16" s="11">
        <f t="shared" si="4"/>
        <v>0</v>
      </c>
      <c r="Y16" s="11">
        <f t="shared" si="4"/>
        <v>0</v>
      </c>
      <c r="Z16" s="11">
        <f t="shared" si="5"/>
        <v>0</v>
      </c>
      <c r="AA16" s="11">
        <f t="shared" si="6"/>
        <v>0</v>
      </c>
    </row>
    <row r="17" spans="1:29">
      <c r="A17" t="s">
        <v>2602</v>
      </c>
      <c r="B17">
        <f>SUMIFS(GameLog!W:W,GameLog!$D:$D,'LA P'!$A17,GameLog!$C:$C,"LA")</f>
        <v>0</v>
      </c>
      <c r="C17">
        <f>SUMIFS(GameLog!X:X,GameLog!$D:$D,'LA P'!$A17,GameLog!$C:$C,"LA")</f>
        <v>0</v>
      </c>
      <c r="D17" s="8">
        <f t="shared" si="0"/>
        <v>0</v>
      </c>
      <c r="E17" s="10">
        <f t="shared" si="1"/>
        <v>3.6</v>
      </c>
      <c r="F17">
        <f>COUNTIFS(GameLog!D:D,'LA P'!A17,GameLog!C:C,"LA",GameLog!E:E,1)</f>
        <v>1</v>
      </c>
      <c r="G17">
        <f>SUMIFS(GameLog!F:F,GameLog!$D:$D,'LA P'!A17,GameLog!$E:$E,1,GameLog!$C:$C,"LA")</f>
        <v>1</v>
      </c>
      <c r="H17">
        <f>SUMIFS(GameLog!Y:Y,GameLog!$D:$D,'LA P'!$A17,GameLog!$C:$C,"LA")</f>
        <v>0</v>
      </c>
      <c r="I17">
        <f>SUMIFS(GameLog!Z:Z,GameLog!$D:$D,'LA P'!$A17,GameLog!$C:$C,"LA")</f>
        <v>0</v>
      </c>
      <c r="J17">
        <f>SUMIFS(GameLog!AA:AA,GameLog!$D:$D,'LA P'!$A17,GameLog!$C:$C,"LA")</f>
        <v>0</v>
      </c>
      <c r="K17" s="12">
        <f>SUMIFS(GameLog!AB:AB,GameLog!$D:$D,'LA P'!$A17,GameLog!$C:$C,"LA")</f>
        <v>5</v>
      </c>
      <c r="L17">
        <f>SUMIFS(GameLog!AC:AC,GameLog!$D:$D,'LA P'!$A17,GameLog!$C:$C,"LA")</f>
        <v>3</v>
      </c>
      <c r="M17">
        <f>SUMIFS(GameLog!AD:AD,GameLog!$D:$D,'LA P'!$A17,GameLog!$C:$C,"LA")</f>
        <v>2</v>
      </c>
      <c r="N17">
        <f>SUMIFS(GameLog!AE:AE,GameLog!$D:$D,'LA P'!$A17,GameLog!$C:$C,"LA")</f>
        <v>2</v>
      </c>
      <c r="O17">
        <f>SUMIFS(GameLog!AF:AF,GameLog!$D:$D,'LA P'!$A17,GameLog!$C:$C,"LA")</f>
        <v>0</v>
      </c>
      <c r="P17">
        <f>SUMIFS(GameLog!AG:AG,GameLog!$D:$D,'LA P'!$A17,GameLog!$C:$C,"LA")</f>
        <v>4</v>
      </c>
      <c r="Q17">
        <f>SUMIFS(GameLog!AH:AH,GameLog!$D:$D,'LA P'!$A17,GameLog!$C:$C,"LA")</f>
        <v>0</v>
      </c>
      <c r="R17">
        <f>SUMIFS(GameLog!AI:AI,GameLog!$D:$D,'LA P'!$A17,GameLog!$C:$C,"LA")</f>
        <v>6</v>
      </c>
      <c r="S17">
        <f>SUMIFS(GameLog!AJ:AJ,GameLog!$D:$D,'LA P'!$A17,GameLog!$C:$C,"LA")</f>
        <v>0</v>
      </c>
      <c r="T17">
        <f>SUMIFS(GameLog!AK:AK,GameLog!$D:$D,'LA P'!$A17,GameLog!$C:$C,"LA")</f>
        <v>0</v>
      </c>
      <c r="U17">
        <f>SUMIFS(GameLog!AL:AL,GameLog!$D:$D,'LA P'!$A17,GameLog!$C:$C,"LA")</f>
        <v>0</v>
      </c>
      <c r="V17" s="10">
        <f t="shared" si="2"/>
        <v>1.4</v>
      </c>
      <c r="W17" s="11">
        <f t="shared" si="3"/>
        <v>5.3999999999999995</v>
      </c>
      <c r="X17" s="11">
        <f t="shared" si="4"/>
        <v>0</v>
      </c>
      <c r="Y17" s="11">
        <f t="shared" si="4"/>
        <v>7.2</v>
      </c>
      <c r="Z17" s="11">
        <f t="shared" si="5"/>
        <v>10.799999999999999</v>
      </c>
      <c r="AA17" s="11">
        <f t="shared" si="6"/>
        <v>1.5</v>
      </c>
      <c r="AB17">
        <v>99</v>
      </c>
      <c r="AC17">
        <v>119</v>
      </c>
    </row>
    <row r="18" spans="1:29">
      <c r="A18" t="s">
        <v>2604</v>
      </c>
      <c r="B18">
        <f>SUMIFS(GameLog!W:W,GameLog!$D:$D,'LA P'!$A18,GameLog!$C:$C,"LA")</f>
        <v>0</v>
      </c>
      <c r="C18">
        <f>SUMIFS(GameLog!X:X,GameLog!$D:$D,'LA P'!$A18,GameLog!$C:$C,"LA")</f>
        <v>0</v>
      </c>
      <c r="D18" s="8">
        <f t="shared" si="0"/>
        <v>0</v>
      </c>
      <c r="E18" s="10" t="str">
        <f t="shared" si="1"/>
        <v>---</v>
      </c>
      <c r="F18">
        <f>COUNTIFS(GameLog!D:D,'LA P'!A18,GameLog!C:C,"LA",GameLog!E:E,1)</f>
        <v>0</v>
      </c>
      <c r="G18">
        <f>SUMIFS(GameLog!F:F,GameLog!$D:$D,'LA P'!A18,GameLog!$E:$E,1,GameLog!$C:$C,"LA")</f>
        <v>0</v>
      </c>
      <c r="H18">
        <f>SUMIFS(GameLog!Y:Y,GameLog!$D:$D,'LA P'!$A18,GameLog!$C:$C,"LA")</f>
        <v>0</v>
      </c>
      <c r="I18">
        <f>SUMIFS(GameLog!Z:Z,GameLog!$D:$D,'LA P'!$A18,GameLog!$C:$C,"LA")</f>
        <v>0</v>
      </c>
      <c r="J18">
        <f>SUMIFS(GameLog!AA:AA,GameLog!$D:$D,'LA P'!$A18,GameLog!$C:$C,"LA")</f>
        <v>0</v>
      </c>
      <c r="K18" s="12">
        <f>SUMIFS(GameLog!AB:AB,GameLog!$D:$D,'LA P'!$A18,GameLog!$C:$C,"LA")</f>
        <v>0</v>
      </c>
      <c r="L18">
        <f>SUMIFS(GameLog!AC:AC,GameLog!$D:$D,'LA P'!$A18,GameLog!$C:$C,"LA")</f>
        <v>0</v>
      </c>
      <c r="M18">
        <f>SUMIFS(GameLog!AD:AD,GameLog!$D:$D,'LA P'!$A18,GameLog!$C:$C,"LA")</f>
        <v>0</v>
      </c>
      <c r="N18">
        <f>SUMIFS(GameLog!AE:AE,GameLog!$D:$D,'LA P'!$A18,GameLog!$C:$C,"LA")</f>
        <v>0</v>
      </c>
      <c r="O18">
        <f>SUMIFS(GameLog!AF:AF,GameLog!$D:$D,'LA P'!$A18,GameLog!$C:$C,"LA")</f>
        <v>0</v>
      </c>
      <c r="P18">
        <f>SUMIFS(GameLog!AG:AG,GameLog!$D:$D,'LA P'!$A18,GameLog!$C:$C,"LA")</f>
        <v>0</v>
      </c>
      <c r="Q18">
        <f>SUMIFS(GameLog!AH:AH,GameLog!$D:$D,'LA P'!$A18,GameLog!$C:$C,"LA")</f>
        <v>0</v>
      </c>
      <c r="R18">
        <f>SUMIFS(GameLog!AI:AI,GameLog!$D:$D,'LA P'!$A18,GameLog!$C:$C,"LA")</f>
        <v>0</v>
      </c>
      <c r="S18">
        <f>SUMIFS(GameLog!AJ:AJ,GameLog!$D:$D,'LA P'!$A18,GameLog!$C:$C,"LA")</f>
        <v>0</v>
      </c>
      <c r="T18">
        <f>SUMIFS(GameLog!AK:AK,GameLog!$D:$D,'LA P'!$A18,GameLog!$C:$C,"LA")</f>
        <v>0</v>
      </c>
      <c r="U18">
        <f>SUMIFS(GameLog!AL:AL,GameLog!$D:$D,'LA P'!$A18,GameLog!$C:$C,"LA")</f>
        <v>0</v>
      </c>
      <c r="V18" s="10">
        <f t="shared" si="2"/>
        <v>0</v>
      </c>
      <c r="W18" s="11">
        <f t="shared" si="3"/>
        <v>0</v>
      </c>
      <c r="X18" s="11">
        <f t="shared" si="4"/>
        <v>0</v>
      </c>
      <c r="Y18" s="11">
        <f t="shared" si="4"/>
        <v>0</v>
      </c>
      <c r="Z18" s="11">
        <f t="shared" si="5"/>
        <v>0</v>
      </c>
      <c r="AA18" s="11">
        <f t="shared" si="6"/>
        <v>0</v>
      </c>
      <c r="AB18">
        <v>88</v>
      </c>
      <c r="AC18">
        <v>122</v>
      </c>
    </row>
    <row r="19" spans="1:29">
      <c r="A19" t="s">
        <v>2619</v>
      </c>
      <c r="B19">
        <f>SUMIFS(GameLog!W:W,GameLog!$D:$D,'LA P'!$A19,GameLog!$C:$C,"LA")</f>
        <v>0</v>
      </c>
      <c r="C19">
        <f>SUMIFS(GameLog!X:X,GameLog!$D:$D,'LA P'!$A19,GameLog!$C:$C,"LA")</f>
        <v>0</v>
      </c>
      <c r="D19" s="8">
        <f t="shared" si="0"/>
        <v>0</v>
      </c>
      <c r="E19" s="10">
        <f t="shared" si="1"/>
        <v>0</v>
      </c>
      <c r="F19">
        <f>COUNTIFS(GameLog!D:D,'LA P'!A19,GameLog!C:C,"LA",GameLog!E:E,1)</f>
        <v>2</v>
      </c>
      <c r="G19">
        <f>SUMIFS(GameLog!F:F,GameLog!$D:$D,'LA P'!A19,GameLog!$E:$E,1,GameLog!$C:$C,"LA")</f>
        <v>0</v>
      </c>
      <c r="H19">
        <f>SUMIFS(GameLog!Y:Y,GameLog!$D:$D,'LA P'!$A19,GameLog!$C:$C,"LA")</f>
        <v>0</v>
      </c>
      <c r="I19">
        <f>SUMIFS(GameLog!Z:Z,GameLog!$D:$D,'LA P'!$A19,GameLog!$C:$C,"LA")</f>
        <v>0</v>
      </c>
      <c r="J19">
        <f>SUMIFS(GameLog!AA:AA,GameLog!$D:$D,'LA P'!$A19,GameLog!$C:$C,"LA")</f>
        <v>0</v>
      </c>
      <c r="K19" s="12">
        <f>SUMIFS(GameLog!AB:AB,GameLog!$D:$D,'LA P'!$A19,GameLog!$C:$C,"LA")</f>
        <v>1.3333333333333333</v>
      </c>
      <c r="L19">
        <f>SUMIFS(GameLog!AC:AC,GameLog!$D:$D,'LA P'!$A19,GameLog!$C:$C,"LA")</f>
        <v>3</v>
      </c>
      <c r="M19">
        <f>SUMIFS(GameLog!AD:AD,GameLog!$D:$D,'LA P'!$A19,GameLog!$C:$C,"LA")</f>
        <v>1</v>
      </c>
      <c r="N19">
        <f>SUMIFS(GameLog!AE:AE,GameLog!$D:$D,'LA P'!$A19,GameLog!$C:$C,"LA")</f>
        <v>0</v>
      </c>
      <c r="O19">
        <f>SUMIFS(GameLog!AF:AF,GameLog!$D:$D,'LA P'!$A19,GameLog!$C:$C,"LA")</f>
        <v>0</v>
      </c>
      <c r="P19">
        <f>SUMIFS(GameLog!AG:AG,GameLog!$D:$D,'LA P'!$A19,GameLog!$C:$C,"LA")</f>
        <v>0</v>
      </c>
      <c r="Q19">
        <f>SUMIFS(GameLog!AH:AH,GameLog!$D:$D,'LA P'!$A19,GameLog!$C:$C,"LA")</f>
        <v>1</v>
      </c>
      <c r="R19">
        <f>SUMIFS(GameLog!AI:AI,GameLog!$D:$D,'LA P'!$A19,GameLog!$C:$C,"LA")</f>
        <v>0</v>
      </c>
      <c r="S19">
        <f>SUMIFS(GameLog!AJ:AJ,GameLog!$D:$D,'LA P'!$A19,GameLog!$C:$C,"LA")</f>
        <v>0</v>
      </c>
      <c r="T19">
        <f>SUMIFS(GameLog!AK:AK,GameLog!$D:$D,'LA P'!$A19,GameLog!$C:$C,"LA")</f>
        <v>0</v>
      </c>
      <c r="U19">
        <f>SUMIFS(GameLog!AL:AL,GameLog!$D:$D,'LA P'!$A19,GameLog!$C:$C,"LA")</f>
        <v>0</v>
      </c>
      <c r="V19" s="10">
        <f t="shared" si="2"/>
        <v>2.25</v>
      </c>
      <c r="W19" s="11">
        <f t="shared" si="3"/>
        <v>20.25</v>
      </c>
      <c r="X19" s="11">
        <f t="shared" si="4"/>
        <v>0</v>
      </c>
      <c r="Y19" s="11">
        <f t="shared" si="4"/>
        <v>0</v>
      </c>
      <c r="Z19" s="11">
        <f t="shared" si="5"/>
        <v>0</v>
      </c>
      <c r="AA19" s="11">
        <f t="shared" si="6"/>
        <v>0</v>
      </c>
    </row>
    <row r="20" spans="1:29">
      <c r="A20" t="s">
        <v>2616</v>
      </c>
      <c r="B20">
        <f>SUMIFS(GameLog!W:W,GameLog!$D:$D,'LA P'!$A20,GameLog!$C:$C,"LA")</f>
        <v>1</v>
      </c>
      <c r="C20">
        <f>SUMIFS(GameLog!X:X,GameLog!$D:$D,'LA P'!$A20,GameLog!$C:$C,"LA")</f>
        <v>0</v>
      </c>
      <c r="D20" s="8">
        <f t="shared" si="0"/>
        <v>1</v>
      </c>
      <c r="E20" s="10">
        <f t="shared" si="1"/>
        <v>0</v>
      </c>
      <c r="F20">
        <f>COUNTIFS(GameLog!D:D,'LA P'!A20,GameLog!C:C,"LA",GameLog!E:E,1)</f>
        <v>1</v>
      </c>
      <c r="G20">
        <f>SUMIFS(GameLog!F:F,GameLog!$D:$D,'LA P'!A20,GameLog!$E:$E,1,GameLog!$C:$C,"LA")</f>
        <v>0</v>
      </c>
      <c r="H20">
        <f>SUMIFS(GameLog!Y:Y,GameLog!$D:$D,'LA P'!$A20,GameLog!$C:$C,"LA")</f>
        <v>0</v>
      </c>
      <c r="I20">
        <f>SUMIFS(GameLog!Z:Z,GameLog!$D:$D,'LA P'!$A20,GameLog!$C:$C,"LA")</f>
        <v>0</v>
      </c>
      <c r="J20">
        <f>SUMIFS(GameLog!AA:AA,GameLog!$D:$D,'LA P'!$A20,GameLog!$C:$C,"LA")</f>
        <v>0</v>
      </c>
      <c r="K20" s="12">
        <f>SUMIFS(GameLog!AB:AB,GameLog!$D:$D,'LA P'!$A20,GameLog!$C:$C,"LA")</f>
        <v>2</v>
      </c>
      <c r="L20">
        <f>SUMIFS(GameLog!AC:AC,GameLog!$D:$D,'LA P'!$A20,GameLog!$C:$C,"LA")</f>
        <v>2</v>
      </c>
      <c r="M20">
        <f>SUMIFS(GameLog!AD:AD,GameLog!$D:$D,'LA P'!$A20,GameLog!$C:$C,"LA")</f>
        <v>0</v>
      </c>
      <c r="N20">
        <f>SUMIFS(GameLog!AE:AE,GameLog!$D:$D,'LA P'!$A20,GameLog!$C:$C,"LA")</f>
        <v>0</v>
      </c>
      <c r="O20">
        <f>SUMIFS(GameLog!AF:AF,GameLog!$D:$D,'LA P'!$A20,GameLog!$C:$C,"LA")</f>
        <v>0</v>
      </c>
      <c r="P20">
        <f>SUMIFS(GameLog!AG:AG,GameLog!$D:$D,'LA P'!$A20,GameLog!$C:$C,"LA")</f>
        <v>0</v>
      </c>
      <c r="Q20">
        <f>SUMIFS(GameLog!AH:AH,GameLog!$D:$D,'LA P'!$A20,GameLog!$C:$C,"LA")</f>
        <v>0</v>
      </c>
      <c r="R20">
        <f>SUMIFS(GameLog!AI:AI,GameLog!$D:$D,'LA P'!$A20,GameLog!$C:$C,"LA")</f>
        <v>2</v>
      </c>
      <c r="S20">
        <f>SUMIFS(GameLog!AJ:AJ,GameLog!$D:$D,'LA P'!$A20,GameLog!$C:$C,"LA")</f>
        <v>0</v>
      </c>
      <c r="T20">
        <f>SUMIFS(GameLog!AK:AK,GameLog!$D:$D,'LA P'!$A20,GameLog!$C:$C,"LA")</f>
        <v>0</v>
      </c>
      <c r="U20">
        <f>SUMIFS(GameLog!AL:AL,GameLog!$D:$D,'LA P'!$A20,GameLog!$C:$C,"LA")</f>
        <v>0</v>
      </c>
      <c r="V20" s="10">
        <f t="shared" ref="V20:V22" si="7">IFERROR((L20+P20)/K20,0)</f>
        <v>1</v>
      </c>
      <c r="W20" s="11">
        <f t="shared" ref="W20:W22" si="8">IFERROR(L20/$K20*9,0)</f>
        <v>9</v>
      </c>
      <c r="X20" s="11">
        <f t="shared" ref="X20:X22" si="9">IFERROR(O20/$K20*9,0)</f>
        <v>0</v>
      </c>
      <c r="Y20" s="11">
        <f t="shared" ref="Y20:Y22" si="10">IFERROR(P20/$K20*9,0)</f>
        <v>0</v>
      </c>
      <c r="Z20" s="11">
        <f t="shared" ref="Z20:Z22" si="11">IFERROR(R20/$K20*9,0)</f>
        <v>9</v>
      </c>
      <c r="AA20" s="11">
        <f t="shared" ref="AA20:AA22" si="12">IFERROR(R20/P20,0)</f>
        <v>0</v>
      </c>
    </row>
    <row r="21" spans="1:29">
      <c r="A21" t="s">
        <v>2603</v>
      </c>
      <c r="B21">
        <f>SUMIFS(GameLog!W:W,GameLog!$D:$D,'LA P'!$A21,GameLog!$C:$C,"LA")</f>
        <v>1</v>
      </c>
      <c r="C21">
        <f>SUMIFS(GameLog!X:X,GameLog!$D:$D,'LA P'!$A21,GameLog!$C:$C,"LA")</f>
        <v>0</v>
      </c>
      <c r="D21" s="8">
        <f t="shared" si="0"/>
        <v>1</v>
      </c>
      <c r="E21" s="10">
        <f t="shared" si="1"/>
        <v>5.1428571428571423</v>
      </c>
      <c r="F21">
        <f>COUNTIFS(GameLog!D:D,'LA P'!A21,GameLog!C:C,"LA",GameLog!E:E,1)</f>
        <v>1</v>
      </c>
      <c r="G21">
        <f>SUMIFS(GameLog!F:F,GameLog!$D:$D,'LA P'!A21,GameLog!$E:$E,1,GameLog!$C:$C,"LA")</f>
        <v>1</v>
      </c>
      <c r="H21">
        <f>SUMIFS(GameLog!Y:Y,GameLog!$D:$D,'LA P'!$A21,GameLog!$C:$C,"LA")</f>
        <v>0</v>
      </c>
      <c r="I21">
        <f>SUMIFS(GameLog!Z:Z,GameLog!$D:$D,'LA P'!$A21,GameLog!$C:$C,"LA")</f>
        <v>0</v>
      </c>
      <c r="J21">
        <f>SUMIFS(GameLog!AA:AA,GameLog!$D:$D,'LA P'!$A21,GameLog!$C:$C,"LA")</f>
        <v>0</v>
      </c>
      <c r="K21" s="12">
        <f>SUMIFS(GameLog!AB:AB,GameLog!$D:$D,'LA P'!$A21,GameLog!$C:$C,"LA")</f>
        <v>7</v>
      </c>
      <c r="L21">
        <f>SUMIFS(GameLog!AC:AC,GameLog!$D:$D,'LA P'!$A21,GameLog!$C:$C,"LA")</f>
        <v>4</v>
      </c>
      <c r="M21">
        <f>SUMIFS(GameLog!AD:AD,GameLog!$D:$D,'LA P'!$A21,GameLog!$C:$C,"LA")</f>
        <v>4</v>
      </c>
      <c r="N21">
        <f>SUMIFS(GameLog!AE:AE,GameLog!$D:$D,'LA P'!$A21,GameLog!$C:$C,"LA")</f>
        <v>4</v>
      </c>
      <c r="O21">
        <f>SUMIFS(GameLog!AF:AF,GameLog!$D:$D,'LA P'!$A21,GameLog!$C:$C,"LA")</f>
        <v>1</v>
      </c>
      <c r="P21">
        <f>SUMIFS(GameLog!AG:AG,GameLog!$D:$D,'LA P'!$A21,GameLog!$C:$C,"LA")</f>
        <v>3</v>
      </c>
      <c r="Q21">
        <f>SUMIFS(GameLog!AH:AH,GameLog!$D:$D,'LA P'!$A21,GameLog!$C:$C,"LA")</f>
        <v>0</v>
      </c>
      <c r="R21">
        <f>SUMIFS(GameLog!AI:AI,GameLog!$D:$D,'LA P'!$A21,GameLog!$C:$C,"LA")</f>
        <v>6</v>
      </c>
      <c r="S21">
        <f>SUMIFS(GameLog!AJ:AJ,GameLog!$D:$D,'LA P'!$A21,GameLog!$C:$C,"LA")</f>
        <v>1</v>
      </c>
      <c r="T21">
        <f>SUMIFS(GameLog!AK:AK,GameLog!$D:$D,'LA P'!$A21,GameLog!$C:$C,"LA")</f>
        <v>0</v>
      </c>
      <c r="U21">
        <f>SUMIFS(GameLog!AL:AL,GameLog!$D:$D,'LA P'!$A21,GameLog!$C:$C,"LA")</f>
        <v>0</v>
      </c>
      <c r="V21" s="10">
        <f t="shared" si="7"/>
        <v>1</v>
      </c>
      <c r="W21" s="11">
        <f t="shared" si="8"/>
        <v>5.1428571428571423</v>
      </c>
      <c r="X21" s="11">
        <f t="shared" si="9"/>
        <v>1.2857142857142856</v>
      </c>
      <c r="Y21" s="11">
        <f t="shared" si="10"/>
        <v>3.8571428571428568</v>
      </c>
      <c r="Z21" s="11">
        <f t="shared" si="11"/>
        <v>7.7142857142857135</v>
      </c>
      <c r="AA21" s="11">
        <f t="shared" si="12"/>
        <v>2</v>
      </c>
      <c r="AB21">
        <v>99</v>
      </c>
      <c r="AC21">
        <v>124</v>
      </c>
    </row>
    <row r="22" spans="1:29">
      <c r="A22" t="s">
        <v>2608</v>
      </c>
      <c r="B22">
        <f>SUMIFS(GameLog!W:W,GameLog!$D:$D,'LA P'!$A22,GameLog!$C:$C,"LA")</f>
        <v>0</v>
      </c>
      <c r="C22">
        <f>SUMIFS(GameLog!X:X,GameLog!$D:$D,'LA P'!$A22,GameLog!$C:$C,"LA")</f>
        <v>0</v>
      </c>
      <c r="D22" s="8">
        <f t="shared" si="0"/>
        <v>0</v>
      </c>
      <c r="E22" s="10" t="str">
        <f t="shared" si="1"/>
        <v>---</v>
      </c>
      <c r="F22">
        <f>COUNTIFS(GameLog!D:D,'LA P'!A22,GameLog!C:C,"LA",GameLog!E:E,1)</f>
        <v>0</v>
      </c>
      <c r="G22">
        <f>SUMIFS(GameLog!F:F,GameLog!$D:$D,'LA P'!A22,GameLog!$E:$E,1,GameLog!$C:$C,"LA")</f>
        <v>0</v>
      </c>
      <c r="H22">
        <f>SUMIFS(GameLog!Y:Y,GameLog!$D:$D,'LA P'!$A22,GameLog!$C:$C,"LA")</f>
        <v>0</v>
      </c>
      <c r="I22">
        <f>SUMIFS(GameLog!Z:Z,GameLog!$D:$D,'LA P'!$A22,GameLog!$C:$C,"LA")</f>
        <v>0</v>
      </c>
      <c r="J22">
        <f>SUMIFS(GameLog!AA:AA,GameLog!$D:$D,'LA P'!$A22,GameLog!$C:$C,"LA")</f>
        <v>0</v>
      </c>
      <c r="K22" s="12">
        <f>SUMIFS(GameLog!AB:AB,GameLog!$D:$D,'LA P'!$A22,GameLog!$C:$C,"LA")</f>
        <v>0</v>
      </c>
      <c r="L22">
        <f>SUMIFS(GameLog!AC:AC,GameLog!$D:$D,'LA P'!$A22,GameLog!$C:$C,"LA")</f>
        <v>0</v>
      </c>
      <c r="M22">
        <f>SUMIFS(GameLog!AD:AD,GameLog!$D:$D,'LA P'!$A22,GameLog!$C:$C,"LA")</f>
        <v>0</v>
      </c>
      <c r="N22">
        <f>SUMIFS(GameLog!AE:AE,GameLog!$D:$D,'LA P'!$A22,GameLog!$C:$C,"LA")</f>
        <v>0</v>
      </c>
      <c r="O22">
        <f>SUMIFS(GameLog!AF:AF,GameLog!$D:$D,'LA P'!$A22,GameLog!$C:$C,"LA")</f>
        <v>0</v>
      </c>
      <c r="P22">
        <f>SUMIFS(GameLog!AG:AG,GameLog!$D:$D,'LA P'!$A22,GameLog!$C:$C,"LA")</f>
        <v>0</v>
      </c>
      <c r="Q22">
        <f>SUMIFS(GameLog!AH:AH,GameLog!$D:$D,'LA P'!$A22,GameLog!$C:$C,"LA")</f>
        <v>0</v>
      </c>
      <c r="R22">
        <f>SUMIFS(GameLog!AI:AI,GameLog!$D:$D,'LA P'!$A22,GameLog!$C:$C,"LA")</f>
        <v>0</v>
      </c>
      <c r="S22">
        <f>SUMIFS(GameLog!AJ:AJ,GameLog!$D:$D,'LA P'!$A22,GameLog!$C:$C,"LA")</f>
        <v>0</v>
      </c>
      <c r="T22">
        <f>SUMIFS(GameLog!AK:AK,GameLog!$D:$D,'LA P'!$A22,GameLog!$C:$C,"LA")</f>
        <v>0</v>
      </c>
      <c r="U22">
        <f>SUMIFS(GameLog!AL:AL,GameLog!$D:$D,'LA P'!$A22,GameLog!$C:$C,"LA")</f>
        <v>0</v>
      </c>
      <c r="V22" s="10">
        <f t="shared" si="7"/>
        <v>0</v>
      </c>
      <c r="W22" s="11">
        <f t="shared" si="8"/>
        <v>0</v>
      </c>
      <c r="X22" s="11">
        <f t="shared" si="9"/>
        <v>0</v>
      </c>
      <c r="Y22" s="11">
        <f t="shared" si="10"/>
        <v>0</v>
      </c>
      <c r="Z22" s="11">
        <f t="shared" si="11"/>
        <v>0</v>
      </c>
      <c r="AA22" s="11">
        <f t="shared" si="12"/>
        <v>0</v>
      </c>
      <c r="AB22">
        <v>80</v>
      </c>
      <c r="AC22">
        <v>85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7BD57-8EC3-48B8-9A9A-5FA36873B664}">
  <sheetPr codeName="Sheet53"/>
  <dimension ref="A1:AE89"/>
  <sheetViews>
    <sheetView workbookViewId="0">
      <pane ySplit="1" topLeftCell="A2" activePane="bottomLeft" state="frozen"/>
      <selection activeCell="B1" sqref="B1:AC1048576"/>
      <selection pane="bottomLeft" activeCell="A41" sqref="A2:A41"/>
    </sheetView>
  </sheetViews>
  <sheetFormatPr defaultRowHeight="13.2"/>
  <cols>
    <col min="1" max="1" width="16.5546875" bestFit="1" customWidth="1"/>
    <col min="2" max="2" width="2.33203125" bestFit="1" customWidth="1"/>
    <col min="3" max="3" width="3.44140625" customWidth="1"/>
    <col min="4" max="4" width="3.44140625" bestFit="1" customWidth="1"/>
    <col min="5" max="6" width="2.21875" bestFit="1" customWidth="1"/>
    <col min="7" max="8" width="3.21875" bestFit="1" customWidth="1"/>
    <col min="9" max="9" width="3.44140625" bestFit="1" customWidth="1"/>
    <col min="10" max="10" width="4" bestFit="1" customWidth="1"/>
    <col min="11" max="11" width="3.44140625" bestFit="1" customWidth="1"/>
    <col min="12" max="12" width="3.5546875" bestFit="1" customWidth="1"/>
    <col min="13" max="13" width="3.44140625" bestFit="1" customWidth="1"/>
    <col min="14" max="14" width="3.5546875" bestFit="1" customWidth="1"/>
    <col min="15" max="15" width="5.44140625" bestFit="1" customWidth="1"/>
    <col min="16" max="16" width="4.664062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4.77734375" bestFit="1" customWidth="1"/>
    <col min="21" max="21" width="4.44140625" bestFit="1" customWidth="1"/>
    <col min="22" max="22" width="4.5546875" bestFit="1" customWidth="1"/>
    <col min="23" max="25" width="5.5546875" bestFit="1" customWidth="1"/>
    <col min="26" max="26" width="3.21875" bestFit="1" customWidth="1"/>
    <col min="27" max="27" width="4.109375" bestFit="1" customWidth="1"/>
    <col min="28" max="30" width="4.77734375" bestFit="1" customWidth="1"/>
    <col min="31" max="31" width="5.21875" bestFit="1" customWidth="1"/>
    <col min="32" max="32" width="4.88671875" bestFit="1" customWidth="1"/>
    <col min="33" max="33" width="5.21875" bestFit="1" customWidth="1"/>
    <col min="34" max="34" width="5.109375" bestFit="1" customWidth="1"/>
  </cols>
  <sheetData>
    <row r="1" spans="1:31">
      <c r="A1" t="s">
        <v>2405</v>
      </c>
      <c r="B1" t="s">
        <v>2406</v>
      </c>
      <c r="C1" t="s">
        <v>2407</v>
      </c>
      <c r="D1" t="s">
        <v>2408</v>
      </c>
      <c r="E1" t="s">
        <v>2409</v>
      </c>
      <c r="F1" t="s">
        <v>2410</v>
      </c>
      <c r="G1" t="s">
        <v>2411</v>
      </c>
      <c r="H1" t="s">
        <v>2412</v>
      </c>
      <c r="I1" t="s">
        <v>2413</v>
      </c>
      <c r="J1" t="s">
        <v>2414</v>
      </c>
      <c r="K1" t="s">
        <v>2415</v>
      </c>
      <c r="L1" t="s">
        <v>2416</v>
      </c>
      <c r="M1" t="s">
        <v>2417</v>
      </c>
      <c r="N1" t="s">
        <v>2418</v>
      </c>
      <c r="O1" t="s">
        <v>2424</v>
      </c>
      <c r="P1" t="s">
        <v>2425</v>
      </c>
      <c r="Q1" t="s">
        <v>2426</v>
      </c>
      <c r="R1" t="s">
        <v>2427</v>
      </c>
      <c r="S1" t="s">
        <v>2428</v>
      </c>
      <c r="T1" t="s">
        <v>2811</v>
      </c>
      <c r="U1" t="s">
        <v>2812</v>
      </c>
      <c r="V1" t="s">
        <v>2419</v>
      </c>
      <c r="W1" t="s">
        <v>2420</v>
      </c>
      <c r="X1" t="s">
        <v>2421</v>
      </c>
      <c r="Y1" t="s">
        <v>2422</v>
      </c>
      <c r="Z1" t="s">
        <v>2423</v>
      </c>
    </row>
    <row r="2" spans="1:31">
      <c r="A2" t="s">
        <v>3182</v>
      </c>
      <c r="B2" cm="1">
        <f t="array" ref="B2">IF(COUNTIFS(GameLog!D:D,'PIT B'!A2,GameLog!C:C,"PIT")=0,0,COUNTA(_xlfn.UNIQUE(_xlfn._xlws.FILTER(GameLog!A$2:A$1000, (GameLog!C$2:C$1000="PIT") * (GameLog!D$2:D$1000=A2)))))</f>
        <v>3</v>
      </c>
      <c r="C2">
        <f>D2+M2+P2+Q2+R2</f>
        <v>15</v>
      </c>
      <c r="D2">
        <f>SUMIFS(GameLog!G:G,GameLog!$D:$D,'PIT B'!$A2,GameLog!$C:$C,"PIT")</f>
        <v>14</v>
      </c>
      <c r="E2">
        <f>SUMIFS(GameLog!H:H,GameLog!$D:$D,'PIT B'!$A2,GameLog!$C:$C,"PIT")</f>
        <v>4</v>
      </c>
      <c r="F2">
        <f>SUMIFS(GameLog!I:I,GameLog!$D:$D,'PIT B'!$A2,GameLog!$C:$C,"PIT")</f>
        <v>6</v>
      </c>
      <c r="G2">
        <f>SUMIFS(GameLog!J:J,GameLog!$D:$D,'PIT B'!$A2,GameLog!$C:$C,"PIT")</f>
        <v>2</v>
      </c>
      <c r="H2">
        <f>SUMIFS(GameLog!K:K,GameLog!$D:$D,'PIT B'!$A2,GameLog!$C:$C,"PIT")</f>
        <v>0</v>
      </c>
      <c r="I2">
        <f>SUMIFS(GameLog!L:L,GameLog!$D:$D,'PIT B'!$A2,GameLog!$C:$C,"PIT")</f>
        <v>0</v>
      </c>
      <c r="J2">
        <f>SUMIFS(GameLog!M:M,GameLog!$D:$D,'PIT B'!$A2,GameLog!$C:$C,"PIT")</f>
        <v>2</v>
      </c>
      <c r="K2">
        <f>SUMIFS(GameLog!N:N,GameLog!$D:$D,'PIT B'!$A2,GameLog!$C:$C,"PIT")</f>
        <v>1</v>
      </c>
      <c r="L2">
        <f>SUMIFS(GameLog!O:O,GameLog!$D:$D,'PIT B'!$A2,GameLog!$C:$C,"PIT")</f>
        <v>0</v>
      </c>
      <c r="M2">
        <f>SUMIFS(GameLog!P:P,GameLog!$D:$D,'PIT B'!$A2,GameLog!$C:$C,"PIT")</f>
        <v>0</v>
      </c>
      <c r="N2">
        <f>SUMIFS(GameLog!Q:Q,GameLog!$D:$D,'PIT B'!$A2,GameLog!$C:$C,"PIT")</f>
        <v>5</v>
      </c>
      <c r="O2">
        <f>SUMIFS(GameLog!R:R,GameLog!$D:$D,'PIT B'!$A2,GameLog!$C:$C,"PIT")</f>
        <v>0</v>
      </c>
      <c r="P2">
        <f>SUMIFS(GameLog!S:S,GameLog!$D:$D,'PIT B'!$A2,GameLog!$C:$C,"PIT")</f>
        <v>1</v>
      </c>
      <c r="Q2">
        <f>SUMIFS(GameLog!T:T,GameLog!$D:$D,'PIT B'!$A2,GameLog!$C:$C,"PIT")</f>
        <v>0</v>
      </c>
      <c r="R2">
        <f>SUMIFS(GameLog!U:U,GameLog!$D:$D,'PIT B'!$A2,GameLog!$C:$C,"PIT")</f>
        <v>0</v>
      </c>
      <c r="S2">
        <f>SUMIFS(GameLog!V:V,GameLog!$D:$D,'PIT B'!$A2,GameLog!$C:$C,"PIT")</f>
        <v>0</v>
      </c>
      <c r="T2">
        <v>0</v>
      </c>
      <c r="U2">
        <v>0</v>
      </c>
      <c r="V2" s="8">
        <f>IFERROR(F2/D2,0)</f>
        <v>0.42857142857142855</v>
      </c>
      <c r="W2" s="8">
        <f t="shared" ref="W2:W41" si="0">IFERROR((F2+M2+P2)/(C2-Q2),0)</f>
        <v>0.46666666666666667</v>
      </c>
      <c r="X2" s="8">
        <f t="shared" ref="X2:X41" si="1">IFERROR(Z2/D2,0)</f>
        <v>0.5714285714285714</v>
      </c>
      <c r="Y2" s="8">
        <f>W2+X2</f>
        <v>1.038095238095238</v>
      </c>
      <c r="Z2">
        <f>G2+F2+H2*2+I2*3</f>
        <v>8</v>
      </c>
      <c r="AB2" s="14"/>
      <c r="AE2" s="14"/>
    </row>
    <row r="3" spans="1:31">
      <c r="A3" t="s">
        <v>3183</v>
      </c>
      <c r="B3" cm="1">
        <f t="array" ref="B3">IF(COUNTIFS(GameLog!D:D,'PIT B'!A3,GameLog!C:C,"PIT")=0,0,COUNTA(_xlfn.UNIQUE(_xlfn._xlws.FILTER(GameLog!A$2:A$1000, (GameLog!C$2:C$1000="PIT") * (GameLog!D$2:D$1000=A3)))))</f>
        <v>3</v>
      </c>
      <c r="C3">
        <f t="shared" ref="C3:C41" si="2">D3+M3+P3+Q3+R3</f>
        <v>14</v>
      </c>
      <c r="D3">
        <f>SUMIFS(GameLog!G:G,GameLog!$D:$D,'PIT B'!$A3,GameLog!$C:$C,"PIT")</f>
        <v>12</v>
      </c>
      <c r="E3">
        <f>SUMIFS(GameLog!H:H,GameLog!$D:$D,'PIT B'!$A3,GameLog!$C:$C,"PIT")</f>
        <v>3</v>
      </c>
      <c r="F3">
        <f>SUMIFS(GameLog!I:I,GameLog!$D:$D,'PIT B'!$A3,GameLog!$C:$C,"PIT")</f>
        <v>5</v>
      </c>
      <c r="G3">
        <f>SUMIFS(GameLog!J:J,GameLog!$D:$D,'PIT B'!$A3,GameLog!$C:$C,"PIT")</f>
        <v>0</v>
      </c>
      <c r="H3">
        <f>SUMIFS(GameLog!K:K,GameLog!$D:$D,'PIT B'!$A3,GameLog!$C:$C,"PIT")</f>
        <v>0</v>
      </c>
      <c r="I3">
        <f>SUMIFS(GameLog!L:L,GameLog!$D:$D,'PIT B'!$A3,GameLog!$C:$C,"PIT")</f>
        <v>1</v>
      </c>
      <c r="J3">
        <f>SUMIFS(GameLog!M:M,GameLog!$D:$D,'PIT B'!$A3,GameLog!$C:$C,"PIT")</f>
        <v>5</v>
      </c>
      <c r="K3">
        <f>SUMIFS(GameLog!N:N,GameLog!$D:$D,'PIT B'!$A3,GameLog!$C:$C,"PIT")</f>
        <v>0</v>
      </c>
      <c r="L3">
        <f>SUMIFS(GameLog!O:O,GameLog!$D:$D,'PIT B'!$A3,GameLog!$C:$C,"PIT")</f>
        <v>0</v>
      </c>
      <c r="M3">
        <f>SUMIFS(GameLog!P:P,GameLog!$D:$D,'PIT B'!$A3,GameLog!$C:$C,"PIT")</f>
        <v>2</v>
      </c>
      <c r="N3">
        <f>SUMIFS(GameLog!Q:Q,GameLog!$D:$D,'PIT B'!$A3,GameLog!$C:$C,"PIT")</f>
        <v>1</v>
      </c>
      <c r="O3">
        <f>SUMIFS(GameLog!R:R,GameLog!$D:$D,'PIT B'!$A3,GameLog!$C:$C,"PIT")</f>
        <v>0</v>
      </c>
      <c r="P3">
        <f>SUMIFS(GameLog!S:S,GameLog!$D:$D,'PIT B'!$A3,GameLog!$C:$C,"PIT")</f>
        <v>0</v>
      </c>
      <c r="Q3">
        <f>SUMIFS(GameLog!T:T,GameLog!$D:$D,'PIT B'!$A3,GameLog!$C:$C,"PIT")</f>
        <v>0</v>
      </c>
      <c r="R3">
        <f>SUMIFS(GameLog!U:U,GameLog!$D:$D,'PIT B'!$A3,GameLog!$C:$C,"PIT")</f>
        <v>0</v>
      </c>
      <c r="S3">
        <f>SUMIFS(GameLog!V:V,GameLog!$D:$D,'PIT B'!$A3,GameLog!$C:$C,"PIT")</f>
        <v>0</v>
      </c>
      <c r="T3">
        <v>3</v>
      </c>
      <c r="U3">
        <v>3</v>
      </c>
      <c r="V3" s="8">
        <f t="shared" ref="V3:V41" si="3">IFERROR(F3/D3,0)</f>
        <v>0.41666666666666669</v>
      </c>
      <c r="W3" s="8">
        <f t="shared" si="0"/>
        <v>0.5</v>
      </c>
      <c r="X3" s="8">
        <f t="shared" si="1"/>
        <v>0.66666666666666663</v>
      </c>
      <c r="Y3" s="8">
        <f t="shared" ref="Y3:Y41" si="4">W3+X3</f>
        <v>1.1666666666666665</v>
      </c>
      <c r="Z3">
        <f t="shared" ref="Z3:Z41" si="5">G3+F3+H3*2+I3*3</f>
        <v>8</v>
      </c>
      <c r="AB3" s="14"/>
      <c r="AE3" s="14"/>
    </row>
    <row r="4" spans="1:31">
      <c r="A4" t="s">
        <v>3184</v>
      </c>
      <c r="B4" cm="1">
        <f t="array" ref="B4">IF(COUNTIFS(GameLog!D:D,'PIT B'!A4,GameLog!C:C,"PIT")=0,0,COUNTA(_xlfn.UNIQUE(_xlfn._xlws.FILTER(GameLog!A$2:A$1000, (GameLog!C$2:C$1000="PIT") * (GameLog!D$2:D$1000=A4)))))</f>
        <v>3</v>
      </c>
      <c r="C4">
        <f t="shared" si="2"/>
        <v>15</v>
      </c>
      <c r="D4">
        <f>SUMIFS(GameLog!G:G,GameLog!$D:$D,'PIT B'!$A4,GameLog!$C:$C,"PIT")</f>
        <v>11</v>
      </c>
      <c r="E4">
        <f>SUMIFS(GameLog!H:H,GameLog!$D:$D,'PIT B'!$A4,GameLog!$C:$C,"PIT")</f>
        <v>1</v>
      </c>
      <c r="F4">
        <f>SUMIFS(GameLog!I:I,GameLog!$D:$D,'PIT B'!$A4,GameLog!$C:$C,"PIT")</f>
        <v>3</v>
      </c>
      <c r="G4">
        <f>SUMIFS(GameLog!J:J,GameLog!$D:$D,'PIT B'!$A4,GameLog!$C:$C,"PIT")</f>
        <v>1</v>
      </c>
      <c r="H4">
        <f>SUMIFS(GameLog!K:K,GameLog!$D:$D,'PIT B'!$A4,GameLog!$C:$C,"PIT")</f>
        <v>0</v>
      </c>
      <c r="I4">
        <f>SUMIFS(GameLog!L:L,GameLog!$D:$D,'PIT B'!$A4,GameLog!$C:$C,"PIT")</f>
        <v>0</v>
      </c>
      <c r="J4">
        <f>SUMIFS(GameLog!M:M,GameLog!$D:$D,'PIT B'!$A4,GameLog!$C:$C,"PIT")</f>
        <v>2</v>
      </c>
      <c r="K4">
        <f>SUMIFS(GameLog!N:N,GameLog!$D:$D,'PIT B'!$A4,GameLog!$C:$C,"PIT")</f>
        <v>0</v>
      </c>
      <c r="L4">
        <f>SUMIFS(GameLog!O:O,GameLog!$D:$D,'PIT B'!$A4,GameLog!$C:$C,"PIT")</f>
        <v>0</v>
      </c>
      <c r="M4">
        <f>SUMIFS(GameLog!P:P,GameLog!$D:$D,'PIT B'!$A4,GameLog!$C:$C,"PIT")</f>
        <v>4</v>
      </c>
      <c r="N4">
        <f>SUMIFS(GameLog!Q:Q,GameLog!$D:$D,'PIT B'!$A4,GameLog!$C:$C,"PIT")</f>
        <v>2</v>
      </c>
      <c r="O4">
        <f>SUMIFS(GameLog!R:R,GameLog!$D:$D,'PIT B'!$A4,GameLog!$C:$C,"PIT")</f>
        <v>0</v>
      </c>
      <c r="P4">
        <f>SUMIFS(GameLog!S:S,GameLog!$D:$D,'PIT B'!$A4,GameLog!$C:$C,"PIT")</f>
        <v>0</v>
      </c>
      <c r="Q4">
        <f>SUMIFS(GameLog!T:T,GameLog!$D:$D,'PIT B'!$A4,GameLog!$C:$C,"PIT")</f>
        <v>0</v>
      </c>
      <c r="R4">
        <f>SUMIFS(GameLog!U:U,GameLog!$D:$D,'PIT B'!$A4,GameLog!$C:$C,"PIT")</f>
        <v>0</v>
      </c>
      <c r="S4">
        <f>SUMIFS(GameLog!V:V,GameLog!$D:$D,'PIT B'!$A4,GameLog!$C:$C,"PIT")</f>
        <v>0</v>
      </c>
      <c r="T4">
        <v>0</v>
      </c>
      <c r="U4">
        <v>0</v>
      </c>
      <c r="V4" s="8">
        <f t="shared" si="3"/>
        <v>0.27272727272727271</v>
      </c>
      <c r="W4" s="8">
        <f t="shared" si="0"/>
        <v>0.46666666666666667</v>
      </c>
      <c r="X4" s="8">
        <f t="shared" si="1"/>
        <v>0.36363636363636365</v>
      </c>
      <c r="Y4" s="8">
        <f t="shared" si="4"/>
        <v>0.83030303030303032</v>
      </c>
      <c r="Z4">
        <f t="shared" si="5"/>
        <v>4</v>
      </c>
      <c r="AB4" s="14"/>
      <c r="AE4" s="14"/>
    </row>
    <row r="5" spans="1:31">
      <c r="A5" t="s">
        <v>3185</v>
      </c>
      <c r="B5" cm="1">
        <f t="array" ref="B5">IF(COUNTIFS(GameLog!D:D,'PIT B'!A5,GameLog!C:C,"PIT")=0,0,COUNTA(_xlfn.UNIQUE(_xlfn._xlws.FILTER(GameLog!A$2:A$1000, (GameLog!C$2:C$1000="PIT") * (GameLog!D$2:D$1000=A5)))))</f>
        <v>3</v>
      </c>
      <c r="C5">
        <f t="shared" si="2"/>
        <v>13</v>
      </c>
      <c r="D5">
        <f>SUMIFS(GameLog!G:G,GameLog!$D:$D,'PIT B'!$A5,GameLog!$C:$C,"PIT")</f>
        <v>11</v>
      </c>
      <c r="E5">
        <f>SUMIFS(GameLog!H:H,GameLog!$D:$D,'PIT B'!$A5,GameLog!$C:$C,"PIT")</f>
        <v>0</v>
      </c>
      <c r="F5">
        <f>SUMIFS(GameLog!I:I,GameLog!$D:$D,'PIT B'!$A5,GameLog!$C:$C,"PIT")</f>
        <v>2</v>
      </c>
      <c r="G5">
        <f>SUMIFS(GameLog!J:J,GameLog!$D:$D,'PIT B'!$A5,GameLog!$C:$C,"PIT")</f>
        <v>0</v>
      </c>
      <c r="H5">
        <f>SUMIFS(GameLog!K:K,GameLog!$D:$D,'PIT B'!$A5,GameLog!$C:$C,"PIT")</f>
        <v>0</v>
      </c>
      <c r="I5">
        <f>SUMIFS(GameLog!L:L,GameLog!$D:$D,'PIT B'!$A5,GameLog!$C:$C,"PIT")</f>
        <v>0</v>
      </c>
      <c r="J5">
        <f>SUMIFS(GameLog!M:M,GameLog!$D:$D,'PIT B'!$A5,GameLog!$C:$C,"PIT")</f>
        <v>2</v>
      </c>
      <c r="K5">
        <f>SUMIFS(GameLog!N:N,GameLog!$D:$D,'PIT B'!$A5,GameLog!$C:$C,"PIT")</f>
        <v>0</v>
      </c>
      <c r="L5">
        <f>SUMIFS(GameLog!O:O,GameLog!$D:$D,'PIT B'!$A5,GameLog!$C:$C,"PIT")</f>
        <v>0</v>
      </c>
      <c r="M5">
        <f>SUMIFS(GameLog!P:P,GameLog!$D:$D,'PIT B'!$A5,GameLog!$C:$C,"PIT")</f>
        <v>0</v>
      </c>
      <c r="N5">
        <f>SUMIFS(GameLog!Q:Q,GameLog!$D:$D,'PIT B'!$A5,GameLog!$C:$C,"PIT")</f>
        <v>0</v>
      </c>
      <c r="O5">
        <f>SUMIFS(GameLog!R:R,GameLog!$D:$D,'PIT B'!$A5,GameLog!$C:$C,"PIT")</f>
        <v>0</v>
      </c>
      <c r="P5">
        <f>SUMIFS(GameLog!S:S,GameLog!$D:$D,'PIT B'!$A5,GameLog!$C:$C,"PIT")</f>
        <v>0</v>
      </c>
      <c r="Q5">
        <f>SUMIFS(GameLog!T:T,GameLog!$D:$D,'PIT B'!$A5,GameLog!$C:$C,"PIT")</f>
        <v>0</v>
      </c>
      <c r="R5">
        <f>SUMIFS(GameLog!U:U,GameLog!$D:$D,'PIT B'!$A5,GameLog!$C:$C,"PIT")</f>
        <v>2</v>
      </c>
      <c r="S5">
        <f>SUMIFS(GameLog!V:V,GameLog!$D:$D,'PIT B'!$A5,GameLog!$C:$C,"PIT")</f>
        <v>0</v>
      </c>
      <c r="T5">
        <v>1</v>
      </c>
      <c r="U5">
        <v>1</v>
      </c>
      <c r="V5" s="8">
        <f t="shared" si="3"/>
        <v>0.18181818181818182</v>
      </c>
      <c r="W5" s="8">
        <f t="shared" si="0"/>
        <v>0.15384615384615385</v>
      </c>
      <c r="X5" s="8">
        <f t="shared" si="1"/>
        <v>0.18181818181818182</v>
      </c>
      <c r="Y5" s="8">
        <f t="shared" si="4"/>
        <v>0.33566433566433568</v>
      </c>
      <c r="Z5">
        <f t="shared" si="5"/>
        <v>2</v>
      </c>
      <c r="AB5" s="14"/>
      <c r="AE5" s="14"/>
    </row>
    <row r="6" spans="1:31">
      <c r="A6" t="s">
        <v>3186</v>
      </c>
      <c r="B6" cm="1">
        <f t="array" ref="B6">IF(COUNTIFS(GameLog!D:D,'PIT B'!A6,GameLog!C:C,"PIT")=0,0,COUNTA(_xlfn.UNIQUE(_xlfn._xlws.FILTER(GameLog!A$2:A$1000, (GameLog!C$2:C$1000="PIT") * (GameLog!D$2:D$1000=A6)))))</f>
        <v>3</v>
      </c>
      <c r="C6">
        <f t="shared" si="2"/>
        <v>12</v>
      </c>
      <c r="D6">
        <f>SUMIFS(GameLog!G:G,GameLog!$D:$D,'PIT B'!$A6,GameLog!$C:$C,"PIT")</f>
        <v>10</v>
      </c>
      <c r="E6">
        <f>SUMIFS(GameLog!H:H,GameLog!$D:$D,'PIT B'!$A6,GameLog!$C:$C,"PIT")</f>
        <v>2</v>
      </c>
      <c r="F6">
        <f>SUMIFS(GameLog!I:I,GameLog!$D:$D,'PIT B'!$A6,GameLog!$C:$C,"PIT")</f>
        <v>1</v>
      </c>
      <c r="G6">
        <f>SUMIFS(GameLog!J:J,GameLog!$D:$D,'PIT B'!$A6,GameLog!$C:$C,"PIT")</f>
        <v>1</v>
      </c>
      <c r="H6">
        <f>SUMIFS(GameLog!K:K,GameLog!$D:$D,'PIT B'!$A6,GameLog!$C:$C,"PIT")</f>
        <v>0</v>
      </c>
      <c r="I6">
        <f>SUMIFS(GameLog!L:L,GameLog!$D:$D,'PIT B'!$A6,GameLog!$C:$C,"PIT")</f>
        <v>0</v>
      </c>
      <c r="J6">
        <f>SUMIFS(GameLog!M:M,GameLog!$D:$D,'PIT B'!$A6,GameLog!$C:$C,"PIT")</f>
        <v>0</v>
      </c>
      <c r="K6">
        <f>SUMIFS(GameLog!N:N,GameLog!$D:$D,'PIT B'!$A6,GameLog!$C:$C,"PIT")</f>
        <v>0</v>
      </c>
      <c r="L6">
        <f>SUMIFS(GameLog!O:O,GameLog!$D:$D,'PIT B'!$A6,GameLog!$C:$C,"PIT")</f>
        <v>0</v>
      </c>
      <c r="M6">
        <f>SUMIFS(GameLog!P:P,GameLog!$D:$D,'PIT B'!$A6,GameLog!$C:$C,"PIT")</f>
        <v>2</v>
      </c>
      <c r="N6">
        <f>SUMIFS(GameLog!Q:Q,GameLog!$D:$D,'PIT B'!$A6,GameLog!$C:$C,"PIT")</f>
        <v>4</v>
      </c>
      <c r="O6">
        <f>SUMIFS(GameLog!R:R,GameLog!$D:$D,'PIT B'!$A6,GameLog!$C:$C,"PIT")</f>
        <v>1</v>
      </c>
      <c r="P6">
        <f>SUMIFS(GameLog!S:S,GameLog!$D:$D,'PIT B'!$A6,GameLog!$C:$C,"PIT")</f>
        <v>0</v>
      </c>
      <c r="Q6">
        <f>SUMIFS(GameLog!T:T,GameLog!$D:$D,'PIT B'!$A6,GameLog!$C:$C,"PIT")</f>
        <v>0</v>
      </c>
      <c r="R6">
        <f>SUMIFS(GameLog!U:U,GameLog!$D:$D,'PIT B'!$A6,GameLog!$C:$C,"PIT")</f>
        <v>0</v>
      </c>
      <c r="S6">
        <f>SUMIFS(GameLog!V:V,GameLog!$D:$D,'PIT B'!$A6,GameLog!$C:$C,"PIT")</f>
        <v>0</v>
      </c>
      <c r="T6">
        <v>3</v>
      </c>
      <c r="U6">
        <v>3</v>
      </c>
      <c r="V6" s="8">
        <f t="shared" si="3"/>
        <v>0.1</v>
      </c>
      <c r="W6" s="8">
        <f t="shared" si="0"/>
        <v>0.25</v>
      </c>
      <c r="X6" s="8">
        <f t="shared" si="1"/>
        <v>0.2</v>
      </c>
      <c r="Y6" s="8">
        <f t="shared" si="4"/>
        <v>0.45</v>
      </c>
      <c r="Z6">
        <f t="shared" si="5"/>
        <v>2</v>
      </c>
      <c r="AB6" s="14"/>
      <c r="AE6" s="14"/>
    </row>
    <row r="7" spans="1:31">
      <c r="A7" t="s">
        <v>3187</v>
      </c>
      <c r="B7" cm="1">
        <f t="array" ref="B7">IF(COUNTIFS(GameLog!D:D,'PIT B'!A7,GameLog!C:C,"PIT")=0,0,COUNTA(_xlfn.UNIQUE(_xlfn._xlws.FILTER(GameLog!A$2:A$1000, (GameLog!C$2:C$1000="PIT") * (GameLog!D$2:D$1000=A7)))))</f>
        <v>3</v>
      </c>
      <c r="C7">
        <f t="shared" si="2"/>
        <v>5</v>
      </c>
      <c r="D7">
        <f>SUMIFS(GameLog!G:G,GameLog!$D:$D,'PIT B'!$A7,GameLog!$C:$C,"PIT")</f>
        <v>5</v>
      </c>
      <c r="E7">
        <f>SUMIFS(GameLog!H:H,GameLog!$D:$D,'PIT B'!$A7,GameLog!$C:$C,"PIT")</f>
        <v>0</v>
      </c>
      <c r="F7">
        <f>SUMIFS(GameLog!I:I,GameLog!$D:$D,'PIT B'!$A7,GameLog!$C:$C,"PIT")</f>
        <v>0</v>
      </c>
      <c r="G7">
        <f>SUMIFS(GameLog!J:J,GameLog!$D:$D,'PIT B'!$A7,GameLog!$C:$C,"PIT")</f>
        <v>0</v>
      </c>
      <c r="H7">
        <f>SUMIFS(GameLog!K:K,GameLog!$D:$D,'PIT B'!$A7,GameLog!$C:$C,"PIT")</f>
        <v>0</v>
      </c>
      <c r="I7">
        <f>SUMIFS(GameLog!L:L,GameLog!$D:$D,'PIT B'!$A7,GameLog!$C:$C,"PIT")</f>
        <v>0</v>
      </c>
      <c r="J7">
        <f>SUMIFS(GameLog!M:M,GameLog!$D:$D,'PIT B'!$A7,GameLog!$C:$C,"PIT")</f>
        <v>0</v>
      </c>
      <c r="K7">
        <f>SUMIFS(GameLog!N:N,GameLog!$D:$D,'PIT B'!$A7,GameLog!$C:$C,"PIT")</f>
        <v>0</v>
      </c>
      <c r="L7">
        <f>SUMIFS(GameLog!O:O,GameLog!$D:$D,'PIT B'!$A7,GameLog!$C:$C,"PIT")</f>
        <v>0</v>
      </c>
      <c r="M7">
        <f>SUMIFS(GameLog!P:P,GameLog!$D:$D,'PIT B'!$A7,GameLog!$C:$C,"PIT")</f>
        <v>0</v>
      </c>
      <c r="N7">
        <f>SUMIFS(GameLog!Q:Q,GameLog!$D:$D,'PIT B'!$A7,GameLog!$C:$C,"PIT")</f>
        <v>2</v>
      </c>
      <c r="O7">
        <f>SUMIFS(GameLog!R:R,GameLog!$D:$D,'PIT B'!$A7,GameLog!$C:$C,"PIT")</f>
        <v>1</v>
      </c>
      <c r="P7">
        <f>SUMIFS(GameLog!S:S,GameLog!$D:$D,'PIT B'!$A7,GameLog!$C:$C,"PIT")</f>
        <v>0</v>
      </c>
      <c r="Q7">
        <f>SUMIFS(GameLog!T:T,GameLog!$D:$D,'PIT B'!$A7,GameLog!$C:$C,"PIT")</f>
        <v>0</v>
      </c>
      <c r="R7">
        <f>SUMIFS(GameLog!U:U,GameLog!$D:$D,'PIT B'!$A7,GameLog!$C:$C,"PIT")</f>
        <v>0</v>
      </c>
      <c r="S7">
        <f>SUMIFS(GameLog!V:V,GameLog!$D:$D,'PIT B'!$A7,GameLog!$C:$C,"PIT")</f>
        <v>0</v>
      </c>
      <c r="T7">
        <v>2</v>
      </c>
      <c r="U7">
        <v>2</v>
      </c>
      <c r="V7" s="8">
        <f t="shared" si="3"/>
        <v>0</v>
      </c>
      <c r="W7" s="8">
        <f t="shared" si="0"/>
        <v>0</v>
      </c>
      <c r="X7" s="8">
        <f t="shared" si="1"/>
        <v>0</v>
      </c>
      <c r="Y7" s="8">
        <f t="shared" si="4"/>
        <v>0</v>
      </c>
      <c r="Z7">
        <f t="shared" si="5"/>
        <v>0</v>
      </c>
      <c r="AB7" s="14"/>
      <c r="AE7" s="14"/>
    </row>
    <row r="8" spans="1:31">
      <c r="A8" t="s">
        <v>3188</v>
      </c>
      <c r="B8" cm="1">
        <f t="array" ref="B8">IF(COUNTIFS(GameLog!D:D,'PIT B'!A8,GameLog!C:C,"PIT")=0,0,COUNTA(_xlfn.UNIQUE(_xlfn._xlws.FILTER(GameLog!A$2:A$1000, (GameLog!C$2:C$1000="PIT") * (GameLog!D$2:D$1000=A8)))))</f>
        <v>3</v>
      </c>
      <c r="C8">
        <f t="shared" si="2"/>
        <v>14</v>
      </c>
      <c r="D8">
        <f>SUMIFS(GameLog!G:G,GameLog!$D:$D,'PIT B'!$A8,GameLog!$C:$C,"PIT")</f>
        <v>11</v>
      </c>
      <c r="E8">
        <f>SUMIFS(GameLog!H:H,GameLog!$D:$D,'PIT B'!$A8,GameLog!$C:$C,"PIT")</f>
        <v>4</v>
      </c>
      <c r="F8">
        <f>SUMIFS(GameLog!I:I,GameLog!$D:$D,'PIT B'!$A8,GameLog!$C:$C,"PIT")</f>
        <v>5</v>
      </c>
      <c r="G8">
        <f>SUMIFS(GameLog!J:J,GameLog!$D:$D,'PIT B'!$A8,GameLog!$C:$C,"PIT")</f>
        <v>0</v>
      </c>
      <c r="H8">
        <f>SUMIFS(GameLog!K:K,GameLog!$D:$D,'PIT B'!$A8,GameLog!$C:$C,"PIT")</f>
        <v>0</v>
      </c>
      <c r="I8">
        <f>SUMIFS(GameLog!L:L,GameLog!$D:$D,'PIT B'!$A8,GameLog!$C:$C,"PIT")</f>
        <v>0</v>
      </c>
      <c r="J8">
        <f>SUMIFS(GameLog!M:M,GameLog!$D:$D,'PIT B'!$A8,GameLog!$C:$C,"PIT")</f>
        <v>1</v>
      </c>
      <c r="K8">
        <f>SUMIFS(GameLog!N:N,GameLog!$D:$D,'PIT B'!$A8,GameLog!$C:$C,"PIT")</f>
        <v>0</v>
      </c>
      <c r="L8">
        <f>SUMIFS(GameLog!O:O,GameLog!$D:$D,'PIT B'!$A8,GameLog!$C:$C,"PIT")</f>
        <v>0</v>
      </c>
      <c r="M8">
        <f>SUMIFS(GameLog!P:P,GameLog!$D:$D,'PIT B'!$A8,GameLog!$C:$C,"PIT")</f>
        <v>3</v>
      </c>
      <c r="N8">
        <f>SUMIFS(GameLog!Q:Q,GameLog!$D:$D,'PIT B'!$A8,GameLog!$C:$C,"PIT")</f>
        <v>2</v>
      </c>
      <c r="O8">
        <f>SUMIFS(GameLog!R:R,GameLog!$D:$D,'PIT B'!$A8,GameLog!$C:$C,"PIT")</f>
        <v>0</v>
      </c>
      <c r="P8">
        <f>SUMIFS(GameLog!S:S,GameLog!$D:$D,'PIT B'!$A8,GameLog!$C:$C,"PIT")</f>
        <v>0</v>
      </c>
      <c r="Q8">
        <f>SUMIFS(GameLog!T:T,GameLog!$D:$D,'PIT B'!$A8,GameLog!$C:$C,"PIT")</f>
        <v>0</v>
      </c>
      <c r="R8">
        <f>SUMIFS(GameLog!U:U,GameLog!$D:$D,'PIT B'!$A8,GameLog!$C:$C,"PIT")</f>
        <v>0</v>
      </c>
      <c r="S8">
        <f>SUMIFS(GameLog!V:V,GameLog!$D:$D,'PIT B'!$A8,GameLog!$C:$C,"PIT")</f>
        <v>0</v>
      </c>
      <c r="T8">
        <v>0</v>
      </c>
      <c r="U8">
        <v>1</v>
      </c>
      <c r="V8" s="8">
        <f t="shared" si="3"/>
        <v>0.45454545454545453</v>
      </c>
      <c r="W8" s="8">
        <f t="shared" si="0"/>
        <v>0.5714285714285714</v>
      </c>
      <c r="X8" s="8">
        <f t="shared" si="1"/>
        <v>0.45454545454545453</v>
      </c>
      <c r="Y8" s="8">
        <f t="shared" si="4"/>
        <v>1.025974025974026</v>
      </c>
      <c r="Z8">
        <f t="shared" si="5"/>
        <v>5</v>
      </c>
      <c r="AB8" s="14"/>
      <c r="AE8" s="14"/>
    </row>
    <row r="9" spans="1:31">
      <c r="A9" t="s">
        <v>3189</v>
      </c>
      <c r="B9" cm="1">
        <f t="array" ref="B9">IF(COUNTIFS(GameLog!D:D,'PIT B'!A9,GameLog!C:C,"PIT")=0,0,COUNTA(_xlfn.UNIQUE(_xlfn._xlws.FILTER(GameLog!A$2:A$1000, (GameLog!C$2:C$1000="PIT") * (GameLog!D$2:D$1000=A9)))))</f>
        <v>3</v>
      </c>
      <c r="C9">
        <f t="shared" si="2"/>
        <v>2</v>
      </c>
      <c r="D9">
        <f>SUMIFS(GameLog!G:G,GameLog!$D:$D,'PIT B'!$A9,GameLog!$C:$C,"PIT")</f>
        <v>2</v>
      </c>
      <c r="E9">
        <f>SUMIFS(GameLog!H:H,GameLog!$D:$D,'PIT B'!$A9,GameLog!$C:$C,"PIT")</f>
        <v>0</v>
      </c>
      <c r="F9">
        <f>SUMIFS(GameLog!I:I,GameLog!$D:$D,'PIT B'!$A9,GameLog!$C:$C,"PIT")</f>
        <v>1</v>
      </c>
      <c r="G9">
        <f>SUMIFS(GameLog!J:J,GameLog!$D:$D,'PIT B'!$A9,GameLog!$C:$C,"PIT")</f>
        <v>0</v>
      </c>
      <c r="H9">
        <f>SUMIFS(GameLog!K:K,GameLog!$D:$D,'PIT B'!$A9,GameLog!$C:$C,"PIT")</f>
        <v>0</v>
      </c>
      <c r="I9">
        <f>SUMIFS(GameLog!L:L,GameLog!$D:$D,'PIT B'!$A9,GameLog!$C:$C,"PIT")</f>
        <v>0</v>
      </c>
      <c r="J9">
        <f>SUMIFS(GameLog!M:M,GameLog!$D:$D,'PIT B'!$A9,GameLog!$C:$C,"PIT")</f>
        <v>1</v>
      </c>
      <c r="K9">
        <f>SUMIFS(GameLog!N:N,GameLog!$D:$D,'PIT B'!$A9,GameLog!$C:$C,"PIT")</f>
        <v>0</v>
      </c>
      <c r="L9">
        <f>SUMIFS(GameLog!O:O,GameLog!$D:$D,'PIT B'!$A9,GameLog!$C:$C,"PIT")</f>
        <v>0</v>
      </c>
      <c r="M9">
        <f>SUMIFS(GameLog!P:P,GameLog!$D:$D,'PIT B'!$A9,GameLog!$C:$C,"PIT")</f>
        <v>0</v>
      </c>
      <c r="N9">
        <f>SUMIFS(GameLog!Q:Q,GameLog!$D:$D,'PIT B'!$A9,GameLog!$C:$C,"PIT")</f>
        <v>0</v>
      </c>
      <c r="O9">
        <f>SUMIFS(GameLog!R:R,GameLog!$D:$D,'PIT B'!$A9,GameLog!$C:$C,"PIT")</f>
        <v>0</v>
      </c>
      <c r="P9">
        <f>SUMIFS(GameLog!S:S,GameLog!$D:$D,'PIT B'!$A9,GameLog!$C:$C,"PIT")</f>
        <v>0</v>
      </c>
      <c r="Q9">
        <f>SUMIFS(GameLog!T:T,GameLog!$D:$D,'PIT B'!$A9,GameLog!$C:$C,"PIT")</f>
        <v>0</v>
      </c>
      <c r="R9">
        <f>SUMIFS(GameLog!U:U,GameLog!$D:$D,'PIT B'!$A9,GameLog!$C:$C,"PIT")</f>
        <v>0</v>
      </c>
      <c r="S9">
        <f>SUMIFS(GameLog!V:V,GameLog!$D:$D,'PIT B'!$A9,GameLog!$C:$C,"PIT")</f>
        <v>0</v>
      </c>
      <c r="T9">
        <v>0</v>
      </c>
      <c r="U9">
        <v>0</v>
      </c>
      <c r="V9" s="8">
        <f t="shared" si="3"/>
        <v>0.5</v>
      </c>
      <c r="W9" s="8">
        <f t="shared" si="0"/>
        <v>0.5</v>
      </c>
      <c r="X9" s="8">
        <f t="shared" si="1"/>
        <v>0.5</v>
      </c>
      <c r="Y9" s="8">
        <f t="shared" si="4"/>
        <v>1</v>
      </c>
      <c r="Z9">
        <f t="shared" si="5"/>
        <v>1</v>
      </c>
      <c r="AB9" s="14"/>
      <c r="AE9" s="14"/>
    </row>
    <row r="10" spans="1:31">
      <c r="A10" t="s">
        <v>3190</v>
      </c>
      <c r="B10" cm="1">
        <f t="array" ref="B10">IF(COUNTIFS(GameLog!D:D,'PIT B'!A10,GameLog!C:C,"PIT")=0,0,COUNTA(_xlfn.UNIQUE(_xlfn._xlws.FILTER(GameLog!A$2:A$1000, (GameLog!C$2:C$1000="PIT") * (GameLog!D$2:D$1000=A10)))))</f>
        <v>3</v>
      </c>
      <c r="C10">
        <f t="shared" si="2"/>
        <v>12</v>
      </c>
      <c r="D10">
        <f>SUMIFS(GameLog!G:G,GameLog!$D:$D,'PIT B'!$A10,GameLog!$C:$C,"PIT")</f>
        <v>11</v>
      </c>
      <c r="E10">
        <f>SUMIFS(GameLog!H:H,GameLog!$D:$D,'PIT B'!$A10,GameLog!$C:$C,"PIT")</f>
        <v>2</v>
      </c>
      <c r="F10">
        <f>SUMIFS(GameLog!I:I,GameLog!$D:$D,'PIT B'!$A10,GameLog!$C:$C,"PIT")</f>
        <v>2</v>
      </c>
      <c r="G10">
        <f>SUMIFS(GameLog!J:J,GameLog!$D:$D,'PIT B'!$A10,GameLog!$C:$C,"PIT")</f>
        <v>0</v>
      </c>
      <c r="H10">
        <f>SUMIFS(GameLog!K:K,GameLog!$D:$D,'PIT B'!$A10,GameLog!$C:$C,"PIT")</f>
        <v>0</v>
      </c>
      <c r="I10">
        <f>SUMIFS(GameLog!L:L,GameLog!$D:$D,'PIT B'!$A10,GameLog!$C:$C,"PIT")</f>
        <v>1</v>
      </c>
      <c r="J10">
        <f>SUMIFS(GameLog!M:M,GameLog!$D:$D,'PIT B'!$A10,GameLog!$C:$C,"PIT")</f>
        <v>4</v>
      </c>
      <c r="K10">
        <f>SUMIFS(GameLog!N:N,GameLog!$D:$D,'PIT B'!$A10,GameLog!$C:$C,"PIT")</f>
        <v>0</v>
      </c>
      <c r="L10">
        <f>SUMIFS(GameLog!O:O,GameLog!$D:$D,'PIT B'!$A10,GameLog!$C:$C,"PIT")</f>
        <v>0</v>
      </c>
      <c r="M10">
        <f>SUMIFS(GameLog!P:P,GameLog!$D:$D,'PIT B'!$A10,GameLog!$C:$C,"PIT")</f>
        <v>0</v>
      </c>
      <c r="N10">
        <f>SUMIFS(GameLog!Q:Q,GameLog!$D:$D,'PIT B'!$A10,GameLog!$C:$C,"PIT")</f>
        <v>4</v>
      </c>
      <c r="O10">
        <f>SUMIFS(GameLog!R:R,GameLog!$D:$D,'PIT B'!$A10,GameLog!$C:$C,"PIT")</f>
        <v>0</v>
      </c>
      <c r="P10">
        <f>SUMIFS(GameLog!S:S,GameLog!$D:$D,'PIT B'!$A10,GameLog!$C:$C,"PIT")</f>
        <v>1</v>
      </c>
      <c r="Q10">
        <f>SUMIFS(GameLog!T:T,GameLog!$D:$D,'PIT B'!$A10,GameLog!$C:$C,"PIT")</f>
        <v>0</v>
      </c>
      <c r="R10">
        <f>SUMIFS(GameLog!U:U,GameLog!$D:$D,'PIT B'!$A10,GameLog!$C:$C,"PIT")</f>
        <v>0</v>
      </c>
      <c r="S10">
        <f>SUMIFS(GameLog!V:V,GameLog!$D:$D,'PIT B'!$A10,GameLog!$C:$C,"PIT")</f>
        <v>0</v>
      </c>
      <c r="T10">
        <v>0</v>
      </c>
      <c r="U10">
        <v>0</v>
      </c>
      <c r="V10" s="8">
        <f t="shared" si="3"/>
        <v>0.18181818181818182</v>
      </c>
      <c r="W10" s="8">
        <f t="shared" si="0"/>
        <v>0.25</v>
      </c>
      <c r="X10" s="8">
        <f t="shared" si="1"/>
        <v>0.45454545454545453</v>
      </c>
      <c r="Y10" s="8">
        <f t="shared" si="4"/>
        <v>0.70454545454545459</v>
      </c>
      <c r="Z10">
        <f t="shared" si="5"/>
        <v>5</v>
      </c>
      <c r="AB10" s="13"/>
      <c r="AE10" s="13"/>
    </row>
    <row r="11" spans="1:31">
      <c r="A11" t="s">
        <v>3191</v>
      </c>
      <c r="B11" cm="1">
        <f t="array" ref="B11">IF(COUNTIFS(GameLog!D:D,'PIT B'!A11,GameLog!C:C,"PIT")=0,0,COUNTA(_xlfn.UNIQUE(_xlfn._xlws.FILTER(GameLog!A$2:A$1000, (GameLog!C$2:C$1000="PIT") * (GameLog!D$2:D$1000=A11)))))</f>
        <v>1</v>
      </c>
      <c r="C11">
        <f t="shared" si="2"/>
        <v>0</v>
      </c>
      <c r="D11">
        <f>SUMIFS(GameLog!G:G,GameLog!$D:$D,'PIT B'!$A11,GameLog!$C:$C,"PIT")</f>
        <v>0</v>
      </c>
      <c r="E11">
        <f>SUMIFS(GameLog!H:H,GameLog!$D:$D,'PIT B'!$A11,GameLog!$C:$C,"PIT")</f>
        <v>1</v>
      </c>
      <c r="F11">
        <f>SUMIFS(GameLog!I:I,GameLog!$D:$D,'PIT B'!$A11,GameLog!$C:$C,"PIT")</f>
        <v>0</v>
      </c>
      <c r="G11">
        <f>SUMIFS(GameLog!J:J,GameLog!$D:$D,'PIT B'!$A11,GameLog!$C:$C,"PIT")</f>
        <v>0</v>
      </c>
      <c r="H11">
        <f>SUMIFS(GameLog!K:K,GameLog!$D:$D,'PIT B'!$A11,GameLog!$C:$C,"PIT")</f>
        <v>0</v>
      </c>
      <c r="I11">
        <f>SUMIFS(GameLog!L:L,GameLog!$D:$D,'PIT B'!$A11,GameLog!$C:$C,"PIT")</f>
        <v>0</v>
      </c>
      <c r="J11">
        <f>SUMIFS(GameLog!M:M,GameLog!$D:$D,'PIT B'!$A11,GameLog!$C:$C,"PIT")</f>
        <v>0</v>
      </c>
      <c r="K11">
        <f>SUMIFS(GameLog!N:N,GameLog!$D:$D,'PIT B'!$A11,GameLog!$C:$C,"PIT")</f>
        <v>0</v>
      </c>
      <c r="L11">
        <f>SUMIFS(GameLog!O:O,GameLog!$D:$D,'PIT B'!$A11,GameLog!$C:$C,"PIT")</f>
        <v>0</v>
      </c>
      <c r="M11">
        <f>SUMIFS(GameLog!P:P,GameLog!$D:$D,'PIT B'!$A11,GameLog!$C:$C,"PIT")</f>
        <v>0</v>
      </c>
      <c r="N11">
        <f>SUMIFS(GameLog!Q:Q,GameLog!$D:$D,'PIT B'!$A11,GameLog!$C:$C,"PIT")</f>
        <v>0</v>
      </c>
      <c r="O11">
        <f>SUMIFS(GameLog!R:R,GameLog!$D:$D,'PIT B'!$A11,GameLog!$C:$C,"PIT")</f>
        <v>0</v>
      </c>
      <c r="P11">
        <f>SUMIFS(GameLog!S:S,GameLog!$D:$D,'PIT B'!$A11,GameLog!$C:$C,"PIT")</f>
        <v>0</v>
      </c>
      <c r="Q11">
        <f>SUMIFS(GameLog!T:T,GameLog!$D:$D,'PIT B'!$A11,GameLog!$C:$C,"PIT")</f>
        <v>0</v>
      </c>
      <c r="R11">
        <f>SUMIFS(GameLog!U:U,GameLog!$D:$D,'PIT B'!$A11,GameLog!$C:$C,"PIT")</f>
        <v>0</v>
      </c>
      <c r="S11">
        <f>SUMIFS(GameLog!V:V,GameLog!$D:$D,'PIT B'!$A11,GameLog!$C:$C,"PIT")</f>
        <v>0</v>
      </c>
      <c r="T11">
        <v>1</v>
      </c>
      <c r="U11">
        <v>1</v>
      </c>
      <c r="V11" s="8">
        <f t="shared" si="3"/>
        <v>0</v>
      </c>
      <c r="W11" s="8">
        <f t="shared" si="0"/>
        <v>0</v>
      </c>
      <c r="X11" s="8">
        <f t="shared" si="1"/>
        <v>0</v>
      </c>
      <c r="Y11" s="8">
        <f t="shared" si="4"/>
        <v>0</v>
      </c>
      <c r="Z11">
        <f t="shared" si="5"/>
        <v>0</v>
      </c>
      <c r="AB11" s="14"/>
      <c r="AE11" s="14"/>
    </row>
    <row r="12" spans="1:31">
      <c r="A12" t="s">
        <v>3192</v>
      </c>
      <c r="B12" cm="1">
        <f t="array" ref="B12">IF(COUNTIFS(GameLog!D:D,'PIT B'!A12,GameLog!C:C,"PIT")=0,0,COUNTA(_xlfn.UNIQUE(_xlfn._xlws.FILTER(GameLog!A$2:A$1000, (GameLog!C$2:C$1000="PIT") * (GameLog!D$2:D$1000=A12)))))</f>
        <v>0</v>
      </c>
      <c r="C12">
        <f t="shared" si="2"/>
        <v>0</v>
      </c>
      <c r="D12">
        <f>SUMIFS(GameLog!G:G,GameLog!$D:$D,'PIT B'!$A12,GameLog!$C:$C,"PIT")</f>
        <v>0</v>
      </c>
      <c r="E12">
        <f>SUMIFS(GameLog!H:H,GameLog!$D:$D,'PIT B'!$A12,GameLog!$C:$C,"PIT")</f>
        <v>0</v>
      </c>
      <c r="F12">
        <f>SUMIFS(GameLog!I:I,GameLog!$D:$D,'PIT B'!$A12,GameLog!$C:$C,"PIT")</f>
        <v>0</v>
      </c>
      <c r="G12">
        <f>SUMIFS(GameLog!J:J,GameLog!$D:$D,'PIT B'!$A12,GameLog!$C:$C,"PIT")</f>
        <v>0</v>
      </c>
      <c r="H12">
        <f>SUMIFS(GameLog!K:K,GameLog!$D:$D,'PIT B'!$A12,GameLog!$C:$C,"PIT")</f>
        <v>0</v>
      </c>
      <c r="I12">
        <f>SUMIFS(GameLog!L:L,GameLog!$D:$D,'PIT B'!$A12,GameLog!$C:$C,"PIT")</f>
        <v>0</v>
      </c>
      <c r="J12">
        <f>SUMIFS(GameLog!M:M,GameLog!$D:$D,'PIT B'!$A12,GameLog!$C:$C,"PIT")</f>
        <v>0</v>
      </c>
      <c r="K12">
        <f>SUMIFS(GameLog!N:N,GameLog!$D:$D,'PIT B'!$A12,GameLog!$C:$C,"PIT")</f>
        <v>0</v>
      </c>
      <c r="L12">
        <f>SUMIFS(GameLog!O:O,GameLog!$D:$D,'PIT B'!$A12,GameLog!$C:$C,"PIT")</f>
        <v>0</v>
      </c>
      <c r="M12">
        <f>SUMIFS(GameLog!P:P,GameLog!$D:$D,'PIT B'!$A12,GameLog!$C:$C,"PIT")</f>
        <v>0</v>
      </c>
      <c r="N12">
        <f>SUMIFS(GameLog!Q:Q,GameLog!$D:$D,'PIT B'!$A12,GameLog!$C:$C,"PIT")</f>
        <v>0</v>
      </c>
      <c r="O12">
        <f>SUMIFS(GameLog!R:R,GameLog!$D:$D,'PIT B'!$A12,GameLog!$C:$C,"PIT")</f>
        <v>0</v>
      </c>
      <c r="P12">
        <f>SUMIFS(GameLog!S:S,GameLog!$D:$D,'PIT B'!$A12,GameLog!$C:$C,"PIT")</f>
        <v>0</v>
      </c>
      <c r="Q12">
        <f>SUMIFS(GameLog!T:T,GameLog!$D:$D,'PIT B'!$A12,GameLog!$C:$C,"PIT")</f>
        <v>0</v>
      </c>
      <c r="R12">
        <f>SUMIFS(GameLog!U:U,GameLog!$D:$D,'PIT B'!$A12,GameLog!$C:$C,"PIT")</f>
        <v>0</v>
      </c>
      <c r="S12">
        <f>SUMIFS(GameLog!V:V,GameLog!$D:$D,'PIT B'!$A12,GameLog!$C:$C,"PIT")</f>
        <v>0</v>
      </c>
      <c r="T12">
        <v>0</v>
      </c>
      <c r="U12">
        <v>0</v>
      </c>
      <c r="V12" s="8">
        <f t="shared" si="3"/>
        <v>0</v>
      </c>
      <c r="W12" s="8">
        <f t="shared" si="0"/>
        <v>0</v>
      </c>
      <c r="X12" s="8">
        <f t="shared" si="1"/>
        <v>0</v>
      </c>
      <c r="Y12" s="8">
        <f t="shared" si="4"/>
        <v>0</v>
      </c>
      <c r="Z12">
        <f t="shared" si="5"/>
        <v>0</v>
      </c>
      <c r="AB12" s="14"/>
      <c r="AE12" s="14"/>
    </row>
    <row r="13" spans="1:31">
      <c r="A13" t="s">
        <v>3193</v>
      </c>
      <c r="B13" cm="1">
        <f t="array" ref="B13">IF(COUNTIFS(GameLog!D:D,'PIT B'!A13,GameLog!C:C,"PIT")=0,0,COUNTA(_xlfn.UNIQUE(_xlfn._xlws.FILTER(GameLog!A$2:A$1000, (GameLog!C$2:C$1000="PIT") * (GameLog!D$2:D$1000=A13)))))</f>
        <v>0</v>
      </c>
      <c r="C13">
        <f t="shared" si="2"/>
        <v>0</v>
      </c>
      <c r="D13">
        <f>SUMIFS(GameLog!G:G,GameLog!$D:$D,'PIT B'!$A13,GameLog!$C:$C,"PIT")</f>
        <v>0</v>
      </c>
      <c r="E13">
        <f>SUMIFS(GameLog!H:H,GameLog!$D:$D,'PIT B'!$A13,GameLog!$C:$C,"PIT")</f>
        <v>0</v>
      </c>
      <c r="F13">
        <f>SUMIFS(GameLog!I:I,GameLog!$D:$D,'PIT B'!$A13,GameLog!$C:$C,"PIT")</f>
        <v>0</v>
      </c>
      <c r="G13">
        <f>SUMIFS(GameLog!J:J,GameLog!$D:$D,'PIT B'!$A13,GameLog!$C:$C,"PIT")</f>
        <v>0</v>
      </c>
      <c r="H13">
        <f>SUMIFS(GameLog!K:K,GameLog!$D:$D,'PIT B'!$A13,GameLog!$C:$C,"PIT")</f>
        <v>0</v>
      </c>
      <c r="I13">
        <f>SUMIFS(GameLog!L:L,GameLog!$D:$D,'PIT B'!$A13,GameLog!$C:$C,"PIT")</f>
        <v>0</v>
      </c>
      <c r="J13">
        <f>SUMIFS(GameLog!M:M,GameLog!$D:$D,'PIT B'!$A13,GameLog!$C:$C,"PIT")</f>
        <v>0</v>
      </c>
      <c r="K13">
        <f>SUMIFS(GameLog!N:N,GameLog!$D:$D,'PIT B'!$A13,GameLog!$C:$C,"PIT")</f>
        <v>0</v>
      </c>
      <c r="L13">
        <f>SUMIFS(GameLog!O:O,GameLog!$D:$D,'PIT B'!$A13,GameLog!$C:$C,"PIT")</f>
        <v>0</v>
      </c>
      <c r="M13">
        <f>SUMIFS(GameLog!P:P,GameLog!$D:$D,'PIT B'!$A13,GameLog!$C:$C,"PIT")</f>
        <v>0</v>
      </c>
      <c r="N13">
        <f>SUMIFS(GameLog!Q:Q,GameLog!$D:$D,'PIT B'!$A13,GameLog!$C:$C,"PIT")</f>
        <v>0</v>
      </c>
      <c r="O13">
        <f>SUMIFS(GameLog!R:R,GameLog!$D:$D,'PIT B'!$A13,GameLog!$C:$C,"PIT")</f>
        <v>0</v>
      </c>
      <c r="P13">
        <f>SUMIFS(GameLog!S:S,GameLog!$D:$D,'PIT B'!$A13,GameLog!$C:$C,"PIT")</f>
        <v>0</v>
      </c>
      <c r="Q13">
        <f>SUMIFS(GameLog!T:T,GameLog!$D:$D,'PIT B'!$A13,GameLog!$C:$C,"PIT")</f>
        <v>0</v>
      </c>
      <c r="R13">
        <f>SUMIFS(GameLog!U:U,GameLog!$D:$D,'PIT B'!$A13,GameLog!$C:$C,"PIT")</f>
        <v>0</v>
      </c>
      <c r="S13">
        <f>SUMIFS(GameLog!V:V,GameLog!$D:$D,'PIT B'!$A13,GameLog!$C:$C,"PIT")</f>
        <v>0</v>
      </c>
      <c r="T13">
        <v>0</v>
      </c>
      <c r="U13">
        <v>0</v>
      </c>
      <c r="V13" s="8">
        <f t="shared" si="3"/>
        <v>0</v>
      </c>
      <c r="W13" s="8">
        <f t="shared" si="0"/>
        <v>0</v>
      </c>
      <c r="X13" s="8">
        <f t="shared" si="1"/>
        <v>0</v>
      </c>
      <c r="Y13" s="8">
        <f t="shared" si="4"/>
        <v>0</v>
      </c>
      <c r="Z13">
        <f t="shared" si="5"/>
        <v>0</v>
      </c>
      <c r="AB13" s="14"/>
      <c r="AE13" s="14"/>
    </row>
    <row r="14" spans="1:31">
      <c r="A14" t="s">
        <v>2839</v>
      </c>
      <c r="B14" cm="1">
        <f t="array" ref="B14">IF(COUNTIFS(GameLog!D:D,'PIT B'!A14,GameLog!C:C,"PIT")=0,0,COUNTA(_xlfn.UNIQUE(_xlfn._xlws.FILTER(GameLog!A$2:A$1000, (GameLog!C$2:C$1000="PIT") * (GameLog!D$2:D$1000=A14)))))</f>
        <v>0</v>
      </c>
      <c r="C14">
        <f t="shared" si="2"/>
        <v>0</v>
      </c>
      <c r="D14">
        <f>SUMIFS(GameLog!G:G,GameLog!$D:$D,'PIT B'!$A14,GameLog!$C:$C,"PIT")</f>
        <v>0</v>
      </c>
      <c r="E14">
        <f>SUMIFS(GameLog!H:H,GameLog!$D:$D,'PIT B'!$A14,GameLog!$C:$C,"PIT")</f>
        <v>0</v>
      </c>
      <c r="F14">
        <f>SUMIFS(GameLog!I:I,GameLog!$D:$D,'PIT B'!$A14,GameLog!$C:$C,"PIT")</f>
        <v>0</v>
      </c>
      <c r="G14">
        <f>SUMIFS(GameLog!J:J,GameLog!$D:$D,'PIT B'!$A14,GameLog!$C:$C,"PIT")</f>
        <v>0</v>
      </c>
      <c r="H14">
        <f>SUMIFS(GameLog!K:K,GameLog!$D:$D,'PIT B'!$A14,GameLog!$C:$C,"PIT")</f>
        <v>0</v>
      </c>
      <c r="I14">
        <f>SUMIFS(GameLog!L:L,GameLog!$D:$D,'PIT B'!$A14,GameLog!$C:$C,"PIT")</f>
        <v>0</v>
      </c>
      <c r="J14">
        <f>SUMIFS(GameLog!M:M,GameLog!$D:$D,'PIT B'!$A14,GameLog!$C:$C,"PIT")</f>
        <v>0</v>
      </c>
      <c r="K14">
        <f>SUMIFS(GameLog!N:N,GameLog!$D:$D,'PIT B'!$A14,GameLog!$C:$C,"PIT")</f>
        <v>0</v>
      </c>
      <c r="L14">
        <f>SUMIFS(GameLog!O:O,GameLog!$D:$D,'PIT B'!$A14,GameLog!$C:$C,"PIT")</f>
        <v>0</v>
      </c>
      <c r="M14">
        <f>SUMIFS(GameLog!P:P,GameLog!$D:$D,'PIT B'!$A14,GameLog!$C:$C,"PIT")</f>
        <v>0</v>
      </c>
      <c r="N14">
        <f>SUMIFS(GameLog!Q:Q,GameLog!$D:$D,'PIT B'!$A14,GameLog!$C:$C,"PIT")</f>
        <v>0</v>
      </c>
      <c r="O14">
        <f>SUMIFS(GameLog!R:R,GameLog!$D:$D,'PIT B'!$A14,GameLog!$C:$C,"PIT")</f>
        <v>0</v>
      </c>
      <c r="P14">
        <f>SUMIFS(GameLog!S:S,GameLog!$D:$D,'PIT B'!$A14,GameLog!$C:$C,"PIT")</f>
        <v>0</v>
      </c>
      <c r="Q14">
        <f>SUMIFS(GameLog!T:T,GameLog!$D:$D,'PIT B'!$A14,GameLog!$C:$C,"PIT")</f>
        <v>0</v>
      </c>
      <c r="R14">
        <f>SUMIFS(GameLog!U:U,GameLog!$D:$D,'PIT B'!$A14,GameLog!$C:$C,"PIT")</f>
        <v>0</v>
      </c>
      <c r="S14">
        <f>SUMIFS(GameLog!V:V,GameLog!$D:$D,'PIT B'!$A14,GameLog!$C:$C,"PIT")</f>
        <v>0</v>
      </c>
      <c r="T14">
        <v>0</v>
      </c>
      <c r="U14">
        <v>1</v>
      </c>
      <c r="V14" s="8">
        <f t="shared" si="3"/>
        <v>0</v>
      </c>
      <c r="W14" s="8">
        <f t="shared" si="0"/>
        <v>0</v>
      </c>
      <c r="X14" s="8">
        <f t="shared" si="1"/>
        <v>0</v>
      </c>
      <c r="Y14" s="8">
        <f t="shared" si="4"/>
        <v>0</v>
      </c>
      <c r="Z14">
        <f t="shared" si="5"/>
        <v>0</v>
      </c>
      <c r="AB14" s="14"/>
      <c r="AE14" s="14"/>
    </row>
    <row r="15" spans="1:31">
      <c r="A15" t="s">
        <v>3069</v>
      </c>
      <c r="B15" cm="1">
        <f t="array" ref="B15">IF(COUNTIFS(GameLog!D:D,'PIT B'!A15,GameLog!C:C,"PIT")=0,0,COUNTA(_xlfn.UNIQUE(_xlfn._xlws.FILTER(GameLog!A$2:A$1000, (GameLog!C$2:C$1000="PIT") * (GameLog!D$2:D$1000=A15)))))</f>
        <v>3</v>
      </c>
      <c r="C15">
        <f t="shared" si="2"/>
        <v>12</v>
      </c>
      <c r="D15">
        <f>SUMIFS(GameLog!G:G,GameLog!$D:$D,'PIT B'!$A15,GameLog!$C:$C,"PIT")</f>
        <v>12</v>
      </c>
      <c r="E15">
        <f>SUMIFS(GameLog!H:H,GameLog!$D:$D,'PIT B'!$A15,GameLog!$C:$C,"PIT")</f>
        <v>0</v>
      </c>
      <c r="F15">
        <f>SUMIFS(GameLog!I:I,GameLog!$D:$D,'PIT B'!$A15,GameLog!$C:$C,"PIT")</f>
        <v>2</v>
      </c>
      <c r="G15">
        <f>SUMIFS(GameLog!J:J,GameLog!$D:$D,'PIT B'!$A15,GameLog!$C:$C,"PIT")</f>
        <v>0</v>
      </c>
      <c r="H15">
        <f>SUMIFS(GameLog!K:K,GameLog!$D:$D,'PIT B'!$A15,GameLog!$C:$C,"PIT")</f>
        <v>0</v>
      </c>
      <c r="I15">
        <f>SUMIFS(GameLog!L:L,GameLog!$D:$D,'PIT B'!$A15,GameLog!$C:$C,"PIT")</f>
        <v>0</v>
      </c>
      <c r="J15">
        <f>SUMIFS(GameLog!M:M,GameLog!$D:$D,'PIT B'!$A15,GameLog!$C:$C,"PIT")</f>
        <v>1</v>
      </c>
      <c r="K15">
        <f>SUMIFS(GameLog!N:N,GameLog!$D:$D,'PIT B'!$A15,GameLog!$C:$C,"PIT")</f>
        <v>0</v>
      </c>
      <c r="L15">
        <f>SUMIFS(GameLog!O:O,GameLog!$D:$D,'PIT B'!$A15,GameLog!$C:$C,"PIT")</f>
        <v>0</v>
      </c>
      <c r="M15">
        <f>SUMIFS(GameLog!P:P,GameLog!$D:$D,'PIT B'!$A15,GameLog!$C:$C,"PIT")</f>
        <v>0</v>
      </c>
      <c r="N15">
        <f>SUMIFS(GameLog!Q:Q,GameLog!$D:$D,'PIT B'!$A15,GameLog!$C:$C,"PIT")</f>
        <v>4</v>
      </c>
      <c r="O15">
        <f>SUMIFS(GameLog!R:R,GameLog!$D:$D,'PIT B'!$A15,GameLog!$C:$C,"PIT")</f>
        <v>1</v>
      </c>
      <c r="P15">
        <f>SUMIFS(GameLog!S:S,GameLog!$D:$D,'PIT B'!$A15,GameLog!$C:$C,"PIT")</f>
        <v>0</v>
      </c>
      <c r="Q15">
        <f>SUMIFS(GameLog!T:T,GameLog!$D:$D,'PIT B'!$A15,GameLog!$C:$C,"PIT")</f>
        <v>0</v>
      </c>
      <c r="R15">
        <f>SUMIFS(GameLog!U:U,GameLog!$D:$D,'PIT B'!$A15,GameLog!$C:$C,"PIT")</f>
        <v>0</v>
      </c>
      <c r="S15">
        <f>SUMIFS(GameLog!V:V,GameLog!$D:$D,'PIT B'!$A15,GameLog!$C:$C,"PIT")</f>
        <v>0</v>
      </c>
      <c r="T15">
        <v>0</v>
      </c>
      <c r="U15">
        <v>0</v>
      </c>
      <c r="V15" s="8">
        <f t="shared" si="3"/>
        <v>0.16666666666666666</v>
      </c>
      <c r="W15" s="8">
        <f t="shared" si="0"/>
        <v>0.16666666666666666</v>
      </c>
      <c r="X15" s="8">
        <f t="shared" si="1"/>
        <v>0.16666666666666666</v>
      </c>
      <c r="Y15" s="8">
        <f t="shared" si="4"/>
        <v>0.33333333333333331</v>
      </c>
      <c r="Z15">
        <f t="shared" si="5"/>
        <v>2</v>
      </c>
      <c r="AB15" s="14"/>
      <c r="AE15" s="14"/>
    </row>
    <row r="16" spans="1:31">
      <c r="A16" t="s">
        <v>3194</v>
      </c>
      <c r="B16" cm="1">
        <f t="array" ref="B16">IF(COUNTIFS(GameLog!D:D,'PIT B'!A16,GameLog!C:C,"PIT")=0,0,COUNTA(_xlfn.UNIQUE(_xlfn._xlws.FILTER(GameLog!A$2:A$1000, (GameLog!C$2:C$1000="PIT") * (GameLog!D$2:D$1000=A16)))))</f>
        <v>0</v>
      </c>
      <c r="C16">
        <f t="shared" si="2"/>
        <v>0</v>
      </c>
      <c r="D16">
        <f>SUMIFS(GameLog!G:G,GameLog!$D:$D,'PIT B'!$A16,GameLog!$C:$C,"PIT")</f>
        <v>0</v>
      </c>
      <c r="E16">
        <f>SUMIFS(GameLog!H:H,GameLog!$D:$D,'PIT B'!$A16,GameLog!$C:$C,"PIT")</f>
        <v>0</v>
      </c>
      <c r="F16">
        <f>SUMIFS(GameLog!I:I,GameLog!$D:$D,'PIT B'!$A16,GameLog!$C:$C,"PIT")</f>
        <v>0</v>
      </c>
      <c r="G16">
        <f>SUMIFS(GameLog!J:J,GameLog!$D:$D,'PIT B'!$A16,GameLog!$C:$C,"PIT")</f>
        <v>0</v>
      </c>
      <c r="H16">
        <f>SUMIFS(GameLog!K:K,GameLog!$D:$D,'PIT B'!$A16,GameLog!$C:$C,"PIT")</f>
        <v>0</v>
      </c>
      <c r="I16">
        <f>SUMIFS(GameLog!L:L,GameLog!$D:$D,'PIT B'!$A16,GameLog!$C:$C,"PIT")</f>
        <v>0</v>
      </c>
      <c r="J16">
        <f>SUMIFS(GameLog!M:M,GameLog!$D:$D,'PIT B'!$A16,GameLog!$C:$C,"PIT")</f>
        <v>0</v>
      </c>
      <c r="K16">
        <f>SUMIFS(GameLog!N:N,GameLog!$D:$D,'PIT B'!$A16,GameLog!$C:$C,"PIT")</f>
        <v>0</v>
      </c>
      <c r="L16">
        <f>SUMIFS(GameLog!O:O,GameLog!$D:$D,'PIT B'!$A16,GameLog!$C:$C,"PIT")</f>
        <v>0</v>
      </c>
      <c r="M16">
        <f>SUMIFS(GameLog!P:P,GameLog!$D:$D,'PIT B'!$A16,GameLog!$C:$C,"PIT")</f>
        <v>0</v>
      </c>
      <c r="N16">
        <f>SUMIFS(GameLog!Q:Q,GameLog!$D:$D,'PIT B'!$A16,GameLog!$C:$C,"PIT")</f>
        <v>0</v>
      </c>
      <c r="O16">
        <f>SUMIFS(GameLog!R:R,GameLog!$D:$D,'PIT B'!$A16,GameLog!$C:$C,"PIT")</f>
        <v>0</v>
      </c>
      <c r="P16">
        <f>SUMIFS(GameLog!S:S,GameLog!$D:$D,'PIT B'!$A16,GameLog!$C:$C,"PIT")</f>
        <v>0</v>
      </c>
      <c r="Q16">
        <f>SUMIFS(GameLog!T:T,GameLog!$D:$D,'PIT B'!$A16,GameLog!$C:$C,"PIT")</f>
        <v>0</v>
      </c>
      <c r="R16">
        <f>SUMIFS(GameLog!U:U,GameLog!$D:$D,'PIT B'!$A16,GameLog!$C:$C,"PIT")</f>
        <v>0</v>
      </c>
      <c r="S16">
        <f>SUMIFS(GameLog!V:V,GameLog!$D:$D,'PIT B'!$A16,GameLog!$C:$C,"PIT")</f>
        <v>0</v>
      </c>
      <c r="T16">
        <v>0</v>
      </c>
      <c r="U16">
        <v>0</v>
      </c>
      <c r="V16" s="8">
        <f t="shared" si="3"/>
        <v>0</v>
      </c>
      <c r="W16" s="8">
        <f t="shared" si="0"/>
        <v>0</v>
      </c>
      <c r="X16" s="8">
        <f t="shared" si="1"/>
        <v>0</v>
      </c>
      <c r="Y16" s="8">
        <f t="shared" si="4"/>
        <v>0</v>
      </c>
      <c r="Z16">
        <f t="shared" si="5"/>
        <v>0</v>
      </c>
      <c r="AB16" s="14"/>
      <c r="AE16" s="14"/>
    </row>
    <row r="17" spans="1:31">
      <c r="A17" t="s">
        <v>2640</v>
      </c>
      <c r="B17" cm="1">
        <f t="array" ref="B17">IF(COUNTIFS(GameLog!D:D,'PIT B'!A17,GameLog!C:C,"PIT")=0,0,COUNTA(_xlfn.UNIQUE(_xlfn._xlws.FILTER(GameLog!A$2:A$1000, (GameLog!C$2:C$1000="PIT") * (GameLog!D$2:D$1000=A17)))))</f>
        <v>3</v>
      </c>
      <c r="C17">
        <f t="shared" si="2"/>
        <v>3</v>
      </c>
      <c r="D17">
        <f>SUMIFS(GameLog!G:G,GameLog!$D:$D,'PIT B'!$A17,GameLog!$C:$C,"PIT")</f>
        <v>3</v>
      </c>
      <c r="E17">
        <f>SUMIFS(GameLog!H:H,GameLog!$D:$D,'PIT B'!$A17,GameLog!$C:$C,"PIT")</f>
        <v>0</v>
      </c>
      <c r="F17">
        <f>SUMIFS(GameLog!I:I,GameLog!$D:$D,'PIT B'!$A17,GameLog!$C:$C,"PIT")</f>
        <v>0</v>
      </c>
      <c r="G17">
        <f>SUMIFS(GameLog!J:J,GameLog!$D:$D,'PIT B'!$A17,GameLog!$C:$C,"PIT")</f>
        <v>0</v>
      </c>
      <c r="H17">
        <f>SUMIFS(GameLog!K:K,GameLog!$D:$D,'PIT B'!$A17,GameLog!$C:$C,"PIT")</f>
        <v>0</v>
      </c>
      <c r="I17">
        <f>SUMIFS(GameLog!L:L,GameLog!$D:$D,'PIT B'!$A17,GameLog!$C:$C,"PIT")</f>
        <v>0</v>
      </c>
      <c r="J17">
        <f>SUMIFS(GameLog!M:M,GameLog!$D:$D,'PIT B'!$A17,GameLog!$C:$C,"PIT")</f>
        <v>0</v>
      </c>
      <c r="K17">
        <f>SUMIFS(GameLog!N:N,GameLog!$D:$D,'PIT B'!$A17,GameLog!$C:$C,"PIT")</f>
        <v>0</v>
      </c>
      <c r="L17">
        <f>SUMIFS(GameLog!O:O,GameLog!$D:$D,'PIT B'!$A17,GameLog!$C:$C,"PIT")</f>
        <v>0</v>
      </c>
      <c r="M17">
        <f>SUMIFS(GameLog!P:P,GameLog!$D:$D,'PIT B'!$A17,GameLog!$C:$C,"PIT")</f>
        <v>0</v>
      </c>
      <c r="N17">
        <f>SUMIFS(GameLog!Q:Q,GameLog!$D:$D,'PIT B'!$A17,GameLog!$C:$C,"PIT")</f>
        <v>1</v>
      </c>
      <c r="O17">
        <f>SUMIFS(GameLog!R:R,GameLog!$D:$D,'PIT B'!$A17,GameLog!$C:$C,"PIT")</f>
        <v>0</v>
      </c>
      <c r="P17">
        <f>SUMIFS(GameLog!S:S,GameLog!$D:$D,'PIT B'!$A17,GameLog!$C:$C,"PIT")</f>
        <v>0</v>
      </c>
      <c r="Q17">
        <f>SUMIFS(GameLog!T:T,GameLog!$D:$D,'PIT B'!$A17,GameLog!$C:$C,"PIT")</f>
        <v>0</v>
      </c>
      <c r="R17">
        <f>SUMIFS(GameLog!U:U,GameLog!$D:$D,'PIT B'!$A17,GameLog!$C:$C,"PIT")</f>
        <v>0</v>
      </c>
      <c r="S17">
        <f>SUMIFS(GameLog!V:V,GameLog!$D:$D,'PIT B'!$A17,GameLog!$C:$C,"PIT")</f>
        <v>0</v>
      </c>
      <c r="T17">
        <v>0</v>
      </c>
      <c r="U17">
        <v>0</v>
      </c>
      <c r="V17" s="8">
        <f t="shared" si="3"/>
        <v>0</v>
      </c>
      <c r="W17" s="8">
        <f t="shared" si="0"/>
        <v>0</v>
      </c>
      <c r="X17" s="8">
        <f t="shared" si="1"/>
        <v>0</v>
      </c>
      <c r="Y17" s="8">
        <f t="shared" si="4"/>
        <v>0</v>
      </c>
      <c r="Z17">
        <f t="shared" si="5"/>
        <v>0</v>
      </c>
      <c r="AB17" s="14"/>
      <c r="AE17" s="14"/>
    </row>
    <row r="18" spans="1:31">
      <c r="A18" t="s">
        <v>3195</v>
      </c>
      <c r="B18" cm="1">
        <f t="array" ref="B18">IF(COUNTIFS(GameLog!D:D,'PIT B'!A18,GameLog!C:C,"PIT")=0,0,COUNTA(_xlfn.UNIQUE(_xlfn._xlws.FILTER(GameLog!A$2:A$1000, (GameLog!C$2:C$1000="PIT") * (GameLog!D$2:D$1000=A18)))))</f>
        <v>0</v>
      </c>
      <c r="C18">
        <f t="shared" si="2"/>
        <v>0</v>
      </c>
      <c r="D18">
        <f>SUMIFS(GameLog!G:G,GameLog!$D:$D,'PIT B'!$A18,GameLog!$C:$C,"PIT")</f>
        <v>0</v>
      </c>
      <c r="E18">
        <f>SUMIFS(GameLog!H:H,GameLog!$D:$D,'PIT B'!$A18,GameLog!$C:$C,"PIT")</f>
        <v>0</v>
      </c>
      <c r="F18">
        <f>SUMIFS(GameLog!I:I,GameLog!$D:$D,'PIT B'!$A18,GameLog!$C:$C,"PIT")</f>
        <v>0</v>
      </c>
      <c r="G18">
        <f>SUMIFS(GameLog!J:J,GameLog!$D:$D,'PIT B'!$A18,GameLog!$C:$C,"PIT")</f>
        <v>0</v>
      </c>
      <c r="H18">
        <f>SUMIFS(GameLog!K:K,GameLog!$D:$D,'PIT B'!$A18,GameLog!$C:$C,"PIT")</f>
        <v>0</v>
      </c>
      <c r="I18">
        <f>SUMIFS(GameLog!L:L,GameLog!$D:$D,'PIT B'!$A18,GameLog!$C:$C,"PIT")</f>
        <v>0</v>
      </c>
      <c r="J18">
        <f>SUMIFS(GameLog!M:M,GameLog!$D:$D,'PIT B'!$A18,GameLog!$C:$C,"PIT")</f>
        <v>0</v>
      </c>
      <c r="K18">
        <f>SUMIFS(GameLog!N:N,GameLog!$D:$D,'PIT B'!$A18,GameLog!$C:$C,"PIT")</f>
        <v>0</v>
      </c>
      <c r="L18">
        <f>SUMIFS(GameLog!O:O,GameLog!$D:$D,'PIT B'!$A18,GameLog!$C:$C,"PIT")</f>
        <v>0</v>
      </c>
      <c r="M18">
        <f>SUMIFS(GameLog!P:P,GameLog!$D:$D,'PIT B'!$A18,GameLog!$C:$C,"PIT")</f>
        <v>0</v>
      </c>
      <c r="N18">
        <f>SUMIFS(GameLog!Q:Q,GameLog!$D:$D,'PIT B'!$A18,GameLog!$C:$C,"PIT")</f>
        <v>0</v>
      </c>
      <c r="O18">
        <f>SUMIFS(GameLog!R:R,GameLog!$D:$D,'PIT B'!$A18,GameLog!$C:$C,"PIT")</f>
        <v>0</v>
      </c>
      <c r="P18">
        <f>SUMIFS(GameLog!S:S,GameLog!$D:$D,'PIT B'!$A18,GameLog!$C:$C,"PIT")</f>
        <v>0</v>
      </c>
      <c r="Q18">
        <f>SUMIFS(GameLog!T:T,GameLog!$D:$D,'PIT B'!$A18,GameLog!$C:$C,"PIT")</f>
        <v>0</v>
      </c>
      <c r="R18">
        <f>SUMIFS(GameLog!U:U,GameLog!$D:$D,'PIT B'!$A18,GameLog!$C:$C,"PIT")</f>
        <v>0</v>
      </c>
      <c r="S18">
        <f>SUMIFS(GameLog!V:V,GameLog!$D:$D,'PIT B'!$A18,GameLog!$C:$C,"PIT")</f>
        <v>0</v>
      </c>
      <c r="T18">
        <v>0</v>
      </c>
      <c r="U18">
        <v>0</v>
      </c>
      <c r="V18" s="8">
        <f t="shared" si="3"/>
        <v>0</v>
      </c>
      <c r="W18" s="8">
        <f t="shared" si="0"/>
        <v>0</v>
      </c>
      <c r="X18" s="8">
        <f t="shared" si="1"/>
        <v>0</v>
      </c>
      <c r="Y18" s="8">
        <f t="shared" si="4"/>
        <v>0</v>
      </c>
      <c r="Z18">
        <f t="shared" si="5"/>
        <v>0</v>
      </c>
      <c r="AB18" s="14"/>
      <c r="AE18" s="14"/>
    </row>
    <row r="19" spans="1:31">
      <c r="A19" t="s">
        <v>3196</v>
      </c>
      <c r="B19" cm="1">
        <f t="array" ref="B19">IF(COUNTIFS(GameLog!D:D,'PIT B'!A19,GameLog!C:C,"PIT")=0,0,COUNTA(_xlfn.UNIQUE(_xlfn._xlws.FILTER(GameLog!A$2:A$1000, (GameLog!C$2:C$1000="PIT") * (GameLog!D$2:D$1000=A19)))))</f>
        <v>0</v>
      </c>
      <c r="C19">
        <f t="shared" si="2"/>
        <v>0</v>
      </c>
      <c r="D19">
        <f>SUMIFS(GameLog!G:G,GameLog!$D:$D,'PIT B'!$A19,GameLog!$C:$C,"PIT")</f>
        <v>0</v>
      </c>
      <c r="E19">
        <f>SUMIFS(GameLog!H:H,GameLog!$D:$D,'PIT B'!$A19,GameLog!$C:$C,"PIT")</f>
        <v>0</v>
      </c>
      <c r="F19">
        <f>SUMIFS(GameLog!I:I,GameLog!$D:$D,'PIT B'!$A19,GameLog!$C:$C,"PIT")</f>
        <v>0</v>
      </c>
      <c r="G19">
        <f>SUMIFS(GameLog!J:J,GameLog!$D:$D,'PIT B'!$A19,GameLog!$C:$C,"PIT")</f>
        <v>0</v>
      </c>
      <c r="H19">
        <f>SUMIFS(GameLog!K:K,GameLog!$D:$D,'PIT B'!$A19,GameLog!$C:$C,"PIT")</f>
        <v>0</v>
      </c>
      <c r="I19">
        <f>SUMIFS(GameLog!L:L,GameLog!$D:$D,'PIT B'!$A19,GameLog!$C:$C,"PIT")</f>
        <v>0</v>
      </c>
      <c r="J19">
        <f>SUMIFS(GameLog!M:M,GameLog!$D:$D,'PIT B'!$A19,GameLog!$C:$C,"PIT")</f>
        <v>0</v>
      </c>
      <c r="K19">
        <f>SUMIFS(GameLog!N:N,GameLog!$D:$D,'PIT B'!$A19,GameLog!$C:$C,"PIT")</f>
        <v>0</v>
      </c>
      <c r="L19">
        <f>SUMIFS(GameLog!O:O,GameLog!$D:$D,'PIT B'!$A19,GameLog!$C:$C,"PIT")</f>
        <v>0</v>
      </c>
      <c r="M19">
        <f>SUMIFS(GameLog!P:P,GameLog!$D:$D,'PIT B'!$A19,GameLog!$C:$C,"PIT")</f>
        <v>0</v>
      </c>
      <c r="N19">
        <f>SUMIFS(GameLog!Q:Q,GameLog!$D:$D,'PIT B'!$A19,GameLog!$C:$C,"PIT")</f>
        <v>0</v>
      </c>
      <c r="O19">
        <f>SUMIFS(GameLog!R:R,GameLog!$D:$D,'PIT B'!$A19,GameLog!$C:$C,"PIT")</f>
        <v>0</v>
      </c>
      <c r="P19">
        <f>SUMIFS(GameLog!S:S,GameLog!$D:$D,'PIT B'!$A19,GameLog!$C:$C,"PIT")</f>
        <v>0</v>
      </c>
      <c r="Q19">
        <f>SUMIFS(GameLog!T:T,GameLog!$D:$D,'PIT B'!$A19,GameLog!$C:$C,"PIT")</f>
        <v>0</v>
      </c>
      <c r="R19">
        <f>SUMIFS(GameLog!U:U,GameLog!$D:$D,'PIT B'!$A19,GameLog!$C:$C,"PIT")</f>
        <v>0</v>
      </c>
      <c r="S19">
        <f>SUMIFS(GameLog!V:V,GameLog!$D:$D,'PIT B'!$A19,GameLog!$C:$C,"PIT")</f>
        <v>0</v>
      </c>
      <c r="T19">
        <v>0</v>
      </c>
      <c r="U19">
        <v>0</v>
      </c>
      <c r="V19" s="8">
        <f t="shared" si="3"/>
        <v>0</v>
      </c>
      <c r="W19" s="8">
        <f t="shared" si="0"/>
        <v>0</v>
      </c>
      <c r="X19" s="8">
        <f t="shared" si="1"/>
        <v>0</v>
      </c>
      <c r="Y19" s="8">
        <f t="shared" si="4"/>
        <v>0</v>
      </c>
      <c r="Z19">
        <f t="shared" si="5"/>
        <v>0</v>
      </c>
      <c r="AB19" s="14"/>
      <c r="AE19" s="14"/>
    </row>
    <row r="20" spans="1:31">
      <c r="A20" t="s">
        <v>3197</v>
      </c>
      <c r="B20" cm="1">
        <f t="array" ref="B20">IF(COUNTIFS(GameLog!D:D,'PIT B'!A20,GameLog!C:C,"PIT")=0,0,COUNTA(_xlfn.UNIQUE(_xlfn._xlws.FILTER(GameLog!A$2:A$1000, (GameLog!C$2:C$1000="PIT") * (GameLog!D$2:D$1000=A20)))))</f>
        <v>0</v>
      </c>
      <c r="C20">
        <f t="shared" si="2"/>
        <v>0</v>
      </c>
      <c r="D20">
        <f>SUMIFS(GameLog!G:G,GameLog!$D:$D,'PIT B'!$A20,GameLog!$C:$C,"PIT")</f>
        <v>0</v>
      </c>
      <c r="E20">
        <f>SUMIFS(GameLog!H:H,GameLog!$D:$D,'PIT B'!$A20,GameLog!$C:$C,"PIT")</f>
        <v>0</v>
      </c>
      <c r="F20">
        <f>SUMIFS(GameLog!I:I,GameLog!$D:$D,'PIT B'!$A20,GameLog!$C:$C,"PIT")</f>
        <v>0</v>
      </c>
      <c r="G20">
        <f>SUMIFS(GameLog!J:J,GameLog!$D:$D,'PIT B'!$A20,GameLog!$C:$C,"PIT")</f>
        <v>0</v>
      </c>
      <c r="H20">
        <f>SUMIFS(GameLog!K:K,GameLog!$D:$D,'PIT B'!$A20,GameLog!$C:$C,"PIT")</f>
        <v>0</v>
      </c>
      <c r="I20">
        <f>SUMIFS(GameLog!L:L,GameLog!$D:$D,'PIT B'!$A20,GameLog!$C:$C,"PIT")</f>
        <v>0</v>
      </c>
      <c r="J20">
        <f>SUMIFS(GameLog!M:M,GameLog!$D:$D,'PIT B'!$A20,GameLog!$C:$C,"PIT")</f>
        <v>0</v>
      </c>
      <c r="K20">
        <f>SUMIFS(GameLog!N:N,GameLog!$D:$D,'PIT B'!$A20,GameLog!$C:$C,"PIT")</f>
        <v>0</v>
      </c>
      <c r="L20">
        <f>SUMIFS(GameLog!O:O,GameLog!$D:$D,'PIT B'!$A20,GameLog!$C:$C,"PIT")</f>
        <v>0</v>
      </c>
      <c r="M20">
        <f>SUMIFS(GameLog!P:P,GameLog!$D:$D,'PIT B'!$A20,GameLog!$C:$C,"PIT")</f>
        <v>0</v>
      </c>
      <c r="N20">
        <f>SUMIFS(GameLog!Q:Q,GameLog!$D:$D,'PIT B'!$A20,GameLog!$C:$C,"PIT")</f>
        <v>0</v>
      </c>
      <c r="O20">
        <f>SUMIFS(GameLog!R:R,GameLog!$D:$D,'PIT B'!$A20,GameLog!$C:$C,"PIT")</f>
        <v>0</v>
      </c>
      <c r="P20">
        <f>SUMIFS(GameLog!S:S,GameLog!$D:$D,'PIT B'!$A20,GameLog!$C:$C,"PIT")</f>
        <v>0</v>
      </c>
      <c r="Q20">
        <f>SUMIFS(GameLog!T:T,GameLog!$D:$D,'PIT B'!$A20,GameLog!$C:$C,"PIT")</f>
        <v>0</v>
      </c>
      <c r="R20">
        <f>SUMIFS(GameLog!U:U,GameLog!$D:$D,'PIT B'!$A20,GameLog!$C:$C,"PIT")</f>
        <v>0</v>
      </c>
      <c r="S20">
        <f>SUMIFS(GameLog!V:V,GameLog!$D:$D,'PIT B'!$A20,GameLog!$C:$C,"PIT")</f>
        <v>0</v>
      </c>
      <c r="T20">
        <v>0</v>
      </c>
      <c r="U20">
        <v>0</v>
      </c>
      <c r="V20" s="8">
        <f t="shared" si="3"/>
        <v>0</v>
      </c>
      <c r="W20" s="8">
        <f t="shared" si="0"/>
        <v>0</v>
      </c>
      <c r="X20" s="8">
        <f t="shared" si="1"/>
        <v>0</v>
      </c>
      <c r="Y20" s="8">
        <f t="shared" si="4"/>
        <v>0</v>
      </c>
      <c r="Z20">
        <f t="shared" si="5"/>
        <v>0</v>
      </c>
      <c r="AB20" s="14"/>
      <c r="AE20" s="14"/>
    </row>
    <row r="21" spans="1:31">
      <c r="A21" t="s">
        <v>3198</v>
      </c>
      <c r="B21" cm="1">
        <f t="array" ref="B21">IF(COUNTIFS(GameLog!D:D,'PIT B'!A21,GameLog!C:C,"PIT")=0,0,COUNTA(_xlfn.UNIQUE(_xlfn._xlws.FILTER(GameLog!A$2:A$1000, (GameLog!C$2:C$1000="PIT") * (GameLog!D$2:D$1000=A21)))))</f>
        <v>0</v>
      </c>
      <c r="C21">
        <f t="shared" si="2"/>
        <v>0</v>
      </c>
      <c r="D21">
        <f>SUMIFS(GameLog!G:G,GameLog!$D:$D,'PIT B'!$A21,GameLog!$C:$C,"PIT")</f>
        <v>0</v>
      </c>
      <c r="E21">
        <f>SUMIFS(GameLog!H:H,GameLog!$D:$D,'PIT B'!$A21,GameLog!$C:$C,"PIT")</f>
        <v>0</v>
      </c>
      <c r="F21">
        <f>SUMIFS(GameLog!I:I,GameLog!$D:$D,'PIT B'!$A21,GameLog!$C:$C,"PIT")</f>
        <v>0</v>
      </c>
      <c r="G21">
        <f>SUMIFS(GameLog!J:J,GameLog!$D:$D,'PIT B'!$A21,GameLog!$C:$C,"PIT")</f>
        <v>0</v>
      </c>
      <c r="H21">
        <f>SUMIFS(GameLog!K:K,GameLog!$D:$D,'PIT B'!$A21,GameLog!$C:$C,"PIT")</f>
        <v>0</v>
      </c>
      <c r="I21">
        <f>SUMIFS(GameLog!L:L,GameLog!$D:$D,'PIT B'!$A21,GameLog!$C:$C,"PIT")</f>
        <v>0</v>
      </c>
      <c r="J21">
        <f>SUMIFS(GameLog!M:M,GameLog!$D:$D,'PIT B'!$A21,GameLog!$C:$C,"PIT")</f>
        <v>0</v>
      </c>
      <c r="K21">
        <f>SUMIFS(GameLog!N:N,GameLog!$D:$D,'PIT B'!$A21,GameLog!$C:$C,"PIT")</f>
        <v>0</v>
      </c>
      <c r="L21">
        <f>SUMIFS(GameLog!O:O,GameLog!$D:$D,'PIT B'!$A21,GameLog!$C:$C,"PIT")</f>
        <v>0</v>
      </c>
      <c r="M21">
        <f>SUMIFS(GameLog!P:P,GameLog!$D:$D,'PIT B'!$A21,GameLog!$C:$C,"PIT")</f>
        <v>0</v>
      </c>
      <c r="N21">
        <f>SUMIFS(GameLog!Q:Q,GameLog!$D:$D,'PIT B'!$A21,GameLog!$C:$C,"PIT")</f>
        <v>0</v>
      </c>
      <c r="O21">
        <f>SUMIFS(GameLog!R:R,GameLog!$D:$D,'PIT B'!$A21,GameLog!$C:$C,"PIT")</f>
        <v>0</v>
      </c>
      <c r="P21">
        <f>SUMIFS(GameLog!S:S,GameLog!$D:$D,'PIT B'!$A21,GameLog!$C:$C,"PIT")</f>
        <v>0</v>
      </c>
      <c r="Q21">
        <f>SUMIFS(GameLog!T:T,GameLog!$D:$D,'PIT B'!$A21,GameLog!$C:$C,"PIT")</f>
        <v>0</v>
      </c>
      <c r="R21">
        <f>SUMIFS(GameLog!U:U,GameLog!$D:$D,'PIT B'!$A21,GameLog!$C:$C,"PIT")</f>
        <v>0</v>
      </c>
      <c r="S21">
        <f>SUMIFS(GameLog!V:V,GameLog!$D:$D,'PIT B'!$A21,GameLog!$C:$C,"PIT")</f>
        <v>0</v>
      </c>
      <c r="T21">
        <v>0</v>
      </c>
      <c r="U21">
        <v>0</v>
      </c>
      <c r="V21" s="8">
        <f t="shared" si="3"/>
        <v>0</v>
      </c>
      <c r="W21" s="8">
        <f t="shared" si="0"/>
        <v>0</v>
      </c>
      <c r="X21" s="8">
        <f t="shared" si="1"/>
        <v>0</v>
      </c>
      <c r="Y21" s="8">
        <f t="shared" si="4"/>
        <v>0</v>
      </c>
      <c r="Z21">
        <f t="shared" si="5"/>
        <v>0</v>
      </c>
      <c r="AB21" s="14"/>
      <c r="AE21" s="14"/>
    </row>
    <row r="22" spans="1:31">
      <c r="A22" t="s">
        <v>3199</v>
      </c>
      <c r="B22" cm="1">
        <f t="array" ref="B22">IF(COUNTIFS(GameLog!D:D,'PIT B'!A22,GameLog!C:C,"PIT")=0,0,COUNTA(_xlfn.UNIQUE(_xlfn._xlws.FILTER(GameLog!A$2:A$1000, (GameLog!C$2:C$1000="PIT") * (GameLog!D$2:D$1000=A22)))))</f>
        <v>0</v>
      </c>
      <c r="C22">
        <f t="shared" si="2"/>
        <v>0</v>
      </c>
      <c r="D22">
        <f>SUMIFS(GameLog!G:G,GameLog!$D:$D,'PIT B'!$A22,GameLog!$C:$C,"PIT")</f>
        <v>0</v>
      </c>
      <c r="E22">
        <f>SUMIFS(GameLog!H:H,GameLog!$D:$D,'PIT B'!$A22,GameLog!$C:$C,"PIT")</f>
        <v>0</v>
      </c>
      <c r="F22">
        <f>SUMIFS(GameLog!I:I,GameLog!$D:$D,'PIT B'!$A22,GameLog!$C:$C,"PIT")</f>
        <v>0</v>
      </c>
      <c r="G22">
        <f>SUMIFS(GameLog!J:J,GameLog!$D:$D,'PIT B'!$A22,GameLog!$C:$C,"PIT")</f>
        <v>0</v>
      </c>
      <c r="H22">
        <f>SUMIFS(GameLog!K:K,GameLog!$D:$D,'PIT B'!$A22,GameLog!$C:$C,"PIT")</f>
        <v>0</v>
      </c>
      <c r="I22">
        <f>SUMIFS(GameLog!L:L,GameLog!$D:$D,'PIT B'!$A22,GameLog!$C:$C,"PIT")</f>
        <v>0</v>
      </c>
      <c r="J22">
        <f>SUMIFS(GameLog!M:M,GameLog!$D:$D,'PIT B'!$A22,GameLog!$C:$C,"PIT")</f>
        <v>0</v>
      </c>
      <c r="K22">
        <f>SUMIFS(GameLog!N:N,GameLog!$D:$D,'PIT B'!$A22,GameLog!$C:$C,"PIT")</f>
        <v>0</v>
      </c>
      <c r="L22">
        <f>SUMIFS(GameLog!O:O,GameLog!$D:$D,'PIT B'!$A22,GameLog!$C:$C,"PIT")</f>
        <v>0</v>
      </c>
      <c r="M22">
        <f>SUMIFS(GameLog!P:P,GameLog!$D:$D,'PIT B'!$A22,GameLog!$C:$C,"PIT")</f>
        <v>0</v>
      </c>
      <c r="N22">
        <f>SUMIFS(GameLog!Q:Q,GameLog!$D:$D,'PIT B'!$A22,GameLog!$C:$C,"PIT")</f>
        <v>0</v>
      </c>
      <c r="O22">
        <f>SUMIFS(GameLog!R:R,GameLog!$D:$D,'PIT B'!$A22,GameLog!$C:$C,"PIT")</f>
        <v>0</v>
      </c>
      <c r="P22">
        <f>SUMIFS(GameLog!S:S,GameLog!$D:$D,'PIT B'!$A22,GameLog!$C:$C,"PIT")</f>
        <v>0</v>
      </c>
      <c r="Q22">
        <f>SUMIFS(GameLog!T:T,GameLog!$D:$D,'PIT B'!$A22,GameLog!$C:$C,"PIT")</f>
        <v>0</v>
      </c>
      <c r="R22">
        <f>SUMIFS(GameLog!U:U,GameLog!$D:$D,'PIT B'!$A22,GameLog!$C:$C,"PIT")</f>
        <v>0</v>
      </c>
      <c r="S22">
        <f>SUMIFS(GameLog!V:V,GameLog!$D:$D,'PIT B'!$A22,GameLog!$C:$C,"PIT")</f>
        <v>0</v>
      </c>
      <c r="T22">
        <v>0</v>
      </c>
      <c r="U22">
        <v>0</v>
      </c>
      <c r="V22" s="8">
        <f t="shared" si="3"/>
        <v>0</v>
      </c>
      <c r="W22" s="8">
        <f t="shared" si="0"/>
        <v>0</v>
      </c>
      <c r="X22" s="8">
        <f t="shared" si="1"/>
        <v>0</v>
      </c>
      <c r="Y22" s="8">
        <f t="shared" si="4"/>
        <v>0</v>
      </c>
      <c r="Z22">
        <f t="shared" si="5"/>
        <v>0</v>
      </c>
      <c r="AB22" s="14"/>
      <c r="AE22" s="14"/>
    </row>
    <row r="23" spans="1:31">
      <c r="A23" t="s">
        <v>3200</v>
      </c>
      <c r="B23" cm="1">
        <f t="array" ref="B23">IF(COUNTIFS(GameLog!D:D,'PIT B'!A23,GameLog!C:C,"PIT")=0,0,COUNTA(_xlfn.UNIQUE(_xlfn._xlws.FILTER(GameLog!A$2:A$1000, (GameLog!C$2:C$1000="PIT") * (GameLog!D$2:D$1000=A23)))))</f>
        <v>0</v>
      </c>
      <c r="C23">
        <f t="shared" si="2"/>
        <v>0</v>
      </c>
      <c r="D23">
        <f>SUMIFS(GameLog!G:G,GameLog!$D:$D,'PIT B'!$A23,GameLog!$C:$C,"PIT")</f>
        <v>0</v>
      </c>
      <c r="E23">
        <f>SUMIFS(GameLog!H:H,GameLog!$D:$D,'PIT B'!$A23,GameLog!$C:$C,"PIT")</f>
        <v>0</v>
      </c>
      <c r="F23">
        <f>SUMIFS(GameLog!I:I,GameLog!$D:$D,'PIT B'!$A23,GameLog!$C:$C,"PIT")</f>
        <v>0</v>
      </c>
      <c r="G23">
        <f>SUMIFS(GameLog!J:J,GameLog!$D:$D,'PIT B'!$A23,GameLog!$C:$C,"PIT")</f>
        <v>0</v>
      </c>
      <c r="H23">
        <f>SUMIFS(GameLog!K:K,GameLog!$D:$D,'PIT B'!$A23,GameLog!$C:$C,"PIT")</f>
        <v>0</v>
      </c>
      <c r="I23">
        <f>SUMIFS(GameLog!L:L,GameLog!$D:$D,'PIT B'!$A23,GameLog!$C:$C,"PIT")</f>
        <v>0</v>
      </c>
      <c r="J23">
        <f>SUMIFS(GameLog!M:M,GameLog!$D:$D,'PIT B'!$A23,GameLog!$C:$C,"PIT")</f>
        <v>0</v>
      </c>
      <c r="K23">
        <f>SUMIFS(GameLog!N:N,GameLog!$D:$D,'PIT B'!$A23,GameLog!$C:$C,"PIT")</f>
        <v>0</v>
      </c>
      <c r="L23">
        <f>SUMIFS(GameLog!O:O,GameLog!$D:$D,'PIT B'!$A23,GameLog!$C:$C,"PIT")</f>
        <v>0</v>
      </c>
      <c r="M23">
        <f>SUMIFS(GameLog!P:P,GameLog!$D:$D,'PIT B'!$A23,GameLog!$C:$C,"PIT")</f>
        <v>0</v>
      </c>
      <c r="N23">
        <f>SUMIFS(GameLog!Q:Q,GameLog!$D:$D,'PIT B'!$A23,GameLog!$C:$C,"PIT")</f>
        <v>0</v>
      </c>
      <c r="O23">
        <f>SUMIFS(GameLog!R:R,GameLog!$D:$D,'PIT B'!$A23,GameLog!$C:$C,"PIT")</f>
        <v>0</v>
      </c>
      <c r="P23">
        <f>SUMIFS(GameLog!S:S,GameLog!$D:$D,'PIT B'!$A23,GameLog!$C:$C,"PIT")</f>
        <v>0</v>
      </c>
      <c r="Q23">
        <f>SUMIFS(GameLog!T:T,GameLog!$D:$D,'PIT B'!$A23,GameLog!$C:$C,"PIT")</f>
        <v>0</v>
      </c>
      <c r="R23">
        <f>SUMIFS(GameLog!U:U,GameLog!$D:$D,'PIT B'!$A23,GameLog!$C:$C,"PIT")</f>
        <v>0</v>
      </c>
      <c r="S23">
        <f>SUMIFS(GameLog!V:V,GameLog!$D:$D,'PIT B'!$A23,GameLog!$C:$C,"PIT")</f>
        <v>0</v>
      </c>
      <c r="T23">
        <v>0</v>
      </c>
      <c r="U23">
        <v>0</v>
      </c>
      <c r="V23" s="8">
        <f t="shared" si="3"/>
        <v>0</v>
      </c>
      <c r="W23" s="8">
        <f t="shared" si="0"/>
        <v>0</v>
      </c>
      <c r="X23" s="8">
        <f t="shared" si="1"/>
        <v>0</v>
      </c>
      <c r="Y23" s="8">
        <f t="shared" si="4"/>
        <v>0</v>
      </c>
      <c r="Z23">
        <f t="shared" si="5"/>
        <v>0</v>
      </c>
      <c r="AB23" s="14"/>
      <c r="AE23" s="14"/>
    </row>
    <row r="24" spans="1:31">
      <c r="A24" t="s">
        <v>3201</v>
      </c>
      <c r="B24" cm="1">
        <f t="array" ref="B24">IF(COUNTIFS(GameLog!D:D,'PIT B'!A24,GameLog!C:C,"PIT")=0,0,COUNTA(_xlfn.UNIQUE(_xlfn._xlws.FILTER(GameLog!A$2:A$1000, (GameLog!C$2:C$1000="PIT") * (GameLog!D$2:D$1000=A24)))))</f>
        <v>0</v>
      </c>
      <c r="C24">
        <f t="shared" si="2"/>
        <v>0</v>
      </c>
      <c r="D24">
        <f>SUMIFS(GameLog!G:G,GameLog!$D:$D,'PIT B'!$A24,GameLog!$C:$C,"PIT")</f>
        <v>0</v>
      </c>
      <c r="E24">
        <f>SUMIFS(GameLog!H:H,GameLog!$D:$D,'PIT B'!$A24,GameLog!$C:$C,"PIT")</f>
        <v>0</v>
      </c>
      <c r="F24">
        <f>SUMIFS(GameLog!I:I,GameLog!$D:$D,'PIT B'!$A24,GameLog!$C:$C,"PIT")</f>
        <v>0</v>
      </c>
      <c r="G24">
        <f>SUMIFS(GameLog!J:J,GameLog!$D:$D,'PIT B'!$A24,GameLog!$C:$C,"PIT")</f>
        <v>0</v>
      </c>
      <c r="H24">
        <f>SUMIFS(GameLog!K:K,GameLog!$D:$D,'PIT B'!$A24,GameLog!$C:$C,"PIT")</f>
        <v>0</v>
      </c>
      <c r="I24">
        <f>SUMIFS(GameLog!L:L,GameLog!$D:$D,'PIT B'!$A24,GameLog!$C:$C,"PIT")</f>
        <v>0</v>
      </c>
      <c r="J24">
        <f>SUMIFS(GameLog!M:M,GameLog!$D:$D,'PIT B'!$A24,GameLog!$C:$C,"PIT")</f>
        <v>0</v>
      </c>
      <c r="K24">
        <f>SUMIFS(GameLog!N:N,GameLog!$D:$D,'PIT B'!$A24,GameLog!$C:$C,"PIT")</f>
        <v>0</v>
      </c>
      <c r="L24">
        <f>SUMIFS(GameLog!O:O,GameLog!$D:$D,'PIT B'!$A24,GameLog!$C:$C,"PIT")</f>
        <v>0</v>
      </c>
      <c r="M24">
        <f>SUMIFS(GameLog!P:P,GameLog!$D:$D,'PIT B'!$A24,GameLog!$C:$C,"PIT")</f>
        <v>0</v>
      </c>
      <c r="N24">
        <f>SUMIFS(GameLog!Q:Q,GameLog!$D:$D,'PIT B'!$A24,GameLog!$C:$C,"PIT")</f>
        <v>0</v>
      </c>
      <c r="O24">
        <f>SUMIFS(GameLog!R:R,GameLog!$D:$D,'PIT B'!$A24,GameLog!$C:$C,"PIT")</f>
        <v>0</v>
      </c>
      <c r="P24">
        <f>SUMIFS(GameLog!S:S,GameLog!$D:$D,'PIT B'!$A24,GameLog!$C:$C,"PIT")</f>
        <v>0</v>
      </c>
      <c r="Q24">
        <f>SUMIFS(GameLog!T:T,GameLog!$D:$D,'PIT B'!$A24,GameLog!$C:$C,"PIT")</f>
        <v>0</v>
      </c>
      <c r="R24">
        <f>SUMIFS(GameLog!U:U,GameLog!$D:$D,'PIT B'!$A24,GameLog!$C:$C,"PIT")</f>
        <v>0</v>
      </c>
      <c r="S24">
        <f>SUMIFS(GameLog!V:V,GameLog!$D:$D,'PIT B'!$A24,GameLog!$C:$C,"PIT")</f>
        <v>0</v>
      </c>
      <c r="T24">
        <v>0</v>
      </c>
      <c r="U24">
        <v>0</v>
      </c>
      <c r="V24" s="8">
        <f t="shared" si="3"/>
        <v>0</v>
      </c>
      <c r="W24" s="8">
        <f t="shared" si="0"/>
        <v>0</v>
      </c>
      <c r="X24" s="8">
        <f t="shared" si="1"/>
        <v>0</v>
      </c>
      <c r="Y24" s="8">
        <f t="shared" si="4"/>
        <v>0</v>
      </c>
      <c r="Z24">
        <f t="shared" si="5"/>
        <v>0</v>
      </c>
      <c r="AB24" s="14"/>
      <c r="AE24" s="14"/>
    </row>
    <row r="25" spans="1:31">
      <c r="A25" t="s">
        <v>3202</v>
      </c>
      <c r="B25" cm="1">
        <f t="array" ref="B25">IF(COUNTIFS(GameLog!D:D,'PIT B'!A25,GameLog!C:C,"PIT")=0,0,COUNTA(_xlfn.UNIQUE(_xlfn._xlws.FILTER(GameLog!A$2:A$1000, (GameLog!C$2:C$1000="PIT") * (GameLog!D$2:D$1000=A25)))))</f>
        <v>0</v>
      </c>
      <c r="C25">
        <f t="shared" si="2"/>
        <v>0</v>
      </c>
      <c r="D25">
        <f>SUMIFS(GameLog!G:G,GameLog!$D:$D,'PIT B'!$A25,GameLog!$C:$C,"PIT")</f>
        <v>0</v>
      </c>
      <c r="E25">
        <f>SUMIFS(GameLog!H:H,GameLog!$D:$D,'PIT B'!$A25,GameLog!$C:$C,"PIT")</f>
        <v>0</v>
      </c>
      <c r="F25">
        <f>SUMIFS(GameLog!I:I,GameLog!$D:$D,'PIT B'!$A25,GameLog!$C:$C,"PIT")</f>
        <v>0</v>
      </c>
      <c r="G25">
        <f>SUMIFS(GameLog!J:J,GameLog!$D:$D,'PIT B'!$A25,GameLog!$C:$C,"PIT")</f>
        <v>0</v>
      </c>
      <c r="H25">
        <f>SUMIFS(GameLog!K:K,GameLog!$D:$D,'PIT B'!$A25,GameLog!$C:$C,"PIT")</f>
        <v>0</v>
      </c>
      <c r="I25">
        <f>SUMIFS(GameLog!L:L,GameLog!$D:$D,'PIT B'!$A25,GameLog!$C:$C,"PIT")</f>
        <v>0</v>
      </c>
      <c r="J25">
        <f>SUMIFS(GameLog!M:M,GameLog!$D:$D,'PIT B'!$A25,GameLog!$C:$C,"PIT")</f>
        <v>0</v>
      </c>
      <c r="K25">
        <f>SUMIFS(GameLog!N:N,GameLog!$D:$D,'PIT B'!$A25,GameLog!$C:$C,"PIT")</f>
        <v>0</v>
      </c>
      <c r="L25">
        <f>SUMIFS(GameLog!O:O,GameLog!$D:$D,'PIT B'!$A25,GameLog!$C:$C,"PIT")</f>
        <v>0</v>
      </c>
      <c r="M25">
        <f>SUMIFS(GameLog!P:P,GameLog!$D:$D,'PIT B'!$A25,GameLog!$C:$C,"PIT")</f>
        <v>0</v>
      </c>
      <c r="N25">
        <f>SUMIFS(GameLog!Q:Q,GameLog!$D:$D,'PIT B'!$A25,GameLog!$C:$C,"PIT")</f>
        <v>0</v>
      </c>
      <c r="O25">
        <f>SUMIFS(GameLog!R:R,GameLog!$D:$D,'PIT B'!$A25,GameLog!$C:$C,"PIT")</f>
        <v>0</v>
      </c>
      <c r="P25">
        <f>SUMIFS(GameLog!S:S,GameLog!$D:$D,'PIT B'!$A25,GameLog!$C:$C,"PIT")</f>
        <v>0</v>
      </c>
      <c r="Q25">
        <f>SUMIFS(GameLog!T:T,GameLog!$D:$D,'PIT B'!$A25,GameLog!$C:$C,"PIT")</f>
        <v>0</v>
      </c>
      <c r="R25">
        <f>SUMIFS(GameLog!U:U,GameLog!$D:$D,'PIT B'!$A25,GameLog!$C:$C,"PIT")</f>
        <v>0</v>
      </c>
      <c r="S25">
        <f>SUMIFS(GameLog!V:V,GameLog!$D:$D,'PIT B'!$A25,GameLog!$C:$C,"PIT")</f>
        <v>0</v>
      </c>
      <c r="T25">
        <v>0</v>
      </c>
      <c r="U25">
        <v>0</v>
      </c>
      <c r="V25" s="8">
        <f t="shared" si="3"/>
        <v>0</v>
      </c>
      <c r="W25" s="8">
        <f t="shared" si="0"/>
        <v>0</v>
      </c>
      <c r="X25" s="8">
        <f t="shared" si="1"/>
        <v>0</v>
      </c>
      <c r="Y25" s="8">
        <f t="shared" si="4"/>
        <v>0</v>
      </c>
      <c r="Z25">
        <f t="shared" si="5"/>
        <v>0</v>
      </c>
      <c r="AB25" s="14"/>
      <c r="AE25" s="14"/>
    </row>
    <row r="26" spans="1:31">
      <c r="A26" t="s">
        <v>3203</v>
      </c>
      <c r="B26" cm="1">
        <f t="array" ref="B26">IF(COUNTIFS(GameLog!D:D,'PIT B'!A26,GameLog!C:C,"PIT")=0,0,COUNTA(_xlfn.UNIQUE(_xlfn._xlws.FILTER(GameLog!A$2:A$1000, (GameLog!C$2:C$1000="PIT") * (GameLog!D$2:D$1000=A26)))))</f>
        <v>0</v>
      </c>
      <c r="C26">
        <f t="shared" si="2"/>
        <v>0</v>
      </c>
      <c r="D26">
        <f>SUMIFS(GameLog!G:G,GameLog!$D:$D,'PIT B'!$A26,GameLog!$C:$C,"PIT")</f>
        <v>0</v>
      </c>
      <c r="E26">
        <f>SUMIFS(GameLog!H:H,GameLog!$D:$D,'PIT B'!$A26,GameLog!$C:$C,"PIT")</f>
        <v>0</v>
      </c>
      <c r="F26">
        <f>SUMIFS(GameLog!I:I,GameLog!$D:$D,'PIT B'!$A26,GameLog!$C:$C,"PIT")</f>
        <v>0</v>
      </c>
      <c r="G26">
        <f>SUMIFS(GameLog!J:J,GameLog!$D:$D,'PIT B'!$A26,GameLog!$C:$C,"PIT")</f>
        <v>0</v>
      </c>
      <c r="H26">
        <f>SUMIFS(GameLog!K:K,GameLog!$D:$D,'PIT B'!$A26,GameLog!$C:$C,"PIT")</f>
        <v>0</v>
      </c>
      <c r="I26">
        <f>SUMIFS(GameLog!L:L,GameLog!$D:$D,'PIT B'!$A26,GameLog!$C:$C,"PIT")</f>
        <v>0</v>
      </c>
      <c r="J26">
        <f>SUMIFS(GameLog!M:M,GameLog!$D:$D,'PIT B'!$A26,GameLog!$C:$C,"PIT")</f>
        <v>0</v>
      </c>
      <c r="K26">
        <f>SUMIFS(GameLog!N:N,GameLog!$D:$D,'PIT B'!$A26,GameLog!$C:$C,"PIT")</f>
        <v>0</v>
      </c>
      <c r="L26">
        <f>SUMIFS(GameLog!O:O,GameLog!$D:$D,'PIT B'!$A26,GameLog!$C:$C,"PIT")</f>
        <v>0</v>
      </c>
      <c r="M26">
        <f>SUMIFS(GameLog!P:P,GameLog!$D:$D,'PIT B'!$A26,GameLog!$C:$C,"PIT")</f>
        <v>0</v>
      </c>
      <c r="N26">
        <f>SUMIFS(GameLog!Q:Q,GameLog!$D:$D,'PIT B'!$A26,GameLog!$C:$C,"PIT")</f>
        <v>0</v>
      </c>
      <c r="O26">
        <f>SUMIFS(GameLog!R:R,GameLog!$D:$D,'PIT B'!$A26,GameLog!$C:$C,"PIT")</f>
        <v>0</v>
      </c>
      <c r="P26">
        <f>SUMIFS(GameLog!S:S,GameLog!$D:$D,'PIT B'!$A26,GameLog!$C:$C,"PIT")</f>
        <v>0</v>
      </c>
      <c r="Q26">
        <f>SUMIFS(GameLog!T:T,GameLog!$D:$D,'PIT B'!$A26,GameLog!$C:$C,"PIT")</f>
        <v>0</v>
      </c>
      <c r="R26">
        <f>SUMIFS(GameLog!U:U,GameLog!$D:$D,'PIT B'!$A26,GameLog!$C:$C,"PIT")</f>
        <v>0</v>
      </c>
      <c r="S26">
        <f>SUMIFS(GameLog!V:V,GameLog!$D:$D,'PIT B'!$A26,GameLog!$C:$C,"PIT")</f>
        <v>0</v>
      </c>
      <c r="T26">
        <v>0</v>
      </c>
      <c r="U26">
        <v>0</v>
      </c>
      <c r="V26" s="8">
        <f t="shared" si="3"/>
        <v>0</v>
      </c>
      <c r="W26" s="8">
        <f t="shared" si="0"/>
        <v>0</v>
      </c>
      <c r="X26" s="8">
        <f t="shared" si="1"/>
        <v>0</v>
      </c>
      <c r="Y26" s="8">
        <f t="shared" si="4"/>
        <v>0</v>
      </c>
      <c r="Z26">
        <f t="shared" si="5"/>
        <v>0</v>
      </c>
      <c r="AB26" s="14"/>
      <c r="AE26" s="13"/>
    </row>
    <row r="27" spans="1:31">
      <c r="A27" t="s">
        <v>3204</v>
      </c>
      <c r="B27" cm="1">
        <f t="array" ref="B27">IF(COUNTIFS(GameLog!D:D,'PIT B'!A27,GameLog!C:C,"PIT")=0,0,COUNTA(_xlfn.UNIQUE(_xlfn._xlws.FILTER(GameLog!A$2:A$1000, (GameLog!C$2:C$1000="PIT") * (GameLog!D$2:D$1000=A27)))))</f>
        <v>0</v>
      </c>
      <c r="C27">
        <f t="shared" si="2"/>
        <v>0</v>
      </c>
      <c r="D27">
        <f>SUMIFS(GameLog!G:G,GameLog!$D:$D,'PIT B'!$A27,GameLog!$C:$C,"PIT")</f>
        <v>0</v>
      </c>
      <c r="E27">
        <f>SUMIFS(GameLog!H:H,GameLog!$D:$D,'PIT B'!$A27,GameLog!$C:$C,"PIT")</f>
        <v>0</v>
      </c>
      <c r="F27">
        <f>SUMIFS(GameLog!I:I,GameLog!$D:$D,'PIT B'!$A27,GameLog!$C:$C,"PIT")</f>
        <v>0</v>
      </c>
      <c r="G27">
        <f>SUMIFS(GameLog!J:J,GameLog!$D:$D,'PIT B'!$A27,GameLog!$C:$C,"PIT")</f>
        <v>0</v>
      </c>
      <c r="H27">
        <f>SUMIFS(GameLog!K:K,GameLog!$D:$D,'PIT B'!$A27,GameLog!$C:$C,"PIT")</f>
        <v>0</v>
      </c>
      <c r="I27">
        <f>SUMIFS(GameLog!L:L,GameLog!$D:$D,'PIT B'!$A27,GameLog!$C:$C,"PIT")</f>
        <v>0</v>
      </c>
      <c r="J27">
        <f>SUMIFS(GameLog!M:M,GameLog!$D:$D,'PIT B'!$A27,GameLog!$C:$C,"PIT")</f>
        <v>0</v>
      </c>
      <c r="K27">
        <f>SUMIFS(GameLog!N:N,GameLog!$D:$D,'PIT B'!$A27,GameLog!$C:$C,"PIT")</f>
        <v>0</v>
      </c>
      <c r="L27">
        <f>SUMIFS(GameLog!O:O,GameLog!$D:$D,'PIT B'!$A27,GameLog!$C:$C,"PIT")</f>
        <v>0</v>
      </c>
      <c r="M27">
        <f>SUMIFS(GameLog!P:P,GameLog!$D:$D,'PIT B'!$A27,GameLog!$C:$C,"PIT")</f>
        <v>0</v>
      </c>
      <c r="N27">
        <f>SUMIFS(GameLog!Q:Q,GameLog!$D:$D,'PIT B'!$A27,GameLog!$C:$C,"PIT")</f>
        <v>0</v>
      </c>
      <c r="O27">
        <f>SUMIFS(GameLog!R:R,GameLog!$D:$D,'PIT B'!$A27,GameLog!$C:$C,"PIT")</f>
        <v>0</v>
      </c>
      <c r="P27">
        <f>SUMIFS(GameLog!S:S,GameLog!$D:$D,'PIT B'!$A27,GameLog!$C:$C,"PIT")</f>
        <v>0</v>
      </c>
      <c r="Q27">
        <f>SUMIFS(GameLog!T:T,GameLog!$D:$D,'PIT B'!$A27,GameLog!$C:$C,"PIT")</f>
        <v>0</v>
      </c>
      <c r="R27">
        <f>SUMIFS(GameLog!U:U,GameLog!$D:$D,'PIT B'!$A27,GameLog!$C:$C,"PIT")</f>
        <v>0</v>
      </c>
      <c r="S27">
        <f>SUMIFS(GameLog!V:V,GameLog!$D:$D,'PIT B'!$A27,GameLog!$C:$C,"PIT")</f>
        <v>0</v>
      </c>
      <c r="T27">
        <v>0</v>
      </c>
      <c r="U27">
        <v>0</v>
      </c>
      <c r="V27" s="8">
        <f t="shared" si="3"/>
        <v>0</v>
      </c>
      <c r="W27" s="8">
        <f t="shared" si="0"/>
        <v>0</v>
      </c>
      <c r="X27" s="8">
        <f t="shared" si="1"/>
        <v>0</v>
      </c>
      <c r="Y27" s="8">
        <f t="shared" si="4"/>
        <v>0</v>
      </c>
      <c r="Z27">
        <f t="shared" si="5"/>
        <v>0</v>
      </c>
      <c r="AB27" s="14"/>
      <c r="AE27" s="14"/>
    </row>
    <row r="28" spans="1:31">
      <c r="A28" t="s">
        <v>3205</v>
      </c>
      <c r="B28" cm="1">
        <f t="array" ref="B28">IF(COUNTIFS(GameLog!D:D,'PIT B'!A28,GameLog!C:C,"PIT")=0,0,COUNTA(_xlfn.UNIQUE(_xlfn._xlws.FILTER(GameLog!A$2:A$1000, (GameLog!C$2:C$1000="PIT") * (GameLog!D$2:D$1000=A28)))))</f>
        <v>1</v>
      </c>
      <c r="C28">
        <f t="shared" si="2"/>
        <v>2</v>
      </c>
      <c r="D28">
        <f>SUMIFS(GameLog!G:G,GameLog!$D:$D,'PIT B'!$A28,GameLog!$C:$C,"PIT")</f>
        <v>1</v>
      </c>
      <c r="E28">
        <f>SUMIFS(GameLog!H:H,GameLog!$D:$D,'PIT B'!$A28,GameLog!$C:$C,"PIT")</f>
        <v>1</v>
      </c>
      <c r="F28">
        <f>SUMIFS(GameLog!I:I,GameLog!$D:$D,'PIT B'!$A28,GameLog!$C:$C,"PIT")</f>
        <v>0</v>
      </c>
      <c r="G28">
        <f>SUMIFS(GameLog!J:J,GameLog!$D:$D,'PIT B'!$A28,GameLog!$C:$C,"PIT")</f>
        <v>0</v>
      </c>
      <c r="H28">
        <f>SUMIFS(GameLog!K:K,GameLog!$D:$D,'PIT B'!$A28,GameLog!$C:$C,"PIT")</f>
        <v>0</v>
      </c>
      <c r="I28">
        <f>SUMIFS(GameLog!L:L,GameLog!$D:$D,'PIT B'!$A28,GameLog!$C:$C,"PIT")</f>
        <v>0</v>
      </c>
      <c r="J28">
        <f>SUMIFS(GameLog!M:M,GameLog!$D:$D,'PIT B'!$A28,GameLog!$C:$C,"PIT")</f>
        <v>0</v>
      </c>
      <c r="K28">
        <f>SUMIFS(GameLog!N:N,GameLog!$D:$D,'PIT B'!$A28,GameLog!$C:$C,"PIT")</f>
        <v>0</v>
      </c>
      <c r="L28">
        <f>SUMIFS(GameLog!O:O,GameLog!$D:$D,'PIT B'!$A28,GameLog!$C:$C,"PIT")</f>
        <v>0</v>
      </c>
      <c r="M28">
        <f>SUMIFS(GameLog!P:P,GameLog!$D:$D,'PIT B'!$A28,GameLog!$C:$C,"PIT")</f>
        <v>1</v>
      </c>
      <c r="N28">
        <f>SUMIFS(GameLog!Q:Q,GameLog!$D:$D,'PIT B'!$A28,GameLog!$C:$C,"PIT")</f>
        <v>0</v>
      </c>
      <c r="O28">
        <f>SUMIFS(GameLog!R:R,GameLog!$D:$D,'PIT B'!$A28,GameLog!$C:$C,"PIT")</f>
        <v>0</v>
      </c>
      <c r="P28">
        <f>SUMIFS(GameLog!S:S,GameLog!$D:$D,'PIT B'!$A28,GameLog!$C:$C,"PIT")</f>
        <v>0</v>
      </c>
      <c r="Q28">
        <f>SUMIFS(GameLog!T:T,GameLog!$D:$D,'PIT B'!$A28,GameLog!$C:$C,"PIT")</f>
        <v>0</v>
      </c>
      <c r="R28">
        <f>SUMIFS(GameLog!U:U,GameLog!$D:$D,'PIT B'!$A28,GameLog!$C:$C,"PIT")</f>
        <v>0</v>
      </c>
      <c r="S28">
        <f>SUMIFS(GameLog!V:V,GameLog!$D:$D,'PIT B'!$A28,GameLog!$C:$C,"PIT")</f>
        <v>0</v>
      </c>
      <c r="T28">
        <v>0</v>
      </c>
      <c r="U28">
        <v>0</v>
      </c>
      <c r="V28" s="8">
        <f t="shared" si="3"/>
        <v>0</v>
      </c>
      <c r="W28" s="8">
        <f t="shared" si="0"/>
        <v>0.5</v>
      </c>
      <c r="X28" s="8">
        <f t="shared" si="1"/>
        <v>0</v>
      </c>
      <c r="Y28" s="8">
        <f t="shared" si="4"/>
        <v>0.5</v>
      </c>
      <c r="Z28">
        <f t="shared" si="5"/>
        <v>0</v>
      </c>
      <c r="AB28" s="13"/>
      <c r="AE28" s="14"/>
    </row>
    <row r="29" spans="1:31">
      <c r="A29" t="s">
        <v>3206</v>
      </c>
      <c r="B29" cm="1">
        <f t="array" ref="B29">IF(COUNTIFS(GameLog!D:D,'PIT B'!A29,GameLog!C:C,"PIT")=0,0,COUNTA(_xlfn.UNIQUE(_xlfn._xlws.FILTER(GameLog!A$2:A$1000, (GameLog!C$2:C$1000="PIT") * (GameLog!D$2:D$1000=A29)))))</f>
        <v>0</v>
      </c>
      <c r="C29">
        <f t="shared" si="2"/>
        <v>0</v>
      </c>
      <c r="D29">
        <f>SUMIFS(GameLog!G:G,GameLog!$D:$D,'PIT B'!$A29,GameLog!$C:$C,"PIT")</f>
        <v>0</v>
      </c>
      <c r="E29">
        <f>SUMIFS(GameLog!H:H,GameLog!$D:$D,'PIT B'!$A29,GameLog!$C:$C,"PIT")</f>
        <v>0</v>
      </c>
      <c r="F29">
        <f>SUMIFS(GameLog!I:I,GameLog!$D:$D,'PIT B'!$A29,GameLog!$C:$C,"PIT")</f>
        <v>0</v>
      </c>
      <c r="G29">
        <f>SUMIFS(GameLog!J:J,GameLog!$D:$D,'PIT B'!$A29,GameLog!$C:$C,"PIT")</f>
        <v>0</v>
      </c>
      <c r="H29">
        <f>SUMIFS(GameLog!K:K,GameLog!$D:$D,'PIT B'!$A29,GameLog!$C:$C,"PIT")</f>
        <v>0</v>
      </c>
      <c r="I29">
        <f>SUMIFS(GameLog!L:L,GameLog!$D:$D,'PIT B'!$A29,GameLog!$C:$C,"PIT")</f>
        <v>0</v>
      </c>
      <c r="J29">
        <f>SUMIFS(GameLog!M:M,GameLog!$D:$D,'PIT B'!$A29,GameLog!$C:$C,"PIT")</f>
        <v>0</v>
      </c>
      <c r="K29">
        <f>SUMIFS(GameLog!N:N,GameLog!$D:$D,'PIT B'!$A29,GameLog!$C:$C,"PIT")</f>
        <v>0</v>
      </c>
      <c r="L29">
        <f>SUMIFS(GameLog!O:O,GameLog!$D:$D,'PIT B'!$A29,GameLog!$C:$C,"PIT")</f>
        <v>0</v>
      </c>
      <c r="M29">
        <f>SUMIFS(GameLog!P:P,GameLog!$D:$D,'PIT B'!$A29,GameLog!$C:$C,"PIT")</f>
        <v>0</v>
      </c>
      <c r="N29">
        <f>SUMIFS(GameLog!Q:Q,GameLog!$D:$D,'PIT B'!$A29,GameLog!$C:$C,"PIT")</f>
        <v>0</v>
      </c>
      <c r="O29">
        <f>SUMIFS(GameLog!R:R,GameLog!$D:$D,'PIT B'!$A29,GameLog!$C:$C,"PIT")</f>
        <v>0</v>
      </c>
      <c r="P29">
        <f>SUMIFS(GameLog!S:S,GameLog!$D:$D,'PIT B'!$A29,GameLog!$C:$C,"PIT")</f>
        <v>0</v>
      </c>
      <c r="Q29">
        <f>SUMIFS(GameLog!T:T,GameLog!$D:$D,'PIT B'!$A29,GameLog!$C:$C,"PIT")</f>
        <v>0</v>
      </c>
      <c r="R29">
        <f>SUMIFS(GameLog!U:U,GameLog!$D:$D,'PIT B'!$A29,GameLog!$C:$C,"PIT")</f>
        <v>0</v>
      </c>
      <c r="S29">
        <f>SUMIFS(GameLog!V:V,GameLog!$D:$D,'PIT B'!$A29,GameLog!$C:$C,"PIT")</f>
        <v>0</v>
      </c>
      <c r="T29">
        <v>0</v>
      </c>
      <c r="U29">
        <v>0</v>
      </c>
      <c r="V29" s="8">
        <f t="shared" si="3"/>
        <v>0</v>
      </c>
      <c r="W29" s="8">
        <f t="shared" si="0"/>
        <v>0</v>
      </c>
      <c r="X29" s="8">
        <f t="shared" si="1"/>
        <v>0</v>
      </c>
      <c r="Y29" s="8">
        <f t="shared" si="4"/>
        <v>0</v>
      </c>
      <c r="Z29">
        <f t="shared" si="5"/>
        <v>0</v>
      </c>
      <c r="AB29" s="14"/>
      <c r="AE29" s="14"/>
    </row>
    <row r="30" spans="1:31">
      <c r="A30" t="s">
        <v>3217</v>
      </c>
      <c r="B30" cm="1">
        <f t="array" ref="B30">IF(COUNTIFS(GameLog!D:D,'PIT B'!A30,GameLog!C:C,"PIT")=0,0,COUNTA(_xlfn.UNIQUE(_xlfn._xlws.FILTER(GameLog!A$2:A$1000, (GameLog!C$2:C$1000="PIT") * (GameLog!D$2:D$1000=A30)))))</f>
        <v>1</v>
      </c>
      <c r="C30">
        <f t="shared" si="2"/>
        <v>1</v>
      </c>
      <c r="D30">
        <f>SUMIFS(GameLog!G:G,GameLog!$D:$D,'PIT B'!$A30,GameLog!$C:$C,"PIT")</f>
        <v>1</v>
      </c>
      <c r="E30">
        <f>SUMIFS(GameLog!H:H,GameLog!$D:$D,'PIT B'!$A30,GameLog!$C:$C,"PIT")</f>
        <v>1</v>
      </c>
      <c r="F30">
        <f>SUMIFS(GameLog!I:I,GameLog!$D:$D,'PIT B'!$A30,GameLog!$C:$C,"PIT")</f>
        <v>1</v>
      </c>
      <c r="G30">
        <f>SUMIFS(GameLog!J:J,GameLog!$D:$D,'PIT B'!$A30,GameLog!$C:$C,"PIT")</f>
        <v>0</v>
      </c>
      <c r="H30">
        <f>SUMIFS(GameLog!K:K,GameLog!$D:$D,'PIT B'!$A30,GameLog!$C:$C,"PIT")</f>
        <v>0</v>
      </c>
      <c r="I30">
        <f>SUMIFS(GameLog!L:L,GameLog!$D:$D,'PIT B'!$A30,GameLog!$C:$C,"PIT")</f>
        <v>0</v>
      </c>
      <c r="J30">
        <f>SUMIFS(GameLog!M:M,GameLog!$D:$D,'PIT B'!$A30,GameLog!$C:$C,"PIT")</f>
        <v>0</v>
      </c>
      <c r="K30">
        <f>SUMIFS(GameLog!N:N,GameLog!$D:$D,'PIT B'!$A30,GameLog!$C:$C,"PIT")</f>
        <v>0</v>
      </c>
      <c r="L30">
        <f>SUMIFS(GameLog!O:O,GameLog!$D:$D,'PIT B'!$A30,GameLog!$C:$C,"PIT")</f>
        <v>0</v>
      </c>
      <c r="M30">
        <f>SUMIFS(GameLog!P:P,GameLog!$D:$D,'PIT B'!$A30,GameLog!$C:$C,"PIT")</f>
        <v>0</v>
      </c>
      <c r="N30">
        <f>SUMIFS(GameLog!Q:Q,GameLog!$D:$D,'PIT B'!$A30,GameLog!$C:$C,"PIT")</f>
        <v>0</v>
      </c>
      <c r="O30">
        <f>SUMIFS(GameLog!R:R,GameLog!$D:$D,'PIT B'!$A30,GameLog!$C:$C,"PIT")</f>
        <v>0</v>
      </c>
      <c r="P30">
        <f>SUMIFS(GameLog!S:S,GameLog!$D:$D,'PIT B'!$A30,GameLog!$C:$C,"PIT")</f>
        <v>0</v>
      </c>
      <c r="Q30">
        <f>SUMIFS(GameLog!T:T,GameLog!$D:$D,'PIT B'!$A30,GameLog!$C:$C,"PIT")</f>
        <v>0</v>
      </c>
      <c r="R30">
        <f>SUMIFS(GameLog!U:U,GameLog!$D:$D,'PIT B'!$A30,GameLog!$C:$C,"PIT")</f>
        <v>0</v>
      </c>
      <c r="S30">
        <f>SUMIFS(GameLog!V:V,GameLog!$D:$D,'PIT B'!$A30,GameLog!$C:$C,"PIT")</f>
        <v>0</v>
      </c>
      <c r="T30">
        <v>0</v>
      </c>
      <c r="U30">
        <v>0</v>
      </c>
      <c r="V30" s="8">
        <f t="shared" si="3"/>
        <v>1</v>
      </c>
      <c r="W30" s="8">
        <f t="shared" si="0"/>
        <v>1</v>
      </c>
      <c r="X30" s="8">
        <f t="shared" si="1"/>
        <v>1</v>
      </c>
      <c r="Y30" s="8">
        <f t="shared" si="4"/>
        <v>2</v>
      </c>
      <c r="Z30">
        <f t="shared" si="5"/>
        <v>1</v>
      </c>
      <c r="AB30" s="14"/>
      <c r="AE30" s="14"/>
    </row>
    <row r="31" spans="1:31">
      <c r="A31" t="s">
        <v>3207</v>
      </c>
      <c r="B31" cm="1">
        <f t="array" ref="B31">IF(COUNTIFS(GameLog!D:D,'PIT B'!A31,GameLog!C:C,"PIT")=0,0,COUNTA(_xlfn.UNIQUE(_xlfn._xlws.FILTER(GameLog!A$2:A$1000, (GameLog!C$2:C$1000="PIT") * (GameLog!D$2:D$1000=A31)))))</f>
        <v>1</v>
      </c>
      <c r="C31">
        <f t="shared" si="2"/>
        <v>1</v>
      </c>
      <c r="D31">
        <f>SUMIFS(GameLog!G:G,GameLog!$D:$D,'PIT B'!$A31,GameLog!$C:$C,"PIT")</f>
        <v>1</v>
      </c>
      <c r="E31">
        <f>SUMIFS(GameLog!H:H,GameLog!$D:$D,'PIT B'!$A31,GameLog!$C:$C,"PIT")</f>
        <v>0</v>
      </c>
      <c r="F31">
        <f>SUMIFS(GameLog!I:I,GameLog!$D:$D,'PIT B'!$A31,GameLog!$C:$C,"PIT")</f>
        <v>0</v>
      </c>
      <c r="G31">
        <f>SUMIFS(GameLog!J:J,GameLog!$D:$D,'PIT B'!$A31,GameLog!$C:$C,"PIT")</f>
        <v>0</v>
      </c>
      <c r="H31">
        <f>SUMIFS(GameLog!K:K,GameLog!$D:$D,'PIT B'!$A31,GameLog!$C:$C,"PIT")</f>
        <v>0</v>
      </c>
      <c r="I31">
        <f>SUMIFS(GameLog!L:L,GameLog!$D:$D,'PIT B'!$A31,GameLog!$C:$C,"PIT")</f>
        <v>0</v>
      </c>
      <c r="J31">
        <f>SUMIFS(GameLog!M:M,GameLog!$D:$D,'PIT B'!$A31,GameLog!$C:$C,"PIT")</f>
        <v>0</v>
      </c>
      <c r="K31">
        <f>SUMIFS(GameLog!N:N,GameLog!$D:$D,'PIT B'!$A31,GameLog!$C:$C,"PIT")</f>
        <v>0</v>
      </c>
      <c r="L31">
        <f>SUMIFS(GameLog!O:O,GameLog!$D:$D,'PIT B'!$A31,GameLog!$C:$C,"PIT")</f>
        <v>0</v>
      </c>
      <c r="M31">
        <f>SUMIFS(GameLog!P:P,GameLog!$D:$D,'PIT B'!$A31,GameLog!$C:$C,"PIT")</f>
        <v>0</v>
      </c>
      <c r="N31">
        <f>SUMIFS(GameLog!Q:Q,GameLog!$D:$D,'PIT B'!$A31,GameLog!$C:$C,"PIT")</f>
        <v>1</v>
      </c>
      <c r="O31">
        <f>SUMIFS(GameLog!R:R,GameLog!$D:$D,'PIT B'!$A31,GameLog!$C:$C,"PIT")</f>
        <v>0</v>
      </c>
      <c r="P31">
        <f>SUMIFS(GameLog!S:S,GameLog!$D:$D,'PIT B'!$A31,GameLog!$C:$C,"PIT")</f>
        <v>0</v>
      </c>
      <c r="Q31">
        <f>SUMIFS(GameLog!T:T,GameLog!$D:$D,'PIT B'!$A31,GameLog!$C:$C,"PIT")</f>
        <v>0</v>
      </c>
      <c r="R31">
        <f>SUMIFS(GameLog!U:U,GameLog!$D:$D,'PIT B'!$A31,GameLog!$C:$C,"PIT")</f>
        <v>0</v>
      </c>
      <c r="S31">
        <f>SUMIFS(GameLog!V:V,GameLog!$D:$D,'PIT B'!$A31,GameLog!$C:$C,"PIT")</f>
        <v>0</v>
      </c>
      <c r="T31">
        <v>0</v>
      </c>
      <c r="U31">
        <v>0</v>
      </c>
      <c r="V31" s="8">
        <f t="shared" si="3"/>
        <v>0</v>
      </c>
      <c r="W31" s="8">
        <f t="shared" si="0"/>
        <v>0</v>
      </c>
      <c r="X31" s="8">
        <f t="shared" si="1"/>
        <v>0</v>
      </c>
      <c r="Y31" s="8">
        <f t="shared" si="4"/>
        <v>0</v>
      </c>
      <c r="Z31">
        <f t="shared" si="5"/>
        <v>0</v>
      </c>
      <c r="AB31" s="14"/>
      <c r="AE31" s="14"/>
    </row>
    <row r="32" spans="1:31">
      <c r="A32" t="s">
        <v>3208</v>
      </c>
      <c r="B32" cm="1">
        <f t="array" ref="B32">IF(COUNTIFS(GameLog!D:D,'PIT B'!A32,GameLog!C:C,"PIT")=0,0,COUNTA(_xlfn.UNIQUE(_xlfn._xlws.FILTER(GameLog!A$2:A$1000, (GameLog!C$2:C$1000="PIT") * (GameLog!D$2:D$1000=A32)))))</f>
        <v>1</v>
      </c>
      <c r="C32">
        <f t="shared" si="2"/>
        <v>0</v>
      </c>
      <c r="D32">
        <f>SUMIFS(GameLog!G:G,GameLog!$D:$D,'PIT B'!$A32,GameLog!$C:$C,"PIT")</f>
        <v>0</v>
      </c>
      <c r="E32">
        <f>SUMIFS(GameLog!H:H,GameLog!$D:$D,'PIT B'!$A32,GameLog!$C:$C,"PIT")</f>
        <v>0</v>
      </c>
      <c r="F32">
        <f>SUMIFS(GameLog!I:I,GameLog!$D:$D,'PIT B'!$A32,GameLog!$C:$C,"PIT")</f>
        <v>0</v>
      </c>
      <c r="G32">
        <f>SUMIFS(GameLog!J:J,GameLog!$D:$D,'PIT B'!$A32,GameLog!$C:$C,"PIT")</f>
        <v>0</v>
      </c>
      <c r="H32">
        <f>SUMIFS(GameLog!K:K,GameLog!$D:$D,'PIT B'!$A32,GameLog!$C:$C,"PIT")</f>
        <v>0</v>
      </c>
      <c r="I32">
        <f>SUMIFS(GameLog!L:L,GameLog!$D:$D,'PIT B'!$A32,GameLog!$C:$C,"PIT")</f>
        <v>0</v>
      </c>
      <c r="J32">
        <f>SUMIFS(GameLog!M:M,GameLog!$D:$D,'PIT B'!$A32,GameLog!$C:$C,"PIT")</f>
        <v>0</v>
      </c>
      <c r="K32">
        <f>SUMIFS(GameLog!N:N,GameLog!$D:$D,'PIT B'!$A32,GameLog!$C:$C,"PIT")</f>
        <v>0</v>
      </c>
      <c r="L32">
        <f>SUMIFS(GameLog!O:O,GameLog!$D:$D,'PIT B'!$A32,GameLog!$C:$C,"PIT")</f>
        <v>0</v>
      </c>
      <c r="M32">
        <f>SUMIFS(GameLog!P:P,GameLog!$D:$D,'PIT B'!$A32,GameLog!$C:$C,"PIT")</f>
        <v>0</v>
      </c>
      <c r="N32">
        <f>SUMIFS(GameLog!Q:Q,GameLog!$D:$D,'PIT B'!$A32,GameLog!$C:$C,"PIT")</f>
        <v>0</v>
      </c>
      <c r="O32">
        <f>SUMIFS(GameLog!R:R,GameLog!$D:$D,'PIT B'!$A32,GameLog!$C:$C,"PIT")</f>
        <v>0</v>
      </c>
      <c r="P32">
        <f>SUMIFS(GameLog!S:S,GameLog!$D:$D,'PIT B'!$A32,GameLog!$C:$C,"PIT")</f>
        <v>0</v>
      </c>
      <c r="Q32">
        <f>SUMIFS(GameLog!T:T,GameLog!$D:$D,'PIT B'!$A32,GameLog!$C:$C,"PIT")</f>
        <v>0</v>
      </c>
      <c r="R32">
        <f>SUMIFS(GameLog!U:U,GameLog!$D:$D,'PIT B'!$A32,GameLog!$C:$C,"PIT")</f>
        <v>0</v>
      </c>
      <c r="S32">
        <f>SUMIFS(GameLog!V:V,GameLog!$D:$D,'PIT B'!$A32,GameLog!$C:$C,"PIT")</f>
        <v>0</v>
      </c>
      <c r="T32">
        <v>0</v>
      </c>
      <c r="U32">
        <v>0</v>
      </c>
      <c r="V32" s="8">
        <f t="shared" si="3"/>
        <v>0</v>
      </c>
      <c r="W32" s="8">
        <f t="shared" si="0"/>
        <v>0</v>
      </c>
      <c r="X32" s="8">
        <f t="shared" si="1"/>
        <v>0</v>
      </c>
      <c r="Y32" s="8">
        <f t="shared" si="4"/>
        <v>0</v>
      </c>
      <c r="Z32">
        <f t="shared" si="5"/>
        <v>0</v>
      </c>
      <c r="AB32" s="14"/>
      <c r="AE32" s="14"/>
    </row>
    <row r="33" spans="1:31">
      <c r="A33" t="s">
        <v>3209</v>
      </c>
      <c r="B33" cm="1">
        <f t="array" ref="B33">IF(COUNTIFS(GameLog!D:D,'PIT B'!A33,GameLog!C:C,"PIT")=0,0,COUNTA(_xlfn.UNIQUE(_xlfn._xlws.FILTER(GameLog!A$2:A$1000, (GameLog!C$2:C$1000="PIT") * (GameLog!D$2:D$1000=A33)))))</f>
        <v>0</v>
      </c>
      <c r="C33">
        <f t="shared" si="2"/>
        <v>0</v>
      </c>
      <c r="D33">
        <f>SUMIFS(GameLog!G:G,GameLog!$D:$D,'PIT B'!$A33,GameLog!$C:$C,"PIT")</f>
        <v>0</v>
      </c>
      <c r="E33">
        <f>SUMIFS(GameLog!H:H,GameLog!$D:$D,'PIT B'!$A33,GameLog!$C:$C,"PIT")</f>
        <v>0</v>
      </c>
      <c r="F33">
        <f>SUMIFS(GameLog!I:I,GameLog!$D:$D,'PIT B'!$A33,GameLog!$C:$C,"PIT")</f>
        <v>0</v>
      </c>
      <c r="G33">
        <f>SUMIFS(GameLog!J:J,GameLog!$D:$D,'PIT B'!$A33,GameLog!$C:$C,"PIT")</f>
        <v>0</v>
      </c>
      <c r="H33">
        <f>SUMIFS(GameLog!K:K,GameLog!$D:$D,'PIT B'!$A33,GameLog!$C:$C,"PIT")</f>
        <v>0</v>
      </c>
      <c r="I33">
        <f>SUMIFS(GameLog!L:L,GameLog!$D:$D,'PIT B'!$A33,GameLog!$C:$C,"PIT")</f>
        <v>0</v>
      </c>
      <c r="J33">
        <f>SUMIFS(GameLog!M:M,GameLog!$D:$D,'PIT B'!$A33,GameLog!$C:$C,"PIT")</f>
        <v>0</v>
      </c>
      <c r="K33">
        <f>SUMIFS(GameLog!N:N,GameLog!$D:$D,'PIT B'!$A33,GameLog!$C:$C,"PIT")</f>
        <v>0</v>
      </c>
      <c r="L33">
        <f>SUMIFS(GameLog!O:O,GameLog!$D:$D,'PIT B'!$A33,GameLog!$C:$C,"PIT")</f>
        <v>0</v>
      </c>
      <c r="M33">
        <f>SUMIFS(GameLog!P:P,GameLog!$D:$D,'PIT B'!$A33,GameLog!$C:$C,"PIT")</f>
        <v>0</v>
      </c>
      <c r="N33">
        <f>SUMIFS(GameLog!Q:Q,GameLog!$D:$D,'PIT B'!$A33,GameLog!$C:$C,"PIT")</f>
        <v>0</v>
      </c>
      <c r="O33">
        <f>SUMIFS(GameLog!R:R,GameLog!$D:$D,'PIT B'!$A33,GameLog!$C:$C,"PIT")</f>
        <v>0</v>
      </c>
      <c r="P33">
        <f>SUMIFS(GameLog!S:S,GameLog!$D:$D,'PIT B'!$A33,GameLog!$C:$C,"PIT")</f>
        <v>0</v>
      </c>
      <c r="Q33">
        <f>SUMIFS(GameLog!T:T,GameLog!$D:$D,'PIT B'!$A33,GameLog!$C:$C,"PIT")</f>
        <v>0</v>
      </c>
      <c r="R33">
        <f>SUMIFS(GameLog!U:U,GameLog!$D:$D,'PIT B'!$A33,GameLog!$C:$C,"PIT")</f>
        <v>0</v>
      </c>
      <c r="S33">
        <f>SUMIFS(GameLog!V:V,GameLog!$D:$D,'PIT B'!$A33,GameLog!$C:$C,"PIT")</f>
        <v>0</v>
      </c>
      <c r="T33">
        <v>0</v>
      </c>
      <c r="U33">
        <v>0</v>
      </c>
      <c r="V33" s="8">
        <f t="shared" si="3"/>
        <v>0</v>
      </c>
      <c r="W33" s="8">
        <f t="shared" si="0"/>
        <v>0</v>
      </c>
      <c r="X33" s="8">
        <f t="shared" si="1"/>
        <v>0</v>
      </c>
      <c r="Y33" s="8">
        <f t="shared" si="4"/>
        <v>0</v>
      </c>
      <c r="Z33">
        <f t="shared" si="5"/>
        <v>0</v>
      </c>
      <c r="AB33" s="14"/>
      <c r="AE33" s="14"/>
    </row>
    <row r="34" spans="1:31">
      <c r="A34" t="s">
        <v>3210</v>
      </c>
      <c r="B34" cm="1">
        <f t="array" ref="B34">IF(COUNTIFS(GameLog!D:D,'PIT B'!A34,GameLog!C:C,"PIT")=0,0,COUNTA(_xlfn.UNIQUE(_xlfn._xlws.FILTER(GameLog!A$2:A$1000, (GameLog!C$2:C$1000="PIT") * (GameLog!D$2:D$1000=A34)))))</f>
        <v>0</v>
      </c>
      <c r="C34">
        <f t="shared" si="2"/>
        <v>0</v>
      </c>
      <c r="D34">
        <f>SUMIFS(GameLog!G:G,GameLog!$D:$D,'PIT B'!$A34,GameLog!$C:$C,"PIT")</f>
        <v>0</v>
      </c>
      <c r="E34">
        <f>SUMIFS(GameLog!H:H,GameLog!$D:$D,'PIT B'!$A34,GameLog!$C:$C,"PIT")</f>
        <v>0</v>
      </c>
      <c r="F34">
        <f>SUMIFS(GameLog!I:I,GameLog!$D:$D,'PIT B'!$A34,GameLog!$C:$C,"PIT")</f>
        <v>0</v>
      </c>
      <c r="G34">
        <f>SUMIFS(GameLog!J:J,GameLog!$D:$D,'PIT B'!$A34,GameLog!$C:$C,"PIT")</f>
        <v>0</v>
      </c>
      <c r="H34">
        <f>SUMIFS(GameLog!K:K,GameLog!$D:$D,'PIT B'!$A34,GameLog!$C:$C,"PIT")</f>
        <v>0</v>
      </c>
      <c r="I34">
        <f>SUMIFS(GameLog!L:L,GameLog!$D:$D,'PIT B'!$A34,GameLog!$C:$C,"PIT")</f>
        <v>0</v>
      </c>
      <c r="J34">
        <f>SUMIFS(GameLog!M:M,GameLog!$D:$D,'PIT B'!$A34,GameLog!$C:$C,"PIT")</f>
        <v>0</v>
      </c>
      <c r="K34">
        <f>SUMIFS(GameLog!N:N,GameLog!$D:$D,'PIT B'!$A34,GameLog!$C:$C,"PIT")</f>
        <v>0</v>
      </c>
      <c r="L34">
        <f>SUMIFS(GameLog!O:O,GameLog!$D:$D,'PIT B'!$A34,GameLog!$C:$C,"PIT")</f>
        <v>0</v>
      </c>
      <c r="M34">
        <f>SUMIFS(GameLog!P:P,GameLog!$D:$D,'PIT B'!$A34,GameLog!$C:$C,"PIT")</f>
        <v>0</v>
      </c>
      <c r="N34">
        <f>SUMIFS(GameLog!Q:Q,GameLog!$D:$D,'PIT B'!$A34,GameLog!$C:$C,"PIT")</f>
        <v>0</v>
      </c>
      <c r="O34">
        <f>SUMIFS(GameLog!R:R,GameLog!$D:$D,'PIT B'!$A34,GameLog!$C:$C,"PIT")</f>
        <v>0</v>
      </c>
      <c r="P34">
        <f>SUMIFS(GameLog!S:S,GameLog!$D:$D,'PIT B'!$A34,GameLog!$C:$C,"PIT")</f>
        <v>0</v>
      </c>
      <c r="Q34">
        <f>SUMIFS(GameLog!T:T,GameLog!$D:$D,'PIT B'!$A34,GameLog!$C:$C,"PIT")</f>
        <v>0</v>
      </c>
      <c r="R34">
        <f>SUMIFS(GameLog!U:U,GameLog!$D:$D,'PIT B'!$A34,GameLog!$C:$C,"PIT")</f>
        <v>0</v>
      </c>
      <c r="S34">
        <f>SUMIFS(GameLog!V:V,GameLog!$D:$D,'PIT B'!$A34,GameLog!$C:$C,"PIT")</f>
        <v>0</v>
      </c>
      <c r="T34">
        <v>0</v>
      </c>
      <c r="U34">
        <v>0</v>
      </c>
      <c r="V34" s="8">
        <f t="shared" si="3"/>
        <v>0</v>
      </c>
      <c r="W34" s="8">
        <f t="shared" si="0"/>
        <v>0</v>
      </c>
      <c r="X34" s="8">
        <f t="shared" si="1"/>
        <v>0</v>
      </c>
      <c r="Y34" s="8">
        <f t="shared" si="4"/>
        <v>0</v>
      </c>
      <c r="Z34">
        <f t="shared" si="5"/>
        <v>0</v>
      </c>
      <c r="AB34" s="14"/>
      <c r="AE34" s="14"/>
    </row>
    <row r="35" spans="1:31">
      <c r="A35" t="s">
        <v>3211</v>
      </c>
      <c r="B35" cm="1">
        <f t="array" ref="B35">IF(COUNTIFS(GameLog!D:D,'PIT B'!A35,GameLog!C:C,"PIT")=0,0,COUNTA(_xlfn.UNIQUE(_xlfn._xlws.FILTER(GameLog!A$2:A$1000, (GameLog!C$2:C$1000="PIT") * (GameLog!D$2:D$1000=A35)))))</f>
        <v>0</v>
      </c>
      <c r="C35">
        <f t="shared" si="2"/>
        <v>0</v>
      </c>
      <c r="D35">
        <f>SUMIFS(GameLog!G:G,GameLog!$D:$D,'PIT B'!$A35,GameLog!$C:$C,"PIT")</f>
        <v>0</v>
      </c>
      <c r="E35">
        <f>SUMIFS(GameLog!H:H,GameLog!$D:$D,'PIT B'!$A35,GameLog!$C:$C,"PIT")</f>
        <v>0</v>
      </c>
      <c r="F35">
        <f>SUMIFS(GameLog!I:I,GameLog!$D:$D,'PIT B'!$A35,GameLog!$C:$C,"PIT")</f>
        <v>0</v>
      </c>
      <c r="G35">
        <f>SUMIFS(GameLog!J:J,GameLog!$D:$D,'PIT B'!$A35,GameLog!$C:$C,"PIT")</f>
        <v>0</v>
      </c>
      <c r="H35">
        <f>SUMIFS(GameLog!K:K,GameLog!$D:$D,'PIT B'!$A35,GameLog!$C:$C,"PIT")</f>
        <v>0</v>
      </c>
      <c r="I35">
        <f>SUMIFS(GameLog!L:L,GameLog!$D:$D,'PIT B'!$A35,GameLog!$C:$C,"PIT")</f>
        <v>0</v>
      </c>
      <c r="J35">
        <f>SUMIFS(GameLog!M:M,GameLog!$D:$D,'PIT B'!$A35,GameLog!$C:$C,"PIT")</f>
        <v>0</v>
      </c>
      <c r="K35">
        <f>SUMIFS(GameLog!N:N,GameLog!$D:$D,'PIT B'!$A35,GameLog!$C:$C,"PIT")</f>
        <v>0</v>
      </c>
      <c r="L35">
        <f>SUMIFS(GameLog!O:O,GameLog!$D:$D,'PIT B'!$A35,GameLog!$C:$C,"PIT")</f>
        <v>0</v>
      </c>
      <c r="M35">
        <f>SUMIFS(GameLog!P:P,GameLog!$D:$D,'PIT B'!$A35,GameLog!$C:$C,"PIT")</f>
        <v>0</v>
      </c>
      <c r="N35">
        <f>SUMIFS(GameLog!Q:Q,GameLog!$D:$D,'PIT B'!$A35,GameLog!$C:$C,"PIT")</f>
        <v>0</v>
      </c>
      <c r="O35">
        <f>SUMIFS(GameLog!R:R,GameLog!$D:$D,'PIT B'!$A35,GameLog!$C:$C,"PIT")</f>
        <v>0</v>
      </c>
      <c r="P35">
        <f>SUMIFS(GameLog!S:S,GameLog!$D:$D,'PIT B'!$A35,GameLog!$C:$C,"PIT")</f>
        <v>0</v>
      </c>
      <c r="Q35">
        <f>SUMIFS(GameLog!T:T,GameLog!$D:$D,'PIT B'!$A35,GameLog!$C:$C,"PIT")</f>
        <v>0</v>
      </c>
      <c r="R35">
        <f>SUMIFS(GameLog!U:U,GameLog!$D:$D,'PIT B'!$A35,GameLog!$C:$C,"PIT")</f>
        <v>0</v>
      </c>
      <c r="S35">
        <f>SUMIFS(GameLog!V:V,GameLog!$D:$D,'PIT B'!$A35,GameLog!$C:$C,"PIT")</f>
        <v>0</v>
      </c>
      <c r="T35">
        <v>0</v>
      </c>
      <c r="U35">
        <v>0</v>
      </c>
      <c r="V35" s="8">
        <f t="shared" si="3"/>
        <v>0</v>
      </c>
      <c r="W35" s="8">
        <f t="shared" si="0"/>
        <v>0</v>
      </c>
      <c r="X35" s="8">
        <f t="shared" si="1"/>
        <v>0</v>
      </c>
      <c r="Y35" s="8">
        <f t="shared" si="4"/>
        <v>0</v>
      </c>
      <c r="Z35">
        <f t="shared" si="5"/>
        <v>0</v>
      </c>
      <c r="AB35" s="14"/>
      <c r="AE35" s="14"/>
    </row>
    <row r="36" spans="1:31">
      <c r="A36" t="s">
        <v>3212</v>
      </c>
      <c r="B36" cm="1">
        <f t="array" ref="B36">IF(COUNTIFS(GameLog!D:D,'PIT B'!A36,GameLog!C:C,"PIT")=0,0,COUNTA(_xlfn.UNIQUE(_xlfn._xlws.FILTER(GameLog!A$2:A$1000, (GameLog!C$2:C$1000="PIT") * (GameLog!D$2:D$1000=A36)))))</f>
        <v>2</v>
      </c>
      <c r="C36">
        <f t="shared" si="2"/>
        <v>0</v>
      </c>
      <c r="D36">
        <f>SUMIFS(GameLog!G:G,GameLog!$D:$D,'PIT B'!$A36,GameLog!$C:$C,"PIT")</f>
        <v>0</v>
      </c>
      <c r="E36">
        <f>SUMIFS(GameLog!H:H,GameLog!$D:$D,'PIT B'!$A36,GameLog!$C:$C,"PIT")</f>
        <v>0</v>
      </c>
      <c r="F36">
        <f>SUMIFS(GameLog!I:I,GameLog!$D:$D,'PIT B'!$A36,GameLog!$C:$C,"PIT")</f>
        <v>0</v>
      </c>
      <c r="G36">
        <f>SUMIFS(GameLog!J:J,GameLog!$D:$D,'PIT B'!$A36,GameLog!$C:$C,"PIT")</f>
        <v>0</v>
      </c>
      <c r="H36">
        <f>SUMIFS(GameLog!K:K,GameLog!$D:$D,'PIT B'!$A36,GameLog!$C:$C,"PIT")</f>
        <v>0</v>
      </c>
      <c r="I36">
        <f>SUMIFS(GameLog!L:L,GameLog!$D:$D,'PIT B'!$A36,GameLog!$C:$C,"PIT")</f>
        <v>0</v>
      </c>
      <c r="J36">
        <f>SUMIFS(GameLog!M:M,GameLog!$D:$D,'PIT B'!$A36,GameLog!$C:$C,"PIT")</f>
        <v>0</v>
      </c>
      <c r="K36">
        <f>SUMIFS(GameLog!N:N,GameLog!$D:$D,'PIT B'!$A36,GameLog!$C:$C,"PIT")</f>
        <v>0</v>
      </c>
      <c r="L36">
        <f>SUMIFS(GameLog!O:O,GameLog!$D:$D,'PIT B'!$A36,GameLog!$C:$C,"PIT")</f>
        <v>0</v>
      </c>
      <c r="M36">
        <f>SUMIFS(GameLog!P:P,GameLog!$D:$D,'PIT B'!$A36,GameLog!$C:$C,"PIT")</f>
        <v>0</v>
      </c>
      <c r="N36">
        <f>SUMIFS(GameLog!Q:Q,GameLog!$D:$D,'PIT B'!$A36,GameLog!$C:$C,"PIT")</f>
        <v>0</v>
      </c>
      <c r="O36">
        <f>SUMIFS(GameLog!R:R,GameLog!$D:$D,'PIT B'!$A36,GameLog!$C:$C,"PIT")</f>
        <v>0</v>
      </c>
      <c r="P36">
        <f>SUMIFS(GameLog!S:S,GameLog!$D:$D,'PIT B'!$A36,GameLog!$C:$C,"PIT")</f>
        <v>0</v>
      </c>
      <c r="Q36">
        <f>SUMIFS(GameLog!T:T,GameLog!$D:$D,'PIT B'!$A36,GameLog!$C:$C,"PIT")</f>
        <v>0</v>
      </c>
      <c r="R36">
        <f>SUMIFS(GameLog!U:U,GameLog!$D:$D,'PIT B'!$A36,GameLog!$C:$C,"PIT")</f>
        <v>0</v>
      </c>
      <c r="S36">
        <f>SUMIFS(GameLog!V:V,GameLog!$D:$D,'PIT B'!$A36,GameLog!$C:$C,"PIT")</f>
        <v>0</v>
      </c>
      <c r="T36">
        <v>0</v>
      </c>
      <c r="U36">
        <v>0</v>
      </c>
      <c r="V36" s="8">
        <f t="shared" si="3"/>
        <v>0</v>
      </c>
      <c r="W36" s="8">
        <f t="shared" si="0"/>
        <v>0</v>
      </c>
      <c r="X36" s="8">
        <f t="shared" si="1"/>
        <v>0</v>
      </c>
      <c r="Y36" s="8">
        <f t="shared" si="4"/>
        <v>0</v>
      </c>
      <c r="Z36">
        <f t="shared" si="5"/>
        <v>0</v>
      </c>
      <c r="AB36" s="14"/>
      <c r="AE36" s="14"/>
    </row>
    <row r="37" spans="1:31">
      <c r="A37" t="s">
        <v>3213</v>
      </c>
      <c r="B37" cm="1">
        <f t="array" ref="B37">IF(COUNTIFS(GameLog!D:D,'PIT B'!A37,GameLog!C:C,"PIT")=0,0,COUNTA(_xlfn.UNIQUE(_xlfn._xlws.FILTER(GameLog!A$2:A$1000, (GameLog!C$2:C$1000="PIT") * (GameLog!D$2:D$1000=A37)))))</f>
        <v>0</v>
      </c>
      <c r="C37">
        <f t="shared" si="2"/>
        <v>0</v>
      </c>
      <c r="D37">
        <f>SUMIFS(GameLog!G:G,GameLog!$D:$D,'PIT B'!$A37,GameLog!$C:$C,"PIT")</f>
        <v>0</v>
      </c>
      <c r="E37">
        <f>SUMIFS(GameLog!H:H,GameLog!$D:$D,'PIT B'!$A37,GameLog!$C:$C,"PIT")</f>
        <v>0</v>
      </c>
      <c r="F37">
        <f>SUMIFS(GameLog!I:I,GameLog!$D:$D,'PIT B'!$A37,GameLog!$C:$C,"PIT")</f>
        <v>0</v>
      </c>
      <c r="G37">
        <f>SUMIFS(GameLog!J:J,GameLog!$D:$D,'PIT B'!$A37,GameLog!$C:$C,"PIT")</f>
        <v>0</v>
      </c>
      <c r="H37">
        <f>SUMIFS(GameLog!K:K,GameLog!$D:$D,'PIT B'!$A37,GameLog!$C:$C,"PIT")</f>
        <v>0</v>
      </c>
      <c r="I37">
        <f>SUMIFS(GameLog!L:L,GameLog!$D:$D,'PIT B'!$A37,GameLog!$C:$C,"PIT")</f>
        <v>0</v>
      </c>
      <c r="J37">
        <f>SUMIFS(GameLog!M:M,GameLog!$D:$D,'PIT B'!$A37,GameLog!$C:$C,"PIT")</f>
        <v>0</v>
      </c>
      <c r="K37">
        <f>SUMIFS(GameLog!N:N,GameLog!$D:$D,'PIT B'!$A37,GameLog!$C:$C,"PIT")</f>
        <v>0</v>
      </c>
      <c r="L37">
        <f>SUMIFS(GameLog!O:O,GameLog!$D:$D,'PIT B'!$A37,GameLog!$C:$C,"PIT")</f>
        <v>0</v>
      </c>
      <c r="M37">
        <f>SUMIFS(GameLog!P:P,GameLog!$D:$D,'PIT B'!$A37,GameLog!$C:$C,"PIT")</f>
        <v>0</v>
      </c>
      <c r="N37">
        <f>SUMIFS(GameLog!Q:Q,GameLog!$D:$D,'PIT B'!$A37,GameLog!$C:$C,"PIT")</f>
        <v>0</v>
      </c>
      <c r="O37">
        <f>SUMIFS(GameLog!R:R,GameLog!$D:$D,'PIT B'!$A37,GameLog!$C:$C,"PIT")</f>
        <v>0</v>
      </c>
      <c r="P37">
        <f>SUMIFS(GameLog!S:S,GameLog!$D:$D,'PIT B'!$A37,GameLog!$C:$C,"PIT")</f>
        <v>0</v>
      </c>
      <c r="Q37">
        <f>SUMIFS(GameLog!T:T,GameLog!$D:$D,'PIT B'!$A37,GameLog!$C:$C,"PIT")</f>
        <v>0</v>
      </c>
      <c r="R37">
        <f>SUMIFS(GameLog!U:U,GameLog!$D:$D,'PIT B'!$A37,GameLog!$C:$C,"PIT")</f>
        <v>0</v>
      </c>
      <c r="S37">
        <f>SUMIFS(GameLog!V:V,GameLog!$D:$D,'PIT B'!$A37,GameLog!$C:$C,"PIT")</f>
        <v>0</v>
      </c>
      <c r="T37">
        <v>0</v>
      </c>
      <c r="U37">
        <v>0</v>
      </c>
      <c r="V37" s="8">
        <f t="shared" si="3"/>
        <v>0</v>
      </c>
      <c r="W37" s="8">
        <f t="shared" si="0"/>
        <v>0</v>
      </c>
      <c r="X37" s="8">
        <f t="shared" si="1"/>
        <v>0</v>
      </c>
      <c r="Y37" s="8">
        <f t="shared" si="4"/>
        <v>0</v>
      </c>
      <c r="Z37">
        <f t="shared" si="5"/>
        <v>0</v>
      </c>
      <c r="AB37" s="14"/>
      <c r="AE37" s="14"/>
    </row>
    <row r="38" spans="1:31">
      <c r="A38" t="s">
        <v>3214</v>
      </c>
      <c r="B38" cm="1">
        <f t="array" ref="B38">IF(COUNTIFS(GameLog!D:D,'PIT B'!A38,GameLog!C:C,"PIT")=0,0,COUNTA(_xlfn.UNIQUE(_xlfn._xlws.FILTER(GameLog!A$2:A$1000, (GameLog!C$2:C$1000="PIT") * (GameLog!D$2:D$1000=A38)))))</f>
        <v>1</v>
      </c>
      <c r="C38">
        <f t="shared" si="2"/>
        <v>0</v>
      </c>
      <c r="D38">
        <f>SUMIFS(GameLog!G:G,GameLog!$D:$D,'PIT B'!$A38,GameLog!$C:$C,"PIT")</f>
        <v>0</v>
      </c>
      <c r="E38">
        <f>SUMIFS(GameLog!H:H,GameLog!$D:$D,'PIT B'!$A38,GameLog!$C:$C,"PIT")</f>
        <v>0</v>
      </c>
      <c r="F38">
        <f>SUMIFS(GameLog!I:I,GameLog!$D:$D,'PIT B'!$A38,GameLog!$C:$C,"PIT")</f>
        <v>0</v>
      </c>
      <c r="G38">
        <f>SUMIFS(GameLog!J:J,GameLog!$D:$D,'PIT B'!$A38,GameLog!$C:$C,"PIT")</f>
        <v>0</v>
      </c>
      <c r="H38">
        <f>SUMIFS(GameLog!K:K,GameLog!$D:$D,'PIT B'!$A38,GameLog!$C:$C,"PIT")</f>
        <v>0</v>
      </c>
      <c r="I38">
        <f>SUMIFS(GameLog!L:L,GameLog!$D:$D,'PIT B'!$A38,GameLog!$C:$C,"PIT")</f>
        <v>0</v>
      </c>
      <c r="J38">
        <f>SUMIFS(GameLog!M:M,GameLog!$D:$D,'PIT B'!$A38,GameLog!$C:$C,"PIT")</f>
        <v>0</v>
      </c>
      <c r="K38">
        <f>SUMIFS(GameLog!N:N,GameLog!$D:$D,'PIT B'!$A38,GameLog!$C:$C,"PIT")</f>
        <v>0</v>
      </c>
      <c r="L38">
        <f>SUMIFS(GameLog!O:O,GameLog!$D:$D,'PIT B'!$A38,GameLog!$C:$C,"PIT")</f>
        <v>0</v>
      </c>
      <c r="M38">
        <f>SUMIFS(GameLog!P:P,GameLog!$D:$D,'PIT B'!$A38,GameLog!$C:$C,"PIT")</f>
        <v>0</v>
      </c>
      <c r="N38">
        <f>SUMIFS(GameLog!Q:Q,GameLog!$D:$D,'PIT B'!$A38,GameLog!$C:$C,"PIT")</f>
        <v>0</v>
      </c>
      <c r="O38">
        <f>SUMIFS(GameLog!R:R,GameLog!$D:$D,'PIT B'!$A38,GameLog!$C:$C,"PIT")</f>
        <v>0</v>
      </c>
      <c r="P38">
        <f>SUMIFS(GameLog!S:S,GameLog!$D:$D,'PIT B'!$A38,GameLog!$C:$C,"PIT")</f>
        <v>0</v>
      </c>
      <c r="Q38">
        <f>SUMIFS(GameLog!T:T,GameLog!$D:$D,'PIT B'!$A38,GameLog!$C:$C,"PIT")</f>
        <v>0</v>
      </c>
      <c r="R38">
        <f>SUMIFS(GameLog!U:U,GameLog!$D:$D,'PIT B'!$A38,GameLog!$C:$C,"PIT")</f>
        <v>0</v>
      </c>
      <c r="S38">
        <f>SUMIFS(GameLog!V:V,GameLog!$D:$D,'PIT B'!$A38,GameLog!$C:$C,"PIT")</f>
        <v>0</v>
      </c>
      <c r="T38">
        <v>0</v>
      </c>
      <c r="U38">
        <v>0</v>
      </c>
      <c r="V38" s="8">
        <f t="shared" si="3"/>
        <v>0</v>
      </c>
      <c r="W38" s="8">
        <f t="shared" si="0"/>
        <v>0</v>
      </c>
      <c r="X38" s="8">
        <f t="shared" si="1"/>
        <v>0</v>
      </c>
      <c r="Y38" s="8">
        <f t="shared" si="4"/>
        <v>0</v>
      </c>
      <c r="Z38">
        <f t="shared" si="5"/>
        <v>0</v>
      </c>
      <c r="AB38" s="14"/>
      <c r="AE38" s="14"/>
    </row>
    <row r="39" spans="1:31">
      <c r="A39" t="s">
        <v>3215</v>
      </c>
      <c r="B39" cm="1">
        <f t="array" ref="B39">IF(COUNTIFS(GameLog!D:D,'PIT B'!A39,GameLog!C:C,"PIT")=0,0,COUNTA(_xlfn.UNIQUE(_xlfn._xlws.FILTER(GameLog!A$2:A$1000, (GameLog!C$2:C$1000="PIT") * (GameLog!D$2:D$1000=A39)))))</f>
        <v>0</v>
      </c>
      <c r="C39">
        <f t="shared" si="2"/>
        <v>0</v>
      </c>
      <c r="D39">
        <f>SUMIFS(GameLog!G:G,GameLog!$D:$D,'PIT B'!$A39,GameLog!$C:$C,"PIT")</f>
        <v>0</v>
      </c>
      <c r="E39">
        <f>SUMIFS(GameLog!H:H,GameLog!$D:$D,'PIT B'!$A39,GameLog!$C:$C,"PIT")</f>
        <v>0</v>
      </c>
      <c r="F39">
        <f>SUMIFS(GameLog!I:I,GameLog!$D:$D,'PIT B'!$A39,GameLog!$C:$C,"PIT")</f>
        <v>0</v>
      </c>
      <c r="G39">
        <f>SUMIFS(GameLog!J:J,GameLog!$D:$D,'PIT B'!$A39,GameLog!$C:$C,"PIT")</f>
        <v>0</v>
      </c>
      <c r="H39">
        <f>SUMIFS(GameLog!K:K,GameLog!$D:$D,'PIT B'!$A39,GameLog!$C:$C,"PIT")</f>
        <v>0</v>
      </c>
      <c r="I39">
        <f>SUMIFS(GameLog!L:L,GameLog!$D:$D,'PIT B'!$A39,GameLog!$C:$C,"PIT")</f>
        <v>0</v>
      </c>
      <c r="J39">
        <f>SUMIFS(GameLog!M:M,GameLog!$D:$D,'PIT B'!$A39,GameLog!$C:$C,"PIT")</f>
        <v>0</v>
      </c>
      <c r="K39">
        <f>SUMIFS(GameLog!N:N,GameLog!$D:$D,'PIT B'!$A39,GameLog!$C:$C,"PIT")</f>
        <v>0</v>
      </c>
      <c r="L39">
        <f>SUMIFS(GameLog!O:O,GameLog!$D:$D,'PIT B'!$A39,GameLog!$C:$C,"PIT")</f>
        <v>0</v>
      </c>
      <c r="M39">
        <f>SUMIFS(GameLog!P:P,GameLog!$D:$D,'PIT B'!$A39,GameLog!$C:$C,"PIT")</f>
        <v>0</v>
      </c>
      <c r="N39">
        <f>SUMIFS(GameLog!Q:Q,GameLog!$D:$D,'PIT B'!$A39,GameLog!$C:$C,"PIT")</f>
        <v>0</v>
      </c>
      <c r="O39">
        <f>SUMIFS(GameLog!R:R,GameLog!$D:$D,'PIT B'!$A39,GameLog!$C:$C,"PIT")</f>
        <v>0</v>
      </c>
      <c r="P39">
        <f>SUMIFS(GameLog!S:S,GameLog!$D:$D,'PIT B'!$A39,GameLog!$C:$C,"PIT")</f>
        <v>0</v>
      </c>
      <c r="Q39">
        <f>SUMIFS(GameLog!T:T,GameLog!$D:$D,'PIT B'!$A39,GameLog!$C:$C,"PIT")</f>
        <v>0</v>
      </c>
      <c r="R39">
        <f>SUMIFS(GameLog!U:U,GameLog!$D:$D,'PIT B'!$A39,GameLog!$C:$C,"PIT")</f>
        <v>0</v>
      </c>
      <c r="S39">
        <f>SUMIFS(GameLog!V:V,GameLog!$D:$D,'PIT B'!$A39,GameLog!$C:$C,"PIT")</f>
        <v>0</v>
      </c>
      <c r="T39">
        <v>0</v>
      </c>
      <c r="U39">
        <v>0</v>
      </c>
      <c r="V39" s="8">
        <f t="shared" si="3"/>
        <v>0</v>
      </c>
      <c r="W39" s="8">
        <f t="shared" si="0"/>
        <v>0</v>
      </c>
      <c r="X39" s="8">
        <f t="shared" si="1"/>
        <v>0</v>
      </c>
      <c r="Y39" s="8">
        <f t="shared" si="4"/>
        <v>0</v>
      </c>
      <c r="Z39">
        <f t="shared" si="5"/>
        <v>0</v>
      </c>
      <c r="AB39" s="14"/>
      <c r="AE39" s="14"/>
    </row>
    <row r="40" spans="1:31">
      <c r="A40" t="s">
        <v>3218</v>
      </c>
      <c r="B40" cm="1">
        <f t="array" ref="B40">IF(COUNTIFS(GameLog!D:D,'PIT B'!A40,GameLog!C:C,"PIT")=0,0,COUNTA(_xlfn.UNIQUE(_xlfn._xlws.FILTER(GameLog!A$2:A$1000, (GameLog!C$2:C$1000="PIT") * (GameLog!D$2:D$1000=A40)))))</f>
        <v>1</v>
      </c>
      <c r="C40">
        <f t="shared" si="2"/>
        <v>0</v>
      </c>
      <c r="D40">
        <f>SUMIFS(GameLog!G:G,GameLog!$D:$D,'PIT B'!$A40,GameLog!$C:$C,"PIT")</f>
        <v>0</v>
      </c>
      <c r="E40">
        <f>SUMIFS(GameLog!H:H,GameLog!$D:$D,'PIT B'!$A40,GameLog!$C:$C,"PIT")</f>
        <v>0</v>
      </c>
      <c r="F40">
        <f>SUMIFS(GameLog!I:I,GameLog!$D:$D,'PIT B'!$A40,GameLog!$C:$C,"PIT")</f>
        <v>0</v>
      </c>
      <c r="G40">
        <f>SUMIFS(GameLog!J:J,GameLog!$D:$D,'PIT B'!$A40,GameLog!$C:$C,"PIT")</f>
        <v>0</v>
      </c>
      <c r="H40">
        <f>SUMIFS(GameLog!K:K,GameLog!$D:$D,'PIT B'!$A40,GameLog!$C:$C,"PIT")</f>
        <v>0</v>
      </c>
      <c r="I40">
        <f>SUMIFS(GameLog!L:L,GameLog!$D:$D,'PIT B'!$A40,GameLog!$C:$C,"PIT")</f>
        <v>0</v>
      </c>
      <c r="J40">
        <f>SUMIFS(GameLog!M:M,GameLog!$D:$D,'PIT B'!$A40,GameLog!$C:$C,"PIT")</f>
        <v>0</v>
      </c>
      <c r="K40">
        <f>SUMIFS(GameLog!N:N,GameLog!$D:$D,'PIT B'!$A40,GameLog!$C:$C,"PIT")</f>
        <v>0</v>
      </c>
      <c r="L40">
        <f>SUMIFS(GameLog!O:O,GameLog!$D:$D,'PIT B'!$A40,GameLog!$C:$C,"PIT")</f>
        <v>0</v>
      </c>
      <c r="M40">
        <f>SUMIFS(GameLog!P:P,GameLog!$D:$D,'PIT B'!$A40,GameLog!$C:$C,"PIT")</f>
        <v>0</v>
      </c>
      <c r="N40">
        <f>SUMIFS(GameLog!Q:Q,GameLog!$D:$D,'PIT B'!$A40,GameLog!$C:$C,"PIT")</f>
        <v>0</v>
      </c>
      <c r="O40">
        <f>SUMIFS(GameLog!R:R,GameLog!$D:$D,'PIT B'!$A40,GameLog!$C:$C,"PIT")</f>
        <v>0</v>
      </c>
      <c r="P40">
        <f>SUMIFS(GameLog!S:S,GameLog!$D:$D,'PIT B'!$A40,GameLog!$C:$C,"PIT")</f>
        <v>0</v>
      </c>
      <c r="Q40">
        <f>SUMIFS(GameLog!T:T,GameLog!$D:$D,'PIT B'!$A40,GameLog!$C:$C,"PIT")</f>
        <v>0</v>
      </c>
      <c r="R40">
        <f>SUMIFS(GameLog!U:U,GameLog!$D:$D,'PIT B'!$A40,GameLog!$C:$C,"PIT")</f>
        <v>0</v>
      </c>
      <c r="S40">
        <f>SUMIFS(GameLog!V:V,GameLog!$D:$D,'PIT B'!$A40,GameLog!$C:$C,"PIT")</f>
        <v>0</v>
      </c>
      <c r="T40">
        <v>0</v>
      </c>
      <c r="U40">
        <v>0</v>
      </c>
      <c r="V40" s="8">
        <f t="shared" si="3"/>
        <v>0</v>
      </c>
      <c r="W40" s="8">
        <f t="shared" si="0"/>
        <v>0</v>
      </c>
      <c r="X40" s="8">
        <f t="shared" si="1"/>
        <v>0</v>
      </c>
      <c r="Y40" s="8">
        <f t="shared" si="4"/>
        <v>0</v>
      </c>
      <c r="Z40">
        <f t="shared" si="5"/>
        <v>0</v>
      </c>
      <c r="AB40" s="14"/>
      <c r="AE40" s="14"/>
    </row>
    <row r="41" spans="1:31">
      <c r="A41" t="s">
        <v>3216</v>
      </c>
      <c r="B41" cm="1">
        <f t="array" ref="B41">IF(COUNTIFS(GameLog!D:D,'PIT B'!A41,GameLog!C:C,"PIT")=0,0,COUNTA(_xlfn.UNIQUE(_xlfn._xlws.FILTER(GameLog!A$2:A$1000, (GameLog!C$2:C$1000="PIT") * (GameLog!D$2:D$1000=A41)))))</f>
        <v>0</v>
      </c>
      <c r="C41">
        <f t="shared" si="2"/>
        <v>0</v>
      </c>
      <c r="D41">
        <f>SUMIFS(GameLog!G:G,GameLog!$D:$D,'PIT B'!$A41,GameLog!$C:$C,"PIT")</f>
        <v>0</v>
      </c>
      <c r="E41">
        <f>SUMIFS(GameLog!H:H,GameLog!$D:$D,'PIT B'!$A41,GameLog!$C:$C,"PIT")</f>
        <v>0</v>
      </c>
      <c r="F41">
        <f>SUMIFS(GameLog!I:I,GameLog!$D:$D,'PIT B'!$A41,GameLog!$C:$C,"PIT")</f>
        <v>0</v>
      </c>
      <c r="G41">
        <f>SUMIFS(GameLog!J:J,GameLog!$D:$D,'PIT B'!$A41,GameLog!$C:$C,"PIT")</f>
        <v>0</v>
      </c>
      <c r="H41">
        <f>SUMIFS(GameLog!K:K,GameLog!$D:$D,'PIT B'!$A41,GameLog!$C:$C,"PIT")</f>
        <v>0</v>
      </c>
      <c r="I41">
        <f>SUMIFS(GameLog!L:L,GameLog!$D:$D,'PIT B'!$A41,GameLog!$C:$C,"PIT")</f>
        <v>0</v>
      </c>
      <c r="J41">
        <f>SUMIFS(GameLog!M:M,GameLog!$D:$D,'PIT B'!$A41,GameLog!$C:$C,"PIT")</f>
        <v>0</v>
      </c>
      <c r="K41">
        <f>SUMIFS(GameLog!N:N,GameLog!$D:$D,'PIT B'!$A41,GameLog!$C:$C,"PIT")</f>
        <v>0</v>
      </c>
      <c r="L41">
        <f>SUMIFS(GameLog!O:O,GameLog!$D:$D,'PIT B'!$A41,GameLog!$C:$C,"PIT")</f>
        <v>0</v>
      </c>
      <c r="M41">
        <f>SUMIFS(GameLog!P:P,GameLog!$D:$D,'PIT B'!$A41,GameLog!$C:$C,"PIT")</f>
        <v>0</v>
      </c>
      <c r="N41">
        <f>SUMIFS(GameLog!Q:Q,GameLog!$D:$D,'PIT B'!$A41,GameLog!$C:$C,"PIT")</f>
        <v>0</v>
      </c>
      <c r="O41">
        <f>SUMIFS(GameLog!R:R,GameLog!$D:$D,'PIT B'!$A41,GameLog!$C:$C,"PIT")</f>
        <v>0</v>
      </c>
      <c r="P41">
        <f>SUMIFS(GameLog!S:S,GameLog!$D:$D,'PIT B'!$A41,GameLog!$C:$C,"PIT")</f>
        <v>0</v>
      </c>
      <c r="Q41">
        <f>SUMIFS(GameLog!T:T,GameLog!$D:$D,'PIT B'!$A41,GameLog!$C:$C,"PIT")</f>
        <v>0</v>
      </c>
      <c r="R41">
        <f>SUMIFS(GameLog!U:U,GameLog!$D:$D,'PIT B'!$A41,GameLog!$C:$C,"PIT")</f>
        <v>0</v>
      </c>
      <c r="S41">
        <f>SUMIFS(GameLog!V:V,GameLog!$D:$D,'PIT B'!$A41,GameLog!$C:$C,"PIT")</f>
        <v>0</v>
      </c>
      <c r="T41">
        <v>0</v>
      </c>
      <c r="U41">
        <v>0</v>
      </c>
      <c r="V41" s="8">
        <f t="shared" si="3"/>
        <v>0</v>
      </c>
      <c r="W41" s="8">
        <f t="shared" si="0"/>
        <v>0</v>
      </c>
      <c r="X41" s="8">
        <f t="shared" si="1"/>
        <v>0</v>
      </c>
      <c r="Y41" s="8">
        <f t="shared" si="4"/>
        <v>0</v>
      </c>
      <c r="Z41">
        <f t="shared" si="5"/>
        <v>0</v>
      </c>
      <c r="AB41" s="14"/>
      <c r="AE41" s="14"/>
    </row>
    <row r="42" spans="1:31">
      <c r="V42" s="8"/>
      <c r="W42" s="8"/>
      <c r="X42" s="8"/>
      <c r="Y42" s="8"/>
      <c r="AB42" s="14"/>
      <c r="AE42" s="14"/>
    </row>
    <row r="43" spans="1:31">
      <c r="V43" s="8"/>
      <c r="W43" s="8"/>
      <c r="X43" s="8"/>
      <c r="Y43" s="8"/>
      <c r="AB43" s="14"/>
      <c r="AE43" s="14"/>
    </row>
    <row r="44" spans="1:31">
      <c r="V44" s="8"/>
      <c r="W44" s="8"/>
      <c r="X44" s="8"/>
      <c r="Y44" s="8"/>
    </row>
    <row r="45" spans="1:31">
      <c r="V45" s="8"/>
      <c r="W45" s="8"/>
      <c r="X45" s="8"/>
      <c r="Y45" s="8"/>
    </row>
    <row r="46" spans="1:31">
      <c r="A46" s="9"/>
    </row>
    <row r="47" spans="1:31">
      <c r="A47" s="9"/>
    </row>
    <row r="48" spans="1:31">
      <c r="A48" s="9"/>
    </row>
    <row r="49" spans="1:1">
      <c r="A49" s="9"/>
    </row>
    <row r="50" spans="1:1">
      <c r="A50" s="9"/>
    </row>
    <row r="51" spans="1:1">
      <c r="A51" s="9"/>
    </row>
    <row r="52" spans="1:1">
      <c r="A52" s="9"/>
    </row>
    <row r="53" spans="1:1">
      <c r="A53" s="9"/>
    </row>
    <row r="54" spans="1:1">
      <c r="A54" s="9"/>
    </row>
    <row r="55" spans="1:1">
      <c r="A55" s="9"/>
    </row>
    <row r="56" spans="1:1">
      <c r="A56" s="9"/>
    </row>
    <row r="57" spans="1:1">
      <c r="A57" s="9"/>
    </row>
    <row r="58" spans="1:1">
      <c r="A58" s="9"/>
    </row>
    <row r="59" spans="1:1">
      <c r="A59" s="9"/>
    </row>
    <row r="60" spans="1:1">
      <c r="A60" s="9"/>
    </row>
    <row r="61" spans="1:1">
      <c r="A61" s="9"/>
    </row>
    <row r="62" spans="1:1">
      <c r="A62" s="9"/>
    </row>
    <row r="63" spans="1:1">
      <c r="A63" s="9"/>
    </row>
    <row r="64" spans="1:1">
      <c r="A64" s="9"/>
    </row>
    <row r="65" spans="1:1">
      <c r="A65" s="9"/>
    </row>
    <row r="66" spans="1:1">
      <c r="A66" s="9"/>
    </row>
    <row r="67" spans="1:1">
      <c r="A67" s="9"/>
    </row>
    <row r="68" spans="1:1">
      <c r="A68" s="9"/>
    </row>
    <row r="69" spans="1:1">
      <c r="A69" s="9"/>
    </row>
    <row r="70" spans="1:1">
      <c r="A70" s="9"/>
    </row>
    <row r="71" spans="1:1">
      <c r="A71" s="9"/>
    </row>
    <row r="72" spans="1:1">
      <c r="A72" s="9"/>
    </row>
    <row r="73" spans="1:1">
      <c r="A73" s="9"/>
    </row>
    <row r="74" spans="1:1">
      <c r="A74" s="9"/>
    </row>
    <row r="75" spans="1:1">
      <c r="A75" s="9"/>
    </row>
    <row r="76" spans="1:1">
      <c r="A76" s="9"/>
    </row>
    <row r="77" spans="1:1">
      <c r="A77" s="9"/>
    </row>
    <row r="78" spans="1:1">
      <c r="A78" s="9"/>
    </row>
    <row r="79" spans="1:1">
      <c r="A79" s="9"/>
    </row>
    <row r="80" spans="1:1">
      <c r="A80" s="9"/>
    </row>
    <row r="81" spans="1:1">
      <c r="A81" s="9"/>
    </row>
    <row r="82" spans="1:1">
      <c r="A82" s="9"/>
    </row>
    <row r="83" spans="1:1">
      <c r="A83" s="9"/>
    </row>
    <row r="84" spans="1:1">
      <c r="A84" s="9"/>
    </row>
    <row r="85" spans="1:1">
      <c r="A85" s="9"/>
    </row>
    <row r="86" spans="1:1">
      <c r="A86" s="9"/>
    </row>
    <row r="87" spans="1:1">
      <c r="A87" s="9"/>
    </row>
    <row r="88" spans="1:1">
      <c r="A88" s="9"/>
    </row>
    <row r="89" spans="1:1">
      <c r="A89" s="9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D532A-43D7-48C9-937D-FA4076EFD7FD}">
  <sheetPr codeName="Sheet54"/>
  <dimension ref="A1:P75"/>
  <sheetViews>
    <sheetView workbookViewId="0">
      <pane ySplit="1" topLeftCell="A2" activePane="bottomLeft" state="frozen"/>
      <selection activeCell="B1" sqref="B1:AC1048576"/>
      <selection pane="bottomLeft" activeCell="A2" sqref="A2:A22"/>
    </sheetView>
  </sheetViews>
  <sheetFormatPr defaultRowHeight="13.2"/>
  <cols>
    <col min="1" max="1" width="16" bestFit="1" customWidth="1"/>
    <col min="2" max="2" width="4.77734375" bestFit="1" customWidth="1"/>
    <col min="3" max="3" width="2.33203125" bestFit="1" customWidth="1"/>
    <col min="4" max="4" width="3.5546875" bestFit="1" customWidth="1"/>
    <col min="5" max="5" width="6.109375" style="12" bestFit="1" customWidth="1"/>
    <col min="6" max="6" width="3.5546875" bestFit="1" customWidth="1"/>
    <col min="7" max="7" width="3" bestFit="1" customWidth="1"/>
    <col min="8" max="8" width="4.6640625" bestFit="1" customWidth="1"/>
    <col min="9" max="9" width="3.5546875" bestFit="1" customWidth="1"/>
    <col min="10" max="10" width="3.21875" bestFit="1" customWidth="1"/>
    <col min="11" max="12" width="3.44140625" bestFit="1" customWidth="1"/>
    <col min="13" max="13" width="3.5546875" bestFit="1" customWidth="1"/>
    <col min="14" max="14" width="4.44140625" bestFit="1" customWidth="1"/>
    <col min="15" max="15" width="5.5546875" bestFit="1" customWidth="1"/>
    <col min="16" max="16" width="5.2187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4.77734375" bestFit="1" customWidth="1"/>
    <col min="21" max="21" width="4.44140625" bestFit="1" customWidth="1"/>
    <col min="22" max="22" width="4.5546875" bestFit="1" customWidth="1"/>
    <col min="23" max="25" width="5.5546875" bestFit="1" customWidth="1"/>
    <col min="26" max="26" width="3.21875" bestFit="1" customWidth="1"/>
    <col min="27" max="27" width="4.109375" bestFit="1" customWidth="1"/>
    <col min="28" max="30" width="4.77734375" bestFit="1" customWidth="1"/>
    <col min="31" max="31" width="5.21875" bestFit="1" customWidth="1"/>
    <col min="32" max="32" width="4.88671875" bestFit="1" customWidth="1"/>
    <col min="33" max="33" width="5.21875" bestFit="1" customWidth="1"/>
    <col min="34" max="34" width="5.109375" bestFit="1" customWidth="1"/>
  </cols>
  <sheetData>
    <row r="1" spans="1:16">
      <c r="A1" s="14" t="s">
        <v>2405</v>
      </c>
      <c r="B1" t="s">
        <v>2502</v>
      </c>
      <c r="C1" t="s">
        <v>2406</v>
      </c>
      <c r="D1" t="s">
        <v>2483</v>
      </c>
      <c r="E1" s="12" t="s">
        <v>2503</v>
      </c>
      <c r="F1" t="s">
        <v>2504</v>
      </c>
      <c r="G1" t="s">
        <v>2505</v>
      </c>
      <c r="H1" t="s">
        <v>2506</v>
      </c>
      <c r="I1" t="s">
        <v>2507</v>
      </c>
      <c r="J1" t="s">
        <v>2508</v>
      </c>
      <c r="K1" t="s">
        <v>2509</v>
      </c>
      <c r="L1" t="s">
        <v>2415</v>
      </c>
      <c r="M1" t="s">
        <v>2416</v>
      </c>
      <c r="N1" t="s">
        <v>2510</v>
      </c>
      <c r="O1" t="s">
        <v>2527</v>
      </c>
      <c r="P1" t="s">
        <v>2664</v>
      </c>
    </row>
    <row r="2" spans="1:16">
      <c r="A2" t="s">
        <v>3210</v>
      </c>
      <c r="B2" t="s">
        <v>2443</v>
      </c>
      <c r="C2">
        <f>COUNTIFS(GameLog!D:D,'PIT F'!A2,GameLog!C:C,"PIT",GameLog!E:E,INDEX(Positions!$A$1:$B$9,MATCH('PIT F'!$B2,Positions!$A$1:$A$9,0),2))</f>
        <v>0</v>
      </c>
      <c r="D2">
        <f>SUMIFS(GameLog!F:F,GameLog!$D:$D,'PIT F'!A2,GameLog!$E:$E,INDEX(Positions!$A$1:$B$9,MATCH('PIT F'!$B2,Positions!$A$1:$A$9,0),2),GameLog!$C:$C,"PIT")</f>
        <v>0</v>
      </c>
      <c r="E2" s="12">
        <f>SUMIFS(GameLog!AM:AM,GameLog!$D:$D,'PIT F'!$A2,GameLog!$E:$E,INDEX(Positions!$A$1:$B$9,MATCH('PIT F'!$B2,Positions!$A$1:$A$9,0),2),GameLog!$C:$C,"PIT")</f>
        <v>0</v>
      </c>
      <c r="F2">
        <f>SUMIFS(GameLog!AN:AN,GameLog!$D:$D,'PIT F'!$A2,GameLog!$E:$E,INDEX(Positions!$A$1:$B$9,MATCH('PIT F'!$B2,Positions!$A$1:$A$9,0),2),GameLog!$C:$C,"PIT")</f>
        <v>0</v>
      </c>
      <c r="G2">
        <f>SUMIFS(GameLog!AO:AO,GameLog!$D:$D,'PIT F'!$A2,GameLog!$E:$E,INDEX(Positions!$A$1:$B$9,MATCH('PIT F'!$B2,Positions!$A$1:$A$9,0),2),GameLog!$C:$C,"PIT")</f>
        <v>0</v>
      </c>
      <c r="H2">
        <f>SUMIFS(GameLog!AP:AP,GameLog!$D:$D,'PIT F'!$A2,GameLog!$E:$E,INDEX(Positions!$A$1:$B$9,MATCH('PIT F'!$B2,Positions!$A$1:$A$9,0),2),GameLog!$C:$C,"PIT")</f>
        <v>0</v>
      </c>
      <c r="I2">
        <f>SUMIFS(GameLog!AQ:AQ,GameLog!$D:$D,'PIT F'!$A2,GameLog!$E:$E,INDEX(Positions!$A$1:$B$9,MATCH('PIT F'!$B2,Positions!$A$1:$A$9,0),2),GameLog!$C:$C,"PIT")</f>
        <v>0</v>
      </c>
      <c r="J2">
        <f>SUMIFS(GameLog!AR:AR,GameLog!$D:$D,'PIT F'!$A2,GameLog!$E:$E,INDEX(Positions!$A$1:$B$9,MATCH('PIT F'!$B2,Positions!$A$1:$A$9,0),2),GameLog!$C:$C,"PIT")</f>
        <v>0</v>
      </c>
      <c r="K2">
        <f>SUMIFS(GameLog!AS:AS,GameLog!$D:$D,'PIT F'!$A2,GameLog!$E:$E,INDEX(Positions!$A$1:$B$9,MATCH('PIT F'!$B2,Positions!$A$1:$A$9,0),2),GameLog!$C:$C,"PIT")</f>
        <v>0</v>
      </c>
      <c r="L2">
        <f>SUMIFS(GameLog!AT:AT,GameLog!$D:$D,'PIT F'!$A2,GameLog!$E:$E,INDEX(Positions!$A$1:$B$9,MATCH('PIT F'!$B2,Positions!$A$1:$A$9,0),2),GameLog!$C:$C,"PIT")</f>
        <v>0</v>
      </c>
      <c r="M2">
        <f>SUMIFS(GameLog!AU:AU,GameLog!$D:$D,'PIT F'!$A2,GameLog!$E:$E,INDEX(Positions!$A$1:$B$9,MATCH('PIT F'!$B2,Positions!$A$1:$A$9,0),2),GameLog!$C:$C,"PIT")</f>
        <v>0</v>
      </c>
      <c r="N2">
        <f>SUMIFS(GameLog!AV:AV,GameLog!$D:$D,'PIT F'!$A2,GameLog!$E:$E,INDEX(Positions!$A$1:$B$9,MATCH('PIT F'!$B2,Positions!$A$1:$A$9,0),2),GameLog!$C:$C,"PIT")</f>
        <v>0</v>
      </c>
      <c r="O2" s="8">
        <f>IFERROR((F2+G2)/(F2+G2+H2),0)</f>
        <v>0</v>
      </c>
      <c r="P2" s="18" t="str">
        <f>IF(B2="C",IFERROR(M2/(L2+M2),0),"")</f>
        <v/>
      </c>
    </row>
    <row r="3" spans="1:16">
      <c r="A3" t="s">
        <v>3204</v>
      </c>
      <c r="B3" t="s">
        <v>2443</v>
      </c>
      <c r="C3">
        <f>COUNTIFS(GameLog!D:D,'PIT F'!A3,GameLog!C:C,"PIT",GameLog!E:E,INDEX(Positions!$A$1:$B$9,MATCH('PIT F'!$B3,Positions!$A$1:$A$9,0),2))</f>
        <v>0</v>
      </c>
      <c r="D3">
        <f>SUMIFS(GameLog!F:F,GameLog!$D:$D,'PIT F'!A3,GameLog!$E:$E,INDEX(Positions!$A$1:$B$9,MATCH('PIT F'!$B3,Positions!$A$1:$A$9,0),2),GameLog!$C:$C,"PIT")</f>
        <v>0</v>
      </c>
      <c r="E3" s="12">
        <f>SUMIFS(GameLog!AM:AM,GameLog!$D:$D,'PIT F'!$A3,GameLog!$E:$E,INDEX(Positions!$A$1:$B$9,MATCH('PIT F'!$B3,Positions!$A$1:$A$9,0),2),GameLog!$C:$C,"PIT")</f>
        <v>0</v>
      </c>
      <c r="F3">
        <f>SUMIFS(GameLog!AN:AN,GameLog!$D:$D,'PIT F'!$A3,GameLog!$E:$E,INDEX(Positions!$A$1:$B$9,MATCH('PIT F'!$B3,Positions!$A$1:$A$9,0),2),GameLog!$C:$C,"PIT")</f>
        <v>0</v>
      </c>
      <c r="G3">
        <f>SUMIFS(GameLog!AO:AO,GameLog!$D:$D,'PIT F'!$A3,GameLog!$E:$E,INDEX(Positions!$A$1:$B$9,MATCH('PIT F'!$B3,Positions!$A$1:$A$9,0),2),GameLog!$C:$C,"PIT")</f>
        <v>0</v>
      </c>
      <c r="H3">
        <f>SUMIFS(GameLog!AP:AP,GameLog!$D:$D,'PIT F'!$A3,GameLog!$E:$E,INDEX(Positions!$A$1:$B$9,MATCH('PIT F'!$B3,Positions!$A$1:$A$9,0),2),GameLog!$C:$C,"PIT")</f>
        <v>0</v>
      </c>
      <c r="I3">
        <f>SUMIFS(GameLog!AQ:AQ,GameLog!$D:$D,'PIT F'!$A3,GameLog!$E:$E,INDEX(Positions!$A$1:$B$9,MATCH('PIT F'!$B3,Positions!$A$1:$A$9,0),2),GameLog!$C:$C,"PIT")</f>
        <v>0</v>
      </c>
      <c r="J3">
        <f>SUMIFS(GameLog!AR:AR,GameLog!$D:$D,'PIT F'!$A3,GameLog!$E:$E,INDEX(Positions!$A$1:$B$9,MATCH('PIT F'!$B3,Positions!$A$1:$A$9,0),2),GameLog!$C:$C,"PIT")</f>
        <v>0</v>
      </c>
      <c r="K3">
        <f>SUMIFS(GameLog!AS:AS,GameLog!$D:$D,'PIT F'!$A3,GameLog!$E:$E,INDEX(Positions!$A$1:$B$9,MATCH('PIT F'!$B3,Positions!$A$1:$A$9,0),2),GameLog!$C:$C,"PIT")</f>
        <v>0</v>
      </c>
      <c r="L3">
        <f>SUMIFS(GameLog!AT:AT,GameLog!$D:$D,'PIT F'!$A3,GameLog!$E:$E,INDEX(Positions!$A$1:$B$9,MATCH('PIT F'!$B3,Positions!$A$1:$A$9,0),2),GameLog!$C:$C,"PIT")</f>
        <v>0</v>
      </c>
      <c r="M3">
        <f>SUMIFS(GameLog!AU:AU,GameLog!$D:$D,'PIT F'!$A3,GameLog!$E:$E,INDEX(Positions!$A$1:$B$9,MATCH('PIT F'!$B3,Positions!$A$1:$A$9,0),2),GameLog!$C:$C,"PIT")</f>
        <v>0</v>
      </c>
      <c r="N3">
        <f>SUMIFS(GameLog!AV:AV,GameLog!$D:$D,'PIT F'!$A3,GameLog!$E:$E,INDEX(Positions!$A$1:$B$9,MATCH('PIT F'!$B3,Positions!$A$1:$A$9,0),2),GameLog!$C:$C,"PIT")</f>
        <v>0</v>
      </c>
      <c r="O3" s="8">
        <f t="shared" ref="O3:O66" si="0">IFERROR((F3+G3)/(F3+G3+H3),0)</f>
        <v>0</v>
      </c>
      <c r="P3" s="18" t="str">
        <f t="shared" ref="P3:P66" si="1">IF(B3="C",IFERROR(M3/(L3+M3),0),"")</f>
        <v/>
      </c>
    </row>
    <row r="4" spans="1:16">
      <c r="A4" t="s">
        <v>3216</v>
      </c>
      <c r="B4" t="s">
        <v>2443</v>
      </c>
      <c r="C4">
        <f>COUNTIFS(GameLog!D:D,'PIT F'!A4,GameLog!C:C,"PIT",GameLog!E:E,INDEX(Positions!$A$1:$B$9,MATCH('PIT F'!$B4,Positions!$A$1:$A$9,0),2))</f>
        <v>0</v>
      </c>
      <c r="D4">
        <f>SUMIFS(GameLog!F:F,GameLog!$D:$D,'PIT F'!A4,GameLog!$E:$E,INDEX(Positions!$A$1:$B$9,MATCH('PIT F'!$B4,Positions!$A$1:$A$9,0),2),GameLog!$C:$C,"PIT")</f>
        <v>0</v>
      </c>
      <c r="E4" s="12">
        <f>SUMIFS(GameLog!AM:AM,GameLog!$D:$D,'PIT F'!$A4,GameLog!$E:$E,INDEX(Positions!$A$1:$B$9,MATCH('PIT F'!$B4,Positions!$A$1:$A$9,0),2),GameLog!$C:$C,"PIT")</f>
        <v>0</v>
      </c>
      <c r="F4">
        <f>SUMIFS(GameLog!AN:AN,GameLog!$D:$D,'PIT F'!$A4,GameLog!$E:$E,INDEX(Positions!$A$1:$B$9,MATCH('PIT F'!$B4,Positions!$A$1:$A$9,0),2),GameLog!$C:$C,"PIT")</f>
        <v>0</v>
      </c>
      <c r="G4">
        <f>SUMIFS(GameLog!AO:AO,GameLog!$D:$D,'PIT F'!$A4,GameLog!$E:$E,INDEX(Positions!$A$1:$B$9,MATCH('PIT F'!$B4,Positions!$A$1:$A$9,0),2),GameLog!$C:$C,"PIT")</f>
        <v>0</v>
      </c>
      <c r="H4">
        <f>SUMIFS(GameLog!AP:AP,GameLog!$D:$D,'PIT F'!$A4,GameLog!$E:$E,INDEX(Positions!$A$1:$B$9,MATCH('PIT F'!$B4,Positions!$A$1:$A$9,0),2),GameLog!$C:$C,"PIT")</f>
        <v>0</v>
      </c>
      <c r="I4">
        <f>SUMIFS(GameLog!AQ:AQ,GameLog!$D:$D,'PIT F'!$A4,GameLog!$E:$E,INDEX(Positions!$A$1:$B$9,MATCH('PIT F'!$B4,Positions!$A$1:$A$9,0),2),GameLog!$C:$C,"PIT")</f>
        <v>0</v>
      </c>
      <c r="J4">
        <f>SUMIFS(GameLog!AR:AR,GameLog!$D:$D,'PIT F'!$A4,GameLog!$E:$E,INDEX(Positions!$A$1:$B$9,MATCH('PIT F'!$B4,Positions!$A$1:$A$9,0),2),GameLog!$C:$C,"PIT")</f>
        <v>0</v>
      </c>
      <c r="K4">
        <f>SUMIFS(GameLog!AS:AS,GameLog!$D:$D,'PIT F'!$A4,GameLog!$E:$E,INDEX(Positions!$A$1:$B$9,MATCH('PIT F'!$B4,Positions!$A$1:$A$9,0),2),GameLog!$C:$C,"PIT")</f>
        <v>0</v>
      </c>
      <c r="L4">
        <f>SUMIFS(GameLog!AT:AT,GameLog!$D:$D,'PIT F'!$A4,GameLog!$E:$E,INDEX(Positions!$A$1:$B$9,MATCH('PIT F'!$B4,Positions!$A$1:$A$9,0),2),GameLog!$C:$C,"PIT")</f>
        <v>0</v>
      </c>
      <c r="M4">
        <f>SUMIFS(GameLog!AU:AU,GameLog!$D:$D,'PIT F'!$A4,GameLog!$E:$E,INDEX(Positions!$A$1:$B$9,MATCH('PIT F'!$B4,Positions!$A$1:$A$9,0),2),GameLog!$C:$C,"PIT")</f>
        <v>0</v>
      </c>
      <c r="N4">
        <f>SUMIFS(GameLog!AV:AV,GameLog!$D:$D,'PIT F'!$A4,GameLog!$E:$E,INDEX(Positions!$A$1:$B$9,MATCH('PIT F'!$B4,Positions!$A$1:$A$9,0),2),GameLog!$C:$C,"PIT")</f>
        <v>0</v>
      </c>
      <c r="O4" s="8">
        <f t="shared" si="0"/>
        <v>0</v>
      </c>
      <c r="P4" s="18" t="str">
        <f t="shared" si="1"/>
        <v/>
      </c>
    </row>
    <row r="5" spans="1:16">
      <c r="A5" t="s">
        <v>3218</v>
      </c>
      <c r="B5" t="s">
        <v>2443</v>
      </c>
      <c r="C5">
        <f>COUNTIFS(GameLog!D:D,'PIT F'!A5,GameLog!C:C,"PIT",GameLog!E:E,INDEX(Positions!$A$1:$B$9,MATCH('PIT F'!$B5,Positions!$A$1:$A$9,0),2))</f>
        <v>1</v>
      </c>
      <c r="D5">
        <f>SUMIFS(GameLog!F:F,GameLog!$D:$D,'PIT F'!A5,GameLog!$E:$E,INDEX(Positions!$A$1:$B$9,MATCH('PIT F'!$B5,Positions!$A$1:$A$9,0),2),GameLog!$C:$C,"PIT")</f>
        <v>0</v>
      </c>
      <c r="E5" s="12">
        <f>SUMIFS(GameLog!AM:AM,GameLog!$D:$D,'PIT F'!$A5,GameLog!$E:$E,INDEX(Positions!$A$1:$B$9,MATCH('PIT F'!$B5,Positions!$A$1:$A$9,0),2),GameLog!$C:$C,"PIT")</f>
        <v>2</v>
      </c>
      <c r="F5">
        <f>SUMIFS(GameLog!AN:AN,GameLog!$D:$D,'PIT F'!$A5,GameLog!$E:$E,INDEX(Positions!$A$1:$B$9,MATCH('PIT F'!$B5,Positions!$A$1:$A$9,0),2),GameLog!$C:$C,"PIT")</f>
        <v>0</v>
      </c>
      <c r="G5">
        <f>SUMIFS(GameLog!AO:AO,GameLog!$D:$D,'PIT F'!$A5,GameLog!$E:$E,INDEX(Positions!$A$1:$B$9,MATCH('PIT F'!$B5,Positions!$A$1:$A$9,0),2),GameLog!$C:$C,"PIT")</f>
        <v>2</v>
      </c>
      <c r="H5">
        <f>SUMIFS(GameLog!AP:AP,GameLog!$D:$D,'PIT F'!$A5,GameLog!$E:$E,INDEX(Positions!$A$1:$B$9,MATCH('PIT F'!$B5,Positions!$A$1:$A$9,0),2),GameLog!$C:$C,"PIT")</f>
        <v>0</v>
      </c>
      <c r="I5">
        <f>SUMIFS(GameLog!AQ:AQ,GameLog!$D:$D,'PIT F'!$A5,GameLog!$E:$E,INDEX(Positions!$A$1:$B$9,MATCH('PIT F'!$B5,Positions!$A$1:$A$9,0),2),GameLog!$C:$C,"PIT")</f>
        <v>0</v>
      </c>
      <c r="J5">
        <f>SUMIFS(GameLog!AR:AR,GameLog!$D:$D,'PIT F'!$A5,GameLog!$E:$E,INDEX(Positions!$A$1:$B$9,MATCH('PIT F'!$B5,Positions!$A$1:$A$9,0),2),GameLog!$C:$C,"PIT")</f>
        <v>0</v>
      </c>
      <c r="K5">
        <f>SUMIFS(GameLog!AS:AS,GameLog!$D:$D,'PIT F'!$A5,GameLog!$E:$E,INDEX(Positions!$A$1:$B$9,MATCH('PIT F'!$B5,Positions!$A$1:$A$9,0),2),GameLog!$C:$C,"PIT")</f>
        <v>0</v>
      </c>
      <c r="L5">
        <f>SUMIFS(GameLog!AT:AT,GameLog!$D:$D,'PIT F'!$A5,GameLog!$E:$E,INDEX(Positions!$A$1:$B$9,MATCH('PIT F'!$B5,Positions!$A$1:$A$9,0),2),GameLog!$C:$C,"PIT")</f>
        <v>0</v>
      </c>
      <c r="M5">
        <f>SUMIFS(GameLog!AU:AU,GameLog!$D:$D,'PIT F'!$A5,GameLog!$E:$E,INDEX(Positions!$A$1:$B$9,MATCH('PIT F'!$B5,Positions!$A$1:$A$9,0),2),GameLog!$C:$C,"PIT")</f>
        <v>0</v>
      </c>
      <c r="N5">
        <f>SUMIFS(GameLog!AV:AV,GameLog!$D:$D,'PIT F'!$A5,GameLog!$E:$E,INDEX(Positions!$A$1:$B$9,MATCH('PIT F'!$B5,Positions!$A$1:$A$9,0),2),GameLog!$C:$C,"PIT")</f>
        <v>0</v>
      </c>
      <c r="O5" s="8">
        <f t="shared" si="0"/>
        <v>1</v>
      </c>
      <c r="P5" s="18" t="str">
        <f t="shared" si="1"/>
        <v/>
      </c>
    </row>
    <row r="6" spans="1:16">
      <c r="A6" t="s">
        <v>3211</v>
      </c>
      <c r="B6" t="s">
        <v>2443</v>
      </c>
      <c r="C6">
        <f>COUNTIFS(GameLog!D:D,'PIT F'!A6,GameLog!C:C,"PIT",GameLog!E:E,INDEX(Positions!$A$1:$B$9,MATCH('PIT F'!$B6,Positions!$A$1:$A$9,0),2))</f>
        <v>0</v>
      </c>
      <c r="D6">
        <f>SUMIFS(GameLog!F:F,GameLog!$D:$D,'PIT F'!A6,GameLog!$E:$E,INDEX(Positions!$A$1:$B$9,MATCH('PIT F'!$B6,Positions!$A$1:$A$9,0),2),GameLog!$C:$C,"PIT")</f>
        <v>0</v>
      </c>
      <c r="E6" s="12">
        <f>SUMIFS(GameLog!AM:AM,GameLog!$D:$D,'PIT F'!$A6,GameLog!$E:$E,INDEX(Positions!$A$1:$B$9,MATCH('PIT F'!$B6,Positions!$A$1:$A$9,0),2),GameLog!$C:$C,"PIT")</f>
        <v>0</v>
      </c>
      <c r="F6">
        <f>SUMIFS(GameLog!AN:AN,GameLog!$D:$D,'PIT F'!$A6,GameLog!$E:$E,INDEX(Positions!$A$1:$B$9,MATCH('PIT F'!$B6,Positions!$A$1:$A$9,0),2),GameLog!$C:$C,"PIT")</f>
        <v>0</v>
      </c>
      <c r="G6">
        <f>SUMIFS(GameLog!AO:AO,GameLog!$D:$D,'PIT F'!$A6,GameLog!$E:$E,INDEX(Positions!$A$1:$B$9,MATCH('PIT F'!$B6,Positions!$A$1:$A$9,0),2),GameLog!$C:$C,"PIT")</f>
        <v>0</v>
      </c>
      <c r="H6">
        <f>SUMIFS(GameLog!AP:AP,GameLog!$D:$D,'PIT F'!$A6,GameLog!$E:$E,INDEX(Positions!$A$1:$B$9,MATCH('PIT F'!$B6,Positions!$A$1:$A$9,0),2),GameLog!$C:$C,"PIT")</f>
        <v>0</v>
      </c>
      <c r="I6">
        <f>SUMIFS(GameLog!AQ:AQ,GameLog!$D:$D,'PIT F'!$A6,GameLog!$E:$E,INDEX(Positions!$A$1:$B$9,MATCH('PIT F'!$B6,Positions!$A$1:$A$9,0),2),GameLog!$C:$C,"PIT")</f>
        <v>0</v>
      </c>
      <c r="J6">
        <f>SUMIFS(GameLog!AR:AR,GameLog!$D:$D,'PIT F'!$A6,GameLog!$E:$E,INDEX(Positions!$A$1:$B$9,MATCH('PIT F'!$B6,Positions!$A$1:$A$9,0),2),GameLog!$C:$C,"PIT")</f>
        <v>0</v>
      </c>
      <c r="K6">
        <f>SUMIFS(GameLog!AS:AS,GameLog!$D:$D,'PIT F'!$A6,GameLog!$E:$E,INDEX(Positions!$A$1:$B$9,MATCH('PIT F'!$B6,Positions!$A$1:$A$9,0),2),GameLog!$C:$C,"PIT")</f>
        <v>0</v>
      </c>
      <c r="L6">
        <f>SUMIFS(GameLog!AT:AT,GameLog!$D:$D,'PIT F'!$A6,GameLog!$E:$E,INDEX(Positions!$A$1:$B$9,MATCH('PIT F'!$B6,Positions!$A$1:$A$9,0),2),GameLog!$C:$C,"PIT")</f>
        <v>0</v>
      </c>
      <c r="M6">
        <f>SUMIFS(GameLog!AU:AU,GameLog!$D:$D,'PIT F'!$A6,GameLog!$E:$E,INDEX(Positions!$A$1:$B$9,MATCH('PIT F'!$B6,Positions!$A$1:$A$9,0),2),GameLog!$C:$C,"PIT")</f>
        <v>0</v>
      </c>
      <c r="N6">
        <f>SUMIFS(GameLog!AV:AV,GameLog!$D:$D,'PIT F'!$A6,GameLog!$E:$E,INDEX(Positions!$A$1:$B$9,MATCH('PIT F'!$B6,Positions!$A$1:$A$9,0),2),GameLog!$C:$C,"PIT")</f>
        <v>0</v>
      </c>
      <c r="O6" s="8">
        <f t="shared" si="0"/>
        <v>0</v>
      </c>
      <c r="P6" s="18" t="str">
        <f t="shared" si="1"/>
        <v/>
      </c>
    </row>
    <row r="7" spans="1:16">
      <c r="A7" t="s">
        <v>3217</v>
      </c>
      <c r="B7" t="s">
        <v>2443</v>
      </c>
      <c r="C7">
        <f>COUNTIFS(GameLog!D:D,'PIT F'!A7,GameLog!C:C,"PIT",GameLog!E:E,INDEX(Positions!$A$1:$B$9,MATCH('PIT F'!$B7,Positions!$A$1:$A$9,0),2))</f>
        <v>1</v>
      </c>
      <c r="D7">
        <f>SUMIFS(GameLog!F:F,GameLog!$D:$D,'PIT F'!A7,GameLog!$E:$E,INDEX(Positions!$A$1:$B$9,MATCH('PIT F'!$B7,Positions!$A$1:$A$9,0),2),GameLog!$C:$C,"PIT")</f>
        <v>1</v>
      </c>
      <c r="E7" s="12">
        <f>SUMIFS(GameLog!AM:AM,GameLog!$D:$D,'PIT F'!$A7,GameLog!$E:$E,INDEX(Positions!$A$1:$B$9,MATCH('PIT F'!$B7,Positions!$A$1:$A$9,0),2),GameLog!$C:$C,"PIT")</f>
        <v>4</v>
      </c>
      <c r="F7">
        <f>SUMIFS(GameLog!AN:AN,GameLog!$D:$D,'PIT F'!$A7,GameLog!$E:$E,INDEX(Positions!$A$1:$B$9,MATCH('PIT F'!$B7,Positions!$A$1:$A$9,0),2),GameLog!$C:$C,"PIT")</f>
        <v>0</v>
      </c>
      <c r="G7">
        <f>SUMIFS(GameLog!AO:AO,GameLog!$D:$D,'PIT F'!$A7,GameLog!$E:$E,INDEX(Positions!$A$1:$B$9,MATCH('PIT F'!$B7,Positions!$A$1:$A$9,0),2),GameLog!$C:$C,"PIT")</f>
        <v>2</v>
      </c>
      <c r="H7">
        <f>SUMIFS(GameLog!AP:AP,GameLog!$D:$D,'PIT F'!$A7,GameLog!$E:$E,INDEX(Positions!$A$1:$B$9,MATCH('PIT F'!$B7,Positions!$A$1:$A$9,0),2),GameLog!$C:$C,"PIT")</f>
        <v>0</v>
      </c>
      <c r="I7">
        <f>SUMIFS(GameLog!AQ:AQ,GameLog!$D:$D,'PIT F'!$A7,GameLog!$E:$E,INDEX(Positions!$A$1:$B$9,MATCH('PIT F'!$B7,Positions!$A$1:$A$9,0),2),GameLog!$C:$C,"PIT")</f>
        <v>0</v>
      </c>
      <c r="J7">
        <f>SUMIFS(GameLog!AR:AR,GameLog!$D:$D,'PIT F'!$A7,GameLog!$E:$E,INDEX(Positions!$A$1:$B$9,MATCH('PIT F'!$B7,Positions!$A$1:$A$9,0),2),GameLog!$C:$C,"PIT")</f>
        <v>0</v>
      </c>
      <c r="K7">
        <f>SUMIFS(GameLog!AS:AS,GameLog!$D:$D,'PIT F'!$A7,GameLog!$E:$E,INDEX(Positions!$A$1:$B$9,MATCH('PIT F'!$B7,Positions!$A$1:$A$9,0),2),GameLog!$C:$C,"PIT")</f>
        <v>0</v>
      </c>
      <c r="L7">
        <f>SUMIFS(GameLog!AT:AT,GameLog!$D:$D,'PIT F'!$A7,GameLog!$E:$E,INDEX(Positions!$A$1:$B$9,MATCH('PIT F'!$B7,Positions!$A$1:$A$9,0),2),GameLog!$C:$C,"PIT")</f>
        <v>0</v>
      </c>
      <c r="M7">
        <f>SUMIFS(GameLog!AU:AU,GameLog!$D:$D,'PIT F'!$A7,GameLog!$E:$E,INDEX(Positions!$A$1:$B$9,MATCH('PIT F'!$B7,Positions!$A$1:$A$9,0),2),GameLog!$C:$C,"PIT")</f>
        <v>0</v>
      </c>
      <c r="N7">
        <f>SUMIFS(GameLog!AV:AV,GameLog!$D:$D,'PIT F'!$A7,GameLog!$E:$E,INDEX(Positions!$A$1:$B$9,MATCH('PIT F'!$B7,Positions!$A$1:$A$9,0),2),GameLog!$C:$C,"PIT")</f>
        <v>0</v>
      </c>
      <c r="O7" s="8">
        <f t="shared" si="0"/>
        <v>1</v>
      </c>
      <c r="P7" s="18" t="str">
        <f t="shared" si="1"/>
        <v/>
      </c>
    </row>
    <row r="8" spans="1:16">
      <c r="A8" t="s">
        <v>3219</v>
      </c>
      <c r="B8" t="s">
        <v>2443</v>
      </c>
      <c r="C8">
        <f>COUNTIFS(GameLog!D:D,'PIT F'!A8,GameLog!C:C,"PIT",GameLog!E:E,INDEX(Positions!$A$1:$B$9,MATCH('PIT F'!$B8,Positions!$A$1:$A$9,0),2))</f>
        <v>0</v>
      </c>
      <c r="D8">
        <f>SUMIFS(GameLog!F:F,GameLog!$D:$D,'PIT F'!A8,GameLog!$E:$E,INDEX(Positions!$A$1:$B$9,MATCH('PIT F'!$B8,Positions!$A$1:$A$9,0),2),GameLog!$C:$C,"PIT")</f>
        <v>0</v>
      </c>
      <c r="E8" s="12">
        <f>SUMIFS(GameLog!AM:AM,GameLog!$D:$D,'PIT F'!$A8,GameLog!$E:$E,INDEX(Positions!$A$1:$B$9,MATCH('PIT F'!$B8,Positions!$A$1:$A$9,0),2),GameLog!$C:$C,"PIT")</f>
        <v>0</v>
      </c>
      <c r="F8">
        <f>SUMIFS(GameLog!AN:AN,GameLog!$D:$D,'PIT F'!$A8,GameLog!$E:$E,INDEX(Positions!$A$1:$B$9,MATCH('PIT F'!$B8,Positions!$A$1:$A$9,0),2),GameLog!$C:$C,"PIT")</f>
        <v>0</v>
      </c>
      <c r="G8">
        <f>SUMIFS(GameLog!AO:AO,GameLog!$D:$D,'PIT F'!$A8,GameLog!$E:$E,INDEX(Positions!$A$1:$B$9,MATCH('PIT F'!$B8,Positions!$A$1:$A$9,0),2),GameLog!$C:$C,"PIT")</f>
        <v>0</v>
      </c>
      <c r="H8">
        <f>SUMIFS(GameLog!AP:AP,GameLog!$D:$D,'PIT F'!$A8,GameLog!$E:$E,INDEX(Positions!$A$1:$B$9,MATCH('PIT F'!$B8,Positions!$A$1:$A$9,0),2),GameLog!$C:$C,"PIT")</f>
        <v>0</v>
      </c>
      <c r="I8">
        <f>SUMIFS(GameLog!AQ:AQ,GameLog!$D:$D,'PIT F'!$A8,GameLog!$E:$E,INDEX(Positions!$A$1:$B$9,MATCH('PIT F'!$B8,Positions!$A$1:$A$9,0),2),GameLog!$C:$C,"PIT")</f>
        <v>0</v>
      </c>
      <c r="J8">
        <f>SUMIFS(GameLog!AR:AR,GameLog!$D:$D,'PIT F'!$A8,GameLog!$E:$E,INDEX(Positions!$A$1:$B$9,MATCH('PIT F'!$B8,Positions!$A$1:$A$9,0),2),GameLog!$C:$C,"PIT")</f>
        <v>0</v>
      </c>
      <c r="K8">
        <f>SUMIFS(GameLog!AS:AS,GameLog!$D:$D,'PIT F'!$A8,GameLog!$E:$E,INDEX(Positions!$A$1:$B$9,MATCH('PIT F'!$B8,Positions!$A$1:$A$9,0),2),GameLog!$C:$C,"PIT")</f>
        <v>0</v>
      </c>
      <c r="L8">
        <f>SUMIFS(GameLog!AT:AT,GameLog!$D:$D,'PIT F'!$A8,GameLog!$E:$E,INDEX(Positions!$A$1:$B$9,MATCH('PIT F'!$B8,Positions!$A$1:$A$9,0),2),GameLog!$C:$C,"PIT")</f>
        <v>0</v>
      </c>
      <c r="M8">
        <f>SUMIFS(GameLog!AU:AU,GameLog!$D:$D,'PIT F'!$A8,GameLog!$E:$E,INDEX(Positions!$A$1:$B$9,MATCH('PIT F'!$B8,Positions!$A$1:$A$9,0),2),GameLog!$C:$C,"PIT")</f>
        <v>0</v>
      </c>
      <c r="N8">
        <f>SUMIFS(GameLog!AV:AV,GameLog!$D:$D,'PIT F'!$A8,GameLog!$E:$E,INDEX(Positions!$A$1:$B$9,MATCH('PIT F'!$B8,Positions!$A$1:$A$9,0),2),GameLog!$C:$C,"PIT")</f>
        <v>0</v>
      </c>
      <c r="O8" s="8">
        <f t="shared" si="0"/>
        <v>0</v>
      </c>
      <c r="P8" s="18" t="str">
        <f t="shared" si="1"/>
        <v/>
      </c>
    </row>
    <row r="9" spans="1:16">
      <c r="A9" t="s">
        <v>3220</v>
      </c>
      <c r="B9" t="s">
        <v>2443</v>
      </c>
      <c r="C9">
        <f>COUNTIFS(GameLog!D:D,'PIT F'!A9,GameLog!C:C,"PIT",GameLog!E:E,INDEX(Positions!$A$1:$B$9,MATCH('PIT F'!$B9,Positions!$A$1:$A$9,0),2))</f>
        <v>0</v>
      </c>
      <c r="D9">
        <f>SUMIFS(GameLog!F:F,GameLog!$D:$D,'PIT F'!A9,GameLog!$E:$E,INDEX(Positions!$A$1:$B$9,MATCH('PIT F'!$B9,Positions!$A$1:$A$9,0),2),GameLog!$C:$C,"PIT")</f>
        <v>0</v>
      </c>
      <c r="E9" s="12">
        <f>SUMIFS(GameLog!AM:AM,GameLog!$D:$D,'PIT F'!$A9,GameLog!$E:$E,INDEX(Positions!$A$1:$B$9,MATCH('PIT F'!$B9,Positions!$A$1:$A$9,0),2),GameLog!$C:$C,"PIT")</f>
        <v>0</v>
      </c>
      <c r="F9">
        <f>SUMIFS(GameLog!AN:AN,GameLog!$D:$D,'PIT F'!$A9,GameLog!$E:$E,INDEX(Positions!$A$1:$B$9,MATCH('PIT F'!$B9,Positions!$A$1:$A$9,0),2),GameLog!$C:$C,"PIT")</f>
        <v>0</v>
      </c>
      <c r="G9">
        <f>SUMIFS(GameLog!AO:AO,GameLog!$D:$D,'PIT F'!$A9,GameLog!$E:$E,INDEX(Positions!$A$1:$B$9,MATCH('PIT F'!$B9,Positions!$A$1:$A$9,0),2),GameLog!$C:$C,"PIT")</f>
        <v>0</v>
      </c>
      <c r="H9">
        <f>SUMIFS(GameLog!AP:AP,GameLog!$D:$D,'PIT F'!$A9,GameLog!$E:$E,INDEX(Positions!$A$1:$B$9,MATCH('PIT F'!$B9,Positions!$A$1:$A$9,0),2),GameLog!$C:$C,"PIT")</f>
        <v>0</v>
      </c>
      <c r="I9">
        <f>SUMIFS(GameLog!AQ:AQ,GameLog!$D:$D,'PIT F'!$A9,GameLog!$E:$E,INDEX(Positions!$A$1:$B$9,MATCH('PIT F'!$B9,Positions!$A$1:$A$9,0),2),GameLog!$C:$C,"PIT")</f>
        <v>0</v>
      </c>
      <c r="J9">
        <f>SUMIFS(GameLog!AR:AR,GameLog!$D:$D,'PIT F'!$A9,GameLog!$E:$E,INDEX(Positions!$A$1:$B$9,MATCH('PIT F'!$B9,Positions!$A$1:$A$9,0),2),GameLog!$C:$C,"PIT")</f>
        <v>0</v>
      </c>
      <c r="K9">
        <f>SUMIFS(GameLog!AS:AS,GameLog!$D:$D,'PIT F'!$A9,GameLog!$E:$E,INDEX(Positions!$A$1:$B$9,MATCH('PIT F'!$B9,Positions!$A$1:$A$9,0),2),GameLog!$C:$C,"PIT")</f>
        <v>0</v>
      </c>
      <c r="L9">
        <f>SUMIFS(GameLog!AT:AT,GameLog!$D:$D,'PIT F'!$A9,GameLog!$E:$E,INDEX(Positions!$A$1:$B$9,MATCH('PIT F'!$B9,Positions!$A$1:$A$9,0),2),GameLog!$C:$C,"PIT")</f>
        <v>0</v>
      </c>
      <c r="M9">
        <f>SUMIFS(GameLog!AU:AU,GameLog!$D:$D,'PIT F'!$A9,GameLog!$E:$E,INDEX(Positions!$A$1:$B$9,MATCH('PIT F'!$B9,Positions!$A$1:$A$9,0),2),GameLog!$C:$C,"PIT")</f>
        <v>0</v>
      </c>
      <c r="N9">
        <f>SUMIFS(GameLog!AV:AV,GameLog!$D:$D,'PIT F'!$A9,GameLog!$E:$E,INDEX(Positions!$A$1:$B$9,MATCH('PIT F'!$B9,Positions!$A$1:$A$9,0),2),GameLog!$C:$C,"PIT")</f>
        <v>0</v>
      </c>
      <c r="O9" s="8">
        <f t="shared" si="0"/>
        <v>0</v>
      </c>
      <c r="P9" s="18" t="str">
        <f t="shared" si="1"/>
        <v/>
      </c>
    </row>
    <row r="10" spans="1:16">
      <c r="A10" t="s">
        <v>3213</v>
      </c>
      <c r="B10" t="s">
        <v>2443</v>
      </c>
      <c r="C10">
        <f>COUNTIFS(GameLog!D:D,'PIT F'!A10,GameLog!C:C,"PIT",GameLog!E:E,INDEX(Positions!$A$1:$B$9,MATCH('PIT F'!$B10,Positions!$A$1:$A$9,0),2))</f>
        <v>0</v>
      </c>
      <c r="D10">
        <f>SUMIFS(GameLog!F:F,GameLog!$D:$D,'PIT F'!A10,GameLog!$E:$E,INDEX(Positions!$A$1:$B$9,MATCH('PIT F'!$B10,Positions!$A$1:$A$9,0),2),GameLog!$C:$C,"PIT")</f>
        <v>0</v>
      </c>
      <c r="E10" s="12">
        <f>SUMIFS(GameLog!AM:AM,GameLog!$D:$D,'PIT F'!$A10,GameLog!$E:$E,INDEX(Positions!$A$1:$B$9,MATCH('PIT F'!$B10,Positions!$A$1:$A$9,0),2),GameLog!$C:$C,"PIT")</f>
        <v>0</v>
      </c>
      <c r="F10">
        <f>SUMIFS(GameLog!AN:AN,GameLog!$D:$D,'PIT F'!$A10,GameLog!$E:$E,INDEX(Positions!$A$1:$B$9,MATCH('PIT F'!$B10,Positions!$A$1:$A$9,0),2),GameLog!$C:$C,"PIT")</f>
        <v>0</v>
      </c>
      <c r="G10">
        <f>SUMIFS(GameLog!AO:AO,GameLog!$D:$D,'PIT F'!$A10,GameLog!$E:$E,INDEX(Positions!$A$1:$B$9,MATCH('PIT F'!$B10,Positions!$A$1:$A$9,0),2),GameLog!$C:$C,"PIT")</f>
        <v>0</v>
      </c>
      <c r="H10">
        <f>SUMIFS(GameLog!AP:AP,GameLog!$D:$D,'PIT F'!$A10,GameLog!$E:$E,INDEX(Positions!$A$1:$B$9,MATCH('PIT F'!$B10,Positions!$A$1:$A$9,0),2),GameLog!$C:$C,"PIT")</f>
        <v>0</v>
      </c>
      <c r="I10">
        <f>SUMIFS(GameLog!AQ:AQ,GameLog!$D:$D,'PIT F'!$A10,GameLog!$E:$E,INDEX(Positions!$A$1:$B$9,MATCH('PIT F'!$B10,Positions!$A$1:$A$9,0),2),GameLog!$C:$C,"PIT")</f>
        <v>0</v>
      </c>
      <c r="J10">
        <f>SUMIFS(GameLog!AR:AR,GameLog!$D:$D,'PIT F'!$A10,GameLog!$E:$E,INDEX(Positions!$A$1:$B$9,MATCH('PIT F'!$B10,Positions!$A$1:$A$9,0),2),GameLog!$C:$C,"PIT")</f>
        <v>0</v>
      </c>
      <c r="K10">
        <f>SUMIFS(GameLog!AS:AS,GameLog!$D:$D,'PIT F'!$A10,GameLog!$E:$E,INDEX(Positions!$A$1:$B$9,MATCH('PIT F'!$B10,Positions!$A$1:$A$9,0),2),GameLog!$C:$C,"PIT")</f>
        <v>0</v>
      </c>
      <c r="L10">
        <f>SUMIFS(GameLog!AT:AT,GameLog!$D:$D,'PIT F'!$A10,GameLog!$E:$E,INDEX(Positions!$A$1:$B$9,MATCH('PIT F'!$B10,Positions!$A$1:$A$9,0),2),GameLog!$C:$C,"PIT")</f>
        <v>0</v>
      </c>
      <c r="M10">
        <f>SUMIFS(GameLog!AU:AU,GameLog!$D:$D,'PIT F'!$A10,GameLog!$E:$E,INDEX(Positions!$A$1:$B$9,MATCH('PIT F'!$B10,Positions!$A$1:$A$9,0),2),GameLog!$C:$C,"PIT")</f>
        <v>0</v>
      </c>
      <c r="N10">
        <f>SUMIFS(GameLog!AV:AV,GameLog!$D:$D,'PIT F'!$A10,GameLog!$E:$E,INDEX(Positions!$A$1:$B$9,MATCH('PIT F'!$B10,Positions!$A$1:$A$9,0),2),GameLog!$C:$C,"PIT")</f>
        <v>0</v>
      </c>
      <c r="O10" s="8">
        <f t="shared" si="0"/>
        <v>0</v>
      </c>
      <c r="P10" s="18" t="str">
        <f t="shared" si="1"/>
        <v/>
      </c>
    </row>
    <row r="11" spans="1:16">
      <c r="A11" t="s">
        <v>3221</v>
      </c>
      <c r="B11" t="s">
        <v>2443</v>
      </c>
      <c r="C11">
        <f>COUNTIFS(GameLog!D:D,'PIT F'!A11,GameLog!C:C,"PIT",GameLog!E:E,INDEX(Positions!$A$1:$B$9,MATCH('PIT F'!$B11,Positions!$A$1:$A$9,0),2))</f>
        <v>2</v>
      </c>
      <c r="D11">
        <f>SUMIFS(GameLog!F:F,GameLog!$D:$D,'PIT F'!A11,GameLog!$E:$E,INDEX(Positions!$A$1:$B$9,MATCH('PIT F'!$B11,Positions!$A$1:$A$9,0),2),GameLog!$C:$C,"PIT")</f>
        <v>0</v>
      </c>
      <c r="E11" s="12">
        <f>SUMIFS(GameLog!AM:AM,GameLog!$D:$D,'PIT F'!$A11,GameLog!$E:$E,INDEX(Positions!$A$1:$B$9,MATCH('PIT F'!$B11,Positions!$A$1:$A$9,0),2),GameLog!$C:$C,"PIT")</f>
        <v>3.333333333333333</v>
      </c>
      <c r="F11">
        <f>SUMIFS(GameLog!AN:AN,GameLog!$D:$D,'PIT F'!$A11,GameLog!$E:$E,INDEX(Positions!$A$1:$B$9,MATCH('PIT F'!$B11,Positions!$A$1:$A$9,0),2),GameLog!$C:$C,"PIT")</f>
        <v>0</v>
      </c>
      <c r="G11">
        <f>SUMIFS(GameLog!AO:AO,GameLog!$D:$D,'PIT F'!$A11,GameLog!$E:$E,INDEX(Positions!$A$1:$B$9,MATCH('PIT F'!$B11,Positions!$A$1:$A$9,0),2),GameLog!$C:$C,"PIT")</f>
        <v>0</v>
      </c>
      <c r="H11">
        <f>SUMIFS(GameLog!AP:AP,GameLog!$D:$D,'PIT F'!$A11,GameLog!$E:$E,INDEX(Positions!$A$1:$B$9,MATCH('PIT F'!$B11,Positions!$A$1:$A$9,0),2),GameLog!$C:$C,"PIT")</f>
        <v>0</v>
      </c>
      <c r="I11">
        <f>SUMIFS(GameLog!AQ:AQ,GameLog!$D:$D,'PIT F'!$A11,GameLog!$E:$E,INDEX(Positions!$A$1:$B$9,MATCH('PIT F'!$B11,Positions!$A$1:$A$9,0),2),GameLog!$C:$C,"PIT")</f>
        <v>0</v>
      </c>
      <c r="J11">
        <f>SUMIFS(GameLog!AR:AR,GameLog!$D:$D,'PIT F'!$A11,GameLog!$E:$E,INDEX(Positions!$A$1:$B$9,MATCH('PIT F'!$B11,Positions!$A$1:$A$9,0),2),GameLog!$C:$C,"PIT")</f>
        <v>0</v>
      </c>
      <c r="K11">
        <f>SUMIFS(GameLog!AS:AS,GameLog!$D:$D,'PIT F'!$A11,GameLog!$E:$E,INDEX(Positions!$A$1:$B$9,MATCH('PIT F'!$B11,Positions!$A$1:$A$9,0),2),GameLog!$C:$C,"PIT")</f>
        <v>0</v>
      </c>
      <c r="L11">
        <f>SUMIFS(GameLog!AT:AT,GameLog!$D:$D,'PIT F'!$A11,GameLog!$E:$E,INDEX(Positions!$A$1:$B$9,MATCH('PIT F'!$B11,Positions!$A$1:$A$9,0),2),GameLog!$C:$C,"PIT")</f>
        <v>0</v>
      </c>
      <c r="M11">
        <f>SUMIFS(GameLog!AU:AU,GameLog!$D:$D,'PIT F'!$A11,GameLog!$E:$E,INDEX(Positions!$A$1:$B$9,MATCH('PIT F'!$B11,Positions!$A$1:$A$9,0),2),GameLog!$C:$C,"PIT")</f>
        <v>0</v>
      </c>
      <c r="N11">
        <f>SUMIFS(GameLog!AV:AV,GameLog!$D:$D,'PIT F'!$A11,GameLog!$E:$E,INDEX(Positions!$A$1:$B$9,MATCH('PIT F'!$B11,Positions!$A$1:$A$9,0),2),GameLog!$C:$C,"PIT")</f>
        <v>0</v>
      </c>
      <c r="O11" s="8">
        <f t="shared" si="0"/>
        <v>0</v>
      </c>
      <c r="P11" s="18" t="str">
        <f t="shared" si="1"/>
        <v/>
      </c>
    </row>
    <row r="12" spans="1:16">
      <c r="A12" t="s">
        <v>3192</v>
      </c>
      <c r="B12" t="s">
        <v>2443</v>
      </c>
      <c r="C12">
        <f>COUNTIFS(GameLog!D:D,'PIT F'!A12,GameLog!C:C,"PIT",GameLog!E:E,INDEX(Positions!$A$1:$B$9,MATCH('PIT F'!$B12,Positions!$A$1:$A$9,0),2))</f>
        <v>0</v>
      </c>
      <c r="D12">
        <f>SUMIFS(GameLog!F:F,GameLog!$D:$D,'PIT F'!A12,GameLog!$E:$E,INDEX(Positions!$A$1:$B$9,MATCH('PIT F'!$B12,Positions!$A$1:$A$9,0),2),GameLog!$C:$C,"PIT")</f>
        <v>0</v>
      </c>
      <c r="E12" s="12">
        <f>SUMIFS(GameLog!AM:AM,GameLog!$D:$D,'PIT F'!$A12,GameLog!$E:$E,INDEX(Positions!$A$1:$B$9,MATCH('PIT F'!$B12,Positions!$A$1:$A$9,0),2),GameLog!$C:$C,"PIT")</f>
        <v>0</v>
      </c>
      <c r="F12">
        <f>SUMIFS(GameLog!AN:AN,GameLog!$D:$D,'PIT F'!$A12,GameLog!$E:$E,INDEX(Positions!$A$1:$B$9,MATCH('PIT F'!$B12,Positions!$A$1:$A$9,0),2),GameLog!$C:$C,"PIT")</f>
        <v>0</v>
      </c>
      <c r="G12">
        <f>SUMIFS(GameLog!AO:AO,GameLog!$D:$D,'PIT F'!$A12,GameLog!$E:$E,INDEX(Positions!$A$1:$B$9,MATCH('PIT F'!$B12,Positions!$A$1:$A$9,0),2),GameLog!$C:$C,"PIT")</f>
        <v>0</v>
      </c>
      <c r="H12">
        <f>SUMIFS(GameLog!AP:AP,GameLog!$D:$D,'PIT F'!$A12,GameLog!$E:$E,INDEX(Positions!$A$1:$B$9,MATCH('PIT F'!$B12,Positions!$A$1:$A$9,0),2),GameLog!$C:$C,"PIT")</f>
        <v>0</v>
      </c>
      <c r="I12">
        <f>SUMIFS(GameLog!AQ:AQ,GameLog!$D:$D,'PIT F'!$A12,GameLog!$E:$E,INDEX(Positions!$A$1:$B$9,MATCH('PIT F'!$B12,Positions!$A$1:$A$9,0),2),GameLog!$C:$C,"PIT")</f>
        <v>0</v>
      </c>
      <c r="J12">
        <f>SUMIFS(GameLog!AR:AR,GameLog!$D:$D,'PIT F'!$A12,GameLog!$E:$E,INDEX(Positions!$A$1:$B$9,MATCH('PIT F'!$B12,Positions!$A$1:$A$9,0),2),GameLog!$C:$C,"PIT")</f>
        <v>0</v>
      </c>
      <c r="K12">
        <f>SUMIFS(GameLog!AS:AS,GameLog!$D:$D,'PIT F'!$A12,GameLog!$E:$E,INDEX(Positions!$A$1:$B$9,MATCH('PIT F'!$B12,Positions!$A$1:$A$9,0),2),GameLog!$C:$C,"PIT")</f>
        <v>0</v>
      </c>
      <c r="L12">
        <f>SUMIFS(GameLog!AT:AT,GameLog!$D:$D,'PIT F'!$A12,GameLog!$E:$E,INDEX(Positions!$A$1:$B$9,MATCH('PIT F'!$B12,Positions!$A$1:$A$9,0),2),GameLog!$C:$C,"PIT")</f>
        <v>0</v>
      </c>
      <c r="M12">
        <f>SUMIFS(GameLog!AU:AU,GameLog!$D:$D,'PIT F'!$A12,GameLog!$E:$E,INDEX(Positions!$A$1:$B$9,MATCH('PIT F'!$B12,Positions!$A$1:$A$9,0),2),GameLog!$C:$C,"PIT")</f>
        <v>0</v>
      </c>
      <c r="N12">
        <f>SUMIFS(GameLog!AV:AV,GameLog!$D:$D,'PIT F'!$A12,GameLog!$E:$E,INDEX(Positions!$A$1:$B$9,MATCH('PIT F'!$B12,Positions!$A$1:$A$9,0),2),GameLog!$C:$C,"PIT")</f>
        <v>0</v>
      </c>
      <c r="O12" s="8">
        <f t="shared" si="0"/>
        <v>0</v>
      </c>
      <c r="P12" s="18" t="str">
        <f t="shared" si="1"/>
        <v/>
      </c>
    </row>
    <row r="13" spans="1:16">
      <c r="A13" t="s">
        <v>3208</v>
      </c>
      <c r="B13" t="s">
        <v>2443</v>
      </c>
      <c r="C13">
        <f>COUNTIFS(GameLog!D:D,'PIT F'!A13,GameLog!C:C,"PIT",GameLog!E:E,INDEX(Positions!$A$1:$B$9,MATCH('PIT F'!$B13,Positions!$A$1:$A$9,0),2))</f>
        <v>1</v>
      </c>
      <c r="D13">
        <f>SUMIFS(GameLog!F:F,GameLog!$D:$D,'PIT F'!A13,GameLog!$E:$E,INDEX(Positions!$A$1:$B$9,MATCH('PIT F'!$B13,Positions!$A$1:$A$9,0),2),GameLog!$C:$C,"PIT")</f>
        <v>0</v>
      </c>
      <c r="E13" s="12">
        <f>SUMIFS(GameLog!AM:AM,GameLog!$D:$D,'PIT F'!$A13,GameLog!$E:$E,INDEX(Positions!$A$1:$B$9,MATCH('PIT F'!$B13,Positions!$A$1:$A$9,0),2),GameLog!$C:$C,"PIT")</f>
        <v>0.66666666666666663</v>
      </c>
      <c r="F13">
        <f>SUMIFS(GameLog!AN:AN,GameLog!$D:$D,'PIT F'!$A13,GameLog!$E:$E,INDEX(Positions!$A$1:$B$9,MATCH('PIT F'!$B13,Positions!$A$1:$A$9,0),2),GameLog!$C:$C,"PIT")</f>
        <v>0</v>
      </c>
      <c r="G13">
        <f>SUMIFS(GameLog!AO:AO,GameLog!$D:$D,'PIT F'!$A13,GameLog!$E:$E,INDEX(Positions!$A$1:$B$9,MATCH('PIT F'!$B13,Positions!$A$1:$A$9,0),2),GameLog!$C:$C,"PIT")</f>
        <v>0</v>
      </c>
      <c r="H13">
        <f>SUMIFS(GameLog!AP:AP,GameLog!$D:$D,'PIT F'!$A13,GameLog!$E:$E,INDEX(Positions!$A$1:$B$9,MATCH('PIT F'!$B13,Positions!$A$1:$A$9,0),2),GameLog!$C:$C,"PIT")</f>
        <v>0</v>
      </c>
      <c r="I13">
        <f>SUMIFS(GameLog!AQ:AQ,GameLog!$D:$D,'PIT F'!$A13,GameLog!$E:$E,INDEX(Positions!$A$1:$B$9,MATCH('PIT F'!$B13,Positions!$A$1:$A$9,0),2),GameLog!$C:$C,"PIT")</f>
        <v>0</v>
      </c>
      <c r="J13">
        <f>SUMIFS(GameLog!AR:AR,GameLog!$D:$D,'PIT F'!$A13,GameLog!$E:$E,INDEX(Positions!$A$1:$B$9,MATCH('PIT F'!$B13,Positions!$A$1:$A$9,0),2),GameLog!$C:$C,"PIT")</f>
        <v>0</v>
      </c>
      <c r="K13">
        <f>SUMIFS(GameLog!AS:AS,GameLog!$D:$D,'PIT F'!$A13,GameLog!$E:$E,INDEX(Positions!$A$1:$B$9,MATCH('PIT F'!$B13,Positions!$A$1:$A$9,0),2),GameLog!$C:$C,"PIT")</f>
        <v>0</v>
      </c>
      <c r="L13">
        <f>SUMIFS(GameLog!AT:AT,GameLog!$D:$D,'PIT F'!$A13,GameLog!$E:$E,INDEX(Positions!$A$1:$B$9,MATCH('PIT F'!$B13,Positions!$A$1:$A$9,0),2),GameLog!$C:$C,"PIT")</f>
        <v>0</v>
      </c>
      <c r="M13">
        <f>SUMIFS(GameLog!AU:AU,GameLog!$D:$D,'PIT F'!$A13,GameLog!$E:$E,INDEX(Positions!$A$1:$B$9,MATCH('PIT F'!$B13,Positions!$A$1:$A$9,0),2),GameLog!$C:$C,"PIT")</f>
        <v>0</v>
      </c>
      <c r="N13">
        <f>SUMIFS(GameLog!AV:AV,GameLog!$D:$D,'PIT F'!$A13,GameLog!$E:$E,INDEX(Positions!$A$1:$B$9,MATCH('PIT F'!$B13,Positions!$A$1:$A$9,0),2),GameLog!$C:$C,"PIT")</f>
        <v>0</v>
      </c>
      <c r="O13" s="8">
        <f t="shared" si="0"/>
        <v>0</v>
      </c>
      <c r="P13" s="18" t="str">
        <f t="shared" si="1"/>
        <v/>
      </c>
    </row>
    <row r="14" spans="1:16">
      <c r="A14" t="s">
        <v>3222</v>
      </c>
      <c r="B14" t="s">
        <v>2443</v>
      </c>
      <c r="C14">
        <f>COUNTIFS(GameLog!D:D,'PIT F'!A14,GameLog!C:C,"PIT",GameLog!E:E,INDEX(Positions!$A$1:$B$9,MATCH('PIT F'!$B14,Positions!$A$1:$A$9,0),2))</f>
        <v>2</v>
      </c>
      <c r="D14">
        <f>SUMIFS(GameLog!F:F,GameLog!$D:$D,'PIT F'!A14,GameLog!$E:$E,INDEX(Positions!$A$1:$B$9,MATCH('PIT F'!$B14,Positions!$A$1:$A$9,0),2),GameLog!$C:$C,"PIT")</f>
        <v>0</v>
      </c>
      <c r="E14" s="12">
        <f>SUMIFS(GameLog!AM:AM,GameLog!$D:$D,'PIT F'!$A14,GameLog!$E:$E,INDEX(Positions!$A$1:$B$9,MATCH('PIT F'!$B14,Positions!$A$1:$A$9,0),2),GameLog!$C:$C,"PIT")</f>
        <v>3</v>
      </c>
      <c r="F14">
        <f>SUMIFS(GameLog!AN:AN,GameLog!$D:$D,'PIT F'!$A14,GameLog!$E:$E,INDEX(Positions!$A$1:$B$9,MATCH('PIT F'!$B14,Positions!$A$1:$A$9,0),2),GameLog!$C:$C,"PIT")</f>
        <v>0</v>
      </c>
      <c r="G14">
        <f>SUMIFS(GameLog!AO:AO,GameLog!$D:$D,'PIT F'!$A14,GameLog!$E:$E,INDEX(Positions!$A$1:$B$9,MATCH('PIT F'!$B14,Positions!$A$1:$A$9,0),2),GameLog!$C:$C,"PIT")</f>
        <v>0</v>
      </c>
      <c r="H14">
        <f>SUMIFS(GameLog!AP:AP,GameLog!$D:$D,'PIT F'!$A14,GameLog!$E:$E,INDEX(Positions!$A$1:$B$9,MATCH('PIT F'!$B14,Positions!$A$1:$A$9,0),2),GameLog!$C:$C,"PIT")</f>
        <v>0</v>
      </c>
      <c r="I14">
        <f>SUMIFS(GameLog!AQ:AQ,GameLog!$D:$D,'PIT F'!$A14,GameLog!$E:$E,INDEX(Positions!$A$1:$B$9,MATCH('PIT F'!$B14,Positions!$A$1:$A$9,0),2),GameLog!$C:$C,"PIT")</f>
        <v>0</v>
      </c>
      <c r="J14">
        <f>SUMIFS(GameLog!AR:AR,GameLog!$D:$D,'PIT F'!$A14,GameLog!$E:$E,INDEX(Positions!$A$1:$B$9,MATCH('PIT F'!$B14,Positions!$A$1:$A$9,0),2),GameLog!$C:$C,"PIT")</f>
        <v>0</v>
      </c>
      <c r="K14">
        <f>SUMIFS(GameLog!AS:AS,GameLog!$D:$D,'PIT F'!$A14,GameLog!$E:$E,INDEX(Positions!$A$1:$B$9,MATCH('PIT F'!$B14,Positions!$A$1:$A$9,0),2),GameLog!$C:$C,"PIT")</f>
        <v>0</v>
      </c>
      <c r="L14">
        <f>SUMIFS(GameLog!AT:AT,GameLog!$D:$D,'PIT F'!$A14,GameLog!$E:$E,INDEX(Positions!$A$1:$B$9,MATCH('PIT F'!$B14,Positions!$A$1:$A$9,0),2),GameLog!$C:$C,"PIT")</f>
        <v>2</v>
      </c>
      <c r="M14">
        <f>SUMIFS(GameLog!AU:AU,GameLog!$D:$D,'PIT F'!$A14,GameLog!$E:$E,INDEX(Positions!$A$1:$B$9,MATCH('PIT F'!$B14,Positions!$A$1:$A$9,0),2),GameLog!$C:$C,"PIT")</f>
        <v>0</v>
      </c>
      <c r="N14">
        <f>SUMIFS(GameLog!AV:AV,GameLog!$D:$D,'PIT F'!$A14,GameLog!$E:$E,INDEX(Positions!$A$1:$B$9,MATCH('PIT F'!$B14,Positions!$A$1:$A$9,0),2),GameLog!$C:$C,"PIT")</f>
        <v>0</v>
      </c>
      <c r="O14" s="8">
        <f t="shared" si="0"/>
        <v>0</v>
      </c>
      <c r="P14" s="18" t="str">
        <f t="shared" si="1"/>
        <v/>
      </c>
    </row>
    <row r="15" spans="1:16">
      <c r="A15" t="s">
        <v>3206</v>
      </c>
      <c r="B15" t="s">
        <v>2443</v>
      </c>
      <c r="C15">
        <f>COUNTIFS(GameLog!D:D,'PIT F'!A15,GameLog!C:C,"PIT",GameLog!E:E,INDEX(Positions!$A$1:$B$9,MATCH('PIT F'!$B15,Positions!$A$1:$A$9,0),2))</f>
        <v>0</v>
      </c>
      <c r="D15">
        <f>SUMIFS(GameLog!F:F,GameLog!$D:$D,'PIT F'!A15,GameLog!$E:$E,INDEX(Positions!$A$1:$B$9,MATCH('PIT F'!$B15,Positions!$A$1:$A$9,0),2),GameLog!$C:$C,"PIT")</f>
        <v>0</v>
      </c>
      <c r="E15" s="12">
        <f>SUMIFS(GameLog!AM:AM,GameLog!$D:$D,'PIT F'!$A15,GameLog!$E:$E,INDEX(Positions!$A$1:$B$9,MATCH('PIT F'!$B15,Positions!$A$1:$A$9,0),2),GameLog!$C:$C,"PIT")</f>
        <v>0</v>
      </c>
      <c r="F15">
        <f>SUMIFS(GameLog!AN:AN,GameLog!$D:$D,'PIT F'!$A15,GameLog!$E:$E,INDEX(Positions!$A$1:$B$9,MATCH('PIT F'!$B15,Positions!$A$1:$A$9,0),2),GameLog!$C:$C,"PIT")</f>
        <v>0</v>
      </c>
      <c r="G15">
        <f>SUMIFS(GameLog!AO:AO,GameLog!$D:$D,'PIT F'!$A15,GameLog!$E:$E,INDEX(Positions!$A$1:$B$9,MATCH('PIT F'!$B15,Positions!$A$1:$A$9,0),2),GameLog!$C:$C,"PIT")</f>
        <v>0</v>
      </c>
      <c r="H15">
        <f>SUMIFS(GameLog!AP:AP,GameLog!$D:$D,'PIT F'!$A15,GameLog!$E:$E,INDEX(Positions!$A$1:$B$9,MATCH('PIT F'!$B15,Positions!$A$1:$A$9,0),2),GameLog!$C:$C,"PIT")</f>
        <v>0</v>
      </c>
      <c r="I15">
        <f>SUMIFS(GameLog!AQ:AQ,GameLog!$D:$D,'PIT F'!$A15,GameLog!$E:$E,INDEX(Positions!$A$1:$B$9,MATCH('PIT F'!$B15,Positions!$A$1:$A$9,0),2),GameLog!$C:$C,"PIT")</f>
        <v>0</v>
      </c>
      <c r="J15">
        <f>SUMIFS(GameLog!AR:AR,GameLog!$D:$D,'PIT F'!$A15,GameLog!$E:$E,INDEX(Positions!$A$1:$B$9,MATCH('PIT F'!$B15,Positions!$A$1:$A$9,0),2),GameLog!$C:$C,"PIT")</f>
        <v>0</v>
      </c>
      <c r="K15">
        <f>SUMIFS(GameLog!AS:AS,GameLog!$D:$D,'PIT F'!$A15,GameLog!$E:$E,INDEX(Positions!$A$1:$B$9,MATCH('PIT F'!$B15,Positions!$A$1:$A$9,0),2),GameLog!$C:$C,"PIT")</f>
        <v>0</v>
      </c>
      <c r="L15">
        <f>SUMIFS(GameLog!AT:AT,GameLog!$D:$D,'PIT F'!$A15,GameLog!$E:$E,INDEX(Positions!$A$1:$B$9,MATCH('PIT F'!$B15,Positions!$A$1:$A$9,0),2),GameLog!$C:$C,"PIT")</f>
        <v>0</v>
      </c>
      <c r="M15">
        <f>SUMIFS(GameLog!AU:AU,GameLog!$D:$D,'PIT F'!$A15,GameLog!$E:$E,INDEX(Positions!$A$1:$B$9,MATCH('PIT F'!$B15,Positions!$A$1:$A$9,0),2),GameLog!$C:$C,"PIT")</f>
        <v>0</v>
      </c>
      <c r="N15">
        <f>SUMIFS(GameLog!AV:AV,GameLog!$D:$D,'PIT F'!$A15,GameLog!$E:$E,INDEX(Positions!$A$1:$B$9,MATCH('PIT F'!$B15,Positions!$A$1:$A$9,0),2),GameLog!$C:$C,"PIT")</f>
        <v>0</v>
      </c>
      <c r="O15" s="8">
        <f t="shared" si="0"/>
        <v>0</v>
      </c>
      <c r="P15" s="18" t="str">
        <f t="shared" si="1"/>
        <v/>
      </c>
    </row>
    <row r="16" spans="1:16">
      <c r="A16" t="s">
        <v>3214</v>
      </c>
      <c r="B16" t="s">
        <v>2443</v>
      </c>
      <c r="C16">
        <f>COUNTIFS(GameLog!D:D,'PIT F'!A16,GameLog!C:C,"PIT",GameLog!E:E,INDEX(Positions!$A$1:$B$9,MATCH('PIT F'!$B16,Positions!$A$1:$A$9,0),2))</f>
        <v>1</v>
      </c>
      <c r="D16">
        <f>SUMIFS(GameLog!F:F,GameLog!$D:$D,'PIT F'!A16,GameLog!$E:$E,INDEX(Positions!$A$1:$B$9,MATCH('PIT F'!$B16,Positions!$A$1:$A$9,0),2),GameLog!$C:$C,"PIT")</f>
        <v>0</v>
      </c>
      <c r="E16" s="12">
        <f>SUMIFS(GameLog!AM:AM,GameLog!$D:$D,'PIT F'!$A16,GameLog!$E:$E,INDEX(Positions!$A$1:$B$9,MATCH('PIT F'!$B16,Positions!$A$1:$A$9,0),2),GameLog!$C:$C,"PIT")</f>
        <v>1</v>
      </c>
      <c r="F16">
        <f>SUMIFS(GameLog!AN:AN,GameLog!$D:$D,'PIT F'!$A16,GameLog!$E:$E,INDEX(Positions!$A$1:$B$9,MATCH('PIT F'!$B16,Positions!$A$1:$A$9,0),2),GameLog!$C:$C,"PIT")</f>
        <v>0</v>
      </c>
      <c r="G16">
        <f>SUMIFS(GameLog!AO:AO,GameLog!$D:$D,'PIT F'!$A16,GameLog!$E:$E,INDEX(Positions!$A$1:$B$9,MATCH('PIT F'!$B16,Positions!$A$1:$A$9,0),2),GameLog!$C:$C,"PIT")</f>
        <v>1</v>
      </c>
      <c r="H16">
        <f>SUMIFS(GameLog!AP:AP,GameLog!$D:$D,'PIT F'!$A16,GameLog!$E:$E,INDEX(Positions!$A$1:$B$9,MATCH('PIT F'!$B16,Positions!$A$1:$A$9,0),2),GameLog!$C:$C,"PIT")</f>
        <v>0</v>
      </c>
      <c r="I16">
        <f>SUMIFS(GameLog!AQ:AQ,GameLog!$D:$D,'PIT F'!$A16,GameLog!$E:$E,INDEX(Positions!$A$1:$B$9,MATCH('PIT F'!$B16,Positions!$A$1:$A$9,0),2),GameLog!$C:$C,"PIT")</f>
        <v>0</v>
      </c>
      <c r="J16">
        <f>SUMIFS(GameLog!AR:AR,GameLog!$D:$D,'PIT F'!$A16,GameLog!$E:$E,INDEX(Positions!$A$1:$B$9,MATCH('PIT F'!$B16,Positions!$A$1:$A$9,0),2),GameLog!$C:$C,"PIT")</f>
        <v>0</v>
      </c>
      <c r="K16">
        <f>SUMIFS(GameLog!AS:AS,GameLog!$D:$D,'PIT F'!$A16,GameLog!$E:$E,INDEX(Positions!$A$1:$B$9,MATCH('PIT F'!$B16,Positions!$A$1:$A$9,0),2),GameLog!$C:$C,"PIT")</f>
        <v>0</v>
      </c>
      <c r="L16">
        <f>SUMIFS(GameLog!AT:AT,GameLog!$D:$D,'PIT F'!$A16,GameLog!$E:$E,INDEX(Positions!$A$1:$B$9,MATCH('PIT F'!$B16,Positions!$A$1:$A$9,0),2),GameLog!$C:$C,"PIT")</f>
        <v>0</v>
      </c>
      <c r="M16">
        <f>SUMIFS(GameLog!AU:AU,GameLog!$D:$D,'PIT F'!$A16,GameLog!$E:$E,INDEX(Positions!$A$1:$B$9,MATCH('PIT F'!$B16,Positions!$A$1:$A$9,0),2),GameLog!$C:$C,"PIT")</f>
        <v>0</v>
      </c>
      <c r="N16">
        <f>SUMIFS(GameLog!AV:AV,GameLog!$D:$D,'PIT F'!$A16,GameLog!$E:$E,INDEX(Positions!$A$1:$B$9,MATCH('PIT F'!$B16,Positions!$A$1:$A$9,0),2),GameLog!$C:$C,"PIT")</f>
        <v>0</v>
      </c>
      <c r="O16" s="8">
        <f t="shared" si="0"/>
        <v>1</v>
      </c>
      <c r="P16" s="18" t="str">
        <f t="shared" si="1"/>
        <v/>
      </c>
    </row>
    <row r="17" spans="1:16">
      <c r="A17" t="s">
        <v>3205</v>
      </c>
      <c r="B17" t="s">
        <v>2443</v>
      </c>
      <c r="C17">
        <f>COUNTIFS(GameLog!D:D,'PIT F'!A17,GameLog!C:C,"PIT",GameLog!E:E,INDEX(Positions!$A$1:$B$9,MATCH('PIT F'!$B17,Positions!$A$1:$A$9,0),2))</f>
        <v>1</v>
      </c>
      <c r="D17">
        <f>SUMIFS(GameLog!F:F,GameLog!$D:$D,'PIT F'!A17,GameLog!$E:$E,INDEX(Positions!$A$1:$B$9,MATCH('PIT F'!$B17,Positions!$A$1:$A$9,0),2),GameLog!$C:$C,"PIT")</f>
        <v>1</v>
      </c>
      <c r="E17" s="12">
        <f>SUMIFS(GameLog!AM:AM,GameLog!$D:$D,'PIT F'!$A17,GameLog!$E:$E,INDEX(Positions!$A$1:$B$9,MATCH('PIT F'!$B17,Positions!$A$1:$A$9,0),2),GameLog!$C:$C,"PIT")</f>
        <v>6</v>
      </c>
      <c r="F17">
        <f>SUMIFS(GameLog!AN:AN,GameLog!$D:$D,'PIT F'!$A17,GameLog!$E:$E,INDEX(Positions!$A$1:$B$9,MATCH('PIT F'!$B17,Positions!$A$1:$A$9,0),2),GameLog!$C:$C,"PIT")</f>
        <v>1</v>
      </c>
      <c r="G17">
        <f>SUMIFS(GameLog!AO:AO,GameLog!$D:$D,'PIT F'!$A17,GameLog!$E:$E,INDEX(Positions!$A$1:$B$9,MATCH('PIT F'!$B17,Positions!$A$1:$A$9,0),2),GameLog!$C:$C,"PIT")</f>
        <v>0</v>
      </c>
      <c r="H17">
        <f>SUMIFS(GameLog!AP:AP,GameLog!$D:$D,'PIT F'!$A17,GameLog!$E:$E,INDEX(Positions!$A$1:$B$9,MATCH('PIT F'!$B17,Positions!$A$1:$A$9,0),2),GameLog!$C:$C,"PIT")</f>
        <v>0</v>
      </c>
      <c r="I17">
        <f>SUMIFS(GameLog!AQ:AQ,GameLog!$D:$D,'PIT F'!$A17,GameLog!$E:$E,INDEX(Positions!$A$1:$B$9,MATCH('PIT F'!$B17,Positions!$A$1:$A$9,0),2),GameLog!$C:$C,"PIT")</f>
        <v>0</v>
      </c>
      <c r="J17">
        <f>SUMIFS(GameLog!AR:AR,GameLog!$D:$D,'PIT F'!$A17,GameLog!$E:$E,INDEX(Positions!$A$1:$B$9,MATCH('PIT F'!$B17,Positions!$A$1:$A$9,0),2),GameLog!$C:$C,"PIT")</f>
        <v>0</v>
      </c>
      <c r="K17">
        <f>SUMIFS(GameLog!AS:AS,GameLog!$D:$D,'PIT F'!$A17,GameLog!$E:$E,INDEX(Positions!$A$1:$B$9,MATCH('PIT F'!$B17,Positions!$A$1:$A$9,0),2),GameLog!$C:$C,"PIT")</f>
        <v>0</v>
      </c>
      <c r="L17">
        <f>SUMIFS(GameLog!AT:AT,GameLog!$D:$D,'PIT F'!$A17,GameLog!$E:$E,INDEX(Positions!$A$1:$B$9,MATCH('PIT F'!$B17,Positions!$A$1:$A$9,0),2),GameLog!$C:$C,"PIT")</f>
        <v>0</v>
      </c>
      <c r="M17">
        <f>SUMIFS(GameLog!AU:AU,GameLog!$D:$D,'PIT F'!$A17,GameLog!$E:$E,INDEX(Positions!$A$1:$B$9,MATCH('PIT F'!$B17,Positions!$A$1:$A$9,0),2),GameLog!$C:$C,"PIT")</f>
        <v>0</v>
      </c>
      <c r="N17">
        <f>SUMIFS(GameLog!AV:AV,GameLog!$D:$D,'PIT F'!$A17,GameLog!$E:$E,INDEX(Positions!$A$1:$B$9,MATCH('PIT F'!$B17,Positions!$A$1:$A$9,0),2),GameLog!$C:$C,"PIT")</f>
        <v>0</v>
      </c>
      <c r="O17" s="8">
        <f t="shared" si="0"/>
        <v>1</v>
      </c>
      <c r="P17" s="18" t="str">
        <f t="shared" si="1"/>
        <v/>
      </c>
    </row>
    <row r="18" spans="1:16">
      <c r="A18" t="s">
        <v>3207</v>
      </c>
      <c r="B18" t="s">
        <v>2443</v>
      </c>
      <c r="C18">
        <f>COUNTIFS(GameLog!D:D,'PIT F'!A18,GameLog!C:C,"PIT",GameLog!E:E,INDEX(Positions!$A$1:$B$9,MATCH('PIT F'!$B18,Positions!$A$1:$A$9,0),2))</f>
        <v>1</v>
      </c>
      <c r="D18">
        <f>SUMIFS(GameLog!F:F,GameLog!$D:$D,'PIT F'!A18,GameLog!$E:$E,INDEX(Positions!$A$1:$B$9,MATCH('PIT F'!$B18,Positions!$A$1:$A$9,0),2),GameLog!$C:$C,"PIT")</f>
        <v>1</v>
      </c>
      <c r="E18" s="12">
        <f>SUMIFS(GameLog!AM:AM,GameLog!$D:$D,'PIT F'!$A18,GameLog!$E:$E,INDEX(Positions!$A$1:$B$9,MATCH('PIT F'!$B18,Positions!$A$1:$A$9,0),2),GameLog!$C:$C,"PIT")</f>
        <v>6</v>
      </c>
      <c r="F18">
        <f>SUMIFS(GameLog!AN:AN,GameLog!$D:$D,'PIT F'!$A18,GameLog!$E:$E,INDEX(Positions!$A$1:$B$9,MATCH('PIT F'!$B18,Positions!$A$1:$A$9,0),2),GameLog!$C:$C,"PIT")</f>
        <v>1</v>
      </c>
      <c r="G18">
        <f>SUMIFS(GameLog!AO:AO,GameLog!$D:$D,'PIT F'!$A18,GameLog!$E:$E,INDEX(Positions!$A$1:$B$9,MATCH('PIT F'!$B18,Positions!$A$1:$A$9,0),2),GameLog!$C:$C,"PIT")</f>
        <v>2</v>
      </c>
      <c r="H18">
        <f>SUMIFS(GameLog!AP:AP,GameLog!$D:$D,'PIT F'!$A18,GameLog!$E:$E,INDEX(Positions!$A$1:$B$9,MATCH('PIT F'!$B18,Positions!$A$1:$A$9,0),2),GameLog!$C:$C,"PIT")</f>
        <v>0</v>
      </c>
      <c r="I18">
        <f>SUMIFS(GameLog!AQ:AQ,GameLog!$D:$D,'PIT F'!$A18,GameLog!$E:$E,INDEX(Positions!$A$1:$B$9,MATCH('PIT F'!$B18,Positions!$A$1:$A$9,0),2),GameLog!$C:$C,"PIT")</f>
        <v>0</v>
      </c>
      <c r="J18">
        <f>SUMIFS(GameLog!AR:AR,GameLog!$D:$D,'PIT F'!$A18,GameLog!$E:$E,INDEX(Positions!$A$1:$B$9,MATCH('PIT F'!$B18,Positions!$A$1:$A$9,0),2),GameLog!$C:$C,"PIT")</f>
        <v>0</v>
      </c>
      <c r="K18">
        <f>SUMIFS(GameLog!AS:AS,GameLog!$D:$D,'PIT F'!$A18,GameLog!$E:$E,INDEX(Positions!$A$1:$B$9,MATCH('PIT F'!$B18,Positions!$A$1:$A$9,0),2),GameLog!$C:$C,"PIT")</f>
        <v>0</v>
      </c>
      <c r="L18">
        <f>SUMIFS(GameLog!AT:AT,GameLog!$D:$D,'PIT F'!$A18,GameLog!$E:$E,INDEX(Positions!$A$1:$B$9,MATCH('PIT F'!$B18,Positions!$A$1:$A$9,0),2),GameLog!$C:$C,"PIT")</f>
        <v>0</v>
      </c>
      <c r="M18">
        <f>SUMIFS(GameLog!AU:AU,GameLog!$D:$D,'PIT F'!$A18,GameLog!$E:$E,INDEX(Positions!$A$1:$B$9,MATCH('PIT F'!$B18,Positions!$A$1:$A$9,0),2),GameLog!$C:$C,"PIT")</f>
        <v>0</v>
      </c>
      <c r="N18">
        <f>SUMIFS(GameLog!AV:AV,GameLog!$D:$D,'PIT F'!$A18,GameLog!$E:$E,INDEX(Positions!$A$1:$B$9,MATCH('PIT F'!$B18,Positions!$A$1:$A$9,0),2),GameLog!$C:$C,"PIT")</f>
        <v>0</v>
      </c>
      <c r="O18" s="8">
        <f t="shared" si="0"/>
        <v>1</v>
      </c>
      <c r="P18" s="18" t="str">
        <f t="shared" si="1"/>
        <v/>
      </c>
    </row>
    <row r="19" spans="1:16">
      <c r="A19" t="s">
        <v>3209</v>
      </c>
      <c r="B19" t="s">
        <v>2443</v>
      </c>
      <c r="C19">
        <f>COUNTIFS(GameLog!D:D,'PIT F'!A19,GameLog!C:C,"PIT",GameLog!E:E,INDEX(Positions!$A$1:$B$9,MATCH('PIT F'!$B19,Positions!$A$1:$A$9,0),2))</f>
        <v>0</v>
      </c>
      <c r="D19">
        <f>SUMIFS(GameLog!F:F,GameLog!$D:$D,'PIT F'!A19,GameLog!$E:$E,INDEX(Positions!$A$1:$B$9,MATCH('PIT F'!$B19,Positions!$A$1:$A$9,0),2),GameLog!$C:$C,"PIT")</f>
        <v>0</v>
      </c>
      <c r="E19" s="12">
        <f>SUMIFS(GameLog!AM:AM,GameLog!$D:$D,'PIT F'!$A19,GameLog!$E:$E,INDEX(Positions!$A$1:$B$9,MATCH('PIT F'!$B19,Positions!$A$1:$A$9,0),2),GameLog!$C:$C,"PIT")</f>
        <v>0</v>
      </c>
      <c r="F19">
        <f>SUMIFS(GameLog!AN:AN,GameLog!$D:$D,'PIT F'!$A19,GameLog!$E:$E,INDEX(Positions!$A$1:$B$9,MATCH('PIT F'!$B19,Positions!$A$1:$A$9,0),2),GameLog!$C:$C,"PIT")</f>
        <v>0</v>
      </c>
      <c r="G19">
        <f>SUMIFS(GameLog!AO:AO,GameLog!$D:$D,'PIT F'!$A19,GameLog!$E:$E,INDEX(Positions!$A$1:$B$9,MATCH('PIT F'!$B19,Positions!$A$1:$A$9,0),2),GameLog!$C:$C,"PIT")</f>
        <v>0</v>
      </c>
      <c r="H19">
        <f>SUMIFS(GameLog!AP:AP,GameLog!$D:$D,'PIT F'!$A19,GameLog!$E:$E,INDEX(Positions!$A$1:$B$9,MATCH('PIT F'!$B19,Positions!$A$1:$A$9,0),2),GameLog!$C:$C,"PIT")</f>
        <v>0</v>
      </c>
      <c r="I19">
        <f>SUMIFS(GameLog!AQ:AQ,GameLog!$D:$D,'PIT F'!$A19,GameLog!$E:$E,INDEX(Positions!$A$1:$B$9,MATCH('PIT F'!$B19,Positions!$A$1:$A$9,0),2),GameLog!$C:$C,"PIT")</f>
        <v>0</v>
      </c>
      <c r="J19">
        <f>SUMIFS(GameLog!AR:AR,GameLog!$D:$D,'PIT F'!$A19,GameLog!$E:$E,INDEX(Positions!$A$1:$B$9,MATCH('PIT F'!$B19,Positions!$A$1:$A$9,0),2),GameLog!$C:$C,"PIT")</f>
        <v>0</v>
      </c>
      <c r="K19">
        <f>SUMIFS(GameLog!AS:AS,GameLog!$D:$D,'PIT F'!$A19,GameLog!$E:$E,INDEX(Positions!$A$1:$B$9,MATCH('PIT F'!$B19,Positions!$A$1:$A$9,0),2),GameLog!$C:$C,"PIT")</f>
        <v>0</v>
      </c>
      <c r="L19">
        <f>SUMIFS(GameLog!AT:AT,GameLog!$D:$D,'PIT F'!$A19,GameLog!$E:$E,INDEX(Positions!$A$1:$B$9,MATCH('PIT F'!$B19,Positions!$A$1:$A$9,0),2),GameLog!$C:$C,"PIT")</f>
        <v>0</v>
      </c>
      <c r="M19">
        <f>SUMIFS(GameLog!AU:AU,GameLog!$D:$D,'PIT F'!$A19,GameLog!$E:$E,INDEX(Positions!$A$1:$B$9,MATCH('PIT F'!$B19,Positions!$A$1:$A$9,0),2),GameLog!$C:$C,"PIT")</f>
        <v>0</v>
      </c>
      <c r="N19">
        <f>SUMIFS(GameLog!AV:AV,GameLog!$D:$D,'PIT F'!$A19,GameLog!$E:$E,INDEX(Positions!$A$1:$B$9,MATCH('PIT F'!$B19,Positions!$A$1:$A$9,0),2),GameLog!$C:$C,"PIT")</f>
        <v>0</v>
      </c>
      <c r="O19" s="8">
        <f t="shared" si="0"/>
        <v>0</v>
      </c>
      <c r="P19" s="18" t="str">
        <f t="shared" si="1"/>
        <v/>
      </c>
    </row>
    <row r="20" spans="1:16">
      <c r="A20" t="s">
        <v>3223</v>
      </c>
      <c r="B20" t="s">
        <v>2443</v>
      </c>
      <c r="C20">
        <f>COUNTIFS(GameLog!D:D,'PIT F'!A20,GameLog!C:C,"PIT",GameLog!E:E,INDEX(Positions!$A$1:$B$9,MATCH('PIT F'!$B20,Positions!$A$1:$A$9,0),2))</f>
        <v>0</v>
      </c>
      <c r="D20">
        <f>SUMIFS(GameLog!F:F,GameLog!$D:$D,'PIT F'!A20,GameLog!$E:$E,INDEX(Positions!$A$1:$B$9,MATCH('PIT F'!$B20,Positions!$A$1:$A$9,0),2),GameLog!$C:$C,"PIT")</f>
        <v>0</v>
      </c>
      <c r="E20" s="12">
        <f>SUMIFS(GameLog!AM:AM,GameLog!$D:$D,'PIT F'!$A20,GameLog!$E:$E,INDEX(Positions!$A$1:$B$9,MATCH('PIT F'!$B20,Positions!$A$1:$A$9,0),2),GameLog!$C:$C,"PIT")</f>
        <v>0</v>
      </c>
      <c r="F20">
        <f>SUMIFS(GameLog!AN:AN,GameLog!$D:$D,'PIT F'!$A20,GameLog!$E:$E,INDEX(Positions!$A$1:$B$9,MATCH('PIT F'!$B20,Positions!$A$1:$A$9,0),2),GameLog!$C:$C,"PIT")</f>
        <v>0</v>
      </c>
      <c r="G20">
        <f>SUMIFS(GameLog!AO:AO,GameLog!$D:$D,'PIT F'!$A20,GameLog!$E:$E,INDEX(Positions!$A$1:$B$9,MATCH('PIT F'!$B20,Positions!$A$1:$A$9,0),2),GameLog!$C:$C,"PIT")</f>
        <v>0</v>
      </c>
      <c r="H20">
        <f>SUMIFS(GameLog!AP:AP,GameLog!$D:$D,'PIT F'!$A20,GameLog!$E:$E,INDEX(Positions!$A$1:$B$9,MATCH('PIT F'!$B20,Positions!$A$1:$A$9,0),2),GameLog!$C:$C,"PIT")</f>
        <v>0</v>
      </c>
      <c r="I20">
        <f>SUMIFS(GameLog!AQ:AQ,GameLog!$D:$D,'PIT F'!$A20,GameLog!$E:$E,INDEX(Positions!$A$1:$B$9,MATCH('PIT F'!$B20,Positions!$A$1:$A$9,0),2),GameLog!$C:$C,"PIT")</f>
        <v>0</v>
      </c>
      <c r="J20">
        <f>SUMIFS(GameLog!AR:AR,GameLog!$D:$D,'PIT F'!$A20,GameLog!$E:$E,INDEX(Positions!$A$1:$B$9,MATCH('PIT F'!$B20,Positions!$A$1:$A$9,0),2),GameLog!$C:$C,"PIT")</f>
        <v>0</v>
      </c>
      <c r="K20">
        <f>SUMIFS(GameLog!AS:AS,GameLog!$D:$D,'PIT F'!$A20,GameLog!$E:$E,INDEX(Positions!$A$1:$B$9,MATCH('PIT F'!$B20,Positions!$A$1:$A$9,0),2),GameLog!$C:$C,"PIT")</f>
        <v>0</v>
      </c>
      <c r="L20">
        <f>SUMIFS(GameLog!AT:AT,GameLog!$D:$D,'PIT F'!$A20,GameLog!$E:$E,INDEX(Positions!$A$1:$B$9,MATCH('PIT F'!$B20,Positions!$A$1:$A$9,0),2),GameLog!$C:$C,"PIT")</f>
        <v>0</v>
      </c>
      <c r="M20">
        <f>SUMIFS(GameLog!AU:AU,GameLog!$D:$D,'PIT F'!$A20,GameLog!$E:$E,INDEX(Positions!$A$1:$B$9,MATCH('PIT F'!$B20,Positions!$A$1:$A$9,0),2),GameLog!$C:$C,"PIT")</f>
        <v>0</v>
      </c>
      <c r="N20">
        <f>SUMIFS(GameLog!AV:AV,GameLog!$D:$D,'PIT F'!$A20,GameLog!$E:$E,INDEX(Positions!$A$1:$B$9,MATCH('PIT F'!$B20,Positions!$A$1:$A$9,0),2),GameLog!$C:$C,"PIT")</f>
        <v>0</v>
      </c>
      <c r="O20" s="8">
        <f t="shared" si="0"/>
        <v>0</v>
      </c>
      <c r="P20" s="18" t="str">
        <f t="shared" si="1"/>
        <v/>
      </c>
    </row>
    <row r="21" spans="1:16">
      <c r="A21" t="s">
        <v>3215</v>
      </c>
      <c r="B21" t="s">
        <v>2443</v>
      </c>
      <c r="C21">
        <f>COUNTIFS(GameLog!D:D,'PIT F'!A21,GameLog!C:C,"PIT",GameLog!E:E,INDEX(Positions!$A$1:$B$9,MATCH('PIT F'!$B21,Positions!$A$1:$A$9,0),2))</f>
        <v>0</v>
      </c>
      <c r="D21">
        <f>SUMIFS(GameLog!F:F,GameLog!$D:$D,'PIT F'!A21,GameLog!$E:$E,INDEX(Positions!$A$1:$B$9,MATCH('PIT F'!$B21,Positions!$A$1:$A$9,0),2),GameLog!$C:$C,"PIT")</f>
        <v>0</v>
      </c>
      <c r="E21" s="12">
        <f>SUMIFS(GameLog!AM:AM,GameLog!$D:$D,'PIT F'!$A21,GameLog!$E:$E,INDEX(Positions!$A$1:$B$9,MATCH('PIT F'!$B21,Positions!$A$1:$A$9,0),2),GameLog!$C:$C,"PIT")</f>
        <v>0</v>
      </c>
      <c r="F21">
        <f>SUMIFS(GameLog!AN:AN,GameLog!$D:$D,'PIT F'!$A21,GameLog!$E:$E,INDEX(Positions!$A$1:$B$9,MATCH('PIT F'!$B21,Positions!$A$1:$A$9,0),2),GameLog!$C:$C,"PIT")</f>
        <v>0</v>
      </c>
      <c r="G21">
        <f>SUMIFS(GameLog!AO:AO,GameLog!$D:$D,'PIT F'!$A21,GameLog!$E:$E,INDEX(Positions!$A$1:$B$9,MATCH('PIT F'!$B21,Positions!$A$1:$A$9,0),2),GameLog!$C:$C,"PIT")</f>
        <v>0</v>
      </c>
      <c r="H21">
        <f>SUMIFS(GameLog!AP:AP,GameLog!$D:$D,'PIT F'!$A21,GameLog!$E:$E,INDEX(Positions!$A$1:$B$9,MATCH('PIT F'!$B21,Positions!$A$1:$A$9,0),2),GameLog!$C:$C,"PIT")</f>
        <v>0</v>
      </c>
      <c r="I21">
        <f>SUMIFS(GameLog!AQ:AQ,GameLog!$D:$D,'PIT F'!$A21,GameLog!$E:$E,INDEX(Positions!$A$1:$B$9,MATCH('PIT F'!$B21,Positions!$A$1:$A$9,0),2),GameLog!$C:$C,"PIT")</f>
        <v>0</v>
      </c>
      <c r="J21">
        <f>SUMIFS(GameLog!AR:AR,GameLog!$D:$D,'PIT F'!$A21,GameLog!$E:$E,INDEX(Positions!$A$1:$B$9,MATCH('PIT F'!$B21,Positions!$A$1:$A$9,0),2),GameLog!$C:$C,"PIT")</f>
        <v>0</v>
      </c>
      <c r="K21">
        <f>SUMIFS(GameLog!AS:AS,GameLog!$D:$D,'PIT F'!$A21,GameLog!$E:$E,INDEX(Positions!$A$1:$B$9,MATCH('PIT F'!$B21,Positions!$A$1:$A$9,0),2),GameLog!$C:$C,"PIT")</f>
        <v>0</v>
      </c>
      <c r="L21">
        <f>SUMIFS(GameLog!AT:AT,GameLog!$D:$D,'PIT F'!$A21,GameLog!$E:$E,INDEX(Positions!$A$1:$B$9,MATCH('PIT F'!$B21,Positions!$A$1:$A$9,0),2),GameLog!$C:$C,"PIT")</f>
        <v>0</v>
      </c>
      <c r="M21">
        <f>SUMIFS(GameLog!AU:AU,GameLog!$D:$D,'PIT F'!$A21,GameLog!$E:$E,INDEX(Positions!$A$1:$B$9,MATCH('PIT F'!$B21,Positions!$A$1:$A$9,0),2),GameLog!$C:$C,"PIT")</f>
        <v>0</v>
      </c>
      <c r="N21">
        <f>SUMIFS(GameLog!AV:AV,GameLog!$D:$D,'PIT F'!$A21,GameLog!$E:$E,INDEX(Positions!$A$1:$B$9,MATCH('PIT F'!$B21,Positions!$A$1:$A$9,0),2),GameLog!$C:$C,"PIT")</f>
        <v>0</v>
      </c>
      <c r="O21" s="8">
        <f t="shared" si="0"/>
        <v>0</v>
      </c>
      <c r="P21" s="18" t="str">
        <f t="shared" si="1"/>
        <v/>
      </c>
    </row>
    <row r="22" spans="1:16">
      <c r="A22" t="s">
        <v>3212</v>
      </c>
      <c r="B22" t="s">
        <v>2443</v>
      </c>
      <c r="C22">
        <f>COUNTIFS(GameLog!D:D,'PIT F'!A22,GameLog!C:C,"PIT",GameLog!E:E,INDEX(Positions!$A$1:$B$9,MATCH('PIT F'!$B22,Positions!$A$1:$A$9,0),2))</f>
        <v>2</v>
      </c>
      <c r="D22">
        <f>SUMIFS(GameLog!F:F,GameLog!$D:$D,'PIT F'!A22,GameLog!$E:$E,INDEX(Positions!$A$1:$B$9,MATCH('PIT F'!$B22,Positions!$A$1:$A$9,0),2),GameLog!$C:$C,"PIT")</f>
        <v>0</v>
      </c>
      <c r="E22" s="12">
        <f>SUMIFS(GameLog!AM:AM,GameLog!$D:$D,'PIT F'!$A22,GameLog!$E:$E,INDEX(Positions!$A$1:$B$9,MATCH('PIT F'!$B22,Positions!$A$1:$A$9,0),2),GameLog!$C:$C,"PIT")</f>
        <v>2</v>
      </c>
      <c r="F22">
        <f>SUMIFS(GameLog!AN:AN,GameLog!$D:$D,'PIT F'!$A22,GameLog!$E:$E,INDEX(Positions!$A$1:$B$9,MATCH('PIT F'!$B22,Positions!$A$1:$A$9,0),2),GameLog!$C:$C,"PIT")</f>
        <v>0</v>
      </c>
      <c r="G22">
        <f>SUMIFS(GameLog!AO:AO,GameLog!$D:$D,'PIT F'!$A22,GameLog!$E:$E,INDEX(Positions!$A$1:$B$9,MATCH('PIT F'!$B22,Positions!$A$1:$A$9,0),2),GameLog!$C:$C,"PIT")</f>
        <v>0</v>
      </c>
      <c r="H22">
        <f>SUMIFS(GameLog!AP:AP,GameLog!$D:$D,'PIT F'!$A22,GameLog!$E:$E,INDEX(Positions!$A$1:$B$9,MATCH('PIT F'!$B22,Positions!$A$1:$A$9,0),2),GameLog!$C:$C,"PIT")</f>
        <v>0</v>
      </c>
      <c r="I22">
        <f>SUMIFS(GameLog!AQ:AQ,GameLog!$D:$D,'PIT F'!$A22,GameLog!$E:$E,INDEX(Positions!$A$1:$B$9,MATCH('PIT F'!$B22,Positions!$A$1:$A$9,0),2),GameLog!$C:$C,"PIT")</f>
        <v>0</v>
      </c>
      <c r="J22">
        <f>SUMIFS(GameLog!AR:AR,GameLog!$D:$D,'PIT F'!$A22,GameLog!$E:$E,INDEX(Positions!$A$1:$B$9,MATCH('PIT F'!$B22,Positions!$A$1:$A$9,0),2),GameLog!$C:$C,"PIT")</f>
        <v>0</v>
      </c>
      <c r="K22">
        <f>SUMIFS(GameLog!AS:AS,GameLog!$D:$D,'PIT F'!$A22,GameLog!$E:$E,INDEX(Positions!$A$1:$B$9,MATCH('PIT F'!$B22,Positions!$A$1:$A$9,0),2),GameLog!$C:$C,"PIT")</f>
        <v>0</v>
      </c>
      <c r="L22">
        <f>SUMIFS(GameLog!AT:AT,GameLog!$D:$D,'PIT F'!$A22,GameLog!$E:$E,INDEX(Positions!$A$1:$B$9,MATCH('PIT F'!$B22,Positions!$A$1:$A$9,0),2),GameLog!$C:$C,"PIT")</f>
        <v>0</v>
      </c>
      <c r="M22">
        <f>SUMIFS(GameLog!AU:AU,GameLog!$D:$D,'PIT F'!$A22,GameLog!$E:$E,INDEX(Positions!$A$1:$B$9,MATCH('PIT F'!$B22,Positions!$A$1:$A$9,0),2),GameLog!$C:$C,"PIT")</f>
        <v>0</v>
      </c>
      <c r="N22">
        <f>SUMIFS(GameLog!AV:AV,GameLog!$D:$D,'PIT F'!$A22,GameLog!$E:$E,INDEX(Positions!$A$1:$B$9,MATCH('PIT F'!$B22,Positions!$A$1:$A$9,0),2),GameLog!$C:$C,"PIT")</f>
        <v>0</v>
      </c>
      <c r="O22" s="8">
        <f t="shared" si="0"/>
        <v>0</v>
      </c>
      <c r="P22" s="18" t="str">
        <f t="shared" si="1"/>
        <v/>
      </c>
    </row>
    <row r="23" spans="1:16">
      <c r="A23" t="s">
        <v>3182</v>
      </c>
      <c r="B23" t="s">
        <v>2429</v>
      </c>
      <c r="C23">
        <f>COUNTIFS(GameLog!D:D,'PIT F'!A23,GameLog!C:C,"PIT",GameLog!E:E,INDEX(Positions!$A$1:$B$9,MATCH('PIT F'!$B23,Positions!$A$1:$A$9,0),2))</f>
        <v>3</v>
      </c>
      <c r="D23">
        <f>SUMIFS(GameLog!F:F,GameLog!$D:$D,'PIT F'!A23,GameLog!$E:$E,INDEX(Positions!$A$1:$B$9,MATCH('PIT F'!$B23,Positions!$A$1:$A$9,0),2),GameLog!$C:$C,"PIT")</f>
        <v>3</v>
      </c>
      <c r="E23" s="12">
        <f>SUMIFS(GameLog!AM:AM,GameLog!$D:$D,'PIT F'!$A23,GameLog!$E:$E,INDEX(Positions!$A$1:$B$9,MATCH('PIT F'!$B23,Positions!$A$1:$A$9,0),2),GameLog!$C:$C,"PIT")</f>
        <v>28</v>
      </c>
      <c r="F23">
        <f>SUMIFS(GameLog!AN:AN,GameLog!$D:$D,'PIT F'!$A23,GameLog!$E:$E,INDEX(Positions!$A$1:$B$9,MATCH('PIT F'!$B23,Positions!$A$1:$A$9,0),2),GameLog!$C:$C,"PIT")</f>
        <v>22</v>
      </c>
      <c r="G23">
        <f>SUMIFS(GameLog!AO:AO,GameLog!$D:$D,'PIT F'!$A23,GameLog!$E:$E,INDEX(Positions!$A$1:$B$9,MATCH('PIT F'!$B23,Positions!$A$1:$A$9,0),2),GameLog!$C:$C,"PIT")</f>
        <v>0</v>
      </c>
      <c r="H23">
        <f>SUMIFS(GameLog!AP:AP,GameLog!$D:$D,'PIT F'!$A23,GameLog!$E:$E,INDEX(Positions!$A$1:$B$9,MATCH('PIT F'!$B23,Positions!$A$1:$A$9,0),2),GameLog!$C:$C,"PIT")</f>
        <v>0</v>
      </c>
      <c r="I23">
        <f>SUMIFS(GameLog!AQ:AQ,GameLog!$D:$D,'PIT F'!$A23,GameLog!$E:$E,INDEX(Positions!$A$1:$B$9,MATCH('PIT F'!$B23,Positions!$A$1:$A$9,0),2),GameLog!$C:$C,"PIT")</f>
        <v>0</v>
      </c>
      <c r="J23">
        <f>SUMIFS(GameLog!AR:AR,GameLog!$D:$D,'PIT F'!$A23,GameLog!$E:$E,INDEX(Positions!$A$1:$B$9,MATCH('PIT F'!$B23,Positions!$A$1:$A$9,0),2),GameLog!$C:$C,"PIT")</f>
        <v>0</v>
      </c>
      <c r="K23">
        <f>SUMIFS(GameLog!AS:AS,GameLog!$D:$D,'PIT F'!$A23,GameLog!$E:$E,INDEX(Positions!$A$1:$B$9,MATCH('PIT F'!$B23,Positions!$A$1:$A$9,0),2),GameLog!$C:$C,"PIT")</f>
        <v>0</v>
      </c>
      <c r="L23">
        <f>SUMIFS(GameLog!AT:AT,GameLog!$D:$D,'PIT F'!$A23,GameLog!$E:$E,INDEX(Positions!$A$1:$B$9,MATCH('PIT F'!$B23,Positions!$A$1:$A$9,0),2),GameLog!$C:$C,"PIT")</f>
        <v>2</v>
      </c>
      <c r="M23">
        <f>SUMIFS(GameLog!AU:AU,GameLog!$D:$D,'PIT F'!$A23,GameLog!$E:$E,INDEX(Positions!$A$1:$B$9,MATCH('PIT F'!$B23,Positions!$A$1:$A$9,0),2),GameLog!$C:$C,"PIT")</f>
        <v>0</v>
      </c>
      <c r="N23">
        <f>SUMIFS(GameLog!AV:AV,GameLog!$D:$D,'PIT F'!$A23,GameLog!$E:$E,INDEX(Positions!$A$1:$B$9,MATCH('PIT F'!$B23,Positions!$A$1:$A$9,0),2),GameLog!$C:$C,"PIT")</f>
        <v>0</v>
      </c>
      <c r="O23" s="8">
        <f t="shared" si="0"/>
        <v>1</v>
      </c>
      <c r="P23" s="18">
        <f t="shared" si="1"/>
        <v>0</v>
      </c>
    </row>
    <row r="24" spans="1:16">
      <c r="A24" t="s">
        <v>3202</v>
      </c>
      <c r="B24" t="s">
        <v>2429</v>
      </c>
      <c r="C24">
        <f>COUNTIFS(GameLog!D:D,'PIT F'!A24,GameLog!C:C,"PIT",GameLog!E:E,INDEX(Positions!$A$1:$B$9,MATCH('PIT F'!$B24,Positions!$A$1:$A$9,0),2))</f>
        <v>0</v>
      </c>
      <c r="D24">
        <f>SUMIFS(GameLog!F:F,GameLog!$D:$D,'PIT F'!A24,GameLog!$E:$E,INDEX(Positions!$A$1:$B$9,MATCH('PIT F'!$B24,Positions!$A$1:$A$9,0),2),GameLog!$C:$C,"PIT")</f>
        <v>0</v>
      </c>
      <c r="E24" s="12">
        <f>SUMIFS(GameLog!AM:AM,GameLog!$D:$D,'PIT F'!$A24,GameLog!$E:$E,INDEX(Positions!$A$1:$B$9,MATCH('PIT F'!$B24,Positions!$A$1:$A$9,0),2),GameLog!$C:$C,"PIT")</f>
        <v>0</v>
      </c>
      <c r="F24">
        <f>SUMIFS(GameLog!AN:AN,GameLog!$D:$D,'PIT F'!$A24,GameLog!$E:$E,INDEX(Positions!$A$1:$B$9,MATCH('PIT F'!$B24,Positions!$A$1:$A$9,0),2),GameLog!$C:$C,"PIT")</f>
        <v>0</v>
      </c>
      <c r="G24">
        <f>SUMIFS(GameLog!AO:AO,GameLog!$D:$D,'PIT F'!$A24,GameLog!$E:$E,INDEX(Positions!$A$1:$B$9,MATCH('PIT F'!$B24,Positions!$A$1:$A$9,0),2),GameLog!$C:$C,"PIT")</f>
        <v>0</v>
      </c>
      <c r="H24">
        <f>SUMIFS(GameLog!AP:AP,GameLog!$D:$D,'PIT F'!$A24,GameLog!$E:$E,INDEX(Positions!$A$1:$B$9,MATCH('PIT F'!$B24,Positions!$A$1:$A$9,0),2),GameLog!$C:$C,"PIT")</f>
        <v>0</v>
      </c>
      <c r="I24">
        <f>SUMIFS(GameLog!AQ:AQ,GameLog!$D:$D,'PIT F'!$A24,GameLog!$E:$E,INDEX(Positions!$A$1:$B$9,MATCH('PIT F'!$B24,Positions!$A$1:$A$9,0),2),GameLog!$C:$C,"PIT")</f>
        <v>0</v>
      </c>
      <c r="J24">
        <f>SUMIFS(GameLog!AR:AR,GameLog!$D:$D,'PIT F'!$A24,GameLog!$E:$E,INDEX(Positions!$A$1:$B$9,MATCH('PIT F'!$B24,Positions!$A$1:$A$9,0),2),GameLog!$C:$C,"PIT")</f>
        <v>0</v>
      </c>
      <c r="K24">
        <f>SUMIFS(GameLog!AS:AS,GameLog!$D:$D,'PIT F'!$A24,GameLog!$E:$E,INDEX(Positions!$A$1:$B$9,MATCH('PIT F'!$B24,Positions!$A$1:$A$9,0),2),GameLog!$C:$C,"PIT")</f>
        <v>0</v>
      </c>
      <c r="L24">
        <f>SUMIFS(GameLog!AT:AT,GameLog!$D:$D,'PIT F'!$A24,GameLog!$E:$E,INDEX(Positions!$A$1:$B$9,MATCH('PIT F'!$B24,Positions!$A$1:$A$9,0),2),GameLog!$C:$C,"PIT")</f>
        <v>0</v>
      </c>
      <c r="M24">
        <f>SUMIFS(GameLog!AU:AU,GameLog!$D:$D,'PIT F'!$A24,GameLog!$E:$E,INDEX(Positions!$A$1:$B$9,MATCH('PIT F'!$B24,Positions!$A$1:$A$9,0),2),GameLog!$C:$C,"PIT")</f>
        <v>0</v>
      </c>
      <c r="N24">
        <f>SUMIFS(GameLog!AV:AV,GameLog!$D:$D,'PIT F'!$A24,GameLog!$E:$E,INDEX(Positions!$A$1:$B$9,MATCH('PIT F'!$B24,Positions!$A$1:$A$9,0),2),GameLog!$C:$C,"PIT")</f>
        <v>0</v>
      </c>
      <c r="O24" s="8">
        <f t="shared" si="0"/>
        <v>0</v>
      </c>
      <c r="P24" s="18">
        <f t="shared" si="1"/>
        <v>0</v>
      </c>
    </row>
    <row r="25" spans="1:16">
      <c r="A25" t="s">
        <v>3193</v>
      </c>
      <c r="B25" t="s">
        <v>2429</v>
      </c>
      <c r="C25">
        <f>COUNTIFS(GameLog!D:D,'PIT F'!A25,GameLog!C:C,"PIT",GameLog!E:E,INDEX(Positions!$A$1:$B$9,MATCH('PIT F'!$B25,Positions!$A$1:$A$9,0),2))</f>
        <v>0</v>
      </c>
      <c r="D25">
        <f>SUMIFS(GameLog!F:F,GameLog!$D:$D,'PIT F'!A25,GameLog!$E:$E,INDEX(Positions!$A$1:$B$9,MATCH('PIT F'!$B25,Positions!$A$1:$A$9,0),2),GameLog!$C:$C,"PIT")</f>
        <v>0</v>
      </c>
      <c r="E25" s="12">
        <f>SUMIFS(GameLog!AM:AM,GameLog!$D:$D,'PIT F'!$A25,GameLog!$E:$E,INDEX(Positions!$A$1:$B$9,MATCH('PIT F'!$B25,Positions!$A$1:$A$9,0),2),GameLog!$C:$C,"PIT")</f>
        <v>0</v>
      </c>
      <c r="F25">
        <f>SUMIFS(GameLog!AN:AN,GameLog!$D:$D,'PIT F'!$A25,GameLog!$E:$E,INDEX(Positions!$A$1:$B$9,MATCH('PIT F'!$B25,Positions!$A$1:$A$9,0),2),GameLog!$C:$C,"PIT")</f>
        <v>0</v>
      </c>
      <c r="G25">
        <f>SUMIFS(GameLog!AO:AO,GameLog!$D:$D,'PIT F'!$A25,GameLog!$E:$E,INDEX(Positions!$A$1:$B$9,MATCH('PIT F'!$B25,Positions!$A$1:$A$9,0),2),GameLog!$C:$C,"PIT")</f>
        <v>0</v>
      </c>
      <c r="H25">
        <f>SUMIFS(GameLog!AP:AP,GameLog!$D:$D,'PIT F'!$A25,GameLog!$E:$E,INDEX(Positions!$A$1:$B$9,MATCH('PIT F'!$B25,Positions!$A$1:$A$9,0),2),GameLog!$C:$C,"PIT")</f>
        <v>0</v>
      </c>
      <c r="I25">
        <f>SUMIFS(GameLog!AQ:AQ,GameLog!$D:$D,'PIT F'!$A25,GameLog!$E:$E,INDEX(Positions!$A$1:$B$9,MATCH('PIT F'!$B25,Positions!$A$1:$A$9,0),2),GameLog!$C:$C,"PIT")</f>
        <v>0</v>
      </c>
      <c r="J25">
        <f>SUMIFS(GameLog!AR:AR,GameLog!$D:$D,'PIT F'!$A25,GameLog!$E:$E,INDEX(Positions!$A$1:$B$9,MATCH('PIT F'!$B25,Positions!$A$1:$A$9,0),2),GameLog!$C:$C,"PIT")</f>
        <v>0</v>
      </c>
      <c r="K25">
        <f>SUMIFS(GameLog!AS:AS,GameLog!$D:$D,'PIT F'!$A25,GameLog!$E:$E,INDEX(Positions!$A$1:$B$9,MATCH('PIT F'!$B25,Positions!$A$1:$A$9,0),2),GameLog!$C:$C,"PIT")</f>
        <v>0</v>
      </c>
      <c r="L25">
        <f>SUMIFS(GameLog!AT:AT,GameLog!$D:$D,'PIT F'!$A25,GameLog!$E:$E,INDEX(Positions!$A$1:$B$9,MATCH('PIT F'!$B25,Positions!$A$1:$A$9,0),2),GameLog!$C:$C,"PIT")</f>
        <v>0</v>
      </c>
      <c r="M25">
        <f>SUMIFS(GameLog!AU:AU,GameLog!$D:$D,'PIT F'!$A25,GameLog!$E:$E,INDEX(Positions!$A$1:$B$9,MATCH('PIT F'!$B25,Positions!$A$1:$A$9,0),2),GameLog!$C:$C,"PIT")</f>
        <v>0</v>
      </c>
      <c r="N25">
        <f>SUMIFS(GameLog!AV:AV,GameLog!$D:$D,'PIT F'!$A25,GameLog!$E:$E,INDEX(Positions!$A$1:$B$9,MATCH('PIT F'!$B25,Positions!$A$1:$A$9,0),2),GameLog!$C:$C,"PIT")</f>
        <v>0</v>
      </c>
      <c r="O25" s="8">
        <f t="shared" si="0"/>
        <v>0</v>
      </c>
      <c r="P25" s="18">
        <f t="shared" si="1"/>
        <v>0</v>
      </c>
    </row>
    <row r="26" spans="1:16">
      <c r="A26" t="s">
        <v>3192</v>
      </c>
      <c r="B26" t="s">
        <v>2429</v>
      </c>
      <c r="C26">
        <f>COUNTIFS(GameLog!D:D,'PIT F'!A26,GameLog!C:C,"PIT",GameLog!E:E,INDEX(Positions!$A$1:$B$9,MATCH('PIT F'!$B26,Positions!$A$1:$A$9,0),2))</f>
        <v>0</v>
      </c>
      <c r="D26">
        <f>SUMIFS(GameLog!F:F,GameLog!$D:$D,'PIT F'!A26,GameLog!$E:$E,INDEX(Positions!$A$1:$B$9,MATCH('PIT F'!$B26,Positions!$A$1:$A$9,0),2),GameLog!$C:$C,"PIT")</f>
        <v>0</v>
      </c>
      <c r="E26" s="12">
        <f>SUMIFS(GameLog!AM:AM,GameLog!$D:$D,'PIT F'!$A26,GameLog!$E:$E,INDEX(Positions!$A$1:$B$9,MATCH('PIT F'!$B26,Positions!$A$1:$A$9,0),2),GameLog!$C:$C,"PIT")</f>
        <v>0</v>
      </c>
      <c r="F26">
        <f>SUMIFS(GameLog!AN:AN,GameLog!$D:$D,'PIT F'!$A26,GameLog!$E:$E,INDEX(Positions!$A$1:$B$9,MATCH('PIT F'!$B26,Positions!$A$1:$A$9,0),2),GameLog!$C:$C,"PIT")</f>
        <v>0</v>
      </c>
      <c r="G26">
        <f>SUMIFS(GameLog!AO:AO,GameLog!$D:$D,'PIT F'!$A26,GameLog!$E:$E,INDEX(Positions!$A$1:$B$9,MATCH('PIT F'!$B26,Positions!$A$1:$A$9,0),2),GameLog!$C:$C,"PIT")</f>
        <v>0</v>
      </c>
      <c r="H26">
        <f>SUMIFS(GameLog!AP:AP,GameLog!$D:$D,'PIT F'!$A26,GameLog!$E:$E,INDEX(Positions!$A$1:$B$9,MATCH('PIT F'!$B26,Positions!$A$1:$A$9,0),2),GameLog!$C:$C,"PIT")</f>
        <v>0</v>
      </c>
      <c r="I26">
        <f>SUMIFS(GameLog!AQ:AQ,GameLog!$D:$D,'PIT F'!$A26,GameLog!$E:$E,INDEX(Positions!$A$1:$B$9,MATCH('PIT F'!$B26,Positions!$A$1:$A$9,0),2),GameLog!$C:$C,"PIT")</f>
        <v>0</v>
      </c>
      <c r="J26">
        <f>SUMIFS(GameLog!AR:AR,GameLog!$D:$D,'PIT F'!$A26,GameLog!$E:$E,INDEX(Positions!$A$1:$B$9,MATCH('PIT F'!$B26,Positions!$A$1:$A$9,0),2),GameLog!$C:$C,"PIT")</f>
        <v>0</v>
      </c>
      <c r="K26">
        <f>SUMIFS(GameLog!AS:AS,GameLog!$D:$D,'PIT F'!$A26,GameLog!$E:$E,INDEX(Positions!$A$1:$B$9,MATCH('PIT F'!$B26,Positions!$A$1:$A$9,0),2),GameLog!$C:$C,"PIT")</f>
        <v>0</v>
      </c>
      <c r="L26">
        <f>SUMIFS(GameLog!AT:AT,GameLog!$D:$D,'PIT F'!$A26,GameLog!$E:$E,INDEX(Positions!$A$1:$B$9,MATCH('PIT F'!$B26,Positions!$A$1:$A$9,0),2),GameLog!$C:$C,"PIT")</f>
        <v>0</v>
      </c>
      <c r="M26">
        <f>SUMIFS(GameLog!AU:AU,GameLog!$D:$D,'PIT F'!$A26,GameLog!$E:$E,INDEX(Positions!$A$1:$B$9,MATCH('PIT F'!$B26,Positions!$A$1:$A$9,0),2),GameLog!$C:$C,"PIT")</f>
        <v>0</v>
      </c>
      <c r="N26">
        <f>SUMIFS(GameLog!AV:AV,GameLog!$D:$D,'PIT F'!$A26,GameLog!$E:$E,INDEX(Positions!$A$1:$B$9,MATCH('PIT F'!$B26,Positions!$A$1:$A$9,0),2),GameLog!$C:$C,"PIT")</f>
        <v>0</v>
      </c>
      <c r="O26" s="8">
        <f t="shared" si="0"/>
        <v>0</v>
      </c>
      <c r="P26" s="18">
        <f t="shared" si="1"/>
        <v>0</v>
      </c>
    </row>
    <row r="27" spans="1:16">
      <c r="A27" t="s">
        <v>3200</v>
      </c>
      <c r="B27" t="s">
        <v>2429</v>
      </c>
      <c r="C27">
        <f>COUNTIFS(GameLog!D:D,'PIT F'!A27,GameLog!C:C,"PIT",GameLog!E:E,INDEX(Positions!$A$1:$B$9,MATCH('PIT F'!$B27,Positions!$A$1:$A$9,0),2))</f>
        <v>0</v>
      </c>
      <c r="D27">
        <f>SUMIFS(GameLog!F:F,GameLog!$D:$D,'PIT F'!A27,GameLog!$E:$E,INDEX(Positions!$A$1:$B$9,MATCH('PIT F'!$B27,Positions!$A$1:$A$9,0),2),GameLog!$C:$C,"PIT")</f>
        <v>0</v>
      </c>
      <c r="E27" s="12">
        <f>SUMIFS(GameLog!AM:AM,GameLog!$D:$D,'PIT F'!$A27,GameLog!$E:$E,INDEX(Positions!$A$1:$B$9,MATCH('PIT F'!$B27,Positions!$A$1:$A$9,0),2),GameLog!$C:$C,"PIT")</f>
        <v>0</v>
      </c>
      <c r="F27">
        <f>SUMIFS(GameLog!AN:AN,GameLog!$D:$D,'PIT F'!$A27,GameLog!$E:$E,INDEX(Positions!$A$1:$B$9,MATCH('PIT F'!$B27,Positions!$A$1:$A$9,0),2),GameLog!$C:$C,"PIT")</f>
        <v>0</v>
      </c>
      <c r="G27">
        <f>SUMIFS(GameLog!AO:AO,GameLog!$D:$D,'PIT F'!$A27,GameLog!$E:$E,INDEX(Positions!$A$1:$B$9,MATCH('PIT F'!$B27,Positions!$A$1:$A$9,0),2),GameLog!$C:$C,"PIT")</f>
        <v>0</v>
      </c>
      <c r="H27">
        <f>SUMIFS(GameLog!AP:AP,GameLog!$D:$D,'PIT F'!$A27,GameLog!$E:$E,INDEX(Positions!$A$1:$B$9,MATCH('PIT F'!$B27,Positions!$A$1:$A$9,0),2),GameLog!$C:$C,"PIT")</f>
        <v>0</v>
      </c>
      <c r="I27">
        <f>SUMIFS(GameLog!AQ:AQ,GameLog!$D:$D,'PIT F'!$A27,GameLog!$E:$E,INDEX(Positions!$A$1:$B$9,MATCH('PIT F'!$B27,Positions!$A$1:$A$9,0),2),GameLog!$C:$C,"PIT")</f>
        <v>0</v>
      </c>
      <c r="J27">
        <f>SUMIFS(GameLog!AR:AR,GameLog!$D:$D,'PIT F'!$A27,GameLog!$E:$E,INDEX(Positions!$A$1:$B$9,MATCH('PIT F'!$B27,Positions!$A$1:$A$9,0),2),GameLog!$C:$C,"PIT")</f>
        <v>0</v>
      </c>
      <c r="K27">
        <f>SUMIFS(GameLog!AS:AS,GameLog!$D:$D,'PIT F'!$A27,GameLog!$E:$E,INDEX(Positions!$A$1:$B$9,MATCH('PIT F'!$B27,Positions!$A$1:$A$9,0),2),GameLog!$C:$C,"PIT")</f>
        <v>0</v>
      </c>
      <c r="L27">
        <f>SUMIFS(GameLog!AT:AT,GameLog!$D:$D,'PIT F'!$A27,GameLog!$E:$E,INDEX(Positions!$A$1:$B$9,MATCH('PIT F'!$B27,Positions!$A$1:$A$9,0),2),GameLog!$C:$C,"PIT")</f>
        <v>0</v>
      </c>
      <c r="M27">
        <f>SUMIFS(GameLog!AU:AU,GameLog!$D:$D,'PIT F'!$A27,GameLog!$E:$E,INDEX(Positions!$A$1:$B$9,MATCH('PIT F'!$B27,Positions!$A$1:$A$9,0),2),GameLog!$C:$C,"PIT")</f>
        <v>0</v>
      </c>
      <c r="N27">
        <f>SUMIFS(GameLog!AV:AV,GameLog!$D:$D,'PIT F'!$A27,GameLog!$E:$E,INDEX(Positions!$A$1:$B$9,MATCH('PIT F'!$B27,Positions!$A$1:$A$9,0),2),GameLog!$C:$C,"PIT")</f>
        <v>0</v>
      </c>
      <c r="O27" s="8">
        <f t="shared" si="0"/>
        <v>0</v>
      </c>
      <c r="P27" s="18">
        <f t="shared" si="1"/>
        <v>0</v>
      </c>
    </row>
    <row r="28" spans="1:16">
      <c r="A28" t="s">
        <v>3190</v>
      </c>
      <c r="B28" t="s">
        <v>2430</v>
      </c>
      <c r="C28">
        <f>COUNTIFS(GameLog!D:D,'PIT F'!A28,GameLog!C:C,"PIT",GameLog!E:E,INDEX(Positions!$A$1:$B$9,MATCH('PIT F'!$B28,Positions!$A$1:$A$9,0),2))</f>
        <v>0</v>
      </c>
      <c r="D28">
        <f>SUMIFS(GameLog!F:F,GameLog!$D:$D,'PIT F'!A28,GameLog!$E:$E,INDEX(Positions!$A$1:$B$9,MATCH('PIT F'!$B28,Positions!$A$1:$A$9,0),2),GameLog!$C:$C,"PIT")</f>
        <v>0</v>
      </c>
      <c r="E28" s="12">
        <f>SUMIFS(GameLog!AM:AM,GameLog!$D:$D,'PIT F'!$A28,GameLog!$E:$E,INDEX(Positions!$A$1:$B$9,MATCH('PIT F'!$B28,Positions!$A$1:$A$9,0),2),GameLog!$C:$C,"PIT")</f>
        <v>0</v>
      </c>
      <c r="F28">
        <f>SUMIFS(GameLog!AN:AN,GameLog!$D:$D,'PIT F'!$A28,GameLog!$E:$E,INDEX(Positions!$A$1:$B$9,MATCH('PIT F'!$B28,Positions!$A$1:$A$9,0),2),GameLog!$C:$C,"PIT")</f>
        <v>0</v>
      </c>
      <c r="G28">
        <f>SUMIFS(GameLog!AO:AO,GameLog!$D:$D,'PIT F'!$A28,GameLog!$E:$E,INDEX(Positions!$A$1:$B$9,MATCH('PIT F'!$B28,Positions!$A$1:$A$9,0),2),GameLog!$C:$C,"PIT")</f>
        <v>0</v>
      </c>
      <c r="H28">
        <f>SUMIFS(GameLog!AP:AP,GameLog!$D:$D,'PIT F'!$A28,GameLog!$E:$E,INDEX(Positions!$A$1:$B$9,MATCH('PIT F'!$B28,Positions!$A$1:$A$9,0),2),GameLog!$C:$C,"PIT")</f>
        <v>0</v>
      </c>
      <c r="I28">
        <f>SUMIFS(GameLog!AQ:AQ,GameLog!$D:$D,'PIT F'!$A28,GameLog!$E:$E,INDEX(Positions!$A$1:$B$9,MATCH('PIT F'!$B28,Positions!$A$1:$A$9,0),2),GameLog!$C:$C,"PIT")</f>
        <v>0</v>
      </c>
      <c r="J28">
        <f>SUMIFS(GameLog!AR:AR,GameLog!$D:$D,'PIT F'!$A28,GameLog!$E:$E,INDEX(Positions!$A$1:$B$9,MATCH('PIT F'!$B28,Positions!$A$1:$A$9,0),2),GameLog!$C:$C,"PIT")</f>
        <v>0</v>
      </c>
      <c r="K28">
        <f>SUMIFS(GameLog!AS:AS,GameLog!$D:$D,'PIT F'!$A28,GameLog!$E:$E,INDEX(Positions!$A$1:$B$9,MATCH('PIT F'!$B28,Positions!$A$1:$A$9,0),2),GameLog!$C:$C,"PIT")</f>
        <v>0</v>
      </c>
      <c r="L28">
        <f>SUMIFS(GameLog!AT:AT,GameLog!$D:$D,'PIT F'!$A28,GameLog!$E:$E,INDEX(Positions!$A$1:$B$9,MATCH('PIT F'!$B28,Positions!$A$1:$A$9,0),2),GameLog!$C:$C,"PIT")</f>
        <v>0</v>
      </c>
      <c r="M28">
        <f>SUMIFS(GameLog!AU:AU,GameLog!$D:$D,'PIT F'!$A28,GameLog!$E:$E,INDEX(Positions!$A$1:$B$9,MATCH('PIT F'!$B28,Positions!$A$1:$A$9,0),2),GameLog!$C:$C,"PIT")</f>
        <v>0</v>
      </c>
      <c r="N28">
        <f>SUMIFS(GameLog!AV:AV,GameLog!$D:$D,'PIT F'!$A28,GameLog!$E:$E,INDEX(Positions!$A$1:$B$9,MATCH('PIT F'!$B28,Positions!$A$1:$A$9,0),2),GameLog!$C:$C,"PIT")</f>
        <v>0</v>
      </c>
      <c r="O28" s="8">
        <f t="shared" si="0"/>
        <v>0</v>
      </c>
      <c r="P28" s="18" t="str">
        <f t="shared" si="1"/>
        <v/>
      </c>
    </row>
    <row r="29" spans="1:16">
      <c r="A29" t="s">
        <v>3201</v>
      </c>
      <c r="B29" t="s">
        <v>2430</v>
      </c>
      <c r="C29">
        <f>COUNTIFS(GameLog!D:D,'PIT F'!A29,GameLog!C:C,"PIT",GameLog!E:E,INDEX(Positions!$A$1:$B$9,MATCH('PIT F'!$B29,Positions!$A$1:$A$9,0),2))</f>
        <v>0</v>
      </c>
      <c r="D29">
        <f>SUMIFS(GameLog!F:F,GameLog!$D:$D,'PIT F'!A29,GameLog!$E:$E,INDEX(Positions!$A$1:$B$9,MATCH('PIT F'!$B29,Positions!$A$1:$A$9,0),2),GameLog!$C:$C,"PIT")</f>
        <v>0</v>
      </c>
      <c r="E29" s="12">
        <f>SUMIFS(GameLog!AM:AM,GameLog!$D:$D,'PIT F'!$A29,GameLog!$E:$E,INDEX(Positions!$A$1:$B$9,MATCH('PIT F'!$B29,Positions!$A$1:$A$9,0),2),GameLog!$C:$C,"PIT")</f>
        <v>0</v>
      </c>
      <c r="F29">
        <f>SUMIFS(GameLog!AN:AN,GameLog!$D:$D,'PIT F'!$A29,GameLog!$E:$E,INDEX(Positions!$A$1:$B$9,MATCH('PIT F'!$B29,Positions!$A$1:$A$9,0),2),GameLog!$C:$C,"PIT")</f>
        <v>0</v>
      </c>
      <c r="G29">
        <f>SUMIFS(GameLog!AO:AO,GameLog!$D:$D,'PIT F'!$A29,GameLog!$E:$E,INDEX(Positions!$A$1:$B$9,MATCH('PIT F'!$B29,Positions!$A$1:$A$9,0),2),GameLog!$C:$C,"PIT")</f>
        <v>0</v>
      </c>
      <c r="H29">
        <f>SUMIFS(GameLog!AP:AP,GameLog!$D:$D,'PIT F'!$A29,GameLog!$E:$E,INDEX(Positions!$A$1:$B$9,MATCH('PIT F'!$B29,Positions!$A$1:$A$9,0),2),GameLog!$C:$C,"PIT")</f>
        <v>0</v>
      </c>
      <c r="I29">
        <f>SUMIFS(GameLog!AQ:AQ,GameLog!$D:$D,'PIT F'!$A29,GameLog!$E:$E,INDEX(Positions!$A$1:$B$9,MATCH('PIT F'!$B29,Positions!$A$1:$A$9,0),2),GameLog!$C:$C,"PIT")</f>
        <v>0</v>
      </c>
      <c r="J29">
        <f>SUMIFS(GameLog!AR:AR,GameLog!$D:$D,'PIT F'!$A29,GameLog!$E:$E,INDEX(Positions!$A$1:$B$9,MATCH('PIT F'!$B29,Positions!$A$1:$A$9,0),2),GameLog!$C:$C,"PIT")</f>
        <v>0</v>
      </c>
      <c r="K29">
        <f>SUMIFS(GameLog!AS:AS,GameLog!$D:$D,'PIT F'!$A29,GameLog!$E:$E,INDEX(Positions!$A$1:$B$9,MATCH('PIT F'!$B29,Positions!$A$1:$A$9,0),2),GameLog!$C:$C,"PIT")</f>
        <v>0</v>
      </c>
      <c r="L29">
        <f>SUMIFS(GameLog!AT:AT,GameLog!$D:$D,'PIT F'!$A29,GameLog!$E:$E,INDEX(Positions!$A$1:$B$9,MATCH('PIT F'!$B29,Positions!$A$1:$A$9,0),2),GameLog!$C:$C,"PIT")</f>
        <v>0</v>
      </c>
      <c r="M29">
        <f>SUMIFS(GameLog!AU:AU,GameLog!$D:$D,'PIT F'!$A29,GameLog!$E:$E,INDEX(Positions!$A$1:$B$9,MATCH('PIT F'!$B29,Positions!$A$1:$A$9,0),2),GameLog!$C:$C,"PIT")</f>
        <v>0</v>
      </c>
      <c r="N29">
        <f>SUMIFS(GameLog!AV:AV,GameLog!$D:$D,'PIT F'!$A29,GameLog!$E:$E,INDEX(Positions!$A$1:$B$9,MATCH('PIT F'!$B29,Positions!$A$1:$A$9,0),2),GameLog!$C:$C,"PIT")</f>
        <v>0</v>
      </c>
      <c r="O29" s="8">
        <f t="shared" si="0"/>
        <v>0</v>
      </c>
      <c r="P29" s="18" t="str">
        <f t="shared" si="1"/>
        <v/>
      </c>
    </row>
    <row r="30" spans="1:16">
      <c r="A30" t="s">
        <v>2839</v>
      </c>
      <c r="B30" t="s">
        <v>2430</v>
      </c>
      <c r="C30">
        <f>COUNTIFS(GameLog!D:D,'PIT F'!A30,GameLog!C:C,"PIT",GameLog!E:E,INDEX(Positions!$A$1:$B$9,MATCH('PIT F'!$B30,Positions!$A$1:$A$9,0),2))</f>
        <v>0</v>
      </c>
      <c r="D30">
        <f>SUMIFS(GameLog!F:F,GameLog!$D:$D,'PIT F'!A30,GameLog!$E:$E,INDEX(Positions!$A$1:$B$9,MATCH('PIT F'!$B30,Positions!$A$1:$A$9,0),2),GameLog!$C:$C,"PIT")</f>
        <v>0</v>
      </c>
      <c r="E30" s="12">
        <f>SUMIFS(GameLog!AM:AM,GameLog!$D:$D,'PIT F'!$A30,GameLog!$E:$E,INDEX(Positions!$A$1:$B$9,MATCH('PIT F'!$B30,Positions!$A$1:$A$9,0),2),GameLog!$C:$C,"PIT")</f>
        <v>0</v>
      </c>
      <c r="F30">
        <f>SUMIFS(GameLog!AN:AN,GameLog!$D:$D,'PIT F'!$A30,GameLog!$E:$E,INDEX(Positions!$A$1:$B$9,MATCH('PIT F'!$B30,Positions!$A$1:$A$9,0),2),GameLog!$C:$C,"PIT")</f>
        <v>0</v>
      </c>
      <c r="G30">
        <f>SUMIFS(GameLog!AO:AO,GameLog!$D:$D,'PIT F'!$A30,GameLog!$E:$E,INDEX(Positions!$A$1:$B$9,MATCH('PIT F'!$B30,Positions!$A$1:$A$9,0),2),GameLog!$C:$C,"PIT")</f>
        <v>0</v>
      </c>
      <c r="H30">
        <f>SUMIFS(GameLog!AP:AP,GameLog!$D:$D,'PIT F'!$A30,GameLog!$E:$E,INDEX(Positions!$A$1:$B$9,MATCH('PIT F'!$B30,Positions!$A$1:$A$9,0),2),GameLog!$C:$C,"PIT")</f>
        <v>0</v>
      </c>
      <c r="I30">
        <f>SUMIFS(GameLog!AQ:AQ,GameLog!$D:$D,'PIT F'!$A30,GameLog!$E:$E,INDEX(Positions!$A$1:$B$9,MATCH('PIT F'!$B30,Positions!$A$1:$A$9,0),2),GameLog!$C:$C,"PIT")</f>
        <v>0</v>
      </c>
      <c r="J30">
        <f>SUMIFS(GameLog!AR:AR,GameLog!$D:$D,'PIT F'!$A30,GameLog!$E:$E,INDEX(Positions!$A$1:$B$9,MATCH('PIT F'!$B30,Positions!$A$1:$A$9,0),2),GameLog!$C:$C,"PIT")</f>
        <v>0</v>
      </c>
      <c r="K30">
        <f>SUMIFS(GameLog!AS:AS,GameLog!$D:$D,'PIT F'!$A30,GameLog!$E:$E,INDEX(Positions!$A$1:$B$9,MATCH('PIT F'!$B30,Positions!$A$1:$A$9,0),2),GameLog!$C:$C,"PIT")</f>
        <v>0</v>
      </c>
      <c r="L30">
        <f>SUMIFS(GameLog!AT:AT,GameLog!$D:$D,'PIT F'!$A30,GameLog!$E:$E,INDEX(Positions!$A$1:$B$9,MATCH('PIT F'!$B30,Positions!$A$1:$A$9,0),2),GameLog!$C:$C,"PIT")</f>
        <v>0</v>
      </c>
      <c r="M30">
        <f>SUMIFS(GameLog!AU:AU,GameLog!$D:$D,'PIT F'!$A30,GameLog!$E:$E,INDEX(Positions!$A$1:$B$9,MATCH('PIT F'!$B30,Positions!$A$1:$A$9,0),2),GameLog!$C:$C,"PIT")</f>
        <v>0</v>
      </c>
      <c r="N30">
        <f>SUMIFS(GameLog!AV:AV,GameLog!$D:$D,'PIT F'!$A30,GameLog!$E:$E,INDEX(Positions!$A$1:$B$9,MATCH('PIT F'!$B30,Positions!$A$1:$A$9,0),2),GameLog!$C:$C,"PIT")</f>
        <v>0</v>
      </c>
      <c r="O30" s="8">
        <f t="shared" si="0"/>
        <v>0</v>
      </c>
      <c r="P30" s="18" t="str">
        <f t="shared" si="1"/>
        <v/>
      </c>
    </row>
    <row r="31" spans="1:16">
      <c r="A31" t="s">
        <v>3195</v>
      </c>
      <c r="B31" t="s">
        <v>2430</v>
      </c>
      <c r="C31">
        <f>COUNTIFS(GameLog!D:D,'PIT F'!A31,GameLog!C:C,"PIT",GameLog!E:E,INDEX(Positions!$A$1:$B$9,MATCH('PIT F'!$B31,Positions!$A$1:$A$9,0),2))</f>
        <v>0</v>
      </c>
      <c r="D31">
        <f>SUMIFS(GameLog!F:F,GameLog!$D:$D,'PIT F'!A31,GameLog!$E:$E,INDEX(Positions!$A$1:$B$9,MATCH('PIT F'!$B31,Positions!$A$1:$A$9,0),2),GameLog!$C:$C,"PIT")</f>
        <v>0</v>
      </c>
      <c r="E31" s="12">
        <f>SUMIFS(GameLog!AM:AM,GameLog!$D:$D,'PIT F'!$A31,GameLog!$E:$E,INDEX(Positions!$A$1:$B$9,MATCH('PIT F'!$B31,Positions!$A$1:$A$9,0),2),GameLog!$C:$C,"PIT")</f>
        <v>0</v>
      </c>
      <c r="F31">
        <f>SUMIFS(GameLog!AN:AN,GameLog!$D:$D,'PIT F'!$A31,GameLog!$E:$E,INDEX(Positions!$A$1:$B$9,MATCH('PIT F'!$B31,Positions!$A$1:$A$9,0),2),GameLog!$C:$C,"PIT")</f>
        <v>0</v>
      </c>
      <c r="G31">
        <f>SUMIFS(GameLog!AO:AO,GameLog!$D:$D,'PIT F'!$A31,GameLog!$E:$E,INDEX(Positions!$A$1:$B$9,MATCH('PIT F'!$B31,Positions!$A$1:$A$9,0),2),GameLog!$C:$C,"PIT")</f>
        <v>0</v>
      </c>
      <c r="H31">
        <f>SUMIFS(GameLog!AP:AP,GameLog!$D:$D,'PIT F'!$A31,GameLog!$E:$E,INDEX(Positions!$A$1:$B$9,MATCH('PIT F'!$B31,Positions!$A$1:$A$9,0),2),GameLog!$C:$C,"PIT")</f>
        <v>0</v>
      </c>
      <c r="I31">
        <f>SUMIFS(GameLog!AQ:AQ,GameLog!$D:$D,'PIT F'!$A31,GameLog!$E:$E,INDEX(Positions!$A$1:$B$9,MATCH('PIT F'!$B31,Positions!$A$1:$A$9,0),2),GameLog!$C:$C,"PIT")</f>
        <v>0</v>
      </c>
      <c r="J31">
        <f>SUMIFS(GameLog!AR:AR,GameLog!$D:$D,'PIT F'!$A31,GameLog!$E:$E,INDEX(Positions!$A$1:$B$9,MATCH('PIT F'!$B31,Positions!$A$1:$A$9,0),2),GameLog!$C:$C,"PIT")</f>
        <v>0</v>
      </c>
      <c r="K31">
        <f>SUMIFS(GameLog!AS:AS,GameLog!$D:$D,'PIT F'!$A31,GameLog!$E:$E,INDEX(Positions!$A$1:$B$9,MATCH('PIT F'!$B31,Positions!$A$1:$A$9,0),2),GameLog!$C:$C,"PIT")</f>
        <v>0</v>
      </c>
      <c r="L31">
        <f>SUMIFS(GameLog!AT:AT,GameLog!$D:$D,'PIT F'!$A31,GameLog!$E:$E,INDEX(Positions!$A$1:$B$9,MATCH('PIT F'!$B31,Positions!$A$1:$A$9,0),2),GameLog!$C:$C,"PIT")</f>
        <v>0</v>
      </c>
      <c r="M31">
        <f>SUMIFS(GameLog!AU:AU,GameLog!$D:$D,'PIT F'!$A31,GameLog!$E:$E,INDEX(Positions!$A$1:$B$9,MATCH('PIT F'!$B31,Positions!$A$1:$A$9,0),2),GameLog!$C:$C,"PIT")</f>
        <v>0</v>
      </c>
      <c r="N31">
        <f>SUMIFS(GameLog!AV:AV,GameLog!$D:$D,'PIT F'!$A31,GameLog!$E:$E,INDEX(Positions!$A$1:$B$9,MATCH('PIT F'!$B31,Positions!$A$1:$A$9,0),2),GameLog!$C:$C,"PIT")</f>
        <v>0</v>
      </c>
      <c r="O31" s="8">
        <f t="shared" si="0"/>
        <v>0</v>
      </c>
      <c r="P31" s="18" t="str">
        <f t="shared" si="1"/>
        <v/>
      </c>
    </row>
    <row r="32" spans="1:16">
      <c r="A32" t="s">
        <v>3183</v>
      </c>
      <c r="B32" t="s">
        <v>2430</v>
      </c>
      <c r="C32">
        <f>COUNTIFS(GameLog!D:D,'PIT F'!A32,GameLog!C:C,"PIT",GameLog!E:E,INDEX(Positions!$A$1:$B$9,MATCH('PIT F'!$B32,Positions!$A$1:$A$9,0),2))</f>
        <v>3</v>
      </c>
      <c r="D32">
        <f>SUMIFS(GameLog!F:F,GameLog!$D:$D,'PIT F'!A32,GameLog!$E:$E,INDEX(Positions!$A$1:$B$9,MATCH('PIT F'!$B32,Positions!$A$1:$A$9,0),2),GameLog!$C:$C,"PIT")</f>
        <v>3</v>
      </c>
      <c r="E32" s="12">
        <f>SUMIFS(GameLog!AM:AM,GameLog!$D:$D,'PIT F'!$A32,GameLog!$E:$E,INDEX(Positions!$A$1:$B$9,MATCH('PIT F'!$B32,Positions!$A$1:$A$9,0),2),GameLog!$C:$C,"PIT")</f>
        <v>28</v>
      </c>
      <c r="F32">
        <f>SUMIFS(GameLog!AN:AN,GameLog!$D:$D,'PIT F'!$A32,GameLog!$E:$E,INDEX(Positions!$A$1:$B$9,MATCH('PIT F'!$B32,Positions!$A$1:$A$9,0),2),GameLog!$C:$C,"PIT")</f>
        <v>28</v>
      </c>
      <c r="G32">
        <f>SUMIFS(GameLog!AO:AO,GameLog!$D:$D,'PIT F'!$A32,GameLog!$E:$E,INDEX(Positions!$A$1:$B$9,MATCH('PIT F'!$B32,Positions!$A$1:$A$9,0),2),GameLog!$C:$C,"PIT")</f>
        <v>3</v>
      </c>
      <c r="H32">
        <f>SUMIFS(GameLog!AP:AP,GameLog!$D:$D,'PIT F'!$A32,GameLog!$E:$E,INDEX(Positions!$A$1:$B$9,MATCH('PIT F'!$B32,Positions!$A$1:$A$9,0),2),GameLog!$C:$C,"PIT")</f>
        <v>2</v>
      </c>
      <c r="I32">
        <f>SUMIFS(GameLog!AQ:AQ,GameLog!$D:$D,'PIT F'!$A32,GameLog!$E:$E,INDEX(Positions!$A$1:$B$9,MATCH('PIT F'!$B32,Positions!$A$1:$A$9,0),2),GameLog!$C:$C,"PIT")</f>
        <v>5</v>
      </c>
      <c r="J32">
        <f>SUMIFS(GameLog!AR:AR,GameLog!$D:$D,'PIT F'!$A32,GameLog!$E:$E,INDEX(Positions!$A$1:$B$9,MATCH('PIT F'!$B32,Positions!$A$1:$A$9,0),2),GameLog!$C:$C,"PIT")</f>
        <v>0</v>
      </c>
      <c r="K32">
        <f>SUMIFS(GameLog!AS:AS,GameLog!$D:$D,'PIT F'!$A32,GameLog!$E:$E,INDEX(Positions!$A$1:$B$9,MATCH('PIT F'!$B32,Positions!$A$1:$A$9,0),2),GameLog!$C:$C,"PIT")</f>
        <v>0</v>
      </c>
      <c r="L32">
        <f>SUMIFS(GameLog!AT:AT,GameLog!$D:$D,'PIT F'!$A32,GameLog!$E:$E,INDEX(Positions!$A$1:$B$9,MATCH('PIT F'!$B32,Positions!$A$1:$A$9,0),2),GameLog!$C:$C,"PIT")</f>
        <v>0</v>
      </c>
      <c r="M32">
        <f>SUMIFS(GameLog!AU:AU,GameLog!$D:$D,'PIT F'!$A32,GameLog!$E:$E,INDEX(Positions!$A$1:$B$9,MATCH('PIT F'!$B32,Positions!$A$1:$A$9,0),2),GameLog!$C:$C,"PIT")</f>
        <v>0</v>
      </c>
      <c r="N32">
        <f>SUMIFS(GameLog!AV:AV,GameLog!$D:$D,'PIT F'!$A32,GameLog!$E:$E,INDEX(Positions!$A$1:$B$9,MATCH('PIT F'!$B32,Positions!$A$1:$A$9,0),2),GameLog!$C:$C,"PIT")</f>
        <v>0</v>
      </c>
      <c r="O32" s="8">
        <f t="shared" si="0"/>
        <v>0.93939393939393945</v>
      </c>
      <c r="P32" s="18" t="str">
        <f t="shared" si="1"/>
        <v/>
      </c>
    </row>
    <row r="33" spans="1:16">
      <c r="A33" t="s">
        <v>3186</v>
      </c>
      <c r="B33" t="s">
        <v>2411</v>
      </c>
      <c r="C33">
        <f>COUNTIFS(GameLog!D:D,'PIT F'!A33,GameLog!C:C,"PIT",GameLog!E:E,INDEX(Positions!$A$1:$B$9,MATCH('PIT F'!$B33,Positions!$A$1:$A$9,0),2))</f>
        <v>0</v>
      </c>
      <c r="D33">
        <f>SUMIFS(GameLog!F:F,GameLog!$D:$D,'PIT F'!A33,GameLog!$E:$E,INDEX(Positions!$A$1:$B$9,MATCH('PIT F'!$B33,Positions!$A$1:$A$9,0),2),GameLog!$C:$C,"PIT")</f>
        <v>0</v>
      </c>
      <c r="E33" s="12">
        <f>SUMIFS(GameLog!AM:AM,GameLog!$D:$D,'PIT F'!$A33,GameLog!$E:$E,INDEX(Positions!$A$1:$B$9,MATCH('PIT F'!$B33,Positions!$A$1:$A$9,0),2),GameLog!$C:$C,"PIT")</f>
        <v>0</v>
      </c>
      <c r="F33">
        <f>SUMIFS(GameLog!AN:AN,GameLog!$D:$D,'PIT F'!$A33,GameLog!$E:$E,INDEX(Positions!$A$1:$B$9,MATCH('PIT F'!$B33,Positions!$A$1:$A$9,0),2),GameLog!$C:$C,"PIT")</f>
        <v>0</v>
      </c>
      <c r="G33">
        <f>SUMIFS(GameLog!AO:AO,GameLog!$D:$D,'PIT F'!$A33,GameLog!$E:$E,INDEX(Positions!$A$1:$B$9,MATCH('PIT F'!$B33,Positions!$A$1:$A$9,0),2),GameLog!$C:$C,"PIT")</f>
        <v>0</v>
      </c>
      <c r="H33">
        <f>SUMIFS(GameLog!AP:AP,GameLog!$D:$D,'PIT F'!$A33,GameLog!$E:$E,INDEX(Positions!$A$1:$B$9,MATCH('PIT F'!$B33,Positions!$A$1:$A$9,0),2),GameLog!$C:$C,"PIT")</f>
        <v>0</v>
      </c>
      <c r="I33">
        <f>SUMIFS(GameLog!AQ:AQ,GameLog!$D:$D,'PIT F'!$A33,GameLog!$E:$E,INDEX(Positions!$A$1:$B$9,MATCH('PIT F'!$B33,Positions!$A$1:$A$9,0),2),GameLog!$C:$C,"PIT")</f>
        <v>0</v>
      </c>
      <c r="J33">
        <f>SUMIFS(GameLog!AR:AR,GameLog!$D:$D,'PIT F'!$A33,GameLog!$E:$E,INDEX(Positions!$A$1:$B$9,MATCH('PIT F'!$B33,Positions!$A$1:$A$9,0),2),GameLog!$C:$C,"PIT")</f>
        <v>0</v>
      </c>
      <c r="K33">
        <f>SUMIFS(GameLog!AS:AS,GameLog!$D:$D,'PIT F'!$A33,GameLog!$E:$E,INDEX(Positions!$A$1:$B$9,MATCH('PIT F'!$B33,Positions!$A$1:$A$9,0),2),GameLog!$C:$C,"PIT")</f>
        <v>0</v>
      </c>
      <c r="L33">
        <f>SUMIFS(GameLog!AT:AT,GameLog!$D:$D,'PIT F'!$A33,GameLog!$E:$E,INDEX(Positions!$A$1:$B$9,MATCH('PIT F'!$B33,Positions!$A$1:$A$9,0),2),GameLog!$C:$C,"PIT")</f>
        <v>0</v>
      </c>
      <c r="M33">
        <f>SUMIFS(GameLog!AU:AU,GameLog!$D:$D,'PIT F'!$A33,GameLog!$E:$E,INDEX(Positions!$A$1:$B$9,MATCH('PIT F'!$B33,Positions!$A$1:$A$9,0),2),GameLog!$C:$C,"PIT")</f>
        <v>0</v>
      </c>
      <c r="N33">
        <f>SUMIFS(GameLog!AV:AV,GameLog!$D:$D,'PIT F'!$A33,GameLog!$E:$E,INDEX(Positions!$A$1:$B$9,MATCH('PIT F'!$B33,Positions!$A$1:$A$9,0),2),GameLog!$C:$C,"PIT")</f>
        <v>0</v>
      </c>
      <c r="O33" s="8">
        <f t="shared" si="0"/>
        <v>0</v>
      </c>
      <c r="P33" s="18" t="str">
        <f t="shared" si="1"/>
        <v/>
      </c>
    </row>
    <row r="34" spans="1:16">
      <c r="A34" t="s">
        <v>3184</v>
      </c>
      <c r="B34" t="s">
        <v>2411</v>
      </c>
      <c r="C34">
        <f>COUNTIFS(GameLog!D:D,'PIT F'!A34,GameLog!C:C,"PIT",GameLog!E:E,INDEX(Positions!$A$1:$B$9,MATCH('PIT F'!$B34,Positions!$A$1:$A$9,0),2))</f>
        <v>3</v>
      </c>
      <c r="D34">
        <f>SUMIFS(GameLog!F:F,GameLog!$D:$D,'PIT F'!A34,GameLog!$E:$E,INDEX(Positions!$A$1:$B$9,MATCH('PIT F'!$B34,Positions!$A$1:$A$9,0),2),GameLog!$C:$C,"PIT")</f>
        <v>3</v>
      </c>
      <c r="E34" s="12">
        <f>SUMIFS(GameLog!AM:AM,GameLog!$D:$D,'PIT F'!$A34,GameLog!$E:$E,INDEX(Positions!$A$1:$B$9,MATCH('PIT F'!$B34,Positions!$A$1:$A$9,0),2),GameLog!$C:$C,"PIT")</f>
        <v>28</v>
      </c>
      <c r="F34">
        <f>SUMIFS(GameLog!AN:AN,GameLog!$D:$D,'PIT F'!$A34,GameLog!$E:$E,INDEX(Positions!$A$1:$B$9,MATCH('PIT F'!$B34,Positions!$A$1:$A$9,0),2),GameLog!$C:$C,"PIT")</f>
        <v>10</v>
      </c>
      <c r="G34">
        <f>SUMIFS(GameLog!AO:AO,GameLog!$D:$D,'PIT F'!$A34,GameLog!$E:$E,INDEX(Positions!$A$1:$B$9,MATCH('PIT F'!$B34,Positions!$A$1:$A$9,0),2),GameLog!$C:$C,"PIT")</f>
        <v>8</v>
      </c>
      <c r="H34">
        <f>SUMIFS(GameLog!AP:AP,GameLog!$D:$D,'PIT F'!$A34,GameLog!$E:$E,INDEX(Positions!$A$1:$B$9,MATCH('PIT F'!$B34,Positions!$A$1:$A$9,0),2),GameLog!$C:$C,"PIT")</f>
        <v>0</v>
      </c>
      <c r="I34">
        <f>SUMIFS(GameLog!AQ:AQ,GameLog!$D:$D,'PIT F'!$A34,GameLog!$E:$E,INDEX(Positions!$A$1:$B$9,MATCH('PIT F'!$B34,Positions!$A$1:$A$9,0),2),GameLog!$C:$C,"PIT")</f>
        <v>4</v>
      </c>
      <c r="J34">
        <f>SUMIFS(GameLog!AR:AR,GameLog!$D:$D,'PIT F'!$A34,GameLog!$E:$E,INDEX(Positions!$A$1:$B$9,MATCH('PIT F'!$B34,Positions!$A$1:$A$9,0),2),GameLog!$C:$C,"PIT")</f>
        <v>0</v>
      </c>
      <c r="K34">
        <f>SUMIFS(GameLog!AS:AS,GameLog!$D:$D,'PIT F'!$A34,GameLog!$E:$E,INDEX(Positions!$A$1:$B$9,MATCH('PIT F'!$B34,Positions!$A$1:$A$9,0),2),GameLog!$C:$C,"PIT")</f>
        <v>0</v>
      </c>
      <c r="L34">
        <f>SUMIFS(GameLog!AT:AT,GameLog!$D:$D,'PIT F'!$A34,GameLog!$E:$E,INDEX(Positions!$A$1:$B$9,MATCH('PIT F'!$B34,Positions!$A$1:$A$9,0),2),GameLog!$C:$C,"PIT")</f>
        <v>0</v>
      </c>
      <c r="M34">
        <f>SUMIFS(GameLog!AU:AU,GameLog!$D:$D,'PIT F'!$A34,GameLog!$E:$E,INDEX(Positions!$A$1:$B$9,MATCH('PIT F'!$B34,Positions!$A$1:$A$9,0),2),GameLog!$C:$C,"PIT")</f>
        <v>0</v>
      </c>
      <c r="N34">
        <f>SUMIFS(GameLog!AV:AV,GameLog!$D:$D,'PIT F'!$A34,GameLog!$E:$E,INDEX(Positions!$A$1:$B$9,MATCH('PIT F'!$B34,Positions!$A$1:$A$9,0),2),GameLog!$C:$C,"PIT")</f>
        <v>0</v>
      </c>
      <c r="O34" s="8">
        <f t="shared" si="0"/>
        <v>1</v>
      </c>
      <c r="P34" s="18" t="str">
        <f t="shared" si="1"/>
        <v/>
      </c>
    </row>
    <row r="35" spans="1:16">
      <c r="A35" t="s">
        <v>3191</v>
      </c>
      <c r="B35" t="s">
        <v>2411</v>
      </c>
      <c r="C35">
        <f>COUNTIFS(GameLog!D:D,'PIT F'!A35,GameLog!C:C,"PIT",GameLog!E:E,INDEX(Positions!$A$1:$B$9,MATCH('PIT F'!$B35,Positions!$A$1:$A$9,0),2))</f>
        <v>0</v>
      </c>
      <c r="D35">
        <f>SUMIFS(GameLog!F:F,GameLog!$D:$D,'PIT F'!A35,GameLog!$E:$E,INDEX(Positions!$A$1:$B$9,MATCH('PIT F'!$B35,Positions!$A$1:$A$9,0),2),GameLog!$C:$C,"PIT")</f>
        <v>0</v>
      </c>
      <c r="E35" s="12">
        <f>SUMIFS(GameLog!AM:AM,GameLog!$D:$D,'PIT F'!$A35,GameLog!$E:$E,INDEX(Positions!$A$1:$B$9,MATCH('PIT F'!$B35,Positions!$A$1:$A$9,0),2),GameLog!$C:$C,"PIT")</f>
        <v>0</v>
      </c>
      <c r="F35">
        <f>SUMIFS(GameLog!AN:AN,GameLog!$D:$D,'PIT F'!$A35,GameLog!$E:$E,INDEX(Positions!$A$1:$B$9,MATCH('PIT F'!$B35,Positions!$A$1:$A$9,0),2),GameLog!$C:$C,"PIT")</f>
        <v>0</v>
      </c>
      <c r="G35">
        <f>SUMIFS(GameLog!AO:AO,GameLog!$D:$D,'PIT F'!$A35,GameLog!$E:$E,INDEX(Positions!$A$1:$B$9,MATCH('PIT F'!$B35,Positions!$A$1:$A$9,0),2),GameLog!$C:$C,"PIT")</f>
        <v>0</v>
      </c>
      <c r="H35">
        <f>SUMIFS(GameLog!AP:AP,GameLog!$D:$D,'PIT F'!$A35,GameLog!$E:$E,INDEX(Positions!$A$1:$B$9,MATCH('PIT F'!$B35,Positions!$A$1:$A$9,0),2),GameLog!$C:$C,"PIT")</f>
        <v>0</v>
      </c>
      <c r="I35">
        <f>SUMIFS(GameLog!AQ:AQ,GameLog!$D:$D,'PIT F'!$A35,GameLog!$E:$E,INDEX(Positions!$A$1:$B$9,MATCH('PIT F'!$B35,Positions!$A$1:$A$9,0),2),GameLog!$C:$C,"PIT")</f>
        <v>0</v>
      </c>
      <c r="J35">
        <f>SUMIFS(GameLog!AR:AR,GameLog!$D:$D,'PIT F'!$A35,GameLog!$E:$E,INDEX(Positions!$A$1:$B$9,MATCH('PIT F'!$B35,Positions!$A$1:$A$9,0),2),GameLog!$C:$C,"PIT")</f>
        <v>0</v>
      </c>
      <c r="K35">
        <f>SUMIFS(GameLog!AS:AS,GameLog!$D:$D,'PIT F'!$A35,GameLog!$E:$E,INDEX(Positions!$A$1:$B$9,MATCH('PIT F'!$B35,Positions!$A$1:$A$9,0),2),GameLog!$C:$C,"PIT")</f>
        <v>0</v>
      </c>
      <c r="L35">
        <f>SUMIFS(GameLog!AT:AT,GameLog!$D:$D,'PIT F'!$A35,GameLog!$E:$E,INDEX(Positions!$A$1:$B$9,MATCH('PIT F'!$B35,Positions!$A$1:$A$9,0),2),GameLog!$C:$C,"PIT")</f>
        <v>0</v>
      </c>
      <c r="M35">
        <f>SUMIFS(GameLog!AU:AU,GameLog!$D:$D,'PIT F'!$A35,GameLog!$E:$E,INDEX(Positions!$A$1:$B$9,MATCH('PIT F'!$B35,Positions!$A$1:$A$9,0),2),GameLog!$C:$C,"PIT")</f>
        <v>0</v>
      </c>
      <c r="N35">
        <f>SUMIFS(GameLog!AV:AV,GameLog!$D:$D,'PIT F'!$A35,GameLog!$E:$E,INDEX(Positions!$A$1:$B$9,MATCH('PIT F'!$B35,Positions!$A$1:$A$9,0),2),GameLog!$C:$C,"PIT")</f>
        <v>0</v>
      </c>
      <c r="O35" s="8">
        <f t="shared" si="0"/>
        <v>0</v>
      </c>
      <c r="P35" s="18" t="str">
        <f t="shared" si="1"/>
        <v/>
      </c>
    </row>
    <row r="36" spans="1:16">
      <c r="A36" t="s">
        <v>3195</v>
      </c>
      <c r="B36" t="s">
        <v>2411</v>
      </c>
      <c r="C36">
        <f>COUNTIFS(GameLog!D:D,'PIT F'!A36,GameLog!C:C,"PIT",GameLog!E:E,INDEX(Positions!$A$1:$B$9,MATCH('PIT F'!$B36,Positions!$A$1:$A$9,0),2))</f>
        <v>0</v>
      </c>
      <c r="D36">
        <f>SUMIFS(GameLog!F:F,GameLog!$D:$D,'PIT F'!A36,GameLog!$E:$E,INDEX(Positions!$A$1:$B$9,MATCH('PIT F'!$B36,Positions!$A$1:$A$9,0),2),GameLog!$C:$C,"PIT")</f>
        <v>0</v>
      </c>
      <c r="E36" s="12">
        <f>SUMIFS(GameLog!AM:AM,GameLog!$D:$D,'PIT F'!$A36,GameLog!$E:$E,INDEX(Positions!$A$1:$B$9,MATCH('PIT F'!$B36,Positions!$A$1:$A$9,0),2),GameLog!$C:$C,"PIT")</f>
        <v>0</v>
      </c>
      <c r="F36">
        <f>SUMIFS(GameLog!AN:AN,GameLog!$D:$D,'PIT F'!$A36,GameLog!$E:$E,INDEX(Positions!$A$1:$B$9,MATCH('PIT F'!$B36,Positions!$A$1:$A$9,0),2),GameLog!$C:$C,"PIT")</f>
        <v>0</v>
      </c>
      <c r="G36">
        <f>SUMIFS(GameLog!AO:AO,GameLog!$D:$D,'PIT F'!$A36,GameLog!$E:$E,INDEX(Positions!$A$1:$B$9,MATCH('PIT F'!$B36,Positions!$A$1:$A$9,0),2),GameLog!$C:$C,"PIT")</f>
        <v>0</v>
      </c>
      <c r="H36">
        <f>SUMIFS(GameLog!AP:AP,GameLog!$D:$D,'PIT F'!$A36,GameLog!$E:$E,INDEX(Positions!$A$1:$B$9,MATCH('PIT F'!$B36,Positions!$A$1:$A$9,0),2),GameLog!$C:$C,"PIT")</f>
        <v>0</v>
      </c>
      <c r="I36">
        <f>SUMIFS(GameLog!AQ:AQ,GameLog!$D:$D,'PIT F'!$A36,GameLog!$E:$E,INDEX(Positions!$A$1:$B$9,MATCH('PIT F'!$B36,Positions!$A$1:$A$9,0),2),GameLog!$C:$C,"PIT")</f>
        <v>0</v>
      </c>
      <c r="J36">
        <f>SUMIFS(GameLog!AR:AR,GameLog!$D:$D,'PIT F'!$A36,GameLog!$E:$E,INDEX(Positions!$A$1:$B$9,MATCH('PIT F'!$B36,Positions!$A$1:$A$9,0),2),GameLog!$C:$C,"PIT")</f>
        <v>0</v>
      </c>
      <c r="K36">
        <f>SUMIFS(GameLog!AS:AS,GameLog!$D:$D,'PIT F'!$A36,GameLog!$E:$E,INDEX(Positions!$A$1:$B$9,MATCH('PIT F'!$B36,Positions!$A$1:$A$9,0),2),GameLog!$C:$C,"PIT")</f>
        <v>0</v>
      </c>
      <c r="L36">
        <f>SUMIFS(GameLog!AT:AT,GameLog!$D:$D,'PIT F'!$A36,GameLog!$E:$E,INDEX(Positions!$A$1:$B$9,MATCH('PIT F'!$B36,Positions!$A$1:$A$9,0),2),GameLog!$C:$C,"PIT")</f>
        <v>0</v>
      </c>
      <c r="M36">
        <f>SUMIFS(GameLog!AU:AU,GameLog!$D:$D,'PIT F'!$A36,GameLog!$E:$E,INDEX(Positions!$A$1:$B$9,MATCH('PIT F'!$B36,Positions!$A$1:$A$9,0),2),GameLog!$C:$C,"PIT")</f>
        <v>0</v>
      </c>
      <c r="N36">
        <f>SUMIFS(GameLog!AV:AV,GameLog!$D:$D,'PIT F'!$A36,GameLog!$E:$E,INDEX(Positions!$A$1:$B$9,MATCH('PIT F'!$B36,Positions!$A$1:$A$9,0),2),GameLog!$C:$C,"PIT")</f>
        <v>0</v>
      </c>
      <c r="O36" s="8">
        <f t="shared" si="0"/>
        <v>0</v>
      </c>
      <c r="P36" s="18" t="str">
        <f t="shared" si="1"/>
        <v/>
      </c>
    </row>
    <row r="37" spans="1:16">
      <c r="A37" t="s">
        <v>3196</v>
      </c>
      <c r="B37" t="s">
        <v>2411</v>
      </c>
      <c r="C37">
        <f>COUNTIFS(GameLog!D:D,'PIT F'!A37,GameLog!C:C,"PIT",GameLog!E:E,INDEX(Positions!$A$1:$B$9,MATCH('PIT F'!$B37,Positions!$A$1:$A$9,0),2))</f>
        <v>0</v>
      </c>
      <c r="D37">
        <f>SUMIFS(GameLog!F:F,GameLog!$D:$D,'PIT F'!A37,GameLog!$E:$E,INDEX(Positions!$A$1:$B$9,MATCH('PIT F'!$B37,Positions!$A$1:$A$9,0),2),GameLog!$C:$C,"PIT")</f>
        <v>0</v>
      </c>
      <c r="E37" s="12">
        <f>SUMIFS(GameLog!AM:AM,GameLog!$D:$D,'PIT F'!$A37,GameLog!$E:$E,INDEX(Positions!$A$1:$B$9,MATCH('PIT F'!$B37,Positions!$A$1:$A$9,0),2),GameLog!$C:$C,"PIT")</f>
        <v>0</v>
      </c>
      <c r="F37">
        <f>SUMIFS(GameLog!AN:AN,GameLog!$D:$D,'PIT F'!$A37,GameLog!$E:$E,INDEX(Positions!$A$1:$B$9,MATCH('PIT F'!$B37,Positions!$A$1:$A$9,0),2),GameLog!$C:$C,"PIT")</f>
        <v>0</v>
      </c>
      <c r="G37">
        <f>SUMIFS(GameLog!AO:AO,GameLog!$D:$D,'PIT F'!$A37,GameLog!$E:$E,INDEX(Positions!$A$1:$B$9,MATCH('PIT F'!$B37,Positions!$A$1:$A$9,0),2),GameLog!$C:$C,"PIT")</f>
        <v>0</v>
      </c>
      <c r="H37">
        <f>SUMIFS(GameLog!AP:AP,GameLog!$D:$D,'PIT F'!$A37,GameLog!$E:$E,INDEX(Positions!$A$1:$B$9,MATCH('PIT F'!$B37,Positions!$A$1:$A$9,0),2),GameLog!$C:$C,"PIT")</f>
        <v>0</v>
      </c>
      <c r="I37">
        <f>SUMIFS(GameLog!AQ:AQ,GameLog!$D:$D,'PIT F'!$A37,GameLog!$E:$E,INDEX(Positions!$A$1:$B$9,MATCH('PIT F'!$B37,Positions!$A$1:$A$9,0),2),GameLog!$C:$C,"PIT")</f>
        <v>0</v>
      </c>
      <c r="J37">
        <f>SUMIFS(GameLog!AR:AR,GameLog!$D:$D,'PIT F'!$A37,GameLog!$E:$E,INDEX(Positions!$A$1:$B$9,MATCH('PIT F'!$B37,Positions!$A$1:$A$9,0),2),GameLog!$C:$C,"PIT")</f>
        <v>0</v>
      </c>
      <c r="K37">
        <f>SUMIFS(GameLog!AS:AS,GameLog!$D:$D,'PIT F'!$A37,GameLog!$E:$E,INDEX(Positions!$A$1:$B$9,MATCH('PIT F'!$B37,Positions!$A$1:$A$9,0),2),GameLog!$C:$C,"PIT")</f>
        <v>0</v>
      </c>
      <c r="L37">
        <f>SUMIFS(GameLog!AT:AT,GameLog!$D:$D,'PIT F'!$A37,GameLog!$E:$E,INDEX(Positions!$A$1:$B$9,MATCH('PIT F'!$B37,Positions!$A$1:$A$9,0),2),GameLog!$C:$C,"PIT")</f>
        <v>0</v>
      </c>
      <c r="M37">
        <f>SUMIFS(GameLog!AU:AU,GameLog!$D:$D,'PIT F'!$A37,GameLog!$E:$E,INDEX(Positions!$A$1:$B$9,MATCH('PIT F'!$B37,Positions!$A$1:$A$9,0),2),GameLog!$C:$C,"PIT")</f>
        <v>0</v>
      </c>
      <c r="N37">
        <f>SUMIFS(GameLog!AV:AV,GameLog!$D:$D,'PIT F'!$A37,GameLog!$E:$E,INDEX(Positions!$A$1:$B$9,MATCH('PIT F'!$B37,Positions!$A$1:$A$9,0),2),GameLog!$C:$C,"PIT")</f>
        <v>0</v>
      </c>
      <c r="O37" s="8">
        <f t="shared" si="0"/>
        <v>0</v>
      </c>
      <c r="P37" s="18" t="str">
        <f t="shared" si="1"/>
        <v/>
      </c>
    </row>
    <row r="38" spans="1:16">
      <c r="A38" t="s">
        <v>3186</v>
      </c>
      <c r="B38" t="s">
        <v>2412</v>
      </c>
      <c r="C38">
        <f>COUNTIFS(GameLog!D:D,'PIT F'!A38,GameLog!C:C,"PIT",GameLog!E:E,INDEX(Positions!$A$1:$B$9,MATCH('PIT F'!$B38,Positions!$A$1:$A$9,0),2))</f>
        <v>0</v>
      </c>
      <c r="D38">
        <f>SUMIFS(GameLog!F:F,GameLog!$D:$D,'PIT F'!A38,GameLog!$E:$E,INDEX(Positions!$A$1:$B$9,MATCH('PIT F'!$B38,Positions!$A$1:$A$9,0),2),GameLog!$C:$C,"PIT")</f>
        <v>0</v>
      </c>
      <c r="E38" s="12">
        <f>SUMIFS(GameLog!AM:AM,GameLog!$D:$D,'PIT F'!$A38,GameLog!$E:$E,INDEX(Positions!$A$1:$B$9,MATCH('PIT F'!$B38,Positions!$A$1:$A$9,0),2),GameLog!$C:$C,"PIT")</f>
        <v>0</v>
      </c>
      <c r="F38">
        <f>SUMIFS(GameLog!AN:AN,GameLog!$D:$D,'PIT F'!$A38,GameLog!$E:$E,INDEX(Positions!$A$1:$B$9,MATCH('PIT F'!$B38,Positions!$A$1:$A$9,0),2),GameLog!$C:$C,"PIT")</f>
        <v>0</v>
      </c>
      <c r="G38">
        <f>SUMIFS(GameLog!AO:AO,GameLog!$D:$D,'PIT F'!$A38,GameLog!$E:$E,INDEX(Positions!$A$1:$B$9,MATCH('PIT F'!$B38,Positions!$A$1:$A$9,0),2),GameLog!$C:$C,"PIT")</f>
        <v>0</v>
      </c>
      <c r="H38">
        <f>SUMIFS(GameLog!AP:AP,GameLog!$D:$D,'PIT F'!$A38,GameLog!$E:$E,INDEX(Positions!$A$1:$B$9,MATCH('PIT F'!$B38,Positions!$A$1:$A$9,0),2),GameLog!$C:$C,"PIT")</f>
        <v>0</v>
      </c>
      <c r="I38">
        <f>SUMIFS(GameLog!AQ:AQ,GameLog!$D:$D,'PIT F'!$A38,GameLog!$E:$E,INDEX(Positions!$A$1:$B$9,MATCH('PIT F'!$B38,Positions!$A$1:$A$9,0),2),GameLog!$C:$C,"PIT")</f>
        <v>0</v>
      </c>
      <c r="J38">
        <f>SUMIFS(GameLog!AR:AR,GameLog!$D:$D,'PIT F'!$A38,GameLog!$E:$E,INDEX(Positions!$A$1:$B$9,MATCH('PIT F'!$B38,Positions!$A$1:$A$9,0),2),GameLog!$C:$C,"PIT")</f>
        <v>0</v>
      </c>
      <c r="K38">
        <f>SUMIFS(GameLog!AS:AS,GameLog!$D:$D,'PIT F'!$A38,GameLog!$E:$E,INDEX(Positions!$A$1:$B$9,MATCH('PIT F'!$B38,Positions!$A$1:$A$9,0),2),GameLog!$C:$C,"PIT")</f>
        <v>0</v>
      </c>
      <c r="L38">
        <f>SUMIFS(GameLog!AT:AT,GameLog!$D:$D,'PIT F'!$A38,GameLog!$E:$E,INDEX(Positions!$A$1:$B$9,MATCH('PIT F'!$B38,Positions!$A$1:$A$9,0),2),GameLog!$C:$C,"PIT")</f>
        <v>0</v>
      </c>
      <c r="M38">
        <f>SUMIFS(GameLog!AU:AU,GameLog!$D:$D,'PIT F'!$A38,GameLog!$E:$E,INDEX(Positions!$A$1:$B$9,MATCH('PIT F'!$B38,Positions!$A$1:$A$9,0),2),GameLog!$C:$C,"PIT")</f>
        <v>0</v>
      </c>
      <c r="N38">
        <f>SUMIFS(GameLog!AV:AV,GameLog!$D:$D,'PIT F'!$A38,GameLog!$E:$E,INDEX(Positions!$A$1:$B$9,MATCH('PIT F'!$B38,Positions!$A$1:$A$9,0),2),GameLog!$C:$C,"PIT")</f>
        <v>0</v>
      </c>
      <c r="O38" s="8">
        <f t="shared" si="0"/>
        <v>0</v>
      </c>
      <c r="P38" s="18" t="str">
        <f t="shared" si="1"/>
        <v/>
      </c>
    </row>
    <row r="39" spans="1:16">
      <c r="A39" t="s">
        <v>2839</v>
      </c>
      <c r="B39" t="s">
        <v>2412</v>
      </c>
      <c r="C39">
        <f>COUNTIFS(GameLog!D:D,'PIT F'!A39,GameLog!C:C,"PIT",GameLog!E:E,INDEX(Positions!$A$1:$B$9,MATCH('PIT F'!$B39,Positions!$A$1:$A$9,0),2))</f>
        <v>0</v>
      </c>
      <c r="D39">
        <f>SUMIFS(GameLog!F:F,GameLog!$D:$D,'PIT F'!A39,GameLog!$E:$E,INDEX(Positions!$A$1:$B$9,MATCH('PIT F'!$B39,Positions!$A$1:$A$9,0),2),GameLog!$C:$C,"PIT")</f>
        <v>0</v>
      </c>
      <c r="E39" s="12">
        <f>SUMIFS(GameLog!AM:AM,GameLog!$D:$D,'PIT F'!$A39,GameLog!$E:$E,INDEX(Positions!$A$1:$B$9,MATCH('PIT F'!$B39,Positions!$A$1:$A$9,0),2),GameLog!$C:$C,"PIT")</f>
        <v>0</v>
      </c>
      <c r="F39">
        <f>SUMIFS(GameLog!AN:AN,GameLog!$D:$D,'PIT F'!$A39,GameLog!$E:$E,INDEX(Positions!$A$1:$B$9,MATCH('PIT F'!$B39,Positions!$A$1:$A$9,0),2),GameLog!$C:$C,"PIT")</f>
        <v>0</v>
      </c>
      <c r="G39">
        <f>SUMIFS(GameLog!AO:AO,GameLog!$D:$D,'PIT F'!$A39,GameLog!$E:$E,INDEX(Positions!$A$1:$B$9,MATCH('PIT F'!$B39,Positions!$A$1:$A$9,0),2),GameLog!$C:$C,"PIT")</f>
        <v>0</v>
      </c>
      <c r="H39">
        <f>SUMIFS(GameLog!AP:AP,GameLog!$D:$D,'PIT F'!$A39,GameLog!$E:$E,INDEX(Positions!$A$1:$B$9,MATCH('PIT F'!$B39,Positions!$A$1:$A$9,0),2),GameLog!$C:$C,"PIT")</f>
        <v>0</v>
      </c>
      <c r="I39">
        <f>SUMIFS(GameLog!AQ:AQ,GameLog!$D:$D,'PIT F'!$A39,GameLog!$E:$E,INDEX(Positions!$A$1:$B$9,MATCH('PIT F'!$B39,Positions!$A$1:$A$9,0),2),GameLog!$C:$C,"PIT")</f>
        <v>0</v>
      </c>
      <c r="J39">
        <f>SUMIFS(GameLog!AR:AR,GameLog!$D:$D,'PIT F'!$A39,GameLog!$E:$E,INDEX(Positions!$A$1:$B$9,MATCH('PIT F'!$B39,Positions!$A$1:$A$9,0),2),GameLog!$C:$C,"PIT")</f>
        <v>0</v>
      </c>
      <c r="K39">
        <f>SUMIFS(GameLog!AS:AS,GameLog!$D:$D,'PIT F'!$A39,GameLog!$E:$E,INDEX(Positions!$A$1:$B$9,MATCH('PIT F'!$B39,Positions!$A$1:$A$9,0),2),GameLog!$C:$C,"PIT")</f>
        <v>0</v>
      </c>
      <c r="L39">
        <f>SUMIFS(GameLog!AT:AT,GameLog!$D:$D,'PIT F'!$A39,GameLog!$E:$E,INDEX(Positions!$A$1:$B$9,MATCH('PIT F'!$B39,Positions!$A$1:$A$9,0),2),GameLog!$C:$C,"PIT")</f>
        <v>0</v>
      </c>
      <c r="M39">
        <f>SUMIFS(GameLog!AU:AU,GameLog!$D:$D,'PIT F'!$A39,GameLog!$E:$E,INDEX(Positions!$A$1:$B$9,MATCH('PIT F'!$B39,Positions!$A$1:$A$9,0),2),GameLog!$C:$C,"PIT")</f>
        <v>0</v>
      </c>
      <c r="N39">
        <f>SUMIFS(GameLog!AV:AV,GameLog!$D:$D,'PIT F'!$A39,GameLog!$E:$E,INDEX(Positions!$A$1:$B$9,MATCH('PIT F'!$B39,Positions!$A$1:$A$9,0),2),GameLog!$C:$C,"PIT")</f>
        <v>0</v>
      </c>
      <c r="O39" s="8">
        <f t="shared" si="0"/>
        <v>0</v>
      </c>
      <c r="P39" s="18" t="str">
        <f t="shared" si="1"/>
        <v/>
      </c>
    </row>
    <row r="40" spans="1:16">
      <c r="A40" t="s">
        <v>3198</v>
      </c>
      <c r="B40" t="s">
        <v>2412</v>
      </c>
      <c r="C40">
        <f>COUNTIFS(GameLog!D:D,'PIT F'!A40,GameLog!C:C,"PIT",GameLog!E:E,INDEX(Positions!$A$1:$B$9,MATCH('PIT F'!$B40,Positions!$A$1:$A$9,0),2))</f>
        <v>0</v>
      </c>
      <c r="D40">
        <f>SUMIFS(GameLog!F:F,GameLog!$D:$D,'PIT F'!A40,GameLog!$E:$E,INDEX(Positions!$A$1:$B$9,MATCH('PIT F'!$B40,Positions!$A$1:$A$9,0),2),GameLog!$C:$C,"PIT")</f>
        <v>0</v>
      </c>
      <c r="E40" s="12">
        <f>SUMIFS(GameLog!AM:AM,GameLog!$D:$D,'PIT F'!$A40,GameLog!$E:$E,INDEX(Positions!$A$1:$B$9,MATCH('PIT F'!$B40,Positions!$A$1:$A$9,0),2),GameLog!$C:$C,"PIT")</f>
        <v>0</v>
      </c>
      <c r="F40">
        <f>SUMIFS(GameLog!AN:AN,GameLog!$D:$D,'PIT F'!$A40,GameLog!$E:$E,INDEX(Positions!$A$1:$B$9,MATCH('PIT F'!$B40,Positions!$A$1:$A$9,0),2),GameLog!$C:$C,"PIT")</f>
        <v>0</v>
      </c>
      <c r="G40">
        <f>SUMIFS(GameLog!AO:AO,GameLog!$D:$D,'PIT F'!$A40,GameLog!$E:$E,INDEX(Positions!$A$1:$B$9,MATCH('PIT F'!$B40,Positions!$A$1:$A$9,0),2),GameLog!$C:$C,"PIT")</f>
        <v>0</v>
      </c>
      <c r="H40">
        <f>SUMIFS(GameLog!AP:AP,GameLog!$D:$D,'PIT F'!$A40,GameLog!$E:$E,INDEX(Positions!$A$1:$B$9,MATCH('PIT F'!$B40,Positions!$A$1:$A$9,0),2),GameLog!$C:$C,"PIT")</f>
        <v>0</v>
      </c>
      <c r="I40">
        <f>SUMIFS(GameLog!AQ:AQ,GameLog!$D:$D,'PIT F'!$A40,GameLog!$E:$E,INDEX(Positions!$A$1:$B$9,MATCH('PIT F'!$B40,Positions!$A$1:$A$9,0),2),GameLog!$C:$C,"PIT")</f>
        <v>0</v>
      </c>
      <c r="J40">
        <f>SUMIFS(GameLog!AR:AR,GameLog!$D:$D,'PIT F'!$A40,GameLog!$E:$E,INDEX(Positions!$A$1:$B$9,MATCH('PIT F'!$B40,Positions!$A$1:$A$9,0),2),GameLog!$C:$C,"PIT")</f>
        <v>0</v>
      </c>
      <c r="K40">
        <f>SUMIFS(GameLog!AS:AS,GameLog!$D:$D,'PIT F'!$A40,GameLog!$E:$E,INDEX(Positions!$A$1:$B$9,MATCH('PIT F'!$B40,Positions!$A$1:$A$9,0),2),GameLog!$C:$C,"PIT")</f>
        <v>0</v>
      </c>
      <c r="L40">
        <f>SUMIFS(GameLog!AT:AT,GameLog!$D:$D,'PIT F'!$A40,GameLog!$E:$E,INDEX(Positions!$A$1:$B$9,MATCH('PIT F'!$B40,Positions!$A$1:$A$9,0),2),GameLog!$C:$C,"PIT")</f>
        <v>0</v>
      </c>
      <c r="M40">
        <f>SUMIFS(GameLog!AU:AU,GameLog!$D:$D,'PIT F'!$A40,GameLog!$E:$E,INDEX(Positions!$A$1:$B$9,MATCH('PIT F'!$B40,Positions!$A$1:$A$9,0),2),GameLog!$C:$C,"PIT")</f>
        <v>0</v>
      </c>
      <c r="N40">
        <f>SUMIFS(GameLog!AV:AV,GameLog!$D:$D,'PIT F'!$A40,GameLog!$E:$E,INDEX(Positions!$A$1:$B$9,MATCH('PIT F'!$B40,Positions!$A$1:$A$9,0),2),GameLog!$C:$C,"PIT")</f>
        <v>0</v>
      </c>
      <c r="O40" s="8">
        <f t="shared" si="0"/>
        <v>0</v>
      </c>
      <c r="P40" s="18" t="str">
        <f t="shared" si="1"/>
        <v/>
      </c>
    </row>
    <row r="41" spans="1:16">
      <c r="A41" t="s">
        <v>3185</v>
      </c>
      <c r="B41" t="s">
        <v>2412</v>
      </c>
      <c r="C41">
        <f>COUNTIFS(GameLog!D:D,'PIT F'!A41,GameLog!C:C,"PIT",GameLog!E:E,INDEX(Positions!$A$1:$B$9,MATCH('PIT F'!$B41,Positions!$A$1:$A$9,0),2))</f>
        <v>3</v>
      </c>
      <c r="D41">
        <f>SUMIFS(GameLog!F:F,GameLog!$D:$D,'PIT F'!A41,GameLog!$E:$E,INDEX(Positions!$A$1:$B$9,MATCH('PIT F'!$B41,Positions!$A$1:$A$9,0),2),GameLog!$C:$C,"PIT")</f>
        <v>3</v>
      </c>
      <c r="E41" s="12">
        <f>SUMIFS(GameLog!AM:AM,GameLog!$D:$D,'PIT F'!$A41,GameLog!$E:$E,INDEX(Positions!$A$1:$B$9,MATCH('PIT F'!$B41,Positions!$A$1:$A$9,0),2),GameLog!$C:$C,"PIT")</f>
        <v>28</v>
      </c>
      <c r="F41">
        <f>SUMIFS(GameLog!AN:AN,GameLog!$D:$D,'PIT F'!$A41,GameLog!$E:$E,INDEX(Positions!$A$1:$B$9,MATCH('PIT F'!$B41,Positions!$A$1:$A$9,0),2),GameLog!$C:$C,"PIT")</f>
        <v>2</v>
      </c>
      <c r="G41">
        <f>SUMIFS(GameLog!AO:AO,GameLog!$D:$D,'PIT F'!$A41,GameLog!$E:$E,INDEX(Positions!$A$1:$B$9,MATCH('PIT F'!$B41,Positions!$A$1:$A$9,0),2),GameLog!$C:$C,"PIT")</f>
        <v>5</v>
      </c>
      <c r="H41">
        <f>SUMIFS(GameLog!AP:AP,GameLog!$D:$D,'PIT F'!$A41,GameLog!$E:$E,INDEX(Positions!$A$1:$B$9,MATCH('PIT F'!$B41,Positions!$A$1:$A$9,0),2),GameLog!$C:$C,"PIT")</f>
        <v>1</v>
      </c>
      <c r="I41">
        <f>SUMIFS(GameLog!AQ:AQ,GameLog!$D:$D,'PIT F'!$A41,GameLog!$E:$E,INDEX(Positions!$A$1:$B$9,MATCH('PIT F'!$B41,Positions!$A$1:$A$9,0),2),GameLog!$C:$C,"PIT")</f>
        <v>0</v>
      </c>
      <c r="J41">
        <f>SUMIFS(GameLog!AR:AR,GameLog!$D:$D,'PIT F'!$A41,GameLog!$E:$E,INDEX(Positions!$A$1:$B$9,MATCH('PIT F'!$B41,Positions!$A$1:$A$9,0),2),GameLog!$C:$C,"PIT")</f>
        <v>0</v>
      </c>
      <c r="K41">
        <f>SUMIFS(GameLog!AS:AS,GameLog!$D:$D,'PIT F'!$A41,GameLog!$E:$E,INDEX(Positions!$A$1:$B$9,MATCH('PIT F'!$B41,Positions!$A$1:$A$9,0),2),GameLog!$C:$C,"PIT")</f>
        <v>0</v>
      </c>
      <c r="L41">
        <f>SUMIFS(GameLog!AT:AT,GameLog!$D:$D,'PIT F'!$A41,GameLog!$E:$E,INDEX(Positions!$A$1:$B$9,MATCH('PIT F'!$B41,Positions!$A$1:$A$9,0),2),GameLog!$C:$C,"PIT")</f>
        <v>0</v>
      </c>
      <c r="M41">
        <f>SUMIFS(GameLog!AU:AU,GameLog!$D:$D,'PIT F'!$A41,GameLog!$E:$E,INDEX(Positions!$A$1:$B$9,MATCH('PIT F'!$B41,Positions!$A$1:$A$9,0),2),GameLog!$C:$C,"PIT")</f>
        <v>0</v>
      </c>
      <c r="N41">
        <f>SUMIFS(GameLog!AV:AV,GameLog!$D:$D,'PIT F'!$A41,GameLog!$E:$E,INDEX(Positions!$A$1:$B$9,MATCH('PIT F'!$B41,Positions!$A$1:$A$9,0),2),GameLog!$C:$C,"PIT")</f>
        <v>0</v>
      </c>
      <c r="O41" s="8">
        <f t="shared" si="0"/>
        <v>0.875</v>
      </c>
      <c r="P41" s="18" t="str">
        <f t="shared" si="1"/>
        <v/>
      </c>
    </row>
    <row r="42" spans="1:16">
      <c r="A42" t="s">
        <v>3195</v>
      </c>
      <c r="B42" t="s">
        <v>2412</v>
      </c>
      <c r="C42">
        <f>COUNTIFS(GameLog!D:D,'PIT F'!A42,GameLog!C:C,"PIT",GameLog!E:E,INDEX(Positions!$A$1:$B$9,MATCH('PIT F'!$B42,Positions!$A$1:$A$9,0),2))</f>
        <v>0</v>
      </c>
      <c r="D42">
        <f>SUMIFS(GameLog!F:F,GameLog!$D:$D,'PIT F'!A42,GameLog!$E:$E,INDEX(Positions!$A$1:$B$9,MATCH('PIT F'!$B42,Positions!$A$1:$A$9,0),2),GameLog!$C:$C,"PIT")</f>
        <v>0</v>
      </c>
      <c r="E42" s="12">
        <f>SUMIFS(GameLog!AM:AM,GameLog!$D:$D,'PIT F'!$A42,GameLog!$E:$E,INDEX(Positions!$A$1:$B$9,MATCH('PIT F'!$B42,Positions!$A$1:$A$9,0),2),GameLog!$C:$C,"PIT")</f>
        <v>0</v>
      </c>
      <c r="F42">
        <f>SUMIFS(GameLog!AN:AN,GameLog!$D:$D,'PIT F'!$A42,GameLog!$E:$E,INDEX(Positions!$A$1:$B$9,MATCH('PIT F'!$B42,Positions!$A$1:$A$9,0),2),GameLog!$C:$C,"PIT")</f>
        <v>0</v>
      </c>
      <c r="G42">
        <f>SUMIFS(GameLog!AO:AO,GameLog!$D:$D,'PIT F'!$A42,GameLog!$E:$E,INDEX(Positions!$A$1:$B$9,MATCH('PIT F'!$B42,Positions!$A$1:$A$9,0),2),GameLog!$C:$C,"PIT")</f>
        <v>0</v>
      </c>
      <c r="H42">
        <f>SUMIFS(GameLog!AP:AP,GameLog!$D:$D,'PIT F'!$A42,GameLog!$E:$E,INDEX(Positions!$A$1:$B$9,MATCH('PIT F'!$B42,Positions!$A$1:$A$9,0),2),GameLog!$C:$C,"PIT")</f>
        <v>0</v>
      </c>
      <c r="I42">
        <f>SUMIFS(GameLog!AQ:AQ,GameLog!$D:$D,'PIT F'!$A42,GameLog!$E:$E,INDEX(Positions!$A$1:$B$9,MATCH('PIT F'!$B42,Positions!$A$1:$A$9,0),2),GameLog!$C:$C,"PIT")</f>
        <v>0</v>
      </c>
      <c r="J42">
        <f>SUMIFS(GameLog!AR:AR,GameLog!$D:$D,'PIT F'!$A42,GameLog!$E:$E,INDEX(Positions!$A$1:$B$9,MATCH('PIT F'!$B42,Positions!$A$1:$A$9,0),2),GameLog!$C:$C,"PIT")</f>
        <v>0</v>
      </c>
      <c r="K42">
        <f>SUMIFS(GameLog!AS:AS,GameLog!$D:$D,'PIT F'!$A42,GameLog!$E:$E,INDEX(Positions!$A$1:$B$9,MATCH('PIT F'!$B42,Positions!$A$1:$A$9,0),2),GameLog!$C:$C,"PIT")</f>
        <v>0</v>
      </c>
      <c r="L42">
        <f>SUMIFS(GameLog!AT:AT,GameLog!$D:$D,'PIT F'!$A42,GameLog!$E:$E,INDEX(Positions!$A$1:$B$9,MATCH('PIT F'!$B42,Positions!$A$1:$A$9,0),2),GameLog!$C:$C,"PIT")</f>
        <v>0</v>
      </c>
      <c r="M42">
        <f>SUMIFS(GameLog!AU:AU,GameLog!$D:$D,'PIT F'!$A42,GameLog!$E:$E,INDEX(Positions!$A$1:$B$9,MATCH('PIT F'!$B42,Positions!$A$1:$A$9,0),2),GameLog!$C:$C,"PIT")</f>
        <v>0</v>
      </c>
      <c r="N42">
        <f>SUMIFS(GameLog!AV:AV,GameLog!$D:$D,'PIT F'!$A42,GameLog!$E:$E,INDEX(Positions!$A$1:$B$9,MATCH('PIT F'!$B42,Positions!$A$1:$A$9,0),2),GameLog!$C:$C,"PIT")</f>
        <v>0</v>
      </c>
      <c r="O42" s="8">
        <f t="shared" si="0"/>
        <v>0</v>
      </c>
      <c r="P42" s="18" t="str">
        <f t="shared" si="1"/>
        <v/>
      </c>
    </row>
    <row r="43" spans="1:16">
      <c r="A43" t="s">
        <v>3196</v>
      </c>
      <c r="B43" t="s">
        <v>2412</v>
      </c>
      <c r="C43">
        <f>COUNTIFS(GameLog!D:D,'PIT F'!A43,GameLog!C:C,"PIT",GameLog!E:E,INDEX(Positions!$A$1:$B$9,MATCH('PIT F'!$B43,Positions!$A$1:$A$9,0),2))</f>
        <v>0</v>
      </c>
      <c r="D43">
        <f>SUMIFS(GameLog!F:F,GameLog!$D:$D,'PIT F'!A43,GameLog!$E:$E,INDEX(Positions!$A$1:$B$9,MATCH('PIT F'!$B43,Positions!$A$1:$A$9,0),2),GameLog!$C:$C,"PIT")</f>
        <v>0</v>
      </c>
      <c r="E43" s="12">
        <f>SUMIFS(GameLog!AM:AM,GameLog!$D:$D,'PIT F'!$A43,GameLog!$E:$E,INDEX(Positions!$A$1:$B$9,MATCH('PIT F'!$B43,Positions!$A$1:$A$9,0),2),GameLog!$C:$C,"PIT")</f>
        <v>0</v>
      </c>
      <c r="F43">
        <f>SUMIFS(GameLog!AN:AN,GameLog!$D:$D,'PIT F'!$A43,GameLog!$E:$E,INDEX(Positions!$A$1:$B$9,MATCH('PIT F'!$B43,Positions!$A$1:$A$9,0),2),GameLog!$C:$C,"PIT")</f>
        <v>0</v>
      </c>
      <c r="G43">
        <f>SUMIFS(GameLog!AO:AO,GameLog!$D:$D,'PIT F'!$A43,GameLog!$E:$E,INDEX(Positions!$A$1:$B$9,MATCH('PIT F'!$B43,Positions!$A$1:$A$9,0),2),GameLog!$C:$C,"PIT")</f>
        <v>0</v>
      </c>
      <c r="H43">
        <f>SUMIFS(GameLog!AP:AP,GameLog!$D:$D,'PIT F'!$A43,GameLog!$E:$E,INDEX(Positions!$A$1:$B$9,MATCH('PIT F'!$B43,Positions!$A$1:$A$9,0),2),GameLog!$C:$C,"PIT")</f>
        <v>0</v>
      </c>
      <c r="I43">
        <f>SUMIFS(GameLog!AQ:AQ,GameLog!$D:$D,'PIT F'!$A43,GameLog!$E:$E,INDEX(Positions!$A$1:$B$9,MATCH('PIT F'!$B43,Positions!$A$1:$A$9,0),2),GameLog!$C:$C,"PIT")</f>
        <v>0</v>
      </c>
      <c r="J43">
        <f>SUMIFS(GameLog!AR:AR,GameLog!$D:$D,'PIT F'!$A43,GameLog!$E:$E,INDEX(Positions!$A$1:$B$9,MATCH('PIT F'!$B43,Positions!$A$1:$A$9,0),2),GameLog!$C:$C,"PIT")</f>
        <v>0</v>
      </c>
      <c r="K43">
        <f>SUMIFS(GameLog!AS:AS,GameLog!$D:$D,'PIT F'!$A43,GameLog!$E:$E,INDEX(Positions!$A$1:$B$9,MATCH('PIT F'!$B43,Positions!$A$1:$A$9,0),2),GameLog!$C:$C,"PIT")</f>
        <v>0</v>
      </c>
      <c r="L43">
        <f>SUMIFS(GameLog!AT:AT,GameLog!$D:$D,'PIT F'!$A43,GameLog!$E:$E,INDEX(Positions!$A$1:$B$9,MATCH('PIT F'!$B43,Positions!$A$1:$A$9,0),2),GameLog!$C:$C,"PIT")</f>
        <v>0</v>
      </c>
      <c r="M43">
        <f>SUMIFS(GameLog!AU:AU,GameLog!$D:$D,'PIT F'!$A43,GameLog!$E:$E,INDEX(Positions!$A$1:$B$9,MATCH('PIT F'!$B43,Positions!$A$1:$A$9,0),2),GameLog!$C:$C,"PIT")</f>
        <v>0</v>
      </c>
      <c r="N43">
        <f>SUMIFS(GameLog!AV:AV,GameLog!$D:$D,'PIT F'!$A43,GameLog!$E:$E,INDEX(Positions!$A$1:$B$9,MATCH('PIT F'!$B43,Positions!$A$1:$A$9,0),2),GameLog!$C:$C,"PIT")</f>
        <v>0</v>
      </c>
      <c r="O43" s="8">
        <f t="shared" si="0"/>
        <v>0</v>
      </c>
      <c r="P43" s="18" t="str">
        <f t="shared" si="1"/>
        <v/>
      </c>
    </row>
    <row r="44" spans="1:16">
      <c r="A44" t="s">
        <v>3186</v>
      </c>
      <c r="B44" t="s">
        <v>2432</v>
      </c>
      <c r="C44">
        <f>COUNTIFS(GameLog!D:D,'PIT F'!A44,GameLog!C:C,"PIT",GameLog!E:E,INDEX(Positions!$A$1:$B$9,MATCH('PIT F'!$B44,Positions!$A$1:$A$9,0),2))</f>
        <v>3</v>
      </c>
      <c r="D44">
        <f>SUMIFS(GameLog!F:F,GameLog!$D:$D,'PIT F'!A44,GameLog!$E:$E,INDEX(Positions!$A$1:$B$9,MATCH('PIT F'!$B44,Positions!$A$1:$A$9,0),2),GameLog!$C:$C,"PIT")</f>
        <v>3</v>
      </c>
      <c r="E44" s="12">
        <f>SUMIFS(GameLog!AM:AM,GameLog!$D:$D,'PIT F'!$A44,GameLog!$E:$E,INDEX(Positions!$A$1:$B$9,MATCH('PIT F'!$B44,Positions!$A$1:$A$9,0),2),GameLog!$C:$C,"PIT")</f>
        <v>28</v>
      </c>
      <c r="F44">
        <f>SUMIFS(GameLog!AN:AN,GameLog!$D:$D,'PIT F'!$A44,GameLog!$E:$E,INDEX(Positions!$A$1:$B$9,MATCH('PIT F'!$B44,Positions!$A$1:$A$9,0),2),GameLog!$C:$C,"PIT")</f>
        <v>2</v>
      </c>
      <c r="G44">
        <f>SUMIFS(GameLog!AO:AO,GameLog!$D:$D,'PIT F'!$A44,GameLog!$E:$E,INDEX(Positions!$A$1:$B$9,MATCH('PIT F'!$B44,Positions!$A$1:$A$9,0),2),GameLog!$C:$C,"PIT")</f>
        <v>16</v>
      </c>
      <c r="H44">
        <f>SUMIFS(GameLog!AP:AP,GameLog!$D:$D,'PIT F'!$A44,GameLog!$E:$E,INDEX(Positions!$A$1:$B$9,MATCH('PIT F'!$B44,Positions!$A$1:$A$9,0),2),GameLog!$C:$C,"PIT")</f>
        <v>3</v>
      </c>
      <c r="I44">
        <f>SUMIFS(GameLog!AQ:AQ,GameLog!$D:$D,'PIT F'!$A44,GameLog!$E:$E,INDEX(Positions!$A$1:$B$9,MATCH('PIT F'!$B44,Positions!$A$1:$A$9,0),2),GameLog!$C:$C,"PIT")</f>
        <v>2</v>
      </c>
      <c r="J44">
        <f>SUMIFS(GameLog!AR:AR,GameLog!$D:$D,'PIT F'!$A44,GameLog!$E:$E,INDEX(Positions!$A$1:$B$9,MATCH('PIT F'!$B44,Positions!$A$1:$A$9,0),2),GameLog!$C:$C,"PIT")</f>
        <v>0</v>
      </c>
      <c r="K44">
        <f>SUMIFS(GameLog!AS:AS,GameLog!$D:$D,'PIT F'!$A44,GameLog!$E:$E,INDEX(Positions!$A$1:$B$9,MATCH('PIT F'!$B44,Positions!$A$1:$A$9,0),2),GameLog!$C:$C,"PIT")</f>
        <v>0</v>
      </c>
      <c r="L44">
        <f>SUMIFS(GameLog!AT:AT,GameLog!$D:$D,'PIT F'!$A44,GameLog!$E:$E,INDEX(Positions!$A$1:$B$9,MATCH('PIT F'!$B44,Positions!$A$1:$A$9,0),2),GameLog!$C:$C,"PIT")</f>
        <v>0</v>
      </c>
      <c r="M44">
        <f>SUMIFS(GameLog!AU:AU,GameLog!$D:$D,'PIT F'!$A44,GameLog!$E:$E,INDEX(Positions!$A$1:$B$9,MATCH('PIT F'!$B44,Positions!$A$1:$A$9,0),2),GameLog!$C:$C,"PIT")</f>
        <v>0</v>
      </c>
      <c r="N44">
        <f>SUMIFS(GameLog!AV:AV,GameLog!$D:$D,'PIT F'!$A44,GameLog!$E:$E,INDEX(Positions!$A$1:$B$9,MATCH('PIT F'!$B44,Positions!$A$1:$A$9,0),2),GameLog!$C:$C,"PIT")</f>
        <v>0</v>
      </c>
      <c r="O44" s="8">
        <f t="shared" si="0"/>
        <v>0.8571428571428571</v>
      </c>
      <c r="P44" s="18" t="str">
        <f t="shared" si="1"/>
        <v/>
      </c>
    </row>
    <row r="45" spans="1:16">
      <c r="A45" t="s">
        <v>3194</v>
      </c>
      <c r="B45" t="s">
        <v>2432</v>
      </c>
      <c r="C45">
        <f>COUNTIFS(GameLog!D:D,'PIT F'!A45,GameLog!C:C,"PIT",GameLog!E:E,INDEX(Positions!$A$1:$B$9,MATCH('PIT F'!$B45,Positions!$A$1:$A$9,0),2))</f>
        <v>0</v>
      </c>
      <c r="D45">
        <f>SUMIFS(GameLog!F:F,GameLog!$D:$D,'PIT F'!A45,GameLog!$E:$E,INDEX(Positions!$A$1:$B$9,MATCH('PIT F'!$B45,Positions!$A$1:$A$9,0),2),GameLog!$C:$C,"PIT")</f>
        <v>0</v>
      </c>
      <c r="E45" s="12">
        <f>SUMIFS(GameLog!AM:AM,GameLog!$D:$D,'PIT F'!$A45,GameLog!$E:$E,INDEX(Positions!$A$1:$B$9,MATCH('PIT F'!$B45,Positions!$A$1:$A$9,0),2),GameLog!$C:$C,"PIT")</f>
        <v>0</v>
      </c>
      <c r="F45">
        <f>SUMIFS(GameLog!AN:AN,GameLog!$D:$D,'PIT F'!$A45,GameLog!$E:$E,INDEX(Positions!$A$1:$B$9,MATCH('PIT F'!$B45,Positions!$A$1:$A$9,0),2),GameLog!$C:$C,"PIT")</f>
        <v>0</v>
      </c>
      <c r="G45">
        <f>SUMIFS(GameLog!AO:AO,GameLog!$D:$D,'PIT F'!$A45,GameLog!$E:$E,INDEX(Positions!$A$1:$B$9,MATCH('PIT F'!$B45,Positions!$A$1:$A$9,0),2),GameLog!$C:$C,"PIT")</f>
        <v>0</v>
      </c>
      <c r="H45">
        <f>SUMIFS(GameLog!AP:AP,GameLog!$D:$D,'PIT F'!$A45,GameLog!$E:$E,INDEX(Positions!$A$1:$B$9,MATCH('PIT F'!$B45,Positions!$A$1:$A$9,0),2),GameLog!$C:$C,"PIT")</f>
        <v>0</v>
      </c>
      <c r="I45">
        <f>SUMIFS(GameLog!AQ:AQ,GameLog!$D:$D,'PIT F'!$A45,GameLog!$E:$E,INDEX(Positions!$A$1:$B$9,MATCH('PIT F'!$B45,Positions!$A$1:$A$9,0),2),GameLog!$C:$C,"PIT")</f>
        <v>0</v>
      </c>
      <c r="J45">
        <f>SUMIFS(GameLog!AR:AR,GameLog!$D:$D,'PIT F'!$A45,GameLog!$E:$E,INDEX(Positions!$A$1:$B$9,MATCH('PIT F'!$B45,Positions!$A$1:$A$9,0),2),GameLog!$C:$C,"PIT")</f>
        <v>0</v>
      </c>
      <c r="K45">
        <f>SUMIFS(GameLog!AS:AS,GameLog!$D:$D,'PIT F'!$A45,GameLog!$E:$E,INDEX(Positions!$A$1:$B$9,MATCH('PIT F'!$B45,Positions!$A$1:$A$9,0),2),GameLog!$C:$C,"PIT")</f>
        <v>0</v>
      </c>
      <c r="L45">
        <f>SUMIFS(GameLog!AT:AT,GameLog!$D:$D,'PIT F'!$A45,GameLog!$E:$E,INDEX(Positions!$A$1:$B$9,MATCH('PIT F'!$B45,Positions!$A$1:$A$9,0),2),GameLog!$C:$C,"PIT")</f>
        <v>0</v>
      </c>
      <c r="M45">
        <f>SUMIFS(GameLog!AU:AU,GameLog!$D:$D,'PIT F'!$A45,GameLog!$E:$E,INDEX(Positions!$A$1:$B$9,MATCH('PIT F'!$B45,Positions!$A$1:$A$9,0),2),GameLog!$C:$C,"PIT")</f>
        <v>0</v>
      </c>
      <c r="N45">
        <f>SUMIFS(GameLog!AV:AV,GameLog!$D:$D,'PIT F'!$A45,GameLog!$E:$E,INDEX(Positions!$A$1:$B$9,MATCH('PIT F'!$B45,Positions!$A$1:$A$9,0),2),GameLog!$C:$C,"PIT")</f>
        <v>0</v>
      </c>
      <c r="O45" s="8">
        <f t="shared" si="0"/>
        <v>0</v>
      </c>
      <c r="P45" s="18" t="str">
        <f t="shared" si="1"/>
        <v/>
      </c>
    </row>
    <row r="46" spans="1:16">
      <c r="A46" t="s">
        <v>3191</v>
      </c>
      <c r="B46" t="s">
        <v>2432</v>
      </c>
      <c r="C46">
        <f>COUNTIFS(GameLog!D:D,'PIT F'!A46,GameLog!C:C,"PIT",GameLog!E:E,INDEX(Positions!$A$1:$B$9,MATCH('PIT F'!$B46,Positions!$A$1:$A$9,0),2))</f>
        <v>0</v>
      </c>
      <c r="D46">
        <f>SUMIFS(GameLog!F:F,GameLog!$D:$D,'PIT F'!A46,GameLog!$E:$E,INDEX(Positions!$A$1:$B$9,MATCH('PIT F'!$B46,Positions!$A$1:$A$9,0),2),GameLog!$C:$C,"PIT")</f>
        <v>0</v>
      </c>
      <c r="E46" s="12">
        <f>SUMIFS(GameLog!AM:AM,GameLog!$D:$D,'PIT F'!$A46,GameLog!$E:$E,INDEX(Positions!$A$1:$B$9,MATCH('PIT F'!$B46,Positions!$A$1:$A$9,0),2),GameLog!$C:$C,"PIT")</f>
        <v>0</v>
      </c>
      <c r="F46">
        <f>SUMIFS(GameLog!AN:AN,GameLog!$D:$D,'PIT F'!$A46,GameLog!$E:$E,INDEX(Positions!$A$1:$B$9,MATCH('PIT F'!$B46,Positions!$A$1:$A$9,0),2),GameLog!$C:$C,"PIT")</f>
        <v>0</v>
      </c>
      <c r="G46">
        <f>SUMIFS(GameLog!AO:AO,GameLog!$D:$D,'PIT F'!$A46,GameLog!$E:$E,INDEX(Positions!$A$1:$B$9,MATCH('PIT F'!$B46,Positions!$A$1:$A$9,0),2),GameLog!$C:$C,"PIT")</f>
        <v>0</v>
      </c>
      <c r="H46">
        <f>SUMIFS(GameLog!AP:AP,GameLog!$D:$D,'PIT F'!$A46,GameLog!$E:$E,INDEX(Positions!$A$1:$B$9,MATCH('PIT F'!$B46,Positions!$A$1:$A$9,0),2),GameLog!$C:$C,"PIT")</f>
        <v>0</v>
      </c>
      <c r="I46">
        <f>SUMIFS(GameLog!AQ:AQ,GameLog!$D:$D,'PIT F'!$A46,GameLog!$E:$E,INDEX(Positions!$A$1:$B$9,MATCH('PIT F'!$B46,Positions!$A$1:$A$9,0),2),GameLog!$C:$C,"PIT")</f>
        <v>0</v>
      </c>
      <c r="J46">
        <f>SUMIFS(GameLog!AR:AR,GameLog!$D:$D,'PIT F'!$A46,GameLog!$E:$E,INDEX(Positions!$A$1:$B$9,MATCH('PIT F'!$B46,Positions!$A$1:$A$9,0),2),GameLog!$C:$C,"PIT")</f>
        <v>0</v>
      </c>
      <c r="K46">
        <f>SUMIFS(GameLog!AS:AS,GameLog!$D:$D,'PIT F'!$A46,GameLog!$E:$E,INDEX(Positions!$A$1:$B$9,MATCH('PIT F'!$B46,Positions!$A$1:$A$9,0),2),GameLog!$C:$C,"PIT")</f>
        <v>0</v>
      </c>
      <c r="L46">
        <f>SUMIFS(GameLog!AT:AT,GameLog!$D:$D,'PIT F'!$A46,GameLog!$E:$E,INDEX(Positions!$A$1:$B$9,MATCH('PIT F'!$B46,Positions!$A$1:$A$9,0),2),GameLog!$C:$C,"PIT")</f>
        <v>0</v>
      </c>
      <c r="M46">
        <f>SUMIFS(GameLog!AU:AU,GameLog!$D:$D,'PIT F'!$A46,GameLog!$E:$E,INDEX(Positions!$A$1:$B$9,MATCH('PIT F'!$B46,Positions!$A$1:$A$9,0),2),GameLog!$C:$C,"PIT")</f>
        <v>0</v>
      </c>
      <c r="N46">
        <f>SUMIFS(GameLog!AV:AV,GameLog!$D:$D,'PIT F'!$A46,GameLog!$E:$E,INDEX(Positions!$A$1:$B$9,MATCH('PIT F'!$B46,Positions!$A$1:$A$9,0),2),GameLog!$C:$C,"PIT")</f>
        <v>0</v>
      </c>
      <c r="O46" s="8">
        <f t="shared" si="0"/>
        <v>0</v>
      </c>
      <c r="P46" s="18" t="str">
        <f t="shared" si="1"/>
        <v/>
      </c>
    </row>
    <row r="47" spans="1:16">
      <c r="A47" t="s">
        <v>3195</v>
      </c>
      <c r="B47" t="s">
        <v>2432</v>
      </c>
      <c r="C47">
        <f>COUNTIFS(GameLog!D:D,'PIT F'!A47,GameLog!C:C,"PIT",GameLog!E:E,INDEX(Positions!$A$1:$B$9,MATCH('PIT F'!$B47,Positions!$A$1:$A$9,0),2))</f>
        <v>0</v>
      </c>
      <c r="D47">
        <f>SUMIFS(GameLog!F:F,GameLog!$D:$D,'PIT F'!A47,GameLog!$E:$E,INDEX(Positions!$A$1:$B$9,MATCH('PIT F'!$B47,Positions!$A$1:$A$9,0),2),GameLog!$C:$C,"PIT")</f>
        <v>0</v>
      </c>
      <c r="E47" s="12">
        <f>SUMIFS(GameLog!AM:AM,GameLog!$D:$D,'PIT F'!$A47,GameLog!$E:$E,INDEX(Positions!$A$1:$B$9,MATCH('PIT F'!$B47,Positions!$A$1:$A$9,0),2),GameLog!$C:$C,"PIT")</f>
        <v>0</v>
      </c>
      <c r="F47">
        <f>SUMIFS(GameLog!AN:AN,GameLog!$D:$D,'PIT F'!$A47,GameLog!$E:$E,INDEX(Positions!$A$1:$B$9,MATCH('PIT F'!$B47,Positions!$A$1:$A$9,0),2),GameLog!$C:$C,"PIT")</f>
        <v>0</v>
      </c>
      <c r="G47">
        <f>SUMIFS(GameLog!AO:AO,GameLog!$D:$D,'PIT F'!$A47,GameLog!$E:$E,INDEX(Positions!$A$1:$B$9,MATCH('PIT F'!$B47,Positions!$A$1:$A$9,0),2),GameLog!$C:$C,"PIT")</f>
        <v>0</v>
      </c>
      <c r="H47">
        <f>SUMIFS(GameLog!AP:AP,GameLog!$D:$D,'PIT F'!$A47,GameLog!$E:$E,INDEX(Positions!$A$1:$B$9,MATCH('PIT F'!$B47,Positions!$A$1:$A$9,0),2),GameLog!$C:$C,"PIT")</f>
        <v>0</v>
      </c>
      <c r="I47">
        <f>SUMIFS(GameLog!AQ:AQ,GameLog!$D:$D,'PIT F'!$A47,GameLog!$E:$E,INDEX(Positions!$A$1:$B$9,MATCH('PIT F'!$B47,Positions!$A$1:$A$9,0),2),GameLog!$C:$C,"PIT")</f>
        <v>0</v>
      </c>
      <c r="J47">
        <f>SUMIFS(GameLog!AR:AR,GameLog!$D:$D,'PIT F'!$A47,GameLog!$E:$E,INDEX(Positions!$A$1:$B$9,MATCH('PIT F'!$B47,Positions!$A$1:$A$9,0),2),GameLog!$C:$C,"PIT")</f>
        <v>0</v>
      </c>
      <c r="K47">
        <f>SUMIFS(GameLog!AS:AS,GameLog!$D:$D,'PIT F'!$A47,GameLog!$E:$E,INDEX(Positions!$A$1:$B$9,MATCH('PIT F'!$B47,Positions!$A$1:$A$9,0),2),GameLog!$C:$C,"PIT")</f>
        <v>0</v>
      </c>
      <c r="L47">
        <f>SUMIFS(GameLog!AT:AT,GameLog!$D:$D,'PIT F'!$A47,GameLog!$E:$E,INDEX(Positions!$A$1:$B$9,MATCH('PIT F'!$B47,Positions!$A$1:$A$9,0),2),GameLog!$C:$C,"PIT")</f>
        <v>0</v>
      </c>
      <c r="M47">
        <f>SUMIFS(GameLog!AU:AU,GameLog!$D:$D,'PIT F'!$A47,GameLog!$E:$E,INDEX(Positions!$A$1:$B$9,MATCH('PIT F'!$B47,Positions!$A$1:$A$9,0),2),GameLog!$C:$C,"PIT")</f>
        <v>0</v>
      </c>
      <c r="N47">
        <f>SUMIFS(GameLog!AV:AV,GameLog!$D:$D,'PIT F'!$A47,GameLog!$E:$E,INDEX(Positions!$A$1:$B$9,MATCH('PIT F'!$B47,Positions!$A$1:$A$9,0),2),GameLog!$C:$C,"PIT")</f>
        <v>0</v>
      </c>
      <c r="O47" s="8">
        <f t="shared" si="0"/>
        <v>0</v>
      </c>
      <c r="P47" s="18" t="str">
        <f t="shared" si="1"/>
        <v/>
      </c>
    </row>
    <row r="48" spans="1:16">
      <c r="A48" t="s">
        <v>3196</v>
      </c>
      <c r="B48" t="s">
        <v>2432</v>
      </c>
      <c r="C48">
        <f>COUNTIFS(GameLog!D:D,'PIT F'!A48,GameLog!C:C,"PIT",GameLog!E:E,INDEX(Positions!$A$1:$B$9,MATCH('PIT F'!$B48,Positions!$A$1:$A$9,0),2))</f>
        <v>0</v>
      </c>
      <c r="D48">
        <f>SUMIFS(GameLog!F:F,GameLog!$D:$D,'PIT F'!A48,GameLog!$E:$E,INDEX(Positions!$A$1:$B$9,MATCH('PIT F'!$B48,Positions!$A$1:$A$9,0),2),GameLog!$C:$C,"PIT")</f>
        <v>0</v>
      </c>
      <c r="E48" s="12">
        <f>SUMIFS(GameLog!AM:AM,GameLog!$D:$D,'PIT F'!$A48,GameLog!$E:$E,INDEX(Positions!$A$1:$B$9,MATCH('PIT F'!$B48,Positions!$A$1:$A$9,0),2),GameLog!$C:$C,"PIT")</f>
        <v>0</v>
      </c>
      <c r="F48">
        <f>SUMIFS(GameLog!AN:AN,GameLog!$D:$D,'PIT F'!$A48,GameLog!$E:$E,INDEX(Positions!$A$1:$B$9,MATCH('PIT F'!$B48,Positions!$A$1:$A$9,0),2),GameLog!$C:$C,"PIT")</f>
        <v>0</v>
      </c>
      <c r="G48">
        <f>SUMIFS(GameLog!AO:AO,GameLog!$D:$D,'PIT F'!$A48,GameLog!$E:$E,INDEX(Positions!$A$1:$B$9,MATCH('PIT F'!$B48,Positions!$A$1:$A$9,0),2),GameLog!$C:$C,"PIT")</f>
        <v>0</v>
      </c>
      <c r="H48">
        <f>SUMIFS(GameLog!AP:AP,GameLog!$D:$D,'PIT F'!$A48,GameLog!$E:$E,INDEX(Positions!$A$1:$B$9,MATCH('PIT F'!$B48,Positions!$A$1:$A$9,0),2),GameLog!$C:$C,"PIT")</f>
        <v>0</v>
      </c>
      <c r="I48">
        <f>SUMIFS(GameLog!AQ:AQ,GameLog!$D:$D,'PIT F'!$A48,GameLog!$E:$E,INDEX(Positions!$A$1:$B$9,MATCH('PIT F'!$B48,Positions!$A$1:$A$9,0),2),GameLog!$C:$C,"PIT")</f>
        <v>0</v>
      </c>
      <c r="J48">
        <f>SUMIFS(GameLog!AR:AR,GameLog!$D:$D,'PIT F'!$A48,GameLog!$E:$E,INDEX(Positions!$A$1:$B$9,MATCH('PIT F'!$B48,Positions!$A$1:$A$9,0),2),GameLog!$C:$C,"PIT")</f>
        <v>0</v>
      </c>
      <c r="K48">
        <f>SUMIFS(GameLog!AS:AS,GameLog!$D:$D,'PIT F'!$A48,GameLog!$E:$E,INDEX(Positions!$A$1:$B$9,MATCH('PIT F'!$B48,Positions!$A$1:$A$9,0),2),GameLog!$C:$C,"PIT")</f>
        <v>0</v>
      </c>
      <c r="L48">
        <f>SUMIFS(GameLog!AT:AT,GameLog!$D:$D,'PIT F'!$A48,GameLog!$E:$E,INDEX(Positions!$A$1:$B$9,MATCH('PIT F'!$B48,Positions!$A$1:$A$9,0),2),GameLog!$C:$C,"PIT")</f>
        <v>0</v>
      </c>
      <c r="M48">
        <f>SUMIFS(GameLog!AU:AU,GameLog!$D:$D,'PIT F'!$A48,GameLog!$E:$E,INDEX(Positions!$A$1:$B$9,MATCH('PIT F'!$B48,Positions!$A$1:$A$9,0),2),GameLog!$C:$C,"PIT")</f>
        <v>0</v>
      </c>
      <c r="N48">
        <f>SUMIFS(GameLog!AV:AV,GameLog!$D:$D,'PIT F'!$A48,GameLog!$E:$E,INDEX(Positions!$A$1:$B$9,MATCH('PIT F'!$B48,Positions!$A$1:$A$9,0),2),GameLog!$C:$C,"PIT")</f>
        <v>0</v>
      </c>
      <c r="O48" s="8">
        <f t="shared" si="0"/>
        <v>0</v>
      </c>
      <c r="P48" s="18" t="str">
        <f t="shared" si="1"/>
        <v/>
      </c>
    </row>
    <row r="49" spans="1:16">
      <c r="A49" t="s">
        <v>3189</v>
      </c>
      <c r="B49" t="s">
        <v>2435</v>
      </c>
      <c r="C49">
        <f>COUNTIFS(GameLog!D:D,'PIT F'!A49,GameLog!C:C,"PIT",GameLog!E:E,INDEX(Positions!$A$1:$B$9,MATCH('PIT F'!$B49,Positions!$A$1:$A$9,0),2))</f>
        <v>0</v>
      </c>
      <c r="D49">
        <f>SUMIFS(GameLog!F:F,GameLog!$D:$D,'PIT F'!A49,GameLog!$E:$E,INDEX(Positions!$A$1:$B$9,MATCH('PIT F'!$B49,Positions!$A$1:$A$9,0),2),GameLog!$C:$C,"PIT")</f>
        <v>0</v>
      </c>
      <c r="E49" s="12">
        <f>SUMIFS(GameLog!AM:AM,GameLog!$D:$D,'PIT F'!$A49,GameLog!$E:$E,INDEX(Positions!$A$1:$B$9,MATCH('PIT F'!$B49,Positions!$A$1:$A$9,0),2),GameLog!$C:$C,"PIT")</f>
        <v>0</v>
      </c>
      <c r="F49">
        <f>SUMIFS(GameLog!AN:AN,GameLog!$D:$D,'PIT F'!$A49,GameLog!$E:$E,INDEX(Positions!$A$1:$B$9,MATCH('PIT F'!$B49,Positions!$A$1:$A$9,0),2),GameLog!$C:$C,"PIT")</f>
        <v>0</v>
      </c>
      <c r="G49">
        <f>SUMIFS(GameLog!AO:AO,GameLog!$D:$D,'PIT F'!$A49,GameLog!$E:$E,INDEX(Positions!$A$1:$B$9,MATCH('PIT F'!$B49,Positions!$A$1:$A$9,0),2),GameLog!$C:$C,"PIT")</f>
        <v>0</v>
      </c>
      <c r="H49">
        <f>SUMIFS(GameLog!AP:AP,GameLog!$D:$D,'PIT F'!$A49,GameLog!$E:$E,INDEX(Positions!$A$1:$B$9,MATCH('PIT F'!$B49,Positions!$A$1:$A$9,0),2),GameLog!$C:$C,"PIT")</f>
        <v>0</v>
      </c>
      <c r="I49">
        <f>SUMIFS(GameLog!AQ:AQ,GameLog!$D:$D,'PIT F'!$A49,GameLog!$E:$E,INDEX(Positions!$A$1:$B$9,MATCH('PIT F'!$B49,Positions!$A$1:$A$9,0),2),GameLog!$C:$C,"PIT")</f>
        <v>0</v>
      </c>
      <c r="J49">
        <f>SUMIFS(GameLog!AR:AR,GameLog!$D:$D,'PIT F'!$A49,GameLog!$E:$E,INDEX(Positions!$A$1:$B$9,MATCH('PIT F'!$B49,Positions!$A$1:$A$9,0),2),GameLog!$C:$C,"PIT")</f>
        <v>0</v>
      </c>
      <c r="K49">
        <f>SUMIFS(GameLog!AS:AS,GameLog!$D:$D,'PIT F'!$A49,GameLog!$E:$E,INDEX(Positions!$A$1:$B$9,MATCH('PIT F'!$B49,Positions!$A$1:$A$9,0),2),GameLog!$C:$C,"PIT")</f>
        <v>0</v>
      </c>
      <c r="L49">
        <f>SUMIFS(GameLog!AT:AT,GameLog!$D:$D,'PIT F'!$A49,GameLog!$E:$E,INDEX(Positions!$A$1:$B$9,MATCH('PIT F'!$B49,Positions!$A$1:$A$9,0),2),GameLog!$C:$C,"PIT")</f>
        <v>0</v>
      </c>
      <c r="M49">
        <f>SUMIFS(GameLog!AU:AU,GameLog!$D:$D,'PIT F'!$A49,GameLog!$E:$E,INDEX(Positions!$A$1:$B$9,MATCH('PIT F'!$B49,Positions!$A$1:$A$9,0),2),GameLog!$C:$C,"PIT")</f>
        <v>0</v>
      </c>
      <c r="N49">
        <f>SUMIFS(GameLog!AV:AV,GameLog!$D:$D,'PIT F'!$A49,GameLog!$E:$E,INDEX(Positions!$A$1:$B$9,MATCH('PIT F'!$B49,Positions!$A$1:$A$9,0),2),GameLog!$C:$C,"PIT")</f>
        <v>0</v>
      </c>
      <c r="O49" s="8">
        <f t="shared" si="0"/>
        <v>0</v>
      </c>
      <c r="P49" s="18" t="str">
        <f t="shared" si="1"/>
        <v/>
      </c>
    </row>
    <row r="50" spans="1:16">
      <c r="A50" t="s">
        <v>3199</v>
      </c>
      <c r="B50" t="s">
        <v>2435</v>
      </c>
      <c r="C50">
        <f>COUNTIFS(GameLog!D:D,'PIT F'!A50,GameLog!C:C,"PIT",GameLog!E:E,INDEX(Positions!$A$1:$B$9,MATCH('PIT F'!$B50,Positions!$A$1:$A$9,0),2))</f>
        <v>0</v>
      </c>
      <c r="D50">
        <f>SUMIFS(GameLog!F:F,GameLog!$D:$D,'PIT F'!A50,GameLog!$E:$E,INDEX(Positions!$A$1:$B$9,MATCH('PIT F'!$B50,Positions!$A$1:$A$9,0),2),GameLog!$C:$C,"PIT")</f>
        <v>0</v>
      </c>
      <c r="E50" s="12">
        <f>SUMIFS(GameLog!AM:AM,GameLog!$D:$D,'PIT F'!$A50,GameLog!$E:$E,INDEX(Positions!$A$1:$B$9,MATCH('PIT F'!$B50,Positions!$A$1:$A$9,0),2),GameLog!$C:$C,"PIT")</f>
        <v>0</v>
      </c>
      <c r="F50">
        <f>SUMIFS(GameLog!AN:AN,GameLog!$D:$D,'PIT F'!$A50,GameLog!$E:$E,INDEX(Positions!$A$1:$B$9,MATCH('PIT F'!$B50,Positions!$A$1:$A$9,0),2),GameLog!$C:$C,"PIT")</f>
        <v>0</v>
      </c>
      <c r="G50">
        <f>SUMIFS(GameLog!AO:AO,GameLog!$D:$D,'PIT F'!$A50,GameLog!$E:$E,INDEX(Positions!$A$1:$B$9,MATCH('PIT F'!$B50,Positions!$A$1:$A$9,0),2),GameLog!$C:$C,"PIT")</f>
        <v>0</v>
      </c>
      <c r="H50">
        <f>SUMIFS(GameLog!AP:AP,GameLog!$D:$D,'PIT F'!$A50,GameLog!$E:$E,INDEX(Positions!$A$1:$B$9,MATCH('PIT F'!$B50,Positions!$A$1:$A$9,0),2),GameLog!$C:$C,"PIT")</f>
        <v>0</v>
      </c>
      <c r="I50">
        <f>SUMIFS(GameLog!AQ:AQ,GameLog!$D:$D,'PIT F'!$A50,GameLog!$E:$E,INDEX(Positions!$A$1:$B$9,MATCH('PIT F'!$B50,Positions!$A$1:$A$9,0),2),GameLog!$C:$C,"PIT")</f>
        <v>0</v>
      </c>
      <c r="J50">
        <f>SUMIFS(GameLog!AR:AR,GameLog!$D:$D,'PIT F'!$A50,GameLog!$E:$E,INDEX(Positions!$A$1:$B$9,MATCH('PIT F'!$B50,Positions!$A$1:$A$9,0),2),GameLog!$C:$C,"PIT")</f>
        <v>0</v>
      </c>
      <c r="K50">
        <f>SUMIFS(GameLog!AS:AS,GameLog!$D:$D,'PIT F'!$A50,GameLog!$E:$E,INDEX(Positions!$A$1:$B$9,MATCH('PIT F'!$B50,Positions!$A$1:$A$9,0),2),GameLog!$C:$C,"PIT")</f>
        <v>0</v>
      </c>
      <c r="L50">
        <f>SUMIFS(GameLog!AT:AT,GameLog!$D:$D,'PIT F'!$A50,GameLog!$E:$E,INDEX(Positions!$A$1:$B$9,MATCH('PIT F'!$B50,Positions!$A$1:$A$9,0),2),GameLog!$C:$C,"PIT")</f>
        <v>0</v>
      </c>
      <c r="M50">
        <f>SUMIFS(GameLog!AU:AU,GameLog!$D:$D,'PIT F'!$A50,GameLog!$E:$E,INDEX(Positions!$A$1:$B$9,MATCH('PIT F'!$B50,Positions!$A$1:$A$9,0),2),GameLog!$C:$C,"PIT")</f>
        <v>0</v>
      </c>
      <c r="N50">
        <f>SUMIFS(GameLog!AV:AV,GameLog!$D:$D,'PIT F'!$A50,GameLog!$E:$E,INDEX(Positions!$A$1:$B$9,MATCH('PIT F'!$B50,Positions!$A$1:$A$9,0),2),GameLog!$C:$C,"PIT")</f>
        <v>0</v>
      </c>
      <c r="O50" s="8">
        <f t="shared" si="0"/>
        <v>0</v>
      </c>
      <c r="P50" s="18" t="str">
        <f t="shared" si="1"/>
        <v/>
      </c>
    </row>
    <row r="51" spans="1:16">
      <c r="A51" t="s">
        <v>2839</v>
      </c>
      <c r="B51" t="s">
        <v>2435</v>
      </c>
      <c r="C51">
        <f>COUNTIFS(GameLog!D:D,'PIT F'!A51,GameLog!C:C,"PIT",GameLog!E:E,INDEX(Positions!$A$1:$B$9,MATCH('PIT F'!$B51,Positions!$A$1:$A$9,0),2))</f>
        <v>0</v>
      </c>
      <c r="D51">
        <f>SUMIFS(GameLog!F:F,GameLog!$D:$D,'PIT F'!A51,GameLog!$E:$E,INDEX(Positions!$A$1:$B$9,MATCH('PIT F'!$B51,Positions!$A$1:$A$9,0),2),GameLog!$C:$C,"PIT")</f>
        <v>0</v>
      </c>
      <c r="E51" s="12">
        <f>SUMIFS(GameLog!AM:AM,GameLog!$D:$D,'PIT F'!$A51,GameLog!$E:$E,INDEX(Positions!$A$1:$B$9,MATCH('PIT F'!$B51,Positions!$A$1:$A$9,0),2),GameLog!$C:$C,"PIT")</f>
        <v>0</v>
      </c>
      <c r="F51">
        <f>SUMIFS(GameLog!AN:AN,GameLog!$D:$D,'PIT F'!$A51,GameLog!$E:$E,INDEX(Positions!$A$1:$B$9,MATCH('PIT F'!$B51,Positions!$A$1:$A$9,0),2),GameLog!$C:$C,"PIT")</f>
        <v>0</v>
      </c>
      <c r="G51">
        <f>SUMIFS(GameLog!AO:AO,GameLog!$D:$D,'PIT F'!$A51,GameLog!$E:$E,INDEX(Positions!$A$1:$B$9,MATCH('PIT F'!$B51,Positions!$A$1:$A$9,0),2),GameLog!$C:$C,"PIT")</f>
        <v>0</v>
      </c>
      <c r="H51">
        <f>SUMIFS(GameLog!AP:AP,GameLog!$D:$D,'PIT F'!$A51,GameLog!$E:$E,INDEX(Positions!$A$1:$B$9,MATCH('PIT F'!$B51,Positions!$A$1:$A$9,0),2),GameLog!$C:$C,"PIT")</f>
        <v>0</v>
      </c>
      <c r="I51">
        <f>SUMIFS(GameLog!AQ:AQ,GameLog!$D:$D,'PIT F'!$A51,GameLog!$E:$E,INDEX(Positions!$A$1:$B$9,MATCH('PIT F'!$B51,Positions!$A$1:$A$9,0),2),GameLog!$C:$C,"PIT")</f>
        <v>0</v>
      </c>
      <c r="J51">
        <f>SUMIFS(GameLog!AR:AR,GameLog!$D:$D,'PIT F'!$A51,GameLog!$E:$E,INDEX(Positions!$A$1:$B$9,MATCH('PIT F'!$B51,Positions!$A$1:$A$9,0),2),GameLog!$C:$C,"PIT")</f>
        <v>0</v>
      </c>
      <c r="K51">
        <f>SUMIFS(GameLog!AS:AS,GameLog!$D:$D,'PIT F'!$A51,GameLog!$E:$E,INDEX(Positions!$A$1:$B$9,MATCH('PIT F'!$B51,Positions!$A$1:$A$9,0),2),GameLog!$C:$C,"PIT")</f>
        <v>0</v>
      </c>
      <c r="L51">
        <f>SUMIFS(GameLog!AT:AT,GameLog!$D:$D,'PIT F'!$A51,GameLog!$E:$E,INDEX(Positions!$A$1:$B$9,MATCH('PIT F'!$B51,Positions!$A$1:$A$9,0),2),GameLog!$C:$C,"PIT")</f>
        <v>0</v>
      </c>
      <c r="M51">
        <f>SUMIFS(GameLog!AU:AU,GameLog!$D:$D,'PIT F'!$A51,GameLog!$E:$E,INDEX(Positions!$A$1:$B$9,MATCH('PIT F'!$B51,Positions!$A$1:$A$9,0),2),GameLog!$C:$C,"PIT")</f>
        <v>0</v>
      </c>
      <c r="N51">
        <f>SUMIFS(GameLog!AV:AV,GameLog!$D:$D,'PIT F'!$A51,GameLog!$E:$E,INDEX(Positions!$A$1:$B$9,MATCH('PIT F'!$B51,Positions!$A$1:$A$9,0),2),GameLog!$C:$C,"PIT")</f>
        <v>0</v>
      </c>
      <c r="O51" s="8">
        <f t="shared" si="0"/>
        <v>0</v>
      </c>
      <c r="P51" s="18" t="str">
        <f t="shared" si="1"/>
        <v/>
      </c>
    </row>
    <row r="52" spans="1:16">
      <c r="A52" t="s">
        <v>3188</v>
      </c>
      <c r="B52" t="s">
        <v>2435</v>
      </c>
      <c r="C52">
        <f>COUNTIFS(GameLog!D:D,'PIT F'!A52,GameLog!C:C,"PIT",GameLog!E:E,INDEX(Positions!$A$1:$B$9,MATCH('PIT F'!$B52,Positions!$A$1:$A$9,0),2))</f>
        <v>3</v>
      </c>
      <c r="D52">
        <f>SUMIFS(GameLog!F:F,GameLog!$D:$D,'PIT F'!A52,GameLog!$E:$E,INDEX(Positions!$A$1:$B$9,MATCH('PIT F'!$B52,Positions!$A$1:$A$9,0),2),GameLog!$C:$C,"PIT")</f>
        <v>2</v>
      </c>
      <c r="E52" s="12">
        <f>SUMIFS(GameLog!AM:AM,GameLog!$D:$D,'PIT F'!$A52,GameLog!$E:$E,INDEX(Positions!$A$1:$B$9,MATCH('PIT F'!$B52,Positions!$A$1:$A$9,0),2),GameLog!$C:$C,"PIT")</f>
        <v>22</v>
      </c>
      <c r="F52">
        <f>SUMIFS(GameLog!AN:AN,GameLog!$D:$D,'PIT F'!$A52,GameLog!$E:$E,INDEX(Positions!$A$1:$B$9,MATCH('PIT F'!$B52,Positions!$A$1:$A$9,0),2),GameLog!$C:$C,"PIT")</f>
        <v>7</v>
      </c>
      <c r="G52">
        <f>SUMIFS(GameLog!AO:AO,GameLog!$D:$D,'PIT F'!$A52,GameLog!$E:$E,INDEX(Positions!$A$1:$B$9,MATCH('PIT F'!$B52,Positions!$A$1:$A$9,0),2),GameLog!$C:$C,"PIT")</f>
        <v>0</v>
      </c>
      <c r="H52">
        <f>SUMIFS(GameLog!AP:AP,GameLog!$D:$D,'PIT F'!$A52,GameLog!$E:$E,INDEX(Positions!$A$1:$B$9,MATCH('PIT F'!$B52,Positions!$A$1:$A$9,0),2),GameLog!$C:$C,"PIT")</f>
        <v>0</v>
      </c>
      <c r="I52">
        <f>SUMIFS(GameLog!AQ:AQ,GameLog!$D:$D,'PIT F'!$A52,GameLog!$E:$E,INDEX(Positions!$A$1:$B$9,MATCH('PIT F'!$B52,Positions!$A$1:$A$9,0),2),GameLog!$C:$C,"PIT")</f>
        <v>0</v>
      </c>
      <c r="J52">
        <f>SUMIFS(GameLog!AR:AR,GameLog!$D:$D,'PIT F'!$A52,GameLog!$E:$E,INDEX(Positions!$A$1:$B$9,MATCH('PIT F'!$B52,Positions!$A$1:$A$9,0),2),GameLog!$C:$C,"PIT")</f>
        <v>0</v>
      </c>
      <c r="K52">
        <f>SUMIFS(GameLog!AS:AS,GameLog!$D:$D,'PIT F'!$A52,GameLog!$E:$E,INDEX(Positions!$A$1:$B$9,MATCH('PIT F'!$B52,Positions!$A$1:$A$9,0),2),GameLog!$C:$C,"PIT")</f>
        <v>0</v>
      </c>
      <c r="L52">
        <f>SUMIFS(GameLog!AT:AT,GameLog!$D:$D,'PIT F'!$A52,GameLog!$E:$E,INDEX(Positions!$A$1:$B$9,MATCH('PIT F'!$B52,Positions!$A$1:$A$9,0),2),GameLog!$C:$C,"PIT")</f>
        <v>0</v>
      </c>
      <c r="M52">
        <f>SUMIFS(GameLog!AU:AU,GameLog!$D:$D,'PIT F'!$A52,GameLog!$E:$E,INDEX(Positions!$A$1:$B$9,MATCH('PIT F'!$B52,Positions!$A$1:$A$9,0),2),GameLog!$C:$C,"PIT")</f>
        <v>0</v>
      </c>
      <c r="N52">
        <f>SUMIFS(GameLog!AV:AV,GameLog!$D:$D,'PIT F'!$A52,GameLog!$E:$E,INDEX(Positions!$A$1:$B$9,MATCH('PIT F'!$B52,Positions!$A$1:$A$9,0),2),GameLog!$C:$C,"PIT")</f>
        <v>0</v>
      </c>
      <c r="O52" s="8">
        <f t="shared" si="0"/>
        <v>1</v>
      </c>
      <c r="P52" s="18" t="str">
        <f t="shared" si="1"/>
        <v/>
      </c>
    </row>
    <row r="53" spans="1:16">
      <c r="A53" t="s">
        <v>3197</v>
      </c>
      <c r="B53" t="s">
        <v>2435</v>
      </c>
      <c r="C53">
        <f>COUNTIFS(GameLog!D:D,'PIT F'!A53,GameLog!C:C,"PIT",GameLog!E:E,INDEX(Positions!$A$1:$B$9,MATCH('PIT F'!$B53,Positions!$A$1:$A$9,0),2))</f>
        <v>0</v>
      </c>
      <c r="D53">
        <f>SUMIFS(GameLog!F:F,GameLog!$D:$D,'PIT F'!A53,GameLog!$E:$E,INDEX(Positions!$A$1:$B$9,MATCH('PIT F'!$B53,Positions!$A$1:$A$9,0),2),GameLog!$C:$C,"PIT")</f>
        <v>0</v>
      </c>
      <c r="E53" s="12">
        <f>SUMIFS(GameLog!AM:AM,GameLog!$D:$D,'PIT F'!$A53,GameLog!$E:$E,INDEX(Positions!$A$1:$B$9,MATCH('PIT F'!$B53,Positions!$A$1:$A$9,0),2),GameLog!$C:$C,"PIT")</f>
        <v>0</v>
      </c>
      <c r="F53">
        <f>SUMIFS(GameLog!AN:AN,GameLog!$D:$D,'PIT F'!$A53,GameLog!$E:$E,INDEX(Positions!$A$1:$B$9,MATCH('PIT F'!$B53,Positions!$A$1:$A$9,0),2),GameLog!$C:$C,"PIT")</f>
        <v>0</v>
      </c>
      <c r="G53">
        <f>SUMIFS(GameLog!AO:AO,GameLog!$D:$D,'PIT F'!$A53,GameLog!$E:$E,INDEX(Positions!$A$1:$B$9,MATCH('PIT F'!$B53,Positions!$A$1:$A$9,0),2),GameLog!$C:$C,"PIT")</f>
        <v>0</v>
      </c>
      <c r="H53">
        <f>SUMIFS(GameLog!AP:AP,GameLog!$D:$D,'PIT F'!$A53,GameLog!$E:$E,INDEX(Positions!$A$1:$B$9,MATCH('PIT F'!$B53,Positions!$A$1:$A$9,0),2),GameLog!$C:$C,"PIT")</f>
        <v>0</v>
      </c>
      <c r="I53">
        <f>SUMIFS(GameLog!AQ:AQ,GameLog!$D:$D,'PIT F'!$A53,GameLog!$E:$E,INDEX(Positions!$A$1:$B$9,MATCH('PIT F'!$B53,Positions!$A$1:$A$9,0),2),GameLog!$C:$C,"PIT")</f>
        <v>0</v>
      </c>
      <c r="J53">
        <f>SUMIFS(GameLog!AR:AR,GameLog!$D:$D,'PIT F'!$A53,GameLog!$E:$E,INDEX(Positions!$A$1:$B$9,MATCH('PIT F'!$B53,Positions!$A$1:$A$9,0),2),GameLog!$C:$C,"PIT")</f>
        <v>0</v>
      </c>
      <c r="K53">
        <f>SUMIFS(GameLog!AS:AS,GameLog!$D:$D,'PIT F'!$A53,GameLog!$E:$E,INDEX(Positions!$A$1:$B$9,MATCH('PIT F'!$B53,Positions!$A$1:$A$9,0),2),GameLog!$C:$C,"PIT")</f>
        <v>0</v>
      </c>
      <c r="L53">
        <f>SUMIFS(GameLog!AT:AT,GameLog!$D:$D,'PIT F'!$A53,GameLog!$E:$E,INDEX(Positions!$A$1:$B$9,MATCH('PIT F'!$B53,Positions!$A$1:$A$9,0),2),GameLog!$C:$C,"PIT")</f>
        <v>0</v>
      </c>
      <c r="M53">
        <f>SUMIFS(GameLog!AU:AU,GameLog!$D:$D,'PIT F'!$A53,GameLog!$E:$E,INDEX(Positions!$A$1:$B$9,MATCH('PIT F'!$B53,Positions!$A$1:$A$9,0),2),GameLog!$C:$C,"PIT")</f>
        <v>0</v>
      </c>
      <c r="N53">
        <f>SUMIFS(GameLog!AV:AV,GameLog!$D:$D,'PIT F'!$A53,GameLog!$E:$E,INDEX(Positions!$A$1:$B$9,MATCH('PIT F'!$B53,Positions!$A$1:$A$9,0),2),GameLog!$C:$C,"PIT")</f>
        <v>0</v>
      </c>
      <c r="O53" s="8">
        <f t="shared" si="0"/>
        <v>0</v>
      </c>
      <c r="P53" s="18" t="str">
        <f t="shared" si="1"/>
        <v/>
      </c>
    </row>
    <row r="54" spans="1:16">
      <c r="A54" t="s">
        <v>3187</v>
      </c>
      <c r="B54" t="s">
        <v>2435</v>
      </c>
      <c r="C54">
        <f>COUNTIFS(GameLog!D:D,'PIT F'!A54,GameLog!C:C,"PIT",GameLog!E:E,INDEX(Positions!$A$1:$B$9,MATCH('PIT F'!$B54,Positions!$A$1:$A$9,0),2))</f>
        <v>1</v>
      </c>
      <c r="D54">
        <f>SUMIFS(GameLog!F:F,GameLog!$D:$D,'PIT F'!A54,GameLog!$E:$E,INDEX(Positions!$A$1:$B$9,MATCH('PIT F'!$B54,Positions!$A$1:$A$9,0),2),GameLog!$C:$C,"PIT")</f>
        <v>1</v>
      </c>
      <c r="E54" s="12">
        <f>SUMIFS(GameLog!AM:AM,GameLog!$D:$D,'PIT F'!$A54,GameLog!$E:$E,INDEX(Positions!$A$1:$B$9,MATCH('PIT F'!$B54,Positions!$A$1:$A$9,0),2),GameLog!$C:$C,"PIT")</f>
        <v>6</v>
      </c>
      <c r="F54">
        <f>SUMIFS(GameLog!AN:AN,GameLog!$D:$D,'PIT F'!$A54,GameLog!$E:$E,INDEX(Positions!$A$1:$B$9,MATCH('PIT F'!$B54,Positions!$A$1:$A$9,0),2),GameLog!$C:$C,"PIT")</f>
        <v>0</v>
      </c>
      <c r="G54">
        <f>SUMIFS(GameLog!AO:AO,GameLog!$D:$D,'PIT F'!$A54,GameLog!$E:$E,INDEX(Positions!$A$1:$B$9,MATCH('PIT F'!$B54,Positions!$A$1:$A$9,0),2),GameLog!$C:$C,"PIT")</f>
        <v>0</v>
      </c>
      <c r="H54">
        <f>SUMIFS(GameLog!AP:AP,GameLog!$D:$D,'PIT F'!$A54,GameLog!$E:$E,INDEX(Positions!$A$1:$B$9,MATCH('PIT F'!$B54,Positions!$A$1:$A$9,0),2),GameLog!$C:$C,"PIT")</f>
        <v>1</v>
      </c>
      <c r="I54">
        <f>SUMIFS(GameLog!AQ:AQ,GameLog!$D:$D,'PIT F'!$A54,GameLog!$E:$E,INDEX(Positions!$A$1:$B$9,MATCH('PIT F'!$B54,Positions!$A$1:$A$9,0),2),GameLog!$C:$C,"PIT")</f>
        <v>0</v>
      </c>
      <c r="J54">
        <f>SUMIFS(GameLog!AR:AR,GameLog!$D:$D,'PIT F'!$A54,GameLog!$E:$E,INDEX(Positions!$A$1:$B$9,MATCH('PIT F'!$B54,Positions!$A$1:$A$9,0),2),GameLog!$C:$C,"PIT")</f>
        <v>0</v>
      </c>
      <c r="K54">
        <f>SUMIFS(GameLog!AS:AS,GameLog!$D:$D,'PIT F'!$A54,GameLog!$E:$E,INDEX(Positions!$A$1:$B$9,MATCH('PIT F'!$B54,Positions!$A$1:$A$9,0),2),GameLog!$C:$C,"PIT")</f>
        <v>0</v>
      </c>
      <c r="L54">
        <f>SUMIFS(GameLog!AT:AT,GameLog!$D:$D,'PIT F'!$A54,GameLog!$E:$E,INDEX(Positions!$A$1:$B$9,MATCH('PIT F'!$B54,Positions!$A$1:$A$9,0),2),GameLog!$C:$C,"PIT")</f>
        <v>0</v>
      </c>
      <c r="M54">
        <f>SUMIFS(GameLog!AU:AU,GameLog!$D:$D,'PIT F'!$A54,GameLog!$E:$E,INDEX(Positions!$A$1:$B$9,MATCH('PIT F'!$B54,Positions!$A$1:$A$9,0),2),GameLog!$C:$C,"PIT")</f>
        <v>0</v>
      </c>
      <c r="N54">
        <f>SUMIFS(GameLog!AV:AV,GameLog!$D:$D,'PIT F'!$A54,GameLog!$E:$E,INDEX(Positions!$A$1:$B$9,MATCH('PIT F'!$B54,Positions!$A$1:$A$9,0),2),GameLog!$C:$C,"PIT")</f>
        <v>0</v>
      </c>
      <c r="O54" s="8">
        <f t="shared" si="0"/>
        <v>0</v>
      </c>
      <c r="P54" s="18" t="str">
        <f t="shared" si="1"/>
        <v/>
      </c>
    </row>
    <row r="55" spans="1:16">
      <c r="A55" t="s">
        <v>3195</v>
      </c>
      <c r="B55" t="s">
        <v>2435</v>
      </c>
      <c r="C55">
        <f>COUNTIFS(GameLog!D:D,'PIT F'!A55,GameLog!C:C,"PIT",GameLog!E:E,INDEX(Positions!$A$1:$B$9,MATCH('PIT F'!$B55,Positions!$A$1:$A$9,0),2))</f>
        <v>0</v>
      </c>
      <c r="D55">
        <f>SUMIFS(GameLog!F:F,GameLog!$D:$D,'PIT F'!A55,GameLog!$E:$E,INDEX(Positions!$A$1:$B$9,MATCH('PIT F'!$B55,Positions!$A$1:$A$9,0),2),GameLog!$C:$C,"PIT")</f>
        <v>0</v>
      </c>
      <c r="E55" s="12">
        <f>SUMIFS(GameLog!AM:AM,GameLog!$D:$D,'PIT F'!$A55,GameLog!$E:$E,INDEX(Positions!$A$1:$B$9,MATCH('PIT F'!$B55,Positions!$A$1:$A$9,0),2),GameLog!$C:$C,"PIT")</f>
        <v>0</v>
      </c>
      <c r="F55">
        <f>SUMIFS(GameLog!AN:AN,GameLog!$D:$D,'PIT F'!$A55,GameLog!$E:$E,INDEX(Positions!$A$1:$B$9,MATCH('PIT F'!$B55,Positions!$A$1:$A$9,0),2),GameLog!$C:$C,"PIT")</f>
        <v>0</v>
      </c>
      <c r="G55">
        <f>SUMIFS(GameLog!AO:AO,GameLog!$D:$D,'PIT F'!$A55,GameLog!$E:$E,INDEX(Positions!$A$1:$B$9,MATCH('PIT F'!$B55,Positions!$A$1:$A$9,0),2),GameLog!$C:$C,"PIT")</f>
        <v>0</v>
      </c>
      <c r="H55">
        <f>SUMIFS(GameLog!AP:AP,GameLog!$D:$D,'PIT F'!$A55,GameLog!$E:$E,INDEX(Positions!$A$1:$B$9,MATCH('PIT F'!$B55,Positions!$A$1:$A$9,0),2),GameLog!$C:$C,"PIT")</f>
        <v>0</v>
      </c>
      <c r="I55">
        <f>SUMIFS(GameLog!AQ:AQ,GameLog!$D:$D,'PIT F'!$A55,GameLog!$E:$E,INDEX(Positions!$A$1:$B$9,MATCH('PIT F'!$B55,Positions!$A$1:$A$9,0),2),GameLog!$C:$C,"PIT")</f>
        <v>0</v>
      </c>
      <c r="J55">
        <f>SUMIFS(GameLog!AR:AR,GameLog!$D:$D,'PIT F'!$A55,GameLog!$E:$E,INDEX(Positions!$A$1:$B$9,MATCH('PIT F'!$B55,Positions!$A$1:$A$9,0),2),GameLog!$C:$C,"PIT")</f>
        <v>0</v>
      </c>
      <c r="K55">
        <f>SUMIFS(GameLog!AS:AS,GameLog!$D:$D,'PIT F'!$A55,GameLog!$E:$E,INDEX(Positions!$A$1:$B$9,MATCH('PIT F'!$B55,Positions!$A$1:$A$9,0),2),GameLog!$C:$C,"PIT")</f>
        <v>0</v>
      </c>
      <c r="L55">
        <f>SUMIFS(GameLog!AT:AT,GameLog!$D:$D,'PIT F'!$A55,GameLog!$E:$E,INDEX(Positions!$A$1:$B$9,MATCH('PIT F'!$B55,Positions!$A$1:$A$9,0),2),GameLog!$C:$C,"PIT")</f>
        <v>0</v>
      </c>
      <c r="M55">
        <f>SUMIFS(GameLog!AU:AU,GameLog!$D:$D,'PIT F'!$A55,GameLog!$E:$E,INDEX(Positions!$A$1:$B$9,MATCH('PIT F'!$B55,Positions!$A$1:$A$9,0),2),GameLog!$C:$C,"PIT")</f>
        <v>0</v>
      </c>
      <c r="N55">
        <f>SUMIFS(GameLog!AV:AV,GameLog!$D:$D,'PIT F'!$A55,GameLog!$E:$E,INDEX(Positions!$A$1:$B$9,MATCH('PIT F'!$B55,Positions!$A$1:$A$9,0),2),GameLog!$C:$C,"PIT")</f>
        <v>0</v>
      </c>
      <c r="O55" s="8">
        <f t="shared" si="0"/>
        <v>0</v>
      </c>
      <c r="P55" s="18" t="str">
        <f t="shared" si="1"/>
        <v/>
      </c>
    </row>
    <row r="56" spans="1:16">
      <c r="A56" t="s">
        <v>2640</v>
      </c>
      <c r="B56" t="s">
        <v>2435</v>
      </c>
      <c r="C56">
        <f>COUNTIFS(GameLog!D:D,'PIT F'!A56,GameLog!C:C,"PIT",GameLog!E:E,INDEX(Positions!$A$1:$B$9,MATCH('PIT F'!$B56,Positions!$A$1:$A$9,0),2))</f>
        <v>0</v>
      </c>
      <c r="D56">
        <f>SUMIFS(GameLog!F:F,GameLog!$D:$D,'PIT F'!A56,GameLog!$E:$E,INDEX(Positions!$A$1:$B$9,MATCH('PIT F'!$B56,Positions!$A$1:$A$9,0),2),GameLog!$C:$C,"PIT")</f>
        <v>0</v>
      </c>
      <c r="E56" s="12">
        <f>SUMIFS(GameLog!AM:AM,GameLog!$D:$D,'PIT F'!$A56,GameLog!$E:$E,INDEX(Positions!$A$1:$B$9,MATCH('PIT F'!$B56,Positions!$A$1:$A$9,0),2),GameLog!$C:$C,"PIT")</f>
        <v>0</v>
      </c>
      <c r="F56">
        <f>SUMIFS(GameLog!AN:AN,GameLog!$D:$D,'PIT F'!$A56,GameLog!$E:$E,INDEX(Positions!$A$1:$B$9,MATCH('PIT F'!$B56,Positions!$A$1:$A$9,0),2),GameLog!$C:$C,"PIT")</f>
        <v>0</v>
      </c>
      <c r="G56">
        <f>SUMIFS(GameLog!AO:AO,GameLog!$D:$D,'PIT F'!$A56,GameLog!$E:$E,INDEX(Positions!$A$1:$B$9,MATCH('PIT F'!$B56,Positions!$A$1:$A$9,0),2),GameLog!$C:$C,"PIT")</f>
        <v>0</v>
      </c>
      <c r="H56">
        <f>SUMIFS(GameLog!AP:AP,GameLog!$D:$D,'PIT F'!$A56,GameLog!$E:$E,INDEX(Positions!$A$1:$B$9,MATCH('PIT F'!$B56,Positions!$A$1:$A$9,0),2),GameLog!$C:$C,"PIT")</f>
        <v>0</v>
      </c>
      <c r="I56">
        <f>SUMIFS(GameLog!AQ:AQ,GameLog!$D:$D,'PIT F'!$A56,GameLog!$E:$E,INDEX(Positions!$A$1:$B$9,MATCH('PIT F'!$B56,Positions!$A$1:$A$9,0),2),GameLog!$C:$C,"PIT")</f>
        <v>0</v>
      </c>
      <c r="J56">
        <f>SUMIFS(GameLog!AR:AR,GameLog!$D:$D,'PIT F'!$A56,GameLog!$E:$E,INDEX(Positions!$A$1:$B$9,MATCH('PIT F'!$B56,Positions!$A$1:$A$9,0),2),GameLog!$C:$C,"PIT")</f>
        <v>0</v>
      </c>
      <c r="K56">
        <f>SUMIFS(GameLog!AS:AS,GameLog!$D:$D,'PIT F'!$A56,GameLog!$E:$E,INDEX(Positions!$A$1:$B$9,MATCH('PIT F'!$B56,Positions!$A$1:$A$9,0),2),GameLog!$C:$C,"PIT")</f>
        <v>0</v>
      </c>
      <c r="L56">
        <f>SUMIFS(GameLog!AT:AT,GameLog!$D:$D,'PIT F'!$A56,GameLog!$E:$E,INDEX(Positions!$A$1:$B$9,MATCH('PIT F'!$B56,Positions!$A$1:$A$9,0),2),GameLog!$C:$C,"PIT")</f>
        <v>0</v>
      </c>
      <c r="M56">
        <f>SUMIFS(GameLog!AU:AU,GameLog!$D:$D,'PIT F'!$A56,GameLog!$E:$E,INDEX(Positions!$A$1:$B$9,MATCH('PIT F'!$B56,Positions!$A$1:$A$9,0),2),GameLog!$C:$C,"PIT")</f>
        <v>0</v>
      </c>
      <c r="N56">
        <f>SUMIFS(GameLog!AV:AV,GameLog!$D:$D,'PIT F'!$A56,GameLog!$E:$E,INDEX(Positions!$A$1:$B$9,MATCH('PIT F'!$B56,Positions!$A$1:$A$9,0),2),GameLog!$C:$C,"PIT")</f>
        <v>0</v>
      </c>
      <c r="O56" s="8">
        <f t="shared" si="0"/>
        <v>0</v>
      </c>
      <c r="P56" s="18" t="str">
        <f t="shared" si="1"/>
        <v/>
      </c>
    </row>
    <row r="57" spans="1:16">
      <c r="A57" t="s">
        <v>3196</v>
      </c>
      <c r="B57" t="s">
        <v>2435</v>
      </c>
      <c r="C57">
        <f>COUNTIFS(GameLog!D:D,'PIT F'!A57,GameLog!C:C,"PIT",GameLog!E:E,INDEX(Positions!$A$1:$B$9,MATCH('PIT F'!$B57,Positions!$A$1:$A$9,0),2))</f>
        <v>0</v>
      </c>
      <c r="D57">
        <f>SUMIFS(GameLog!F:F,GameLog!$D:$D,'PIT F'!A57,GameLog!$E:$E,INDEX(Positions!$A$1:$B$9,MATCH('PIT F'!$B57,Positions!$A$1:$A$9,0),2),GameLog!$C:$C,"PIT")</f>
        <v>0</v>
      </c>
      <c r="E57" s="12">
        <f>SUMIFS(GameLog!AM:AM,GameLog!$D:$D,'PIT F'!$A57,GameLog!$E:$E,INDEX(Positions!$A$1:$B$9,MATCH('PIT F'!$B57,Positions!$A$1:$A$9,0),2),GameLog!$C:$C,"PIT")</f>
        <v>0</v>
      </c>
      <c r="F57">
        <f>SUMIFS(GameLog!AN:AN,GameLog!$D:$D,'PIT F'!$A57,GameLog!$E:$E,INDEX(Positions!$A$1:$B$9,MATCH('PIT F'!$B57,Positions!$A$1:$A$9,0),2),GameLog!$C:$C,"PIT")</f>
        <v>0</v>
      </c>
      <c r="G57">
        <f>SUMIFS(GameLog!AO:AO,GameLog!$D:$D,'PIT F'!$A57,GameLog!$E:$E,INDEX(Positions!$A$1:$B$9,MATCH('PIT F'!$B57,Positions!$A$1:$A$9,0),2),GameLog!$C:$C,"PIT")</f>
        <v>0</v>
      </c>
      <c r="H57">
        <f>SUMIFS(GameLog!AP:AP,GameLog!$D:$D,'PIT F'!$A57,GameLog!$E:$E,INDEX(Positions!$A$1:$B$9,MATCH('PIT F'!$B57,Positions!$A$1:$A$9,0),2),GameLog!$C:$C,"PIT")</f>
        <v>0</v>
      </c>
      <c r="I57">
        <f>SUMIFS(GameLog!AQ:AQ,GameLog!$D:$D,'PIT F'!$A57,GameLog!$E:$E,INDEX(Positions!$A$1:$B$9,MATCH('PIT F'!$B57,Positions!$A$1:$A$9,0),2),GameLog!$C:$C,"PIT")</f>
        <v>0</v>
      </c>
      <c r="J57">
        <f>SUMIFS(GameLog!AR:AR,GameLog!$D:$D,'PIT F'!$A57,GameLog!$E:$E,INDEX(Positions!$A$1:$B$9,MATCH('PIT F'!$B57,Positions!$A$1:$A$9,0),2),GameLog!$C:$C,"PIT")</f>
        <v>0</v>
      </c>
      <c r="K57">
        <f>SUMIFS(GameLog!AS:AS,GameLog!$D:$D,'PIT F'!$A57,GameLog!$E:$E,INDEX(Positions!$A$1:$B$9,MATCH('PIT F'!$B57,Positions!$A$1:$A$9,0),2),GameLog!$C:$C,"PIT")</f>
        <v>0</v>
      </c>
      <c r="L57">
        <f>SUMIFS(GameLog!AT:AT,GameLog!$D:$D,'PIT F'!$A57,GameLog!$E:$E,INDEX(Positions!$A$1:$B$9,MATCH('PIT F'!$B57,Positions!$A$1:$A$9,0),2),GameLog!$C:$C,"PIT")</f>
        <v>0</v>
      </c>
      <c r="M57">
        <f>SUMIFS(GameLog!AU:AU,GameLog!$D:$D,'PIT F'!$A57,GameLog!$E:$E,INDEX(Positions!$A$1:$B$9,MATCH('PIT F'!$B57,Positions!$A$1:$A$9,0),2),GameLog!$C:$C,"PIT")</f>
        <v>0</v>
      </c>
      <c r="N57">
        <f>SUMIFS(GameLog!AV:AV,GameLog!$D:$D,'PIT F'!$A57,GameLog!$E:$E,INDEX(Positions!$A$1:$B$9,MATCH('PIT F'!$B57,Positions!$A$1:$A$9,0),2),GameLog!$C:$C,"PIT")</f>
        <v>0</v>
      </c>
      <c r="O57" s="8">
        <f t="shared" si="0"/>
        <v>0</v>
      </c>
      <c r="P57" s="18" t="str">
        <f t="shared" si="1"/>
        <v/>
      </c>
    </row>
    <row r="58" spans="1:16">
      <c r="A58" t="s">
        <v>3189</v>
      </c>
      <c r="B58" t="s">
        <v>2436</v>
      </c>
      <c r="C58">
        <f>COUNTIFS(GameLog!D:D,'PIT F'!A58,GameLog!C:C,"PIT",GameLog!E:E,INDEX(Positions!$A$1:$B$9,MATCH('PIT F'!$B58,Positions!$A$1:$A$9,0),2))</f>
        <v>2</v>
      </c>
      <c r="D58">
        <f>SUMIFS(GameLog!F:F,GameLog!$D:$D,'PIT F'!A58,GameLog!$E:$E,INDEX(Positions!$A$1:$B$9,MATCH('PIT F'!$B58,Positions!$A$1:$A$9,0),2),GameLog!$C:$C,"PIT")</f>
        <v>0</v>
      </c>
      <c r="E58" s="12">
        <f>SUMIFS(GameLog!AM:AM,GameLog!$D:$D,'PIT F'!$A58,GameLog!$E:$E,INDEX(Positions!$A$1:$B$9,MATCH('PIT F'!$B58,Positions!$A$1:$A$9,0),2),GameLog!$C:$C,"PIT")</f>
        <v>10</v>
      </c>
      <c r="F58">
        <f>SUMIFS(GameLog!AN:AN,GameLog!$D:$D,'PIT F'!$A58,GameLog!$E:$E,INDEX(Positions!$A$1:$B$9,MATCH('PIT F'!$B58,Positions!$A$1:$A$9,0),2),GameLog!$C:$C,"PIT")</f>
        <v>0</v>
      </c>
      <c r="G58">
        <f>SUMIFS(GameLog!AO:AO,GameLog!$D:$D,'PIT F'!$A58,GameLog!$E:$E,INDEX(Positions!$A$1:$B$9,MATCH('PIT F'!$B58,Positions!$A$1:$A$9,0),2),GameLog!$C:$C,"PIT")</f>
        <v>0</v>
      </c>
      <c r="H58">
        <f>SUMIFS(GameLog!AP:AP,GameLog!$D:$D,'PIT F'!$A58,GameLog!$E:$E,INDEX(Positions!$A$1:$B$9,MATCH('PIT F'!$B58,Positions!$A$1:$A$9,0),2),GameLog!$C:$C,"PIT")</f>
        <v>0</v>
      </c>
      <c r="I58">
        <f>SUMIFS(GameLog!AQ:AQ,GameLog!$D:$D,'PIT F'!$A58,GameLog!$E:$E,INDEX(Positions!$A$1:$B$9,MATCH('PIT F'!$B58,Positions!$A$1:$A$9,0),2),GameLog!$C:$C,"PIT")</f>
        <v>0</v>
      </c>
      <c r="J58">
        <f>SUMIFS(GameLog!AR:AR,GameLog!$D:$D,'PIT F'!$A58,GameLog!$E:$E,INDEX(Positions!$A$1:$B$9,MATCH('PIT F'!$B58,Positions!$A$1:$A$9,0),2),GameLog!$C:$C,"PIT")</f>
        <v>0</v>
      </c>
      <c r="K58">
        <f>SUMIFS(GameLog!AS:AS,GameLog!$D:$D,'PIT F'!$A58,GameLog!$E:$E,INDEX(Positions!$A$1:$B$9,MATCH('PIT F'!$B58,Positions!$A$1:$A$9,0),2),GameLog!$C:$C,"PIT")</f>
        <v>0</v>
      </c>
      <c r="L58">
        <f>SUMIFS(GameLog!AT:AT,GameLog!$D:$D,'PIT F'!$A58,GameLog!$E:$E,INDEX(Positions!$A$1:$B$9,MATCH('PIT F'!$B58,Positions!$A$1:$A$9,0),2),GameLog!$C:$C,"PIT")</f>
        <v>0</v>
      </c>
      <c r="M58">
        <f>SUMIFS(GameLog!AU:AU,GameLog!$D:$D,'PIT F'!$A58,GameLog!$E:$E,INDEX(Positions!$A$1:$B$9,MATCH('PIT F'!$B58,Positions!$A$1:$A$9,0),2),GameLog!$C:$C,"PIT")</f>
        <v>0</v>
      </c>
      <c r="N58">
        <f>SUMIFS(GameLog!AV:AV,GameLog!$D:$D,'PIT F'!$A58,GameLog!$E:$E,INDEX(Positions!$A$1:$B$9,MATCH('PIT F'!$B58,Positions!$A$1:$A$9,0),2),GameLog!$C:$C,"PIT")</f>
        <v>0</v>
      </c>
      <c r="O58" s="8">
        <f t="shared" si="0"/>
        <v>0</v>
      </c>
      <c r="P58" s="18" t="str">
        <f t="shared" si="1"/>
        <v/>
      </c>
    </row>
    <row r="59" spans="1:16">
      <c r="A59" t="s">
        <v>3190</v>
      </c>
      <c r="B59" t="s">
        <v>2436</v>
      </c>
      <c r="C59">
        <f>COUNTIFS(GameLog!D:D,'PIT F'!A59,GameLog!C:C,"PIT",GameLog!E:E,INDEX(Positions!$A$1:$B$9,MATCH('PIT F'!$B59,Positions!$A$1:$A$9,0),2))</f>
        <v>3</v>
      </c>
      <c r="D59">
        <f>SUMIFS(GameLog!F:F,GameLog!$D:$D,'PIT F'!A59,GameLog!$E:$E,INDEX(Positions!$A$1:$B$9,MATCH('PIT F'!$B59,Positions!$A$1:$A$9,0),2),GameLog!$C:$C,"PIT")</f>
        <v>2</v>
      </c>
      <c r="E59" s="12">
        <f>SUMIFS(GameLog!AM:AM,GameLog!$D:$D,'PIT F'!$A59,GameLog!$E:$E,INDEX(Positions!$A$1:$B$9,MATCH('PIT F'!$B59,Positions!$A$1:$A$9,0),2),GameLog!$C:$C,"PIT")</f>
        <v>21</v>
      </c>
      <c r="F59">
        <f>SUMIFS(GameLog!AN:AN,GameLog!$D:$D,'PIT F'!$A59,GameLog!$E:$E,INDEX(Positions!$A$1:$B$9,MATCH('PIT F'!$B59,Positions!$A$1:$A$9,0),2),GameLog!$C:$C,"PIT")</f>
        <v>6</v>
      </c>
      <c r="G59">
        <f>SUMIFS(GameLog!AO:AO,GameLog!$D:$D,'PIT F'!$A59,GameLog!$E:$E,INDEX(Positions!$A$1:$B$9,MATCH('PIT F'!$B59,Positions!$A$1:$A$9,0),2),GameLog!$C:$C,"PIT")</f>
        <v>0</v>
      </c>
      <c r="H59">
        <f>SUMIFS(GameLog!AP:AP,GameLog!$D:$D,'PIT F'!$A59,GameLog!$E:$E,INDEX(Positions!$A$1:$B$9,MATCH('PIT F'!$B59,Positions!$A$1:$A$9,0),2),GameLog!$C:$C,"PIT")</f>
        <v>0</v>
      </c>
      <c r="I59">
        <f>SUMIFS(GameLog!AQ:AQ,GameLog!$D:$D,'PIT F'!$A59,GameLog!$E:$E,INDEX(Positions!$A$1:$B$9,MATCH('PIT F'!$B59,Positions!$A$1:$A$9,0),2),GameLog!$C:$C,"PIT")</f>
        <v>0</v>
      </c>
      <c r="J59">
        <f>SUMIFS(GameLog!AR:AR,GameLog!$D:$D,'PIT F'!$A59,GameLog!$E:$E,INDEX(Positions!$A$1:$B$9,MATCH('PIT F'!$B59,Positions!$A$1:$A$9,0),2),GameLog!$C:$C,"PIT")</f>
        <v>0</v>
      </c>
      <c r="K59">
        <f>SUMIFS(GameLog!AS:AS,GameLog!$D:$D,'PIT F'!$A59,GameLog!$E:$E,INDEX(Positions!$A$1:$B$9,MATCH('PIT F'!$B59,Positions!$A$1:$A$9,0),2),GameLog!$C:$C,"PIT")</f>
        <v>0</v>
      </c>
      <c r="L59">
        <f>SUMIFS(GameLog!AT:AT,GameLog!$D:$D,'PIT F'!$A59,GameLog!$E:$E,INDEX(Positions!$A$1:$B$9,MATCH('PIT F'!$B59,Positions!$A$1:$A$9,0),2),GameLog!$C:$C,"PIT")</f>
        <v>0</v>
      </c>
      <c r="M59">
        <f>SUMIFS(GameLog!AU:AU,GameLog!$D:$D,'PIT F'!$A59,GameLog!$E:$E,INDEX(Positions!$A$1:$B$9,MATCH('PIT F'!$B59,Positions!$A$1:$A$9,0),2),GameLog!$C:$C,"PIT")</f>
        <v>0</v>
      </c>
      <c r="N59">
        <f>SUMIFS(GameLog!AV:AV,GameLog!$D:$D,'PIT F'!$A59,GameLog!$E:$E,INDEX(Positions!$A$1:$B$9,MATCH('PIT F'!$B59,Positions!$A$1:$A$9,0),2),GameLog!$C:$C,"PIT")</f>
        <v>0</v>
      </c>
      <c r="O59" s="8">
        <f t="shared" si="0"/>
        <v>1</v>
      </c>
      <c r="P59" s="18" t="str">
        <f t="shared" si="1"/>
        <v/>
      </c>
    </row>
    <row r="60" spans="1:16">
      <c r="A60" t="s">
        <v>3188</v>
      </c>
      <c r="B60" t="s">
        <v>2436</v>
      </c>
      <c r="C60">
        <f>COUNTIFS(GameLog!D:D,'PIT F'!A60,GameLog!C:C,"PIT",GameLog!E:E,INDEX(Positions!$A$1:$B$9,MATCH('PIT F'!$B60,Positions!$A$1:$A$9,0),2))</f>
        <v>1</v>
      </c>
      <c r="D60">
        <f>SUMIFS(GameLog!F:F,GameLog!$D:$D,'PIT F'!A60,GameLog!$E:$E,INDEX(Positions!$A$1:$B$9,MATCH('PIT F'!$B60,Positions!$A$1:$A$9,0),2),GameLog!$C:$C,"PIT")</f>
        <v>1</v>
      </c>
      <c r="E60" s="12">
        <f>SUMIFS(GameLog!AM:AM,GameLog!$D:$D,'PIT F'!$A60,GameLog!$E:$E,INDEX(Positions!$A$1:$B$9,MATCH('PIT F'!$B60,Positions!$A$1:$A$9,0),2),GameLog!$C:$C,"PIT")</f>
        <v>6</v>
      </c>
      <c r="F60">
        <f>SUMIFS(GameLog!AN:AN,GameLog!$D:$D,'PIT F'!$A60,GameLog!$E:$E,INDEX(Positions!$A$1:$B$9,MATCH('PIT F'!$B60,Positions!$A$1:$A$9,0),2),GameLog!$C:$C,"PIT")</f>
        <v>3</v>
      </c>
      <c r="G60">
        <f>SUMIFS(GameLog!AO:AO,GameLog!$D:$D,'PIT F'!$A60,GameLog!$E:$E,INDEX(Positions!$A$1:$B$9,MATCH('PIT F'!$B60,Positions!$A$1:$A$9,0),2),GameLog!$C:$C,"PIT")</f>
        <v>0</v>
      </c>
      <c r="H60">
        <f>SUMIFS(GameLog!AP:AP,GameLog!$D:$D,'PIT F'!$A60,GameLog!$E:$E,INDEX(Positions!$A$1:$B$9,MATCH('PIT F'!$B60,Positions!$A$1:$A$9,0),2),GameLog!$C:$C,"PIT")</f>
        <v>0</v>
      </c>
      <c r="I60">
        <f>SUMIFS(GameLog!AQ:AQ,GameLog!$D:$D,'PIT F'!$A60,GameLog!$E:$E,INDEX(Positions!$A$1:$B$9,MATCH('PIT F'!$B60,Positions!$A$1:$A$9,0),2),GameLog!$C:$C,"PIT")</f>
        <v>0</v>
      </c>
      <c r="J60">
        <f>SUMIFS(GameLog!AR:AR,GameLog!$D:$D,'PIT F'!$A60,GameLog!$E:$E,INDEX(Positions!$A$1:$B$9,MATCH('PIT F'!$B60,Positions!$A$1:$A$9,0),2),GameLog!$C:$C,"PIT")</f>
        <v>0</v>
      </c>
      <c r="K60">
        <f>SUMIFS(GameLog!AS:AS,GameLog!$D:$D,'PIT F'!$A60,GameLog!$E:$E,INDEX(Positions!$A$1:$B$9,MATCH('PIT F'!$B60,Positions!$A$1:$A$9,0),2),GameLog!$C:$C,"PIT")</f>
        <v>0</v>
      </c>
      <c r="L60">
        <f>SUMIFS(GameLog!AT:AT,GameLog!$D:$D,'PIT F'!$A60,GameLog!$E:$E,INDEX(Positions!$A$1:$B$9,MATCH('PIT F'!$B60,Positions!$A$1:$A$9,0),2),GameLog!$C:$C,"PIT")</f>
        <v>0</v>
      </c>
      <c r="M60">
        <f>SUMIFS(GameLog!AU:AU,GameLog!$D:$D,'PIT F'!$A60,GameLog!$E:$E,INDEX(Positions!$A$1:$B$9,MATCH('PIT F'!$B60,Positions!$A$1:$A$9,0),2),GameLog!$C:$C,"PIT")</f>
        <v>0</v>
      </c>
      <c r="N60">
        <f>SUMIFS(GameLog!AV:AV,GameLog!$D:$D,'PIT F'!$A60,GameLog!$E:$E,INDEX(Positions!$A$1:$B$9,MATCH('PIT F'!$B60,Positions!$A$1:$A$9,0),2),GameLog!$C:$C,"PIT")</f>
        <v>0</v>
      </c>
      <c r="O60" s="8">
        <f t="shared" si="0"/>
        <v>1</v>
      </c>
      <c r="P60" s="18" t="str">
        <f t="shared" si="1"/>
        <v/>
      </c>
    </row>
    <row r="61" spans="1:16">
      <c r="A61" t="s">
        <v>3197</v>
      </c>
      <c r="B61" t="s">
        <v>2436</v>
      </c>
      <c r="C61">
        <f>COUNTIFS(GameLog!D:D,'PIT F'!A61,GameLog!C:C,"PIT",GameLog!E:E,INDEX(Positions!$A$1:$B$9,MATCH('PIT F'!$B61,Positions!$A$1:$A$9,0),2))</f>
        <v>0</v>
      </c>
      <c r="D61">
        <f>SUMIFS(GameLog!F:F,GameLog!$D:$D,'PIT F'!A61,GameLog!$E:$E,INDEX(Positions!$A$1:$B$9,MATCH('PIT F'!$B61,Positions!$A$1:$A$9,0),2),GameLog!$C:$C,"PIT")</f>
        <v>0</v>
      </c>
      <c r="E61" s="12">
        <f>SUMIFS(GameLog!AM:AM,GameLog!$D:$D,'PIT F'!$A61,GameLog!$E:$E,INDEX(Positions!$A$1:$B$9,MATCH('PIT F'!$B61,Positions!$A$1:$A$9,0),2),GameLog!$C:$C,"PIT")</f>
        <v>0</v>
      </c>
      <c r="F61">
        <f>SUMIFS(GameLog!AN:AN,GameLog!$D:$D,'PIT F'!$A61,GameLog!$E:$E,INDEX(Positions!$A$1:$B$9,MATCH('PIT F'!$B61,Positions!$A$1:$A$9,0),2),GameLog!$C:$C,"PIT")</f>
        <v>0</v>
      </c>
      <c r="G61">
        <f>SUMIFS(GameLog!AO:AO,GameLog!$D:$D,'PIT F'!$A61,GameLog!$E:$E,INDEX(Positions!$A$1:$B$9,MATCH('PIT F'!$B61,Positions!$A$1:$A$9,0),2),GameLog!$C:$C,"PIT")</f>
        <v>0</v>
      </c>
      <c r="H61">
        <f>SUMIFS(GameLog!AP:AP,GameLog!$D:$D,'PIT F'!$A61,GameLog!$E:$E,INDEX(Positions!$A$1:$B$9,MATCH('PIT F'!$B61,Positions!$A$1:$A$9,0),2),GameLog!$C:$C,"PIT")</f>
        <v>0</v>
      </c>
      <c r="I61">
        <f>SUMIFS(GameLog!AQ:AQ,GameLog!$D:$D,'PIT F'!$A61,GameLog!$E:$E,INDEX(Positions!$A$1:$B$9,MATCH('PIT F'!$B61,Positions!$A$1:$A$9,0),2),GameLog!$C:$C,"PIT")</f>
        <v>0</v>
      </c>
      <c r="J61">
        <f>SUMIFS(GameLog!AR:AR,GameLog!$D:$D,'PIT F'!$A61,GameLog!$E:$E,INDEX(Positions!$A$1:$B$9,MATCH('PIT F'!$B61,Positions!$A$1:$A$9,0),2),GameLog!$C:$C,"PIT")</f>
        <v>0</v>
      </c>
      <c r="K61">
        <f>SUMIFS(GameLog!AS:AS,GameLog!$D:$D,'PIT F'!$A61,GameLog!$E:$E,INDEX(Positions!$A$1:$B$9,MATCH('PIT F'!$B61,Positions!$A$1:$A$9,0),2),GameLog!$C:$C,"PIT")</f>
        <v>0</v>
      </c>
      <c r="L61">
        <f>SUMIFS(GameLog!AT:AT,GameLog!$D:$D,'PIT F'!$A61,GameLog!$E:$E,INDEX(Positions!$A$1:$B$9,MATCH('PIT F'!$B61,Positions!$A$1:$A$9,0),2),GameLog!$C:$C,"PIT")</f>
        <v>0</v>
      </c>
      <c r="M61">
        <f>SUMIFS(GameLog!AU:AU,GameLog!$D:$D,'PIT F'!$A61,GameLog!$E:$E,INDEX(Positions!$A$1:$B$9,MATCH('PIT F'!$B61,Positions!$A$1:$A$9,0),2),GameLog!$C:$C,"PIT")</f>
        <v>0</v>
      </c>
      <c r="N61">
        <f>SUMIFS(GameLog!AV:AV,GameLog!$D:$D,'PIT F'!$A61,GameLog!$E:$E,INDEX(Positions!$A$1:$B$9,MATCH('PIT F'!$B61,Positions!$A$1:$A$9,0),2),GameLog!$C:$C,"PIT")</f>
        <v>0</v>
      </c>
      <c r="O61" s="8">
        <f t="shared" si="0"/>
        <v>0</v>
      </c>
      <c r="P61" s="18" t="str">
        <f t="shared" si="1"/>
        <v/>
      </c>
    </row>
    <row r="62" spans="1:16">
      <c r="A62" t="s">
        <v>2640</v>
      </c>
      <c r="B62" t="s">
        <v>2436</v>
      </c>
      <c r="C62">
        <f>COUNTIFS(GameLog!D:D,'PIT F'!A62,GameLog!C:C,"PIT",GameLog!E:E,INDEX(Positions!$A$1:$B$9,MATCH('PIT F'!$B62,Positions!$A$1:$A$9,0),2))</f>
        <v>0</v>
      </c>
      <c r="D62">
        <f>SUMIFS(GameLog!F:F,GameLog!$D:$D,'PIT F'!A62,GameLog!$E:$E,INDEX(Positions!$A$1:$B$9,MATCH('PIT F'!$B62,Positions!$A$1:$A$9,0),2),GameLog!$C:$C,"PIT")</f>
        <v>0</v>
      </c>
      <c r="E62" s="12">
        <f>SUMIFS(GameLog!AM:AM,GameLog!$D:$D,'PIT F'!$A62,GameLog!$E:$E,INDEX(Positions!$A$1:$B$9,MATCH('PIT F'!$B62,Positions!$A$1:$A$9,0),2),GameLog!$C:$C,"PIT")</f>
        <v>0</v>
      </c>
      <c r="F62">
        <f>SUMIFS(GameLog!AN:AN,GameLog!$D:$D,'PIT F'!$A62,GameLog!$E:$E,INDEX(Positions!$A$1:$B$9,MATCH('PIT F'!$B62,Positions!$A$1:$A$9,0),2),GameLog!$C:$C,"PIT")</f>
        <v>0</v>
      </c>
      <c r="G62">
        <f>SUMIFS(GameLog!AO:AO,GameLog!$D:$D,'PIT F'!$A62,GameLog!$E:$E,INDEX(Positions!$A$1:$B$9,MATCH('PIT F'!$B62,Positions!$A$1:$A$9,0),2),GameLog!$C:$C,"PIT")</f>
        <v>0</v>
      </c>
      <c r="H62">
        <f>SUMIFS(GameLog!AP:AP,GameLog!$D:$D,'PIT F'!$A62,GameLog!$E:$E,INDEX(Positions!$A$1:$B$9,MATCH('PIT F'!$B62,Positions!$A$1:$A$9,0),2),GameLog!$C:$C,"PIT")</f>
        <v>0</v>
      </c>
      <c r="I62">
        <f>SUMIFS(GameLog!AQ:AQ,GameLog!$D:$D,'PIT F'!$A62,GameLog!$E:$E,INDEX(Positions!$A$1:$B$9,MATCH('PIT F'!$B62,Positions!$A$1:$A$9,0),2),GameLog!$C:$C,"PIT")</f>
        <v>0</v>
      </c>
      <c r="J62">
        <f>SUMIFS(GameLog!AR:AR,GameLog!$D:$D,'PIT F'!$A62,GameLog!$E:$E,INDEX(Positions!$A$1:$B$9,MATCH('PIT F'!$B62,Positions!$A$1:$A$9,0),2),GameLog!$C:$C,"PIT")</f>
        <v>0</v>
      </c>
      <c r="K62">
        <f>SUMIFS(GameLog!AS:AS,GameLog!$D:$D,'PIT F'!$A62,GameLog!$E:$E,INDEX(Positions!$A$1:$B$9,MATCH('PIT F'!$B62,Positions!$A$1:$A$9,0),2),GameLog!$C:$C,"PIT")</f>
        <v>0</v>
      </c>
      <c r="L62">
        <f>SUMIFS(GameLog!AT:AT,GameLog!$D:$D,'PIT F'!$A62,GameLog!$E:$E,INDEX(Positions!$A$1:$B$9,MATCH('PIT F'!$B62,Positions!$A$1:$A$9,0),2),GameLog!$C:$C,"PIT")</f>
        <v>0</v>
      </c>
      <c r="M62">
        <f>SUMIFS(GameLog!AU:AU,GameLog!$D:$D,'PIT F'!$A62,GameLog!$E:$E,INDEX(Positions!$A$1:$B$9,MATCH('PIT F'!$B62,Positions!$A$1:$A$9,0),2),GameLog!$C:$C,"PIT")</f>
        <v>0</v>
      </c>
      <c r="N62">
        <f>SUMIFS(GameLog!AV:AV,GameLog!$D:$D,'PIT F'!$A62,GameLog!$E:$E,INDEX(Positions!$A$1:$B$9,MATCH('PIT F'!$B62,Positions!$A$1:$A$9,0),2),GameLog!$C:$C,"PIT")</f>
        <v>0</v>
      </c>
      <c r="O62" s="8">
        <f t="shared" si="0"/>
        <v>0</v>
      </c>
      <c r="P62" s="18" t="str">
        <f t="shared" si="1"/>
        <v/>
      </c>
    </row>
    <row r="63" spans="1:16">
      <c r="A63" t="s">
        <v>3196</v>
      </c>
      <c r="B63" t="s">
        <v>2436</v>
      </c>
      <c r="C63">
        <f>COUNTIFS(GameLog!D:D,'PIT F'!A63,GameLog!C:C,"PIT",GameLog!E:E,INDEX(Positions!$A$1:$B$9,MATCH('PIT F'!$B63,Positions!$A$1:$A$9,0),2))</f>
        <v>0</v>
      </c>
      <c r="D63">
        <f>SUMIFS(GameLog!F:F,GameLog!$D:$D,'PIT F'!A63,GameLog!$E:$E,INDEX(Positions!$A$1:$B$9,MATCH('PIT F'!$B63,Positions!$A$1:$A$9,0),2),GameLog!$C:$C,"PIT")</f>
        <v>0</v>
      </c>
      <c r="E63" s="12">
        <f>SUMIFS(GameLog!AM:AM,GameLog!$D:$D,'PIT F'!$A63,GameLog!$E:$E,INDEX(Positions!$A$1:$B$9,MATCH('PIT F'!$B63,Positions!$A$1:$A$9,0),2),GameLog!$C:$C,"PIT")</f>
        <v>0</v>
      </c>
      <c r="F63">
        <f>SUMIFS(GameLog!AN:AN,GameLog!$D:$D,'PIT F'!$A63,GameLog!$E:$E,INDEX(Positions!$A$1:$B$9,MATCH('PIT F'!$B63,Positions!$A$1:$A$9,0),2),GameLog!$C:$C,"PIT")</f>
        <v>0</v>
      </c>
      <c r="G63">
        <f>SUMIFS(GameLog!AO:AO,GameLog!$D:$D,'PIT F'!$A63,GameLog!$E:$E,INDEX(Positions!$A$1:$B$9,MATCH('PIT F'!$B63,Positions!$A$1:$A$9,0),2),GameLog!$C:$C,"PIT")</f>
        <v>0</v>
      </c>
      <c r="H63">
        <f>SUMIFS(GameLog!AP:AP,GameLog!$D:$D,'PIT F'!$A63,GameLog!$E:$E,INDEX(Positions!$A$1:$B$9,MATCH('PIT F'!$B63,Positions!$A$1:$A$9,0),2),GameLog!$C:$C,"PIT")</f>
        <v>0</v>
      </c>
      <c r="I63">
        <f>SUMIFS(GameLog!AQ:AQ,GameLog!$D:$D,'PIT F'!$A63,GameLog!$E:$E,INDEX(Positions!$A$1:$B$9,MATCH('PIT F'!$B63,Positions!$A$1:$A$9,0),2),GameLog!$C:$C,"PIT")</f>
        <v>0</v>
      </c>
      <c r="J63">
        <f>SUMIFS(GameLog!AR:AR,GameLog!$D:$D,'PIT F'!$A63,GameLog!$E:$E,INDEX(Positions!$A$1:$B$9,MATCH('PIT F'!$B63,Positions!$A$1:$A$9,0),2),GameLog!$C:$C,"PIT")</f>
        <v>0</v>
      </c>
      <c r="K63">
        <f>SUMIFS(GameLog!AS:AS,GameLog!$D:$D,'PIT F'!$A63,GameLog!$E:$E,INDEX(Positions!$A$1:$B$9,MATCH('PIT F'!$B63,Positions!$A$1:$A$9,0),2),GameLog!$C:$C,"PIT")</f>
        <v>0</v>
      </c>
      <c r="L63">
        <f>SUMIFS(GameLog!AT:AT,GameLog!$D:$D,'PIT F'!$A63,GameLog!$E:$E,INDEX(Positions!$A$1:$B$9,MATCH('PIT F'!$B63,Positions!$A$1:$A$9,0),2),GameLog!$C:$C,"PIT")</f>
        <v>0</v>
      </c>
      <c r="M63">
        <f>SUMIFS(GameLog!AU:AU,GameLog!$D:$D,'PIT F'!$A63,GameLog!$E:$E,INDEX(Positions!$A$1:$B$9,MATCH('PIT F'!$B63,Positions!$A$1:$A$9,0),2),GameLog!$C:$C,"PIT")</f>
        <v>0</v>
      </c>
      <c r="N63">
        <f>SUMIFS(GameLog!AV:AV,GameLog!$D:$D,'PIT F'!$A63,GameLog!$E:$E,INDEX(Positions!$A$1:$B$9,MATCH('PIT F'!$B63,Positions!$A$1:$A$9,0),2),GameLog!$C:$C,"PIT")</f>
        <v>0</v>
      </c>
      <c r="O63" s="8">
        <f t="shared" si="0"/>
        <v>0</v>
      </c>
      <c r="P63" s="18" t="str">
        <f t="shared" si="1"/>
        <v/>
      </c>
    </row>
    <row r="64" spans="1:16">
      <c r="A64" t="s">
        <v>3189</v>
      </c>
      <c r="B64" t="s">
        <v>2437</v>
      </c>
      <c r="C64">
        <f>COUNTIFS(GameLog!D:D,'PIT F'!A64,GameLog!C:C,"PIT",GameLog!E:E,INDEX(Positions!$A$1:$B$9,MATCH('PIT F'!$B64,Positions!$A$1:$A$9,0),2))</f>
        <v>0</v>
      </c>
      <c r="D64">
        <f>SUMIFS(GameLog!F:F,GameLog!$D:$D,'PIT F'!A64,GameLog!$E:$E,INDEX(Positions!$A$1:$B$9,MATCH('PIT F'!$B64,Positions!$A$1:$A$9,0),2),GameLog!$C:$C,"PIT")</f>
        <v>0</v>
      </c>
      <c r="E64" s="12">
        <f>SUMIFS(GameLog!AM:AM,GameLog!$D:$D,'PIT F'!$A64,GameLog!$E:$E,INDEX(Positions!$A$1:$B$9,MATCH('PIT F'!$B64,Positions!$A$1:$A$9,0),2),GameLog!$C:$C,"PIT")</f>
        <v>0</v>
      </c>
      <c r="F64">
        <f>SUMIFS(GameLog!AN:AN,GameLog!$D:$D,'PIT F'!$A64,GameLog!$E:$E,INDEX(Positions!$A$1:$B$9,MATCH('PIT F'!$B64,Positions!$A$1:$A$9,0),2),GameLog!$C:$C,"PIT")</f>
        <v>0</v>
      </c>
      <c r="G64">
        <f>SUMIFS(GameLog!AO:AO,GameLog!$D:$D,'PIT F'!$A64,GameLog!$E:$E,INDEX(Positions!$A$1:$B$9,MATCH('PIT F'!$B64,Positions!$A$1:$A$9,0),2),GameLog!$C:$C,"PIT")</f>
        <v>0</v>
      </c>
      <c r="H64">
        <f>SUMIFS(GameLog!AP:AP,GameLog!$D:$D,'PIT F'!$A64,GameLog!$E:$E,INDEX(Positions!$A$1:$B$9,MATCH('PIT F'!$B64,Positions!$A$1:$A$9,0),2),GameLog!$C:$C,"PIT")</f>
        <v>0</v>
      </c>
      <c r="I64">
        <f>SUMIFS(GameLog!AQ:AQ,GameLog!$D:$D,'PIT F'!$A64,GameLog!$E:$E,INDEX(Positions!$A$1:$B$9,MATCH('PIT F'!$B64,Positions!$A$1:$A$9,0),2),GameLog!$C:$C,"PIT")</f>
        <v>0</v>
      </c>
      <c r="J64">
        <f>SUMIFS(GameLog!AR:AR,GameLog!$D:$D,'PIT F'!$A64,GameLog!$E:$E,INDEX(Positions!$A$1:$B$9,MATCH('PIT F'!$B64,Positions!$A$1:$A$9,0),2),GameLog!$C:$C,"PIT")</f>
        <v>0</v>
      </c>
      <c r="K64">
        <f>SUMIFS(GameLog!AS:AS,GameLog!$D:$D,'PIT F'!$A64,GameLog!$E:$E,INDEX(Positions!$A$1:$B$9,MATCH('PIT F'!$B64,Positions!$A$1:$A$9,0),2),GameLog!$C:$C,"PIT")</f>
        <v>0</v>
      </c>
      <c r="L64">
        <f>SUMIFS(GameLog!AT:AT,GameLog!$D:$D,'PIT F'!$A64,GameLog!$E:$E,INDEX(Positions!$A$1:$B$9,MATCH('PIT F'!$B64,Positions!$A$1:$A$9,0),2),GameLog!$C:$C,"PIT")</f>
        <v>0</v>
      </c>
      <c r="M64">
        <f>SUMIFS(GameLog!AU:AU,GameLog!$D:$D,'PIT F'!$A64,GameLog!$E:$E,INDEX(Positions!$A$1:$B$9,MATCH('PIT F'!$B64,Positions!$A$1:$A$9,0),2),GameLog!$C:$C,"PIT")</f>
        <v>0</v>
      </c>
      <c r="N64">
        <f>SUMIFS(GameLog!AV:AV,GameLog!$D:$D,'PIT F'!$A64,GameLog!$E:$E,INDEX(Positions!$A$1:$B$9,MATCH('PIT F'!$B64,Positions!$A$1:$A$9,0),2),GameLog!$C:$C,"PIT")</f>
        <v>0</v>
      </c>
      <c r="O64" s="8">
        <f t="shared" si="0"/>
        <v>0</v>
      </c>
      <c r="P64" s="18" t="str">
        <f t="shared" si="1"/>
        <v/>
      </c>
    </row>
    <row r="65" spans="1:16">
      <c r="A65" t="s">
        <v>3190</v>
      </c>
      <c r="B65" t="s">
        <v>2437</v>
      </c>
      <c r="C65">
        <f>COUNTIFS(GameLog!D:D,'PIT F'!A65,GameLog!C:C,"PIT",GameLog!E:E,INDEX(Positions!$A$1:$B$9,MATCH('PIT F'!$B65,Positions!$A$1:$A$9,0),2))</f>
        <v>0</v>
      </c>
      <c r="D65">
        <f>SUMIFS(GameLog!F:F,GameLog!$D:$D,'PIT F'!A65,GameLog!$E:$E,INDEX(Positions!$A$1:$B$9,MATCH('PIT F'!$B65,Positions!$A$1:$A$9,0),2),GameLog!$C:$C,"PIT")</f>
        <v>0</v>
      </c>
      <c r="E65" s="12">
        <f>SUMIFS(GameLog!AM:AM,GameLog!$D:$D,'PIT F'!$A65,GameLog!$E:$E,INDEX(Positions!$A$1:$B$9,MATCH('PIT F'!$B65,Positions!$A$1:$A$9,0),2),GameLog!$C:$C,"PIT")</f>
        <v>0</v>
      </c>
      <c r="F65">
        <f>SUMIFS(GameLog!AN:AN,GameLog!$D:$D,'PIT F'!$A65,GameLog!$E:$E,INDEX(Positions!$A$1:$B$9,MATCH('PIT F'!$B65,Positions!$A$1:$A$9,0),2),GameLog!$C:$C,"PIT")</f>
        <v>0</v>
      </c>
      <c r="G65">
        <f>SUMIFS(GameLog!AO:AO,GameLog!$D:$D,'PIT F'!$A65,GameLog!$E:$E,INDEX(Positions!$A$1:$B$9,MATCH('PIT F'!$B65,Positions!$A$1:$A$9,0),2),GameLog!$C:$C,"PIT")</f>
        <v>0</v>
      </c>
      <c r="H65">
        <f>SUMIFS(GameLog!AP:AP,GameLog!$D:$D,'PIT F'!$A65,GameLog!$E:$E,INDEX(Positions!$A$1:$B$9,MATCH('PIT F'!$B65,Positions!$A$1:$A$9,0),2),GameLog!$C:$C,"PIT")</f>
        <v>0</v>
      </c>
      <c r="I65">
        <f>SUMIFS(GameLog!AQ:AQ,GameLog!$D:$D,'PIT F'!$A65,GameLog!$E:$E,INDEX(Positions!$A$1:$B$9,MATCH('PIT F'!$B65,Positions!$A$1:$A$9,0),2),GameLog!$C:$C,"PIT")</f>
        <v>0</v>
      </c>
      <c r="J65">
        <f>SUMIFS(GameLog!AR:AR,GameLog!$D:$D,'PIT F'!$A65,GameLog!$E:$E,INDEX(Positions!$A$1:$B$9,MATCH('PIT F'!$B65,Positions!$A$1:$A$9,0),2),GameLog!$C:$C,"PIT")</f>
        <v>0</v>
      </c>
      <c r="K65">
        <f>SUMIFS(GameLog!AS:AS,GameLog!$D:$D,'PIT F'!$A65,GameLog!$E:$E,INDEX(Positions!$A$1:$B$9,MATCH('PIT F'!$B65,Positions!$A$1:$A$9,0),2),GameLog!$C:$C,"PIT")</f>
        <v>0</v>
      </c>
      <c r="L65">
        <f>SUMIFS(GameLog!AT:AT,GameLog!$D:$D,'PIT F'!$A65,GameLog!$E:$E,INDEX(Positions!$A$1:$B$9,MATCH('PIT F'!$B65,Positions!$A$1:$A$9,0),2),GameLog!$C:$C,"PIT")</f>
        <v>0</v>
      </c>
      <c r="M65">
        <f>SUMIFS(GameLog!AU:AU,GameLog!$D:$D,'PIT F'!$A65,GameLog!$E:$E,INDEX(Positions!$A$1:$B$9,MATCH('PIT F'!$B65,Positions!$A$1:$A$9,0),2),GameLog!$C:$C,"PIT")</f>
        <v>0</v>
      </c>
      <c r="N65">
        <f>SUMIFS(GameLog!AV:AV,GameLog!$D:$D,'PIT F'!$A65,GameLog!$E:$E,INDEX(Positions!$A$1:$B$9,MATCH('PIT F'!$B65,Positions!$A$1:$A$9,0),2),GameLog!$C:$C,"PIT")</f>
        <v>0</v>
      </c>
      <c r="O65" s="8">
        <f t="shared" si="0"/>
        <v>0</v>
      </c>
      <c r="P65" s="18" t="str">
        <f t="shared" si="1"/>
        <v/>
      </c>
    </row>
    <row r="66" spans="1:16">
      <c r="A66" t="s">
        <v>3201</v>
      </c>
      <c r="B66" t="s">
        <v>2437</v>
      </c>
      <c r="C66">
        <f>COUNTIFS(GameLog!D:D,'PIT F'!A66,GameLog!C:C,"PIT",GameLog!E:E,INDEX(Positions!$A$1:$B$9,MATCH('PIT F'!$B66,Positions!$A$1:$A$9,0),2))</f>
        <v>0</v>
      </c>
      <c r="D66">
        <f>SUMIFS(GameLog!F:F,GameLog!$D:$D,'PIT F'!A66,GameLog!$E:$E,INDEX(Positions!$A$1:$B$9,MATCH('PIT F'!$B66,Positions!$A$1:$A$9,0),2),GameLog!$C:$C,"PIT")</f>
        <v>0</v>
      </c>
      <c r="E66" s="12">
        <f>SUMIFS(GameLog!AM:AM,GameLog!$D:$D,'PIT F'!$A66,GameLog!$E:$E,INDEX(Positions!$A$1:$B$9,MATCH('PIT F'!$B66,Positions!$A$1:$A$9,0),2),GameLog!$C:$C,"PIT")</f>
        <v>0</v>
      </c>
      <c r="F66">
        <f>SUMIFS(GameLog!AN:AN,GameLog!$D:$D,'PIT F'!$A66,GameLog!$E:$E,INDEX(Positions!$A$1:$B$9,MATCH('PIT F'!$B66,Positions!$A$1:$A$9,0),2),GameLog!$C:$C,"PIT")</f>
        <v>0</v>
      </c>
      <c r="G66">
        <f>SUMIFS(GameLog!AO:AO,GameLog!$D:$D,'PIT F'!$A66,GameLog!$E:$E,INDEX(Positions!$A$1:$B$9,MATCH('PIT F'!$B66,Positions!$A$1:$A$9,0),2),GameLog!$C:$C,"PIT")</f>
        <v>0</v>
      </c>
      <c r="H66">
        <f>SUMIFS(GameLog!AP:AP,GameLog!$D:$D,'PIT F'!$A66,GameLog!$E:$E,INDEX(Positions!$A$1:$B$9,MATCH('PIT F'!$B66,Positions!$A$1:$A$9,0),2),GameLog!$C:$C,"PIT")</f>
        <v>0</v>
      </c>
      <c r="I66">
        <f>SUMIFS(GameLog!AQ:AQ,GameLog!$D:$D,'PIT F'!$A66,GameLog!$E:$E,INDEX(Positions!$A$1:$B$9,MATCH('PIT F'!$B66,Positions!$A$1:$A$9,0),2),GameLog!$C:$C,"PIT")</f>
        <v>0</v>
      </c>
      <c r="J66">
        <f>SUMIFS(GameLog!AR:AR,GameLog!$D:$D,'PIT F'!$A66,GameLog!$E:$E,INDEX(Positions!$A$1:$B$9,MATCH('PIT F'!$B66,Positions!$A$1:$A$9,0),2),GameLog!$C:$C,"PIT")</f>
        <v>0</v>
      </c>
      <c r="K66">
        <f>SUMIFS(GameLog!AS:AS,GameLog!$D:$D,'PIT F'!$A66,GameLog!$E:$E,INDEX(Positions!$A$1:$B$9,MATCH('PIT F'!$B66,Positions!$A$1:$A$9,0),2),GameLog!$C:$C,"PIT")</f>
        <v>0</v>
      </c>
      <c r="L66">
        <f>SUMIFS(GameLog!AT:AT,GameLog!$D:$D,'PIT F'!$A66,GameLog!$E:$E,INDEX(Positions!$A$1:$B$9,MATCH('PIT F'!$B66,Positions!$A$1:$A$9,0),2),GameLog!$C:$C,"PIT")</f>
        <v>0</v>
      </c>
      <c r="M66">
        <f>SUMIFS(GameLog!AU:AU,GameLog!$D:$D,'PIT F'!$A66,GameLog!$E:$E,INDEX(Positions!$A$1:$B$9,MATCH('PIT F'!$B66,Positions!$A$1:$A$9,0),2),GameLog!$C:$C,"PIT")</f>
        <v>0</v>
      </c>
      <c r="N66">
        <f>SUMIFS(GameLog!AV:AV,GameLog!$D:$D,'PIT F'!$A66,GameLog!$E:$E,INDEX(Positions!$A$1:$B$9,MATCH('PIT F'!$B66,Positions!$A$1:$A$9,0),2),GameLog!$C:$C,"PIT")</f>
        <v>0</v>
      </c>
      <c r="O66" s="8">
        <f t="shared" si="0"/>
        <v>0</v>
      </c>
      <c r="P66" s="18" t="str">
        <f t="shared" si="1"/>
        <v/>
      </c>
    </row>
    <row r="67" spans="1:16">
      <c r="A67" t="s">
        <v>2839</v>
      </c>
      <c r="B67" t="s">
        <v>2437</v>
      </c>
      <c r="C67">
        <f>COUNTIFS(GameLog!D:D,'PIT F'!A67,GameLog!C:C,"PIT",GameLog!E:E,INDEX(Positions!$A$1:$B$9,MATCH('PIT F'!$B67,Positions!$A$1:$A$9,0),2))</f>
        <v>0</v>
      </c>
      <c r="D67">
        <f>SUMIFS(GameLog!F:F,GameLog!$D:$D,'PIT F'!A67,GameLog!$E:$E,INDEX(Positions!$A$1:$B$9,MATCH('PIT F'!$B67,Positions!$A$1:$A$9,0),2),GameLog!$C:$C,"PIT")</f>
        <v>0</v>
      </c>
      <c r="E67" s="12">
        <f>SUMIFS(GameLog!AM:AM,GameLog!$D:$D,'PIT F'!$A67,GameLog!$E:$E,INDEX(Positions!$A$1:$B$9,MATCH('PIT F'!$B67,Positions!$A$1:$A$9,0),2),GameLog!$C:$C,"PIT")</f>
        <v>0</v>
      </c>
      <c r="F67">
        <f>SUMIFS(GameLog!AN:AN,GameLog!$D:$D,'PIT F'!$A67,GameLog!$E:$E,INDEX(Positions!$A$1:$B$9,MATCH('PIT F'!$B67,Positions!$A$1:$A$9,0),2),GameLog!$C:$C,"PIT")</f>
        <v>0</v>
      </c>
      <c r="G67">
        <f>SUMIFS(GameLog!AO:AO,GameLog!$D:$D,'PIT F'!$A67,GameLog!$E:$E,INDEX(Positions!$A$1:$B$9,MATCH('PIT F'!$B67,Positions!$A$1:$A$9,0),2),GameLog!$C:$C,"PIT")</f>
        <v>0</v>
      </c>
      <c r="H67">
        <f>SUMIFS(GameLog!AP:AP,GameLog!$D:$D,'PIT F'!$A67,GameLog!$E:$E,INDEX(Positions!$A$1:$B$9,MATCH('PIT F'!$B67,Positions!$A$1:$A$9,0),2),GameLog!$C:$C,"PIT")</f>
        <v>0</v>
      </c>
      <c r="I67">
        <f>SUMIFS(GameLog!AQ:AQ,GameLog!$D:$D,'PIT F'!$A67,GameLog!$E:$E,INDEX(Positions!$A$1:$B$9,MATCH('PIT F'!$B67,Positions!$A$1:$A$9,0),2),GameLog!$C:$C,"PIT")</f>
        <v>0</v>
      </c>
      <c r="J67">
        <f>SUMIFS(GameLog!AR:AR,GameLog!$D:$D,'PIT F'!$A67,GameLog!$E:$E,INDEX(Positions!$A$1:$B$9,MATCH('PIT F'!$B67,Positions!$A$1:$A$9,0),2),GameLog!$C:$C,"PIT")</f>
        <v>0</v>
      </c>
      <c r="K67">
        <f>SUMIFS(GameLog!AS:AS,GameLog!$D:$D,'PIT F'!$A67,GameLog!$E:$E,INDEX(Positions!$A$1:$B$9,MATCH('PIT F'!$B67,Positions!$A$1:$A$9,0),2),GameLog!$C:$C,"PIT")</f>
        <v>0</v>
      </c>
      <c r="L67">
        <f>SUMIFS(GameLog!AT:AT,GameLog!$D:$D,'PIT F'!$A67,GameLog!$E:$E,INDEX(Positions!$A$1:$B$9,MATCH('PIT F'!$B67,Positions!$A$1:$A$9,0),2),GameLog!$C:$C,"PIT")</f>
        <v>0</v>
      </c>
      <c r="M67">
        <f>SUMIFS(GameLog!AU:AU,GameLog!$D:$D,'PIT F'!$A67,GameLog!$E:$E,INDEX(Positions!$A$1:$B$9,MATCH('PIT F'!$B67,Positions!$A$1:$A$9,0),2),GameLog!$C:$C,"PIT")</f>
        <v>0</v>
      </c>
      <c r="N67">
        <f>SUMIFS(GameLog!AV:AV,GameLog!$D:$D,'PIT F'!$A67,GameLog!$E:$E,INDEX(Positions!$A$1:$B$9,MATCH('PIT F'!$B67,Positions!$A$1:$A$9,0),2),GameLog!$C:$C,"PIT")</f>
        <v>0</v>
      </c>
      <c r="O67" s="8">
        <f t="shared" ref="O67:O70" si="2">IFERROR((F67+G67)/(F67+G67+H67),0)</f>
        <v>0</v>
      </c>
      <c r="P67" s="18" t="str">
        <f t="shared" ref="P67:P70" si="3">IF(B67="C",IFERROR(M67/(L67+M67),0),"")</f>
        <v/>
      </c>
    </row>
    <row r="68" spans="1:16">
      <c r="A68" t="s">
        <v>3188</v>
      </c>
      <c r="B68" t="s">
        <v>2437</v>
      </c>
      <c r="C68">
        <f>COUNTIFS(GameLog!D:D,'PIT F'!A68,GameLog!C:C,"PIT",GameLog!E:E,INDEX(Positions!$A$1:$B$9,MATCH('PIT F'!$B68,Positions!$A$1:$A$9,0),2))</f>
        <v>0</v>
      </c>
      <c r="D68">
        <f>SUMIFS(GameLog!F:F,GameLog!$D:$D,'PIT F'!A68,GameLog!$E:$E,INDEX(Positions!$A$1:$B$9,MATCH('PIT F'!$B68,Positions!$A$1:$A$9,0),2),GameLog!$C:$C,"PIT")</f>
        <v>0</v>
      </c>
      <c r="E68" s="12">
        <f>SUMIFS(GameLog!AM:AM,GameLog!$D:$D,'PIT F'!$A68,GameLog!$E:$E,INDEX(Positions!$A$1:$B$9,MATCH('PIT F'!$B68,Positions!$A$1:$A$9,0),2),GameLog!$C:$C,"PIT")</f>
        <v>0</v>
      </c>
      <c r="F68">
        <f>SUMIFS(GameLog!AN:AN,GameLog!$D:$D,'PIT F'!$A68,GameLog!$E:$E,INDEX(Positions!$A$1:$B$9,MATCH('PIT F'!$B68,Positions!$A$1:$A$9,0),2),GameLog!$C:$C,"PIT")</f>
        <v>0</v>
      </c>
      <c r="G68">
        <f>SUMIFS(GameLog!AO:AO,GameLog!$D:$D,'PIT F'!$A68,GameLog!$E:$E,INDEX(Positions!$A$1:$B$9,MATCH('PIT F'!$B68,Positions!$A$1:$A$9,0),2),GameLog!$C:$C,"PIT")</f>
        <v>0</v>
      </c>
      <c r="H68">
        <f>SUMIFS(GameLog!AP:AP,GameLog!$D:$D,'PIT F'!$A68,GameLog!$E:$E,INDEX(Positions!$A$1:$B$9,MATCH('PIT F'!$B68,Positions!$A$1:$A$9,0),2),GameLog!$C:$C,"PIT")</f>
        <v>0</v>
      </c>
      <c r="I68">
        <f>SUMIFS(GameLog!AQ:AQ,GameLog!$D:$D,'PIT F'!$A68,GameLog!$E:$E,INDEX(Positions!$A$1:$B$9,MATCH('PIT F'!$B68,Positions!$A$1:$A$9,0),2),GameLog!$C:$C,"PIT")</f>
        <v>0</v>
      </c>
      <c r="J68">
        <f>SUMIFS(GameLog!AR:AR,GameLog!$D:$D,'PIT F'!$A68,GameLog!$E:$E,INDEX(Positions!$A$1:$B$9,MATCH('PIT F'!$B68,Positions!$A$1:$A$9,0),2),GameLog!$C:$C,"PIT")</f>
        <v>0</v>
      </c>
      <c r="K68">
        <f>SUMIFS(GameLog!AS:AS,GameLog!$D:$D,'PIT F'!$A68,GameLog!$E:$E,INDEX(Positions!$A$1:$B$9,MATCH('PIT F'!$B68,Positions!$A$1:$A$9,0),2),GameLog!$C:$C,"PIT")</f>
        <v>0</v>
      </c>
      <c r="L68">
        <f>SUMIFS(GameLog!AT:AT,GameLog!$D:$D,'PIT F'!$A68,GameLog!$E:$E,INDEX(Positions!$A$1:$B$9,MATCH('PIT F'!$B68,Positions!$A$1:$A$9,0),2),GameLog!$C:$C,"PIT")</f>
        <v>0</v>
      </c>
      <c r="M68">
        <f>SUMIFS(GameLog!AU:AU,GameLog!$D:$D,'PIT F'!$A68,GameLog!$E:$E,INDEX(Positions!$A$1:$B$9,MATCH('PIT F'!$B68,Positions!$A$1:$A$9,0),2),GameLog!$C:$C,"PIT")</f>
        <v>0</v>
      </c>
      <c r="N68">
        <f>SUMIFS(GameLog!AV:AV,GameLog!$D:$D,'PIT F'!$A68,GameLog!$E:$E,INDEX(Positions!$A$1:$B$9,MATCH('PIT F'!$B68,Positions!$A$1:$A$9,0),2),GameLog!$C:$C,"PIT")</f>
        <v>0</v>
      </c>
      <c r="O68" s="8">
        <f t="shared" si="2"/>
        <v>0</v>
      </c>
      <c r="P68" s="18" t="str">
        <f t="shared" si="3"/>
        <v/>
      </c>
    </row>
    <row r="69" spans="1:16">
      <c r="A69" t="s">
        <v>3069</v>
      </c>
      <c r="B69" t="s">
        <v>2437</v>
      </c>
      <c r="C69">
        <f>COUNTIFS(GameLog!D:D,'PIT F'!A69,GameLog!C:C,"PIT",GameLog!E:E,INDEX(Positions!$A$1:$B$9,MATCH('PIT F'!$B69,Positions!$A$1:$A$9,0),2))</f>
        <v>3</v>
      </c>
      <c r="D69">
        <f>SUMIFS(GameLog!F:F,GameLog!$D:$D,'PIT F'!A69,GameLog!$E:$E,INDEX(Positions!$A$1:$B$9,MATCH('PIT F'!$B69,Positions!$A$1:$A$9,0),2),GameLog!$C:$C,"PIT")</f>
        <v>3</v>
      </c>
      <c r="E69" s="12">
        <f>SUMIFS(GameLog!AM:AM,GameLog!$D:$D,'PIT F'!$A69,GameLog!$E:$E,INDEX(Positions!$A$1:$B$9,MATCH('PIT F'!$B69,Positions!$A$1:$A$9,0),2),GameLog!$C:$C,"PIT")</f>
        <v>28</v>
      </c>
      <c r="F69">
        <f>SUMIFS(GameLog!AN:AN,GameLog!$D:$D,'PIT F'!$A69,GameLog!$E:$E,INDEX(Positions!$A$1:$B$9,MATCH('PIT F'!$B69,Positions!$A$1:$A$9,0),2),GameLog!$C:$C,"PIT")</f>
        <v>2</v>
      </c>
      <c r="G69">
        <f>SUMIFS(GameLog!AO:AO,GameLog!$D:$D,'PIT F'!$A69,GameLog!$E:$E,INDEX(Positions!$A$1:$B$9,MATCH('PIT F'!$B69,Positions!$A$1:$A$9,0),2),GameLog!$C:$C,"PIT")</f>
        <v>0</v>
      </c>
      <c r="H69">
        <f>SUMIFS(GameLog!AP:AP,GameLog!$D:$D,'PIT F'!$A69,GameLog!$E:$E,INDEX(Positions!$A$1:$B$9,MATCH('PIT F'!$B69,Positions!$A$1:$A$9,0),2),GameLog!$C:$C,"PIT")</f>
        <v>0</v>
      </c>
      <c r="I69">
        <f>SUMIFS(GameLog!AQ:AQ,GameLog!$D:$D,'PIT F'!$A69,GameLog!$E:$E,INDEX(Positions!$A$1:$B$9,MATCH('PIT F'!$B69,Positions!$A$1:$A$9,0),2),GameLog!$C:$C,"PIT")</f>
        <v>0</v>
      </c>
      <c r="J69">
        <f>SUMIFS(GameLog!AR:AR,GameLog!$D:$D,'PIT F'!$A69,GameLog!$E:$E,INDEX(Positions!$A$1:$B$9,MATCH('PIT F'!$B69,Positions!$A$1:$A$9,0),2),GameLog!$C:$C,"PIT")</f>
        <v>0</v>
      </c>
      <c r="K69">
        <f>SUMIFS(GameLog!AS:AS,GameLog!$D:$D,'PIT F'!$A69,GameLog!$E:$E,INDEX(Positions!$A$1:$B$9,MATCH('PIT F'!$B69,Positions!$A$1:$A$9,0),2),GameLog!$C:$C,"PIT")</f>
        <v>0</v>
      </c>
      <c r="L69">
        <f>SUMIFS(GameLog!AT:AT,GameLog!$D:$D,'PIT F'!$A69,GameLog!$E:$E,INDEX(Positions!$A$1:$B$9,MATCH('PIT F'!$B69,Positions!$A$1:$A$9,0),2),GameLog!$C:$C,"PIT")</f>
        <v>0</v>
      </c>
      <c r="M69">
        <f>SUMIFS(GameLog!AU:AU,GameLog!$D:$D,'PIT F'!$A69,GameLog!$E:$E,INDEX(Positions!$A$1:$B$9,MATCH('PIT F'!$B69,Positions!$A$1:$A$9,0),2),GameLog!$C:$C,"PIT")</f>
        <v>0</v>
      </c>
      <c r="N69">
        <f>SUMIFS(GameLog!AV:AV,GameLog!$D:$D,'PIT F'!$A69,GameLog!$E:$E,INDEX(Positions!$A$1:$B$9,MATCH('PIT F'!$B69,Positions!$A$1:$A$9,0),2),GameLog!$C:$C,"PIT")</f>
        <v>0</v>
      </c>
      <c r="O69" s="8">
        <f t="shared" si="2"/>
        <v>1</v>
      </c>
      <c r="P69" s="18" t="str">
        <f t="shared" si="3"/>
        <v/>
      </c>
    </row>
    <row r="70" spans="1:16">
      <c r="A70" t="s">
        <v>3197</v>
      </c>
      <c r="B70" t="s">
        <v>2437</v>
      </c>
      <c r="C70">
        <f>COUNTIFS(GameLog!D:D,'PIT F'!A70,GameLog!C:C,"PIT",GameLog!E:E,INDEX(Positions!$A$1:$B$9,MATCH('PIT F'!$B70,Positions!$A$1:$A$9,0),2))</f>
        <v>0</v>
      </c>
      <c r="D70">
        <f>SUMIFS(GameLog!F:F,GameLog!$D:$D,'PIT F'!A70,GameLog!$E:$E,INDEX(Positions!$A$1:$B$9,MATCH('PIT F'!$B70,Positions!$A$1:$A$9,0),2),GameLog!$C:$C,"PIT")</f>
        <v>0</v>
      </c>
      <c r="E70" s="12">
        <f>SUMIFS(GameLog!AM:AM,GameLog!$D:$D,'PIT F'!$A70,GameLog!$E:$E,INDEX(Positions!$A$1:$B$9,MATCH('PIT F'!$B70,Positions!$A$1:$A$9,0),2),GameLog!$C:$C,"PIT")</f>
        <v>0</v>
      </c>
      <c r="F70">
        <f>SUMIFS(GameLog!AN:AN,GameLog!$D:$D,'PIT F'!$A70,GameLog!$E:$E,INDEX(Positions!$A$1:$B$9,MATCH('PIT F'!$B70,Positions!$A$1:$A$9,0),2),GameLog!$C:$C,"PIT")</f>
        <v>0</v>
      </c>
      <c r="G70">
        <f>SUMIFS(GameLog!AO:AO,GameLog!$D:$D,'PIT F'!$A70,GameLog!$E:$E,INDEX(Positions!$A$1:$B$9,MATCH('PIT F'!$B70,Positions!$A$1:$A$9,0),2),GameLog!$C:$C,"PIT")</f>
        <v>0</v>
      </c>
      <c r="H70">
        <f>SUMIFS(GameLog!AP:AP,GameLog!$D:$D,'PIT F'!$A70,GameLog!$E:$E,INDEX(Positions!$A$1:$B$9,MATCH('PIT F'!$B70,Positions!$A$1:$A$9,0),2),GameLog!$C:$C,"PIT")</f>
        <v>0</v>
      </c>
      <c r="I70">
        <f>SUMIFS(GameLog!AQ:AQ,GameLog!$D:$D,'PIT F'!$A70,GameLog!$E:$E,INDEX(Positions!$A$1:$B$9,MATCH('PIT F'!$B70,Positions!$A$1:$A$9,0),2),GameLog!$C:$C,"PIT")</f>
        <v>0</v>
      </c>
      <c r="J70">
        <f>SUMIFS(GameLog!AR:AR,GameLog!$D:$D,'PIT F'!$A70,GameLog!$E:$E,INDEX(Positions!$A$1:$B$9,MATCH('PIT F'!$B70,Positions!$A$1:$A$9,0),2),GameLog!$C:$C,"PIT")</f>
        <v>0</v>
      </c>
      <c r="K70">
        <f>SUMIFS(GameLog!AS:AS,GameLog!$D:$D,'PIT F'!$A70,GameLog!$E:$E,INDEX(Positions!$A$1:$B$9,MATCH('PIT F'!$B70,Positions!$A$1:$A$9,0),2),GameLog!$C:$C,"PIT")</f>
        <v>0</v>
      </c>
      <c r="L70">
        <f>SUMIFS(GameLog!AT:AT,GameLog!$D:$D,'PIT F'!$A70,GameLog!$E:$E,INDEX(Positions!$A$1:$B$9,MATCH('PIT F'!$B70,Positions!$A$1:$A$9,0),2),GameLog!$C:$C,"PIT")</f>
        <v>0</v>
      </c>
      <c r="M70">
        <f>SUMIFS(GameLog!AU:AU,GameLog!$D:$D,'PIT F'!$A70,GameLog!$E:$E,INDEX(Positions!$A$1:$B$9,MATCH('PIT F'!$B70,Positions!$A$1:$A$9,0),2),GameLog!$C:$C,"PIT")</f>
        <v>0</v>
      </c>
      <c r="N70">
        <f>SUMIFS(GameLog!AV:AV,GameLog!$D:$D,'PIT F'!$A70,GameLog!$E:$E,INDEX(Positions!$A$1:$B$9,MATCH('PIT F'!$B70,Positions!$A$1:$A$9,0),2),GameLog!$C:$C,"PIT")</f>
        <v>0</v>
      </c>
      <c r="O70" s="8">
        <f t="shared" si="2"/>
        <v>0</v>
      </c>
      <c r="P70" s="18" t="str">
        <f t="shared" si="3"/>
        <v/>
      </c>
    </row>
    <row r="71" spans="1:16">
      <c r="A71" t="s">
        <v>2640</v>
      </c>
      <c r="B71" t="s">
        <v>2437</v>
      </c>
      <c r="C71">
        <f>COUNTIFS(GameLog!D:D,'PIT F'!A71,GameLog!C:C,"PIT",GameLog!E:E,INDEX(Positions!$A$1:$B$9,MATCH('PIT F'!$B71,Positions!$A$1:$A$9,0),2))</f>
        <v>0</v>
      </c>
      <c r="D71">
        <f>SUMIFS(GameLog!F:F,GameLog!$D:$D,'PIT F'!A71,GameLog!$E:$E,INDEX(Positions!$A$1:$B$9,MATCH('PIT F'!$B71,Positions!$A$1:$A$9,0),2),GameLog!$C:$C,"PIT")</f>
        <v>0</v>
      </c>
      <c r="E71" s="12">
        <f>SUMIFS(GameLog!AM:AM,GameLog!$D:$D,'PIT F'!$A71,GameLog!$E:$E,INDEX(Positions!$A$1:$B$9,MATCH('PIT F'!$B71,Positions!$A$1:$A$9,0),2),GameLog!$C:$C,"PIT")</f>
        <v>0</v>
      </c>
      <c r="F71">
        <f>SUMIFS(GameLog!AN:AN,GameLog!$D:$D,'PIT F'!$A71,GameLog!$E:$E,INDEX(Positions!$A$1:$B$9,MATCH('PIT F'!$B71,Positions!$A$1:$A$9,0),2),GameLog!$C:$C,"PIT")</f>
        <v>0</v>
      </c>
      <c r="G71">
        <f>SUMIFS(GameLog!AO:AO,GameLog!$D:$D,'PIT F'!$A71,GameLog!$E:$E,INDEX(Positions!$A$1:$B$9,MATCH('PIT F'!$B71,Positions!$A$1:$A$9,0),2),GameLog!$C:$C,"PIT")</f>
        <v>0</v>
      </c>
      <c r="H71">
        <f>SUMIFS(GameLog!AP:AP,GameLog!$D:$D,'PIT F'!$A71,GameLog!$E:$E,INDEX(Positions!$A$1:$B$9,MATCH('PIT F'!$B71,Positions!$A$1:$A$9,0),2),GameLog!$C:$C,"PIT")</f>
        <v>0</v>
      </c>
      <c r="I71">
        <f>SUMIFS(GameLog!AQ:AQ,GameLog!$D:$D,'PIT F'!$A71,GameLog!$E:$E,INDEX(Positions!$A$1:$B$9,MATCH('PIT F'!$B71,Positions!$A$1:$A$9,0),2),GameLog!$C:$C,"PIT")</f>
        <v>0</v>
      </c>
      <c r="J71">
        <f>SUMIFS(GameLog!AR:AR,GameLog!$D:$D,'PIT F'!$A71,GameLog!$E:$E,INDEX(Positions!$A$1:$B$9,MATCH('PIT F'!$B71,Positions!$A$1:$A$9,0),2),GameLog!$C:$C,"PIT")</f>
        <v>0</v>
      </c>
      <c r="K71">
        <f>SUMIFS(GameLog!AS:AS,GameLog!$D:$D,'PIT F'!$A71,GameLog!$E:$E,INDEX(Positions!$A$1:$B$9,MATCH('PIT F'!$B71,Positions!$A$1:$A$9,0),2),GameLog!$C:$C,"PIT")</f>
        <v>0</v>
      </c>
      <c r="L71">
        <f>SUMIFS(GameLog!AT:AT,GameLog!$D:$D,'PIT F'!$A71,GameLog!$E:$E,INDEX(Positions!$A$1:$B$9,MATCH('PIT F'!$B71,Positions!$A$1:$A$9,0),2),GameLog!$C:$C,"PIT")</f>
        <v>0</v>
      </c>
      <c r="M71">
        <f>SUMIFS(GameLog!AU:AU,GameLog!$D:$D,'PIT F'!$A71,GameLog!$E:$E,INDEX(Positions!$A$1:$B$9,MATCH('PIT F'!$B71,Positions!$A$1:$A$9,0),2),GameLog!$C:$C,"PIT")</f>
        <v>0</v>
      </c>
      <c r="N71">
        <f>SUMIFS(GameLog!AV:AV,GameLog!$D:$D,'PIT F'!$A71,GameLog!$E:$E,INDEX(Positions!$A$1:$B$9,MATCH('PIT F'!$B71,Positions!$A$1:$A$9,0),2),GameLog!$C:$C,"PIT")</f>
        <v>0</v>
      </c>
      <c r="O71" s="8">
        <f t="shared" ref="O71:O72" si="4">IFERROR((F71+G71)/(F71+G71+H71),0)</f>
        <v>0</v>
      </c>
      <c r="P71" s="18" t="str">
        <f t="shared" ref="P71:P72" si="5">IF(B71="C",IFERROR(M71/(L71+M71),0),"")</f>
        <v/>
      </c>
    </row>
    <row r="72" spans="1:16">
      <c r="A72" t="s">
        <v>3196</v>
      </c>
      <c r="B72" t="s">
        <v>2437</v>
      </c>
      <c r="C72">
        <f>COUNTIFS(GameLog!D:D,'PIT F'!A72,GameLog!C:C,"PIT",GameLog!E:E,INDEX(Positions!$A$1:$B$9,MATCH('PIT F'!$B72,Positions!$A$1:$A$9,0),2))</f>
        <v>0</v>
      </c>
      <c r="D72">
        <f>SUMIFS(GameLog!F:F,GameLog!$D:$D,'PIT F'!A72,GameLog!$E:$E,INDEX(Positions!$A$1:$B$9,MATCH('PIT F'!$B72,Positions!$A$1:$A$9,0),2),GameLog!$C:$C,"PIT")</f>
        <v>0</v>
      </c>
      <c r="E72" s="12">
        <f>SUMIFS(GameLog!AM:AM,GameLog!$D:$D,'PIT F'!$A72,GameLog!$E:$E,INDEX(Positions!$A$1:$B$9,MATCH('PIT F'!$B72,Positions!$A$1:$A$9,0),2),GameLog!$C:$C,"PIT")</f>
        <v>0</v>
      </c>
      <c r="F72">
        <f>SUMIFS(GameLog!AN:AN,GameLog!$D:$D,'PIT F'!$A72,GameLog!$E:$E,INDEX(Positions!$A$1:$B$9,MATCH('PIT F'!$B72,Positions!$A$1:$A$9,0),2),GameLog!$C:$C,"PIT")</f>
        <v>0</v>
      </c>
      <c r="G72">
        <f>SUMIFS(GameLog!AO:AO,GameLog!$D:$D,'PIT F'!$A72,GameLog!$E:$E,INDEX(Positions!$A$1:$B$9,MATCH('PIT F'!$B72,Positions!$A$1:$A$9,0),2),GameLog!$C:$C,"PIT")</f>
        <v>0</v>
      </c>
      <c r="H72">
        <f>SUMIFS(GameLog!AP:AP,GameLog!$D:$D,'PIT F'!$A72,GameLog!$E:$E,INDEX(Positions!$A$1:$B$9,MATCH('PIT F'!$B72,Positions!$A$1:$A$9,0),2),GameLog!$C:$C,"PIT")</f>
        <v>0</v>
      </c>
      <c r="I72">
        <f>SUMIFS(GameLog!AQ:AQ,GameLog!$D:$D,'PIT F'!$A72,GameLog!$E:$E,INDEX(Positions!$A$1:$B$9,MATCH('PIT F'!$B72,Positions!$A$1:$A$9,0),2),GameLog!$C:$C,"PIT")</f>
        <v>0</v>
      </c>
      <c r="J72">
        <f>SUMIFS(GameLog!AR:AR,GameLog!$D:$D,'PIT F'!$A72,GameLog!$E:$E,INDEX(Positions!$A$1:$B$9,MATCH('PIT F'!$B72,Positions!$A$1:$A$9,0),2),GameLog!$C:$C,"PIT")</f>
        <v>0</v>
      </c>
      <c r="K72">
        <f>SUMIFS(GameLog!AS:AS,GameLog!$D:$D,'PIT F'!$A72,GameLog!$E:$E,INDEX(Positions!$A$1:$B$9,MATCH('PIT F'!$B72,Positions!$A$1:$A$9,0),2),GameLog!$C:$C,"PIT")</f>
        <v>0</v>
      </c>
      <c r="L72">
        <f>SUMIFS(GameLog!AT:AT,GameLog!$D:$D,'PIT F'!$A72,GameLog!$E:$E,INDEX(Positions!$A$1:$B$9,MATCH('PIT F'!$B72,Positions!$A$1:$A$9,0),2),GameLog!$C:$C,"PIT")</f>
        <v>0</v>
      </c>
      <c r="M72">
        <f>SUMIFS(GameLog!AU:AU,GameLog!$D:$D,'PIT F'!$A72,GameLog!$E:$E,INDEX(Positions!$A$1:$B$9,MATCH('PIT F'!$B72,Positions!$A$1:$A$9,0),2),GameLog!$C:$C,"PIT")</f>
        <v>0</v>
      </c>
      <c r="N72">
        <f>SUMIFS(GameLog!AV:AV,GameLog!$D:$D,'PIT F'!$A72,GameLog!$E:$E,INDEX(Positions!$A$1:$B$9,MATCH('PIT F'!$B72,Positions!$A$1:$A$9,0),2),GameLog!$C:$C,"PIT")</f>
        <v>0</v>
      </c>
      <c r="O72" s="8">
        <f t="shared" si="4"/>
        <v>0</v>
      </c>
      <c r="P72" s="18" t="str">
        <f t="shared" si="5"/>
        <v/>
      </c>
    </row>
    <row r="73" spans="1:16">
      <c r="O73" s="8"/>
      <c r="P73" s="18"/>
    </row>
    <row r="74" spans="1:16">
      <c r="O74" s="8"/>
      <c r="P74" s="18"/>
    </row>
    <row r="75" spans="1:16">
      <c r="O75" s="8"/>
      <c r="P75" s="18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3ECC89-F47F-4C46-821E-D9A2F0555F41}">
  <sheetPr codeName="Sheet55"/>
  <dimension ref="A1:AA22"/>
  <sheetViews>
    <sheetView workbookViewId="0">
      <pane ySplit="1" topLeftCell="A2" activePane="bottomLeft" state="frozen"/>
      <selection activeCell="B1" sqref="B1:AC1048576"/>
      <selection pane="bottomLeft" activeCell="A2" sqref="A2:A22"/>
    </sheetView>
  </sheetViews>
  <sheetFormatPr defaultRowHeight="13.2"/>
  <cols>
    <col min="1" max="1" width="15.5546875" bestFit="1" customWidth="1"/>
    <col min="2" max="3" width="3" bestFit="1" customWidth="1"/>
    <col min="4" max="4" width="6.21875" bestFit="1" customWidth="1"/>
    <col min="5" max="5" width="6" bestFit="1" customWidth="1"/>
    <col min="6" max="6" width="3" bestFit="1" customWidth="1"/>
    <col min="7" max="7" width="3.5546875" bestFit="1" customWidth="1"/>
    <col min="8" max="8" width="3.6640625" bestFit="1" customWidth="1"/>
    <col min="9" max="9" width="4.77734375" bestFit="1" customWidth="1"/>
    <col min="10" max="10" width="3.44140625" bestFit="1" customWidth="1"/>
    <col min="11" max="11" width="6" style="12" bestFit="1" customWidth="1"/>
    <col min="12" max="14" width="4" bestFit="1" customWidth="1"/>
    <col min="15" max="15" width="3.44140625" bestFit="1" customWidth="1"/>
    <col min="16" max="18" width="4" bestFit="1" customWidth="1"/>
    <col min="19" max="19" width="4.6640625" bestFit="1" customWidth="1"/>
    <col min="20" max="20" width="3.44140625" bestFit="1" customWidth="1"/>
    <col min="21" max="21" width="4.109375" bestFit="1" customWidth="1"/>
    <col min="22" max="22" width="6" bestFit="1" customWidth="1"/>
    <col min="23" max="23" width="5" bestFit="1" customWidth="1"/>
    <col min="24" max="25" width="4.44140625" bestFit="1" customWidth="1"/>
    <col min="26" max="26" width="5" bestFit="1" customWidth="1"/>
    <col min="27" max="27" width="6.5546875" bestFit="1" customWidth="1"/>
    <col min="28" max="28" width="7" bestFit="1" customWidth="1"/>
    <col min="29" max="29" width="14.6640625" bestFit="1" customWidth="1"/>
  </cols>
  <sheetData>
    <row r="1" spans="1:27">
      <c r="A1" t="s">
        <v>2405</v>
      </c>
      <c r="B1" t="s">
        <v>2365</v>
      </c>
      <c r="C1" t="s">
        <v>2366</v>
      </c>
      <c r="D1" t="s">
        <v>2367</v>
      </c>
      <c r="E1" t="s">
        <v>2482</v>
      </c>
      <c r="F1" t="s">
        <v>2406</v>
      </c>
      <c r="G1" t="s">
        <v>2483</v>
      </c>
      <c r="H1" t="s">
        <v>2484</v>
      </c>
      <c r="I1" t="s">
        <v>2485</v>
      </c>
      <c r="J1" t="s">
        <v>2486</v>
      </c>
      <c r="K1" s="12" t="s">
        <v>2487</v>
      </c>
      <c r="L1" t="s">
        <v>2410</v>
      </c>
      <c r="M1" t="s">
        <v>2409</v>
      </c>
      <c r="N1" t="s">
        <v>2488</v>
      </c>
      <c r="O1" t="s">
        <v>2413</v>
      </c>
      <c r="P1" t="s">
        <v>2417</v>
      </c>
      <c r="Q1" t="s">
        <v>2428</v>
      </c>
      <c r="R1" t="s">
        <v>2418</v>
      </c>
      <c r="S1" t="s">
        <v>2425</v>
      </c>
      <c r="T1" t="s">
        <v>2489</v>
      </c>
      <c r="U1" t="s">
        <v>2490</v>
      </c>
      <c r="V1" t="s">
        <v>2491</v>
      </c>
      <c r="W1" t="s">
        <v>2492</v>
      </c>
      <c r="X1" t="s">
        <v>2493</v>
      </c>
      <c r="Y1" t="s">
        <v>2494</v>
      </c>
      <c r="Z1" t="s">
        <v>2495</v>
      </c>
      <c r="AA1" t="s">
        <v>2496</v>
      </c>
    </row>
    <row r="2" spans="1:27">
      <c r="A2" t="s">
        <v>3210</v>
      </c>
      <c r="B2">
        <f>SUMIFS(GameLog!W:W,GameLog!$D:$D,'PIT P'!$A2,GameLog!$C:$C,"PIT")</f>
        <v>0</v>
      </c>
      <c r="C2">
        <f>SUMIFS(GameLog!X:X,GameLog!$D:$D,'PIT P'!$A2,GameLog!$C:$C,"PIT")</f>
        <v>0</v>
      </c>
      <c r="D2" s="8">
        <f>IFERROR(B2/(B2+C2),0)</f>
        <v>0</v>
      </c>
      <c r="E2" s="10" t="str">
        <f>IFERROR(N2/K2*9,"---")</f>
        <v>---</v>
      </c>
      <c r="F2">
        <f>COUNTIFS(GameLog!D:D,'PIT P'!A2,GameLog!C:C,"PIT",GameLog!E:E,1)</f>
        <v>0</v>
      </c>
      <c r="G2">
        <f>SUMIFS(GameLog!F:F,GameLog!$D:$D,'PIT P'!A2,GameLog!$E:$E,1,GameLog!$C:$C,"PIT")</f>
        <v>0</v>
      </c>
      <c r="H2">
        <f>SUMIFS(GameLog!Y:Y,GameLog!$D:$D,'PIT P'!$A2,GameLog!$C:$C,"PIT")</f>
        <v>0</v>
      </c>
      <c r="I2">
        <f>SUMIFS(GameLog!Z:Z,GameLog!$D:$D,'PIT P'!$A2,GameLog!$C:$C,"PIT")</f>
        <v>0</v>
      </c>
      <c r="J2">
        <f>SUMIFS(GameLog!AA:AA,GameLog!$D:$D,'PIT P'!$A2,GameLog!$C:$C,"PIT")</f>
        <v>0</v>
      </c>
      <c r="K2" s="12">
        <f>SUMIFS(GameLog!AB:AB,GameLog!$D:$D,'PIT P'!$A2,GameLog!$C:$C,"PIT")</f>
        <v>0</v>
      </c>
      <c r="L2">
        <f>SUMIFS(GameLog!AC:AC,GameLog!$D:$D,'PIT P'!$A2,GameLog!$C:$C,"PIT")</f>
        <v>0</v>
      </c>
      <c r="M2">
        <f>SUMIFS(GameLog!AD:AD,GameLog!$D:$D,'PIT P'!$A2,GameLog!$C:$C,"PIT")</f>
        <v>0</v>
      </c>
      <c r="N2">
        <f>SUMIFS(GameLog!AE:AE,GameLog!$D:$D,'PIT P'!$A2,GameLog!$C:$C,"PIT")</f>
        <v>0</v>
      </c>
      <c r="O2">
        <f>SUMIFS(GameLog!AF:AF,GameLog!$D:$D,'PIT P'!$A2,GameLog!$C:$C,"PIT")</f>
        <v>0</v>
      </c>
      <c r="P2">
        <f>SUMIFS(GameLog!AG:AG,GameLog!$D:$D,'PIT P'!$A2,GameLog!$C:$C,"PIT")</f>
        <v>0</v>
      </c>
      <c r="Q2">
        <f>SUMIFS(GameLog!AH:AH,GameLog!$D:$D,'PIT P'!$A2,GameLog!$C:$C,"PIT")</f>
        <v>0</v>
      </c>
      <c r="R2">
        <f>SUMIFS(GameLog!AI:AI,GameLog!$D:$D,'PIT P'!$A2,GameLog!$C:$C,"PIT")</f>
        <v>0</v>
      </c>
      <c r="S2">
        <f>SUMIFS(GameLog!AJ:AJ,GameLog!$D:$D,'PIT P'!$A2,GameLog!$C:$C,"PIT")</f>
        <v>0</v>
      </c>
      <c r="T2">
        <f>SUMIFS(GameLog!AK:AK,GameLog!$D:$D,'PIT P'!$A2,GameLog!$C:$C,"PIT")</f>
        <v>0</v>
      </c>
      <c r="U2">
        <f>SUMIFS(GameLog!AL:AL,GameLog!$D:$D,'PIT P'!$A2,GameLog!$C:$C,"PIT")</f>
        <v>0</v>
      </c>
      <c r="V2" s="10">
        <f>IFERROR((L2+P2)/K2,0)</f>
        <v>0</v>
      </c>
      <c r="W2" s="11">
        <f>IFERROR(L2/$K2*9,0)</f>
        <v>0</v>
      </c>
      <c r="X2" s="11">
        <f>IFERROR(O2/$K2*9,0)</f>
        <v>0</v>
      </c>
      <c r="Y2" s="11">
        <f>IFERROR(P2/$K2*9,0)</f>
        <v>0</v>
      </c>
      <c r="Z2" s="11">
        <f>IFERROR(R2/$K2*9,0)</f>
        <v>0</v>
      </c>
      <c r="AA2" s="11">
        <f>IFERROR(R2/P2,0)</f>
        <v>0</v>
      </c>
    </row>
    <row r="3" spans="1:27">
      <c r="A3" t="s">
        <v>3204</v>
      </c>
      <c r="B3">
        <f>SUMIFS(GameLog!W:W,GameLog!$D:$D,'PIT P'!$A3,GameLog!$C:$C,"PIT")</f>
        <v>0</v>
      </c>
      <c r="C3">
        <f>SUMIFS(GameLog!X:X,GameLog!$D:$D,'PIT P'!$A3,GameLog!$C:$C,"PIT")</f>
        <v>0</v>
      </c>
      <c r="D3" s="8">
        <f t="shared" ref="D3:D22" si="0">IFERROR(B3/(B3+C3),0)</f>
        <v>0</v>
      </c>
      <c r="E3" s="10" t="str">
        <f t="shared" ref="E3:E22" si="1">IFERROR(N3/K3*9,"---")</f>
        <v>---</v>
      </c>
      <c r="F3">
        <f>COUNTIFS(GameLog!D:D,'PIT P'!A3,GameLog!C:C,"PIT",GameLog!E:E,1)</f>
        <v>0</v>
      </c>
      <c r="G3">
        <f>SUMIFS(GameLog!F:F,GameLog!$D:$D,'PIT P'!A3,GameLog!$E:$E,1,GameLog!$C:$C,"PIT")</f>
        <v>0</v>
      </c>
      <c r="H3">
        <f>SUMIFS(GameLog!Y:Y,GameLog!$D:$D,'PIT P'!$A3,GameLog!$C:$C,"PIT")</f>
        <v>0</v>
      </c>
      <c r="I3">
        <f>SUMIFS(GameLog!Z:Z,GameLog!$D:$D,'PIT P'!$A3,GameLog!$C:$C,"PIT")</f>
        <v>0</v>
      </c>
      <c r="J3">
        <f>SUMIFS(GameLog!AA:AA,GameLog!$D:$D,'PIT P'!$A3,GameLog!$C:$C,"PIT")</f>
        <v>0</v>
      </c>
      <c r="K3" s="12">
        <f>SUMIFS(GameLog!AB:AB,GameLog!$D:$D,'PIT P'!$A3,GameLog!$C:$C,"PIT")</f>
        <v>0</v>
      </c>
      <c r="L3">
        <f>SUMIFS(GameLog!AC:AC,GameLog!$D:$D,'PIT P'!$A3,GameLog!$C:$C,"PIT")</f>
        <v>0</v>
      </c>
      <c r="M3">
        <f>SUMIFS(GameLog!AD:AD,GameLog!$D:$D,'PIT P'!$A3,GameLog!$C:$C,"PIT")</f>
        <v>0</v>
      </c>
      <c r="N3">
        <f>SUMIFS(GameLog!AE:AE,GameLog!$D:$D,'PIT P'!$A3,GameLog!$C:$C,"PIT")</f>
        <v>0</v>
      </c>
      <c r="O3">
        <f>SUMIFS(GameLog!AF:AF,GameLog!$D:$D,'PIT P'!$A3,GameLog!$C:$C,"PIT")</f>
        <v>0</v>
      </c>
      <c r="P3">
        <f>SUMIFS(GameLog!AG:AG,GameLog!$D:$D,'PIT P'!$A3,GameLog!$C:$C,"PIT")</f>
        <v>0</v>
      </c>
      <c r="Q3">
        <f>SUMIFS(GameLog!AH:AH,GameLog!$D:$D,'PIT P'!$A3,GameLog!$C:$C,"PIT")</f>
        <v>0</v>
      </c>
      <c r="R3">
        <f>SUMIFS(GameLog!AI:AI,GameLog!$D:$D,'PIT P'!$A3,GameLog!$C:$C,"PIT")</f>
        <v>0</v>
      </c>
      <c r="S3">
        <f>SUMIFS(GameLog!AJ:AJ,GameLog!$D:$D,'PIT P'!$A3,GameLog!$C:$C,"PIT")</f>
        <v>0</v>
      </c>
      <c r="T3">
        <f>SUMIFS(GameLog!AK:AK,GameLog!$D:$D,'PIT P'!$A3,GameLog!$C:$C,"PIT")</f>
        <v>0</v>
      </c>
      <c r="U3">
        <f>SUMIFS(GameLog!AL:AL,GameLog!$D:$D,'PIT P'!$A3,GameLog!$C:$C,"PIT")</f>
        <v>0</v>
      </c>
      <c r="V3" s="10">
        <f t="shared" ref="V3:V22" si="2">IFERROR((L3+P3)/K3,0)</f>
        <v>0</v>
      </c>
      <c r="W3" s="11">
        <f t="shared" ref="W3:W22" si="3">IFERROR(L3/$K3*9,0)</f>
        <v>0</v>
      </c>
      <c r="X3" s="11">
        <f t="shared" ref="X3:Y19" si="4">IFERROR(O3/$K3*9,0)</f>
        <v>0</v>
      </c>
      <c r="Y3" s="11">
        <f t="shared" si="4"/>
        <v>0</v>
      </c>
      <c r="Z3" s="11">
        <f t="shared" ref="Z3:Z22" si="5">IFERROR(R3/$K3*9,0)</f>
        <v>0</v>
      </c>
      <c r="AA3" s="11">
        <f t="shared" ref="AA3:AA22" si="6">IFERROR(R3/P3,0)</f>
        <v>0</v>
      </c>
    </row>
    <row r="4" spans="1:27">
      <c r="A4" t="s">
        <v>3216</v>
      </c>
      <c r="B4">
        <f>SUMIFS(GameLog!W:W,GameLog!$D:$D,'PIT P'!$A4,GameLog!$C:$C,"PIT")</f>
        <v>0</v>
      </c>
      <c r="C4">
        <f>SUMIFS(GameLog!X:X,GameLog!$D:$D,'PIT P'!$A4,GameLog!$C:$C,"PIT")</f>
        <v>0</v>
      </c>
      <c r="D4" s="8">
        <f t="shared" si="0"/>
        <v>0</v>
      </c>
      <c r="E4" s="10" t="str">
        <f t="shared" si="1"/>
        <v>---</v>
      </c>
      <c r="F4">
        <f>COUNTIFS(GameLog!D:D,'PIT P'!A4,GameLog!C:C,"PIT",GameLog!E:E,1)</f>
        <v>0</v>
      </c>
      <c r="G4">
        <f>SUMIFS(GameLog!F:F,GameLog!$D:$D,'PIT P'!A4,GameLog!$E:$E,1,GameLog!$C:$C,"PIT")</f>
        <v>0</v>
      </c>
      <c r="H4">
        <f>SUMIFS(GameLog!Y:Y,GameLog!$D:$D,'PIT P'!$A4,GameLog!$C:$C,"PIT")</f>
        <v>0</v>
      </c>
      <c r="I4">
        <f>SUMIFS(GameLog!Z:Z,GameLog!$D:$D,'PIT P'!$A4,GameLog!$C:$C,"PIT")</f>
        <v>0</v>
      </c>
      <c r="J4">
        <f>SUMIFS(GameLog!AA:AA,GameLog!$D:$D,'PIT P'!$A4,GameLog!$C:$C,"PIT")</f>
        <v>0</v>
      </c>
      <c r="K4" s="12">
        <f>SUMIFS(GameLog!AB:AB,GameLog!$D:$D,'PIT P'!$A4,GameLog!$C:$C,"PIT")</f>
        <v>0</v>
      </c>
      <c r="L4">
        <f>SUMIFS(GameLog!AC:AC,GameLog!$D:$D,'PIT P'!$A4,GameLog!$C:$C,"PIT")</f>
        <v>0</v>
      </c>
      <c r="M4">
        <f>SUMIFS(GameLog!AD:AD,GameLog!$D:$D,'PIT P'!$A4,GameLog!$C:$C,"PIT")</f>
        <v>0</v>
      </c>
      <c r="N4">
        <f>SUMIFS(GameLog!AE:AE,GameLog!$D:$D,'PIT P'!$A4,GameLog!$C:$C,"PIT")</f>
        <v>0</v>
      </c>
      <c r="O4">
        <f>SUMIFS(GameLog!AF:AF,GameLog!$D:$D,'PIT P'!$A4,GameLog!$C:$C,"PIT")</f>
        <v>0</v>
      </c>
      <c r="P4">
        <f>SUMIFS(GameLog!AG:AG,GameLog!$D:$D,'PIT P'!$A4,GameLog!$C:$C,"PIT")</f>
        <v>0</v>
      </c>
      <c r="Q4">
        <f>SUMIFS(GameLog!AH:AH,GameLog!$D:$D,'PIT P'!$A4,GameLog!$C:$C,"PIT")</f>
        <v>0</v>
      </c>
      <c r="R4">
        <f>SUMIFS(GameLog!AI:AI,GameLog!$D:$D,'PIT P'!$A4,GameLog!$C:$C,"PIT")</f>
        <v>0</v>
      </c>
      <c r="S4">
        <f>SUMIFS(GameLog!AJ:AJ,GameLog!$D:$D,'PIT P'!$A4,GameLog!$C:$C,"PIT")</f>
        <v>0</v>
      </c>
      <c r="T4">
        <f>SUMIFS(GameLog!AK:AK,GameLog!$D:$D,'PIT P'!$A4,GameLog!$C:$C,"PIT")</f>
        <v>0</v>
      </c>
      <c r="U4">
        <f>SUMIFS(GameLog!AL:AL,GameLog!$D:$D,'PIT P'!$A4,GameLog!$C:$C,"PIT")</f>
        <v>0</v>
      </c>
      <c r="V4" s="10">
        <f t="shared" si="2"/>
        <v>0</v>
      </c>
      <c r="W4" s="11">
        <f t="shared" si="3"/>
        <v>0</v>
      </c>
      <c r="X4" s="11">
        <f t="shared" si="4"/>
        <v>0</v>
      </c>
      <c r="Y4" s="11">
        <f t="shared" si="4"/>
        <v>0</v>
      </c>
      <c r="Z4" s="11">
        <f t="shared" si="5"/>
        <v>0</v>
      </c>
      <c r="AA4" s="11">
        <f t="shared" si="6"/>
        <v>0</v>
      </c>
    </row>
    <row r="5" spans="1:27">
      <c r="A5" t="s">
        <v>3218</v>
      </c>
      <c r="B5">
        <f>SUMIFS(GameLog!W:W,GameLog!$D:$D,'PIT P'!$A5,GameLog!$C:$C,"PIT")</f>
        <v>0</v>
      </c>
      <c r="C5">
        <f>SUMIFS(GameLog!X:X,GameLog!$D:$D,'PIT P'!$A5,GameLog!$C:$C,"PIT")</f>
        <v>0</v>
      </c>
      <c r="D5" s="8">
        <f t="shared" si="0"/>
        <v>0</v>
      </c>
      <c r="E5" s="10">
        <f t="shared" si="1"/>
        <v>0</v>
      </c>
      <c r="F5">
        <f>COUNTIFS(GameLog!D:D,'PIT P'!A5,GameLog!C:C,"PIT",GameLog!E:E,1)</f>
        <v>1</v>
      </c>
      <c r="G5">
        <f>SUMIFS(GameLog!F:F,GameLog!$D:$D,'PIT P'!A5,GameLog!$E:$E,1,GameLog!$C:$C,"PIT")</f>
        <v>0</v>
      </c>
      <c r="H5">
        <f>SUMIFS(GameLog!Y:Y,GameLog!$D:$D,'PIT P'!$A5,GameLog!$C:$C,"PIT")</f>
        <v>0</v>
      </c>
      <c r="I5">
        <f>SUMIFS(GameLog!Z:Z,GameLog!$D:$D,'PIT P'!$A5,GameLog!$C:$C,"PIT")</f>
        <v>0</v>
      </c>
      <c r="J5">
        <f>SUMIFS(GameLog!AA:AA,GameLog!$D:$D,'PIT P'!$A5,GameLog!$C:$C,"PIT")</f>
        <v>0</v>
      </c>
      <c r="K5" s="12">
        <f>SUMIFS(GameLog!AB:AB,GameLog!$D:$D,'PIT P'!$A5,GameLog!$C:$C,"PIT")</f>
        <v>2</v>
      </c>
      <c r="L5">
        <f>SUMIFS(GameLog!AC:AC,GameLog!$D:$D,'PIT P'!$A5,GameLog!$C:$C,"PIT")</f>
        <v>0</v>
      </c>
      <c r="M5">
        <f>SUMIFS(GameLog!AD:AD,GameLog!$D:$D,'PIT P'!$A5,GameLog!$C:$C,"PIT")</f>
        <v>0</v>
      </c>
      <c r="N5">
        <f>SUMIFS(GameLog!AE:AE,GameLog!$D:$D,'PIT P'!$A5,GameLog!$C:$C,"PIT")</f>
        <v>0</v>
      </c>
      <c r="O5">
        <f>SUMIFS(GameLog!AF:AF,GameLog!$D:$D,'PIT P'!$A5,GameLog!$C:$C,"PIT")</f>
        <v>0</v>
      </c>
      <c r="P5">
        <f>SUMIFS(GameLog!AG:AG,GameLog!$D:$D,'PIT P'!$A5,GameLog!$C:$C,"PIT")</f>
        <v>0</v>
      </c>
      <c r="Q5">
        <f>SUMIFS(GameLog!AH:AH,GameLog!$D:$D,'PIT P'!$A5,GameLog!$C:$C,"PIT")</f>
        <v>0</v>
      </c>
      <c r="R5">
        <f>SUMIFS(GameLog!AI:AI,GameLog!$D:$D,'PIT P'!$A5,GameLog!$C:$C,"PIT")</f>
        <v>0</v>
      </c>
      <c r="S5">
        <f>SUMIFS(GameLog!AJ:AJ,GameLog!$D:$D,'PIT P'!$A5,GameLog!$C:$C,"PIT")</f>
        <v>0</v>
      </c>
      <c r="T5">
        <f>SUMIFS(GameLog!AK:AK,GameLog!$D:$D,'PIT P'!$A5,GameLog!$C:$C,"PIT")</f>
        <v>0</v>
      </c>
      <c r="U5">
        <f>SUMIFS(GameLog!AL:AL,GameLog!$D:$D,'PIT P'!$A5,GameLog!$C:$C,"PIT")</f>
        <v>0</v>
      </c>
      <c r="V5" s="10">
        <f t="shared" si="2"/>
        <v>0</v>
      </c>
      <c r="W5" s="11">
        <f t="shared" si="3"/>
        <v>0</v>
      </c>
      <c r="X5" s="11">
        <f t="shared" si="4"/>
        <v>0</v>
      </c>
      <c r="Y5" s="11">
        <f t="shared" si="4"/>
        <v>0</v>
      </c>
      <c r="Z5" s="11">
        <f t="shared" si="5"/>
        <v>0</v>
      </c>
      <c r="AA5" s="11">
        <f t="shared" si="6"/>
        <v>0</v>
      </c>
    </row>
    <row r="6" spans="1:27">
      <c r="A6" t="s">
        <v>3211</v>
      </c>
      <c r="B6">
        <f>SUMIFS(GameLog!W:W,GameLog!$D:$D,'PIT P'!$A6,GameLog!$C:$C,"PIT")</f>
        <v>0</v>
      </c>
      <c r="C6">
        <f>SUMIFS(GameLog!X:X,GameLog!$D:$D,'PIT P'!$A6,GameLog!$C:$C,"PIT")</f>
        <v>0</v>
      </c>
      <c r="D6" s="8">
        <f t="shared" si="0"/>
        <v>0</v>
      </c>
      <c r="E6" s="10" t="str">
        <f t="shared" si="1"/>
        <v>---</v>
      </c>
      <c r="F6">
        <f>COUNTIFS(GameLog!D:D,'PIT P'!A6,GameLog!C:C,"PIT",GameLog!E:E,1)</f>
        <v>0</v>
      </c>
      <c r="G6">
        <f>SUMIFS(GameLog!F:F,GameLog!$D:$D,'PIT P'!A6,GameLog!$E:$E,1,GameLog!$C:$C,"PIT")</f>
        <v>0</v>
      </c>
      <c r="H6">
        <f>SUMIFS(GameLog!Y:Y,GameLog!$D:$D,'PIT P'!$A6,GameLog!$C:$C,"PIT")</f>
        <v>0</v>
      </c>
      <c r="I6">
        <f>SUMIFS(GameLog!Z:Z,GameLog!$D:$D,'PIT P'!$A6,GameLog!$C:$C,"PIT")</f>
        <v>0</v>
      </c>
      <c r="J6">
        <f>SUMIFS(GameLog!AA:AA,GameLog!$D:$D,'PIT P'!$A6,GameLog!$C:$C,"PIT")</f>
        <v>0</v>
      </c>
      <c r="K6" s="12">
        <f>SUMIFS(GameLog!AB:AB,GameLog!$D:$D,'PIT P'!$A6,GameLog!$C:$C,"PIT")</f>
        <v>0</v>
      </c>
      <c r="L6">
        <f>SUMIFS(GameLog!AC:AC,GameLog!$D:$D,'PIT P'!$A6,GameLog!$C:$C,"PIT")</f>
        <v>0</v>
      </c>
      <c r="M6">
        <f>SUMIFS(GameLog!AD:AD,GameLog!$D:$D,'PIT P'!$A6,GameLog!$C:$C,"PIT")</f>
        <v>0</v>
      </c>
      <c r="N6">
        <f>SUMIFS(GameLog!AE:AE,GameLog!$D:$D,'PIT P'!$A6,GameLog!$C:$C,"PIT")</f>
        <v>0</v>
      </c>
      <c r="O6">
        <f>SUMIFS(GameLog!AF:AF,GameLog!$D:$D,'PIT P'!$A6,GameLog!$C:$C,"PIT")</f>
        <v>0</v>
      </c>
      <c r="P6">
        <f>SUMIFS(GameLog!AG:AG,GameLog!$D:$D,'PIT P'!$A6,GameLog!$C:$C,"PIT")</f>
        <v>0</v>
      </c>
      <c r="Q6">
        <f>SUMIFS(GameLog!AH:AH,GameLog!$D:$D,'PIT P'!$A6,GameLog!$C:$C,"PIT")</f>
        <v>0</v>
      </c>
      <c r="R6">
        <f>SUMIFS(GameLog!AI:AI,GameLog!$D:$D,'PIT P'!$A6,GameLog!$C:$C,"PIT")</f>
        <v>0</v>
      </c>
      <c r="S6">
        <f>SUMIFS(GameLog!AJ:AJ,GameLog!$D:$D,'PIT P'!$A6,GameLog!$C:$C,"PIT")</f>
        <v>0</v>
      </c>
      <c r="T6">
        <f>SUMIFS(GameLog!AK:AK,GameLog!$D:$D,'PIT P'!$A6,GameLog!$C:$C,"PIT")</f>
        <v>0</v>
      </c>
      <c r="U6">
        <f>SUMIFS(GameLog!AL:AL,GameLog!$D:$D,'PIT P'!$A6,GameLog!$C:$C,"PIT")</f>
        <v>0</v>
      </c>
      <c r="V6" s="10">
        <f t="shared" si="2"/>
        <v>0</v>
      </c>
      <c r="W6" s="11">
        <f t="shared" si="3"/>
        <v>0</v>
      </c>
      <c r="X6" s="11">
        <f t="shared" si="4"/>
        <v>0</v>
      </c>
      <c r="Y6" s="11">
        <f t="shared" si="4"/>
        <v>0</v>
      </c>
      <c r="Z6" s="11">
        <f t="shared" si="5"/>
        <v>0</v>
      </c>
      <c r="AA6" s="11">
        <f t="shared" si="6"/>
        <v>0</v>
      </c>
    </row>
    <row r="7" spans="1:27">
      <c r="A7" t="s">
        <v>3217</v>
      </c>
      <c r="B7">
        <f>SUMIFS(GameLog!W:W,GameLog!$D:$D,'PIT P'!$A7,GameLog!$C:$C,"PIT")</f>
        <v>0</v>
      </c>
      <c r="C7">
        <f>SUMIFS(GameLog!X:X,GameLog!$D:$D,'PIT P'!$A7,GameLog!$C:$C,"PIT")</f>
        <v>0</v>
      </c>
      <c r="D7" s="8">
        <f t="shared" si="0"/>
        <v>0</v>
      </c>
      <c r="E7" s="10">
        <f t="shared" si="1"/>
        <v>18</v>
      </c>
      <c r="F7">
        <f>COUNTIFS(GameLog!D:D,'PIT P'!A7,GameLog!C:C,"PIT",GameLog!E:E,1)</f>
        <v>1</v>
      </c>
      <c r="G7">
        <f>SUMIFS(GameLog!F:F,GameLog!$D:$D,'PIT P'!A7,GameLog!$E:$E,1,GameLog!$C:$C,"PIT")</f>
        <v>1</v>
      </c>
      <c r="H7">
        <f>SUMIFS(GameLog!Y:Y,GameLog!$D:$D,'PIT P'!$A7,GameLog!$C:$C,"PIT")</f>
        <v>0</v>
      </c>
      <c r="I7">
        <f>SUMIFS(GameLog!Z:Z,GameLog!$D:$D,'PIT P'!$A7,GameLog!$C:$C,"PIT")</f>
        <v>0</v>
      </c>
      <c r="J7">
        <f>SUMIFS(GameLog!AA:AA,GameLog!$D:$D,'PIT P'!$A7,GameLog!$C:$C,"PIT")</f>
        <v>0</v>
      </c>
      <c r="K7" s="12">
        <f>SUMIFS(GameLog!AB:AB,GameLog!$D:$D,'PIT P'!$A7,GameLog!$C:$C,"PIT")</f>
        <v>4</v>
      </c>
      <c r="L7">
        <f>SUMIFS(GameLog!AC:AC,GameLog!$D:$D,'PIT P'!$A7,GameLog!$C:$C,"PIT")</f>
        <v>8</v>
      </c>
      <c r="M7">
        <f>SUMIFS(GameLog!AD:AD,GameLog!$D:$D,'PIT P'!$A7,GameLog!$C:$C,"PIT")</f>
        <v>8</v>
      </c>
      <c r="N7">
        <f>SUMIFS(GameLog!AE:AE,GameLog!$D:$D,'PIT P'!$A7,GameLog!$C:$C,"PIT")</f>
        <v>8</v>
      </c>
      <c r="O7">
        <f>SUMIFS(GameLog!AF:AF,GameLog!$D:$D,'PIT P'!$A7,GameLog!$C:$C,"PIT")</f>
        <v>4</v>
      </c>
      <c r="P7">
        <f>SUMIFS(GameLog!AG:AG,GameLog!$D:$D,'PIT P'!$A7,GameLog!$C:$C,"PIT")</f>
        <v>1</v>
      </c>
      <c r="Q7">
        <f>SUMIFS(GameLog!AH:AH,GameLog!$D:$D,'PIT P'!$A7,GameLog!$C:$C,"PIT")</f>
        <v>0</v>
      </c>
      <c r="R7">
        <f>SUMIFS(GameLog!AI:AI,GameLog!$D:$D,'PIT P'!$A7,GameLog!$C:$C,"PIT")</f>
        <v>5</v>
      </c>
      <c r="S7">
        <f>SUMIFS(GameLog!AJ:AJ,GameLog!$D:$D,'PIT P'!$A7,GameLog!$C:$C,"PIT")</f>
        <v>1</v>
      </c>
      <c r="T7">
        <f>SUMIFS(GameLog!AK:AK,GameLog!$D:$D,'PIT P'!$A7,GameLog!$C:$C,"PIT")</f>
        <v>0</v>
      </c>
      <c r="U7">
        <f>SUMIFS(GameLog!AL:AL,GameLog!$D:$D,'PIT P'!$A7,GameLog!$C:$C,"PIT")</f>
        <v>0</v>
      </c>
      <c r="V7" s="10">
        <f t="shared" si="2"/>
        <v>2.25</v>
      </c>
      <c r="W7" s="11">
        <f t="shared" si="3"/>
        <v>18</v>
      </c>
      <c r="X7" s="11">
        <f t="shared" si="4"/>
        <v>9</v>
      </c>
      <c r="Y7" s="11">
        <f t="shared" si="4"/>
        <v>2.25</v>
      </c>
      <c r="Z7" s="11">
        <f t="shared" si="5"/>
        <v>11.25</v>
      </c>
      <c r="AA7" s="11">
        <f t="shared" si="6"/>
        <v>5</v>
      </c>
    </row>
    <row r="8" spans="1:27">
      <c r="A8" t="s">
        <v>3219</v>
      </c>
      <c r="B8">
        <f>SUMIFS(GameLog!W:W,GameLog!$D:$D,'PIT P'!$A8,GameLog!$C:$C,"PIT")</f>
        <v>0</v>
      </c>
      <c r="C8">
        <f>SUMIFS(GameLog!X:X,GameLog!$D:$D,'PIT P'!$A8,GameLog!$C:$C,"PIT")</f>
        <v>0</v>
      </c>
      <c r="D8" s="8">
        <f t="shared" si="0"/>
        <v>0</v>
      </c>
      <c r="E8" s="10" t="str">
        <f t="shared" si="1"/>
        <v>---</v>
      </c>
      <c r="F8">
        <f>COUNTIFS(GameLog!D:D,'PIT P'!A8,GameLog!C:C,"PIT",GameLog!E:E,1)</f>
        <v>0</v>
      </c>
      <c r="G8">
        <f>SUMIFS(GameLog!F:F,GameLog!$D:$D,'PIT P'!A8,GameLog!$E:$E,1,GameLog!$C:$C,"PIT")</f>
        <v>0</v>
      </c>
      <c r="H8">
        <f>SUMIFS(GameLog!Y:Y,GameLog!$D:$D,'PIT P'!$A8,GameLog!$C:$C,"PIT")</f>
        <v>0</v>
      </c>
      <c r="I8">
        <f>SUMIFS(GameLog!Z:Z,GameLog!$D:$D,'PIT P'!$A8,GameLog!$C:$C,"PIT")</f>
        <v>0</v>
      </c>
      <c r="J8">
        <f>SUMIFS(GameLog!AA:AA,GameLog!$D:$D,'PIT P'!$A8,GameLog!$C:$C,"PIT")</f>
        <v>0</v>
      </c>
      <c r="K8" s="12">
        <f>SUMIFS(GameLog!AB:AB,GameLog!$D:$D,'PIT P'!$A8,GameLog!$C:$C,"PIT")</f>
        <v>0</v>
      </c>
      <c r="L8">
        <f>SUMIFS(GameLog!AC:AC,GameLog!$D:$D,'PIT P'!$A8,GameLog!$C:$C,"PIT")</f>
        <v>0</v>
      </c>
      <c r="M8">
        <f>SUMIFS(GameLog!AD:AD,GameLog!$D:$D,'PIT P'!$A8,GameLog!$C:$C,"PIT")</f>
        <v>0</v>
      </c>
      <c r="N8">
        <f>SUMIFS(GameLog!AE:AE,GameLog!$D:$D,'PIT P'!$A8,GameLog!$C:$C,"PIT")</f>
        <v>0</v>
      </c>
      <c r="O8">
        <f>SUMIFS(GameLog!AF:AF,GameLog!$D:$D,'PIT P'!$A8,GameLog!$C:$C,"PIT")</f>
        <v>0</v>
      </c>
      <c r="P8">
        <f>SUMIFS(GameLog!AG:AG,GameLog!$D:$D,'PIT P'!$A8,GameLog!$C:$C,"PIT")</f>
        <v>0</v>
      </c>
      <c r="Q8">
        <f>SUMIFS(GameLog!AH:AH,GameLog!$D:$D,'PIT P'!$A8,GameLog!$C:$C,"PIT")</f>
        <v>0</v>
      </c>
      <c r="R8">
        <f>SUMIFS(GameLog!AI:AI,GameLog!$D:$D,'PIT P'!$A8,GameLog!$C:$C,"PIT")</f>
        <v>0</v>
      </c>
      <c r="S8">
        <f>SUMIFS(GameLog!AJ:AJ,GameLog!$D:$D,'PIT P'!$A8,GameLog!$C:$C,"PIT")</f>
        <v>0</v>
      </c>
      <c r="T8">
        <f>SUMIFS(GameLog!AK:AK,GameLog!$D:$D,'PIT P'!$A8,GameLog!$C:$C,"PIT")</f>
        <v>0</v>
      </c>
      <c r="U8">
        <f>SUMIFS(GameLog!AL:AL,GameLog!$D:$D,'PIT P'!$A8,GameLog!$C:$C,"PIT")</f>
        <v>0</v>
      </c>
      <c r="V8" s="10">
        <f t="shared" si="2"/>
        <v>0</v>
      </c>
      <c r="W8" s="11">
        <f t="shared" si="3"/>
        <v>0</v>
      </c>
      <c r="X8" s="11">
        <f t="shared" si="4"/>
        <v>0</v>
      </c>
      <c r="Y8" s="11">
        <f t="shared" si="4"/>
        <v>0</v>
      </c>
      <c r="Z8" s="11">
        <f t="shared" si="5"/>
        <v>0</v>
      </c>
      <c r="AA8" s="11">
        <f t="shared" si="6"/>
        <v>0</v>
      </c>
    </row>
    <row r="9" spans="1:27">
      <c r="A9" t="s">
        <v>3220</v>
      </c>
      <c r="B9">
        <f>SUMIFS(GameLog!W:W,GameLog!$D:$D,'PIT P'!$A9,GameLog!$C:$C,"PIT")</f>
        <v>0</v>
      </c>
      <c r="C9">
        <f>SUMIFS(GameLog!X:X,GameLog!$D:$D,'PIT P'!$A9,GameLog!$C:$C,"PIT")</f>
        <v>0</v>
      </c>
      <c r="D9" s="8">
        <f t="shared" si="0"/>
        <v>0</v>
      </c>
      <c r="E9" s="10" t="str">
        <f t="shared" si="1"/>
        <v>---</v>
      </c>
      <c r="F9">
        <f>COUNTIFS(GameLog!D:D,'PIT P'!A9,GameLog!C:C,"PIT",GameLog!E:E,1)</f>
        <v>0</v>
      </c>
      <c r="G9">
        <f>SUMIFS(GameLog!F:F,GameLog!$D:$D,'PIT P'!A9,GameLog!$E:$E,1,GameLog!$C:$C,"PIT")</f>
        <v>0</v>
      </c>
      <c r="H9">
        <f>SUMIFS(GameLog!Y:Y,GameLog!$D:$D,'PIT P'!$A9,GameLog!$C:$C,"PIT")</f>
        <v>0</v>
      </c>
      <c r="I9">
        <f>SUMIFS(GameLog!Z:Z,GameLog!$D:$D,'PIT P'!$A9,GameLog!$C:$C,"PIT")</f>
        <v>0</v>
      </c>
      <c r="J9">
        <f>SUMIFS(GameLog!AA:AA,GameLog!$D:$D,'PIT P'!$A9,GameLog!$C:$C,"PIT")</f>
        <v>0</v>
      </c>
      <c r="K9" s="12">
        <f>SUMIFS(GameLog!AB:AB,GameLog!$D:$D,'PIT P'!$A9,GameLog!$C:$C,"PIT")</f>
        <v>0</v>
      </c>
      <c r="L9">
        <f>SUMIFS(GameLog!AC:AC,GameLog!$D:$D,'PIT P'!$A9,GameLog!$C:$C,"PIT")</f>
        <v>0</v>
      </c>
      <c r="M9">
        <f>SUMIFS(GameLog!AD:AD,GameLog!$D:$D,'PIT P'!$A9,GameLog!$C:$C,"PIT")</f>
        <v>0</v>
      </c>
      <c r="N9">
        <f>SUMIFS(GameLog!AE:AE,GameLog!$D:$D,'PIT P'!$A9,GameLog!$C:$C,"PIT")</f>
        <v>0</v>
      </c>
      <c r="O9">
        <f>SUMIFS(GameLog!AF:AF,GameLog!$D:$D,'PIT P'!$A9,GameLog!$C:$C,"PIT")</f>
        <v>0</v>
      </c>
      <c r="P9">
        <f>SUMIFS(GameLog!AG:AG,GameLog!$D:$D,'PIT P'!$A9,GameLog!$C:$C,"PIT")</f>
        <v>0</v>
      </c>
      <c r="Q9">
        <f>SUMIFS(GameLog!AH:AH,GameLog!$D:$D,'PIT P'!$A9,GameLog!$C:$C,"PIT")</f>
        <v>0</v>
      </c>
      <c r="R9">
        <f>SUMIFS(GameLog!AI:AI,GameLog!$D:$D,'PIT P'!$A9,GameLog!$C:$C,"PIT")</f>
        <v>0</v>
      </c>
      <c r="S9">
        <f>SUMIFS(GameLog!AJ:AJ,GameLog!$D:$D,'PIT P'!$A9,GameLog!$C:$C,"PIT")</f>
        <v>0</v>
      </c>
      <c r="T9">
        <f>SUMIFS(GameLog!AK:AK,GameLog!$D:$D,'PIT P'!$A9,GameLog!$C:$C,"PIT")</f>
        <v>0</v>
      </c>
      <c r="U9">
        <f>SUMIFS(GameLog!AL:AL,GameLog!$D:$D,'PIT P'!$A9,GameLog!$C:$C,"PIT")</f>
        <v>0</v>
      </c>
      <c r="V9" s="10">
        <f t="shared" si="2"/>
        <v>0</v>
      </c>
      <c r="W9" s="11">
        <f t="shared" si="3"/>
        <v>0</v>
      </c>
      <c r="X9" s="11">
        <f t="shared" si="4"/>
        <v>0</v>
      </c>
      <c r="Y9" s="11">
        <f t="shared" si="4"/>
        <v>0</v>
      </c>
      <c r="Z9" s="11">
        <f t="shared" si="5"/>
        <v>0</v>
      </c>
      <c r="AA9" s="11">
        <f t="shared" si="6"/>
        <v>0</v>
      </c>
    </row>
    <row r="10" spans="1:27">
      <c r="A10" t="s">
        <v>3213</v>
      </c>
      <c r="B10">
        <f>SUMIFS(GameLog!W:W,GameLog!$D:$D,'PIT P'!$A10,GameLog!$C:$C,"PIT")</f>
        <v>0</v>
      </c>
      <c r="C10">
        <f>SUMIFS(GameLog!X:X,GameLog!$D:$D,'PIT P'!$A10,GameLog!$C:$C,"PIT")</f>
        <v>0</v>
      </c>
      <c r="D10" s="8">
        <f t="shared" si="0"/>
        <v>0</v>
      </c>
      <c r="E10" s="10" t="str">
        <f t="shared" si="1"/>
        <v>---</v>
      </c>
      <c r="F10">
        <f>COUNTIFS(GameLog!D:D,'PIT P'!A10,GameLog!C:C,"PIT",GameLog!E:E,1)</f>
        <v>0</v>
      </c>
      <c r="G10">
        <f>SUMIFS(GameLog!F:F,GameLog!$D:$D,'PIT P'!A10,GameLog!$E:$E,1,GameLog!$C:$C,"PIT")</f>
        <v>0</v>
      </c>
      <c r="H10">
        <f>SUMIFS(GameLog!Y:Y,GameLog!$D:$D,'PIT P'!$A10,GameLog!$C:$C,"PIT")</f>
        <v>0</v>
      </c>
      <c r="I10">
        <f>SUMIFS(GameLog!Z:Z,GameLog!$D:$D,'PIT P'!$A10,GameLog!$C:$C,"PIT")</f>
        <v>0</v>
      </c>
      <c r="J10">
        <f>SUMIFS(GameLog!AA:AA,GameLog!$D:$D,'PIT P'!$A10,GameLog!$C:$C,"PIT")</f>
        <v>0</v>
      </c>
      <c r="K10" s="12">
        <f>SUMIFS(GameLog!AB:AB,GameLog!$D:$D,'PIT P'!$A10,GameLog!$C:$C,"PIT")</f>
        <v>0</v>
      </c>
      <c r="L10">
        <f>SUMIFS(GameLog!AC:AC,GameLog!$D:$D,'PIT P'!$A10,GameLog!$C:$C,"PIT")</f>
        <v>0</v>
      </c>
      <c r="M10">
        <f>SUMIFS(GameLog!AD:AD,GameLog!$D:$D,'PIT P'!$A10,GameLog!$C:$C,"PIT")</f>
        <v>0</v>
      </c>
      <c r="N10">
        <f>SUMIFS(GameLog!AE:AE,GameLog!$D:$D,'PIT P'!$A10,GameLog!$C:$C,"PIT")</f>
        <v>0</v>
      </c>
      <c r="O10">
        <f>SUMIFS(GameLog!AF:AF,GameLog!$D:$D,'PIT P'!$A10,GameLog!$C:$C,"PIT")</f>
        <v>0</v>
      </c>
      <c r="P10">
        <f>SUMIFS(GameLog!AG:AG,GameLog!$D:$D,'PIT P'!$A10,GameLog!$C:$C,"PIT")</f>
        <v>0</v>
      </c>
      <c r="Q10">
        <f>SUMIFS(GameLog!AH:AH,GameLog!$D:$D,'PIT P'!$A10,GameLog!$C:$C,"PIT")</f>
        <v>0</v>
      </c>
      <c r="R10">
        <f>SUMIFS(GameLog!AI:AI,GameLog!$D:$D,'PIT P'!$A10,GameLog!$C:$C,"PIT")</f>
        <v>0</v>
      </c>
      <c r="S10">
        <f>SUMIFS(GameLog!AJ:AJ,GameLog!$D:$D,'PIT P'!$A10,GameLog!$C:$C,"PIT")</f>
        <v>0</v>
      </c>
      <c r="T10">
        <f>SUMIFS(GameLog!AK:AK,GameLog!$D:$D,'PIT P'!$A10,GameLog!$C:$C,"PIT")</f>
        <v>0</v>
      </c>
      <c r="U10">
        <f>SUMIFS(GameLog!AL:AL,GameLog!$D:$D,'PIT P'!$A10,GameLog!$C:$C,"PIT")</f>
        <v>0</v>
      </c>
      <c r="V10" s="10">
        <f t="shared" si="2"/>
        <v>0</v>
      </c>
      <c r="W10" s="11">
        <f t="shared" si="3"/>
        <v>0</v>
      </c>
      <c r="X10" s="11">
        <f t="shared" si="4"/>
        <v>0</v>
      </c>
      <c r="Y10" s="11">
        <f t="shared" si="4"/>
        <v>0</v>
      </c>
      <c r="Z10" s="11">
        <f t="shared" si="5"/>
        <v>0</v>
      </c>
      <c r="AA10" s="11">
        <f t="shared" si="6"/>
        <v>0</v>
      </c>
    </row>
    <row r="11" spans="1:27">
      <c r="A11" t="s">
        <v>3221</v>
      </c>
      <c r="B11">
        <f>SUMIFS(GameLog!W:W,GameLog!$D:$D,'PIT P'!$A11,GameLog!$C:$C,"PIT")</f>
        <v>0</v>
      </c>
      <c r="C11">
        <f>SUMIFS(GameLog!X:X,GameLog!$D:$D,'PIT P'!$A11,GameLog!$C:$C,"PIT")</f>
        <v>0</v>
      </c>
      <c r="D11" s="8">
        <f t="shared" si="0"/>
        <v>0</v>
      </c>
      <c r="E11" s="10">
        <f t="shared" si="1"/>
        <v>2.7</v>
      </c>
      <c r="F11">
        <f>COUNTIFS(GameLog!D:D,'PIT P'!A11,GameLog!C:C,"PIT",GameLog!E:E,1)</f>
        <v>2</v>
      </c>
      <c r="G11">
        <f>SUMIFS(GameLog!F:F,GameLog!$D:$D,'PIT P'!A11,GameLog!$E:$E,1,GameLog!$C:$C,"PIT")</f>
        <v>0</v>
      </c>
      <c r="H11">
        <f>SUMIFS(GameLog!Y:Y,GameLog!$D:$D,'PIT P'!$A11,GameLog!$C:$C,"PIT")</f>
        <v>0</v>
      </c>
      <c r="I11">
        <f>SUMIFS(GameLog!Z:Z,GameLog!$D:$D,'PIT P'!$A11,GameLog!$C:$C,"PIT")</f>
        <v>0</v>
      </c>
      <c r="J11">
        <f>SUMIFS(GameLog!AA:AA,GameLog!$D:$D,'PIT P'!$A11,GameLog!$C:$C,"PIT")</f>
        <v>0</v>
      </c>
      <c r="K11" s="12">
        <f>SUMIFS(GameLog!AB:AB,GameLog!$D:$D,'PIT P'!$A11,GameLog!$C:$C,"PIT")</f>
        <v>3.333333333333333</v>
      </c>
      <c r="L11">
        <f>SUMIFS(GameLog!AC:AC,GameLog!$D:$D,'PIT P'!$A11,GameLog!$C:$C,"PIT")</f>
        <v>6</v>
      </c>
      <c r="M11">
        <f>SUMIFS(GameLog!AD:AD,GameLog!$D:$D,'PIT P'!$A11,GameLog!$C:$C,"PIT")</f>
        <v>1</v>
      </c>
      <c r="N11">
        <f>SUMIFS(GameLog!AE:AE,GameLog!$D:$D,'PIT P'!$A11,GameLog!$C:$C,"PIT")</f>
        <v>1</v>
      </c>
      <c r="O11">
        <f>SUMIFS(GameLog!AF:AF,GameLog!$D:$D,'PIT P'!$A11,GameLog!$C:$C,"PIT")</f>
        <v>1</v>
      </c>
      <c r="P11">
        <f>SUMIFS(GameLog!AG:AG,GameLog!$D:$D,'PIT P'!$A11,GameLog!$C:$C,"PIT")</f>
        <v>0</v>
      </c>
      <c r="Q11">
        <f>SUMIFS(GameLog!AH:AH,GameLog!$D:$D,'PIT P'!$A11,GameLog!$C:$C,"PIT")</f>
        <v>0</v>
      </c>
      <c r="R11">
        <f>SUMIFS(GameLog!AI:AI,GameLog!$D:$D,'PIT P'!$A11,GameLog!$C:$C,"PIT")</f>
        <v>2</v>
      </c>
      <c r="S11">
        <f>SUMIFS(GameLog!AJ:AJ,GameLog!$D:$D,'PIT P'!$A11,GameLog!$C:$C,"PIT")</f>
        <v>0</v>
      </c>
      <c r="T11">
        <f>SUMIFS(GameLog!AK:AK,GameLog!$D:$D,'PIT P'!$A11,GameLog!$C:$C,"PIT")</f>
        <v>0</v>
      </c>
      <c r="U11">
        <f>SUMIFS(GameLog!AL:AL,GameLog!$D:$D,'PIT P'!$A11,GameLog!$C:$C,"PIT")</f>
        <v>0</v>
      </c>
      <c r="V11" s="10">
        <f t="shared" si="2"/>
        <v>1.8000000000000003</v>
      </c>
      <c r="W11" s="11">
        <f t="shared" si="3"/>
        <v>16.200000000000003</v>
      </c>
      <c r="X11" s="11">
        <f t="shared" si="4"/>
        <v>2.7</v>
      </c>
      <c r="Y11" s="11">
        <f t="shared" si="4"/>
        <v>0</v>
      </c>
      <c r="Z11" s="11">
        <f t="shared" si="5"/>
        <v>5.4</v>
      </c>
      <c r="AA11" s="11">
        <f t="shared" si="6"/>
        <v>0</v>
      </c>
    </row>
    <row r="12" spans="1:27">
      <c r="A12" t="s">
        <v>3192</v>
      </c>
      <c r="B12">
        <f>SUMIFS(GameLog!W:W,GameLog!$D:$D,'PIT P'!$A12,GameLog!$C:$C,"PIT")</f>
        <v>0</v>
      </c>
      <c r="C12">
        <f>SUMIFS(GameLog!X:X,GameLog!$D:$D,'PIT P'!$A12,GameLog!$C:$C,"PIT")</f>
        <v>0</v>
      </c>
      <c r="D12" s="8">
        <f t="shared" si="0"/>
        <v>0</v>
      </c>
      <c r="E12" s="10" t="str">
        <f t="shared" si="1"/>
        <v>---</v>
      </c>
      <c r="F12">
        <f>COUNTIFS(GameLog!D:D,'PIT P'!A12,GameLog!C:C,"PIT",GameLog!E:E,1)</f>
        <v>0</v>
      </c>
      <c r="G12">
        <f>SUMIFS(GameLog!F:F,GameLog!$D:$D,'PIT P'!A12,GameLog!$E:$E,1,GameLog!$C:$C,"PIT")</f>
        <v>0</v>
      </c>
      <c r="H12">
        <f>SUMIFS(GameLog!Y:Y,GameLog!$D:$D,'PIT P'!$A12,GameLog!$C:$C,"PIT")</f>
        <v>0</v>
      </c>
      <c r="I12">
        <f>SUMIFS(GameLog!Z:Z,GameLog!$D:$D,'PIT P'!$A12,GameLog!$C:$C,"PIT")</f>
        <v>0</v>
      </c>
      <c r="J12">
        <f>SUMIFS(GameLog!AA:AA,GameLog!$D:$D,'PIT P'!$A12,GameLog!$C:$C,"PIT")</f>
        <v>0</v>
      </c>
      <c r="K12" s="12">
        <f>SUMIFS(GameLog!AB:AB,GameLog!$D:$D,'PIT P'!$A12,GameLog!$C:$C,"PIT")</f>
        <v>0</v>
      </c>
      <c r="L12">
        <f>SUMIFS(GameLog!AC:AC,GameLog!$D:$D,'PIT P'!$A12,GameLog!$C:$C,"PIT")</f>
        <v>0</v>
      </c>
      <c r="M12">
        <f>SUMIFS(GameLog!AD:AD,GameLog!$D:$D,'PIT P'!$A12,GameLog!$C:$C,"PIT")</f>
        <v>0</v>
      </c>
      <c r="N12">
        <f>SUMIFS(GameLog!AE:AE,GameLog!$D:$D,'PIT P'!$A12,GameLog!$C:$C,"PIT")</f>
        <v>0</v>
      </c>
      <c r="O12">
        <f>SUMIFS(GameLog!AF:AF,GameLog!$D:$D,'PIT P'!$A12,GameLog!$C:$C,"PIT")</f>
        <v>0</v>
      </c>
      <c r="P12">
        <f>SUMIFS(GameLog!AG:AG,GameLog!$D:$D,'PIT P'!$A12,GameLog!$C:$C,"PIT")</f>
        <v>0</v>
      </c>
      <c r="Q12">
        <f>SUMIFS(GameLog!AH:AH,GameLog!$D:$D,'PIT P'!$A12,GameLog!$C:$C,"PIT")</f>
        <v>0</v>
      </c>
      <c r="R12">
        <f>SUMIFS(GameLog!AI:AI,GameLog!$D:$D,'PIT P'!$A12,GameLog!$C:$C,"PIT")</f>
        <v>0</v>
      </c>
      <c r="S12">
        <f>SUMIFS(GameLog!AJ:AJ,GameLog!$D:$D,'PIT P'!$A12,GameLog!$C:$C,"PIT")</f>
        <v>0</v>
      </c>
      <c r="T12">
        <f>SUMIFS(GameLog!AK:AK,GameLog!$D:$D,'PIT P'!$A12,GameLog!$C:$C,"PIT")</f>
        <v>0</v>
      </c>
      <c r="U12">
        <f>SUMIFS(GameLog!AL:AL,GameLog!$D:$D,'PIT P'!$A12,GameLog!$C:$C,"PIT")</f>
        <v>0</v>
      </c>
      <c r="V12" s="10">
        <f t="shared" si="2"/>
        <v>0</v>
      </c>
      <c r="W12" s="11">
        <f t="shared" si="3"/>
        <v>0</v>
      </c>
      <c r="X12" s="11">
        <f t="shared" si="4"/>
        <v>0</v>
      </c>
      <c r="Y12" s="11">
        <f t="shared" si="4"/>
        <v>0</v>
      </c>
      <c r="Z12" s="11">
        <f t="shared" si="5"/>
        <v>0</v>
      </c>
      <c r="AA12" s="11">
        <f t="shared" si="6"/>
        <v>0</v>
      </c>
    </row>
    <row r="13" spans="1:27">
      <c r="A13" t="s">
        <v>3208</v>
      </c>
      <c r="B13">
        <f>SUMIFS(GameLog!W:W,GameLog!$D:$D,'PIT P'!$A13,GameLog!$C:$C,"PIT")</f>
        <v>0</v>
      </c>
      <c r="C13">
        <f>SUMIFS(GameLog!X:X,GameLog!$D:$D,'PIT P'!$A13,GameLog!$C:$C,"PIT")</f>
        <v>0</v>
      </c>
      <c r="D13" s="8">
        <f t="shared" si="0"/>
        <v>0</v>
      </c>
      <c r="E13" s="10">
        <f t="shared" si="1"/>
        <v>0</v>
      </c>
      <c r="F13">
        <f>COUNTIFS(GameLog!D:D,'PIT P'!A13,GameLog!C:C,"PIT",GameLog!E:E,1)</f>
        <v>1</v>
      </c>
      <c r="G13">
        <f>SUMIFS(GameLog!F:F,GameLog!$D:$D,'PIT P'!A13,GameLog!$E:$E,1,GameLog!$C:$C,"PIT")</f>
        <v>0</v>
      </c>
      <c r="H13">
        <f>SUMIFS(GameLog!Y:Y,GameLog!$D:$D,'PIT P'!$A13,GameLog!$C:$C,"PIT")</f>
        <v>0</v>
      </c>
      <c r="I13">
        <f>SUMIFS(GameLog!Z:Z,GameLog!$D:$D,'PIT P'!$A13,GameLog!$C:$C,"PIT")</f>
        <v>0</v>
      </c>
      <c r="J13">
        <f>SUMIFS(GameLog!AA:AA,GameLog!$D:$D,'PIT P'!$A13,GameLog!$C:$C,"PIT")</f>
        <v>0</v>
      </c>
      <c r="K13" s="12">
        <f>SUMIFS(GameLog!AB:AB,GameLog!$D:$D,'PIT P'!$A13,GameLog!$C:$C,"PIT")</f>
        <v>0.66666666666666663</v>
      </c>
      <c r="L13">
        <f>SUMIFS(GameLog!AC:AC,GameLog!$D:$D,'PIT P'!$A13,GameLog!$C:$C,"PIT")</f>
        <v>0</v>
      </c>
      <c r="M13">
        <f>SUMIFS(GameLog!AD:AD,GameLog!$D:$D,'PIT P'!$A13,GameLog!$C:$C,"PIT")</f>
        <v>0</v>
      </c>
      <c r="N13">
        <f>SUMIFS(GameLog!AE:AE,GameLog!$D:$D,'PIT P'!$A13,GameLog!$C:$C,"PIT")</f>
        <v>0</v>
      </c>
      <c r="O13">
        <f>SUMIFS(GameLog!AF:AF,GameLog!$D:$D,'PIT P'!$A13,GameLog!$C:$C,"PIT")</f>
        <v>0</v>
      </c>
      <c r="P13">
        <f>SUMIFS(GameLog!AG:AG,GameLog!$D:$D,'PIT P'!$A13,GameLog!$C:$C,"PIT")</f>
        <v>1</v>
      </c>
      <c r="Q13">
        <f>SUMIFS(GameLog!AH:AH,GameLog!$D:$D,'PIT P'!$A13,GameLog!$C:$C,"PIT")</f>
        <v>1</v>
      </c>
      <c r="R13">
        <f>SUMIFS(GameLog!AI:AI,GameLog!$D:$D,'PIT P'!$A13,GameLog!$C:$C,"PIT")</f>
        <v>0</v>
      </c>
      <c r="S13">
        <f>SUMIFS(GameLog!AJ:AJ,GameLog!$D:$D,'PIT P'!$A13,GameLog!$C:$C,"PIT")</f>
        <v>0</v>
      </c>
      <c r="T13">
        <f>SUMIFS(GameLog!AK:AK,GameLog!$D:$D,'PIT P'!$A13,GameLog!$C:$C,"PIT")</f>
        <v>0</v>
      </c>
      <c r="U13">
        <f>SUMIFS(GameLog!AL:AL,GameLog!$D:$D,'PIT P'!$A13,GameLog!$C:$C,"PIT")</f>
        <v>0</v>
      </c>
      <c r="V13" s="10">
        <f t="shared" si="2"/>
        <v>1.5</v>
      </c>
      <c r="W13" s="11">
        <f t="shared" si="3"/>
        <v>0</v>
      </c>
      <c r="X13" s="11">
        <f t="shared" si="4"/>
        <v>0</v>
      </c>
      <c r="Y13" s="11">
        <f t="shared" si="4"/>
        <v>13.5</v>
      </c>
      <c r="Z13" s="11">
        <f t="shared" si="5"/>
        <v>0</v>
      </c>
      <c r="AA13" s="11">
        <f t="shared" si="6"/>
        <v>0</v>
      </c>
    </row>
    <row r="14" spans="1:27">
      <c r="A14" t="s">
        <v>3222</v>
      </c>
      <c r="B14">
        <f>SUMIFS(GameLog!W:W,GameLog!$D:$D,'PIT P'!$A14,GameLog!$C:$C,"PIT")</f>
        <v>2</v>
      </c>
      <c r="C14">
        <f>SUMIFS(GameLog!X:X,GameLog!$D:$D,'PIT P'!$A14,GameLog!$C:$C,"PIT")</f>
        <v>0</v>
      </c>
      <c r="D14" s="8">
        <f t="shared" si="0"/>
        <v>1</v>
      </c>
      <c r="E14" s="10">
        <f t="shared" si="1"/>
        <v>0</v>
      </c>
      <c r="F14">
        <f>COUNTIFS(GameLog!D:D,'PIT P'!A14,GameLog!C:C,"PIT",GameLog!E:E,1)</f>
        <v>2</v>
      </c>
      <c r="G14">
        <f>SUMIFS(GameLog!F:F,GameLog!$D:$D,'PIT P'!A14,GameLog!$E:$E,1,GameLog!$C:$C,"PIT")</f>
        <v>0</v>
      </c>
      <c r="H14">
        <f>SUMIFS(GameLog!Y:Y,GameLog!$D:$D,'PIT P'!$A14,GameLog!$C:$C,"PIT")</f>
        <v>0</v>
      </c>
      <c r="I14">
        <f>SUMIFS(GameLog!Z:Z,GameLog!$D:$D,'PIT P'!$A14,GameLog!$C:$C,"PIT")</f>
        <v>0</v>
      </c>
      <c r="J14">
        <f>SUMIFS(GameLog!AA:AA,GameLog!$D:$D,'PIT P'!$A14,GameLog!$C:$C,"PIT")</f>
        <v>0</v>
      </c>
      <c r="K14" s="12">
        <f>SUMIFS(GameLog!AB:AB,GameLog!$D:$D,'PIT P'!$A14,GameLog!$C:$C,"PIT")</f>
        <v>3</v>
      </c>
      <c r="L14">
        <f>SUMIFS(GameLog!AC:AC,GameLog!$D:$D,'PIT P'!$A14,GameLog!$C:$C,"PIT")</f>
        <v>3</v>
      </c>
      <c r="M14">
        <f>SUMIFS(GameLog!AD:AD,GameLog!$D:$D,'PIT P'!$A14,GameLog!$C:$C,"PIT")</f>
        <v>0</v>
      </c>
      <c r="N14">
        <f>SUMIFS(GameLog!AE:AE,GameLog!$D:$D,'PIT P'!$A14,GameLog!$C:$C,"PIT")</f>
        <v>0</v>
      </c>
      <c r="O14">
        <f>SUMIFS(GameLog!AF:AF,GameLog!$D:$D,'PIT P'!$A14,GameLog!$C:$C,"PIT")</f>
        <v>0</v>
      </c>
      <c r="P14">
        <f>SUMIFS(GameLog!AG:AG,GameLog!$D:$D,'PIT P'!$A14,GameLog!$C:$C,"PIT")</f>
        <v>1</v>
      </c>
      <c r="Q14">
        <f>SUMIFS(GameLog!AH:AH,GameLog!$D:$D,'PIT P'!$A14,GameLog!$C:$C,"PIT")</f>
        <v>0</v>
      </c>
      <c r="R14">
        <f>SUMIFS(GameLog!AI:AI,GameLog!$D:$D,'PIT P'!$A14,GameLog!$C:$C,"PIT")</f>
        <v>2</v>
      </c>
      <c r="S14">
        <f>SUMIFS(GameLog!AJ:AJ,GameLog!$D:$D,'PIT P'!$A14,GameLog!$C:$C,"PIT")</f>
        <v>1</v>
      </c>
      <c r="T14">
        <f>SUMIFS(GameLog!AK:AK,GameLog!$D:$D,'PIT P'!$A14,GameLog!$C:$C,"PIT")</f>
        <v>0</v>
      </c>
      <c r="U14">
        <f>SUMIFS(GameLog!AL:AL,GameLog!$D:$D,'PIT P'!$A14,GameLog!$C:$C,"PIT")</f>
        <v>0</v>
      </c>
      <c r="V14" s="10">
        <f t="shared" si="2"/>
        <v>1.3333333333333333</v>
      </c>
      <c r="W14" s="11">
        <f t="shared" si="3"/>
        <v>9</v>
      </c>
      <c r="X14" s="11">
        <f t="shared" si="4"/>
        <v>0</v>
      </c>
      <c r="Y14" s="11">
        <f t="shared" si="4"/>
        <v>3</v>
      </c>
      <c r="Z14" s="11">
        <f t="shared" si="5"/>
        <v>6</v>
      </c>
      <c r="AA14" s="11">
        <f t="shared" si="6"/>
        <v>2</v>
      </c>
    </row>
    <row r="15" spans="1:27">
      <c r="A15" t="s">
        <v>3206</v>
      </c>
      <c r="B15">
        <f>SUMIFS(GameLog!W:W,GameLog!$D:$D,'PIT P'!$A15,GameLog!$C:$C,"PIT")</f>
        <v>0</v>
      </c>
      <c r="C15">
        <f>SUMIFS(GameLog!X:X,GameLog!$D:$D,'PIT P'!$A15,GameLog!$C:$C,"PIT")</f>
        <v>0</v>
      </c>
      <c r="D15" s="8">
        <f t="shared" si="0"/>
        <v>0</v>
      </c>
      <c r="E15" s="10" t="str">
        <f t="shared" si="1"/>
        <v>---</v>
      </c>
      <c r="F15">
        <f>COUNTIFS(GameLog!D:D,'PIT P'!A15,GameLog!C:C,"PIT",GameLog!E:E,1)</f>
        <v>0</v>
      </c>
      <c r="G15">
        <f>SUMIFS(GameLog!F:F,GameLog!$D:$D,'PIT P'!A15,GameLog!$E:$E,1,GameLog!$C:$C,"PIT")</f>
        <v>0</v>
      </c>
      <c r="H15">
        <f>SUMIFS(GameLog!Y:Y,GameLog!$D:$D,'PIT P'!$A15,GameLog!$C:$C,"PIT")</f>
        <v>0</v>
      </c>
      <c r="I15">
        <f>SUMIFS(GameLog!Z:Z,GameLog!$D:$D,'PIT P'!$A15,GameLog!$C:$C,"PIT")</f>
        <v>0</v>
      </c>
      <c r="J15">
        <f>SUMIFS(GameLog!AA:AA,GameLog!$D:$D,'PIT P'!$A15,GameLog!$C:$C,"PIT")</f>
        <v>0</v>
      </c>
      <c r="K15" s="12">
        <f>SUMIFS(GameLog!AB:AB,GameLog!$D:$D,'PIT P'!$A15,GameLog!$C:$C,"PIT")</f>
        <v>0</v>
      </c>
      <c r="L15">
        <f>SUMIFS(GameLog!AC:AC,GameLog!$D:$D,'PIT P'!$A15,GameLog!$C:$C,"PIT")</f>
        <v>0</v>
      </c>
      <c r="M15">
        <f>SUMIFS(GameLog!AD:AD,GameLog!$D:$D,'PIT P'!$A15,GameLog!$C:$C,"PIT")</f>
        <v>0</v>
      </c>
      <c r="N15">
        <f>SUMIFS(GameLog!AE:AE,GameLog!$D:$D,'PIT P'!$A15,GameLog!$C:$C,"PIT")</f>
        <v>0</v>
      </c>
      <c r="O15">
        <f>SUMIFS(GameLog!AF:AF,GameLog!$D:$D,'PIT P'!$A15,GameLog!$C:$C,"PIT")</f>
        <v>0</v>
      </c>
      <c r="P15">
        <f>SUMIFS(GameLog!AG:AG,GameLog!$D:$D,'PIT P'!$A15,GameLog!$C:$C,"PIT")</f>
        <v>0</v>
      </c>
      <c r="Q15">
        <f>SUMIFS(GameLog!AH:AH,GameLog!$D:$D,'PIT P'!$A15,GameLog!$C:$C,"PIT")</f>
        <v>0</v>
      </c>
      <c r="R15">
        <f>SUMIFS(GameLog!AI:AI,GameLog!$D:$D,'PIT P'!$A15,GameLog!$C:$C,"PIT")</f>
        <v>0</v>
      </c>
      <c r="S15">
        <f>SUMIFS(GameLog!AJ:AJ,GameLog!$D:$D,'PIT P'!$A15,GameLog!$C:$C,"PIT")</f>
        <v>0</v>
      </c>
      <c r="T15">
        <f>SUMIFS(GameLog!AK:AK,GameLog!$D:$D,'PIT P'!$A15,GameLog!$C:$C,"PIT")</f>
        <v>0</v>
      </c>
      <c r="U15">
        <f>SUMIFS(GameLog!AL:AL,GameLog!$D:$D,'PIT P'!$A15,GameLog!$C:$C,"PIT")</f>
        <v>0</v>
      </c>
      <c r="V15" s="10">
        <f t="shared" si="2"/>
        <v>0</v>
      </c>
      <c r="W15" s="11">
        <f t="shared" si="3"/>
        <v>0</v>
      </c>
      <c r="X15" s="11">
        <f t="shared" si="4"/>
        <v>0</v>
      </c>
      <c r="Y15" s="11">
        <f t="shared" si="4"/>
        <v>0</v>
      </c>
      <c r="Z15" s="11">
        <f t="shared" si="5"/>
        <v>0</v>
      </c>
      <c r="AA15" s="11">
        <f t="shared" si="6"/>
        <v>0</v>
      </c>
    </row>
    <row r="16" spans="1:27">
      <c r="A16" t="s">
        <v>3214</v>
      </c>
      <c r="B16">
        <f>SUMIFS(GameLog!W:W,GameLog!$D:$D,'PIT P'!$A16,GameLog!$C:$C,"PIT")</f>
        <v>0</v>
      </c>
      <c r="C16">
        <f>SUMIFS(GameLog!X:X,GameLog!$D:$D,'PIT P'!$A16,GameLog!$C:$C,"PIT")</f>
        <v>0</v>
      </c>
      <c r="D16" s="8">
        <f t="shared" si="0"/>
        <v>0</v>
      </c>
      <c r="E16" s="10">
        <f t="shared" si="1"/>
        <v>0</v>
      </c>
      <c r="F16">
        <f>COUNTIFS(GameLog!D:D,'PIT P'!A16,GameLog!C:C,"PIT",GameLog!E:E,1)</f>
        <v>1</v>
      </c>
      <c r="G16">
        <f>SUMIFS(GameLog!F:F,GameLog!$D:$D,'PIT P'!A16,GameLog!$E:$E,1,GameLog!$C:$C,"PIT")</f>
        <v>0</v>
      </c>
      <c r="H16">
        <f>SUMIFS(GameLog!Y:Y,GameLog!$D:$D,'PIT P'!$A16,GameLog!$C:$C,"PIT")</f>
        <v>0</v>
      </c>
      <c r="I16">
        <f>SUMIFS(GameLog!Z:Z,GameLog!$D:$D,'PIT P'!$A16,GameLog!$C:$C,"PIT")</f>
        <v>0</v>
      </c>
      <c r="J16">
        <f>SUMIFS(GameLog!AA:AA,GameLog!$D:$D,'PIT P'!$A16,GameLog!$C:$C,"PIT")</f>
        <v>0</v>
      </c>
      <c r="K16" s="12">
        <f>SUMIFS(GameLog!AB:AB,GameLog!$D:$D,'PIT P'!$A16,GameLog!$C:$C,"PIT")</f>
        <v>1</v>
      </c>
      <c r="L16">
        <f>SUMIFS(GameLog!AC:AC,GameLog!$D:$D,'PIT P'!$A16,GameLog!$C:$C,"PIT")</f>
        <v>1</v>
      </c>
      <c r="M16">
        <f>SUMIFS(GameLog!AD:AD,GameLog!$D:$D,'PIT P'!$A16,GameLog!$C:$C,"PIT")</f>
        <v>0</v>
      </c>
      <c r="N16">
        <f>SUMIFS(GameLog!AE:AE,GameLog!$D:$D,'PIT P'!$A16,GameLog!$C:$C,"PIT")</f>
        <v>0</v>
      </c>
      <c r="O16">
        <f>SUMIFS(GameLog!AF:AF,GameLog!$D:$D,'PIT P'!$A16,GameLog!$C:$C,"PIT")</f>
        <v>0</v>
      </c>
      <c r="P16">
        <f>SUMIFS(GameLog!AG:AG,GameLog!$D:$D,'PIT P'!$A16,GameLog!$C:$C,"PIT")</f>
        <v>2</v>
      </c>
      <c r="Q16">
        <f>SUMIFS(GameLog!AH:AH,GameLog!$D:$D,'PIT P'!$A16,GameLog!$C:$C,"PIT")</f>
        <v>0</v>
      </c>
      <c r="R16">
        <f>SUMIFS(GameLog!AI:AI,GameLog!$D:$D,'PIT P'!$A16,GameLog!$C:$C,"PIT")</f>
        <v>1</v>
      </c>
      <c r="S16">
        <f>SUMIFS(GameLog!AJ:AJ,GameLog!$D:$D,'PIT P'!$A16,GameLog!$C:$C,"PIT")</f>
        <v>0</v>
      </c>
      <c r="T16">
        <f>SUMIFS(GameLog!AK:AK,GameLog!$D:$D,'PIT P'!$A16,GameLog!$C:$C,"PIT")</f>
        <v>0</v>
      </c>
      <c r="U16">
        <f>SUMIFS(GameLog!AL:AL,GameLog!$D:$D,'PIT P'!$A16,GameLog!$C:$C,"PIT")</f>
        <v>0</v>
      </c>
      <c r="V16" s="10">
        <f t="shared" si="2"/>
        <v>3</v>
      </c>
      <c r="W16" s="11">
        <f t="shared" si="3"/>
        <v>9</v>
      </c>
      <c r="X16" s="11">
        <f t="shared" si="4"/>
        <v>0</v>
      </c>
      <c r="Y16" s="11">
        <f t="shared" si="4"/>
        <v>18</v>
      </c>
      <c r="Z16" s="11">
        <f t="shared" si="5"/>
        <v>9</v>
      </c>
      <c r="AA16" s="11">
        <f t="shared" si="6"/>
        <v>0.5</v>
      </c>
    </row>
    <row r="17" spans="1:27">
      <c r="A17" t="s">
        <v>3205</v>
      </c>
      <c r="B17">
        <f>SUMIFS(GameLog!W:W,GameLog!$D:$D,'PIT P'!$A17,GameLog!$C:$C,"PIT")</f>
        <v>1</v>
      </c>
      <c r="C17">
        <f>SUMIFS(GameLog!X:X,GameLog!$D:$D,'PIT P'!$A17,GameLog!$C:$C,"PIT")</f>
        <v>0</v>
      </c>
      <c r="D17" s="8">
        <f t="shared" si="0"/>
        <v>1</v>
      </c>
      <c r="E17" s="10">
        <f t="shared" si="1"/>
        <v>4.5</v>
      </c>
      <c r="F17">
        <f>COUNTIFS(GameLog!D:D,'PIT P'!A17,GameLog!C:C,"PIT",GameLog!E:E,1)</f>
        <v>1</v>
      </c>
      <c r="G17">
        <f>SUMIFS(GameLog!F:F,GameLog!$D:$D,'PIT P'!A17,GameLog!$E:$E,1,GameLog!$C:$C,"PIT")</f>
        <v>1</v>
      </c>
      <c r="H17">
        <f>SUMIFS(GameLog!Y:Y,GameLog!$D:$D,'PIT P'!$A17,GameLog!$C:$C,"PIT")</f>
        <v>0</v>
      </c>
      <c r="I17">
        <f>SUMIFS(GameLog!Z:Z,GameLog!$D:$D,'PIT P'!$A17,GameLog!$C:$C,"PIT")</f>
        <v>0</v>
      </c>
      <c r="J17">
        <f>SUMIFS(GameLog!AA:AA,GameLog!$D:$D,'PIT P'!$A17,GameLog!$C:$C,"PIT")</f>
        <v>0</v>
      </c>
      <c r="K17" s="12">
        <f>SUMIFS(GameLog!AB:AB,GameLog!$D:$D,'PIT P'!$A17,GameLog!$C:$C,"PIT")</f>
        <v>6</v>
      </c>
      <c r="L17">
        <f>SUMIFS(GameLog!AC:AC,GameLog!$D:$D,'PIT P'!$A17,GameLog!$C:$C,"PIT")</f>
        <v>7</v>
      </c>
      <c r="M17">
        <f>SUMIFS(GameLog!AD:AD,GameLog!$D:$D,'PIT P'!$A17,GameLog!$C:$C,"PIT")</f>
        <v>3</v>
      </c>
      <c r="N17">
        <f>SUMIFS(GameLog!AE:AE,GameLog!$D:$D,'PIT P'!$A17,GameLog!$C:$C,"PIT")</f>
        <v>3</v>
      </c>
      <c r="O17">
        <f>SUMIFS(GameLog!AF:AF,GameLog!$D:$D,'PIT P'!$A17,GameLog!$C:$C,"PIT")</f>
        <v>0</v>
      </c>
      <c r="P17">
        <f>SUMIFS(GameLog!AG:AG,GameLog!$D:$D,'PIT P'!$A17,GameLog!$C:$C,"PIT")</f>
        <v>0</v>
      </c>
      <c r="Q17">
        <f>SUMIFS(GameLog!AH:AH,GameLog!$D:$D,'PIT P'!$A17,GameLog!$C:$C,"PIT")</f>
        <v>0</v>
      </c>
      <c r="R17">
        <f>SUMIFS(GameLog!AI:AI,GameLog!$D:$D,'PIT P'!$A17,GameLog!$C:$C,"PIT")</f>
        <v>3</v>
      </c>
      <c r="S17">
        <f>SUMIFS(GameLog!AJ:AJ,GameLog!$D:$D,'PIT P'!$A17,GameLog!$C:$C,"PIT")</f>
        <v>1</v>
      </c>
      <c r="T17">
        <f>SUMIFS(GameLog!AK:AK,GameLog!$D:$D,'PIT P'!$A17,GameLog!$C:$C,"PIT")</f>
        <v>0</v>
      </c>
      <c r="U17">
        <f>SUMIFS(GameLog!AL:AL,GameLog!$D:$D,'PIT P'!$A17,GameLog!$C:$C,"PIT")</f>
        <v>0</v>
      </c>
      <c r="V17" s="10">
        <f t="shared" si="2"/>
        <v>1.1666666666666667</v>
      </c>
      <c r="W17" s="11">
        <f t="shared" si="3"/>
        <v>10.5</v>
      </c>
      <c r="X17" s="11">
        <f t="shared" si="4"/>
        <v>0</v>
      </c>
      <c r="Y17" s="11">
        <f t="shared" si="4"/>
        <v>0</v>
      </c>
      <c r="Z17" s="11">
        <f t="shared" si="5"/>
        <v>4.5</v>
      </c>
      <c r="AA17" s="11">
        <f t="shared" si="6"/>
        <v>0</v>
      </c>
    </row>
    <row r="18" spans="1:27">
      <c r="A18" t="s">
        <v>3207</v>
      </c>
      <c r="B18">
        <f>SUMIFS(GameLog!W:W,GameLog!$D:$D,'PIT P'!$A18,GameLog!$C:$C,"PIT")</f>
        <v>0</v>
      </c>
      <c r="C18">
        <f>SUMIFS(GameLog!X:X,GameLog!$D:$D,'PIT P'!$A18,GameLog!$C:$C,"PIT")</f>
        <v>0</v>
      </c>
      <c r="D18" s="8">
        <f t="shared" si="0"/>
        <v>0</v>
      </c>
      <c r="E18" s="10">
        <f t="shared" si="1"/>
        <v>3</v>
      </c>
      <c r="F18">
        <f>COUNTIFS(GameLog!D:D,'PIT P'!A18,GameLog!C:C,"PIT",GameLog!E:E,1)</f>
        <v>1</v>
      </c>
      <c r="G18">
        <f>SUMIFS(GameLog!F:F,GameLog!$D:$D,'PIT P'!A18,GameLog!$E:$E,1,GameLog!$C:$C,"PIT")</f>
        <v>1</v>
      </c>
      <c r="H18">
        <f>SUMIFS(GameLog!Y:Y,GameLog!$D:$D,'PIT P'!$A18,GameLog!$C:$C,"PIT")</f>
        <v>0</v>
      </c>
      <c r="I18">
        <f>SUMIFS(GameLog!Z:Z,GameLog!$D:$D,'PIT P'!$A18,GameLog!$C:$C,"PIT")</f>
        <v>0</v>
      </c>
      <c r="J18">
        <f>SUMIFS(GameLog!AA:AA,GameLog!$D:$D,'PIT P'!$A18,GameLog!$C:$C,"PIT")</f>
        <v>0</v>
      </c>
      <c r="K18" s="12">
        <f>SUMIFS(GameLog!AB:AB,GameLog!$D:$D,'PIT P'!$A18,GameLog!$C:$C,"PIT")</f>
        <v>6</v>
      </c>
      <c r="L18">
        <f>SUMIFS(GameLog!AC:AC,GameLog!$D:$D,'PIT P'!$A18,GameLog!$C:$C,"PIT")</f>
        <v>11</v>
      </c>
      <c r="M18">
        <f>SUMIFS(GameLog!AD:AD,GameLog!$D:$D,'PIT P'!$A18,GameLog!$C:$C,"PIT")</f>
        <v>3</v>
      </c>
      <c r="N18">
        <f>SUMIFS(GameLog!AE:AE,GameLog!$D:$D,'PIT P'!$A18,GameLog!$C:$C,"PIT")</f>
        <v>2</v>
      </c>
      <c r="O18">
        <f>SUMIFS(GameLog!AF:AF,GameLog!$D:$D,'PIT P'!$A18,GameLog!$C:$C,"PIT")</f>
        <v>0</v>
      </c>
      <c r="P18">
        <f>SUMIFS(GameLog!AG:AG,GameLog!$D:$D,'PIT P'!$A18,GameLog!$C:$C,"PIT")</f>
        <v>0</v>
      </c>
      <c r="Q18">
        <f>SUMIFS(GameLog!AH:AH,GameLog!$D:$D,'PIT P'!$A18,GameLog!$C:$C,"PIT")</f>
        <v>0</v>
      </c>
      <c r="R18">
        <f>SUMIFS(GameLog!AI:AI,GameLog!$D:$D,'PIT P'!$A18,GameLog!$C:$C,"PIT")</f>
        <v>4</v>
      </c>
      <c r="S18">
        <f>SUMIFS(GameLog!AJ:AJ,GameLog!$D:$D,'PIT P'!$A18,GameLog!$C:$C,"PIT")</f>
        <v>0</v>
      </c>
      <c r="T18">
        <f>SUMIFS(GameLog!AK:AK,GameLog!$D:$D,'PIT P'!$A18,GameLog!$C:$C,"PIT")</f>
        <v>0</v>
      </c>
      <c r="U18">
        <f>SUMIFS(GameLog!AL:AL,GameLog!$D:$D,'PIT P'!$A18,GameLog!$C:$C,"PIT")</f>
        <v>0</v>
      </c>
      <c r="V18" s="10">
        <f t="shared" si="2"/>
        <v>1.8333333333333333</v>
      </c>
      <c r="W18" s="11">
        <f t="shared" si="3"/>
        <v>16.5</v>
      </c>
      <c r="X18" s="11">
        <f t="shared" si="4"/>
        <v>0</v>
      </c>
      <c r="Y18" s="11">
        <f t="shared" si="4"/>
        <v>0</v>
      </c>
      <c r="Z18" s="11">
        <f t="shared" si="5"/>
        <v>6</v>
      </c>
      <c r="AA18" s="11">
        <f t="shared" si="6"/>
        <v>0</v>
      </c>
    </row>
    <row r="19" spans="1:27">
      <c r="A19" t="s">
        <v>3209</v>
      </c>
      <c r="B19">
        <f>SUMIFS(GameLog!W:W,GameLog!$D:$D,'PIT P'!$A19,GameLog!$C:$C,"PIT")</f>
        <v>0</v>
      </c>
      <c r="C19">
        <f>SUMIFS(GameLog!X:X,GameLog!$D:$D,'PIT P'!$A19,GameLog!$C:$C,"PIT")</f>
        <v>0</v>
      </c>
      <c r="D19" s="8">
        <f t="shared" si="0"/>
        <v>0</v>
      </c>
      <c r="E19" s="10" t="str">
        <f t="shared" si="1"/>
        <v>---</v>
      </c>
      <c r="F19">
        <f>COUNTIFS(GameLog!D:D,'PIT P'!A19,GameLog!C:C,"PIT",GameLog!E:E,1)</f>
        <v>0</v>
      </c>
      <c r="G19">
        <f>SUMIFS(GameLog!F:F,GameLog!$D:$D,'PIT P'!A19,GameLog!$E:$E,1,GameLog!$C:$C,"PIT")</f>
        <v>0</v>
      </c>
      <c r="H19">
        <f>SUMIFS(GameLog!Y:Y,GameLog!$D:$D,'PIT P'!$A19,GameLog!$C:$C,"PIT")</f>
        <v>0</v>
      </c>
      <c r="I19">
        <f>SUMIFS(GameLog!Z:Z,GameLog!$D:$D,'PIT P'!$A19,GameLog!$C:$C,"PIT")</f>
        <v>0</v>
      </c>
      <c r="J19">
        <f>SUMIFS(GameLog!AA:AA,GameLog!$D:$D,'PIT P'!$A19,GameLog!$C:$C,"PIT")</f>
        <v>0</v>
      </c>
      <c r="K19" s="12">
        <f>SUMIFS(GameLog!AB:AB,GameLog!$D:$D,'PIT P'!$A19,GameLog!$C:$C,"PIT")</f>
        <v>0</v>
      </c>
      <c r="L19">
        <f>SUMIFS(GameLog!AC:AC,GameLog!$D:$D,'PIT P'!$A19,GameLog!$C:$C,"PIT")</f>
        <v>0</v>
      </c>
      <c r="M19">
        <f>SUMIFS(GameLog!AD:AD,GameLog!$D:$D,'PIT P'!$A19,GameLog!$C:$C,"PIT")</f>
        <v>0</v>
      </c>
      <c r="N19">
        <f>SUMIFS(GameLog!AE:AE,GameLog!$D:$D,'PIT P'!$A19,GameLog!$C:$C,"PIT")</f>
        <v>0</v>
      </c>
      <c r="O19">
        <f>SUMIFS(GameLog!AF:AF,GameLog!$D:$D,'PIT P'!$A19,GameLog!$C:$C,"PIT")</f>
        <v>0</v>
      </c>
      <c r="P19">
        <f>SUMIFS(GameLog!AG:AG,GameLog!$D:$D,'PIT P'!$A19,GameLog!$C:$C,"PIT")</f>
        <v>0</v>
      </c>
      <c r="Q19">
        <f>SUMIFS(GameLog!AH:AH,GameLog!$D:$D,'PIT P'!$A19,GameLog!$C:$C,"PIT")</f>
        <v>0</v>
      </c>
      <c r="R19">
        <f>SUMIFS(GameLog!AI:AI,GameLog!$D:$D,'PIT P'!$A19,GameLog!$C:$C,"PIT")</f>
        <v>0</v>
      </c>
      <c r="S19">
        <f>SUMIFS(GameLog!AJ:AJ,GameLog!$D:$D,'PIT P'!$A19,GameLog!$C:$C,"PIT")</f>
        <v>0</v>
      </c>
      <c r="T19">
        <f>SUMIFS(GameLog!AK:AK,GameLog!$D:$D,'PIT P'!$A19,GameLog!$C:$C,"PIT")</f>
        <v>0</v>
      </c>
      <c r="U19">
        <f>SUMIFS(GameLog!AL:AL,GameLog!$D:$D,'PIT P'!$A19,GameLog!$C:$C,"PIT")</f>
        <v>0</v>
      </c>
      <c r="V19" s="10">
        <f t="shared" si="2"/>
        <v>0</v>
      </c>
      <c r="W19" s="11">
        <f t="shared" si="3"/>
        <v>0</v>
      </c>
      <c r="X19" s="11">
        <f t="shared" si="4"/>
        <v>0</v>
      </c>
      <c r="Y19" s="11">
        <f t="shared" si="4"/>
        <v>0</v>
      </c>
      <c r="Z19" s="11">
        <f t="shared" si="5"/>
        <v>0</v>
      </c>
      <c r="AA19" s="11">
        <f t="shared" si="6"/>
        <v>0</v>
      </c>
    </row>
    <row r="20" spans="1:27">
      <c r="A20" t="s">
        <v>3223</v>
      </c>
      <c r="B20">
        <f>SUMIFS(GameLog!W:W,GameLog!$D:$D,'PIT P'!$A20,GameLog!$C:$C,"PIT")</f>
        <v>0</v>
      </c>
      <c r="C20">
        <f>SUMIFS(GameLog!X:X,GameLog!$D:$D,'PIT P'!$A20,GameLog!$C:$C,"PIT")</f>
        <v>0</v>
      </c>
      <c r="D20" s="8">
        <f t="shared" si="0"/>
        <v>0</v>
      </c>
      <c r="E20" s="10" t="str">
        <f t="shared" si="1"/>
        <v>---</v>
      </c>
      <c r="F20">
        <f>COUNTIFS(GameLog!D:D,'PIT P'!A20,GameLog!C:C,"PIT",GameLog!E:E,1)</f>
        <v>0</v>
      </c>
      <c r="G20">
        <f>SUMIFS(GameLog!F:F,GameLog!$D:$D,'PIT P'!A20,GameLog!$E:$E,1,GameLog!$C:$C,"PIT")</f>
        <v>0</v>
      </c>
      <c r="H20">
        <f>SUMIFS(GameLog!Y:Y,GameLog!$D:$D,'PIT P'!$A20,GameLog!$C:$C,"PIT")</f>
        <v>0</v>
      </c>
      <c r="I20">
        <f>SUMIFS(GameLog!Z:Z,GameLog!$D:$D,'PIT P'!$A20,GameLog!$C:$C,"PIT")</f>
        <v>0</v>
      </c>
      <c r="J20">
        <f>SUMIFS(GameLog!AA:AA,GameLog!$D:$D,'PIT P'!$A20,GameLog!$C:$C,"PIT")</f>
        <v>0</v>
      </c>
      <c r="K20" s="12">
        <f>SUMIFS(GameLog!AB:AB,GameLog!$D:$D,'PIT P'!$A20,GameLog!$C:$C,"PIT")</f>
        <v>0</v>
      </c>
      <c r="L20">
        <f>SUMIFS(GameLog!AC:AC,GameLog!$D:$D,'PIT P'!$A20,GameLog!$C:$C,"PIT")</f>
        <v>0</v>
      </c>
      <c r="M20">
        <f>SUMIFS(GameLog!AD:AD,GameLog!$D:$D,'PIT P'!$A20,GameLog!$C:$C,"PIT")</f>
        <v>0</v>
      </c>
      <c r="N20">
        <f>SUMIFS(GameLog!AE:AE,GameLog!$D:$D,'PIT P'!$A20,GameLog!$C:$C,"PIT")</f>
        <v>0</v>
      </c>
      <c r="O20">
        <f>SUMIFS(GameLog!AF:AF,GameLog!$D:$D,'PIT P'!$A20,GameLog!$C:$C,"PIT")</f>
        <v>0</v>
      </c>
      <c r="P20">
        <f>SUMIFS(GameLog!AG:AG,GameLog!$D:$D,'PIT P'!$A20,GameLog!$C:$C,"PIT")</f>
        <v>0</v>
      </c>
      <c r="Q20">
        <f>SUMIFS(GameLog!AH:AH,GameLog!$D:$D,'PIT P'!$A20,GameLog!$C:$C,"PIT")</f>
        <v>0</v>
      </c>
      <c r="R20">
        <f>SUMIFS(GameLog!AI:AI,GameLog!$D:$D,'PIT P'!$A20,GameLog!$C:$C,"PIT")</f>
        <v>0</v>
      </c>
      <c r="S20">
        <f>SUMIFS(GameLog!AJ:AJ,GameLog!$D:$D,'PIT P'!$A20,GameLog!$C:$C,"PIT")</f>
        <v>0</v>
      </c>
      <c r="T20">
        <f>SUMIFS(GameLog!AK:AK,GameLog!$D:$D,'PIT P'!$A20,GameLog!$C:$C,"PIT")</f>
        <v>0</v>
      </c>
      <c r="U20">
        <f>SUMIFS(GameLog!AL:AL,GameLog!$D:$D,'PIT P'!$A20,GameLog!$C:$C,"PIT")</f>
        <v>0</v>
      </c>
      <c r="V20" s="10">
        <f t="shared" si="2"/>
        <v>0</v>
      </c>
      <c r="W20" s="11">
        <f t="shared" si="3"/>
        <v>0</v>
      </c>
      <c r="X20" s="11">
        <f t="shared" ref="X20:Y22" si="7">IFERROR(O20/$K20*9,0)</f>
        <v>0</v>
      </c>
      <c r="Y20" s="11">
        <f t="shared" si="7"/>
        <v>0</v>
      </c>
      <c r="Z20" s="11">
        <f t="shared" si="5"/>
        <v>0</v>
      </c>
      <c r="AA20" s="11">
        <f t="shared" si="6"/>
        <v>0</v>
      </c>
    </row>
    <row r="21" spans="1:27">
      <c r="A21" t="s">
        <v>3215</v>
      </c>
      <c r="B21">
        <f>SUMIFS(GameLog!W:W,GameLog!$D:$D,'PIT P'!$A21,GameLog!$C:$C,"PIT")</f>
        <v>0</v>
      </c>
      <c r="C21">
        <f>SUMIFS(GameLog!X:X,GameLog!$D:$D,'PIT P'!$A21,GameLog!$C:$C,"PIT")</f>
        <v>0</v>
      </c>
      <c r="D21" s="8">
        <f t="shared" si="0"/>
        <v>0</v>
      </c>
      <c r="E21" s="10" t="str">
        <f t="shared" si="1"/>
        <v>---</v>
      </c>
      <c r="F21">
        <f>COUNTIFS(GameLog!D:D,'PIT P'!A21,GameLog!C:C,"PIT",GameLog!E:E,1)</f>
        <v>0</v>
      </c>
      <c r="G21">
        <f>SUMIFS(GameLog!F:F,GameLog!$D:$D,'PIT P'!A21,GameLog!$E:$E,1,GameLog!$C:$C,"PIT")</f>
        <v>0</v>
      </c>
      <c r="H21">
        <f>SUMIFS(GameLog!Y:Y,GameLog!$D:$D,'PIT P'!$A21,GameLog!$C:$C,"PIT")</f>
        <v>0</v>
      </c>
      <c r="I21">
        <f>SUMIFS(GameLog!Z:Z,GameLog!$D:$D,'PIT P'!$A21,GameLog!$C:$C,"PIT")</f>
        <v>0</v>
      </c>
      <c r="J21">
        <f>SUMIFS(GameLog!AA:AA,GameLog!$D:$D,'PIT P'!$A21,GameLog!$C:$C,"PIT")</f>
        <v>0</v>
      </c>
      <c r="K21" s="12">
        <f>SUMIFS(GameLog!AB:AB,GameLog!$D:$D,'PIT P'!$A21,GameLog!$C:$C,"PIT")</f>
        <v>0</v>
      </c>
      <c r="L21">
        <f>SUMIFS(GameLog!AC:AC,GameLog!$D:$D,'PIT P'!$A21,GameLog!$C:$C,"PIT")</f>
        <v>0</v>
      </c>
      <c r="M21">
        <f>SUMIFS(GameLog!AD:AD,GameLog!$D:$D,'PIT P'!$A21,GameLog!$C:$C,"PIT")</f>
        <v>0</v>
      </c>
      <c r="N21">
        <f>SUMIFS(GameLog!AE:AE,GameLog!$D:$D,'PIT P'!$A21,GameLog!$C:$C,"PIT")</f>
        <v>0</v>
      </c>
      <c r="O21">
        <f>SUMIFS(GameLog!AF:AF,GameLog!$D:$D,'PIT P'!$A21,GameLog!$C:$C,"PIT")</f>
        <v>0</v>
      </c>
      <c r="P21">
        <f>SUMIFS(GameLog!AG:AG,GameLog!$D:$D,'PIT P'!$A21,GameLog!$C:$C,"PIT")</f>
        <v>0</v>
      </c>
      <c r="Q21">
        <f>SUMIFS(GameLog!AH:AH,GameLog!$D:$D,'PIT P'!$A21,GameLog!$C:$C,"PIT")</f>
        <v>0</v>
      </c>
      <c r="R21">
        <f>SUMIFS(GameLog!AI:AI,GameLog!$D:$D,'PIT P'!$A21,GameLog!$C:$C,"PIT")</f>
        <v>0</v>
      </c>
      <c r="S21">
        <f>SUMIFS(GameLog!AJ:AJ,GameLog!$D:$D,'PIT P'!$A21,GameLog!$C:$C,"PIT")</f>
        <v>0</v>
      </c>
      <c r="T21">
        <f>SUMIFS(GameLog!AK:AK,GameLog!$D:$D,'PIT P'!$A21,GameLog!$C:$C,"PIT")</f>
        <v>0</v>
      </c>
      <c r="U21">
        <f>SUMIFS(GameLog!AL:AL,GameLog!$D:$D,'PIT P'!$A21,GameLog!$C:$C,"PIT")</f>
        <v>0</v>
      </c>
      <c r="V21" s="10">
        <f t="shared" si="2"/>
        <v>0</v>
      </c>
      <c r="W21" s="11">
        <f t="shared" si="3"/>
        <v>0</v>
      </c>
      <c r="X21" s="11">
        <f t="shared" si="7"/>
        <v>0</v>
      </c>
      <c r="Y21" s="11">
        <f t="shared" si="7"/>
        <v>0</v>
      </c>
      <c r="Z21" s="11">
        <f t="shared" si="5"/>
        <v>0</v>
      </c>
      <c r="AA21" s="11">
        <f t="shared" si="6"/>
        <v>0</v>
      </c>
    </row>
    <row r="22" spans="1:27">
      <c r="A22" t="s">
        <v>3212</v>
      </c>
      <c r="B22">
        <f>SUMIFS(GameLog!W:W,GameLog!$D:$D,'PIT P'!$A22,GameLog!$C:$C,"PIT")</f>
        <v>0</v>
      </c>
      <c r="C22">
        <f>SUMIFS(GameLog!X:X,GameLog!$D:$D,'PIT P'!$A22,GameLog!$C:$C,"PIT")</f>
        <v>0</v>
      </c>
      <c r="D22" s="8">
        <f t="shared" si="0"/>
        <v>0</v>
      </c>
      <c r="E22" s="10">
        <f t="shared" si="1"/>
        <v>0</v>
      </c>
      <c r="F22">
        <f>COUNTIFS(GameLog!D:D,'PIT P'!A22,GameLog!C:C,"PIT",GameLog!E:E,1)</f>
        <v>2</v>
      </c>
      <c r="G22">
        <f>SUMIFS(GameLog!F:F,GameLog!$D:$D,'PIT P'!A22,GameLog!$E:$E,1,GameLog!$C:$C,"PIT")</f>
        <v>0</v>
      </c>
      <c r="H22">
        <f>SUMIFS(GameLog!Y:Y,GameLog!$D:$D,'PIT P'!$A22,GameLog!$C:$C,"PIT")</f>
        <v>0</v>
      </c>
      <c r="I22">
        <f>SUMIFS(GameLog!Z:Z,GameLog!$D:$D,'PIT P'!$A22,GameLog!$C:$C,"PIT")</f>
        <v>0</v>
      </c>
      <c r="J22">
        <f>SUMIFS(GameLog!AA:AA,GameLog!$D:$D,'PIT P'!$A22,GameLog!$C:$C,"PIT")</f>
        <v>2</v>
      </c>
      <c r="K22" s="12">
        <f>SUMIFS(GameLog!AB:AB,GameLog!$D:$D,'PIT P'!$A22,GameLog!$C:$C,"PIT")</f>
        <v>2</v>
      </c>
      <c r="L22">
        <f>SUMIFS(GameLog!AC:AC,GameLog!$D:$D,'PIT P'!$A22,GameLog!$C:$C,"PIT")</f>
        <v>3</v>
      </c>
      <c r="M22">
        <f>SUMIFS(GameLog!AD:AD,GameLog!$D:$D,'PIT P'!$A22,GameLog!$C:$C,"PIT")</f>
        <v>0</v>
      </c>
      <c r="N22">
        <f>SUMIFS(GameLog!AE:AE,GameLog!$D:$D,'PIT P'!$A22,GameLog!$C:$C,"PIT")</f>
        <v>0</v>
      </c>
      <c r="O22">
        <f>SUMIFS(GameLog!AF:AF,GameLog!$D:$D,'PIT P'!$A22,GameLog!$C:$C,"PIT")</f>
        <v>0</v>
      </c>
      <c r="P22">
        <f>SUMIFS(GameLog!AG:AG,GameLog!$D:$D,'PIT P'!$A22,GameLog!$C:$C,"PIT")</f>
        <v>1</v>
      </c>
      <c r="Q22">
        <f>SUMIFS(GameLog!AH:AH,GameLog!$D:$D,'PIT P'!$A22,GameLog!$C:$C,"PIT")</f>
        <v>0</v>
      </c>
      <c r="R22">
        <f>SUMIFS(GameLog!AI:AI,GameLog!$D:$D,'PIT P'!$A22,GameLog!$C:$C,"PIT")</f>
        <v>2</v>
      </c>
      <c r="S22">
        <f>SUMIFS(GameLog!AJ:AJ,GameLog!$D:$D,'PIT P'!$A22,GameLog!$C:$C,"PIT")</f>
        <v>0</v>
      </c>
      <c r="T22">
        <f>SUMIFS(GameLog!AK:AK,GameLog!$D:$D,'PIT P'!$A22,GameLog!$C:$C,"PIT")</f>
        <v>0</v>
      </c>
      <c r="U22">
        <f>SUMIFS(GameLog!AL:AL,GameLog!$D:$D,'PIT P'!$A22,GameLog!$C:$C,"PIT")</f>
        <v>0</v>
      </c>
      <c r="V22" s="10">
        <f t="shared" si="2"/>
        <v>2</v>
      </c>
      <c r="W22" s="11">
        <f t="shared" si="3"/>
        <v>13.5</v>
      </c>
      <c r="X22" s="11">
        <f t="shared" si="7"/>
        <v>0</v>
      </c>
      <c r="Y22" s="11">
        <f t="shared" si="7"/>
        <v>4.5</v>
      </c>
      <c r="Z22" s="11">
        <f t="shared" si="5"/>
        <v>9</v>
      </c>
      <c r="AA22" s="11">
        <f t="shared" si="6"/>
        <v>2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EB934-4077-4508-A3C5-B8CF97B0C323}">
  <sheetPr codeName="Sheet65"/>
  <dimension ref="A1:AC42"/>
  <sheetViews>
    <sheetView workbookViewId="0">
      <pane ySplit="1" topLeftCell="A17" activePane="bottomLeft" state="frozen"/>
      <selection activeCell="B1" sqref="B1:AC1048576"/>
      <selection pane="bottomLeft" activeCell="A2" sqref="A2:A38"/>
    </sheetView>
  </sheetViews>
  <sheetFormatPr defaultRowHeight="13.2"/>
  <cols>
    <col min="1" max="1" width="15.77734375" bestFit="1" customWidth="1"/>
    <col min="2" max="2" width="2.33203125" bestFit="1" customWidth="1"/>
    <col min="3" max="4" width="3.44140625" bestFit="1" customWidth="1"/>
    <col min="5" max="6" width="2.21875" bestFit="1" customWidth="1"/>
    <col min="7" max="8" width="3.21875" bestFit="1" customWidth="1"/>
    <col min="9" max="9" width="3.44140625" bestFit="1" customWidth="1"/>
    <col min="10" max="10" width="4" bestFit="1" customWidth="1"/>
    <col min="11" max="11" width="3.44140625" bestFit="1" customWidth="1"/>
    <col min="12" max="12" width="3.5546875" bestFit="1" customWidth="1"/>
    <col min="13" max="13" width="3.44140625" bestFit="1" customWidth="1"/>
    <col min="14" max="14" width="3.5546875" bestFit="1" customWidth="1"/>
    <col min="15" max="15" width="5.44140625" bestFit="1" customWidth="1"/>
    <col min="16" max="16" width="4.664062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12.88671875" bestFit="1" customWidth="1"/>
    <col min="21" max="21" width="13.21875" bestFit="1" customWidth="1"/>
    <col min="22" max="22" width="4.5546875" bestFit="1" customWidth="1"/>
    <col min="23" max="25" width="5.5546875" bestFit="1" customWidth="1"/>
    <col min="26" max="26" width="3.21875" bestFit="1" customWidth="1"/>
    <col min="27" max="27" width="5.88671875" bestFit="1" customWidth="1"/>
    <col min="28" max="30" width="4.77734375" bestFit="1" customWidth="1"/>
    <col min="31" max="31" width="5.21875" bestFit="1" customWidth="1"/>
    <col min="32" max="32" width="4.88671875" bestFit="1" customWidth="1"/>
    <col min="33" max="33" width="5.21875" bestFit="1" customWidth="1"/>
    <col min="34" max="34" width="5.109375" bestFit="1" customWidth="1"/>
  </cols>
  <sheetData>
    <row r="1" spans="1:29">
      <c r="A1" t="s">
        <v>2405</v>
      </c>
      <c r="B1" t="s">
        <v>2406</v>
      </c>
      <c r="C1" t="s">
        <v>2407</v>
      </c>
      <c r="D1" t="s">
        <v>2408</v>
      </c>
      <c r="E1" t="s">
        <v>2409</v>
      </c>
      <c r="F1" t="s">
        <v>2410</v>
      </c>
      <c r="G1" t="s">
        <v>2411</v>
      </c>
      <c r="H1" t="s">
        <v>2412</v>
      </c>
      <c r="I1" t="s">
        <v>2413</v>
      </c>
      <c r="J1" t="s">
        <v>2414</v>
      </c>
      <c r="K1" t="s">
        <v>2415</v>
      </c>
      <c r="L1" t="s">
        <v>2416</v>
      </c>
      <c r="M1" t="s">
        <v>2417</v>
      </c>
      <c r="N1" t="s">
        <v>2418</v>
      </c>
      <c r="O1" t="s">
        <v>2424</v>
      </c>
      <c r="P1" t="s">
        <v>2425</v>
      </c>
      <c r="Q1" t="s">
        <v>2426</v>
      </c>
      <c r="R1" t="s">
        <v>2427</v>
      </c>
      <c r="S1" t="s">
        <v>2428</v>
      </c>
      <c r="T1" t="s">
        <v>2811</v>
      </c>
      <c r="U1" t="s">
        <v>2812</v>
      </c>
      <c r="V1" t="s">
        <v>2419</v>
      </c>
      <c r="W1" t="s">
        <v>2420</v>
      </c>
      <c r="X1" t="s">
        <v>2421</v>
      </c>
      <c r="Y1" t="s">
        <v>2422</v>
      </c>
      <c r="Z1" t="s">
        <v>2423</v>
      </c>
      <c r="AA1" t="s">
        <v>2665</v>
      </c>
    </row>
    <row r="2" spans="1:29">
      <c r="A2" t="s">
        <v>3330</v>
      </c>
      <c r="B2" cm="1">
        <f t="array" ref="B2">IF(COUNTIFS(GameLog!D:D,'STL B'!A2,GameLog!C:C,"STL")=0,0,COUNTA(_xlfn.UNIQUE(_xlfn._xlws.FILTER(GameLog!A$2:A$1000, (GameLog!C$2:C$1000="STL") * (GameLog!D$2:D$1000=A2)))))</f>
        <v>3</v>
      </c>
      <c r="C2">
        <f>D2+M2+P2+Q2+R2</f>
        <v>10</v>
      </c>
      <c r="D2">
        <f>SUMIFS(GameLog!G:G,GameLog!$D:$D,'STL B'!$A2,GameLog!$C:$C,"STL")</f>
        <v>10</v>
      </c>
      <c r="E2">
        <f>SUMIFS(GameLog!H:H,GameLog!$D:$D,'STL B'!$A2,GameLog!$C:$C,"STL")</f>
        <v>2</v>
      </c>
      <c r="F2">
        <f>SUMIFS(GameLog!I:I,GameLog!$D:$D,'STL B'!$A2,GameLog!$C:$C,"STL")</f>
        <v>2</v>
      </c>
      <c r="G2">
        <f>SUMIFS(GameLog!J:J,GameLog!$D:$D,'STL B'!$A2,GameLog!$C:$C,"STL")</f>
        <v>1</v>
      </c>
      <c r="H2">
        <f>SUMIFS(GameLog!K:K,GameLog!$D:$D,'STL B'!$A2,GameLog!$C:$C,"STL")</f>
        <v>1</v>
      </c>
      <c r="I2">
        <f>SUMIFS(GameLog!L:L,GameLog!$D:$D,'STL B'!$A2,GameLog!$C:$C,"STL")</f>
        <v>0</v>
      </c>
      <c r="J2">
        <f>SUMIFS(GameLog!M:M,GameLog!$D:$D,'STL B'!$A2,GameLog!$C:$C,"STL")</f>
        <v>0</v>
      </c>
      <c r="K2">
        <f>SUMIFS(GameLog!N:N,GameLog!$D:$D,'STL B'!$A2,GameLog!$C:$C,"STL")</f>
        <v>0</v>
      </c>
      <c r="L2">
        <f>SUMIFS(GameLog!O:O,GameLog!$D:$D,'STL B'!$A2,GameLog!$C:$C,"STL")</f>
        <v>0</v>
      </c>
      <c r="M2">
        <f>SUMIFS(GameLog!P:P,GameLog!$D:$D,'STL B'!$A2,GameLog!$C:$C,"STL")</f>
        <v>0</v>
      </c>
      <c r="N2">
        <f>SUMIFS(GameLog!Q:Q,GameLog!$D:$D,'STL B'!$A2,GameLog!$C:$C,"STL")</f>
        <v>4</v>
      </c>
      <c r="O2">
        <f>SUMIFS(GameLog!R:R,GameLog!$D:$D,'STL B'!$A2,GameLog!$C:$C,"STL")</f>
        <v>0</v>
      </c>
      <c r="P2">
        <f>SUMIFS(GameLog!S:S,GameLog!$D:$D,'STL B'!$A2,GameLog!$C:$C,"STL")</f>
        <v>0</v>
      </c>
      <c r="Q2">
        <f>SUMIFS(GameLog!T:T,GameLog!$D:$D,'STL B'!$A2,GameLog!$C:$C,"STL")</f>
        <v>0</v>
      </c>
      <c r="R2">
        <f>SUMIFS(GameLog!U:U,GameLog!$D:$D,'STL B'!$A2,GameLog!$C:$C,"STL")</f>
        <v>0</v>
      </c>
      <c r="S2">
        <f>SUMIFS(GameLog!V:V,GameLog!$D:$D,'STL B'!$A2,GameLog!$C:$C,"STL")</f>
        <v>0</v>
      </c>
      <c r="T2">
        <v>0</v>
      </c>
      <c r="U2">
        <v>0</v>
      </c>
      <c r="V2" s="8">
        <f>IFERROR(F2/D2,0)</f>
        <v>0.2</v>
      </c>
      <c r="W2" s="8">
        <f t="shared" ref="W2:W38" si="0">IFERROR((F2+M2+P2)/(C2-Q2),0)</f>
        <v>0.2</v>
      </c>
      <c r="X2" s="8">
        <f t="shared" ref="X2:X38" si="1">IFERROR(Z2/D2,0)</f>
        <v>0.5</v>
      </c>
      <c r="Y2" s="8">
        <f>W2+X2</f>
        <v>0.7</v>
      </c>
      <c r="Z2">
        <f>G2+F2+H2*2+I2*3</f>
        <v>5</v>
      </c>
      <c r="AC2" s="14"/>
    </row>
    <row r="3" spans="1:29">
      <c r="A3" t="s">
        <v>3331</v>
      </c>
      <c r="B3" cm="1">
        <f t="array" ref="B3">IF(COUNTIFS(GameLog!D:D,'STL B'!A3,GameLog!C:C,"STL")=0,0,COUNTA(_xlfn.UNIQUE(_xlfn._xlws.FILTER(GameLog!A$2:A$1000, (GameLog!C$2:C$1000="STL") * (GameLog!D$2:D$1000=A3)))))</f>
        <v>3</v>
      </c>
      <c r="C3">
        <f t="shared" ref="C3:C38" si="2">D3+M3+P3+Q3+R3</f>
        <v>14</v>
      </c>
      <c r="D3">
        <f>SUMIFS(GameLog!G:G,GameLog!$D:$D,'STL B'!$A3,GameLog!$C:$C,"STL")</f>
        <v>10</v>
      </c>
      <c r="E3">
        <f>SUMIFS(GameLog!H:H,GameLog!$D:$D,'STL B'!$A3,GameLog!$C:$C,"STL")</f>
        <v>3</v>
      </c>
      <c r="F3">
        <f>SUMIFS(GameLog!I:I,GameLog!$D:$D,'STL B'!$A3,GameLog!$C:$C,"STL")</f>
        <v>3</v>
      </c>
      <c r="G3">
        <f>SUMIFS(GameLog!J:J,GameLog!$D:$D,'STL B'!$A3,GameLog!$C:$C,"STL")</f>
        <v>0</v>
      </c>
      <c r="H3">
        <f>SUMIFS(GameLog!K:K,GameLog!$D:$D,'STL B'!$A3,GameLog!$C:$C,"STL")</f>
        <v>0</v>
      </c>
      <c r="I3">
        <f>SUMIFS(GameLog!L:L,GameLog!$D:$D,'STL B'!$A3,GameLog!$C:$C,"STL")</f>
        <v>2</v>
      </c>
      <c r="J3">
        <f>SUMIFS(GameLog!M:M,GameLog!$D:$D,'STL B'!$A3,GameLog!$C:$C,"STL")</f>
        <v>5</v>
      </c>
      <c r="K3">
        <f>SUMIFS(GameLog!N:N,GameLog!$D:$D,'STL B'!$A3,GameLog!$C:$C,"STL")</f>
        <v>0</v>
      </c>
      <c r="L3">
        <f>SUMIFS(GameLog!O:O,GameLog!$D:$D,'STL B'!$A3,GameLog!$C:$C,"STL")</f>
        <v>0</v>
      </c>
      <c r="M3">
        <f>SUMIFS(GameLog!P:P,GameLog!$D:$D,'STL B'!$A3,GameLog!$C:$C,"STL")</f>
        <v>3</v>
      </c>
      <c r="N3">
        <f>SUMIFS(GameLog!Q:Q,GameLog!$D:$D,'STL B'!$A3,GameLog!$C:$C,"STL")</f>
        <v>3</v>
      </c>
      <c r="O3">
        <f>SUMIFS(GameLog!R:R,GameLog!$D:$D,'STL B'!$A3,GameLog!$C:$C,"STL")</f>
        <v>0</v>
      </c>
      <c r="P3">
        <f>SUMIFS(GameLog!S:S,GameLog!$D:$D,'STL B'!$A3,GameLog!$C:$C,"STL")</f>
        <v>0</v>
      </c>
      <c r="Q3">
        <f>SUMIFS(GameLog!T:T,GameLog!$D:$D,'STL B'!$A3,GameLog!$C:$C,"STL")</f>
        <v>0</v>
      </c>
      <c r="R3">
        <f>SUMIFS(GameLog!U:U,GameLog!$D:$D,'STL B'!$A3,GameLog!$C:$C,"STL")</f>
        <v>1</v>
      </c>
      <c r="S3">
        <f>SUMIFS(GameLog!V:V,GameLog!$D:$D,'STL B'!$A3,GameLog!$C:$C,"STL")</f>
        <v>1</v>
      </c>
      <c r="T3">
        <v>0</v>
      </c>
      <c r="U3">
        <v>1</v>
      </c>
      <c r="V3" s="8">
        <f t="shared" ref="V3:V38" si="3">IFERROR(F3/D3,0)</f>
        <v>0.3</v>
      </c>
      <c r="W3" s="8">
        <f t="shared" si="0"/>
        <v>0.42857142857142855</v>
      </c>
      <c r="X3" s="8">
        <f t="shared" si="1"/>
        <v>0.9</v>
      </c>
      <c r="Y3" s="8">
        <f t="shared" ref="Y3:Y38" si="4">W3+X3</f>
        <v>1.3285714285714285</v>
      </c>
      <c r="Z3">
        <f t="shared" ref="Z3:Z38" si="5">G3+F3+H3*2+I3*3</f>
        <v>9</v>
      </c>
      <c r="AC3" s="14"/>
    </row>
    <row r="4" spans="1:29">
      <c r="A4" t="s">
        <v>3332</v>
      </c>
      <c r="B4" cm="1">
        <f t="array" ref="B4">IF(COUNTIFS(GameLog!D:D,'STL B'!A4,GameLog!C:C,"STL")=0,0,COUNTA(_xlfn.UNIQUE(_xlfn._xlws.FILTER(GameLog!A$2:A$1000, (GameLog!C$2:C$1000="STL") * (GameLog!D$2:D$1000=A4)))))</f>
        <v>3</v>
      </c>
      <c r="C4">
        <f t="shared" si="2"/>
        <v>5</v>
      </c>
      <c r="D4">
        <f>SUMIFS(GameLog!G:G,GameLog!$D:$D,'STL B'!$A4,GameLog!$C:$C,"STL")</f>
        <v>4</v>
      </c>
      <c r="E4">
        <f>SUMIFS(GameLog!H:H,GameLog!$D:$D,'STL B'!$A4,GameLog!$C:$C,"STL")</f>
        <v>2</v>
      </c>
      <c r="F4">
        <f>SUMIFS(GameLog!I:I,GameLog!$D:$D,'STL B'!$A4,GameLog!$C:$C,"STL")</f>
        <v>1</v>
      </c>
      <c r="G4">
        <f>SUMIFS(GameLog!J:J,GameLog!$D:$D,'STL B'!$A4,GameLog!$C:$C,"STL")</f>
        <v>0</v>
      </c>
      <c r="H4">
        <f>SUMIFS(GameLog!K:K,GameLog!$D:$D,'STL B'!$A4,GameLog!$C:$C,"STL")</f>
        <v>0</v>
      </c>
      <c r="I4">
        <f>SUMIFS(GameLog!L:L,GameLog!$D:$D,'STL B'!$A4,GameLog!$C:$C,"STL")</f>
        <v>0</v>
      </c>
      <c r="J4">
        <f>SUMIFS(GameLog!M:M,GameLog!$D:$D,'STL B'!$A4,GameLog!$C:$C,"STL")</f>
        <v>0</v>
      </c>
      <c r="K4">
        <f>SUMIFS(GameLog!N:N,GameLog!$D:$D,'STL B'!$A4,GameLog!$C:$C,"STL")</f>
        <v>0</v>
      </c>
      <c r="L4">
        <f>SUMIFS(GameLog!O:O,GameLog!$D:$D,'STL B'!$A4,GameLog!$C:$C,"STL")</f>
        <v>0</v>
      </c>
      <c r="M4">
        <f>SUMIFS(GameLog!P:P,GameLog!$D:$D,'STL B'!$A4,GameLog!$C:$C,"STL")</f>
        <v>1</v>
      </c>
      <c r="N4">
        <f>SUMIFS(GameLog!Q:Q,GameLog!$D:$D,'STL B'!$A4,GameLog!$C:$C,"STL")</f>
        <v>1</v>
      </c>
      <c r="O4">
        <f>SUMIFS(GameLog!R:R,GameLog!$D:$D,'STL B'!$A4,GameLog!$C:$C,"STL")</f>
        <v>0</v>
      </c>
      <c r="P4">
        <f>SUMIFS(GameLog!S:S,GameLog!$D:$D,'STL B'!$A4,GameLog!$C:$C,"STL")</f>
        <v>0</v>
      </c>
      <c r="Q4">
        <f>SUMIFS(GameLog!T:T,GameLog!$D:$D,'STL B'!$A4,GameLog!$C:$C,"STL")</f>
        <v>0</v>
      </c>
      <c r="R4">
        <f>SUMIFS(GameLog!U:U,GameLog!$D:$D,'STL B'!$A4,GameLog!$C:$C,"STL")</f>
        <v>0</v>
      </c>
      <c r="S4">
        <f>SUMIFS(GameLog!V:V,GameLog!$D:$D,'STL B'!$A4,GameLog!$C:$C,"STL")</f>
        <v>0</v>
      </c>
      <c r="T4">
        <v>0</v>
      </c>
      <c r="U4">
        <v>0</v>
      </c>
      <c r="V4" s="8">
        <f t="shared" si="3"/>
        <v>0.25</v>
      </c>
      <c r="W4" s="8">
        <f t="shared" si="0"/>
        <v>0.4</v>
      </c>
      <c r="X4" s="8">
        <f t="shared" si="1"/>
        <v>0.25</v>
      </c>
      <c r="Y4" s="8">
        <f t="shared" si="4"/>
        <v>0.65</v>
      </c>
      <c r="Z4">
        <f t="shared" si="5"/>
        <v>1</v>
      </c>
      <c r="AC4" s="14"/>
    </row>
    <row r="5" spans="1:29">
      <c r="A5" t="s">
        <v>3333</v>
      </c>
      <c r="B5" cm="1">
        <f t="array" ref="B5">IF(COUNTIFS(GameLog!D:D,'STL B'!A5,GameLog!C:C,"STL")=0,0,COUNTA(_xlfn.UNIQUE(_xlfn._xlws.FILTER(GameLog!A$2:A$1000, (GameLog!C$2:C$1000="STL") * (GameLog!D$2:D$1000=A5)))))</f>
        <v>3</v>
      </c>
      <c r="C5">
        <f t="shared" si="2"/>
        <v>14</v>
      </c>
      <c r="D5">
        <f>SUMIFS(GameLog!G:G,GameLog!$D:$D,'STL B'!$A5,GameLog!$C:$C,"STL")</f>
        <v>13</v>
      </c>
      <c r="E5">
        <f>SUMIFS(GameLog!H:H,GameLog!$D:$D,'STL B'!$A5,GameLog!$C:$C,"STL")</f>
        <v>4</v>
      </c>
      <c r="F5">
        <f>SUMIFS(GameLog!I:I,GameLog!$D:$D,'STL B'!$A5,GameLog!$C:$C,"STL")</f>
        <v>3</v>
      </c>
      <c r="G5">
        <f>SUMIFS(GameLog!J:J,GameLog!$D:$D,'STL B'!$A5,GameLog!$C:$C,"STL")</f>
        <v>0</v>
      </c>
      <c r="H5">
        <f>SUMIFS(GameLog!K:K,GameLog!$D:$D,'STL B'!$A5,GameLog!$C:$C,"STL")</f>
        <v>0</v>
      </c>
      <c r="I5">
        <f>SUMIFS(GameLog!L:L,GameLog!$D:$D,'STL B'!$A5,GameLog!$C:$C,"STL")</f>
        <v>3</v>
      </c>
      <c r="J5">
        <f>SUMIFS(GameLog!M:M,GameLog!$D:$D,'STL B'!$A5,GameLog!$C:$C,"STL")</f>
        <v>6</v>
      </c>
      <c r="K5">
        <f>SUMIFS(GameLog!N:N,GameLog!$D:$D,'STL B'!$A5,GameLog!$C:$C,"STL")</f>
        <v>0</v>
      </c>
      <c r="L5">
        <f>SUMIFS(GameLog!O:O,GameLog!$D:$D,'STL B'!$A5,GameLog!$C:$C,"STL")</f>
        <v>0</v>
      </c>
      <c r="M5">
        <f>SUMIFS(GameLog!P:P,GameLog!$D:$D,'STL B'!$A5,GameLog!$C:$C,"STL")</f>
        <v>1</v>
      </c>
      <c r="N5">
        <f>SUMIFS(GameLog!Q:Q,GameLog!$D:$D,'STL B'!$A5,GameLog!$C:$C,"STL")</f>
        <v>2</v>
      </c>
      <c r="O5">
        <f>SUMIFS(GameLog!R:R,GameLog!$D:$D,'STL B'!$A5,GameLog!$C:$C,"STL")</f>
        <v>0</v>
      </c>
      <c r="P5">
        <f>SUMIFS(GameLog!S:S,GameLog!$D:$D,'STL B'!$A5,GameLog!$C:$C,"STL")</f>
        <v>0</v>
      </c>
      <c r="Q5">
        <f>SUMIFS(GameLog!T:T,GameLog!$D:$D,'STL B'!$A5,GameLog!$C:$C,"STL")</f>
        <v>0</v>
      </c>
      <c r="R5">
        <f>SUMIFS(GameLog!U:U,GameLog!$D:$D,'STL B'!$A5,GameLog!$C:$C,"STL")</f>
        <v>0</v>
      </c>
      <c r="S5">
        <f>SUMIFS(GameLog!V:V,GameLog!$D:$D,'STL B'!$A5,GameLog!$C:$C,"STL")</f>
        <v>0</v>
      </c>
      <c r="T5">
        <v>0</v>
      </c>
      <c r="U5">
        <v>0</v>
      </c>
      <c r="V5" s="8">
        <f t="shared" si="3"/>
        <v>0.23076923076923078</v>
      </c>
      <c r="W5" s="8">
        <f t="shared" si="0"/>
        <v>0.2857142857142857</v>
      </c>
      <c r="X5" s="8">
        <f t="shared" si="1"/>
        <v>0.92307692307692313</v>
      </c>
      <c r="Y5" s="8">
        <f t="shared" si="4"/>
        <v>1.2087912087912089</v>
      </c>
      <c r="Z5">
        <f t="shared" si="5"/>
        <v>12</v>
      </c>
      <c r="AC5" s="14"/>
    </row>
    <row r="6" spans="1:29">
      <c r="A6" t="s">
        <v>3334</v>
      </c>
      <c r="B6" cm="1">
        <f t="array" ref="B6">IF(COUNTIFS(GameLog!D:D,'STL B'!A6,GameLog!C:C,"STL")=0,0,COUNTA(_xlfn.UNIQUE(_xlfn._xlws.FILTER(GameLog!A$2:A$1000, (GameLog!C$2:C$1000="STL") * (GameLog!D$2:D$1000=A6)))))</f>
        <v>3</v>
      </c>
      <c r="C6">
        <f t="shared" si="2"/>
        <v>11</v>
      </c>
      <c r="D6">
        <f>SUMIFS(GameLog!G:G,GameLog!$D:$D,'STL B'!$A6,GameLog!$C:$C,"STL")</f>
        <v>8</v>
      </c>
      <c r="E6">
        <f>SUMIFS(GameLog!H:H,GameLog!$D:$D,'STL B'!$A6,GameLog!$C:$C,"STL")</f>
        <v>1</v>
      </c>
      <c r="F6">
        <f>SUMIFS(GameLog!I:I,GameLog!$D:$D,'STL B'!$A6,GameLog!$C:$C,"STL")</f>
        <v>2</v>
      </c>
      <c r="G6">
        <f>SUMIFS(GameLog!J:J,GameLog!$D:$D,'STL B'!$A6,GameLog!$C:$C,"STL")</f>
        <v>1</v>
      </c>
      <c r="H6">
        <f>SUMIFS(GameLog!K:K,GameLog!$D:$D,'STL B'!$A6,GameLog!$C:$C,"STL")</f>
        <v>0</v>
      </c>
      <c r="I6">
        <f>SUMIFS(GameLog!L:L,GameLog!$D:$D,'STL B'!$A6,GameLog!$C:$C,"STL")</f>
        <v>0</v>
      </c>
      <c r="J6">
        <f>SUMIFS(GameLog!M:M,GameLog!$D:$D,'STL B'!$A6,GameLog!$C:$C,"STL")</f>
        <v>0</v>
      </c>
      <c r="K6">
        <f>SUMIFS(GameLog!N:N,GameLog!$D:$D,'STL B'!$A6,GameLog!$C:$C,"STL")</f>
        <v>0</v>
      </c>
      <c r="L6">
        <f>SUMIFS(GameLog!O:O,GameLog!$D:$D,'STL B'!$A6,GameLog!$C:$C,"STL")</f>
        <v>0</v>
      </c>
      <c r="M6">
        <f>SUMIFS(GameLog!P:P,GameLog!$D:$D,'STL B'!$A6,GameLog!$C:$C,"STL")</f>
        <v>3</v>
      </c>
      <c r="N6">
        <f>SUMIFS(GameLog!Q:Q,GameLog!$D:$D,'STL B'!$A6,GameLog!$C:$C,"STL")</f>
        <v>0</v>
      </c>
      <c r="O6">
        <f>SUMIFS(GameLog!R:R,GameLog!$D:$D,'STL B'!$A6,GameLog!$C:$C,"STL")</f>
        <v>0</v>
      </c>
      <c r="P6">
        <f>SUMIFS(GameLog!S:S,GameLog!$D:$D,'STL B'!$A6,GameLog!$C:$C,"STL")</f>
        <v>0</v>
      </c>
      <c r="Q6">
        <f>SUMIFS(GameLog!T:T,GameLog!$D:$D,'STL B'!$A6,GameLog!$C:$C,"STL")</f>
        <v>0</v>
      </c>
      <c r="R6">
        <f>SUMIFS(GameLog!U:U,GameLog!$D:$D,'STL B'!$A6,GameLog!$C:$C,"STL")</f>
        <v>0</v>
      </c>
      <c r="S6">
        <f>SUMIFS(GameLog!V:V,GameLog!$D:$D,'STL B'!$A6,GameLog!$C:$C,"STL")</f>
        <v>1</v>
      </c>
      <c r="T6">
        <v>0</v>
      </c>
      <c r="U6">
        <v>0</v>
      </c>
      <c r="V6" s="8">
        <f t="shared" si="3"/>
        <v>0.25</v>
      </c>
      <c r="W6" s="8">
        <f t="shared" si="0"/>
        <v>0.45454545454545453</v>
      </c>
      <c r="X6" s="8">
        <f t="shared" si="1"/>
        <v>0.375</v>
      </c>
      <c r="Y6" s="8">
        <f t="shared" si="4"/>
        <v>0.82954545454545459</v>
      </c>
      <c r="Z6">
        <f t="shared" si="5"/>
        <v>3</v>
      </c>
      <c r="AC6" s="14"/>
    </row>
    <row r="7" spans="1:29">
      <c r="A7" t="s">
        <v>3335</v>
      </c>
      <c r="B7" cm="1">
        <f t="array" ref="B7">IF(COUNTIFS(GameLog!D:D,'STL B'!A7,GameLog!C:C,"STL")=0,0,COUNTA(_xlfn.UNIQUE(_xlfn._xlws.FILTER(GameLog!A$2:A$1000, (GameLog!C$2:C$1000="STL") * (GameLog!D$2:D$1000=A7)))))</f>
        <v>0</v>
      </c>
      <c r="C7">
        <f t="shared" si="2"/>
        <v>0</v>
      </c>
      <c r="D7">
        <f>SUMIFS(GameLog!G:G,GameLog!$D:$D,'STL B'!$A7,GameLog!$C:$C,"STL")</f>
        <v>0</v>
      </c>
      <c r="E7">
        <f>SUMIFS(GameLog!H:H,GameLog!$D:$D,'STL B'!$A7,GameLog!$C:$C,"STL")</f>
        <v>0</v>
      </c>
      <c r="F7">
        <f>SUMIFS(GameLog!I:I,GameLog!$D:$D,'STL B'!$A7,GameLog!$C:$C,"STL")</f>
        <v>0</v>
      </c>
      <c r="G7">
        <f>SUMIFS(GameLog!J:J,GameLog!$D:$D,'STL B'!$A7,GameLog!$C:$C,"STL")</f>
        <v>0</v>
      </c>
      <c r="H7">
        <f>SUMIFS(GameLog!K:K,GameLog!$D:$D,'STL B'!$A7,GameLog!$C:$C,"STL")</f>
        <v>0</v>
      </c>
      <c r="I7">
        <f>SUMIFS(GameLog!L:L,GameLog!$D:$D,'STL B'!$A7,GameLog!$C:$C,"STL")</f>
        <v>0</v>
      </c>
      <c r="J7">
        <f>SUMIFS(GameLog!M:M,GameLog!$D:$D,'STL B'!$A7,GameLog!$C:$C,"STL")</f>
        <v>0</v>
      </c>
      <c r="K7">
        <f>SUMIFS(GameLog!N:N,GameLog!$D:$D,'STL B'!$A7,GameLog!$C:$C,"STL")</f>
        <v>0</v>
      </c>
      <c r="L7">
        <f>SUMIFS(GameLog!O:O,GameLog!$D:$D,'STL B'!$A7,GameLog!$C:$C,"STL")</f>
        <v>0</v>
      </c>
      <c r="M7">
        <f>SUMIFS(GameLog!P:P,GameLog!$D:$D,'STL B'!$A7,GameLog!$C:$C,"STL")</f>
        <v>0</v>
      </c>
      <c r="N7">
        <f>SUMIFS(GameLog!Q:Q,GameLog!$D:$D,'STL B'!$A7,GameLog!$C:$C,"STL")</f>
        <v>0</v>
      </c>
      <c r="O7">
        <f>SUMIFS(GameLog!R:R,GameLog!$D:$D,'STL B'!$A7,GameLog!$C:$C,"STL")</f>
        <v>0</v>
      </c>
      <c r="P7">
        <f>SUMIFS(GameLog!S:S,GameLog!$D:$D,'STL B'!$A7,GameLog!$C:$C,"STL")</f>
        <v>0</v>
      </c>
      <c r="Q7">
        <f>SUMIFS(GameLog!T:T,GameLog!$D:$D,'STL B'!$A7,GameLog!$C:$C,"STL")</f>
        <v>0</v>
      </c>
      <c r="R7">
        <f>SUMIFS(GameLog!U:U,GameLog!$D:$D,'STL B'!$A7,GameLog!$C:$C,"STL")</f>
        <v>0</v>
      </c>
      <c r="S7">
        <f>SUMIFS(GameLog!V:V,GameLog!$D:$D,'STL B'!$A7,GameLog!$C:$C,"STL")</f>
        <v>0</v>
      </c>
      <c r="T7">
        <v>1</v>
      </c>
      <c r="U7">
        <v>1</v>
      </c>
      <c r="V7" s="8">
        <f t="shared" si="3"/>
        <v>0</v>
      </c>
      <c r="W7" s="8">
        <f t="shared" si="0"/>
        <v>0</v>
      </c>
      <c r="X7" s="8">
        <f t="shared" si="1"/>
        <v>0</v>
      </c>
      <c r="Y7" s="8">
        <f t="shared" si="4"/>
        <v>0</v>
      </c>
      <c r="Z7">
        <f t="shared" si="5"/>
        <v>0</v>
      </c>
      <c r="AC7" s="14"/>
    </row>
    <row r="8" spans="1:29">
      <c r="A8" t="s">
        <v>3336</v>
      </c>
      <c r="B8" cm="1">
        <f t="array" ref="B8">IF(COUNTIFS(GameLog!D:D,'STL B'!A8,GameLog!C:C,"STL")=0,0,COUNTA(_xlfn.UNIQUE(_xlfn._xlws.FILTER(GameLog!A$2:A$1000, (GameLog!C$2:C$1000="STL") * (GameLog!D$2:D$1000=A8)))))</f>
        <v>3</v>
      </c>
      <c r="C8">
        <f t="shared" si="2"/>
        <v>10</v>
      </c>
      <c r="D8">
        <f>SUMIFS(GameLog!G:G,GameLog!$D:$D,'STL B'!$A8,GameLog!$C:$C,"STL")</f>
        <v>8</v>
      </c>
      <c r="E8">
        <f>SUMIFS(GameLog!H:H,GameLog!$D:$D,'STL B'!$A8,GameLog!$C:$C,"STL")</f>
        <v>1</v>
      </c>
      <c r="F8">
        <f>SUMIFS(GameLog!I:I,GameLog!$D:$D,'STL B'!$A8,GameLog!$C:$C,"STL")</f>
        <v>1</v>
      </c>
      <c r="G8">
        <f>SUMIFS(GameLog!J:J,GameLog!$D:$D,'STL B'!$A8,GameLog!$C:$C,"STL")</f>
        <v>0</v>
      </c>
      <c r="H8">
        <f>SUMIFS(GameLog!K:K,GameLog!$D:$D,'STL B'!$A8,GameLog!$C:$C,"STL")</f>
        <v>0</v>
      </c>
      <c r="I8">
        <f>SUMIFS(GameLog!L:L,GameLog!$D:$D,'STL B'!$A8,GameLog!$C:$C,"STL")</f>
        <v>0</v>
      </c>
      <c r="J8">
        <f>SUMIFS(GameLog!M:M,GameLog!$D:$D,'STL B'!$A8,GameLog!$C:$C,"STL")</f>
        <v>0</v>
      </c>
      <c r="K8">
        <f>SUMIFS(GameLog!N:N,GameLog!$D:$D,'STL B'!$A8,GameLog!$C:$C,"STL")</f>
        <v>1</v>
      </c>
      <c r="L8">
        <f>SUMIFS(GameLog!O:O,GameLog!$D:$D,'STL B'!$A8,GameLog!$C:$C,"STL")</f>
        <v>0</v>
      </c>
      <c r="M8">
        <f>SUMIFS(GameLog!P:P,GameLog!$D:$D,'STL B'!$A8,GameLog!$C:$C,"STL")</f>
        <v>2</v>
      </c>
      <c r="N8">
        <f>SUMIFS(GameLog!Q:Q,GameLog!$D:$D,'STL B'!$A8,GameLog!$C:$C,"STL")</f>
        <v>3</v>
      </c>
      <c r="O8">
        <f>SUMIFS(GameLog!R:R,GameLog!$D:$D,'STL B'!$A8,GameLog!$C:$C,"STL")</f>
        <v>0</v>
      </c>
      <c r="P8">
        <f>SUMIFS(GameLog!S:S,GameLog!$D:$D,'STL B'!$A8,GameLog!$C:$C,"STL")</f>
        <v>0</v>
      </c>
      <c r="Q8">
        <f>SUMIFS(GameLog!T:T,GameLog!$D:$D,'STL B'!$A8,GameLog!$C:$C,"STL")</f>
        <v>0</v>
      </c>
      <c r="R8">
        <f>SUMIFS(GameLog!U:U,GameLog!$D:$D,'STL B'!$A8,GameLog!$C:$C,"STL")</f>
        <v>0</v>
      </c>
      <c r="S8">
        <f>SUMIFS(GameLog!V:V,GameLog!$D:$D,'STL B'!$A8,GameLog!$C:$C,"STL")</f>
        <v>0</v>
      </c>
      <c r="T8">
        <v>0</v>
      </c>
      <c r="U8">
        <v>1</v>
      </c>
      <c r="V8" s="8">
        <f t="shared" si="3"/>
        <v>0.125</v>
      </c>
      <c r="W8" s="8">
        <f t="shared" si="0"/>
        <v>0.3</v>
      </c>
      <c r="X8" s="8">
        <f t="shared" si="1"/>
        <v>0.125</v>
      </c>
      <c r="Y8" s="8">
        <f t="shared" si="4"/>
        <v>0.42499999999999999</v>
      </c>
      <c r="Z8">
        <f t="shared" si="5"/>
        <v>1</v>
      </c>
      <c r="AC8" s="14"/>
    </row>
    <row r="9" spans="1:29">
      <c r="A9" t="s">
        <v>3337</v>
      </c>
      <c r="B9" cm="1">
        <f t="array" ref="B9">IF(COUNTIFS(GameLog!D:D,'STL B'!A9,GameLog!C:C,"STL")=0,0,COUNTA(_xlfn.UNIQUE(_xlfn._xlws.FILTER(GameLog!A$2:A$1000, (GameLog!C$2:C$1000="STL") * (GameLog!D$2:D$1000=A9)))))</f>
        <v>3</v>
      </c>
      <c r="C9">
        <f t="shared" si="2"/>
        <v>14</v>
      </c>
      <c r="D9">
        <f>SUMIFS(GameLog!G:G,GameLog!$D:$D,'STL B'!$A9,GameLog!$C:$C,"STL")</f>
        <v>11</v>
      </c>
      <c r="E9">
        <f>SUMIFS(GameLog!H:H,GameLog!$D:$D,'STL B'!$A9,GameLog!$C:$C,"STL")</f>
        <v>3</v>
      </c>
      <c r="F9">
        <f>SUMIFS(GameLog!I:I,GameLog!$D:$D,'STL B'!$A9,GameLog!$C:$C,"STL")</f>
        <v>4</v>
      </c>
      <c r="G9">
        <f>SUMIFS(GameLog!J:J,GameLog!$D:$D,'STL B'!$A9,GameLog!$C:$C,"STL")</f>
        <v>1</v>
      </c>
      <c r="H9">
        <f>SUMIFS(GameLog!K:K,GameLog!$D:$D,'STL B'!$A9,GameLog!$C:$C,"STL")</f>
        <v>0</v>
      </c>
      <c r="I9">
        <f>SUMIFS(GameLog!L:L,GameLog!$D:$D,'STL B'!$A9,GameLog!$C:$C,"STL")</f>
        <v>0</v>
      </c>
      <c r="J9">
        <f>SUMIFS(GameLog!M:M,GameLog!$D:$D,'STL B'!$A9,GameLog!$C:$C,"STL")</f>
        <v>0</v>
      </c>
      <c r="K9">
        <f>SUMIFS(GameLog!N:N,GameLog!$D:$D,'STL B'!$A9,GameLog!$C:$C,"STL")</f>
        <v>1</v>
      </c>
      <c r="L9">
        <f>SUMIFS(GameLog!O:O,GameLog!$D:$D,'STL B'!$A9,GameLog!$C:$C,"STL")</f>
        <v>0</v>
      </c>
      <c r="M9">
        <f>SUMIFS(GameLog!P:P,GameLog!$D:$D,'STL B'!$A9,GameLog!$C:$C,"STL")</f>
        <v>3</v>
      </c>
      <c r="N9">
        <f>SUMIFS(GameLog!Q:Q,GameLog!$D:$D,'STL B'!$A9,GameLog!$C:$C,"STL")</f>
        <v>2</v>
      </c>
      <c r="O9">
        <f>SUMIFS(GameLog!R:R,GameLog!$D:$D,'STL B'!$A9,GameLog!$C:$C,"STL")</f>
        <v>0</v>
      </c>
      <c r="P9">
        <f>SUMIFS(GameLog!S:S,GameLog!$D:$D,'STL B'!$A9,GameLog!$C:$C,"STL")</f>
        <v>0</v>
      </c>
      <c r="Q9">
        <f>SUMIFS(GameLog!T:T,GameLog!$D:$D,'STL B'!$A9,GameLog!$C:$C,"STL")</f>
        <v>0</v>
      </c>
      <c r="R9">
        <f>SUMIFS(GameLog!U:U,GameLog!$D:$D,'STL B'!$A9,GameLog!$C:$C,"STL")</f>
        <v>0</v>
      </c>
      <c r="S9">
        <f>SUMIFS(GameLog!V:V,GameLog!$D:$D,'STL B'!$A9,GameLog!$C:$C,"STL")</f>
        <v>0</v>
      </c>
      <c r="T9">
        <v>2</v>
      </c>
      <c r="U9">
        <v>2</v>
      </c>
      <c r="V9" s="8">
        <f t="shared" si="3"/>
        <v>0.36363636363636365</v>
      </c>
      <c r="W9" s="8">
        <f t="shared" si="0"/>
        <v>0.5</v>
      </c>
      <c r="X9" s="8">
        <f t="shared" si="1"/>
        <v>0.45454545454545453</v>
      </c>
      <c r="Y9" s="8">
        <f t="shared" si="4"/>
        <v>0.95454545454545459</v>
      </c>
      <c r="Z9">
        <f t="shared" si="5"/>
        <v>5</v>
      </c>
      <c r="AC9" s="14"/>
    </row>
    <row r="10" spans="1:29">
      <c r="A10" t="s">
        <v>3338</v>
      </c>
      <c r="B10" cm="1">
        <f t="array" ref="B10">IF(COUNTIFS(GameLog!D:D,'STL B'!A10,GameLog!C:C,"STL")=0,0,COUNTA(_xlfn.UNIQUE(_xlfn._xlws.FILTER(GameLog!A$2:A$1000, (GameLog!C$2:C$1000="STL") * (GameLog!D$2:D$1000=A10)))))</f>
        <v>3</v>
      </c>
      <c r="C10">
        <f t="shared" si="2"/>
        <v>10</v>
      </c>
      <c r="D10">
        <f>SUMIFS(GameLog!G:G,GameLog!$D:$D,'STL B'!$A10,GameLog!$C:$C,"STL")</f>
        <v>8</v>
      </c>
      <c r="E10">
        <f>SUMIFS(GameLog!H:H,GameLog!$D:$D,'STL B'!$A10,GameLog!$C:$C,"STL")</f>
        <v>1</v>
      </c>
      <c r="F10">
        <f>SUMIFS(GameLog!I:I,GameLog!$D:$D,'STL B'!$A10,GameLog!$C:$C,"STL")</f>
        <v>3</v>
      </c>
      <c r="G10">
        <f>SUMIFS(GameLog!J:J,GameLog!$D:$D,'STL B'!$A10,GameLog!$C:$C,"STL")</f>
        <v>1</v>
      </c>
      <c r="H10">
        <f>SUMIFS(GameLog!K:K,GameLog!$D:$D,'STL B'!$A10,GameLog!$C:$C,"STL")</f>
        <v>0</v>
      </c>
      <c r="I10">
        <f>SUMIFS(GameLog!L:L,GameLog!$D:$D,'STL B'!$A10,GameLog!$C:$C,"STL")</f>
        <v>1</v>
      </c>
      <c r="J10">
        <f>SUMIFS(GameLog!M:M,GameLog!$D:$D,'STL B'!$A10,GameLog!$C:$C,"STL")</f>
        <v>3</v>
      </c>
      <c r="K10">
        <f>SUMIFS(GameLog!N:N,GameLog!$D:$D,'STL B'!$A10,GameLog!$C:$C,"STL")</f>
        <v>0</v>
      </c>
      <c r="L10">
        <f>SUMIFS(GameLog!O:O,GameLog!$D:$D,'STL B'!$A10,GameLog!$C:$C,"STL")</f>
        <v>0</v>
      </c>
      <c r="M10">
        <f>SUMIFS(GameLog!P:P,GameLog!$D:$D,'STL B'!$A10,GameLog!$C:$C,"STL")</f>
        <v>1</v>
      </c>
      <c r="N10">
        <f>SUMIFS(GameLog!Q:Q,GameLog!$D:$D,'STL B'!$A10,GameLog!$C:$C,"STL")</f>
        <v>1</v>
      </c>
      <c r="O10">
        <f>SUMIFS(GameLog!R:R,GameLog!$D:$D,'STL B'!$A10,GameLog!$C:$C,"STL")</f>
        <v>0</v>
      </c>
      <c r="P10">
        <f>SUMIFS(GameLog!S:S,GameLog!$D:$D,'STL B'!$A10,GameLog!$C:$C,"STL")</f>
        <v>0</v>
      </c>
      <c r="Q10">
        <f>SUMIFS(GameLog!T:T,GameLog!$D:$D,'STL B'!$A10,GameLog!$C:$C,"STL")</f>
        <v>1</v>
      </c>
      <c r="R10">
        <f>SUMIFS(GameLog!U:U,GameLog!$D:$D,'STL B'!$A10,GameLog!$C:$C,"STL")</f>
        <v>0</v>
      </c>
      <c r="S10">
        <f>SUMIFS(GameLog!V:V,GameLog!$D:$D,'STL B'!$A10,GameLog!$C:$C,"STL")</f>
        <v>0</v>
      </c>
      <c r="T10">
        <v>0</v>
      </c>
      <c r="U10">
        <v>0</v>
      </c>
      <c r="V10" s="8">
        <f t="shared" si="3"/>
        <v>0.375</v>
      </c>
      <c r="W10" s="8">
        <f t="shared" si="0"/>
        <v>0.44444444444444442</v>
      </c>
      <c r="X10" s="8">
        <f t="shared" si="1"/>
        <v>0.875</v>
      </c>
      <c r="Y10" s="8">
        <f t="shared" si="4"/>
        <v>1.3194444444444444</v>
      </c>
      <c r="Z10">
        <f t="shared" si="5"/>
        <v>7</v>
      </c>
      <c r="AC10" s="13"/>
    </row>
    <row r="11" spans="1:29">
      <c r="A11" t="s">
        <v>3339</v>
      </c>
      <c r="B11" cm="1">
        <f t="array" ref="B11">IF(COUNTIFS(GameLog!D:D,'STL B'!A11,GameLog!C:C,"STL")=0,0,COUNTA(_xlfn.UNIQUE(_xlfn._xlws.FILTER(GameLog!A$2:A$1000, (GameLog!C$2:C$1000="STL") * (GameLog!D$2:D$1000=A11)))))</f>
        <v>2</v>
      </c>
      <c r="C11">
        <f t="shared" si="2"/>
        <v>6</v>
      </c>
      <c r="D11">
        <f>SUMIFS(GameLog!G:G,GameLog!$D:$D,'STL B'!$A11,GameLog!$C:$C,"STL")</f>
        <v>6</v>
      </c>
      <c r="E11">
        <f>SUMIFS(GameLog!H:H,GameLog!$D:$D,'STL B'!$A11,GameLog!$C:$C,"STL")</f>
        <v>0</v>
      </c>
      <c r="F11">
        <f>SUMIFS(GameLog!I:I,GameLog!$D:$D,'STL B'!$A11,GameLog!$C:$C,"STL")</f>
        <v>1</v>
      </c>
      <c r="G11">
        <f>SUMIFS(GameLog!J:J,GameLog!$D:$D,'STL B'!$A11,GameLog!$C:$C,"STL")</f>
        <v>0</v>
      </c>
      <c r="H11">
        <f>SUMIFS(GameLog!K:K,GameLog!$D:$D,'STL B'!$A11,GameLog!$C:$C,"STL")</f>
        <v>0</v>
      </c>
      <c r="I11">
        <f>SUMIFS(GameLog!L:L,GameLog!$D:$D,'STL B'!$A11,GameLog!$C:$C,"STL")</f>
        <v>0</v>
      </c>
      <c r="J11">
        <f>SUMIFS(GameLog!M:M,GameLog!$D:$D,'STL B'!$A11,GameLog!$C:$C,"STL")</f>
        <v>1</v>
      </c>
      <c r="K11">
        <f>SUMIFS(GameLog!N:N,GameLog!$D:$D,'STL B'!$A11,GameLog!$C:$C,"STL")</f>
        <v>0</v>
      </c>
      <c r="L11">
        <f>SUMIFS(GameLog!O:O,GameLog!$D:$D,'STL B'!$A11,GameLog!$C:$C,"STL")</f>
        <v>1</v>
      </c>
      <c r="M11">
        <f>SUMIFS(GameLog!P:P,GameLog!$D:$D,'STL B'!$A11,GameLog!$C:$C,"STL")</f>
        <v>0</v>
      </c>
      <c r="N11">
        <f>SUMIFS(GameLog!Q:Q,GameLog!$D:$D,'STL B'!$A11,GameLog!$C:$C,"STL")</f>
        <v>2</v>
      </c>
      <c r="O11">
        <f>SUMIFS(GameLog!R:R,GameLog!$D:$D,'STL B'!$A11,GameLog!$C:$C,"STL")</f>
        <v>0</v>
      </c>
      <c r="P11">
        <f>SUMIFS(GameLog!S:S,GameLog!$D:$D,'STL B'!$A11,GameLog!$C:$C,"STL")</f>
        <v>0</v>
      </c>
      <c r="Q11">
        <f>SUMIFS(GameLog!T:T,GameLog!$D:$D,'STL B'!$A11,GameLog!$C:$C,"STL")</f>
        <v>0</v>
      </c>
      <c r="R11">
        <f>SUMIFS(GameLog!U:U,GameLog!$D:$D,'STL B'!$A11,GameLog!$C:$C,"STL")</f>
        <v>0</v>
      </c>
      <c r="S11">
        <f>SUMIFS(GameLog!V:V,GameLog!$D:$D,'STL B'!$A11,GameLog!$C:$C,"STL")</f>
        <v>0</v>
      </c>
      <c r="T11">
        <v>1</v>
      </c>
      <c r="U11">
        <v>1</v>
      </c>
      <c r="V11" s="8">
        <f t="shared" si="3"/>
        <v>0.16666666666666666</v>
      </c>
      <c r="W11" s="8">
        <f t="shared" si="0"/>
        <v>0.16666666666666666</v>
      </c>
      <c r="X11" s="8">
        <f t="shared" si="1"/>
        <v>0.16666666666666666</v>
      </c>
      <c r="Y11" s="8">
        <f t="shared" si="4"/>
        <v>0.33333333333333331</v>
      </c>
      <c r="Z11">
        <f t="shared" si="5"/>
        <v>1</v>
      </c>
      <c r="AC11" s="14"/>
    </row>
    <row r="12" spans="1:29">
      <c r="A12" t="s">
        <v>3340</v>
      </c>
      <c r="B12" cm="1">
        <f t="array" ref="B12">IF(COUNTIFS(GameLog!D:D,'STL B'!A12,GameLog!C:C,"STL")=0,0,COUNTA(_xlfn.UNIQUE(_xlfn._xlws.FILTER(GameLog!A$2:A$1000, (GameLog!C$2:C$1000="STL") * (GameLog!D$2:D$1000=A12)))))</f>
        <v>2</v>
      </c>
      <c r="C12">
        <f t="shared" si="2"/>
        <v>6</v>
      </c>
      <c r="D12">
        <f>SUMIFS(GameLog!G:G,GameLog!$D:$D,'STL B'!$A12,GameLog!$C:$C,"STL")</f>
        <v>6</v>
      </c>
      <c r="E12">
        <f>SUMIFS(GameLog!H:H,GameLog!$D:$D,'STL B'!$A12,GameLog!$C:$C,"STL")</f>
        <v>2</v>
      </c>
      <c r="F12">
        <f>SUMIFS(GameLog!I:I,GameLog!$D:$D,'STL B'!$A12,GameLog!$C:$C,"STL")</f>
        <v>2</v>
      </c>
      <c r="G12">
        <f>SUMIFS(GameLog!J:J,GameLog!$D:$D,'STL B'!$A12,GameLog!$C:$C,"STL")</f>
        <v>0</v>
      </c>
      <c r="H12">
        <f>SUMIFS(GameLog!K:K,GameLog!$D:$D,'STL B'!$A12,GameLog!$C:$C,"STL")</f>
        <v>0</v>
      </c>
      <c r="I12">
        <f>SUMIFS(GameLog!L:L,GameLog!$D:$D,'STL B'!$A12,GameLog!$C:$C,"STL")</f>
        <v>0</v>
      </c>
      <c r="J12">
        <f>SUMIFS(GameLog!M:M,GameLog!$D:$D,'STL B'!$A12,GameLog!$C:$C,"STL")</f>
        <v>0</v>
      </c>
      <c r="K12">
        <f>SUMIFS(GameLog!N:N,GameLog!$D:$D,'STL B'!$A12,GameLog!$C:$C,"STL")</f>
        <v>0</v>
      </c>
      <c r="L12">
        <f>SUMIFS(GameLog!O:O,GameLog!$D:$D,'STL B'!$A12,GameLog!$C:$C,"STL")</f>
        <v>0</v>
      </c>
      <c r="M12">
        <f>SUMIFS(GameLog!P:P,GameLog!$D:$D,'STL B'!$A12,GameLog!$C:$C,"STL")</f>
        <v>0</v>
      </c>
      <c r="N12">
        <f>SUMIFS(GameLog!Q:Q,GameLog!$D:$D,'STL B'!$A12,GameLog!$C:$C,"STL")</f>
        <v>1</v>
      </c>
      <c r="O12">
        <f>SUMIFS(GameLog!R:R,GameLog!$D:$D,'STL B'!$A12,GameLog!$C:$C,"STL")</f>
        <v>0</v>
      </c>
      <c r="P12">
        <f>SUMIFS(GameLog!S:S,GameLog!$D:$D,'STL B'!$A12,GameLog!$C:$C,"STL")</f>
        <v>0</v>
      </c>
      <c r="Q12">
        <f>SUMIFS(GameLog!T:T,GameLog!$D:$D,'STL B'!$A12,GameLog!$C:$C,"STL")</f>
        <v>0</v>
      </c>
      <c r="R12">
        <f>SUMIFS(GameLog!U:U,GameLog!$D:$D,'STL B'!$A12,GameLog!$C:$C,"STL")</f>
        <v>0</v>
      </c>
      <c r="S12">
        <f>SUMIFS(GameLog!V:V,GameLog!$D:$D,'STL B'!$A12,GameLog!$C:$C,"STL")</f>
        <v>0</v>
      </c>
      <c r="T12">
        <v>0</v>
      </c>
      <c r="U12">
        <v>0</v>
      </c>
      <c r="V12" s="8">
        <f t="shared" si="3"/>
        <v>0.33333333333333331</v>
      </c>
      <c r="W12" s="8">
        <f t="shared" si="0"/>
        <v>0.33333333333333331</v>
      </c>
      <c r="X12" s="8">
        <f t="shared" si="1"/>
        <v>0.33333333333333331</v>
      </c>
      <c r="Y12" s="8">
        <f t="shared" si="4"/>
        <v>0.66666666666666663</v>
      </c>
      <c r="Z12">
        <f t="shared" si="5"/>
        <v>2</v>
      </c>
      <c r="AC12" s="14"/>
    </row>
    <row r="13" spans="1:29">
      <c r="A13" t="s">
        <v>3341</v>
      </c>
      <c r="B13" cm="1">
        <f t="array" ref="B13">IF(COUNTIFS(GameLog!D:D,'STL B'!A13,GameLog!C:C,"STL")=0,0,COUNTA(_xlfn.UNIQUE(_xlfn._xlws.FILTER(GameLog!A$2:A$1000, (GameLog!C$2:C$1000="STL") * (GameLog!D$2:D$1000=A13)))))</f>
        <v>3</v>
      </c>
      <c r="C13">
        <f t="shared" si="2"/>
        <v>10</v>
      </c>
      <c r="D13">
        <f>SUMIFS(GameLog!G:G,GameLog!$D:$D,'STL B'!$A13,GameLog!$C:$C,"STL")</f>
        <v>9</v>
      </c>
      <c r="E13">
        <f>SUMIFS(GameLog!H:H,GameLog!$D:$D,'STL B'!$A13,GameLog!$C:$C,"STL")</f>
        <v>1</v>
      </c>
      <c r="F13">
        <f>SUMIFS(GameLog!I:I,GameLog!$D:$D,'STL B'!$A13,GameLog!$C:$C,"STL")</f>
        <v>4</v>
      </c>
      <c r="G13">
        <f>SUMIFS(GameLog!J:J,GameLog!$D:$D,'STL B'!$A13,GameLog!$C:$C,"STL")</f>
        <v>0</v>
      </c>
      <c r="H13">
        <f>SUMIFS(GameLog!K:K,GameLog!$D:$D,'STL B'!$A13,GameLog!$C:$C,"STL")</f>
        <v>0</v>
      </c>
      <c r="I13">
        <f>SUMIFS(GameLog!L:L,GameLog!$D:$D,'STL B'!$A13,GameLog!$C:$C,"STL")</f>
        <v>0</v>
      </c>
      <c r="J13">
        <f>SUMIFS(GameLog!M:M,GameLog!$D:$D,'STL B'!$A13,GameLog!$C:$C,"STL")</f>
        <v>4</v>
      </c>
      <c r="K13">
        <f>SUMIFS(GameLog!N:N,GameLog!$D:$D,'STL B'!$A13,GameLog!$C:$C,"STL")</f>
        <v>0</v>
      </c>
      <c r="L13">
        <f>SUMIFS(GameLog!O:O,GameLog!$D:$D,'STL B'!$A13,GameLog!$C:$C,"STL")</f>
        <v>0</v>
      </c>
      <c r="M13">
        <f>SUMIFS(GameLog!P:P,GameLog!$D:$D,'STL B'!$A13,GameLog!$C:$C,"STL")</f>
        <v>1</v>
      </c>
      <c r="N13">
        <f>SUMIFS(GameLog!Q:Q,GameLog!$D:$D,'STL B'!$A13,GameLog!$C:$C,"STL")</f>
        <v>0</v>
      </c>
      <c r="O13">
        <f>SUMIFS(GameLog!R:R,GameLog!$D:$D,'STL B'!$A13,GameLog!$C:$C,"STL")</f>
        <v>0</v>
      </c>
      <c r="P13">
        <f>SUMIFS(GameLog!S:S,GameLog!$D:$D,'STL B'!$A13,GameLog!$C:$C,"STL")</f>
        <v>0</v>
      </c>
      <c r="Q13">
        <f>SUMIFS(GameLog!T:T,GameLog!$D:$D,'STL B'!$A13,GameLog!$C:$C,"STL")</f>
        <v>0</v>
      </c>
      <c r="R13">
        <f>SUMIFS(GameLog!U:U,GameLog!$D:$D,'STL B'!$A13,GameLog!$C:$C,"STL")</f>
        <v>0</v>
      </c>
      <c r="S13">
        <f>SUMIFS(GameLog!V:V,GameLog!$D:$D,'STL B'!$A13,GameLog!$C:$C,"STL")</f>
        <v>0</v>
      </c>
      <c r="T13">
        <v>1</v>
      </c>
      <c r="U13">
        <v>1</v>
      </c>
      <c r="V13" s="8">
        <f t="shared" si="3"/>
        <v>0.44444444444444442</v>
      </c>
      <c r="W13" s="8">
        <f t="shared" si="0"/>
        <v>0.5</v>
      </c>
      <c r="X13" s="8">
        <f t="shared" si="1"/>
        <v>0.44444444444444442</v>
      </c>
      <c r="Y13" s="8">
        <f t="shared" si="4"/>
        <v>0.94444444444444442</v>
      </c>
      <c r="Z13">
        <f t="shared" si="5"/>
        <v>4</v>
      </c>
      <c r="AC13" s="14"/>
    </row>
    <row r="14" spans="1:29">
      <c r="A14" t="s">
        <v>3342</v>
      </c>
      <c r="B14" cm="1">
        <f t="array" ref="B14">IF(COUNTIFS(GameLog!D:D,'STL B'!A14,GameLog!C:C,"STL")=0,0,COUNTA(_xlfn.UNIQUE(_xlfn._xlws.FILTER(GameLog!A$2:A$1000, (GameLog!C$2:C$1000="STL") * (GameLog!D$2:D$1000=A14)))))</f>
        <v>0</v>
      </c>
      <c r="C14">
        <f t="shared" si="2"/>
        <v>0</v>
      </c>
      <c r="D14">
        <f>SUMIFS(GameLog!G:G,GameLog!$D:$D,'STL B'!$A14,GameLog!$C:$C,"STL")</f>
        <v>0</v>
      </c>
      <c r="E14">
        <f>SUMIFS(GameLog!H:H,GameLog!$D:$D,'STL B'!$A14,GameLog!$C:$C,"STL")</f>
        <v>0</v>
      </c>
      <c r="F14">
        <f>SUMIFS(GameLog!I:I,GameLog!$D:$D,'STL B'!$A14,GameLog!$C:$C,"STL")</f>
        <v>0</v>
      </c>
      <c r="G14">
        <f>SUMIFS(GameLog!J:J,GameLog!$D:$D,'STL B'!$A14,GameLog!$C:$C,"STL")</f>
        <v>0</v>
      </c>
      <c r="H14">
        <f>SUMIFS(GameLog!K:K,GameLog!$D:$D,'STL B'!$A14,GameLog!$C:$C,"STL")</f>
        <v>0</v>
      </c>
      <c r="I14">
        <f>SUMIFS(GameLog!L:L,GameLog!$D:$D,'STL B'!$A14,GameLog!$C:$C,"STL")</f>
        <v>0</v>
      </c>
      <c r="J14">
        <f>SUMIFS(GameLog!M:M,GameLog!$D:$D,'STL B'!$A14,GameLog!$C:$C,"STL")</f>
        <v>0</v>
      </c>
      <c r="K14">
        <f>SUMIFS(GameLog!N:N,GameLog!$D:$D,'STL B'!$A14,GameLog!$C:$C,"STL")</f>
        <v>0</v>
      </c>
      <c r="L14">
        <f>SUMIFS(GameLog!O:O,GameLog!$D:$D,'STL B'!$A14,GameLog!$C:$C,"STL")</f>
        <v>0</v>
      </c>
      <c r="M14">
        <f>SUMIFS(GameLog!P:P,GameLog!$D:$D,'STL B'!$A14,GameLog!$C:$C,"STL")</f>
        <v>0</v>
      </c>
      <c r="N14">
        <f>SUMIFS(GameLog!Q:Q,GameLog!$D:$D,'STL B'!$A14,GameLog!$C:$C,"STL")</f>
        <v>0</v>
      </c>
      <c r="O14">
        <f>SUMIFS(GameLog!R:R,GameLog!$D:$D,'STL B'!$A14,GameLog!$C:$C,"STL")</f>
        <v>0</v>
      </c>
      <c r="P14">
        <f>SUMIFS(GameLog!S:S,GameLog!$D:$D,'STL B'!$A14,GameLog!$C:$C,"STL")</f>
        <v>0</v>
      </c>
      <c r="Q14">
        <f>SUMIFS(GameLog!T:T,GameLog!$D:$D,'STL B'!$A14,GameLog!$C:$C,"STL")</f>
        <v>0</v>
      </c>
      <c r="R14">
        <f>SUMIFS(GameLog!U:U,GameLog!$D:$D,'STL B'!$A14,GameLog!$C:$C,"STL")</f>
        <v>0</v>
      </c>
      <c r="S14">
        <f>SUMIFS(GameLog!V:V,GameLog!$D:$D,'STL B'!$A14,GameLog!$C:$C,"STL")</f>
        <v>0</v>
      </c>
      <c r="T14">
        <v>1</v>
      </c>
      <c r="U14">
        <v>1</v>
      </c>
      <c r="V14" s="8">
        <f t="shared" si="3"/>
        <v>0</v>
      </c>
      <c r="W14" s="8">
        <f t="shared" si="0"/>
        <v>0</v>
      </c>
      <c r="X14" s="8">
        <f t="shared" si="1"/>
        <v>0</v>
      </c>
      <c r="Y14" s="8">
        <f t="shared" si="4"/>
        <v>0</v>
      </c>
      <c r="Z14">
        <f t="shared" si="5"/>
        <v>0</v>
      </c>
      <c r="AC14" s="14"/>
    </row>
    <row r="15" spans="1:29">
      <c r="A15" t="s">
        <v>3343</v>
      </c>
      <c r="B15" cm="1">
        <f t="array" ref="B15">IF(COUNTIFS(GameLog!D:D,'STL B'!A15,GameLog!C:C,"STL")=0,0,COUNTA(_xlfn.UNIQUE(_xlfn._xlws.FILTER(GameLog!A$2:A$1000, (GameLog!C$2:C$1000="STL") * (GameLog!D$2:D$1000=A15)))))</f>
        <v>0</v>
      </c>
      <c r="C15">
        <f t="shared" si="2"/>
        <v>0</v>
      </c>
      <c r="D15">
        <f>SUMIFS(GameLog!G:G,GameLog!$D:$D,'STL B'!$A15,GameLog!$C:$C,"STL")</f>
        <v>0</v>
      </c>
      <c r="E15">
        <f>SUMIFS(GameLog!H:H,GameLog!$D:$D,'STL B'!$A15,GameLog!$C:$C,"STL")</f>
        <v>0</v>
      </c>
      <c r="F15">
        <f>SUMIFS(GameLog!I:I,GameLog!$D:$D,'STL B'!$A15,GameLog!$C:$C,"STL")</f>
        <v>0</v>
      </c>
      <c r="G15">
        <f>SUMIFS(GameLog!J:J,GameLog!$D:$D,'STL B'!$A15,GameLog!$C:$C,"STL")</f>
        <v>0</v>
      </c>
      <c r="H15">
        <f>SUMIFS(GameLog!K:K,GameLog!$D:$D,'STL B'!$A15,GameLog!$C:$C,"STL")</f>
        <v>0</v>
      </c>
      <c r="I15">
        <f>SUMIFS(GameLog!L:L,GameLog!$D:$D,'STL B'!$A15,GameLog!$C:$C,"STL")</f>
        <v>0</v>
      </c>
      <c r="J15">
        <f>SUMIFS(GameLog!M:M,GameLog!$D:$D,'STL B'!$A15,GameLog!$C:$C,"STL")</f>
        <v>0</v>
      </c>
      <c r="K15">
        <f>SUMIFS(GameLog!N:N,GameLog!$D:$D,'STL B'!$A15,GameLog!$C:$C,"STL")</f>
        <v>0</v>
      </c>
      <c r="L15">
        <f>SUMIFS(GameLog!O:O,GameLog!$D:$D,'STL B'!$A15,GameLog!$C:$C,"STL")</f>
        <v>0</v>
      </c>
      <c r="M15">
        <f>SUMIFS(GameLog!P:P,GameLog!$D:$D,'STL B'!$A15,GameLog!$C:$C,"STL")</f>
        <v>0</v>
      </c>
      <c r="N15">
        <f>SUMIFS(GameLog!Q:Q,GameLog!$D:$D,'STL B'!$A15,GameLog!$C:$C,"STL")</f>
        <v>0</v>
      </c>
      <c r="O15">
        <f>SUMIFS(GameLog!R:R,GameLog!$D:$D,'STL B'!$A15,GameLog!$C:$C,"STL")</f>
        <v>0</v>
      </c>
      <c r="P15">
        <f>SUMIFS(GameLog!S:S,GameLog!$D:$D,'STL B'!$A15,GameLog!$C:$C,"STL")</f>
        <v>0</v>
      </c>
      <c r="Q15">
        <f>SUMIFS(GameLog!T:T,GameLog!$D:$D,'STL B'!$A15,GameLog!$C:$C,"STL")</f>
        <v>0</v>
      </c>
      <c r="R15">
        <f>SUMIFS(GameLog!U:U,GameLog!$D:$D,'STL B'!$A15,GameLog!$C:$C,"STL")</f>
        <v>0</v>
      </c>
      <c r="S15">
        <f>SUMIFS(GameLog!V:V,GameLog!$D:$D,'STL B'!$A15,GameLog!$C:$C,"STL")</f>
        <v>0</v>
      </c>
      <c r="T15">
        <v>0</v>
      </c>
      <c r="U15">
        <v>1</v>
      </c>
      <c r="V15" s="8">
        <f t="shared" si="3"/>
        <v>0</v>
      </c>
      <c r="W15" s="8">
        <f t="shared" si="0"/>
        <v>0</v>
      </c>
      <c r="X15" s="8">
        <f t="shared" si="1"/>
        <v>0</v>
      </c>
      <c r="Y15" s="8">
        <f t="shared" si="4"/>
        <v>0</v>
      </c>
      <c r="Z15">
        <f t="shared" si="5"/>
        <v>0</v>
      </c>
      <c r="AC15" s="14"/>
    </row>
    <row r="16" spans="1:29">
      <c r="A16" t="s">
        <v>3344</v>
      </c>
      <c r="B16" cm="1">
        <f t="array" ref="B16">IF(COUNTIFS(GameLog!D:D,'STL B'!A16,GameLog!C:C,"STL")=0,0,COUNTA(_xlfn.UNIQUE(_xlfn._xlws.FILTER(GameLog!A$2:A$1000, (GameLog!C$2:C$1000="STL") * (GameLog!D$2:D$1000=A16)))))</f>
        <v>3</v>
      </c>
      <c r="C16">
        <f t="shared" si="2"/>
        <v>11</v>
      </c>
      <c r="D16">
        <f>SUMIFS(GameLog!G:G,GameLog!$D:$D,'STL B'!$A16,GameLog!$C:$C,"STL")</f>
        <v>10</v>
      </c>
      <c r="E16">
        <f>SUMIFS(GameLog!H:H,GameLog!$D:$D,'STL B'!$A16,GameLog!$C:$C,"STL")</f>
        <v>2</v>
      </c>
      <c r="F16">
        <f>SUMIFS(GameLog!I:I,GameLog!$D:$D,'STL B'!$A16,GameLog!$C:$C,"STL")</f>
        <v>4</v>
      </c>
      <c r="G16">
        <f>SUMIFS(GameLog!J:J,GameLog!$D:$D,'STL B'!$A16,GameLog!$C:$C,"STL")</f>
        <v>0</v>
      </c>
      <c r="H16">
        <f>SUMIFS(GameLog!K:K,GameLog!$D:$D,'STL B'!$A16,GameLog!$C:$C,"STL")</f>
        <v>0</v>
      </c>
      <c r="I16">
        <f>SUMIFS(GameLog!L:L,GameLog!$D:$D,'STL B'!$A16,GameLog!$C:$C,"STL")</f>
        <v>0</v>
      </c>
      <c r="J16">
        <f>SUMIFS(GameLog!M:M,GameLog!$D:$D,'STL B'!$A16,GameLog!$C:$C,"STL")</f>
        <v>2</v>
      </c>
      <c r="K16">
        <f>SUMIFS(GameLog!N:N,GameLog!$D:$D,'STL B'!$A16,GameLog!$C:$C,"STL")</f>
        <v>1</v>
      </c>
      <c r="L16">
        <f>SUMIFS(GameLog!O:O,GameLog!$D:$D,'STL B'!$A16,GameLog!$C:$C,"STL")</f>
        <v>0</v>
      </c>
      <c r="M16">
        <f>SUMIFS(GameLog!P:P,GameLog!$D:$D,'STL B'!$A16,GameLog!$C:$C,"STL")</f>
        <v>0</v>
      </c>
      <c r="N16">
        <f>SUMIFS(GameLog!Q:Q,GameLog!$D:$D,'STL B'!$A16,GameLog!$C:$C,"STL")</f>
        <v>1</v>
      </c>
      <c r="O16">
        <f>SUMIFS(GameLog!R:R,GameLog!$D:$D,'STL B'!$A16,GameLog!$C:$C,"STL")</f>
        <v>0</v>
      </c>
      <c r="P16">
        <f>SUMIFS(GameLog!S:S,GameLog!$D:$D,'STL B'!$A16,GameLog!$C:$C,"STL")</f>
        <v>1</v>
      </c>
      <c r="Q16">
        <f>SUMIFS(GameLog!T:T,GameLog!$D:$D,'STL B'!$A16,GameLog!$C:$C,"STL")</f>
        <v>0</v>
      </c>
      <c r="R16">
        <f>SUMIFS(GameLog!U:U,GameLog!$D:$D,'STL B'!$A16,GameLog!$C:$C,"STL")</f>
        <v>0</v>
      </c>
      <c r="S16">
        <f>SUMIFS(GameLog!V:V,GameLog!$D:$D,'STL B'!$A16,GameLog!$C:$C,"STL")</f>
        <v>0</v>
      </c>
      <c r="T16">
        <v>2</v>
      </c>
      <c r="U16">
        <v>2</v>
      </c>
      <c r="V16" s="8">
        <f t="shared" si="3"/>
        <v>0.4</v>
      </c>
      <c r="W16" s="8">
        <f t="shared" si="0"/>
        <v>0.45454545454545453</v>
      </c>
      <c r="X16" s="8">
        <f t="shared" si="1"/>
        <v>0.4</v>
      </c>
      <c r="Y16" s="8">
        <f t="shared" si="4"/>
        <v>0.8545454545454545</v>
      </c>
      <c r="Z16">
        <f t="shared" si="5"/>
        <v>4</v>
      </c>
      <c r="AC16" s="14"/>
    </row>
    <row r="17" spans="1:29">
      <c r="A17" t="s">
        <v>3345</v>
      </c>
      <c r="B17" cm="1">
        <f t="array" ref="B17">IF(COUNTIFS(GameLog!D:D,'STL B'!A17,GameLog!C:C,"STL")=0,0,COUNTA(_xlfn.UNIQUE(_xlfn._xlws.FILTER(GameLog!A$2:A$1000, (GameLog!C$2:C$1000="STL") * (GameLog!D$2:D$1000=A17)))))</f>
        <v>0</v>
      </c>
      <c r="C17">
        <f t="shared" si="2"/>
        <v>0</v>
      </c>
      <c r="D17">
        <f>SUMIFS(GameLog!G:G,GameLog!$D:$D,'STL B'!$A17,GameLog!$C:$C,"STL")</f>
        <v>0</v>
      </c>
      <c r="E17">
        <f>SUMIFS(GameLog!H:H,GameLog!$D:$D,'STL B'!$A17,GameLog!$C:$C,"STL")</f>
        <v>0</v>
      </c>
      <c r="F17">
        <f>SUMIFS(GameLog!I:I,GameLog!$D:$D,'STL B'!$A17,GameLog!$C:$C,"STL")</f>
        <v>0</v>
      </c>
      <c r="G17">
        <f>SUMIFS(GameLog!J:J,GameLog!$D:$D,'STL B'!$A17,GameLog!$C:$C,"STL")</f>
        <v>0</v>
      </c>
      <c r="H17">
        <f>SUMIFS(GameLog!K:K,GameLog!$D:$D,'STL B'!$A17,GameLog!$C:$C,"STL")</f>
        <v>0</v>
      </c>
      <c r="I17">
        <f>SUMIFS(GameLog!L:L,GameLog!$D:$D,'STL B'!$A17,GameLog!$C:$C,"STL")</f>
        <v>0</v>
      </c>
      <c r="J17">
        <f>SUMIFS(GameLog!M:M,GameLog!$D:$D,'STL B'!$A17,GameLog!$C:$C,"STL")</f>
        <v>0</v>
      </c>
      <c r="K17">
        <f>SUMIFS(GameLog!N:N,GameLog!$D:$D,'STL B'!$A17,GameLog!$C:$C,"STL")</f>
        <v>0</v>
      </c>
      <c r="L17">
        <f>SUMIFS(GameLog!O:O,GameLog!$D:$D,'STL B'!$A17,GameLog!$C:$C,"STL")</f>
        <v>0</v>
      </c>
      <c r="M17">
        <f>SUMIFS(GameLog!P:P,GameLog!$D:$D,'STL B'!$A17,GameLog!$C:$C,"STL")</f>
        <v>0</v>
      </c>
      <c r="N17">
        <f>SUMIFS(GameLog!Q:Q,GameLog!$D:$D,'STL B'!$A17,GameLog!$C:$C,"STL")</f>
        <v>0</v>
      </c>
      <c r="O17">
        <f>SUMIFS(GameLog!R:R,GameLog!$D:$D,'STL B'!$A17,GameLog!$C:$C,"STL")</f>
        <v>0</v>
      </c>
      <c r="P17">
        <f>SUMIFS(GameLog!S:S,GameLog!$D:$D,'STL B'!$A17,GameLog!$C:$C,"STL")</f>
        <v>0</v>
      </c>
      <c r="Q17">
        <f>SUMIFS(GameLog!T:T,GameLog!$D:$D,'STL B'!$A17,GameLog!$C:$C,"STL")</f>
        <v>0</v>
      </c>
      <c r="R17">
        <f>SUMIFS(GameLog!U:U,GameLog!$D:$D,'STL B'!$A17,GameLog!$C:$C,"STL")</f>
        <v>0</v>
      </c>
      <c r="S17">
        <f>SUMIFS(GameLog!V:V,GameLog!$D:$D,'STL B'!$A17,GameLog!$C:$C,"STL")</f>
        <v>0</v>
      </c>
      <c r="T17">
        <v>0</v>
      </c>
      <c r="U17">
        <v>0</v>
      </c>
      <c r="V17" s="8">
        <f t="shared" si="3"/>
        <v>0</v>
      </c>
      <c r="W17" s="8">
        <f t="shared" si="0"/>
        <v>0</v>
      </c>
      <c r="X17" s="8">
        <f t="shared" si="1"/>
        <v>0</v>
      </c>
      <c r="Y17" s="8">
        <f t="shared" si="4"/>
        <v>0</v>
      </c>
      <c r="Z17">
        <f t="shared" si="5"/>
        <v>0</v>
      </c>
      <c r="AC17" s="14"/>
    </row>
    <row r="18" spans="1:29">
      <c r="A18" t="s">
        <v>3346</v>
      </c>
      <c r="B18" cm="1">
        <f t="array" ref="B18">IF(COUNTIFS(GameLog!D:D,'STL B'!A18,GameLog!C:C,"STL")=0,0,COUNTA(_xlfn.UNIQUE(_xlfn._xlws.FILTER(GameLog!A$2:A$1000, (GameLog!C$2:C$1000="STL") * (GameLog!D$2:D$1000=A18)))))</f>
        <v>0</v>
      </c>
      <c r="C18">
        <f t="shared" si="2"/>
        <v>0</v>
      </c>
      <c r="D18">
        <f>SUMIFS(GameLog!G:G,GameLog!$D:$D,'STL B'!$A18,GameLog!$C:$C,"STL")</f>
        <v>0</v>
      </c>
      <c r="E18">
        <f>SUMIFS(GameLog!H:H,GameLog!$D:$D,'STL B'!$A18,GameLog!$C:$C,"STL")</f>
        <v>0</v>
      </c>
      <c r="F18">
        <f>SUMIFS(GameLog!I:I,GameLog!$D:$D,'STL B'!$A18,GameLog!$C:$C,"STL")</f>
        <v>0</v>
      </c>
      <c r="G18">
        <f>SUMIFS(GameLog!J:J,GameLog!$D:$D,'STL B'!$A18,GameLog!$C:$C,"STL")</f>
        <v>0</v>
      </c>
      <c r="H18">
        <f>SUMIFS(GameLog!K:K,GameLog!$D:$D,'STL B'!$A18,GameLog!$C:$C,"STL")</f>
        <v>0</v>
      </c>
      <c r="I18">
        <f>SUMIFS(GameLog!L:L,GameLog!$D:$D,'STL B'!$A18,GameLog!$C:$C,"STL")</f>
        <v>0</v>
      </c>
      <c r="J18">
        <f>SUMIFS(GameLog!M:M,GameLog!$D:$D,'STL B'!$A18,GameLog!$C:$C,"STL")</f>
        <v>0</v>
      </c>
      <c r="K18">
        <f>SUMIFS(GameLog!N:N,GameLog!$D:$D,'STL B'!$A18,GameLog!$C:$C,"STL")</f>
        <v>0</v>
      </c>
      <c r="L18">
        <f>SUMIFS(GameLog!O:O,GameLog!$D:$D,'STL B'!$A18,GameLog!$C:$C,"STL")</f>
        <v>0</v>
      </c>
      <c r="M18">
        <f>SUMIFS(GameLog!P:P,GameLog!$D:$D,'STL B'!$A18,GameLog!$C:$C,"STL")</f>
        <v>0</v>
      </c>
      <c r="N18">
        <f>SUMIFS(GameLog!Q:Q,GameLog!$D:$D,'STL B'!$A18,GameLog!$C:$C,"STL")</f>
        <v>0</v>
      </c>
      <c r="O18">
        <f>SUMIFS(GameLog!R:R,GameLog!$D:$D,'STL B'!$A18,GameLog!$C:$C,"STL")</f>
        <v>0</v>
      </c>
      <c r="P18">
        <f>SUMIFS(GameLog!S:S,GameLog!$D:$D,'STL B'!$A18,GameLog!$C:$C,"STL")</f>
        <v>0</v>
      </c>
      <c r="Q18">
        <f>SUMIFS(GameLog!T:T,GameLog!$D:$D,'STL B'!$A18,GameLog!$C:$C,"STL")</f>
        <v>0</v>
      </c>
      <c r="R18">
        <f>SUMIFS(GameLog!U:U,GameLog!$D:$D,'STL B'!$A18,GameLog!$C:$C,"STL")</f>
        <v>0</v>
      </c>
      <c r="S18">
        <f>SUMIFS(GameLog!V:V,GameLog!$D:$D,'STL B'!$A18,GameLog!$C:$C,"STL")</f>
        <v>0</v>
      </c>
      <c r="T18">
        <v>0</v>
      </c>
      <c r="U18">
        <v>0</v>
      </c>
      <c r="V18" s="8">
        <f t="shared" si="3"/>
        <v>0</v>
      </c>
      <c r="W18" s="8">
        <f t="shared" si="0"/>
        <v>0</v>
      </c>
      <c r="X18" s="8">
        <f t="shared" si="1"/>
        <v>0</v>
      </c>
      <c r="Y18" s="8">
        <f t="shared" si="4"/>
        <v>0</v>
      </c>
      <c r="Z18">
        <f t="shared" si="5"/>
        <v>0</v>
      </c>
      <c r="AC18" s="14"/>
    </row>
    <row r="19" spans="1:29">
      <c r="A19" t="s">
        <v>3347</v>
      </c>
      <c r="B19" cm="1">
        <f t="array" ref="B19">IF(COUNTIFS(GameLog!D:D,'STL B'!A19,GameLog!C:C,"STL")=0,0,COUNTA(_xlfn.UNIQUE(_xlfn._xlws.FILTER(GameLog!A$2:A$1000, (GameLog!C$2:C$1000="STL") * (GameLog!D$2:D$1000=A19)))))</f>
        <v>0</v>
      </c>
      <c r="C19">
        <f t="shared" si="2"/>
        <v>0</v>
      </c>
      <c r="D19">
        <f>SUMIFS(GameLog!G:G,GameLog!$D:$D,'STL B'!$A19,GameLog!$C:$C,"STL")</f>
        <v>0</v>
      </c>
      <c r="E19">
        <f>SUMIFS(GameLog!H:H,GameLog!$D:$D,'STL B'!$A19,GameLog!$C:$C,"STL")</f>
        <v>0</v>
      </c>
      <c r="F19">
        <f>SUMIFS(GameLog!I:I,GameLog!$D:$D,'STL B'!$A19,GameLog!$C:$C,"STL")</f>
        <v>0</v>
      </c>
      <c r="G19">
        <f>SUMIFS(GameLog!J:J,GameLog!$D:$D,'STL B'!$A19,GameLog!$C:$C,"STL")</f>
        <v>0</v>
      </c>
      <c r="H19">
        <f>SUMIFS(GameLog!K:K,GameLog!$D:$D,'STL B'!$A19,GameLog!$C:$C,"STL")</f>
        <v>0</v>
      </c>
      <c r="I19">
        <f>SUMIFS(GameLog!L:L,GameLog!$D:$D,'STL B'!$A19,GameLog!$C:$C,"STL")</f>
        <v>0</v>
      </c>
      <c r="J19">
        <f>SUMIFS(GameLog!M:M,GameLog!$D:$D,'STL B'!$A19,GameLog!$C:$C,"STL")</f>
        <v>0</v>
      </c>
      <c r="K19">
        <f>SUMIFS(GameLog!N:N,GameLog!$D:$D,'STL B'!$A19,GameLog!$C:$C,"STL")</f>
        <v>0</v>
      </c>
      <c r="L19">
        <f>SUMIFS(GameLog!O:O,GameLog!$D:$D,'STL B'!$A19,GameLog!$C:$C,"STL")</f>
        <v>0</v>
      </c>
      <c r="M19">
        <f>SUMIFS(GameLog!P:P,GameLog!$D:$D,'STL B'!$A19,GameLog!$C:$C,"STL")</f>
        <v>0</v>
      </c>
      <c r="N19">
        <f>SUMIFS(GameLog!Q:Q,GameLog!$D:$D,'STL B'!$A19,GameLog!$C:$C,"STL")</f>
        <v>0</v>
      </c>
      <c r="O19">
        <f>SUMIFS(GameLog!R:R,GameLog!$D:$D,'STL B'!$A19,GameLog!$C:$C,"STL")</f>
        <v>0</v>
      </c>
      <c r="P19">
        <f>SUMIFS(GameLog!S:S,GameLog!$D:$D,'STL B'!$A19,GameLog!$C:$C,"STL")</f>
        <v>0</v>
      </c>
      <c r="Q19">
        <f>SUMIFS(GameLog!T:T,GameLog!$D:$D,'STL B'!$A19,GameLog!$C:$C,"STL")</f>
        <v>0</v>
      </c>
      <c r="R19">
        <f>SUMIFS(GameLog!U:U,GameLog!$D:$D,'STL B'!$A19,GameLog!$C:$C,"STL")</f>
        <v>0</v>
      </c>
      <c r="S19">
        <f>SUMIFS(GameLog!V:V,GameLog!$D:$D,'STL B'!$A19,GameLog!$C:$C,"STL")</f>
        <v>0</v>
      </c>
      <c r="T19">
        <v>0</v>
      </c>
      <c r="U19">
        <v>0</v>
      </c>
      <c r="V19" s="8">
        <f t="shared" si="3"/>
        <v>0</v>
      </c>
      <c r="W19" s="8">
        <f t="shared" si="0"/>
        <v>0</v>
      </c>
      <c r="X19" s="8">
        <f t="shared" si="1"/>
        <v>0</v>
      </c>
      <c r="Y19" s="8">
        <f t="shared" si="4"/>
        <v>0</v>
      </c>
      <c r="Z19">
        <f t="shared" si="5"/>
        <v>0</v>
      </c>
      <c r="AC19" s="14"/>
    </row>
    <row r="20" spans="1:29">
      <c r="A20" t="s">
        <v>3348</v>
      </c>
      <c r="B20" cm="1">
        <f t="array" ref="B20">IF(COUNTIFS(GameLog!D:D,'STL B'!A20,GameLog!C:C,"STL")=0,0,COUNTA(_xlfn.UNIQUE(_xlfn._xlws.FILTER(GameLog!A$2:A$1000, (GameLog!C$2:C$1000="STL") * (GameLog!D$2:D$1000=A20)))))</f>
        <v>0</v>
      </c>
      <c r="C20">
        <f t="shared" si="2"/>
        <v>0</v>
      </c>
      <c r="D20">
        <f>SUMIFS(GameLog!G:G,GameLog!$D:$D,'STL B'!$A20,GameLog!$C:$C,"STL")</f>
        <v>0</v>
      </c>
      <c r="E20">
        <f>SUMIFS(GameLog!H:H,GameLog!$D:$D,'STL B'!$A20,GameLog!$C:$C,"STL")</f>
        <v>0</v>
      </c>
      <c r="F20">
        <f>SUMIFS(GameLog!I:I,GameLog!$D:$D,'STL B'!$A20,GameLog!$C:$C,"STL")</f>
        <v>0</v>
      </c>
      <c r="G20">
        <f>SUMIFS(GameLog!J:J,GameLog!$D:$D,'STL B'!$A20,GameLog!$C:$C,"STL")</f>
        <v>0</v>
      </c>
      <c r="H20">
        <f>SUMIFS(GameLog!K:K,GameLog!$D:$D,'STL B'!$A20,GameLog!$C:$C,"STL")</f>
        <v>0</v>
      </c>
      <c r="I20">
        <f>SUMIFS(GameLog!L:L,GameLog!$D:$D,'STL B'!$A20,GameLog!$C:$C,"STL")</f>
        <v>0</v>
      </c>
      <c r="J20">
        <f>SUMIFS(GameLog!M:M,GameLog!$D:$D,'STL B'!$A20,GameLog!$C:$C,"STL")</f>
        <v>0</v>
      </c>
      <c r="K20">
        <f>SUMIFS(GameLog!N:N,GameLog!$D:$D,'STL B'!$A20,GameLog!$C:$C,"STL")</f>
        <v>0</v>
      </c>
      <c r="L20">
        <f>SUMIFS(GameLog!O:O,GameLog!$D:$D,'STL B'!$A20,GameLog!$C:$C,"STL")</f>
        <v>0</v>
      </c>
      <c r="M20">
        <f>SUMIFS(GameLog!P:P,GameLog!$D:$D,'STL B'!$A20,GameLog!$C:$C,"STL")</f>
        <v>0</v>
      </c>
      <c r="N20">
        <f>SUMIFS(GameLog!Q:Q,GameLog!$D:$D,'STL B'!$A20,GameLog!$C:$C,"STL")</f>
        <v>0</v>
      </c>
      <c r="O20">
        <f>SUMIFS(GameLog!R:R,GameLog!$D:$D,'STL B'!$A20,GameLog!$C:$C,"STL")</f>
        <v>0</v>
      </c>
      <c r="P20">
        <f>SUMIFS(GameLog!S:S,GameLog!$D:$D,'STL B'!$A20,GameLog!$C:$C,"STL")</f>
        <v>0</v>
      </c>
      <c r="Q20">
        <f>SUMIFS(GameLog!T:T,GameLog!$D:$D,'STL B'!$A20,GameLog!$C:$C,"STL")</f>
        <v>0</v>
      </c>
      <c r="R20">
        <f>SUMIFS(GameLog!U:U,GameLog!$D:$D,'STL B'!$A20,GameLog!$C:$C,"STL")</f>
        <v>0</v>
      </c>
      <c r="S20">
        <f>SUMIFS(GameLog!V:V,GameLog!$D:$D,'STL B'!$A20,GameLog!$C:$C,"STL")</f>
        <v>0</v>
      </c>
      <c r="T20">
        <v>0</v>
      </c>
      <c r="U20">
        <v>0</v>
      </c>
      <c r="V20" s="8">
        <f t="shared" si="3"/>
        <v>0</v>
      </c>
      <c r="W20" s="8">
        <f t="shared" si="0"/>
        <v>0</v>
      </c>
      <c r="X20" s="8">
        <f t="shared" si="1"/>
        <v>0</v>
      </c>
      <c r="Y20" s="8">
        <f t="shared" si="4"/>
        <v>0</v>
      </c>
      <c r="Z20">
        <f t="shared" si="5"/>
        <v>0</v>
      </c>
      <c r="AC20" s="14"/>
    </row>
    <row r="21" spans="1:29">
      <c r="A21" t="s">
        <v>3349</v>
      </c>
      <c r="B21" cm="1">
        <f t="array" ref="B21">IF(COUNTIFS(GameLog!D:D,'STL B'!A21,GameLog!C:C,"STL")=0,0,COUNTA(_xlfn.UNIQUE(_xlfn._xlws.FILTER(GameLog!A$2:A$1000, (GameLog!C$2:C$1000="STL") * (GameLog!D$2:D$1000=A21)))))</f>
        <v>2</v>
      </c>
      <c r="C21">
        <f t="shared" si="2"/>
        <v>2</v>
      </c>
      <c r="D21">
        <f>SUMIFS(GameLog!G:G,GameLog!$D:$D,'STL B'!$A21,GameLog!$C:$C,"STL")</f>
        <v>2</v>
      </c>
      <c r="E21">
        <f>SUMIFS(GameLog!H:H,GameLog!$D:$D,'STL B'!$A21,GameLog!$C:$C,"STL")</f>
        <v>0</v>
      </c>
      <c r="F21">
        <f>SUMIFS(GameLog!I:I,GameLog!$D:$D,'STL B'!$A21,GameLog!$C:$C,"STL")</f>
        <v>0</v>
      </c>
      <c r="G21">
        <f>SUMIFS(GameLog!J:J,GameLog!$D:$D,'STL B'!$A21,GameLog!$C:$C,"STL")</f>
        <v>0</v>
      </c>
      <c r="H21">
        <f>SUMIFS(GameLog!K:K,GameLog!$D:$D,'STL B'!$A21,GameLog!$C:$C,"STL")</f>
        <v>0</v>
      </c>
      <c r="I21">
        <f>SUMIFS(GameLog!L:L,GameLog!$D:$D,'STL B'!$A21,GameLog!$C:$C,"STL")</f>
        <v>0</v>
      </c>
      <c r="J21">
        <f>SUMIFS(GameLog!M:M,GameLog!$D:$D,'STL B'!$A21,GameLog!$C:$C,"STL")</f>
        <v>0</v>
      </c>
      <c r="K21">
        <f>SUMIFS(GameLog!N:N,GameLog!$D:$D,'STL B'!$A21,GameLog!$C:$C,"STL")</f>
        <v>0</v>
      </c>
      <c r="L21">
        <f>SUMIFS(GameLog!O:O,GameLog!$D:$D,'STL B'!$A21,GameLog!$C:$C,"STL")</f>
        <v>0</v>
      </c>
      <c r="M21">
        <f>SUMIFS(GameLog!P:P,GameLog!$D:$D,'STL B'!$A21,GameLog!$C:$C,"STL")</f>
        <v>0</v>
      </c>
      <c r="N21">
        <f>SUMIFS(GameLog!Q:Q,GameLog!$D:$D,'STL B'!$A21,GameLog!$C:$C,"STL")</f>
        <v>1</v>
      </c>
      <c r="O21">
        <f>SUMIFS(GameLog!R:R,GameLog!$D:$D,'STL B'!$A21,GameLog!$C:$C,"STL")</f>
        <v>0</v>
      </c>
      <c r="P21">
        <f>SUMIFS(GameLog!S:S,GameLog!$D:$D,'STL B'!$A21,GameLog!$C:$C,"STL")</f>
        <v>0</v>
      </c>
      <c r="Q21">
        <f>SUMIFS(GameLog!T:T,GameLog!$D:$D,'STL B'!$A21,GameLog!$C:$C,"STL")</f>
        <v>0</v>
      </c>
      <c r="R21">
        <f>SUMIFS(GameLog!U:U,GameLog!$D:$D,'STL B'!$A21,GameLog!$C:$C,"STL")</f>
        <v>0</v>
      </c>
      <c r="S21">
        <f>SUMIFS(GameLog!V:V,GameLog!$D:$D,'STL B'!$A21,GameLog!$C:$C,"STL")</f>
        <v>0</v>
      </c>
      <c r="T21">
        <v>0</v>
      </c>
      <c r="U21">
        <v>0</v>
      </c>
      <c r="V21" s="8">
        <f t="shared" si="3"/>
        <v>0</v>
      </c>
      <c r="W21" s="8">
        <f t="shared" si="0"/>
        <v>0</v>
      </c>
      <c r="X21" s="8">
        <f t="shared" si="1"/>
        <v>0</v>
      </c>
      <c r="Y21" s="8">
        <f t="shared" si="4"/>
        <v>0</v>
      </c>
      <c r="Z21">
        <f t="shared" si="5"/>
        <v>0</v>
      </c>
      <c r="AC21" s="14"/>
    </row>
    <row r="22" spans="1:29">
      <c r="A22" t="s">
        <v>3350</v>
      </c>
      <c r="B22" cm="1">
        <f t="array" ref="B22">IF(COUNTIFS(GameLog!D:D,'STL B'!A22,GameLog!C:C,"STL")=0,0,COUNTA(_xlfn.UNIQUE(_xlfn._xlws.FILTER(GameLog!A$2:A$1000, (GameLog!C$2:C$1000="STL") * (GameLog!D$2:D$1000=A22)))))</f>
        <v>0</v>
      </c>
      <c r="C22">
        <f t="shared" si="2"/>
        <v>0</v>
      </c>
      <c r="D22">
        <f>SUMIFS(GameLog!G:G,GameLog!$D:$D,'STL B'!$A22,GameLog!$C:$C,"STL")</f>
        <v>0</v>
      </c>
      <c r="E22">
        <f>SUMIFS(GameLog!H:H,GameLog!$D:$D,'STL B'!$A22,GameLog!$C:$C,"STL")</f>
        <v>0</v>
      </c>
      <c r="F22">
        <f>SUMIFS(GameLog!I:I,GameLog!$D:$D,'STL B'!$A22,GameLog!$C:$C,"STL")</f>
        <v>0</v>
      </c>
      <c r="G22">
        <f>SUMIFS(GameLog!J:J,GameLog!$D:$D,'STL B'!$A22,GameLog!$C:$C,"STL")</f>
        <v>0</v>
      </c>
      <c r="H22">
        <f>SUMIFS(GameLog!K:K,GameLog!$D:$D,'STL B'!$A22,GameLog!$C:$C,"STL")</f>
        <v>0</v>
      </c>
      <c r="I22">
        <f>SUMIFS(GameLog!L:L,GameLog!$D:$D,'STL B'!$A22,GameLog!$C:$C,"STL")</f>
        <v>0</v>
      </c>
      <c r="J22">
        <f>SUMIFS(GameLog!M:M,GameLog!$D:$D,'STL B'!$A22,GameLog!$C:$C,"STL")</f>
        <v>0</v>
      </c>
      <c r="K22">
        <f>SUMIFS(GameLog!N:N,GameLog!$D:$D,'STL B'!$A22,GameLog!$C:$C,"STL")</f>
        <v>0</v>
      </c>
      <c r="L22">
        <f>SUMIFS(GameLog!O:O,GameLog!$D:$D,'STL B'!$A22,GameLog!$C:$C,"STL")</f>
        <v>0</v>
      </c>
      <c r="M22">
        <f>SUMIFS(GameLog!P:P,GameLog!$D:$D,'STL B'!$A22,GameLog!$C:$C,"STL")</f>
        <v>0</v>
      </c>
      <c r="N22">
        <f>SUMIFS(GameLog!Q:Q,GameLog!$D:$D,'STL B'!$A22,GameLog!$C:$C,"STL")</f>
        <v>0</v>
      </c>
      <c r="O22">
        <f>SUMIFS(GameLog!R:R,GameLog!$D:$D,'STL B'!$A22,GameLog!$C:$C,"STL")</f>
        <v>0</v>
      </c>
      <c r="P22">
        <f>SUMIFS(GameLog!S:S,GameLog!$D:$D,'STL B'!$A22,GameLog!$C:$C,"STL")</f>
        <v>0</v>
      </c>
      <c r="Q22">
        <f>SUMIFS(GameLog!T:T,GameLog!$D:$D,'STL B'!$A22,GameLog!$C:$C,"STL")</f>
        <v>0</v>
      </c>
      <c r="R22">
        <f>SUMIFS(GameLog!U:U,GameLog!$D:$D,'STL B'!$A22,GameLog!$C:$C,"STL")</f>
        <v>0</v>
      </c>
      <c r="S22">
        <f>SUMIFS(GameLog!V:V,GameLog!$D:$D,'STL B'!$A22,GameLog!$C:$C,"STL")</f>
        <v>0</v>
      </c>
      <c r="T22">
        <v>0</v>
      </c>
      <c r="U22">
        <v>0</v>
      </c>
      <c r="V22" s="8">
        <f t="shared" si="3"/>
        <v>0</v>
      </c>
      <c r="W22" s="8">
        <f t="shared" si="0"/>
        <v>0</v>
      </c>
      <c r="X22" s="8">
        <f t="shared" si="1"/>
        <v>0</v>
      </c>
      <c r="Y22" s="8">
        <f t="shared" si="4"/>
        <v>0</v>
      </c>
      <c r="Z22">
        <f t="shared" si="5"/>
        <v>0</v>
      </c>
      <c r="AC22" s="14"/>
    </row>
    <row r="23" spans="1:29">
      <c r="A23" t="s">
        <v>3351</v>
      </c>
      <c r="B23" cm="1">
        <f t="array" ref="B23">IF(COUNTIFS(GameLog!D:D,'STL B'!A23,GameLog!C:C,"STL")=0,0,COUNTA(_xlfn.UNIQUE(_xlfn._xlws.FILTER(GameLog!A$2:A$1000, (GameLog!C$2:C$1000="STL") * (GameLog!D$2:D$1000=A23)))))</f>
        <v>1</v>
      </c>
      <c r="C23">
        <f t="shared" si="2"/>
        <v>2</v>
      </c>
      <c r="D23">
        <f>SUMIFS(GameLog!G:G,GameLog!$D:$D,'STL B'!$A23,GameLog!$C:$C,"STL")</f>
        <v>2</v>
      </c>
      <c r="E23">
        <f>SUMIFS(GameLog!H:H,GameLog!$D:$D,'STL B'!$A23,GameLog!$C:$C,"STL")</f>
        <v>0</v>
      </c>
      <c r="F23">
        <f>SUMIFS(GameLog!I:I,GameLog!$D:$D,'STL B'!$A23,GameLog!$C:$C,"STL")</f>
        <v>0</v>
      </c>
      <c r="G23">
        <f>SUMIFS(GameLog!J:J,GameLog!$D:$D,'STL B'!$A23,GameLog!$C:$C,"STL")</f>
        <v>0</v>
      </c>
      <c r="H23">
        <f>SUMIFS(GameLog!K:K,GameLog!$D:$D,'STL B'!$A23,GameLog!$C:$C,"STL")</f>
        <v>0</v>
      </c>
      <c r="I23">
        <f>SUMIFS(GameLog!L:L,GameLog!$D:$D,'STL B'!$A23,GameLog!$C:$C,"STL")</f>
        <v>0</v>
      </c>
      <c r="J23">
        <f>SUMIFS(GameLog!M:M,GameLog!$D:$D,'STL B'!$A23,GameLog!$C:$C,"STL")</f>
        <v>0</v>
      </c>
      <c r="K23">
        <f>SUMIFS(GameLog!N:N,GameLog!$D:$D,'STL B'!$A23,GameLog!$C:$C,"STL")</f>
        <v>0</v>
      </c>
      <c r="L23">
        <f>SUMIFS(GameLog!O:O,GameLog!$D:$D,'STL B'!$A23,GameLog!$C:$C,"STL")</f>
        <v>0</v>
      </c>
      <c r="M23">
        <f>SUMIFS(GameLog!P:P,GameLog!$D:$D,'STL B'!$A23,GameLog!$C:$C,"STL")</f>
        <v>0</v>
      </c>
      <c r="N23">
        <f>SUMIFS(GameLog!Q:Q,GameLog!$D:$D,'STL B'!$A23,GameLog!$C:$C,"STL")</f>
        <v>0</v>
      </c>
      <c r="O23">
        <f>SUMIFS(GameLog!R:R,GameLog!$D:$D,'STL B'!$A23,GameLog!$C:$C,"STL")</f>
        <v>0</v>
      </c>
      <c r="P23">
        <f>SUMIFS(GameLog!S:S,GameLog!$D:$D,'STL B'!$A23,GameLog!$C:$C,"STL")</f>
        <v>0</v>
      </c>
      <c r="Q23">
        <f>SUMIFS(GameLog!T:T,GameLog!$D:$D,'STL B'!$A23,GameLog!$C:$C,"STL")</f>
        <v>0</v>
      </c>
      <c r="R23">
        <f>SUMIFS(GameLog!U:U,GameLog!$D:$D,'STL B'!$A23,GameLog!$C:$C,"STL")</f>
        <v>0</v>
      </c>
      <c r="S23">
        <f>SUMIFS(GameLog!V:V,GameLog!$D:$D,'STL B'!$A23,GameLog!$C:$C,"STL")</f>
        <v>0</v>
      </c>
      <c r="T23">
        <v>1</v>
      </c>
      <c r="U23">
        <v>1</v>
      </c>
      <c r="V23" s="8">
        <f t="shared" si="3"/>
        <v>0</v>
      </c>
      <c r="W23" s="8">
        <f t="shared" si="0"/>
        <v>0</v>
      </c>
      <c r="X23" s="8">
        <f t="shared" si="1"/>
        <v>0</v>
      </c>
      <c r="Y23" s="8">
        <f t="shared" si="4"/>
        <v>0</v>
      </c>
      <c r="Z23">
        <f t="shared" si="5"/>
        <v>0</v>
      </c>
      <c r="AC23" s="13"/>
    </row>
    <row r="24" spans="1:29">
      <c r="A24" t="s">
        <v>3352</v>
      </c>
      <c r="B24" cm="1">
        <f t="array" ref="B24">IF(COUNTIFS(GameLog!D:D,'STL B'!A24,GameLog!C:C,"STL")=0,0,COUNTA(_xlfn.UNIQUE(_xlfn._xlws.FILTER(GameLog!A$2:A$1000, (GameLog!C$2:C$1000="STL") * (GameLog!D$2:D$1000=A24)))))</f>
        <v>0</v>
      </c>
      <c r="C24">
        <f t="shared" si="2"/>
        <v>0</v>
      </c>
      <c r="D24">
        <f>SUMIFS(GameLog!G:G,GameLog!$D:$D,'STL B'!$A24,GameLog!$C:$C,"STL")</f>
        <v>0</v>
      </c>
      <c r="E24">
        <f>SUMIFS(GameLog!H:H,GameLog!$D:$D,'STL B'!$A24,GameLog!$C:$C,"STL")</f>
        <v>0</v>
      </c>
      <c r="F24">
        <f>SUMIFS(GameLog!I:I,GameLog!$D:$D,'STL B'!$A24,GameLog!$C:$C,"STL")</f>
        <v>0</v>
      </c>
      <c r="G24">
        <f>SUMIFS(GameLog!J:J,GameLog!$D:$D,'STL B'!$A24,GameLog!$C:$C,"STL")</f>
        <v>0</v>
      </c>
      <c r="H24">
        <f>SUMIFS(GameLog!K:K,GameLog!$D:$D,'STL B'!$A24,GameLog!$C:$C,"STL")</f>
        <v>0</v>
      </c>
      <c r="I24">
        <f>SUMIFS(GameLog!L:L,GameLog!$D:$D,'STL B'!$A24,GameLog!$C:$C,"STL")</f>
        <v>0</v>
      </c>
      <c r="J24">
        <f>SUMIFS(GameLog!M:M,GameLog!$D:$D,'STL B'!$A24,GameLog!$C:$C,"STL")</f>
        <v>0</v>
      </c>
      <c r="K24">
        <f>SUMIFS(GameLog!N:N,GameLog!$D:$D,'STL B'!$A24,GameLog!$C:$C,"STL")</f>
        <v>0</v>
      </c>
      <c r="L24">
        <f>SUMIFS(GameLog!O:O,GameLog!$D:$D,'STL B'!$A24,GameLog!$C:$C,"STL")</f>
        <v>0</v>
      </c>
      <c r="M24">
        <f>SUMIFS(GameLog!P:P,GameLog!$D:$D,'STL B'!$A24,GameLog!$C:$C,"STL")</f>
        <v>0</v>
      </c>
      <c r="N24">
        <f>SUMIFS(GameLog!Q:Q,GameLog!$D:$D,'STL B'!$A24,GameLog!$C:$C,"STL")</f>
        <v>0</v>
      </c>
      <c r="O24">
        <f>SUMIFS(GameLog!R:R,GameLog!$D:$D,'STL B'!$A24,GameLog!$C:$C,"STL")</f>
        <v>0</v>
      </c>
      <c r="P24">
        <f>SUMIFS(GameLog!S:S,GameLog!$D:$D,'STL B'!$A24,GameLog!$C:$C,"STL")</f>
        <v>0</v>
      </c>
      <c r="Q24">
        <f>SUMIFS(GameLog!T:T,GameLog!$D:$D,'STL B'!$A24,GameLog!$C:$C,"STL")</f>
        <v>0</v>
      </c>
      <c r="R24">
        <f>SUMIFS(GameLog!U:U,GameLog!$D:$D,'STL B'!$A24,GameLog!$C:$C,"STL")</f>
        <v>0</v>
      </c>
      <c r="S24">
        <f>SUMIFS(GameLog!V:V,GameLog!$D:$D,'STL B'!$A24,GameLog!$C:$C,"STL")</f>
        <v>0</v>
      </c>
      <c r="T24">
        <v>0</v>
      </c>
      <c r="U24">
        <v>0</v>
      </c>
      <c r="V24" s="8">
        <f t="shared" si="3"/>
        <v>0</v>
      </c>
      <c r="W24" s="8">
        <f t="shared" si="0"/>
        <v>0</v>
      </c>
      <c r="X24" s="8">
        <f t="shared" si="1"/>
        <v>0</v>
      </c>
      <c r="Y24" s="8">
        <f t="shared" si="4"/>
        <v>0</v>
      </c>
      <c r="Z24">
        <f t="shared" si="5"/>
        <v>0</v>
      </c>
      <c r="AC24" s="14"/>
    </row>
    <row r="25" spans="1:29">
      <c r="A25" t="s">
        <v>2740</v>
      </c>
      <c r="B25" cm="1">
        <f t="array" ref="B25">IF(COUNTIFS(GameLog!D:D,'STL B'!A25,GameLog!C:C,"STL")=0,0,COUNTA(_xlfn.UNIQUE(_xlfn._xlws.FILTER(GameLog!A$2:A$1000, (GameLog!C$2:C$1000="STL") * (GameLog!D$2:D$1000=A25)))))</f>
        <v>1</v>
      </c>
      <c r="C25">
        <f t="shared" si="2"/>
        <v>1</v>
      </c>
      <c r="D25">
        <f>SUMIFS(GameLog!G:G,GameLog!$D:$D,'STL B'!$A25,GameLog!$C:$C,"STL")</f>
        <v>1</v>
      </c>
      <c r="E25">
        <f>SUMIFS(GameLog!H:H,GameLog!$D:$D,'STL B'!$A25,GameLog!$C:$C,"STL")</f>
        <v>0</v>
      </c>
      <c r="F25">
        <f>SUMIFS(GameLog!I:I,GameLog!$D:$D,'STL B'!$A25,GameLog!$C:$C,"STL")</f>
        <v>0</v>
      </c>
      <c r="G25">
        <f>SUMIFS(GameLog!J:J,GameLog!$D:$D,'STL B'!$A25,GameLog!$C:$C,"STL")</f>
        <v>0</v>
      </c>
      <c r="H25">
        <f>SUMIFS(GameLog!K:K,GameLog!$D:$D,'STL B'!$A25,GameLog!$C:$C,"STL")</f>
        <v>0</v>
      </c>
      <c r="I25">
        <f>SUMIFS(GameLog!L:L,GameLog!$D:$D,'STL B'!$A25,GameLog!$C:$C,"STL")</f>
        <v>0</v>
      </c>
      <c r="J25">
        <f>SUMIFS(GameLog!M:M,GameLog!$D:$D,'STL B'!$A25,GameLog!$C:$C,"STL")</f>
        <v>0</v>
      </c>
      <c r="K25">
        <f>SUMIFS(GameLog!N:N,GameLog!$D:$D,'STL B'!$A25,GameLog!$C:$C,"STL")</f>
        <v>0</v>
      </c>
      <c r="L25">
        <f>SUMIFS(GameLog!O:O,GameLog!$D:$D,'STL B'!$A25,GameLog!$C:$C,"STL")</f>
        <v>0</v>
      </c>
      <c r="M25">
        <f>SUMIFS(GameLog!P:P,GameLog!$D:$D,'STL B'!$A25,GameLog!$C:$C,"STL")</f>
        <v>0</v>
      </c>
      <c r="N25">
        <f>SUMIFS(GameLog!Q:Q,GameLog!$D:$D,'STL B'!$A25,GameLog!$C:$C,"STL")</f>
        <v>0</v>
      </c>
      <c r="O25">
        <f>SUMIFS(GameLog!R:R,GameLog!$D:$D,'STL B'!$A25,GameLog!$C:$C,"STL")</f>
        <v>0</v>
      </c>
      <c r="P25">
        <f>SUMIFS(GameLog!S:S,GameLog!$D:$D,'STL B'!$A25,GameLog!$C:$C,"STL")</f>
        <v>0</v>
      </c>
      <c r="Q25">
        <f>SUMIFS(GameLog!T:T,GameLog!$D:$D,'STL B'!$A25,GameLog!$C:$C,"STL")</f>
        <v>0</v>
      </c>
      <c r="R25">
        <f>SUMIFS(GameLog!U:U,GameLog!$D:$D,'STL B'!$A25,GameLog!$C:$C,"STL")</f>
        <v>0</v>
      </c>
      <c r="S25">
        <f>SUMIFS(GameLog!V:V,GameLog!$D:$D,'STL B'!$A25,GameLog!$C:$C,"STL")</f>
        <v>0</v>
      </c>
      <c r="T25">
        <v>0</v>
      </c>
      <c r="U25">
        <v>0</v>
      </c>
      <c r="V25" s="8">
        <f t="shared" si="3"/>
        <v>0</v>
      </c>
      <c r="W25" s="8">
        <f t="shared" si="0"/>
        <v>0</v>
      </c>
      <c r="X25" s="8">
        <f t="shared" si="1"/>
        <v>0</v>
      </c>
      <c r="Y25" s="8">
        <f t="shared" si="4"/>
        <v>0</v>
      </c>
      <c r="Z25">
        <f t="shared" si="5"/>
        <v>0</v>
      </c>
      <c r="AC25" s="14"/>
    </row>
    <row r="26" spans="1:29">
      <c r="A26" t="s">
        <v>3365</v>
      </c>
      <c r="B26" cm="1">
        <f t="array" ref="B26">IF(COUNTIFS(GameLog!D:D,'STL B'!A26,GameLog!C:C,"STL")=0,0,COUNTA(_xlfn.UNIQUE(_xlfn._xlws.FILTER(GameLog!A$2:A$1000, (GameLog!C$2:C$1000="STL") * (GameLog!D$2:D$1000=A26)))))</f>
        <v>0</v>
      </c>
      <c r="C26">
        <f t="shared" si="2"/>
        <v>0</v>
      </c>
      <c r="D26">
        <f>SUMIFS(GameLog!G:G,GameLog!$D:$D,'STL B'!$A26,GameLog!$C:$C,"STL")</f>
        <v>0</v>
      </c>
      <c r="E26">
        <f>SUMIFS(GameLog!H:H,GameLog!$D:$D,'STL B'!$A26,GameLog!$C:$C,"STL")</f>
        <v>0</v>
      </c>
      <c r="F26">
        <f>SUMIFS(GameLog!I:I,GameLog!$D:$D,'STL B'!$A26,GameLog!$C:$C,"STL")</f>
        <v>0</v>
      </c>
      <c r="G26">
        <f>SUMIFS(GameLog!J:J,GameLog!$D:$D,'STL B'!$A26,GameLog!$C:$C,"STL")</f>
        <v>0</v>
      </c>
      <c r="H26">
        <f>SUMIFS(GameLog!K:K,GameLog!$D:$D,'STL B'!$A26,GameLog!$C:$C,"STL")</f>
        <v>0</v>
      </c>
      <c r="I26">
        <f>SUMIFS(GameLog!L:L,GameLog!$D:$D,'STL B'!$A26,GameLog!$C:$C,"STL")</f>
        <v>0</v>
      </c>
      <c r="J26">
        <f>SUMIFS(GameLog!M:M,GameLog!$D:$D,'STL B'!$A26,GameLog!$C:$C,"STL")</f>
        <v>0</v>
      </c>
      <c r="K26">
        <f>SUMIFS(GameLog!N:N,GameLog!$D:$D,'STL B'!$A26,GameLog!$C:$C,"STL")</f>
        <v>0</v>
      </c>
      <c r="L26">
        <f>SUMIFS(GameLog!O:O,GameLog!$D:$D,'STL B'!$A26,GameLog!$C:$C,"STL")</f>
        <v>0</v>
      </c>
      <c r="M26">
        <f>SUMIFS(GameLog!P:P,GameLog!$D:$D,'STL B'!$A26,GameLog!$C:$C,"STL")</f>
        <v>0</v>
      </c>
      <c r="N26">
        <f>SUMIFS(GameLog!Q:Q,GameLog!$D:$D,'STL B'!$A26,GameLog!$C:$C,"STL")</f>
        <v>0</v>
      </c>
      <c r="O26">
        <f>SUMIFS(GameLog!R:R,GameLog!$D:$D,'STL B'!$A26,GameLog!$C:$C,"STL")</f>
        <v>0</v>
      </c>
      <c r="P26">
        <f>SUMIFS(GameLog!S:S,GameLog!$D:$D,'STL B'!$A26,GameLog!$C:$C,"STL")</f>
        <v>0</v>
      </c>
      <c r="Q26">
        <f>SUMIFS(GameLog!T:T,GameLog!$D:$D,'STL B'!$A26,GameLog!$C:$C,"STL")</f>
        <v>0</v>
      </c>
      <c r="R26">
        <f>SUMIFS(GameLog!U:U,GameLog!$D:$D,'STL B'!$A26,GameLog!$C:$C,"STL")</f>
        <v>0</v>
      </c>
      <c r="S26">
        <f>SUMIFS(GameLog!V:V,GameLog!$D:$D,'STL B'!$A26,GameLog!$C:$C,"STL")</f>
        <v>0</v>
      </c>
      <c r="T26">
        <v>0</v>
      </c>
      <c r="U26">
        <v>0</v>
      </c>
      <c r="V26" s="8">
        <f t="shared" si="3"/>
        <v>0</v>
      </c>
      <c r="W26" s="8">
        <f t="shared" si="0"/>
        <v>0</v>
      </c>
      <c r="X26" s="8">
        <f t="shared" si="1"/>
        <v>0</v>
      </c>
      <c r="Y26" s="8">
        <f t="shared" si="4"/>
        <v>0</v>
      </c>
      <c r="Z26">
        <f t="shared" si="5"/>
        <v>0</v>
      </c>
      <c r="AC26" s="14"/>
    </row>
    <row r="27" spans="1:29">
      <c r="A27" t="s">
        <v>3353</v>
      </c>
      <c r="B27" cm="1">
        <f t="array" ref="B27">IF(COUNTIFS(GameLog!D:D,'STL B'!A27,GameLog!C:C,"STL")=0,0,COUNTA(_xlfn.UNIQUE(_xlfn._xlws.FILTER(GameLog!A$2:A$1000, (GameLog!C$2:C$1000="STL") * (GameLog!D$2:D$1000=A27)))))</f>
        <v>3</v>
      </c>
      <c r="C27">
        <f t="shared" si="2"/>
        <v>0</v>
      </c>
      <c r="D27">
        <f>SUMIFS(GameLog!G:G,GameLog!$D:$D,'STL B'!$A27,GameLog!$C:$C,"STL")</f>
        <v>0</v>
      </c>
      <c r="E27">
        <f>SUMIFS(GameLog!H:H,GameLog!$D:$D,'STL B'!$A27,GameLog!$C:$C,"STL")</f>
        <v>0</v>
      </c>
      <c r="F27">
        <f>SUMIFS(GameLog!I:I,GameLog!$D:$D,'STL B'!$A27,GameLog!$C:$C,"STL")</f>
        <v>0</v>
      </c>
      <c r="G27">
        <f>SUMIFS(GameLog!J:J,GameLog!$D:$D,'STL B'!$A27,GameLog!$C:$C,"STL")</f>
        <v>0</v>
      </c>
      <c r="H27">
        <f>SUMIFS(GameLog!K:K,GameLog!$D:$D,'STL B'!$A27,GameLog!$C:$C,"STL")</f>
        <v>0</v>
      </c>
      <c r="I27">
        <f>SUMIFS(GameLog!L:L,GameLog!$D:$D,'STL B'!$A27,GameLog!$C:$C,"STL")</f>
        <v>0</v>
      </c>
      <c r="J27">
        <f>SUMIFS(GameLog!M:M,GameLog!$D:$D,'STL B'!$A27,GameLog!$C:$C,"STL")</f>
        <v>0</v>
      </c>
      <c r="K27">
        <f>SUMIFS(GameLog!N:N,GameLog!$D:$D,'STL B'!$A27,GameLog!$C:$C,"STL")</f>
        <v>0</v>
      </c>
      <c r="L27">
        <f>SUMIFS(GameLog!O:O,GameLog!$D:$D,'STL B'!$A27,GameLog!$C:$C,"STL")</f>
        <v>0</v>
      </c>
      <c r="M27">
        <f>SUMIFS(GameLog!P:P,GameLog!$D:$D,'STL B'!$A27,GameLog!$C:$C,"STL")</f>
        <v>0</v>
      </c>
      <c r="N27">
        <f>SUMIFS(GameLog!Q:Q,GameLog!$D:$D,'STL B'!$A27,GameLog!$C:$C,"STL")</f>
        <v>0</v>
      </c>
      <c r="O27">
        <f>SUMIFS(GameLog!R:R,GameLog!$D:$D,'STL B'!$A27,GameLog!$C:$C,"STL")</f>
        <v>0</v>
      </c>
      <c r="P27">
        <f>SUMIFS(GameLog!S:S,GameLog!$D:$D,'STL B'!$A27,GameLog!$C:$C,"STL")</f>
        <v>0</v>
      </c>
      <c r="Q27">
        <f>SUMIFS(GameLog!T:T,GameLog!$D:$D,'STL B'!$A27,GameLog!$C:$C,"STL")</f>
        <v>0</v>
      </c>
      <c r="R27">
        <f>SUMIFS(GameLog!U:U,GameLog!$D:$D,'STL B'!$A27,GameLog!$C:$C,"STL")</f>
        <v>0</v>
      </c>
      <c r="S27">
        <f>SUMIFS(GameLog!V:V,GameLog!$D:$D,'STL B'!$A27,GameLog!$C:$C,"STL")</f>
        <v>0</v>
      </c>
      <c r="T27">
        <v>0</v>
      </c>
      <c r="U27">
        <v>0</v>
      </c>
      <c r="V27" s="8">
        <f t="shared" si="3"/>
        <v>0</v>
      </c>
      <c r="W27" s="8">
        <f t="shared" si="0"/>
        <v>0</v>
      </c>
      <c r="X27" s="8">
        <f t="shared" si="1"/>
        <v>0</v>
      </c>
      <c r="Y27" s="8">
        <f t="shared" si="4"/>
        <v>0</v>
      </c>
      <c r="Z27">
        <f t="shared" si="5"/>
        <v>0</v>
      </c>
      <c r="AC27" s="14"/>
    </row>
    <row r="28" spans="1:29">
      <c r="A28" t="s">
        <v>3354</v>
      </c>
      <c r="B28" cm="1">
        <f t="array" ref="B28">IF(COUNTIFS(GameLog!D:D,'STL B'!A28,GameLog!C:C,"STL")=0,0,COUNTA(_xlfn.UNIQUE(_xlfn._xlws.FILTER(GameLog!A$2:A$1000, (GameLog!C$2:C$1000="STL") * (GameLog!D$2:D$1000=A28)))))</f>
        <v>0</v>
      </c>
      <c r="C28">
        <f t="shared" si="2"/>
        <v>0</v>
      </c>
      <c r="D28">
        <f>SUMIFS(GameLog!G:G,GameLog!$D:$D,'STL B'!$A28,GameLog!$C:$C,"STL")</f>
        <v>0</v>
      </c>
      <c r="E28">
        <f>SUMIFS(GameLog!H:H,GameLog!$D:$D,'STL B'!$A28,GameLog!$C:$C,"STL")</f>
        <v>0</v>
      </c>
      <c r="F28">
        <f>SUMIFS(GameLog!I:I,GameLog!$D:$D,'STL B'!$A28,GameLog!$C:$C,"STL")</f>
        <v>0</v>
      </c>
      <c r="G28">
        <f>SUMIFS(GameLog!J:J,GameLog!$D:$D,'STL B'!$A28,GameLog!$C:$C,"STL")</f>
        <v>0</v>
      </c>
      <c r="H28">
        <f>SUMIFS(GameLog!K:K,GameLog!$D:$D,'STL B'!$A28,GameLog!$C:$C,"STL")</f>
        <v>0</v>
      </c>
      <c r="I28">
        <f>SUMIFS(GameLog!L:L,GameLog!$D:$D,'STL B'!$A28,GameLog!$C:$C,"STL")</f>
        <v>0</v>
      </c>
      <c r="J28">
        <f>SUMIFS(GameLog!M:M,GameLog!$D:$D,'STL B'!$A28,GameLog!$C:$C,"STL")</f>
        <v>0</v>
      </c>
      <c r="K28">
        <f>SUMIFS(GameLog!N:N,GameLog!$D:$D,'STL B'!$A28,GameLog!$C:$C,"STL")</f>
        <v>0</v>
      </c>
      <c r="L28">
        <f>SUMIFS(GameLog!O:O,GameLog!$D:$D,'STL B'!$A28,GameLog!$C:$C,"STL")</f>
        <v>0</v>
      </c>
      <c r="M28">
        <f>SUMIFS(GameLog!P:P,GameLog!$D:$D,'STL B'!$A28,GameLog!$C:$C,"STL")</f>
        <v>0</v>
      </c>
      <c r="N28">
        <f>SUMIFS(GameLog!Q:Q,GameLog!$D:$D,'STL B'!$A28,GameLog!$C:$C,"STL")</f>
        <v>0</v>
      </c>
      <c r="O28">
        <f>SUMIFS(GameLog!R:R,GameLog!$D:$D,'STL B'!$A28,GameLog!$C:$C,"STL")</f>
        <v>0</v>
      </c>
      <c r="P28">
        <f>SUMIFS(GameLog!S:S,GameLog!$D:$D,'STL B'!$A28,GameLog!$C:$C,"STL")</f>
        <v>0</v>
      </c>
      <c r="Q28">
        <f>SUMIFS(GameLog!T:T,GameLog!$D:$D,'STL B'!$A28,GameLog!$C:$C,"STL")</f>
        <v>0</v>
      </c>
      <c r="R28">
        <f>SUMIFS(GameLog!U:U,GameLog!$D:$D,'STL B'!$A28,GameLog!$C:$C,"STL")</f>
        <v>0</v>
      </c>
      <c r="S28">
        <f>SUMIFS(GameLog!V:V,GameLog!$D:$D,'STL B'!$A28,GameLog!$C:$C,"STL")</f>
        <v>0</v>
      </c>
      <c r="T28">
        <v>0</v>
      </c>
      <c r="U28">
        <v>0</v>
      </c>
      <c r="V28" s="8">
        <f t="shared" si="3"/>
        <v>0</v>
      </c>
      <c r="W28" s="8">
        <f t="shared" si="0"/>
        <v>0</v>
      </c>
      <c r="X28" s="8">
        <f t="shared" si="1"/>
        <v>0</v>
      </c>
      <c r="Y28" s="8">
        <f t="shared" si="4"/>
        <v>0</v>
      </c>
      <c r="Z28">
        <f t="shared" si="5"/>
        <v>0</v>
      </c>
      <c r="AC28" s="14"/>
    </row>
    <row r="29" spans="1:29">
      <c r="A29" t="s">
        <v>3355</v>
      </c>
      <c r="B29" cm="1">
        <f t="array" ref="B29">IF(COUNTIFS(GameLog!D:D,'STL B'!A29,GameLog!C:C,"STL")=0,0,COUNTA(_xlfn.UNIQUE(_xlfn._xlws.FILTER(GameLog!A$2:A$1000, (GameLog!C$2:C$1000="STL") * (GameLog!D$2:D$1000=A29)))))</f>
        <v>2</v>
      </c>
      <c r="C29">
        <f t="shared" si="2"/>
        <v>0</v>
      </c>
      <c r="D29">
        <f>SUMIFS(GameLog!G:G,GameLog!$D:$D,'STL B'!$A29,GameLog!$C:$C,"STL")</f>
        <v>0</v>
      </c>
      <c r="E29">
        <f>SUMIFS(GameLog!H:H,GameLog!$D:$D,'STL B'!$A29,GameLog!$C:$C,"STL")</f>
        <v>0</v>
      </c>
      <c r="F29">
        <f>SUMIFS(GameLog!I:I,GameLog!$D:$D,'STL B'!$A29,GameLog!$C:$C,"STL")</f>
        <v>0</v>
      </c>
      <c r="G29">
        <f>SUMIFS(GameLog!J:J,GameLog!$D:$D,'STL B'!$A29,GameLog!$C:$C,"STL")</f>
        <v>0</v>
      </c>
      <c r="H29">
        <f>SUMIFS(GameLog!K:K,GameLog!$D:$D,'STL B'!$A29,GameLog!$C:$C,"STL")</f>
        <v>0</v>
      </c>
      <c r="I29">
        <f>SUMIFS(GameLog!L:L,GameLog!$D:$D,'STL B'!$A29,GameLog!$C:$C,"STL")</f>
        <v>0</v>
      </c>
      <c r="J29">
        <f>SUMIFS(GameLog!M:M,GameLog!$D:$D,'STL B'!$A29,GameLog!$C:$C,"STL")</f>
        <v>0</v>
      </c>
      <c r="K29">
        <f>SUMIFS(GameLog!N:N,GameLog!$D:$D,'STL B'!$A29,GameLog!$C:$C,"STL")</f>
        <v>0</v>
      </c>
      <c r="L29">
        <f>SUMIFS(GameLog!O:O,GameLog!$D:$D,'STL B'!$A29,GameLog!$C:$C,"STL")</f>
        <v>0</v>
      </c>
      <c r="M29">
        <f>SUMIFS(GameLog!P:P,GameLog!$D:$D,'STL B'!$A29,GameLog!$C:$C,"STL")</f>
        <v>0</v>
      </c>
      <c r="N29">
        <f>SUMIFS(GameLog!Q:Q,GameLog!$D:$D,'STL B'!$A29,GameLog!$C:$C,"STL")</f>
        <v>0</v>
      </c>
      <c r="O29">
        <f>SUMIFS(GameLog!R:R,GameLog!$D:$D,'STL B'!$A29,GameLog!$C:$C,"STL")</f>
        <v>0</v>
      </c>
      <c r="P29">
        <f>SUMIFS(GameLog!S:S,GameLog!$D:$D,'STL B'!$A29,GameLog!$C:$C,"STL")</f>
        <v>0</v>
      </c>
      <c r="Q29">
        <f>SUMIFS(GameLog!T:T,GameLog!$D:$D,'STL B'!$A29,GameLog!$C:$C,"STL")</f>
        <v>0</v>
      </c>
      <c r="R29">
        <f>SUMIFS(GameLog!U:U,GameLog!$D:$D,'STL B'!$A29,GameLog!$C:$C,"STL")</f>
        <v>0</v>
      </c>
      <c r="S29">
        <f>SUMIFS(GameLog!V:V,GameLog!$D:$D,'STL B'!$A29,GameLog!$C:$C,"STL")</f>
        <v>0</v>
      </c>
      <c r="T29">
        <v>0</v>
      </c>
      <c r="U29">
        <v>0</v>
      </c>
      <c r="V29" s="8">
        <f t="shared" si="3"/>
        <v>0</v>
      </c>
      <c r="W29" s="8">
        <f t="shared" si="0"/>
        <v>0</v>
      </c>
      <c r="X29" s="8">
        <f t="shared" si="1"/>
        <v>0</v>
      </c>
      <c r="Y29" s="8">
        <f t="shared" si="4"/>
        <v>0</v>
      </c>
      <c r="Z29">
        <f t="shared" si="5"/>
        <v>0</v>
      </c>
      <c r="AC29" s="14"/>
    </row>
    <row r="30" spans="1:29">
      <c r="A30" t="s">
        <v>3356</v>
      </c>
      <c r="B30" cm="1">
        <f t="array" ref="B30">IF(COUNTIFS(GameLog!D:D,'STL B'!A30,GameLog!C:C,"STL")=0,0,COUNTA(_xlfn.UNIQUE(_xlfn._xlws.FILTER(GameLog!A$2:A$1000, (GameLog!C$2:C$1000="STL") * (GameLog!D$2:D$1000=A30)))))</f>
        <v>0</v>
      </c>
      <c r="C30">
        <f t="shared" si="2"/>
        <v>0</v>
      </c>
      <c r="D30">
        <f>SUMIFS(GameLog!G:G,GameLog!$D:$D,'STL B'!$A30,GameLog!$C:$C,"STL")</f>
        <v>0</v>
      </c>
      <c r="E30">
        <f>SUMIFS(GameLog!H:H,GameLog!$D:$D,'STL B'!$A30,GameLog!$C:$C,"STL")</f>
        <v>0</v>
      </c>
      <c r="F30">
        <f>SUMIFS(GameLog!I:I,GameLog!$D:$D,'STL B'!$A30,GameLog!$C:$C,"STL")</f>
        <v>0</v>
      </c>
      <c r="G30">
        <f>SUMIFS(GameLog!J:J,GameLog!$D:$D,'STL B'!$A30,GameLog!$C:$C,"STL")</f>
        <v>0</v>
      </c>
      <c r="H30">
        <f>SUMIFS(GameLog!K:K,GameLog!$D:$D,'STL B'!$A30,GameLog!$C:$C,"STL")</f>
        <v>0</v>
      </c>
      <c r="I30">
        <f>SUMIFS(GameLog!L:L,GameLog!$D:$D,'STL B'!$A30,GameLog!$C:$C,"STL")</f>
        <v>0</v>
      </c>
      <c r="J30">
        <f>SUMIFS(GameLog!M:M,GameLog!$D:$D,'STL B'!$A30,GameLog!$C:$C,"STL")</f>
        <v>0</v>
      </c>
      <c r="K30">
        <f>SUMIFS(GameLog!N:N,GameLog!$D:$D,'STL B'!$A30,GameLog!$C:$C,"STL")</f>
        <v>0</v>
      </c>
      <c r="L30">
        <f>SUMIFS(GameLog!O:O,GameLog!$D:$D,'STL B'!$A30,GameLog!$C:$C,"STL")</f>
        <v>0</v>
      </c>
      <c r="M30">
        <f>SUMIFS(GameLog!P:P,GameLog!$D:$D,'STL B'!$A30,GameLog!$C:$C,"STL")</f>
        <v>0</v>
      </c>
      <c r="N30">
        <f>SUMIFS(GameLog!Q:Q,GameLog!$D:$D,'STL B'!$A30,GameLog!$C:$C,"STL")</f>
        <v>0</v>
      </c>
      <c r="O30">
        <f>SUMIFS(GameLog!R:R,GameLog!$D:$D,'STL B'!$A30,GameLog!$C:$C,"STL")</f>
        <v>0</v>
      </c>
      <c r="P30">
        <f>SUMIFS(GameLog!S:S,GameLog!$D:$D,'STL B'!$A30,GameLog!$C:$C,"STL")</f>
        <v>0</v>
      </c>
      <c r="Q30">
        <f>SUMIFS(GameLog!T:T,GameLog!$D:$D,'STL B'!$A30,GameLog!$C:$C,"STL")</f>
        <v>0</v>
      </c>
      <c r="R30">
        <f>SUMIFS(GameLog!U:U,GameLog!$D:$D,'STL B'!$A30,GameLog!$C:$C,"STL")</f>
        <v>0</v>
      </c>
      <c r="S30">
        <f>SUMIFS(GameLog!V:V,GameLog!$D:$D,'STL B'!$A30,GameLog!$C:$C,"STL")</f>
        <v>0</v>
      </c>
      <c r="T30">
        <v>0</v>
      </c>
      <c r="U30">
        <v>0</v>
      </c>
      <c r="V30" s="8">
        <f t="shared" si="3"/>
        <v>0</v>
      </c>
      <c r="W30" s="8">
        <f t="shared" si="0"/>
        <v>0</v>
      </c>
      <c r="X30" s="8">
        <f t="shared" si="1"/>
        <v>0</v>
      </c>
      <c r="Y30" s="8">
        <f t="shared" si="4"/>
        <v>0</v>
      </c>
      <c r="Z30">
        <f t="shared" si="5"/>
        <v>0</v>
      </c>
      <c r="AC30" s="14"/>
    </row>
    <row r="31" spans="1:29">
      <c r="A31" t="s">
        <v>3357</v>
      </c>
      <c r="B31" cm="1">
        <f t="array" ref="B31">IF(COUNTIFS(GameLog!D:D,'STL B'!A31,GameLog!C:C,"STL")=0,0,COUNTA(_xlfn.UNIQUE(_xlfn._xlws.FILTER(GameLog!A$2:A$1000, (GameLog!C$2:C$1000="STL") * (GameLog!D$2:D$1000=A31)))))</f>
        <v>1</v>
      </c>
      <c r="C31">
        <f t="shared" si="2"/>
        <v>1</v>
      </c>
      <c r="D31">
        <f>SUMIFS(GameLog!G:G,GameLog!$D:$D,'STL B'!$A31,GameLog!$C:$C,"STL")</f>
        <v>1</v>
      </c>
      <c r="E31">
        <f>SUMIFS(GameLog!H:H,GameLog!$D:$D,'STL B'!$A31,GameLog!$C:$C,"STL")</f>
        <v>0</v>
      </c>
      <c r="F31">
        <f>SUMIFS(GameLog!I:I,GameLog!$D:$D,'STL B'!$A31,GameLog!$C:$C,"STL")</f>
        <v>0</v>
      </c>
      <c r="G31">
        <f>SUMIFS(GameLog!J:J,GameLog!$D:$D,'STL B'!$A31,GameLog!$C:$C,"STL")</f>
        <v>0</v>
      </c>
      <c r="H31">
        <f>SUMIFS(GameLog!K:K,GameLog!$D:$D,'STL B'!$A31,GameLog!$C:$C,"STL")</f>
        <v>0</v>
      </c>
      <c r="I31">
        <f>SUMIFS(GameLog!L:L,GameLog!$D:$D,'STL B'!$A31,GameLog!$C:$C,"STL")</f>
        <v>0</v>
      </c>
      <c r="J31">
        <f>SUMIFS(GameLog!M:M,GameLog!$D:$D,'STL B'!$A31,GameLog!$C:$C,"STL")</f>
        <v>0</v>
      </c>
      <c r="K31">
        <f>SUMIFS(GameLog!N:N,GameLog!$D:$D,'STL B'!$A31,GameLog!$C:$C,"STL")</f>
        <v>0</v>
      </c>
      <c r="L31">
        <f>SUMIFS(GameLog!O:O,GameLog!$D:$D,'STL B'!$A31,GameLog!$C:$C,"STL")</f>
        <v>0</v>
      </c>
      <c r="M31">
        <f>SUMIFS(GameLog!P:P,GameLog!$D:$D,'STL B'!$A31,GameLog!$C:$C,"STL")</f>
        <v>0</v>
      </c>
      <c r="N31">
        <f>SUMIFS(GameLog!Q:Q,GameLog!$D:$D,'STL B'!$A31,GameLog!$C:$C,"STL")</f>
        <v>0</v>
      </c>
      <c r="O31">
        <f>SUMIFS(GameLog!R:R,GameLog!$D:$D,'STL B'!$A31,GameLog!$C:$C,"STL")</f>
        <v>0</v>
      </c>
      <c r="P31">
        <f>SUMIFS(GameLog!S:S,GameLog!$D:$D,'STL B'!$A31,GameLog!$C:$C,"STL")</f>
        <v>0</v>
      </c>
      <c r="Q31">
        <f>SUMIFS(GameLog!T:T,GameLog!$D:$D,'STL B'!$A31,GameLog!$C:$C,"STL")</f>
        <v>0</v>
      </c>
      <c r="R31">
        <f>SUMIFS(GameLog!U:U,GameLog!$D:$D,'STL B'!$A31,GameLog!$C:$C,"STL")</f>
        <v>0</v>
      </c>
      <c r="S31">
        <f>SUMIFS(GameLog!V:V,GameLog!$D:$D,'STL B'!$A31,GameLog!$C:$C,"STL")</f>
        <v>0</v>
      </c>
      <c r="T31">
        <v>0</v>
      </c>
      <c r="U31">
        <v>0</v>
      </c>
      <c r="V31" s="8">
        <f t="shared" si="3"/>
        <v>0</v>
      </c>
      <c r="W31" s="8">
        <f t="shared" si="0"/>
        <v>0</v>
      </c>
      <c r="X31" s="8">
        <f t="shared" si="1"/>
        <v>0</v>
      </c>
      <c r="Y31" s="8">
        <f t="shared" si="4"/>
        <v>0</v>
      </c>
      <c r="Z31">
        <f t="shared" si="5"/>
        <v>0</v>
      </c>
      <c r="AC31" s="14"/>
    </row>
    <row r="32" spans="1:29">
      <c r="A32" t="s">
        <v>3358</v>
      </c>
      <c r="B32" cm="1">
        <f t="array" ref="B32">IF(COUNTIFS(GameLog!D:D,'STL B'!A32,GameLog!C:C,"STL")=0,0,COUNTA(_xlfn.UNIQUE(_xlfn._xlws.FILTER(GameLog!A$2:A$1000, (GameLog!C$2:C$1000="STL") * (GameLog!D$2:D$1000=A32)))))</f>
        <v>0</v>
      </c>
      <c r="C32">
        <f t="shared" si="2"/>
        <v>0</v>
      </c>
      <c r="D32">
        <f>SUMIFS(GameLog!G:G,GameLog!$D:$D,'STL B'!$A32,GameLog!$C:$C,"STL")</f>
        <v>0</v>
      </c>
      <c r="E32">
        <f>SUMIFS(GameLog!H:H,GameLog!$D:$D,'STL B'!$A32,GameLog!$C:$C,"STL")</f>
        <v>0</v>
      </c>
      <c r="F32">
        <f>SUMIFS(GameLog!I:I,GameLog!$D:$D,'STL B'!$A32,GameLog!$C:$C,"STL")</f>
        <v>0</v>
      </c>
      <c r="G32">
        <f>SUMIFS(GameLog!J:J,GameLog!$D:$D,'STL B'!$A32,GameLog!$C:$C,"STL")</f>
        <v>0</v>
      </c>
      <c r="H32">
        <f>SUMIFS(GameLog!K:K,GameLog!$D:$D,'STL B'!$A32,GameLog!$C:$C,"STL")</f>
        <v>0</v>
      </c>
      <c r="I32">
        <f>SUMIFS(GameLog!L:L,GameLog!$D:$D,'STL B'!$A32,GameLog!$C:$C,"STL")</f>
        <v>0</v>
      </c>
      <c r="J32">
        <f>SUMIFS(GameLog!M:M,GameLog!$D:$D,'STL B'!$A32,GameLog!$C:$C,"STL")</f>
        <v>0</v>
      </c>
      <c r="K32">
        <f>SUMIFS(GameLog!N:N,GameLog!$D:$D,'STL B'!$A32,GameLog!$C:$C,"STL")</f>
        <v>0</v>
      </c>
      <c r="L32">
        <f>SUMIFS(GameLog!O:O,GameLog!$D:$D,'STL B'!$A32,GameLog!$C:$C,"STL")</f>
        <v>0</v>
      </c>
      <c r="M32">
        <f>SUMIFS(GameLog!P:P,GameLog!$D:$D,'STL B'!$A32,GameLog!$C:$C,"STL")</f>
        <v>0</v>
      </c>
      <c r="N32">
        <f>SUMIFS(GameLog!Q:Q,GameLog!$D:$D,'STL B'!$A32,GameLog!$C:$C,"STL")</f>
        <v>0</v>
      </c>
      <c r="O32">
        <f>SUMIFS(GameLog!R:R,GameLog!$D:$D,'STL B'!$A32,GameLog!$C:$C,"STL")</f>
        <v>0</v>
      </c>
      <c r="P32">
        <f>SUMIFS(GameLog!S:S,GameLog!$D:$D,'STL B'!$A32,GameLog!$C:$C,"STL")</f>
        <v>0</v>
      </c>
      <c r="Q32">
        <f>SUMIFS(GameLog!T:T,GameLog!$D:$D,'STL B'!$A32,GameLog!$C:$C,"STL")</f>
        <v>0</v>
      </c>
      <c r="R32">
        <f>SUMIFS(GameLog!U:U,GameLog!$D:$D,'STL B'!$A32,GameLog!$C:$C,"STL")</f>
        <v>0</v>
      </c>
      <c r="S32">
        <f>SUMIFS(GameLog!V:V,GameLog!$D:$D,'STL B'!$A32,GameLog!$C:$C,"STL")</f>
        <v>0</v>
      </c>
      <c r="T32">
        <v>0</v>
      </c>
      <c r="U32">
        <v>0</v>
      </c>
      <c r="V32" s="8">
        <f t="shared" si="3"/>
        <v>0</v>
      </c>
      <c r="W32" s="8">
        <f t="shared" si="0"/>
        <v>0</v>
      </c>
      <c r="X32" s="8">
        <f t="shared" si="1"/>
        <v>0</v>
      </c>
      <c r="Y32" s="8">
        <f t="shared" si="4"/>
        <v>0</v>
      </c>
      <c r="Z32">
        <f t="shared" si="5"/>
        <v>0</v>
      </c>
      <c r="AC32" s="14"/>
    </row>
    <row r="33" spans="1:29">
      <c r="A33" t="s">
        <v>3359</v>
      </c>
      <c r="B33" cm="1">
        <f t="array" ref="B33">IF(COUNTIFS(GameLog!D:D,'STL B'!A33,GameLog!C:C,"STL")=0,0,COUNTA(_xlfn.UNIQUE(_xlfn._xlws.FILTER(GameLog!A$2:A$1000, (GameLog!C$2:C$1000="STL") * (GameLog!D$2:D$1000=A33)))))</f>
        <v>2</v>
      </c>
      <c r="C33">
        <f t="shared" si="2"/>
        <v>0</v>
      </c>
      <c r="D33">
        <f>SUMIFS(GameLog!G:G,GameLog!$D:$D,'STL B'!$A33,GameLog!$C:$C,"STL")</f>
        <v>0</v>
      </c>
      <c r="E33">
        <f>SUMIFS(GameLog!H:H,GameLog!$D:$D,'STL B'!$A33,GameLog!$C:$C,"STL")</f>
        <v>0</v>
      </c>
      <c r="F33">
        <f>SUMIFS(GameLog!I:I,GameLog!$D:$D,'STL B'!$A33,GameLog!$C:$C,"STL")</f>
        <v>0</v>
      </c>
      <c r="G33">
        <f>SUMIFS(GameLog!J:J,GameLog!$D:$D,'STL B'!$A33,GameLog!$C:$C,"STL")</f>
        <v>0</v>
      </c>
      <c r="H33">
        <f>SUMIFS(GameLog!K:K,GameLog!$D:$D,'STL B'!$A33,GameLog!$C:$C,"STL")</f>
        <v>0</v>
      </c>
      <c r="I33">
        <f>SUMIFS(GameLog!L:L,GameLog!$D:$D,'STL B'!$A33,GameLog!$C:$C,"STL")</f>
        <v>0</v>
      </c>
      <c r="J33">
        <f>SUMIFS(GameLog!M:M,GameLog!$D:$D,'STL B'!$A33,GameLog!$C:$C,"STL")</f>
        <v>0</v>
      </c>
      <c r="K33">
        <f>SUMIFS(GameLog!N:N,GameLog!$D:$D,'STL B'!$A33,GameLog!$C:$C,"STL")</f>
        <v>0</v>
      </c>
      <c r="L33">
        <f>SUMIFS(GameLog!O:O,GameLog!$D:$D,'STL B'!$A33,GameLog!$C:$C,"STL")</f>
        <v>0</v>
      </c>
      <c r="M33">
        <f>SUMIFS(GameLog!P:P,GameLog!$D:$D,'STL B'!$A33,GameLog!$C:$C,"STL")</f>
        <v>0</v>
      </c>
      <c r="N33">
        <f>SUMIFS(GameLog!Q:Q,GameLog!$D:$D,'STL B'!$A33,GameLog!$C:$C,"STL")</f>
        <v>0</v>
      </c>
      <c r="O33">
        <f>SUMIFS(GameLog!R:R,GameLog!$D:$D,'STL B'!$A33,GameLog!$C:$C,"STL")</f>
        <v>0</v>
      </c>
      <c r="P33">
        <f>SUMIFS(GameLog!S:S,GameLog!$D:$D,'STL B'!$A33,GameLog!$C:$C,"STL")</f>
        <v>0</v>
      </c>
      <c r="Q33">
        <f>SUMIFS(GameLog!T:T,GameLog!$D:$D,'STL B'!$A33,GameLog!$C:$C,"STL")</f>
        <v>0</v>
      </c>
      <c r="R33">
        <f>SUMIFS(GameLog!U:U,GameLog!$D:$D,'STL B'!$A33,GameLog!$C:$C,"STL")</f>
        <v>0</v>
      </c>
      <c r="S33">
        <f>SUMIFS(GameLog!V:V,GameLog!$D:$D,'STL B'!$A33,GameLog!$C:$C,"STL")</f>
        <v>0</v>
      </c>
      <c r="T33">
        <v>0</v>
      </c>
      <c r="U33">
        <v>0</v>
      </c>
      <c r="V33" s="8">
        <f t="shared" si="3"/>
        <v>0</v>
      </c>
      <c r="W33" s="8">
        <f t="shared" si="0"/>
        <v>0</v>
      </c>
      <c r="X33" s="8">
        <f t="shared" si="1"/>
        <v>0</v>
      </c>
      <c r="Y33" s="8">
        <f t="shared" si="4"/>
        <v>0</v>
      </c>
      <c r="Z33">
        <f t="shared" si="5"/>
        <v>0</v>
      </c>
      <c r="AC33" s="14"/>
    </row>
    <row r="34" spans="1:29">
      <c r="A34" t="s">
        <v>3360</v>
      </c>
      <c r="B34" cm="1">
        <f t="array" ref="B34">IF(COUNTIFS(GameLog!D:D,'STL B'!A34,GameLog!C:C,"STL")=0,0,COUNTA(_xlfn.UNIQUE(_xlfn._xlws.FILTER(GameLog!A$2:A$1000, (GameLog!C$2:C$1000="STL") * (GameLog!D$2:D$1000=A34)))))</f>
        <v>2</v>
      </c>
      <c r="C34">
        <f t="shared" si="2"/>
        <v>0</v>
      </c>
      <c r="D34">
        <f>SUMIFS(GameLog!G:G,GameLog!$D:$D,'STL B'!$A34,GameLog!$C:$C,"STL")</f>
        <v>0</v>
      </c>
      <c r="E34">
        <f>SUMIFS(GameLog!H:H,GameLog!$D:$D,'STL B'!$A34,GameLog!$C:$C,"STL")</f>
        <v>0</v>
      </c>
      <c r="F34">
        <f>SUMIFS(GameLog!I:I,GameLog!$D:$D,'STL B'!$A34,GameLog!$C:$C,"STL")</f>
        <v>0</v>
      </c>
      <c r="G34">
        <f>SUMIFS(GameLog!J:J,GameLog!$D:$D,'STL B'!$A34,GameLog!$C:$C,"STL")</f>
        <v>0</v>
      </c>
      <c r="H34">
        <f>SUMIFS(GameLog!K:K,GameLog!$D:$D,'STL B'!$A34,GameLog!$C:$C,"STL")</f>
        <v>0</v>
      </c>
      <c r="I34">
        <f>SUMIFS(GameLog!L:L,GameLog!$D:$D,'STL B'!$A34,GameLog!$C:$C,"STL")</f>
        <v>0</v>
      </c>
      <c r="J34">
        <f>SUMIFS(GameLog!M:M,GameLog!$D:$D,'STL B'!$A34,GameLog!$C:$C,"STL")</f>
        <v>0</v>
      </c>
      <c r="K34">
        <f>SUMIFS(GameLog!N:N,GameLog!$D:$D,'STL B'!$A34,GameLog!$C:$C,"STL")</f>
        <v>0</v>
      </c>
      <c r="L34">
        <f>SUMIFS(GameLog!O:O,GameLog!$D:$D,'STL B'!$A34,GameLog!$C:$C,"STL")</f>
        <v>0</v>
      </c>
      <c r="M34">
        <f>SUMIFS(GameLog!P:P,GameLog!$D:$D,'STL B'!$A34,GameLog!$C:$C,"STL")</f>
        <v>0</v>
      </c>
      <c r="N34">
        <f>SUMIFS(GameLog!Q:Q,GameLog!$D:$D,'STL B'!$A34,GameLog!$C:$C,"STL")</f>
        <v>0</v>
      </c>
      <c r="O34">
        <f>SUMIFS(GameLog!R:R,GameLog!$D:$D,'STL B'!$A34,GameLog!$C:$C,"STL")</f>
        <v>0</v>
      </c>
      <c r="P34">
        <f>SUMIFS(GameLog!S:S,GameLog!$D:$D,'STL B'!$A34,GameLog!$C:$C,"STL")</f>
        <v>0</v>
      </c>
      <c r="Q34">
        <f>SUMIFS(GameLog!T:T,GameLog!$D:$D,'STL B'!$A34,GameLog!$C:$C,"STL")</f>
        <v>0</v>
      </c>
      <c r="R34">
        <f>SUMIFS(GameLog!U:U,GameLog!$D:$D,'STL B'!$A34,GameLog!$C:$C,"STL")</f>
        <v>0</v>
      </c>
      <c r="S34">
        <f>SUMIFS(GameLog!V:V,GameLog!$D:$D,'STL B'!$A34,GameLog!$C:$C,"STL")</f>
        <v>0</v>
      </c>
      <c r="T34">
        <v>0</v>
      </c>
      <c r="U34">
        <v>0</v>
      </c>
      <c r="V34" s="8">
        <f t="shared" si="3"/>
        <v>0</v>
      </c>
      <c r="W34" s="8">
        <f t="shared" si="0"/>
        <v>0</v>
      </c>
      <c r="X34" s="8">
        <f t="shared" si="1"/>
        <v>0</v>
      </c>
      <c r="Y34" s="8">
        <f t="shared" si="4"/>
        <v>0</v>
      </c>
      <c r="Z34">
        <f t="shared" si="5"/>
        <v>0</v>
      </c>
      <c r="AC34" s="14"/>
    </row>
    <row r="35" spans="1:29">
      <c r="A35" t="s">
        <v>3361</v>
      </c>
      <c r="B35" cm="1">
        <f t="array" ref="B35">IF(COUNTIFS(GameLog!D:D,'STL B'!A35,GameLog!C:C,"STL")=0,0,COUNTA(_xlfn.UNIQUE(_xlfn._xlws.FILTER(GameLog!A$2:A$1000, (GameLog!C$2:C$1000="STL") * (GameLog!D$2:D$1000=A35)))))</f>
        <v>0</v>
      </c>
      <c r="C35">
        <f t="shared" si="2"/>
        <v>0</v>
      </c>
      <c r="D35">
        <f>SUMIFS(GameLog!G:G,GameLog!$D:$D,'STL B'!$A35,GameLog!$C:$C,"STL")</f>
        <v>0</v>
      </c>
      <c r="E35">
        <f>SUMIFS(GameLog!H:H,GameLog!$D:$D,'STL B'!$A35,GameLog!$C:$C,"STL")</f>
        <v>0</v>
      </c>
      <c r="F35">
        <f>SUMIFS(GameLog!I:I,GameLog!$D:$D,'STL B'!$A35,GameLog!$C:$C,"STL")</f>
        <v>0</v>
      </c>
      <c r="G35">
        <f>SUMIFS(GameLog!J:J,GameLog!$D:$D,'STL B'!$A35,GameLog!$C:$C,"STL")</f>
        <v>0</v>
      </c>
      <c r="H35">
        <f>SUMIFS(GameLog!K:K,GameLog!$D:$D,'STL B'!$A35,GameLog!$C:$C,"STL")</f>
        <v>0</v>
      </c>
      <c r="I35">
        <f>SUMIFS(GameLog!L:L,GameLog!$D:$D,'STL B'!$A35,GameLog!$C:$C,"STL")</f>
        <v>0</v>
      </c>
      <c r="J35">
        <f>SUMIFS(GameLog!M:M,GameLog!$D:$D,'STL B'!$A35,GameLog!$C:$C,"STL")</f>
        <v>0</v>
      </c>
      <c r="K35">
        <f>SUMIFS(GameLog!N:N,GameLog!$D:$D,'STL B'!$A35,GameLog!$C:$C,"STL")</f>
        <v>0</v>
      </c>
      <c r="L35">
        <f>SUMIFS(GameLog!O:O,GameLog!$D:$D,'STL B'!$A35,GameLog!$C:$C,"STL")</f>
        <v>0</v>
      </c>
      <c r="M35">
        <f>SUMIFS(GameLog!P:P,GameLog!$D:$D,'STL B'!$A35,GameLog!$C:$C,"STL")</f>
        <v>0</v>
      </c>
      <c r="N35">
        <f>SUMIFS(GameLog!Q:Q,GameLog!$D:$D,'STL B'!$A35,GameLog!$C:$C,"STL")</f>
        <v>0</v>
      </c>
      <c r="O35">
        <f>SUMIFS(GameLog!R:R,GameLog!$D:$D,'STL B'!$A35,GameLog!$C:$C,"STL")</f>
        <v>0</v>
      </c>
      <c r="P35">
        <f>SUMIFS(GameLog!S:S,GameLog!$D:$D,'STL B'!$A35,GameLog!$C:$C,"STL")</f>
        <v>0</v>
      </c>
      <c r="Q35">
        <f>SUMIFS(GameLog!T:T,GameLog!$D:$D,'STL B'!$A35,GameLog!$C:$C,"STL")</f>
        <v>0</v>
      </c>
      <c r="R35">
        <f>SUMIFS(GameLog!U:U,GameLog!$D:$D,'STL B'!$A35,GameLog!$C:$C,"STL")</f>
        <v>0</v>
      </c>
      <c r="S35">
        <f>SUMIFS(GameLog!V:V,GameLog!$D:$D,'STL B'!$A35,GameLog!$C:$C,"STL")</f>
        <v>0</v>
      </c>
      <c r="T35">
        <v>0</v>
      </c>
      <c r="U35">
        <v>0</v>
      </c>
      <c r="V35" s="8">
        <f t="shared" si="3"/>
        <v>0</v>
      </c>
      <c r="W35" s="8">
        <f t="shared" si="0"/>
        <v>0</v>
      </c>
      <c r="X35" s="8">
        <f t="shared" si="1"/>
        <v>0</v>
      </c>
      <c r="Y35" s="8">
        <f t="shared" si="4"/>
        <v>0</v>
      </c>
      <c r="Z35">
        <f t="shared" si="5"/>
        <v>0</v>
      </c>
      <c r="AC35" s="14"/>
    </row>
    <row r="36" spans="1:29">
      <c r="A36" t="s">
        <v>3362</v>
      </c>
      <c r="B36" cm="1">
        <f t="array" ref="B36">IF(COUNTIFS(GameLog!D:D,'STL B'!A36,GameLog!C:C,"STL")=0,0,COUNTA(_xlfn.UNIQUE(_xlfn._xlws.FILTER(GameLog!A$2:A$1000, (GameLog!C$2:C$1000="STL") * (GameLog!D$2:D$1000=A36)))))</f>
        <v>0</v>
      </c>
      <c r="C36">
        <f t="shared" si="2"/>
        <v>0</v>
      </c>
      <c r="D36">
        <f>SUMIFS(GameLog!G:G,GameLog!$D:$D,'STL B'!$A36,GameLog!$C:$C,"STL")</f>
        <v>0</v>
      </c>
      <c r="E36">
        <f>SUMIFS(GameLog!H:H,GameLog!$D:$D,'STL B'!$A36,GameLog!$C:$C,"STL")</f>
        <v>0</v>
      </c>
      <c r="F36">
        <f>SUMIFS(GameLog!I:I,GameLog!$D:$D,'STL B'!$A36,GameLog!$C:$C,"STL")</f>
        <v>0</v>
      </c>
      <c r="G36">
        <f>SUMIFS(GameLog!J:J,GameLog!$D:$D,'STL B'!$A36,GameLog!$C:$C,"STL")</f>
        <v>0</v>
      </c>
      <c r="H36">
        <f>SUMIFS(GameLog!K:K,GameLog!$D:$D,'STL B'!$A36,GameLog!$C:$C,"STL")</f>
        <v>0</v>
      </c>
      <c r="I36">
        <f>SUMIFS(GameLog!L:L,GameLog!$D:$D,'STL B'!$A36,GameLog!$C:$C,"STL")</f>
        <v>0</v>
      </c>
      <c r="J36">
        <f>SUMIFS(GameLog!M:M,GameLog!$D:$D,'STL B'!$A36,GameLog!$C:$C,"STL")</f>
        <v>0</v>
      </c>
      <c r="K36">
        <f>SUMIFS(GameLog!N:N,GameLog!$D:$D,'STL B'!$A36,GameLog!$C:$C,"STL")</f>
        <v>0</v>
      </c>
      <c r="L36">
        <f>SUMIFS(GameLog!O:O,GameLog!$D:$D,'STL B'!$A36,GameLog!$C:$C,"STL")</f>
        <v>0</v>
      </c>
      <c r="M36">
        <f>SUMIFS(GameLog!P:P,GameLog!$D:$D,'STL B'!$A36,GameLog!$C:$C,"STL")</f>
        <v>0</v>
      </c>
      <c r="N36">
        <f>SUMIFS(GameLog!Q:Q,GameLog!$D:$D,'STL B'!$A36,GameLog!$C:$C,"STL")</f>
        <v>0</v>
      </c>
      <c r="O36">
        <f>SUMIFS(GameLog!R:R,GameLog!$D:$D,'STL B'!$A36,GameLog!$C:$C,"STL")</f>
        <v>0</v>
      </c>
      <c r="P36">
        <f>SUMIFS(GameLog!S:S,GameLog!$D:$D,'STL B'!$A36,GameLog!$C:$C,"STL")</f>
        <v>0</v>
      </c>
      <c r="Q36">
        <f>SUMIFS(GameLog!T:T,GameLog!$D:$D,'STL B'!$A36,GameLog!$C:$C,"STL")</f>
        <v>0</v>
      </c>
      <c r="R36">
        <f>SUMIFS(GameLog!U:U,GameLog!$D:$D,'STL B'!$A36,GameLog!$C:$C,"STL")</f>
        <v>0</v>
      </c>
      <c r="S36">
        <f>SUMIFS(GameLog!V:V,GameLog!$D:$D,'STL B'!$A36,GameLog!$C:$C,"STL")</f>
        <v>0</v>
      </c>
      <c r="T36">
        <v>0</v>
      </c>
      <c r="U36">
        <v>0</v>
      </c>
      <c r="V36" s="8">
        <f t="shared" si="3"/>
        <v>0</v>
      </c>
      <c r="W36" s="8">
        <f t="shared" si="0"/>
        <v>0</v>
      </c>
      <c r="X36" s="8">
        <f t="shared" si="1"/>
        <v>0</v>
      </c>
      <c r="Y36" s="8">
        <f t="shared" si="4"/>
        <v>0</v>
      </c>
      <c r="Z36">
        <f t="shared" si="5"/>
        <v>0</v>
      </c>
      <c r="AC36" s="14"/>
    </row>
    <row r="37" spans="1:29">
      <c r="A37" t="s">
        <v>3363</v>
      </c>
      <c r="B37" cm="1">
        <f t="array" ref="B37">IF(COUNTIFS(GameLog!D:D,'STL B'!A37,GameLog!C:C,"STL")=0,0,COUNTA(_xlfn.UNIQUE(_xlfn._xlws.FILTER(GameLog!A$2:A$1000, (GameLog!C$2:C$1000="STL") * (GameLog!D$2:D$1000=A37)))))</f>
        <v>0</v>
      </c>
      <c r="C37">
        <f t="shared" si="2"/>
        <v>0</v>
      </c>
      <c r="D37">
        <f>SUMIFS(GameLog!G:G,GameLog!$D:$D,'STL B'!$A37,GameLog!$C:$C,"STL")</f>
        <v>0</v>
      </c>
      <c r="E37">
        <f>SUMIFS(GameLog!H:H,GameLog!$D:$D,'STL B'!$A37,GameLog!$C:$C,"STL")</f>
        <v>0</v>
      </c>
      <c r="F37">
        <f>SUMIFS(GameLog!I:I,GameLog!$D:$D,'STL B'!$A37,GameLog!$C:$C,"STL")</f>
        <v>0</v>
      </c>
      <c r="G37">
        <f>SUMIFS(GameLog!J:J,GameLog!$D:$D,'STL B'!$A37,GameLog!$C:$C,"STL")</f>
        <v>0</v>
      </c>
      <c r="H37">
        <f>SUMIFS(GameLog!K:K,GameLog!$D:$D,'STL B'!$A37,GameLog!$C:$C,"STL")</f>
        <v>0</v>
      </c>
      <c r="I37">
        <f>SUMIFS(GameLog!L:L,GameLog!$D:$D,'STL B'!$A37,GameLog!$C:$C,"STL")</f>
        <v>0</v>
      </c>
      <c r="J37">
        <f>SUMIFS(GameLog!M:M,GameLog!$D:$D,'STL B'!$A37,GameLog!$C:$C,"STL")</f>
        <v>0</v>
      </c>
      <c r="K37">
        <f>SUMIFS(GameLog!N:N,GameLog!$D:$D,'STL B'!$A37,GameLog!$C:$C,"STL")</f>
        <v>0</v>
      </c>
      <c r="L37">
        <f>SUMIFS(GameLog!O:O,GameLog!$D:$D,'STL B'!$A37,GameLog!$C:$C,"STL")</f>
        <v>0</v>
      </c>
      <c r="M37">
        <f>SUMIFS(GameLog!P:P,GameLog!$D:$D,'STL B'!$A37,GameLog!$C:$C,"STL")</f>
        <v>0</v>
      </c>
      <c r="N37">
        <f>SUMIFS(GameLog!Q:Q,GameLog!$D:$D,'STL B'!$A37,GameLog!$C:$C,"STL")</f>
        <v>0</v>
      </c>
      <c r="O37">
        <f>SUMIFS(GameLog!R:R,GameLog!$D:$D,'STL B'!$A37,GameLog!$C:$C,"STL")</f>
        <v>0</v>
      </c>
      <c r="P37">
        <f>SUMIFS(GameLog!S:S,GameLog!$D:$D,'STL B'!$A37,GameLog!$C:$C,"STL")</f>
        <v>0</v>
      </c>
      <c r="Q37">
        <f>SUMIFS(GameLog!T:T,GameLog!$D:$D,'STL B'!$A37,GameLog!$C:$C,"STL")</f>
        <v>0</v>
      </c>
      <c r="R37">
        <f>SUMIFS(GameLog!U:U,GameLog!$D:$D,'STL B'!$A37,GameLog!$C:$C,"STL")</f>
        <v>0</v>
      </c>
      <c r="S37">
        <f>SUMIFS(GameLog!V:V,GameLog!$D:$D,'STL B'!$A37,GameLog!$C:$C,"STL")</f>
        <v>0</v>
      </c>
      <c r="T37">
        <v>0</v>
      </c>
      <c r="U37">
        <v>0</v>
      </c>
      <c r="V37" s="8">
        <f t="shared" si="3"/>
        <v>0</v>
      </c>
      <c r="W37" s="8">
        <f t="shared" si="0"/>
        <v>0</v>
      </c>
      <c r="X37" s="8">
        <f t="shared" si="1"/>
        <v>0</v>
      </c>
      <c r="Y37" s="8">
        <f t="shared" si="4"/>
        <v>0</v>
      </c>
      <c r="Z37">
        <f t="shared" si="5"/>
        <v>0</v>
      </c>
      <c r="AC37" s="14"/>
    </row>
    <row r="38" spans="1:29">
      <c r="A38" t="s">
        <v>3364</v>
      </c>
      <c r="B38" cm="1">
        <f t="array" ref="B38">IF(COUNTIFS(GameLog!D:D,'STL B'!A38,GameLog!C:C,"STL")=0,0,COUNTA(_xlfn.UNIQUE(_xlfn._xlws.FILTER(GameLog!A$2:A$1000, (GameLog!C$2:C$1000="STL") * (GameLog!D$2:D$1000=A38)))))</f>
        <v>0</v>
      </c>
      <c r="C38">
        <f t="shared" si="2"/>
        <v>0</v>
      </c>
      <c r="D38">
        <f>SUMIFS(GameLog!G:G,GameLog!$D:$D,'STL B'!$A38,GameLog!$C:$C,"STL")</f>
        <v>0</v>
      </c>
      <c r="E38">
        <f>SUMIFS(GameLog!H:H,GameLog!$D:$D,'STL B'!$A38,GameLog!$C:$C,"STL")</f>
        <v>0</v>
      </c>
      <c r="F38">
        <f>SUMIFS(GameLog!I:I,GameLog!$D:$D,'STL B'!$A38,GameLog!$C:$C,"STL")</f>
        <v>0</v>
      </c>
      <c r="G38">
        <f>SUMIFS(GameLog!J:J,GameLog!$D:$D,'STL B'!$A38,GameLog!$C:$C,"STL")</f>
        <v>0</v>
      </c>
      <c r="H38">
        <f>SUMIFS(GameLog!K:K,GameLog!$D:$D,'STL B'!$A38,GameLog!$C:$C,"STL")</f>
        <v>0</v>
      </c>
      <c r="I38">
        <f>SUMIFS(GameLog!L:L,GameLog!$D:$D,'STL B'!$A38,GameLog!$C:$C,"STL")</f>
        <v>0</v>
      </c>
      <c r="J38">
        <f>SUMIFS(GameLog!M:M,GameLog!$D:$D,'STL B'!$A38,GameLog!$C:$C,"STL")</f>
        <v>0</v>
      </c>
      <c r="K38">
        <f>SUMIFS(GameLog!N:N,GameLog!$D:$D,'STL B'!$A38,GameLog!$C:$C,"STL")</f>
        <v>0</v>
      </c>
      <c r="L38">
        <f>SUMIFS(GameLog!O:O,GameLog!$D:$D,'STL B'!$A38,GameLog!$C:$C,"STL")</f>
        <v>0</v>
      </c>
      <c r="M38">
        <f>SUMIFS(GameLog!P:P,GameLog!$D:$D,'STL B'!$A38,GameLog!$C:$C,"STL")</f>
        <v>0</v>
      </c>
      <c r="N38">
        <f>SUMIFS(GameLog!Q:Q,GameLog!$D:$D,'STL B'!$A38,GameLog!$C:$C,"STL")</f>
        <v>0</v>
      </c>
      <c r="O38">
        <f>SUMIFS(GameLog!R:R,GameLog!$D:$D,'STL B'!$A38,GameLog!$C:$C,"STL")</f>
        <v>0</v>
      </c>
      <c r="P38">
        <f>SUMIFS(GameLog!S:S,GameLog!$D:$D,'STL B'!$A38,GameLog!$C:$C,"STL")</f>
        <v>0</v>
      </c>
      <c r="Q38">
        <f>SUMIFS(GameLog!T:T,GameLog!$D:$D,'STL B'!$A38,GameLog!$C:$C,"STL")</f>
        <v>0</v>
      </c>
      <c r="R38">
        <f>SUMIFS(GameLog!U:U,GameLog!$D:$D,'STL B'!$A38,GameLog!$C:$C,"STL")</f>
        <v>0</v>
      </c>
      <c r="S38">
        <f>SUMIFS(GameLog!V:V,GameLog!$D:$D,'STL B'!$A38,GameLog!$C:$C,"STL")</f>
        <v>0</v>
      </c>
      <c r="T38">
        <v>0</v>
      </c>
      <c r="U38">
        <v>0</v>
      </c>
      <c r="V38" s="8">
        <f t="shared" si="3"/>
        <v>0</v>
      </c>
      <c r="W38" s="8">
        <f t="shared" si="0"/>
        <v>0</v>
      </c>
      <c r="X38" s="8">
        <f t="shared" si="1"/>
        <v>0</v>
      </c>
      <c r="Y38" s="8">
        <f t="shared" si="4"/>
        <v>0</v>
      </c>
      <c r="Z38">
        <f t="shared" si="5"/>
        <v>0</v>
      </c>
      <c r="AC38" s="14"/>
    </row>
    <row r="39" spans="1:29">
      <c r="V39" s="8"/>
      <c r="W39" s="8"/>
      <c r="X39" s="8"/>
      <c r="Y39" s="8"/>
      <c r="AC39" s="14"/>
    </row>
    <row r="40" spans="1:29">
      <c r="V40" s="8"/>
      <c r="W40" s="8"/>
      <c r="X40" s="8"/>
      <c r="Y40" s="8"/>
      <c r="AC40" s="14"/>
    </row>
    <row r="41" spans="1:29">
      <c r="V41" s="8"/>
      <c r="W41" s="8"/>
      <c r="X41" s="8"/>
      <c r="Y41" s="8"/>
    </row>
    <row r="42" spans="1:29">
      <c r="V42" s="8"/>
      <c r="W42" s="8"/>
      <c r="X42" s="8"/>
      <c r="Y42" s="8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80123-0B5E-4B52-B6F3-5067698E8987}">
  <sheetPr codeName="Sheet66"/>
  <dimension ref="A1:V79"/>
  <sheetViews>
    <sheetView workbookViewId="0">
      <pane ySplit="1" topLeftCell="A2" activePane="bottomLeft" state="frozen"/>
      <selection activeCell="AA9" sqref="AA9"/>
      <selection pane="bottomLeft" activeCell="A2" sqref="A2:A23"/>
    </sheetView>
  </sheetViews>
  <sheetFormatPr defaultRowHeight="13.2"/>
  <cols>
    <col min="1" max="1" width="15.5546875" bestFit="1" customWidth="1"/>
    <col min="2" max="2" width="4.77734375" bestFit="1" customWidth="1"/>
    <col min="3" max="3" width="2.33203125" bestFit="1" customWidth="1"/>
    <col min="4" max="4" width="3.5546875" bestFit="1" customWidth="1"/>
    <col min="5" max="5" width="6.109375" style="12" bestFit="1" customWidth="1"/>
    <col min="6" max="6" width="3.5546875" bestFit="1" customWidth="1"/>
    <col min="7" max="7" width="3" bestFit="1" customWidth="1"/>
    <col min="8" max="8" width="4.6640625" bestFit="1" customWidth="1"/>
    <col min="9" max="9" width="3.5546875" bestFit="1" customWidth="1"/>
    <col min="10" max="10" width="3.21875" bestFit="1" customWidth="1"/>
    <col min="11" max="12" width="3.44140625" bestFit="1" customWidth="1"/>
    <col min="13" max="13" width="3.5546875" bestFit="1" customWidth="1"/>
    <col min="14" max="14" width="4.44140625" bestFit="1" customWidth="1"/>
    <col min="15" max="15" width="5.5546875" bestFit="1" customWidth="1"/>
    <col min="16" max="16" width="5.2187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4.77734375" bestFit="1" customWidth="1"/>
    <col min="21" max="21" width="4.44140625" bestFit="1" customWidth="1"/>
    <col min="22" max="22" width="4.5546875" bestFit="1" customWidth="1"/>
    <col min="23" max="25" width="5.5546875" bestFit="1" customWidth="1"/>
    <col min="26" max="26" width="3.21875" bestFit="1" customWidth="1"/>
    <col min="27" max="27" width="4.109375" bestFit="1" customWidth="1"/>
    <col min="28" max="30" width="4.77734375" bestFit="1" customWidth="1"/>
    <col min="31" max="31" width="5.21875" bestFit="1" customWidth="1"/>
    <col min="32" max="32" width="4.88671875" bestFit="1" customWidth="1"/>
    <col min="33" max="33" width="5.21875" bestFit="1" customWidth="1"/>
    <col min="34" max="34" width="5.109375" bestFit="1" customWidth="1"/>
  </cols>
  <sheetData>
    <row r="1" spans="1:22">
      <c r="A1" s="14" t="s">
        <v>2405</v>
      </c>
      <c r="B1" t="s">
        <v>2502</v>
      </c>
      <c r="C1" t="s">
        <v>2406</v>
      </c>
      <c r="D1" t="s">
        <v>2483</v>
      </c>
      <c r="E1" s="12" t="s">
        <v>2503</v>
      </c>
      <c r="F1" t="s">
        <v>2504</v>
      </c>
      <c r="G1" t="s">
        <v>2505</v>
      </c>
      <c r="H1" t="s">
        <v>2506</v>
      </c>
      <c r="I1" t="s">
        <v>2507</v>
      </c>
      <c r="J1" t="s">
        <v>2508</v>
      </c>
      <c r="K1" t="s">
        <v>2509</v>
      </c>
      <c r="L1" t="s">
        <v>2415</v>
      </c>
      <c r="M1" t="s">
        <v>2416</v>
      </c>
      <c r="N1" t="s">
        <v>2510</v>
      </c>
      <c r="O1" t="s">
        <v>2527</v>
      </c>
      <c r="P1" t="s">
        <v>2664</v>
      </c>
    </row>
    <row r="2" spans="1:22">
      <c r="A2" t="s">
        <v>3353</v>
      </c>
      <c r="B2" t="s">
        <v>2443</v>
      </c>
      <c r="C2">
        <f>COUNTIFS(GameLog!D:D,'STL F'!A2,GameLog!C:C,"STL",GameLog!E:E,INDEX(Positions!$A$1:$B$9,MATCH('STL F'!$B2,Positions!$A$1:$A$9,0),2))</f>
        <v>3</v>
      </c>
      <c r="D2">
        <f>SUMIFS(GameLog!F:F,GameLog!$D:$D,'STL F'!A2,GameLog!$E:$E,INDEX(Positions!$A$1:$B$9,MATCH('STL F'!$B2,Positions!$A$1:$A$9,0),2),GameLog!$C:$C,"STL")</f>
        <v>0</v>
      </c>
      <c r="E2" s="12">
        <f>SUMIFS(GameLog!AM:AM,GameLog!$D:$D,'STL F'!$A2,GameLog!$E:$E,INDEX(Positions!$A$1:$B$9,MATCH('STL F'!$B2,Positions!$A$1:$A$9,0),2),GameLog!$C:$C,"STL")</f>
        <v>4.333333333333333</v>
      </c>
      <c r="F2">
        <f>SUMIFS(GameLog!AN:AN,GameLog!$D:$D,'STL F'!$A2,GameLog!$E:$E,INDEX(Positions!$A$1:$B$9,MATCH('STL F'!$B2,Positions!$A$1:$A$9,0),2),GameLog!$C:$C,"STL")</f>
        <v>0</v>
      </c>
      <c r="G2">
        <f>SUMIFS(GameLog!AO:AO,GameLog!$D:$D,'STL F'!$A2,GameLog!$E:$E,INDEX(Positions!$A$1:$B$9,MATCH('STL F'!$B2,Positions!$A$1:$A$9,0),2),GameLog!$C:$C,"STL")</f>
        <v>2</v>
      </c>
      <c r="H2">
        <f>SUMIFS(GameLog!AP:AP,GameLog!$D:$D,'STL F'!$A2,GameLog!$E:$E,INDEX(Positions!$A$1:$B$9,MATCH('STL F'!$B2,Positions!$A$1:$A$9,0),2),GameLog!$C:$C,"STL")</f>
        <v>0</v>
      </c>
      <c r="I2">
        <f>SUMIFS(GameLog!AQ:AQ,GameLog!$D:$D,'STL F'!$A2,GameLog!$E:$E,INDEX(Positions!$A$1:$B$9,MATCH('STL F'!$B2,Positions!$A$1:$A$9,0),2),GameLog!$C:$C,"STL")</f>
        <v>1</v>
      </c>
      <c r="J2">
        <f>SUMIFS(GameLog!AR:AR,GameLog!$D:$D,'STL F'!$A2,GameLog!$E:$E,INDEX(Positions!$A$1:$B$9,MATCH('STL F'!$B2,Positions!$A$1:$A$9,0),2),GameLog!$C:$C,"STL")</f>
        <v>0</v>
      </c>
      <c r="K2">
        <f>SUMIFS(GameLog!AS:AS,GameLog!$D:$D,'STL F'!$A2,GameLog!$E:$E,INDEX(Positions!$A$1:$B$9,MATCH('STL F'!$B2,Positions!$A$1:$A$9,0),2),GameLog!$C:$C,"STL")</f>
        <v>0</v>
      </c>
      <c r="L2">
        <f>SUMIFS(GameLog!AT:AT,GameLog!$D:$D,'STL F'!$A2,GameLog!$E:$E,INDEX(Positions!$A$1:$B$9,MATCH('STL F'!$B2,Positions!$A$1:$A$9,0),2),GameLog!$C:$C,"STL")</f>
        <v>0</v>
      </c>
      <c r="M2">
        <f>SUMIFS(GameLog!AU:AU,GameLog!$D:$D,'STL F'!$A2,GameLog!$E:$E,INDEX(Positions!$A$1:$B$9,MATCH('STL F'!$B2,Positions!$A$1:$A$9,0),2),GameLog!$C:$C,"STL")</f>
        <v>0</v>
      </c>
      <c r="N2">
        <f>SUMIFS(GameLog!AV:AV,GameLog!$D:$D,'STL F'!$A2,GameLog!$E:$E,INDEX(Positions!$A$1:$B$9,MATCH('STL F'!$B2,Positions!$A$1:$A$9,0),2),GameLog!$C:$C,"STL")</f>
        <v>0</v>
      </c>
      <c r="O2" s="8">
        <f>IFERROR((F2+G2)/(F2+G2+H2),0)</f>
        <v>1</v>
      </c>
      <c r="P2" s="18" t="str">
        <f>IF(B2="C",IFERROR(M2/(L2+M2),0),"")</f>
        <v/>
      </c>
      <c r="V2" s="15"/>
    </row>
    <row r="3" spans="1:22">
      <c r="A3" t="s">
        <v>3356</v>
      </c>
      <c r="B3" t="s">
        <v>2443</v>
      </c>
      <c r="C3">
        <f>COUNTIFS(GameLog!D:D,'STL F'!A3,GameLog!C:C,"STL",GameLog!E:E,INDEX(Positions!$A$1:$B$9,MATCH('STL F'!$B3,Positions!$A$1:$A$9,0),2))</f>
        <v>0</v>
      </c>
      <c r="D3">
        <f>SUMIFS(GameLog!F:F,GameLog!$D:$D,'STL F'!A3,GameLog!$E:$E,INDEX(Positions!$A$1:$B$9,MATCH('STL F'!$B3,Positions!$A$1:$A$9,0),2),GameLog!$C:$C,"STL")</f>
        <v>0</v>
      </c>
      <c r="E3" s="12">
        <f>SUMIFS(GameLog!AM:AM,GameLog!$D:$D,'STL F'!$A3,GameLog!$E:$E,INDEX(Positions!$A$1:$B$9,MATCH('STL F'!$B3,Positions!$A$1:$A$9,0),2),GameLog!$C:$C,"STL")</f>
        <v>0</v>
      </c>
      <c r="F3">
        <f>SUMIFS(GameLog!AN:AN,GameLog!$D:$D,'STL F'!$A3,GameLog!$E:$E,INDEX(Positions!$A$1:$B$9,MATCH('STL F'!$B3,Positions!$A$1:$A$9,0),2),GameLog!$C:$C,"STL")</f>
        <v>0</v>
      </c>
      <c r="G3">
        <f>SUMIFS(GameLog!AO:AO,GameLog!$D:$D,'STL F'!$A3,GameLog!$E:$E,INDEX(Positions!$A$1:$B$9,MATCH('STL F'!$B3,Positions!$A$1:$A$9,0),2),GameLog!$C:$C,"STL")</f>
        <v>0</v>
      </c>
      <c r="H3">
        <f>SUMIFS(GameLog!AP:AP,GameLog!$D:$D,'STL F'!$A3,GameLog!$E:$E,INDEX(Positions!$A$1:$B$9,MATCH('STL F'!$B3,Positions!$A$1:$A$9,0),2),GameLog!$C:$C,"STL")</f>
        <v>0</v>
      </c>
      <c r="I3">
        <f>SUMIFS(GameLog!AQ:AQ,GameLog!$D:$D,'STL F'!$A3,GameLog!$E:$E,INDEX(Positions!$A$1:$B$9,MATCH('STL F'!$B3,Positions!$A$1:$A$9,0),2),GameLog!$C:$C,"STL")</f>
        <v>0</v>
      </c>
      <c r="J3">
        <f>SUMIFS(GameLog!AR:AR,GameLog!$D:$D,'STL F'!$A3,GameLog!$E:$E,INDEX(Positions!$A$1:$B$9,MATCH('STL F'!$B3,Positions!$A$1:$A$9,0),2),GameLog!$C:$C,"STL")</f>
        <v>0</v>
      </c>
      <c r="K3">
        <f>SUMIFS(GameLog!AS:AS,GameLog!$D:$D,'STL F'!$A3,GameLog!$E:$E,INDEX(Positions!$A$1:$B$9,MATCH('STL F'!$B3,Positions!$A$1:$A$9,0),2),GameLog!$C:$C,"STL")</f>
        <v>0</v>
      </c>
      <c r="L3">
        <f>SUMIFS(GameLog!AT:AT,GameLog!$D:$D,'STL F'!$A3,GameLog!$E:$E,INDEX(Positions!$A$1:$B$9,MATCH('STL F'!$B3,Positions!$A$1:$A$9,0),2),GameLog!$C:$C,"STL")</f>
        <v>0</v>
      </c>
      <c r="M3">
        <f>SUMIFS(GameLog!AU:AU,GameLog!$D:$D,'STL F'!$A3,GameLog!$E:$E,INDEX(Positions!$A$1:$B$9,MATCH('STL F'!$B3,Positions!$A$1:$A$9,0),2),GameLog!$C:$C,"STL")</f>
        <v>0</v>
      </c>
      <c r="N3">
        <f>SUMIFS(GameLog!AV:AV,GameLog!$D:$D,'STL F'!$A3,GameLog!$E:$E,INDEX(Positions!$A$1:$B$9,MATCH('STL F'!$B3,Positions!$A$1:$A$9,0),2),GameLog!$C:$C,"STL")</f>
        <v>0</v>
      </c>
      <c r="O3" s="8">
        <f t="shared" ref="O3:O66" si="0">IFERROR((F3+G3)/(F3+G3+H3),0)</f>
        <v>0</v>
      </c>
      <c r="P3" s="18" t="str">
        <f t="shared" ref="P3:P66" si="1">IF(B3="C",IFERROR(M3/(L3+M3),0),"")</f>
        <v/>
      </c>
      <c r="V3" s="15"/>
    </row>
    <row r="4" spans="1:22">
      <c r="A4" t="s">
        <v>3355</v>
      </c>
      <c r="B4" t="s">
        <v>2443</v>
      </c>
      <c r="C4">
        <f>COUNTIFS(GameLog!D:D,'STL F'!A4,GameLog!C:C,"STL",GameLog!E:E,INDEX(Positions!$A$1:$B$9,MATCH('STL F'!$B4,Positions!$A$1:$A$9,0),2))</f>
        <v>2</v>
      </c>
      <c r="D4">
        <f>SUMIFS(GameLog!F:F,GameLog!$D:$D,'STL F'!A4,GameLog!$E:$E,INDEX(Positions!$A$1:$B$9,MATCH('STL F'!$B4,Positions!$A$1:$A$9,0),2),GameLog!$C:$C,"STL")</f>
        <v>0</v>
      </c>
      <c r="E4" s="12">
        <f>SUMIFS(GameLog!AM:AM,GameLog!$D:$D,'STL F'!$A4,GameLog!$E:$E,INDEX(Positions!$A$1:$B$9,MATCH('STL F'!$B4,Positions!$A$1:$A$9,0),2),GameLog!$C:$C,"STL")</f>
        <v>3</v>
      </c>
      <c r="F4">
        <f>SUMIFS(GameLog!AN:AN,GameLog!$D:$D,'STL F'!$A4,GameLog!$E:$E,INDEX(Positions!$A$1:$B$9,MATCH('STL F'!$B4,Positions!$A$1:$A$9,0),2),GameLog!$C:$C,"STL")</f>
        <v>0</v>
      </c>
      <c r="G4">
        <f>SUMIFS(GameLog!AO:AO,GameLog!$D:$D,'STL F'!$A4,GameLog!$E:$E,INDEX(Positions!$A$1:$B$9,MATCH('STL F'!$B4,Positions!$A$1:$A$9,0),2),GameLog!$C:$C,"STL")</f>
        <v>0</v>
      </c>
      <c r="H4">
        <f>SUMIFS(GameLog!AP:AP,GameLog!$D:$D,'STL F'!$A4,GameLog!$E:$E,INDEX(Positions!$A$1:$B$9,MATCH('STL F'!$B4,Positions!$A$1:$A$9,0),2),GameLog!$C:$C,"STL")</f>
        <v>0</v>
      </c>
      <c r="I4">
        <f>SUMIFS(GameLog!AQ:AQ,GameLog!$D:$D,'STL F'!$A4,GameLog!$E:$E,INDEX(Positions!$A$1:$B$9,MATCH('STL F'!$B4,Positions!$A$1:$A$9,0),2),GameLog!$C:$C,"STL")</f>
        <v>0</v>
      </c>
      <c r="J4">
        <f>SUMIFS(GameLog!AR:AR,GameLog!$D:$D,'STL F'!$A4,GameLog!$E:$E,INDEX(Positions!$A$1:$B$9,MATCH('STL F'!$B4,Positions!$A$1:$A$9,0),2),GameLog!$C:$C,"STL")</f>
        <v>0</v>
      </c>
      <c r="K4">
        <f>SUMIFS(GameLog!AS:AS,GameLog!$D:$D,'STL F'!$A4,GameLog!$E:$E,INDEX(Positions!$A$1:$B$9,MATCH('STL F'!$B4,Positions!$A$1:$A$9,0),2),GameLog!$C:$C,"STL")</f>
        <v>0</v>
      </c>
      <c r="L4">
        <f>SUMIFS(GameLog!AT:AT,GameLog!$D:$D,'STL F'!$A4,GameLog!$E:$E,INDEX(Positions!$A$1:$B$9,MATCH('STL F'!$B4,Positions!$A$1:$A$9,0),2),GameLog!$C:$C,"STL")</f>
        <v>0</v>
      </c>
      <c r="M4">
        <f>SUMIFS(GameLog!AU:AU,GameLog!$D:$D,'STL F'!$A4,GameLog!$E:$E,INDEX(Positions!$A$1:$B$9,MATCH('STL F'!$B4,Positions!$A$1:$A$9,0),2),GameLog!$C:$C,"STL")</f>
        <v>0</v>
      </c>
      <c r="N4">
        <f>SUMIFS(GameLog!AV:AV,GameLog!$D:$D,'STL F'!$A4,GameLog!$E:$E,INDEX(Positions!$A$1:$B$9,MATCH('STL F'!$B4,Positions!$A$1:$A$9,0),2),GameLog!$C:$C,"STL")</f>
        <v>0</v>
      </c>
      <c r="O4" s="8">
        <f t="shared" si="0"/>
        <v>0</v>
      </c>
      <c r="P4" s="18" t="str">
        <f t="shared" si="1"/>
        <v/>
      </c>
      <c r="V4" s="15"/>
    </row>
    <row r="5" spans="1:22">
      <c r="A5" t="s">
        <v>3366</v>
      </c>
      <c r="B5" t="s">
        <v>2443</v>
      </c>
      <c r="C5">
        <f>COUNTIFS(GameLog!D:D,'STL F'!A5,GameLog!C:C,"STL",GameLog!E:E,INDEX(Positions!$A$1:$B$9,MATCH('STL F'!$B5,Positions!$A$1:$A$9,0),2))</f>
        <v>0</v>
      </c>
      <c r="D5">
        <f>SUMIFS(GameLog!F:F,GameLog!$D:$D,'STL F'!A5,GameLog!$E:$E,INDEX(Positions!$A$1:$B$9,MATCH('STL F'!$B5,Positions!$A$1:$A$9,0),2),GameLog!$C:$C,"STL")</f>
        <v>0</v>
      </c>
      <c r="E5" s="12">
        <f>SUMIFS(GameLog!AM:AM,GameLog!$D:$D,'STL F'!$A5,GameLog!$E:$E,INDEX(Positions!$A$1:$B$9,MATCH('STL F'!$B5,Positions!$A$1:$A$9,0),2),GameLog!$C:$C,"STL")</f>
        <v>0</v>
      </c>
      <c r="F5">
        <f>SUMIFS(GameLog!AN:AN,GameLog!$D:$D,'STL F'!$A5,GameLog!$E:$E,INDEX(Positions!$A$1:$B$9,MATCH('STL F'!$B5,Positions!$A$1:$A$9,0),2),GameLog!$C:$C,"STL")</f>
        <v>0</v>
      </c>
      <c r="G5">
        <f>SUMIFS(GameLog!AO:AO,GameLog!$D:$D,'STL F'!$A5,GameLog!$E:$E,INDEX(Positions!$A$1:$B$9,MATCH('STL F'!$B5,Positions!$A$1:$A$9,0),2),GameLog!$C:$C,"STL")</f>
        <v>0</v>
      </c>
      <c r="H5">
        <f>SUMIFS(GameLog!AP:AP,GameLog!$D:$D,'STL F'!$A5,GameLog!$E:$E,INDEX(Positions!$A$1:$B$9,MATCH('STL F'!$B5,Positions!$A$1:$A$9,0),2),GameLog!$C:$C,"STL")</f>
        <v>0</v>
      </c>
      <c r="I5">
        <f>SUMIFS(GameLog!AQ:AQ,GameLog!$D:$D,'STL F'!$A5,GameLog!$E:$E,INDEX(Positions!$A$1:$B$9,MATCH('STL F'!$B5,Positions!$A$1:$A$9,0),2),GameLog!$C:$C,"STL")</f>
        <v>0</v>
      </c>
      <c r="J5">
        <f>SUMIFS(GameLog!AR:AR,GameLog!$D:$D,'STL F'!$A5,GameLog!$E:$E,INDEX(Positions!$A$1:$B$9,MATCH('STL F'!$B5,Positions!$A$1:$A$9,0),2),GameLog!$C:$C,"STL")</f>
        <v>0</v>
      </c>
      <c r="K5">
        <f>SUMIFS(GameLog!AS:AS,GameLog!$D:$D,'STL F'!$A5,GameLog!$E:$E,INDEX(Positions!$A$1:$B$9,MATCH('STL F'!$B5,Positions!$A$1:$A$9,0),2),GameLog!$C:$C,"STL")</f>
        <v>0</v>
      </c>
      <c r="L5">
        <f>SUMIFS(GameLog!AT:AT,GameLog!$D:$D,'STL F'!$A5,GameLog!$E:$E,INDEX(Positions!$A$1:$B$9,MATCH('STL F'!$B5,Positions!$A$1:$A$9,0),2),GameLog!$C:$C,"STL")</f>
        <v>0</v>
      </c>
      <c r="M5">
        <f>SUMIFS(GameLog!AU:AU,GameLog!$D:$D,'STL F'!$A5,GameLog!$E:$E,INDEX(Positions!$A$1:$B$9,MATCH('STL F'!$B5,Positions!$A$1:$A$9,0),2),GameLog!$C:$C,"STL")</f>
        <v>0</v>
      </c>
      <c r="N5">
        <f>SUMIFS(GameLog!AV:AV,GameLog!$D:$D,'STL F'!$A5,GameLog!$E:$E,INDEX(Positions!$A$1:$B$9,MATCH('STL F'!$B5,Positions!$A$1:$A$9,0),2),GameLog!$C:$C,"STL")</f>
        <v>0</v>
      </c>
      <c r="O5" s="8">
        <f t="shared" si="0"/>
        <v>0</v>
      </c>
      <c r="P5" s="18" t="str">
        <f t="shared" si="1"/>
        <v/>
      </c>
      <c r="V5" s="15"/>
    </row>
    <row r="6" spans="1:22">
      <c r="A6" t="s">
        <v>3360</v>
      </c>
      <c r="B6" t="s">
        <v>2443</v>
      </c>
      <c r="C6">
        <f>COUNTIFS(GameLog!D:D,'STL F'!A6,GameLog!C:C,"STL",GameLog!E:E,INDEX(Positions!$A$1:$B$9,MATCH('STL F'!$B6,Positions!$A$1:$A$9,0),2))</f>
        <v>2</v>
      </c>
      <c r="D6">
        <f>SUMIFS(GameLog!F:F,GameLog!$D:$D,'STL F'!A6,GameLog!$E:$E,INDEX(Positions!$A$1:$B$9,MATCH('STL F'!$B6,Positions!$A$1:$A$9,0),2),GameLog!$C:$C,"STL")</f>
        <v>0</v>
      </c>
      <c r="E6" s="12">
        <f>SUMIFS(GameLog!AM:AM,GameLog!$D:$D,'STL F'!$A6,GameLog!$E:$E,INDEX(Positions!$A$1:$B$9,MATCH('STL F'!$B6,Positions!$A$1:$A$9,0),2),GameLog!$C:$C,"STL")</f>
        <v>2.333333333333333</v>
      </c>
      <c r="F6">
        <f>SUMIFS(GameLog!AN:AN,GameLog!$D:$D,'STL F'!$A6,GameLog!$E:$E,INDEX(Positions!$A$1:$B$9,MATCH('STL F'!$B6,Positions!$A$1:$A$9,0),2),GameLog!$C:$C,"STL")</f>
        <v>0</v>
      </c>
      <c r="G6">
        <f>SUMIFS(GameLog!AO:AO,GameLog!$D:$D,'STL F'!$A6,GameLog!$E:$E,INDEX(Positions!$A$1:$B$9,MATCH('STL F'!$B6,Positions!$A$1:$A$9,0),2),GameLog!$C:$C,"STL")</f>
        <v>0</v>
      </c>
      <c r="H6">
        <f>SUMIFS(GameLog!AP:AP,GameLog!$D:$D,'STL F'!$A6,GameLog!$E:$E,INDEX(Positions!$A$1:$B$9,MATCH('STL F'!$B6,Positions!$A$1:$A$9,0),2),GameLog!$C:$C,"STL")</f>
        <v>0</v>
      </c>
      <c r="I6">
        <f>SUMIFS(GameLog!AQ:AQ,GameLog!$D:$D,'STL F'!$A6,GameLog!$E:$E,INDEX(Positions!$A$1:$B$9,MATCH('STL F'!$B6,Positions!$A$1:$A$9,0),2),GameLog!$C:$C,"STL")</f>
        <v>0</v>
      </c>
      <c r="J6">
        <f>SUMIFS(GameLog!AR:AR,GameLog!$D:$D,'STL F'!$A6,GameLog!$E:$E,INDEX(Positions!$A$1:$B$9,MATCH('STL F'!$B6,Positions!$A$1:$A$9,0),2),GameLog!$C:$C,"STL")</f>
        <v>0</v>
      </c>
      <c r="K6">
        <f>SUMIFS(GameLog!AS:AS,GameLog!$D:$D,'STL F'!$A6,GameLog!$E:$E,INDEX(Positions!$A$1:$B$9,MATCH('STL F'!$B6,Positions!$A$1:$A$9,0),2),GameLog!$C:$C,"STL")</f>
        <v>0</v>
      </c>
      <c r="L6">
        <f>SUMIFS(GameLog!AT:AT,GameLog!$D:$D,'STL F'!$A6,GameLog!$E:$E,INDEX(Positions!$A$1:$B$9,MATCH('STL F'!$B6,Positions!$A$1:$A$9,0),2),GameLog!$C:$C,"STL")</f>
        <v>0</v>
      </c>
      <c r="M6">
        <f>SUMIFS(GameLog!AU:AU,GameLog!$D:$D,'STL F'!$A6,GameLog!$E:$E,INDEX(Positions!$A$1:$B$9,MATCH('STL F'!$B6,Positions!$A$1:$A$9,0),2),GameLog!$C:$C,"STL")</f>
        <v>0</v>
      </c>
      <c r="N6">
        <f>SUMIFS(GameLog!AV:AV,GameLog!$D:$D,'STL F'!$A6,GameLog!$E:$E,INDEX(Positions!$A$1:$B$9,MATCH('STL F'!$B6,Positions!$A$1:$A$9,0),2),GameLog!$C:$C,"STL")</f>
        <v>0</v>
      </c>
      <c r="O6" s="8">
        <f t="shared" si="0"/>
        <v>0</v>
      </c>
      <c r="P6" s="18" t="str">
        <f t="shared" si="1"/>
        <v/>
      </c>
      <c r="V6" s="15"/>
    </row>
    <row r="7" spans="1:22">
      <c r="A7" t="s">
        <v>3351</v>
      </c>
      <c r="B7" t="s">
        <v>2443</v>
      </c>
      <c r="C7">
        <f>COUNTIFS(GameLog!D:D,'STL F'!A7,GameLog!C:C,"STL",GameLog!E:E,INDEX(Positions!$A$1:$B$9,MATCH('STL F'!$B7,Positions!$A$1:$A$9,0),2))</f>
        <v>1</v>
      </c>
      <c r="D7">
        <f>SUMIFS(GameLog!F:F,GameLog!$D:$D,'STL F'!A7,GameLog!$E:$E,INDEX(Positions!$A$1:$B$9,MATCH('STL F'!$B7,Positions!$A$1:$A$9,0),2),GameLog!$C:$C,"STL")</f>
        <v>1</v>
      </c>
      <c r="E7" s="12">
        <f>SUMIFS(GameLog!AM:AM,GameLog!$D:$D,'STL F'!$A7,GameLog!$E:$E,INDEX(Positions!$A$1:$B$9,MATCH('STL F'!$B7,Positions!$A$1:$A$9,0),2),GameLog!$C:$C,"STL")</f>
        <v>6</v>
      </c>
      <c r="F7">
        <f>SUMIFS(GameLog!AN:AN,GameLog!$D:$D,'STL F'!$A7,GameLog!$E:$E,INDEX(Positions!$A$1:$B$9,MATCH('STL F'!$B7,Positions!$A$1:$A$9,0),2),GameLog!$C:$C,"STL")</f>
        <v>1</v>
      </c>
      <c r="G7">
        <f>SUMIFS(GameLog!AO:AO,GameLog!$D:$D,'STL F'!$A7,GameLog!$E:$E,INDEX(Positions!$A$1:$B$9,MATCH('STL F'!$B7,Positions!$A$1:$A$9,0),2),GameLog!$C:$C,"STL")</f>
        <v>1</v>
      </c>
      <c r="H7">
        <f>SUMIFS(GameLog!AP:AP,GameLog!$D:$D,'STL F'!$A7,GameLog!$E:$E,INDEX(Positions!$A$1:$B$9,MATCH('STL F'!$B7,Positions!$A$1:$A$9,0),2),GameLog!$C:$C,"STL")</f>
        <v>0</v>
      </c>
      <c r="I7">
        <f>SUMIFS(GameLog!AQ:AQ,GameLog!$D:$D,'STL F'!$A7,GameLog!$E:$E,INDEX(Positions!$A$1:$B$9,MATCH('STL F'!$B7,Positions!$A$1:$A$9,0),2),GameLog!$C:$C,"STL")</f>
        <v>0</v>
      </c>
      <c r="J7">
        <f>SUMIFS(GameLog!AR:AR,GameLog!$D:$D,'STL F'!$A7,GameLog!$E:$E,INDEX(Positions!$A$1:$B$9,MATCH('STL F'!$B7,Positions!$A$1:$A$9,0),2),GameLog!$C:$C,"STL")</f>
        <v>0</v>
      </c>
      <c r="K7">
        <f>SUMIFS(GameLog!AS:AS,GameLog!$D:$D,'STL F'!$A7,GameLog!$E:$E,INDEX(Positions!$A$1:$B$9,MATCH('STL F'!$B7,Positions!$A$1:$A$9,0),2),GameLog!$C:$C,"STL")</f>
        <v>0</v>
      </c>
      <c r="L7">
        <f>SUMIFS(GameLog!AT:AT,GameLog!$D:$D,'STL F'!$A7,GameLog!$E:$E,INDEX(Positions!$A$1:$B$9,MATCH('STL F'!$B7,Positions!$A$1:$A$9,0),2),GameLog!$C:$C,"STL")</f>
        <v>0</v>
      </c>
      <c r="M7">
        <f>SUMIFS(GameLog!AU:AU,GameLog!$D:$D,'STL F'!$A7,GameLog!$E:$E,INDEX(Positions!$A$1:$B$9,MATCH('STL F'!$B7,Positions!$A$1:$A$9,0),2),GameLog!$C:$C,"STL")</f>
        <v>0</v>
      </c>
      <c r="N7">
        <f>SUMIFS(GameLog!AV:AV,GameLog!$D:$D,'STL F'!$A7,GameLog!$E:$E,INDEX(Positions!$A$1:$B$9,MATCH('STL F'!$B7,Positions!$A$1:$A$9,0),2),GameLog!$C:$C,"STL")</f>
        <v>0</v>
      </c>
      <c r="O7" s="8">
        <f t="shared" si="0"/>
        <v>1</v>
      </c>
      <c r="P7" s="18" t="str">
        <f t="shared" si="1"/>
        <v/>
      </c>
      <c r="V7" s="15"/>
    </row>
    <row r="8" spans="1:22">
      <c r="A8" t="s">
        <v>3367</v>
      </c>
      <c r="B8" t="s">
        <v>2443</v>
      </c>
      <c r="C8">
        <f>COUNTIFS(GameLog!D:D,'STL F'!A8,GameLog!C:C,"STL",GameLog!E:E,INDEX(Positions!$A$1:$B$9,MATCH('STL F'!$B8,Positions!$A$1:$A$9,0),2))</f>
        <v>1</v>
      </c>
      <c r="D8">
        <f>SUMIFS(GameLog!F:F,GameLog!$D:$D,'STL F'!A8,GameLog!$E:$E,INDEX(Positions!$A$1:$B$9,MATCH('STL F'!$B8,Positions!$A$1:$A$9,0),2),GameLog!$C:$C,"STL")</f>
        <v>0</v>
      </c>
      <c r="E8" s="12">
        <f>SUMIFS(GameLog!AM:AM,GameLog!$D:$D,'STL F'!$A8,GameLog!$E:$E,INDEX(Positions!$A$1:$B$9,MATCH('STL F'!$B8,Positions!$A$1:$A$9,0),2),GameLog!$C:$C,"STL")</f>
        <v>2</v>
      </c>
      <c r="F8">
        <f>SUMIFS(GameLog!AN:AN,GameLog!$D:$D,'STL F'!$A8,GameLog!$E:$E,INDEX(Positions!$A$1:$B$9,MATCH('STL F'!$B8,Positions!$A$1:$A$9,0),2),GameLog!$C:$C,"STL")</f>
        <v>0</v>
      </c>
      <c r="G8">
        <f>SUMIFS(GameLog!AO:AO,GameLog!$D:$D,'STL F'!$A8,GameLog!$E:$E,INDEX(Positions!$A$1:$B$9,MATCH('STL F'!$B8,Positions!$A$1:$A$9,0),2),GameLog!$C:$C,"STL")</f>
        <v>1</v>
      </c>
      <c r="H8">
        <f>SUMIFS(GameLog!AP:AP,GameLog!$D:$D,'STL F'!$A8,GameLog!$E:$E,INDEX(Positions!$A$1:$B$9,MATCH('STL F'!$B8,Positions!$A$1:$A$9,0),2),GameLog!$C:$C,"STL")</f>
        <v>0</v>
      </c>
      <c r="I8">
        <f>SUMIFS(GameLog!AQ:AQ,GameLog!$D:$D,'STL F'!$A8,GameLog!$E:$E,INDEX(Positions!$A$1:$B$9,MATCH('STL F'!$B8,Positions!$A$1:$A$9,0),2),GameLog!$C:$C,"STL")</f>
        <v>0</v>
      </c>
      <c r="J8">
        <f>SUMIFS(GameLog!AR:AR,GameLog!$D:$D,'STL F'!$A8,GameLog!$E:$E,INDEX(Positions!$A$1:$B$9,MATCH('STL F'!$B8,Positions!$A$1:$A$9,0),2),GameLog!$C:$C,"STL")</f>
        <v>0</v>
      </c>
      <c r="K8">
        <f>SUMIFS(GameLog!AS:AS,GameLog!$D:$D,'STL F'!$A8,GameLog!$E:$E,INDEX(Positions!$A$1:$B$9,MATCH('STL F'!$B8,Positions!$A$1:$A$9,0),2),GameLog!$C:$C,"STL")</f>
        <v>0</v>
      </c>
      <c r="L8">
        <f>SUMIFS(GameLog!AT:AT,GameLog!$D:$D,'STL F'!$A8,GameLog!$E:$E,INDEX(Positions!$A$1:$B$9,MATCH('STL F'!$B8,Positions!$A$1:$A$9,0),2),GameLog!$C:$C,"STL")</f>
        <v>0</v>
      </c>
      <c r="M8">
        <f>SUMIFS(GameLog!AU:AU,GameLog!$D:$D,'STL F'!$A8,GameLog!$E:$E,INDEX(Positions!$A$1:$B$9,MATCH('STL F'!$B8,Positions!$A$1:$A$9,0),2),GameLog!$C:$C,"STL")</f>
        <v>0</v>
      </c>
      <c r="N8">
        <f>SUMIFS(GameLog!AV:AV,GameLog!$D:$D,'STL F'!$A8,GameLog!$E:$E,INDEX(Positions!$A$1:$B$9,MATCH('STL F'!$B8,Positions!$A$1:$A$9,0),2),GameLog!$C:$C,"STL")</f>
        <v>0</v>
      </c>
      <c r="O8" s="8">
        <f t="shared" si="0"/>
        <v>1</v>
      </c>
      <c r="P8" s="18" t="str">
        <f t="shared" si="1"/>
        <v/>
      </c>
      <c r="V8" s="15"/>
    </row>
    <row r="9" spans="1:22">
      <c r="A9" t="s">
        <v>3361</v>
      </c>
      <c r="B9" t="s">
        <v>2443</v>
      </c>
      <c r="C9">
        <f>COUNTIFS(GameLog!D:D,'STL F'!A9,GameLog!C:C,"STL",GameLog!E:E,INDEX(Positions!$A$1:$B$9,MATCH('STL F'!$B9,Positions!$A$1:$A$9,0),2))</f>
        <v>0</v>
      </c>
      <c r="D9">
        <f>SUMIFS(GameLog!F:F,GameLog!$D:$D,'STL F'!A9,GameLog!$E:$E,INDEX(Positions!$A$1:$B$9,MATCH('STL F'!$B9,Positions!$A$1:$A$9,0),2),GameLog!$C:$C,"STL")</f>
        <v>0</v>
      </c>
      <c r="E9" s="12">
        <f>SUMIFS(GameLog!AM:AM,GameLog!$D:$D,'STL F'!$A9,GameLog!$E:$E,INDEX(Positions!$A$1:$B$9,MATCH('STL F'!$B9,Positions!$A$1:$A$9,0),2),GameLog!$C:$C,"STL")</f>
        <v>0</v>
      </c>
      <c r="F9">
        <f>SUMIFS(GameLog!AN:AN,GameLog!$D:$D,'STL F'!$A9,GameLog!$E:$E,INDEX(Positions!$A$1:$B$9,MATCH('STL F'!$B9,Positions!$A$1:$A$9,0),2),GameLog!$C:$C,"STL")</f>
        <v>0</v>
      </c>
      <c r="G9">
        <f>SUMIFS(GameLog!AO:AO,GameLog!$D:$D,'STL F'!$A9,GameLog!$E:$E,INDEX(Positions!$A$1:$B$9,MATCH('STL F'!$B9,Positions!$A$1:$A$9,0),2),GameLog!$C:$C,"STL")</f>
        <v>0</v>
      </c>
      <c r="H9">
        <f>SUMIFS(GameLog!AP:AP,GameLog!$D:$D,'STL F'!$A9,GameLog!$E:$E,INDEX(Positions!$A$1:$B$9,MATCH('STL F'!$B9,Positions!$A$1:$A$9,0),2),GameLog!$C:$C,"STL")</f>
        <v>0</v>
      </c>
      <c r="I9">
        <f>SUMIFS(GameLog!AQ:AQ,GameLog!$D:$D,'STL F'!$A9,GameLog!$E:$E,INDEX(Positions!$A$1:$B$9,MATCH('STL F'!$B9,Positions!$A$1:$A$9,0),2),GameLog!$C:$C,"STL")</f>
        <v>0</v>
      </c>
      <c r="J9">
        <f>SUMIFS(GameLog!AR:AR,GameLog!$D:$D,'STL F'!$A9,GameLog!$E:$E,INDEX(Positions!$A$1:$B$9,MATCH('STL F'!$B9,Positions!$A$1:$A$9,0),2),GameLog!$C:$C,"STL")</f>
        <v>0</v>
      </c>
      <c r="K9">
        <f>SUMIFS(GameLog!AS:AS,GameLog!$D:$D,'STL F'!$A9,GameLog!$E:$E,INDEX(Positions!$A$1:$B$9,MATCH('STL F'!$B9,Positions!$A$1:$A$9,0),2),GameLog!$C:$C,"STL")</f>
        <v>0</v>
      </c>
      <c r="L9">
        <f>SUMIFS(GameLog!AT:AT,GameLog!$D:$D,'STL F'!$A9,GameLog!$E:$E,INDEX(Positions!$A$1:$B$9,MATCH('STL F'!$B9,Positions!$A$1:$A$9,0),2),GameLog!$C:$C,"STL")</f>
        <v>0</v>
      </c>
      <c r="M9">
        <f>SUMIFS(GameLog!AU:AU,GameLog!$D:$D,'STL F'!$A9,GameLog!$E:$E,INDEX(Positions!$A$1:$B$9,MATCH('STL F'!$B9,Positions!$A$1:$A$9,0),2),GameLog!$C:$C,"STL")</f>
        <v>0</v>
      </c>
      <c r="N9">
        <f>SUMIFS(GameLog!AV:AV,GameLog!$D:$D,'STL F'!$A9,GameLog!$E:$E,INDEX(Positions!$A$1:$B$9,MATCH('STL F'!$B9,Positions!$A$1:$A$9,0),2),GameLog!$C:$C,"STL")</f>
        <v>0</v>
      </c>
      <c r="O9" s="8">
        <f t="shared" si="0"/>
        <v>0</v>
      </c>
      <c r="P9" s="18" t="str">
        <f t="shared" si="1"/>
        <v/>
      </c>
      <c r="V9" s="15"/>
    </row>
    <row r="10" spans="1:22">
      <c r="A10" t="s">
        <v>3364</v>
      </c>
      <c r="B10" t="s">
        <v>2443</v>
      </c>
      <c r="C10">
        <f>COUNTIFS(GameLog!D:D,'STL F'!A10,GameLog!C:C,"STL",GameLog!E:E,INDEX(Positions!$A$1:$B$9,MATCH('STL F'!$B10,Positions!$A$1:$A$9,0),2))</f>
        <v>0</v>
      </c>
      <c r="D10">
        <f>SUMIFS(GameLog!F:F,GameLog!$D:$D,'STL F'!A10,GameLog!$E:$E,INDEX(Positions!$A$1:$B$9,MATCH('STL F'!$B10,Positions!$A$1:$A$9,0),2),GameLog!$C:$C,"STL")</f>
        <v>0</v>
      </c>
      <c r="E10" s="12">
        <f>SUMIFS(GameLog!AM:AM,GameLog!$D:$D,'STL F'!$A10,GameLog!$E:$E,INDEX(Positions!$A$1:$B$9,MATCH('STL F'!$B10,Positions!$A$1:$A$9,0),2),GameLog!$C:$C,"STL")</f>
        <v>0</v>
      </c>
      <c r="F10">
        <f>SUMIFS(GameLog!AN:AN,GameLog!$D:$D,'STL F'!$A10,GameLog!$E:$E,INDEX(Positions!$A$1:$B$9,MATCH('STL F'!$B10,Positions!$A$1:$A$9,0),2),GameLog!$C:$C,"STL")</f>
        <v>0</v>
      </c>
      <c r="G10">
        <f>SUMIFS(GameLog!AO:AO,GameLog!$D:$D,'STL F'!$A10,GameLog!$E:$E,INDEX(Positions!$A$1:$B$9,MATCH('STL F'!$B10,Positions!$A$1:$A$9,0),2),GameLog!$C:$C,"STL")</f>
        <v>0</v>
      </c>
      <c r="H10">
        <f>SUMIFS(GameLog!AP:AP,GameLog!$D:$D,'STL F'!$A10,GameLog!$E:$E,INDEX(Positions!$A$1:$B$9,MATCH('STL F'!$B10,Positions!$A$1:$A$9,0),2),GameLog!$C:$C,"STL")</f>
        <v>0</v>
      </c>
      <c r="I10">
        <f>SUMIFS(GameLog!AQ:AQ,GameLog!$D:$D,'STL F'!$A10,GameLog!$E:$E,INDEX(Positions!$A$1:$B$9,MATCH('STL F'!$B10,Positions!$A$1:$A$9,0),2),GameLog!$C:$C,"STL")</f>
        <v>0</v>
      </c>
      <c r="J10">
        <f>SUMIFS(GameLog!AR:AR,GameLog!$D:$D,'STL F'!$A10,GameLog!$E:$E,INDEX(Positions!$A$1:$B$9,MATCH('STL F'!$B10,Positions!$A$1:$A$9,0),2),GameLog!$C:$C,"STL")</f>
        <v>0</v>
      </c>
      <c r="K10">
        <f>SUMIFS(GameLog!AS:AS,GameLog!$D:$D,'STL F'!$A10,GameLog!$E:$E,INDEX(Positions!$A$1:$B$9,MATCH('STL F'!$B10,Positions!$A$1:$A$9,0),2),GameLog!$C:$C,"STL")</f>
        <v>0</v>
      </c>
      <c r="L10">
        <f>SUMIFS(GameLog!AT:AT,GameLog!$D:$D,'STL F'!$A10,GameLog!$E:$E,INDEX(Positions!$A$1:$B$9,MATCH('STL F'!$B10,Positions!$A$1:$A$9,0),2),GameLog!$C:$C,"STL")</f>
        <v>0</v>
      </c>
      <c r="M10">
        <f>SUMIFS(GameLog!AU:AU,GameLog!$D:$D,'STL F'!$A10,GameLog!$E:$E,INDEX(Positions!$A$1:$B$9,MATCH('STL F'!$B10,Positions!$A$1:$A$9,0),2),GameLog!$C:$C,"STL")</f>
        <v>0</v>
      </c>
      <c r="N10">
        <f>SUMIFS(GameLog!AV:AV,GameLog!$D:$D,'STL F'!$A10,GameLog!$E:$E,INDEX(Positions!$A$1:$B$9,MATCH('STL F'!$B10,Positions!$A$1:$A$9,0),2),GameLog!$C:$C,"STL")</f>
        <v>0</v>
      </c>
      <c r="O10" s="8">
        <f t="shared" si="0"/>
        <v>0</v>
      </c>
      <c r="P10" s="18" t="str">
        <f t="shared" si="1"/>
        <v/>
      </c>
      <c r="V10" s="15"/>
    </row>
    <row r="11" spans="1:22">
      <c r="A11" t="s">
        <v>3352</v>
      </c>
      <c r="B11" t="s">
        <v>2443</v>
      </c>
      <c r="C11">
        <f>COUNTIFS(GameLog!D:D,'STL F'!A11,GameLog!C:C,"STL",GameLog!E:E,INDEX(Positions!$A$1:$B$9,MATCH('STL F'!$B11,Positions!$A$1:$A$9,0),2))</f>
        <v>0</v>
      </c>
      <c r="D11">
        <f>SUMIFS(GameLog!F:F,GameLog!$D:$D,'STL F'!A11,GameLog!$E:$E,INDEX(Positions!$A$1:$B$9,MATCH('STL F'!$B11,Positions!$A$1:$A$9,0),2),GameLog!$C:$C,"STL")</f>
        <v>0</v>
      </c>
      <c r="E11" s="12">
        <f>SUMIFS(GameLog!AM:AM,GameLog!$D:$D,'STL F'!$A11,GameLog!$E:$E,INDEX(Positions!$A$1:$B$9,MATCH('STL F'!$B11,Positions!$A$1:$A$9,0),2),GameLog!$C:$C,"STL")</f>
        <v>0</v>
      </c>
      <c r="F11">
        <f>SUMIFS(GameLog!AN:AN,GameLog!$D:$D,'STL F'!$A11,GameLog!$E:$E,INDEX(Positions!$A$1:$B$9,MATCH('STL F'!$B11,Positions!$A$1:$A$9,0),2),GameLog!$C:$C,"STL")</f>
        <v>0</v>
      </c>
      <c r="G11">
        <f>SUMIFS(GameLog!AO:AO,GameLog!$D:$D,'STL F'!$A11,GameLog!$E:$E,INDEX(Positions!$A$1:$B$9,MATCH('STL F'!$B11,Positions!$A$1:$A$9,0),2),GameLog!$C:$C,"STL")</f>
        <v>0</v>
      </c>
      <c r="H11">
        <f>SUMIFS(GameLog!AP:AP,GameLog!$D:$D,'STL F'!$A11,GameLog!$E:$E,INDEX(Positions!$A$1:$B$9,MATCH('STL F'!$B11,Positions!$A$1:$A$9,0),2),GameLog!$C:$C,"STL")</f>
        <v>0</v>
      </c>
      <c r="I11">
        <f>SUMIFS(GameLog!AQ:AQ,GameLog!$D:$D,'STL F'!$A11,GameLog!$E:$E,INDEX(Positions!$A$1:$B$9,MATCH('STL F'!$B11,Positions!$A$1:$A$9,0),2),GameLog!$C:$C,"STL")</f>
        <v>0</v>
      </c>
      <c r="J11">
        <f>SUMIFS(GameLog!AR:AR,GameLog!$D:$D,'STL F'!$A11,GameLog!$E:$E,INDEX(Positions!$A$1:$B$9,MATCH('STL F'!$B11,Positions!$A$1:$A$9,0),2),GameLog!$C:$C,"STL")</f>
        <v>0</v>
      </c>
      <c r="K11">
        <f>SUMIFS(GameLog!AS:AS,GameLog!$D:$D,'STL F'!$A11,GameLog!$E:$E,INDEX(Positions!$A$1:$B$9,MATCH('STL F'!$B11,Positions!$A$1:$A$9,0),2),GameLog!$C:$C,"STL")</f>
        <v>0</v>
      </c>
      <c r="L11">
        <f>SUMIFS(GameLog!AT:AT,GameLog!$D:$D,'STL F'!$A11,GameLog!$E:$E,INDEX(Positions!$A$1:$B$9,MATCH('STL F'!$B11,Positions!$A$1:$A$9,0),2),GameLog!$C:$C,"STL")</f>
        <v>0</v>
      </c>
      <c r="M11">
        <f>SUMIFS(GameLog!AU:AU,GameLog!$D:$D,'STL F'!$A11,GameLog!$E:$E,INDEX(Positions!$A$1:$B$9,MATCH('STL F'!$B11,Positions!$A$1:$A$9,0),2),GameLog!$C:$C,"STL")</f>
        <v>0</v>
      </c>
      <c r="N11">
        <f>SUMIFS(GameLog!AV:AV,GameLog!$D:$D,'STL F'!$A11,GameLog!$E:$E,INDEX(Positions!$A$1:$B$9,MATCH('STL F'!$B11,Positions!$A$1:$A$9,0),2),GameLog!$C:$C,"STL")</f>
        <v>0</v>
      </c>
      <c r="O11" s="8">
        <f t="shared" si="0"/>
        <v>0</v>
      </c>
      <c r="P11" s="18" t="str">
        <f t="shared" si="1"/>
        <v/>
      </c>
      <c r="V11" s="15"/>
    </row>
    <row r="12" spans="1:22">
      <c r="A12" t="s">
        <v>3368</v>
      </c>
      <c r="B12" t="s">
        <v>2443</v>
      </c>
      <c r="C12">
        <f>COUNTIFS(GameLog!D:D,'STL F'!A12,GameLog!C:C,"STL",GameLog!E:E,INDEX(Positions!$A$1:$B$9,MATCH('STL F'!$B12,Positions!$A$1:$A$9,0),2))</f>
        <v>0</v>
      </c>
      <c r="D12">
        <f>SUMIFS(GameLog!F:F,GameLog!$D:$D,'STL F'!A12,GameLog!$E:$E,INDEX(Positions!$A$1:$B$9,MATCH('STL F'!$B12,Positions!$A$1:$A$9,0),2),GameLog!$C:$C,"STL")</f>
        <v>0</v>
      </c>
      <c r="E12" s="12">
        <f>SUMIFS(GameLog!AM:AM,GameLog!$D:$D,'STL F'!$A12,GameLog!$E:$E,INDEX(Positions!$A$1:$B$9,MATCH('STL F'!$B12,Positions!$A$1:$A$9,0),2),GameLog!$C:$C,"STL")</f>
        <v>0</v>
      </c>
      <c r="F12">
        <f>SUMIFS(GameLog!AN:AN,GameLog!$D:$D,'STL F'!$A12,GameLog!$E:$E,INDEX(Positions!$A$1:$B$9,MATCH('STL F'!$B12,Positions!$A$1:$A$9,0),2),GameLog!$C:$C,"STL")</f>
        <v>0</v>
      </c>
      <c r="G12">
        <f>SUMIFS(GameLog!AO:AO,GameLog!$D:$D,'STL F'!$A12,GameLog!$E:$E,INDEX(Positions!$A$1:$B$9,MATCH('STL F'!$B12,Positions!$A$1:$A$9,0),2),GameLog!$C:$C,"STL")</f>
        <v>0</v>
      </c>
      <c r="H12">
        <f>SUMIFS(GameLog!AP:AP,GameLog!$D:$D,'STL F'!$A12,GameLog!$E:$E,INDEX(Positions!$A$1:$B$9,MATCH('STL F'!$B12,Positions!$A$1:$A$9,0),2),GameLog!$C:$C,"STL")</f>
        <v>0</v>
      </c>
      <c r="I12">
        <f>SUMIFS(GameLog!AQ:AQ,GameLog!$D:$D,'STL F'!$A12,GameLog!$E:$E,INDEX(Positions!$A$1:$B$9,MATCH('STL F'!$B12,Positions!$A$1:$A$9,0),2),GameLog!$C:$C,"STL")</f>
        <v>0</v>
      </c>
      <c r="J12">
        <f>SUMIFS(GameLog!AR:AR,GameLog!$D:$D,'STL F'!$A12,GameLog!$E:$E,INDEX(Positions!$A$1:$B$9,MATCH('STL F'!$B12,Positions!$A$1:$A$9,0),2),GameLog!$C:$C,"STL")</f>
        <v>0</v>
      </c>
      <c r="K12">
        <f>SUMIFS(GameLog!AS:AS,GameLog!$D:$D,'STL F'!$A12,GameLog!$E:$E,INDEX(Positions!$A$1:$B$9,MATCH('STL F'!$B12,Positions!$A$1:$A$9,0),2),GameLog!$C:$C,"STL")</f>
        <v>0</v>
      </c>
      <c r="L12">
        <f>SUMIFS(GameLog!AT:AT,GameLog!$D:$D,'STL F'!$A12,GameLog!$E:$E,INDEX(Positions!$A$1:$B$9,MATCH('STL F'!$B12,Positions!$A$1:$A$9,0),2),GameLog!$C:$C,"STL")</f>
        <v>0</v>
      </c>
      <c r="M12">
        <f>SUMIFS(GameLog!AU:AU,GameLog!$D:$D,'STL F'!$A12,GameLog!$E:$E,INDEX(Positions!$A$1:$B$9,MATCH('STL F'!$B12,Positions!$A$1:$A$9,0),2),GameLog!$C:$C,"STL")</f>
        <v>0</v>
      </c>
      <c r="N12">
        <f>SUMIFS(GameLog!AV:AV,GameLog!$D:$D,'STL F'!$A12,GameLog!$E:$E,INDEX(Positions!$A$1:$B$9,MATCH('STL F'!$B12,Positions!$A$1:$A$9,0),2),GameLog!$C:$C,"STL")</f>
        <v>0</v>
      </c>
      <c r="O12" s="8">
        <f t="shared" si="0"/>
        <v>0</v>
      </c>
      <c r="P12" s="18" t="str">
        <f t="shared" si="1"/>
        <v/>
      </c>
      <c r="V12" s="15"/>
    </row>
    <row r="13" spans="1:22">
      <c r="A13" t="s">
        <v>3354</v>
      </c>
      <c r="B13" t="s">
        <v>2443</v>
      </c>
      <c r="C13">
        <f>COUNTIFS(GameLog!D:D,'STL F'!A13,GameLog!C:C,"STL",GameLog!E:E,INDEX(Positions!$A$1:$B$9,MATCH('STL F'!$B13,Positions!$A$1:$A$9,0),2))</f>
        <v>0</v>
      </c>
      <c r="D13">
        <f>SUMIFS(GameLog!F:F,GameLog!$D:$D,'STL F'!A13,GameLog!$E:$E,INDEX(Positions!$A$1:$B$9,MATCH('STL F'!$B13,Positions!$A$1:$A$9,0),2),GameLog!$C:$C,"STL")</f>
        <v>0</v>
      </c>
      <c r="E13" s="12">
        <f>SUMIFS(GameLog!AM:AM,GameLog!$D:$D,'STL F'!$A13,GameLog!$E:$E,INDEX(Positions!$A$1:$B$9,MATCH('STL F'!$B13,Positions!$A$1:$A$9,0),2),GameLog!$C:$C,"STL")</f>
        <v>0</v>
      </c>
      <c r="F13">
        <f>SUMIFS(GameLog!AN:AN,GameLog!$D:$D,'STL F'!$A13,GameLog!$E:$E,INDEX(Positions!$A$1:$B$9,MATCH('STL F'!$B13,Positions!$A$1:$A$9,0),2),GameLog!$C:$C,"STL")</f>
        <v>0</v>
      </c>
      <c r="G13">
        <f>SUMIFS(GameLog!AO:AO,GameLog!$D:$D,'STL F'!$A13,GameLog!$E:$E,INDEX(Positions!$A$1:$B$9,MATCH('STL F'!$B13,Positions!$A$1:$A$9,0),2),GameLog!$C:$C,"STL")</f>
        <v>0</v>
      </c>
      <c r="H13">
        <f>SUMIFS(GameLog!AP:AP,GameLog!$D:$D,'STL F'!$A13,GameLog!$E:$E,INDEX(Positions!$A$1:$B$9,MATCH('STL F'!$B13,Positions!$A$1:$A$9,0),2),GameLog!$C:$C,"STL")</f>
        <v>0</v>
      </c>
      <c r="I13">
        <f>SUMIFS(GameLog!AQ:AQ,GameLog!$D:$D,'STL F'!$A13,GameLog!$E:$E,INDEX(Positions!$A$1:$B$9,MATCH('STL F'!$B13,Positions!$A$1:$A$9,0),2),GameLog!$C:$C,"STL")</f>
        <v>0</v>
      </c>
      <c r="J13">
        <f>SUMIFS(GameLog!AR:AR,GameLog!$D:$D,'STL F'!$A13,GameLog!$E:$E,INDEX(Positions!$A$1:$B$9,MATCH('STL F'!$B13,Positions!$A$1:$A$9,0),2),GameLog!$C:$C,"STL")</f>
        <v>0</v>
      </c>
      <c r="K13">
        <f>SUMIFS(GameLog!AS:AS,GameLog!$D:$D,'STL F'!$A13,GameLog!$E:$E,INDEX(Positions!$A$1:$B$9,MATCH('STL F'!$B13,Positions!$A$1:$A$9,0),2),GameLog!$C:$C,"STL")</f>
        <v>0</v>
      </c>
      <c r="L13">
        <f>SUMIFS(GameLog!AT:AT,GameLog!$D:$D,'STL F'!$A13,GameLog!$E:$E,INDEX(Positions!$A$1:$B$9,MATCH('STL F'!$B13,Positions!$A$1:$A$9,0),2),GameLog!$C:$C,"STL")</f>
        <v>0</v>
      </c>
      <c r="M13">
        <f>SUMIFS(GameLog!AU:AU,GameLog!$D:$D,'STL F'!$A13,GameLog!$E:$E,INDEX(Positions!$A$1:$B$9,MATCH('STL F'!$B13,Positions!$A$1:$A$9,0),2),GameLog!$C:$C,"STL")</f>
        <v>0</v>
      </c>
      <c r="N13">
        <f>SUMIFS(GameLog!AV:AV,GameLog!$D:$D,'STL F'!$A13,GameLog!$E:$E,INDEX(Positions!$A$1:$B$9,MATCH('STL F'!$B13,Positions!$A$1:$A$9,0),2),GameLog!$C:$C,"STL")</f>
        <v>0</v>
      </c>
      <c r="O13" s="8">
        <f t="shared" si="0"/>
        <v>0</v>
      </c>
      <c r="P13" s="18" t="str">
        <f t="shared" si="1"/>
        <v/>
      </c>
      <c r="V13" s="15"/>
    </row>
    <row r="14" spans="1:22">
      <c r="A14" t="s">
        <v>2740</v>
      </c>
      <c r="B14" t="s">
        <v>2443</v>
      </c>
      <c r="C14">
        <f>COUNTIFS(GameLog!D:D,'STL F'!A14,GameLog!C:C,"STL",GameLog!E:E,INDEX(Positions!$A$1:$B$9,MATCH('STL F'!$B14,Positions!$A$1:$A$9,0),2))</f>
        <v>1</v>
      </c>
      <c r="D14">
        <f>SUMIFS(GameLog!F:F,GameLog!$D:$D,'STL F'!A14,GameLog!$E:$E,INDEX(Positions!$A$1:$B$9,MATCH('STL F'!$B14,Positions!$A$1:$A$9,0),2),GameLog!$C:$C,"STL")</f>
        <v>1</v>
      </c>
      <c r="E14" s="12">
        <f>SUMIFS(GameLog!AM:AM,GameLog!$D:$D,'STL F'!$A14,GameLog!$E:$E,INDEX(Positions!$A$1:$B$9,MATCH('STL F'!$B14,Positions!$A$1:$A$9,0),2),GameLog!$C:$C,"STL")</f>
        <v>6</v>
      </c>
      <c r="F14">
        <f>SUMIFS(GameLog!AN:AN,GameLog!$D:$D,'STL F'!$A14,GameLog!$E:$E,INDEX(Positions!$A$1:$B$9,MATCH('STL F'!$B14,Positions!$A$1:$A$9,0),2),GameLog!$C:$C,"STL")</f>
        <v>1</v>
      </c>
      <c r="G14">
        <f>SUMIFS(GameLog!AO:AO,GameLog!$D:$D,'STL F'!$A14,GameLog!$E:$E,INDEX(Positions!$A$1:$B$9,MATCH('STL F'!$B14,Positions!$A$1:$A$9,0),2),GameLog!$C:$C,"STL")</f>
        <v>1</v>
      </c>
      <c r="H14">
        <f>SUMIFS(GameLog!AP:AP,GameLog!$D:$D,'STL F'!$A14,GameLog!$E:$E,INDEX(Positions!$A$1:$B$9,MATCH('STL F'!$B14,Positions!$A$1:$A$9,0),2),GameLog!$C:$C,"STL")</f>
        <v>0</v>
      </c>
      <c r="I14">
        <f>SUMIFS(GameLog!AQ:AQ,GameLog!$D:$D,'STL F'!$A14,GameLog!$E:$E,INDEX(Positions!$A$1:$B$9,MATCH('STL F'!$B14,Positions!$A$1:$A$9,0),2),GameLog!$C:$C,"STL")</f>
        <v>0</v>
      </c>
      <c r="J14">
        <f>SUMIFS(GameLog!AR:AR,GameLog!$D:$D,'STL F'!$A14,GameLog!$E:$E,INDEX(Positions!$A$1:$B$9,MATCH('STL F'!$B14,Positions!$A$1:$A$9,0),2),GameLog!$C:$C,"STL")</f>
        <v>0</v>
      </c>
      <c r="K14">
        <f>SUMIFS(GameLog!AS:AS,GameLog!$D:$D,'STL F'!$A14,GameLog!$E:$E,INDEX(Positions!$A$1:$B$9,MATCH('STL F'!$B14,Positions!$A$1:$A$9,0),2),GameLog!$C:$C,"STL")</f>
        <v>0</v>
      </c>
      <c r="L14">
        <f>SUMIFS(GameLog!AT:AT,GameLog!$D:$D,'STL F'!$A14,GameLog!$E:$E,INDEX(Positions!$A$1:$B$9,MATCH('STL F'!$B14,Positions!$A$1:$A$9,0),2),GameLog!$C:$C,"STL")</f>
        <v>0</v>
      </c>
      <c r="M14">
        <f>SUMIFS(GameLog!AU:AU,GameLog!$D:$D,'STL F'!$A14,GameLog!$E:$E,INDEX(Positions!$A$1:$B$9,MATCH('STL F'!$B14,Positions!$A$1:$A$9,0),2),GameLog!$C:$C,"STL")</f>
        <v>0</v>
      </c>
      <c r="N14">
        <f>SUMIFS(GameLog!AV:AV,GameLog!$D:$D,'STL F'!$A14,GameLog!$E:$E,INDEX(Positions!$A$1:$B$9,MATCH('STL F'!$B14,Positions!$A$1:$A$9,0),2),GameLog!$C:$C,"STL")</f>
        <v>0</v>
      </c>
      <c r="O14" s="8">
        <f t="shared" si="0"/>
        <v>1</v>
      </c>
      <c r="P14" s="18" t="str">
        <f t="shared" si="1"/>
        <v/>
      </c>
      <c r="V14" s="15"/>
    </row>
    <row r="15" spans="1:22">
      <c r="A15" t="s">
        <v>3362</v>
      </c>
      <c r="B15" t="s">
        <v>2443</v>
      </c>
      <c r="C15">
        <f>COUNTIFS(GameLog!D:D,'STL F'!A15,GameLog!C:C,"STL",GameLog!E:E,INDEX(Positions!$A$1:$B$9,MATCH('STL F'!$B15,Positions!$A$1:$A$9,0),2))</f>
        <v>0</v>
      </c>
      <c r="D15">
        <f>SUMIFS(GameLog!F:F,GameLog!$D:$D,'STL F'!A15,GameLog!$E:$E,INDEX(Positions!$A$1:$B$9,MATCH('STL F'!$B15,Positions!$A$1:$A$9,0),2),GameLog!$C:$C,"STL")</f>
        <v>0</v>
      </c>
      <c r="E15" s="12">
        <f>SUMIFS(GameLog!AM:AM,GameLog!$D:$D,'STL F'!$A15,GameLog!$E:$E,INDEX(Positions!$A$1:$B$9,MATCH('STL F'!$B15,Positions!$A$1:$A$9,0),2),GameLog!$C:$C,"STL")</f>
        <v>0</v>
      </c>
      <c r="F15">
        <f>SUMIFS(GameLog!AN:AN,GameLog!$D:$D,'STL F'!$A15,GameLog!$E:$E,INDEX(Positions!$A$1:$B$9,MATCH('STL F'!$B15,Positions!$A$1:$A$9,0),2),GameLog!$C:$C,"STL")</f>
        <v>0</v>
      </c>
      <c r="G15">
        <f>SUMIFS(GameLog!AO:AO,GameLog!$D:$D,'STL F'!$A15,GameLog!$E:$E,INDEX(Positions!$A$1:$B$9,MATCH('STL F'!$B15,Positions!$A$1:$A$9,0),2),GameLog!$C:$C,"STL")</f>
        <v>0</v>
      </c>
      <c r="H15">
        <f>SUMIFS(GameLog!AP:AP,GameLog!$D:$D,'STL F'!$A15,GameLog!$E:$E,INDEX(Positions!$A$1:$B$9,MATCH('STL F'!$B15,Positions!$A$1:$A$9,0),2),GameLog!$C:$C,"STL")</f>
        <v>0</v>
      </c>
      <c r="I15">
        <f>SUMIFS(GameLog!AQ:AQ,GameLog!$D:$D,'STL F'!$A15,GameLog!$E:$E,INDEX(Positions!$A$1:$B$9,MATCH('STL F'!$B15,Positions!$A$1:$A$9,0),2),GameLog!$C:$C,"STL")</f>
        <v>0</v>
      </c>
      <c r="J15">
        <f>SUMIFS(GameLog!AR:AR,GameLog!$D:$D,'STL F'!$A15,GameLog!$E:$E,INDEX(Positions!$A$1:$B$9,MATCH('STL F'!$B15,Positions!$A$1:$A$9,0),2),GameLog!$C:$C,"STL")</f>
        <v>0</v>
      </c>
      <c r="K15">
        <f>SUMIFS(GameLog!AS:AS,GameLog!$D:$D,'STL F'!$A15,GameLog!$E:$E,INDEX(Positions!$A$1:$B$9,MATCH('STL F'!$B15,Positions!$A$1:$A$9,0),2),GameLog!$C:$C,"STL")</f>
        <v>0</v>
      </c>
      <c r="L15">
        <f>SUMIFS(GameLog!AT:AT,GameLog!$D:$D,'STL F'!$A15,GameLog!$E:$E,INDEX(Positions!$A$1:$B$9,MATCH('STL F'!$B15,Positions!$A$1:$A$9,0),2),GameLog!$C:$C,"STL")</f>
        <v>0</v>
      </c>
      <c r="M15">
        <f>SUMIFS(GameLog!AU:AU,GameLog!$D:$D,'STL F'!$A15,GameLog!$E:$E,INDEX(Positions!$A$1:$B$9,MATCH('STL F'!$B15,Positions!$A$1:$A$9,0),2),GameLog!$C:$C,"STL")</f>
        <v>0</v>
      </c>
      <c r="N15">
        <f>SUMIFS(GameLog!AV:AV,GameLog!$D:$D,'STL F'!$A15,GameLog!$E:$E,INDEX(Positions!$A$1:$B$9,MATCH('STL F'!$B15,Positions!$A$1:$A$9,0),2),GameLog!$C:$C,"STL")</f>
        <v>0</v>
      </c>
      <c r="O15" s="8">
        <f t="shared" si="0"/>
        <v>0</v>
      </c>
      <c r="P15" s="18" t="str">
        <f t="shared" si="1"/>
        <v/>
      </c>
      <c r="V15" s="15"/>
    </row>
    <row r="16" spans="1:22">
      <c r="A16" t="s">
        <v>3350</v>
      </c>
      <c r="B16" t="s">
        <v>2443</v>
      </c>
      <c r="C16">
        <f>COUNTIFS(GameLog!D:D,'STL F'!A16,GameLog!C:C,"STL",GameLog!E:E,INDEX(Positions!$A$1:$B$9,MATCH('STL F'!$B16,Positions!$A$1:$A$9,0),2))</f>
        <v>0</v>
      </c>
      <c r="D16">
        <f>SUMIFS(GameLog!F:F,GameLog!$D:$D,'STL F'!A16,GameLog!$E:$E,INDEX(Positions!$A$1:$B$9,MATCH('STL F'!$B16,Positions!$A$1:$A$9,0),2),GameLog!$C:$C,"STL")</f>
        <v>0</v>
      </c>
      <c r="E16" s="12">
        <f>SUMIFS(GameLog!AM:AM,GameLog!$D:$D,'STL F'!$A16,GameLog!$E:$E,INDEX(Positions!$A$1:$B$9,MATCH('STL F'!$B16,Positions!$A$1:$A$9,0),2),GameLog!$C:$C,"STL")</f>
        <v>0</v>
      </c>
      <c r="F16">
        <f>SUMIFS(GameLog!AN:AN,GameLog!$D:$D,'STL F'!$A16,GameLog!$E:$E,INDEX(Positions!$A$1:$B$9,MATCH('STL F'!$B16,Positions!$A$1:$A$9,0),2),GameLog!$C:$C,"STL")</f>
        <v>0</v>
      </c>
      <c r="G16">
        <f>SUMIFS(GameLog!AO:AO,GameLog!$D:$D,'STL F'!$A16,GameLog!$E:$E,INDEX(Positions!$A$1:$B$9,MATCH('STL F'!$B16,Positions!$A$1:$A$9,0),2),GameLog!$C:$C,"STL")</f>
        <v>0</v>
      </c>
      <c r="H16">
        <f>SUMIFS(GameLog!AP:AP,GameLog!$D:$D,'STL F'!$A16,GameLog!$E:$E,INDEX(Positions!$A$1:$B$9,MATCH('STL F'!$B16,Positions!$A$1:$A$9,0),2),GameLog!$C:$C,"STL")</f>
        <v>0</v>
      </c>
      <c r="I16">
        <f>SUMIFS(GameLog!AQ:AQ,GameLog!$D:$D,'STL F'!$A16,GameLog!$E:$E,INDEX(Positions!$A$1:$B$9,MATCH('STL F'!$B16,Positions!$A$1:$A$9,0),2),GameLog!$C:$C,"STL")</f>
        <v>0</v>
      </c>
      <c r="J16">
        <f>SUMIFS(GameLog!AR:AR,GameLog!$D:$D,'STL F'!$A16,GameLog!$E:$E,INDEX(Positions!$A$1:$B$9,MATCH('STL F'!$B16,Positions!$A$1:$A$9,0),2),GameLog!$C:$C,"STL")</f>
        <v>0</v>
      </c>
      <c r="K16">
        <f>SUMIFS(GameLog!AS:AS,GameLog!$D:$D,'STL F'!$A16,GameLog!$E:$E,INDEX(Positions!$A$1:$B$9,MATCH('STL F'!$B16,Positions!$A$1:$A$9,0),2),GameLog!$C:$C,"STL")</f>
        <v>0</v>
      </c>
      <c r="L16">
        <f>SUMIFS(GameLog!AT:AT,GameLog!$D:$D,'STL F'!$A16,GameLog!$E:$E,INDEX(Positions!$A$1:$B$9,MATCH('STL F'!$B16,Positions!$A$1:$A$9,0),2),GameLog!$C:$C,"STL")</f>
        <v>0</v>
      </c>
      <c r="M16">
        <f>SUMIFS(GameLog!AU:AU,GameLog!$D:$D,'STL F'!$A16,GameLog!$E:$E,INDEX(Positions!$A$1:$B$9,MATCH('STL F'!$B16,Positions!$A$1:$A$9,0),2),GameLog!$C:$C,"STL")</f>
        <v>0</v>
      </c>
      <c r="N16">
        <f>SUMIFS(GameLog!AV:AV,GameLog!$D:$D,'STL F'!$A16,GameLog!$E:$E,INDEX(Positions!$A$1:$B$9,MATCH('STL F'!$B16,Positions!$A$1:$A$9,0),2),GameLog!$C:$C,"STL")</f>
        <v>0</v>
      </c>
      <c r="O16" s="8">
        <f t="shared" si="0"/>
        <v>0</v>
      </c>
      <c r="P16" s="18" t="str">
        <f t="shared" si="1"/>
        <v/>
      </c>
      <c r="V16" s="15"/>
    </row>
    <row r="17" spans="1:22">
      <c r="A17" t="s">
        <v>3357</v>
      </c>
      <c r="B17" t="s">
        <v>2443</v>
      </c>
      <c r="C17">
        <f>COUNTIFS(GameLog!D:D,'STL F'!A17,GameLog!C:C,"STL",GameLog!E:E,INDEX(Positions!$A$1:$B$9,MATCH('STL F'!$B17,Positions!$A$1:$A$9,0),2))</f>
        <v>1</v>
      </c>
      <c r="D17">
        <f>SUMIFS(GameLog!F:F,GameLog!$D:$D,'STL F'!A17,GameLog!$E:$E,INDEX(Positions!$A$1:$B$9,MATCH('STL F'!$B17,Positions!$A$1:$A$9,0),2),GameLog!$C:$C,"STL")</f>
        <v>1</v>
      </c>
      <c r="E17" s="12">
        <f>SUMIFS(GameLog!AM:AM,GameLog!$D:$D,'STL F'!$A17,GameLog!$E:$E,INDEX(Positions!$A$1:$B$9,MATCH('STL F'!$B17,Positions!$A$1:$A$9,0),2),GameLog!$C:$C,"STL")</f>
        <v>2</v>
      </c>
      <c r="F17">
        <f>SUMIFS(GameLog!AN:AN,GameLog!$D:$D,'STL F'!$A17,GameLog!$E:$E,INDEX(Positions!$A$1:$B$9,MATCH('STL F'!$B17,Positions!$A$1:$A$9,0),2),GameLog!$C:$C,"STL")</f>
        <v>0</v>
      </c>
      <c r="G17">
        <f>SUMIFS(GameLog!AO:AO,GameLog!$D:$D,'STL F'!$A17,GameLog!$E:$E,INDEX(Positions!$A$1:$B$9,MATCH('STL F'!$B17,Positions!$A$1:$A$9,0),2),GameLog!$C:$C,"STL")</f>
        <v>1</v>
      </c>
      <c r="H17">
        <f>SUMIFS(GameLog!AP:AP,GameLog!$D:$D,'STL F'!$A17,GameLog!$E:$E,INDEX(Positions!$A$1:$B$9,MATCH('STL F'!$B17,Positions!$A$1:$A$9,0),2),GameLog!$C:$C,"STL")</f>
        <v>0</v>
      </c>
      <c r="I17">
        <f>SUMIFS(GameLog!AQ:AQ,GameLog!$D:$D,'STL F'!$A17,GameLog!$E:$E,INDEX(Positions!$A$1:$B$9,MATCH('STL F'!$B17,Positions!$A$1:$A$9,0),2),GameLog!$C:$C,"STL")</f>
        <v>0</v>
      </c>
      <c r="J17">
        <f>SUMIFS(GameLog!AR:AR,GameLog!$D:$D,'STL F'!$A17,GameLog!$E:$E,INDEX(Positions!$A$1:$B$9,MATCH('STL F'!$B17,Positions!$A$1:$A$9,0),2),GameLog!$C:$C,"STL")</f>
        <v>0</v>
      </c>
      <c r="K17">
        <f>SUMIFS(GameLog!AS:AS,GameLog!$D:$D,'STL F'!$A17,GameLog!$E:$E,INDEX(Positions!$A$1:$B$9,MATCH('STL F'!$B17,Positions!$A$1:$A$9,0),2),GameLog!$C:$C,"STL")</f>
        <v>0</v>
      </c>
      <c r="L17">
        <f>SUMIFS(GameLog!AT:AT,GameLog!$D:$D,'STL F'!$A17,GameLog!$E:$E,INDEX(Positions!$A$1:$B$9,MATCH('STL F'!$B17,Positions!$A$1:$A$9,0),2),GameLog!$C:$C,"STL")</f>
        <v>0</v>
      </c>
      <c r="M17">
        <f>SUMIFS(GameLog!AU:AU,GameLog!$D:$D,'STL F'!$A17,GameLog!$E:$E,INDEX(Positions!$A$1:$B$9,MATCH('STL F'!$B17,Positions!$A$1:$A$9,0),2),GameLog!$C:$C,"STL")</f>
        <v>0</v>
      </c>
      <c r="N17">
        <f>SUMIFS(GameLog!AV:AV,GameLog!$D:$D,'STL F'!$A17,GameLog!$E:$E,INDEX(Positions!$A$1:$B$9,MATCH('STL F'!$B17,Positions!$A$1:$A$9,0),2),GameLog!$C:$C,"STL")</f>
        <v>0</v>
      </c>
      <c r="O17" s="8">
        <f t="shared" si="0"/>
        <v>1</v>
      </c>
      <c r="P17" s="18" t="str">
        <f t="shared" si="1"/>
        <v/>
      </c>
      <c r="V17" s="15"/>
    </row>
    <row r="18" spans="1:22">
      <c r="A18" t="s">
        <v>3359</v>
      </c>
      <c r="B18" t="s">
        <v>2443</v>
      </c>
      <c r="C18">
        <f>COUNTIFS(GameLog!D:D,'STL F'!A18,GameLog!C:C,"STL",GameLog!E:E,INDEX(Positions!$A$1:$B$9,MATCH('STL F'!$B18,Positions!$A$1:$A$9,0),2))</f>
        <v>2</v>
      </c>
      <c r="D18">
        <f>SUMIFS(GameLog!F:F,GameLog!$D:$D,'STL F'!A18,GameLog!$E:$E,INDEX(Positions!$A$1:$B$9,MATCH('STL F'!$B18,Positions!$A$1:$A$9,0),2),GameLog!$C:$C,"STL")</f>
        <v>0</v>
      </c>
      <c r="E18" s="12">
        <f>SUMIFS(GameLog!AM:AM,GameLog!$D:$D,'STL F'!$A18,GameLog!$E:$E,INDEX(Positions!$A$1:$B$9,MATCH('STL F'!$B18,Positions!$A$1:$A$9,0),2),GameLog!$C:$C,"STL")</f>
        <v>2.3333333333333335</v>
      </c>
      <c r="F18">
        <f>SUMIFS(GameLog!AN:AN,GameLog!$D:$D,'STL F'!$A18,GameLog!$E:$E,INDEX(Positions!$A$1:$B$9,MATCH('STL F'!$B18,Positions!$A$1:$A$9,0),2),GameLog!$C:$C,"STL")</f>
        <v>0</v>
      </c>
      <c r="G18">
        <f>SUMIFS(GameLog!AO:AO,GameLog!$D:$D,'STL F'!$A18,GameLog!$E:$E,INDEX(Positions!$A$1:$B$9,MATCH('STL F'!$B18,Positions!$A$1:$A$9,0),2),GameLog!$C:$C,"STL")</f>
        <v>0</v>
      </c>
      <c r="H18">
        <f>SUMIFS(GameLog!AP:AP,GameLog!$D:$D,'STL F'!$A18,GameLog!$E:$E,INDEX(Positions!$A$1:$B$9,MATCH('STL F'!$B18,Positions!$A$1:$A$9,0),2),GameLog!$C:$C,"STL")</f>
        <v>0</v>
      </c>
      <c r="I18">
        <f>SUMIFS(GameLog!AQ:AQ,GameLog!$D:$D,'STL F'!$A18,GameLog!$E:$E,INDEX(Positions!$A$1:$B$9,MATCH('STL F'!$B18,Positions!$A$1:$A$9,0),2),GameLog!$C:$C,"STL")</f>
        <v>0</v>
      </c>
      <c r="J18">
        <f>SUMIFS(GameLog!AR:AR,GameLog!$D:$D,'STL F'!$A18,GameLog!$E:$E,INDEX(Positions!$A$1:$B$9,MATCH('STL F'!$B18,Positions!$A$1:$A$9,0),2),GameLog!$C:$C,"STL")</f>
        <v>0</v>
      </c>
      <c r="K18">
        <f>SUMIFS(GameLog!AS:AS,GameLog!$D:$D,'STL F'!$A18,GameLog!$E:$E,INDEX(Positions!$A$1:$B$9,MATCH('STL F'!$B18,Positions!$A$1:$A$9,0),2),GameLog!$C:$C,"STL")</f>
        <v>0</v>
      </c>
      <c r="L18">
        <f>SUMIFS(GameLog!AT:AT,GameLog!$D:$D,'STL F'!$A18,GameLog!$E:$E,INDEX(Positions!$A$1:$B$9,MATCH('STL F'!$B18,Positions!$A$1:$A$9,0),2),GameLog!$C:$C,"STL")</f>
        <v>0</v>
      </c>
      <c r="M18">
        <f>SUMIFS(GameLog!AU:AU,GameLog!$D:$D,'STL F'!$A18,GameLog!$E:$E,INDEX(Positions!$A$1:$B$9,MATCH('STL F'!$B18,Positions!$A$1:$A$9,0),2),GameLog!$C:$C,"STL")</f>
        <v>0</v>
      </c>
      <c r="N18">
        <f>SUMIFS(GameLog!AV:AV,GameLog!$D:$D,'STL F'!$A18,GameLog!$E:$E,INDEX(Positions!$A$1:$B$9,MATCH('STL F'!$B18,Positions!$A$1:$A$9,0),2),GameLog!$C:$C,"STL")</f>
        <v>0</v>
      </c>
      <c r="O18" s="8">
        <f t="shared" si="0"/>
        <v>0</v>
      </c>
      <c r="P18" s="18" t="str">
        <f t="shared" si="1"/>
        <v/>
      </c>
      <c r="V18" s="15"/>
    </row>
    <row r="19" spans="1:22">
      <c r="A19" t="s">
        <v>3369</v>
      </c>
      <c r="B19" t="s">
        <v>2443</v>
      </c>
      <c r="C19">
        <f>COUNTIFS(GameLog!D:D,'STL F'!A19,GameLog!C:C,"STL",GameLog!E:E,INDEX(Positions!$A$1:$B$9,MATCH('STL F'!$B19,Positions!$A$1:$A$9,0),2))</f>
        <v>1</v>
      </c>
      <c r="D19">
        <f>SUMIFS(GameLog!F:F,GameLog!$D:$D,'STL F'!A19,GameLog!$E:$E,INDEX(Positions!$A$1:$B$9,MATCH('STL F'!$B19,Positions!$A$1:$A$9,0),2),GameLog!$C:$C,"STL")</f>
        <v>0</v>
      </c>
      <c r="E19" s="12">
        <f>SUMIFS(GameLog!AM:AM,GameLog!$D:$D,'STL F'!$A19,GameLog!$E:$E,INDEX(Positions!$A$1:$B$9,MATCH('STL F'!$B19,Positions!$A$1:$A$9,0),2),GameLog!$C:$C,"STL")</f>
        <v>1</v>
      </c>
      <c r="F19">
        <f>SUMIFS(GameLog!AN:AN,GameLog!$D:$D,'STL F'!$A19,GameLog!$E:$E,INDEX(Positions!$A$1:$B$9,MATCH('STL F'!$B19,Positions!$A$1:$A$9,0),2),GameLog!$C:$C,"STL")</f>
        <v>0</v>
      </c>
      <c r="G19">
        <f>SUMIFS(GameLog!AO:AO,GameLog!$D:$D,'STL F'!$A19,GameLog!$E:$E,INDEX(Positions!$A$1:$B$9,MATCH('STL F'!$B19,Positions!$A$1:$A$9,0),2),GameLog!$C:$C,"STL")</f>
        <v>0</v>
      </c>
      <c r="H19">
        <f>SUMIFS(GameLog!AP:AP,GameLog!$D:$D,'STL F'!$A19,GameLog!$E:$E,INDEX(Positions!$A$1:$B$9,MATCH('STL F'!$B19,Positions!$A$1:$A$9,0),2),GameLog!$C:$C,"STL")</f>
        <v>0</v>
      </c>
      <c r="I19">
        <f>SUMIFS(GameLog!AQ:AQ,GameLog!$D:$D,'STL F'!$A19,GameLog!$E:$E,INDEX(Positions!$A$1:$B$9,MATCH('STL F'!$B19,Positions!$A$1:$A$9,0),2),GameLog!$C:$C,"STL")</f>
        <v>0</v>
      </c>
      <c r="J19">
        <f>SUMIFS(GameLog!AR:AR,GameLog!$D:$D,'STL F'!$A19,GameLog!$E:$E,INDEX(Positions!$A$1:$B$9,MATCH('STL F'!$B19,Positions!$A$1:$A$9,0),2),GameLog!$C:$C,"STL")</f>
        <v>0</v>
      </c>
      <c r="K19">
        <f>SUMIFS(GameLog!AS:AS,GameLog!$D:$D,'STL F'!$A19,GameLog!$E:$E,INDEX(Positions!$A$1:$B$9,MATCH('STL F'!$B19,Positions!$A$1:$A$9,0),2),GameLog!$C:$C,"STL")</f>
        <v>0</v>
      </c>
      <c r="L19">
        <f>SUMIFS(GameLog!AT:AT,GameLog!$D:$D,'STL F'!$A19,GameLog!$E:$E,INDEX(Positions!$A$1:$B$9,MATCH('STL F'!$B19,Positions!$A$1:$A$9,0),2),GameLog!$C:$C,"STL")</f>
        <v>0</v>
      </c>
      <c r="M19">
        <f>SUMIFS(GameLog!AU:AU,GameLog!$D:$D,'STL F'!$A19,GameLog!$E:$E,INDEX(Positions!$A$1:$B$9,MATCH('STL F'!$B19,Positions!$A$1:$A$9,0),2),GameLog!$C:$C,"STL")</f>
        <v>0</v>
      </c>
      <c r="N19">
        <f>SUMIFS(GameLog!AV:AV,GameLog!$D:$D,'STL F'!$A19,GameLog!$E:$E,INDEX(Positions!$A$1:$B$9,MATCH('STL F'!$B19,Positions!$A$1:$A$9,0),2),GameLog!$C:$C,"STL")</f>
        <v>0</v>
      </c>
      <c r="O19" s="8">
        <f t="shared" si="0"/>
        <v>0</v>
      </c>
      <c r="P19" s="18" t="str">
        <f t="shared" si="1"/>
        <v/>
      </c>
      <c r="V19" s="15"/>
    </row>
    <row r="20" spans="1:22">
      <c r="A20" t="s">
        <v>3138</v>
      </c>
      <c r="B20" t="s">
        <v>2443</v>
      </c>
      <c r="C20">
        <f>COUNTIFS(GameLog!D:D,'STL F'!A20,GameLog!C:C,"STL",GameLog!E:E,INDEX(Positions!$A$1:$B$9,MATCH('STL F'!$B20,Positions!$A$1:$A$9,0),2))</f>
        <v>0</v>
      </c>
      <c r="D20">
        <f>SUMIFS(GameLog!F:F,GameLog!$D:$D,'STL F'!A20,GameLog!$E:$E,INDEX(Positions!$A$1:$B$9,MATCH('STL F'!$B20,Positions!$A$1:$A$9,0),2),GameLog!$C:$C,"STL")</f>
        <v>0</v>
      </c>
      <c r="E20" s="12">
        <f>SUMIFS(GameLog!AM:AM,GameLog!$D:$D,'STL F'!$A20,GameLog!$E:$E,INDEX(Positions!$A$1:$B$9,MATCH('STL F'!$B20,Positions!$A$1:$A$9,0),2),GameLog!$C:$C,"STL")</f>
        <v>0</v>
      </c>
      <c r="F20">
        <f>SUMIFS(GameLog!AN:AN,GameLog!$D:$D,'STL F'!$A20,GameLog!$E:$E,INDEX(Positions!$A$1:$B$9,MATCH('STL F'!$B20,Positions!$A$1:$A$9,0),2),GameLog!$C:$C,"STL")</f>
        <v>0</v>
      </c>
      <c r="G20">
        <f>SUMIFS(GameLog!AO:AO,GameLog!$D:$D,'STL F'!$A20,GameLog!$E:$E,INDEX(Positions!$A$1:$B$9,MATCH('STL F'!$B20,Positions!$A$1:$A$9,0),2),GameLog!$C:$C,"STL")</f>
        <v>0</v>
      </c>
      <c r="H20">
        <f>SUMIFS(GameLog!AP:AP,GameLog!$D:$D,'STL F'!$A20,GameLog!$E:$E,INDEX(Positions!$A$1:$B$9,MATCH('STL F'!$B20,Positions!$A$1:$A$9,0),2),GameLog!$C:$C,"STL")</f>
        <v>0</v>
      </c>
      <c r="I20">
        <f>SUMIFS(GameLog!AQ:AQ,GameLog!$D:$D,'STL F'!$A20,GameLog!$E:$E,INDEX(Positions!$A$1:$B$9,MATCH('STL F'!$B20,Positions!$A$1:$A$9,0),2),GameLog!$C:$C,"STL")</f>
        <v>0</v>
      </c>
      <c r="J20">
        <f>SUMIFS(GameLog!AR:AR,GameLog!$D:$D,'STL F'!$A20,GameLog!$E:$E,INDEX(Positions!$A$1:$B$9,MATCH('STL F'!$B20,Positions!$A$1:$A$9,0),2),GameLog!$C:$C,"STL")</f>
        <v>0</v>
      </c>
      <c r="K20">
        <f>SUMIFS(GameLog!AS:AS,GameLog!$D:$D,'STL F'!$A20,GameLog!$E:$E,INDEX(Positions!$A$1:$B$9,MATCH('STL F'!$B20,Positions!$A$1:$A$9,0),2),GameLog!$C:$C,"STL")</f>
        <v>0</v>
      </c>
      <c r="L20">
        <f>SUMIFS(GameLog!AT:AT,GameLog!$D:$D,'STL F'!$A20,GameLog!$E:$E,INDEX(Positions!$A$1:$B$9,MATCH('STL F'!$B20,Positions!$A$1:$A$9,0),2),GameLog!$C:$C,"STL")</f>
        <v>0</v>
      </c>
      <c r="M20">
        <f>SUMIFS(GameLog!AU:AU,GameLog!$D:$D,'STL F'!$A20,GameLog!$E:$E,INDEX(Positions!$A$1:$B$9,MATCH('STL F'!$B20,Positions!$A$1:$A$9,0),2),GameLog!$C:$C,"STL")</f>
        <v>0</v>
      </c>
      <c r="N20">
        <f>SUMIFS(GameLog!AV:AV,GameLog!$D:$D,'STL F'!$A20,GameLog!$E:$E,INDEX(Positions!$A$1:$B$9,MATCH('STL F'!$B20,Positions!$A$1:$A$9,0),2),GameLog!$C:$C,"STL")</f>
        <v>0</v>
      </c>
      <c r="O20" s="8">
        <f t="shared" si="0"/>
        <v>0</v>
      </c>
      <c r="P20" s="18" t="str">
        <f t="shared" si="1"/>
        <v/>
      </c>
      <c r="V20" s="15"/>
    </row>
    <row r="21" spans="1:22">
      <c r="A21" t="s">
        <v>3363</v>
      </c>
      <c r="B21" t="s">
        <v>2443</v>
      </c>
      <c r="C21">
        <f>COUNTIFS(GameLog!D:D,'STL F'!A21,GameLog!C:C,"STL",GameLog!E:E,INDEX(Positions!$A$1:$B$9,MATCH('STL F'!$B21,Positions!$A$1:$A$9,0),2))</f>
        <v>0</v>
      </c>
      <c r="D21">
        <f>SUMIFS(GameLog!F:F,GameLog!$D:$D,'STL F'!A21,GameLog!$E:$E,INDEX(Positions!$A$1:$B$9,MATCH('STL F'!$B21,Positions!$A$1:$A$9,0),2),GameLog!$C:$C,"STL")</f>
        <v>0</v>
      </c>
      <c r="E21" s="12">
        <f>SUMIFS(GameLog!AM:AM,GameLog!$D:$D,'STL F'!$A21,GameLog!$E:$E,INDEX(Positions!$A$1:$B$9,MATCH('STL F'!$B21,Positions!$A$1:$A$9,0),2),GameLog!$C:$C,"STL")</f>
        <v>0</v>
      </c>
      <c r="F21">
        <f>SUMIFS(GameLog!AN:AN,GameLog!$D:$D,'STL F'!$A21,GameLog!$E:$E,INDEX(Positions!$A$1:$B$9,MATCH('STL F'!$B21,Positions!$A$1:$A$9,0),2),GameLog!$C:$C,"STL")</f>
        <v>0</v>
      </c>
      <c r="G21">
        <f>SUMIFS(GameLog!AO:AO,GameLog!$D:$D,'STL F'!$A21,GameLog!$E:$E,INDEX(Positions!$A$1:$B$9,MATCH('STL F'!$B21,Positions!$A$1:$A$9,0),2),GameLog!$C:$C,"STL")</f>
        <v>0</v>
      </c>
      <c r="H21">
        <f>SUMIFS(GameLog!AP:AP,GameLog!$D:$D,'STL F'!$A21,GameLog!$E:$E,INDEX(Positions!$A$1:$B$9,MATCH('STL F'!$B21,Positions!$A$1:$A$9,0),2),GameLog!$C:$C,"STL")</f>
        <v>0</v>
      </c>
      <c r="I21">
        <f>SUMIFS(GameLog!AQ:AQ,GameLog!$D:$D,'STL F'!$A21,GameLog!$E:$E,INDEX(Positions!$A$1:$B$9,MATCH('STL F'!$B21,Positions!$A$1:$A$9,0),2),GameLog!$C:$C,"STL")</f>
        <v>0</v>
      </c>
      <c r="J21">
        <f>SUMIFS(GameLog!AR:AR,GameLog!$D:$D,'STL F'!$A21,GameLog!$E:$E,INDEX(Positions!$A$1:$B$9,MATCH('STL F'!$B21,Positions!$A$1:$A$9,0),2),GameLog!$C:$C,"STL")</f>
        <v>0</v>
      </c>
      <c r="K21">
        <f>SUMIFS(GameLog!AS:AS,GameLog!$D:$D,'STL F'!$A21,GameLog!$E:$E,INDEX(Positions!$A$1:$B$9,MATCH('STL F'!$B21,Positions!$A$1:$A$9,0),2),GameLog!$C:$C,"STL")</f>
        <v>0</v>
      </c>
      <c r="L21">
        <f>SUMIFS(GameLog!AT:AT,GameLog!$D:$D,'STL F'!$A21,GameLog!$E:$E,INDEX(Positions!$A$1:$B$9,MATCH('STL F'!$B21,Positions!$A$1:$A$9,0),2),GameLog!$C:$C,"STL")</f>
        <v>0</v>
      </c>
      <c r="M21">
        <f>SUMIFS(GameLog!AU:AU,GameLog!$D:$D,'STL F'!$A21,GameLog!$E:$E,INDEX(Positions!$A$1:$B$9,MATCH('STL F'!$B21,Positions!$A$1:$A$9,0),2),GameLog!$C:$C,"STL")</f>
        <v>0</v>
      </c>
      <c r="N21">
        <f>SUMIFS(GameLog!AV:AV,GameLog!$D:$D,'STL F'!$A21,GameLog!$E:$E,INDEX(Positions!$A$1:$B$9,MATCH('STL F'!$B21,Positions!$A$1:$A$9,0),2),GameLog!$C:$C,"STL")</f>
        <v>0</v>
      </c>
      <c r="O21" s="8">
        <f t="shared" si="0"/>
        <v>0</v>
      </c>
      <c r="P21" s="18" t="str">
        <f t="shared" si="1"/>
        <v/>
      </c>
      <c r="V21" s="15"/>
    </row>
    <row r="22" spans="1:22">
      <c r="A22" t="s">
        <v>3365</v>
      </c>
      <c r="B22" t="s">
        <v>2443</v>
      </c>
      <c r="C22">
        <f>COUNTIFS(GameLog!D:D,'STL F'!A22,GameLog!C:C,"STL",GameLog!E:E,INDEX(Positions!$A$1:$B$9,MATCH('STL F'!$B22,Positions!$A$1:$A$9,0),2))</f>
        <v>0</v>
      </c>
      <c r="D22">
        <f>SUMIFS(GameLog!F:F,GameLog!$D:$D,'STL F'!A22,GameLog!$E:$E,INDEX(Positions!$A$1:$B$9,MATCH('STL F'!$B22,Positions!$A$1:$A$9,0),2),GameLog!$C:$C,"STL")</f>
        <v>0</v>
      </c>
      <c r="E22" s="12">
        <f>SUMIFS(GameLog!AM:AM,GameLog!$D:$D,'STL F'!$A22,GameLog!$E:$E,INDEX(Positions!$A$1:$B$9,MATCH('STL F'!$B22,Positions!$A$1:$A$9,0),2),GameLog!$C:$C,"STL")</f>
        <v>0</v>
      </c>
      <c r="F22">
        <f>SUMIFS(GameLog!AN:AN,GameLog!$D:$D,'STL F'!$A22,GameLog!$E:$E,INDEX(Positions!$A$1:$B$9,MATCH('STL F'!$B22,Positions!$A$1:$A$9,0),2),GameLog!$C:$C,"STL")</f>
        <v>0</v>
      </c>
      <c r="G22">
        <f>SUMIFS(GameLog!AO:AO,GameLog!$D:$D,'STL F'!$A22,GameLog!$E:$E,INDEX(Positions!$A$1:$B$9,MATCH('STL F'!$B22,Positions!$A$1:$A$9,0),2),GameLog!$C:$C,"STL")</f>
        <v>0</v>
      </c>
      <c r="H22">
        <f>SUMIFS(GameLog!AP:AP,GameLog!$D:$D,'STL F'!$A22,GameLog!$E:$E,INDEX(Positions!$A$1:$B$9,MATCH('STL F'!$B22,Positions!$A$1:$A$9,0),2),GameLog!$C:$C,"STL")</f>
        <v>0</v>
      </c>
      <c r="I22">
        <f>SUMIFS(GameLog!AQ:AQ,GameLog!$D:$D,'STL F'!$A22,GameLog!$E:$E,INDEX(Positions!$A$1:$B$9,MATCH('STL F'!$B22,Positions!$A$1:$A$9,0),2),GameLog!$C:$C,"STL")</f>
        <v>0</v>
      </c>
      <c r="J22">
        <f>SUMIFS(GameLog!AR:AR,GameLog!$D:$D,'STL F'!$A22,GameLog!$E:$E,INDEX(Positions!$A$1:$B$9,MATCH('STL F'!$B22,Positions!$A$1:$A$9,0),2),GameLog!$C:$C,"STL")</f>
        <v>0</v>
      </c>
      <c r="K22">
        <f>SUMIFS(GameLog!AS:AS,GameLog!$D:$D,'STL F'!$A22,GameLog!$E:$E,INDEX(Positions!$A$1:$B$9,MATCH('STL F'!$B22,Positions!$A$1:$A$9,0),2),GameLog!$C:$C,"STL")</f>
        <v>0</v>
      </c>
      <c r="L22">
        <f>SUMIFS(GameLog!AT:AT,GameLog!$D:$D,'STL F'!$A22,GameLog!$E:$E,INDEX(Positions!$A$1:$B$9,MATCH('STL F'!$B22,Positions!$A$1:$A$9,0),2),GameLog!$C:$C,"STL")</f>
        <v>0</v>
      </c>
      <c r="M22">
        <f>SUMIFS(GameLog!AU:AU,GameLog!$D:$D,'STL F'!$A22,GameLog!$E:$E,INDEX(Positions!$A$1:$B$9,MATCH('STL F'!$B22,Positions!$A$1:$A$9,0),2),GameLog!$C:$C,"STL")</f>
        <v>0</v>
      </c>
      <c r="N22">
        <f>SUMIFS(GameLog!AV:AV,GameLog!$D:$D,'STL F'!$A22,GameLog!$E:$E,INDEX(Positions!$A$1:$B$9,MATCH('STL F'!$B22,Positions!$A$1:$A$9,0),2),GameLog!$C:$C,"STL")</f>
        <v>0</v>
      </c>
      <c r="O22" s="8">
        <f t="shared" si="0"/>
        <v>0</v>
      </c>
      <c r="P22" s="18" t="str">
        <f t="shared" si="1"/>
        <v/>
      </c>
      <c r="V22" s="15"/>
    </row>
    <row r="23" spans="1:22">
      <c r="A23" t="s">
        <v>3358</v>
      </c>
      <c r="B23" t="s">
        <v>2443</v>
      </c>
      <c r="C23">
        <f>COUNTIFS(GameLog!D:D,'STL F'!A23,GameLog!C:C,"STL",GameLog!E:E,INDEX(Positions!$A$1:$B$9,MATCH('STL F'!$B23,Positions!$A$1:$A$9,0),2))</f>
        <v>0</v>
      </c>
      <c r="D23">
        <f>SUMIFS(GameLog!F:F,GameLog!$D:$D,'STL F'!A23,GameLog!$E:$E,INDEX(Positions!$A$1:$B$9,MATCH('STL F'!$B23,Positions!$A$1:$A$9,0),2),GameLog!$C:$C,"STL")</f>
        <v>0</v>
      </c>
      <c r="E23" s="12">
        <f>SUMIFS(GameLog!AM:AM,GameLog!$D:$D,'STL F'!$A23,GameLog!$E:$E,INDEX(Positions!$A$1:$B$9,MATCH('STL F'!$B23,Positions!$A$1:$A$9,0),2),GameLog!$C:$C,"STL")</f>
        <v>0</v>
      </c>
      <c r="F23">
        <f>SUMIFS(GameLog!AN:AN,GameLog!$D:$D,'STL F'!$A23,GameLog!$E:$E,INDEX(Positions!$A$1:$B$9,MATCH('STL F'!$B23,Positions!$A$1:$A$9,0),2),GameLog!$C:$C,"STL")</f>
        <v>0</v>
      </c>
      <c r="G23">
        <f>SUMIFS(GameLog!AO:AO,GameLog!$D:$D,'STL F'!$A23,GameLog!$E:$E,INDEX(Positions!$A$1:$B$9,MATCH('STL F'!$B23,Positions!$A$1:$A$9,0),2),GameLog!$C:$C,"STL")</f>
        <v>0</v>
      </c>
      <c r="H23">
        <f>SUMIFS(GameLog!AP:AP,GameLog!$D:$D,'STL F'!$A23,GameLog!$E:$E,INDEX(Positions!$A$1:$B$9,MATCH('STL F'!$B23,Positions!$A$1:$A$9,0),2),GameLog!$C:$C,"STL")</f>
        <v>0</v>
      </c>
      <c r="I23">
        <f>SUMIFS(GameLog!AQ:AQ,GameLog!$D:$D,'STL F'!$A23,GameLog!$E:$E,INDEX(Positions!$A$1:$B$9,MATCH('STL F'!$B23,Positions!$A$1:$A$9,0),2),GameLog!$C:$C,"STL")</f>
        <v>0</v>
      </c>
      <c r="J23">
        <f>SUMIFS(GameLog!AR:AR,GameLog!$D:$D,'STL F'!$A23,GameLog!$E:$E,INDEX(Positions!$A$1:$B$9,MATCH('STL F'!$B23,Positions!$A$1:$A$9,0),2),GameLog!$C:$C,"STL")</f>
        <v>0</v>
      </c>
      <c r="K23">
        <f>SUMIFS(GameLog!AS:AS,GameLog!$D:$D,'STL F'!$A23,GameLog!$E:$E,INDEX(Positions!$A$1:$B$9,MATCH('STL F'!$B23,Positions!$A$1:$A$9,0),2),GameLog!$C:$C,"STL")</f>
        <v>0</v>
      </c>
      <c r="L23">
        <f>SUMIFS(GameLog!AT:AT,GameLog!$D:$D,'STL F'!$A23,GameLog!$E:$E,INDEX(Positions!$A$1:$B$9,MATCH('STL F'!$B23,Positions!$A$1:$A$9,0),2),GameLog!$C:$C,"STL")</f>
        <v>0</v>
      </c>
      <c r="M23">
        <f>SUMIFS(GameLog!AU:AU,GameLog!$D:$D,'STL F'!$A23,GameLog!$E:$E,INDEX(Positions!$A$1:$B$9,MATCH('STL F'!$B23,Positions!$A$1:$A$9,0),2),GameLog!$C:$C,"STL")</f>
        <v>0</v>
      </c>
      <c r="N23">
        <f>SUMIFS(GameLog!AV:AV,GameLog!$D:$D,'STL F'!$A23,GameLog!$E:$E,INDEX(Positions!$A$1:$B$9,MATCH('STL F'!$B23,Positions!$A$1:$A$9,0),2),GameLog!$C:$C,"STL")</f>
        <v>0</v>
      </c>
      <c r="O23" s="8">
        <f t="shared" si="0"/>
        <v>0</v>
      </c>
      <c r="P23" s="18" t="str">
        <f t="shared" si="1"/>
        <v/>
      </c>
      <c r="V23" s="15"/>
    </row>
    <row r="24" spans="1:22">
      <c r="A24" t="s">
        <v>3340</v>
      </c>
      <c r="B24" t="s">
        <v>2429</v>
      </c>
      <c r="C24">
        <f>COUNTIFS(GameLog!D:D,'STL F'!A24,GameLog!C:C,"STL",GameLog!E:E,INDEX(Positions!$A$1:$B$9,MATCH('STL F'!$B24,Positions!$A$1:$A$9,0),2))</f>
        <v>2</v>
      </c>
      <c r="D24">
        <f>SUMIFS(GameLog!F:F,GameLog!$D:$D,'STL F'!A24,GameLog!$E:$E,INDEX(Positions!$A$1:$B$9,MATCH('STL F'!$B24,Positions!$A$1:$A$9,0),2),GameLog!$C:$C,"STL")</f>
        <v>1</v>
      </c>
      <c r="E24" s="12">
        <f>SUMIFS(GameLog!AM:AM,GameLog!$D:$D,'STL F'!$A24,GameLog!$E:$E,INDEX(Positions!$A$1:$B$9,MATCH('STL F'!$B24,Positions!$A$1:$A$9,0),2),GameLog!$C:$C,"STL")</f>
        <v>12</v>
      </c>
      <c r="F24">
        <f>SUMIFS(GameLog!AN:AN,GameLog!$D:$D,'STL F'!$A24,GameLog!$E:$E,INDEX(Positions!$A$1:$B$9,MATCH('STL F'!$B24,Positions!$A$1:$A$9,0),2),GameLog!$C:$C,"STL")</f>
        <v>9</v>
      </c>
      <c r="G24">
        <f>SUMIFS(GameLog!AO:AO,GameLog!$D:$D,'STL F'!$A24,GameLog!$E:$E,INDEX(Positions!$A$1:$B$9,MATCH('STL F'!$B24,Positions!$A$1:$A$9,0),2),GameLog!$C:$C,"STL")</f>
        <v>0</v>
      </c>
      <c r="H24">
        <f>SUMIFS(GameLog!AP:AP,GameLog!$D:$D,'STL F'!$A24,GameLog!$E:$E,INDEX(Positions!$A$1:$B$9,MATCH('STL F'!$B24,Positions!$A$1:$A$9,0),2),GameLog!$C:$C,"STL")</f>
        <v>0</v>
      </c>
      <c r="I24">
        <f>SUMIFS(GameLog!AQ:AQ,GameLog!$D:$D,'STL F'!$A24,GameLog!$E:$E,INDEX(Positions!$A$1:$B$9,MATCH('STL F'!$B24,Positions!$A$1:$A$9,0),2),GameLog!$C:$C,"STL")</f>
        <v>0</v>
      </c>
      <c r="J24">
        <f>SUMIFS(GameLog!AR:AR,GameLog!$D:$D,'STL F'!$A24,GameLog!$E:$E,INDEX(Positions!$A$1:$B$9,MATCH('STL F'!$B24,Positions!$A$1:$A$9,0),2),GameLog!$C:$C,"STL")</f>
        <v>0</v>
      </c>
      <c r="K24">
        <f>SUMIFS(GameLog!AS:AS,GameLog!$D:$D,'STL F'!$A24,GameLog!$E:$E,INDEX(Positions!$A$1:$B$9,MATCH('STL F'!$B24,Positions!$A$1:$A$9,0),2),GameLog!$C:$C,"STL")</f>
        <v>0</v>
      </c>
      <c r="L24">
        <f>SUMIFS(GameLog!AT:AT,GameLog!$D:$D,'STL F'!$A24,GameLog!$E:$E,INDEX(Positions!$A$1:$B$9,MATCH('STL F'!$B24,Positions!$A$1:$A$9,0),2),GameLog!$C:$C,"STL")</f>
        <v>0</v>
      </c>
      <c r="M24">
        <f>SUMIFS(GameLog!AU:AU,GameLog!$D:$D,'STL F'!$A24,GameLog!$E:$E,INDEX(Positions!$A$1:$B$9,MATCH('STL F'!$B24,Positions!$A$1:$A$9,0),2),GameLog!$C:$C,"STL")</f>
        <v>0</v>
      </c>
      <c r="N24">
        <f>SUMIFS(GameLog!AV:AV,GameLog!$D:$D,'STL F'!$A24,GameLog!$E:$E,INDEX(Positions!$A$1:$B$9,MATCH('STL F'!$B24,Positions!$A$1:$A$9,0),2),GameLog!$C:$C,"STL")</f>
        <v>0</v>
      </c>
      <c r="O24" s="8">
        <f t="shared" si="0"/>
        <v>1</v>
      </c>
      <c r="P24" s="18">
        <f t="shared" si="1"/>
        <v>0</v>
      </c>
      <c r="V24" s="15"/>
    </row>
    <row r="25" spans="1:22">
      <c r="A25" t="s">
        <v>3347</v>
      </c>
      <c r="B25" t="s">
        <v>2429</v>
      </c>
      <c r="C25">
        <f>COUNTIFS(GameLog!D:D,'STL F'!A25,GameLog!C:C,"STL",GameLog!E:E,INDEX(Positions!$A$1:$B$9,MATCH('STL F'!$B25,Positions!$A$1:$A$9,0),2))</f>
        <v>0</v>
      </c>
      <c r="D25">
        <f>SUMIFS(GameLog!F:F,GameLog!$D:$D,'STL F'!A25,GameLog!$E:$E,INDEX(Positions!$A$1:$B$9,MATCH('STL F'!$B25,Positions!$A$1:$A$9,0),2),GameLog!$C:$C,"STL")</f>
        <v>0</v>
      </c>
      <c r="E25" s="12">
        <f>SUMIFS(GameLog!AM:AM,GameLog!$D:$D,'STL F'!$A25,GameLog!$E:$E,INDEX(Positions!$A$1:$B$9,MATCH('STL F'!$B25,Positions!$A$1:$A$9,0),2),GameLog!$C:$C,"STL")</f>
        <v>0</v>
      </c>
      <c r="F25">
        <f>SUMIFS(GameLog!AN:AN,GameLog!$D:$D,'STL F'!$A25,GameLog!$E:$E,INDEX(Positions!$A$1:$B$9,MATCH('STL F'!$B25,Positions!$A$1:$A$9,0),2),GameLog!$C:$C,"STL")</f>
        <v>0</v>
      </c>
      <c r="G25">
        <f>SUMIFS(GameLog!AO:AO,GameLog!$D:$D,'STL F'!$A25,GameLog!$E:$E,INDEX(Positions!$A$1:$B$9,MATCH('STL F'!$B25,Positions!$A$1:$A$9,0),2),GameLog!$C:$C,"STL")</f>
        <v>0</v>
      </c>
      <c r="H25">
        <f>SUMIFS(GameLog!AP:AP,GameLog!$D:$D,'STL F'!$A25,GameLog!$E:$E,INDEX(Positions!$A$1:$B$9,MATCH('STL F'!$B25,Positions!$A$1:$A$9,0),2),GameLog!$C:$C,"STL")</f>
        <v>0</v>
      </c>
      <c r="I25">
        <f>SUMIFS(GameLog!AQ:AQ,GameLog!$D:$D,'STL F'!$A25,GameLog!$E:$E,INDEX(Positions!$A$1:$B$9,MATCH('STL F'!$B25,Positions!$A$1:$A$9,0),2),GameLog!$C:$C,"STL")</f>
        <v>0</v>
      </c>
      <c r="J25">
        <f>SUMIFS(GameLog!AR:AR,GameLog!$D:$D,'STL F'!$A25,GameLog!$E:$E,INDEX(Positions!$A$1:$B$9,MATCH('STL F'!$B25,Positions!$A$1:$A$9,0),2),GameLog!$C:$C,"STL")</f>
        <v>0</v>
      </c>
      <c r="K25">
        <f>SUMIFS(GameLog!AS:AS,GameLog!$D:$D,'STL F'!$A25,GameLog!$E:$E,INDEX(Positions!$A$1:$B$9,MATCH('STL F'!$B25,Positions!$A$1:$A$9,0),2),GameLog!$C:$C,"STL")</f>
        <v>0</v>
      </c>
      <c r="L25">
        <f>SUMIFS(GameLog!AT:AT,GameLog!$D:$D,'STL F'!$A25,GameLog!$E:$E,INDEX(Positions!$A$1:$B$9,MATCH('STL F'!$B25,Positions!$A$1:$A$9,0),2),GameLog!$C:$C,"STL")</f>
        <v>0</v>
      </c>
      <c r="M25">
        <f>SUMIFS(GameLog!AU:AU,GameLog!$D:$D,'STL F'!$A25,GameLog!$E:$E,INDEX(Positions!$A$1:$B$9,MATCH('STL F'!$B25,Positions!$A$1:$A$9,0),2),GameLog!$C:$C,"STL")</f>
        <v>0</v>
      </c>
      <c r="N25">
        <f>SUMIFS(GameLog!AV:AV,GameLog!$D:$D,'STL F'!$A25,GameLog!$E:$E,INDEX(Positions!$A$1:$B$9,MATCH('STL F'!$B25,Positions!$A$1:$A$9,0),2),GameLog!$C:$C,"STL")</f>
        <v>0</v>
      </c>
      <c r="O25" s="8">
        <f t="shared" si="0"/>
        <v>0</v>
      </c>
      <c r="P25" s="18">
        <f t="shared" si="1"/>
        <v>0</v>
      </c>
      <c r="V25" s="15"/>
    </row>
    <row r="26" spans="1:22">
      <c r="A26" t="s">
        <v>3330</v>
      </c>
      <c r="B26" t="s">
        <v>2429</v>
      </c>
      <c r="C26">
        <f>COUNTIFS(GameLog!D:D,'STL F'!A26,GameLog!C:C,"STL",GameLog!E:E,INDEX(Positions!$A$1:$B$9,MATCH('STL F'!$B26,Positions!$A$1:$A$9,0),2))</f>
        <v>2</v>
      </c>
      <c r="D26">
        <f>SUMIFS(GameLog!F:F,GameLog!$D:$D,'STL F'!A26,GameLog!$E:$E,INDEX(Positions!$A$1:$B$9,MATCH('STL F'!$B26,Positions!$A$1:$A$9,0),2),GameLog!$C:$C,"STL")</f>
        <v>2</v>
      </c>
      <c r="E26" s="12">
        <f>SUMIFS(GameLog!AM:AM,GameLog!$D:$D,'STL F'!$A26,GameLog!$E:$E,INDEX(Positions!$A$1:$B$9,MATCH('STL F'!$B26,Positions!$A$1:$A$9,0),2),GameLog!$C:$C,"STL")</f>
        <v>17</v>
      </c>
      <c r="F26">
        <f>SUMIFS(GameLog!AN:AN,GameLog!$D:$D,'STL F'!$A26,GameLog!$E:$E,INDEX(Positions!$A$1:$B$9,MATCH('STL F'!$B26,Positions!$A$1:$A$9,0),2),GameLog!$C:$C,"STL")</f>
        <v>10</v>
      </c>
      <c r="G26">
        <f>SUMIFS(GameLog!AO:AO,GameLog!$D:$D,'STL F'!$A26,GameLog!$E:$E,INDEX(Positions!$A$1:$B$9,MATCH('STL F'!$B26,Positions!$A$1:$A$9,0),2),GameLog!$C:$C,"STL")</f>
        <v>0</v>
      </c>
      <c r="H26">
        <f>SUMIFS(GameLog!AP:AP,GameLog!$D:$D,'STL F'!$A26,GameLog!$E:$E,INDEX(Positions!$A$1:$B$9,MATCH('STL F'!$B26,Positions!$A$1:$A$9,0),2),GameLog!$C:$C,"STL")</f>
        <v>0</v>
      </c>
      <c r="I26">
        <f>SUMIFS(GameLog!AQ:AQ,GameLog!$D:$D,'STL F'!$A26,GameLog!$E:$E,INDEX(Positions!$A$1:$B$9,MATCH('STL F'!$B26,Positions!$A$1:$A$9,0),2),GameLog!$C:$C,"STL")</f>
        <v>0</v>
      </c>
      <c r="J26">
        <f>SUMIFS(GameLog!AR:AR,GameLog!$D:$D,'STL F'!$A26,GameLog!$E:$E,INDEX(Positions!$A$1:$B$9,MATCH('STL F'!$B26,Positions!$A$1:$A$9,0),2),GameLog!$C:$C,"STL")</f>
        <v>0</v>
      </c>
      <c r="K26">
        <f>SUMIFS(GameLog!AS:AS,GameLog!$D:$D,'STL F'!$A26,GameLog!$E:$E,INDEX(Positions!$A$1:$B$9,MATCH('STL F'!$B26,Positions!$A$1:$A$9,0),2),GameLog!$C:$C,"STL")</f>
        <v>0</v>
      </c>
      <c r="L26">
        <f>SUMIFS(GameLog!AT:AT,GameLog!$D:$D,'STL F'!$A26,GameLog!$E:$E,INDEX(Positions!$A$1:$B$9,MATCH('STL F'!$B26,Positions!$A$1:$A$9,0),2),GameLog!$C:$C,"STL")</f>
        <v>0</v>
      </c>
      <c r="M26">
        <f>SUMIFS(GameLog!AU:AU,GameLog!$D:$D,'STL F'!$A26,GameLog!$E:$E,INDEX(Positions!$A$1:$B$9,MATCH('STL F'!$B26,Positions!$A$1:$A$9,0),2),GameLog!$C:$C,"STL")</f>
        <v>0</v>
      </c>
      <c r="N26">
        <f>SUMIFS(GameLog!AV:AV,GameLog!$D:$D,'STL F'!$A26,GameLog!$E:$E,INDEX(Positions!$A$1:$B$9,MATCH('STL F'!$B26,Positions!$A$1:$A$9,0),2),GameLog!$C:$C,"STL")</f>
        <v>0</v>
      </c>
      <c r="O26" s="8">
        <f t="shared" si="0"/>
        <v>1</v>
      </c>
      <c r="P26" s="18">
        <f t="shared" si="1"/>
        <v>0</v>
      </c>
      <c r="V26" s="15"/>
    </row>
    <row r="27" spans="1:22">
      <c r="A27" t="s">
        <v>3344</v>
      </c>
      <c r="B27" t="s">
        <v>2430</v>
      </c>
      <c r="C27">
        <f>COUNTIFS(GameLog!D:D,'STL F'!A27,GameLog!C:C,"STL",GameLog!E:E,INDEX(Positions!$A$1:$B$9,MATCH('STL F'!$B27,Positions!$A$1:$A$9,0),2))</f>
        <v>0</v>
      </c>
      <c r="D27">
        <f>SUMIFS(GameLog!F:F,GameLog!$D:$D,'STL F'!A27,GameLog!$E:$E,INDEX(Positions!$A$1:$B$9,MATCH('STL F'!$B27,Positions!$A$1:$A$9,0),2),GameLog!$C:$C,"STL")</f>
        <v>0</v>
      </c>
      <c r="E27" s="12">
        <f>SUMIFS(GameLog!AM:AM,GameLog!$D:$D,'STL F'!$A27,GameLog!$E:$E,INDEX(Positions!$A$1:$B$9,MATCH('STL F'!$B27,Positions!$A$1:$A$9,0),2),GameLog!$C:$C,"STL")</f>
        <v>0</v>
      </c>
      <c r="F27">
        <f>SUMIFS(GameLog!AN:AN,GameLog!$D:$D,'STL F'!$A27,GameLog!$E:$E,INDEX(Positions!$A$1:$B$9,MATCH('STL F'!$B27,Positions!$A$1:$A$9,0),2),GameLog!$C:$C,"STL")</f>
        <v>0</v>
      </c>
      <c r="G27">
        <f>SUMIFS(GameLog!AO:AO,GameLog!$D:$D,'STL F'!$A27,GameLog!$E:$E,INDEX(Positions!$A$1:$B$9,MATCH('STL F'!$B27,Positions!$A$1:$A$9,0),2),GameLog!$C:$C,"STL")</f>
        <v>0</v>
      </c>
      <c r="H27">
        <f>SUMIFS(GameLog!AP:AP,GameLog!$D:$D,'STL F'!$A27,GameLog!$E:$E,INDEX(Positions!$A$1:$B$9,MATCH('STL F'!$B27,Positions!$A$1:$A$9,0),2),GameLog!$C:$C,"STL")</f>
        <v>0</v>
      </c>
      <c r="I27">
        <f>SUMIFS(GameLog!AQ:AQ,GameLog!$D:$D,'STL F'!$A27,GameLog!$E:$E,INDEX(Positions!$A$1:$B$9,MATCH('STL F'!$B27,Positions!$A$1:$A$9,0),2),GameLog!$C:$C,"STL")</f>
        <v>0</v>
      </c>
      <c r="J27">
        <f>SUMIFS(GameLog!AR:AR,GameLog!$D:$D,'STL F'!$A27,GameLog!$E:$E,INDEX(Positions!$A$1:$B$9,MATCH('STL F'!$B27,Positions!$A$1:$A$9,0),2),GameLog!$C:$C,"STL")</f>
        <v>0</v>
      </c>
      <c r="K27">
        <f>SUMIFS(GameLog!AS:AS,GameLog!$D:$D,'STL F'!$A27,GameLog!$E:$E,INDEX(Positions!$A$1:$B$9,MATCH('STL F'!$B27,Positions!$A$1:$A$9,0),2),GameLog!$C:$C,"STL")</f>
        <v>0</v>
      </c>
      <c r="L27">
        <f>SUMIFS(GameLog!AT:AT,GameLog!$D:$D,'STL F'!$A27,GameLog!$E:$E,INDEX(Positions!$A$1:$B$9,MATCH('STL F'!$B27,Positions!$A$1:$A$9,0),2),GameLog!$C:$C,"STL")</f>
        <v>0</v>
      </c>
      <c r="M27">
        <f>SUMIFS(GameLog!AU:AU,GameLog!$D:$D,'STL F'!$A27,GameLog!$E:$E,INDEX(Positions!$A$1:$B$9,MATCH('STL F'!$B27,Positions!$A$1:$A$9,0),2),GameLog!$C:$C,"STL")</f>
        <v>0</v>
      </c>
      <c r="N27">
        <f>SUMIFS(GameLog!AV:AV,GameLog!$D:$D,'STL F'!$A27,GameLog!$E:$E,INDEX(Positions!$A$1:$B$9,MATCH('STL F'!$B27,Positions!$A$1:$A$9,0),2),GameLog!$C:$C,"STL")</f>
        <v>0</v>
      </c>
      <c r="O27" s="8">
        <f t="shared" si="0"/>
        <v>0</v>
      </c>
      <c r="P27" s="18" t="str">
        <f t="shared" si="1"/>
        <v/>
      </c>
      <c r="V27" s="15"/>
    </row>
    <row r="28" spans="1:22">
      <c r="A28" t="s">
        <v>3346</v>
      </c>
      <c r="B28" t="s">
        <v>2430</v>
      </c>
      <c r="C28">
        <f>COUNTIFS(GameLog!D:D,'STL F'!A28,GameLog!C:C,"STL",GameLog!E:E,INDEX(Positions!$A$1:$B$9,MATCH('STL F'!$B28,Positions!$A$1:$A$9,0),2))</f>
        <v>0</v>
      </c>
      <c r="D28">
        <f>SUMIFS(GameLog!F:F,GameLog!$D:$D,'STL F'!A28,GameLog!$E:$E,INDEX(Positions!$A$1:$B$9,MATCH('STL F'!$B28,Positions!$A$1:$A$9,0),2),GameLog!$C:$C,"STL")</f>
        <v>0</v>
      </c>
      <c r="E28" s="12">
        <f>SUMIFS(GameLog!AM:AM,GameLog!$D:$D,'STL F'!$A28,GameLog!$E:$E,INDEX(Positions!$A$1:$B$9,MATCH('STL F'!$B28,Positions!$A$1:$A$9,0),2),GameLog!$C:$C,"STL")</f>
        <v>0</v>
      </c>
      <c r="F28">
        <f>SUMIFS(GameLog!AN:AN,GameLog!$D:$D,'STL F'!$A28,GameLog!$E:$E,INDEX(Positions!$A$1:$B$9,MATCH('STL F'!$B28,Positions!$A$1:$A$9,0),2),GameLog!$C:$C,"STL")</f>
        <v>0</v>
      </c>
      <c r="G28">
        <f>SUMIFS(GameLog!AO:AO,GameLog!$D:$D,'STL F'!$A28,GameLog!$E:$E,INDEX(Positions!$A$1:$B$9,MATCH('STL F'!$B28,Positions!$A$1:$A$9,0),2),GameLog!$C:$C,"STL")</f>
        <v>0</v>
      </c>
      <c r="H28">
        <f>SUMIFS(GameLog!AP:AP,GameLog!$D:$D,'STL F'!$A28,GameLog!$E:$E,INDEX(Positions!$A$1:$B$9,MATCH('STL F'!$B28,Positions!$A$1:$A$9,0),2),GameLog!$C:$C,"STL")</f>
        <v>0</v>
      </c>
      <c r="I28">
        <f>SUMIFS(GameLog!AQ:AQ,GameLog!$D:$D,'STL F'!$A28,GameLog!$E:$E,INDEX(Positions!$A$1:$B$9,MATCH('STL F'!$B28,Positions!$A$1:$A$9,0),2),GameLog!$C:$C,"STL")</f>
        <v>0</v>
      </c>
      <c r="J28">
        <f>SUMIFS(GameLog!AR:AR,GameLog!$D:$D,'STL F'!$A28,GameLog!$E:$E,INDEX(Positions!$A$1:$B$9,MATCH('STL F'!$B28,Positions!$A$1:$A$9,0),2),GameLog!$C:$C,"STL")</f>
        <v>0</v>
      </c>
      <c r="K28">
        <f>SUMIFS(GameLog!AS:AS,GameLog!$D:$D,'STL F'!$A28,GameLog!$E:$E,INDEX(Positions!$A$1:$B$9,MATCH('STL F'!$B28,Positions!$A$1:$A$9,0),2),GameLog!$C:$C,"STL")</f>
        <v>0</v>
      </c>
      <c r="L28">
        <f>SUMIFS(GameLog!AT:AT,GameLog!$D:$D,'STL F'!$A28,GameLog!$E:$E,INDEX(Positions!$A$1:$B$9,MATCH('STL F'!$B28,Positions!$A$1:$A$9,0),2),GameLog!$C:$C,"STL")</f>
        <v>0</v>
      </c>
      <c r="M28">
        <f>SUMIFS(GameLog!AU:AU,GameLog!$D:$D,'STL F'!$A28,GameLog!$E:$E,INDEX(Positions!$A$1:$B$9,MATCH('STL F'!$B28,Positions!$A$1:$A$9,0),2),GameLog!$C:$C,"STL")</f>
        <v>0</v>
      </c>
      <c r="N28">
        <f>SUMIFS(GameLog!AV:AV,GameLog!$D:$D,'STL F'!$A28,GameLog!$E:$E,INDEX(Positions!$A$1:$B$9,MATCH('STL F'!$B28,Positions!$A$1:$A$9,0),2),GameLog!$C:$C,"STL")</f>
        <v>0</v>
      </c>
      <c r="O28" s="8">
        <f t="shared" si="0"/>
        <v>0</v>
      </c>
      <c r="P28" s="18" t="str">
        <f t="shared" si="1"/>
        <v/>
      </c>
      <c r="V28" s="15"/>
    </row>
    <row r="29" spans="1:22">
      <c r="A29" t="s">
        <v>3330</v>
      </c>
      <c r="B29" t="s">
        <v>2430</v>
      </c>
      <c r="C29">
        <f>COUNTIFS(GameLog!D:D,'STL F'!A29,GameLog!C:C,"STL",GameLog!E:E,INDEX(Positions!$A$1:$B$9,MATCH('STL F'!$B29,Positions!$A$1:$A$9,0),2))</f>
        <v>0</v>
      </c>
      <c r="D29">
        <f>SUMIFS(GameLog!F:F,GameLog!$D:$D,'STL F'!A29,GameLog!$E:$E,INDEX(Positions!$A$1:$B$9,MATCH('STL F'!$B29,Positions!$A$1:$A$9,0),2),GameLog!$C:$C,"STL")</f>
        <v>0</v>
      </c>
      <c r="E29" s="12">
        <f>SUMIFS(GameLog!AM:AM,GameLog!$D:$D,'STL F'!$A29,GameLog!$E:$E,INDEX(Positions!$A$1:$B$9,MATCH('STL F'!$B29,Positions!$A$1:$A$9,0),2),GameLog!$C:$C,"STL")</f>
        <v>0</v>
      </c>
      <c r="F29">
        <f>SUMIFS(GameLog!AN:AN,GameLog!$D:$D,'STL F'!$A29,GameLog!$E:$E,INDEX(Positions!$A$1:$B$9,MATCH('STL F'!$B29,Positions!$A$1:$A$9,0),2),GameLog!$C:$C,"STL")</f>
        <v>0</v>
      </c>
      <c r="G29">
        <f>SUMIFS(GameLog!AO:AO,GameLog!$D:$D,'STL F'!$A29,GameLog!$E:$E,INDEX(Positions!$A$1:$B$9,MATCH('STL F'!$B29,Positions!$A$1:$A$9,0),2),GameLog!$C:$C,"STL")</f>
        <v>0</v>
      </c>
      <c r="H29">
        <f>SUMIFS(GameLog!AP:AP,GameLog!$D:$D,'STL F'!$A29,GameLog!$E:$E,INDEX(Positions!$A$1:$B$9,MATCH('STL F'!$B29,Positions!$A$1:$A$9,0),2),GameLog!$C:$C,"STL")</f>
        <v>0</v>
      </c>
      <c r="I29">
        <f>SUMIFS(GameLog!AQ:AQ,GameLog!$D:$D,'STL F'!$A29,GameLog!$E:$E,INDEX(Positions!$A$1:$B$9,MATCH('STL F'!$B29,Positions!$A$1:$A$9,0),2),GameLog!$C:$C,"STL")</f>
        <v>0</v>
      </c>
      <c r="J29">
        <f>SUMIFS(GameLog!AR:AR,GameLog!$D:$D,'STL F'!$A29,GameLog!$E:$E,INDEX(Positions!$A$1:$B$9,MATCH('STL F'!$B29,Positions!$A$1:$A$9,0),2),GameLog!$C:$C,"STL")</f>
        <v>0</v>
      </c>
      <c r="K29">
        <f>SUMIFS(GameLog!AS:AS,GameLog!$D:$D,'STL F'!$A29,GameLog!$E:$E,INDEX(Positions!$A$1:$B$9,MATCH('STL F'!$B29,Positions!$A$1:$A$9,0),2),GameLog!$C:$C,"STL")</f>
        <v>0</v>
      </c>
      <c r="L29">
        <f>SUMIFS(GameLog!AT:AT,GameLog!$D:$D,'STL F'!$A29,GameLog!$E:$E,INDEX(Positions!$A$1:$B$9,MATCH('STL F'!$B29,Positions!$A$1:$A$9,0),2),GameLog!$C:$C,"STL")</f>
        <v>0</v>
      </c>
      <c r="M29">
        <f>SUMIFS(GameLog!AU:AU,GameLog!$D:$D,'STL F'!$A29,GameLog!$E:$E,INDEX(Positions!$A$1:$B$9,MATCH('STL F'!$B29,Positions!$A$1:$A$9,0),2),GameLog!$C:$C,"STL")</f>
        <v>0</v>
      </c>
      <c r="N29">
        <f>SUMIFS(GameLog!AV:AV,GameLog!$D:$D,'STL F'!$A29,GameLog!$E:$E,INDEX(Positions!$A$1:$B$9,MATCH('STL F'!$B29,Positions!$A$1:$A$9,0),2),GameLog!$C:$C,"STL")</f>
        <v>0</v>
      </c>
      <c r="O29" s="8">
        <f t="shared" si="0"/>
        <v>0</v>
      </c>
      <c r="P29" s="18" t="str">
        <f t="shared" si="1"/>
        <v/>
      </c>
      <c r="V29" s="15"/>
    </row>
    <row r="30" spans="1:22">
      <c r="A30" t="s">
        <v>3332</v>
      </c>
      <c r="B30" t="s">
        <v>2430</v>
      </c>
      <c r="C30">
        <f>COUNTIFS(GameLog!D:D,'STL F'!A30,GameLog!C:C,"STL",GameLog!E:E,INDEX(Positions!$A$1:$B$9,MATCH('STL F'!$B30,Positions!$A$1:$A$9,0),2))</f>
        <v>0</v>
      </c>
      <c r="D30">
        <f>SUMIFS(GameLog!F:F,GameLog!$D:$D,'STL F'!A30,GameLog!$E:$E,INDEX(Positions!$A$1:$B$9,MATCH('STL F'!$B30,Positions!$A$1:$A$9,0),2),GameLog!$C:$C,"STL")</f>
        <v>0</v>
      </c>
      <c r="E30" s="12">
        <f>SUMIFS(GameLog!AM:AM,GameLog!$D:$D,'STL F'!$A30,GameLog!$E:$E,INDEX(Positions!$A$1:$B$9,MATCH('STL F'!$B30,Positions!$A$1:$A$9,0),2),GameLog!$C:$C,"STL")</f>
        <v>0</v>
      </c>
      <c r="F30">
        <f>SUMIFS(GameLog!AN:AN,GameLog!$D:$D,'STL F'!$A30,GameLog!$E:$E,INDEX(Positions!$A$1:$B$9,MATCH('STL F'!$B30,Positions!$A$1:$A$9,0),2),GameLog!$C:$C,"STL")</f>
        <v>0</v>
      </c>
      <c r="G30">
        <f>SUMIFS(GameLog!AO:AO,GameLog!$D:$D,'STL F'!$A30,GameLog!$E:$E,INDEX(Positions!$A$1:$B$9,MATCH('STL F'!$B30,Positions!$A$1:$A$9,0),2),GameLog!$C:$C,"STL")</f>
        <v>0</v>
      </c>
      <c r="H30">
        <f>SUMIFS(GameLog!AP:AP,GameLog!$D:$D,'STL F'!$A30,GameLog!$E:$E,INDEX(Positions!$A$1:$B$9,MATCH('STL F'!$B30,Positions!$A$1:$A$9,0),2),GameLog!$C:$C,"STL")</f>
        <v>0</v>
      </c>
      <c r="I30">
        <f>SUMIFS(GameLog!AQ:AQ,GameLog!$D:$D,'STL F'!$A30,GameLog!$E:$E,INDEX(Positions!$A$1:$B$9,MATCH('STL F'!$B30,Positions!$A$1:$A$9,0),2),GameLog!$C:$C,"STL")</f>
        <v>0</v>
      </c>
      <c r="J30">
        <f>SUMIFS(GameLog!AR:AR,GameLog!$D:$D,'STL F'!$A30,GameLog!$E:$E,INDEX(Positions!$A$1:$B$9,MATCH('STL F'!$B30,Positions!$A$1:$A$9,0),2),GameLog!$C:$C,"STL")</f>
        <v>0</v>
      </c>
      <c r="K30">
        <f>SUMIFS(GameLog!AS:AS,GameLog!$D:$D,'STL F'!$A30,GameLog!$E:$E,INDEX(Positions!$A$1:$B$9,MATCH('STL F'!$B30,Positions!$A$1:$A$9,0),2),GameLog!$C:$C,"STL")</f>
        <v>0</v>
      </c>
      <c r="L30">
        <f>SUMIFS(GameLog!AT:AT,GameLog!$D:$D,'STL F'!$A30,GameLog!$E:$E,INDEX(Positions!$A$1:$B$9,MATCH('STL F'!$B30,Positions!$A$1:$A$9,0),2),GameLog!$C:$C,"STL")</f>
        <v>0</v>
      </c>
      <c r="M30">
        <f>SUMIFS(GameLog!AU:AU,GameLog!$D:$D,'STL F'!$A30,GameLog!$E:$E,INDEX(Positions!$A$1:$B$9,MATCH('STL F'!$B30,Positions!$A$1:$A$9,0),2),GameLog!$C:$C,"STL")</f>
        <v>0</v>
      </c>
      <c r="N30">
        <f>SUMIFS(GameLog!AV:AV,GameLog!$D:$D,'STL F'!$A30,GameLog!$E:$E,INDEX(Positions!$A$1:$B$9,MATCH('STL F'!$B30,Positions!$A$1:$A$9,0),2),GameLog!$C:$C,"STL")</f>
        <v>0</v>
      </c>
      <c r="O30" s="8">
        <f t="shared" si="0"/>
        <v>0</v>
      </c>
      <c r="P30" s="18" t="str">
        <f t="shared" si="1"/>
        <v/>
      </c>
      <c r="V30" s="15"/>
    </row>
    <row r="31" spans="1:22">
      <c r="A31" t="s">
        <v>3339</v>
      </c>
      <c r="B31" t="s">
        <v>2430</v>
      </c>
      <c r="C31">
        <f>COUNTIFS(GameLog!D:D,'STL F'!A31,GameLog!C:C,"STL",GameLog!E:E,INDEX(Positions!$A$1:$B$9,MATCH('STL F'!$B31,Positions!$A$1:$A$9,0),2))</f>
        <v>0</v>
      </c>
      <c r="D31">
        <f>SUMIFS(GameLog!F:F,GameLog!$D:$D,'STL F'!A31,GameLog!$E:$E,INDEX(Positions!$A$1:$B$9,MATCH('STL F'!$B31,Positions!$A$1:$A$9,0),2),GameLog!$C:$C,"STL")</f>
        <v>0</v>
      </c>
      <c r="E31" s="12">
        <f>SUMIFS(GameLog!AM:AM,GameLog!$D:$D,'STL F'!$A31,GameLog!$E:$E,INDEX(Positions!$A$1:$B$9,MATCH('STL F'!$B31,Positions!$A$1:$A$9,0),2),GameLog!$C:$C,"STL")</f>
        <v>0</v>
      </c>
      <c r="F31">
        <f>SUMIFS(GameLog!AN:AN,GameLog!$D:$D,'STL F'!$A31,GameLog!$E:$E,INDEX(Positions!$A$1:$B$9,MATCH('STL F'!$B31,Positions!$A$1:$A$9,0),2),GameLog!$C:$C,"STL")</f>
        <v>0</v>
      </c>
      <c r="G31">
        <f>SUMIFS(GameLog!AO:AO,GameLog!$D:$D,'STL F'!$A31,GameLog!$E:$E,INDEX(Positions!$A$1:$B$9,MATCH('STL F'!$B31,Positions!$A$1:$A$9,0),2),GameLog!$C:$C,"STL")</f>
        <v>0</v>
      </c>
      <c r="H31">
        <f>SUMIFS(GameLog!AP:AP,GameLog!$D:$D,'STL F'!$A31,GameLog!$E:$E,INDEX(Positions!$A$1:$B$9,MATCH('STL F'!$B31,Positions!$A$1:$A$9,0),2),GameLog!$C:$C,"STL")</f>
        <v>0</v>
      </c>
      <c r="I31">
        <f>SUMIFS(GameLog!AQ:AQ,GameLog!$D:$D,'STL F'!$A31,GameLog!$E:$E,INDEX(Positions!$A$1:$B$9,MATCH('STL F'!$B31,Positions!$A$1:$A$9,0),2),GameLog!$C:$C,"STL")</f>
        <v>0</v>
      </c>
      <c r="J31">
        <f>SUMIFS(GameLog!AR:AR,GameLog!$D:$D,'STL F'!$A31,GameLog!$E:$E,INDEX(Positions!$A$1:$B$9,MATCH('STL F'!$B31,Positions!$A$1:$A$9,0),2),GameLog!$C:$C,"STL")</f>
        <v>0</v>
      </c>
      <c r="K31">
        <f>SUMIFS(GameLog!AS:AS,GameLog!$D:$D,'STL F'!$A31,GameLog!$E:$E,INDEX(Positions!$A$1:$B$9,MATCH('STL F'!$B31,Positions!$A$1:$A$9,0),2),GameLog!$C:$C,"STL")</f>
        <v>0</v>
      </c>
      <c r="L31">
        <f>SUMIFS(GameLog!AT:AT,GameLog!$D:$D,'STL F'!$A31,GameLog!$E:$E,INDEX(Positions!$A$1:$B$9,MATCH('STL F'!$B31,Positions!$A$1:$A$9,0),2),GameLog!$C:$C,"STL")</f>
        <v>0</v>
      </c>
      <c r="M31">
        <f>SUMIFS(GameLog!AU:AU,GameLog!$D:$D,'STL F'!$A31,GameLog!$E:$E,INDEX(Positions!$A$1:$B$9,MATCH('STL F'!$B31,Positions!$A$1:$A$9,0),2),GameLog!$C:$C,"STL")</f>
        <v>0</v>
      </c>
      <c r="N31">
        <f>SUMIFS(GameLog!AV:AV,GameLog!$D:$D,'STL F'!$A31,GameLog!$E:$E,INDEX(Positions!$A$1:$B$9,MATCH('STL F'!$B31,Positions!$A$1:$A$9,0),2),GameLog!$C:$C,"STL")</f>
        <v>0</v>
      </c>
      <c r="O31" s="8">
        <f t="shared" si="0"/>
        <v>0</v>
      </c>
      <c r="P31" s="18" t="str">
        <f t="shared" si="1"/>
        <v/>
      </c>
      <c r="V31" s="15"/>
    </row>
    <row r="32" spans="1:22">
      <c r="A32" t="s">
        <v>3331</v>
      </c>
      <c r="B32" t="s">
        <v>2430</v>
      </c>
      <c r="C32">
        <f>COUNTIFS(GameLog!D:D,'STL F'!A32,GameLog!C:C,"STL",GameLog!E:E,INDEX(Positions!$A$1:$B$9,MATCH('STL F'!$B32,Positions!$A$1:$A$9,0),2))</f>
        <v>3</v>
      </c>
      <c r="D32">
        <f>SUMIFS(GameLog!F:F,GameLog!$D:$D,'STL F'!A32,GameLog!$E:$E,INDEX(Positions!$A$1:$B$9,MATCH('STL F'!$B32,Positions!$A$1:$A$9,0),2),GameLog!$C:$C,"STL")</f>
        <v>3</v>
      </c>
      <c r="E32" s="12">
        <f>SUMIFS(GameLog!AM:AM,GameLog!$D:$D,'STL F'!$A32,GameLog!$E:$E,INDEX(Positions!$A$1:$B$9,MATCH('STL F'!$B32,Positions!$A$1:$A$9,0),2),GameLog!$C:$C,"STL")</f>
        <v>29</v>
      </c>
      <c r="F32">
        <f>SUMIFS(GameLog!AN:AN,GameLog!$D:$D,'STL F'!$A32,GameLog!$E:$E,INDEX(Positions!$A$1:$B$9,MATCH('STL F'!$B32,Positions!$A$1:$A$9,0),2),GameLog!$C:$C,"STL")</f>
        <v>32</v>
      </c>
      <c r="G32">
        <f>SUMIFS(GameLog!AO:AO,GameLog!$D:$D,'STL F'!$A32,GameLog!$E:$E,INDEX(Positions!$A$1:$B$9,MATCH('STL F'!$B32,Positions!$A$1:$A$9,0),2),GameLog!$C:$C,"STL")</f>
        <v>3</v>
      </c>
      <c r="H32">
        <f>SUMIFS(GameLog!AP:AP,GameLog!$D:$D,'STL F'!$A32,GameLog!$E:$E,INDEX(Positions!$A$1:$B$9,MATCH('STL F'!$B32,Positions!$A$1:$A$9,0),2),GameLog!$C:$C,"STL")</f>
        <v>0</v>
      </c>
      <c r="I32">
        <f>SUMIFS(GameLog!AQ:AQ,GameLog!$D:$D,'STL F'!$A32,GameLog!$E:$E,INDEX(Positions!$A$1:$B$9,MATCH('STL F'!$B32,Positions!$A$1:$A$9,0),2),GameLog!$C:$C,"STL")</f>
        <v>6</v>
      </c>
      <c r="J32">
        <f>SUMIFS(GameLog!AR:AR,GameLog!$D:$D,'STL F'!$A32,GameLog!$E:$E,INDEX(Positions!$A$1:$B$9,MATCH('STL F'!$B32,Positions!$A$1:$A$9,0),2),GameLog!$C:$C,"STL")</f>
        <v>0</v>
      </c>
      <c r="K32">
        <f>SUMIFS(GameLog!AS:AS,GameLog!$D:$D,'STL F'!$A32,GameLog!$E:$E,INDEX(Positions!$A$1:$B$9,MATCH('STL F'!$B32,Positions!$A$1:$A$9,0),2),GameLog!$C:$C,"STL")</f>
        <v>0</v>
      </c>
      <c r="L32">
        <f>SUMIFS(GameLog!AT:AT,GameLog!$D:$D,'STL F'!$A32,GameLog!$E:$E,INDEX(Positions!$A$1:$B$9,MATCH('STL F'!$B32,Positions!$A$1:$A$9,0),2),GameLog!$C:$C,"STL")</f>
        <v>0</v>
      </c>
      <c r="M32">
        <f>SUMIFS(GameLog!AU:AU,GameLog!$D:$D,'STL F'!$A32,GameLog!$E:$E,INDEX(Positions!$A$1:$B$9,MATCH('STL F'!$B32,Positions!$A$1:$A$9,0),2),GameLog!$C:$C,"STL")</f>
        <v>0</v>
      </c>
      <c r="N32">
        <f>SUMIFS(GameLog!AV:AV,GameLog!$D:$D,'STL F'!$A32,GameLog!$E:$E,INDEX(Positions!$A$1:$B$9,MATCH('STL F'!$B32,Positions!$A$1:$A$9,0),2),GameLog!$C:$C,"STL")</f>
        <v>0</v>
      </c>
      <c r="O32" s="8">
        <f t="shared" si="0"/>
        <v>1</v>
      </c>
      <c r="P32" s="18" t="str">
        <f t="shared" si="1"/>
        <v/>
      </c>
      <c r="V32" s="15"/>
    </row>
    <row r="33" spans="1:22">
      <c r="A33" t="s">
        <v>3343</v>
      </c>
      <c r="B33" t="s">
        <v>2430</v>
      </c>
      <c r="C33">
        <f>COUNTIFS(GameLog!D:D,'STL F'!A33,GameLog!C:C,"STL",GameLog!E:E,INDEX(Positions!$A$1:$B$9,MATCH('STL F'!$B33,Positions!$A$1:$A$9,0),2))</f>
        <v>0</v>
      </c>
      <c r="D33">
        <f>SUMIFS(GameLog!F:F,GameLog!$D:$D,'STL F'!A33,GameLog!$E:$E,INDEX(Positions!$A$1:$B$9,MATCH('STL F'!$B33,Positions!$A$1:$A$9,0),2),GameLog!$C:$C,"STL")</f>
        <v>0</v>
      </c>
      <c r="E33" s="12">
        <f>SUMIFS(GameLog!AM:AM,GameLog!$D:$D,'STL F'!$A33,GameLog!$E:$E,INDEX(Positions!$A$1:$B$9,MATCH('STL F'!$B33,Positions!$A$1:$A$9,0),2),GameLog!$C:$C,"STL")</f>
        <v>0</v>
      </c>
      <c r="F33">
        <f>SUMIFS(GameLog!AN:AN,GameLog!$D:$D,'STL F'!$A33,GameLog!$E:$E,INDEX(Positions!$A$1:$B$9,MATCH('STL F'!$B33,Positions!$A$1:$A$9,0),2),GameLog!$C:$C,"STL")</f>
        <v>0</v>
      </c>
      <c r="G33">
        <f>SUMIFS(GameLog!AO:AO,GameLog!$D:$D,'STL F'!$A33,GameLog!$E:$E,INDEX(Positions!$A$1:$B$9,MATCH('STL F'!$B33,Positions!$A$1:$A$9,0),2),GameLog!$C:$C,"STL")</f>
        <v>0</v>
      </c>
      <c r="H33">
        <f>SUMIFS(GameLog!AP:AP,GameLog!$D:$D,'STL F'!$A33,GameLog!$E:$E,INDEX(Positions!$A$1:$B$9,MATCH('STL F'!$B33,Positions!$A$1:$A$9,0),2),GameLog!$C:$C,"STL")</f>
        <v>0</v>
      </c>
      <c r="I33">
        <f>SUMIFS(GameLog!AQ:AQ,GameLog!$D:$D,'STL F'!$A33,GameLog!$E:$E,INDEX(Positions!$A$1:$B$9,MATCH('STL F'!$B33,Positions!$A$1:$A$9,0),2),GameLog!$C:$C,"STL")</f>
        <v>0</v>
      </c>
      <c r="J33">
        <f>SUMIFS(GameLog!AR:AR,GameLog!$D:$D,'STL F'!$A33,GameLog!$E:$E,INDEX(Positions!$A$1:$B$9,MATCH('STL F'!$B33,Positions!$A$1:$A$9,0),2),GameLog!$C:$C,"STL")</f>
        <v>0</v>
      </c>
      <c r="K33">
        <f>SUMIFS(GameLog!AS:AS,GameLog!$D:$D,'STL F'!$A33,GameLog!$E:$E,INDEX(Positions!$A$1:$B$9,MATCH('STL F'!$B33,Positions!$A$1:$A$9,0),2),GameLog!$C:$C,"STL")</f>
        <v>0</v>
      </c>
      <c r="L33">
        <f>SUMIFS(GameLog!AT:AT,GameLog!$D:$D,'STL F'!$A33,GameLog!$E:$E,INDEX(Positions!$A$1:$B$9,MATCH('STL F'!$B33,Positions!$A$1:$A$9,0),2),GameLog!$C:$C,"STL")</f>
        <v>0</v>
      </c>
      <c r="M33">
        <f>SUMIFS(GameLog!AU:AU,GameLog!$D:$D,'STL F'!$A33,GameLog!$E:$E,INDEX(Positions!$A$1:$B$9,MATCH('STL F'!$B33,Positions!$A$1:$A$9,0),2),GameLog!$C:$C,"STL")</f>
        <v>0</v>
      </c>
      <c r="N33">
        <f>SUMIFS(GameLog!AV:AV,GameLog!$D:$D,'STL F'!$A33,GameLog!$E:$E,INDEX(Positions!$A$1:$B$9,MATCH('STL F'!$B33,Positions!$A$1:$A$9,0),2),GameLog!$C:$C,"STL")</f>
        <v>0</v>
      </c>
      <c r="O33" s="8">
        <f t="shared" si="0"/>
        <v>0</v>
      </c>
      <c r="P33" s="18" t="str">
        <f t="shared" si="1"/>
        <v/>
      </c>
      <c r="V33" s="15"/>
    </row>
    <row r="34" spans="1:22">
      <c r="A34" t="s">
        <v>3348</v>
      </c>
      <c r="B34" t="s">
        <v>2430</v>
      </c>
      <c r="C34">
        <f>COUNTIFS(GameLog!D:D,'STL F'!A34,GameLog!C:C,"STL",GameLog!E:E,INDEX(Positions!$A$1:$B$9,MATCH('STL F'!$B34,Positions!$A$1:$A$9,0),2))</f>
        <v>0</v>
      </c>
      <c r="D34">
        <f>SUMIFS(GameLog!F:F,GameLog!$D:$D,'STL F'!A34,GameLog!$E:$E,INDEX(Positions!$A$1:$B$9,MATCH('STL F'!$B34,Positions!$A$1:$A$9,0),2),GameLog!$C:$C,"STL")</f>
        <v>0</v>
      </c>
      <c r="E34" s="12">
        <f>SUMIFS(GameLog!AM:AM,GameLog!$D:$D,'STL F'!$A34,GameLog!$E:$E,INDEX(Positions!$A$1:$B$9,MATCH('STL F'!$B34,Positions!$A$1:$A$9,0),2),GameLog!$C:$C,"STL")</f>
        <v>0</v>
      </c>
      <c r="F34">
        <f>SUMIFS(GameLog!AN:AN,GameLog!$D:$D,'STL F'!$A34,GameLog!$E:$E,INDEX(Positions!$A$1:$B$9,MATCH('STL F'!$B34,Positions!$A$1:$A$9,0),2),GameLog!$C:$C,"STL")</f>
        <v>0</v>
      </c>
      <c r="G34">
        <f>SUMIFS(GameLog!AO:AO,GameLog!$D:$D,'STL F'!$A34,GameLog!$E:$E,INDEX(Positions!$A$1:$B$9,MATCH('STL F'!$B34,Positions!$A$1:$A$9,0),2),GameLog!$C:$C,"STL")</f>
        <v>0</v>
      </c>
      <c r="H34">
        <f>SUMIFS(GameLog!AP:AP,GameLog!$D:$D,'STL F'!$A34,GameLog!$E:$E,INDEX(Positions!$A$1:$B$9,MATCH('STL F'!$B34,Positions!$A$1:$A$9,0),2),GameLog!$C:$C,"STL")</f>
        <v>0</v>
      </c>
      <c r="I34">
        <f>SUMIFS(GameLog!AQ:AQ,GameLog!$D:$D,'STL F'!$A34,GameLog!$E:$E,INDEX(Positions!$A$1:$B$9,MATCH('STL F'!$B34,Positions!$A$1:$A$9,0),2),GameLog!$C:$C,"STL")</f>
        <v>0</v>
      </c>
      <c r="J34">
        <f>SUMIFS(GameLog!AR:AR,GameLog!$D:$D,'STL F'!$A34,GameLog!$E:$E,INDEX(Positions!$A$1:$B$9,MATCH('STL F'!$B34,Positions!$A$1:$A$9,0),2),GameLog!$C:$C,"STL")</f>
        <v>0</v>
      </c>
      <c r="K34">
        <f>SUMIFS(GameLog!AS:AS,GameLog!$D:$D,'STL F'!$A34,GameLog!$E:$E,INDEX(Positions!$A$1:$B$9,MATCH('STL F'!$B34,Positions!$A$1:$A$9,0),2),GameLog!$C:$C,"STL")</f>
        <v>0</v>
      </c>
      <c r="L34">
        <f>SUMIFS(GameLog!AT:AT,GameLog!$D:$D,'STL F'!$A34,GameLog!$E:$E,INDEX(Positions!$A$1:$B$9,MATCH('STL F'!$B34,Positions!$A$1:$A$9,0),2),GameLog!$C:$C,"STL")</f>
        <v>0</v>
      </c>
      <c r="M34">
        <f>SUMIFS(GameLog!AU:AU,GameLog!$D:$D,'STL F'!$A34,GameLog!$E:$E,INDEX(Positions!$A$1:$B$9,MATCH('STL F'!$B34,Positions!$A$1:$A$9,0),2),GameLog!$C:$C,"STL")</f>
        <v>0</v>
      </c>
      <c r="N34">
        <f>SUMIFS(GameLog!AV:AV,GameLog!$D:$D,'STL F'!$A34,GameLog!$E:$E,INDEX(Positions!$A$1:$B$9,MATCH('STL F'!$B34,Positions!$A$1:$A$9,0),2),GameLog!$C:$C,"STL")</f>
        <v>0</v>
      </c>
      <c r="O34" s="8">
        <f t="shared" si="0"/>
        <v>0</v>
      </c>
      <c r="P34" s="18" t="str">
        <f t="shared" si="1"/>
        <v/>
      </c>
      <c r="V34" s="15"/>
    </row>
    <row r="35" spans="1:22">
      <c r="A35" t="s">
        <v>3346</v>
      </c>
      <c r="B35" t="s">
        <v>2411</v>
      </c>
      <c r="C35">
        <f>COUNTIFS(GameLog!D:D,'STL F'!A35,GameLog!C:C,"STL",GameLog!E:E,INDEX(Positions!$A$1:$B$9,MATCH('STL F'!$B35,Positions!$A$1:$A$9,0),2))</f>
        <v>0</v>
      </c>
      <c r="D35">
        <f>SUMIFS(GameLog!F:F,GameLog!$D:$D,'STL F'!A35,GameLog!$E:$E,INDEX(Positions!$A$1:$B$9,MATCH('STL F'!$B35,Positions!$A$1:$A$9,0),2),GameLog!$C:$C,"STL")</f>
        <v>0</v>
      </c>
      <c r="E35" s="12">
        <f>SUMIFS(GameLog!AM:AM,GameLog!$D:$D,'STL F'!$A35,GameLog!$E:$E,INDEX(Positions!$A$1:$B$9,MATCH('STL F'!$B35,Positions!$A$1:$A$9,0),2),GameLog!$C:$C,"STL")</f>
        <v>0</v>
      </c>
      <c r="F35">
        <f>SUMIFS(GameLog!AN:AN,GameLog!$D:$D,'STL F'!$A35,GameLog!$E:$E,INDEX(Positions!$A$1:$B$9,MATCH('STL F'!$B35,Positions!$A$1:$A$9,0),2),GameLog!$C:$C,"STL")</f>
        <v>0</v>
      </c>
      <c r="G35">
        <f>SUMIFS(GameLog!AO:AO,GameLog!$D:$D,'STL F'!$A35,GameLog!$E:$E,INDEX(Positions!$A$1:$B$9,MATCH('STL F'!$B35,Positions!$A$1:$A$9,0),2),GameLog!$C:$C,"STL")</f>
        <v>0</v>
      </c>
      <c r="H35">
        <f>SUMIFS(GameLog!AP:AP,GameLog!$D:$D,'STL F'!$A35,GameLog!$E:$E,INDEX(Positions!$A$1:$B$9,MATCH('STL F'!$B35,Positions!$A$1:$A$9,0),2),GameLog!$C:$C,"STL")</f>
        <v>0</v>
      </c>
      <c r="I35">
        <f>SUMIFS(GameLog!AQ:AQ,GameLog!$D:$D,'STL F'!$A35,GameLog!$E:$E,INDEX(Positions!$A$1:$B$9,MATCH('STL F'!$B35,Positions!$A$1:$A$9,0),2),GameLog!$C:$C,"STL")</f>
        <v>0</v>
      </c>
      <c r="J35">
        <f>SUMIFS(GameLog!AR:AR,GameLog!$D:$D,'STL F'!$A35,GameLog!$E:$E,INDEX(Positions!$A$1:$B$9,MATCH('STL F'!$B35,Positions!$A$1:$A$9,0),2),GameLog!$C:$C,"STL")</f>
        <v>0</v>
      </c>
      <c r="K35">
        <f>SUMIFS(GameLog!AS:AS,GameLog!$D:$D,'STL F'!$A35,GameLog!$E:$E,INDEX(Positions!$A$1:$B$9,MATCH('STL F'!$B35,Positions!$A$1:$A$9,0),2),GameLog!$C:$C,"STL")</f>
        <v>0</v>
      </c>
      <c r="L35">
        <f>SUMIFS(GameLog!AT:AT,GameLog!$D:$D,'STL F'!$A35,GameLog!$E:$E,INDEX(Positions!$A$1:$B$9,MATCH('STL F'!$B35,Positions!$A$1:$A$9,0),2),GameLog!$C:$C,"STL")</f>
        <v>0</v>
      </c>
      <c r="M35">
        <f>SUMIFS(GameLog!AU:AU,GameLog!$D:$D,'STL F'!$A35,GameLog!$E:$E,INDEX(Positions!$A$1:$B$9,MATCH('STL F'!$B35,Positions!$A$1:$A$9,0),2),GameLog!$C:$C,"STL")</f>
        <v>0</v>
      </c>
      <c r="N35">
        <f>SUMIFS(GameLog!AV:AV,GameLog!$D:$D,'STL F'!$A35,GameLog!$E:$E,INDEX(Positions!$A$1:$B$9,MATCH('STL F'!$B35,Positions!$A$1:$A$9,0),2),GameLog!$C:$C,"STL")</f>
        <v>0</v>
      </c>
      <c r="O35" s="8">
        <f t="shared" si="0"/>
        <v>0</v>
      </c>
      <c r="P35" s="18" t="str">
        <f t="shared" si="1"/>
        <v/>
      </c>
      <c r="V35" s="15"/>
    </row>
    <row r="36" spans="1:22">
      <c r="A36" t="s">
        <v>3345</v>
      </c>
      <c r="B36" t="s">
        <v>2411</v>
      </c>
      <c r="C36">
        <f>COUNTIFS(GameLog!D:D,'STL F'!A36,GameLog!C:C,"STL",GameLog!E:E,INDEX(Positions!$A$1:$B$9,MATCH('STL F'!$B36,Positions!$A$1:$A$9,0),2))</f>
        <v>0</v>
      </c>
      <c r="D36">
        <f>SUMIFS(GameLog!F:F,GameLog!$D:$D,'STL F'!A36,GameLog!$E:$E,INDEX(Positions!$A$1:$B$9,MATCH('STL F'!$B36,Positions!$A$1:$A$9,0),2),GameLog!$C:$C,"STL")</f>
        <v>0</v>
      </c>
      <c r="E36" s="12">
        <f>SUMIFS(GameLog!AM:AM,GameLog!$D:$D,'STL F'!$A36,GameLog!$E:$E,INDEX(Positions!$A$1:$B$9,MATCH('STL F'!$B36,Positions!$A$1:$A$9,0),2),GameLog!$C:$C,"STL")</f>
        <v>0</v>
      </c>
      <c r="F36">
        <f>SUMIFS(GameLog!AN:AN,GameLog!$D:$D,'STL F'!$A36,GameLog!$E:$E,INDEX(Positions!$A$1:$B$9,MATCH('STL F'!$B36,Positions!$A$1:$A$9,0),2),GameLog!$C:$C,"STL")</f>
        <v>0</v>
      </c>
      <c r="G36">
        <f>SUMIFS(GameLog!AO:AO,GameLog!$D:$D,'STL F'!$A36,GameLog!$E:$E,INDEX(Positions!$A$1:$B$9,MATCH('STL F'!$B36,Positions!$A$1:$A$9,0),2),GameLog!$C:$C,"STL")</f>
        <v>0</v>
      </c>
      <c r="H36">
        <f>SUMIFS(GameLog!AP:AP,GameLog!$D:$D,'STL F'!$A36,GameLog!$E:$E,INDEX(Positions!$A$1:$B$9,MATCH('STL F'!$B36,Positions!$A$1:$A$9,0),2),GameLog!$C:$C,"STL")</f>
        <v>0</v>
      </c>
      <c r="I36">
        <f>SUMIFS(GameLog!AQ:AQ,GameLog!$D:$D,'STL F'!$A36,GameLog!$E:$E,INDEX(Positions!$A$1:$B$9,MATCH('STL F'!$B36,Positions!$A$1:$A$9,0),2),GameLog!$C:$C,"STL")</f>
        <v>0</v>
      </c>
      <c r="J36">
        <f>SUMIFS(GameLog!AR:AR,GameLog!$D:$D,'STL F'!$A36,GameLog!$E:$E,INDEX(Positions!$A$1:$B$9,MATCH('STL F'!$B36,Positions!$A$1:$A$9,0),2),GameLog!$C:$C,"STL")</f>
        <v>0</v>
      </c>
      <c r="K36">
        <f>SUMIFS(GameLog!AS:AS,GameLog!$D:$D,'STL F'!$A36,GameLog!$E:$E,INDEX(Positions!$A$1:$B$9,MATCH('STL F'!$B36,Positions!$A$1:$A$9,0),2),GameLog!$C:$C,"STL")</f>
        <v>0</v>
      </c>
      <c r="L36">
        <f>SUMIFS(GameLog!AT:AT,GameLog!$D:$D,'STL F'!$A36,GameLog!$E:$E,INDEX(Positions!$A$1:$B$9,MATCH('STL F'!$B36,Positions!$A$1:$A$9,0),2),GameLog!$C:$C,"STL")</f>
        <v>0</v>
      </c>
      <c r="M36">
        <f>SUMIFS(GameLog!AU:AU,GameLog!$D:$D,'STL F'!$A36,GameLog!$E:$E,INDEX(Positions!$A$1:$B$9,MATCH('STL F'!$B36,Positions!$A$1:$A$9,0),2),GameLog!$C:$C,"STL")</f>
        <v>0</v>
      </c>
      <c r="N36">
        <f>SUMIFS(GameLog!AV:AV,GameLog!$D:$D,'STL F'!$A36,GameLog!$E:$E,INDEX(Positions!$A$1:$B$9,MATCH('STL F'!$B36,Positions!$A$1:$A$9,0),2),GameLog!$C:$C,"STL")</f>
        <v>0</v>
      </c>
      <c r="O36" s="8">
        <f t="shared" si="0"/>
        <v>0</v>
      </c>
      <c r="P36" s="18" t="str">
        <f t="shared" si="1"/>
        <v/>
      </c>
      <c r="V36" s="15"/>
    </row>
    <row r="37" spans="1:22">
      <c r="A37" t="s">
        <v>3332</v>
      </c>
      <c r="B37" t="s">
        <v>2411</v>
      </c>
      <c r="C37">
        <f>COUNTIFS(GameLog!D:D,'STL F'!A37,GameLog!C:C,"STL",GameLog!E:E,INDEX(Positions!$A$1:$B$9,MATCH('STL F'!$B37,Positions!$A$1:$A$9,0),2))</f>
        <v>1</v>
      </c>
      <c r="D37">
        <f>SUMIFS(GameLog!F:F,GameLog!$D:$D,'STL F'!A37,GameLog!$E:$E,INDEX(Positions!$A$1:$B$9,MATCH('STL F'!$B37,Positions!$A$1:$A$9,0),2),GameLog!$C:$C,"STL")</f>
        <v>1</v>
      </c>
      <c r="E37" s="12">
        <f>SUMIFS(GameLog!AM:AM,GameLog!$D:$D,'STL F'!$A37,GameLog!$E:$E,INDEX(Positions!$A$1:$B$9,MATCH('STL F'!$B37,Positions!$A$1:$A$9,0),2),GameLog!$C:$C,"STL")</f>
        <v>9</v>
      </c>
      <c r="F37">
        <f>SUMIFS(GameLog!AN:AN,GameLog!$D:$D,'STL F'!$A37,GameLog!$E:$E,INDEX(Positions!$A$1:$B$9,MATCH('STL F'!$B37,Positions!$A$1:$A$9,0),2),GameLog!$C:$C,"STL")</f>
        <v>2</v>
      </c>
      <c r="G37">
        <f>SUMIFS(GameLog!AO:AO,GameLog!$D:$D,'STL F'!$A37,GameLog!$E:$E,INDEX(Positions!$A$1:$B$9,MATCH('STL F'!$B37,Positions!$A$1:$A$9,0),2),GameLog!$C:$C,"STL")</f>
        <v>4</v>
      </c>
      <c r="H37">
        <f>SUMIFS(GameLog!AP:AP,GameLog!$D:$D,'STL F'!$A37,GameLog!$E:$E,INDEX(Positions!$A$1:$B$9,MATCH('STL F'!$B37,Positions!$A$1:$A$9,0),2),GameLog!$C:$C,"STL")</f>
        <v>0</v>
      </c>
      <c r="I37">
        <f>SUMIFS(GameLog!AQ:AQ,GameLog!$D:$D,'STL F'!$A37,GameLog!$E:$E,INDEX(Positions!$A$1:$B$9,MATCH('STL F'!$B37,Positions!$A$1:$A$9,0),2),GameLog!$C:$C,"STL")</f>
        <v>1</v>
      </c>
      <c r="J37">
        <f>SUMIFS(GameLog!AR:AR,GameLog!$D:$D,'STL F'!$A37,GameLog!$E:$E,INDEX(Positions!$A$1:$B$9,MATCH('STL F'!$B37,Positions!$A$1:$A$9,0),2),GameLog!$C:$C,"STL")</f>
        <v>0</v>
      </c>
      <c r="K37">
        <f>SUMIFS(GameLog!AS:AS,GameLog!$D:$D,'STL F'!$A37,GameLog!$E:$E,INDEX(Positions!$A$1:$B$9,MATCH('STL F'!$B37,Positions!$A$1:$A$9,0),2),GameLog!$C:$C,"STL")</f>
        <v>0</v>
      </c>
      <c r="L37">
        <f>SUMIFS(GameLog!AT:AT,GameLog!$D:$D,'STL F'!$A37,GameLog!$E:$E,INDEX(Positions!$A$1:$B$9,MATCH('STL F'!$B37,Positions!$A$1:$A$9,0),2),GameLog!$C:$C,"STL")</f>
        <v>0</v>
      </c>
      <c r="M37">
        <f>SUMIFS(GameLog!AU:AU,GameLog!$D:$D,'STL F'!$A37,GameLog!$E:$E,INDEX(Positions!$A$1:$B$9,MATCH('STL F'!$B37,Positions!$A$1:$A$9,0),2),GameLog!$C:$C,"STL")</f>
        <v>0</v>
      </c>
      <c r="N37">
        <f>SUMIFS(GameLog!AV:AV,GameLog!$D:$D,'STL F'!$A37,GameLog!$E:$E,INDEX(Positions!$A$1:$B$9,MATCH('STL F'!$B37,Positions!$A$1:$A$9,0),2),GameLog!$C:$C,"STL")</f>
        <v>0</v>
      </c>
      <c r="O37" s="8">
        <f t="shared" si="0"/>
        <v>1</v>
      </c>
      <c r="P37" s="18" t="str">
        <f t="shared" si="1"/>
        <v/>
      </c>
      <c r="V37" s="15"/>
    </row>
    <row r="38" spans="1:22">
      <c r="A38" t="s">
        <v>3349</v>
      </c>
      <c r="B38" t="s">
        <v>2411</v>
      </c>
      <c r="C38">
        <f>COUNTIFS(GameLog!D:D,'STL F'!A38,GameLog!C:C,"STL",GameLog!E:E,INDEX(Positions!$A$1:$B$9,MATCH('STL F'!$B38,Positions!$A$1:$A$9,0),2))</f>
        <v>1</v>
      </c>
      <c r="D38">
        <f>SUMIFS(GameLog!F:F,GameLog!$D:$D,'STL F'!A38,GameLog!$E:$E,INDEX(Positions!$A$1:$B$9,MATCH('STL F'!$B38,Positions!$A$1:$A$9,0),2),GameLog!$C:$C,"STL")</f>
        <v>0</v>
      </c>
      <c r="E38" s="12">
        <f>SUMIFS(GameLog!AM:AM,GameLog!$D:$D,'STL F'!$A38,GameLog!$E:$E,INDEX(Positions!$A$1:$B$9,MATCH('STL F'!$B38,Positions!$A$1:$A$9,0),2),GameLog!$C:$C,"STL")</f>
        <v>2</v>
      </c>
      <c r="F38">
        <f>SUMIFS(GameLog!AN:AN,GameLog!$D:$D,'STL F'!$A38,GameLog!$E:$E,INDEX(Positions!$A$1:$B$9,MATCH('STL F'!$B38,Positions!$A$1:$A$9,0),2),GameLog!$C:$C,"STL")</f>
        <v>1</v>
      </c>
      <c r="G38">
        <f>SUMIFS(GameLog!AO:AO,GameLog!$D:$D,'STL F'!$A38,GameLog!$E:$E,INDEX(Positions!$A$1:$B$9,MATCH('STL F'!$B38,Positions!$A$1:$A$9,0),2),GameLog!$C:$C,"STL")</f>
        <v>0</v>
      </c>
      <c r="H38">
        <f>SUMIFS(GameLog!AP:AP,GameLog!$D:$D,'STL F'!$A38,GameLog!$E:$E,INDEX(Positions!$A$1:$B$9,MATCH('STL F'!$B38,Positions!$A$1:$A$9,0),2),GameLog!$C:$C,"STL")</f>
        <v>0</v>
      </c>
      <c r="I38">
        <f>SUMIFS(GameLog!AQ:AQ,GameLog!$D:$D,'STL F'!$A38,GameLog!$E:$E,INDEX(Positions!$A$1:$B$9,MATCH('STL F'!$B38,Positions!$A$1:$A$9,0),2),GameLog!$C:$C,"STL")</f>
        <v>0</v>
      </c>
      <c r="J38">
        <f>SUMIFS(GameLog!AR:AR,GameLog!$D:$D,'STL F'!$A38,GameLog!$E:$E,INDEX(Positions!$A$1:$B$9,MATCH('STL F'!$B38,Positions!$A$1:$A$9,0),2),GameLog!$C:$C,"STL")</f>
        <v>0</v>
      </c>
      <c r="K38">
        <f>SUMIFS(GameLog!AS:AS,GameLog!$D:$D,'STL F'!$A38,GameLog!$E:$E,INDEX(Positions!$A$1:$B$9,MATCH('STL F'!$B38,Positions!$A$1:$A$9,0),2),GameLog!$C:$C,"STL")</f>
        <v>0</v>
      </c>
      <c r="L38">
        <f>SUMIFS(GameLog!AT:AT,GameLog!$D:$D,'STL F'!$A38,GameLog!$E:$E,INDEX(Positions!$A$1:$B$9,MATCH('STL F'!$B38,Positions!$A$1:$A$9,0),2),GameLog!$C:$C,"STL")</f>
        <v>0</v>
      </c>
      <c r="M38">
        <f>SUMIFS(GameLog!AU:AU,GameLog!$D:$D,'STL F'!$A38,GameLog!$E:$E,INDEX(Positions!$A$1:$B$9,MATCH('STL F'!$B38,Positions!$A$1:$A$9,0),2),GameLog!$C:$C,"STL")</f>
        <v>0</v>
      </c>
      <c r="N38">
        <f>SUMIFS(GameLog!AV:AV,GameLog!$D:$D,'STL F'!$A38,GameLog!$E:$E,INDEX(Positions!$A$1:$B$9,MATCH('STL F'!$B38,Positions!$A$1:$A$9,0),2),GameLog!$C:$C,"STL")</f>
        <v>0</v>
      </c>
      <c r="O38" s="8">
        <f t="shared" si="0"/>
        <v>1</v>
      </c>
      <c r="P38" s="18" t="str">
        <f t="shared" si="1"/>
        <v/>
      </c>
      <c r="V38" s="15"/>
    </row>
    <row r="39" spans="1:22">
      <c r="A39" t="s">
        <v>3343</v>
      </c>
      <c r="B39" t="s">
        <v>2411</v>
      </c>
      <c r="C39">
        <f>COUNTIFS(GameLog!D:D,'STL F'!A39,GameLog!C:C,"STL",GameLog!E:E,INDEX(Positions!$A$1:$B$9,MATCH('STL F'!$B39,Positions!$A$1:$A$9,0),2))</f>
        <v>0</v>
      </c>
      <c r="D39">
        <f>SUMIFS(GameLog!F:F,GameLog!$D:$D,'STL F'!A39,GameLog!$E:$E,INDEX(Positions!$A$1:$B$9,MATCH('STL F'!$B39,Positions!$A$1:$A$9,0),2),GameLog!$C:$C,"STL")</f>
        <v>0</v>
      </c>
      <c r="E39" s="12">
        <f>SUMIFS(GameLog!AM:AM,GameLog!$D:$D,'STL F'!$A39,GameLog!$E:$E,INDEX(Positions!$A$1:$B$9,MATCH('STL F'!$B39,Positions!$A$1:$A$9,0),2),GameLog!$C:$C,"STL")</f>
        <v>0</v>
      </c>
      <c r="F39">
        <f>SUMIFS(GameLog!AN:AN,GameLog!$D:$D,'STL F'!$A39,GameLog!$E:$E,INDEX(Positions!$A$1:$B$9,MATCH('STL F'!$B39,Positions!$A$1:$A$9,0),2),GameLog!$C:$C,"STL")</f>
        <v>0</v>
      </c>
      <c r="G39">
        <f>SUMIFS(GameLog!AO:AO,GameLog!$D:$D,'STL F'!$A39,GameLog!$E:$E,INDEX(Positions!$A$1:$B$9,MATCH('STL F'!$B39,Positions!$A$1:$A$9,0),2),GameLog!$C:$C,"STL")</f>
        <v>0</v>
      </c>
      <c r="H39">
        <f>SUMIFS(GameLog!AP:AP,GameLog!$D:$D,'STL F'!$A39,GameLog!$E:$E,INDEX(Positions!$A$1:$B$9,MATCH('STL F'!$B39,Positions!$A$1:$A$9,0),2),GameLog!$C:$C,"STL")</f>
        <v>0</v>
      </c>
      <c r="I39">
        <f>SUMIFS(GameLog!AQ:AQ,GameLog!$D:$D,'STL F'!$A39,GameLog!$E:$E,INDEX(Positions!$A$1:$B$9,MATCH('STL F'!$B39,Positions!$A$1:$A$9,0),2),GameLog!$C:$C,"STL")</f>
        <v>0</v>
      </c>
      <c r="J39">
        <f>SUMIFS(GameLog!AR:AR,GameLog!$D:$D,'STL F'!$A39,GameLog!$E:$E,INDEX(Positions!$A$1:$B$9,MATCH('STL F'!$B39,Positions!$A$1:$A$9,0),2),GameLog!$C:$C,"STL")</f>
        <v>0</v>
      </c>
      <c r="K39">
        <f>SUMIFS(GameLog!AS:AS,GameLog!$D:$D,'STL F'!$A39,GameLog!$E:$E,INDEX(Positions!$A$1:$B$9,MATCH('STL F'!$B39,Positions!$A$1:$A$9,0),2),GameLog!$C:$C,"STL")</f>
        <v>0</v>
      </c>
      <c r="L39">
        <f>SUMIFS(GameLog!AT:AT,GameLog!$D:$D,'STL F'!$A39,GameLog!$E:$E,INDEX(Positions!$A$1:$B$9,MATCH('STL F'!$B39,Positions!$A$1:$A$9,0),2),GameLog!$C:$C,"STL")</f>
        <v>0</v>
      </c>
      <c r="M39">
        <f>SUMIFS(GameLog!AU:AU,GameLog!$D:$D,'STL F'!$A39,GameLog!$E:$E,INDEX(Positions!$A$1:$B$9,MATCH('STL F'!$B39,Positions!$A$1:$A$9,0),2),GameLog!$C:$C,"STL")</f>
        <v>0</v>
      </c>
      <c r="N39">
        <f>SUMIFS(GameLog!AV:AV,GameLog!$D:$D,'STL F'!$A39,GameLog!$E:$E,INDEX(Positions!$A$1:$B$9,MATCH('STL F'!$B39,Positions!$A$1:$A$9,0),2),GameLog!$C:$C,"STL")</f>
        <v>0</v>
      </c>
      <c r="O39" s="8">
        <f t="shared" si="0"/>
        <v>0</v>
      </c>
      <c r="P39" s="18" t="str">
        <f t="shared" si="1"/>
        <v/>
      </c>
      <c r="V39" s="15"/>
    </row>
    <row r="40" spans="1:22">
      <c r="A40" t="s">
        <v>3341</v>
      </c>
      <c r="B40" t="s">
        <v>2411</v>
      </c>
      <c r="C40">
        <f>COUNTIFS(GameLog!D:D,'STL F'!A40,GameLog!C:C,"STL",GameLog!E:E,INDEX(Positions!$A$1:$B$9,MATCH('STL F'!$B40,Positions!$A$1:$A$9,0),2))</f>
        <v>2</v>
      </c>
      <c r="D40">
        <f>SUMIFS(GameLog!F:F,GameLog!$D:$D,'STL F'!A40,GameLog!$E:$E,INDEX(Positions!$A$1:$B$9,MATCH('STL F'!$B40,Positions!$A$1:$A$9,0),2),GameLog!$C:$C,"STL")</f>
        <v>2</v>
      </c>
      <c r="E40" s="12">
        <f>SUMIFS(GameLog!AM:AM,GameLog!$D:$D,'STL F'!$A40,GameLog!$E:$E,INDEX(Positions!$A$1:$B$9,MATCH('STL F'!$B40,Positions!$A$1:$A$9,0),2),GameLog!$C:$C,"STL")</f>
        <v>18</v>
      </c>
      <c r="F40">
        <f>SUMIFS(GameLog!AN:AN,GameLog!$D:$D,'STL F'!$A40,GameLog!$E:$E,INDEX(Positions!$A$1:$B$9,MATCH('STL F'!$B40,Positions!$A$1:$A$9,0),2),GameLog!$C:$C,"STL")</f>
        <v>4</v>
      </c>
      <c r="G40">
        <f>SUMIFS(GameLog!AO:AO,GameLog!$D:$D,'STL F'!$A40,GameLog!$E:$E,INDEX(Positions!$A$1:$B$9,MATCH('STL F'!$B40,Positions!$A$1:$A$9,0),2),GameLog!$C:$C,"STL")</f>
        <v>9</v>
      </c>
      <c r="H40">
        <f>SUMIFS(GameLog!AP:AP,GameLog!$D:$D,'STL F'!$A40,GameLog!$E:$E,INDEX(Positions!$A$1:$B$9,MATCH('STL F'!$B40,Positions!$A$1:$A$9,0),2),GameLog!$C:$C,"STL")</f>
        <v>0</v>
      </c>
      <c r="I40">
        <f>SUMIFS(GameLog!AQ:AQ,GameLog!$D:$D,'STL F'!$A40,GameLog!$E:$E,INDEX(Positions!$A$1:$B$9,MATCH('STL F'!$B40,Positions!$A$1:$A$9,0),2),GameLog!$C:$C,"STL")</f>
        <v>4</v>
      </c>
      <c r="J40">
        <f>SUMIFS(GameLog!AR:AR,GameLog!$D:$D,'STL F'!$A40,GameLog!$E:$E,INDEX(Positions!$A$1:$B$9,MATCH('STL F'!$B40,Positions!$A$1:$A$9,0),2),GameLog!$C:$C,"STL")</f>
        <v>0</v>
      </c>
      <c r="K40">
        <f>SUMIFS(GameLog!AS:AS,GameLog!$D:$D,'STL F'!$A40,GameLog!$E:$E,INDEX(Positions!$A$1:$B$9,MATCH('STL F'!$B40,Positions!$A$1:$A$9,0),2),GameLog!$C:$C,"STL")</f>
        <v>0</v>
      </c>
      <c r="L40">
        <f>SUMIFS(GameLog!AT:AT,GameLog!$D:$D,'STL F'!$A40,GameLog!$E:$E,INDEX(Positions!$A$1:$B$9,MATCH('STL F'!$B40,Positions!$A$1:$A$9,0),2),GameLog!$C:$C,"STL")</f>
        <v>0</v>
      </c>
      <c r="M40">
        <f>SUMIFS(GameLog!AU:AU,GameLog!$D:$D,'STL F'!$A40,GameLog!$E:$E,INDEX(Positions!$A$1:$B$9,MATCH('STL F'!$B40,Positions!$A$1:$A$9,0),2),GameLog!$C:$C,"STL")</f>
        <v>0</v>
      </c>
      <c r="N40">
        <f>SUMIFS(GameLog!AV:AV,GameLog!$D:$D,'STL F'!$A40,GameLog!$E:$E,INDEX(Positions!$A$1:$B$9,MATCH('STL F'!$B40,Positions!$A$1:$A$9,0),2),GameLog!$C:$C,"STL")</f>
        <v>0</v>
      </c>
      <c r="O40" s="8">
        <f t="shared" si="0"/>
        <v>1</v>
      </c>
      <c r="P40" s="18" t="str">
        <f t="shared" si="1"/>
        <v/>
      </c>
      <c r="V40" s="15"/>
    </row>
    <row r="41" spans="1:22">
      <c r="A41" t="s">
        <v>3344</v>
      </c>
      <c r="B41" t="s">
        <v>2412</v>
      </c>
      <c r="C41">
        <f>COUNTIFS(GameLog!D:D,'STL F'!A41,GameLog!C:C,"STL",GameLog!E:E,INDEX(Positions!$A$1:$B$9,MATCH('STL F'!$B41,Positions!$A$1:$A$9,0),2))</f>
        <v>0</v>
      </c>
      <c r="D41">
        <f>SUMIFS(GameLog!F:F,GameLog!$D:$D,'STL F'!A41,GameLog!$E:$E,INDEX(Positions!$A$1:$B$9,MATCH('STL F'!$B41,Positions!$A$1:$A$9,0),2),GameLog!$C:$C,"STL")</f>
        <v>0</v>
      </c>
      <c r="E41" s="12">
        <f>SUMIFS(GameLog!AM:AM,GameLog!$D:$D,'STL F'!$A41,GameLog!$E:$E,INDEX(Positions!$A$1:$B$9,MATCH('STL F'!$B41,Positions!$A$1:$A$9,0),2),GameLog!$C:$C,"STL")</f>
        <v>0</v>
      </c>
      <c r="F41">
        <f>SUMIFS(GameLog!AN:AN,GameLog!$D:$D,'STL F'!$A41,GameLog!$E:$E,INDEX(Positions!$A$1:$B$9,MATCH('STL F'!$B41,Positions!$A$1:$A$9,0),2),GameLog!$C:$C,"STL")</f>
        <v>0</v>
      </c>
      <c r="G41">
        <f>SUMIFS(GameLog!AO:AO,GameLog!$D:$D,'STL F'!$A41,GameLog!$E:$E,INDEX(Positions!$A$1:$B$9,MATCH('STL F'!$B41,Positions!$A$1:$A$9,0),2),GameLog!$C:$C,"STL")</f>
        <v>0</v>
      </c>
      <c r="H41">
        <f>SUMIFS(GameLog!AP:AP,GameLog!$D:$D,'STL F'!$A41,GameLog!$E:$E,INDEX(Positions!$A$1:$B$9,MATCH('STL F'!$B41,Positions!$A$1:$A$9,0),2),GameLog!$C:$C,"STL")</f>
        <v>0</v>
      </c>
      <c r="I41">
        <f>SUMIFS(GameLog!AQ:AQ,GameLog!$D:$D,'STL F'!$A41,GameLog!$E:$E,INDEX(Positions!$A$1:$B$9,MATCH('STL F'!$B41,Positions!$A$1:$A$9,0),2),GameLog!$C:$C,"STL")</f>
        <v>0</v>
      </c>
      <c r="J41">
        <f>SUMIFS(GameLog!AR:AR,GameLog!$D:$D,'STL F'!$A41,GameLog!$E:$E,INDEX(Positions!$A$1:$B$9,MATCH('STL F'!$B41,Positions!$A$1:$A$9,0),2),GameLog!$C:$C,"STL")</f>
        <v>0</v>
      </c>
      <c r="K41">
        <f>SUMIFS(GameLog!AS:AS,GameLog!$D:$D,'STL F'!$A41,GameLog!$E:$E,INDEX(Positions!$A$1:$B$9,MATCH('STL F'!$B41,Positions!$A$1:$A$9,0),2),GameLog!$C:$C,"STL")</f>
        <v>0</v>
      </c>
      <c r="L41">
        <f>SUMIFS(GameLog!AT:AT,GameLog!$D:$D,'STL F'!$A41,GameLog!$E:$E,INDEX(Positions!$A$1:$B$9,MATCH('STL F'!$B41,Positions!$A$1:$A$9,0),2),GameLog!$C:$C,"STL")</f>
        <v>0</v>
      </c>
      <c r="M41">
        <f>SUMIFS(GameLog!AU:AU,GameLog!$D:$D,'STL F'!$A41,GameLog!$E:$E,INDEX(Positions!$A$1:$B$9,MATCH('STL F'!$B41,Positions!$A$1:$A$9,0),2),GameLog!$C:$C,"STL")</f>
        <v>0</v>
      </c>
      <c r="N41">
        <f>SUMIFS(GameLog!AV:AV,GameLog!$D:$D,'STL F'!$A41,GameLog!$E:$E,INDEX(Positions!$A$1:$B$9,MATCH('STL F'!$B41,Positions!$A$1:$A$9,0),2),GameLog!$C:$C,"STL")</f>
        <v>0</v>
      </c>
      <c r="O41" s="8">
        <f t="shared" si="0"/>
        <v>0</v>
      </c>
      <c r="P41" s="18" t="str">
        <f t="shared" si="1"/>
        <v/>
      </c>
      <c r="V41" s="15"/>
    </row>
    <row r="42" spans="1:22">
      <c r="A42" t="s">
        <v>3346</v>
      </c>
      <c r="B42" t="s">
        <v>2412</v>
      </c>
      <c r="C42">
        <f>COUNTIFS(GameLog!D:D,'STL F'!A42,GameLog!C:C,"STL",GameLog!E:E,INDEX(Positions!$A$1:$B$9,MATCH('STL F'!$B42,Positions!$A$1:$A$9,0),2))</f>
        <v>0</v>
      </c>
      <c r="D42">
        <f>SUMIFS(GameLog!F:F,GameLog!$D:$D,'STL F'!A42,GameLog!$E:$E,INDEX(Positions!$A$1:$B$9,MATCH('STL F'!$B42,Positions!$A$1:$A$9,0),2),GameLog!$C:$C,"STL")</f>
        <v>0</v>
      </c>
      <c r="E42" s="12">
        <f>SUMIFS(GameLog!AM:AM,GameLog!$D:$D,'STL F'!$A42,GameLog!$E:$E,INDEX(Positions!$A$1:$B$9,MATCH('STL F'!$B42,Positions!$A$1:$A$9,0),2),GameLog!$C:$C,"STL")</f>
        <v>0</v>
      </c>
      <c r="F42">
        <f>SUMIFS(GameLog!AN:AN,GameLog!$D:$D,'STL F'!$A42,GameLog!$E:$E,INDEX(Positions!$A$1:$B$9,MATCH('STL F'!$B42,Positions!$A$1:$A$9,0),2),GameLog!$C:$C,"STL")</f>
        <v>0</v>
      </c>
      <c r="G42">
        <f>SUMIFS(GameLog!AO:AO,GameLog!$D:$D,'STL F'!$A42,GameLog!$E:$E,INDEX(Positions!$A$1:$B$9,MATCH('STL F'!$B42,Positions!$A$1:$A$9,0),2),GameLog!$C:$C,"STL")</f>
        <v>0</v>
      </c>
      <c r="H42">
        <f>SUMIFS(GameLog!AP:AP,GameLog!$D:$D,'STL F'!$A42,GameLog!$E:$E,INDEX(Positions!$A$1:$B$9,MATCH('STL F'!$B42,Positions!$A$1:$A$9,0),2),GameLog!$C:$C,"STL")</f>
        <v>0</v>
      </c>
      <c r="I42">
        <f>SUMIFS(GameLog!AQ:AQ,GameLog!$D:$D,'STL F'!$A42,GameLog!$E:$E,INDEX(Positions!$A$1:$B$9,MATCH('STL F'!$B42,Positions!$A$1:$A$9,0),2),GameLog!$C:$C,"STL")</f>
        <v>0</v>
      </c>
      <c r="J42">
        <f>SUMIFS(GameLog!AR:AR,GameLog!$D:$D,'STL F'!$A42,GameLog!$E:$E,INDEX(Positions!$A$1:$B$9,MATCH('STL F'!$B42,Positions!$A$1:$A$9,0),2),GameLog!$C:$C,"STL")</f>
        <v>0</v>
      </c>
      <c r="K42">
        <f>SUMIFS(GameLog!AS:AS,GameLog!$D:$D,'STL F'!$A42,GameLog!$E:$E,INDEX(Positions!$A$1:$B$9,MATCH('STL F'!$B42,Positions!$A$1:$A$9,0),2),GameLog!$C:$C,"STL")</f>
        <v>0</v>
      </c>
      <c r="L42">
        <f>SUMIFS(GameLog!AT:AT,GameLog!$D:$D,'STL F'!$A42,GameLog!$E:$E,INDEX(Positions!$A$1:$B$9,MATCH('STL F'!$B42,Positions!$A$1:$A$9,0),2),GameLog!$C:$C,"STL")</f>
        <v>0</v>
      </c>
      <c r="M42">
        <f>SUMIFS(GameLog!AU:AU,GameLog!$D:$D,'STL F'!$A42,GameLog!$E:$E,INDEX(Positions!$A$1:$B$9,MATCH('STL F'!$B42,Positions!$A$1:$A$9,0),2),GameLog!$C:$C,"STL")</f>
        <v>0</v>
      </c>
      <c r="N42">
        <f>SUMIFS(GameLog!AV:AV,GameLog!$D:$D,'STL F'!$A42,GameLog!$E:$E,INDEX(Positions!$A$1:$B$9,MATCH('STL F'!$B42,Positions!$A$1:$A$9,0),2),GameLog!$C:$C,"STL")</f>
        <v>0</v>
      </c>
      <c r="O42" s="8">
        <f t="shared" si="0"/>
        <v>0</v>
      </c>
      <c r="P42" s="18" t="str">
        <f t="shared" si="1"/>
        <v/>
      </c>
      <c r="V42" s="15"/>
    </row>
    <row r="43" spans="1:22">
      <c r="A43" t="s">
        <v>3332</v>
      </c>
      <c r="B43" t="s">
        <v>2412</v>
      </c>
      <c r="C43">
        <f>COUNTIFS(GameLog!D:D,'STL F'!A43,GameLog!C:C,"STL",GameLog!E:E,INDEX(Positions!$A$1:$B$9,MATCH('STL F'!$B43,Positions!$A$1:$A$9,0),2))</f>
        <v>0</v>
      </c>
      <c r="D43">
        <f>SUMIFS(GameLog!F:F,GameLog!$D:$D,'STL F'!A43,GameLog!$E:$E,INDEX(Positions!$A$1:$B$9,MATCH('STL F'!$B43,Positions!$A$1:$A$9,0),2),GameLog!$C:$C,"STL")</f>
        <v>0</v>
      </c>
      <c r="E43" s="12">
        <f>SUMIFS(GameLog!AM:AM,GameLog!$D:$D,'STL F'!$A43,GameLog!$E:$E,INDEX(Positions!$A$1:$B$9,MATCH('STL F'!$B43,Positions!$A$1:$A$9,0),2),GameLog!$C:$C,"STL")</f>
        <v>0</v>
      </c>
      <c r="F43">
        <f>SUMIFS(GameLog!AN:AN,GameLog!$D:$D,'STL F'!$A43,GameLog!$E:$E,INDEX(Positions!$A$1:$B$9,MATCH('STL F'!$B43,Positions!$A$1:$A$9,0),2),GameLog!$C:$C,"STL")</f>
        <v>0</v>
      </c>
      <c r="G43">
        <f>SUMIFS(GameLog!AO:AO,GameLog!$D:$D,'STL F'!$A43,GameLog!$E:$E,INDEX(Positions!$A$1:$B$9,MATCH('STL F'!$B43,Positions!$A$1:$A$9,0),2),GameLog!$C:$C,"STL")</f>
        <v>0</v>
      </c>
      <c r="H43">
        <f>SUMIFS(GameLog!AP:AP,GameLog!$D:$D,'STL F'!$A43,GameLog!$E:$E,INDEX(Positions!$A$1:$B$9,MATCH('STL F'!$B43,Positions!$A$1:$A$9,0),2),GameLog!$C:$C,"STL")</f>
        <v>0</v>
      </c>
      <c r="I43">
        <f>SUMIFS(GameLog!AQ:AQ,GameLog!$D:$D,'STL F'!$A43,GameLog!$E:$E,INDEX(Positions!$A$1:$B$9,MATCH('STL F'!$B43,Positions!$A$1:$A$9,0),2),GameLog!$C:$C,"STL")</f>
        <v>0</v>
      </c>
      <c r="J43">
        <f>SUMIFS(GameLog!AR:AR,GameLog!$D:$D,'STL F'!$A43,GameLog!$E:$E,INDEX(Positions!$A$1:$B$9,MATCH('STL F'!$B43,Positions!$A$1:$A$9,0),2),GameLog!$C:$C,"STL")</f>
        <v>0</v>
      </c>
      <c r="K43">
        <f>SUMIFS(GameLog!AS:AS,GameLog!$D:$D,'STL F'!$A43,GameLog!$E:$E,INDEX(Positions!$A$1:$B$9,MATCH('STL F'!$B43,Positions!$A$1:$A$9,0),2),GameLog!$C:$C,"STL")</f>
        <v>0</v>
      </c>
      <c r="L43">
        <f>SUMIFS(GameLog!AT:AT,GameLog!$D:$D,'STL F'!$A43,GameLog!$E:$E,INDEX(Positions!$A$1:$B$9,MATCH('STL F'!$B43,Positions!$A$1:$A$9,0),2),GameLog!$C:$C,"STL")</f>
        <v>0</v>
      </c>
      <c r="M43">
        <f>SUMIFS(GameLog!AU:AU,GameLog!$D:$D,'STL F'!$A43,GameLog!$E:$E,INDEX(Positions!$A$1:$B$9,MATCH('STL F'!$B43,Positions!$A$1:$A$9,0),2),GameLog!$C:$C,"STL")</f>
        <v>0</v>
      </c>
      <c r="N43">
        <f>SUMIFS(GameLog!AV:AV,GameLog!$D:$D,'STL F'!$A43,GameLog!$E:$E,INDEX(Positions!$A$1:$B$9,MATCH('STL F'!$B43,Positions!$A$1:$A$9,0),2),GameLog!$C:$C,"STL")</f>
        <v>0</v>
      </c>
      <c r="O43" s="8">
        <f t="shared" si="0"/>
        <v>0</v>
      </c>
      <c r="P43" s="18" t="str">
        <f t="shared" si="1"/>
        <v/>
      </c>
      <c r="V43" s="15"/>
    </row>
    <row r="44" spans="1:22">
      <c r="A44" t="s">
        <v>3349</v>
      </c>
      <c r="B44" t="s">
        <v>2412</v>
      </c>
      <c r="C44">
        <f>COUNTIFS(GameLog!D:D,'STL F'!A44,GameLog!C:C,"STL",GameLog!E:E,INDEX(Positions!$A$1:$B$9,MATCH('STL F'!$B44,Positions!$A$1:$A$9,0),2))</f>
        <v>0</v>
      </c>
      <c r="D44">
        <f>SUMIFS(GameLog!F:F,GameLog!$D:$D,'STL F'!A44,GameLog!$E:$E,INDEX(Positions!$A$1:$B$9,MATCH('STL F'!$B44,Positions!$A$1:$A$9,0),2),GameLog!$C:$C,"STL")</f>
        <v>0</v>
      </c>
      <c r="E44" s="12">
        <f>SUMIFS(GameLog!AM:AM,GameLog!$D:$D,'STL F'!$A44,GameLog!$E:$E,INDEX(Positions!$A$1:$B$9,MATCH('STL F'!$B44,Positions!$A$1:$A$9,0),2),GameLog!$C:$C,"STL")</f>
        <v>0</v>
      </c>
      <c r="F44">
        <f>SUMIFS(GameLog!AN:AN,GameLog!$D:$D,'STL F'!$A44,GameLog!$E:$E,INDEX(Positions!$A$1:$B$9,MATCH('STL F'!$B44,Positions!$A$1:$A$9,0),2),GameLog!$C:$C,"STL")</f>
        <v>0</v>
      </c>
      <c r="G44">
        <f>SUMIFS(GameLog!AO:AO,GameLog!$D:$D,'STL F'!$A44,GameLog!$E:$E,INDEX(Positions!$A$1:$B$9,MATCH('STL F'!$B44,Positions!$A$1:$A$9,0),2),GameLog!$C:$C,"STL")</f>
        <v>0</v>
      </c>
      <c r="H44">
        <f>SUMIFS(GameLog!AP:AP,GameLog!$D:$D,'STL F'!$A44,GameLog!$E:$E,INDEX(Positions!$A$1:$B$9,MATCH('STL F'!$B44,Positions!$A$1:$A$9,0),2),GameLog!$C:$C,"STL")</f>
        <v>0</v>
      </c>
      <c r="I44">
        <f>SUMIFS(GameLog!AQ:AQ,GameLog!$D:$D,'STL F'!$A44,GameLog!$E:$E,INDEX(Positions!$A$1:$B$9,MATCH('STL F'!$B44,Positions!$A$1:$A$9,0),2),GameLog!$C:$C,"STL")</f>
        <v>0</v>
      </c>
      <c r="J44">
        <f>SUMIFS(GameLog!AR:AR,GameLog!$D:$D,'STL F'!$A44,GameLog!$E:$E,INDEX(Positions!$A$1:$B$9,MATCH('STL F'!$B44,Positions!$A$1:$A$9,0),2),GameLog!$C:$C,"STL")</f>
        <v>0</v>
      </c>
      <c r="K44">
        <f>SUMIFS(GameLog!AS:AS,GameLog!$D:$D,'STL F'!$A44,GameLog!$E:$E,INDEX(Positions!$A$1:$B$9,MATCH('STL F'!$B44,Positions!$A$1:$A$9,0),2),GameLog!$C:$C,"STL")</f>
        <v>0</v>
      </c>
      <c r="L44">
        <f>SUMIFS(GameLog!AT:AT,GameLog!$D:$D,'STL F'!$A44,GameLog!$E:$E,INDEX(Positions!$A$1:$B$9,MATCH('STL F'!$B44,Positions!$A$1:$A$9,0),2),GameLog!$C:$C,"STL")</f>
        <v>0</v>
      </c>
      <c r="M44">
        <f>SUMIFS(GameLog!AU:AU,GameLog!$D:$D,'STL F'!$A44,GameLog!$E:$E,INDEX(Positions!$A$1:$B$9,MATCH('STL F'!$B44,Positions!$A$1:$A$9,0),2),GameLog!$C:$C,"STL")</f>
        <v>0</v>
      </c>
      <c r="N44">
        <f>SUMIFS(GameLog!AV:AV,GameLog!$D:$D,'STL F'!$A44,GameLog!$E:$E,INDEX(Positions!$A$1:$B$9,MATCH('STL F'!$B44,Positions!$A$1:$A$9,0),2),GameLog!$C:$C,"STL")</f>
        <v>0</v>
      </c>
      <c r="O44" s="8">
        <f t="shared" si="0"/>
        <v>0</v>
      </c>
      <c r="P44" s="18" t="str">
        <f t="shared" si="1"/>
        <v/>
      </c>
      <c r="V44" s="15"/>
    </row>
    <row r="45" spans="1:22">
      <c r="A45" t="s">
        <v>3343</v>
      </c>
      <c r="B45" t="s">
        <v>2412</v>
      </c>
      <c r="C45">
        <f>COUNTIFS(GameLog!D:D,'STL F'!A45,GameLog!C:C,"STL",GameLog!E:E,INDEX(Positions!$A$1:$B$9,MATCH('STL F'!$B45,Positions!$A$1:$A$9,0),2))</f>
        <v>0</v>
      </c>
      <c r="D45">
        <f>SUMIFS(GameLog!F:F,GameLog!$D:$D,'STL F'!A45,GameLog!$E:$E,INDEX(Positions!$A$1:$B$9,MATCH('STL F'!$B45,Positions!$A$1:$A$9,0),2),GameLog!$C:$C,"STL")</f>
        <v>0</v>
      </c>
      <c r="E45" s="12">
        <f>SUMIFS(GameLog!AM:AM,GameLog!$D:$D,'STL F'!$A45,GameLog!$E:$E,INDEX(Positions!$A$1:$B$9,MATCH('STL F'!$B45,Positions!$A$1:$A$9,0),2),GameLog!$C:$C,"STL")</f>
        <v>0</v>
      </c>
      <c r="F45">
        <f>SUMIFS(GameLog!AN:AN,GameLog!$D:$D,'STL F'!$A45,GameLog!$E:$E,INDEX(Positions!$A$1:$B$9,MATCH('STL F'!$B45,Positions!$A$1:$A$9,0),2),GameLog!$C:$C,"STL")</f>
        <v>0</v>
      </c>
      <c r="G45">
        <f>SUMIFS(GameLog!AO:AO,GameLog!$D:$D,'STL F'!$A45,GameLog!$E:$E,INDEX(Positions!$A$1:$B$9,MATCH('STL F'!$B45,Positions!$A$1:$A$9,0),2),GameLog!$C:$C,"STL")</f>
        <v>0</v>
      </c>
      <c r="H45">
        <f>SUMIFS(GameLog!AP:AP,GameLog!$D:$D,'STL F'!$A45,GameLog!$E:$E,INDEX(Positions!$A$1:$B$9,MATCH('STL F'!$B45,Positions!$A$1:$A$9,0),2),GameLog!$C:$C,"STL")</f>
        <v>0</v>
      </c>
      <c r="I45">
        <f>SUMIFS(GameLog!AQ:AQ,GameLog!$D:$D,'STL F'!$A45,GameLog!$E:$E,INDEX(Positions!$A$1:$B$9,MATCH('STL F'!$B45,Positions!$A$1:$A$9,0),2),GameLog!$C:$C,"STL")</f>
        <v>0</v>
      </c>
      <c r="J45">
        <f>SUMIFS(GameLog!AR:AR,GameLog!$D:$D,'STL F'!$A45,GameLog!$E:$E,INDEX(Positions!$A$1:$B$9,MATCH('STL F'!$B45,Positions!$A$1:$A$9,0),2),GameLog!$C:$C,"STL")</f>
        <v>0</v>
      </c>
      <c r="K45">
        <f>SUMIFS(GameLog!AS:AS,GameLog!$D:$D,'STL F'!$A45,GameLog!$E:$E,INDEX(Positions!$A$1:$B$9,MATCH('STL F'!$B45,Positions!$A$1:$A$9,0),2),GameLog!$C:$C,"STL")</f>
        <v>0</v>
      </c>
      <c r="L45">
        <f>SUMIFS(GameLog!AT:AT,GameLog!$D:$D,'STL F'!$A45,GameLog!$E:$E,INDEX(Positions!$A$1:$B$9,MATCH('STL F'!$B45,Positions!$A$1:$A$9,0),2),GameLog!$C:$C,"STL")</f>
        <v>0</v>
      </c>
      <c r="M45">
        <f>SUMIFS(GameLog!AU:AU,GameLog!$D:$D,'STL F'!$A45,GameLog!$E:$E,INDEX(Positions!$A$1:$B$9,MATCH('STL F'!$B45,Positions!$A$1:$A$9,0),2),GameLog!$C:$C,"STL")</f>
        <v>0</v>
      </c>
      <c r="N45">
        <f>SUMIFS(GameLog!AV:AV,GameLog!$D:$D,'STL F'!$A45,GameLog!$E:$E,INDEX(Positions!$A$1:$B$9,MATCH('STL F'!$B45,Positions!$A$1:$A$9,0),2),GameLog!$C:$C,"STL")</f>
        <v>0</v>
      </c>
      <c r="O45" s="8">
        <f t="shared" si="0"/>
        <v>0</v>
      </c>
      <c r="P45" s="18" t="str">
        <f t="shared" si="1"/>
        <v/>
      </c>
      <c r="V45" s="15"/>
    </row>
    <row r="46" spans="1:22">
      <c r="A46" t="s">
        <v>3341</v>
      </c>
      <c r="B46" t="s">
        <v>2412</v>
      </c>
      <c r="C46">
        <f>COUNTIFS(GameLog!D:D,'STL F'!A46,GameLog!C:C,"STL",GameLog!E:E,INDEX(Positions!$A$1:$B$9,MATCH('STL F'!$B46,Positions!$A$1:$A$9,0),2))</f>
        <v>0</v>
      </c>
      <c r="D46">
        <f>SUMIFS(GameLog!F:F,GameLog!$D:$D,'STL F'!A46,GameLog!$E:$E,INDEX(Positions!$A$1:$B$9,MATCH('STL F'!$B46,Positions!$A$1:$A$9,0),2),GameLog!$C:$C,"STL")</f>
        <v>0</v>
      </c>
      <c r="E46" s="12">
        <f>SUMIFS(GameLog!AM:AM,GameLog!$D:$D,'STL F'!$A46,GameLog!$E:$E,INDEX(Positions!$A$1:$B$9,MATCH('STL F'!$B46,Positions!$A$1:$A$9,0),2),GameLog!$C:$C,"STL")</f>
        <v>0</v>
      </c>
      <c r="F46">
        <f>SUMIFS(GameLog!AN:AN,GameLog!$D:$D,'STL F'!$A46,GameLog!$E:$E,INDEX(Positions!$A$1:$B$9,MATCH('STL F'!$B46,Positions!$A$1:$A$9,0),2),GameLog!$C:$C,"STL")</f>
        <v>0</v>
      </c>
      <c r="G46">
        <f>SUMIFS(GameLog!AO:AO,GameLog!$D:$D,'STL F'!$A46,GameLog!$E:$E,INDEX(Positions!$A$1:$B$9,MATCH('STL F'!$B46,Positions!$A$1:$A$9,0),2),GameLog!$C:$C,"STL")</f>
        <v>0</v>
      </c>
      <c r="H46">
        <f>SUMIFS(GameLog!AP:AP,GameLog!$D:$D,'STL F'!$A46,GameLog!$E:$E,INDEX(Positions!$A$1:$B$9,MATCH('STL F'!$B46,Positions!$A$1:$A$9,0),2),GameLog!$C:$C,"STL")</f>
        <v>0</v>
      </c>
      <c r="I46">
        <f>SUMIFS(GameLog!AQ:AQ,GameLog!$D:$D,'STL F'!$A46,GameLog!$E:$E,INDEX(Positions!$A$1:$B$9,MATCH('STL F'!$B46,Positions!$A$1:$A$9,0),2),GameLog!$C:$C,"STL")</f>
        <v>0</v>
      </c>
      <c r="J46">
        <f>SUMIFS(GameLog!AR:AR,GameLog!$D:$D,'STL F'!$A46,GameLog!$E:$E,INDEX(Positions!$A$1:$B$9,MATCH('STL F'!$B46,Positions!$A$1:$A$9,0),2),GameLog!$C:$C,"STL")</f>
        <v>0</v>
      </c>
      <c r="K46">
        <f>SUMIFS(GameLog!AS:AS,GameLog!$D:$D,'STL F'!$A46,GameLog!$E:$E,INDEX(Positions!$A$1:$B$9,MATCH('STL F'!$B46,Positions!$A$1:$A$9,0),2),GameLog!$C:$C,"STL")</f>
        <v>0</v>
      </c>
      <c r="L46">
        <f>SUMIFS(GameLog!AT:AT,GameLog!$D:$D,'STL F'!$A46,GameLog!$E:$E,INDEX(Positions!$A$1:$B$9,MATCH('STL F'!$B46,Positions!$A$1:$A$9,0),2),GameLog!$C:$C,"STL")</f>
        <v>0</v>
      </c>
      <c r="M46">
        <f>SUMIFS(GameLog!AU:AU,GameLog!$D:$D,'STL F'!$A46,GameLog!$E:$E,INDEX(Positions!$A$1:$B$9,MATCH('STL F'!$B46,Positions!$A$1:$A$9,0),2),GameLog!$C:$C,"STL")</f>
        <v>0</v>
      </c>
      <c r="N46">
        <f>SUMIFS(GameLog!AV:AV,GameLog!$D:$D,'STL F'!$A46,GameLog!$E:$E,INDEX(Positions!$A$1:$B$9,MATCH('STL F'!$B46,Positions!$A$1:$A$9,0),2),GameLog!$C:$C,"STL")</f>
        <v>0</v>
      </c>
      <c r="O46" s="8">
        <f t="shared" si="0"/>
        <v>0</v>
      </c>
      <c r="P46" s="18" t="str">
        <f t="shared" si="1"/>
        <v/>
      </c>
      <c r="V46" s="15"/>
    </row>
    <row r="47" spans="1:22">
      <c r="A47" t="s">
        <v>3333</v>
      </c>
      <c r="B47" t="s">
        <v>2412</v>
      </c>
      <c r="C47">
        <f>COUNTIFS(GameLog!D:D,'STL F'!A47,GameLog!C:C,"STL",GameLog!E:E,INDEX(Positions!$A$1:$B$9,MATCH('STL F'!$B47,Positions!$A$1:$A$9,0),2))</f>
        <v>3</v>
      </c>
      <c r="D47">
        <f>SUMIFS(GameLog!F:F,GameLog!$D:$D,'STL F'!A47,GameLog!$E:$E,INDEX(Positions!$A$1:$B$9,MATCH('STL F'!$B47,Positions!$A$1:$A$9,0),2),GameLog!$C:$C,"STL")</f>
        <v>3</v>
      </c>
      <c r="E47" s="12">
        <f>SUMIFS(GameLog!AM:AM,GameLog!$D:$D,'STL F'!$A47,GameLog!$E:$E,INDEX(Positions!$A$1:$B$9,MATCH('STL F'!$B47,Positions!$A$1:$A$9,0),2),GameLog!$C:$C,"STL")</f>
        <v>29</v>
      </c>
      <c r="F47">
        <f>SUMIFS(GameLog!AN:AN,GameLog!$D:$D,'STL F'!$A47,GameLog!$E:$E,INDEX(Positions!$A$1:$B$9,MATCH('STL F'!$B47,Positions!$A$1:$A$9,0),2),GameLog!$C:$C,"STL")</f>
        <v>2</v>
      </c>
      <c r="G47">
        <f>SUMIFS(GameLog!AO:AO,GameLog!$D:$D,'STL F'!$A47,GameLog!$E:$E,INDEX(Positions!$A$1:$B$9,MATCH('STL F'!$B47,Positions!$A$1:$A$9,0),2),GameLog!$C:$C,"STL")</f>
        <v>6</v>
      </c>
      <c r="H47">
        <f>SUMIFS(GameLog!AP:AP,GameLog!$D:$D,'STL F'!$A47,GameLog!$E:$E,INDEX(Positions!$A$1:$B$9,MATCH('STL F'!$B47,Positions!$A$1:$A$9,0),2),GameLog!$C:$C,"STL")</f>
        <v>0</v>
      </c>
      <c r="I47">
        <f>SUMIFS(GameLog!AQ:AQ,GameLog!$D:$D,'STL F'!$A47,GameLog!$E:$E,INDEX(Positions!$A$1:$B$9,MATCH('STL F'!$B47,Positions!$A$1:$A$9,0),2),GameLog!$C:$C,"STL")</f>
        <v>1</v>
      </c>
      <c r="J47">
        <f>SUMIFS(GameLog!AR:AR,GameLog!$D:$D,'STL F'!$A47,GameLog!$E:$E,INDEX(Positions!$A$1:$B$9,MATCH('STL F'!$B47,Positions!$A$1:$A$9,0),2),GameLog!$C:$C,"STL")</f>
        <v>0</v>
      </c>
      <c r="K47">
        <f>SUMIFS(GameLog!AS:AS,GameLog!$D:$D,'STL F'!$A47,GameLog!$E:$E,INDEX(Positions!$A$1:$B$9,MATCH('STL F'!$B47,Positions!$A$1:$A$9,0),2),GameLog!$C:$C,"STL")</f>
        <v>0</v>
      </c>
      <c r="L47">
        <f>SUMIFS(GameLog!AT:AT,GameLog!$D:$D,'STL F'!$A47,GameLog!$E:$E,INDEX(Positions!$A$1:$B$9,MATCH('STL F'!$B47,Positions!$A$1:$A$9,0),2),GameLog!$C:$C,"STL")</f>
        <v>0</v>
      </c>
      <c r="M47">
        <f>SUMIFS(GameLog!AU:AU,GameLog!$D:$D,'STL F'!$A47,GameLog!$E:$E,INDEX(Positions!$A$1:$B$9,MATCH('STL F'!$B47,Positions!$A$1:$A$9,0),2),GameLog!$C:$C,"STL")</f>
        <v>0</v>
      </c>
      <c r="N47">
        <f>SUMIFS(GameLog!AV:AV,GameLog!$D:$D,'STL F'!$A47,GameLog!$E:$E,INDEX(Positions!$A$1:$B$9,MATCH('STL F'!$B47,Positions!$A$1:$A$9,0),2),GameLog!$C:$C,"STL")</f>
        <v>0</v>
      </c>
      <c r="O47" s="8">
        <f t="shared" si="0"/>
        <v>1</v>
      </c>
      <c r="P47" s="18" t="str">
        <f t="shared" si="1"/>
        <v/>
      </c>
      <c r="V47" s="15"/>
    </row>
    <row r="48" spans="1:22">
      <c r="A48" t="s">
        <v>3344</v>
      </c>
      <c r="B48" t="s">
        <v>2432</v>
      </c>
      <c r="C48">
        <f>COUNTIFS(GameLog!D:D,'STL F'!A48,GameLog!C:C,"STL",GameLog!E:E,INDEX(Positions!$A$1:$B$9,MATCH('STL F'!$B48,Positions!$A$1:$A$9,0),2))</f>
        <v>1</v>
      </c>
      <c r="D48">
        <f>SUMIFS(GameLog!F:F,GameLog!$D:$D,'STL F'!A48,GameLog!$E:$E,INDEX(Positions!$A$1:$B$9,MATCH('STL F'!$B48,Positions!$A$1:$A$9,0),2),GameLog!$C:$C,"STL")</f>
        <v>1</v>
      </c>
      <c r="E48" s="12">
        <f>SUMIFS(GameLog!AM:AM,GameLog!$D:$D,'STL F'!$A48,GameLog!$E:$E,INDEX(Positions!$A$1:$B$9,MATCH('STL F'!$B48,Positions!$A$1:$A$9,0),2),GameLog!$C:$C,"STL")</f>
        <v>9</v>
      </c>
      <c r="F48">
        <f>SUMIFS(GameLog!AN:AN,GameLog!$D:$D,'STL F'!$A48,GameLog!$E:$E,INDEX(Positions!$A$1:$B$9,MATCH('STL F'!$B48,Positions!$A$1:$A$9,0),2),GameLog!$C:$C,"STL")</f>
        <v>2</v>
      </c>
      <c r="G48">
        <f>SUMIFS(GameLog!AO:AO,GameLog!$D:$D,'STL F'!$A48,GameLog!$E:$E,INDEX(Positions!$A$1:$B$9,MATCH('STL F'!$B48,Positions!$A$1:$A$9,0),2),GameLog!$C:$C,"STL")</f>
        <v>4</v>
      </c>
      <c r="H48">
        <f>SUMIFS(GameLog!AP:AP,GameLog!$D:$D,'STL F'!$A48,GameLog!$E:$E,INDEX(Positions!$A$1:$B$9,MATCH('STL F'!$B48,Positions!$A$1:$A$9,0),2),GameLog!$C:$C,"STL")</f>
        <v>0</v>
      </c>
      <c r="I48">
        <f>SUMIFS(GameLog!AQ:AQ,GameLog!$D:$D,'STL F'!$A48,GameLog!$E:$E,INDEX(Positions!$A$1:$B$9,MATCH('STL F'!$B48,Positions!$A$1:$A$9,0),2),GameLog!$C:$C,"STL")</f>
        <v>1</v>
      </c>
      <c r="J48">
        <f>SUMIFS(GameLog!AR:AR,GameLog!$D:$D,'STL F'!$A48,GameLog!$E:$E,INDEX(Positions!$A$1:$B$9,MATCH('STL F'!$B48,Positions!$A$1:$A$9,0),2),GameLog!$C:$C,"STL")</f>
        <v>0</v>
      </c>
      <c r="K48">
        <f>SUMIFS(GameLog!AS:AS,GameLog!$D:$D,'STL F'!$A48,GameLog!$E:$E,INDEX(Positions!$A$1:$B$9,MATCH('STL F'!$B48,Positions!$A$1:$A$9,0),2),GameLog!$C:$C,"STL")</f>
        <v>0</v>
      </c>
      <c r="L48">
        <f>SUMIFS(GameLog!AT:AT,GameLog!$D:$D,'STL F'!$A48,GameLog!$E:$E,INDEX(Positions!$A$1:$B$9,MATCH('STL F'!$B48,Positions!$A$1:$A$9,0),2),GameLog!$C:$C,"STL")</f>
        <v>0</v>
      </c>
      <c r="M48">
        <f>SUMIFS(GameLog!AU:AU,GameLog!$D:$D,'STL F'!$A48,GameLog!$E:$E,INDEX(Positions!$A$1:$B$9,MATCH('STL F'!$B48,Positions!$A$1:$A$9,0),2),GameLog!$C:$C,"STL")</f>
        <v>0</v>
      </c>
      <c r="N48">
        <f>SUMIFS(GameLog!AV:AV,GameLog!$D:$D,'STL F'!$A48,GameLog!$E:$E,INDEX(Positions!$A$1:$B$9,MATCH('STL F'!$B48,Positions!$A$1:$A$9,0),2),GameLog!$C:$C,"STL")</f>
        <v>0</v>
      </c>
      <c r="O48" s="8">
        <f t="shared" si="0"/>
        <v>1</v>
      </c>
      <c r="P48" s="18" t="str">
        <f t="shared" si="1"/>
        <v/>
      </c>
      <c r="V48" s="15"/>
    </row>
    <row r="49" spans="1:22">
      <c r="A49" t="s">
        <v>3346</v>
      </c>
      <c r="B49" t="s">
        <v>2432</v>
      </c>
      <c r="C49">
        <f>COUNTIFS(GameLog!D:D,'STL F'!A49,GameLog!C:C,"STL",GameLog!E:E,INDEX(Positions!$A$1:$B$9,MATCH('STL F'!$B49,Positions!$A$1:$A$9,0),2))</f>
        <v>0</v>
      </c>
      <c r="D49">
        <f>SUMIFS(GameLog!F:F,GameLog!$D:$D,'STL F'!A49,GameLog!$E:$E,INDEX(Positions!$A$1:$B$9,MATCH('STL F'!$B49,Positions!$A$1:$A$9,0),2),GameLog!$C:$C,"STL")</f>
        <v>0</v>
      </c>
      <c r="E49" s="12">
        <f>SUMIFS(GameLog!AM:AM,GameLog!$D:$D,'STL F'!$A49,GameLog!$E:$E,INDEX(Positions!$A$1:$B$9,MATCH('STL F'!$B49,Positions!$A$1:$A$9,0),2),GameLog!$C:$C,"STL")</f>
        <v>0</v>
      </c>
      <c r="F49">
        <f>SUMIFS(GameLog!AN:AN,GameLog!$D:$D,'STL F'!$A49,GameLog!$E:$E,INDEX(Positions!$A$1:$B$9,MATCH('STL F'!$B49,Positions!$A$1:$A$9,0),2),GameLog!$C:$C,"STL")</f>
        <v>0</v>
      </c>
      <c r="G49">
        <f>SUMIFS(GameLog!AO:AO,GameLog!$D:$D,'STL F'!$A49,GameLog!$E:$E,INDEX(Positions!$A$1:$B$9,MATCH('STL F'!$B49,Positions!$A$1:$A$9,0),2),GameLog!$C:$C,"STL")</f>
        <v>0</v>
      </c>
      <c r="H49">
        <f>SUMIFS(GameLog!AP:AP,GameLog!$D:$D,'STL F'!$A49,GameLog!$E:$E,INDEX(Positions!$A$1:$B$9,MATCH('STL F'!$B49,Positions!$A$1:$A$9,0),2),GameLog!$C:$C,"STL")</f>
        <v>0</v>
      </c>
      <c r="I49">
        <f>SUMIFS(GameLog!AQ:AQ,GameLog!$D:$D,'STL F'!$A49,GameLog!$E:$E,INDEX(Positions!$A$1:$B$9,MATCH('STL F'!$B49,Positions!$A$1:$A$9,0),2),GameLog!$C:$C,"STL")</f>
        <v>0</v>
      </c>
      <c r="J49">
        <f>SUMIFS(GameLog!AR:AR,GameLog!$D:$D,'STL F'!$A49,GameLog!$E:$E,INDEX(Positions!$A$1:$B$9,MATCH('STL F'!$B49,Positions!$A$1:$A$9,0),2),GameLog!$C:$C,"STL")</f>
        <v>0</v>
      </c>
      <c r="K49">
        <f>SUMIFS(GameLog!AS:AS,GameLog!$D:$D,'STL F'!$A49,GameLog!$E:$E,INDEX(Positions!$A$1:$B$9,MATCH('STL F'!$B49,Positions!$A$1:$A$9,0),2),GameLog!$C:$C,"STL")</f>
        <v>0</v>
      </c>
      <c r="L49">
        <f>SUMIFS(GameLog!AT:AT,GameLog!$D:$D,'STL F'!$A49,GameLog!$E:$E,INDEX(Positions!$A$1:$B$9,MATCH('STL F'!$B49,Positions!$A$1:$A$9,0),2),GameLog!$C:$C,"STL")</f>
        <v>0</v>
      </c>
      <c r="M49">
        <f>SUMIFS(GameLog!AU:AU,GameLog!$D:$D,'STL F'!$A49,GameLog!$E:$E,INDEX(Positions!$A$1:$B$9,MATCH('STL F'!$B49,Positions!$A$1:$A$9,0),2),GameLog!$C:$C,"STL")</f>
        <v>0</v>
      </c>
      <c r="N49">
        <f>SUMIFS(GameLog!AV:AV,GameLog!$D:$D,'STL F'!$A49,GameLog!$E:$E,INDEX(Positions!$A$1:$B$9,MATCH('STL F'!$B49,Positions!$A$1:$A$9,0),2),GameLog!$C:$C,"STL")</f>
        <v>0</v>
      </c>
      <c r="O49" s="8">
        <f t="shared" si="0"/>
        <v>0</v>
      </c>
      <c r="P49" s="18" t="str">
        <f t="shared" si="1"/>
        <v/>
      </c>
      <c r="V49" s="15"/>
    </row>
    <row r="50" spans="1:22">
      <c r="A50" t="s">
        <v>3332</v>
      </c>
      <c r="B50" t="s">
        <v>2432</v>
      </c>
      <c r="C50">
        <f>COUNTIFS(GameLog!D:D,'STL F'!A50,GameLog!C:C,"STL",GameLog!E:E,INDEX(Positions!$A$1:$B$9,MATCH('STL F'!$B50,Positions!$A$1:$A$9,0),2))</f>
        <v>0</v>
      </c>
      <c r="D50">
        <f>SUMIFS(GameLog!F:F,GameLog!$D:$D,'STL F'!A50,GameLog!$E:$E,INDEX(Positions!$A$1:$B$9,MATCH('STL F'!$B50,Positions!$A$1:$A$9,0),2),GameLog!$C:$C,"STL")</f>
        <v>0</v>
      </c>
      <c r="E50" s="12">
        <f>SUMIFS(GameLog!AM:AM,GameLog!$D:$D,'STL F'!$A50,GameLog!$E:$E,INDEX(Positions!$A$1:$B$9,MATCH('STL F'!$B50,Positions!$A$1:$A$9,0),2),GameLog!$C:$C,"STL")</f>
        <v>0</v>
      </c>
      <c r="F50">
        <f>SUMIFS(GameLog!AN:AN,GameLog!$D:$D,'STL F'!$A50,GameLog!$E:$E,INDEX(Positions!$A$1:$B$9,MATCH('STL F'!$B50,Positions!$A$1:$A$9,0),2),GameLog!$C:$C,"STL")</f>
        <v>0</v>
      </c>
      <c r="G50">
        <f>SUMIFS(GameLog!AO:AO,GameLog!$D:$D,'STL F'!$A50,GameLog!$E:$E,INDEX(Positions!$A$1:$B$9,MATCH('STL F'!$B50,Positions!$A$1:$A$9,0),2),GameLog!$C:$C,"STL")</f>
        <v>0</v>
      </c>
      <c r="H50">
        <f>SUMIFS(GameLog!AP:AP,GameLog!$D:$D,'STL F'!$A50,GameLog!$E:$E,INDEX(Positions!$A$1:$B$9,MATCH('STL F'!$B50,Positions!$A$1:$A$9,0),2),GameLog!$C:$C,"STL")</f>
        <v>0</v>
      </c>
      <c r="I50">
        <f>SUMIFS(GameLog!AQ:AQ,GameLog!$D:$D,'STL F'!$A50,GameLog!$E:$E,INDEX(Positions!$A$1:$B$9,MATCH('STL F'!$B50,Positions!$A$1:$A$9,0),2),GameLog!$C:$C,"STL")</f>
        <v>0</v>
      </c>
      <c r="J50">
        <f>SUMIFS(GameLog!AR:AR,GameLog!$D:$D,'STL F'!$A50,GameLog!$E:$E,INDEX(Positions!$A$1:$B$9,MATCH('STL F'!$B50,Positions!$A$1:$A$9,0),2),GameLog!$C:$C,"STL")</f>
        <v>0</v>
      </c>
      <c r="K50">
        <f>SUMIFS(GameLog!AS:AS,GameLog!$D:$D,'STL F'!$A50,GameLog!$E:$E,INDEX(Positions!$A$1:$B$9,MATCH('STL F'!$B50,Positions!$A$1:$A$9,0),2),GameLog!$C:$C,"STL")</f>
        <v>0</v>
      </c>
      <c r="L50">
        <f>SUMIFS(GameLog!AT:AT,GameLog!$D:$D,'STL F'!$A50,GameLog!$E:$E,INDEX(Positions!$A$1:$B$9,MATCH('STL F'!$B50,Positions!$A$1:$A$9,0),2),GameLog!$C:$C,"STL")</f>
        <v>0</v>
      </c>
      <c r="M50">
        <f>SUMIFS(GameLog!AU:AU,GameLog!$D:$D,'STL F'!$A50,GameLog!$E:$E,INDEX(Positions!$A$1:$B$9,MATCH('STL F'!$B50,Positions!$A$1:$A$9,0),2),GameLog!$C:$C,"STL")</f>
        <v>0</v>
      </c>
      <c r="N50">
        <f>SUMIFS(GameLog!AV:AV,GameLog!$D:$D,'STL F'!$A50,GameLog!$E:$E,INDEX(Positions!$A$1:$B$9,MATCH('STL F'!$B50,Positions!$A$1:$A$9,0),2),GameLog!$C:$C,"STL")</f>
        <v>0</v>
      </c>
      <c r="O50" s="8">
        <f t="shared" si="0"/>
        <v>0</v>
      </c>
      <c r="P50" s="18" t="str">
        <f t="shared" si="1"/>
        <v/>
      </c>
      <c r="V50" s="15"/>
    </row>
    <row r="51" spans="1:22">
      <c r="A51" t="s">
        <v>3349</v>
      </c>
      <c r="B51" t="s">
        <v>2432</v>
      </c>
      <c r="C51">
        <f>COUNTIFS(GameLog!D:D,'STL F'!A51,GameLog!C:C,"STL",GameLog!E:E,INDEX(Positions!$A$1:$B$9,MATCH('STL F'!$B51,Positions!$A$1:$A$9,0),2))</f>
        <v>1</v>
      </c>
      <c r="D51">
        <f>SUMIFS(GameLog!F:F,GameLog!$D:$D,'STL F'!A51,GameLog!$E:$E,INDEX(Positions!$A$1:$B$9,MATCH('STL F'!$B51,Positions!$A$1:$A$9,0),2),GameLog!$C:$C,"STL")</f>
        <v>0</v>
      </c>
      <c r="E51" s="12">
        <f>SUMIFS(GameLog!AM:AM,GameLog!$D:$D,'STL F'!$A51,GameLog!$E:$E,INDEX(Positions!$A$1:$B$9,MATCH('STL F'!$B51,Positions!$A$1:$A$9,0),2),GameLog!$C:$C,"STL")</f>
        <v>3</v>
      </c>
      <c r="F51">
        <f>SUMIFS(GameLog!AN:AN,GameLog!$D:$D,'STL F'!$A51,GameLog!$E:$E,INDEX(Positions!$A$1:$B$9,MATCH('STL F'!$B51,Positions!$A$1:$A$9,0),2),GameLog!$C:$C,"STL")</f>
        <v>3</v>
      </c>
      <c r="G51">
        <f>SUMIFS(GameLog!AO:AO,GameLog!$D:$D,'STL F'!$A51,GameLog!$E:$E,INDEX(Positions!$A$1:$B$9,MATCH('STL F'!$B51,Positions!$A$1:$A$9,0),2),GameLog!$C:$C,"STL")</f>
        <v>2</v>
      </c>
      <c r="H51">
        <f>SUMIFS(GameLog!AP:AP,GameLog!$D:$D,'STL F'!$A51,GameLog!$E:$E,INDEX(Positions!$A$1:$B$9,MATCH('STL F'!$B51,Positions!$A$1:$A$9,0),2),GameLog!$C:$C,"STL")</f>
        <v>0</v>
      </c>
      <c r="I51">
        <f>SUMIFS(GameLog!AQ:AQ,GameLog!$D:$D,'STL F'!$A51,GameLog!$E:$E,INDEX(Positions!$A$1:$B$9,MATCH('STL F'!$B51,Positions!$A$1:$A$9,0),2),GameLog!$C:$C,"STL")</f>
        <v>2</v>
      </c>
      <c r="J51">
        <f>SUMIFS(GameLog!AR:AR,GameLog!$D:$D,'STL F'!$A51,GameLog!$E:$E,INDEX(Positions!$A$1:$B$9,MATCH('STL F'!$B51,Positions!$A$1:$A$9,0),2),GameLog!$C:$C,"STL")</f>
        <v>0</v>
      </c>
      <c r="K51">
        <f>SUMIFS(GameLog!AS:AS,GameLog!$D:$D,'STL F'!$A51,GameLog!$E:$E,INDEX(Positions!$A$1:$B$9,MATCH('STL F'!$B51,Positions!$A$1:$A$9,0),2),GameLog!$C:$C,"STL")</f>
        <v>0</v>
      </c>
      <c r="L51">
        <f>SUMIFS(GameLog!AT:AT,GameLog!$D:$D,'STL F'!$A51,GameLog!$E:$E,INDEX(Positions!$A$1:$B$9,MATCH('STL F'!$B51,Positions!$A$1:$A$9,0),2),GameLog!$C:$C,"STL")</f>
        <v>0</v>
      </c>
      <c r="M51">
        <f>SUMIFS(GameLog!AU:AU,GameLog!$D:$D,'STL F'!$A51,GameLog!$E:$E,INDEX(Positions!$A$1:$B$9,MATCH('STL F'!$B51,Positions!$A$1:$A$9,0),2),GameLog!$C:$C,"STL")</f>
        <v>0</v>
      </c>
      <c r="N51">
        <f>SUMIFS(GameLog!AV:AV,GameLog!$D:$D,'STL F'!$A51,GameLog!$E:$E,INDEX(Positions!$A$1:$B$9,MATCH('STL F'!$B51,Positions!$A$1:$A$9,0),2),GameLog!$C:$C,"STL")</f>
        <v>0</v>
      </c>
      <c r="O51" s="8">
        <f t="shared" si="0"/>
        <v>1</v>
      </c>
      <c r="P51" s="18" t="str">
        <f t="shared" si="1"/>
        <v/>
      </c>
      <c r="V51" s="15"/>
    </row>
    <row r="52" spans="1:22">
      <c r="A52" t="s">
        <v>3341</v>
      </c>
      <c r="B52" t="s">
        <v>2432</v>
      </c>
      <c r="C52">
        <f>COUNTIFS(GameLog!D:D,'STL F'!A52,GameLog!C:C,"STL",GameLog!E:E,INDEX(Positions!$A$1:$B$9,MATCH('STL F'!$B52,Positions!$A$1:$A$9,0),2))</f>
        <v>0</v>
      </c>
      <c r="D52">
        <f>SUMIFS(GameLog!F:F,GameLog!$D:$D,'STL F'!A52,GameLog!$E:$E,INDEX(Positions!$A$1:$B$9,MATCH('STL F'!$B52,Positions!$A$1:$A$9,0),2),GameLog!$C:$C,"STL")</f>
        <v>0</v>
      </c>
      <c r="E52" s="12">
        <f>SUMIFS(GameLog!AM:AM,GameLog!$D:$D,'STL F'!$A52,GameLog!$E:$E,INDEX(Positions!$A$1:$B$9,MATCH('STL F'!$B52,Positions!$A$1:$A$9,0),2),GameLog!$C:$C,"STL")</f>
        <v>0</v>
      </c>
      <c r="F52">
        <f>SUMIFS(GameLog!AN:AN,GameLog!$D:$D,'STL F'!$A52,GameLog!$E:$E,INDEX(Positions!$A$1:$B$9,MATCH('STL F'!$B52,Positions!$A$1:$A$9,0),2),GameLog!$C:$C,"STL")</f>
        <v>0</v>
      </c>
      <c r="G52">
        <f>SUMIFS(GameLog!AO:AO,GameLog!$D:$D,'STL F'!$A52,GameLog!$E:$E,INDEX(Positions!$A$1:$B$9,MATCH('STL F'!$B52,Positions!$A$1:$A$9,0),2),GameLog!$C:$C,"STL")</f>
        <v>0</v>
      </c>
      <c r="H52">
        <f>SUMIFS(GameLog!AP:AP,GameLog!$D:$D,'STL F'!$A52,GameLog!$E:$E,INDEX(Positions!$A$1:$B$9,MATCH('STL F'!$B52,Positions!$A$1:$A$9,0),2),GameLog!$C:$C,"STL")</f>
        <v>0</v>
      </c>
      <c r="I52">
        <f>SUMIFS(GameLog!AQ:AQ,GameLog!$D:$D,'STL F'!$A52,GameLog!$E:$E,INDEX(Positions!$A$1:$B$9,MATCH('STL F'!$B52,Positions!$A$1:$A$9,0),2),GameLog!$C:$C,"STL")</f>
        <v>0</v>
      </c>
      <c r="J52">
        <f>SUMIFS(GameLog!AR:AR,GameLog!$D:$D,'STL F'!$A52,GameLog!$E:$E,INDEX(Positions!$A$1:$B$9,MATCH('STL F'!$B52,Positions!$A$1:$A$9,0),2),GameLog!$C:$C,"STL")</f>
        <v>0</v>
      </c>
      <c r="K52">
        <f>SUMIFS(GameLog!AS:AS,GameLog!$D:$D,'STL F'!$A52,GameLog!$E:$E,INDEX(Positions!$A$1:$B$9,MATCH('STL F'!$B52,Positions!$A$1:$A$9,0),2),GameLog!$C:$C,"STL")</f>
        <v>0</v>
      </c>
      <c r="L52">
        <f>SUMIFS(GameLog!AT:AT,GameLog!$D:$D,'STL F'!$A52,GameLog!$E:$E,INDEX(Positions!$A$1:$B$9,MATCH('STL F'!$B52,Positions!$A$1:$A$9,0),2),GameLog!$C:$C,"STL")</f>
        <v>0</v>
      </c>
      <c r="M52">
        <f>SUMIFS(GameLog!AU:AU,GameLog!$D:$D,'STL F'!$A52,GameLog!$E:$E,INDEX(Positions!$A$1:$B$9,MATCH('STL F'!$B52,Positions!$A$1:$A$9,0),2),GameLog!$C:$C,"STL")</f>
        <v>0</v>
      </c>
      <c r="N52">
        <f>SUMIFS(GameLog!AV:AV,GameLog!$D:$D,'STL F'!$A52,GameLog!$E:$E,INDEX(Positions!$A$1:$B$9,MATCH('STL F'!$B52,Positions!$A$1:$A$9,0),2),GameLog!$C:$C,"STL")</f>
        <v>0</v>
      </c>
      <c r="O52" s="8">
        <f t="shared" si="0"/>
        <v>0</v>
      </c>
      <c r="P52" s="18" t="str">
        <f t="shared" si="1"/>
        <v/>
      </c>
      <c r="V52" s="15"/>
    </row>
    <row r="53" spans="1:22">
      <c r="A53" t="s">
        <v>3334</v>
      </c>
      <c r="B53" t="s">
        <v>2432</v>
      </c>
      <c r="C53">
        <f>COUNTIFS(GameLog!D:D,'STL F'!A53,GameLog!C:C,"STL",GameLog!E:E,INDEX(Positions!$A$1:$B$9,MATCH('STL F'!$B53,Positions!$A$1:$A$9,0),2))</f>
        <v>3</v>
      </c>
      <c r="D53">
        <f>SUMIFS(GameLog!F:F,GameLog!$D:$D,'STL F'!A53,GameLog!$E:$E,INDEX(Positions!$A$1:$B$9,MATCH('STL F'!$B53,Positions!$A$1:$A$9,0),2),GameLog!$C:$C,"STL")</f>
        <v>2</v>
      </c>
      <c r="E53" s="12">
        <f>SUMIFS(GameLog!AM:AM,GameLog!$D:$D,'STL F'!$A53,GameLog!$E:$E,INDEX(Positions!$A$1:$B$9,MATCH('STL F'!$B53,Positions!$A$1:$A$9,0),2),GameLog!$C:$C,"STL")</f>
        <v>17</v>
      </c>
      <c r="F53">
        <f>SUMIFS(GameLog!AN:AN,GameLog!$D:$D,'STL F'!$A53,GameLog!$E:$E,INDEX(Positions!$A$1:$B$9,MATCH('STL F'!$B53,Positions!$A$1:$A$9,0),2),GameLog!$C:$C,"STL")</f>
        <v>4</v>
      </c>
      <c r="G53">
        <f>SUMIFS(GameLog!AO:AO,GameLog!$D:$D,'STL F'!$A53,GameLog!$E:$E,INDEX(Positions!$A$1:$B$9,MATCH('STL F'!$B53,Positions!$A$1:$A$9,0),2),GameLog!$C:$C,"STL")</f>
        <v>5</v>
      </c>
      <c r="H53">
        <f>SUMIFS(GameLog!AP:AP,GameLog!$D:$D,'STL F'!$A53,GameLog!$E:$E,INDEX(Positions!$A$1:$B$9,MATCH('STL F'!$B53,Positions!$A$1:$A$9,0),2),GameLog!$C:$C,"STL")</f>
        <v>0</v>
      </c>
      <c r="I53">
        <f>SUMIFS(GameLog!AQ:AQ,GameLog!$D:$D,'STL F'!$A53,GameLog!$E:$E,INDEX(Positions!$A$1:$B$9,MATCH('STL F'!$B53,Positions!$A$1:$A$9,0),2),GameLog!$C:$C,"STL")</f>
        <v>2</v>
      </c>
      <c r="J53">
        <f>SUMIFS(GameLog!AR:AR,GameLog!$D:$D,'STL F'!$A53,GameLog!$E:$E,INDEX(Positions!$A$1:$B$9,MATCH('STL F'!$B53,Positions!$A$1:$A$9,0),2),GameLog!$C:$C,"STL")</f>
        <v>0</v>
      </c>
      <c r="K53">
        <f>SUMIFS(GameLog!AS:AS,GameLog!$D:$D,'STL F'!$A53,GameLog!$E:$E,INDEX(Positions!$A$1:$B$9,MATCH('STL F'!$B53,Positions!$A$1:$A$9,0),2),GameLog!$C:$C,"STL")</f>
        <v>0</v>
      </c>
      <c r="L53">
        <f>SUMIFS(GameLog!AT:AT,GameLog!$D:$D,'STL F'!$A53,GameLog!$E:$E,INDEX(Positions!$A$1:$B$9,MATCH('STL F'!$B53,Positions!$A$1:$A$9,0),2),GameLog!$C:$C,"STL")</f>
        <v>0</v>
      </c>
      <c r="M53">
        <f>SUMIFS(GameLog!AU:AU,GameLog!$D:$D,'STL F'!$A53,GameLog!$E:$E,INDEX(Positions!$A$1:$B$9,MATCH('STL F'!$B53,Positions!$A$1:$A$9,0),2),GameLog!$C:$C,"STL")</f>
        <v>0</v>
      </c>
      <c r="N53">
        <f>SUMIFS(GameLog!AV:AV,GameLog!$D:$D,'STL F'!$A53,GameLog!$E:$E,INDEX(Positions!$A$1:$B$9,MATCH('STL F'!$B53,Positions!$A$1:$A$9,0),2),GameLog!$C:$C,"STL")</f>
        <v>0</v>
      </c>
      <c r="O53" s="8">
        <f t="shared" si="0"/>
        <v>1</v>
      </c>
      <c r="P53" s="18" t="str">
        <f t="shared" si="1"/>
        <v/>
      </c>
      <c r="V53" s="15"/>
    </row>
    <row r="54" spans="1:22">
      <c r="A54" t="s">
        <v>3338</v>
      </c>
      <c r="B54" t="s">
        <v>2435</v>
      </c>
      <c r="C54">
        <f>COUNTIFS(GameLog!D:D,'STL F'!A54,GameLog!C:C,"STL",GameLog!E:E,INDEX(Positions!$A$1:$B$9,MATCH('STL F'!$B54,Positions!$A$1:$A$9,0),2))</f>
        <v>1</v>
      </c>
      <c r="D54">
        <f>SUMIFS(GameLog!F:F,GameLog!$D:$D,'STL F'!A54,GameLog!$E:$E,INDEX(Positions!$A$1:$B$9,MATCH('STL F'!$B54,Positions!$A$1:$A$9,0),2),GameLog!$C:$C,"STL")</f>
        <v>1</v>
      </c>
      <c r="E54" s="12">
        <f>SUMIFS(GameLog!AM:AM,GameLog!$D:$D,'STL F'!$A54,GameLog!$E:$E,INDEX(Positions!$A$1:$B$9,MATCH('STL F'!$B54,Positions!$A$1:$A$9,0),2),GameLog!$C:$C,"STL")</f>
        <v>7.666666666666667</v>
      </c>
      <c r="F54">
        <f>SUMIFS(GameLog!AN:AN,GameLog!$D:$D,'STL F'!$A54,GameLog!$E:$E,INDEX(Positions!$A$1:$B$9,MATCH('STL F'!$B54,Positions!$A$1:$A$9,0),2),GameLog!$C:$C,"STL")</f>
        <v>1</v>
      </c>
      <c r="G54">
        <f>SUMIFS(GameLog!AO:AO,GameLog!$D:$D,'STL F'!$A54,GameLog!$E:$E,INDEX(Positions!$A$1:$B$9,MATCH('STL F'!$B54,Positions!$A$1:$A$9,0),2),GameLog!$C:$C,"STL")</f>
        <v>0</v>
      </c>
      <c r="H54">
        <f>SUMIFS(GameLog!AP:AP,GameLog!$D:$D,'STL F'!$A54,GameLog!$E:$E,INDEX(Positions!$A$1:$B$9,MATCH('STL F'!$B54,Positions!$A$1:$A$9,0),2),GameLog!$C:$C,"STL")</f>
        <v>1</v>
      </c>
      <c r="I54">
        <f>SUMIFS(GameLog!AQ:AQ,GameLog!$D:$D,'STL F'!$A54,GameLog!$E:$E,INDEX(Positions!$A$1:$B$9,MATCH('STL F'!$B54,Positions!$A$1:$A$9,0),2),GameLog!$C:$C,"STL")</f>
        <v>0</v>
      </c>
      <c r="J54">
        <f>SUMIFS(GameLog!AR:AR,GameLog!$D:$D,'STL F'!$A54,GameLog!$E:$E,INDEX(Positions!$A$1:$B$9,MATCH('STL F'!$B54,Positions!$A$1:$A$9,0),2),GameLog!$C:$C,"STL")</f>
        <v>0</v>
      </c>
      <c r="K54">
        <f>SUMIFS(GameLog!AS:AS,GameLog!$D:$D,'STL F'!$A54,GameLog!$E:$E,INDEX(Positions!$A$1:$B$9,MATCH('STL F'!$B54,Positions!$A$1:$A$9,0),2),GameLog!$C:$C,"STL")</f>
        <v>0</v>
      </c>
      <c r="L54">
        <f>SUMIFS(GameLog!AT:AT,GameLog!$D:$D,'STL F'!$A54,GameLog!$E:$E,INDEX(Positions!$A$1:$B$9,MATCH('STL F'!$B54,Positions!$A$1:$A$9,0),2),GameLog!$C:$C,"STL")</f>
        <v>0</v>
      </c>
      <c r="M54">
        <f>SUMIFS(GameLog!AU:AU,GameLog!$D:$D,'STL F'!$A54,GameLog!$E:$E,INDEX(Positions!$A$1:$B$9,MATCH('STL F'!$B54,Positions!$A$1:$A$9,0),2),GameLog!$C:$C,"STL")</f>
        <v>0</v>
      </c>
      <c r="N54">
        <f>SUMIFS(GameLog!AV:AV,GameLog!$D:$D,'STL F'!$A54,GameLog!$E:$E,INDEX(Positions!$A$1:$B$9,MATCH('STL F'!$B54,Positions!$A$1:$A$9,0),2),GameLog!$C:$C,"STL")</f>
        <v>0</v>
      </c>
      <c r="O54" s="8">
        <f t="shared" si="0"/>
        <v>0.5</v>
      </c>
      <c r="P54" s="18" t="str">
        <f t="shared" si="1"/>
        <v/>
      </c>
      <c r="V54" s="15"/>
    </row>
    <row r="55" spans="1:22">
      <c r="A55" t="s">
        <v>3336</v>
      </c>
      <c r="B55" t="s">
        <v>2435</v>
      </c>
      <c r="C55">
        <f>COUNTIFS(GameLog!D:D,'STL F'!A55,GameLog!C:C,"STL",GameLog!E:E,INDEX(Positions!$A$1:$B$9,MATCH('STL F'!$B55,Positions!$A$1:$A$9,0),2))</f>
        <v>0</v>
      </c>
      <c r="D55">
        <f>SUMIFS(GameLog!F:F,GameLog!$D:$D,'STL F'!A55,GameLog!$E:$E,INDEX(Positions!$A$1:$B$9,MATCH('STL F'!$B55,Positions!$A$1:$A$9,0),2),GameLog!$C:$C,"STL")</f>
        <v>0</v>
      </c>
      <c r="E55" s="12">
        <f>SUMIFS(GameLog!AM:AM,GameLog!$D:$D,'STL F'!$A55,GameLog!$E:$E,INDEX(Positions!$A$1:$B$9,MATCH('STL F'!$B55,Positions!$A$1:$A$9,0),2),GameLog!$C:$C,"STL")</f>
        <v>0</v>
      </c>
      <c r="F55">
        <f>SUMIFS(GameLog!AN:AN,GameLog!$D:$D,'STL F'!$A55,GameLog!$E:$E,INDEX(Positions!$A$1:$B$9,MATCH('STL F'!$B55,Positions!$A$1:$A$9,0),2),GameLog!$C:$C,"STL")</f>
        <v>0</v>
      </c>
      <c r="G55">
        <f>SUMIFS(GameLog!AO:AO,GameLog!$D:$D,'STL F'!$A55,GameLog!$E:$E,INDEX(Positions!$A$1:$B$9,MATCH('STL F'!$B55,Positions!$A$1:$A$9,0),2),GameLog!$C:$C,"STL")</f>
        <v>0</v>
      </c>
      <c r="H55">
        <f>SUMIFS(GameLog!AP:AP,GameLog!$D:$D,'STL F'!$A55,GameLog!$E:$E,INDEX(Positions!$A$1:$B$9,MATCH('STL F'!$B55,Positions!$A$1:$A$9,0),2),GameLog!$C:$C,"STL")</f>
        <v>0</v>
      </c>
      <c r="I55">
        <f>SUMIFS(GameLog!AQ:AQ,GameLog!$D:$D,'STL F'!$A55,GameLog!$E:$E,INDEX(Positions!$A$1:$B$9,MATCH('STL F'!$B55,Positions!$A$1:$A$9,0),2),GameLog!$C:$C,"STL")</f>
        <v>0</v>
      </c>
      <c r="J55">
        <f>SUMIFS(GameLog!AR:AR,GameLog!$D:$D,'STL F'!$A55,GameLog!$E:$E,INDEX(Positions!$A$1:$B$9,MATCH('STL F'!$B55,Positions!$A$1:$A$9,0),2),GameLog!$C:$C,"STL")</f>
        <v>0</v>
      </c>
      <c r="K55">
        <f>SUMIFS(GameLog!AS:AS,GameLog!$D:$D,'STL F'!$A55,GameLog!$E:$E,INDEX(Positions!$A$1:$B$9,MATCH('STL F'!$B55,Positions!$A$1:$A$9,0),2),GameLog!$C:$C,"STL")</f>
        <v>0</v>
      </c>
      <c r="L55">
        <f>SUMIFS(GameLog!AT:AT,GameLog!$D:$D,'STL F'!$A55,GameLog!$E:$E,INDEX(Positions!$A$1:$B$9,MATCH('STL F'!$B55,Positions!$A$1:$A$9,0),2),GameLog!$C:$C,"STL")</f>
        <v>0</v>
      </c>
      <c r="M55">
        <f>SUMIFS(GameLog!AU:AU,GameLog!$D:$D,'STL F'!$A55,GameLog!$E:$E,INDEX(Positions!$A$1:$B$9,MATCH('STL F'!$B55,Positions!$A$1:$A$9,0),2),GameLog!$C:$C,"STL")</f>
        <v>0</v>
      </c>
      <c r="N55">
        <f>SUMIFS(GameLog!AV:AV,GameLog!$D:$D,'STL F'!$A55,GameLog!$E:$E,INDEX(Positions!$A$1:$B$9,MATCH('STL F'!$B55,Positions!$A$1:$A$9,0),2),GameLog!$C:$C,"STL")</f>
        <v>0</v>
      </c>
      <c r="O55" s="8">
        <f t="shared" si="0"/>
        <v>0</v>
      </c>
      <c r="P55" s="18" t="str">
        <f t="shared" si="1"/>
        <v/>
      </c>
      <c r="V55" s="15"/>
    </row>
    <row r="56" spans="1:22">
      <c r="A56" t="s">
        <v>3344</v>
      </c>
      <c r="B56" t="s">
        <v>2435</v>
      </c>
      <c r="C56">
        <f>COUNTIFS(GameLog!D:D,'STL F'!A56,GameLog!C:C,"STL",GameLog!E:E,INDEX(Positions!$A$1:$B$9,MATCH('STL F'!$B56,Positions!$A$1:$A$9,0),2))</f>
        <v>2</v>
      </c>
      <c r="D56">
        <f>SUMIFS(GameLog!F:F,GameLog!$D:$D,'STL F'!A56,GameLog!$E:$E,INDEX(Positions!$A$1:$B$9,MATCH('STL F'!$B56,Positions!$A$1:$A$9,0),2),GameLog!$C:$C,"STL")</f>
        <v>1</v>
      </c>
      <c r="E56" s="12">
        <f>SUMIFS(GameLog!AM:AM,GameLog!$D:$D,'STL F'!$A56,GameLog!$E:$E,INDEX(Positions!$A$1:$B$9,MATCH('STL F'!$B56,Positions!$A$1:$A$9,0),2),GameLog!$C:$C,"STL")</f>
        <v>8.3333333333333339</v>
      </c>
      <c r="F56">
        <f>SUMIFS(GameLog!AN:AN,GameLog!$D:$D,'STL F'!$A56,GameLog!$E:$E,INDEX(Positions!$A$1:$B$9,MATCH('STL F'!$B56,Positions!$A$1:$A$9,0),2),GameLog!$C:$C,"STL")</f>
        <v>0</v>
      </c>
      <c r="G56">
        <f>SUMIFS(GameLog!AO:AO,GameLog!$D:$D,'STL F'!$A56,GameLog!$E:$E,INDEX(Positions!$A$1:$B$9,MATCH('STL F'!$B56,Positions!$A$1:$A$9,0),2),GameLog!$C:$C,"STL")</f>
        <v>0</v>
      </c>
      <c r="H56">
        <f>SUMIFS(GameLog!AP:AP,GameLog!$D:$D,'STL F'!$A56,GameLog!$E:$E,INDEX(Positions!$A$1:$B$9,MATCH('STL F'!$B56,Positions!$A$1:$A$9,0),2),GameLog!$C:$C,"STL")</f>
        <v>0</v>
      </c>
      <c r="I56">
        <f>SUMIFS(GameLog!AQ:AQ,GameLog!$D:$D,'STL F'!$A56,GameLog!$E:$E,INDEX(Positions!$A$1:$B$9,MATCH('STL F'!$B56,Positions!$A$1:$A$9,0),2),GameLog!$C:$C,"STL")</f>
        <v>0</v>
      </c>
      <c r="J56">
        <f>SUMIFS(GameLog!AR:AR,GameLog!$D:$D,'STL F'!$A56,GameLog!$E:$E,INDEX(Positions!$A$1:$B$9,MATCH('STL F'!$B56,Positions!$A$1:$A$9,0),2),GameLog!$C:$C,"STL")</f>
        <v>0</v>
      </c>
      <c r="K56">
        <f>SUMIFS(GameLog!AS:AS,GameLog!$D:$D,'STL F'!$A56,GameLog!$E:$E,INDEX(Positions!$A$1:$B$9,MATCH('STL F'!$B56,Positions!$A$1:$A$9,0),2),GameLog!$C:$C,"STL")</f>
        <v>0</v>
      </c>
      <c r="L56">
        <f>SUMIFS(GameLog!AT:AT,GameLog!$D:$D,'STL F'!$A56,GameLog!$E:$E,INDEX(Positions!$A$1:$B$9,MATCH('STL F'!$B56,Positions!$A$1:$A$9,0),2),GameLog!$C:$C,"STL")</f>
        <v>0</v>
      </c>
      <c r="M56">
        <f>SUMIFS(GameLog!AU:AU,GameLog!$D:$D,'STL F'!$A56,GameLog!$E:$E,INDEX(Positions!$A$1:$B$9,MATCH('STL F'!$B56,Positions!$A$1:$A$9,0),2),GameLog!$C:$C,"STL")</f>
        <v>0</v>
      </c>
      <c r="N56">
        <f>SUMIFS(GameLog!AV:AV,GameLog!$D:$D,'STL F'!$A56,GameLog!$E:$E,INDEX(Positions!$A$1:$B$9,MATCH('STL F'!$B56,Positions!$A$1:$A$9,0),2),GameLog!$C:$C,"STL")</f>
        <v>0</v>
      </c>
      <c r="O56" s="8">
        <f t="shared" si="0"/>
        <v>0</v>
      </c>
      <c r="P56" s="18" t="str">
        <f t="shared" si="1"/>
        <v/>
      </c>
      <c r="V56" s="15"/>
    </row>
    <row r="57" spans="1:22">
      <c r="A57" t="s">
        <v>3346</v>
      </c>
      <c r="B57" t="s">
        <v>2435</v>
      </c>
      <c r="C57">
        <f>COUNTIFS(GameLog!D:D,'STL F'!A57,GameLog!C:C,"STL",GameLog!E:E,INDEX(Positions!$A$1:$B$9,MATCH('STL F'!$B57,Positions!$A$1:$A$9,0),2))</f>
        <v>0</v>
      </c>
      <c r="D57">
        <f>SUMIFS(GameLog!F:F,GameLog!$D:$D,'STL F'!A57,GameLog!$E:$E,INDEX(Positions!$A$1:$B$9,MATCH('STL F'!$B57,Positions!$A$1:$A$9,0),2),GameLog!$C:$C,"STL")</f>
        <v>0</v>
      </c>
      <c r="E57" s="12">
        <f>SUMIFS(GameLog!AM:AM,GameLog!$D:$D,'STL F'!$A57,GameLog!$E:$E,INDEX(Positions!$A$1:$B$9,MATCH('STL F'!$B57,Positions!$A$1:$A$9,0),2),GameLog!$C:$C,"STL")</f>
        <v>0</v>
      </c>
      <c r="F57">
        <f>SUMIFS(GameLog!AN:AN,GameLog!$D:$D,'STL F'!$A57,GameLog!$E:$E,INDEX(Positions!$A$1:$B$9,MATCH('STL F'!$B57,Positions!$A$1:$A$9,0),2),GameLog!$C:$C,"STL")</f>
        <v>0</v>
      </c>
      <c r="G57">
        <f>SUMIFS(GameLog!AO:AO,GameLog!$D:$D,'STL F'!$A57,GameLog!$E:$E,INDEX(Positions!$A$1:$B$9,MATCH('STL F'!$B57,Positions!$A$1:$A$9,0),2),GameLog!$C:$C,"STL")</f>
        <v>0</v>
      </c>
      <c r="H57">
        <f>SUMIFS(GameLog!AP:AP,GameLog!$D:$D,'STL F'!$A57,GameLog!$E:$E,INDEX(Positions!$A$1:$B$9,MATCH('STL F'!$B57,Positions!$A$1:$A$9,0),2),GameLog!$C:$C,"STL")</f>
        <v>0</v>
      </c>
      <c r="I57">
        <f>SUMIFS(GameLog!AQ:AQ,GameLog!$D:$D,'STL F'!$A57,GameLog!$E:$E,INDEX(Positions!$A$1:$B$9,MATCH('STL F'!$B57,Positions!$A$1:$A$9,0),2),GameLog!$C:$C,"STL")</f>
        <v>0</v>
      </c>
      <c r="J57">
        <f>SUMIFS(GameLog!AR:AR,GameLog!$D:$D,'STL F'!$A57,GameLog!$E:$E,INDEX(Positions!$A$1:$B$9,MATCH('STL F'!$B57,Positions!$A$1:$A$9,0),2),GameLog!$C:$C,"STL")</f>
        <v>0</v>
      </c>
      <c r="K57">
        <f>SUMIFS(GameLog!AS:AS,GameLog!$D:$D,'STL F'!$A57,GameLog!$E:$E,INDEX(Positions!$A$1:$B$9,MATCH('STL F'!$B57,Positions!$A$1:$A$9,0),2),GameLog!$C:$C,"STL")</f>
        <v>0</v>
      </c>
      <c r="L57">
        <f>SUMIFS(GameLog!AT:AT,GameLog!$D:$D,'STL F'!$A57,GameLog!$E:$E,INDEX(Positions!$A$1:$B$9,MATCH('STL F'!$B57,Positions!$A$1:$A$9,0),2),GameLog!$C:$C,"STL")</f>
        <v>0</v>
      </c>
      <c r="M57">
        <f>SUMIFS(GameLog!AU:AU,GameLog!$D:$D,'STL F'!$A57,GameLog!$E:$E,INDEX(Positions!$A$1:$B$9,MATCH('STL F'!$B57,Positions!$A$1:$A$9,0),2),GameLog!$C:$C,"STL")</f>
        <v>0</v>
      </c>
      <c r="N57">
        <f>SUMIFS(GameLog!AV:AV,GameLog!$D:$D,'STL F'!$A57,GameLog!$E:$E,INDEX(Positions!$A$1:$B$9,MATCH('STL F'!$B57,Positions!$A$1:$A$9,0),2),GameLog!$C:$C,"STL")</f>
        <v>0</v>
      </c>
      <c r="O57" s="8">
        <f t="shared" si="0"/>
        <v>0</v>
      </c>
      <c r="P57" s="18" t="str">
        <f t="shared" si="1"/>
        <v/>
      </c>
      <c r="V57" s="15"/>
    </row>
    <row r="58" spans="1:22">
      <c r="A58" t="s">
        <v>3342</v>
      </c>
      <c r="B58" t="s">
        <v>2435</v>
      </c>
      <c r="C58">
        <f>COUNTIFS(GameLog!D:D,'STL F'!A58,GameLog!C:C,"STL",GameLog!E:E,INDEX(Positions!$A$1:$B$9,MATCH('STL F'!$B58,Positions!$A$1:$A$9,0),2))</f>
        <v>0</v>
      </c>
      <c r="D58">
        <f>SUMIFS(GameLog!F:F,GameLog!$D:$D,'STL F'!A58,GameLog!$E:$E,INDEX(Positions!$A$1:$B$9,MATCH('STL F'!$B58,Positions!$A$1:$A$9,0),2),GameLog!$C:$C,"STL")</f>
        <v>0</v>
      </c>
      <c r="E58" s="12">
        <f>SUMIFS(GameLog!AM:AM,GameLog!$D:$D,'STL F'!$A58,GameLog!$E:$E,INDEX(Positions!$A$1:$B$9,MATCH('STL F'!$B58,Positions!$A$1:$A$9,0),2),GameLog!$C:$C,"STL")</f>
        <v>0</v>
      </c>
      <c r="F58">
        <f>SUMIFS(GameLog!AN:AN,GameLog!$D:$D,'STL F'!$A58,GameLog!$E:$E,INDEX(Positions!$A$1:$B$9,MATCH('STL F'!$B58,Positions!$A$1:$A$9,0),2),GameLog!$C:$C,"STL")</f>
        <v>0</v>
      </c>
      <c r="G58">
        <f>SUMIFS(GameLog!AO:AO,GameLog!$D:$D,'STL F'!$A58,GameLog!$E:$E,INDEX(Positions!$A$1:$B$9,MATCH('STL F'!$B58,Positions!$A$1:$A$9,0),2),GameLog!$C:$C,"STL")</f>
        <v>0</v>
      </c>
      <c r="H58">
        <f>SUMIFS(GameLog!AP:AP,GameLog!$D:$D,'STL F'!$A58,GameLog!$E:$E,INDEX(Positions!$A$1:$B$9,MATCH('STL F'!$B58,Positions!$A$1:$A$9,0),2),GameLog!$C:$C,"STL")</f>
        <v>0</v>
      </c>
      <c r="I58">
        <f>SUMIFS(GameLog!AQ:AQ,GameLog!$D:$D,'STL F'!$A58,GameLog!$E:$E,INDEX(Positions!$A$1:$B$9,MATCH('STL F'!$B58,Positions!$A$1:$A$9,0),2),GameLog!$C:$C,"STL")</f>
        <v>0</v>
      </c>
      <c r="J58">
        <f>SUMIFS(GameLog!AR:AR,GameLog!$D:$D,'STL F'!$A58,GameLog!$E:$E,INDEX(Positions!$A$1:$B$9,MATCH('STL F'!$B58,Positions!$A$1:$A$9,0),2),GameLog!$C:$C,"STL")</f>
        <v>0</v>
      </c>
      <c r="K58">
        <f>SUMIFS(GameLog!AS:AS,GameLog!$D:$D,'STL F'!$A58,GameLog!$E:$E,INDEX(Positions!$A$1:$B$9,MATCH('STL F'!$B58,Positions!$A$1:$A$9,0),2),GameLog!$C:$C,"STL")</f>
        <v>0</v>
      </c>
      <c r="L58">
        <f>SUMIFS(GameLog!AT:AT,GameLog!$D:$D,'STL F'!$A58,GameLog!$E:$E,INDEX(Positions!$A$1:$B$9,MATCH('STL F'!$B58,Positions!$A$1:$A$9,0),2),GameLog!$C:$C,"STL")</f>
        <v>0</v>
      </c>
      <c r="M58">
        <f>SUMIFS(GameLog!AU:AU,GameLog!$D:$D,'STL F'!$A58,GameLog!$E:$E,INDEX(Positions!$A$1:$B$9,MATCH('STL F'!$B58,Positions!$A$1:$A$9,0),2),GameLog!$C:$C,"STL")</f>
        <v>0</v>
      </c>
      <c r="N58">
        <f>SUMIFS(GameLog!AV:AV,GameLog!$D:$D,'STL F'!$A58,GameLog!$E:$E,INDEX(Positions!$A$1:$B$9,MATCH('STL F'!$B58,Positions!$A$1:$A$9,0),2),GameLog!$C:$C,"STL")</f>
        <v>0</v>
      </c>
      <c r="O58" s="8">
        <f t="shared" si="0"/>
        <v>0</v>
      </c>
      <c r="P58" s="18" t="str">
        <f t="shared" si="1"/>
        <v/>
      </c>
      <c r="V58" s="15"/>
    </row>
    <row r="59" spans="1:22">
      <c r="A59" t="s">
        <v>3335</v>
      </c>
      <c r="B59" t="s">
        <v>2435</v>
      </c>
      <c r="C59">
        <f>COUNTIFS(GameLog!D:D,'STL F'!A59,GameLog!C:C,"STL",GameLog!E:E,INDEX(Positions!$A$1:$B$9,MATCH('STL F'!$B59,Positions!$A$1:$A$9,0),2))</f>
        <v>0</v>
      </c>
      <c r="D59">
        <f>SUMIFS(GameLog!F:F,GameLog!$D:$D,'STL F'!A59,GameLog!$E:$E,INDEX(Positions!$A$1:$B$9,MATCH('STL F'!$B59,Positions!$A$1:$A$9,0),2),GameLog!$C:$C,"STL")</f>
        <v>0</v>
      </c>
      <c r="E59" s="12">
        <f>SUMIFS(GameLog!AM:AM,GameLog!$D:$D,'STL F'!$A59,GameLog!$E:$E,INDEX(Positions!$A$1:$B$9,MATCH('STL F'!$B59,Positions!$A$1:$A$9,0),2),GameLog!$C:$C,"STL")</f>
        <v>0</v>
      </c>
      <c r="F59">
        <f>SUMIFS(GameLog!AN:AN,GameLog!$D:$D,'STL F'!$A59,GameLog!$E:$E,INDEX(Positions!$A$1:$B$9,MATCH('STL F'!$B59,Positions!$A$1:$A$9,0),2),GameLog!$C:$C,"STL")</f>
        <v>0</v>
      </c>
      <c r="G59">
        <f>SUMIFS(GameLog!AO:AO,GameLog!$D:$D,'STL F'!$A59,GameLog!$E:$E,INDEX(Positions!$A$1:$B$9,MATCH('STL F'!$B59,Positions!$A$1:$A$9,0),2),GameLog!$C:$C,"STL")</f>
        <v>0</v>
      </c>
      <c r="H59">
        <f>SUMIFS(GameLog!AP:AP,GameLog!$D:$D,'STL F'!$A59,GameLog!$E:$E,INDEX(Positions!$A$1:$B$9,MATCH('STL F'!$B59,Positions!$A$1:$A$9,0),2),GameLog!$C:$C,"STL")</f>
        <v>0</v>
      </c>
      <c r="I59">
        <f>SUMIFS(GameLog!AQ:AQ,GameLog!$D:$D,'STL F'!$A59,GameLog!$E:$E,INDEX(Positions!$A$1:$B$9,MATCH('STL F'!$B59,Positions!$A$1:$A$9,0),2),GameLog!$C:$C,"STL")</f>
        <v>0</v>
      </c>
      <c r="J59">
        <f>SUMIFS(GameLog!AR:AR,GameLog!$D:$D,'STL F'!$A59,GameLog!$E:$E,INDEX(Positions!$A$1:$B$9,MATCH('STL F'!$B59,Positions!$A$1:$A$9,0),2),GameLog!$C:$C,"STL")</f>
        <v>0</v>
      </c>
      <c r="K59">
        <f>SUMIFS(GameLog!AS:AS,GameLog!$D:$D,'STL F'!$A59,GameLog!$E:$E,INDEX(Positions!$A$1:$B$9,MATCH('STL F'!$B59,Positions!$A$1:$A$9,0),2),GameLog!$C:$C,"STL")</f>
        <v>0</v>
      </c>
      <c r="L59">
        <f>SUMIFS(GameLog!AT:AT,GameLog!$D:$D,'STL F'!$A59,GameLog!$E:$E,INDEX(Positions!$A$1:$B$9,MATCH('STL F'!$B59,Positions!$A$1:$A$9,0),2),GameLog!$C:$C,"STL")</f>
        <v>0</v>
      </c>
      <c r="M59">
        <f>SUMIFS(GameLog!AU:AU,GameLog!$D:$D,'STL F'!$A59,GameLog!$E:$E,INDEX(Positions!$A$1:$B$9,MATCH('STL F'!$B59,Positions!$A$1:$A$9,0),2),GameLog!$C:$C,"STL")</f>
        <v>0</v>
      </c>
      <c r="N59">
        <f>SUMIFS(GameLog!AV:AV,GameLog!$D:$D,'STL F'!$A59,GameLog!$E:$E,INDEX(Positions!$A$1:$B$9,MATCH('STL F'!$B59,Positions!$A$1:$A$9,0),2),GameLog!$C:$C,"STL")</f>
        <v>0</v>
      </c>
      <c r="O59" s="8">
        <f t="shared" si="0"/>
        <v>0</v>
      </c>
      <c r="P59" s="18" t="str">
        <f t="shared" si="1"/>
        <v/>
      </c>
      <c r="V59" s="15"/>
    </row>
    <row r="60" spans="1:22">
      <c r="A60" t="s">
        <v>3332</v>
      </c>
      <c r="B60" t="s">
        <v>2435</v>
      </c>
      <c r="C60">
        <f>COUNTIFS(GameLog!D:D,'STL F'!A60,GameLog!C:C,"STL",GameLog!E:E,INDEX(Positions!$A$1:$B$9,MATCH('STL F'!$B60,Positions!$A$1:$A$9,0),2))</f>
        <v>0</v>
      </c>
      <c r="D60">
        <f>SUMIFS(GameLog!F:F,GameLog!$D:$D,'STL F'!A60,GameLog!$E:$E,INDEX(Positions!$A$1:$B$9,MATCH('STL F'!$B60,Positions!$A$1:$A$9,0),2),GameLog!$C:$C,"STL")</f>
        <v>0</v>
      </c>
      <c r="E60" s="12">
        <f>SUMIFS(GameLog!AM:AM,GameLog!$D:$D,'STL F'!$A60,GameLog!$E:$E,INDEX(Positions!$A$1:$B$9,MATCH('STL F'!$B60,Positions!$A$1:$A$9,0),2),GameLog!$C:$C,"STL")</f>
        <v>0</v>
      </c>
      <c r="F60">
        <f>SUMIFS(GameLog!AN:AN,GameLog!$D:$D,'STL F'!$A60,GameLog!$E:$E,INDEX(Positions!$A$1:$B$9,MATCH('STL F'!$B60,Positions!$A$1:$A$9,0),2),GameLog!$C:$C,"STL")</f>
        <v>0</v>
      </c>
      <c r="G60">
        <f>SUMIFS(GameLog!AO:AO,GameLog!$D:$D,'STL F'!$A60,GameLog!$E:$E,INDEX(Positions!$A$1:$B$9,MATCH('STL F'!$B60,Positions!$A$1:$A$9,0),2),GameLog!$C:$C,"STL")</f>
        <v>0</v>
      </c>
      <c r="H60">
        <f>SUMIFS(GameLog!AP:AP,GameLog!$D:$D,'STL F'!$A60,GameLog!$E:$E,INDEX(Positions!$A$1:$B$9,MATCH('STL F'!$B60,Positions!$A$1:$A$9,0),2),GameLog!$C:$C,"STL")</f>
        <v>0</v>
      </c>
      <c r="I60">
        <f>SUMIFS(GameLog!AQ:AQ,GameLog!$D:$D,'STL F'!$A60,GameLog!$E:$E,INDEX(Positions!$A$1:$B$9,MATCH('STL F'!$B60,Positions!$A$1:$A$9,0),2),GameLog!$C:$C,"STL")</f>
        <v>0</v>
      </c>
      <c r="J60">
        <f>SUMIFS(GameLog!AR:AR,GameLog!$D:$D,'STL F'!$A60,GameLog!$E:$E,INDEX(Positions!$A$1:$B$9,MATCH('STL F'!$B60,Positions!$A$1:$A$9,0),2),GameLog!$C:$C,"STL")</f>
        <v>0</v>
      </c>
      <c r="K60">
        <f>SUMIFS(GameLog!AS:AS,GameLog!$D:$D,'STL F'!$A60,GameLog!$E:$E,INDEX(Positions!$A$1:$B$9,MATCH('STL F'!$B60,Positions!$A$1:$A$9,0),2),GameLog!$C:$C,"STL")</f>
        <v>0</v>
      </c>
      <c r="L60">
        <f>SUMIFS(GameLog!AT:AT,GameLog!$D:$D,'STL F'!$A60,GameLog!$E:$E,INDEX(Positions!$A$1:$B$9,MATCH('STL F'!$B60,Positions!$A$1:$A$9,0),2),GameLog!$C:$C,"STL")</f>
        <v>0</v>
      </c>
      <c r="M60">
        <f>SUMIFS(GameLog!AU:AU,GameLog!$D:$D,'STL F'!$A60,GameLog!$E:$E,INDEX(Positions!$A$1:$B$9,MATCH('STL F'!$B60,Positions!$A$1:$A$9,0),2),GameLog!$C:$C,"STL")</f>
        <v>0</v>
      </c>
      <c r="N60">
        <f>SUMIFS(GameLog!AV:AV,GameLog!$D:$D,'STL F'!$A60,GameLog!$E:$E,INDEX(Positions!$A$1:$B$9,MATCH('STL F'!$B60,Positions!$A$1:$A$9,0),2),GameLog!$C:$C,"STL")</f>
        <v>0</v>
      </c>
      <c r="O60" s="8">
        <f t="shared" si="0"/>
        <v>0</v>
      </c>
      <c r="P60" s="18" t="str">
        <f t="shared" si="1"/>
        <v/>
      </c>
      <c r="V60" s="15"/>
    </row>
    <row r="61" spans="1:22">
      <c r="A61" t="s">
        <v>3339</v>
      </c>
      <c r="B61" t="s">
        <v>2435</v>
      </c>
      <c r="C61">
        <f>COUNTIFS(GameLog!D:D,'STL F'!A61,GameLog!C:C,"STL",GameLog!E:E,INDEX(Positions!$A$1:$B$9,MATCH('STL F'!$B61,Positions!$A$1:$A$9,0),2))</f>
        <v>2</v>
      </c>
      <c r="D61">
        <f>SUMIFS(GameLog!F:F,GameLog!$D:$D,'STL F'!A61,GameLog!$E:$E,INDEX(Positions!$A$1:$B$9,MATCH('STL F'!$B61,Positions!$A$1:$A$9,0),2),GameLog!$C:$C,"STL")</f>
        <v>1</v>
      </c>
      <c r="E61" s="12">
        <f>SUMIFS(GameLog!AM:AM,GameLog!$D:$D,'STL F'!$A61,GameLog!$E:$E,INDEX(Positions!$A$1:$B$9,MATCH('STL F'!$B61,Positions!$A$1:$A$9,0),2),GameLog!$C:$C,"STL")</f>
        <v>13</v>
      </c>
      <c r="F61">
        <f>SUMIFS(GameLog!AN:AN,GameLog!$D:$D,'STL F'!$A61,GameLog!$E:$E,INDEX(Positions!$A$1:$B$9,MATCH('STL F'!$B61,Positions!$A$1:$A$9,0),2),GameLog!$C:$C,"STL")</f>
        <v>2</v>
      </c>
      <c r="G61">
        <f>SUMIFS(GameLog!AO:AO,GameLog!$D:$D,'STL F'!$A61,GameLog!$E:$E,INDEX(Positions!$A$1:$B$9,MATCH('STL F'!$B61,Positions!$A$1:$A$9,0),2),GameLog!$C:$C,"STL")</f>
        <v>0</v>
      </c>
      <c r="H61">
        <f>SUMIFS(GameLog!AP:AP,GameLog!$D:$D,'STL F'!$A61,GameLog!$E:$E,INDEX(Positions!$A$1:$B$9,MATCH('STL F'!$B61,Positions!$A$1:$A$9,0),2),GameLog!$C:$C,"STL")</f>
        <v>0</v>
      </c>
      <c r="I61">
        <f>SUMIFS(GameLog!AQ:AQ,GameLog!$D:$D,'STL F'!$A61,GameLog!$E:$E,INDEX(Positions!$A$1:$B$9,MATCH('STL F'!$B61,Positions!$A$1:$A$9,0),2),GameLog!$C:$C,"STL")</f>
        <v>0</v>
      </c>
      <c r="J61">
        <f>SUMIFS(GameLog!AR:AR,GameLog!$D:$D,'STL F'!$A61,GameLog!$E:$E,INDEX(Positions!$A$1:$B$9,MATCH('STL F'!$B61,Positions!$A$1:$A$9,0),2),GameLog!$C:$C,"STL")</f>
        <v>0</v>
      </c>
      <c r="K61">
        <f>SUMIFS(GameLog!AS:AS,GameLog!$D:$D,'STL F'!$A61,GameLog!$E:$E,INDEX(Positions!$A$1:$B$9,MATCH('STL F'!$B61,Positions!$A$1:$A$9,0),2),GameLog!$C:$C,"STL")</f>
        <v>0</v>
      </c>
      <c r="L61">
        <f>SUMIFS(GameLog!AT:AT,GameLog!$D:$D,'STL F'!$A61,GameLog!$E:$E,INDEX(Positions!$A$1:$B$9,MATCH('STL F'!$B61,Positions!$A$1:$A$9,0),2),GameLog!$C:$C,"STL")</f>
        <v>0</v>
      </c>
      <c r="M61">
        <f>SUMIFS(GameLog!AU:AU,GameLog!$D:$D,'STL F'!$A61,GameLog!$E:$E,INDEX(Positions!$A$1:$B$9,MATCH('STL F'!$B61,Positions!$A$1:$A$9,0),2),GameLog!$C:$C,"STL")</f>
        <v>0</v>
      </c>
      <c r="N61">
        <f>SUMIFS(GameLog!AV:AV,GameLog!$D:$D,'STL F'!$A61,GameLog!$E:$E,INDEX(Positions!$A$1:$B$9,MATCH('STL F'!$B61,Positions!$A$1:$A$9,0),2),GameLog!$C:$C,"STL")</f>
        <v>0</v>
      </c>
      <c r="O61" s="8">
        <f t="shared" si="0"/>
        <v>1</v>
      </c>
      <c r="P61" s="18" t="str">
        <f t="shared" si="1"/>
        <v/>
      </c>
      <c r="V61" s="15"/>
    </row>
    <row r="62" spans="1:22">
      <c r="A62" t="s">
        <v>3343</v>
      </c>
      <c r="B62" t="s">
        <v>2435</v>
      </c>
      <c r="C62">
        <f>COUNTIFS(GameLog!D:D,'STL F'!A62,GameLog!C:C,"STL",GameLog!E:E,INDEX(Positions!$A$1:$B$9,MATCH('STL F'!$B62,Positions!$A$1:$A$9,0),2))</f>
        <v>0</v>
      </c>
      <c r="D62">
        <f>SUMIFS(GameLog!F:F,GameLog!$D:$D,'STL F'!A62,GameLog!$E:$E,INDEX(Positions!$A$1:$B$9,MATCH('STL F'!$B62,Positions!$A$1:$A$9,0),2),GameLog!$C:$C,"STL")</f>
        <v>0</v>
      </c>
      <c r="E62" s="12">
        <f>SUMIFS(GameLog!AM:AM,GameLog!$D:$D,'STL F'!$A62,GameLog!$E:$E,INDEX(Positions!$A$1:$B$9,MATCH('STL F'!$B62,Positions!$A$1:$A$9,0),2),GameLog!$C:$C,"STL")</f>
        <v>0</v>
      </c>
      <c r="F62">
        <f>SUMIFS(GameLog!AN:AN,GameLog!$D:$D,'STL F'!$A62,GameLog!$E:$E,INDEX(Positions!$A$1:$B$9,MATCH('STL F'!$B62,Positions!$A$1:$A$9,0),2),GameLog!$C:$C,"STL")</f>
        <v>0</v>
      </c>
      <c r="G62">
        <f>SUMIFS(GameLog!AO:AO,GameLog!$D:$D,'STL F'!$A62,GameLog!$E:$E,INDEX(Positions!$A$1:$B$9,MATCH('STL F'!$B62,Positions!$A$1:$A$9,0),2),GameLog!$C:$C,"STL")</f>
        <v>0</v>
      </c>
      <c r="H62">
        <f>SUMIFS(GameLog!AP:AP,GameLog!$D:$D,'STL F'!$A62,GameLog!$E:$E,INDEX(Positions!$A$1:$B$9,MATCH('STL F'!$B62,Positions!$A$1:$A$9,0),2),GameLog!$C:$C,"STL")</f>
        <v>0</v>
      </c>
      <c r="I62">
        <f>SUMIFS(GameLog!AQ:AQ,GameLog!$D:$D,'STL F'!$A62,GameLog!$E:$E,INDEX(Positions!$A$1:$B$9,MATCH('STL F'!$B62,Positions!$A$1:$A$9,0),2),GameLog!$C:$C,"STL")</f>
        <v>0</v>
      </c>
      <c r="J62">
        <f>SUMIFS(GameLog!AR:AR,GameLog!$D:$D,'STL F'!$A62,GameLog!$E:$E,INDEX(Positions!$A$1:$B$9,MATCH('STL F'!$B62,Positions!$A$1:$A$9,0),2),GameLog!$C:$C,"STL")</f>
        <v>0</v>
      </c>
      <c r="K62">
        <f>SUMIFS(GameLog!AS:AS,GameLog!$D:$D,'STL F'!$A62,GameLog!$E:$E,INDEX(Positions!$A$1:$B$9,MATCH('STL F'!$B62,Positions!$A$1:$A$9,0),2),GameLog!$C:$C,"STL")</f>
        <v>0</v>
      </c>
      <c r="L62">
        <f>SUMIFS(GameLog!AT:AT,GameLog!$D:$D,'STL F'!$A62,GameLog!$E:$E,INDEX(Positions!$A$1:$B$9,MATCH('STL F'!$B62,Positions!$A$1:$A$9,0),2),GameLog!$C:$C,"STL")</f>
        <v>0</v>
      </c>
      <c r="M62">
        <f>SUMIFS(GameLog!AU:AU,GameLog!$D:$D,'STL F'!$A62,GameLog!$E:$E,INDEX(Positions!$A$1:$B$9,MATCH('STL F'!$B62,Positions!$A$1:$A$9,0),2),GameLog!$C:$C,"STL")</f>
        <v>0</v>
      </c>
      <c r="N62">
        <f>SUMIFS(GameLog!AV:AV,GameLog!$D:$D,'STL F'!$A62,GameLog!$E:$E,INDEX(Positions!$A$1:$B$9,MATCH('STL F'!$B62,Positions!$A$1:$A$9,0),2),GameLog!$C:$C,"STL")</f>
        <v>0</v>
      </c>
      <c r="O62" s="8">
        <f t="shared" si="0"/>
        <v>0</v>
      </c>
      <c r="P62" s="18" t="str">
        <f t="shared" si="1"/>
        <v/>
      </c>
      <c r="V62" s="15"/>
    </row>
    <row r="63" spans="1:22">
      <c r="A63" t="s">
        <v>3348</v>
      </c>
      <c r="B63" t="s">
        <v>2435</v>
      </c>
      <c r="C63">
        <f>COUNTIFS(GameLog!D:D,'STL F'!A63,GameLog!C:C,"STL",GameLog!E:E,INDEX(Positions!$A$1:$B$9,MATCH('STL F'!$B63,Positions!$A$1:$A$9,0),2))</f>
        <v>0</v>
      </c>
      <c r="D63">
        <f>SUMIFS(GameLog!F:F,GameLog!$D:$D,'STL F'!A63,GameLog!$E:$E,INDEX(Positions!$A$1:$B$9,MATCH('STL F'!$B63,Positions!$A$1:$A$9,0),2),GameLog!$C:$C,"STL")</f>
        <v>0</v>
      </c>
      <c r="E63" s="12">
        <f>SUMIFS(GameLog!AM:AM,GameLog!$D:$D,'STL F'!$A63,GameLog!$E:$E,INDEX(Positions!$A$1:$B$9,MATCH('STL F'!$B63,Positions!$A$1:$A$9,0),2),GameLog!$C:$C,"STL")</f>
        <v>0</v>
      </c>
      <c r="F63">
        <f>SUMIFS(GameLog!AN:AN,GameLog!$D:$D,'STL F'!$A63,GameLog!$E:$E,INDEX(Positions!$A$1:$B$9,MATCH('STL F'!$B63,Positions!$A$1:$A$9,0),2),GameLog!$C:$C,"STL")</f>
        <v>0</v>
      </c>
      <c r="G63">
        <f>SUMIFS(GameLog!AO:AO,GameLog!$D:$D,'STL F'!$A63,GameLog!$E:$E,INDEX(Positions!$A$1:$B$9,MATCH('STL F'!$B63,Positions!$A$1:$A$9,0),2),GameLog!$C:$C,"STL")</f>
        <v>0</v>
      </c>
      <c r="H63">
        <f>SUMIFS(GameLog!AP:AP,GameLog!$D:$D,'STL F'!$A63,GameLog!$E:$E,INDEX(Positions!$A$1:$B$9,MATCH('STL F'!$B63,Positions!$A$1:$A$9,0),2),GameLog!$C:$C,"STL")</f>
        <v>0</v>
      </c>
      <c r="I63">
        <f>SUMIFS(GameLog!AQ:AQ,GameLog!$D:$D,'STL F'!$A63,GameLog!$E:$E,INDEX(Positions!$A$1:$B$9,MATCH('STL F'!$B63,Positions!$A$1:$A$9,0),2),GameLog!$C:$C,"STL")</f>
        <v>0</v>
      </c>
      <c r="J63">
        <f>SUMIFS(GameLog!AR:AR,GameLog!$D:$D,'STL F'!$A63,GameLog!$E:$E,INDEX(Positions!$A$1:$B$9,MATCH('STL F'!$B63,Positions!$A$1:$A$9,0),2),GameLog!$C:$C,"STL")</f>
        <v>0</v>
      </c>
      <c r="K63">
        <f>SUMIFS(GameLog!AS:AS,GameLog!$D:$D,'STL F'!$A63,GameLog!$E:$E,INDEX(Positions!$A$1:$B$9,MATCH('STL F'!$B63,Positions!$A$1:$A$9,0),2),GameLog!$C:$C,"STL")</f>
        <v>0</v>
      </c>
      <c r="L63">
        <f>SUMIFS(GameLog!AT:AT,GameLog!$D:$D,'STL F'!$A63,GameLog!$E:$E,INDEX(Positions!$A$1:$B$9,MATCH('STL F'!$B63,Positions!$A$1:$A$9,0),2),GameLog!$C:$C,"STL")</f>
        <v>0</v>
      </c>
      <c r="M63">
        <f>SUMIFS(GameLog!AU:AU,GameLog!$D:$D,'STL F'!$A63,GameLog!$E:$E,INDEX(Positions!$A$1:$B$9,MATCH('STL F'!$B63,Positions!$A$1:$A$9,0),2),GameLog!$C:$C,"STL")</f>
        <v>0</v>
      </c>
      <c r="N63">
        <f>SUMIFS(GameLog!AV:AV,GameLog!$D:$D,'STL F'!$A63,GameLog!$E:$E,INDEX(Positions!$A$1:$B$9,MATCH('STL F'!$B63,Positions!$A$1:$A$9,0),2),GameLog!$C:$C,"STL")</f>
        <v>0</v>
      </c>
      <c r="O63" s="8">
        <f t="shared" si="0"/>
        <v>0</v>
      </c>
      <c r="P63" s="18" t="str">
        <f t="shared" si="1"/>
        <v/>
      </c>
      <c r="V63" s="15"/>
    </row>
    <row r="64" spans="1:22">
      <c r="A64" t="s">
        <v>3338</v>
      </c>
      <c r="B64" t="s">
        <v>2436</v>
      </c>
      <c r="C64">
        <f>COUNTIFS(GameLog!D:D,'STL F'!A64,GameLog!C:C,"STL",GameLog!E:E,INDEX(Positions!$A$1:$B$9,MATCH('STL F'!$B64,Positions!$A$1:$A$9,0),2))</f>
        <v>1</v>
      </c>
      <c r="D64">
        <f>SUMIFS(GameLog!F:F,GameLog!$D:$D,'STL F'!A64,GameLog!$E:$E,INDEX(Positions!$A$1:$B$9,MATCH('STL F'!$B64,Positions!$A$1:$A$9,0),2),GameLog!$C:$C,"STL")</f>
        <v>1</v>
      </c>
      <c r="E64" s="12">
        <f>SUMIFS(GameLog!AM:AM,GameLog!$D:$D,'STL F'!$A64,GameLog!$E:$E,INDEX(Positions!$A$1:$B$9,MATCH('STL F'!$B64,Positions!$A$1:$A$9,0),2),GameLog!$C:$C,"STL")</f>
        <v>9</v>
      </c>
      <c r="F64">
        <f>SUMIFS(GameLog!AN:AN,GameLog!$D:$D,'STL F'!$A64,GameLog!$E:$E,INDEX(Positions!$A$1:$B$9,MATCH('STL F'!$B64,Positions!$A$1:$A$9,0),2),GameLog!$C:$C,"STL")</f>
        <v>2</v>
      </c>
      <c r="G64">
        <f>SUMIFS(GameLog!AO:AO,GameLog!$D:$D,'STL F'!$A64,GameLog!$E:$E,INDEX(Positions!$A$1:$B$9,MATCH('STL F'!$B64,Positions!$A$1:$A$9,0),2),GameLog!$C:$C,"STL")</f>
        <v>0</v>
      </c>
      <c r="H64">
        <f>SUMIFS(GameLog!AP:AP,GameLog!$D:$D,'STL F'!$A64,GameLog!$E:$E,INDEX(Positions!$A$1:$B$9,MATCH('STL F'!$B64,Positions!$A$1:$A$9,0),2),GameLog!$C:$C,"STL")</f>
        <v>0</v>
      </c>
      <c r="I64">
        <f>SUMIFS(GameLog!AQ:AQ,GameLog!$D:$D,'STL F'!$A64,GameLog!$E:$E,INDEX(Positions!$A$1:$B$9,MATCH('STL F'!$B64,Positions!$A$1:$A$9,0),2),GameLog!$C:$C,"STL")</f>
        <v>0</v>
      </c>
      <c r="J64">
        <f>SUMIFS(GameLog!AR:AR,GameLog!$D:$D,'STL F'!$A64,GameLog!$E:$E,INDEX(Positions!$A$1:$B$9,MATCH('STL F'!$B64,Positions!$A$1:$A$9,0),2),GameLog!$C:$C,"STL")</f>
        <v>0</v>
      </c>
      <c r="K64">
        <f>SUMIFS(GameLog!AS:AS,GameLog!$D:$D,'STL F'!$A64,GameLog!$E:$E,INDEX(Positions!$A$1:$B$9,MATCH('STL F'!$B64,Positions!$A$1:$A$9,0),2),GameLog!$C:$C,"STL")</f>
        <v>0</v>
      </c>
      <c r="L64">
        <f>SUMIFS(GameLog!AT:AT,GameLog!$D:$D,'STL F'!$A64,GameLog!$E:$E,INDEX(Positions!$A$1:$B$9,MATCH('STL F'!$B64,Positions!$A$1:$A$9,0),2),GameLog!$C:$C,"STL")</f>
        <v>0</v>
      </c>
      <c r="M64">
        <f>SUMIFS(GameLog!AU:AU,GameLog!$D:$D,'STL F'!$A64,GameLog!$E:$E,INDEX(Positions!$A$1:$B$9,MATCH('STL F'!$B64,Positions!$A$1:$A$9,0),2),GameLog!$C:$C,"STL")</f>
        <v>0</v>
      </c>
      <c r="N64">
        <f>SUMIFS(GameLog!AV:AV,GameLog!$D:$D,'STL F'!$A64,GameLog!$E:$E,INDEX(Positions!$A$1:$B$9,MATCH('STL F'!$B64,Positions!$A$1:$A$9,0),2),GameLog!$C:$C,"STL")</f>
        <v>0</v>
      </c>
      <c r="O64" s="8">
        <f t="shared" si="0"/>
        <v>1</v>
      </c>
      <c r="P64" s="18" t="str">
        <f t="shared" si="1"/>
        <v/>
      </c>
      <c r="V64" s="15"/>
    </row>
    <row r="65" spans="1:22">
      <c r="A65" t="s">
        <v>3337</v>
      </c>
      <c r="B65" t="s">
        <v>2436</v>
      </c>
      <c r="C65">
        <f>COUNTIFS(GameLog!D:D,'STL F'!A65,GameLog!C:C,"STL",GameLog!E:E,INDEX(Positions!$A$1:$B$9,MATCH('STL F'!$B65,Positions!$A$1:$A$9,0),2))</f>
        <v>0</v>
      </c>
      <c r="D65">
        <f>SUMIFS(GameLog!F:F,GameLog!$D:$D,'STL F'!A65,GameLog!$E:$E,INDEX(Positions!$A$1:$B$9,MATCH('STL F'!$B65,Positions!$A$1:$A$9,0),2),GameLog!$C:$C,"STL")</f>
        <v>0</v>
      </c>
      <c r="E65" s="12">
        <f>SUMIFS(GameLog!AM:AM,GameLog!$D:$D,'STL F'!$A65,GameLog!$E:$E,INDEX(Positions!$A$1:$B$9,MATCH('STL F'!$B65,Positions!$A$1:$A$9,0),2),GameLog!$C:$C,"STL")</f>
        <v>0</v>
      </c>
      <c r="F65">
        <f>SUMIFS(GameLog!AN:AN,GameLog!$D:$D,'STL F'!$A65,GameLog!$E:$E,INDEX(Positions!$A$1:$B$9,MATCH('STL F'!$B65,Positions!$A$1:$A$9,0),2),GameLog!$C:$C,"STL")</f>
        <v>0</v>
      </c>
      <c r="G65">
        <f>SUMIFS(GameLog!AO:AO,GameLog!$D:$D,'STL F'!$A65,GameLog!$E:$E,INDEX(Positions!$A$1:$B$9,MATCH('STL F'!$B65,Positions!$A$1:$A$9,0),2),GameLog!$C:$C,"STL")</f>
        <v>0</v>
      </c>
      <c r="H65">
        <f>SUMIFS(GameLog!AP:AP,GameLog!$D:$D,'STL F'!$A65,GameLog!$E:$E,INDEX(Positions!$A$1:$B$9,MATCH('STL F'!$B65,Positions!$A$1:$A$9,0),2),GameLog!$C:$C,"STL")</f>
        <v>0</v>
      </c>
      <c r="I65">
        <f>SUMIFS(GameLog!AQ:AQ,GameLog!$D:$D,'STL F'!$A65,GameLog!$E:$E,INDEX(Positions!$A$1:$B$9,MATCH('STL F'!$B65,Positions!$A$1:$A$9,0),2),GameLog!$C:$C,"STL")</f>
        <v>0</v>
      </c>
      <c r="J65">
        <f>SUMIFS(GameLog!AR:AR,GameLog!$D:$D,'STL F'!$A65,GameLog!$E:$E,INDEX(Positions!$A$1:$B$9,MATCH('STL F'!$B65,Positions!$A$1:$A$9,0),2),GameLog!$C:$C,"STL")</f>
        <v>0</v>
      </c>
      <c r="K65">
        <f>SUMIFS(GameLog!AS:AS,GameLog!$D:$D,'STL F'!$A65,GameLog!$E:$E,INDEX(Positions!$A$1:$B$9,MATCH('STL F'!$B65,Positions!$A$1:$A$9,0),2),GameLog!$C:$C,"STL")</f>
        <v>0</v>
      </c>
      <c r="L65">
        <f>SUMIFS(GameLog!AT:AT,GameLog!$D:$D,'STL F'!$A65,GameLog!$E:$E,INDEX(Positions!$A$1:$B$9,MATCH('STL F'!$B65,Positions!$A$1:$A$9,0),2),GameLog!$C:$C,"STL")</f>
        <v>0</v>
      </c>
      <c r="M65">
        <f>SUMIFS(GameLog!AU:AU,GameLog!$D:$D,'STL F'!$A65,GameLog!$E:$E,INDEX(Positions!$A$1:$B$9,MATCH('STL F'!$B65,Positions!$A$1:$A$9,0),2),GameLog!$C:$C,"STL")</f>
        <v>0</v>
      </c>
      <c r="N65">
        <f>SUMIFS(GameLog!AV:AV,GameLog!$D:$D,'STL F'!$A65,GameLog!$E:$E,INDEX(Positions!$A$1:$B$9,MATCH('STL F'!$B65,Positions!$A$1:$A$9,0),2),GameLog!$C:$C,"STL")</f>
        <v>0</v>
      </c>
      <c r="O65" s="8">
        <f t="shared" si="0"/>
        <v>0</v>
      </c>
      <c r="P65" s="18" t="str">
        <f t="shared" si="1"/>
        <v/>
      </c>
      <c r="V65" s="15"/>
    </row>
    <row r="66" spans="1:22">
      <c r="A66" t="s">
        <v>3336</v>
      </c>
      <c r="B66" t="s">
        <v>2436</v>
      </c>
      <c r="C66">
        <f>COUNTIFS(GameLog!D:D,'STL F'!A66,GameLog!C:C,"STL",GameLog!E:E,INDEX(Positions!$A$1:$B$9,MATCH('STL F'!$B66,Positions!$A$1:$A$9,0),2))</f>
        <v>3</v>
      </c>
      <c r="D66">
        <f>SUMIFS(GameLog!F:F,GameLog!$D:$D,'STL F'!A66,GameLog!$E:$E,INDEX(Positions!$A$1:$B$9,MATCH('STL F'!$B66,Positions!$A$1:$A$9,0),2),GameLog!$C:$C,"STL")</f>
        <v>2</v>
      </c>
      <c r="E66" s="12">
        <f>SUMIFS(GameLog!AM:AM,GameLog!$D:$D,'STL F'!$A66,GameLog!$E:$E,INDEX(Positions!$A$1:$B$9,MATCH('STL F'!$B66,Positions!$A$1:$A$9,0),2),GameLog!$C:$C,"STL")</f>
        <v>18</v>
      </c>
      <c r="F66">
        <f>SUMIFS(GameLog!AN:AN,GameLog!$D:$D,'STL F'!$A66,GameLog!$E:$E,INDEX(Positions!$A$1:$B$9,MATCH('STL F'!$B66,Positions!$A$1:$A$9,0),2),GameLog!$C:$C,"STL")</f>
        <v>6</v>
      </c>
      <c r="G66">
        <f>SUMIFS(GameLog!AO:AO,GameLog!$D:$D,'STL F'!$A66,GameLog!$E:$E,INDEX(Positions!$A$1:$B$9,MATCH('STL F'!$B66,Positions!$A$1:$A$9,0),2),GameLog!$C:$C,"STL")</f>
        <v>0</v>
      </c>
      <c r="H66">
        <f>SUMIFS(GameLog!AP:AP,GameLog!$D:$D,'STL F'!$A66,GameLog!$E:$E,INDEX(Positions!$A$1:$B$9,MATCH('STL F'!$B66,Positions!$A$1:$A$9,0),2),GameLog!$C:$C,"STL")</f>
        <v>1</v>
      </c>
      <c r="I66">
        <f>SUMIFS(GameLog!AQ:AQ,GameLog!$D:$D,'STL F'!$A66,GameLog!$E:$E,INDEX(Positions!$A$1:$B$9,MATCH('STL F'!$B66,Positions!$A$1:$A$9,0),2),GameLog!$C:$C,"STL")</f>
        <v>0</v>
      </c>
      <c r="J66">
        <f>SUMIFS(GameLog!AR:AR,GameLog!$D:$D,'STL F'!$A66,GameLog!$E:$E,INDEX(Positions!$A$1:$B$9,MATCH('STL F'!$B66,Positions!$A$1:$A$9,0),2),GameLog!$C:$C,"STL")</f>
        <v>0</v>
      </c>
      <c r="K66">
        <f>SUMIFS(GameLog!AS:AS,GameLog!$D:$D,'STL F'!$A66,GameLog!$E:$E,INDEX(Positions!$A$1:$B$9,MATCH('STL F'!$B66,Positions!$A$1:$A$9,0),2),GameLog!$C:$C,"STL")</f>
        <v>0</v>
      </c>
      <c r="L66">
        <f>SUMIFS(GameLog!AT:AT,GameLog!$D:$D,'STL F'!$A66,GameLog!$E:$E,INDEX(Positions!$A$1:$B$9,MATCH('STL F'!$B66,Positions!$A$1:$A$9,0),2),GameLog!$C:$C,"STL")</f>
        <v>0</v>
      </c>
      <c r="M66">
        <f>SUMIFS(GameLog!AU:AU,GameLog!$D:$D,'STL F'!$A66,GameLog!$E:$E,INDEX(Positions!$A$1:$B$9,MATCH('STL F'!$B66,Positions!$A$1:$A$9,0),2),GameLog!$C:$C,"STL")</f>
        <v>0</v>
      </c>
      <c r="N66">
        <f>SUMIFS(GameLog!AV:AV,GameLog!$D:$D,'STL F'!$A66,GameLog!$E:$E,INDEX(Positions!$A$1:$B$9,MATCH('STL F'!$B66,Positions!$A$1:$A$9,0),2),GameLog!$C:$C,"STL")</f>
        <v>0</v>
      </c>
      <c r="O66" s="8">
        <f t="shared" si="0"/>
        <v>0.8571428571428571</v>
      </c>
      <c r="P66" s="18" t="str">
        <f t="shared" si="1"/>
        <v/>
      </c>
      <c r="V66" s="15"/>
    </row>
    <row r="67" spans="1:22">
      <c r="A67" t="s">
        <v>3344</v>
      </c>
      <c r="B67" t="s">
        <v>2436</v>
      </c>
      <c r="C67">
        <f>COUNTIFS(GameLog!D:D,'STL F'!A67,GameLog!C:C,"STL",GameLog!E:E,INDEX(Positions!$A$1:$B$9,MATCH('STL F'!$B67,Positions!$A$1:$A$9,0),2))</f>
        <v>1</v>
      </c>
      <c r="D67">
        <f>SUMIFS(GameLog!F:F,GameLog!$D:$D,'STL F'!A67,GameLog!$E:$E,INDEX(Positions!$A$1:$B$9,MATCH('STL F'!$B67,Positions!$A$1:$A$9,0),2),GameLog!$C:$C,"STL")</f>
        <v>0</v>
      </c>
      <c r="E67" s="12">
        <f>SUMIFS(GameLog!AM:AM,GameLog!$D:$D,'STL F'!$A67,GameLog!$E:$E,INDEX(Positions!$A$1:$B$9,MATCH('STL F'!$B67,Positions!$A$1:$A$9,0),2),GameLog!$C:$C,"STL")</f>
        <v>2</v>
      </c>
      <c r="F67">
        <f>SUMIFS(GameLog!AN:AN,GameLog!$D:$D,'STL F'!$A67,GameLog!$E:$E,INDEX(Positions!$A$1:$B$9,MATCH('STL F'!$B67,Positions!$A$1:$A$9,0),2),GameLog!$C:$C,"STL")</f>
        <v>0</v>
      </c>
      <c r="G67">
        <f>SUMIFS(GameLog!AO:AO,GameLog!$D:$D,'STL F'!$A67,GameLog!$E:$E,INDEX(Positions!$A$1:$B$9,MATCH('STL F'!$B67,Positions!$A$1:$A$9,0),2),GameLog!$C:$C,"STL")</f>
        <v>0</v>
      </c>
      <c r="H67">
        <f>SUMIFS(GameLog!AP:AP,GameLog!$D:$D,'STL F'!$A67,GameLog!$E:$E,INDEX(Positions!$A$1:$B$9,MATCH('STL F'!$B67,Positions!$A$1:$A$9,0),2),GameLog!$C:$C,"STL")</f>
        <v>0</v>
      </c>
      <c r="I67">
        <f>SUMIFS(GameLog!AQ:AQ,GameLog!$D:$D,'STL F'!$A67,GameLog!$E:$E,INDEX(Positions!$A$1:$B$9,MATCH('STL F'!$B67,Positions!$A$1:$A$9,0),2),GameLog!$C:$C,"STL")</f>
        <v>0</v>
      </c>
      <c r="J67">
        <f>SUMIFS(GameLog!AR:AR,GameLog!$D:$D,'STL F'!$A67,GameLog!$E:$E,INDEX(Positions!$A$1:$B$9,MATCH('STL F'!$B67,Positions!$A$1:$A$9,0),2),GameLog!$C:$C,"STL")</f>
        <v>0</v>
      </c>
      <c r="K67">
        <f>SUMIFS(GameLog!AS:AS,GameLog!$D:$D,'STL F'!$A67,GameLog!$E:$E,INDEX(Positions!$A$1:$B$9,MATCH('STL F'!$B67,Positions!$A$1:$A$9,0),2),GameLog!$C:$C,"STL")</f>
        <v>0</v>
      </c>
      <c r="L67">
        <f>SUMIFS(GameLog!AT:AT,GameLog!$D:$D,'STL F'!$A67,GameLog!$E:$E,INDEX(Positions!$A$1:$B$9,MATCH('STL F'!$B67,Positions!$A$1:$A$9,0),2),GameLog!$C:$C,"STL")</f>
        <v>0</v>
      </c>
      <c r="M67">
        <f>SUMIFS(GameLog!AU:AU,GameLog!$D:$D,'STL F'!$A67,GameLog!$E:$E,INDEX(Positions!$A$1:$B$9,MATCH('STL F'!$B67,Positions!$A$1:$A$9,0),2),GameLog!$C:$C,"STL")</f>
        <v>0</v>
      </c>
      <c r="N67">
        <f>SUMIFS(GameLog!AV:AV,GameLog!$D:$D,'STL F'!$A67,GameLog!$E:$E,INDEX(Positions!$A$1:$B$9,MATCH('STL F'!$B67,Positions!$A$1:$A$9,0),2),GameLog!$C:$C,"STL")</f>
        <v>0</v>
      </c>
      <c r="O67" s="8">
        <f t="shared" ref="O67:O71" si="2">IFERROR((F67+G67)/(F67+G67+H67),0)</f>
        <v>0</v>
      </c>
      <c r="P67" s="18" t="str">
        <f t="shared" ref="P67:P71" si="3">IF(B67="C",IFERROR(M67/(L67+M67),0),"")</f>
        <v/>
      </c>
      <c r="V67" s="15"/>
    </row>
    <row r="68" spans="1:22">
      <c r="A68" t="s">
        <v>3346</v>
      </c>
      <c r="B68" t="s">
        <v>2436</v>
      </c>
      <c r="C68">
        <f>COUNTIFS(GameLog!D:D,'STL F'!A68,GameLog!C:C,"STL",GameLog!E:E,INDEX(Positions!$A$1:$B$9,MATCH('STL F'!$B68,Positions!$A$1:$A$9,0),2))</f>
        <v>0</v>
      </c>
      <c r="D68">
        <f>SUMIFS(GameLog!F:F,GameLog!$D:$D,'STL F'!A68,GameLog!$E:$E,INDEX(Positions!$A$1:$B$9,MATCH('STL F'!$B68,Positions!$A$1:$A$9,0),2),GameLog!$C:$C,"STL")</f>
        <v>0</v>
      </c>
      <c r="E68" s="12">
        <f>SUMIFS(GameLog!AM:AM,GameLog!$D:$D,'STL F'!$A68,GameLog!$E:$E,INDEX(Positions!$A$1:$B$9,MATCH('STL F'!$B68,Positions!$A$1:$A$9,0),2),GameLog!$C:$C,"STL")</f>
        <v>0</v>
      </c>
      <c r="F68">
        <f>SUMIFS(GameLog!AN:AN,GameLog!$D:$D,'STL F'!$A68,GameLog!$E:$E,INDEX(Positions!$A$1:$B$9,MATCH('STL F'!$B68,Positions!$A$1:$A$9,0),2),GameLog!$C:$C,"STL")</f>
        <v>0</v>
      </c>
      <c r="G68">
        <f>SUMIFS(GameLog!AO:AO,GameLog!$D:$D,'STL F'!$A68,GameLog!$E:$E,INDEX(Positions!$A$1:$B$9,MATCH('STL F'!$B68,Positions!$A$1:$A$9,0),2),GameLog!$C:$C,"STL")</f>
        <v>0</v>
      </c>
      <c r="H68">
        <f>SUMIFS(GameLog!AP:AP,GameLog!$D:$D,'STL F'!$A68,GameLog!$E:$E,INDEX(Positions!$A$1:$B$9,MATCH('STL F'!$B68,Positions!$A$1:$A$9,0),2),GameLog!$C:$C,"STL")</f>
        <v>0</v>
      </c>
      <c r="I68">
        <f>SUMIFS(GameLog!AQ:AQ,GameLog!$D:$D,'STL F'!$A68,GameLog!$E:$E,INDEX(Positions!$A$1:$B$9,MATCH('STL F'!$B68,Positions!$A$1:$A$9,0),2),GameLog!$C:$C,"STL")</f>
        <v>0</v>
      </c>
      <c r="J68">
        <f>SUMIFS(GameLog!AR:AR,GameLog!$D:$D,'STL F'!$A68,GameLog!$E:$E,INDEX(Positions!$A$1:$B$9,MATCH('STL F'!$B68,Positions!$A$1:$A$9,0),2),GameLog!$C:$C,"STL")</f>
        <v>0</v>
      </c>
      <c r="K68">
        <f>SUMIFS(GameLog!AS:AS,GameLog!$D:$D,'STL F'!$A68,GameLog!$E:$E,INDEX(Positions!$A$1:$B$9,MATCH('STL F'!$B68,Positions!$A$1:$A$9,0),2),GameLog!$C:$C,"STL")</f>
        <v>0</v>
      </c>
      <c r="L68">
        <f>SUMIFS(GameLog!AT:AT,GameLog!$D:$D,'STL F'!$A68,GameLog!$E:$E,INDEX(Positions!$A$1:$B$9,MATCH('STL F'!$B68,Positions!$A$1:$A$9,0),2),GameLog!$C:$C,"STL")</f>
        <v>0</v>
      </c>
      <c r="M68">
        <f>SUMIFS(GameLog!AU:AU,GameLog!$D:$D,'STL F'!$A68,GameLog!$E:$E,INDEX(Positions!$A$1:$B$9,MATCH('STL F'!$B68,Positions!$A$1:$A$9,0),2),GameLog!$C:$C,"STL")</f>
        <v>0</v>
      </c>
      <c r="N68">
        <f>SUMIFS(GameLog!AV:AV,GameLog!$D:$D,'STL F'!$A68,GameLog!$E:$E,INDEX(Positions!$A$1:$B$9,MATCH('STL F'!$B68,Positions!$A$1:$A$9,0),2),GameLog!$C:$C,"STL")</f>
        <v>0</v>
      </c>
      <c r="O68" s="8">
        <f t="shared" si="2"/>
        <v>0</v>
      </c>
      <c r="P68" s="18" t="str">
        <f t="shared" si="3"/>
        <v/>
      </c>
      <c r="V68" s="15"/>
    </row>
    <row r="69" spans="1:22">
      <c r="A69" t="s">
        <v>3335</v>
      </c>
      <c r="B69" t="s">
        <v>2436</v>
      </c>
      <c r="C69">
        <f>COUNTIFS(GameLog!D:D,'STL F'!A69,GameLog!C:C,"STL",GameLog!E:E,INDEX(Positions!$A$1:$B$9,MATCH('STL F'!$B69,Positions!$A$1:$A$9,0),2))</f>
        <v>0</v>
      </c>
      <c r="D69">
        <f>SUMIFS(GameLog!F:F,GameLog!$D:$D,'STL F'!A69,GameLog!$E:$E,INDEX(Positions!$A$1:$B$9,MATCH('STL F'!$B69,Positions!$A$1:$A$9,0),2),GameLog!$C:$C,"STL")</f>
        <v>0</v>
      </c>
      <c r="E69" s="12">
        <f>SUMIFS(GameLog!AM:AM,GameLog!$D:$D,'STL F'!$A69,GameLog!$E:$E,INDEX(Positions!$A$1:$B$9,MATCH('STL F'!$B69,Positions!$A$1:$A$9,0),2),GameLog!$C:$C,"STL")</f>
        <v>0</v>
      </c>
      <c r="F69">
        <f>SUMIFS(GameLog!AN:AN,GameLog!$D:$D,'STL F'!$A69,GameLog!$E:$E,INDEX(Positions!$A$1:$B$9,MATCH('STL F'!$B69,Positions!$A$1:$A$9,0),2),GameLog!$C:$C,"STL")</f>
        <v>0</v>
      </c>
      <c r="G69">
        <f>SUMIFS(GameLog!AO:AO,GameLog!$D:$D,'STL F'!$A69,GameLog!$E:$E,INDEX(Positions!$A$1:$B$9,MATCH('STL F'!$B69,Positions!$A$1:$A$9,0),2),GameLog!$C:$C,"STL")</f>
        <v>0</v>
      </c>
      <c r="H69">
        <f>SUMIFS(GameLog!AP:AP,GameLog!$D:$D,'STL F'!$A69,GameLog!$E:$E,INDEX(Positions!$A$1:$B$9,MATCH('STL F'!$B69,Positions!$A$1:$A$9,0),2),GameLog!$C:$C,"STL")</f>
        <v>0</v>
      </c>
      <c r="I69">
        <f>SUMIFS(GameLog!AQ:AQ,GameLog!$D:$D,'STL F'!$A69,GameLog!$E:$E,INDEX(Positions!$A$1:$B$9,MATCH('STL F'!$B69,Positions!$A$1:$A$9,0),2),GameLog!$C:$C,"STL")</f>
        <v>0</v>
      </c>
      <c r="J69">
        <f>SUMIFS(GameLog!AR:AR,GameLog!$D:$D,'STL F'!$A69,GameLog!$E:$E,INDEX(Positions!$A$1:$B$9,MATCH('STL F'!$B69,Positions!$A$1:$A$9,0),2),GameLog!$C:$C,"STL")</f>
        <v>0</v>
      </c>
      <c r="K69">
        <f>SUMIFS(GameLog!AS:AS,GameLog!$D:$D,'STL F'!$A69,GameLog!$E:$E,INDEX(Positions!$A$1:$B$9,MATCH('STL F'!$B69,Positions!$A$1:$A$9,0),2),GameLog!$C:$C,"STL")</f>
        <v>0</v>
      </c>
      <c r="L69">
        <f>SUMIFS(GameLog!AT:AT,GameLog!$D:$D,'STL F'!$A69,GameLog!$E:$E,INDEX(Positions!$A$1:$B$9,MATCH('STL F'!$B69,Positions!$A$1:$A$9,0),2),GameLog!$C:$C,"STL")</f>
        <v>0</v>
      </c>
      <c r="M69">
        <f>SUMIFS(GameLog!AU:AU,GameLog!$D:$D,'STL F'!$A69,GameLog!$E:$E,INDEX(Positions!$A$1:$B$9,MATCH('STL F'!$B69,Positions!$A$1:$A$9,0),2),GameLog!$C:$C,"STL")</f>
        <v>0</v>
      </c>
      <c r="N69">
        <f>SUMIFS(GameLog!AV:AV,GameLog!$D:$D,'STL F'!$A69,GameLog!$E:$E,INDEX(Positions!$A$1:$B$9,MATCH('STL F'!$B69,Positions!$A$1:$A$9,0),2),GameLog!$C:$C,"STL")</f>
        <v>0</v>
      </c>
      <c r="O69" s="8">
        <f t="shared" si="2"/>
        <v>0</v>
      </c>
      <c r="P69" s="18" t="str">
        <f t="shared" si="3"/>
        <v/>
      </c>
      <c r="V69" s="15"/>
    </row>
    <row r="70" spans="1:22">
      <c r="A70" t="s">
        <v>3332</v>
      </c>
      <c r="B70" t="s">
        <v>2436</v>
      </c>
      <c r="C70">
        <f>COUNTIFS(GameLog!D:D,'STL F'!A70,GameLog!C:C,"STL",GameLog!E:E,INDEX(Positions!$A$1:$B$9,MATCH('STL F'!$B70,Positions!$A$1:$A$9,0),2))</f>
        <v>0</v>
      </c>
      <c r="D70">
        <f>SUMIFS(GameLog!F:F,GameLog!$D:$D,'STL F'!A70,GameLog!$E:$E,INDEX(Positions!$A$1:$B$9,MATCH('STL F'!$B70,Positions!$A$1:$A$9,0),2),GameLog!$C:$C,"STL")</f>
        <v>0</v>
      </c>
      <c r="E70" s="12">
        <f>SUMIFS(GameLog!AM:AM,GameLog!$D:$D,'STL F'!$A70,GameLog!$E:$E,INDEX(Positions!$A$1:$B$9,MATCH('STL F'!$B70,Positions!$A$1:$A$9,0),2),GameLog!$C:$C,"STL")</f>
        <v>0</v>
      </c>
      <c r="F70">
        <f>SUMIFS(GameLog!AN:AN,GameLog!$D:$D,'STL F'!$A70,GameLog!$E:$E,INDEX(Positions!$A$1:$B$9,MATCH('STL F'!$B70,Positions!$A$1:$A$9,0),2),GameLog!$C:$C,"STL")</f>
        <v>0</v>
      </c>
      <c r="G70">
        <f>SUMIFS(GameLog!AO:AO,GameLog!$D:$D,'STL F'!$A70,GameLog!$E:$E,INDEX(Positions!$A$1:$B$9,MATCH('STL F'!$B70,Positions!$A$1:$A$9,0),2),GameLog!$C:$C,"STL")</f>
        <v>0</v>
      </c>
      <c r="H70">
        <f>SUMIFS(GameLog!AP:AP,GameLog!$D:$D,'STL F'!$A70,GameLog!$E:$E,INDEX(Positions!$A$1:$B$9,MATCH('STL F'!$B70,Positions!$A$1:$A$9,0),2),GameLog!$C:$C,"STL")</f>
        <v>0</v>
      </c>
      <c r="I70">
        <f>SUMIFS(GameLog!AQ:AQ,GameLog!$D:$D,'STL F'!$A70,GameLog!$E:$E,INDEX(Positions!$A$1:$B$9,MATCH('STL F'!$B70,Positions!$A$1:$A$9,0),2),GameLog!$C:$C,"STL")</f>
        <v>0</v>
      </c>
      <c r="J70">
        <f>SUMIFS(GameLog!AR:AR,GameLog!$D:$D,'STL F'!$A70,GameLog!$E:$E,INDEX(Positions!$A$1:$B$9,MATCH('STL F'!$B70,Positions!$A$1:$A$9,0),2),GameLog!$C:$C,"STL")</f>
        <v>0</v>
      </c>
      <c r="K70">
        <f>SUMIFS(GameLog!AS:AS,GameLog!$D:$D,'STL F'!$A70,GameLog!$E:$E,INDEX(Positions!$A$1:$B$9,MATCH('STL F'!$B70,Positions!$A$1:$A$9,0),2),GameLog!$C:$C,"STL")</f>
        <v>0</v>
      </c>
      <c r="L70">
        <f>SUMIFS(GameLog!AT:AT,GameLog!$D:$D,'STL F'!$A70,GameLog!$E:$E,INDEX(Positions!$A$1:$B$9,MATCH('STL F'!$B70,Positions!$A$1:$A$9,0),2),GameLog!$C:$C,"STL")</f>
        <v>0</v>
      </c>
      <c r="M70">
        <f>SUMIFS(GameLog!AU:AU,GameLog!$D:$D,'STL F'!$A70,GameLog!$E:$E,INDEX(Positions!$A$1:$B$9,MATCH('STL F'!$B70,Positions!$A$1:$A$9,0),2),GameLog!$C:$C,"STL")</f>
        <v>0</v>
      </c>
      <c r="N70">
        <f>SUMIFS(GameLog!AV:AV,GameLog!$D:$D,'STL F'!$A70,GameLog!$E:$E,INDEX(Positions!$A$1:$B$9,MATCH('STL F'!$B70,Positions!$A$1:$A$9,0),2),GameLog!$C:$C,"STL")</f>
        <v>0</v>
      </c>
      <c r="O70" s="8">
        <f t="shared" si="2"/>
        <v>0</v>
      </c>
      <c r="P70" s="18" t="str">
        <f t="shared" si="3"/>
        <v/>
      </c>
      <c r="V70" s="15"/>
    </row>
    <row r="71" spans="1:22">
      <c r="A71" t="s">
        <v>3339</v>
      </c>
      <c r="B71" t="s">
        <v>2436</v>
      </c>
      <c r="C71">
        <f>COUNTIFS(GameLog!D:D,'STL F'!A71,GameLog!C:C,"STL",GameLog!E:E,INDEX(Positions!$A$1:$B$9,MATCH('STL F'!$B71,Positions!$A$1:$A$9,0),2))</f>
        <v>0</v>
      </c>
      <c r="D71">
        <f>SUMIFS(GameLog!F:F,GameLog!$D:$D,'STL F'!A71,GameLog!$E:$E,INDEX(Positions!$A$1:$B$9,MATCH('STL F'!$B71,Positions!$A$1:$A$9,0),2),GameLog!$C:$C,"STL")</f>
        <v>0</v>
      </c>
      <c r="E71" s="12">
        <f>SUMIFS(GameLog!AM:AM,GameLog!$D:$D,'STL F'!$A71,GameLog!$E:$E,INDEX(Positions!$A$1:$B$9,MATCH('STL F'!$B71,Positions!$A$1:$A$9,0),2),GameLog!$C:$C,"STL")</f>
        <v>0</v>
      </c>
      <c r="F71">
        <f>SUMIFS(GameLog!AN:AN,GameLog!$D:$D,'STL F'!$A71,GameLog!$E:$E,INDEX(Positions!$A$1:$B$9,MATCH('STL F'!$B71,Positions!$A$1:$A$9,0),2),GameLog!$C:$C,"STL")</f>
        <v>0</v>
      </c>
      <c r="G71">
        <f>SUMIFS(GameLog!AO:AO,GameLog!$D:$D,'STL F'!$A71,GameLog!$E:$E,INDEX(Positions!$A$1:$B$9,MATCH('STL F'!$B71,Positions!$A$1:$A$9,0),2),GameLog!$C:$C,"STL")</f>
        <v>0</v>
      </c>
      <c r="H71">
        <f>SUMIFS(GameLog!AP:AP,GameLog!$D:$D,'STL F'!$A71,GameLog!$E:$E,INDEX(Positions!$A$1:$B$9,MATCH('STL F'!$B71,Positions!$A$1:$A$9,0),2),GameLog!$C:$C,"STL")</f>
        <v>0</v>
      </c>
      <c r="I71">
        <f>SUMIFS(GameLog!AQ:AQ,GameLog!$D:$D,'STL F'!$A71,GameLog!$E:$E,INDEX(Positions!$A$1:$B$9,MATCH('STL F'!$B71,Positions!$A$1:$A$9,0),2),GameLog!$C:$C,"STL")</f>
        <v>0</v>
      </c>
      <c r="J71">
        <f>SUMIFS(GameLog!AR:AR,GameLog!$D:$D,'STL F'!$A71,GameLog!$E:$E,INDEX(Positions!$A$1:$B$9,MATCH('STL F'!$B71,Positions!$A$1:$A$9,0),2),GameLog!$C:$C,"STL")</f>
        <v>0</v>
      </c>
      <c r="K71">
        <f>SUMIFS(GameLog!AS:AS,GameLog!$D:$D,'STL F'!$A71,GameLog!$E:$E,INDEX(Positions!$A$1:$B$9,MATCH('STL F'!$B71,Positions!$A$1:$A$9,0),2),GameLog!$C:$C,"STL")</f>
        <v>0</v>
      </c>
      <c r="L71">
        <f>SUMIFS(GameLog!AT:AT,GameLog!$D:$D,'STL F'!$A71,GameLog!$E:$E,INDEX(Positions!$A$1:$B$9,MATCH('STL F'!$B71,Positions!$A$1:$A$9,0),2),GameLog!$C:$C,"STL")</f>
        <v>0</v>
      </c>
      <c r="M71">
        <f>SUMIFS(GameLog!AU:AU,GameLog!$D:$D,'STL F'!$A71,GameLog!$E:$E,INDEX(Positions!$A$1:$B$9,MATCH('STL F'!$B71,Positions!$A$1:$A$9,0),2),GameLog!$C:$C,"STL")</f>
        <v>0</v>
      </c>
      <c r="N71">
        <f>SUMIFS(GameLog!AV:AV,GameLog!$D:$D,'STL F'!$A71,GameLog!$E:$E,INDEX(Positions!$A$1:$B$9,MATCH('STL F'!$B71,Positions!$A$1:$A$9,0),2),GameLog!$C:$C,"STL")</f>
        <v>0</v>
      </c>
      <c r="O71" s="8">
        <f t="shared" si="2"/>
        <v>0</v>
      </c>
      <c r="P71" s="18" t="str">
        <f t="shared" si="3"/>
        <v/>
      </c>
      <c r="V71" s="15"/>
    </row>
    <row r="72" spans="1:22">
      <c r="A72" t="s">
        <v>3338</v>
      </c>
      <c r="B72" t="s">
        <v>2437</v>
      </c>
      <c r="C72">
        <f>COUNTIFS(GameLog!D:D,'STL F'!A72,GameLog!C:C,"STL",GameLog!E:E,INDEX(Positions!$A$1:$B$9,MATCH('STL F'!$B72,Positions!$A$1:$A$9,0),2))</f>
        <v>0</v>
      </c>
      <c r="D72">
        <f>SUMIFS(GameLog!F:F,GameLog!$D:$D,'STL F'!A72,GameLog!$E:$E,INDEX(Positions!$A$1:$B$9,MATCH('STL F'!$B72,Positions!$A$1:$A$9,0),2),GameLog!$C:$C,"STL")</f>
        <v>0</v>
      </c>
      <c r="E72" s="12">
        <f>SUMIFS(GameLog!AM:AM,GameLog!$D:$D,'STL F'!$A72,GameLog!$E:$E,INDEX(Positions!$A$1:$B$9,MATCH('STL F'!$B72,Positions!$A$1:$A$9,0),2),GameLog!$C:$C,"STL")</f>
        <v>0</v>
      </c>
      <c r="F72">
        <f>SUMIFS(GameLog!AN:AN,GameLog!$D:$D,'STL F'!$A72,GameLog!$E:$E,INDEX(Positions!$A$1:$B$9,MATCH('STL F'!$B72,Positions!$A$1:$A$9,0),2),GameLog!$C:$C,"STL")</f>
        <v>0</v>
      </c>
      <c r="G72">
        <f>SUMIFS(GameLog!AO:AO,GameLog!$D:$D,'STL F'!$A72,GameLog!$E:$E,INDEX(Positions!$A$1:$B$9,MATCH('STL F'!$B72,Positions!$A$1:$A$9,0),2),GameLog!$C:$C,"STL")</f>
        <v>0</v>
      </c>
      <c r="H72">
        <f>SUMIFS(GameLog!AP:AP,GameLog!$D:$D,'STL F'!$A72,GameLog!$E:$E,INDEX(Positions!$A$1:$B$9,MATCH('STL F'!$B72,Positions!$A$1:$A$9,0),2),GameLog!$C:$C,"STL")</f>
        <v>0</v>
      </c>
      <c r="I72">
        <f>SUMIFS(GameLog!AQ:AQ,GameLog!$D:$D,'STL F'!$A72,GameLog!$E:$E,INDEX(Positions!$A$1:$B$9,MATCH('STL F'!$B72,Positions!$A$1:$A$9,0),2),GameLog!$C:$C,"STL")</f>
        <v>0</v>
      </c>
      <c r="J72">
        <f>SUMIFS(GameLog!AR:AR,GameLog!$D:$D,'STL F'!$A72,GameLog!$E:$E,INDEX(Positions!$A$1:$B$9,MATCH('STL F'!$B72,Positions!$A$1:$A$9,0),2),GameLog!$C:$C,"STL")</f>
        <v>0</v>
      </c>
      <c r="K72">
        <f>SUMIFS(GameLog!AS:AS,GameLog!$D:$D,'STL F'!$A72,GameLog!$E:$E,INDEX(Positions!$A$1:$B$9,MATCH('STL F'!$B72,Positions!$A$1:$A$9,0),2),GameLog!$C:$C,"STL")</f>
        <v>0</v>
      </c>
      <c r="L72">
        <f>SUMIFS(GameLog!AT:AT,GameLog!$D:$D,'STL F'!$A72,GameLog!$E:$E,INDEX(Positions!$A$1:$B$9,MATCH('STL F'!$B72,Positions!$A$1:$A$9,0),2),GameLog!$C:$C,"STL")</f>
        <v>0</v>
      </c>
      <c r="M72">
        <f>SUMIFS(GameLog!AU:AU,GameLog!$D:$D,'STL F'!$A72,GameLog!$E:$E,INDEX(Positions!$A$1:$B$9,MATCH('STL F'!$B72,Positions!$A$1:$A$9,0),2),GameLog!$C:$C,"STL")</f>
        <v>0</v>
      </c>
      <c r="N72">
        <f>SUMIFS(GameLog!AV:AV,GameLog!$D:$D,'STL F'!$A72,GameLog!$E:$E,INDEX(Positions!$A$1:$B$9,MATCH('STL F'!$B72,Positions!$A$1:$A$9,0),2),GameLog!$C:$C,"STL")</f>
        <v>0</v>
      </c>
      <c r="O72" s="8">
        <f t="shared" ref="O72:O79" si="4">IFERROR((F72+G72)/(F72+G72+H72),0)</f>
        <v>0</v>
      </c>
      <c r="P72" s="18" t="str">
        <f t="shared" ref="P72:P79" si="5">IF(B72="C",IFERROR(M72/(L72+M72),0),"")</f>
        <v/>
      </c>
    </row>
    <row r="73" spans="1:22">
      <c r="A73" t="s">
        <v>3337</v>
      </c>
      <c r="B73" t="s">
        <v>2437</v>
      </c>
      <c r="C73">
        <f>COUNTIFS(GameLog!D:D,'STL F'!A73,GameLog!C:C,"STL",GameLog!E:E,INDEX(Positions!$A$1:$B$9,MATCH('STL F'!$B73,Positions!$A$1:$A$9,0),2))</f>
        <v>3</v>
      </c>
      <c r="D73">
        <f>SUMIFS(GameLog!F:F,GameLog!$D:$D,'STL F'!A73,GameLog!$E:$E,INDEX(Positions!$A$1:$B$9,MATCH('STL F'!$B73,Positions!$A$1:$A$9,0),2),GameLog!$C:$C,"STL")</f>
        <v>3</v>
      </c>
      <c r="E73" s="12">
        <f>SUMIFS(GameLog!AM:AM,GameLog!$D:$D,'STL F'!$A73,GameLog!$E:$E,INDEX(Positions!$A$1:$B$9,MATCH('STL F'!$B73,Positions!$A$1:$A$9,0),2),GameLog!$C:$C,"STL")</f>
        <v>29</v>
      </c>
      <c r="F73">
        <f>SUMIFS(GameLog!AN:AN,GameLog!$D:$D,'STL F'!$A73,GameLog!$E:$E,INDEX(Positions!$A$1:$B$9,MATCH('STL F'!$B73,Positions!$A$1:$A$9,0),2),GameLog!$C:$C,"STL")</f>
        <v>5</v>
      </c>
      <c r="G73">
        <f>SUMIFS(GameLog!AO:AO,GameLog!$D:$D,'STL F'!$A73,GameLog!$E:$E,INDEX(Positions!$A$1:$B$9,MATCH('STL F'!$B73,Positions!$A$1:$A$9,0),2),GameLog!$C:$C,"STL")</f>
        <v>0</v>
      </c>
      <c r="H73">
        <f>SUMIFS(GameLog!AP:AP,GameLog!$D:$D,'STL F'!$A73,GameLog!$E:$E,INDEX(Positions!$A$1:$B$9,MATCH('STL F'!$B73,Positions!$A$1:$A$9,0),2),GameLog!$C:$C,"STL")</f>
        <v>0</v>
      </c>
      <c r="I73">
        <f>SUMIFS(GameLog!AQ:AQ,GameLog!$D:$D,'STL F'!$A73,GameLog!$E:$E,INDEX(Positions!$A$1:$B$9,MATCH('STL F'!$B73,Positions!$A$1:$A$9,0),2),GameLog!$C:$C,"STL")</f>
        <v>0</v>
      </c>
      <c r="J73">
        <f>SUMIFS(GameLog!AR:AR,GameLog!$D:$D,'STL F'!$A73,GameLog!$E:$E,INDEX(Positions!$A$1:$B$9,MATCH('STL F'!$B73,Positions!$A$1:$A$9,0),2),GameLog!$C:$C,"STL")</f>
        <v>0</v>
      </c>
      <c r="K73">
        <f>SUMIFS(GameLog!AS:AS,GameLog!$D:$D,'STL F'!$A73,GameLog!$E:$E,INDEX(Positions!$A$1:$B$9,MATCH('STL F'!$B73,Positions!$A$1:$A$9,0),2),GameLog!$C:$C,"STL")</f>
        <v>0</v>
      </c>
      <c r="L73">
        <f>SUMIFS(GameLog!AT:AT,GameLog!$D:$D,'STL F'!$A73,GameLog!$E:$E,INDEX(Positions!$A$1:$B$9,MATCH('STL F'!$B73,Positions!$A$1:$A$9,0),2),GameLog!$C:$C,"STL")</f>
        <v>0</v>
      </c>
      <c r="M73">
        <f>SUMIFS(GameLog!AU:AU,GameLog!$D:$D,'STL F'!$A73,GameLog!$E:$E,INDEX(Positions!$A$1:$B$9,MATCH('STL F'!$B73,Positions!$A$1:$A$9,0),2),GameLog!$C:$C,"STL")</f>
        <v>0</v>
      </c>
      <c r="N73">
        <f>SUMIFS(GameLog!AV:AV,GameLog!$D:$D,'STL F'!$A73,GameLog!$E:$E,INDEX(Positions!$A$1:$B$9,MATCH('STL F'!$B73,Positions!$A$1:$A$9,0),2),GameLog!$C:$C,"STL")</f>
        <v>0</v>
      </c>
      <c r="O73" s="8">
        <f t="shared" si="4"/>
        <v>1</v>
      </c>
      <c r="P73" s="18" t="str">
        <f t="shared" si="5"/>
        <v/>
      </c>
    </row>
    <row r="74" spans="1:22">
      <c r="A74" t="s">
        <v>3344</v>
      </c>
      <c r="B74" t="s">
        <v>2437</v>
      </c>
      <c r="C74">
        <f>COUNTIFS(GameLog!D:D,'STL F'!A74,GameLog!C:C,"STL",GameLog!E:E,INDEX(Positions!$A$1:$B$9,MATCH('STL F'!$B74,Positions!$A$1:$A$9,0),2))</f>
        <v>0</v>
      </c>
      <c r="D74">
        <f>SUMIFS(GameLog!F:F,GameLog!$D:$D,'STL F'!A74,GameLog!$E:$E,INDEX(Positions!$A$1:$B$9,MATCH('STL F'!$B74,Positions!$A$1:$A$9,0),2),GameLog!$C:$C,"STL")</f>
        <v>0</v>
      </c>
      <c r="E74" s="12">
        <f>SUMIFS(GameLog!AM:AM,GameLog!$D:$D,'STL F'!$A74,GameLog!$E:$E,INDEX(Positions!$A$1:$B$9,MATCH('STL F'!$B74,Positions!$A$1:$A$9,0),2),GameLog!$C:$C,"STL")</f>
        <v>0</v>
      </c>
      <c r="F74">
        <f>SUMIFS(GameLog!AN:AN,GameLog!$D:$D,'STL F'!$A74,GameLog!$E:$E,INDEX(Positions!$A$1:$B$9,MATCH('STL F'!$B74,Positions!$A$1:$A$9,0),2),GameLog!$C:$C,"STL")</f>
        <v>0</v>
      </c>
      <c r="G74">
        <f>SUMIFS(GameLog!AO:AO,GameLog!$D:$D,'STL F'!$A74,GameLog!$E:$E,INDEX(Positions!$A$1:$B$9,MATCH('STL F'!$B74,Positions!$A$1:$A$9,0),2),GameLog!$C:$C,"STL")</f>
        <v>0</v>
      </c>
      <c r="H74">
        <f>SUMIFS(GameLog!AP:AP,GameLog!$D:$D,'STL F'!$A74,GameLog!$E:$E,INDEX(Positions!$A$1:$B$9,MATCH('STL F'!$B74,Positions!$A$1:$A$9,0),2),GameLog!$C:$C,"STL")</f>
        <v>0</v>
      </c>
      <c r="I74">
        <f>SUMIFS(GameLog!AQ:AQ,GameLog!$D:$D,'STL F'!$A74,GameLog!$E:$E,INDEX(Positions!$A$1:$B$9,MATCH('STL F'!$B74,Positions!$A$1:$A$9,0),2),GameLog!$C:$C,"STL")</f>
        <v>0</v>
      </c>
      <c r="J74">
        <f>SUMIFS(GameLog!AR:AR,GameLog!$D:$D,'STL F'!$A74,GameLog!$E:$E,INDEX(Positions!$A$1:$B$9,MATCH('STL F'!$B74,Positions!$A$1:$A$9,0),2),GameLog!$C:$C,"STL")</f>
        <v>0</v>
      </c>
      <c r="K74">
        <f>SUMIFS(GameLog!AS:AS,GameLog!$D:$D,'STL F'!$A74,GameLog!$E:$E,INDEX(Positions!$A$1:$B$9,MATCH('STL F'!$B74,Positions!$A$1:$A$9,0),2),GameLog!$C:$C,"STL")</f>
        <v>0</v>
      </c>
      <c r="L74">
        <f>SUMIFS(GameLog!AT:AT,GameLog!$D:$D,'STL F'!$A74,GameLog!$E:$E,INDEX(Positions!$A$1:$B$9,MATCH('STL F'!$B74,Positions!$A$1:$A$9,0),2),GameLog!$C:$C,"STL")</f>
        <v>0</v>
      </c>
      <c r="M74">
        <f>SUMIFS(GameLog!AU:AU,GameLog!$D:$D,'STL F'!$A74,GameLog!$E:$E,INDEX(Positions!$A$1:$B$9,MATCH('STL F'!$B74,Positions!$A$1:$A$9,0),2),GameLog!$C:$C,"STL")</f>
        <v>0</v>
      </c>
      <c r="N74">
        <f>SUMIFS(GameLog!AV:AV,GameLog!$D:$D,'STL F'!$A74,GameLog!$E:$E,INDEX(Positions!$A$1:$B$9,MATCH('STL F'!$B74,Positions!$A$1:$A$9,0),2),GameLog!$C:$C,"STL")</f>
        <v>0</v>
      </c>
      <c r="O74" s="8">
        <f t="shared" si="4"/>
        <v>0</v>
      </c>
      <c r="P74" s="18" t="str">
        <f t="shared" si="5"/>
        <v/>
      </c>
    </row>
    <row r="75" spans="1:22">
      <c r="A75" t="s">
        <v>3346</v>
      </c>
      <c r="B75" t="s">
        <v>2437</v>
      </c>
      <c r="C75">
        <f>COUNTIFS(GameLog!D:D,'STL F'!A75,GameLog!C:C,"STL",GameLog!E:E,INDEX(Positions!$A$1:$B$9,MATCH('STL F'!$B75,Positions!$A$1:$A$9,0),2))</f>
        <v>0</v>
      </c>
      <c r="D75">
        <f>SUMIFS(GameLog!F:F,GameLog!$D:$D,'STL F'!A75,GameLog!$E:$E,INDEX(Positions!$A$1:$B$9,MATCH('STL F'!$B75,Positions!$A$1:$A$9,0),2),GameLog!$C:$C,"STL")</f>
        <v>0</v>
      </c>
      <c r="E75" s="12">
        <f>SUMIFS(GameLog!AM:AM,GameLog!$D:$D,'STL F'!$A75,GameLog!$E:$E,INDEX(Positions!$A$1:$B$9,MATCH('STL F'!$B75,Positions!$A$1:$A$9,0),2),GameLog!$C:$C,"STL")</f>
        <v>0</v>
      </c>
      <c r="F75">
        <f>SUMIFS(GameLog!AN:AN,GameLog!$D:$D,'STL F'!$A75,GameLog!$E:$E,INDEX(Positions!$A$1:$B$9,MATCH('STL F'!$B75,Positions!$A$1:$A$9,0),2),GameLog!$C:$C,"STL")</f>
        <v>0</v>
      </c>
      <c r="G75">
        <f>SUMIFS(GameLog!AO:AO,GameLog!$D:$D,'STL F'!$A75,GameLog!$E:$E,INDEX(Positions!$A$1:$B$9,MATCH('STL F'!$B75,Positions!$A$1:$A$9,0),2),GameLog!$C:$C,"STL")</f>
        <v>0</v>
      </c>
      <c r="H75">
        <f>SUMIFS(GameLog!AP:AP,GameLog!$D:$D,'STL F'!$A75,GameLog!$E:$E,INDEX(Positions!$A$1:$B$9,MATCH('STL F'!$B75,Positions!$A$1:$A$9,0),2),GameLog!$C:$C,"STL")</f>
        <v>0</v>
      </c>
      <c r="I75">
        <f>SUMIFS(GameLog!AQ:AQ,GameLog!$D:$D,'STL F'!$A75,GameLog!$E:$E,INDEX(Positions!$A$1:$B$9,MATCH('STL F'!$B75,Positions!$A$1:$A$9,0),2),GameLog!$C:$C,"STL")</f>
        <v>0</v>
      </c>
      <c r="J75">
        <f>SUMIFS(GameLog!AR:AR,GameLog!$D:$D,'STL F'!$A75,GameLog!$E:$E,INDEX(Positions!$A$1:$B$9,MATCH('STL F'!$B75,Positions!$A$1:$A$9,0),2),GameLog!$C:$C,"STL")</f>
        <v>0</v>
      </c>
      <c r="K75">
        <f>SUMIFS(GameLog!AS:AS,GameLog!$D:$D,'STL F'!$A75,GameLog!$E:$E,INDEX(Positions!$A$1:$B$9,MATCH('STL F'!$B75,Positions!$A$1:$A$9,0),2),GameLog!$C:$C,"STL")</f>
        <v>0</v>
      </c>
      <c r="L75">
        <f>SUMIFS(GameLog!AT:AT,GameLog!$D:$D,'STL F'!$A75,GameLog!$E:$E,INDEX(Positions!$A$1:$B$9,MATCH('STL F'!$B75,Positions!$A$1:$A$9,0),2),GameLog!$C:$C,"STL")</f>
        <v>0</v>
      </c>
      <c r="M75">
        <f>SUMIFS(GameLog!AU:AU,GameLog!$D:$D,'STL F'!$A75,GameLog!$E:$E,INDEX(Positions!$A$1:$B$9,MATCH('STL F'!$B75,Positions!$A$1:$A$9,0),2),GameLog!$C:$C,"STL")</f>
        <v>0</v>
      </c>
      <c r="N75">
        <f>SUMIFS(GameLog!AV:AV,GameLog!$D:$D,'STL F'!$A75,GameLog!$E:$E,INDEX(Positions!$A$1:$B$9,MATCH('STL F'!$B75,Positions!$A$1:$A$9,0),2),GameLog!$C:$C,"STL")</f>
        <v>0</v>
      </c>
      <c r="O75" s="8">
        <f t="shared" si="4"/>
        <v>0</v>
      </c>
      <c r="P75" s="18" t="str">
        <f t="shared" si="5"/>
        <v/>
      </c>
    </row>
    <row r="76" spans="1:22">
      <c r="A76" t="s">
        <v>3342</v>
      </c>
      <c r="B76" t="s">
        <v>2437</v>
      </c>
      <c r="C76">
        <f>COUNTIFS(GameLog!D:D,'STL F'!A76,GameLog!C:C,"STL",GameLog!E:E,INDEX(Positions!$A$1:$B$9,MATCH('STL F'!$B76,Positions!$A$1:$A$9,0),2))</f>
        <v>0</v>
      </c>
      <c r="D76">
        <f>SUMIFS(GameLog!F:F,GameLog!$D:$D,'STL F'!A76,GameLog!$E:$E,INDEX(Positions!$A$1:$B$9,MATCH('STL F'!$B76,Positions!$A$1:$A$9,0),2),GameLog!$C:$C,"STL")</f>
        <v>0</v>
      </c>
      <c r="E76" s="12">
        <f>SUMIFS(GameLog!AM:AM,GameLog!$D:$D,'STL F'!$A76,GameLog!$E:$E,INDEX(Positions!$A$1:$B$9,MATCH('STL F'!$B76,Positions!$A$1:$A$9,0),2),GameLog!$C:$C,"STL")</f>
        <v>0</v>
      </c>
      <c r="F76">
        <f>SUMIFS(GameLog!AN:AN,GameLog!$D:$D,'STL F'!$A76,GameLog!$E:$E,INDEX(Positions!$A$1:$B$9,MATCH('STL F'!$B76,Positions!$A$1:$A$9,0),2),GameLog!$C:$C,"STL")</f>
        <v>0</v>
      </c>
      <c r="G76">
        <f>SUMIFS(GameLog!AO:AO,GameLog!$D:$D,'STL F'!$A76,GameLog!$E:$E,INDEX(Positions!$A$1:$B$9,MATCH('STL F'!$B76,Positions!$A$1:$A$9,0),2),GameLog!$C:$C,"STL")</f>
        <v>0</v>
      </c>
      <c r="H76">
        <f>SUMIFS(GameLog!AP:AP,GameLog!$D:$D,'STL F'!$A76,GameLog!$E:$E,INDEX(Positions!$A$1:$B$9,MATCH('STL F'!$B76,Positions!$A$1:$A$9,0),2),GameLog!$C:$C,"STL")</f>
        <v>0</v>
      </c>
      <c r="I76">
        <f>SUMIFS(GameLog!AQ:AQ,GameLog!$D:$D,'STL F'!$A76,GameLog!$E:$E,INDEX(Positions!$A$1:$B$9,MATCH('STL F'!$B76,Positions!$A$1:$A$9,0),2),GameLog!$C:$C,"STL")</f>
        <v>0</v>
      </c>
      <c r="J76">
        <f>SUMIFS(GameLog!AR:AR,GameLog!$D:$D,'STL F'!$A76,GameLog!$E:$E,INDEX(Positions!$A$1:$B$9,MATCH('STL F'!$B76,Positions!$A$1:$A$9,0),2),GameLog!$C:$C,"STL")</f>
        <v>0</v>
      </c>
      <c r="K76">
        <f>SUMIFS(GameLog!AS:AS,GameLog!$D:$D,'STL F'!$A76,GameLog!$E:$E,INDEX(Positions!$A$1:$B$9,MATCH('STL F'!$B76,Positions!$A$1:$A$9,0),2),GameLog!$C:$C,"STL")</f>
        <v>0</v>
      </c>
      <c r="L76">
        <f>SUMIFS(GameLog!AT:AT,GameLog!$D:$D,'STL F'!$A76,GameLog!$E:$E,INDEX(Positions!$A$1:$B$9,MATCH('STL F'!$B76,Positions!$A$1:$A$9,0),2),GameLog!$C:$C,"STL")</f>
        <v>0</v>
      </c>
      <c r="M76">
        <f>SUMIFS(GameLog!AU:AU,GameLog!$D:$D,'STL F'!$A76,GameLog!$E:$E,INDEX(Positions!$A$1:$B$9,MATCH('STL F'!$B76,Positions!$A$1:$A$9,0),2),GameLog!$C:$C,"STL")</f>
        <v>0</v>
      </c>
      <c r="N76">
        <f>SUMIFS(GameLog!AV:AV,GameLog!$D:$D,'STL F'!$A76,GameLog!$E:$E,INDEX(Positions!$A$1:$B$9,MATCH('STL F'!$B76,Positions!$A$1:$A$9,0),2),GameLog!$C:$C,"STL")</f>
        <v>0</v>
      </c>
      <c r="O76" s="8">
        <f t="shared" si="4"/>
        <v>0</v>
      </c>
      <c r="P76" s="18" t="str">
        <f t="shared" si="5"/>
        <v/>
      </c>
    </row>
    <row r="77" spans="1:22">
      <c r="A77" t="s">
        <v>3332</v>
      </c>
      <c r="B77" t="s">
        <v>2437</v>
      </c>
      <c r="C77">
        <f>COUNTIFS(GameLog!D:D,'STL F'!A77,GameLog!C:C,"STL",GameLog!E:E,INDEX(Positions!$A$1:$B$9,MATCH('STL F'!$B77,Positions!$A$1:$A$9,0),2))</f>
        <v>0</v>
      </c>
      <c r="D77">
        <f>SUMIFS(GameLog!F:F,GameLog!$D:$D,'STL F'!A77,GameLog!$E:$E,INDEX(Positions!$A$1:$B$9,MATCH('STL F'!$B77,Positions!$A$1:$A$9,0),2),GameLog!$C:$C,"STL")</f>
        <v>0</v>
      </c>
      <c r="E77" s="12">
        <f>SUMIFS(GameLog!AM:AM,GameLog!$D:$D,'STL F'!$A77,GameLog!$E:$E,INDEX(Positions!$A$1:$B$9,MATCH('STL F'!$B77,Positions!$A$1:$A$9,0),2),GameLog!$C:$C,"STL")</f>
        <v>0</v>
      </c>
      <c r="F77">
        <f>SUMIFS(GameLog!AN:AN,GameLog!$D:$D,'STL F'!$A77,GameLog!$E:$E,INDEX(Positions!$A$1:$B$9,MATCH('STL F'!$B77,Positions!$A$1:$A$9,0),2),GameLog!$C:$C,"STL")</f>
        <v>0</v>
      </c>
      <c r="G77">
        <f>SUMIFS(GameLog!AO:AO,GameLog!$D:$D,'STL F'!$A77,GameLog!$E:$E,INDEX(Positions!$A$1:$B$9,MATCH('STL F'!$B77,Positions!$A$1:$A$9,0),2),GameLog!$C:$C,"STL")</f>
        <v>0</v>
      </c>
      <c r="H77">
        <f>SUMIFS(GameLog!AP:AP,GameLog!$D:$D,'STL F'!$A77,GameLog!$E:$E,INDEX(Positions!$A$1:$B$9,MATCH('STL F'!$B77,Positions!$A$1:$A$9,0),2),GameLog!$C:$C,"STL")</f>
        <v>0</v>
      </c>
      <c r="I77">
        <f>SUMIFS(GameLog!AQ:AQ,GameLog!$D:$D,'STL F'!$A77,GameLog!$E:$E,INDEX(Positions!$A$1:$B$9,MATCH('STL F'!$B77,Positions!$A$1:$A$9,0),2),GameLog!$C:$C,"STL")</f>
        <v>0</v>
      </c>
      <c r="J77">
        <f>SUMIFS(GameLog!AR:AR,GameLog!$D:$D,'STL F'!$A77,GameLog!$E:$E,INDEX(Positions!$A$1:$B$9,MATCH('STL F'!$B77,Positions!$A$1:$A$9,0),2),GameLog!$C:$C,"STL")</f>
        <v>0</v>
      </c>
      <c r="K77">
        <f>SUMIFS(GameLog!AS:AS,GameLog!$D:$D,'STL F'!$A77,GameLog!$E:$E,INDEX(Positions!$A$1:$B$9,MATCH('STL F'!$B77,Positions!$A$1:$A$9,0),2),GameLog!$C:$C,"STL")</f>
        <v>0</v>
      </c>
      <c r="L77">
        <f>SUMIFS(GameLog!AT:AT,GameLog!$D:$D,'STL F'!$A77,GameLog!$E:$E,INDEX(Positions!$A$1:$B$9,MATCH('STL F'!$B77,Positions!$A$1:$A$9,0),2),GameLog!$C:$C,"STL")</f>
        <v>0</v>
      </c>
      <c r="M77">
        <f>SUMIFS(GameLog!AU:AU,GameLog!$D:$D,'STL F'!$A77,GameLog!$E:$E,INDEX(Positions!$A$1:$B$9,MATCH('STL F'!$B77,Positions!$A$1:$A$9,0),2),GameLog!$C:$C,"STL")</f>
        <v>0</v>
      </c>
      <c r="N77">
        <f>SUMIFS(GameLog!AV:AV,GameLog!$D:$D,'STL F'!$A77,GameLog!$E:$E,INDEX(Positions!$A$1:$B$9,MATCH('STL F'!$B77,Positions!$A$1:$A$9,0),2),GameLog!$C:$C,"STL")</f>
        <v>0</v>
      </c>
      <c r="O77" s="8">
        <f t="shared" si="4"/>
        <v>0</v>
      </c>
      <c r="P77" s="18" t="str">
        <f t="shared" si="5"/>
        <v/>
      </c>
    </row>
    <row r="78" spans="1:22">
      <c r="A78" t="s">
        <v>3339</v>
      </c>
      <c r="B78" t="s">
        <v>2437</v>
      </c>
      <c r="C78">
        <f>COUNTIFS(GameLog!D:D,'STL F'!A78,GameLog!C:C,"STL",GameLog!E:E,INDEX(Positions!$A$1:$B$9,MATCH('STL F'!$B78,Positions!$A$1:$A$9,0),2))</f>
        <v>0</v>
      </c>
      <c r="D78">
        <f>SUMIFS(GameLog!F:F,GameLog!$D:$D,'STL F'!A78,GameLog!$E:$E,INDEX(Positions!$A$1:$B$9,MATCH('STL F'!$B78,Positions!$A$1:$A$9,0),2),GameLog!$C:$C,"STL")</f>
        <v>0</v>
      </c>
      <c r="E78" s="12">
        <f>SUMIFS(GameLog!AM:AM,GameLog!$D:$D,'STL F'!$A78,GameLog!$E:$E,INDEX(Positions!$A$1:$B$9,MATCH('STL F'!$B78,Positions!$A$1:$A$9,0),2),GameLog!$C:$C,"STL")</f>
        <v>0</v>
      </c>
      <c r="F78">
        <f>SUMIFS(GameLog!AN:AN,GameLog!$D:$D,'STL F'!$A78,GameLog!$E:$E,INDEX(Positions!$A$1:$B$9,MATCH('STL F'!$B78,Positions!$A$1:$A$9,0),2),GameLog!$C:$C,"STL")</f>
        <v>0</v>
      </c>
      <c r="G78">
        <f>SUMIFS(GameLog!AO:AO,GameLog!$D:$D,'STL F'!$A78,GameLog!$E:$E,INDEX(Positions!$A$1:$B$9,MATCH('STL F'!$B78,Positions!$A$1:$A$9,0),2),GameLog!$C:$C,"STL")</f>
        <v>0</v>
      </c>
      <c r="H78">
        <f>SUMIFS(GameLog!AP:AP,GameLog!$D:$D,'STL F'!$A78,GameLog!$E:$E,INDEX(Positions!$A$1:$B$9,MATCH('STL F'!$B78,Positions!$A$1:$A$9,0),2),GameLog!$C:$C,"STL")</f>
        <v>0</v>
      </c>
      <c r="I78">
        <f>SUMIFS(GameLog!AQ:AQ,GameLog!$D:$D,'STL F'!$A78,GameLog!$E:$E,INDEX(Positions!$A$1:$B$9,MATCH('STL F'!$B78,Positions!$A$1:$A$9,0),2),GameLog!$C:$C,"STL")</f>
        <v>0</v>
      </c>
      <c r="J78">
        <f>SUMIFS(GameLog!AR:AR,GameLog!$D:$D,'STL F'!$A78,GameLog!$E:$E,INDEX(Positions!$A$1:$B$9,MATCH('STL F'!$B78,Positions!$A$1:$A$9,0),2),GameLog!$C:$C,"STL")</f>
        <v>0</v>
      </c>
      <c r="K78">
        <f>SUMIFS(GameLog!AS:AS,GameLog!$D:$D,'STL F'!$A78,GameLog!$E:$E,INDEX(Positions!$A$1:$B$9,MATCH('STL F'!$B78,Positions!$A$1:$A$9,0),2),GameLog!$C:$C,"STL")</f>
        <v>0</v>
      </c>
      <c r="L78">
        <f>SUMIFS(GameLog!AT:AT,GameLog!$D:$D,'STL F'!$A78,GameLog!$E:$E,INDEX(Positions!$A$1:$B$9,MATCH('STL F'!$B78,Positions!$A$1:$A$9,0),2),GameLog!$C:$C,"STL")</f>
        <v>0</v>
      </c>
      <c r="M78">
        <f>SUMIFS(GameLog!AU:AU,GameLog!$D:$D,'STL F'!$A78,GameLog!$E:$E,INDEX(Positions!$A$1:$B$9,MATCH('STL F'!$B78,Positions!$A$1:$A$9,0),2),GameLog!$C:$C,"STL")</f>
        <v>0</v>
      </c>
      <c r="N78">
        <f>SUMIFS(GameLog!AV:AV,GameLog!$D:$D,'STL F'!$A78,GameLog!$E:$E,INDEX(Positions!$A$1:$B$9,MATCH('STL F'!$B78,Positions!$A$1:$A$9,0),2),GameLog!$C:$C,"STL")</f>
        <v>0</v>
      </c>
      <c r="O78" s="8">
        <f t="shared" si="4"/>
        <v>0</v>
      </c>
      <c r="P78" s="18" t="str">
        <f t="shared" si="5"/>
        <v/>
      </c>
    </row>
    <row r="79" spans="1:22">
      <c r="A79" t="s">
        <v>3343</v>
      </c>
      <c r="B79" t="s">
        <v>2437</v>
      </c>
      <c r="C79">
        <f>COUNTIFS(GameLog!D:D,'STL F'!A79,GameLog!C:C,"STL",GameLog!E:E,INDEX(Positions!$A$1:$B$9,MATCH('STL F'!$B79,Positions!$A$1:$A$9,0),2))</f>
        <v>0</v>
      </c>
      <c r="D79">
        <f>SUMIFS(GameLog!F:F,GameLog!$D:$D,'STL F'!A79,GameLog!$E:$E,INDEX(Positions!$A$1:$B$9,MATCH('STL F'!$B79,Positions!$A$1:$A$9,0),2),GameLog!$C:$C,"STL")</f>
        <v>0</v>
      </c>
      <c r="E79" s="12">
        <f>SUMIFS(GameLog!AM:AM,GameLog!$D:$D,'STL F'!$A79,GameLog!$E:$E,INDEX(Positions!$A$1:$B$9,MATCH('STL F'!$B79,Positions!$A$1:$A$9,0),2),GameLog!$C:$C,"STL")</f>
        <v>0</v>
      </c>
      <c r="F79">
        <f>SUMIFS(GameLog!AN:AN,GameLog!$D:$D,'STL F'!$A79,GameLog!$E:$E,INDEX(Positions!$A$1:$B$9,MATCH('STL F'!$B79,Positions!$A$1:$A$9,0),2),GameLog!$C:$C,"STL")</f>
        <v>0</v>
      </c>
      <c r="G79">
        <f>SUMIFS(GameLog!AO:AO,GameLog!$D:$D,'STL F'!$A79,GameLog!$E:$E,INDEX(Positions!$A$1:$B$9,MATCH('STL F'!$B79,Positions!$A$1:$A$9,0),2),GameLog!$C:$C,"STL")</f>
        <v>0</v>
      </c>
      <c r="H79">
        <f>SUMIFS(GameLog!AP:AP,GameLog!$D:$D,'STL F'!$A79,GameLog!$E:$E,INDEX(Positions!$A$1:$B$9,MATCH('STL F'!$B79,Positions!$A$1:$A$9,0),2),GameLog!$C:$C,"STL")</f>
        <v>0</v>
      </c>
      <c r="I79">
        <f>SUMIFS(GameLog!AQ:AQ,GameLog!$D:$D,'STL F'!$A79,GameLog!$E:$E,INDEX(Positions!$A$1:$B$9,MATCH('STL F'!$B79,Positions!$A$1:$A$9,0),2),GameLog!$C:$C,"STL")</f>
        <v>0</v>
      </c>
      <c r="J79">
        <f>SUMIFS(GameLog!AR:AR,GameLog!$D:$D,'STL F'!$A79,GameLog!$E:$E,INDEX(Positions!$A$1:$B$9,MATCH('STL F'!$B79,Positions!$A$1:$A$9,0),2),GameLog!$C:$C,"STL")</f>
        <v>0</v>
      </c>
      <c r="K79">
        <f>SUMIFS(GameLog!AS:AS,GameLog!$D:$D,'STL F'!$A79,GameLog!$E:$E,INDEX(Positions!$A$1:$B$9,MATCH('STL F'!$B79,Positions!$A$1:$A$9,0),2),GameLog!$C:$C,"STL")</f>
        <v>0</v>
      </c>
      <c r="L79">
        <f>SUMIFS(GameLog!AT:AT,GameLog!$D:$D,'STL F'!$A79,GameLog!$E:$E,INDEX(Positions!$A$1:$B$9,MATCH('STL F'!$B79,Positions!$A$1:$A$9,0),2),GameLog!$C:$C,"STL")</f>
        <v>0</v>
      </c>
      <c r="M79">
        <f>SUMIFS(GameLog!AU:AU,GameLog!$D:$D,'STL F'!$A79,GameLog!$E:$E,INDEX(Positions!$A$1:$B$9,MATCH('STL F'!$B79,Positions!$A$1:$A$9,0),2),GameLog!$C:$C,"STL")</f>
        <v>0</v>
      </c>
      <c r="N79">
        <f>SUMIFS(GameLog!AV:AV,GameLog!$D:$D,'STL F'!$A79,GameLog!$E:$E,INDEX(Positions!$A$1:$B$9,MATCH('STL F'!$B79,Positions!$A$1:$A$9,0),2),GameLog!$C:$C,"STL")</f>
        <v>0</v>
      </c>
      <c r="O79" s="8">
        <f t="shared" si="4"/>
        <v>0</v>
      </c>
      <c r="P79" s="18" t="str">
        <f t="shared" si="5"/>
        <v/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BB912-4BA7-40F8-8CBC-8D18C974EDE6}">
  <sheetPr codeName="Sheet67"/>
  <dimension ref="A1:AA44"/>
  <sheetViews>
    <sheetView workbookViewId="0">
      <pane ySplit="1" topLeftCell="A3" activePane="bottomLeft" state="frozen"/>
      <selection activeCell="AA9" sqref="AA9"/>
      <selection pane="bottomLeft" activeCell="A2" sqref="A2:A23"/>
    </sheetView>
  </sheetViews>
  <sheetFormatPr defaultRowHeight="13.2"/>
  <cols>
    <col min="1" max="1" width="15.5546875" bestFit="1" customWidth="1"/>
    <col min="2" max="3" width="3" bestFit="1" customWidth="1"/>
    <col min="4" max="4" width="6.21875" bestFit="1" customWidth="1"/>
    <col min="5" max="5" width="6" bestFit="1" customWidth="1"/>
    <col min="6" max="6" width="3" bestFit="1" customWidth="1"/>
    <col min="7" max="7" width="3.5546875" bestFit="1" customWidth="1"/>
    <col min="8" max="8" width="3.6640625" bestFit="1" customWidth="1"/>
    <col min="9" max="9" width="4.77734375" bestFit="1" customWidth="1"/>
    <col min="10" max="10" width="3.44140625" bestFit="1" customWidth="1"/>
    <col min="11" max="11" width="6" style="12" bestFit="1" customWidth="1"/>
    <col min="12" max="14" width="4" bestFit="1" customWidth="1"/>
    <col min="15" max="15" width="3.44140625" bestFit="1" customWidth="1"/>
    <col min="16" max="18" width="4" bestFit="1" customWidth="1"/>
    <col min="19" max="19" width="4.6640625" bestFit="1" customWidth="1"/>
    <col min="20" max="20" width="3.44140625" bestFit="1" customWidth="1"/>
    <col min="21" max="21" width="4.109375" bestFit="1" customWidth="1"/>
    <col min="22" max="22" width="6" bestFit="1" customWidth="1"/>
    <col min="23" max="23" width="5" bestFit="1" customWidth="1"/>
    <col min="24" max="25" width="4.44140625" bestFit="1" customWidth="1"/>
    <col min="26" max="26" width="5" bestFit="1" customWidth="1"/>
    <col min="27" max="27" width="6.5546875" bestFit="1" customWidth="1"/>
    <col min="28" max="28" width="7" bestFit="1" customWidth="1"/>
    <col min="29" max="29" width="14.6640625" bestFit="1" customWidth="1"/>
  </cols>
  <sheetData>
    <row r="1" spans="1:27">
      <c r="A1" t="s">
        <v>2405</v>
      </c>
      <c r="B1" t="s">
        <v>2365</v>
      </c>
      <c r="C1" t="s">
        <v>2366</v>
      </c>
      <c r="D1" t="s">
        <v>2367</v>
      </c>
      <c r="E1" t="s">
        <v>2482</v>
      </c>
      <c r="F1" t="s">
        <v>2406</v>
      </c>
      <c r="G1" t="s">
        <v>2483</v>
      </c>
      <c r="H1" t="s">
        <v>2484</v>
      </c>
      <c r="I1" t="s">
        <v>2485</v>
      </c>
      <c r="J1" t="s">
        <v>2486</v>
      </c>
      <c r="K1" s="12" t="s">
        <v>2487</v>
      </c>
      <c r="L1" t="s">
        <v>2410</v>
      </c>
      <c r="M1" t="s">
        <v>2409</v>
      </c>
      <c r="N1" t="s">
        <v>2488</v>
      </c>
      <c r="O1" t="s">
        <v>2413</v>
      </c>
      <c r="P1" t="s">
        <v>2417</v>
      </c>
      <c r="Q1" t="s">
        <v>2428</v>
      </c>
      <c r="R1" t="s">
        <v>2418</v>
      </c>
      <c r="S1" t="s">
        <v>2425</v>
      </c>
      <c r="T1" t="s">
        <v>2489</v>
      </c>
      <c r="U1" t="s">
        <v>2490</v>
      </c>
      <c r="V1" t="s">
        <v>2491</v>
      </c>
      <c r="W1" t="s">
        <v>2492</v>
      </c>
      <c r="X1" t="s">
        <v>2493</v>
      </c>
      <c r="Y1" t="s">
        <v>2494</v>
      </c>
      <c r="Z1" t="s">
        <v>2495</v>
      </c>
      <c r="AA1" t="s">
        <v>2496</v>
      </c>
    </row>
    <row r="2" spans="1:27">
      <c r="A2" t="s">
        <v>3353</v>
      </c>
      <c r="B2">
        <f>SUMIFS(GameLog!W:W,GameLog!$D:$D,'STL P'!$A2,GameLog!$C:$C,"STL")</f>
        <v>0</v>
      </c>
      <c r="C2">
        <f>SUMIFS(GameLog!X:X,GameLog!$D:$D,'STL P'!$A2,GameLog!$C:$C,"STL")</f>
        <v>1</v>
      </c>
      <c r="D2" s="8">
        <f>IFERROR(B2/(B2+C2),0)</f>
        <v>0</v>
      </c>
      <c r="E2" s="10">
        <f>IFERROR(N2/K2*9,"---")</f>
        <v>2.0769230769230771</v>
      </c>
      <c r="F2">
        <f>COUNTIFS(GameLog!D:D,'STL P'!A2,GameLog!C:C,"STL",GameLog!E:E,1)</f>
        <v>3</v>
      </c>
      <c r="G2">
        <f>SUMIFS(GameLog!F:F,GameLog!$D:$D,'STL P'!A2,GameLog!$E:$E,1,GameLog!$C:$C,"STL")</f>
        <v>0</v>
      </c>
      <c r="H2">
        <f>SUMIFS(GameLog!Y:Y,GameLog!$D:$D,'STL P'!$A2,GameLog!$C:$C,"STL")</f>
        <v>0</v>
      </c>
      <c r="I2">
        <f>SUMIFS(GameLog!Z:Z,GameLog!$D:$D,'STL P'!$A2,GameLog!$C:$C,"STL")</f>
        <v>0</v>
      </c>
      <c r="J2">
        <f>SUMIFS(GameLog!AA:AA,GameLog!$D:$D,'STL P'!$A2,GameLog!$C:$C,"STL")</f>
        <v>1</v>
      </c>
      <c r="K2" s="12">
        <f>SUMIFS(GameLog!AB:AB,GameLog!$D:$D,'STL P'!$A2,GameLog!$C:$C,"STL")</f>
        <v>4.333333333333333</v>
      </c>
      <c r="L2">
        <f>SUMIFS(GameLog!AC:AC,GameLog!$D:$D,'STL P'!$A2,GameLog!$C:$C,"STL")</f>
        <v>3</v>
      </c>
      <c r="M2">
        <f>SUMIFS(GameLog!AD:AD,GameLog!$D:$D,'STL P'!$A2,GameLog!$C:$C,"STL")</f>
        <v>1</v>
      </c>
      <c r="N2">
        <f>SUMIFS(GameLog!AE:AE,GameLog!$D:$D,'STL P'!$A2,GameLog!$C:$C,"STL")</f>
        <v>1</v>
      </c>
      <c r="O2">
        <f>SUMIFS(GameLog!AF:AF,GameLog!$D:$D,'STL P'!$A2,GameLog!$C:$C,"STL")</f>
        <v>0</v>
      </c>
      <c r="P2">
        <f>SUMIFS(GameLog!AG:AG,GameLog!$D:$D,'STL P'!$A2,GameLog!$C:$C,"STL")</f>
        <v>3</v>
      </c>
      <c r="Q2">
        <f>SUMIFS(GameLog!AH:AH,GameLog!$D:$D,'STL P'!$A2,GameLog!$C:$C,"STL")</f>
        <v>0</v>
      </c>
      <c r="R2">
        <f>SUMIFS(GameLog!AI:AI,GameLog!$D:$D,'STL P'!$A2,GameLog!$C:$C,"STL")</f>
        <v>0</v>
      </c>
      <c r="S2">
        <f>SUMIFS(GameLog!AJ:AJ,GameLog!$D:$D,'STL P'!$A2,GameLog!$C:$C,"STL")</f>
        <v>0</v>
      </c>
      <c r="T2">
        <f>SUMIFS(GameLog!AK:AK,GameLog!$D:$D,'STL P'!$A2,GameLog!$C:$C,"STL")</f>
        <v>0</v>
      </c>
      <c r="U2">
        <f>SUMIFS(GameLog!AL:AL,GameLog!$D:$D,'STL P'!$A2,GameLog!$C:$C,"STL")</f>
        <v>0</v>
      </c>
      <c r="V2" s="10">
        <f>IFERROR((L2+P2)/K2,0)</f>
        <v>1.3846153846153848</v>
      </c>
      <c r="W2" s="11">
        <f>IFERROR(L2/$K2*9,0)</f>
        <v>6.2307692307692317</v>
      </c>
      <c r="X2" s="11">
        <f>IFERROR(O2/$K2*9,0)</f>
        <v>0</v>
      </c>
      <c r="Y2" s="11">
        <f>IFERROR(P2/$K2*9,0)</f>
        <v>6.2307692307692317</v>
      </c>
      <c r="Z2" s="11">
        <f>IFERROR(R2/$K2*9,0)</f>
        <v>0</v>
      </c>
      <c r="AA2" s="11">
        <f>IFERROR(R2/P2,0)</f>
        <v>0</v>
      </c>
    </row>
    <row r="3" spans="1:27">
      <c r="A3" t="s">
        <v>3356</v>
      </c>
      <c r="B3">
        <f>SUMIFS(GameLog!W:W,GameLog!$D:$D,'STL P'!$A3,GameLog!$C:$C,"STL")</f>
        <v>0</v>
      </c>
      <c r="C3">
        <f>SUMIFS(GameLog!X:X,GameLog!$D:$D,'STL P'!$A3,GameLog!$C:$C,"STL")</f>
        <v>0</v>
      </c>
      <c r="D3" s="8">
        <f t="shared" ref="D3:D21" si="0">IFERROR(B3/(B3+C3),0)</f>
        <v>0</v>
      </c>
      <c r="E3" s="10" t="str">
        <f t="shared" ref="E3:E21" si="1">IFERROR(N3/K3*9,"---")</f>
        <v>---</v>
      </c>
      <c r="F3">
        <f>COUNTIFS(GameLog!D:D,'STL P'!A3,GameLog!C:C,"STL",GameLog!E:E,1)</f>
        <v>0</v>
      </c>
      <c r="G3">
        <f>SUMIFS(GameLog!F:F,GameLog!$D:$D,'STL P'!A3,GameLog!$E:$E,1,GameLog!$C:$C,"STL")</f>
        <v>0</v>
      </c>
      <c r="H3">
        <f>SUMIFS(GameLog!Y:Y,GameLog!$D:$D,'STL P'!$A3,GameLog!$C:$C,"STL")</f>
        <v>0</v>
      </c>
      <c r="I3">
        <f>SUMIFS(GameLog!Z:Z,GameLog!$D:$D,'STL P'!$A3,GameLog!$C:$C,"STL")</f>
        <v>0</v>
      </c>
      <c r="J3">
        <f>SUMIFS(GameLog!AA:AA,GameLog!$D:$D,'STL P'!$A3,GameLog!$C:$C,"STL")</f>
        <v>0</v>
      </c>
      <c r="K3" s="12">
        <f>SUMIFS(GameLog!AB:AB,GameLog!$D:$D,'STL P'!$A3,GameLog!$C:$C,"STL")</f>
        <v>0</v>
      </c>
      <c r="L3">
        <f>SUMIFS(GameLog!AC:AC,GameLog!$D:$D,'STL P'!$A3,GameLog!$C:$C,"STL")</f>
        <v>0</v>
      </c>
      <c r="M3">
        <f>SUMIFS(GameLog!AD:AD,GameLog!$D:$D,'STL P'!$A3,GameLog!$C:$C,"STL")</f>
        <v>0</v>
      </c>
      <c r="N3">
        <f>SUMIFS(GameLog!AE:AE,GameLog!$D:$D,'STL P'!$A3,GameLog!$C:$C,"STL")</f>
        <v>0</v>
      </c>
      <c r="O3">
        <f>SUMIFS(GameLog!AF:AF,GameLog!$D:$D,'STL P'!$A3,GameLog!$C:$C,"STL")</f>
        <v>0</v>
      </c>
      <c r="P3">
        <f>SUMIFS(GameLog!AG:AG,GameLog!$D:$D,'STL P'!$A3,GameLog!$C:$C,"STL")</f>
        <v>0</v>
      </c>
      <c r="Q3">
        <f>SUMIFS(GameLog!AH:AH,GameLog!$D:$D,'STL P'!$A3,GameLog!$C:$C,"STL")</f>
        <v>0</v>
      </c>
      <c r="R3">
        <f>SUMIFS(GameLog!AI:AI,GameLog!$D:$D,'STL P'!$A3,GameLog!$C:$C,"STL")</f>
        <v>0</v>
      </c>
      <c r="S3">
        <f>SUMIFS(GameLog!AJ:AJ,GameLog!$D:$D,'STL P'!$A3,GameLog!$C:$C,"STL")</f>
        <v>0</v>
      </c>
      <c r="T3">
        <f>SUMIFS(GameLog!AK:AK,GameLog!$D:$D,'STL P'!$A3,GameLog!$C:$C,"STL")</f>
        <v>0</v>
      </c>
      <c r="U3">
        <f>SUMIFS(GameLog!AL:AL,GameLog!$D:$D,'STL P'!$A3,GameLog!$C:$C,"STL")</f>
        <v>0</v>
      </c>
      <c r="V3" s="10">
        <f t="shared" ref="V3:V19" si="2">IFERROR((L3+P3)/K3,0)</f>
        <v>0</v>
      </c>
      <c r="W3" s="11">
        <f t="shared" ref="W3:W19" si="3">IFERROR(L3/$K3*9,0)</f>
        <v>0</v>
      </c>
      <c r="X3" s="11">
        <f t="shared" ref="X3:Y19" si="4">IFERROR(O3/$K3*9,0)</f>
        <v>0</v>
      </c>
      <c r="Y3" s="11">
        <f t="shared" si="4"/>
        <v>0</v>
      </c>
      <c r="Z3" s="11">
        <f t="shared" ref="Z3:Z19" si="5">IFERROR(R3/$K3*9,0)</f>
        <v>0</v>
      </c>
      <c r="AA3" s="11">
        <f t="shared" ref="AA3:AA19" si="6">IFERROR(R3/P3,0)</f>
        <v>0</v>
      </c>
    </row>
    <row r="4" spans="1:27">
      <c r="A4" t="s">
        <v>3355</v>
      </c>
      <c r="B4">
        <f>SUMIFS(GameLog!W:W,GameLog!$D:$D,'STL P'!$A4,GameLog!$C:$C,"STL")</f>
        <v>0</v>
      </c>
      <c r="C4">
        <f>SUMIFS(GameLog!X:X,GameLog!$D:$D,'STL P'!$A4,GameLog!$C:$C,"STL")</f>
        <v>0</v>
      </c>
      <c r="D4" s="8">
        <f t="shared" si="0"/>
        <v>0</v>
      </c>
      <c r="E4" s="10">
        <f t="shared" si="1"/>
        <v>0</v>
      </c>
      <c r="F4">
        <f>COUNTIFS(GameLog!D:D,'STL P'!A4,GameLog!C:C,"STL",GameLog!E:E,1)</f>
        <v>2</v>
      </c>
      <c r="G4">
        <f>SUMIFS(GameLog!F:F,GameLog!$D:$D,'STL P'!A4,GameLog!$E:$E,1,GameLog!$C:$C,"STL")</f>
        <v>0</v>
      </c>
      <c r="H4">
        <f>SUMIFS(GameLog!Y:Y,GameLog!$D:$D,'STL P'!$A4,GameLog!$C:$C,"STL")</f>
        <v>0</v>
      </c>
      <c r="I4">
        <f>SUMIFS(GameLog!Z:Z,GameLog!$D:$D,'STL P'!$A4,GameLog!$C:$C,"STL")</f>
        <v>0</v>
      </c>
      <c r="J4">
        <f>SUMIFS(GameLog!AA:AA,GameLog!$D:$D,'STL P'!$A4,GameLog!$C:$C,"STL")</f>
        <v>0</v>
      </c>
      <c r="K4" s="12">
        <f>SUMIFS(GameLog!AB:AB,GameLog!$D:$D,'STL P'!$A4,GameLog!$C:$C,"STL")</f>
        <v>3</v>
      </c>
      <c r="L4">
        <f>SUMIFS(GameLog!AC:AC,GameLog!$D:$D,'STL P'!$A4,GameLog!$C:$C,"STL")</f>
        <v>1</v>
      </c>
      <c r="M4">
        <f>SUMIFS(GameLog!AD:AD,GameLog!$D:$D,'STL P'!$A4,GameLog!$C:$C,"STL")</f>
        <v>0</v>
      </c>
      <c r="N4">
        <f>SUMIFS(GameLog!AE:AE,GameLog!$D:$D,'STL P'!$A4,GameLog!$C:$C,"STL")</f>
        <v>0</v>
      </c>
      <c r="O4">
        <f>SUMIFS(GameLog!AF:AF,GameLog!$D:$D,'STL P'!$A4,GameLog!$C:$C,"STL")</f>
        <v>0</v>
      </c>
      <c r="P4">
        <f>SUMIFS(GameLog!AG:AG,GameLog!$D:$D,'STL P'!$A4,GameLog!$C:$C,"STL")</f>
        <v>0</v>
      </c>
      <c r="Q4">
        <f>SUMIFS(GameLog!AH:AH,GameLog!$D:$D,'STL P'!$A4,GameLog!$C:$C,"STL")</f>
        <v>0</v>
      </c>
      <c r="R4">
        <f>SUMIFS(GameLog!AI:AI,GameLog!$D:$D,'STL P'!$A4,GameLog!$C:$C,"STL")</f>
        <v>2</v>
      </c>
      <c r="S4">
        <f>SUMIFS(GameLog!AJ:AJ,GameLog!$D:$D,'STL P'!$A4,GameLog!$C:$C,"STL")</f>
        <v>0</v>
      </c>
      <c r="T4">
        <f>SUMIFS(GameLog!AK:AK,GameLog!$D:$D,'STL P'!$A4,GameLog!$C:$C,"STL")</f>
        <v>0</v>
      </c>
      <c r="U4">
        <f>SUMIFS(GameLog!AL:AL,GameLog!$D:$D,'STL P'!$A4,GameLog!$C:$C,"STL")</f>
        <v>0</v>
      </c>
      <c r="V4" s="10">
        <f t="shared" si="2"/>
        <v>0.33333333333333331</v>
      </c>
      <c r="W4" s="11">
        <f t="shared" si="3"/>
        <v>3</v>
      </c>
      <c r="X4" s="11">
        <f t="shared" si="4"/>
        <v>0</v>
      </c>
      <c r="Y4" s="11">
        <f t="shared" si="4"/>
        <v>0</v>
      </c>
      <c r="Z4" s="11">
        <f t="shared" si="5"/>
        <v>6</v>
      </c>
      <c r="AA4" s="11">
        <f t="shared" si="6"/>
        <v>0</v>
      </c>
    </row>
    <row r="5" spans="1:27">
      <c r="A5" t="s">
        <v>3366</v>
      </c>
      <c r="B5">
        <f>SUMIFS(GameLog!W:W,GameLog!$D:$D,'STL P'!$A5,GameLog!$C:$C,"STL")</f>
        <v>0</v>
      </c>
      <c r="C5">
        <f>SUMIFS(GameLog!X:X,GameLog!$D:$D,'STL P'!$A5,GameLog!$C:$C,"STL")</f>
        <v>0</v>
      </c>
      <c r="D5" s="8">
        <f t="shared" si="0"/>
        <v>0</v>
      </c>
      <c r="E5" s="10" t="str">
        <f t="shared" si="1"/>
        <v>---</v>
      </c>
      <c r="F5">
        <f>COUNTIFS(GameLog!D:D,'STL P'!A5,GameLog!C:C,"STL",GameLog!E:E,1)</f>
        <v>0</v>
      </c>
      <c r="G5">
        <f>SUMIFS(GameLog!F:F,GameLog!$D:$D,'STL P'!A5,GameLog!$E:$E,1,GameLog!$C:$C,"STL")</f>
        <v>0</v>
      </c>
      <c r="H5">
        <f>SUMIFS(GameLog!Y:Y,GameLog!$D:$D,'STL P'!$A5,GameLog!$C:$C,"STL")</f>
        <v>0</v>
      </c>
      <c r="I5">
        <f>SUMIFS(GameLog!Z:Z,GameLog!$D:$D,'STL P'!$A5,GameLog!$C:$C,"STL")</f>
        <v>0</v>
      </c>
      <c r="J5">
        <f>SUMIFS(GameLog!AA:AA,GameLog!$D:$D,'STL P'!$A5,GameLog!$C:$C,"STL")</f>
        <v>0</v>
      </c>
      <c r="K5" s="12">
        <f>SUMIFS(GameLog!AB:AB,GameLog!$D:$D,'STL P'!$A5,GameLog!$C:$C,"STL")</f>
        <v>0</v>
      </c>
      <c r="L5">
        <f>SUMIFS(GameLog!AC:AC,GameLog!$D:$D,'STL P'!$A5,GameLog!$C:$C,"STL")</f>
        <v>0</v>
      </c>
      <c r="M5">
        <f>SUMIFS(GameLog!AD:AD,GameLog!$D:$D,'STL P'!$A5,GameLog!$C:$C,"STL")</f>
        <v>0</v>
      </c>
      <c r="N5">
        <f>SUMIFS(GameLog!AE:AE,GameLog!$D:$D,'STL P'!$A5,GameLog!$C:$C,"STL")</f>
        <v>0</v>
      </c>
      <c r="O5">
        <f>SUMIFS(GameLog!AF:AF,GameLog!$D:$D,'STL P'!$A5,GameLog!$C:$C,"STL")</f>
        <v>0</v>
      </c>
      <c r="P5">
        <f>SUMIFS(GameLog!AG:AG,GameLog!$D:$D,'STL P'!$A5,GameLog!$C:$C,"STL")</f>
        <v>0</v>
      </c>
      <c r="Q5">
        <f>SUMIFS(GameLog!AH:AH,GameLog!$D:$D,'STL P'!$A5,GameLog!$C:$C,"STL")</f>
        <v>0</v>
      </c>
      <c r="R5">
        <f>SUMIFS(GameLog!AI:AI,GameLog!$D:$D,'STL P'!$A5,GameLog!$C:$C,"STL")</f>
        <v>0</v>
      </c>
      <c r="S5">
        <f>SUMIFS(GameLog!AJ:AJ,GameLog!$D:$D,'STL P'!$A5,GameLog!$C:$C,"STL")</f>
        <v>0</v>
      </c>
      <c r="T5">
        <f>SUMIFS(GameLog!AK:AK,GameLog!$D:$D,'STL P'!$A5,GameLog!$C:$C,"STL")</f>
        <v>0</v>
      </c>
      <c r="U5">
        <f>SUMIFS(GameLog!AL:AL,GameLog!$D:$D,'STL P'!$A5,GameLog!$C:$C,"STL")</f>
        <v>0</v>
      </c>
      <c r="V5" s="10">
        <f t="shared" si="2"/>
        <v>0</v>
      </c>
      <c r="W5" s="11">
        <f t="shared" si="3"/>
        <v>0</v>
      </c>
      <c r="X5" s="11">
        <f t="shared" si="4"/>
        <v>0</v>
      </c>
      <c r="Y5" s="11">
        <f t="shared" si="4"/>
        <v>0</v>
      </c>
      <c r="Z5" s="11">
        <f t="shared" si="5"/>
        <v>0</v>
      </c>
      <c r="AA5" s="11">
        <f t="shared" si="6"/>
        <v>0</v>
      </c>
    </row>
    <row r="6" spans="1:27">
      <c r="A6" t="s">
        <v>3360</v>
      </c>
      <c r="B6">
        <f>SUMIFS(GameLog!W:W,GameLog!$D:$D,'STL P'!$A6,GameLog!$C:$C,"STL")</f>
        <v>0</v>
      </c>
      <c r="C6">
        <f>SUMIFS(GameLog!X:X,GameLog!$D:$D,'STL P'!$A6,GameLog!$C:$C,"STL")</f>
        <v>0</v>
      </c>
      <c r="D6" s="8">
        <f t="shared" si="0"/>
        <v>0</v>
      </c>
      <c r="E6" s="10">
        <f t="shared" si="1"/>
        <v>0</v>
      </c>
      <c r="F6">
        <f>COUNTIFS(GameLog!D:D,'STL P'!A6,GameLog!C:C,"STL",GameLog!E:E,1)</f>
        <v>2</v>
      </c>
      <c r="G6">
        <f>SUMIFS(GameLog!F:F,GameLog!$D:$D,'STL P'!A6,GameLog!$E:$E,1,GameLog!$C:$C,"STL")</f>
        <v>0</v>
      </c>
      <c r="H6">
        <f>SUMIFS(GameLog!Y:Y,GameLog!$D:$D,'STL P'!$A6,GameLog!$C:$C,"STL")</f>
        <v>0</v>
      </c>
      <c r="I6">
        <f>SUMIFS(GameLog!Z:Z,GameLog!$D:$D,'STL P'!$A6,GameLog!$C:$C,"STL")</f>
        <v>0</v>
      </c>
      <c r="J6">
        <f>SUMIFS(GameLog!AA:AA,GameLog!$D:$D,'STL P'!$A6,GameLog!$C:$C,"STL")</f>
        <v>0</v>
      </c>
      <c r="K6" s="12">
        <f>SUMIFS(GameLog!AB:AB,GameLog!$D:$D,'STL P'!$A6,GameLog!$C:$C,"STL")</f>
        <v>2.333333333333333</v>
      </c>
      <c r="L6">
        <f>SUMIFS(GameLog!AC:AC,GameLog!$D:$D,'STL P'!$A6,GameLog!$C:$C,"STL")</f>
        <v>1</v>
      </c>
      <c r="M6">
        <f>SUMIFS(GameLog!AD:AD,GameLog!$D:$D,'STL P'!$A6,GameLog!$C:$C,"STL")</f>
        <v>1</v>
      </c>
      <c r="N6">
        <f>SUMIFS(GameLog!AE:AE,GameLog!$D:$D,'STL P'!$A6,GameLog!$C:$C,"STL")</f>
        <v>0</v>
      </c>
      <c r="O6">
        <f>SUMIFS(GameLog!AF:AF,GameLog!$D:$D,'STL P'!$A6,GameLog!$C:$C,"STL")</f>
        <v>0</v>
      </c>
      <c r="P6">
        <f>SUMIFS(GameLog!AG:AG,GameLog!$D:$D,'STL P'!$A6,GameLog!$C:$C,"STL")</f>
        <v>3</v>
      </c>
      <c r="Q6">
        <f>SUMIFS(GameLog!AH:AH,GameLog!$D:$D,'STL P'!$A6,GameLog!$C:$C,"STL")</f>
        <v>0</v>
      </c>
      <c r="R6">
        <f>SUMIFS(GameLog!AI:AI,GameLog!$D:$D,'STL P'!$A6,GameLog!$C:$C,"STL")</f>
        <v>3</v>
      </c>
      <c r="S6">
        <f>SUMIFS(GameLog!AJ:AJ,GameLog!$D:$D,'STL P'!$A6,GameLog!$C:$C,"STL")</f>
        <v>0</v>
      </c>
      <c r="T6">
        <f>SUMIFS(GameLog!AK:AK,GameLog!$D:$D,'STL P'!$A6,GameLog!$C:$C,"STL")</f>
        <v>0</v>
      </c>
      <c r="U6">
        <f>SUMIFS(GameLog!AL:AL,GameLog!$D:$D,'STL P'!$A6,GameLog!$C:$C,"STL")</f>
        <v>0</v>
      </c>
      <c r="V6" s="10">
        <f t="shared" si="2"/>
        <v>1.7142857142857144</v>
      </c>
      <c r="W6" s="11">
        <f t="shared" si="3"/>
        <v>3.8571428571428577</v>
      </c>
      <c r="X6" s="11">
        <f t="shared" si="4"/>
        <v>0</v>
      </c>
      <c r="Y6" s="11">
        <f t="shared" si="4"/>
        <v>11.571428571428573</v>
      </c>
      <c r="Z6" s="11">
        <f t="shared" si="5"/>
        <v>11.571428571428573</v>
      </c>
      <c r="AA6" s="11">
        <f t="shared" si="6"/>
        <v>1</v>
      </c>
    </row>
    <row r="7" spans="1:27">
      <c r="A7" t="s">
        <v>3351</v>
      </c>
      <c r="B7">
        <f>SUMIFS(GameLog!W:W,GameLog!$D:$D,'STL P'!$A7,GameLog!$C:$C,"STL")</f>
        <v>1</v>
      </c>
      <c r="C7">
        <f>SUMIFS(GameLog!X:X,GameLog!$D:$D,'STL P'!$A7,GameLog!$C:$C,"STL")</f>
        <v>0</v>
      </c>
      <c r="D7" s="8">
        <f t="shared" si="0"/>
        <v>1</v>
      </c>
      <c r="E7" s="10">
        <f t="shared" si="1"/>
        <v>4.5</v>
      </c>
      <c r="F7">
        <f>COUNTIFS(GameLog!D:D,'STL P'!A7,GameLog!C:C,"STL",GameLog!E:E,1)</f>
        <v>1</v>
      </c>
      <c r="G7">
        <f>SUMIFS(GameLog!F:F,GameLog!$D:$D,'STL P'!A7,GameLog!$E:$E,1,GameLog!$C:$C,"STL")</f>
        <v>1</v>
      </c>
      <c r="H7">
        <f>SUMIFS(GameLog!Y:Y,GameLog!$D:$D,'STL P'!$A7,GameLog!$C:$C,"STL")</f>
        <v>0</v>
      </c>
      <c r="I7">
        <f>SUMIFS(GameLog!Z:Z,GameLog!$D:$D,'STL P'!$A7,GameLog!$C:$C,"STL")</f>
        <v>0</v>
      </c>
      <c r="J7">
        <f>SUMIFS(GameLog!AA:AA,GameLog!$D:$D,'STL P'!$A7,GameLog!$C:$C,"STL")</f>
        <v>0</v>
      </c>
      <c r="K7" s="12">
        <f>SUMIFS(GameLog!AB:AB,GameLog!$D:$D,'STL P'!$A7,GameLog!$C:$C,"STL")</f>
        <v>6</v>
      </c>
      <c r="L7">
        <f>SUMIFS(GameLog!AC:AC,GameLog!$D:$D,'STL P'!$A7,GameLog!$C:$C,"STL")</f>
        <v>5</v>
      </c>
      <c r="M7">
        <f>SUMIFS(GameLog!AD:AD,GameLog!$D:$D,'STL P'!$A7,GameLog!$C:$C,"STL")</f>
        <v>4</v>
      </c>
      <c r="N7">
        <f>SUMIFS(GameLog!AE:AE,GameLog!$D:$D,'STL P'!$A7,GameLog!$C:$C,"STL")</f>
        <v>3</v>
      </c>
      <c r="O7">
        <f>SUMIFS(GameLog!AF:AF,GameLog!$D:$D,'STL P'!$A7,GameLog!$C:$C,"STL")</f>
        <v>1</v>
      </c>
      <c r="P7">
        <f>SUMIFS(GameLog!AG:AG,GameLog!$D:$D,'STL P'!$A7,GameLog!$C:$C,"STL")</f>
        <v>2</v>
      </c>
      <c r="Q7">
        <f>SUMIFS(GameLog!AH:AH,GameLog!$D:$D,'STL P'!$A7,GameLog!$C:$C,"STL")</f>
        <v>0</v>
      </c>
      <c r="R7">
        <f>SUMIFS(GameLog!AI:AI,GameLog!$D:$D,'STL P'!$A7,GameLog!$C:$C,"STL")</f>
        <v>4</v>
      </c>
      <c r="S7">
        <f>SUMIFS(GameLog!AJ:AJ,GameLog!$D:$D,'STL P'!$A7,GameLog!$C:$C,"STL")</f>
        <v>2</v>
      </c>
      <c r="T7">
        <f>SUMIFS(GameLog!AK:AK,GameLog!$D:$D,'STL P'!$A7,GameLog!$C:$C,"STL")</f>
        <v>0</v>
      </c>
      <c r="U7">
        <f>SUMIFS(GameLog!AL:AL,GameLog!$D:$D,'STL P'!$A7,GameLog!$C:$C,"STL")</f>
        <v>0</v>
      </c>
      <c r="V7" s="10">
        <f t="shared" si="2"/>
        <v>1.1666666666666667</v>
      </c>
      <c r="W7" s="11">
        <f t="shared" si="3"/>
        <v>7.5</v>
      </c>
      <c r="X7" s="11">
        <f t="shared" si="4"/>
        <v>1.5</v>
      </c>
      <c r="Y7" s="11">
        <f t="shared" si="4"/>
        <v>3</v>
      </c>
      <c r="Z7" s="11">
        <f t="shared" si="5"/>
        <v>6</v>
      </c>
      <c r="AA7" s="11">
        <f t="shared" si="6"/>
        <v>2</v>
      </c>
    </row>
    <row r="8" spans="1:27">
      <c r="A8" t="s">
        <v>3367</v>
      </c>
      <c r="B8">
        <f>SUMIFS(GameLog!W:W,GameLog!$D:$D,'STL P'!$A8,GameLog!$C:$C,"STL")</f>
        <v>1</v>
      </c>
      <c r="C8">
        <f>SUMIFS(GameLog!X:X,GameLog!$D:$D,'STL P'!$A8,GameLog!$C:$C,"STL")</f>
        <v>0</v>
      </c>
      <c r="D8" s="8">
        <f t="shared" si="0"/>
        <v>1</v>
      </c>
      <c r="E8" s="10">
        <f t="shared" si="1"/>
        <v>0</v>
      </c>
      <c r="F8">
        <f>COUNTIFS(GameLog!D:D,'STL P'!A8,GameLog!C:C,"STL",GameLog!E:E,1)</f>
        <v>1</v>
      </c>
      <c r="G8">
        <f>SUMIFS(GameLog!F:F,GameLog!$D:$D,'STL P'!A8,GameLog!$E:$E,1,GameLog!$C:$C,"STL")</f>
        <v>0</v>
      </c>
      <c r="H8">
        <f>SUMIFS(GameLog!Y:Y,GameLog!$D:$D,'STL P'!$A8,GameLog!$C:$C,"STL")</f>
        <v>0</v>
      </c>
      <c r="I8">
        <f>SUMIFS(GameLog!Z:Z,GameLog!$D:$D,'STL P'!$A8,GameLog!$C:$C,"STL")</f>
        <v>0</v>
      </c>
      <c r="J8">
        <f>SUMIFS(GameLog!AA:AA,GameLog!$D:$D,'STL P'!$A8,GameLog!$C:$C,"STL")</f>
        <v>0</v>
      </c>
      <c r="K8" s="12">
        <f>SUMIFS(GameLog!AB:AB,GameLog!$D:$D,'STL P'!$A8,GameLog!$C:$C,"STL")</f>
        <v>2</v>
      </c>
      <c r="L8">
        <f>SUMIFS(GameLog!AC:AC,GameLog!$D:$D,'STL P'!$A8,GameLog!$C:$C,"STL")</f>
        <v>2</v>
      </c>
      <c r="M8">
        <f>SUMIFS(GameLog!AD:AD,GameLog!$D:$D,'STL P'!$A8,GameLog!$C:$C,"STL")</f>
        <v>0</v>
      </c>
      <c r="N8">
        <f>SUMIFS(GameLog!AE:AE,GameLog!$D:$D,'STL P'!$A8,GameLog!$C:$C,"STL")</f>
        <v>0</v>
      </c>
      <c r="O8">
        <f>SUMIFS(GameLog!AF:AF,GameLog!$D:$D,'STL P'!$A8,GameLog!$C:$C,"STL")</f>
        <v>0</v>
      </c>
      <c r="P8">
        <f>SUMIFS(GameLog!AG:AG,GameLog!$D:$D,'STL P'!$A8,GameLog!$C:$C,"STL")</f>
        <v>0</v>
      </c>
      <c r="Q8">
        <f>SUMIFS(GameLog!AH:AH,GameLog!$D:$D,'STL P'!$A8,GameLog!$C:$C,"STL")</f>
        <v>0</v>
      </c>
      <c r="R8">
        <f>SUMIFS(GameLog!AI:AI,GameLog!$D:$D,'STL P'!$A8,GameLog!$C:$C,"STL")</f>
        <v>1</v>
      </c>
      <c r="S8">
        <f>SUMIFS(GameLog!AJ:AJ,GameLog!$D:$D,'STL P'!$A8,GameLog!$C:$C,"STL")</f>
        <v>0</v>
      </c>
      <c r="T8">
        <f>SUMIFS(GameLog!AK:AK,GameLog!$D:$D,'STL P'!$A8,GameLog!$C:$C,"STL")</f>
        <v>0</v>
      </c>
      <c r="U8">
        <f>SUMIFS(GameLog!AL:AL,GameLog!$D:$D,'STL P'!$A8,GameLog!$C:$C,"STL")</f>
        <v>0</v>
      </c>
      <c r="V8" s="10">
        <f t="shared" si="2"/>
        <v>1</v>
      </c>
      <c r="W8" s="11">
        <f t="shared" si="3"/>
        <v>9</v>
      </c>
      <c r="X8" s="11">
        <f t="shared" si="4"/>
        <v>0</v>
      </c>
      <c r="Y8" s="11">
        <f t="shared" si="4"/>
        <v>0</v>
      </c>
      <c r="Z8" s="11">
        <f t="shared" si="5"/>
        <v>4.5</v>
      </c>
      <c r="AA8" s="11">
        <f t="shared" si="6"/>
        <v>0</v>
      </c>
    </row>
    <row r="9" spans="1:27">
      <c r="A9" t="s">
        <v>3361</v>
      </c>
      <c r="B9">
        <f>SUMIFS(GameLog!W:W,GameLog!$D:$D,'STL P'!$A9,GameLog!$C:$C,"STL")</f>
        <v>0</v>
      </c>
      <c r="C9">
        <f>SUMIFS(GameLog!X:X,GameLog!$D:$D,'STL P'!$A9,GameLog!$C:$C,"STL")</f>
        <v>0</v>
      </c>
      <c r="D9" s="8">
        <f t="shared" si="0"/>
        <v>0</v>
      </c>
      <c r="E9" s="10" t="str">
        <f t="shared" si="1"/>
        <v>---</v>
      </c>
      <c r="F9">
        <f>COUNTIFS(GameLog!D:D,'STL P'!A9,GameLog!C:C,"STL",GameLog!E:E,1)</f>
        <v>0</v>
      </c>
      <c r="G9">
        <f>SUMIFS(GameLog!F:F,GameLog!$D:$D,'STL P'!A9,GameLog!$E:$E,1,GameLog!$C:$C,"STL")</f>
        <v>0</v>
      </c>
      <c r="H9">
        <f>SUMIFS(GameLog!Y:Y,GameLog!$D:$D,'STL P'!$A9,GameLog!$C:$C,"STL")</f>
        <v>0</v>
      </c>
      <c r="I9">
        <f>SUMIFS(GameLog!Z:Z,GameLog!$D:$D,'STL P'!$A9,GameLog!$C:$C,"STL")</f>
        <v>0</v>
      </c>
      <c r="J9">
        <f>SUMIFS(GameLog!AA:AA,GameLog!$D:$D,'STL P'!$A9,GameLog!$C:$C,"STL")</f>
        <v>0</v>
      </c>
      <c r="K9" s="12">
        <f>SUMIFS(GameLog!AB:AB,GameLog!$D:$D,'STL P'!$A9,GameLog!$C:$C,"STL")</f>
        <v>0</v>
      </c>
      <c r="L9">
        <f>SUMIFS(GameLog!AC:AC,GameLog!$D:$D,'STL P'!$A9,GameLog!$C:$C,"STL")</f>
        <v>0</v>
      </c>
      <c r="M9">
        <f>SUMIFS(GameLog!AD:AD,GameLog!$D:$D,'STL P'!$A9,GameLog!$C:$C,"STL")</f>
        <v>0</v>
      </c>
      <c r="N9">
        <f>SUMIFS(GameLog!AE:AE,GameLog!$D:$D,'STL P'!$A9,GameLog!$C:$C,"STL")</f>
        <v>0</v>
      </c>
      <c r="O9">
        <f>SUMIFS(GameLog!AF:AF,GameLog!$D:$D,'STL P'!$A9,GameLog!$C:$C,"STL")</f>
        <v>0</v>
      </c>
      <c r="P9">
        <f>SUMIFS(GameLog!AG:AG,GameLog!$D:$D,'STL P'!$A9,GameLog!$C:$C,"STL")</f>
        <v>0</v>
      </c>
      <c r="Q9">
        <f>SUMIFS(GameLog!AH:AH,GameLog!$D:$D,'STL P'!$A9,GameLog!$C:$C,"STL")</f>
        <v>0</v>
      </c>
      <c r="R9">
        <f>SUMIFS(GameLog!AI:AI,GameLog!$D:$D,'STL P'!$A9,GameLog!$C:$C,"STL")</f>
        <v>0</v>
      </c>
      <c r="S9">
        <f>SUMIFS(GameLog!AJ:AJ,GameLog!$D:$D,'STL P'!$A9,GameLog!$C:$C,"STL")</f>
        <v>0</v>
      </c>
      <c r="T9">
        <f>SUMIFS(GameLog!AK:AK,GameLog!$D:$D,'STL P'!$A9,GameLog!$C:$C,"STL")</f>
        <v>0</v>
      </c>
      <c r="U9">
        <f>SUMIFS(GameLog!AL:AL,GameLog!$D:$D,'STL P'!$A9,GameLog!$C:$C,"STL")</f>
        <v>0</v>
      </c>
      <c r="V9" s="10">
        <f t="shared" si="2"/>
        <v>0</v>
      </c>
      <c r="W9" s="11">
        <f t="shared" si="3"/>
        <v>0</v>
      </c>
      <c r="X9" s="11">
        <f t="shared" si="4"/>
        <v>0</v>
      </c>
      <c r="Y9" s="11">
        <f t="shared" si="4"/>
        <v>0</v>
      </c>
      <c r="Z9" s="11">
        <f t="shared" si="5"/>
        <v>0</v>
      </c>
      <c r="AA9" s="11">
        <f t="shared" si="6"/>
        <v>0</v>
      </c>
    </row>
    <row r="10" spans="1:27">
      <c r="A10" t="s">
        <v>3364</v>
      </c>
      <c r="B10">
        <f>SUMIFS(GameLog!W:W,GameLog!$D:$D,'STL P'!$A10,GameLog!$C:$C,"STL")</f>
        <v>0</v>
      </c>
      <c r="C10">
        <f>SUMIFS(GameLog!X:X,GameLog!$D:$D,'STL P'!$A10,GameLog!$C:$C,"STL")</f>
        <v>0</v>
      </c>
      <c r="D10" s="8">
        <f t="shared" si="0"/>
        <v>0</v>
      </c>
      <c r="E10" s="10" t="str">
        <f t="shared" si="1"/>
        <v>---</v>
      </c>
      <c r="F10">
        <f>COUNTIFS(GameLog!D:D,'STL P'!A10,GameLog!C:C,"STL",GameLog!E:E,1)</f>
        <v>0</v>
      </c>
      <c r="G10">
        <f>SUMIFS(GameLog!F:F,GameLog!$D:$D,'STL P'!A10,GameLog!$E:$E,1,GameLog!$C:$C,"STL")</f>
        <v>0</v>
      </c>
      <c r="H10">
        <f>SUMIFS(GameLog!Y:Y,GameLog!$D:$D,'STL P'!$A10,GameLog!$C:$C,"STL")</f>
        <v>0</v>
      </c>
      <c r="I10">
        <f>SUMIFS(GameLog!Z:Z,GameLog!$D:$D,'STL P'!$A10,GameLog!$C:$C,"STL")</f>
        <v>0</v>
      </c>
      <c r="J10">
        <f>SUMIFS(GameLog!AA:AA,GameLog!$D:$D,'STL P'!$A10,GameLog!$C:$C,"STL")</f>
        <v>0</v>
      </c>
      <c r="K10" s="12">
        <f>SUMIFS(GameLog!AB:AB,GameLog!$D:$D,'STL P'!$A10,GameLog!$C:$C,"STL")</f>
        <v>0</v>
      </c>
      <c r="L10">
        <f>SUMIFS(GameLog!AC:AC,GameLog!$D:$D,'STL P'!$A10,GameLog!$C:$C,"STL")</f>
        <v>0</v>
      </c>
      <c r="M10">
        <f>SUMIFS(GameLog!AD:AD,GameLog!$D:$D,'STL P'!$A10,GameLog!$C:$C,"STL")</f>
        <v>0</v>
      </c>
      <c r="N10">
        <f>SUMIFS(GameLog!AE:AE,GameLog!$D:$D,'STL P'!$A10,GameLog!$C:$C,"STL")</f>
        <v>0</v>
      </c>
      <c r="O10">
        <f>SUMIFS(GameLog!AF:AF,GameLog!$D:$D,'STL P'!$A10,GameLog!$C:$C,"STL")</f>
        <v>0</v>
      </c>
      <c r="P10">
        <f>SUMIFS(GameLog!AG:AG,GameLog!$D:$D,'STL P'!$A10,GameLog!$C:$C,"STL")</f>
        <v>0</v>
      </c>
      <c r="Q10">
        <f>SUMIFS(GameLog!AH:AH,GameLog!$D:$D,'STL P'!$A10,GameLog!$C:$C,"STL")</f>
        <v>0</v>
      </c>
      <c r="R10">
        <f>SUMIFS(GameLog!AI:AI,GameLog!$D:$D,'STL P'!$A10,GameLog!$C:$C,"STL")</f>
        <v>0</v>
      </c>
      <c r="S10">
        <f>SUMIFS(GameLog!AJ:AJ,GameLog!$D:$D,'STL P'!$A10,GameLog!$C:$C,"STL")</f>
        <v>0</v>
      </c>
      <c r="T10">
        <f>SUMIFS(GameLog!AK:AK,GameLog!$D:$D,'STL P'!$A10,GameLog!$C:$C,"STL")</f>
        <v>0</v>
      </c>
      <c r="U10">
        <f>SUMIFS(GameLog!AL:AL,GameLog!$D:$D,'STL P'!$A10,GameLog!$C:$C,"STL")</f>
        <v>0</v>
      </c>
      <c r="V10" s="10">
        <f t="shared" si="2"/>
        <v>0</v>
      </c>
      <c r="W10" s="11">
        <f t="shared" si="3"/>
        <v>0</v>
      </c>
      <c r="X10" s="11">
        <f t="shared" si="4"/>
        <v>0</v>
      </c>
      <c r="Y10" s="11">
        <f t="shared" si="4"/>
        <v>0</v>
      </c>
      <c r="Z10" s="11">
        <f t="shared" si="5"/>
        <v>0</v>
      </c>
      <c r="AA10" s="11">
        <f t="shared" si="6"/>
        <v>0</v>
      </c>
    </row>
    <row r="11" spans="1:27">
      <c r="A11" t="s">
        <v>3352</v>
      </c>
      <c r="B11">
        <f>SUMIFS(GameLog!W:W,GameLog!$D:$D,'STL P'!$A11,GameLog!$C:$C,"STL")</f>
        <v>0</v>
      </c>
      <c r="C11">
        <f>SUMIFS(GameLog!X:X,GameLog!$D:$D,'STL P'!$A11,GameLog!$C:$C,"STL")</f>
        <v>0</v>
      </c>
      <c r="D11" s="8">
        <f t="shared" si="0"/>
        <v>0</v>
      </c>
      <c r="E11" s="10" t="str">
        <f t="shared" si="1"/>
        <v>---</v>
      </c>
      <c r="F11">
        <f>COUNTIFS(GameLog!D:D,'STL P'!A11,GameLog!C:C,"STL",GameLog!E:E,1)</f>
        <v>0</v>
      </c>
      <c r="G11">
        <f>SUMIFS(GameLog!F:F,GameLog!$D:$D,'STL P'!A11,GameLog!$E:$E,1,GameLog!$C:$C,"STL")</f>
        <v>0</v>
      </c>
      <c r="H11">
        <f>SUMIFS(GameLog!Y:Y,GameLog!$D:$D,'STL P'!$A11,GameLog!$C:$C,"STL")</f>
        <v>0</v>
      </c>
      <c r="I11">
        <f>SUMIFS(GameLog!Z:Z,GameLog!$D:$D,'STL P'!$A11,GameLog!$C:$C,"STL")</f>
        <v>0</v>
      </c>
      <c r="J11">
        <f>SUMIFS(GameLog!AA:AA,GameLog!$D:$D,'STL P'!$A11,GameLog!$C:$C,"STL")</f>
        <v>0</v>
      </c>
      <c r="K11" s="12">
        <f>SUMIFS(GameLog!AB:AB,GameLog!$D:$D,'STL P'!$A11,GameLog!$C:$C,"STL")</f>
        <v>0</v>
      </c>
      <c r="L11">
        <f>SUMIFS(GameLog!AC:AC,GameLog!$D:$D,'STL P'!$A11,GameLog!$C:$C,"STL")</f>
        <v>0</v>
      </c>
      <c r="M11">
        <f>SUMIFS(GameLog!AD:AD,GameLog!$D:$D,'STL P'!$A11,GameLog!$C:$C,"STL")</f>
        <v>0</v>
      </c>
      <c r="N11">
        <f>SUMIFS(GameLog!AE:AE,GameLog!$D:$D,'STL P'!$A11,GameLog!$C:$C,"STL")</f>
        <v>0</v>
      </c>
      <c r="O11">
        <f>SUMIFS(GameLog!AF:AF,GameLog!$D:$D,'STL P'!$A11,GameLog!$C:$C,"STL")</f>
        <v>0</v>
      </c>
      <c r="P11">
        <f>SUMIFS(GameLog!AG:AG,GameLog!$D:$D,'STL P'!$A11,GameLog!$C:$C,"STL")</f>
        <v>0</v>
      </c>
      <c r="Q11">
        <f>SUMIFS(GameLog!AH:AH,GameLog!$D:$D,'STL P'!$A11,GameLog!$C:$C,"STL")</f>
        <v>0</v>
      </c>
      <c r="R11">
        <f>SUMIFS(GameLog!AI:AI,GameLog!$D:$D,'STL P'!$A11,GameLog!$C:$C,"STL")</f>
        <v>0</v>
      </c>
      <c r="S11">
        <f>SUMIFS(GameLog!AJ:AJ,GameLog!$D:$D,'STL P'!$A11,GameLog!$C:$C,"STL")</f>
        <v>0</v>
      </c>
      <c r="T11">
        <f>SUMIFS(GameLog!AK:AK,GameLog!$D:$D,'STL P'!$A11,GameLog!$C:$C,"STL")</f>
        <v>0</v>
      </c>
      <c r="U11">
        <f>SUMIFS(GameLog!AL:AL,GameLog!$D:$D,'STL P'!$A11,GameLog!$C:$C,"STL")</f>
        <v>0</v>
      </c>
      <c r="V11" s="10">
        <f t="shared" si="2"/>
        <v>0</v>
      </c>
      <c r="W11" s="11">
        <f t="shared" si="3"/>
        <v>0</v>
      </c>
      <c r="X11" s="11">
        <f t="shared" si="4"/>
        <v>0</v>
      </c>
      <c r="Y11" s="11">
        <f t="shared" si="4"/>
        <v>0</v>
      </c>
      <c r="Z11" s="11">
        <f t="shared" si="5"/>
        <v>0</v>
      </c>
      <c r="AA11" s="11">
        <f t="shared" si="6"/>
        <v>0</v>
      </c>
    </row>
    <row r="12" spans="1:27">
      <c r="A12" t="s">
        <v>3368</v>
      </c>
      <c r="B12">
        <f>SUMIFS(GameLog!W:W,GameLog!$D:$D,'STL P'!$A12,GameLog!$C:$C,"STL")</f>
        <v>0</v>
      </c>
      <c r="C12">
        <f>SUMIFS(GameLog!X:X,GameLog!$D:$D,'STL P'!$A12,GameLog!$C:$C,"STL")</f>
        <v>0</v>
      </c>
      <c r="D12" s="8">
        <f t="shared" si="0"/>
        <v>0</v>
      </c>
      <c r="E12" s="10" t="str">
        <f t="shared" si="1"/>
        <v>---</v>
      </c>
      <c r="F12">
        <f>COUNTIFS(GameLog!D:D,'STL P'!A12,GameLog!C:C,"STL",GameLog!E:E,1)</f>
        <v>0</v>
      </c>
      <c r="G12">
        <f>SUMIFS(GameLog!F:F,GameLog!$D:$D,'STL P'!A12,GameLog!$E:$E,1,GameLog!$C:$C,"STL")</f>
        <v>0</v>
      </c>
      <c r="H12">
        <f>SUMIFS(GameLog!Y:Y,GameLog!$D:$D,'STL P'!$A12,GameLog!$C:$C,"STL")</f>
        <v>0</v>
      </c>
      <c r="I12">
        <f>SUMIFS(GameLog!Z:Z,GameLog!$D:$D,'STL P'!$A12,GameLog!$C:$C,"STL")</f>
        <v>0</v>
      </c>
      <c r="J12">
        <f>SUMIFS(GameLog!AA:AA,GameLog!$D:$D,'STL P'!$A12,GameLog!$C:$C,"STL")</f>
        <v>0</v>
      </c>
      <c r="K12" s="12">
        <f>SUMIFS(GameLog!AB:AB,GameLog!$D:$D,'STL P'!$A12,GameLog!$C:$C,"STL")</f>
        <v>0</v>
      </c>
      <c r="L12">
        <f>SUMIFS(GameLog!AC:AC,GameLog!$D:$D,'STL P'!$A12,GameLog!$C:$C,"STL")</f>
        <v>0</v>
      </c>
      <c r="M12">
        <f>SUMIFS(GameLog!AD:AD,GameLog!$D:$D,'STL P'!$A12,GameLog!$C:$C,"STL")</f>
        <v>0</v>
      </c>
      <c r="N12">
        <f>SUMIFS(GameLog!AE:AE,GameLog!$D:$D,'STL P'!$A12,GameLog!$C:$C,"STL")</f>
        <v>0</v>
      </c>
      <c r="O12">
        <f>SUMIFS(GameLog!AF:AF,GameLog!$D:$D,'STL P'!$A12,GameLog!$C:$C,"STL")</f>
        <v>0</v>
      </c>
      <c r="P12">
        <f>SUMIFS(GameLog!AG:AG,GameLog!$D:$D,'STL P'!$A12,GameLog!$C:$C,"STL")</f>
        <v>0</v>
      </c>
      <c r="Q12">
        <f>SUMIFS(GameLog!AH:AH,GameLog!$D:$D,'STL P'!$A12,GameLog!$C:$C,"STL")</f>
        <v>0</v>
      </c>
      <c r="R12">
        <f>SUMIFS(GameLog!AI:AI,GameLog!$D:$D,'STL P'!$A12,GameLog!$C:$C,"STL")</f>
        <v>0</v>
      </c>
      <c r="S12">
        <f>SUMIFS(GameLog!AJ:AJ,GameLog!$D:$D,'STL P'!$A12,GameLog!$C:$C,"STL")</f>
        <v>0</v>
      </c>
      <c r="T12">
        <f>SUMIFS(GameLog!AK:AK,GameLog!$D:$D,'STL P'!$A12,GameLog!$C:$C,"STL")</f>
        <v>0</v>
      </c>
      <c r="U12">
        <f>SUMIFS(GameLog!AL:AL,GameLog!$D:$D,'STL P'!$A12,GameLog!$C:$C,"STL")</f>
        <v>0</v>
      </c>
      <c r="V12" s="10">
        <f t="shared" si="2"/>
        <v>0</v>
      </c>
      <c r="W12" s="11">
        <f t="shared" si="3"/>
        <v>0</v>
      </c>
      <c r="X12" s="11">
        <f t="shared" si="4"/>
        <v>0</v>
      </c>
      <c r="Y12" s="11">
        <f t="shared" si="4"/>
        <v>0</v>
      </c>
      <c r="Z12" s="11">
        <f t="shared" si="5"/>
        <v>0</v>
      </c>
      <c r="AA12" s="11">
        <f t="shared" si="6"/>
        <v>0</v>
      </c>
    </row>
    <row r="13" spans="1:27">
      <c r="A13" t="s">
        <v>3354</v>
      </c>
      <c r="B13">
        <f>SUMIFS(GameLog!W:W,GameLog!$D:$D,'STL P'!$A13,GameLog!$C:$C,"STL")</f>
        <v>0</v>
      </c>
      <c r="C13">
        <f>SUMIFS(GameLog!X:X,GameLog!$D:$D,'STL P'!$A13,GameLog!$C:$C,"STL")</f>
        <v>0</v>
      </c>
      <c r="D13" s="8">
        <f t="shared" si="0"/>
        <v>0</v>
      </c>
      <c r="E13" s="10" t="str">
        <f t="shared" si="1"/>
        <v>---</v>
      </c>
      <c r="F13">
        <f>COUNTIFS(GameLog!D:D,'STL P'!A13,GameLog!C:C,"STL",GameLog!E:E,1)</f>
        <v>0</v>
      </c>
      <c r="G13">
        <f>SUMIFS(GameLog!F:F,GameLog!$D:$D,'STL P'!A13,GameLog!$E:$E,1,GameLog!$C:$C,"STL")</f>
        <v>0</v>
      </c>
      <c r="H13">
        <f>SUMIFS(GameLog!Y:Y,GameLog!$D:$D,'STL P'!$A13,GameLog!$C:$C,"STL")</f>
        <v>0</v>
      </c>
      <c r="I13">
        <f>SUMIFS(GameLog!Z:Z,GameLog!$D:$D,'STL P'!$A13,GameLog!$C:$C,"STL")</f>
        <v>0</v>
      </c>
      <c r="J13">
        <f>SUMIFS(GameLog!AA:AA,GameLog!$D:$D,'STL P'!$A13,GameLog!$C:$C,"STL")</f>
        <v>0</v>
      </c>
      <c r="K13" s="12">
        <f>SUMIFS(GameLog!AB:AB,GameLog!$D:$D,'STL P'!$A13,GameLog!$C:$C,"STL")</f>
        <v>0</v>
      </c>
      <c r="L13">
        <f>SUMIFS(GameLog!AC:AC,GameLog!$D:$D,'STL P'!$A13,GameLog!$C:$C,"STL")</f>
        <v>0</v>
      </c>
      <c r="M13">
        <f>SUMIFS(GameLog!AD:AD,GameLog!$D:$D,'STL P'!$A13,GameLog!$C:$C,"STL")</f>
        <v>0</v>
      </c>
      <c r="N13">
        <f>SUMIFS(GameLog!AE:AE,GameLog!$D:$D,'STL P'!$A13,GameLog!$C:$C,"STL")</f>
        <v>0</v>
      </c>
      <c r="O13">
        <f>SUMIFS(GameLog!AF:AF,GameLog!$D:$D,'STL P'!$A13,GameLog!$C:$C,"STL")</f>
        <v>0</v>
      </c>
      <c r="P13">
        <f>SUMIFS(GameLog!AG:AG,GameLog!$D:$D,'STL P'!$A13,GameLog!$C:$C,"STL")</f>
        <v>0</v>
      </c>
      <c r="Q13">
        <f>SUMIFS(GameLog!AH:AH,GameLog!$D:$D,'STL P'!$A13,GameLog!$C:$C,"STL")</f>
        <v>0</v>
      </c>
      <c r="R13">
        <f>SUMIFS(GameLog!AI:AI,GameLog!$D:$D,'STL P'!$A13,GameLog!$C:$C,"STL")</f>
        <v>0</v>
      </c>
      <c r="S13">
        <f>SUMIFS(GameLog!AJ:AJ,GameLog!$D:$D,'STL P'!$A13,GameLog!$C:$C,"STL")</f>
        <v>0</v>
      </c>
      <c r="T13">
        <f>SUMIFS(GameLog!AK:AK,GameLog!$D:$D,'STL P'!$A13,GameLog!$C:$C,"STL")</f>
        <v>0</v>
      </c>
      <c r="U13">
        <f>SUMIFS(GameLog!AL:AL,GameLog!$D:$D,'STL P'!$A13,GameLog!$C:$C,"STL")</f>
        <v>0</v>
      </c>
      <c r="V13" s="10">
        <f t="shared" si="2"/>
        <v>0</v>
      </c>
      <c r="W13" s="11">
        <f t="shared" si="3"/>
        <v>0</v>
      </c>
      <c r="X13" s="11">
        <f t="shared" si="4"/>
        <v>0</v>
      </c>
      <c r="Y13" s="11">
        <f t="shared" si="4"/>
        <v>0</v>
      </c>
      <c r="Z13" s="11">
        <f t="shared" si="5"/>
        <v>0</v>
      </c>
      <c r="AA13" s="11">
        <f t="shared" si="6"/>
        <v>0</v>
      </c>
    </row>
    <row r="14" spans="1:27">
      <c r="A14" t="s">
        <v>2740</v>
      </c>
      <c r="B14">
        <f>SUMIFS(GameLog!W:W,GameLog!$D:$D,'STL P'!$A14,GameLog!$C:$C,"STL")</f>
        <v>0</v>
      </c>
      <c r="C14">
        <f>SUMIFS(GameLog!X:X,GameLog!$D:$D,'STL P'!$A14,GameLog!$C:$C,"STL")</f>
        <v>0</v>
      </c>
      <c r="D14" s="8">
        <f t="shared" si="0"/>
        <v>0</v>
      </c>
      <c r="E14" s="10">
        <f t="shared" si="1"/>
        <v>3</v>
      </c>
      <c r="F14">
        <f>COUNTIFS(GameLog!D:D,'STL P'!A14,GameLog!C:C,"STL",GameLog!E:E,1)</f>
        <v>1</v>
      </c>
      <c r="G14">
        <f>SUMIFS(GameLog!F:F,GameLog!$D:$D,'STL P'!A14,GameLog!$E:$E,1,GameLog!$C:$C,"STL")</f>
        <v>1</v>
      </c>
      <c r="H14">
        <f>SUMIFS(GameLog!Y:Y,GameLog!$D:$D,'STL P'!$A14,GameLog!$C:$C,"STL")</f>
        <v>0</v>
      </c>
      <c r="I14">
        <f>SUMIFS(GameLog!Z:Z,GameLog!$D:$D,'STL P'!$A14,GameLog!$C:$C,"STL")</f>
        <v>0</v>
      </c>
      <c r="J14">
        <f>SUMIFS(GameLog!AA:AA,GameLog!$D:$D,'STL P'!$A14,GameLog!$C:$C,"STL")</f>
        <v>0</v>
      </c>
      <c r="K14" s="12">
        <f>SUMIFS(GameLog!AB:AB,GameLog!$D:$D,'STL P'!$A14,GameLog!$C:$C,"STL")</f>
        <v>6</v>
      </c>
      <c r="L14">
        <f>SUMIFS(GameLog!AC:AC,GameLog!$D:$D,'STL P'!$A14,GameLog!$C:$C,"STL")</f>
        <v>8</v>
      </c>
      <c r="M14">
        <f>SUMIFS(GameLog!AD:AD,GameLog!$D:$D,'STL P'!$A14,GameLog!$C:$C,"STL")</f>
        <v>2</v>
      </c>
      <c r="N14">
        <f>SUMIFS(GameLog!AE:AE,GameLog!$D:$D,'STL P'!$A14,GameLog!$C:$C,"STL")</f>
        <v>2</v>
      </c>
      <c r="O14">
        <f>SUMIFS(GameLog!AF:AF,GameLog!$D:$D,'STL P'!$A14,GameLog!$C:$C,"STL")</f>
        <v>0</v>
      </c>
      <c r="P14">
        <f>SUMIFS(GameLog!AG:AG,GameLog!$D:$D,'STL P'!$A14,GameLog!$C:$C,"STL")</f>
        <v>1</v>
      </c>
      <c r="Q14">
        <f>SUMIFS(GameLog!AH:AH,GameLog!$D:$D,'STL P'!$A14,GameLog!$C:$C,"STL")</f>
        <v>0</v>
      </c>
      <c r="R14">
        <f>SUMIFS(GameLog!AI:AI,GameLog!$D:$D,'STL P'!$A14,GameLog!$C:$C,"STL")</f>
        <v>4</v>
      </c>
      <c r="S14">
        <f>SUMIFS(GameLog!AJ:AJ,GameLog!$D:$D,'STL P'!$A14,GameLog!$C:$C,"STL")</f>
        <v>0</v>
      </c>
      <c r="T14">
        <f>SUMIFS(GameLog!AK:AK,GameLog!$D:$D,'STL P'!$A14,GameLog!$C:$C,"STL")</f>
        <v>0</v>
      </c>
      <c r="U14">
        <f>SUMIFS(GameLog!AL:AL,GameLog!$D:$D,'STL P'!$A14,GameLog!$C:$C,"STL")</f>
        <v>1</v>
      </c>
      <c r="V14" s="10">
        <f t="shared" si="2"/>
        <v>1.5</v>
      </c>
      <c r="W14" s="11">
        <f t="shared" si="3"/>
        <v>12</v>
      </c>
      <c r="X14" s="11">
        <f t="shared" si="4"/>
        <v>0</v>
      </c>
      <c r="Y14" s="11">
        <f t="shared" si="4"/>
        <v>1.5</v>
      </c>
      <c r="Z14" s="11">
        <f t="shared" si="5"/>
        <v>6</v>
      </c>
      <c r="AA14" s="11">
        <f t="shared" si="6"/>
        <v>4</v>
      </c>
    </row>
    <row r="15" spans="1:27">
      <c r="A15" t="s">
        <v>3362</v>
      </c>
      <c r="B15">
        <f>SUMIFS(GameLog!W:W,GameLog!$D:$D,'STL P'!$A15,GameLog!$C:$C,"STL")</f>
        <v>0</v>
      </c>
      <c r="C15">
        <f>SUMIFS(GameLog!X:X,GameLog!$D:$D,'STL P'!$A15,GameLog!$C:$C,"STL")</f>
        <v>0</v>
      </c>
      <c r="D15" s="8">
        <f t="shared" si="0"/>
        <v>0</v>
      </c>
      <c r="E15" s="10" t="str">
        <f t="shared" si="1"/>
        <v>---</v>
      </c>
      <c r="F15">
        <f>COUNTIFS(GameLog!D:D,'STL P'!A15,GameLog!C:C,"STL",GameLog!E:E,1)</f>
        <v>0</v>
      </c>
      <c r="G15">
        <f>SUMIFS(GameLog!F:F,GameLog!$D:$D,'STL P'!A15,GameLog!$E:$E,1,GameLog!$C:$C,"STL")</f>
        <v>0</v>
      </c>
      <c r="H15">
        <f>SUMIFS(GameLog!Y:Y,GameLog!$D:$D,'STL P'!$A15,GameLog!$C:$C,"STL")</f>
        <v>0</v>
      </c>
      <c r="I15">
        <f>SUMIFS(GameLog!Z:Z,GameLog!$D:$D,'STL P'!$A15,GameLog!$C:$C,"STL")</f>
        <v>0</v>
      </c>
      <c r="J15">
        <f>SUMIFS(GameLog!AA:AA,GameLog!$D:$D,'STL P'!$A15,GameLog!$C:$C,"STL")</f>
        <v>0</v>
      </c>
      <c r="K15" s="12">
        <f>SUMIFS(GameLog!AB:AB,GameLog!$D:$D,'STL P'!$A15,GameLog!$C:$C,"STL")</f>
        <v>0</v>
      </c>
      <c r="L15">
        <f>SUMIFS(GameLog!AC:AC,GameLog!$D:$D,'STL P'!$A15,GameLog!$C:$C,"STL")</f>
        <v>0</v>
      </c>
      <c r="M15">
        <f>SUMIFS(GameLog!AD:AD,GameLog!$D:$D,'STL P'!$A15,GameLog!$C:$C,"STL")</f>
        <v>0</v>
      </c>
      <c r="N15">
        <f>SUMIFS(GameLog!AE:AE,GameLog!$D:$D,'STL P'!$A15,GameLog!$C:$C,"STL")</f>
        <v>0</v>
      </c>
      <c r="O15">
        <f>SUMIFS(GameLog!AF:AF,GameLog!$D:$D,'STL P'!$A15,GameLog!$C:$C,"STL")</f>
        <v>0</v>
      </c>
      <c r="P15">
        <f>SUMIFS(GameLog!AG:AG,GameLog!$D:$D,'STL P'!$A15,GameLog!$C:$C,"STL")</f>
        <v>0</v>
      </c>
      <c r="Q15">
        <f>SUMIFS(GameLog!AH:AH,GameLog!$D:$D,'STL P'!$A15,GameLog!$C:$C,"STL")</f>
        <v>0</v>
      </c>
      <c r="R15">
        <f>SUMIFS(GameLog!AI:AI,GameLog!$D:$D,'STL P'!$A15,GameLog!$C:$C,"STL")</f>
        <v>0</v>
      </c>
      <c r="S15">
        <f>SUMIFS(GameLog!AJ:AJ,GameLog!$D:$D,'STL P'!$A15,GameLog!$C:$C,"STL")</f>
        <v>0</v>
      </c>
      <c r="T15">
        <f>SUMIFS(GameLog!AK:AK,GameLog!$D:$D,'STL P'!$A15,GameLog!$C:$C,"STL")</f>
        <v>0</v>
      </c>
      <c r="U15">
        <f>SUMIFS(GameLog!AL:AL,GameLog!$D:$D,'STL P'!$A15,GameLog!$C:$C,"STL")</f>
        <v>0</v>
      </c>
      <c r="V15" s="10">
        <f t="shared" si="2"/>
        <v>0</v>
      </c>
      <c r="W15" s="11">
        <f t="shared" si="3"/>
        <v>0</v>
      </c>
      <c r="X15" s="11">
        <f t="shared" si="4"/>
        <v>0</v>
      </c>
      <c r="Y15" s="11">
        <f t="shared" si="4"/>
        <v>0</v>
      </c>
      <c r="Z15" s="11">
        <f t="shared" si="5"/>
        <v>0</v>
      </c>
      <c r="AA15" s="11">
        <f t="shared" si="6"/>
        <v>0</v>
      </c>
    </row>
    <row r="16" spans="1:27">
      <c r="A16" t="s">
        <v>3350</v>
      </c>
      <c r="B16">
        <f>SUMIFS(GameLog!W:W,GameLog!$D:$D,'STL P'!$A16,GameLog!$C:$C,"STL")</f>
        <v>0</v>
      </c>
      <c r="C16">
        <f>SUMIFS(GameLog!X:X,GameLog!$D:$D,'STL P'!$A16,GameLog!$C:$C,"STL")</f>
        <v>0</v>
      </c>
      <c r="D16" s="8">
        <f t="shared" si="0"/>
        <v>0</v>
      </c>
      <c r="E16" s="10" t="str">
        <f t="shared" si="1"/>
        <v>---</v>
      </c>
      <c r="F16">
        <f>COUNTIFS(GameLog!D:D,'STL P'!A16,GameLog!C:C,"STL",GameLog!E:E,1)</f>
        <v>0</v>
      </c>
      <c r="G16">
        <f>SUMIFS(GameLog!F:F,GameLog!$D:$D,'STL P'!A16,GameLog!$E:$E,1,GameLog!$C:$C,"STL")</f>
        <v>0</v>
      </c>
      <c r="H16">
        <f>SUMIFS(GameLog!Y:Y,GameLog!$D:$D,'STL P'!$A16,GameLog!$C:$C,"STL")</f>
        <v>0</v>
      </c>
      <c r="I16">
        <f>SUMIFS(GameLog!Z:Z,GameLog!$D:$D,'STL P'!$A16,GameLog!$C:$C,"STL")</f>
        <v>0</v>
      </c>
      <c r="J16">
        <f>SUMIFS(GameLog!AA:AA,GameLog!$D:$D,'STL P'!$A16,GameLog!$C:$C,"STL")</f>
        <v>0</v>
      </c>
      <c r="K16" s="12">
        <f>SUMIFS(GameLog!AB:AB,GameLog!$D:$D,'STL P'!$A16,GameLog!$C:$C,"STL")</f>
        <v>0</v>
      </c>
      <c r="L16">
        <f>SUMIFS(GameLog!AC:AC,GameLog!$D:$D,'STL P'!$A16,GameLog!$C:$C,"STL")</f>
        <v>0</v>
      </c>
      <c r="M16">
        <f>SUMIFS(GameLog!AD:AD,GameLog!$D:$D,'STL P'!$A16,GameLog!$C:$C,"STL")</f>
        <v>0</v>
      </c>
      <c r="N16">
        <f>SUMIFS(GameLog!AE:AE,GameLog!$D:$D,'STL P'!$A16,GameLog!$C:$C,"STL")</f>
        <v>0</v>
      </c>
      <c r="O16">
        <f>SUMIFS(GameLog!AF:AF,GameLog!$D:$D,'STL P'!$A16,GameLog!$C:$C,"STL")</f>
        <v>0</v>
      </c>
      <c r="P16">
        <f>SUMIFS(GameLog!AG:AG,GameLog!$D:$D,'STL P'!$A16,GameLog!$C:$C,"STL")</f>
        <v>0</v>
      </c>
      <c r="Q16">
        <f>SUMIFS(GameLog!AH:AH,GameLog!$D:$D,'STL P'!$A16,GameLog!$C:$C,"STL")</f>
        <v>0</v>
      </c>
      <c r="R16">
        <f>SUMIFS(GameLog!AI:AI,GameLog!$D:$D,'STL P'!$A16,GameLog!$C:$C,"STL")</f>
        <v>0</v>
      </c>
      <c r="S16">
        <f>SUMIFS(GameLog!AJ:AJ,GameLog!$D:$D,'STL P'!$A16,GameLog!$C:$C,"STL")</f>
        <v>0</v>
      </c>
      <c r="T16">
        <f>SUMIFS(GameLog!AK:AK,GameLog!$D:$D,'STL P'!$A16,GameLog!$C:$C,"STL")</f>
        <v>0</v>
      </c>
      <c r="U16">
        <f>SUMIFS(GameLog!AL:AL,GameLog!$D:$D,'STL P'!$A16,GameLog!$C:$C,"STL")</f>
        <v>0</v>
      </c>
      <c r="V16" s="10">
        <f t="shared" si="2"/>
        <v>0</v>
      </c>
      <c r="W16" s="11">
        <f t="shared" si="3"/>
        <v>0</v>
      </c>
      <c r="X16" s="11">
        <f t="shared" si="4"/>
        <v>0</v>
      </c>
      <c r="Y16" s="11">
        <f t="shared" si="4"/>
        <v>0</v>
      </c>
      <c r="Z16" s="11">
        <f t="shared" si="5"/>
        <v>0</v>
      </c>
      <c r="AA16" s="11">
        <f t="shared" si="6"/>
        <v>0</v>
      </c>
    </row>
    <row r="17" spans="1:27">
      <c r="A17" t="s">
        <v>3357</v>
      </c>
      <c r="B17">
        <f>SUMIFS(GameLog!W:W,GameLog!$D:$D,'STL P'!$A17,GameLog!$C:$C,"STL")</f>
        <v>0</v>
      </c>
      <c r="C17">
        <f>SUMIFS(GameLog!X:X,GameLog!$D:$D,'STL P'!$A17,GameLog!$C:$C,"STL")</f>
        <v>0</v>
      </c>
      <c r="D17" s="8">
        <f t="shared" si="0"/>
        <v>0</v>
      </c>
      <c r="E17" s="10">
        <f t="shared" si="1"/>
        <v>0</v>
      </c>
      <c r="F17">
        <f>COUNTIFS(GameLog!D:D,'STL P'!A17,GameLog!C:C,"STL",GameLog!E:E,1)</f>
        <v>1</v>
      </c>
      <c r="G17">
        <f>SUMIFS(GameLog!F:F,GameLog!$D:$D,'STL P'!A17,GameLog!$E:$E,1,GameLog!$C:$C,"STL")</f>
        <v>1</v>
      </c>
      <c r="H17">
        <f>SUMIFS(GameLog!Y:Y,GameLog!$D:$D,'STL P'!$A17,GameLog!$C:$C,"STL")</f>
        <v>0</v>
      </c>
      <c r="I17">
        <f>SUMIFS(GameLog!Z:Z,GameLog!$D:$D,'STL P'!$A17,GameLog!$C:$C,"STL")</f>
        <v>0</v>
      </c>
      <c r="J17">
        <f>SUMIFS(GameLog!AA:AA,GameLog!$D:$D,'STL P'!$A17,GameLog!$C:$C,"STL")</f>
        <v>0</v>
      </c>
      <c r="K17" s="12">
        <f>SUMIFS(GameLog!AB:AB,GameLog!$D:$D,'STL P'!$A17,GameLog!$C:$C,"STL")</f>
        <v>2</v>
      </c>
      <c r="L17">
        <f>SUMIFS(GameLog!AC:AC,GameLog!$D:$D,'STL P'!$A17,GameLog!$C:$C,"STL")</f>
        <v>2</v>
      </c>
      <c r="M17">
        <f>SUMIFS(GameLog!AD:AD,GameLog!$D:$D,'STL P'!$A17,GameLog!$C:$C,"STL")</f>
        <v>0</v>
      </c>
      <c r="N17">
        <f>SUMIFS(GameLog!AE:AE,GameLog!$D:$D,'STL P'!$A17,GameLog!$C:$C,"STL")</f>
        <v>0</v>
      </c>
      <c r="O17">
        <f>SUMIFS(GameLog!AF:AF,GameLog!$D:$D,'STL P'!$A17,GameLog!$C:$C,"STL")</f>
        <v>0</v>
      </c>
      <c r="P17">
        <f>SUMIFS(GameLog!AG:AG,GameLog!$D:$D,'STL P'!$A17,GameLog!$C:$C,"STL")</f>
        <v>0</v>
      </c>
      <c r="Q17">
        <f>SUMIFS(GameLog!AH:AH,GameLog!$D:$D,'STL P'!$A17,GameLog!$C:$C,"STL")</f>
        <v>0</v>
      </c>
      <c r="R17">
        <f>SUMIFS(GameLog!AI:AI,GameLog!$D:$D,'STL P'!$A17,GameLog!$C:$C,"STL")</f>
        <v>1</v>
      </c>
      <c r="S17">
        <f>SUMIFS(GameLog!AJ:AJ,GameLog!$D:$D,'STL P'!$A17,GameLog!$C:$C,"STL")</f>
        <v>1</v>
      </c>
      <c r="T17">
        <f>SUMIFS(GameLog!AK:AK,GameLog!$D:$D,'STL P'!$A17,GameLog!$C:$C,"STL")</f>
        <v>0</v>
      </c>
      <c r="U17">
        <f>SUMIFS(GameLog!AL:AL,GameLog!$D:$D,'STL P'!$A17,GameLog!$C:$C,"STL")</f>
        <v>0</v>
      </c>
      <c r="V17" s="10">
        <f t="shared" si="2"/>
        <v>1</v>
      </c>
      <c r="W17" s="11">
        <f t="shared" si="3"/>
        <v>9</v>
      </c>
      <c r="X17" s="11">
        <f t="shared" si="4"/>
        <v>0</v>
      </c>
      <c r="Y17" s="11">
        <f t="shared" si="4"/>
        <v>0</v>
      </c>
      <c r="Z17" s="11">
        <f t="shared" si="5"/>
        <v>4.5</v>
      </c>
      <c r="AA17" s="11">
        <f t="shared" si="6"/>
        <v>0</v>
      </c>
    </row>
    <row r="18" spans="1:27">
      <c r="A18" t="s">
        <v>3359</v>
      </c>
      <c r="B18">
        <f>SUMIFS(GameLog!W:W,GameLog!$D:$D,'STL P'!$A18,GameLog!$C:$C,"STL")</f>
        <v>0</v>
      </c>
      <c r="C18">
        <f>SUMIFS(GameLog!X:X,GameLog!$D:$D,'STL P'!$A18,GameLog!$C:$C,"STL")</f>
        <v>0</v>
      </c>
      <c r="D18" s="8">
        <f t="shared" si="0"/>
        <v>0</v>
      </c>
      <c r="E18" s="10">
        <f t="shared" si="1"/>
        <v>7.7142857142857135</v>
      </c>
      <c r="F18">
        <f>COUNTIFS(GameLog!D:D,'STL P'!A18,GameLog!C:C,"STL",GameLog!E:E,1)</f>
        <v>2</v>
      </c>
      <c r="G18">
        <f>SUMIFS(GameLog!F:F,GameLog!$D:$D,'STL P'!A18,GameLog!$E:$E,1,GameLog!$C:$C,"STL")</f>
        <v>0</v>
      </c>
      <c r="H18">
        <f>SUMIFS(GameLog!Y:Y,GameLog!$D:$D,'STL P'!$A18,GameLog!$C:$C,"STL")</f>
        <v>0</v>
      </c>
      <c r="I18">
        <f>SUMIFS(GameLog!Z:Z,GameLog!$D:$D,'STL P'!$A18,GameLog!$C:$C,"STL")</f>
        <v>0</v>
      </c>
      <c r="J18">
        <f>SUMIFS(GameLog!AA:AA,GameLog!$D:$D,'STL P'!$A18,GameLog!$C:$C,"STL")</f>
        <v>0</v>
      </c>
      <c r="K18" s="12">
        <f>SUMIFS(GameLog!AB:AB,GameLog!$D:$D,'STL P'!$A18,GameLog!$C:$C,"STL")</f>
        <v>2.3333333333333335</v>
      </c>
      <c r="L18">
        <f>SUMIFS(GameLog!AC:AC,GameLog!$D:$D,'STL P'!$A18,GameLog!$C:$C,"STL")</f>
        <v>5</v>
      </c>
      <c r="M18">
        <f>SUMIFS(GameLog!AD:AD,GameLog!$D:$D,'STL P'!$A18,GameLog!$C:$C,"STL")</f>
        <v>2</v>
      </c>
      <c r="N18">
        <f>SUMIFS(GameLog!AE:AE,GameLog!$D:$D,'STL P'!$A18,GameLog!$C:$C,"STL")</f>
        <v>2</v>
      </c>
      <c r="O18">
        <f>SUMIFS(GameLog!AF:AF,GameLog!$D:$D,'STL P'!$A18,GameLog!$C:$C,"STL")</f>
        <v>0</v>
      </c>
      <c r="P18">
        <f>SUMIFS(GameLog!AG:AG,GameLog!$D:$D,'STL P'!$A18,GameLog!$C:$C,"STL")</f>
        <v>1</v>
      </c>
      <c r="Q18">
        <f>SUMIFS(GameLog!AH:AH,GameLog!$D:$D,'STL P'!$A18,GameLog!$C:$C,"STL")</f>
        <v>1</v>
      </c>
      <c r="R18">
        <f>SUMIFS(GameLog!AI:AI,GameLog!$D:$D,'STL P'!$A18,GameLog!$C:$C,"STL")</f>
        <v>3</v>
      </c>
      <c r="S18">
        <f>SUMIFS(GameLog!AJ:AJ,GameLog!$D:$D,'STL P'!$A18,GameLog!$C:$C,"STL")</f>
        <v>1</v>
      </c>
      <c r="T18">
        <f>SUMIFS(GameLog!AK:AK,GameLog!$D:$D,'STL P'!$A18,GameLog!$C:$C,"STL")</f>
        <v>0</v>
      </c>
      <c r="U18">
        <f>SUMIFS(GameLog!AL:AL,GameLog!$D:$D,'STL P'!$A18,GameLog!$C:$C,"STL")</f>
        <v>1</v>
      </c>
      <c r="V18" s="10">
        <f t="shared" si="2"/>
        <v>2.5714285714285712</v>
      </c>
      <c r="W18" s="11">
        <f t="shared" si="3"/>
        <v>19.285714285714285</v>
      </c>
      <c r="X18" s="11">
        <f t="shared" si="4"/>
        <v>0</v>
      </c>
      <c r="Y18" s="11">
        <f t="shared" si="4"/>
        <v>3.8571428571428568</v>
      </c>
      <c r="Z18" s="11">
        <f t="shared" si="5"/>
        <v>11.571428571428569</v>
      </c>
      <c r="AA18" s="11">
        <f t="shared" si="6"/>
        <v>3</v>
      </c>
    </row>
    <row r="19" spans="1:27">
      <c r="A19" t="s">
        <v>3369</v>
      </c>
      <c r="B19">
        <f>SUMIFS(GameLog!W:W,GameLog!$D:$D,'STL P'!$A19,GameLog!$C:$C,"STL")</f>
        <v>0</v>
      </c>
      <c r="C19">
        <f>SUMIFS(GameLog!X:X,GameLog!$D:$D,'STL P'!$A19,GameLog!$C:$C,"STL")</f>
        <v>0</v>
      </c>
      <c r="D19" s="8">
        <f t="shared" si="0"/>
        <v>0</v>
      </c>
      <c r="E19" s="10">
        <f t="shared" si="1"/>
        <v>0</v>
      </c>
      <c r="F19">
        <f>COUNTIFS(GameLog!D:D,'STL P'!A19,GameLog!C:C,"STL",GameLog!E:E,1)</f>
        <v>1</v>
      </c>
      <c r="G19">
        <f>SUMIFS(GameLog!F:F,GameLog!$D:$D,'STL P'!A19,GameLog!$E:$E,1,GameLog!$C:$C,"STL")</f>
        <v>0</v>
      </c>
      <c r="H19">
        <f>SUMIFS(GameLog!Y:Y,GameLog!$D:$D,'STL P'!$A19,GameLog!$C:$C,"STL")</f>
        <v>0</v>
      </c>
      <c r="I19">
        <f>SUMIFS(GameLog!Z:Z,GameLog!$D:$D,'STL P'!$A19,GameLog!$C:$C,"STL")</f>
        <v>0</v>
      </c>
      <c r="J19">
        <f>SUMIFS(GameLog!AA:AA,GameLog!$D:$D,'STL P'!$A19,GameLog!$C:$C,"STL")</f>
        <v>0</v>
      </c>
      <c r="K19" s="12">
        <f>SUMIFS(GameLog!AB:AB,GameLog!$D:$D,'STL P'!$A19,GameLog!$C:$C,"STL")</f>
        <v>1</v>
      </c>
      <c r="L19">
        <f>SUMIFS(GameLog!AC:AC,GameLog!$D:$D,'STL P'!$A19,GameLog!$C:$C,"STL")</f>
        <v>0</v>
      </c>
      <c r="M19">
        <f>SUMIFS(GameLog!AD:AD,GameLog!$D:$D,'STL P'!$A19,GameLog!$C:$C,"STL")</f>
        <v>0</v>
      </c>
      <c r="N19">
        <f>SUMIFS(GameLog!AE:AE,GameLog!$D:$D,'STL P'!$A19,GameLog!$C:$C,"STL")</f>
        <v>0</v>
      </c>
      <c r="O19">
        <f>SUMIFS(GameLog!AF:AF,GameLog!$D:$D,'STL P'!$A19,GameLog!$C:$C,"STL")</f>
        <v>0</v>
      </c>
      <c r="P19">
        <f>SUMIFS(GameLog!AG:AG,GameLog!$D:$D,'STL P'!$A19,GameLog!$C:$C,"STL")</f>
        <v>0</v>
      </c>
      <c r="Q19">
        <f>SUMIFS(GameLog!AH:AH,GameLog!$D:$D,'STL P'!$A19,GameLog!$C:$C,"STL")</f>
        <v>0</v>
      </c>
      <c r="R19">
        <f>SUMIFS(GameLog!AI:AI,GameLog!$D:$D,'STL P'!$A19,GameLog!$C:$C,"STL")</f>
        <v>1</v>
      </c>
      <c r="S19">
        <f>SUMIFS(GameLog!AJ:AJ,GameLog!$D:$D,'STL P'!$A19,GameLog!$C:$C,"STL")</f>
        <v>0</v>
      </c>
      <c r="T19">
        <f>SUMIFS(GameLog!AK:AK,GameLog!$D:$D,'STL P'!$A19,GameLog!$C:$C,"STL")</f>
        <v>0</v>
      </c>
      <c r="U19">
        <f>SUMIFS(GameLog!AL:AL,GameLog!$D:$D,'STL P'!$A19,GameLog!$C:$C,"STL")</f>
        <v>0</v>
      </c>
      <c r="V19" s="10">
        <f t="shared" si="2"/>
        <v>0</v>
      </c>
      <c r="W19" s="11">
        <f t="shared" si="3"/>
        <v>0</v>
      </c>
      <c r="X19" s="11">
        <f t="shared" si="4"/>
        <v>0</v>
      </c>
      <c r="Y19" s="11">
        <f t="shared" si="4"/>
        <v>0</v>
      </c>
      <c r="Z19" s="11">
        <f t="shared" si="5"/>
        <v>9</v>
      </c>
      <c r="AA19" s="11">
        <f t="shared" si="6"/>
        <v>0</v>
      </c>
    </row>
    <row r="20" spans="1:27">
      <c r="A20" t="s">
        <v>3138</v>
      </c>
      <c r="B20">
        <f>SUMIFS(GameLog!W:W,GameLog!$D:$D,'STL P'!$A20,GameLog!$C:$C,"STL")</f>
        <v>0</v>
      </c>
      <c r="C20">
        <f>SUMIFS(GameLog!X:X,GameLog!$D:$D,'STL P'!$A20,GameLog!$C:$C,"STL")</f>
        <v>0</v>
      </c>
      <c r="D20" s="8">
        <f t="shared" si="0"/>
        <v>0</v>
      </c>
      <c r="E20" s="10" t="str">
        <f t="shared" si="1"/>
        <v>---</v>
      </c>
      <c r="F20">
        <f>COUNTIFS(GameLog!D:D,'STL P'!A20,GameLog!C:C,"STL",GameLog!E:E,1)</f>
        <v>0</v>
      </c>
      <c r="G20">
        <f>SUMIFS(GameLog!F:F,GameLog!$D:$D,'STL P'!A20,GameLog!$E:$E,1,GameLog!$C:$C,"STL")</f>
        <v>0</v>
      </c>
      <c r="H20">
        <f>SUMIFS(GameLog!Y:Y,GameLog!$D:$D,'STL P'!$A20,GameLog!$C:$C,"STL")</f>
        <v>0</v>
      </c>
      <c r="I20">
        <f>SUMIFS(GameLog!Z:Z,GameLog!$D:$D,'STL P'!$A20,GameLog!$C:$C,"STL")</f>
        <v>0</v>
      </c>
      <c r="J20">
        <f>SUMIFS(GameLog!AA:AA,GameLog!$D:$D,'STL P'!$A20,GameLog!$C:$C,"STL")</f>
        <v>0</v>
      </c>
      <c r="K20" s="12">
        <f>SUMIFS(GameLog!AB:AB,GameLog!$D:$D,'STL P'!$A20,GameLog!$C:$C,"STL")</f>
        <v>0</v>
      </c>
      <c r="L20">
        <f>SUMIFS(GameLog!AC:AC,GameLog!$D:$D,'STL P'!$A20,GameLog!$C:$C,"STL")</f>
        <v>0</v>
      </c>
      <c r="M20">
        <f>SUMIFS(GameLog!AD:AD,GameLog!$D:$D,'STL P'!$A20,GameLog!$C:$C,"STL")</f>
        <v>0</v>
      </c>
      <c r="N20">
        <f>SUMIFS(GameLog!AE:AE,GameLog!$D:$D,'STL P'!$A20,GameLog!$C:$C,"STL")</f>
        <v>0</v>
      </c>
      <c r="O20">
        <f>SUMIFS(GameLog!AF:AF,GameLog!$D:$D,'STL P'!$A20,GameLog!$C:$C,"STL")</f>
        <v>0</v>
      </c>
      <c r="P20">
        <f>SUMIFS(GameLog!AG:AG,GameLog!$D:$D,'STL P'!$A20,GameLog!$C:$C,"STL")</f>
        <v>0</v>
      </c>
      <c r="Q20">
        <f>SUMIFS(GameLog!AH:AH,GameLog!$D:$D,'STL P'!$A20,GameLog!$C:$C,"STL")</f>
        <v>0</v>
      </c>
      <c r="R20">
        <f>SUMIFS(GameLog!AI:AI,GameLog!$D:$D,'STL P'!$A20,GameLog!$C:$C,"STL")</f>
        <v>0</v>
      </c>
      <c r="S20">
        <f>SUMIFS(GameLog!AJ:AJ,GameLog!$D:$D,'STL P'!$A20,GameLog!$C:$C,"STL")</f>
        <v>0</v>
      </c>
      <c r="T20">
        <f>SUMIFS(GameLog!AK:AK,GameLog!$D:$D,'STL P'!$A20,GameLog!$C:$C,"STL")</f>
        <v>0</v>
      </c>
      <c r="U20">
        <f>SUMIFS(GameLog!AL:AL,GameLog!$D:$D,'STL P'!$A20,GameLog!$C:$C,"STL")</f>
        <v>0</v>
      </c>
      <c r="V20" s="10">
        <f>IFERROR((L20+P20)/K20,0)</f>
        <v>0</v>
      </c>
      <c r="W20" s="11">
        <f>IFERROR(L20/$K20*9,0)</f>
        <v>0</v>
      </c>
      <c r="X20" s="11">
        <f>IFERROR(O20/$K20*9,0)</f>
        <v>0</v>
      </c>
      <c r="Y20" s="11">
        <f>IFERROR(P20/$K20*9,0)</f>
        <v>0</v>
      </c>
      <c r="Z20" s="11">
        <f>IFERROR(R20/$K20*9,0)</f>
        <v>0</v>
      </c>
      <c r="AA20" s="11">
        <f>IFERROR(R20/P20,0)</f>
        <v>0</v>
      </c>
    </row>
    <row r="21" spans="1:27">
      <c r="A21" t="s">
        <v>3363</v>
      </c>
      <c r="B21">
        <f>SUMIFS(GameLog!W:W,GameLog!$D:$D,'STL P'!$A21,GameLog!$C:$C,"STL")</f>
        <v>0</v>
      </c>
      <c r="C21">
        <f>SUMIFS(GameLog!X:X,GameLog!$D:$D,'STL P'!$A21,GameLog!$C:$C,"STL")</f>
        <v>0</v>
      </c>
      <c r="D21" s="8">
        <f t="shared" si="0"/>
        <v>0</v>
      </c>
      <c r="E21" s="10" t="str">
        <f t="shared" si="1"/>
        <v>---</v>
      </c>
      <c r="F21">
        <f>COUNTIFS(GameLog!D:D,'STL P'!A21,GameLog!C:C,"STL",GameLog!E:E,1)</f>
        <v>0</v>
      </c>
      <c r="G21">
        <f>SUMIFS(GameLog!F:F,GameLog!$D:$D,'STL P'!A21,GameLog!$E:$E,1,GameLog!$C:$C,"STL")</f>
        <v>0</v>
      </c>
      <c r="H21">
        <f>SUMIFS(GameLog!Y:Y,GameLog!$D:$D,'STL P'!$A21,GameLog!$C:$C,"STL")</f>
        <v>0</v>
      </c>
      <c r="I21">
        <f>SUMIFS(GameLog!Z:Z,GameLog!$D:$D,'STL P'!$A21,GameLog!$C:$C,"STL")</f>
        <v>0</v>
      </c>
      <c r="J21">
        <f>SUMIFS(GameLog!AA:AA,GameLog!$D:$D,'STL P'!$A21,GameLog!$C:$C,"STL")</f>
        <v>0</v>
      </c>
      <c r="K21" s="12">
        <f>SUMIFS(GameLog!AB:AB,GameLog!$D:$D,'STL P'!$A21,GameLog!$C:$C,"STL")</f>
        <v>0</v>
      </c>
      <c r="L21">
        <f>SUMIFS(GameLog!AC:AC,GameLog!$D:$D,'STL P'!$A21,GameLog!$C:$C,"STL")</f>
        <v>0</v>
      </c>
      <c r="M21">
        <f>SUMIFS(GameLog!AD:AD,GameLog!$D:$D,'STL P'!$A21,GameLog!$C:$C,"STL")</f>
        <v>0</v>
      </c>
      <c r="N21">
        <f>SUMIFS(GameLog!AE:AE,GameLog!$D:$D,'STL P'!$A21,GameLog!$C:$C,"STL")</f>
        <v>0</v>
      </c>
      <c r="O21">
        <f>SUMIFS(GameLog!AF:AF,GameLog!$D:$D,'STL P'!$A21,GameLog!$C:$C,"STL")</f>
        <v>0</v>
      </c>
      <c r="P21">
        <f>SUMIFS(GameLog!AG:AG,GameLog!$D:$D,'STL P'!$A21,GameLog!$C:$C,"STL")</f>
        <v>0</v>
      </c>
      <c r="Q21">
        <f>SUMIFS(GameLog!AH:AH,GameLog!$D:$D,'STL P'!$A21,GameLog!$C:$C,"STL")</f>
        <v>0</v>
      </c>
      <c r="R21">
        <f>SUMIFS(GameLog!AI:AI,GameLog!$D:$D,'STL P'!$A21,GameLog!$C:$C,"STL")</f>
        <v>0</v>
      </c>
      <c r="S21">
        <f>SUMIFS(GameLog!AJ:AJ,GameLog!$D:$D,'STL P'!$A21,GameLog!$C:$C,"STL")</f>
        <v>0</v>
      </c>
      <c r="T21">
        <f>SUMIFS(GameLog!AK:AK,GameLog!$D:$D,'STL P'!$A21,GameLog!$C:$C,"STL")</f>
        <v>0</v>
      </c>
      <c r="U21">
        <f>SUMIFS(GameLog!AL:AL,GameLog!$D:$D,'STL P'!$A21,GameLog!$C:$C,"STL")</f>
        <v>0</v>
      </c>
      <c r="V21" s="10">
        <f>IFERROR((L21+P21)/K21,0)</f>
        <v>0</v>
      </c>
      <c r="W21" s="11">
        <f>IFERROR(L21/$K21*9,0)</f>
        <v>0</v>
      </c>
      <c r="X21" s="11">
        <f>IFERROR(O21/$K21*9,0)</f>
        <v>0</v>
      </c>
      <c r="Y21" s="11">
        <f>IFERROR(P21/$K21*9,0)</f>
        <v>0</v>
      </c>
      <c r="Z21" s="11">
        <f>IFERROR(R21/$K21*9,0)</f>
        <v>0</v>
      </c>
      <c r="AA21" s="11">
        <f>IFERROR(R21/P21,0)</f>
        <v>0</v>
      </c>
    </row>
    <row r="22" spans="1:27">
      <c r="A22" t="s">
        <v>3365</v>
      </c>
      <c r="B22">
        <f>SUMIFS(GameLog!W:W,GameLog!$D:$D,'STL P'!$A22,GameLog!$C:$C,"STL")</f>
        <v>0</v>
      </c>
      <c r="C22">
        <f>SUMIFS(GameLog!X:X,GameLog!$D:$D,'STL P'!$A22,GameLog!$C:$C,"STL")</f>
        <v>0</v>
      </c>
      <c r="D22" s="8">
        <f t="shared" ref="D22:D23" si="7">IFERROR(B22/(B22+C22),0)</f>
        <v>0</v>
      </c>
      <c r="E22" s="10" t="str">
        <f t="shared" ref="E22:E23" si="8">IFERROR(N22/K22*9,"---")</f>
        <v>---</v>
      </c>
      <c r="F22">
        <f>COUNTIFS(GameLog!D:D,'STL P'!A22,GameLog!C:C,"STL",GameLog!E:E,1)</f>
        <v>0</v>
      </c>
      <c r="G22">
        <f>SUMIFS(GameLog!F:F,GameLog!$D:$D,'STL P'!A22,GameLog!$E:$E,1,GameLog!$C:$C,"STL")</f>
        <v>0</v>
      </c>
      <c r="H22">
        <f>SUMIFS(GameLog!Y:Y,GameLog!$D:$D,'STL P'!$A22,GameLog!$C:$C,"STL")</f>
        <v>0</v>
      </c>
      <c r="I22">
        <f>SUMIFS(GameLog!Z:Z,GameLog!$D:$D,'STL P'!$A22,GameLog!$C:$C,"STL")</f>
        <v>0</v>
      </c>
      <c r="J22">
        <f>SUMIFS(GameLog!AA:AA,GameLog!$D:$D,'STL P'!$A22,GameLog!$C:$C,"STL")</f>
        <v>0</v>
      </c>
      <c r="K22" s="12">
        <f>SUMIFS(GameLog!AB:AB,GameLog!$D:$D,'STL P'!$A22,GameLog!$C:$C,"STL")</f>
        <v>0</v>
      </c>
      <c r="L22">
        <f>SUMIFS(GameLog!AC:AC,GameLog!$D:$D,'STL P'!$A22,GameLog!$C:$C,"STL")</f>
        <v>0</v>
      </c>
      <c r="M22">
        <f>SUMIFS(GameLog!AD:AD,GameLog!$D:$D,'STL P'!$A22,GameLog!$C:$C,"STL")</f>
        <v>0</v>
      </c>
      <c r="N22">
        <f>SUMIFS(GameLog!AE:AE,GameLog!$D:$D,'STL P'!$A22,GameLog!$C:$C,"STL")</f>
        <v>0</v>
      </c>
      <c r="O22">
        <f>SUMIFS(GameLog!AF:AF,GameLog!$D:$D,'STL P'!$A22,GameLog!$C:$C,"STL")</f>
        <v>0</v>
      </c>
      <c r="P22">
        <f>SUMIFS(GameLog!AG:AG,GameLog!$D:$D,'STL P'!$A22,GameLog!$C:$C,"STL")</f>
        <v>0</v>
      </c>
      <c r="Q22">
        <f>SUMIFS(GameLog!AH:AH,GameLog!$D:$D,'STL P'!$A22,GameLog!$C:$C,"STL")</f>
        <v>0</v>
      </c>
      <c r="R22">
        <f>SUMIFS(GameLog!AI:AI,GameLog!$D:$D,'STL P'!$A22,GameLog!$C:$C,"STL")</f>
        <v>0</v>
      </c>
      <c r="S22">
        <f>SUMIFS(GameLog!AJ:AJ,GameLog!$D:$D,'STL P'!$A22,GameLog!$C:$C,"STL")</f>
        <v>0</v>
      </c>
      <c r="T22">
        <f>SUMIFS(GameLog!AK:AK,GameLog!$D:$D,'STL P'!$A22,GameLog!$C:$C,"STL")</f>
        <v>0</v>
      </c>
      <c r="U22">
        <f>SUMIFS(GameLog!AL:AL,GameLog!$D:$D,'STL P'!$A22,GameLog!$C:$C,"STL")</f>
        <v>0</v>
      </c>
      <c r="V22" s="10">
        <f t="shared" ref="V22:V23" si="9">IFERROR((L22+P22)/K22,0)</f>
        <v>0</v>
      </c>
      <c r="W22" s="11">
        <f t="shared" ref="W22:W23" si="10">IFERROR(L22/$K22*9,0)</f>
        <v>0</v>
      </c>
      <c r="X22" s="11">
        <f t="shared" ref="X22:X23" si="11">IFERROR(O22/$K22*9,0)</f>
        <v>0</v>
      </c>
      <c r="Y22" s="11">
        <f t="shared" ref="Y22:Y23" si="12">IFERROR(P22/$K22*9,0)</f>
        <v>0</v>
      </c>
      <c r="Z22" s="11">
        <f t="shared" ref="Z22:Z23" si="13">IFERROR(R22/$K22*9,0)</f>
        <v>0</v>
      </c>
      <c r="AA22" s="11">
        <f t="shared" ref="AA22:AA23" si="14">IFERROR(R22/P22,0)</f>
        <v>0</v>
      </c>
    </row>
    <row r="23" spans="1:27">
      <c r="A23" t="s">
        <v>3358</v>
      </c>
      <c r="B23">
        <f>SUMIFS(GameLog!W:W,GameLog!$D:$D,'STL P'!$A23,GameLog!$C:$C,"STL")</f>
        <v>0</v>
      </c>
      <c r="C23">
        <f>SUMIFS(GameLog!X:X,GameLog!$D:$D,'STL P'!$A23,GameLog!$C:$C,"STL")</f>
        <v>0</v>
      </c>
      <c r="D23" s="8">
        <f t="shared" si="7"/>
        <v>0</v>
      </c>
      <c r="E23" s="10" t="str">
        <f t="shared" si="8"/>
        <v>---</v>
      </c>
      <c r="F23">
        <f>COUNTIFS(GameLog!D:D,'STL P'!A23,GameLog!C:C,"STL",GameLog!E:E,1)</f>
        <v>0</v>
      </c>
      <c r="G23">
        <f>SUMIFS(GameLog!F:F,GameLog!$D:$D,'STL P'!A23,GameLog!$E:$E,1,GameLog!$C:$C,"STL")</f>
        <v>0</v>
      </c>
      <c r="H23">
        <f>SUMIFS(GameLog!Y:Y,GameLog!$D:$D,'STL P'!$A23,GameLog!$C:$C,"STL")</f>
        <v>0</v>
      </c>
      <c r="I23">
        <f>SUMIFS(GameLog!Z:Z,GameLog!$D:$D,'STL P'!$A23,GameLog!$C:$C,"STL")</f>
        <v>0</v>
      </c>
      <c r="J23">
        <f>SUMIFS(GameLog!AA:AA,GameLog!$D:$D,'STL P'!$A23,GameLog!$C:$C,"STL")</f>
        <v>0</v>
      </c>
      <c r="K23" s="12">
        <f>SUMIFS(GameLog!AB:AB,GameLog!$D:$D,'STL P'!$A23,GameLog!$C:$C,"STL")</f>
        <v>0</v>
      </c>
      <c r="L23">
        <f>SUMIFS(GameLog!AC:AC,GameLog!$D:$D,'STL P'!$A23,GameLog!$C:$C,"STL")</f>
        <v>0</v>
      </c>
      <c r="M23">
        <f>SUMIFS(GameLog!AD:AD,GameLog!$D:$D,'STL P'!$A23,GameLog!$C:$C,"STL")</f>
        <v>0</v>
      </c>
      <c r="N23">
        <f>SUMIFS(GameLog!AE:AE,GameLog!$D:$D,'STL P'!$A23,GameLog!$C:$C,"STL")</f>
        <v>0</v>
      </c>
      <c r="O23">
        <f>SUMIFS(GameLog!AF:AF,GameLog!$D:$D,'STL P'!$A23,GameLog!$C:$C,"STL")</f>
        <v>0</v>
      </c>
      <c r="P23">
        <f>SUMIFS(GameLog!AG:AG,GameLog!$D:$D,'STL P'!$A23,GameLog!$C:$C,"STL")</f>
        <v>0</v>
      </c>
      <c r="Q23">
        <f>SUMIFS(GameLog!AH:AH,GameLog!$D:$D,'STL P'!$A23,GameLog!$C:$C,"STL")</f>
        <v>0</v>
      </c>
      <c r="R23">
        <f>SUMIFS(GameLog!AI:AI,GameLog!$D:$D,'STL P'!$A23,GameLog!$C:$C,"STL")</f>
        <v>0</v>
      </c>
      <c r="S23">
        <f>SUMIFS(GameLog!AJ:AJ,GameLog!$D:$D,'STL P'!$A23,GameLog!$C:$C,"STL")</f>
        <v>0</v>
      </c>
      <c r="T23">
        <f>SUMIFS(GameLog!AK:AK,GameLog!$D:$D,'STL P'!$A23,GameLog!$C:$C,"STL")</f>
        <v>0</v>
      </c>
      <c r="U23">
        <f>SUMIFS(GameLog!AL:AL,GameLog!$D:$D,'STL P'!$A23,GameLog!$C:$C,"STL")</f>
        <v>0</v>
      </c>
      <c r="V23" s="10">
        <f t="shared" si="9"/>
        <v>0</v>
      </c>
      <c r="W23" s="11">
        <f t="shared" si="10"/>
        <v>0</v>
      </c>
      <c r="X23" s="11">
        <f t="shared" si="11"/>
        <v>0</v>
      </c>
      <c r="Y23" s="11">
        <f t="shared" si="12"/>
        <v>0</v>
      </c>
      <c r="Z23" s="11">
        <f t="shared" si="13"/>
        <v>0</v>
      </c>
      <c r="AA23" s="11">
        <f t="shared" si="14"/>
        <v>0</v>
      </c>
    </row>
    <row r="24" spans="1:27">
      <c r="A24" s="9"/>
    </row>
    <row r="25" spans="1:27">
      <c r="A25" s="9"/>
    </row>
    <row r="26" spans="1:27">
      <c r="A26" s="9"/>
    </row>
    <row r="27" spans="1:27">
      <c r="A27" s="9"/>
    </row>
    <row r="28" spans="1:27">
      <c r="A28" s="9"/>
    </row>
    <row r="29" spans="1:27">
      <c r="A29" s="9"/>
    </row>
    <row r="30" spans="1:27">
      <c r="A30" s="9"/>
    </row>
    <row r="31" spans="1:27">
      <c r="A31" s="9"/>
    </row>
    <row r="32" spans="1:27">
      <c r="A32" s="9"/>
    </row>
    <row r="33" spans="1:1">
      <c r="A33" s="9"/>
    </row>
    <row r="34" spans="1:1">
      <c r="A34" s="9"/>
    </row>
    <row r="35" spans="1:1">
      <c r="A35" s="9"/>
    </row>
    <row r="36" spans="1:1">
      <c r="A36" s="9"/>
    </row>
    <row r="37" spans="1:1">
      <c r="A37" s="9"/>
    </row>
    <row r="38" spans="1:1">
      <c r="A38" s="9"/>
    </row>
    <row r="39" spans="1:1">
      <c r="A39" s="9"/>
    </row>
    <row r="40" spans="1:1">
      <c r="A40" s="9"/>
    </row>
    <row r="41" spans="1:1">
      <c r="A41" s="9"/>
    </row>
    <row r="42" spans="1:1">
      <c r="A42" s="9"/>
    </row>
    <row r="43" spans="1:1">
      <c r="A43" s="9"/>
    </row>
    <row r="44" spans="1:1">
      <c r="A44" s="9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75CD2D-4F86-4C35-B600-85EDE249C655}">
  <sheetPr codeName="Sheet14"/>
  <dimension ref="A1:AA42"/>
  <sheetViews>
    <sheetView workbookViewId="0">
      <pane ySplit="1" topLeftCell="A2" activePane="bottomLeft" state="frozen"/>
      <selection activeCell="B2" sqref="B2:U21"/>
      <selection pane="bottomLeft" activeCell="B2" sqref="B2:U21"/>
    </sheetView>
  </sheetViews>
  <sheetFormatPr defaultRowHeight="13.2"/>
  <cols>
    <col min="1" max="1" width="15.77734375" bestFit="1" customWidth="1"/>
    <col min="2" max="2" width="2.33203125" bestFit="1" customWidth="1"/>
    <col min="3" max="4" width="3.44140625" bestFit="1" customWidth="1"/>
    <col min="5" max="6" width="2.21875" bestFit="1" customWidth="1"/>
    <col min="7" max="8" width="3.21875" bestFit="1" customWidth="1"/>
    <col min="9" max="9" width="3.44140625" bestFit="1" customWidth="1"/>
    <col min="10" max="10" width="4" bestFit="1" customWidth="1"/>
    <col min="11" max="11" width="3.44140625" bestFit="1" customWidth="1"/>
    <col min="12" max="12" width="3.5546875" bestFit="1" customWidth="1"/>
    <col min="13" max="13" width="3.44140625" bestFit="1" customWidth="1"/>
    <col min="14" max="14" width="3.5546875" bestFit="1" customWidth="1"/>
    <col min="15" max="15" width="5.44140625" bestFit="1" customWidth="1"/>
    <col min="16" max="16" width="4.664062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12.88671875" bestFit="1" customWidth="1"/>
    <col min="21" max="21" width="13.21875" bestFit="1" customWidth="1"/>
    <col min="22" max="22" width="4.5546875" bestFit="1" customWidth="1"/>
    <col min="23" max="25" width="5.5546875" bestFit="1" customWidth="1"/>
    <col min="26" max="26" width="3.21875" bestFit="1" customWidth="1"/>
    <col min="27" max="27" width="5.88671875" bestFit="1" customWidth="1"/>
    <col min="28" max="30" width="4.77734375" bestFit="1" customWidth="1"/>
    <col min="31" max="31" width="5.21875" bestFit="1" customWidth="1"/>
    <col min="32" max="32" width="4.88671875" bestFit="1" customWidth="1"/>
    <col min="33" max="33" width="5.21875" bestFit="1" customWidth="1"/>
    <col min="34" max="34" width="5.109375" bestFit="1" customWidth="1"/>
  </cols>
  <sheetData>
    <row r="1" spans="1:27">
      <c r="A1" t="s">
        <v>2405</v>
      </c>
      <c r="B1" t="s">
        <v>2406</v>
      </c>
      <c r="C1" t="s">
        <v>2407</v>
      </c>
      <c r="D1" t="s">
        <v>2408</v>
      </c>
      <c r="E1" t="s">
        <v>2409</v>
      </c>
      <c r="F1" t="s">
        <v>2410</v>
      </c>
      <c r="G1" t="s">
        <v>2411</v>
      </c>
      <c r="H1" t="s">
        <v>2412</v>
      </c>
      <c r="I1" t="s">
        <v>2413</v>
      </c>
      <c r="J1" t="s">
        <v>2414</v>
      </c>
      <c r="K1" t="s">
        <v>2415</v>
      </c>
      <c r="L1" t="s">
        <v>2416</v>
      </c>
      <c r="M1" t="s">
        <v>2417</v>
      </c>
      <c r="N1" t="s">
        <v>2418</v>
      </c>
      <c r="O1" t="s">
        <v>2424</v>
      </c>
      <c r="P1" t="s">
        <v>2425</v>
      </c>
      <c r="Q1" t="s">
        <v>2426</v>
      </c>
      <c r="R1" t="s">
        <v>2427</v>
      </c>
      <c r="S1" t="s">
        <v>2428</v>
      </c>
      <c r="T1" t="s">
        <v>2811</v>
      </c>
      <c r="U1" t="s">
        <v>2812</v>
      </c>
      <c r="V1" t="s">
        <v>2419</v>
      </c>
      <c r="W1" t="s">
        <v>2420</v>
      </c>
      <c r="X1" t="s">
        <v>2421</v>
      </c>
      <c r="Y1" t="s">
        <v>2422</v>
      </c>
      <c r="Z1" t="s">
        <v>2423</v>
      </c>
      <c r="AA1" t="s">
        <v>2665</v>
      </c>
    </row>
    <row r="2" spans="1:27">
      <c r="A2" t="s">
        <v>2533</v>
      </c>
      <c r="B2" cm="1">
        <f t="array" ref="B2">IF(COUNTIFS(GameLog!D:D,'SD B'!A2,GameLog!C:C,"SD")=0,0,COUNTA(_xlfn.UNIQUE(_xlfn._xlws.FILTER(GameLog!A$2:A$1000, (GameLog!C$2:C$1000="SD") * (GameLog!D$2:D$1000=A2)))))</f>
        <v>0</v>
      </c>
      <c r="C2">
        <f>D2+M2+P2+Q2+R2</f>
        <v>0</v>
      </c>
      <c r="D2">
        <f>SUMIFS(GameLog!G:G,GameLog!$D:$D,'SD B'!$A2,GameLog!$C:$C,"SD")</f>
        <v>0</v>
      </c>
      <c r="E2">
        <f>SUMIFS(GameLog!H:H,GameLog!$D:$D,'SD B'!$A2,GameLog!$C:$C,"SD")</f>
        <v>0</v>
      </c>
      <c r="F2">
        <f>SUMIFS(GameLog!I:I,GameLog!$D:$D,'SD B'!$A2,GameLog!$C:$C,"SD")</f>
        <v>0</v>
      </c>
      <c r="G2">
        <f>SUMIFS(GameLog!J:J,GameLog!$D:$D,'SD B'!$A2,GameLog!$C:$C,"SD")</f>
        <v>0</v>
      </c>
      <c r="H2">
        <f>SUMIFS(GameLog!K:K,GameLog!$D:$D,'SD B'!$A2,GameLog!$C:$C,"SD")</f>
        <v>0</v>
      </c>
      <c r="I2">
        <f>SUMIFS(GameLog!L:L,GameLog!$D:$D,'SD B'!$A2,GameLog!$C:$C,"SD")</f>
        <v>0</v>
      </c>
      <c r="J2">
        <f>SUMIFS(GameLog!M:M,GameLog!$D:$D,'SD B'!$A2,GameLog!$C:$C,"SD")</f>
        <v>0</v>
      </c>
      <c r="K2">
        <f>SUMIFS(GameLog!N:N,GameLog!$D:$D,'SD B'!$A2,GameLog!$C:$C,"SD")</f>
        <v>0</v>
      </c>
      <c r="L2">
        <f>SUMIFS(GameLog!O:O,GameLog!$D:$D,'SD B'!$A2,GameLog!$C:$C,"SD")</f>
        <v>0</v>
      </c>
      <c r="M2">
        <f>SUMIFS(GameLog!P:P,GameLog!$D:$D,'SD B'!$A2,GameLog!$C:$C,"SD")</f>
        <v>0</v>
      </c>
      <c r="N2">
        <f>SUMIFS(GameLog!Q:Q,GameLog!$D:$D,'SD B'!$A2,GameLog!$C:$C,"SD")</f>
        <v>0</v>
      </c>
      <c r="O2">
        <f>SUMIFS(GameLog!R:R,GameLog!$D:$D,'SD B'!$A2,GameLog!$C:$C,"SD")</f>
        <v>0</v>
      </c>
      <c r="P2">
        <f>SUMIFS(GameLog!S:S,GameLog!$D:$D,'SD B'!$A2,GameLog!$C:$C,"SD")</f>
        <v>0</v>
      </c>
      <c r="Q2">
        <f>SUMIFS(GameLog!T:T,GameLog!$D:$D,'SD B'!$A2,GameLog!$C:$C,"SD")</f>
        <v>0</v>
      </c>
      <c r="R2">
        <f>SUMIFS(GameLog!U:U,GameLog!$D:$D,'SD B'!$A2,GameLog!$C:$C,"SD")</f>
        <v>0</v>
      </c>
      <c r="S2">
        <f>SUMIFS(GameLog!V:V,GameLog!$D:$D,'SD B'!$A2,GameLog!$C:$C,"SD")</f>
        <v>0</v>
      </c>
      <c r="T2">
        <v>0</v>
      </c>
      <c r="U2">
        <v>0</v>
      </c>
      <c r="V2" s="8">
        <f>IFERROR(F2/D2,0)</f>
        <v>0</v>
      </c>
      <c r="W2" s="8">
        <f t="shared" ref="W2:W42" si="0">IFERROR((F2+M2+P2)/(C2-Q2),0)</f>
        <v>0</v>
      </c>
      <c r="X2" s="8">
        <f t="shared" ref="X2:X42" si="1">IFERROR(Z2/D2,0)</f>
        <v>0</v>
      </c>
      <c r="Y2" s="8">
        <f>W2+X2</f>
        <v>0</v>
      </c>
      <c r="Z2">
        <f>G2+F2+H2*2+I2*3</f>
        <v>0</v>
      </c>
    </row>
    <row r="3" spans="1:27">
      <c r="A3" t="s">
        <v>2538</v>
      </c>
      <c r="B3" cm="1">
        <f t="array" ref="B3">IF(COUNTIFS(GameLog!D:D,'SD B'!A3,GameLog!C:C,"SD")=0,0,COUNTA(_xlfn.UNIQUE(_xlfn._xlws.FILTER(GameLog!A$2:A$1000, (GameLog!C$2:C$1000="SD") * (GameLog!D$2:D$1000=A3)))))</f>
        <v>3</v>
      </c>
      <c r="C3">
        <f t="shared" ref="C3:C42" si="2">D3+M3+P3+Q3+R3</f>
        <v>12</v>
      </c>
      <c r="D3">
        <f>SUMIFS(GameLog!G:G,GameLog!$D:$D,'SD B'!$A3,GameLog!$C:$C,"SD")</f>
        <v>9</v>
      </c>
      <c r="E3">
        <f>SUMIFS(GameLog!H:H,GameLog!$D:$D,'SD B'!$A3,GameLog!$C:$C,"SD")</f>
        <v>1</v>
      </c>
      <c r="F3">
        <f>SUMIFS(GameLog!I:I,GameLog!$D:$D,'SD B'!$A3,GameLog!$C:$C,"SD")</f>
        <v>2</v>
      </c>
      <c r="G3">
        <f>SUMIFS(GameLog!J:J,GameLog!$D:$D,'SD B'!$A3,GameLog!$C:$C,"SD")</f>
        <v>1</v>
      </c>
      <c r="H3">
        <f>SUMIFS(GameLog!K:K,GameLog!$D:$D,'SD B'!$A3,GameLog!$C:$C,"SD")</f>
        <v>0</v>
      </c>
      <c r="I3">
        <f>SUMIFS(GameLog!L:L,GameLog!$D:$D,'SD B'!$A3,GameLog!$C:$C,"SD")</f>
        <v>0</v>
      </c>
      <c r="J3">
        <f>SUMIFS(GameLog!M:M,GameLog!$D:$D,'SD B'!$A3,GameLog!$C:$C,"SD")</f>
        <v>0</v>
      </c>
      <c r="K3">
        <f>SUMIFS(GameLog!N:N,GameLog!$D:$D,'SD B'!$A3,GameLog!$C:$C,"SD")</f>
        <v>0</v>
      </c>
      <c r="L3">
        <f>SUMIFS(GameLog!O:O,GameLog!$D:$D,'SD B'!$A3,GameLog!$C:$C,"SD")</f>
        <v>0</v>
      </c>
      <c r="M3">
        <f>SUMIFS(GameLog!P:P,GameLog!$D:$D,'SD B'!$A3,GameLog!$C:$C,"SD")</f>
        <v>3</v>
      </c>
      <c r="N3">
        <f>SUMIFS(GameLog!Q:Q,GameLog!$D:$D,'SD B'!$A3,GameLog!$C:$C,"SD")</f>
        <v>0</v>
      </c>
      <c r="O3">
        <f>SUMIFS(GameLog!R:R,GameLog!$D:$D,'SD B'!$A3,GameLog!$C:$C,"SD")</f>
        <v>0</v>
      </c>
      <c r="P3">
        <f>SUMIFS(GameLog!S:S,GameLog!$D:$D,'SD B'!$A3,GameLog!$C:$C,"SD")</f>
        <v>0</v>
      </c>
      <c r="Q3">
        <f>SUMIFS(GameLog!T:T,GameLog!$D:$D,'SD B'!$A3,GameLog!$C:$C,"SD")</f>
        <v>0</v>
      </c>
      <c r="R3">
        <f>SUMIFS(GameLog!U:U,GameLog!$D:$D,'SD B'!$A3,GameLog!$C:$C,"SD")</f>
        <v>0</v>
      </c>
      <c r="S3">
        <f>SUMIFS(GameLog!V:V,GameLog!$D:$D,'SD B'!$A3,GameLog!$C:$C,"SD")</f>
        <v>0</v>
      </c>
      <c r="T3">
        <v>0</v>
      </c>
      <c r="U3">
        <v>1</v>
      </c>
      <c r="V3" s="8">
        <f t="shared" ref="V3:V42" si="3">IFERROR(F3/D3,0)</f>
        <v>0.22222222222222221</v>
      </c>
      <c r="W3" s="8">
        <f t="shared" si="0"/>
        <v>0.41666666666666669</v>
      </c>
      <c r="X3" s="8">
        <f t="shared" si="1"/>
        <v>0.33333333333333331</v>
      </c>
      <c r="Y3" s="8">
        <f t="shared" ref="Y3:Y42" si="4">W3+X3</f>
        <v>0.75</v>
      </c>
      <c r="Z3">
        <f t="shared" ref="Z3:Z42" si="5">G3+F3+H3*2+I3*3</f>
        <v>3</v>
      </c>
    </row>
    <row r="4" spans="1:27">
      <c r="A4" t="s">
        <v>2542</v>
      </c>
      <c r="B4" cm="1">
        <f t="array" ref="B4">IF(COUNTIFS(GameLog!D:D,'SD B'!A4,GameLog!C:C,"SD")=0,0,COUNTA(_xlfn.UNIQUE(_xlfn._xlws.FILTER(GameLog!A$2:A$1000, (GameLog!C$2:C$1000="SD") * (GameLog!D$2:D$1000=A4)))))</f>
        <v>3</v>
      </c>
      <c r="C4">
        <f t="shared" si="2"/>
        <v>13</v>
      </c>
      <c r="D4">
        <f>SUMIFS(GameLog!G:G,GameLog!$D:$D,'SD B'!$A4,GameLog!$C:$C,"SD")</f>
        <v>10</v>
      </c>
      <c r="E4">
        <f>SUMIFS(GameLog!H:H,GameLog!$D:$D,'SD B'!$A4,GameLog!$C:$C,"SD")</f>
        <v>1</v>
      </c>
      <c r="F4">
        <f>SUMIFS(GameLog!I:I,GameLog!$D:$D,'SD B'!$A4,GameLog!$C:$C,"SD")</f>
        <v>0</v>
      </c>
      <c r="G4">
        <f>SUMIFS(GameLog!J:J,GameLog!$D:$D,'SD B'!$A4,GameLog!$C:$C,"SD")</f>
        <v>0</v>
      </c>
      <c r="H4">
        <f>SUMIFS(GameLog!K:K,GameLog!$D:$D,'SD B'!$A4,GameLog!$C:$C,"SD")</f>
        <v>0</v>
      </c>
      <c r="I4">
        <f>SUMIFS(GameLog!L:L,GameLog!$D:$D,'SD B'!$A4,GameLog!$C:$C,"SD")</f>
        <v>0</v>
      </c>
      <c r="J4">
        <f>SUMIFS(GameLog!M:M,GameLog!$D:$D,'SD B'!$A4,GameLog!$C:$C,"SD")</f>
        <v>0</v>
      </c>
      <c r="K4">
        <f>SUMIFS(GameLog!N:N,GameLog!$D:$D,'SD B'!$A4,GameLog!$C:$C,"SD")</f>
        <v>1</v>
      </c>
      <c r="L4">
        <f>SUMIFS(GameLog!O:O,GameLog!$D:$D,'SD B'!$A4,GameLog!$C:$C,"SD")</f>
        <v>0</v>
      </c>
      <c r="M4">
        <f>SUMIFS(GameLog!P:P,GameLog!$D:$D,'SD B'!$A4,GameLog!$C:$C,"SD")</f>
        <v>3</v>
      </c>
      <c r="N4">
        <f>SUMIFS(GameLog!Q:Q,GameLog!$D:$D,'SD B'!$A4,GameLog!$C:$C,"SD")</f>
        <v>2</v>
      </c>
      <c r="O4">
        <f>SUMIFS(GameLog!R:R,GameLog!$D:$D,'SD B'!$A4,GameLog!$C:$C,"SD")</f>
        <v>0</v>
      </c>
      <c r="P4">
        <f>SUMIFS(GameLog!S:S,GameLog!$D:$D,'SD B'!$A4,GameLog!$C:$C,"SD")</f>
        <v>0</v>
      </c>
      <c r="Q4">
        <f>SUMIFS(GameLog!T:T,GameLog!$D:$D,'SD B'!$A4,GameLog!$C:$C,"SD")</f>
        <v>0</v>
      </c>
      <c r="R4">
        <f>SUMIFS(GameLog!U:U,GameLog!$D:$D,'SD B'!$A4,GameLog!$C:$C,"SD")</f>
        <v>0</v>
      </c>
      <c r="S4">
        <f>SUMIFS(GameLog!V:V,GameLog!$D:$D,'SD B'!$A4,GameLog!$C:$C,"SD")</f>
        <v>0</v>
      </c>
      <c r="T4">
        <v>0</v>
      </c>
      <c r="U4">
        <v>0</v>
      </c>
      <c r="V4" s="8">
        <f t="shared" si="3"/>
        <v>0</v>
      </c>
      <c r="W4" s="8">
        <f t="shared" si="0"/>
        <v>0.23076923076923078</v>
      </c>
      <c r="X4" s="8">
        <f t="shared" si="1"/>
        <v>0</v>
      </c>
      <c r="Y4" s="8">
        <f t="shared" si="4"/>
        <v>0.23076923076923078</v>
      </c>
      <c r="Z4">
        <f t="shared" si="5"/>
        <v>0</v>
      </c>
    </row>
    <row r="5" spans="1:27">
      <c r="A5" t="s">
        <v>2431</v>
      </c>
      <c r="B5" cm="1">
        <f t="array" ref="B5">IF(COUNTIFS(GameLog!D:D,'SD B'!A5,GameLog!C:C,"SD")=0,0,COUNTA(_xlfn.UNIQUE(_xlfn._xlws.FILTER(GameLog!A$2:A$1000, (GameLog!C$2:C$1000="SD") * (GameLog!D$2:D$1000=A5)))))</f>
        <v>1</v>
      </c>
      <c r="C5">
        <f t="shared" si="2"/>
        <v>0</v>
      </c>
      <c r="D5">
        <f>SUMIFS(GameLog!G:G,GameLog!$D:$D,'SD B'!$A5,GameLog!$C:$C,"SD")</f>
        <v>0</v>
      </c>
      <c r="E5">
        <f>SUMIFS(GameLog!H:H,GameLog!$D:$D,'SD B'!$A5,GameLog!$C:$C,"SD")</f>
        <v>0</v>
      </c>
      <c r="F5">
        <f>SUMIFS(GameLog!I:I,GameLog!$D:$D,'SD B'!$A5,GameLog!$C:$C,"SD")</f>
        <v>0</v>
      </c>
      <c r="G5">
        <f>SUMIFS(GameLog!J:J,GameLog!$D:$D,'SD B'!$A5,GameLog!$C:$C,"SD")</f>
        <v>0</v>
      </c>
      <c r="H5">
        <f>SUMIFS(GameLog!K:K,GameLog!$D:$D,'SD B'!$A5,GameLog!$C:$C,"SD")</f>
        <v>0</v>
      </c>
      <c r="I5">
        <f>SUMIFS(GameLog!L:L,GameLog!$D:$D,'SD B'!$A5,GameLog!$C:$C,"SD")</f>
        <v>0</v>
      </c>
      <c r="J5">
        <f>SUMIFS(GameLog!M:M,GameLog!$D:$D,'SD B'!$A5,GameLog!$C:$C,"SD")</f>
        <v>0</v>
      </c>
      <c r="K5">
        <f>SUMIFS(GameLog!N:N,GameLog!$D:$D,'SD B'!$A5,GameLog!$C:$C,"SD")</f>
        <v>0</v>
      </c>
      <c r="L5">
        <f>SUMIFS(GameLog!O:O,GameLog!$D:$D,'SD B'!$A5,GameLog!$C:$C,"SD")</f>
        <v>1</v>
      </c>
      <c r="M5">
        <f>SUMIFS(GameLog!P:P,GameLog!$D:$D,'SD B'!$A5,GameLog!$C:$C,"SD")</f>
        <v>0</v>
      </c>
      <c r="N5">
        <f>SUMIFS(GameLog!Q:Q,GameLog!$D:$D,'SD B'!$A5,GameLog!$C:$C,"SD")</f>
        <v>0</v>
      </c>
      <c r="O5">
        <f>SUMIFS(GameLog!R:R,GameLog!$D:$D,'SD B'!$A5,GameLog!$C:$C,"SD")</f>
        <v>0</v>
      </c>
      <c r="P5">
        <f>SUMIFS(GameLog!S:S,GameLog!$D:$D,'SD B'!$A5,GameLog!$C:$C,"SD")</f>
        <v>0</v>
      </c>
      <c r="Q5">
        <f>SUMIFS(GameLog!T:T,GameLog!$D:$D,'SD B'!$A5,GameLog!$C:$C,"SD")</f>
        <v>0</v>
      </c>
      <c r="R5">
        <f>SUMIFS(GameLog!U:U,GameLog!$D:$D,'SD B'!$A5,GameLog!$C:$C,"SD")</f>
        <v>0</v>
      </c>
      <c r="S5">
        <f>SUMIFS(GameLog!V:V,GameLog!$D:$D,'SD B'!$A5,GameLog!$C:$C,"SD")</f>
        <v>0</v>
      </c>
      <c r="T5">
        <v>0</v>
      </c>
      <c r="U5">
        <v>0</v>
      </c>
      <c r="V5" s="8">
        <f t="shared" si="3"/>
        <v>0</v>
      </c>
      <c r="W5" s="8">
        <f t="shared" si="0"/>
        <v>0</v>
      </c>
      <c r="X5" s="8">
        <f t="shared" si="1"/>
        <v>0</v>
      </c>
      <c r="Y5" s="8">
        <f t="shared" si="4"/>
        <v>0</v>
      </c>
      <c r="Z5">
        <f t="shared" si="5"/>
        <v>0</v>
      </c>
    </row>
    <row r="6" spans="1:27">
      <c r="A6" t="s">
        <v>2433</v>
      </c>
      <c r="B6" cm="1">
        <f t="array" ref="B6">IF(COUNTIFS(GameLog!D:D,'SD B'!A6,GameLog!C:C,"SD")=0,0,COUNTA(_xlfn.UNIQUE(_xlfn._xlws.FILTER(GameLog!A$2:A$1000, (GameLog!C$2:C$1000="SD") * (GameLog!D$2:D$1000=A6)))))</f>
        <v>0</v>
      </c>
      <c r="C6">
        <f t="shared" si="2"/>
        <v>0</v>
      </c>
      <c r="D6">
        <f>SUMIFS(GameLog!G:G,GameLog!$D:$D,'SD B'!$A6,GameLog!$C:$C,"SD")</f>
        <v>0</v>
      </c>
      <c r="E6">
        <f>SUMIFS(GameLog!H:H,GameLog!$D:$D,'SD B'!$A6,GameLog!$C:$C,"SD")</f>
        <v>0</v>
      </c>
      <c r="F6">
        <f>SUMIFS(GameLog!I:I,GameLog!$D:$D,'SD B'!$A6,GameLog!$C:$C,"SD")</f>
        <v>0</v>
      </c>
      <c r="G6">
        <f>SUMIFS(GameLog!J:J,GameLog!$D:$D,'SD B'!$A6,GameLog!$C:$C,"SD")</f>
        <v>0</v>
      </c>
      <c r="H6">
        <f>SUMIFS(GameLog!K:K,GameLog!$D:$D,'SD B'!$A6,GameLog!$C:$C,"SD")</f>
        <v>0</v>
      </c>
      <c r="I6">
        <f>SUMIFS(GameLog!L:L,GameLog!$D:$D,'SD B'!$A6,GameLog!$C:$C,"SD")</f>
        <v>0</v>
      </c>
      <c r="J6">
        <f>SUMIFS(GameLog!M:M,GameLog!$D:$D,'SD B'!$A6,GameLog!$C:$C,"SD")</f>
        <v>0</v>
      </c>
      <c r="K6">
        <f>SUMIFS(GameLog!N:N,GameLog!$D:$D,'SD B'!$A6,GameLog!$C:$C,"SD")</f>
        <v>0</v>
      </c>
      <c r="L6">
        <f>SUMIFS(GameLog!O:O,GameLog!$D:$D,'SD B'!$A6,GameLog!$C:$C,"SD")</f>
        <v>0</v>
      </c>
      <c r="M6">
        <f>SUMIFS(GameLog!P:P,GameLog!$D:$D,'SD B'!$A6,GameLog!$C:$C,"SD")</f>
        <v>0</v>
      </c>
      <c r="N6">
        <f>SUMIFS(GameLog!Q:Q,GameLog!$D:$D,'SD B'!$A6,GameLog!$C:$C,"SD")</f>
        <v>0</v>
      </c>
      <c r="O6">
        <f>SUMIFS(GameLog!R:R,GameLog!$D:$D,'SD B'!$A6,GameLog!$C:$C,"SD")</f>
        <v>0</v>
      </c>
      <c r="P6">
        <f>SUMIFS(GameLog!S:S,GameLog!$D:$D,'SD B'!$A6,GameLog!$C:$C,"SD")</f>
        <v>0</v>
      </c>
      <c r="Q6">
        <f>SUMIFS(GameLog!T:T,GameLog!$D:$D,'SD B'!$A6,GameLog!$C:$C,"SD")</f>
        <v>0</v>
      </c>
      <c r="R6">
        <f>SUMIFS(GameLog!U:U,GameLog!$D:$D,'SD B'!$A6,GameLog!$C:$C,"SD")</f>
        <v>0</v>
      </c>
      <c r="S6">
        <f>SUMIFS(GameLog!V:V,GameLog!$D:$D,'SD B'!$A6,GameLog!$C:$C,"SD")</f>
        <v>0</v>
      </c>
      <c r="T6">
        <v>0</v>
      </c>
      <c r="U6">
        <v>0</v>
      </c>
      <c r="V6" s="8">
        <f t="shared" si="3"/>
        <v>0</v>
      </c>
      <c r="W6" s="8">
        <f t="shared" si="0"/>
        <v>0</v>
      </c>
      <c r="X6" s="8">
        <f t="shared" si="1"/>
        <v>0</v>
      </c>
      <c r="Y6" s="8">
        <f t="shared" si="4"/>
        <v>0</v>
      </c>
      <c r="Z6">
        <f t="shared" si="5"/>
        <v>0</v>
      </c>
    </row>
    <row r="7" spans="1:27">
      <c r="A7" t="s">
        <v>2434</v>
      </c>
      <c r="B7" cm="1">
        <f t="array" ref="B7">IF(COUNTIFS(GameLog!D:D,'SD B'!A7,GameLog!C:C,"SD")=0,0,COUNTA(_xlfn.UNIQUE(_xlfn._xlws.FILTER(GameLog!A$2:A$1000, (GameLog!C$2:C$1000="SD") * (GameLog!D$2:D$1000=A7)))))</f>
        <v>3</v>
      </c>
      <c r="C7">
        <f t="shared" si="2"/>
        <v>13</v>
      </c>
      <c r="D7">
        <f>SUMIFS(GameLog!G:G,GameLog!$D:$D,'SD B'!$A7,GameLog!$C:$C,"SD")</f>
        <v>11</v>
      </c>
      <c r="E7">
        <f>SUMIFS(GameLog!H:H,GameLog!$D:$D,'SD B'!$A7,GameLog!$C:$C,"SD")</f>
        <v>2</v>
      </c>
      <c r="F7">
        <f>SUMIFS(GameLog!I:I,GameLog!$D:$D,'SD B'!$A7,GameLog!$C:$C,"SD")</f>
        <v>2</v>
      </c>
      <c r="G7">
        <f>SUMIFS(GameLog!J:J,GameLog!$D:$D,'SD B'!$A7,GameLog!$C:$C,"SD")</f>
        <v>1</v>
      </c>
      <c r="H7">
        <f>SUMIFS(GameLog!K:K,GameLog!$D:$D,'SD B'!$A7,GameLog!$C:$C,"SD")</f>
        <v>0</v>
      </c>
      <c r="I7">
        <f>SUMIFS(GameLog!L:L,GameLog!$D:$D,'SD B'!$A7,GameLog!$C:$C,"SD")</f>
        <v>1</v>
      </c>
      <c r="J7">
        <f>SUMIFS(GameLog!M:M,GameLog!$D:$D,'SD B'!$A7,GameLog!$C:$C,"SD")</f>
        <v>1</v>
      </c>
      <c r="K7">
        <f>SUMIFS(GameLog!N:N,GameLog!$D:$D,'SD B'!$A7,GameLog!$C:$C,"SD")</f>
        <v>1</v>
      </c>
      <c r="L7">
        <f>SUMIFS(GameLog!O:O,GameLog!$D:$D,'SD B'!$A7,GameLog!$C:$C,"SD")</f>
        <v>0</v>
      </c>
      <c r="M7">
        <f>SUMIFS(GameLog!P:P,GameLog!$D:$D,'SD B'!$A7,GameLog!$C:$C,"SD")</f>
        <v>2</v>
      </c>
      <c r="N7">
        <f>SUMIFS(GameLog!Q:Q,GameLog!$D:$D,'SD B'!$A7,GameLog!$C:$C,"SD")</f>
        <v>3</v>
      </c>
      <c r="O7">
        <f>SUMIFS(GameLog!R:R,GameLog!$D:$D,'SD B'!$A7,GameLog!$C:$C,"SD")</f>
        <v>0</v>
      </c>
      <c r="P7">
        <f>SUMIFS(GameLog!S:S,GameLog!$D:$D,'SD B'!$A7,GameLog!$C:$C,"SD")</f>
        <v>0</v>
      </c>
      <c r="Q7">
        <f>SUMIFS(GameLog!T:T,GameLog!$D:$D,'SD B'!$A7,GameLog!$C:$C,"SD")</f>
        <v>0</v>
      </c>
      <c r="R7">
        <f>SUMIFS(GameLog!U:U,GameLog!$D:$D,'SD B'!$A7,GameLog!$C:$C,"SD")</f>
        <v>0</v>
      </c>
      <c r="S7">
        <f>SUMIFS(GameLog!V:V,GameLog!$D:$D,'SD B'!$A7,GameLog!$C:$C,"SD")</f>
        <v>0</v>
      </c>
      <c r="T7">
        <v>1</v>
      </c>
      <c r="U7">
        <v>1</v>
      </c>
      <c r="V7" s="8">
        <f t="shared" si="3"/>
        <v>0.18181818181818182</v>
      </c>
      <c r="W7" s="8">
        <f t="shared" si="0"/>
        <v>0.30769230769230771</v>
      </c>
      <c r="X7" s="8">
        <f t="shared" si="1"/>
        <v>0.54545454545454541</v>
      </c>
      <c r="Y7" s="8">
        <f t="shared" si="4"/>
        <v>0.85314685314685312</v>
      </c>
      <c r="Z7">
        <f t="shared" si="5"/>
        <v>6</v>
      </c>
    </row>
    <row r="8" spans="1:27">
      <c r="A8" t="s">
        <v>2545</v>
      </c>
      <c r="B8" cm="1">
        <f t="array" ref="B8">IF(COUNTIFS(GameLog!D:D,'SD B'!A8,GameLog!C:C,"SD")=0,0,COUNTA(_xlfn.UNIQUE(_xlfn._xlws.FILTER(GameLog!A$2:A$1000, (GameLog!C$2:C$1000="SD") * (GameLog!D$2:D$1000=A8)))))</f>
        <v>3</v>
      </c>
      <c r="C8">
        <f t="shared" si="2"/>
        <v>8</v>
      </c>
      <c r="D8">
        <f>SUMIFS(GameLog!G:G,GameLog!$D:$D,'SD B'!$A8,GameLog!$C:$C,"SD")</f>
        <v>8</v>
      </c>
      <c r="E8">
        <f>SUMIFS(GameLog!H:H,GameLog!$D:$D,'SD B'!$A8,GameLog!$C:$C,"SD")</f>
        <v>1</v>
      </c>
      <c r="F8">
        <f>SUMIFS(GameLog!I:I,GameLog!$D:$D,'SD B'!$A8,GameLog!$C:$C,"SD")</f>
        <v>1</v>
      </c>
      <c r="G8">
        <f>SUMIFS(GameLog!J:J,GameLog!$D:$D,'SD B'!$A8,GameLog!$C:$C,"SD")</f>
        <v>0</v>
      </c>
      <c r="H8">
        <f>SUMIFS(GameLog!K:K,GameLog!$D:$D,'SD B'!$A8,GameLog!$C:$C,"SD")</f>
        <v>0</v>
      </c>
      <c r="I8">
        <f>SUMIFS(GameLog!L:L,GameLog!$D:$D,'SD B'!$A8,GameLog!$C:$C,"SD")</f>
        <v>1</v>
      </c>
      <c r="J8">
        <f>SUMIFS(GameLog!M:M,GameLog!$D:$D,'SD B'!$A8,GameLog!$C:$C,"SD")</f>
        <v>3</v>
      </c>
      <c r="K8">
        <f>SUMIFS(GameLog!N:N,GameLog!$D:$D,'SD B'!$A8,GameLog!$C:$C,"SD")</f>
        <v>0</v>
      </c>
      <c r="L8">
        <f>SUMIFS(GameLog!O:O,GameLog!$D:$D,'SD B'!$A8,GameLog!$C:$C,"SD")</f>
        <v>0</v>
      </c>
      <c r="M8">
        <f>SUMIFS(GameLog!P:P,GameLog!$D:$D,'SD B'!$A8,GameLog!$C:$C,"SD")</f>
        <v>0</v>
      </c>
      <c r="N8">
        <f>SUMIFS(GameLog!Q:Q,GameLog!$D:$D,'SD B'!$A8,GameLog!$C:$C,"SD")</f>
        <v>2</v>
      </c>
      <c r="O8">
        <f>SUMIFS(GameLog!R:R,GameLog!$D:$D,'SD B'!$A8,GameLog!$C:$C,"SD")</f>
        <v>0</v>
      </c>
      <c r="P8">
        <f>SUMIFS(GameLog!S:S,GameLog!$D:$D,'SD B'!$A8,GameLog!$C:$C,"SD")</f>
        <v>0</v>
      </c>
      <c r="Q8">
        <f>SUMIFS(GameLog!T:T,GameLog!$D:$D,'SD B'!$A8,GameLog!$C:$C,"SD")</f>
        <v>0</v>
      </c>
      <c r="R8">
        <f>SUMIFS(GameLog!U:U,GameLog!$D:$D,'SD B'!$A8,GameLog!$C:$C,"SD")</f>
        <v>0</v>
      </c>
      <c r="S8">
        <f>SUMIFS(GameLog!V:V,GameLog!$D:$D,'SD B'!$A8,GameLog!$C:$C,"SD")</f>
        <v>0</v>
      </c>
      <c r="T8">
        <v>0</v>
      </c>
      <c r="U8">
        <v>1</v>
      </c>
      <c r="V8" s="8">
        <f t="shared" si="3"/>
        <v>0.125</v>
      </c>
      <c r="W8" s="8">
        <f t="shared" si="0"/>
        <v>0.125</v>
      </c>
      <c r="X8" s="8">
        <f t="shared" si="1"/>
        <v>0.5</v>
      </c>
      <c r="Y8" s="8">
        <f t="shared" si="4"/>
        <v>0.625</v>
      </c>
      <c r="Z8">
        <f t="shared" si="5"/>
        <v>4</v>
      </c>
    </row>
    <row r="9" spans="1:27">
      <c r="A9" t="s">
        <v>2546</v>
      </c>
      <c r="B9" cm="1">
        <f t="array" ref="B9">IF(COUNTIFS(GameLog!D:D,'SD B'!A9,GameLog!C:C,"SD")=0,0,COUNTA(_xlfn.UNIQUE(_xlfn._xlws.FILTER(GameLog!A$2:A$1000, (GameLog!C$2:C$1000="SD") * (GameLog!D$2:D$1000=A9)))))</f>
        <v>3</v>
      </c>
      <c r="C9">
        <f t="shared" si="2"/>
        <v>12</v>
      </c>
      <c r="D9">
        <f>SUMIFS(GameLog!G:G,GameLog!$D:$D,'SD B'!$A9,GameLog!$C:$C,"SD")</f>
        <v>12</v>
      </c>
      <c r="E9">
        <f>SUMIFS(GameLog!H:H,GameLog!$D:$D,'SD B'!$A9,GameLog!$C:$C,"SD")</f>
        <v>1</v>
      </c>
      <c r="F9">
        <f>SUMIFS(GameLog!I:I,GameLog!$D:$D,'SD B'!$A9,GameLog!$C:$C,"SD")</f>
        <v>3</v>
      </c>
      <c r="G9">
        <f>SUMIFS(GameLog!J:J,GameLog!$D:$D,'SD B'!$A9,GameLog!$C:$C,"SD")</f>
        <v>1</v>
      </c>
      <c r="H9">
        <f>SUMIFS(GameLog!K:K,GameLog!$D:$D,'SD B'!$A9,GameLog!$C:$C,"SD")</f>
        <v>1</v>
      </c>
      <c r="I9">
        <f>SUMIFS(GameLog!L:L,GameLog!$D:$D,'SD B'!$A9,GameLog!$C:$C,"SD")</f>
        <v>0</v>
      </c>
      <c r="J9">
        <f>SUMIFS(GameLog!M:M,GameLog!$D:$D,'SD B'!$A9,GameLog!$C:$C,"SD")</f>
        <v>2</v>
      </c>
      <c r="K9">
        <f>SUMIFS(GameLog!N:N,GameLog!$D:$D,'SD B'!$A9,GameLog!$C:$C,"SD")</f>
        <v>0</v>
      </c>
      <c r="L9">
        <f>SUMIFS(GameLog!O:O,GameLog!$D:$D,'SD B'!$A9,GameLog!$C:$C,"SD")</f>
        <v>0</v>
      </c>
      <c r="M9">
        <f>SUMIFS(GameLog!P:P,GameLog!$D:$D,'SD B'!$A9,GameLog!$C:$C,"SD")</f>
        <v>0</v>
      </c>
      <c r="N9">
        <f>SUMIFS(GameLog!Q:Q,GameLog!$D:$D,'SD B'!$A9,GameLog!$C:$C,"SD")</f>
        <v>1</v>
      </c>
      <c r="O9">
        <f>SUMIFS(GameLog!R:R,GameLog!$D:$D,'SD B'!$A9,GameLog!$C:$C,"SD")</f>
        <v>1</v>
      </c>
      <c r="P9">
        <f>SUMIFS(GameLog!S:S,GameLog!$D:$D,'SD B'!$A9,GameLog!$C:$C,"SD")</f>
        <v>0</v>
      </c>
      <c r="Q9">
        <f>SUMIFS(GameLog!T:T,GameLog!$D:$D,'SD B'!$A9,GameLog!$C:$C,"SD")</f>
        <v>0</v>
      </c>
      <c r="R9">
        <f>SUMIFS(GameLog!U:U,GameLog!$D:$D,'SD B'!$A9,GameLog!$C:$C,"SD")</f>
        <v>0</v>
      </c>
      <c r="S9">
        <f>SUMIFS(GameLog!V:V,GameLog!$D:$D,'SD B'!$A9,GameLog!$C:$C,"SD")</f>
        <v>0</v>
      </c>
      <c r="T9">
        <v>2</v>
      </c>
      <c r="U9">
        <v>2</v>
      </c>
      <c r="V9" s="8">
        <f t="shared" si="3"/>
        <v>0.25</v>
      </c>
      <c r="W9" s="8">
        <f t="shared" si="0"/>
        <v>0.25</v>
      </c>
      <c r="X9" s="8">
        <f t="shared" si="1"/>
        <v>0.5</v>
      </c>
      <c r="Y9" s="8">
        <f t="shared" si="4"/>
        <v>0.75</v>
      </c>
      <c r="Z9">
        <f t="shared" si="5"/>
        <v>6</v>
      </c>
      <c r="AA9">
        <f>2928+F9</f>
        <v>2931</v>
      </c>
    </row>
    <row r="10" spans="1:27">
      <c r="A10" t="s">
        <v>2438</v>
      </c>
      <c r="B10" cm="1">
        <f t="array" ref="B10">IF(COUNTIFS(GameLog!D:D,'SD B'!A10,GameLog!C:C,"SD")=0,0,COUNTA(_xlfn.UNIQUE(_xlfn._xlws.FILTER(GameLog!A$2:A$1000, (GameLog!C$2:C$1000="SD") * (GameLog!D$2:D$1000=A10)))))</f>
        <v>0</v>
      </c>
      <c r="C10">
        <f t="shared" si="2"/>
        <v>0</v>
      </c>
      <c r="D10">
        <f>SUMIFS(GameLog!G:G,GameLog!$D:$D,'SD B'!$A10,GameLog!$C:$C,"SD")</f>
        <v>0</v>
      </c>
      <c r="E10">
        <f>SUMIFS(GameLog!H:H,GameLog!$D:$D,'SD B'!$A10,GameLog!$C:$C,"SD")</f>
        <v>0</v>
      </c>
      <c r="F10">
        <f>SUMIFS(GameLog!I:I,GameLog!$D:$D,'SD B'!$A10,GameLog!$C:$C,"SD")</f>
        <v>0</v>
      </c>
      <c r="G10">
        <f>SUMIFS(GameLog!J:J,GameLog!$D:$D,'SD B'!$A10,GameLog!$C:$C,"SD")</f>
        <v>0</v>
      </c>
      <c r="H10">
        <f>SUMIFS(GameLog!K:K,GameLog!$D:$D,'SD B'!$A10,GameLog!$C:$C,"SD")</f>
        <v>0</v>
      </c>
      <c r="I10">
        <f>SUMIFS(GameLog!L:L,GameLog!$D:$D,'SD B'!$A10,GameLog!$C:$C,"SD")</f>
        <v>0</v>
      </c>
      <c r="J10">
        <f>SUMIFS(GameLog!M:M,GameLog!$D:$D,'SD B'!$A10,GameLog!$C:$C,"SD")</f>
        <v>0</v>
      </c>
      <c r="K10">
        <f>SUMIFS(GameLog!N:N,GameLog!$D:$D,'SD B'!$A10,GameLog!$C:$C,"SD")</f>
        <v>0</v>
      </c>
      <c r="L10">
        <f>SUMIFS(GameLog!O:O,GameLog!$D:$D,'SD B'!$A10,GameLog!$C:$C,"SD")</f>
        <v>0</v>
      </c>
      <c r="M10">
        <f>SUMIFS(GameLog!P:P,GameLog!$D:$D,'SD B'!$A10,GameLog!$C:$C,"SD")</f>
        <v>0</v>
      </c>
      <c r="N10">
        <f>SUMIFS(GameLog!Q:Q,GameLog!$D:$D,'SD B'!$A10,GameLog!$C:$C,"SD")</f>
        <v>0</v>
      </c>
      <c r="O10">
        <f>SUMIFS(GameLog!R:R,GameLog!$D:$D,'SD B'!$A10,GameLog!$C:$C,"SD")</f>
        <v>0</v>
      </c>
      <c r="P10">
        <f>SUMIFS(GameLog!S:S,GameLog!$D:$D,'SD B'!$A10,GameLog!$C:$C,"SD")</f>
        <v>0</v>
      </c>
      <c r="Q10">
        <f>SUMIFS(GameLog!T:T,GameLog!$D:$D,'SD B'!$A10,GameLog!$C:$C,"SD")</f>
        <v>0</v>
      </c>
      <c r="R10">
        <f>SUMIFS(GameLog!U:U,GameLog!$D:$D,'SD B'!$A10,GameLog!$C:$C,"SD")</f>
        <v>0</v>
      </c>
      <c r="S10">
        <f>SUMIFS(GameLog!V:V,GameLog!$D:$D,'SD B'!$A10,GameLog!$C:$C,"SD")</f>
        <v>0</v>
      </c>
      <c r="T10">
        <v>0</v>
      </c>
      <c r="U10">
        <v>0</v>
      </c>
      <c r="V10" s="8">
        <f t="shared" si="3"/>
        <v>0</v>
      </c>
      <c r="W10" s="8">
        <f t="shared" si="0"/>
        <v>0</v>
      </c>
      <c r="X10" s="8">
        <f t="shared" si="1"/>
        <v>0</v>
      </c>
      <c r="Y10" s="8">
        <f t="shared" si="4"/>
        <v>0</v>
      </c>
      <c r="Z10">
        <f t="shared" si="5"/>
        <v>0</v>
      </c>
    </row>
    <row r="11" spans="1:27">
      <c r="A11" t="s">
        <v>2539</v>
      </c>
      <c r="B11" cm="1">
        <f t="array" ref="B11">IF(COUNTIFS(GameLog!D:D,'SD B'!A11,GameLog!C:C,"SD")=0,0,COUNTA(_xlfn.UNIQUE(_xlfn._xlws.FILTER(GameLog!A$2:A$1000, (GameLog!C$2:C$1000="SD") * (GameLog!D$2:D$1000=A11)))))</f>
        <v>2</v>
      </c>
      <c r="C11">
        <f t="shared" si="2"/>
        <v>2</v>
      </c>
      <c r="D11">
        <f>SUMIFS(GameLog!G:G,GameLog!$D:$D,'SD B'!$A11,GameLog!$C:$C,"SD")</f>
        <v>2</v>
      </c>
      <c r="E11">
        <f>SUMIFS(GameLog!H:H,GameLog!$D:$D,'SD B'!$A11,GameLog!$C:$C,"SD")</f>
        <v>1</v>
      </c>
      <c r="F11">
        <f>SUMIFS(GameLog!I:I,GameLog!$D:$D,'SD B'!$A11,GameLog!$C:$C,"SD")</f>
        <v>1</v>
      </c>
      <c r="G11">
        <f>SUMIFS(GameLog!J:J,GameLog!$D:$D,'SD B'!$A11,GameLog!$C:$C,"SD")</f>
        <v>1</v>
      </c>
      <c r="H11">
        <f>SUMIFS(GameLog!K:K,GameLog!$D:$D,'SD B'!$A11,GameLog!$C:$C,"SD")</f>
        <v>0</v>
      </c>
      <c r="I11">
        <f>SUMIFS(GameLog!L:L,GameLog!$D:$D,'SD B'!$A11,GameLog!$C:$C,"SD")</f>
        <v>0</v>
      </c>
      <c r="J11">
        <f>SUMIFS(GameLog!M:M,GameLog!$D:$D,'SD B'!$A11,GameLog!$C:$C,"SD")</f>
        <v>0</v>
      </c>
      <c r="K11">
        <f>SUMIFS(GameLog!N:N,GameLog!$D:$D,'SD B'!$A11,GameLog!$C:$C,"SD")</f>
        <v>0</v>
      </c>
      <c r="L11">
        <f>SUMIFS(GameLog!O:O,GameLog!$D:$D,'SD B'!$A11,GameLog!$C:$C,"SD")</f>
        <v>0</v>
      </c>
      <c r="M11">
        <f>SUMIFS(GameLog!P:P,GameLog!$D:$D,'SD B'!$A11,GameLog!$C:$C,"SD")</f>
        <v>0</v>
      </c>
      <c r="N11">
        <f>SUMIFS(GameLog!Q:Q,GameLog!$D:$D,'SD B'!$A11,GameLog!$C:$C,"SD")</f>
        <v>0</v>
      </c>
      <c r="O11">
        <f>SUMIFS(GameLog!R:R,GameLog!$D:$D,'SD B'!$A11,GameLog!$C:$C,"SD")</f>
        <v>0</v>
      </c>
      <c r="P11">
        <f>SUMIFS(GameLog!S:S,GameLog!$D:$D,'SD B'!$A11,GameLog!$C:$C,"SD")</f>
        <v>0</v>
      </c>
      <c r="Q11">
        <f>SUMIFS(GameLog!T:T,GameLog!$D:$D,'SD B'!$A11,GameLog!$C:$C,"SD")</f>
        <v>0</v>
      </c>
      <c r="R11">
        <f>SUMIFS(GameLog!U:U,GameLog!$D:$D,'SD B'!$A11,GameLog!$C:$C,"SD")</f>
        <v>0</v>
      </c>
      <c r="S11">
        <f>SUMIFS(GameLog!V:V,GameLog!$D:$D,'SD B'!$A11,GameLog!$C:$C,"SD")</f>
        <v>0</v>
      </c>
      <c r="T11">
        <v>1</v>
      </c>
      <c r="U11">
        <v>1</v>
      </c>
      <c r="V11" s="8">
        <f t="shared" si="3"/>
        <v>0.5</v>
      </c>
      <c r="W11" s="8">
        <f t="shared" si="0"/>
        <v>0.5</v>
      </c>
      <c r="X11" s="8">
        <f t="shared" si="1"/>
        <v>1</v>
      </c>
      <c r="Y11" s="8">
        <f t="shared" si="4"/>
        <v>1.5</v>
      </c>
      <c r="Z11">
        <f t="shared" si="5"/>
        <v>2</v>
      </c>
    </row>
    <row r="12" spans="1:27">
      <c r="A12" t="s">
        <v>2540</v>
      </c>
      <c r="B12" cm="1">
        <f t="array" ref="B12">IF(COUNTIFS(GameLog!D:D,'SD B'!A12,GameLog!C:C,"SD")=0,0,COUNTA(_xlfn.UNIQUE(_xlfn._xlws.FILTER(GameLog!A$2:A$1000, (GameLog!C$2:C$1000="SD") * (GameLog!D$2:D$1000=A12)))))</f>
        <v>3</v>
      </c>
      <c r="C12">
        <f t="shared" si="2"/>
        <v>5</v>
      </c>
      <c r="D12">
        <f>SUMIFS(GameLog!G:G,GameLog!$D:$D,'SD B'!$A12,GameLog!$C:$C,"SD")</f>
        <v>4</v>
      </c>
      <c r="E12">
        <f>SUMIFS(GameLog!H:H,GameLog!$D:$D,'SD B'!$A12,GameLog!$C:$C,"SD")</f>
        <v>0</v>
      </c>
      <c r="F12">
        <f>SUMIFS(GameLog!I:I,GameLog!$D:$D,'SD B'!$A12,GameLog!$C:$C,"SD")</f>
        <v>0</v>
      </c>
      <c r="G12">
        <f>SUMIFS(GameLog!J:J,GameLog!$D:$D,'SD B'!$A12,GameLog!$C:$C,"SD")</f>
        <v>0</v>
      </c>
      <c r="H12">
        <f>SUMIFS(GameLog!K:K,GameLog!$D:$D,'SD B'!$A12,GameLog!$C:$C,"SD")</f>
        <v>0</v>
      </c>
      <c r="I12">
        <f>SUMIFS(GameLog!L:L,GameLog!$D:$D,'SD B'!$A12,GameLog!$C:$C,"SD")</f>
        <v>0</v>
      </c>
      <c r="J12">
        <f>SUMIFS(GameLog!M:M,GameLog!$D:$D,'SD B'!$A12,GameLog!$C:$C,"SD")</f>
        <v>0</v>
      </c>
      <c r="K12">
        <f>SUMIFS(GameLog!N:N,GameLog!$D:$D,'SD B'!$A12,GameLog!$C:$C,"SD")</f>
        <v>0</v>
      </c>
      <c r="L12">
        <f>SUMIFS(GameLog!O:O,GameLog!$D:$D,'SD B'!$A12,GameLog!$C:$C,"SD")</f>
        <v>0</v>
      </c>
      <c r="M12">
        <f>SUMIFS(GameLog!P:P,GameLog!$D:$D,'SD B'!$A12,GameLog!$C:$C,"SD")</f>
        <v>1</v>
      </c>
      <c r="N12">
        <f>SUMIFS(GameLog!Q:Q,GameLog!$D:$D,'SD B'!$A12,GameLog!$C:$C,"SD")</f>
        <v>1</v>
      </c>
      <c r="O12">
        <f>SUMIFS(GameLog!R:R,GameLog!$D:$D,'SD B'!$A12,GameLog!$C:$C,"SD")</f>
        <v>0</v>
      </c>
      <c r="P12">
        <f>SUMIFS(GameLog!S:S,GameLog!$D:$D,'SD B'!$A12,GameLog!$C:$C,"SD")</f>
        <v>0</v>
      </c>
      <c r="Q12">
        <f>SUMIFS(GameLog!T:T,GameLog!$D:$D,'SD B'!$A12,GameLog!$C:$C,"SD")</f>
        <v>0</v>
      </c>
      <c r="R12">
        <f>SUMIFS(GameLog!U:U,GameLog!$D:$D,'SD B'!$A12,GameLog!$C:$C,"SD")</f>
        <v>0</v>
      </c>
      <c r="S12">
        <f>SUMIFS(GameLog!V:V,GameLog!$D:$D,'SD B'!$A12,GameLog!$C:$C,"SD")</f>
        <v>0</v>
      </c>
      <c r="T12">
        <v>0</v>
      </c>
      <c r="U12">
        <v>0</v>
      </c>
      <c r="V12" s="8">
        <f t="shared" si="3"/>
        <v>0</v>
      </c>
      <c r="W12" s="8">
        <f t="shared" si="0"/>
        <v>0.2</v>
      </c>
      <c r="X12" s="8">
        <f t="shared" si="1"/>
        <v>0</v>
      </c>
      <c r="Y12" s="8">
        <f t="shared" si="4"/>
        <v>0.2</v>
      </c>
      <c r="Z12">
        <f t="shared" si="5"/>
        <v>0</v>
      </c>
    </row>
    <row r="13" spans="1:27">
      <c r="A13" t="s">
        <v>2439</v>
      </c>
      <c r="B13" cm="1">
        <f t="array" ref="B13">IF(COUNTIFS(GameLog!D:D,'SD B'!A13,GameLog!C:C,"SD")=0,0,COUNTA(_xlfn.UNIQUE(_xlfn._xlws.FILTER(GameLog!A$2:A$1000, (GameLog!C$2:C$1000="SD") * (GameLog!D$2:D$1000=A13)))))</f>
        <v>3</v>
      </c>
      <c r="C13">
        <f t="shared" si="2"/>
        <v>10</v>
      </c>
      <c r="D13">
        <f>SUMIFS(GameLog!G:G,GameLog!$D:$D,'SD B'!$A13,GameLog!$C:$C,"SD")</f>
        <v>8</v>
      </c>
      <c r="E13">
        <f>SUMIFS(GameLog!H:H,GameLog!$D:$D,'SD B'!$A13,GameLog!$C:$C,"SD")</f>
        <v>0</v>
      </c>
      <c r="F13">
        <f>SUMIFS(GameLog!I:I,GameLog!$D:$D,'SD B'!$A13,GameLog!$C:$C,"SD")</f>
        <v>1</v>
      </c>
      <c r="G13">
        <f>SUMIFS(GameLog!J:J,GameLog!$D:$D,'SD B'!$A13,GameLog!$C:$C,"SD")</f>
        <v>0</v>
      </c>
      <c r="H13">
        <f>SUMIFS(GameLog!K:K,GameLog!$D:$D,'SD B'!$A13,GameLog!$C:$C,"SD")</f>
        <v>0</v>
      </c>
      <c r="I13">
        <f>SUMIFS(GameLog!L:L,GameLog!$D:$D,'SD B'!$A13,GameLog!$C:$C,"SD")</f>
        <v>0</v>
      </c>
      <c r="J13">
        <f>SUMIFS(GameLog!M:M,GameLog!$D:$D,'SD B'!$A13,GameLog!$C:$C,"SD")</f>
        <v>0</v>
      </c>
      <c r="K13">
        <f>SUMIFS(GameLog!N:N,GameLog!$D:$D,'SD B'!$A13,GameLog!$C:$C,"SD")</f>
        <v>0</v>
      </c>
      <c r="L13">
        <f>SUMIFS(GameLog!O:O,GameLog!$D:$D,'SD B'!$A13,GameLog!$C:$C,"SD")</f>
        <v>0</v>
      </c>
      <c r="M13">
        <f>SUMIFS(GameLog!P:P,GameLog!$D:$D,'SD B'!$A13,GameLog!$C:$C,"SD")</f>
        <v>2</v>
      </c>
      <c r="N13">
        <f>SUMIFS(GameLog!Q:Q,GameLog!$D:$D,'SD B'!$A13,GameLog!$C:$C,"SD")</f>
        <v>0</v>
      </c>
      <c r="O13">
        <f>SUMIFS(GameLog!R:R,GameLog!$D:$D,'SD B'!$A13,GameLog!$C:$C,"SD")</f>
        <v>0</v>
      </c>
      <c r="P13">
        <f>SUMIFS(GameLog!S:S,GameLog!$D:$D,'SD B'!$A13,GameLog!$C:$C,"SD")</f>
        <v>0</v>
      </c>
      <c r="Q13">
        <f>SUMIFS(GameLog!T:T,GameLog!$D:$D,'SD B'!$A13,GameLog!$C:$C,"SD")</f>
        <v>0</v>
      </c>
      <c r="R13">
        <f>SUMIFS(GameLog!U:U,GameLog!$D:$D,'SD B'!$A13,GameLog!$C:$C,"SD")</f>
        <v>0</v>
      </c>
      <c r="S13">
        <f>SUMIFS(GameLog!V:V,GameLog!$D:$D,'SD B'!$A13,GameLog!$C:$C,"SD")</f>
        <v>1</v>
      </c>
      <c r="T13">
        <v>1</v>
      </c>
      <c r="U13">
        <v>1</v>
      </c>
      <c r="V13" s="8">
        <f t="shared" si="3"/>
        <v>0.125</v>
      </c>
      <c r="W13" s="8">
        <f t="shared" si="0"/>
        <v>0.3</v>
      </c>
      <c r="X13" s="8">
        <f t="shared" si="1"/>
        <v>0.125</v>
      </c>
      <c r="Y13" s="8">
        <f t="shared" si="4"/>
        <v>0.42499999999999999</v>
      </c>
      <c r="Z13">
        <f t="shared" si="5"/>
        <v>1</v>
      </c>
    </row>
    <row r="14" spans="1:27">
      <c r="A14" t="s">
        <v>2440</v>
      </c>
      <c r="B14" cm="1">
        <f t="array" ref="B14">IF(COUNTIFS(GameLog!D:D,'SD B'!A14,GameLog!C:C,"SD")=0,0,COUNTA(_xlfn.UNIQUE(_xlfn._xlws.FILTER(GameLog!A$2:A$1000, (GameLog!C$2:C$1000="SD") * (GameLog!D$2:D$1000=A14)))))</f>
        <v>3</v>
      </c>
      <c r="C14">
        <f t="shared" si="2"/>
        <v>9</v>
      </c>
      <c r="D14">
        <f>SUMIFS(GameLog!G:G,GameLog!$D:$D,'SD B'!$A14,GameLog!$C:$C,"SD")</f>
        <v>9</v>
      </c>
      <c r="E14">
        <f>SUMIFS(GameLog!H:H,GameLog!$D:$D,'SD B'!$A14,GameLog!$C:$C,"SD")</f>
        <v>0</v>
      </c>
      <c r="F14">
        <f>SUMIFS(GameLog!I:I,GameLog!$D:$D,'SD B'!$A14,GameLog!$C:$C,"SD")</f>
        <v>1</v>
      </c>
      <c r="G14">
        <f>SUMIFS(GameLog!J:J,GameLog!$D:$D,'SD B'!$A14,GameLog!$C:$C,"SD")</f>
        <v>0</v>
      </c>
      <c r="H14">
        <f>SUMIFS(GameLog!K:K,GameLog!$D:$D,'SD B'!$A14,GameLog!$C:$C,"SD")</f>
        <v>0</v>
      </c>
      <c r="I14">
        <f>SUMIFS(GameLog!L:L,GameLog!$D:$D,'SD B'!$A14,GameLog!$C:$C,"SD")</f>
        <v>0</v>
      </c>
      <c r="J14">
        <f>SUMIFS(GameLog!M:M,GameLog!$D:$D,'SD B'!$A14,GameLog!$C:$C,"SD")</f>
        <v>0</v>
      </c>
      <c r="K14">
        <f>SUMIFS(GameLog!N:N,GameLog!$D:$D,'SD B'!$A14,GameLog!$C:$C,"SD")</f>
        <v>0</v>
      </c>
      <c r="L14">
        <f>SUMIFS(GameLog!O:O,GameLog!$D:$D,'SD B'!$A14,GameLog!$C:$C,"SD")</f>
        <v>0</v>
      </c>
      <c r="M14">
        <f>SUMIFS(GameLog!P:P,GameLog!$D:$D,'SD B'!$A14,GameLog!$C:$C,"SD")</f>
        <v>0</v>
      </c>
      <c r="N14">
        <f>SUMIFS(GameLog!Q:Q,GameLog!$D:$D,'SD B'!$A14,GameLog!$C:$C,"SD")</f>
        <v>6</v>
      </c>
      <c r="O14">
        <f>SUMIFS(GameLog!R:R,GameLog!$D:$D,'SD B'!$A14,GameLog!$C:$C,"SD")</f>
        <v>1</v>
      </c>
      <c r="P14">
        <f>SUMIFS(GameLog!S:S,GameLog!$D:$D,'SD B'!$A14,GameLog!$C:$C,"SD")</f>
        <v>0</v>
      </c>
      <c r="Q14">
        <f>SUMIFS(GameLog!T:T,GameLog!$D:$D,'SD B'!$A14,GameLog!$C:$C,"SD")</f>
        <v>0</v>
      </c>
      <c r="R14">
        <f>SUMIFS(GameLog!U:U,GameLog!$D:$D,'SD B'!$A14,GameLog!$C:$C,"SD")</f>
        <v>0</v>
      </c>
      <c r="S14">
        <f>SUMIFS(GameLog!V:V,GameLog!$D:$D,'SD B'!$A14,GameLog!$C:$C,"SD")</f>
        <v>0</v>
      </c>
      <c r="T14">
        <v>1</v>
      </c>
      <c r="U14">
        <v>1</v>
      </c>
      <c r="V14" s="8">
        <f t="shared" si="3"/>
        <v>0.1111111111111111</v>
      </c>
      <c r="W14" s="8">
        <f t="shared" si="0"/>
        <v>0.1111111111111111</v>
      </c>
      <c r="X14" s="8">
        <f t="shared" si="1"/>
        <v>0.1111111111111111</v>
      </c>
      <c r="Y14" s="8">
        <f t="shared" si="4"/>
        <v>0.22222222222222221</v>
      </c>
      <c r="Z14">
        <f t="shared" si="5"/>
        <v>1</v>
      </c>
    </row>
    <row r="15" spans="1:27">
      <c r="A15" t="s">
        <v>2441</v>
      </c>
      <c r="B15" cm="1">
        <f t="array" ref="B15">IF(COUNTIFS(GameLog!D:D,'SD B'!A15,GameLog!C:C,"SD")=0,0,COUNTA(_xlfn.UNIQUE(_xlfn._xlws.FILTER(GameLog!A$2:A$1000, (GameLog!C$2:C$1000="SD") * (GameLog!D$2:D$1000=A15)))))</f>
        <v>2</v>
      </c>
      <c r="C15">
        <f t="shared" si="2"/>
        <v>5</v>
      </c>
      <c r="D15">
        <f>SUMIFS(GameLog!G:G,GameLog!$D:$D,'SD B'!$A15,GameLog!$C:$C,"SD")</f>
        <v>5</v>
      </c>
      <c r="E15">
        <f>SUMIFS(GameLog!H:H,GameLog!$D:$D,'SD B'!$A15,GameLog!$C:$C,"SD")</f>
        <v>1</v>
      </c>
      <c r="F15">
        <f>SUMIFS(GameLog!I:I,GameLog!$D:$D,'SD B'!$A15,GameLog!$C:$C,"SD")</f>
        <v>1</v>
      </c>
      <c r="G15">
        <f>SUMIFS(GameLog!J:J,GameLog!$D:$D,'SD B'!$A15,GameLog!$C:$C,"SD")</f>
        <v>0</v>
      </c>
      <c r="H15">
        <f>SUMIFS(GameLog!K:K,GameLog!$D:$D,'SD B'!$A15,GameLog!$C:$C,"SD")</f>
        <v>0</v>
      </c>
      <c r="I15">
        <f>SUMIFS(GameLog!L:L,GameLog!$D:$D,'SD B'!$A15,GameLog!$C:$C,"SD")</f>
        <v>1</v>
      </c>
      <c r="J15">
        <f>SUMIFS(GameLog!M:M,GameLog!$D:$D,'SD B'!$A15,GameLog!$C:$C,"SD")</f>
        <v>1</v>
      </c>
      <c r="K15">
        <f>SUMIFS(GameLog!N:N,GameLog!$D:$D,'SD B'!$A15,GameLog!$C:$C,"SD")</f>
        <v>0</v>
      </c>
      <c r="L15">
        <f>SUMIFS(GameLog!O:O,GameLog!$D:$D,'SD B'!$A15,GameLog!$C:$C,"SD")</f>
        <v>0</v>
      </c>
      <c r="M15">
        <f>SUMIFS(GameLog!P:P,GameLog!$D:$D,'SD B'!$A15,GameLog!$C:$C,"SD")</f>
        <v>0</v>
      </c>
      <c r="N15">
        <f>SUMIFS(GameLog!Q:Q,GameLog!$D:$D,'SD B'!$A15,GameLog!$C:$C,"SD")</f>
        <v>3</v>
      </c>
      <c r="O15">
        <f>SUMIFS(GameLog!R:R,GameLog!$D:$D,'SD B'!$A15,GameLog!$C:$C,"SD")</f>
        <v>0</v>
      </c>
      <c r="P15">
        <f>SUMIFS(GameLog!S:S,GameLog!$D:$D,'SD B'!$A15,GameLog!$C:$C,"SD")</f>
        <v>0</v>
      </c>
      <c r="Q15">
        <f>SUMIFS(GameLog!T:T,GameLog!$D:$D,'SD B'!$A15,GameLog!$C:$C,"SD")</f>
        <v>0</v>
      </c>
      <c r="R15">
        <f>SUMIFS(GameLog!U:U,GameLog!$D:$D,'SD B'!$A15,GameLog!$C:$C,"SD")</f>
        <v>0</v>
      </c>
      <c r="S15">
        <f>SUMIFS(GameLog!V:V,GameLog!$D:$D,'SD B'!$A15,GameLog!$C:$C,"SD")</f>
        <v>0</v>
      </c>
      <c r="T15">
        <v>0</v>
      </c>
      <c r="U15">
        <v>1</v>
      </c>
      <c r="V15" s="8">
        <f t="shared" si="3"/>
        <v>0.2</v>
      </c>
      <c r="W15" s="8">
        <f t="shared" si="0"/>
        <v>0.2</v>
      </c>
      <c r="X15" s="8">
        <f t="shared" si="1"/>
        <v>0.8</v>
      </c>
      <c r="Y15" s="8">
        <f t="shared" si="4"/>
        <v>1</v>
      </c>
      <c r="Z15">
        <f t="shared" si="5"/>
        <v>4</v>
      </c>
    </row>
    <row r="16" spans="1:27">
      <c r="A16" t="s">
        <v>2535</v>
      </c>
      <c r="B16" cm="1">
        <f t="array" ref="B16">IF(COUNTIFS(GameLog!D:D,'SD B'!A16,GameLog!C:C,"SD")=0,0,COUNTA(_xlfn.UNIQUE(_xlfn._xlws.FILTER(GameLog!A$2:A$1000, (GameLog!C$2:C$1000="SD") * (GameLog!D$2:D$1000=A16)))))</f>
        <v>2</v>
      </c>
      <c r="C16">
        <f t="shared" si="2"/>
        <v>8</v>
      </c>
      <c r="D16">
        <f>SUMIFS(GameLog!G:G,GameLog!$D:$D,'SD B'!$A16,GameLog!$C:$C,"SD")</f>
        <v>7</v>
      </c>
      <c r="E16">
        <f>SUMIFS(GameLog!H:H,GameLog!$D:$D,'SD B'!$A16,GameLog!$C:$C,"SD")</f>
        <v>1</v>
      </c>
      <c r="F16">
        <f>SUMIFS(GameLog!I:I,GameLog!$D:$D,'SD B'!$A16,GameLog!$C:$C,"SD")</f>
        <v>2</v>
      </c>
      <c r="G16">
        <f>SUMIFS(GameLog!J:J,GameLog!$D:$D,'SD B'!$A16,GameLog!$C:$C,"SD")</f>
        <v>0</v>
      </c>
      <c r="H16">
        <f>SUMIFS(GameLog!K:K,GameLog!$D:$D,'SD B'!$A16,GameLog!$C:$C,"SD")</f>
        <v>0</v>
      </c>
      <c r="I16">
        <f>SUMIFS(GameLog!L:L,GameLog!$D:$D,'SD B'!$A16,GameLog!$C:$C,"SD")</f>
        <v>0</v>
      </c>
      <c r="J16">
        <f>SUMIFS(GameLog!M:M,GameLog!$D:$D,'SD B'!$A16,GameLog!$C:$C,"SD")</f>
        <v>0</v>
      </c>
      <c r="K16">
        <f>SUMIFS(GameLog!N:N,GameLog!$D:$D,'SD B'!$A16,GameLog!$C:$C,"SD")</f>
        <v>0</v>
      </c>
      <c r="L16">
        <f>SUMIFS(GameLog!O:O,GameLog!$D:$D,'SD B'!$A16,GameLog!$C:$C,"SD")</f>
        <v>0</v>
      </c>
      <c r="M16">
        <f>SUMIFS(GameLog!P:P,GameLog!$D:$D,'SD B'!$A16,GameLog!$C:$C,"SD")</f>
        <v>1</v>
      </c>
      <c r="N16">
        <f>SUMIFS(GameLog!Q:Q,GameLog!$D:$D,'SD B'!$A16,GameLog!$C:$C,"SD")</f>
        <v>0</v>
      </c>
      <c r="O16">
        <f>SUMIFS(GameLog!R:R,GameLog!$D:$D,'SD B'!$A16,GameLog!$C:$C,"SD")</f>
        <v>0</v>
      </c>
      <c r="P16">
        <f>SUMIFS(GameLog!S:S,GameLog!$D:$D,'SD B'!$A16,GameLog!$C:$C,"SD")</f>
        <v>0</v>
      </c>
      <c r="Q16">
        <f>SUMIFS(GameLog!T:T,GameLog!$D:$D,'SD B'!$A16,GameLog!$C:$C,"SD")</f>
        <v>0</v>
      </c>
      <c r="R16">
        <f>SUMIFS(GameLog!U:U,GameLog!$D:$D,'SD B'!$A16,GameLog!$C:$C,"SD")</f>
        <v>0</v>
      </c>
      <c r="S16">
        <f>SUMIFS(GameLog!V:V,GameLog!$D:$D,'SD B'!$A16,GameLog!$C:$C,"SD")</f>
        <v>0</v>
      </c>
      <c r="T16">
        <v>2</v>
      </c>
      <c r="U16">
        <v>2</v>
      </c>
      <c r="V16" s="8">
        <f t="shared" si="3"/>
        <v>0.2857142857142857</v>
      </c>
      <c r="W16" s="8">
        <f t="shared" si="0"/>
        <v>0.375</v>
      </c>
      <c r="X16" s="8">
        <f t="shared" si="1"/>
        <v>0.2857142857142857</v>
      </c>
      <c r="Y16" s="8">
        <f t="shared" si="4"/>
        <v>0.6607142857142857</v>
      </c>
      <c r="Z16">
        <f t="shared" si="5"/>
        <v>2</v>
      </c>
    </row>
    <row r="17" spans="1:26">
      <c r="A17" t="s">
        <v>2536</v>
      </c>
      <c r="B17" cm="1">
        <f t="array" ref="B17">IF(COUNTIFS(GameLog!D:D,'SD B'!A17,GameLog!C:C,"SD")=0,0,COUNTA(_xlfn.UNIQUE(_xlfn._xlws.FILTER(GameLog!A$2:A$1000, (GameLog!C$2:C$1000="SD") * (GameLog!D$2:D$1000=A17)))))</f>
        <v>0</v>
      </c>
      <c r="C17">
        <f t="shared" si="2"/>
        <v>0</v>
      </c>
      <c r="D17">
        <f>SUMIFS(GameLog!G:G,GameLog!$D:$D,'SD B'!$A17,GameLog!$C:$C,"SD")</f>
        <v>0</v>
      </c>
      <c r="E17">
        <f>SUMIFS(GameLog!H:H,GameLog!$D:$D,'SD B'!$A17,GameLog!$C:$C,"SD")</f>
        <v>0</v>
      </c>
      <c r="F17">
        <f>SUMIFS(GameLog!I:I,GameLog!$D:$D,'SD B'!$A17,GameLog!$C:$C,"SD")</f>
        <v>0</v>
      </c>
      <c r="G17">
        <f>SUMIFS(GameLog!J:J,GameLog!$D:$D,'SD B'!$A17,GameLog!$C:$C,"SD")</f>
        <v>0</v>
      </c>
      <c r="H17">
        <f>SUMIFS(GameLog!K:K,GameLog!$D:$D,'SD B'!$A17,GameLog!$C:$C,"SD")</f>
        <v>0</v>
      </c>
      <c r="I17">
        <f>SUMIFS(GameLog!L:L,GameLog!$D:$D,'SD B'!$A17,GameLog!$C:$C,"SD")</f>
        <v>0</v>
      </c>
      <c r="J17">
        <f>SUMIFS(GameLog!M:M,GameLog!$D:$D,'SD B'!$A17,GameLog!$C:$C,"SD")</f>
        <v>0</v>
      </c>
      <c r="K17">
        <f>SUMIFS(GameLog!N:N,GameLog!$D:$D,'SD B'!$A17,GameLog!$C:$C,"SD")</f>
        <v>0</v>
      </c>
      <c r="L17">
        <f>SUMIFS(GameLog!O:O,GameLog!$D:$D,'SD B'!$A17,GameLog!$C:$C,"SD")</f>
        <v>0</v>
      </c>
      <c r="M17">
        <f>SUMIFS(GameLog!P:P,GameLog!$D:$D,'SD B'!$A17,GameLog!$C:$C,"SD")</f>
        <v>0</v>
      </c>
      <c r="N17">
        <f>SUMIFS(GameLog!Q:Q,GameLog!$D:$D,'SD B'!$A17,GameLog!$C:$C,"SD")</f>
        <v>0</v>
      </c>
      <c r="O17">
        <f>SUMIFS(GameLog!R:R,GameLog!$D:$D,'SD B'!$A17,GameLog!$C:$C,"SD")</f>
        <v>0</v>
      </c>
      <c r="P17">
        <f>SUMIFS(GameLog!S:S,GameLog!$D:$D,'SD B'!$A17,GameLog!$C:$C,"SD")</f>
        <v>0</v>
      </c>
      <c r="Q17">
        <f>SUMIFS(GameLog!T:T,GameLog!$D:$D,'SD B'!$A17,GameLog!$C:$C,"SD")</f>
        <v>0</v>
      </c>
      <c r="R17">
        <f>SUMIFS(GameLog!U:U,GameLog!$D:$D,'SD B'!$A17,GameLog!$C:$C,"SD")</f>
        <v>0</v>
      </c>
      <c r="S17">
        <f>SUMIFS(GameLog!V:V,GameLog!$D:$D,'SD B'!$A17,GameLog!$C:$C,"SD")</f>
        <v>0</v>
      </c>
      <c r="T17">
        <v>0</v>
      </c>
      <c r="U17">
        <v>0</v>
      </c>
      <c r="V17" s="8">
        <f t="shared" si="3"/>
        <v>0</v>
      </c>
      <c r="W17" s="8">
        <f t="shared" si="0"/>
        <v>0</v>
      </c>
      <c r="X17" s="8">
        <f t="shared" si="1"/>
        <v>0</v>
      </c>
      <c r="Y17" s="8">
        <f t="shared" si="4"/>
        <v>0</v>
      </c>
      <c r="Z17">
        <f t="shared" si="5"/>
        <v>0</v>
      </c>
    </row>
    <row r="18" spans="1:26">
      <c r="A18" t="s">
        <v>2534</v>
      </c>
      <c r="B18" cm="1">
        <f t="array" ref="B18">IF(COUNTIFS(GameLog!D:D,'SD B'!A18,GameLog!C:C,"SD")=0,0,COUNTA(_xlfn.UNIQUE(_xlfn._xlws.FILTER(GameLog!A$2:A$1000, (GameLog!C$2:C$1000="SD") * (GameLog!D$2:D$1000=A18)))))</f>
        <v>0</v>
      </c>
      <c r="C18">
        <f t="shared" si="2"/>
        <v>0</v>
      </c>
      <c r="D18">
        <f>SUMIFS(GameLog!G:G,GameLog!$D:$D,'SD B'!$A18,GameLog!$C:$C,"SD")</f>
        <v>0</v>
      </c>
      <c r="E18">
        <f>SUMIFS(GameLog!H:H,GameLog!$D:$D,'SD B'!$A18,GameLog!$C:$C,"SD")</f>
        <v>0</v>
      </c>
      <c r="F18">
        <f>SUMIFS(GameLog!I:I,GameLog!$D:$D,'SD B'!$A18,GameLog!$C:$C,"SD")</f>
        <v>0</v>
      </c>
      <c r="G18">
        <f>SUMIFS(GameLog!J:J,GameLog!$D:$D,'SD B'!$A18,GameLog!$C:$C,"SD")</f>
        <v>0</v>
      </c>
      <c r="H18">
        <f>SUMIFS(GameLog!K:K,GameLog!$D:$D,'SD B'!$A18,GameLog!$C:$C,"SD")</f>
        <v>0</v>
      </c>
      <c r="I18">
        <f>SUMIFS(GameLog!L:L,GameLog!$D:$D,'SD B'!$A18,GameLog!$C:$C,"SD")</f>
        <v>0</v>
      </c>
      <c r="J18">
        <f>SUMIFS(GameLog!M:M,GameLog!$D:$D,'SD B'!$A18,GameLog!$C:$C,"SD")</f>
        <v>0</v>
      </c>
      <c r="K18">
        <f>SUMIFS(GameLog!N:N,GameLog!$D:$D,'SD B'!$A18,GameLog!$C:$C,"SD")</f>
        <v>0</v>
      </c>
      <c r="L18">
        <f>SUMIFS(GameLog!O:O,GameLog!$D:$D,'SD B'!$A18,GameLog!$C:$C,"SD")</f>
        <v>0</v>
      </c>
      <c r="M18">
        <f>SUMIFS(GameLog!P:P,GameLog!$D:$D,'SD B'!$A18,GameLog!$C:$C,"SD")</f>
        <v>0</v>
      </c>
      <c r="N18">
        <f>SUMIFS(GameLog!Q:Q,GameLog!$D:$D,'SD B'!$A18,GameLog!$C:$C,"SD")</f>
        <v>0</v>
      </c>
      <c r="O18">
        <f>SUMIFS(GameLog!R:R,GameLog!$D:$D,'SD B'!$A18,GameLog!$C:$C,"SD")</f>
        <v>0</v>
      </c>
      <c r="P18">
        <f>SUMIFS(GameLog!S:S,GameLog!$D:$D,'SD B'!$A18,GameLog!$C:$C,"SD")</f>
        <v>0</v>
      </c>
      <c r="Q18">
        <f>SUMIFS(GameLog!T:T,GameLog!$D:$D,'SD B'!$A18,GameLog!$C:$C,"SD")</f>
        <v>0</v>
      </c>
      <c r="R18">
        <f>SUMIFS(GameLog!U:U,GameLog!$D:$D,'SD B'!$A18,GameLog!$C:$C,"SD")</f>
        <v>0</v>
      </c>
      <c r="S18">
        <f>SUMIFS(GameLog!V:V,GameLog!$D:$D,'SD B'!$A18,GameLog!$C:$C,"SD")</f>
        <v>0</v>
      </c>
      <c r="T18">
        <v>0</v>
      </c>
      <c r="U18">
        <v>0</v>
      </c>
      <c r="V18" s="8">
        <f t="shared" si="3"/>
        <v>0</v>
      </c>
      <c r="W18" s="8">
        <f t="shared" si="0"/>
        <v>0</v>
      </c>
      <c r="X18" s="8">
        <f t="shared" si="1"/>
        <v>0</v>
      </c>
      <c r="Y18" s="8">
        <f t="shared" si="4"/>
        <v>0</v>
      </c>
      <c r="Z18">
        <f t="shared" si="5"/>
        <v>0</v>
      </c>
    </row>
    <row r="19" spans="1:26">
      <c r="A19" t="s">
        <v>2501</v>
      </c>
      <c r="B19" cm="1">
        <f t="array" ref="B19">IF(COUNTIFS(GameLog!D:D,'SD B'!A19,GameLog!C:C,"SD")=0,0,COUNTA(_xlfn.UNIQUE(_xlfn._xlws.FILTER(GameLog!A$2:A$1000, (GameLog!C$2:C$1000="SD") * (GameLog!D$2:D$1000=A19)))))</f>
        <v>0</v>
      </c>
      <c r="C19">
        <f t="shared" si="2"/>
        <v>0</v>
      </c>
      <c r="D19">
        <f>SUMIFS(GameLog!G:G,GameLog!$D:$D,'SD B'!$A19,GameLog!$C:$C,"SD")</f>
        <v>0</v>
      </c>
      <c r="E19">
        <f>SUMIFS(GameLog!H:H,GameLog!$D:$D,'SD B'!$A19,GameLog!$C:$C,"SD")</f>
        <v>0</v>
      </c>
      <c r="F19">
        <f>SUMIFS(GameLog!I:I,GameLog!$D:$D,'SD B'!$A19,GameLog!$C:$C,"SD")</f>
        <v>0</v>
      </c>
      <c r="G19">
        <f>SUMIFS(GameLog!J:J,GameLog!$D:$D,'SD B'!$A19,GameLog!$C:$C,"SD")</f>
        <v>0</v>
      </c>
      <c r="H19">
        <f>SUMIFS(GameLog!K:K,GameLog!$D:$D,'SD B'!$A19,GameLog!$C:$C,"SD")</f>
        <v>0</v>
      </c>
      <c r="I19">
        <f>SUMIFS(GameLog!L:L,GameLog!$D:$D,'SD B'!$A19,GameLog!$C:$C,"SD")</f>
        <v>0</v>
      </c>
      <c r="J19">
        <f>SUMIFS(GameLog!M:M,GameLog!$D:$D,'SD B'!$A19,GameLog!$C:$C,"SD")</f>
        <v>0</v>
      </c>
      <c r="K19">
        <f>SUMIFS(GameLog!N:N,GameLog!$D:$D,'SD B'!$A19,GameLog!$C:$C,"SD")</f>
        <v>0</v>
      </c>
      <c r="L19">
        <f>SUMIFS(GameLog!O:O,GameLog!$D:$D,'SD B'!$A19,GameLog!$C:$C,"SD")</f>
        <v>0</v>
      </c>
      <c r="M19">
        <f>SUMIFS(GameLog!P:P,GameLog!$D:$D,'SD B'!$A19,GameLog!$C:$C,"SD")</f>
        <v>0</v>
      </c>
      <c r="N19">
        <f>SUMIFS(GameLog!Q:Q,GameLog!$D:$D,'SD B'!$A19,GameLog!$C:$C,"SD")</f>
        <v>0</v>
      </c>
      <c r="O19">
        <f>SUMIFS(GameLog!R:R,GameLog!$D:$D,'SD B'!$A19,GameLog!$C:$C,"SD")</f>
        <v>0</v>
      </c>
      <c r="P19">
        <f>SUMIFS(GameLog!S:S,GameLog!$D:$D,'SD B'!$A19,GameLog!$C:$C,"SD")</f>
        <v>0</v>
      </c>
      <c r="Q19">
        <f>SUMIFS(GameLog!T:T,GameLog!$D:$D,'SD B'!$A19,GameLog!$C:$C,"SD")</f>
        <v>0</v>
      </c>
      <c r="R19">
        <f>SUMIFS(GameLog!U:U,GameLog!$D:$D,'SD B'!$A19,GameLog!$C:$C,"SD")</f>
        <v>0</v>
      </c>
      <c r="S19">
        <f>SUMIFS(GameLog!V:V,GameLog!$D:$D,'SD B'!$A19,GameLog!$C:$C,"SD")</f>
        <v>0</v>
      </c>
      <c r="T19">
        <v>0</v>
      </c>
      <c r="U19">
        <v>0</v>
      </c>
      <c r="V19" s="8">
        <f t="shared" si="3"/>
        <v>0</v>
      </c>
      <c r="W19" s="8">
        <f t="shared" si="0"/>
        <v>0</v>
      </c>
      <c r="X19" s="8">
        <f t="shared" si="1"/>
        <v>0</v>
      </c>
      <c r="Y19" s="8">
        <f t="shared" si="4"/>
        <v>0</v>
      </c>
      <c r="Z19">
        <f t="shared" si="5"/>
        <v>0</v>
      </c>
    </row>
    <row r="20" spans="1:26">
      <c r="A20" t="s">
        <v>2544</v>
      </c>
      <c r="B20" cm="1">
        <f t="array" ref="B20">IF(COUNTIFS(GameLog!D:D,'SD B'!A20,GameLog!C:C,"SD")=0,0,COUNTA(_xlfn.UNIQUE(_xlfn._xlws.FILTER(GameLog!A$2:A$1000, (GameLog!C$2:C$1000="SD") * (GameLog!D$2:D$1000=A20)))))</f>
        <v>0</v>
      </c>
      <c r="C20">
        <f t="shared" si="2"/>
        <v>0</v>
      </c>
      <c r="D20">
        <f>SUMIFS(GameLog!G:G,GameLog!$D:$D,'SD B'!$A20,GameLog!$C:$C,"SD")</f>
        <v>0</v>
      </c>
      <c r="E20">
        <f>SUMIFS(GameLog!H:H,GameLog!$D:$D,'SD B'!$A20,GameLog!$C:$C,"SD")</f>
        <v>0</v>
      </c>
      <c r="F20">
        <f>SUMIFS(GameLog!I:I,GameLog!$D:$D,'SD B'!$A20,GameLog!$C:$C,"SD")</f>
        <v>0</v>
      </c>
      <c r="G20">
        <f>SUMIFS(GameLog!J:J,GameLog!$D:$D,'SD B'!$A20,GameLog!$C:$C,"SD")</f>
        <v>0</v>
      </c>
      <c r="H20">
        <f>SUMIFS(GameLog!K:K,GameLog!$D:$D,'SD B'!$A20,GameLog!$C:$C,"SD")</f>
        <v>0</v>
      </c>
      <c r="I20">
        <f>SUMIFS(GameLog!L:L,GameLog!$D:$D,'SD B'!$A20,GameLog!$C:$C,"SD")</f>
        <v>0</v>
      </c>
      <c r="J20">
        <f>SUMIFS(GameLog!M:M,GameLog!$D:$D,'SD B'!$A20,GameLog!$C:$C,"SD")</f>
        <v>0</v>
      </c>
      <c r="K20">
        <f>SUMIFS(GameLog!N:N,GameLog!$D:$D,'SD B'!$A20,GameLog!$C:$C,"SD")</f>
        <v>0</v>
      </c>
      <c r="L20">
        <f>SUMIFS(GameLog!O:O,GameLog!$D:$D,'SD B'!$A20,GameLog!$C:$C,"SD")</f>
        <v>0</v>
      </c>
      <c r="M20">
        <f>SUMIFS(GameLog!P:P,GameLog!$D:$D,'SD B'!$A20,GameLog!$C:$C,"SD")</f>
        <v>0</v>
      </c>
      <c r="N20">
        <f>SUMIFS(GameLog!Q:Q,GameLog!$D:$D,'SD B'!$A20,GameLog!$C:$C,"SD")</f>
        <v>0</v>
      </c>
      <c r="O20">
        <f>SUMIFS(GameLog!R:R,GameLog!$D:$D,'SD B'!$A20,GameLog!$C:$C,"SD")</f>
        <v>0</v>
      </c>
      <c r="P20">
        <f>SUMIFS(GameLog!S:S,GameLog!$D:$D,'SD B'!$A20,GameLog!$C:$C,"SD")</f>
        <v>0</v>
      </c>
      <c r="Q20">
        <f>SUMIFS(GameLog!T:T,GameLog!$D:$D,'SD B'!$A20,GameLog!$C:$C,"SD")</f>
        <v>0</v>
      </c>
      <c r="R20">
        <f>SUMIFS(GameLog!U:U,GameLog!$D:$D,'SD B'!$A20,GameLog!$C:$C,"SD")</f>
        <v>0</v>
      </c>
      <c r="S20">
        <f>SUMIFS(GameLog!V:V,GameLog!$D:$D,'SD B'!$A20,GameLog!$C:$C,"SD")</f>
        <v>0</v>
      </c>
      <c r="T20">
        <v>0</v>
      </c>
      <c r="U20">
        <v>0</v>
      </c>
      <c r="V20" s="8">
        <f t="shared" si="3"/>
        <v>0</v>
      </c>
      <c r="W20" s="8">
        <f t="shared" si="0"/>
        <v>0</v>
      </c>
      <c r="X20" s="8">
        <f t="shared" si="1"/>
        <v>0</v>
      </c>
      <c r="Y20" s="8">
        <f t="shared" si="4"/>
        <v>0</v>
      </c>
      <c r="Z20">
        <f t="shared" si="5"/>
        <v>0</v>
      </c>
    </row>
    <row r="21" spans="1:26">
      <c r="A21" t="s">
        <v>2543</v>
      </c>
      <c r="B21" cm="1">
        <f t="array" ref="B21">IF(COUNTIFS(GameLog!D:D,'SD B'!A21,GameLog!C:C,"SD")=0,0,COUNTA(_xlfn.UNIQUE(_xlfn._xlws.FILTER(GameLog!A$2:A$1000, (GameLog!C$2:C$1000="SD") * (GameLog!D$2:D$1000=A21)))))</f>
        <v>0</v>
      </c>
      <c r="C21">
        <f t="shared" si="2"/>
        <v>0</v>
      </c>
      <c r="D21">
        <f>SUMIFS(GameLog!G:G,GameLog!$D:$D,'SD B'!$A21,GameLog!$C:$C,"SD")</f>
        <v>0</v>
      </c>
      <c r="E21">
        <f>SUMIFS(GameLog!H:H,GameLog!$D:$D,'SD B'!$A21,GameLog!$C:$C,"SD")</f>
        <v>0</v>
      </c>
      <c r="F21">
        <f>SUMIFS(GameLog!I:I,GameLog!$D:$D,'SD B'!$A21,GameLog!$C:$C,"SD")</f>
        <v>0</v>
      </c>
      <c r="G21">
        <f>SUMIFS(GameLog!J:J,GameLog!$D:$D,'SD B'!$A21,GameLog!$C:$C,"SD")</f>
        <v>0</v>
      </c>
      <c r="H21">
        <f>SUMIFS(GameLog!K:K,GameLog!$D:$D,'SD B'!$A21,GameLog!$C:$C,"SD")</f>
        <v>0</v>
      </c>
      <c r="I21">
        <f>SUMIFS(GameLog!L:L,GameLog!$D:$D,'SD B'!$A21,GameLog!$C:$C,"SD")</f>
        <v>0</v>
      </c>
      <c r="J21">
        <f>SUMIFS(GameLog!M:M,GameLog!$D:$D,'SD B'!$A21,GameLog!$C:$C,"SD")</f>
        <v>0</v>
      </c>
      <c r="K21">
        <f>SUMIFS(GameLog!N:N,GameLog!$D:$D,'SD B'!$A21,GameLog!$C:$C,"SD")</f>
        <v>0</v>
      </c>
      <c r="L21">
        <f>SUMIFS(GameLog!O:O,GameLog!$D:$D,'SD B'!$A21,GameLog!$C:$C,"SD")</f>
        <v>0</v>
      </c>
      <c r="M21">
        <f>SUMIFS(GameLog!P:P,GameLog!$D:$D,'SD B'!$A21,GameLog!$C:$C,"SD")</f>
        <v>0</v>
      </c>
      <c r="N21">
        <f>SUMIFS(GameLog!Q:Q,GameLog!$D:$D,'SD B'!$A21,GameLog!$C:$C,"SD")</f>
        <v>0</v>
      </c>
      <c r="O21">
        <f>SUMIFS(GameLog!R:R,GameLog!$D:$D,'SD B'!$A21,GameLog!$C:$C,"SD")</f>
        <v>0</v>
      </c>
      <c r="P21">
        <f>SUMIFS(GameLog!S:S,GameLog!$D:$D,'SD B'!$A21,GameLog!$C:$C,"SD")</f>
        <v>0</v>
      </c>
      <c r="Q21">
        <f>SUMIFS(GameLog!T:T,GameLog!$D:$D,'SD B'!$A21,GameLog!$C:$C,"SD")</f>
        <v>0</v>
      </c>
      <c r="R21">
        <f>SUMIFS(GameLog!U:U,GameLog!$D:$D,'SD B'!$A21,GameLog!$C:$C,"SD")</f>
        <v>0</v>
      </c>
      <c r="S21">
        <f>SUMIFS(GameLog!V:V,GameLog!$D:$D,'SD B'!$A21,GameLog!$C:$C,"SD")</f>
        <v>0</v>
      </c>
      <c r="T21">
        <v>0</v>
      </c>
      <c r="U21">
        <v>0</v>
      </c>
      <c r="V21" s="8">
        <f t="shared" si="3"/>
        <v>0</v>
      </c>
      <c r="W21" s="8">
        <f t="shared" si="0"/>
        <v>0</v>
      </c>
      <c r="X21" s="8">
        <f t="shared" si="1"/>
        <v>0</v>
      </c>
      <c r="Y21" s="8">
        <f t="shared" si="4"/>
        <v>0</v>
      </c>
      <c r="Z21">
        <f t="shared" si="5"/>
        <v>0</v>
      </c>
    </row>
    <row r="22" spans="1:26">
      <c r="A22" t="s">
        <v>2541</v>
      </c>
      <c r="B22" cm="1">
        <f t="array" ref="B22">IF(COUNTIFS(GameLog!D:D,'SD B'!A22,GameLog!C:C,"SD")=0,0,COUNTA(_xlfn.UNIQUE(_xlfn._xlws.FILTER(GameLog!A$2:A$1000, (GameLog!C$2:C$1000="SD") * (GameLog!D$2:D$1000=A22)))))</f>
        <v>0</v>
      </c>
      <c r="C22">
        <f t="shared" si="2"/>
        <v>0</v>
      </c>
      <c r="D22">
        <f>SUMIFS(GameLog!G:G,GameLog!$D:$D,'SD B'!$A22,GameLog!$C:$C,"SD")</f>
        <v>0</v>
      </c>
      <c r="E22">
        <f>SUMIFS(GameLog!H:H,GameLog!$D:$D,'SD B'!$A22,GameLog!$C:$C,"SD")</f>
        <v>0</v>
      </c>
      <c r="F22">
        <f>SUMIFS(GameLog!I:I,GameLog!$D:$D,'SD B'!$A22,GameLog!$C:$C,"SD")</f>
        <v>0</v>
      </c>
      <c r="G22">
        <f>SUMIFS(GameLog!J:J,GameLog!$D:$D,'SD B'!$A22,GameLog!$C:$C,"SD")</f>
        <v>0</v>
      </c>
      <c r="H22">
        <f>SUMIFS(GameLog!K:K,GameLog!$D:$D,'SD B'!$A22,GameLog!$C:$C,"SD")</f>
        <v>0</v>
      </c>
      <c r="I22">
        <f>SUMIFS(GameLog!L:L,GameLog!$D:$D,'SD B'!$A22,GameLog!$C:$C,"SD")</f>
        <v>0</v>
      </c>
      <c r="J22">
        <f>SUMIFS(GameLog!M:M,GameLog!$D:$D,'SD B'!$A22,GameLog!$C:$C,"SD")</f>
        <v>0</v>
      </c>
      <c r="K22">
        <f>SUMIFS(GameLog!N:N,GameLog!$D:$D,'SD B'!$A22,GameLog!$C:$C,"SD")</f>
        <v>0</v>
      </c>
      <c r="L22">
        <f>SUMIFS(GameLog!O:O,GameLog!$D:$D,'SD B'!$A22,GameLog!$C:$C,"SD")</f>
        <v>0</v>
      </c>
      <c r="M22">
        <f>SUMIFS(GameLog!P:P,GameLog!$D:$D,'SD B'!$A22,GameLog!$C:$C,"SD")</f>
        <v>0</v>
      </c>
      <c r="N22">
        <f>SUMIFS(GameLog!Q:Q,GameLog!$D:$D,'SD B'!$A22,GameLog!$C:$C,"SD")</f>
        <v>0</v>
      </c>
      <c r="O22">
        <f>SUMIFS(GameLog!R:R,GameLog!$D:$D,'SD B'!$A22,GameLog!$C:$C,"SD")</f>
        <v>0</v>
      </c>
      <c r="P22">
        <f>SUMIFS(GameLog!S:S,GameLog!$D:$D,'SD B'!$A22,GameLog!$C:$C,"SD")</f>
        <v>0</v>
      </c>
      <c r="Q22">
        <f>SUMIFS(GameLog!T:T,GameLog!$D:$D,'SD B'!$A22,GameLog!$C:$C,"SD")</f>
        <v>0</v>
      </c>
      <c r="R22">
        <f>SUMIFS(GameLog!U:U,GameLog!$D:$D,'SD B'!$A22,GameLog!$C:$C,"SD")</f>
        <v>0</v>
      </c>
      <c r="S22">
        <f>SUMIFS(GameLog!V:V,GameLog!$D:$D,'SD B'!$A22,GameLog!$C:$C,"SD")</f>
        <v>0</v>
      </c>
      <c r="T22">
        <v>0</v>
      </c>
      <c r="U22">
        <v>0</v>
      </c>
      <c r="V22" s="8">
        <f t="shared" si="3"/>
        <v>0</v>
      </c>
      <c r="W22" s="8">
        <f t="shared" si="0"/>
        <v>0</v>
      </c>
      <c r="X22" s="8">
        <f t="shared" si="1"/>
        <v>0</v>
      </c>
      <c r="Y22" s="8">
        <f t="shared" si="4"/>
        <v>0</v>
      </c>
      <c r="Z22">
        <f t="shared" si="5"/>
        <v>0</v>
      </c>
    </row>
    <row r="23" spans="1:26">
      <c r="A23" t="s">
        <v>2537</v>
      </c>
      <c r="B23" cm="1">
        <f t="array" ref="B23">IF(COUNTIFS(GameLog!D:D,'SD B'!A23,GameLog!C:C,"SD")=0,0,COUNTA(_xlfn.UNIQUE(_xlfn._xlws.FILTER(GameLog!A$2:A$1000, (GameLog!C$2:C$1000="SD") * (GameLog!D$2:D$1000=A23)))))</f>
        <v>1</v>
      </c>
      <c r="C23">
        <f t="shared" si="2"/>
        <v>1</v>
      </c>
      <c r="D23">
        <f>SUMIFS(GameLog!G:G,GameLog!$D:$D,'SD B'!$A23,GameLog!$C:$C,"SD")</f>
        <v>1</v>
      </c>
      <c r="E23">
        <f>SUMIFS(GameLog!H:H,GameLog!$D:$D,'SD B'!$A23,GameLog!$C:$C,"SD")</f>
        <v>0</v>
      </c>
      <c r="F23">
        <f>SUMIFS(GameLog!I:I,GameLog!$D:$D,'SD B'!$A23,GameLog!$C:$C,"SD")</f>
        <v>1</v>
      </c>
      <c r="G23">
        <f>SUMIFS(GameLog!J:J,GameLog!$D:$D,'SD B'!$A23,GameLog!$C:$C,"SD")</f>
        <v>0</v>
      </c>
      <c r="H23">
        <f>SUMIFS(GameLog!K:K,GameLog!$D:$D,'SD B'!$A23,GameLog!$C:$C,"SD")</f>
        <v>0</v>
      </c>
      <c r="I23">
        <f>SUMIFS(GameLog!L:L,GameLog!$D:$D,'SD B'!$A23,GameLog!$C:$C,"SD")</f>
        <v>0</v>
      </c>
      <c r="J23">
        <f>SUMIFS(GameLog!M:M,GameLog!$D:$D,'SD B'!$A23,GameLog!$C:$C,"SD")</f>
        <v>0</v>
      </c>
      <c r="K23">
        <f>SUMIFS(GameLog!N:N,GameLog!$D:$D,'SD B'!$A23,GameLog!$C:$C,"SD")</f>
        <v>0</v>
      </c>
      <c r="L23">
        <f>SUMIFS(GameLog!O:O,GameLog!$D:$D,'SD B'!$A23,GameLog!$C:$C,"SD")</f>
        <v>0</v>
      </c>
      <c r="M23">
        <f>SUMIFS(GameLog!P:P,GameLog!$D:$D,'SD B'!$A23,GameLog!$C:$C,"SD")</f>
        <v>0</v>
      </c>
      <c r="N23">
        <f>SUMIFS(GameLog!Q:Q,GameLog!$D:$D,'SD B'!$A23,GameLog!$C:$C,"SD")</f>
        <v>0</v>
      </c>
      <c r="O23">
        <f>SUMIFS(GameLog!R:R,GameLog!$D:$D,'SD B'!$A23,GameLog!$C:$C,"SD")</f>
        <v>0</v>
      </c>
      <c r="P23">
        <f>SUMIFS(GameLog!S:S,GameLog!$D:$D,'SD B'!$A23,GameLog!$C:$C,"SD")</f>
        <v>0</v>
      </c>
      <c r="Q23">
        <f>SUMIFS(GameLog!T:T,GameLog!$D:$D,'SD B'!$A23,GameLog!$C:$C,"SD")</f>
        <v>0</v>
      </c>
      <c r="R23">
        <f>SUMIFS(GameLog!U:U,GameLog!$D:$D,'SD B'!$A23,GameLog!$C:$C,"SD")</f>
        <v>0</v>
      </c>
      <c r="S23">
        <f>SUMIFS(GameLog!V:V,GameLog!$D:$D,'SD B'!$A23,GameLog!$C:$C,"SD")</f>
        <v>0</v>
      </c>
      <c r="T23">
        <v>1</v>
      </c>
      <c r="U23">
        <v>1</v>
      </c>
      <c r="V23" s="8">
        <f t="shared" si="3"/>
        <v>1</v>
      </c>
      <c r="W23" s="8">
        <f t="shared" si="0"/>
        <v>1</v>
      </c>
      <c r="X23" s="8">
        <f t="shared" si="1"/>
        <v>1</v>
      </c>
      <c r="Y23" s="8">
        <f t="shared" si="4"/>
        <v>2</v>
      </c>
      <c r="Z23">
        <f t="shared" si="5"/>
        <v>1</v>
      </c>
    </row>
    <row r="24" spans="1:26">
      <c r="A24" t="s">
        <v>2442</v>
      </c>
      <c r="B24" cm="1">
        <f t="array" ref="B24">IF(COUNTIFS(GameLog!D:D,'SD B'!A24,GameLog!C:C,"SD")=0,0,COUNTA(_xlfn.UNIQUE(_xlfn._xlws.FILTER(GameLog!A$2:A$1000, (GameLog!C$2:C$1000="SD") * (GameLog!D$2:D$1000=A24)))))</f>
        <v>1</v>
      </c>
      <c r="C24">
        <f t="shared" si="2"/>
        <v>2</v>
      </c>
      <c r="D24">
        <f>SUMIFS(GameLog!G:G,GameLog!$D:$D,'SD B'!$A24,GameLog!$C:$C,"SD")</f>
        <v>2</v>
      </c>
      <c r="E24">
        <f>SUMIFS(GameLog!H:H,GameLog!$D:$D,'SD B'!$A24,GameLog!$C:$C,"SD")</f>
        <v>0</v>
      </c>
      <c r="F24">
        <f>SUMIFS(GameLog!I:I,GameLog!$D:$D,'SD B'!$A24,GameLog!$C:$C,"SD")</f>
        <v>0</v>
      </c>
      <c r="G24">
        <f>SUMIFS(GameLog!J:J,GameLog!$D:$D,'SD B'!$A24,GameLog!$C:$C,"SD")</f>
        <v>0</v>
      </c>
      <c r="H24">
        <f>SUMIFS(GameLog!K:K,GameLog!$D:$D,'SD B'!$A24,GameLog!$C:$C,"SD")</f>
        <v>0</v>
      </c>
      <c r="I24">
        <f>SUMIFS(GameLog!L:L,GameLog!$D:$D,'SD B'!$A24,GameLog!$C:$C,"SD")</f>
        <v>0</v>
      </c>
      <c r="J24">
        <f>SUMIFS(GameLog!M:M,GameLog!$D:$D,'SD B'!$A24,GameLog!$C:$C,"SD")</f>
        <v>0</v>
      </c>
      <c r="K24">
        <f>SUMIFS(GameLog!N:N,GameLog!$D:$D,'SD B'!$A24,GameLog!$C:$C,"SD")</f>
        <v>0</v>
      </c>
      <c r="L24">
        <f>SUMIFS(GameLog!O:O,GameLog!$D:$D,'SD B'!$A24,GameLog!$C:$C,"SD")</f>
        <v>0</v>
      </c>
      <c r="M24">
        <f>SUMIFS(GameLog!P:P,GameLog!$D:$D,'SD B'!$A24,GameLog!$C:$C,"SD")</f>
        <v>0</v>
      </c>
      <c r="N24">
        <f>SUMIFS(GameLog!Q:Q,GameLog!$D:$D,'SD B'!$A24,GameLog!$C:$C,"SD")</f>
        <v>0</v>
      </c>
      <c r="O24">
        <f>SUMIFS(GameLog!R:R,GameLog!$D:$D,'SD B'!$A24,GameLog!$C:$C,"SD")</f>
        <v>0</v>
      </c>
      <c r="P24">
        <f>SUMIFS(GameLog!S:S,GameLog!$D:$D,'SD B'!$A24,GameLog!$C:$C,"SD")</f>
        <v>0</v>
      </c>
      <c r="Q24">
        <f>SUMIFS(GameLog!T:T,GameLog!$D:$D,'SD B'!$A24,GameLog!$C:$C,"SD")</f>
        <v>0</v>
      </c>
      <c r="R24">
        <f>SUMIFS(GameLog!U:U,GameLog!$D:$D,'SD B'!$A24,GameLog!$C:$C,"SD")</f>
        <v>0</v>
      </c>
      <c r="S24">
        <f>SUMIFS(GameLog!V:V,GameLog!$D:$D,'SD B'!$A24,GameLog!$C:$C,"SD")</f>
        <v>0</v>
      </c>
      <c r="T24">
        <v>0</v>
      </c>
      <c r="U24">
        <v>0</v>
      </c>
      <c r="V24" s="8">
        <f t="shared" si="3"/>
        <v>0</v>
      </c>
      <c r="W24" s="8">
        <f t="shared" si="0"/>
        <v>0</v>
      </c>
      <c r="X24" s="8">
        <f t="shared" si="1"/>
        <v>0</v>
      </c>
      <c r="Y24" s="8">
        <f t="shared" si="4"/>
        <v>0</v>
      </c>
      <c r="Z24">
        <f t="shared" si="5"/>
        <v>0</v>
      </c>
    </row>
    <row r="25" spans="1:26">
      <c r="A25" t="s">
        <v>2444</v>
      </c>
      <c r="B25" cm="1">
        <f t="array" ref="B25">IF(COUNTIFS(GameLog!D:D,'SD B'!A25,GameLog!C:C,"SD")=0,0,COUNTA(_xlfn.UNIQUE(_xlfn._xlws.FILTER(GameLog!A$2:A$1000, (GameLog!C$2:C$1000="SD") * (GameLog!D$2:D$1000=A25)))))</f>
        <v>1</v>
      </c>
      <c r="C25">
        <f t="shared" si="2"/>
        <v>2</v>
      </c>
      <c r="D25">
        <f>SUMIFS(GameLog!G:G,GameLog!$D:$D,'SD B'!$A25,GameLog!$C:$C,"SD")</f>
        <v>2</v>
      </c>
      <c r="E25">
        <f>SUMIFS(GameLog!H:H,GameLog!$D:$D,'SD B'!$A25,GameLog!$C:$C,"SD")</f>
        <v>0</v>
      </c>
      <c r="F25">
        <f>SUMIFS(GameLog!I:I,GameLog!$D:$D,'SD B'!$A25,GameLog!$C:$C,"SD")</f>
        <v>0</v>
      </c>
      <c r="G25">
        <f>SUMIFS(GameLog!J:J,GameLog!$D:$D,'SD B'!$A25,GameLog!$C:$C,"SD")</f>
        <v>0</v>
      </c>
      <c r="H25">
        <f>SUMIFS(GameLog!K:K,GameLog!$D:$D,'SD B'!$A25,GameLog!$C:$C,"SD")</f>
        <v>0</v>
      </c>
      <c r="I25">
        <f>SUMIFS(GameLog!L:L,GameLog!$D:$D,'SD B'!$A25,GameLog!$C:$C,"SD")</f>
        <v>0</v>
      </c>
      <c r="J25">
        <f>SUMIFS(GameLog!M:M,GameLog!$D:$D,'SD B'!$A25,GameLog!$C:$C,"SD")</f>
        <v>0</v>
      </c>
      <c r="K25">
        <f>SUMIFS(GameLog!N:N,GameLog!$D:$D,'SD B'!$A25,GameLog!$C:$C,"SD")</f>
        <v>0</v>
      </c>
      <c r="L25">
        <f>SUMIFS(GameLog!O:O,GameLog!$D:$D,'SD B'!$A25,GameLog!$C:$C,"SD")</f>
        <v>0</v>
      </c>
      <c r="M25">
        <f>SUMIFS(GameLog!P:P,GameLog!$D:$D,'SD B'!$A25,GameLog!$C:$C,"SD")</f>
        <v>0</v>
      </c>
      <c r="N25">
        <f>SUMIFS(GameLog!Q:Q,GameLog!$D:$D,'SD B'!$A25,GameLog!$C:$C,"SD")</f>
        <v>1</v>
      </c>
      <c r="O25">
        <f>SUMIFS(GameLog!R:R,GameLog!$D:$D,'SD B'!$A25,GameLog!$C:$C,"SD")</f>
        <v>0</v>
      </c>
      <c r="P25">
        <f>SUMIFS(GameLog!S:S,GameLog!$D:$D,'SD B'!$A25,GameLog!$C:$C,"SD")</f>
        <v>0</v>
      </c>
      <c r="Q25">
        <f>SUMIFS(GameLog!T:T,GameLog!$D:$D,'SD B'!$A25,GameLog!$C:$C,"SD")</f>
        <v>0</v>
      </c>
      <c r="R25">
        <f>SUMIFS(GameLog!U:U,GameLog!$D:$D,'SD B'!$A25,GameLog!$C:$C,"SD")</f>
        <v>0</v>
      </c>
      <c r="S25">
        <f>SUMIFS(GameLog!V:V,GameLog!$D:$D,'SD B'!$A25,GameLog!$C:$C,"SD")</f>
        <v>0</v>
      </c>
      <c r="T25">
        <v>0</v>
      </c>
      <c r="U25">
        <v>0</v>
      </c>
      <c r="V25" s="8">
        <f t="shared" si="3"/>
        <v>0</v>
      </c>
      <c r="W25" s="8">
        <f t="shared" si="0"/>
        <v>0</v>
      </c>
      <c r="X25" s="8">
        <f t="shared" si="1"/>
        <v>0</v>
      </c>
      <c r="Y25" s="8">
        <f t="shared" si="4"/>
        <v>0</v>
      </c>
      <c r="Z25">
        <f t="shared" si="5"/>
        <v>0</v>
      </c>
    </row>
    <row r="26" spans="1:26">
      <c r="A26" t="s">
        <v>2579</v>
      </c>
      <c r="B26" cm="1">
        <f t="array" ref="B26">IF(COUNTIFS(GameLog!D:D,'SD B'!A26,GameLog!C:C,"SD")=0,0,COUNTA(_xlfn.UNIQUE(_xlfn._xlws.FILTER(GameLog!A$2:A$1000, (GameLog!C$2:C$1000="SD") * (GameLog!D$2:D$1000=A26)))))</f>
        <v>1</v>
      </c>
      <c r="C26">
        <f t="shared" si="2"/>
        <v>2</v>
      </c>
      <c r="D26">
        <f>SUMIFS(GameLog!G:G,GameLog!$D:$D,'SD B'!$A26,GameLog!$C:$C,"SD")</f>
        <v>2</v>
      </c>
      <c r="E26">
        <f>SUMIFS(GameLog!H:H,GameLog!$D:$D,'SD B'!$A26,GameLog!$C:$C,"SD")</f>
        <v>0</v>
      </c>
      <c r="F26">
        <f>SUMIFS(GameLog!I:I,GameLog!$D:$D,'SD B'!$A26,GameLog!$C:$C,"SD")</f>
        <v>0</v>
      </c>
      <c r="G26">
        <f>SUMIFS(GameLog!J:J,GameLog!$D:$D,'SD B'!$A26,GameLog!$C:$C,"SD")</f>
        <v>0</v>
      </c>
      <c r="H26">
        <f>SUMIFS(GameLog!K:K,GameLog!$D:$D,'SD B'!$A26,GameLog!$C:$C,"SD")</f>
        <v>0</v>
      </c>
      <c r="I26">
        <f>SUMIFS(GameLog!L:L,GameLog!$D:$D,'SD B'!$A26,GameLog!$C:$C,"SD")</f>
        <v>0</v>
      </c>
      <c r="J26">
        <f>SUMIFS(GameLog!M:M,GameLog!$D:$D,'SD B'!$A26,GameLog!$C:$C,"SD")</f>
        <v>0</v>
      </c>
      <c r="K26">
        <f>SUMIFS(GameLog!N:N,GameLog!$D:$D,'SD B'!$A26,GameLog!$C:$C,"SD")</f>
        <v>0</v>
      </c>
      <c r="L26">
        <f>SUMIFS(GameLog!O:O,GameLog!$D:$D,'SD B'!$A26,GameLog!$C:$C,"SD")</f>
        <v>0</v>
      </c>
      <c r="M26">
        <f>SUMIFS(GameLog!P:P,GameLog!$D:$D,'SD B'!$A26,GameLog!$C:$C,"SD")</f>
        <v>0</v>
      </c>
      <c r="N26">
        <f>SUMIFS(GameLog!Q:Q,GameLog!$D:$D,'SD B'!$A26,GameLog!$C:$C,"SD")</f>
        <v>1</v>
      </c>
      <c r="O26">
        <f>SUMIFS(GameLog!R:R,GameLog!$D:$D,'SD B'!$A26,GameLog!$C:$C,"SD")</f>
        <v>0</v>
      </c>
      <c r="P26">
        <f>SUMIFS(GameLog!S:S,GameLog!$D:$D,'SD B'!$A26,GameLog!$C:$C,"SD")</f>
        <v>0</v>
      </c>
      <c r="Q26">
        <f>SUMIFS(GameLog!T:T,GameLog!$D:$D,'SD B'!$A26,GameLog!$C:$C,"SD")</f>
        <v>0</v>
      </c>
      <c r="R26">
        <f>SUMIFS(GameLog!U:U,GameLog!$D:$D,'SD B'!$A26,GameLog!$C:$C,"SD")</f>
        <v>0</v>
      </c>
      <c r="S26">
        <f>SUMIFS(GameLog!V:V,GameLog!$D:$D,'SD B'!$A26,GameLog!$C:$C,"SD")</f>
        <v>0</v>
      </c>
      <c r="T26">
        <v>0</v>
      </c>
      <c r="U26">
        <v>0</v>
      </c>
      <c r="V26" s="8">
        <f t="shared" si="3"/>
        <v>0</v>
      </c>
      <c r="W26" s="8">
        <f t="shared" si="0"/>
        <v>0</v>
      </c>
      <c r="X26" s="8">
        <f t="shared" si="1"/>
        <v>0</v>
      </c>
      <c r="Y26" s="8">
        <f t="shared" si="4"/>
        <v>0</v>
      </c>
      <c r="Z26">
        <f t="shared" si="5"/>
        <v>0</v>
      </c>
    </row>
    <row r="27" spans="1:26">
      <c r="A27" t="s">
        <v>2445</v>
      </c>
      <c r="B27" cm="1">
        <f t="array" ref="B27">IF(COUNTIFS(GameLog!D:D,'SD B'!A27,GameLog!C:C,"SD")=0,0,COUNTA(_xlfn.UNIQUE(_xlfn._xlws.FILTER(GameLog!A$2:A$1000, (GameLog!C$2:C$1000="SD") * (GameLog!D$2:D$1000=A27)))))</f>
        <v>0</v>
      </c>
      <c r="C27">
        <f t="shared" si="2"/>
        <v>0</v>
      </c>
      <c r="D27">
        <f>SUMIFS(GameLog!G:G,GameLog!$D:$D,'SD B'!$A27,GameLog!$C:$C,"SD")</f>
        <v>0</v>
      </c>
      <c r="E27">
        <f>SUMIFS(GameLog!H:H,GameLog!$D:$D,'SD B'!$A27,GameLog!$C:$C,"SD")</f>
        <v>0</v>
      </c>
      <c r="F27">
        <f>SUMIFS(GameLog!I:I,GameLog!$D:$D,'SD B'!$A27,GameLog!$C:$C,"SD")</f>
        <v>0</v>
      </c>
      <c r="G27">
        <f>SUMIFS(GameLog!J:J,GameLog!$D:$D,'SD B'!$A27,GameLog!$C:$C,"SD")</f>
        <v>0</v>
      </c>
      <c r="H27">
        <f>SUMIFS(GameLog!K:K,GameLog!$D:$D,'SD B'!$A27,GameLog!$C:$C,"SD")</f>
        <v>0</v>
      </c>
      <c r="I27">
        <f>SUMIFS(GameLog!L:L,GameLog!$D:$D,'SD B'!$A27,GameLog!$C:$C,"SD")</f>
        <v>0</v>
      </c>
      <c r="J27">
        <f>SUMIFS(GameLog!M:M,GameLog!$D:$D,'SD B'!$A27,GameLog!$C:$C,"SD")</f>
        <v>0</v>
      </c>
      <c r="K27">
        <f>SUMIFS(GameLog!N:N,GameLog!$D:$D,'SD B'!$A27,GameLog!$C:$C,"SD")</f>
        <v>0</v>
      </c>
      <c r="L27">
        <f>SUMIFS(GameLog!O:O,GameLog!$D:$D,'SD B'!$A27,GameLog!$C:$C,"SD")</f>
        <v>0</v>
      </c>
      <c r="M27">
        <f>SUMIFS(GameLog!P:P,GameLog!$D:$D,'SD B'!$A27,GameLog!$C:$C,"SD")</f>
        <v>0</v>
      </c>
      <c r="N27">
        <f>SUMIFS(GameLog!Q:Q,GameLog!$D:$D,'SD B'!$A27,GameLog!$C:$C,"SD")</f>
        <v>0</v>
      </c>
      <c r="O27">
        <f>SUMIFS(GameLog!R:R,GameLog!$D:$D,'SD B'!$A27,GameLog!$C:$C,"SD")</f>
        <v>0</v>
      </c>
      <c r="P27">
        <f>SUMIFS(GameLog!S:S,GameLog!$D:$D,'SD B'!$A27,GameLog!$C:$C,"SD")</f>
        <v>0</v>
      </c>
      <c r="Q27">
        <f>SUMIFS(GameLog!T:T,GameLog!$D:$D,'SD B'!$A27,GameLog!$C:$C,"SD")</f>
        <v>0</v>
      </c>
      <c r="R27">
        <f>SUMIFS(GameLog!U:U,GameLog!$D:$D,'SD B'!$A27,GameLog!$C:$C,"SD")</f>
        <v>0</v>
      </c>
      <c r="S27">
        <f>SUMIFS(GameLog!V:V,GameLog!$D:$D,'SD B'!$A27,GameLog!$C:$C,"SD")</f>
        <v>0</v>
      </c>
      <c r="T27">
        <v>0</v>
      </c>
      <c r="U27">
        <v>0</v>
      </c>
      <c r="V27" s="8">
        <f t="shared" si="3"/>
        <v>0</v>
      </c>
      <c r="W27" s="8">
        <f t="shared" si="0"/>
        <v>0</v>
      </c>
      <c r="X27" s="8">
        <f t="shared" si="1"/>
        <v>0</v>
      </c>
      <c r="Y27" s="8">
        <f t="shared" si="4"/>
        <v>0</v>
      </c>
      <c r="Z27">
        <f t="shared" si="5"/>
        <v>0</v>
      </c>
    </row>
    <row r="28" spans="1:26">
      <c r="A28" t="s">
        <v>2499</v>
      </c>
      <c r="B28" cm="1">
        <f t="array" ref="B28">IF(COUNTIFS(GameLog!D:D,'SD B'!A28,GameLog!C:C,"SD")=0,0,COUNTA(_xlfn.UNIQUE(_xlfn._xlws.FILTER(GameLog!A$2:A$1000, (GameLog!C$2:C$1000="SD") * (GameLog!D$2:D$1000=A28)))))</f>
        <v>2</v>
      </c>
      <c r="C28">
        <f t="shared" si="2"/>
        <v>0</v>
      </c>
      <c r="D28">
        <f>SUMIFS(GameLog!G:G,GameLog!$D:$D,'SD B'!$A28,GameLog!$C:$C,"SD")</f>
        <v>0</v>
      </c>
      <c r="E28">
        <f>SUMIFS(GameLog!H:H,GameLog!$D:$D,'SD B'!$A28,GameLog!$C:$C,"SD")</f>
        <v>0</v>
      </c>
      <c r="F28">
        <f>SUMIFS(GameLog!I:I,GameLog!$D:$D,'SD B'!$A28,GameLog!$C:$C,"SD")</f>
        <v>0</v>
      </c>
      <c r="G28">
        <f>SUMIFS(GameLog!J:J,GameLog!$D:$D,'SD B'!$A28,GameLog!$C:$C,"SD")</f>
        <v>0</v>
      </c>
      <c r="H28">
        <f>SUMIFS(GameLog!K:K,GameLog!$D:$D,'SD B'!$A28,GameLog!$C:$C,"SD")</f>
        <v>0</v>
      </c>
      <c r="I28">
        <f>SUMIFS(GameLog!L:L,GameLog!$D:$D,'SD B'!$A28,GameLog!$C:$C,"SD")</f>
        <v>0</v>
      </c>
      <c r="J28">
        <f>SUMIFS(GameLog!M:M,GameLog!$D:$D,'SD B'!$A28,GameLog!$C:$C,"SD")</f>
        <v>0</v>
      </c>
      <c r="K28">
        <f>SUMIFS(GameLog!N:N,GameLog!$D:$D,'SD B'!$A28,GameLog!$C:$C,"SD")</f>
        <v>0</v>
      </c>
      <c r="L28">
        <f>SUMIFS(GameLog!O:O,GameLog!$D:$D,'SD B'!$A28,GameLog!$C:$C,"SD")</f>
        <v>0</v>
      </c>
      <c r="M28">
        <f>SUMIFS(GameLog!P:P,GameLog!$D:$D,'SD B'!$A28,GameLog!$C:$C,"SD")</f>
        <v>0</v>
      </c>
      <c r="N28">
        <f>SUMIFS(GameLog!Q:Q,GameLog!$D:$D,'SD B'!$A28,GameLog!$C:$C,"SD")</f>
        <v>0</v>
      </c>
      <c r="O28">
        <f>SUMIFS(GameLog!R:R,GameLog!$D:$D,'SD B'!$A28,GameLog!$C:$C,"SD")</f>
        <v>0</v>
      </c>
      <c r="P28">
        <f>SUMIFS(GameLog!S:S,GameLog!$D:$D,'SD B'!$A28,GameLog!$C:$C,"SD")</f>
        <v>0</v>
      </c>
      <c r="Q28">
        <f>SUMIFS(GameLog!T:T,GameLog!$D:$D,'SD B'!$A28,GameLog!$C:$C,"SD")</f>
        <v>0</v>
      </c>
      <c r="R28">
        <f>SUMIFS(GameLog!U:U,GameLog!$D:$D,'SD B'!$A28,GameLog!$C:$C,"SD")</f>
        <v>0</v>
      </c>
      <c r="S28">
        <f>SUMIFS(GameLog!V:V,GameLog!$D:$D,'SD B'!$A28,GameLog!$C:$C,"SD")</f>
        <v>0</v>
      </c>
      <c r="T28">
        <v>0</v>
      </c>
      <c r="U28">
        <v>0</v>
      </c>
      <c r="V28" s="8">
        <f t="shared" si="3"/>
        <v>0</v>
      </c>
      <c r="W28" s="8">
        <f t="shared" si="0"/>
        <v>0</v>
      </c>
      <c r="X28" s="8">
        <f t="shared" si="1"/>
        <v>0</v>
      </c>
      <c r="Y28" s="8">
        <f t="shared" si="4"/>
        <v>0</v>
      </c>
      <c r="Z28">
        <f t="shared" si="5"/>
        <v>0</v>
      </c>
    </row>
    <row r="29" spans="1:26">
      <c r="A29" t="s">
        <v>2530</v>
      </c>
      <c r="B29" cm="1">
        <f t="array" ref="B29">IF(COUNTIFS(GameLog!D:D,'SD B'!A29,GameLog!C:C,"SD")=0,0,COUNTA(_xlfn.UNIQUE(_xlfn._xlws.FILTER(GameLog!A$2:A$1000, (GameLog!C$2:C$1000="SD") * (GameLog!D$2:D$1000=A29)))))</f>
        <v>0</v>
      </c>
      <c r="C29">
        <f t="shared" si="2"/>
        <v>0</v>
      </c>
      <c r="D29">
        <f>SUMIFS(GameLog!G:G,GameLog!$D:$D,'SD B'!$A29,GameLog!$C:$C,"SD")</f>
        <v>0</v>
      </c>
      <c r="E29">
        <f>SUMIFS(GameLog!H:H,GameLog!$D:$D,'SD B'!$A29,GameLog!$C:$C,"SD")</f>
        <v>0</v>
      </c>
      <c r="F29">
        <f>SUMIFS(GameLog!I:I,GameLog!$D:$D,'SD B'!$A29,GameLog!$C:$C,"SD")</f>
        <v>0</v>
      </c>
      <c r="G29">
        <f>SUMIFS(GameLog!J:J,GameLog!$D:$D,'SD B'!$A29,GameLog!$C:$C,"SD")</f>
        <v>0</v>
      </c>
      <c r="H29">
        <f>SUMIFS(GameLog!K:K,GameLog!$D:$D,'SD B'!$A29,GameLog!$C:$C,"SD")</f>
        <v>0</v>
      </c>
      <c r="I29">
        <f>SUMIFS(GameLog!L:L,GameLog!$D:$D,'SD B'!$A29,GameLog!$C:$C,"SD")</f>
        <v>0</v>
      </c>
      <c r="J29">
        <f>SUMIFS(GameLog!M:M,GameLog!$D:$D,'SD B'!$A29,GameLog!$C:$C,"SD")</f>
        <v>0</v>
      </c>
      <c r="K29">
        <f>SUMIFS(GameLog!N:N,GameLog!$D:$D,'SD B'!$A29,GameLog!$C:$C,"SD")</f>
        <v>0</v>
      </c>
      <c r="L29">
        <f>SUMIFS(GameLog!O:O,GameLog!$D:$D,'SD B'!$A29,GameLog!$C:$C,"SD")</f>
        <v>0</v>
      </c>
      <c r="M29">
        <f>SUMIFS(GameLog!P:P,GameLog!$D:$D,'SD B'!$A29,GameLog!$C:$C,"SD")</f>
        <v>0</v>
      </c>
      <c r="N29">
        <f>SUMIFS(GameLog!Q:Q,GameLog!$D:$D,'SD B'!$A29,GameLog!$C:$C,"SD")</f>
        <v>0</v>
      </c>
      <c r="O29">
        <f>SUMIFS(GameLog!R:R,GameLog!$D:$D,'SD B'!$A29,GameLog!$C:$C,"SD")</f>
        <v>0</v>
      </c>
      <c r="P29">
        <f>SUMIFS(GameLog!S:S,GameLog!$D:$D,'SD B'!$A29,GameLog!$C:$C,"SD")</f>
        <v>0</v>
      </c>
      <c r="Q29">
        <f>SUMIFS(GameLog!T:T,GameLog!$D:$D,'SD B'!$A29,GameLog!$C:$C,"SD")</f>
        <v>0</v>
      </c>
      <c r="R29">
        <f>SUMIFS(GameLog!U:U,GameLog!$D:$D,'SD B'!$A29,GameLog!$C:$C,"SD")</f>
        <v>0</v>
      </c>
      <c r="S29">
        <f>SUMIFS(GameLog!V:V,GameLog!$D:$D,'SD B'!$A29,GameLog!$C:$C,"SD")</f>
        <v>0</v>
      </c>
      <c r="T29">
        <v>0</v>
      </c>
      <c r="U29">
        <v>0</v>
      </c>
      <c r="V29" s="8">
        <f t="shared" si="3"/>
        <v>0</v>
      </c>
      <c r="W29" s="8">
        <f t="shared" si="0"/>
        <v>0</v>
      </c>
      <c r="X29" s="8">
        <f t="shared" si="1"/>
        <v>0</v>
      </c>
      <c r="Y29" s="8">
        <f t="shared" si="4"/>
        <v>0</v>
      </c>
      <c r="Z29">
        <f t="shared" si="5"/>
        <v>0</v>
      </c>
    </row>
    <row r="30" spans="1:26">
      <c r="A30" t="s">
        <v>2446</v>
      </c>
      <c r="B30" cm="1">
        <f t="array" ref="B30">IF(COUNTIFS(GameLog!D:D,'SD B'!A30,GameLog!C:C,"SD")=0,0,COUNTA(_xlfn.UNIQUE(_xlfn._xlws.FILTER(GameLog!A$2:A$1000, (GameLog!C$2:C$1000="SD") * (GameLog!D$2:D$1000=A30)))))</f>
        <v>0</v>
      </c>
      <c r="C30">
        <f t="shared" si="2"/>
        <v>0</v>
      </c>
      <c r="D30">
        <f>SUMIFS(GameLog!G:G,GameLog!$D:$D,'SD B'!$A30,GameLog!$C:$C,"SD")</f>
        <v>0</v>
      </c>
      <c r="E30">
        <f>SUMIFS(GameLog!H:H,GameLog!$D:$D,'SD B'!$A30,GameLog!$C:$C,"SD")</f>
        <v>0</v>
      </c>
      <c r="F30">
        <f>SUMIFS(GameLog!I:I,GameLog!$D:$D,'SD B'!$A30,GameLog!$C:$C,"SD")</f>
        <v>0</v>
      </c>
      <c r="G30">
        <f>SUMIFS(GameLog!J:J,GameLog!$D:$D,'SD B'!$A30,GameLog!$C:$C,"SD")</f>
        <v>0</v>
      </c>
      <c r="H30">
        <f>SUMIFS(GameLog!K:K,GameLog!$D:$D,'SD B'!$A30,GameLog!$C:$C,"SD")</f>
        <v>0</v>
      </c>
      <c r="I30">
        <f>SUMIFS(GameLog!L:L,GameLog!$D:$D,'SD B'!$A30,GameLog!$C:$C,"SD")</f>
        <v>0</v>
      </c>
      <c r="J30">
        <f>SUMIFS(GameLog!M:M,GameLog!$D:$D,'SD B'!$A30,GameLog!$C:$C,"SD")</f>
        <v>0</v>
      </c>
      <c r="K30">
        <f>SUMIFS(GameLog!N:N,GameLog!$D:$D,'SD B'!$A30,GameLog!$C:$C,"SD")</f>
        <v>0</v>
      </c>
      <c r="L30">
        <f>SUMIFS(GameLog!O:O,GameLog!$D:$D,'SD B'!$A30,GameLog!$C:$C,"SD")</f>
        <v>0</v>
      </c>
      <c r="M30">
        <f>SUMIFS(GameLog!P:P,GameLog!$D:$D,'SD B'!$A30,GameLog!$C:$C,"SD")</f>
        <v>0</v>
      </c>
      <c r="N30">
        <f>SUMIFS(GameLog!Q:Q,GameLog!$D:$D,'SD B'!$A30,GameLog!$C:$C,"SD")</f>
        <v>0</v>
      </c>
      <c r="O30">
        <f>SUMIFS(GameLog!R:R,GameLog!$D:$D,'SD B'!$A30,GameLog!$C:$C,"SD")</f>
        <v>0</v>
      </c>
      <c r="P30">
        <f>SUMIFS(GameLog!S:S,GameLog!$D:$D,'SD B'!$A30,GameLog!$C:$C,"SD")</f>
        <v>0</v>
      </c>
      <c r="Q30">
        <f>SUMIFS(GameLog!T:T,GameLog!$D:$D,'SD B'!$A30,GameLog!$C:$C,"SD")</f>
        <v>0</v>
      </c>
      <c r="R30">
        <f>SUMIFS(GameLog!U:U,GameLog!$D:$D,'SD B'!$A30,GameLog!$C:$C,"SD")</f>
        <v>0</v>
      </c>
      <c r="S30">
        <f>SUMIFS(GameLog!V:V,GameLog!$D:$D,'SD B'!$A30,GameLog!$C:$C,"SD")</f>
        <v>0</v>
      </c>
      <c r="T30">
        <v>0</v>
      </c>
      <c r="U30">
        <v>0</v>
      </c>
      <c r="V30" s="8">
        <f t="shared" si="3"/>
        <v>0</v>
      </c>
      <c r="W30" s="8">
        <f t="shared" si="0"/>
        <v>0</v>
      </c>
      <c r="X30" s="8">
        <f t="shared" si="1"/>
        <v>0</v>
      </c>
      <c r="Y30" s="8">
        <f t="shared" si="4"/>
        <v>0</v>
      </c>
      <c r="Z30">
        <f t="shared" si="5"/>
        <v>0</v>
      </c>
    </row>
    <row r="31" spans="1:26">
      <c r="A31" t="s">
        <v>2500</v>
      </c>
      <c r="B31" cm="1">
        <f t="array" ref="B31">IF(COUNTIFS(GameLog!D:D,'SD B'!A31,GameLog!C:C,"SD")=0,0,COUNTA(_xlfn.UNIQUE(_xlfn._xlws.FILTER(GameLog!A$2:A$1000, (GameLog!C$2:C$1000="SD") * (GameLog!D$2:D$1000=A31)))))</f>
        <v>0</v>
      </c>
      <c r="C31">
        <f t="shared" si="2"/>
        <v>0</v>
      </c>
      <c r="D31">
        <f>SUMIFS(GameLog!G:G,GameLog!$D:$D,'SD B'!$A31,GameLog!$C:$C,"SD")</f>
        <v>0</v>
      </c>
      <c r="E31">
        <f>SUMIFS(GameLog!H:H,GameLog!$D:$D,'SD B'!$A31,GameLog!$C:$C,"SD")</f>
        <v>0</v>
      </c>
      <c r="F31">
        <f>SUMIFS(GameLog!I:I,GameLog!$D:$D,'SD B'!$A31,GameLog!$C:$C,"SD")</f>
        <v>0</v>
      </c>
      <c r="G31">
        <f>SUMIFS(GameLog!J:J,GameLog!$D:$D,'SD B'!$A31,GameLog!$C:$C,"SD")</f>
        <v>0</v>
      </c>
      <c r="H31">
        <f>SUMIFS(GameLog!K:K,GameLog!$D:$D,'SD B'!$A31,GameLog!$C:$C,"SD")</f>
        <v>0</v>
      </c>
      <c r="I31">
        <f>SUMIFS(GameLog!L:L,GameLog!$D:$D,'SD B'!$A31,GameLog!$C:$C,"SD")</f>
        <v>0</v>
      </c>
      <c r="J31">
        <f>SUMIFS(GameLog!M:M,GameLog!$D:$D,'SD B'!$A31,GameLog!$C:$C,"SD")</f>
        <v>0</v>
      </c>
      <c r="K31">
        <f>SUMIFS(GameLog!N:N,GameLog!$D:$D,'SD B'!$A31,GameLog!$C:$C,"SD")</f>
        <v>0</v>
      </c>
      <c r="L31">
        <f>SUMIFS(GameLog!O:O,GameLog!$D:$D,'SD B'!$A31,GameLog!$C:$C,"SD")</f>
        <v>0</v>
      </c>
      <c r="M31">
        <f>SUMIFS(GameLog!P:P,GameLog!$D:$D,'SD B'!$A31,GameLog!$C:$C,"SD")</f>
        <v>0</v>
      </c>
      <c r="N31">
        <f>SUMIFS(GameLog!Q:Q,GameLog!$D:$D,'SD B'!$A31,GameLog!$C:$C,"SD")</f>
        <v>0</v>
      </c>
      <c r="O31">
        <f>SUMIFS(GameLog!R:R,GameLog!$D:$D,'SD B'!$A31,GameLog!$C:$C,"SD")</f>
        <v>0</v>
      </c>
      <c r="P31">
        <f>SUMIFS(GameLog!S:S,GameLog!$D:$D,'SD B'!$A31,GameLog!$C:$C,"SD")</f>
        <v>0</v>
      </c>
      <c r="Q31">
        <f>SUMIFS(GameLog!T:T,GameLog!$D:$D,'SD B'!$A31,GameLog!$C:$C,"SD")</f>
        <v>0</v>
      </c>
      <c r="R31">
        <f>SUMIFS(GameLog!U:U,GameLog!$D:$D,'SD B'!$A31,GameLog!$C:$C,"SD")</f>
        <v>0</v>
      </c>
      <c r="S31">
        <f>SUMIFS(GameLog!V:V,GameLog!$D:$D,'SD B'!$A31,GameLog!$C:$C,"SD")</f>
        <v>0</v>
      </c>
      <c r="T31">
        <v>0</v>
      </c>
      <c r="U31">
        <v>0</v>
      </c>
      <c r="V31" s="8">
        <f t="shared" si="3"/>
        <v>0</v>
      </c>
      <c r="W31" s="8">
        <f t="shared" si="0"/>
        <v>0</v>
      </c>
      <c r="X31" s="8">
        <f t="shared" si="1"/>
        <v>0</v>
      </c>
      <c r="Y31" s="8">
        <f t="shared" si="4"/>
        <v>0</v>
      </c>
      <c r="Z31">
        <f t="shared" si="5"/>
        <v>0</v>
      </c>
    </row>
    <row r="32" spans="1:26">
      <c r="A32" t="s">
        <v>2447</v>
      </c>
      <c r="B32" cm="1">
        <f t="array" ref="B32">IF(COUNTIFS(GameLog!D:D,'SD B'!A32,GameLog!C:C,"SD")=0,0,COUNTA(_xlfn.UNIQUE(_xlfn._xlws.FILTER(GameLog!A$2:A$1000, (GameLog!C$2:C$1000="SD") * (GameLog!D$2:D$1000=A32)))))</f>
        <v>1</v>
      </c>
      <c r="C32">
        <f t="shared" si="2"/>
        <v>0</v>
      </c>
      <c r="D32">
        <f>SUMIFS(GameLog!G:G,GameLog!$D:$D,'SD B'!$A32,GameLog!$C:$C,"SD")</f>
        <v>0</v>
      </c>
      <c r="E32">
        <f>SUMIFS(GameLog!H:H,GameLog!$D:$D,'SD B'!$A32,GameLog!$C:$C,"SD")</f>
        <v>0</v>
      </c>
      <c r="F32">
        <f>SUMIFS(GameLog!I:I,GameLog!$D:$D,'SD B'!$A32,GameLog!$C:$C,"SD")</f>
        <v>0</v>
      </c>
      <c r="G32">
        <f>SUMIFS(GameLog!J:J,GameLog!$D:$D,'SD B'!$A32,GameLog!$C:$C,"SD")</f>
        <v>0</v>
      </c>
      <c r="H32">
        <f>SUMIFS(GameLog!K:K,GameLog!$D:$D,'SD B'!$A32,GameLog!$C:$C,"SD")</f>
        <v>0</v>
      </c>
      <c r="I32">
        <f>SUMIFS(GameLog!L:L,GameLog!$D:$D,'SD B'!$A32,GameLog!$C:$C,"SD")</f>
        <v>0</v>
      </c>
      <c r="J32">
        <f>SUMIFS(GameLog!M:M,GameLog!$D:$D,'SD B'!$A32,GameLog!$C:$C,"SD")</f>
        <v>0</v>
      </c>
      <c r="K32">
        <f>SUMIFS(GameLog!N:N,GameLog!$D:$D,'SD B'!$A32,GameLog!$C:$C,"SD")</f>
        <v>0</v>
      </c>
      <c r="L32">
        <f>SUMIFS(GameLog!O:O,GameLog!$D:$D,'SD B'!$A32,GameLog!$C:$C,"SD")</f>
        <v>0</v>
      </c>
      <c r="M32">
        <f>SUMIFS(GameLog!P:P,GameLog!$D:$D,'SD B'!$A32,GameLog!$C:$C,"SD")</f>
        <v>0</v>
      </c>
      <c r="N32">
        <f>SUMIFS(GameLog!Q:Q,GameLog!$D:$D,'SD B'!$A32,GameLog!$C:$C,"SD")</f>
        <v>0</v>
      </c>
      <c r="O32">
        <f>SUMIFS(GameLog!R:R,GameLog!$D:$D,'SD B'!$A32,GameLog!$C:$C,"SD")</f>
        <v>0</v>
      </c>
      <c r="P32">
        <f>SUMIFS(GameLog!S:S,GameLog!$D:$D,'SD B'!$A32,GameLog!$C:$C,"SD")</f>
        <v>0</v>
      </c>
      <c r="Q32">
        <f>SUMIFS(GameLog!T:T,GameLog!$D:$D,'SD B'!$A32,GameLog!$C:$C,"SD")</f>
        <v>0</v>
      </c>
      <c r="R32">
        <f>SUMIFS(GameLog!U:U,GameLog!$D:$D,'SD B'!$A32,GameLog!$C:$C,"SD")</f>
        <v>0</v>
      </c>
      <c r="S32">
        <f>SUMIFS(GameLog!V:V,GameLog!$D:$D,'SD B'!$A32,GameLog!$C:$C,"SD")</f>
        <v>0</v>
      </c>
      <c r="T32">
        <v>0</v>
      </c>
      <c r="U32">
        <v>0</v>
      </c>
      <c r="V32" s="8">
        <f t="shared" si="3"/>
        <v>0</v>
      </c>
      <c r="W32" s="8">
        <f t="shared" si="0"/>
        <v>0</v>
      </c>
      <c r="X32" s="8">
        <f t="shared" si="1"/>
        <v>0</v>
      </c>
      <c r="Y32" s="8">
        <f t="shared" si="4"/>
        <v>0</v>
      </c>
      <c r="Z32">
        <f t="shared" si="5"/>
        <v>0</v>
      </c>
    </row>
    <row r="33" spans="1:26">
      <c r="A33" t="s">
        <v>2448</v>
      </c>
      <c r="B33" cm="1">
        <f t="array" ref="B33">IF(COUNTIFS(GameLog!D:D,'SD B'!A33,GameLog!C:C,"SD")=0,0,COUNTA(_xlfn.UNIQUE(_xlfn._xlws.FILTER(GameLog!A$2:A$1000, (GameLog!C$2:C$1000="SD") * (GameLog!D$2:D$1000=A33)))))</f>
        <v>0</v>
      </c>
      <c r="C33">
        <f t="shared" si="2"/>
        <v>0</v>
      </c>
      <c r="D33">
        <f>SUMIFS(GameLog!G:G,GameLog!$D:$D,'SD B'!$A33,GameLog!$C:$C,"SD")</f>
        <v>0</v>
      </c>
      <c r="E33">
        <f>SUMIFS(GameLog!H:H,GameLog!$D:$D,'SD B'!$A33,GameLog!$C:$C,"SD")</f>
        <v>0</v>
      </c>
      <c r="F33">
        <f>SUMIFS(GameLog!I:I,GameLog!$D:$D,'SD B'!$A33,GameLog!$C:$C,"SD")</f>
        <v>0</v>
      </c>
      <c r="G33">
        <f>SUMIFS(GameLog!J:J,GameLog!$D:$D,'SD B'!$A33,GameLog!$C:$C,"SD")</f>
        <v>0</v>
      </c>
      <c r="H33">
        <f>SUMIFS(GameLog!K:K,GameLog!$D:$D,'SD B'!$A33,GameLog!$C:$C,"SD")</f>
        <v>0</v>
      </c>
      <c r="I33">
        <f>SUMIFS(GameLog!L:L,GameLog!$D:$D,'SD B'!$A33,GameLog!$C:$C,"SD")</f>
        <v>0</v>
      </c>
      <c r="J33">
        <f>SUMIFS(GameLog!M:M,GameLog!$D:$D,'SD B'!$A33,GameLog!$C:$C,"SD")</f>
        <v>0</v>
      </c>
      <c r="K33">
        <f>SUMIFS(GameLog!N:N,GameLog!$D:$D,'SD B'!$A33,GameLog!$C:$C,"SD")</f>
        <v>0</v>
      </c>
      <c r="L33">
        <f>SUMIFS(GameLog!O:O,GameLog!$D:$D,'SD B'!$A33,GameLog!$C:$C,"SD")</f>
        <v>0</v>
      </c>
      <c r="M33">
        <f>SUMIFS(GameLog!P:P,GameLog!$D:$D,'SD B'!$A33,GameLog!$C:$C,"SD")</f>
        <v>0</v>
      </c>
      <c r="N33">
        <f>SUMIFS(GameLog!Q:Q,GameLog!$D:$D,'SD B'!$A33,GameLog!$C:$C,"SD")</f>
        <v>0</v>
      </c>
      <c r="O33">
        <f>SUMIFS(GameLog!R:R,GameLog!$D:$D,'SD B'!$A33,GameLog!$C:$C,"SD")</f>
        <v>0</v>
      </c>
      <c r="P33">
        <f>SUMIFS(GameLog!S:S,GameLog!$D:$D,'SD B'!$A33,GameLog!$C:$C,"SD")</f>
        <v>0</v>
      </c>
      <c r="Q33">
        <f>SUMIFS(GameLog!T:T,GameLog!$D:$D,'SD B'!$A33,GameLog!$C:$C,"SD")</f>
        <v>0</v>
      </c>
      <c r="R33">
        <f>SUMIFS(GameLog!U:U,GameLog!$D:$D,'SD B'!$A33,GameLog!$C:$C,"SD")</f>
        <v>0</v>
      </c>
      <c r="S33">
        <f>SUMIFS(GameLog!V:V,GameLog!$D:$D,'SD B'!$A33,GameLog!$C:$C,"SD")</f>
        <v>0</v>
      </c>
      <c r="T33">
        <v>0</v>
      </c>
      <c r="U33">
        <v>0</v>
      </c>
      <c r="V33" s="8">
        <f t="shared" si="3"/>
        <v>0</v>
      </c>
      <c r="W33" s="8">
        <f t="shared" si="0"/>
        <v>0</v>
      </c>
      <c r="X33" s="8">
        <f t="shared" si="1"/>
        <v>0</v>
      </c>
      <c r="Y33" s="8">
        <f t="shared" si="4"/>
        <v>0</v>
      </c>
      <c r="Z33">
        <f t="shared" si="5"/>
        <v>0</v>
      </c>
    </row>
    <row r="34" spans="1:26">
      <c r="A34" t="s">
        <v>2449</v>
      </c>
      <c r="B34" cm="1">
        <f t="array" ref="B34">IF(COUNTIFS(GameLog!D:D,'SD B'!A34,GameLog!C:C,"SD")=0,0,COUNTA(_xlfn.UNIQUE(_xlfn._xlws.FILTER(GameLog!A$2:A$1000, (GameLog!C$2:C$1000="SD") * (GameLog!D$2:D$1000=A34)))))</f>
        <v>2</v>
      </c>
      <c r="C34">
        <f t="shared" si="2"/>
        <v>0</v>
      </c>
      <c r="D34">
        <f>SUMIFS(GameLog!G:G,GameLog!$D:$D,'SD B'!$A34,GameLog!$C:$C,"SD")</f>
        <v>0</v>
      </c>
      <c r="E34">
        <f>SUMIFS(GameLog!H:H,GameLog!$D:$D,'SD B'!$A34,GameLog!$C:$C,"SD")</f>
        <v>0</v>
      </c>
      <c r="F34">
        <f>SUMIFS(GameLog!I:I,GameLog!$D:$D,'SD B'!$A34,GameLog!$C:$C,"SD")</f>
        <v>0</v>
      </c>
      <c r="G34">
        <f>SUMIFS(GameLog!J:J,GameLog!$D:$D,'SD B'!$A34,GameLog!$C:$C,"SD")</f>
        <v>0</v>
      </c>
      <c r="H34">
        <f>SUMIFS(GameLog!K:K,GameLog!$D:$D,'SD B'!$A34,GameLog!$C:$C,"SD")</f>
        <v>0</v>
      </c>
      <c r="I34">
        <f>SUMIFS(GameLog!L:L,GameLog!$D:$D,'SD B'!$A34,GameLog!$C:$C,"SD")</f>
        <v>0</v>
      </c>
      <c r="J34">
        <f>SUMIFS(GameLog!M:M,GameLog!$D:$D,'SD B'!$A34,GameLog!$C:$C,"SD")</f>
        <v>0</v>
      </c>
      <c r="K34">
        <f>SUMIFS(GameLog!N:N,GameLog!$D:$D,'SD B'!$A34,GameLog!$C:$C,"SD")</f>
        <v>0</v>
      </c>
      <c r="L34">
        <f>SUMIFS(GameLog!O:O,GameLog!$D:$D,'SD B'!$A34,GameLog!$C:$C,"SD")</f>
        <v>0</v>
      </c>
      <c r="M34">
        <f>SUMIFS(GameLog!P:P,GameLog!$D:$D,'SD B'!$A34,GameLog!$C:$C,"SD")</f>
        <v>0</v>
      </c>
      <c r="N34">
        <f>SUMIFS(GameLog!Q:Q,GameLog!$D:$D,'SD B'!$A34,GameLog!$C:$C,"SD")</f>
        <v>0</v>
      </c>
      <c r="O34">
        <f>SUMIFS(GameLog!R:R,GameLog!$D:$D,'SD B'!$A34,GameLog!$C:$C,"SD")</f>
        <v>0</v>
      </c>
      <c r="P34">
        <f>SUMIFS(GameLog!S:S,GameLog!$D:$D,'SD B'!$A34,GameLog!$C:$C,"SD")</f>
        <v>0</v>
      </c>
      <c r="Q34">
        <f>SUMIFS(GameLog!T:T,GameLog!$D:$D,'SD B'!$A34,GameLog!$C:$C,"SD")</f>
        <v>0</v>
      </c>
      <c r="R34">
        <f>SUMIFS(GameLog!U:U,GameLog!$D:$D,'SD B'!$A34,GameLog!$C:$C,"SD")</f>
        <v>0</v>
      </c>
      <c r="S34">
        <f>SUMIFS(GameLog!V:V,GameLog!$D:$D,'SD B'!$A34,GameLog!$C:$C,"SD")</f>
        <v>0</v>
      </c>
      <c r="T34">
        <v>0</v>
      </c>
      <c r="U34">
        <v>0</v>
      </c>
      <c r="V34" s="8">
        <f t="shared" si="3"/>
        <v>0</v>
      </c>
      <c r="W34" s="8">
        <f t="shared" si="0"/>
        <v>0</v>
      </c>
      <c r="X34" s="8">
        <f t="shared" si="1"/>
        <v>0</v>
      </c>
      <c r="Y34" s="8">
        <f t="shared" si="4"/>
        <v>0</v>
      </c>
      <c r="Z34">
        <f t="shared" si="5"/>
        <v>0</v>
      </c>
    </row>
    <row r="35" spans="1:26">
      <c r="A35" t="s">
        <v>2450</v>
      </c>
      <c r="B35" cm="1">
        <f t="array" ref="B35">IF(COUNTIFS(GameLog!D:D,'SD B'!A35,GameLog!C:C,"SD")=0,0,COUNTA(_xlfn.UNIQUE(_xlfn._xlws.FILTER(GameLog!A$2:A$1000, (GameLog!C$2:C$1000="SD") * (GameLog!D$2:D$1000=A35)))))</f>
        <v>1</v>
      </c>
      <c r="C35">
        <f t="shared" si="2"/>
        <v>0</v>
      </c>
      <c r="D35">
        <f>SUMIFS(GameLog!G:G,GameLog!$D:$D,'SD B'!$A35,GameLog!$C:$C,"SD")</f>
        <v>0</v>
      </c>
      <c r="E35">
        <f>SUMIFS(GameLog!H:H,GameLog!$D:$D,'SD B'!$A35,GameLog!$C:$C,"SD")</f>
        <v>0</v>
      </c>
      <c r="F35">
        <f>SUMIFS(GameLog!I:I,GameLog!$D:$D,'SD B'!$A35,GameLog!$C:$C,"SD")</f>
        <v>0</v>
      </c>
      <c r="G35">
        <f>SUMIFS(GameLog!J:J,GameLog!$D:$D,'SD B'!$A35,GameLog!$C:$C,"SD")</f>
        <v>0</v>
      </c>
      <c r="H35">
        <f>SUMIFS(GameLog!K:K,GameLog!$D:$D,'SD B'!$A35,GameLog!$C:$C,"SD")</f>
        <v>0</v>
      </c>
      <c r="I35">
        <f>SUMIFS(GameLog!L:L,GameLog!$D:$D,'SD B'!$A35,GameLog!$C:$C,"SD")</f>
        <v>0</v>
      </c>
      <c r="J35">
        <f>SUMIFS(GameLog!M:M,GameLog!$D:$D,'SD B'!$A35,GameLog!$C:$C,"SD")</f>
        <v>0</v>
      </c>
      <c r="K35">
        <f>SUMIFS(GameLog!N:N,GameLog!$D:$D,'SD B'!$A35,GameLog!$C:$C,"SD")</f>
        <v>0</v>
      </c>
      <c r="L35">
        <f>SUMIFS(GameLog!O:O,GameLog!$D:$D,'SD B'!$A35,GameLog!$C:$C,"SD")</f>
        <v>0</v>
      </c>
      <c r="M35">
        <f>SUMIFS(GameLog!P:P,GameLog!$D:$D,'SD B'!$A35,GameLog!$C:$C,"SD")</f>
        <v>0</v>
      </c>
      <c r="N35">
        <f>SUMIFS(GameLog!Q:Q,GameLog!$D:$D,'SD B'!$A35,GameLog!$C:$C,"SD")</f>
        <v>0</v>
      </c>
      <c r="O35">
        <f>SUMIFS(GameLog!R:R,GameLog!$D:$D,'SD B'!$A35,GameLog!$C:$C,"SD")</f>
        <v>0</v>
      </c>
      <c r="P35">
        <f>SUMIFS(GameLog!S:S,GameLog!$D:$D,'SD B'!$A35,GameLog!$C:$C,"SD")</f>
        <v>0</v>
      </c>
      <c r="Q35">
        <f>SUMIFS(GameLog!T:T,GameLog!$D:$D,'SD B'!$A35,GameLog!$C:$C,"SD")</f>
        <v>0</v>
      </c>
      <c r="R35">
        <f>SUMIFS(GameLog!U:U,GameLog!$D:$D,'SD B'!$A35,GameLog!$C:$C,"SD")</f>
        <v>0</v>
      </c>
      <c r="S35">
        <f>SUMIFS(GameLog!V:V,GameLog!$D:$D,'SD B'!$A35,GameLog!$C:$C,"SD")</f>
        <v>0</v>
      </c>
      <c r="T35">
        <v>0</v>
      </c>
      <c r="U35">
        <v>0</v>
      </c>
      <c r="V35" s="8">
        <f t="shared" si="3"/>
        <v>0</v>
      </c>
      <c r="W35" s="8">
        <f t="shared" si="0"/>
        <v>0</v>
      </c>
      <c r="X35" s="8">
        <f t="shared" si="1"/>
        <v>0</v>
      </c>
      <c r="Y35" s="8">
        <f t="shared" si="4"/>
        <v>0</v>
      </c>
      <c r="Z35">
        <f t="shared" si="5"/>
        <v>0</v>
      </c>
    </row>
    <row r="36" spans="1:26">
      <c r="A36" t="s">
        <v>2451</v>
      </c>
      <c r="B36" cm="1">
        <f t="array" ref="B36">IF(COUNTIFS(GameLog!D:D,'SD B'!A36,GameLog!C:C,"SD")=0,0,COUNTA(_xlfn.UNIQUE(_xlfn._xlws.FILTER(GameLog!A$2:A$1000, (GameLog!C$2:C$1000="SD") * (GameLog!D$2:D$1000=A36)))))</f>
        <v>2</v>
      </c>
      <c r="C36">
        <f t="shared" si="2"/>
        <v>0</v>
      </c>
      <c r="D36">
        <f>SUMIFS(GameLog!G:G,GameLog!$D:$D,'SD B'!$A36,GameLog!$C:$C,"SD")</f>
        <v>0</v>
      </c>
      <c r="E36">
        <f>SUMIFS(GameLog!H:H,GameLog!$D:$D,'SD B'!$A36,GameLog!$C:$C,"SD")</f>
        <v>0</v>
      </c>
      <c r="F36">
        <f>SUMIFS(GameLog!I:I,GameLog!$D:$D,'SD B'!$A36,GameLog!$C:$C,"SD")</f>
        <v>0</v>
      </c>
      <c r="G36">
        <f>SUMIFS(GameLog!J:J,GameLog!$D:$D,'SD B'!$A36,GameLog!$C:$C,"SD")</f>
        <v>0</v>
      </c>
      <c r="H36">
        <f>SUMIFS(GameLog!K:K,GameLog!$D:$D,'SD B'!$A36,GameLog!$C:$C,"SD")</f>
        <v>0</v>
      </c>
      <c r="I36">
        <f>SUMIFS(GameLog!L:L,GameLog!$D:$D,'SD B'!$A36,GameLog!$C:$C,"SD")</f>
        <v>0</v>
      </c>
      <c r="J36">
        <f>SUMIFS(GameLog!M:M,GameLog!$D:$D,'SD B'!$A36,GameLog!$C:$C,"SD")</f>
        <v>0</v>
      </c>
      <c r="K36">
        <f>SUMIFS(GameLog!N:N,GameLog!$D:$D,'SD B'!$A36,GameLog!$C:$C,"SD")</f>
        <v>0</v>
      </c>
      <c r="L36">
        <f>SUMIFS(GameLog!O:O,GameLog!$D:$D,'SD B'!$A36,GameLog!$C:$C,"SD")</f>
        <v>0</v>
      </c>
      <c r="M36">
        <f>SUMIFS(GameLog!P:P,GameLog!$D:$D,'SD B'!$A36,GameLog!$C:$C,"SD")</f>
        <v>0</v>
      </c>
      <c r="N36">
        <f>SUMIFS(GameLog!Q:Q,GameLog!$D:$D,'SD B'!$A36,GameLog!$C:$C,"SD")</f>
        <v>0</v>
      </c>
      <c r="O36">
        <f>SUMIFS(GameLog!R:R,GameLog!$D:$D,'SD B'!$A36,GameLog!$C:$C,"SD")</f>
        <v>0</v>
      </c>
      <c r="P36">
        <f>SUMIFS(GameLog!S:S,GameLog!$D:$D,'SD B'!$A36,GameLog!$C:$C,"SD")</f>
        <v>0</v>
      </c>
      <c r="Q36">
        <f>SUMIFS(GameLog!T:T,GameLog!$D:$D,'SD B'!$A36,GameLog!$C:$C,"SD")</f>
        <v>0</v>
      </c>
      <c r="R36">
        <f>SUMIFS(GameLog!U:U,GameLog!$D:$D,'SD B'!$A36,GameLog!$C:$C,"SD")</f>
        <v>0</v>
      </c>
      <c r="S36">
        <f>SUMIFS(GameLog!V:V,GameLog!$D:$D,'SD B'!$A36,GameLog!$C:$C,"SD")</f>
        <v>0</v>
      </c>
      <c r="T36">
        <v>0</v>
      </c>
      <c r="U36">
        <v>0</v>
      </c>
      <c r="V36" s="8">
        <f t="shared" si="3"/>
        <v>0</v>
      </c>
      <c r="W36" s="8">
        <f t="shared" si="0"/>
        <v>0</v>
      </c>
      <c r="X36" s="8">
        <f t="shared" si="1"/>
        <v>0</v>
      </c>
      <c r="Y36" s="8">
        <f t="shared" si="4"/>
        <v>0</v>
      </c>
      <c r="Z36">
        <f t="shared" si="5"/>
        <v>0</v>
      </c>
    </row>
    <row r="37" spans="1:26">
      <c r="A37" t="s">
        <v>2528</v>
      </c>
      <c r="B37" cm="1">
        <f t="array" ref="B37">IF(COUNTIFS(GameLog!D:D,'SD B'!A37,GameLog!C:C,"SD")=0,0,COUNTA(_xlfn.UNIQUE(_xlfn._xlws.FILTER(GameLog!A$2:A$1000, (GameLog!C$2:C$1000="SD") * (GameLog!D$2:D$1000=A37)))))</f>
        <v>0</v>
      </c>
      <c r="C37">
        <f t="shared" si="2"/>
        <v>0</v>
      </c>
      <c r="D37">
        <f>SUMIFS(GameLog!G:G,GameLog!$D:$D,'SD B'!$A37,GameLog!$C:$C,"SD")</f>
        <v>0</v>
      </c>
      <c r="E37">
        <f>SUMIFS(GameLog!H:H,GameLog!$D:$D,'SD B'!$A37,GameLog!$C:$C,"SD")</f>
        <v>0</v>
      </c>
      <c r="F37">
        <f>SUMIFS(GameLog!I:I,GameLog!$D:$D,'SD B'!$A37,GameLog!$C:$C,"SD")</f>
        <v>0</v>
      </c>
      <c r="G37">
        <f>SUMIFS(GameLog!J:J,GameLog!$D:$D,'SD B'!$A37,GameLog!$C:$C,"SD")</f>
        <v>0</v>
      </c>
      <c r="H37">
        <f>SUMIFS(GameLog!K:K,GameLog!$D:$D,'SD B'!$A37,GameLog!$C:$C,"SD")</f>
        <v>0</v>
      </c>
      <c r="I37">
        <f>SUMIFS(GameLog!L:L,GameLog!$D:$D,'SD B'!$A37,GameLog!$C:$C,"SD")</f>
        <v>0</v>
      </c>
      <c r="J37">
        <f>SUMIFS(GameLog!M:M,GameLog!$D:$D,'SD B'!$A37,GameLog!$C:$C,"SD")</f>
        <v>0</v>
      </c>
      <c r="K37">
        <f>SUMIFS(GameLog!N:N,GameLog!$D:$D,'SD B'!$A37,GameLog!$C:$C,"SD")</f>
        <v>0</v>
      </c>
      <c r="L37">
        <f>SUMIFS(GameLog!O:O,GameLog!$D:$D,'SD B'!$A37,GameLog!$C:$C,"SD")</f>
        <v>0</v>
      </c>
      <c r="M37">
        <f>SUMIFS(GameLog!P:P,GameLog!$D:$D,'SD B'!$A37,GameLog!$C:$C,"SD")</f>
        <v>0</v>
      </c>
      <c r="N37">
        <f>SUMIFS(GameLog!Q:Q,GameLog!$D:$D,'SD B'!$A37,GameLog!$C:$C,"SD")</f>
        <v>0</v>
      </c>
      <c r="O37">
        <f>SUMIFS(GameLog!R:R,GameLog!$D:$D,'SD B'!$A37,GameLog!$C:$C,"SD")</f>
        <v>0</v>
      </c>
      <c r="P37">
        <f>SUMIFS(GameLog!S:S,GameLog!$D:$D,'SD B'!$A37,GameLog!$C:$C,"SD")</f>
        <v>0</v>
      </c>
      <c r="Q37">
        <f>SUMIFS(GameLog!T:T,GameLog!$D:$D,'SD B'!$A37,GameLog!$C:$C,"SD")</f>
        <v>0</v>
      </c>
      <c r="R37">
        <f>SUMIFS(GameLog!U:U,GameLog!$D:$D,'SD B'!$A37,GameLog!$C:$C,"SD")</f>
        <v>0</v>
      </c>
      <c r="S37">
        <f>SUMIFS(GameLog!V:V,GameLog!$D:$D,'SD B'!$A37,GameLog!$C:$C,"SD")</f>
        <v>0</v>
      </c>
      <c r="T37">
        <v>0</v>
      </c>
      <c r="U37">
        <v>0</v>
      </c>
      <c r="V37" s="8">
        <f t="shared" si="3"/>
        <v>0</v>
      </c>
      <c r="W37" s="8">
        <f t="shared" si="0"/>
        <v>0</v>
      </c>
      <c r="X37" s="8">
        <f t="shared" si="1"/>
        <v>0</v>
      </c>
      <c r="Y37" s="8">
        <f t="shared" si="4"/>
        <v>0</v>
      </c>
      <c r="Z37">
        <f t="shared" si="5"/>
        <v>0</v>
      </c>
    </row>
    <row r="38" spans="1:26">
      <c r="A38" t="s">
        <v>2531</v>
      </c>
      <c r="B38" cm="1">
        <f t="array" ref="B38">IF(COUNTIFS(GameLog!D:D,'SD B'!A38,GameLog!C:C,"SD")=0,0,COUNTA(_xlfn.UNIQUE(_xlfn._xlws.FILTER(GameLog!A$2:A$1000, (GameLog!C$2:C$1000="SD") * (GameLog!D$2:D$1000=A38)))))</f>
        <v>2</v>
      </c>
      <c r="C38">
        <f t="shared" si="2"/>
        <v>0</v>
      </c>
      <c r="D38">
        <f>SUMIFS(GameLog!G:G,GameLog!$D:$D,'SD B'!$A38,GameLog!$C:$C,"SD")</f>
        <v>0</v>
      </c>
      <c r="E38">
        <f>SUMIFS(GameLog!H:H,GameLog!$D:$D,'SD B'!$A38,GameLog!$C:$C,"SD")</f>
        <v>0</v>
      </c>
      <c r="F38">
        <f>SUMIFS(GameLog!I:I,GameLog!$D:$D,'SD B'!$A38,GameLog!$C:$C,"SD")</f>
        <v>0</v>
      </c>
      <c r="G38">
        <f>SUMIFS(GameLog!J:J,GameLog!$D:$D,'SD B'!$A38,GameLog!$C:$C,"SD")</f>
        <v>0</v>
      </c>
      <c r="H38">
        <f>SUMIFS(GameLog!K:K,GameLog!$D:$D,'SD B'!$A38,GameLog!$C:$C,"SD")</f>
        <v>0</v>
      </c>
      <c r="I38">
        <f>SUMIFS(GameLog!L:L,GameLog!$D:$D,'SD B'!$A38,GameLog!$C:$C,"SD")</f>
        <v>0</v>
      </c>
      <c r="J38">
        <f>SUMIFS(GameLog!M:M,GameLog!$D:$D,'SD B'!$A38,GameLog!$C:$C,"SD")</f>
        <v>0</v>
      </c>
      <c r="K38">
        <f>SUMIFS(GameLog!N:N,GameLog!$D:$D,'SD B'!$A38,GameLog!$C:$C,"SD")</f>
        <v>0</v>
      </c>
      <c r="L38">
        <f>SUMIFS(GameLog!O:O,GameLog!$D:$D,'SD B'!$A38,GameLog!$C:$C,"SD")</f>
        <v>0</v>
      </c>
      <c r="M38">
        <f>SUMIFS(GameLog!P:P,GameLog!$D:$D,'SD B'!$A38,GameLog!$C:$C,"SD")</f>
        <v>0</v>
      </c>
      <c r="N38">
        <f>SUMIFS(GameLog!Q:Q,GameLog!$D:$D,'SD B'!$A38,GameLog!$C:$C,"SD")</f>
        <v>0</v>
      </c>
      <c r="O38">
        <f>SUMIFS(GameLog!R:R,GameLog!$D:$D,'SD B'!$A38,GameLog!$C:$C,"SD")</f>
        <v>0</v>
      </c>
      <c r="P38">
        <f>SUMIFS(GameLog!S:S,GameLog!$D:$D,'SD B'!$A38,GameLog!$C:$C,"SD")</f>
        <v>0</v>
      </c>
      <c r="Q38">
        <f>SUMIFS(GameLog!T:T,GameLog!$D:$D,'SD B'!$A38,GameLog!$C:$C,"SD")</f>
        <v>0</v>
      </c>
      <c r="R38">
        <f>SUMIFS(GameLog!U:U,GameLog!$D:$D,'SD B'!$A38,GameLog!$C:$C,"SD")</f>
        <v>0</v>
      </c>
      <c r="S38">
        <f>SUMIFS(GameLog!V:V,GameLog!$D:$D,'SD B'!$A38,GameLog!$C:$C,"SD")</f>
        <v>0</v>
      </c>
      <c r="T38">
        <v>0</v>
      </c>
      <c r="U38">
        <v>0</v>
      </c>
      <c r="V38" s="8">
        <f t="shared" si="3"/>
        <v>0</v>
      </c>
      <c r="W38" s="8">
        <f t="shared" si="0"/>
        <v>0</v>
      </c>
      <c r="X38" s="8">
        <f t="shared" si="1"/>
        <v>0</v>
      </c>
      <c r="Y38" s="8">
        <f t="shared" si="4"/>
        <v>0</v>
      </c>
      <c r="Z38">
        <f t="shared" si="5"/>
        <v>0</v>
      </c>
    </row>
    <row r="39" spans="1:26">
      <c r="A39" t="s">
        <v>2532</v>
      </c>
      <c r="B39" cm="1">
        <f t="array" ref="B39">IF(COUNTIFS(GameLog!D:D,'SD B'!A39,GameLog!C:C,"SD")=0,0,COUNTA(_xlfn.UNIQUE(_xlfn._xlws.FILTER(GameLog!A$2:A$1000, (GameLog!C$2:C$1000="SD") * (GameLog!D$2:D$1000=A39)))))</f>
        <v>0</v>
      </c>
      <c r="C39">
        <f t="shared" si="2"/>
        <v>0</v>
      </c>
      <c r="D39">
        <f>SUMIFS(GameLog!G:G,GameLog!$D:$D,'SD B'!$A39,GameLog!$C:$C,"SD")</f>
        <v>0</v>
      </c>
      <c r="E39">
        <f>SUMIFS(GameLog!H:H,GameLog!$D:$D,'SD B'!$A39,GameLog!$C:$C,"SD")</f>
        <v>0</v>
      </c>
      <c r="F39">
        <f>SUMIFS(GameLog!I:I,GameLog!$D:$D,'SD B'!$A39,GameLog!$C:$C,"SD")</f>
        <v>0</v>
      </c>
      <c r="G39">
        <f>SUMIFS(GameLog!J:J,GameLog!$D:$D,'SD B'!$A39,GameLog!$C:$C,"SD")</f>
        <v>0</v>
      </c>
      <c r="H39">
        <f>SUMIFS(GameLog!K:K,GameLog!$D:$D,'SD B'!$A39,GameLog!$C:$C,"SD")</f>
        <v>0</v>
      </c>
      <c r="I39">
        <f>SUMIFS(GameLog!L:L,GameLog!$D:$D,'SD B'!$A39,GameLog!$C:$C,"SD")</f>
        <v>0</v>
      </c>
      <c r="J39">
        <f>SUMIFS(GameLog!M:M,GameLog!$D:$D,'SD B'!$A39,GameLog!$C:$C,"SD")</f>
        <v>0</v>
      </c>
      <c r="K39">
        <f>SUMIFS(GameLog!N:N,GameLog!$D:$D,'SD B'!$A39,GameLog!$C:$C,"SD")</f>
        <v>0</v>
      </c>
      <c r="L39">
        <f>SUMIFS(GameLog!O:O,GameLog!$D:$D,'SD B'!$A39,GameLog!$C:$C,"SD")</f>
        <v>0</v>
      </c>
      <c r="M39">
        <f>SUMIFS(GameLog!P:P,GameLog!$D:$D,'SD B'!$A39,GameLog!$C:$C,"SD")</f>
        <v>0</v>
      </c>
      <c r="N39">
        <f>SUMIFS(GameLog!Q:Q,GameLog!$D:$D,'SD B'!$A39,GameLog!$C:$C,"SD")</f>
        <v>0</v>
      </c>
      <c r="O39">
        <f>SUMIFS(GameLog!R:R,GameLog!$D:$D,'SD B'!$A39,GameLog!$C:$C,"SD")</f>
        <v>0</v>
      </c>
      <c r="P39">
        <f>SUMIFS(GameLog!S:S,GameLog!$D:$D,'SD B'!$A39,GameLog!$C:$C,"SD")</f>
        <v>0</v>
      </c>
      <c r="Q39">
        <f>SUMIFS(GameLog!T:T,GameLog!$D:$D,'SD B'!$A39,GameLog!$C:$C,"SD")</f>
        <v>0</v>
      </c>
      <c r="R39">
        <f>SUMIFS(GameLog!U:U,GameLog!$D:$D,'SD B'!$A39,GameLog!$C:$C,"SD")</f>
        <v>0</v>
      </c>
      <c r="S39">
        <f>SUMIFS(GameLog!V:V,GameLog!$D:$D,'SD B'!$A39,GameLog!$C:$C,"SD")</f>
        <v>0</v>
      </c>
      <c r="T39">
        <v>0</v>
      </c>
      <c r="U39">
        <v>0</v>
      </c>
      <c r="V39" s="8">
        <f t="shared" si="3"/>
        <v>0</v>
      </c>
      <c r="W39" s="8">
        <f t="shared" si="0"/>
        <v>0</v>
      </c>
      <c r="X39" s="8">
        <f t="shared" si="1"/>
        <v>0</v>
      </c>
      <c r="Y39" s="8">
        <f t="shared" si="4"/>
        <v>0</v>
      </c>
      <c r="Z39">
        <f t="shared" si="5"/>
        <v>0</v>
      </c>
    </row>
    <row r="40" spans="1:26">
      <c r="A40" t="s">
        <v>2452</v>
      </c>
      <c r="B40" cm="1">
        <f t="array" ref="B40">IF(COUNTIFS(GameLog!D:D,'SD B'!A40,GameLog!C:C,"SD")=0,0,COUNTA(_xlfn.UNIQUE(_xlfn._xlws.FILTER(GameLog!A$2:A$1000, (GameLog!C$2:C$1000="SD") * (GameLog!D$2:D$1000=A40)))))</f>
        <v>0</v>
      </c>
      <c r="C40">
        <f t="shared" si="2"/>
        <v>0</v>
      </c>
      <c r="D40">
        <f>SUMIFS(GameLog!G:G,GameLog!$D:$D,'SD B'!$A40,GameLog!$C:$C,"SD")</f>
        <v>0</v>
      </c>
      <c r="E40">
        <f>SUMIFS(GameLog!H:H,GameLog!$D:$D,'SD B'!$A40,GameLog!$C:$C,"SD")</f>
        <v>0</v>
      </c>
      <c r="F40">
        <f>SUMIFS(GameLog!I:I,GameLog!$D:$D,'SD B'!$A40,GameLog!$C:$C,"SD")</f>
        <v>0</v>
      </c>
      <c r="G40">
        <f>SUMIFS(GameLog!J:J,GameLog!$D:$D,'SD B'!$A40,GameLog!$C:$C,"SD")</f>
        <v>0</v>
      </c>
      <c r="H40">
        <f>SUMIFS(GameLog!K:K,GameLog!$D:$D,'SD B'!$A40,GameLog!$C:$C,"SD")</f>
        <v>0</v>
      </c>
      <c r="I40">
        <f>SUMIFS(GameLog!L:L,GameLog!$D:$D,'SD B'!$A40,GameLog!$C:$C,"SD")</f>
        <v>0</v>
      </c>
      <c r="J40">
        <f>SUMIFS(GameLog!M:M,GameLog!$D:$D,'SD B'!$A40,GameLog!$C:$C,"SD")</f>
        <v>0</v>
      </c>
      <c r="K40">
        <f>SUMIFS(GameLog!N:N,GameLog!$D:$D,'SD B'!$A40,GameLog!$C:$C,"SD")</f>
        <v>0</v>
      </c>
      <c r="L40">
        <f>SUMIFS(GameLog!O:O,GameLog!$D:$D,'SD B'!$A40,GameLog!$C:$C,"SD")</f>
        <v>0</v>
      </c>
      <c r="M40">
        <f>SUMIFS(GameLog!P:P,GameLog!$D:$D,'SD B'!$A40,GameLog!$C:$C,"SD")</f>
        <v>0</v>
      </c>
      <c r="N40">
        <f>SUMIFS(GameLog!Q:Q,GameLog!$D:$D,'SD B'!$A40,GameLog!$C:$C,"SD")</f>
        <v>0</v>
      </c>
      <c r="O40">
        <f>SUMIFS(GameLog!R:R,GameLog!$D:$D,'SD B'!$A40,GameLog!$C:$C,"SD")</f>
        <v>0</v>
      </c>
      <c r="P40">
        <f>SUMIFS(GameLog!S:S,GameLog!$D:$D,'SD B'!$A40,GameLog!$C:$C,"SD")</f>
        <v>0</v>
      </c>
      <c r="Q40">
        <f>SUMIFS(GameLog!T:T,GameLog!$D:$D,'SD B'!$A40,GameLog!$C:$C,"SD")</f>
        <v>0</v>
      </c>
      <c r="R40">
        <f>SUMIFS(GameLog!U:U,GameLog!$D:$D,'SD B'!$A40,GameLog!$C:$C,"SD")</f>
        <v>0</v>
      </c>
      <c r="S40">
        <f>SUMIFS(GameLog!V:V,GameLog!$D:$D,'SD B'!$A40,GameLog!$C:$C,"SD")</f>
        <v>0</v>
      </c>
      <c r="T40">
        <v>0</v>
      </c>
      <c r="U40">
        <v>0</v>
      </c>
      <c r="V40" s="8">
        <f t="shared" si="3"/>
        <v>0</v>
      </c>
      <c r="W40" s="8">
        <f t="shared" si="0"/>
        <v>0</v>
      </c>
      <c r="X40" s="8">
        <f t="shared" si="1"/>
        <v>0</v>
      </c>
      <c r="Y40" s="8">
        <f t="shared" si="4"/>
        <v>0</v>
      </c>
      <c r="Z40">
        <f t="shared" si="5"/>
        <v>0</v>
      </c>
    </row>
    <row r="41" spans="1:26">
      <c r="A41" t="s">
        <v>2453</v>
      </c>
      <c r="B41" cm="1">
        <f t="array" ref="B41">IF(COUNTIFS(GameLog!D:D,'SD B'!A41,GameLog!C:C,"SD")=0,0,COUNTA(_xlfn.UNIQUE(_xlfn._xlws.FILTER(GameLog!A$2:A$1000, (GameLog!C$2:C$1000="SD") * (GameLog!D$2:D$1000=A41)))))</f>
        <v>0</v>
      </c>
      <c r="C41">
        <f t="shared" si="2"/>
        <v>0</v>
      </c>
      <c r="D41">
        <f>SUMIFS(GameLog!G:G,GameLog!$D:$D,'SD B'!$A41,GameLog!$C:$C,"SD")</f>
        <v>0</v>
      </c>
      <c r="E41">
        <f>SUMIFS(GameLog!H:H,GameLog!$D:$D,'SD B'!$A41,GameLog!$C:$C,"SD")</f>
        <v>0</v>
      </c>
      <c r="F41">
        <f>SUMIFS(GameLog!I:I,GameLog!$D:$D,'SD B'!$A41,GameLog!$C:$C,"SD")</f>
        <v>0</v>
      </c>
      <c r="G41">
        <f>SUMIFS(GameLog!J:J,GameLog!$D:$D,'SD B'!$A41,GameLog!$C:$C,"SD")</f>
        <v>0</v>
      </c>
      <c r="H41">
        <f>SUMIFS(GameLog!K:K,GameLog!$D:$D,'SD B'!$A41,GameLog!$C:$C,"SD")</f>
        <v>0</v>
      </c>
      <c r="I41">
        <f>SUMIFS(GameLog!L:L,GameLog!$D:$D,'SD B'!$A41,GameLog!$C:$C,"SD")</f>
        <v>0</v>
      </c>
      <c r="J41">
        <f>SUMIFS(GameLog!M:M,GameLog!$D:$D,'SD B'!$A41,GameLog!$C:$C,"SD")</f>
        <v>0</v>
      </c>
      <c r="K41">
        <f>SUMIFS(GameLog!N:N,GameLog!$D:$D,'SD B'!$A41,GameLog!$C:$C,"SD")</f>
        <v>0</v>
      </c>
      <c r="L41">
        <f>SUMIFS(GameLog!O:O,GameLog!$D:$D,'SD B'!$A41,GameLog!$C:$C,"SD")</f>
        <v>0</v>
      </c>
      <c r="M41">
        <f>SUMIFS(GameLog!P:P,GameLog!$D:$D,'SD B'!$A41,GameLog!$C:$C,"SD")</f>
        <v>0</v>
      </c>
      <c r="N41">
        <f>SUMIFS(GameLog!Q:Q,GameLog!$D:$D,'SD B'!$A41,GameLog!$C:$C,"SD")</f>
        <v>0</v>
      </c>
      <c r="O41">
        <f>SUMIFS(GameLog!R:R,GameLog!$D:$D,'SD B'!$A41,GameLog!$C:$C,"SD")</f>
        <v>0</v>
      </c>
      <c r="P41">
        <f>SUMIFS(GameLog!S:S,GameLog!$D:$D,'SD B'!$A41,GameLog!$C:$C,"SD")</f>
        <v>0</v>
      </c>
      <c r="Q41">
        <f>SUMIFS(GameLog!T:T,GameLog!$D:$D,'SD B'!$A41,GameLog!$C:$C,"SD")</f>
        <v>0</v>
      </c>
      <c r="R41">
        <f>SUMIFS(GameLog!U:U,GameLog!$D:$D,'SD B'!$A41,GameLog!$C:$C,"SD")</f>
        <v>0</v>
      </c>
      <c r="S41">
        <f>SUMIFS(GameLog!V:V,GameLog!$D:$D,'SD B'!$A41,GameLog!$C:$C,"SD")</f>
        <v>0</v>
      </c>
      <c r="T41">
        <v>0</v>
      </c>
      <c r="U41">
        <v>0</v>
      </c>
      <c r="V41" s="8">
        <f t="shared" si="3"/>
        <v>0</v>
      </c>
      <c r="W41" s="8">
        <f t="shared" si="0"/>
        <v>0</v>
      </c>
      <c r="X41" s="8">
        <f t="shared" si="1"/>
        <v>0</v>
      </c>
      <c r="Y41" s="8">
        <f t="shared" si="4"/>
        <v>0</v>
      </c>
      <c r="Z41">
        <f t="shared" si="5"/>
        <v>0</v>
      </c>
    </row>
    <row r="42" spans="1:26">
      <c r="A42" t="s">
        <v>2529</v>
      </c>
      <c r="B42" cm="1">
        <f t="array" ref="B42">IF(COUNTIFS(GameLog!D:D,'SD B'!A42,GameLog!C:C,"SD")=0,0,COUNTA(_xlfn.UNIQUE(_xlfn._xlws.FILTER(GameLog!A$2:A$1000, (GameLog!C$2:C$1000="SD") * (GameLog!D$2:D$1000=A42)))))</f>
        <v>0</v>
      </c>
      <c r="C42">
        <f t="shared" si="2"/>
        <v>0</v>
      </c>
      <c r="D42">
        <f>SUMIFS(GameLog!G:G,GameLog!$D:$D,'SD B'!$A42,GameLog!$C:$C,"SD")</f>
        <v>0</v>
      </c>
      <c r="E42">
        <f>SUMIFS(GameLog!H:H,GameLog!$D:$D,'SD B'!$A42,GameLog!$C:$C,"SD")</f>
        <v>0</v>
      </c>
      <c r="F42">
        <f>SUMIFS(GameLog!I:I,GameLog!$D:$D,'SD B'!$A42,GameLog!$C:$C,"SD")</f>
        <v>0</v>
      </c>
      <c r="G42">
        <f>SUMIFS(GameLog!J:J,GameLog!$D:$D,'SD B'!$A42,GameLog!$C:$C,"SD")</f>
        <v>0</v>
      </c>
      <c r="H42">
        <f>SUMIFS(GameLog!K:K,GameLog!$D:$D,'SD B'!$A42,GameLog!$C:$C,"SD")</f>
        <v>0</v>
      </c>
      <c r="I42">
        <f>SUMIFS(GameLog!L:L,GameLog!$D:$D,'SD B'!$A42,GameLog!$C:$C,"SD")</f>
        <v>0</v>
      </c>
      <c r="J42">
        <f>SUMIFS(GameLog!M:M,GameLog!$D:$D,'SD B'!$A42,GameLog!$C:$C,"SD")</f>
        <v>0</v>
      </c>
      <c r="K42">
        <f>SUMIFS(GameLog!N:N,GameLog!$D:$D,'SD B'!$A42,GameLog!$C:$C,"SD")</f>
        <v>0</v>
      </c>
      <c r="L42">
        <f>SUMIFS(GameLog!O:O,GameLog!$D:$D,'SD B'!$A42,GameLog!$C:$C,"SD")</f>
        <v>0</v>
      </c>
      <c r="M42">
        <f>SUMIFS(GameLog!P:P,GameLog!$D:$D,'SD B'!$A42,GameLog!$C:$C,"SD")</f>
        <v>0</v>
      </c>
      <c r="N42">
        <f>SUMIFS(GameLog!Q:Q,GameLog!$D:$D,'SD B'!$A42,GameLog!$C:$C,"SD")</f>
        <v>0</v>
      </c>
      <c r="O42">
        <f>SUMIFS(GameLog!R:R,GameLog!$D:$D,'SD B'!$A42,GameLog!$C:$C,"SD")</f>
        <v>0</v>
      </c>
      <c r="P42">
        <f>SUMIFS(GameLog!S:S,GameLog!$D:$D,'SD B'!$A42,GameLog!$C:$C,"SD")</f>
        <v>0</v>
      </c>
      <c r="Q42">
        <f>SUMIFS(GameLog!T:T,GameLog!$D:$D,'SD B'!$A42,GameLog!$C:$C,"SD")</f>
        <v>0</v>
      </c>
      <c r="R42">
        <f>SUMIFS(GameLog!U:U,GameLog!$D:$D,'SD B'!$A42,GameLog!$C:$C,"SD")</f>
        <v>0</v>
      </c>
      <c r="S42">
        <f>SUMIFS(GameLog!V:V,GameLog!$D:$D,'SD B'!$A42,GameLog!$C:$C,"SD")</f>
        <v>0</v>
      </c>
      <c r="T42">
        <v>0</v>
      </c>
      <c r="U42">
        <v>0</v>
      </c>
      <c r="V42" s="8">
        <f t="shared" si="3"/>
        <v>0</v>
      </c>
      <c r="W42" s="8">
        <f t="shared" si="0"/>
        <v>0</v>
      </c>
      <c r="X42" s="8">
        <f t="shared" si="1"/>
        <v>0</v>
      </c>
      <c r="Y42" s="8">
        <f t="shared" si="4"/>
        <v>0</v>
      </c>
      <c r="Z42">
        <f t="shared" si="5"/>
        <v>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10465-39BD-49EB-B81A-35193865E679}">
  <sheetPr codeName="Sheet15"/>
  <dimension ref="A1:V75"/>
  <sheetViews>
    <sheetView workbookViewId="0">
      <pane ySplit="1" topLeftCell="A2" activePane="bottomLeft" state="frozen"/>
      <selection activeCell="B2" sqref="B2:U21"/>
      <selection pane="bottomLeft" activeCell="B2" sqref="B2:U21"/>
    </sheetView>
  </sheetViews>
  <sheetFormatPr defaultRowHeight="13.2"/>
  <cols>
    <col min="1" max="1" width="15.5546875" bestFit="1" customWidth="1"/>
    <col min="2" max="2" width="4.77734375" bestFit="1" customWidth="1"/>
    <col min="3" max="3" width="2.33203125" bestFit="1" customWidth="1"/>
    <col min="4" max="4" width="3.5546875" bestFit="1" customWidth="1"/>
    <col min="5" max="5" width="6.109375" style="12" bestFit="1" customWidth="1"/>
    <col min="6" max="6" width="3.5546875" bestFit="1" customWidth="1"/>
    <col min="7" max="7" width="3" bestFit="1" customWidth="1"/>
    <col min="8" max="8" width="4.6640625" bestFit="1" customWidth="1"/>
    <col min="9" max="9" width="3.5546875" bestFit="1" customWidth="1"/>
    <col min="10" max="10" width="3.21875" bestFit="1" customWidth="1"/>
    <col min="11" max="12" width="3.44140625" bestFit="1" customWidth="1"/>
    <col min="13" max="13" width="3.5546875" bestFit="1" customWidth="1"/>
    <col min="14" max="14" width="4.44140625" bestFit="1" customWidth="1"/>
    <col min="15" max="15" width="5.5546875" bestFit="1" customWidth="1"/>
    <col min="16" max="16" width="5.2187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4.77734375" bestFit="1" customWidth="1"/>
    <col min="21" max="21" width="4.44140625" bestFit="1" customWidth="1"/>
    <col min="22" max="22" width="4.5546875" bestFit="1" customWidth="1"/>
    <col min="23" max="25" width="5.5546875" bestFit="1" customWidth="1"/>
    <col min="26" max="26" width="3.21875" bestFit="1" customWidth="1"/>
    <col min="27" max="27" width="4.109375" bestFit="1" customWidth="1"/>
    <col min="28" max="30" width="4.77734375" bestFit="1" customWidth="1"/>
    <col min="31" max="31" width="5.21875" bestFit="1" customWidth="1"/>
    <col min="32" max="32" width="4.88671875" bestFit="1" customWidth="1"/>
    <col min="33" max="33" width="5.21875" bestFit="1" customWidth="1"/>
    <col min="34" max="34" width="5.109375" bestFit="1" customWidth="1"/>
  </cols>
  <sheetData>
    <row r="1" spans="1:22">
      <c r="A1" s="14" t="s">
        <v>2405</v>
      </c>
      <c r="B1" t="s">
        <v>2502</v>
      </c>
      <c r="C1" t="s">
        <v>2406</v>
      </c>
      <c r="D1" t="s">
        <v>2483</v>
      </c>
      <c r="E1" s="12" t="s">
        <v>2503</v>
      </c>
      <c r="F1" t="s">
        <v>2504</v>
      </c>
      <c r="G1" t="s">
        <v>2505</v>
      </c>
      <c r="H1" t="s">
        <v>2506</v>
      </c>
      <c r="I1" t="s">
        <v>2507</v>
      </c>
      <c r="J1" t="s">
        <v>2508</v>
      </c>
      <c r="K1" t="s">
        <v>2509</v>
      </c>
      <c r="L1" t="s">
        <v>2415</v>
      </c>
      <c r="M1" t="s">
        <v>2416</v>
      </c>
      <c r="N1" t="s">
        <v>2510</v>
      </c>
      <c r="O1" t="s">
        <v>2527</v>
      </c>
      <c r="P1" t="s">
        <v>2664</v>
      </c>
    </row>
    <row r="2" spans="1:22">
      <c r="A2" t="s">
        <v>2528</v>
      </c>
      <c r="B2" t="s">
        <v>2443</v>
      </c>
      <c r="C2">
        <f>COUNTIFS(GameLog!D:D,'SD F'!A2,GameLog!C:C,"SD",GameLog!E:E,INDEX(Positions!$A$1:$B$9,MATCH('SD F'!$B2,Positions!$A$1:$A$9,0),2))</f>
        <v>0</v>
      </c>
      <c r="D2">
        <f>SUMIFS(GameLog!F:F,GameLog!$D:$D,'SD F'!A2,GameLog!$E:$E,INDEX(Positions!$A$1:$B$9,MATCH('SD F'!$B2,Positions!$A$1:$A$9,0),2),GameLog!$C:$C,"SD")</f>
        <v>0</v>
      </c>
      <c r="E2" s="12">
        <f>SUMIFS(GameLog!AM:AM,GameLog!$D:$D,'SD F'!$A2,GameLog!$E:$E,INDEX(Positions!$A$1:$B$9,MATCH('SD F'!$B2,Positions!$A$1:$A$9,0),2),GameLog!$C:$C,"SD")</f>
        <v>0</v>
      </c>
      <c r="F2">
        <f>SUMIFS(GameLog!AN:AN,GameLog!$D:$D,'SD F'!$A2,GameLog!$E:$E,INDEX(Positions!$A$1:$B$9,MATCH('SD F'!$B2,Positions!$A$1:$A$9,0),2),GameLog!$C:$C,"SD")</f>
        <v>0</v>
      </c>
      <c r="G2">
        <f>SUMIFS(GameLog!AO:AO,GameLog!$D:$D,'SD F'!$A2,GameLog!$E:$E,INDEX(Positions!$A$1:$B$9,MATCH('SD F'!$B2,Positions!$A$1:$A$9,0),2),GameLog!$C:$C,"SD")</f>
        <v>0</v>
      </c>
      <c r="H2">
        <f>SUMIFS(GameLog!AP:AP,GameLog!$D:$D,'SD F'!$A2,GameLog!$E:$E,INDEX(Positions!$A$1:$B$9,MATCH('SD F'!$B2,Positions!$A$1:$A$9,0),2),GameLog!$C:$C,"SD")</f>
        <v>0</v>
      </c>
      <c r="I2">
        <f>SUMIFS(GameLog!AQ:AQ,GameLog!$D:$D,'SD F'!$A2,GameLog!$E:$E,INDEX(Positions!$A$1:$B$9,MATCH('SD F'!$B2,Positions!$A$1:$A$9,0),2),GameLog!$C:$C,"SD")</f>
        <v>0</v>
      </c>
      <c r="J2">
        <f>SUMIFS(GameLog!AR:AR,GameLog!$D:$D,'SD F'!$A2,GameLog!$E:$E,INDEX(Positions!$A$1:$B$9,MATCH('SD F'!$B2,Positions!$A$1:$A$9,0),2),GameLog!$C:$C,"SD")</f>
        <v>0</v>
      </c>
      <c r="K2">
        <f>SUMIFS(GameLog!AS:AS,GameLog!$D:$D,'SD F'!$A2,GameLog!$E:$E,INDEX(Positions!$A$1:$B$9,MATCH('SD F'!$B2,Positions!$A$1:$A$9,0),2),GameLog!$C:$C,"SD")</f>
        <v>0</v>
      </c>
      <c r="L2">
        <f>SUMIFS(GameLog!AT:AT,GameLog!$D:$D,'SD F'!$A2,GameLog!$E:$E,INDEX(Positions!$A$1:$B$9,MATCH('SD F'!$B2,Positions!$A$1:$A$9,0),2),GameLog!$C:$C,"SD")</f>
        <v>0</v>
      </c>
      <c r="M2">
        <f>SUMIFS(GameLog!AU:AU,GameLog!$D:$D,'SD F'!$A2,GameLog!$E:$E,INDEX(Positions!$A$1:$B$9,MATCH('SD F'!$B2,Positions!$A$1:$A$9,0),2),GameLog!$C:$C,"SD")</f>
        <v>0</v>
      </c>
      <c r="N2">
        <f>SUMIFS(GameLog!AV:AV,GameLog!$D:$D,'SD F'!$A2,GameLog!$E:$E,INDEX(Positions!$A$1:$B$9,MATCH('SD F'!$B2,Positions!$A$1:$A$9,0),2),GameLog!$C:$C,"SD")</f>
        <v>0</v>
      </c>
      <c r="O2" s="8">
        <f>IFERROR((F2+G2)/(F2+G2+H2),0)</f>
        <v>0</v>
      </c>
      <c r="P2" s="18" t="str">
        <f>IF(B2="C",IFERROR(M2/(L2+M2),0),"")</f>
        <v/>
      </c>
      <c r="V2" s="15"/>
    </row>
    <row r="3" spans="1:22">
      <c r="A3" t="s">
        <v>2444</v>
      </c>
      <c r="B3" t="s">
        <v>2443</v>
      </c>
      <c r="C3">
        <f>COUNTIFS(GameLog!D:D,'SD F'!A3,GameLog!C:C,"SD",GameLog!E:E,INDEX(Positions!$A$1:$B$9,MATCH('SD F'!$B3,Positions!$A$1:$A$9,0),2))</f>
        <v>1</v>
      </c>
      <c r="D3">
        <f>SUMIFS(GameLog!F:F,GameLog!$D:$D,'SD F'!A3,GameLog!$E:$E,INDEX(Positions!$A$1:$B$9,MATCH('SD F'!$B3,Positions!$A$1:$A$9,0),2),GameLog!$C:$C,"SD")</f>
        <v>1</v>
      </c>
      <c r="E3" s="12">
        <f>SUMIFS(GameLog!AM:AM,GameLog!$D:$D,'SD F'!$A3,GameLog!$E:$E,INDEX(Positions!$A$1:$B$9,MATCH('SD F'!$B3,Positions!$A$1:$A$9,0),2),GameLog!$C:$C,"SD")</f>
        <v>6</v>
      </c>
      <c r="F3">
        <f>SUMIFS(GameLog!AN:AN,GameLog!$D:$D,'SD F'!$A3,GameLog!$E:$E,INDEX(Positions!$A$1:$B$9,MATCH('SD F'!$B3,Positions!$A$1:$A$9,0),2),GameLog!$C:$C,"SD")</f>
        <v>1</v>
      </c>
      <c r="G3">
        <f>SUMIFS(GameLog!AO:AO,GameLog!$D:$D,'SD F'!$A3,GameLog!$E:$E,INDEX(Positions!$A$1:$B$9,MATCH('SD F'!$B3,Positions!$A$1:$A$9,0),2),GameLog!$C:$C,"SD")</f>
        <v>0</v>
      </c>
      <c r="H3">
        <f>SUMIFS(GameLog!AP:AP,GameLog!$D:$D,'SD F'!$A3,GameLog!$E:$E,INDEX(Positions!$A$1:$B$9,MATCH('SD F'!$B3,Positions!$A$1:$A$9,0),2),GameLog!$C:$C,"SD")</f>
        <v>0</v>
      </c>
      <c r="I3">
        <f>SUMIFS(GameLog!AQ:AQ,GameLog!$D:$D,'SD F'!$A3,GameLog!$E:$E,INDEX(Positions!$A$1:$B$9,MATCH('SD F'!$B3,Positions!$A$1:$A$9,0),2),GameLog!$C:$C,"SD")</f>
        <v>0</v>
      </c>
      <c r="J3">
        <f>SUMIFS(GameLog!AR:AR,GameLog!$D:$D,'SD F'!$A3,GameLog!$E:$E,INDEX(Positions!$A$1:$B$9,MATCH('SD F'!$B3,Positions!$A$1:$A$9,0),2),GameLog!$C:$C,"SD")</f>
        <v>0</v>
      </c>
      <c r="K3">
        <f>SUMIFS(GameLog!AS:AS,GameLog!$D:$D,'SD F'!$A3,GameLog!$E:$E,INDEX(Positions!$A$1:$B$9,MATCH('SD F'!$B3,Positions!$A$1:$A$9,0),2),GameLog!$C:$C,"SD")</f>
        <v>0</v>
      </c>
      <c r="L3">
        <f>SUMIFS(GameLog!AT:AT,GameLog!$D:$D,'SD F'!$A3,GameLog!$E:$E,INDEX(Positions!$A$1:$B$9,MATCH('SD F'!$B3,Positions!$A$1:$A$9,0),2),GameLog!$C:$C,"SD")</f>
        <v>0</v>
      </c>
      <c r="M3">
        <f>SUMIFS(GameLog!AU:AU,GameLog!$D:$D,'SD F'!$A3,GameLog!$E:$E,INDEX(Positions!$A$1:$B$9,MATCH('SD F'!$B3,Positions!$A$1:$A$9,0),2),GameLog!$C:$C,"SD")</f>
        <v>0</v>
      </c>
      <c r="N3">
        <f>SUMIFS(GameLog!AV:AV,GameLog!$D:$D,'SD F'!$A3,GameLog!$E:$E,INDEX(Positions!$A$1:$B$9,MATCH('SD F'!$B3,Positions!$A$1:$A$9,0),2),GameLog!$C:$C,"SD")</f>
        <v>0</v>
      </c>
      <c r="O3" s="8">
        <f t="shared" ref="O3:O66" si="0">IFERROR((F3+G3)/(F3+G3+H3),0)</f>
        <v>1</v>
      </c>
      <c r="P3" s="18" t="str">
        <f t="shared" ref="P3:P66" si="1">IF(B3="C",IFERROR(M3/(L3+M3),0),"")</f>
        <v/>
      </c>
      <c r="V3" s="15"/>
    </row>
    <row r="4" spans="1:22">
      <c r="A4" t="s">
        <v>2499</v>
      </c>
      <c r="B4" t="s">
        <v>2443</v>
      </c>
      <c r="C4">
        <f>COUNTIFS(GameLog!D:D,'SD F'!A4,GameLog!C:C,"SD",GameLog!E:E,INDEX(Positions!$A$1:$B$9,MATCH('SD F'!$B4,Positions!$A$1:$A$9,0),2))</f>
        <v>2</v>
      </c>
      <c r="D4">
        <f>SUMIFS(GameLog!F:F,GameLog!$D:$D,'SD F'!A4,GameLog!$E:$E,INDEX(Positions!$A$1:$B$9,MATCH('SD F'!$B4,Positions!$A$1:$A$9,0),2),GameLog!$C:$C,"SD")</f>
        <v>0</v>
      </c>
      <c r="E4" s="12">
        <f>SUMIFS(GameLog!AM:AM,GameLog!$D:$D,'SD F'!$A4,GameLog!$E:$E,INDEX(Positions!$A$1:$B$9,MATCH('SD F'!$B4,Positions!$A$1:$A$9,0),2),GameLog!$C:$C,"SD")</f>
        <v>2.6666666666666665</v>
      </c>
      <c r="F4">
        <f>SUMIFS(GameLog!AN:AN,GameLog!$D:$D,'SD F'!$A4,GameLog!$E:$E,INDEX(Positions!$A$1:$B$9,MATCH('SD F'!$B4,Positions!$A$1:$A$9,0),2),GameLog!$C:$C,"SD")</f>
        <v>1</v>
      </c>
      <c r="G4">
        <f>SUMIFS(GameLog!AO:AO,GameLog!$D:$D,'SD F'!$A4,GameLog!$E:$E,INDEX(Positions!$A$1:$B$9,MATCH('SD F'!$B4,Positions!$A$1:$A$9,0),2),GameLog!$C:$C,"SD")</f>
        <v>0</v>
      </c>
      <c r="H4">
        <f>SUMIFS(GameLog!AP:AP,GameLog!$D:$D,'SD F'!$A4,GameLog!$E:$E,INDEX(Positions!$A$1:$B$9,MATCH('SD F'!$B4,Positions!$A$1:$A$9,0),2),GameLog!$C:$C,"SD")</f>
        <v>0</v>
      </c>
      <c r="I4">
        <f>SUMIFS(GameLog!AQ:AQ,GameLog!$D:$D,'SD F'!$A4,GameLog!$E:$E,INDEX(Positions!$A$1:$B$9,MATCH('SD F'!$B4,Positions!$A$1:$A$9,0),2),GameLog!$C:$C,"SD")</f>
        <v>0</v>
      </c>
      <c r="J4">
        <f>SUMIFS(GameLog!AR:AR,GameLog!$D:$D,'SD F'!$A4,GameLog!$E:$E,INDEX(Positions!$A$1:$B$9,MATCH('SD F'!$B4,Positions!$A$1:$A$9,0),2),GameLog!$C:$C,"SD")</f>
        <v>0</v>
      </c>
      <c r="K4">
        <f>SUMIFS(GameLog!AS:AS,GameLog!$D:$D,'SD F'!$A4,GameLog!$E:$E,INDEX(Positions!$A$1:$B$9,MATCH('SD F'!$B4,Positions!$A$1:$A$9,0),2),GameLog!$C:$C,"SD")</f>
        <v>0</v>
      </c>
      <c r="L4">
        <f>SUMIFS(GameLog!AT:AT,GameLog!$D:$D,'SD F'!$A4,GameLog!$E:$E,INDEX(Positions!$A$1:$B$9,MATCH('SD F'!$B4,Positions!$A$1:$A$9,0),2),GameLog!$C:$C,"SD")</f>
        <v>0</v>
      </c>
      <c r="M4">
        <f>SUMIFS(GameLog!AU:AU,GameLog!$D:$D,'SD F'!$A4,GameLog!$E:$E,INDEX(Positions!$A$1:$B$9,MATCH('SD F'!$B4,Positions!$A$1:$A$9,0),2),GameLog!$C:$C,"SD")</f>
        <v>0</v>
      </c>
      <c r="N4">
        <f>SUMIFS(GameLog!AV:AV,GameLog!$D:$D,'SD F'!$A4,GameLog!$E:$E,INDEX(Positions!$A$1:$B$9,MATCH('SD F'!$B4,Positions!$A$1:$A$9,0),2),GameLog!$C:$C,"SD")</f>
        <v>0</v>
      </c>
      <c r="O4" s="8">
        <f t="shared" si="0"/>
        <v>1</v>
      </c>
      <c r="P4" s="18" t="str">
        <f t="shared" si="1"/>
        <v/>
      </c>
      <c r="V4" s="15"/>
    </row>
    <row r="5" spans="1:22">
      <c r="A5" t="s">
        <v>2500</v>
      </c>
      <c r="B5" t="s">
        <v>2443</v>
      </c>
      <c r="C5">
        <f>COUNTIFS(GameLog!D:D,'SD F'!A5,GameLog!C:C,"SD",GameLog!E:E,INDEX(Positions!$A$1:$B$9,MATCH('SD F'!$B5,Positions!$A$1:$A$9,0),2))</f>
        <v>0</v>
      </c>
      <c r="D5">
        <f>SUMIFS(GameLog!F:F,GameLog!$D:$D,'SD F'!A5,GameLog!$E:$E,INDEX(Positions!$A$1:$B$9,MATCH('SD F'!$B5,Positions!$A$1:$A$9,0),2),GameLog!$C:$C,"SD")</f>
        <v>0</v>
      </c>
      <c r="E5" s="12">
        <f>SUMIFS(GameLog!AM:AM,GameLog!$D:$D,'SD F'!$A5,GameLog!$E:$E,INDEX(Positions!$A$1:$B$9,MATCH('SD F'!$B5,Positions!$A$1:$A$9,0),2),GameLog!$C:$C,"SD")</f>
        <v>0</v>
      </c>
      <c r="F5">
        <f>SUMIFS(GameLog!AN:AN,GameLog!$D:$D,'SD F'!$A5,GameLog!$E:$E,INDEX(Positions!$A$1:$B$9,MATCH('SD F'!$B5,Positions!$A$1:$A$9,0),2),GameLog!$C:$C,"SD")</f>
        <v>0</v>
      </c>
      <c r="G5">
        <f>SUMIFS(GameLog!AO:AO,GameLog!$D:$D,'SD F'!$A5,GameLog!$E:$E,INDEX(Positions!$A$1:$B$9,MATCH('SD F'!$B5,Positions!$A$1:$A$9,0),2),GameLog!$C:$C,"SD")</f>
        <v>0</v>
      </c>
      <c r="H5">
        <f>SUMIFS(GameLog!AP:AP,GameLog!$D:$D,'SD F'!$A5,GameLog!$E:$E,INDEX(Positions!$A$1:$B$9,MATCH('SD F'!$B5,Positions!$A$1:$A$9,0),2),GameLog!$C:$C,"SD")</f>
        <v>0</v>
      </c>
      <c r="I5">
        <f>SUMIFS(GameLog!AQ:AQ,GameLog!$D:$D,'SD F'!$A5,GameLog!$E:$E,INDEX(Positions!$A$1:$B$9,MATCH('SD F'!$B5,Positions!$A$1:$A$9,0),2),GameLog!$C:$C,"SD")</f>
        <v>0</v>
      </c>
      <c r="J5">
        <f>SUMIFS(GameLog!AR:AR,GameLog!$D:$D,'SD F'!$A5,GameLog!$E:$E,INDEX(Positions!$A$1:$B$9,MATCH('SD F'!$B5,Positions!$A$1:$A$9,0),2),GameLog!$C:$C,"SD")</f>
        <v>0</v>
      </c>
      <c r="K5">
        <f>SUMIFS(GameLog!AS:AS,GameLog!$D:$D,'SD F'!$A5,GameLog!$E:$E,INDEX(Positions!$A$1:$B$9,MATCH('SD F'!$B5,Positions!$A$1:$A$9,0),2),GameLog!$C:$C,"SD")</f>
        <v>0</v>
      </c>
      <c r="L5">
        <f>SUMIFS(GameLog!AT:AT,GameLog!$D:$D,'SD F'!$A5,GameLog!$E:$E,INDEX(Positions!$A$1:$B$9,MATCH('SD F'!$B5,Positions!$A$1:$A$9,0),2),GameLog!$C:$C,"SD")</f>
        <v>0</v>
      </c>
      <c r="M5">
        <f>SUMIFS(GameLog!AU:AU,GameLog!$D:$D,'SD F'!$A5,GameLog!$E:$E,INDEX(Positions!$A$1:$B$9,MATCH('SD F'!$B5,Positions!$A$1:$A$9,0),2),GameLog!$C:$C,"SD")</f>
        <v>0</v>
      </c>
      <c r="N5">
        <f>SUMIFS(GameLog!AV:AV,GameLog!$D:$D,'SD F'!$A5,GameLog!$E:$E,INDEX(Positions!$A$1:$B$9,MATCH('SD F'!$B5,Positions!$A$1:$A$9,0),2),GameLog!$C:$C,"SD")</f>
        <v>0</v>
      </c>
      <c r="O5" s="8">
        <f t="shared" si="0"/>
        <v>0</v>
      </c>
      <c r="P5" s="18" t="str">
        <f t="shared" si="1"/>
        <v/>
      </c>
      <c r="V5" s="15"/>
    </row>
    <row r="6" spans="1:22">
      <c r="A6" t="s">
        <v>2445</v>
      </c>
      <c r="B6" t="s">
        <v>2443</v>
      </c>
      <c r="C6">
        <f>COUNTIFS(GameLog!D:D,'SD F'!A6,GameLog!C:C,"SD",GameLog!E:E,INDEX(Positions!$A$1:$B$9,MATCH('SD F'!$B6,Positions!$A$1:$A$9,0),2))</f>
        <v>0</v>
      </c>
      <c r="D6">
        <f>SUMIFS(GameLog!F:F,GameLog!$D:$D,'SD F'!A6,GameLog!$E:$E,INDEX(Positions!$A$1:$B$9,MATCH('SD F'!$B6,Positions!$A$1:$A$9,0),2),GameLog!$C:$C,"SD")</f>
        <v>0</v>
      </c>
      <c r="E6" s="12">
        <f>SUMIFS(GameLog!AM:AM,GameLog!$D:$D,'SD F'!$A6,GameLog!$E:$E,INDEX(Positions!$A$1:$B$9,MATCH('SD F'!$B6,Positions!$A$1:$A$9,0),2),GameLog!$C:$C,"SD")</f>
        <v>0</v>
      </c>
      <c r="F6">
        <f>SUMIFS(GameLog!AN:AN,GameLog!$D:$D,'SD F'!$A6,GameLog!$E:$E,INDEX(Positions!$A$1:$B$9,MATCH('SD F'!$B6,Positions!$A$1:$A$9,0),2),GameLog!$C:$C,"SD")</f>
        <v>0</v>
      </c>
      <c r="G6">
        <f>SUMIFS(GameLog!AO:AO,GameLog!$D:$D,'SD F'!$A6,GameLog!$E:$E,INDEX(Positions!$A$1:$B$9,MATCH('SD F'!$B6,Positions!$A$1:$A$9,0),2),GameLog!$C:$C,"SD")</f>
        <v>0</v>
      </c>
      <c r="H6">
        <f>SUMIFS(GameLog!AP:AP,GameLog!$D:$D,'SD F'!$A6,GameLog!$E:$E,INDEX(Positions!$A$1:$B$9,MATCH('SD F'!$B6,Positions!$A$1:$A$9,0),2),GameLog!$C:$C,"SD")</f>
        <v>0</v>
      </c>
      <c r="I6">
        <f>SUMIFS(GameLog!AQ:AQ,GameLog!$D:$D,'SD F'!$A6,GameLog!$E:$E,INDEX(Positions!$A$1:$B$9,MATCH('SD F'!$B6,Positions!$A$1:$A$9,0),2),GameLog!$C:$C,"SD")</f>
        <v>0</v>
      </c>
      <c r="J6">
        <f>SUMIFS(GameLog!AR:AR,GameLog!$D:$D,'SD F'!$A6,GameLog!$E:$E,INDEX(Positions!$A$1:$B$9,MATCH('SD F'!$B6,Positions!$A$1:$A$9,0),2),GameLog!$C:$C,"SD")</f>
        <v>0</v>
      </c>
      <c r="K6">
        <f>SUMIFS(GameLog!AS:AS,GameLog!$D:$D,'SD F'!$A6,GameLog!$E:$E,INDEX(Positions!$A$1:$B$9,MATCH('SD F'!$B6,Positions!$A$1:$A$9,0),2),GameLog!$C:$C,"SD")</f>
        <v>0</v>
      </c>
      <c r="L6">
        <f>SUMIFS(GameLog!AT:AT,GameLog!$D:$D,'SD F'!$A6,GameLog!$E:$E,INDEX(Positions!$A$1:$B$9,MATCH('SD F'!$B6,Positions!$A$1:$A$9,0),2),GameLog!$C:$C,"SD")</f>
        <v>0</v>
      </c>
      <c r="M6">
        <f>SUMIFS(GameLog!AU:AU,GameLog!$D:$D,'SD F'!$A6,GameLog!$E:$E,INDEX(Positions!$A$1:$B$9,MATCH('SD F'!$B6,Positions!$A$1:$A$9,0),2),GameLog!$C:$C,"SD")</f>
        <v>0</v>
      </c>
      <c r="N6">
        <f>SUMIFS(GameLog!AV:AV,GameLog!$D:$D,'SD F'!$A6,GameLog!$E:$E,INDEX(Positions!$A$1:$B$9,MATCH('SD F'!$B6,Positions!$A$1:$A$9,0),2),GameLog!$C:$C,"SD")</f>
        <v>0</v>
      </c>
      <c r="O6" s="8">
        <f t="shared" si="0"/>
        <v>0</v>
      </c>
      <c r="P6" s="18" t="str">
        <f t="shared" si="1"/>
        <v/>
      </c>
      <c r="V6" s="15"/>
    </row>
    <row r="7" spans="1:22">
      <c r="A7" t="s">
        <v>2448</v>
      </c>
      <c r="B7" t="s">
        <v>2443</v>
      </c>
      <c r="C7">
        <f>COUNTIFS(GameLog!D:D,'SD F'!A7,GameLog!C:C,"SD",GameLog!E:E,INDEX(Positions!$A$1:$B$9,MATCH('SD F'!$B7,Positions!$A$1:$A$9,0),2))</f>
        <v>0</v>
      </c>
      <c r="D7">
        <f>SUMIFS(GameLog!F:F,GameLog!$D:$D,'SD F'!A7,GameLog!$E:$E,INDEX(Positions!$A$1:$B$9,MATCH('SD F'!$B7,Positions!$A$1:$A$9,0),2),GameLog!$C:$C,"SD")</f>
        <v>0</v>
      </c>
      <c r="E7" s="12">
        <f>SUMIFS(GameLog!AM:AM,GameLog!$D:$D,'SD F'!$A7,GameLog!$E:$E,INDEX(Positions!$A$1:$B$9,MATCH('SD F'!$B7,Positions!$A$1:$A$9,0),2),GameLog!$C:$C,"SD")</f>
        <v>0</v>
      </c>
      <c r="F7">
        <f>SUMIFS(GameLog!AN:AN,GameLog!$D:$D,'SD F'!$A7,GameLog!$E:$E,INDEX(Positions!$A$1:$B$9,MATCH('SD F'!$B7,Positions!$A$1:$A$9,0),2),GameLog!$C:$C,"SD")</f>
        <v>0</v>
      </c>
      <c r="G7">
        <f>SUMIFS(GameLog!AO:AO,GameLog!$D:$D,'SD F'!$A7,GameLog!$E:$E,INDEX(Positions!$A$1:$B$9,MATCH('SD F'!$B7,Positions!$A$1:$A$9,0),2),GameLog!$C:$C,"SD")</f>
        <v>0</v>
      </c>
      <c r="H7">
        <f>SUMIFS(GameLog!AP:AP,GameLog!$D:$D,'SD F'!$A7,GameLog!$E:$E,INDEX(Positions!$A$1:$B$9,MATCH('SD F'!$B7,Positions!$A$1:$A$9,0),2),GameLog!$C:$C,"SD")</f>
        <v>0</v>
      </c>
      <c r="I7">
        <f>SUMIFS(GameLog!AQ:AQ,GameLog!$D:$D,'SD F'!$A7,GameLog!$E:$E,INDEX(Positions!$A$1:$B$9,MATCH('SD F'!$B7,Positions!$A$1:$A$9,0),2),GameLog!$C:$C,"SD")</f>
        <v>0</v>
      </c>
      <c r="J7">
        <f>SUMIFS(GameLog!AR:AR,GameLog!$D:$D,'SD F'!$A7,GameLog!$E:$E,INDEX(Positions!$A$1:$B$9,MATCH('SD F'!$B7,Positions!$A$1:$A$9,0),2),GameLog!$C:$C,"SD")</f>
        <v>0</v>
      </c>
      <c r="K7">
        <f>SUMIFS(GameLog!AS:AS,GameLog!$D:$D,'SD F'!$A7,GameLog!$E:$E,INDEX(Positions!$A$1:$B$9,MATCH('SD F'!$B7,Positions!$A$1:$A$9,0),2),GameLog!$C:$C,"SD")</f>
        <v>0</v>
      </c>
      <c r="L7">
        <f>SUMIFS(GameLog!AT:AT,GameLog!$D:$D,'SD F'!$A7,GameLog!$E:$E,INDEX(Positions!$A$1:$B$9,MATCH('SD F'!$B7,Positions!$A$1:$A$9,0),2),GameLog!$C:$C,"SD")</f>
        <v>0</v>
      </c>
      <c r="M7">
        <f>SUMIFS(GameLog!AU:AU,GameLog!$D:$D,'SD F'!$A7,GameLog!$E:$E,INDEX(Positions!$A$1:$B$9,MATCH('SD F'!$B7,Positions!$A$1:$A$9,0),2),GameLog!$C:$C,"SD")</f>
        <v>0</v>
      </c>
      <c r="N7">
        <f>SUMIFS(GameLog!AV:AV,GameLog!$D:$D,'SD F'!$A7,GameLog!$E:$E,INDEX(Positions!$A$1:$B$9,MATCH('SD F'!$B7,Positions!$A$1:$A$9,0),2),GameLog!$C:$C,"SD")</f>
        <v>0</v>
      </c>
      <c r="O7" s="8">
        <f t="shared" si="0"/>
        <v>0</v>
      </c>
      <c r="P7" s="18" t="str">
        <f t="shared" si="1"/>
        <v/>
      </c>
      <c r="V7" s="15"/>
    </row>
    <row r="8" spans="1:22">
      <c r="A8" t="s">
        <v>2501</v>
      </c>
      <c r="B8" t="s">
        <v>2443</v>
      </c>
      <c r="C8">
        <f>COUNTIFS(GameLog!D:D,'SD F'!A8,GameLog!C:C,"SD",GameLog!E:E,INDEX(Positions!$A$1:$B$9,MATCH('SD F'!$B8,Positions!$A$1:$A$9,0),2))</f>
        <v>0</v>
      </c>
      <c r="D8">
        <f>SUMIFS(GameLog!F:F,GameLog!$D:$D,'SD F'!A8,GameLog!$E:$E,INDEX(Positions!$A$1:$B$9,MATCH('SD F'!$B8,Positions!$A$1:$A$9,0),2),GameLog!$C:$C,"SD")</f>
        <v>0</v>
      </c>
      <c r="E8" s="12">
        <f>SUMIFS(GameLog!AM:AM,GameLog!$D:$D,'SD F'!$A8,GameLog!$E:$E,INDEX(Positions!$A$1:$B$9,MATCH('SD F'!$B8,Positions!$A$1:$A$9,0),2),GameLog!$C:$C,"SD")</f>
        <v>0</v>
      </c>
      <c r="F8">
        <f>SUMIFS(GameLog!AN:AN,GameLog!$D:$D,'SD F'!$A8,GameLog!$E:$E,INDEX(Positions!$A$1:$B$9,MATCH('SD F'!$B8,Positions!$A$1:$A$9,0),2),GameLog!$C:$C,"SD")</f>
        <v>0</v>
      </c>
      <c r="G8">
        <f>SUMIFS(GameLog!AO:AO,GameLog!$D:$D,'SD F'!$A8,GameLog!$E:$E,INDEX(Positions!$A$1:$B$9,MATCH('SD F'!$B8,Positions!$A$1:$A$9,0),2),GameLog!$C:$C,"SD")</f>
        <v>0</v>
      </c>
      <c r="H8">
        <f>SUMIFS(GameLog!AP:AP,GameLog!$D:$D,'SD F'!$A8,GameLog!$E:$E,INDEX(Positions!$A$1:$B$9,MATCH('SD F'!$B8,Positions!$A$1:$A$9,0),2),GameLog!$C:$C,"SD")</f>
        <v>0</v>
      </c>
      <c r="I8">
        <f>SUMIFS(GameLog!AQ:AQ,GameLog!$D:$D,'SD F'!$A8,GameLog!$E:$E,INDEX(Positions!$A$1:$B$9,MATCH('SD F'!$B8,Positions!$A$1:$A$9,0),2),GameLog!$C:$C,"SD")</f>
        <v>0</v>
      </c>
      <c r="J8">
        <f>SUMIFS(GameLog!AR:AR,GameLog!$D:$D,'SD F'!$A8,GameLog!$E:$E,INDEX(Positions!$A$1:$B$9,MATCH('SD F'!$B8,Positions!$A$1:$A$9,0),2),GameLog!$C:$C,"SD")</f>
        <v>0</v>
      </c>
      <c r="K8">
        <f>SUMIFS(GameLog!AS:AS,GameLog!$D:$D,'SD F'!$A8,GameLog!$E:$E,INDEX(Positions!$A$1:$B$9,MATCH('SD F'!$B8,Positions!$A$1:$A$9,0),2),GameLog!$C:$C,"SD")</f>
        <v>0</v>
      </c>
      <c r="L8">
        <f>SUMIFS(GameLog!AT:AT,GameLog!$D:$D,'SD F'!$A8,GameLog!$E:$E,INDEX(Positions!$A$1:$B$9,MATCH('SD F'!$B8,Positions!$A$1:$A$9,0),2),GameLog!$C:$C,"SD")</f>
        <v>0</v>
      </c>
      <c r="M8">
        <f>SUMIFS(GameLog!AU:AU,GameLog!$D:$D,'SD F'!$A8,GameLog!$E:$E,INDEX(Positions!$A$1:$B$9,MATCH('SD F'!$B8,Positions!$A$1:$A$9,0),2),GameLog!$C:$C,"SD")</f>
        <v>0</v>
      </c>
      <c r="N8">
        <f>SUMIFS(GameLog!AV:AV,GameLog!$D:$D,'SD F'!$A8,GameLog!$E:$E,INDEX(Positions!$A$1:$B$9,MATCH('SD F'!$B8,Positions!$A$1:$A$9,0),2),GameLog!$C:$C,"SD")</f>
        <v>0</v>
      </c>
      <c r="O8" s="8">
        <f t="shared" si="0"/>
        <v>0</v>
      </c>
      <c r="P8" s="18" t="str">
        <f t="shared" si="1"/>
        <v/>
      </c>
      <c r="V8" s="15"/>
    </row>
    <row r="9" spans="1:22">
      <c r="A9" t="s">
        <v>2529</v>
      </c>
      <c r="B9" t="s">
        <v>2443</v>
      </c>
      <c r="C9">
        <f>COUNTIFS(GameLog!D:D,'SD F'!A9,GameLog!C:C,"SD",GameLog!E:E,INDEX(Positions!$A$1:$B$9,MATCH('SD F'!$B9,Positions!$A$1:$A$9,0),2))</f>
        <v>0</v>
      </c>
      <c r="D9">
        <f>SUMIFS(GameLog!F:F,GameLog!$D:$D,'SD F'!A9,GameLog!$E:$E,INDEX(Positions!$A$1:$B$9,MATCH('SD F'!$B9,Positions!$A$1:$A$9,0),2),GameLog!$C:$C,"SD")</f>
        <v>0</v>
      </c>
      <c r="E9" s="12">
        <f>SUMIFS(GameLog!AM:AM,GameLog!$D:$D,'SD F'!$A9,GameLog!$E:$E,INDEX(Positions!$A$1:$B$9,MATCH('SD F'!$B9,Positions!$A$1:$A$9,0),2),GameLog!$C:$C,"SD")</f>
        <v>0</v>
      </c>
      <c r="F9">
        <f>SUMIFS(GameLog!AN:AN,GameLog!$D:$D,'SD F'!$A9,GameLog!$E:$E,INDEX(Positions!$A$1:$B$9,MATCH('SD F'!$B9,Positions!$A$1:$A$9,0),2),GameLog!$C:$C,"SD")</f>
        <v>0</v>
      </c>
      <c r="G9">
        <f>SUMIFS(GameLog!AO:AO,GameLog!$D:$D,'SD F'!$A9,GameLog!$E:$E,INDEX(Positions!$A$1:$B$9,MATCH('SD F'!$B9,Positions!$A$1:$A$9,0),2),GameLog!$C:$C,"SD")</f>
        <v>0</v>
      </c>
      <c r="H9">
        <f>SUMIFS(GameLog!AP:AP,GameLog!$D:$D,'SD F'!$A9,GameLog!$E:$E,INDEX(Positions!$A$1:$B$9,MATCH('SD F'!$B9,Positions!$A$1:$A$9,0),2),GameLog!$C:$C,"SD")</f>
        <v>0</v>
      </c>
      <c r="I9">
        <f>SUMIFS(GameLog!AQ:AQ,GameLog!$D:$D,'SD F'!$A9,GameLog!$E:$E,INDEX(Positions!$A$1:$B$9,MATCH('SD F'!$B9,Positions!$A$1:$A$9,0),2),GameLog!$C:$C,"SD")</f>
        <v>0</v>
      </c>
      <c r="J9">
        <f>SUMIFS(GameLog!AR:AR,GameLog!$D:$D,'SD F'!$A9,GameLog!$E:$E,INDEX(Positions!$A$1:$B$9,MATCH('SD F'!$B9,Positions!$A$1:$A$9,0),2),GameLog!$C:$C,"SD")</f>
        <v>0</v>
      </c>
      <c r="K9">
        <f>SUMIFS(GameLog!AS:AS,GameLog!$D:$D,'SD F'!$A9,GameLog!$E:$E,INDEX(Positions!$A$1:$B$9,MATCH('SD F'!$B9,Positions!$A$1:$A$9,0),2),GameLog!$C:$C,"SD")</f>
        <v>0</v>
      </c>
      <c r="L9">
        <f>SUMIFS(GameLog!AT:AT,GameLog!$D:$D,'SD F'!$A9,GameLog!$E:$E,INDEX(Positions!$A$1:$B$9,MATCH('SD F'!$B9,Positions!$A$1:$A$9,0),2),GameLog!$C:$C,"SD")</f>
        <v>0</v>
      </c>
      <c r="M9">
        <f>SUMIFS(GameLog!AU:AU,GameLog!$D:$D,'SD F'!$A9,GameLog!$E:$E,INDEX(Positions!$A$1:$B$9,MATCH('SD F'!$B9,Positions!$A$1:$A$9,0),2),GameLog!$C:$C,"SD")</f>
        <v>0</v>
      </c>
      <c r="N9">
        <f>SUMIFS(GameLog!AV:AV,GameLog!$D:$D,'SD F'!$A9,GameLog!$E:$E,INDEX(Positions!$A$1:$B$9,MATCH('SD F'!$B9,Positions!$A$1:$A$9,0),2),GameLog!$C:$C,"SD")</f>
        <v>0</v>
      </c>
      <c r="O9" s="8">
        <f t="shared" si="0"/>
        <v>0</v>
      </c>
      <c r="P9" s="18" t="str">
        <f t="shared" si="1"/>
        <v/>
      </c>
      <c r="V9" s="15"/>
    </row>
    <row r="10" spans="1:22">
      <c r="A10" t="s">
        <v>2579</v>
      </c>
      <c r="B10" t="s">
        <v>2443</v>
      </c>
      <c r="C10">
        <f>COUNTIFS(GameLog!D:D,'SD F'!A10,GameLog!C:C,"SD",GameLog!E:E,INDEX(Positions!$A$1:$B$9,MATCH('SD F'!$B10,Positions!$A$1:$A$9,0),2))</f>
        <v>1</v>
      </c>
      <c r="D10">
        <f>SUMIFS(GameLog!F:F,GameLog!$D:$D,'SD F'!A10,GameLog!$E:$E,INDEX(Positions!$A$1:$B$9,MATCH('SD F'!$B10,Positions!$A$1:$A$9,0),2),GameLog!$C:$C,"SD")</f>
        <v>1</v>
      </c>
      <c r="E10" s="12">
        <f>SUMIFS(GameLog!AM:AM,GameLog!$D:$D,'SD F'!$A10,GameLog!$E:$E,INDEX(Positions!$A$1:$B$9,MATCH('SD F'!$B10,Positions!$A$1:$A$9,0),2),GameLog!$C:$C,"SD")</f>
        <v>6.666666666666667</v>
      </c>
      <c r="F10">
        <f>SUMIFS(GameLog!AN:AN,GameLog!$D:$D,'SD F'!$A10,GameLog!$E:$E,INDEX(Positions!$A$1:$B$9,MATCH('SD F'!$B10,Positions!$A$1:$A$9,0),2),GameLog!$C:$C,"SD")</f>
        <v>0</v>
      </c>
      <c r="G10">
        <f>SUMIFS(GameLog!AO:AO,GameLog!$D:$D,'SD F'!$A10,GameLog!$E:$E,INDEX(Positions!$A$1:$B$9,MATCH('SD F'!$B10,Positions!$A$1:$A$9,0),2),GameLog!$C:$C,"SD")</f>
        <v>1</v>
      </c>
      <c r="H10">
        <f>SUMIFS(GameLog!AP:AP,GameLog!$D:$D,'SD F'!$A10,GameLog!$E:$E,INDEX(Positions!$A$1:$B$9,MATCH('SD F'!$B10,Positions!$A$1:$A$9,0),2),GameLog!$C:$C,"SD")</f>
        <v>0</v>
      </c>
      <c r="I10">
        <f>SUMIFS(GameLog!AQ:AQ,GameLog!$D:$D,'SD F'!$A10,GameLog!$E:$E,INDEX(Positions!$A$1:$B$9,MATCH('SD F'!$B10,Positions!$A$1:$A$9,0),2),GameLog!$C:$C,"SD")</f>
        <v>0</v>
      </c>
      <c r="J10">
        <f>SUMIFS(GameLog!AR:AR,GameLog!$D:$D,'SD F'!$A10,GameLog!$E:$E,INDEX(Positions!$A$1:$B$9,MATCH('SD F'!$B10,Positions!$A$1:$A$9,0),2),GameLog!$C:$C,"SD")</f>
        <v>0</v>
      </c>
      <c r="K10">
        <f>SUMIFS(GameLog!AS:AS,GameLog!$D:$D,'SD F'!$A10,GameLog!$E:$E,INDEX(Positions!$A$1:$B$9,MATCH('SD F'!$B10,Positions!$A$1:$A$9,0),2),GameLog!$C:$C,"SD")</f>
        <v>0</v>
      </c>
      <c r="L10">
        <f>SUMIFS(GameLog!AT:AT,GameLog!$D:$D,'SD F'!$A10,GameLog!$E:$E,INDEX(Positions!$A$1:$B$9,MATCH('SD F'!$B10,Positions!$A$1:$A$9,0),2),GameLog!$C:$C,"SD")</f>
        <v>1</v>
      </c>
      <c r="M10">
        <f>SUMIFS(GameLog!AU:AU,GameLog!$D:$D,'SD F'!$A10,GameLog!$E:$E,INDEX(Positions!$A$1:$B$9,MATCH('SD F'!$B10,Positions!$A$1:$A$9,0),2),GameLog!$C:$C,"SD")</f>
        <v>0</v>
      </c>
      <c r="N10">
        <f>SUMIFS(GameLog!AV:AV,GameLog!$D:$D,'SD F'!$A10,GameLog!$E:$E,INDEX(Positions!$A$1:$B$9,MATCH('SD F'!$B10,Positions!$A$1:$A$9,0),2),GameLog!$C:$C,"SD")</f>
        <v>0</v>
      </c>
      <c r="O10" s="8">
        <f t="shared" si="0"/>
        <v>1</v>
      </c>
      <c r="P10" s="18" t="str">
        <f t="shared" si="1"/>
        <v/>
      </c>
      <c r="V10" s="15"/>
    </row>
    <row r="11" spans="1:22">
      <c r="A11" t="s">
        <v>2447</v>
      </c>
      <c r="B11" t="s">
        <v>2443</v>
      </c>
      <c r="C11">
        <f>COUNTIFS(GameLog!D:D,'SD F'!A11,GameLog!C:C,"SD",GameLog!E:E,INDEX(Positions!$A$1:$B$9,MATCH('SD F'!$B11,Positions!$A$1:$A$9,0),2))</f>
        <v>1</v>
      </c>
      <c r="D11">
        <f>SUMIFS(GameLog!F:F,GameLog!$D:$D,'SD F'!A11,GameLog!$E:$E,INDEX(Positions!$A$1:$B$9,MATCH('SD F'!$B11,Positions!$A$1:$A$9,0),2),GameLog!$C:$C,"SD")</f>
        <v>0</v>
      </c>
      <c r="E11" s="12">
        <f>SUMIFS(GameLog!AM:AM,GameLog!$D:$D,'SD F'!$A11,GameLog!$E:$E,INDEX(Positions!$A$1:$B$9,MATCH('SD F'!$B11,Positions!$A$1:$A$9,0),2),GameLog!$C:$C,"SD")</f>
        <v>1</v>
      </c>
      <c r="F11">
        <f>SUMIFS(GameLog!AN:AN,GameLog!$D:$D,'SD F'!$A11,GameLog!$E:$E,INDEX(Positions!$A$1:$B$9,MATCH('SD F'!$B11,Positions!$A$1:$A$9,0),2),GameLog!$C:$C,"SD")</f>
        <v>0</v>
      </c>
      <c r="G11">
        <f>SUMIFS(GameLog!AO:AO,GameLog!$D:$D,'SD F'!$A11,GameLog!$E:$E,INDEX(Positions!$A$1:$B$9,MATCH('SD F'!$B11,Positions!$A$1:$A$9,0),2),GameLog!$C:$C,"SD")</f>
        <v>1</v>
      </c>
      <c r="H11">
        <f>SUMIFS(GameLog!AP:AP,GameLog!$D:$D,'SD F'!$A11,GameLog!$E:$E,INDEX(Positions!$A$1:$B$9,MATCH('SD F'!$B11,Positions!$A$1:$A$9,0),2),GameLog!$C:$C,"SD")</f>
        <v>0</v>
      </c>
      <c r="I11">
        <f>SUMIFS(GameLog!AQ:AQ,GameLog!$D:$D,'SD F'!$A11,GameLog!$E:$E,INDEX(Positions!$A$1:$B$9,MATCH('SD F'!$B11,Positions!$A$1:$A$9,0),2),GameLog!$C:$C,"SD")</f>
        <v>0</v>
      </c>
      <c r="J11">
        <f>SUMIFS(GameLog!AR:AR,GameLog!$D:$D,'SD F'!$A11,GameLog!$E:$E,INDEX(Positions!$A$1:$B$9,MATCH('SD F'!$B11,Positions!$A$1:$A$9,0),2),GameLog!$C:$C,"SD")</f>
        <v>0</v>
      </c>
      <c r="K11">
        <f>SUMIFS(GameLog!AS:AS,GameLog!$D:$D,'SD F'!$A11,GameLog!$E:$E,INDEX(Positions!$A$1:$B$9,MATCH('SD F'!$B11,Positions!$A$1:$A$9,0),2),GameLog!$C:$C,"SD")</f>
        <v>0</v>
      </c>
      <c r="L11">
        <f>SUMIFS(GameLog!AT:AT,GameLog!$D:$D,'SD F'!$A11,GameLog!$E:$E,INDEX(Positions!$A$1:$B$9,MATCH('SD F'!$B11,Positions!$A$1:$A$9,0),2),GameLog!$C:$C,"SD")</f>
        <v>0</v>
      </c>
      <c r="M11">
        <f>SUMIFS(GameLog!AU:AU,GameLog!$D:$D,'SD F'!$A11,GameLog!$E:$E,INDEX(Positions!$A$1:$B$9,MATCH('SD F'!$B11,Positions!$A$1:$A$9,0),2),GameLog!$C:$C,"SD")</f>
        <v>0</v>
      </c>
      <c r="N11">
        <f>SUMIFS(GameLog!AV:AV,GameLog!$D:$D,'SD F'!$A11,GameLog!$E:$E,INDEX(Positions!$A$1:$B$9,MATCH('SD F'!$B11,Positions!$A$1:$A$9,0),2),GameLog!$C:$C,"SD")</f>
        <v>0</v>
      </c>
      <c r="O11" s="8">
        <f t="shared" si="0"/>
        <v>1</v>
      </c>
      <c r="P11" s="18" t="str">
        <f t="shared" si="1"/>
        <v/>
      </c>
      <c r="V11" s="15"/>
    </row>
    <row r="12" spans="1:22">
      <c r="A12" t="s">
        <v>2451</v>
      </c>
      <c r="B12" t="s">
        <v>2443</v>
      </c>
      <c r="C12">
        <f>COUNTIFS(GameLog!D:D,'SD F'!A12,GameLog!C:C,"SD",GameLog!E:E,INDEX(Positions!$A$1:$B$9,MATCH('SD F'!$B12,Positions!$A$1:$A$9,0),2))</f>
        <v>2</v>
      </c>
      <c r="D12">
        <f>SUMIFS(GameLog!F:F,GameLog!$D:$D,'SD F'!A12,GameLog!$E:$E,INDEX(Positions!$A$1:$B$9,MATCH('SD F'!$B12,Positions!$A$1:$A$9,0),2),GameLog!$C:$C,"SD")</f>
        <v>0</v>
      </c>
      <c r="E12" s="12">
        <f>SUMIFS(GameLog!AM:AM,GameLog!$D:$D,'SD F'!$A12,GameLog!$E:$E,INDEX(Positions!$A$1:$B$9,MATCH('SD F'!$B12,Positions!$A$1:$A$9,0),2),GameLog!$C:$C,"SD")</f>
        <v>2</v>
      </c>
      <c r="F12">
        <f>SUMIFS(GameLog!AN:AN,GameLog!$D:$D,'SD F'!$A12,GameLog!$E:$E,INDEX(Positions!$A$1:$B$9,MATCH('SD F'!$B12,Positions!$A$1:$A$9,0),2),GameLog!$C:$C,"SD")</f>
        <v>0</v>
      </c>
      <c r="G12">
        <f>SUMIFS(GameLog!AO:AO,GameLog!$D:$D,'SD F'!$A12,GameLog!$E:$E,INDEX(Positions!$A$1:$B$9,MATCH('SD F'!$B12,Positions!$A$1:$A$9,0),2),GameLog!$C:$C,"SD")</f>
        <v>0</v>
      </c>
      <c r="H12">
        <f>SUMIFS(GameLog!AP:AP,GameLog!$D:$D,'SD F'!$A12,GameLog!$E:$E,INDEX(Positions!$A$1:$B$9,MATCH('SD F'!$B12,Positions!$A$1:$A$9,0),2),GameLog!$C:$C,"SD")</f>
        <v>0</v>
      </c>
      <c r="I12">
        <f>SUMIFS(GameLog!AQ:AQ,GameLog!$D:$D,'SD F'!$A12,GameLog!$E:$E,INDEX(Positions!$A$1:$B$9,MATCH('SD F'!$B12,Positions!$A$1:$A$9,0),2),GameLog!$C:$C,"SD")</f>
        <v>0</v>
      </c>
      <c r="J12">
        <f>SUMIFS(GameLog!AR:AR,GameLog!$D:$D,'SD F'!$A12,GameLog!$E:$E,INDEX(Positions!$A$1:$B$9,MATCH('SD F'!$B12,Positions!$A$1:$A$9,0),2),GameLog!$C:$C,"SD")</f>
        <v>0</v>
      </c>
      <c r="K12">
        <f>SUMIFS(GameLog!AS:AS,GameLog!$D:$D,'SD F'!$A12,GameLog!$E:$E,INDEX(Positions!$A$1:$B$9,MATCH('SD F'!$B12,Positions!$A$1:$A$9,0),2),GameLog!$C:$C,"SD")</f>
        <v>0</v>
      </c>
      <c r="L12">
        <f>SUMIFS(GameLog!AT:AT,GameLog!$D:$D,'SD F'!$A12,GameLog!$E:$E,INDEX(Positions!$A$1:$B$9,MATCH('SD F'!$B12,Positions!$A$1:$A$9,0),2),GameLog!$C:$C,"SD")</f>
        <v>0</v>
      </c>
      <c r="M12">
        <f>SUMIFS(GameLog!AU:AU,GameLog!$D:$D,'SD F'!$A12,GameLog!$E:$E,INDEX(Positions!$A$1:$B$9,MATCH('SD F'!$B12,Positions!$A$1:$A$9,0),2),GameLog!$C:$C,"SD")</f>
        <v>0</v>
      </c>
      <c r="N12">
        <f>SUMIFS(GameLog!AV:AV,GameLog!$D:$D,'SD F'!$A12,GameLog!$E:$E,INDEX(Positions!$A$1:$B$9,MATCH('SD F'!$B12,Positions!$A$1:$A$9,0),2),GameLog!$C:$C,"SD")</f>
        <v>0</v>
      </c>
      <c r="O12" s="8">
        <f t="shared" si="0"/>
        <v>0</v>
      </c>
      <c r="P12" s="18" t="str">
        <f t="shared" si="1"/>
        <v/>
      </c>
      <c r="V12" s="15"/>
    </row>
    <row r="13" spans="1:22">
      <c r="A13" t="s">
        <v>2530</v>
      </c>
      <c r="B13" t="s">
        <v>2443</v>
      </c>
      <c r="C13">
        <f>COUNTIFS(GameLog!D:D,'SD F'!A13,GameLog!C:C,"SD",GameLog!E:E,INDEX(Positions!$A$1:$B$9,MATCH('SD F'!$B13,Positions!$A$1:$A$9,0),2))</f>
        <v>0</v>
      </c>
      <c r="D13">
        <f>SUMIFS(GameLog!F:F,GameLog!$D:$D,'SD F'!A13,GameLog!$E:$E,INDEX(Positions!$A$1:$B$9,MATCH('SD F'!$B13,Positions!$A$1:$A$9,0),2),GameLog!$C:$C,"SD")</f>
        <v>0</v>
      </c>
      <c r="E13" s="12">
        <f>SUMIFS(GameLog!AM:AM,GameLog!$D:$D,'SD F'!$A13,GameLog!$E:$E,INDEX(Positions!$A$1:$B$9,MATCH('SD F'!$B13,Positions!$A$1:$A$9,0),2),GameLog!$C:$C,"SD")</f>
        <v>0</v>
      </c>
      <c r="F13">
        <f>SUMIFS(GameLog!AN:AN,GameLog!$D:$D,'SD F'!$A13,GameLog!$E:$E,INDEX(Positions!$A$1:$B$9,MATCH('SD F'!$B13,Positions!$A$1:$A$9,0),2),GameLog!$C:$C,"SD")</f>
        <v>0</v>
      </c>
      <c r="G13">
        <f>SUMIFS(GameLog!AO:AO,GameLog!$D:$D,'SD F'!$A13,GameLog!$E:$E,INDEX(Positions!$A$1:$B$9,MATCH('SD F'!$B13,Positions!$A$1:$A$9,0),2),GameLog!$C:$C,"SD")</f>
        <v>0</v>
      </c>
      <c r="H13">
        <f>SUMIFS(GameLog!AP:AP,GameLog!$D:$D,'SD F'!$A13,GameLog!$E:$E,INDEX(Positions!$A$1:$B$9,MATCH('SD F'!$B13,Positions!$A$1:$A$9,0),2),GameLog!$C:$C,"SD")</f>
        <v>0</v>
      </c>
      <c r="I13">
        <f>SUMIFS(GameLog!AQ:AQ,GameLog!$D:$D,'SD F'!$A13,GameLog!$E:$E,INDEX(Positions!$A$1:$B$9,MATCH('SD F'!$B13,Positions!$A$1:$A$9,0),2),GameLog!$C:$C,"SD")</f>
        <v>0</v>
      </c>
      <c r="J13">
        <f>SUMIFS(GameLog!AR:AR,GameLog!$D:$D,'SD F'!$A13,GameLog!$E:$E,INDEX(Positions!$A$1:$B$9,MATCH('SD F'!$B13,Positions!$A$1:$A$9,0),2),GameLog!$C:$C,"SD")</f>
        <v>0</v>
      </c>
      <c r="K13">
        <f>SUMIFS(GameLog!AS:AS,GameLog!$D:$D,'SD F'!$A13,GameLog!$E:$E,INDEX(Positions!$A$1:$B$9,MATCH('SD F'!$B13,Positions!$A$1:$A$9,0),2),GameLog!$C:$C,"SD")</f>
        <v>0</v>
      </c>
      <c r="L13">
        <f>SUMIFS(GameLog!AT:AT,GameLog!$D:$D,'SD F'!$A13,GameLog!$E:$E,INDEX(Positions!$A$1:$B$9,MATCH('SD F'!$B13,Positions!$A$1:$A$9,0),2),GameLog!$C:$C,"SD")</f>
        <v>0</v>
      </c>
      <c r="M13">
        <f>SUMIFS(GameLog!AU:AU,GameLog!$D:$D,'SD F'!$A13,GameLog!$E:$E,INDEX(Positions!$A$1:$B$9,MATCH('SD F'!$B13,Positions!$A$1:$A$9,0),2),GameLog!$C:$C,"SD")</f>
        <v>0</v>
      </c>
      <c r="N13">
        <f>SUMIFS(GameLog!AV:AV,GameLog!$D:$D,'SD F'!$A13,GameLog!$E:$E,INDEX(Positions!$A$1:$B$9,MATCH('SD F'!$B13,Positions!$A$1:$A$9,0),2),GameLog!$C:$C,"SD")</f>
        <v>0</v>
      </c>
      <c r="O13" s="8">
        <f t="shared" si="0"/>
        <v>0</v>
      </c>
      <c r="P13" s="18" t="str">
        <f t="shared" si="1"/>
        <v/>
      </c>
      <c r="V13" s="15"/>
    </row>
    <row r="14" spans="1:22">
      <c r="A14" t="s">
        <v>2449</v>
      </c>
      <c r="B14" t="s">
        <v>2443</v>
      </c>
      <c r="C14">
        <f>COUNTIFS(GameLog!D:D,'SD F'!A14,GameLog!C:C,"SD",GameLog!E:E,INDEX(Positions!$A$1:$B$9,MATCH('SD F'!$B14,Positions!$A$1:$A$9,0),2))</f>
        <v>2</v>
      </c>
      <c r="D14">
        <f>SUMIFS(GameLog!F:F,GameLog!$D:$D,'SD F'!A14,GameLog!$E:$E,INDEX(Positions!$A$1:$B$9,MATCH('SD F'!$B14,Positions!$A$1:$A$9,0),2),GameLog!$C:$C,"SD")</f>
        <v>0</v>
      </c>
      <c r="E14" s="12">
        <f>SUMIFS(GameLog!AM:AM,GameLog!$D:$D,'SD F'!$A14,GameLog!$E:$E,INDEX(Positions!$A$1:$B$9,MATCH('SD F'!$B14,Positions!$A$1:$A$9,0),2),GameLog!$C:$C,"SD")</f>
        <v>2.333333333333333</v>
      </c>
      <c r="F14">
        <f>SUMIFS(GameLog!AN:AN,GameLog!$D:$D,'SD F'!$A14,GameLog!$E:$E,INDEX(Positions!$A$1:$B$9,MATCH('SD F'!$B14,Positions!$A$1:$A$9,0),2),GameLog!$C:$C,"SD")</f>
        <v>0</v>
      </c>
      <c r="G14">
        <f>SUMIFS(GameLog!AO:AO,GameLog!$D:$D,'SD F'!$A14,GameLog!$E:$E,INDEX(Positions!$A$1:$B$9,MATCH('SD F'!$B14,Positions!$A$1:$A$9,0),2),GameLog!$C:$C,"SD")</f>
        <v>0</v>
      </c>
      <c r="H14">
        <f>SUMIFS(GameLog!AP:AP,GameLog!$D:$D,'SD F'!$A14,GameLog!$E:$E,INDEX(Positions!$A$1:$B$9,MATCH('SD F'!$B14,Positions!$A$1:$A$9,0),2),GameLog!$C:$C,"SD")</f>
        <v>0</v>
      </c>
      <c r="I14">
        <f>SUMIFS(GameLog!AQ:AQ,GameLog!$D:$D,'SD F'!$A14,GameLog!$E:$E,INDEX(Positions!$A$1:$B$9,MATCH('SD F'!$B14,Positions!$A$1:$A$9,0),2),GameLog!$C:$C,"SD")</f>
        <v>0</v>
      </c>
      <c r="J14">
        <f>SUMIFS(GameLog!AR:AR,GameLog!$D:$D,'SD F'!$A14,GameLog!$E:$E,INDEX(Positions!$A$1:$B$9,MATCH('SD F'!$B14,Positions!$A$1:$A$9,0),2),GameLog!$C:$C,"SD")</f>
        <v>0</v>
      </c>
      <c r="K14">
        <f>SUMIFS(GameLog!AS:AS,GameLog!$D:$D,'SD F'!$A14,GameLog!$E:$E,INDEX(Positions!$A$1:$B$9,MATCH('SD F'!$B14,Positions!$A$1:$A$9,0),2),GameLog!$C:$C,"SD")</f>
        <v>0</v>
      </c>
      <c r="L14">
        <f>SUMIFS(GameLog!AT:AT,GameLog!$D:$D,'SD F'!$A14,GameLog!$E:$E,INDEX(Positions!$A$1:$B$9,MATCH('SD F'!$B14,Positions!$A$1:$A$9,0),2),GameLog!$C:$C,"SD")</f>
        <v>0</v>
      </c>
      <c r="M14">
        <f>SUMIFS(GameLog!AU:AU,GameLog!$D:$D,'SD F'!$A14,GameLog!$E:$E,INDEX(Positions!$A$1:$B$9,MATCH('SD F'!$B14,Positions!$A$1:$A$9,0),2),GameLog!$C:$C,"SD")</f>
        <v>0</v>
      </c>
      <c r="N14">
        <f>SUMIFS(GameLog!AV:AV,GameLog!$D:$D,'SD F'!$A14,GameLog!$E:$E,INDEX(Positions!$A$1:$B$9,MATCH('SD F'!$B14,Positions!$A$1:$A$9,0),2),GameLog!$C:$C,"SD")</f>
        <v>0</v>
      </c>
      <c r="O14" s="8">
        <f t="shared" si="0"/>
        <v>0</v>
      </c>
      <c r="P14" s="18" t="str">
        <f t="shared" si="1"/>
        <v/>
      </c>
      <c r="V14" s="15"/>
    </row>
    <row r="15" spans="1:22">
      <c r="A15" t="s">
        <v>2531</v>
      </c>
      <c r="B15" t="s">
        <v>2443</v>
      </c>
      <c r="C15">
        <f>COUNTIFS(GameLog!D:D,'SD F'!A15,GameLog!C:C,"SD",GameLog!E:E,INDEX(Positions!$A$1:$B$9,MATCH('SD F'!$B15,Positions!$A$1:$A$9,0),2))</f>
        <v>2</v>
      </c>
      <c r="D15">
        <f>SUMIFS(GameLog!F:F,GameLog!$D:$D,'SD F'!A15,GameLog!$E:$E,INDEX(Positions!$A$1:$B$9,MATCH('SD F'!$B15,Positions!$A$1:$A$9,0),2),GameLog!$C:$C,"SD")</f>
        <v>0</v>
      </c>
      <c r="E15" s="12">
        <f>SUMIFS(GameLog!AM:AM,GameLog!$D:$D,'SD F'!$A15,GameLog!$E:$E,INDEX(Positions!$A$1:$B$9,MATCH('SD F'!$B15,Positions!$A$1:$A$9,0),2),GameLog!$C:$C,"SD")</f>
        <v>0</v>
      </c>
      <c r="F15">
        <f>SUMIFS(GameLog!AN:AN,GameLog!$D:$D,'SD F'!$A15,GameLog!$E:$E,INDEX(Positions!$A$1:$B$9,MATCH('SD F'!$B15,Positions!$A$1:$A$9,0),2),GameLog!$C:$C,"SD")</f>
        <v>0</v>
      </c>
      <c r="G15">
        <f>SUMIFS(GameLog!AO:AO,GameLog!$D:$D,'SD F'!$A15,GameLog!$E:$E,INDEX(Positions!$A$1:$B$9,MATCH('SD F'!$B15,Positions!$A$1:$A$9,0),2),GameLog!$C:$C,"SD")</f>
        <v>0</v>
      </c>
      <c r="H15">
        <f>SUMIFS(GameLog!AP:AP,GameLog!$D:$D,'SD F'!$A15,GameLog!$E:$E,INDEX(Positions!$A$1:$B$9,MATCH('SD F'!$B15,Positions!$A$1:$A$9,0),2),GameLog!$C:$C,"SD")</f>
        <v>0</v>
      </c>
      <c r="I15">
        <f>SUMIFS(GameLog!AQ:AQ,GameLog!$D:$D,'SD F'!$A15,GameLog!$E:$E,INDEX(Positions!$A$1:$B$9,MATCH('SD F'!$B15,Positions!$A$1:$A$9,0),2),GameLog!$C:$C,"SD")</f>
        <v>0</v>
      </c>
      <c r="J15">
        <f>SUMIFS(GameLog!AR:AR,GameLog!$D:$D,'SD F'!$A15,GameLog!$E:$E,INDEX(Positions!$A$1:$B$9,MATCH('SD F'!$B15,Positions!$A$1:$A$9,0),2),GameLog!$C:$C,"SD")</f>
        <v>0</v>
      </c>
      <c r="K15">
        <f>SUMIFS(GameLog!AS:AS,GameLog!$D:$D,'SD F'!$A15,GameLog!$E:$E,INDEX(Positions!$A$1:$B$9,MATCH('SD F'!$B15,Positions!$A$1:$A$9,0),2),GameLog!$C:$C,"SD")</f>
        <v>0</v>
      </c>
      <c r="L15">
        <f>SUMIFS(GameLog!AT:AT,GameLog!$D:$D,'SD F'!$A15,GameLog!$E:$E,INDEX(Positions!$A$1:$B$9,MATCH('SD F'!$B15,Positions!$A$1:$A$9,0),2),GameLog!$C:$C,"SD")</f>
        <v>0</v>
      </c>
      <c r="M15">
        <f>SUMIFS(GameLog!AU:AU,GameLog!$D:$D,'SD F'!$A15,GameLog!$E:$E,INDEX(Positions!$A$1:$B$9,MATCH('SD F'!$B15,Positions!$A$1:$A$9,0),2),GameLog!$C:$C,"SD")</f>
        <v>0</v>
      </c>
      <c r="N15">
        <f>SUMIFS(GameLog!AV:AV,GameLog!$D:$D,'SD F'!$A15,GameLog!$E:$E,INDEX(Positions!$A$1:$B$9,MATCH('SD F'!$B15,Positions!$A$1:$A$9,0),2),GameLog!$C:$C,"SD")</f>
        <v>0</v>
      </c>
      <c r="O15" s="8">
        <f t="shared" si="0"/>
        <v>0</v>
      </c>
      <c r="P15" s="18" t="str">
        <f t="shared" si="1"/>
        <v/>
      </c>
      <c r="V15" s="15"/>
    </row>
    <row r="16" spans="1:22">
      <c r="A16" t="s">
        <v>2446</v>
      </c>
      <c r="B16" t="s">
        <v>2443</v>
      </c>
      <c r="C16">
        <f>COUNTIFS(GameLog!D:D,'SD F'!A16,GameLog!C:C,"SD",GameLog!E:E,INDEX(Positions!$A$1:$B$9,MATCH('SD F'!$B16,Positions!$A$1:$A$9,0),2))</f>
        <v>0</v>
      </c>
      <c r="D16">
        <f>SUMIFS(GameLog!F:F,GameLog!$D:$D,'SD F'!A16,GameLog!$E:$E,INDEX(Positions!$A$1:$B$9,MATCH('SD F'!$B16,Positions!$A$1:$A$9,0),2),GameLog!$C:$C,"SD")</f>
        <v>0</v>
      </c>
      <c r="E16" s="12">
        <f>SUMIFS(GameLog!AM:AM,GameLog!$D:$D,'SD F'!$A16,GameLog!$E:$E,INDEX(Positions!$A$1:$B$9,MATCH('SD F'!$B16,Positions!$A$1:$A$9,0),2),GameLog!$C:$C,"SD")</f>
        <v>0</v>
      </c>
      <c r="F16">
        <f>SUMIFS(GameLog!AN:AN,GameLog!$D:$D,'SD F'!$A16,GameLog!$E:$E,INDEX(Positions!$A$1:$B$9,MATCH('SD F'!$B16,Positions!$A$1:$A$9,0),2),GameLog!$C:$C,"SD")</f>
        <v>0</v>
      </c>
      <c r="G16">
        <f>SUMIFS(GameLog!AO:AO,GameLog!$D:$D,'SD F'!$A16,GameLog!$E:$E,INDEX(Positions!$A$1:$B$9,MATCH('SD F'!$B16,Positions!$A$1:$A$9,0),2),GameLog!$C:$C,"SD")</f>
        <v>0</v>
      </c>
      <c r="H16">
        <f>SUMIFS(GameLog!AP:AP,GameLog!$D:$D,'SD F'!$A16,GameLog!$E:$E,INDEX(Positions!$A$1:$B$9,MATCH('SD F'!$B16,Positions!$A$1:$A$9,0),2),GameLog!$C:$C,"SD")</f>
        <v>0</v>
      </c>
      <c r="I16">
        <f>SUMIFS(GameLog!AQ:AQ,GameLog!$D:$D,'SD F'!$A16,GameLog!$E:$E,INDEX(Positions!$A$1:$B$9,MATCH('SD F'!$B16,Positions!$A$1:$A$9,0),2),GameLog!$C:$C,"SD")</f>
        <v>0</v>
      </c>
      <c r="J16">
        <f>SUMIFS(GameLog!AR:AR,GameLog!$D:$D,'SD F'!$A16,GameLog!$E:$E,INDEX(Positions!$A$1:$B$9,MATCH('SD F'!$B16,Positions!$A$1:$A$9,0),2),GameLog!$C:$C,"SD")</f>
        <v>0</v>
      </c>
      <c r="K16">
        <f>SUMIFS(GameLog!AS:AS,GameLog!$D:$D,'SD F'!$A16,GameLog!$E:$E,INDEX(Positions!$A$1:$B$9,MATCH('SD F'!$B16,Positions!$A$1:$A$9,0),2),GameLog!$C:$C,"SD")</f>
        <v>0</v>
      </c>
      <c r="L16">
        <f>SUMIFS(GameLog!AT:AT,GameLog!$D:$D,'SD F'!$A16,GameLog!$E:$E,INDEX(Positions!$A$1:$B$9,MATCH('SD F'!$B16,Positions!$A$1:$A$9,0),2),GameLog!$C:$C,"SD")</f>
        <v>0</v>
      </c>
      <c r="M16">
        <f>SUMIFS(GameLog!AU:AU,GameLog!$D:$D,'SD F'!$A16,GameLog!$E:$E,INDEX(Positions!$A$1:$B$9,MATCH('SD F'!$B16,Positions!$A$1:$A$9,0),2),GameLog!$C:$C,"SD")</f>
        <v>0</v>
      </c>
      <c r="N16">
        <f>SUMIFS(GameLog!AV:AV,GameLog!$D:$D,'SD F'!$A16,GameLog!$E:$E,INDEX(Positions!$A$1:$B$9,MATCH('SD F'!$B16,Positions!$A$1:$A$9,0),2),GameLog!$C:$C,"SD")</f>
        <v>0</v>
      </c>
      <c r="O16" s="8">
        <f t="shared" si="0"/>
        <v>0</v>
      </c>
      <c r="P16" s="18" t="str">
        <f t="shared" si="1"/>
        <v/>
      </c>
      <c r="V16" s="15"/>
    </row>
    <row r="17" spans="1:22">
      <c r="A17" t="s">
        <v>2532</v>
      </c>
      <c r="B17" t="s">
        <v>2443</v>
      </c>
      <c r="C17">
        <f>COUNTIFS(GameLog!D:D,'SD F'!A17,GameLog!C:C,"SD",GameLog!E:E,INDEX(Positions!$A$1:$B$9,MATCH('SD F'!$B17,Positions!$A$1:$A$9,0),2))</f>
        <v>0</v>
      </c>
      <c r="D17">
        <f>SUMIFS(GameLog!F:F,GameLog!$D:$D,'SD F'!A17,GameLog!$E:$E,INDEX(Positions!$A$1:$B$9,MATCH('SD F'!$B17,Positions!$A$1:$A$9,0),2),GameLog!$C:$C,"SD")</f>
        <v>0</v>
      </c>
      <c r="E17" s="12">
        <f>SUMIFS(GameLog!AM:AM,GameLog!$D:$D,'SD F'!$A17,GameLog!$E:$E,INDEX(Positions!$A$1:$B$9,MATCH('SD F'!$B17,Positions!$A$1:$A$9,0),2),GameLog!$C:$C,"SD")</f>
        <v>0</v>
      </c>
      <c r="F17">
        <f>SUMIFS(GameLog!AN:AN,GameLog!$D:$D,'SD F'!$A17,GameLog!$E:$E,INDEX(Positions!$A$1:$B$9,MATCH('SD F'!$B17,Positions!$A$1:$A$9,0),2),GameLog!$C:$C,"SD")</f>
        <v>0</v>
      </c>
      <c r="G17">
        <f>SUMIFS(GameLog!AO:AO,GameLog!$D:$D,'SD F'!$A17,GameLog!$E:$E,INDEX(Positions!$A$1:$B$9,MATCH('SD F'!$B17,Positions!$A$1:$A$9,0),2),GameLog!$C:$C,"SD")</f>
        <v>0</v>
      </c>
      <c r="H17">
        <f>SUMIFS(GameLog!AP:AP,GameLog!$D:$D,'SD F'!$A17,GameLog!$E:$E,INDEX(Positions!$A$1:$B$9,MATCH('SD F'!$B17,Positions!$A$1:$A$9,0),2),GameLog!$C:$C,"SD")</f>
        <v>0</v>
      </c>
      <c r="I17">
        <f>SUMIFS(GameLog!AQ:AQ,GameLog!$D:$D,'SD F'!$A17,GameLog!$E:$E,INDEX(Positions!$A$1:$B$9,MATCH('SD F'!$B17,Positions!$A$1:$A$9,0),2),GameLog!$C:$C,"SD")</f>
        <v>0</v>
      </c>
      <c r="J17">
        <f>SUMIFS(GameLog!AR:AR,GameLog!$D:$D,'SD F'!$A17,GameLog!$E:$E,INDEX(Positions!$A$1:$B$9,MATCH('SD F'!$B17,Positions!$A$1:$A$9,0),2),GameLog!$C:$C,"SD")</f>
        <v>0</v>
      </c>
      <c r="K17">
        <f>SUMIFS(GameLog!AS:AS,GameLog!$D:$D,'SD F'!$A17,GameLog!$E:$E,INDEX(Positions!$A$1:$B$9,MATCH('SD F'!$B17,Positions!$A$1:$A$9,0),2),GameLog!$C:$C,"SD")</f>
        <v>0</v>
      </c>
      <c r="L17">
        <f>SUMIFS(GameLog!AT:AT,GameLog!$D:$D,'SD F'!$A17,GameLog!$E:$E,INDEX(Positions!$A$1:$B$9,MATCH('SD F'!$B17,Positions!$A$1:$A$9,0),2),GameLog!$C:$C,"SD")</f>
        <v>0</v>
      </c>
      <c r="M17">
        <f>SUMIFS(GameLog!AU:AU,GameLog!$D:$D,'SD F'!$A17,GameLog!$E:$E,INDEX(Positions!$A$1:$B$9,MATCH('SD F'!$B17,Positions!$A$1:$A$9,0),2),GameLog!$C:$C,"SD")</f>
        <v>0</v>
      </c>
      <c r="N17">
        <f>SUMIFS(GameLog!AV:AV,GameLog!$D:$D,'SD F'!$A17,GameLog!$E:$E,INDEX(Positions!$A$1:$B$9,MATCH('SD F'!$B17,Positions!$A$1:$A$9,0),2),GameLog!$C:$C,"SD")</f>
        <v>0</v>
      </c>
      <c r="O17" s="8">
        <f t="shared" si="0"/>
        <v>0</v>
      </c>
      <c r="P17" s="18" t="str">
        <f t="shared" si="1"/>
        <v/>
      </c>
      <c r="V17" s="15"/>
    </row>
    <row r="18" spans="1:22">
      <c r="A18" t="s">
        <v>2450</v>
      </c>
      <c r="B18" t="s">
        <v>2443</v>
      </c>
      <c r="C18">
        <f>COUNTIFS(GameLog!D:D,'SD F'!A18,GameLog!C:C,"SD",GameLog!E:E,INDEX(Positions!$A$1:$B$9,MATCH('SD F'!$B18,Positions!$A$1:$A$9,0),2))</f>
        <v>1</v>
      </c>
      <c r="D18">
        <f>SUMIFS(GameLog!F:F,GameLog!$D:$D,'SD F'!A18,GameLog!$E:$E,INDEX(Positions!$A$1:$B$9,MATCH('SD F'!$B18,Positions!$A$1:$A$9,0),2),GameLog!$C:$C,"SD")</f>
        <v>0</v>
      </c>
      <c r="E18" s="12">
        <f>SUMIFS(GameLog!AM:AM,GameLog!$D:$D,'SD F'!$A18,GameLog!$E:$E,INDEX(Positions!$A$1:$B$9,MATCH('SD F'!$B18,Positions!$A$1:$A$9,0),2),GameLog!$C:$C,"SD")</f>
        <v>0.66666666666666663</v>
      </c>
      <c r="F18">
        <f>SUMIFS(GameLog!AN:AN,GameLog!$D:$D,'SD F'!$A18,GameLog!$E:$E,INDEX(Positions!$A$1:$B$9,MATCH('SD F'!$B18,Positions!$A$1:$A$9,0),2),GameLog!$C:$C,"SD")</f>
        <v>0</v>
      </c>
      <c r="G18">
        <f>SUMIFS(GameLog!AO:AO,GameLog!$D:$D,'SD F'!$A18,GameLog!$E:$E,INDEX(Positions!$A$1:$B$9,MATCH('SD F'!$B18,Positions!$A$1:$A$9,0),2),GameLog!$C:$C,"SD")</f>
        <v>0</v>
      </c>
      <c r="H18">
        <f>SUMIFS(GameLog!AP:AP,GameLog!$D:$D,'SD F'!$A18,GameLog!$E:$E,INDEX(Positions!$A$1:$B$9,MATCH('SD F'!$B18,Positions!$A$1:$A$9,0),2),GameLog!$C:$C,"SD")</f>
        <v>0</v>
      </c>
      <c r="I18">
        <f>SUMIFS(GameLog!AQ:AQ,GameLog!$D:$D,'SD F'!$A18,GameLog!$E:$E,INDEX(Positions!$A$1:$B$9,MATCH('SD F'!$B18,Positions!$A$1:$A$9,0),2),GameLog!$C:$C,"SD")</f>
        <v>0</v>
      </c>
      <c r="J18">
        <f>SUMIFS(GameLog!AR:AR,GameLog!$D:$D,'SD F'!$A18,GameLog!$E:$E,INDEX(Positions!$A$1:$B$9,MATCH('SD F'!$B18,Positions!$A$1:$A$9,0),2),GameLog!$C:$C,"SD")</f>
        <v>0</v>
      </c>
      <c r="K18">
        <f>SUMIFS(GameLog!AS:AS,GameLog!$D:$D,'SD F'!$A18,GameLog!$E:$E,INDEX(Positions!$A$1:$B$9,MATCH('SD F'!$B18,Positions!$A$1:$A$9,0),2),GameLog!$C:$C,"SD")</f>
        <v>0</v>
      </c>
      <c r="L18">
        <f>SUMIFS(GameLog!AT:AT,GameLog!$D:$D,'SD F'!$A18,GameLog!$E:$E,INDEX(Positions!$A$1:$B$9,MATCH('SD F'!$B18,Positions!$A$1:$A$9,0),2),GameLog!$C:$C,"SD")</f>
        <v>0</v>
      </c>
      <c r="M18">
        <f>SUMIFS(GameLog!AU:AU,GameLog!$D:$D,'SD F'!$A18,GameLog!$E:$E,INDEX(Positions!$A$1:$B$9,MATCH('SD F'!$B18,Positions!$A$1:$A$9,0),2),GameLog!$C:$C,"SD")</f>
        <v>0</v>
      </c>
      <c r="N18">
        <f>SUMIFS(GameLog!AV:AV,GameLog!$D:$D,'SD F'!$A18,GameLog!$E:$E,INDEX(Positions!$A$1:$B$9,MATCH('SD F'!$B18,Positions!$A$1:$A$9,0),2),GameLog!$C:$C,"SD")</f>
        <v>0</v>
      </c>
      <c r="O18" s="8">
        <f t="shared" si="0"/>
        <v>0</v>
      </c>
      <c r="P18" s="18" t="str">
        <f t="shared" si="1"/>
        <v/>
      </c>
      <c r="V18" s="15"/>
    </row>
    <row r="19" spans="1:22">
      <c r="A19" t="s">
        <v>2452</v>
      </c>
      <c r="B19" t="s">
        <v>2443</v>
      </c>
      <c r="C19">
        <f>COUNTIFS(GameLog!D:D,'SD F'!A19,GameLog!C:C,"SD",GameLog!E:E,INDEX(Positions!$A$1:$B$9,MATCH('SD F'!$B19,Positions!$A$1:$A$9,0),2))</f>
        <v>0</v>
      </c>
      <c r="D19">
        <f>SUMIFS(GameLog!F:F,GameLog!$D:$D,'SD F'!A19,GameLog!$E:$E,INDEX(Positions!$A$1:$B$9,MATCH('SD F'!$B19,Positions!$A$1:$A$9,0),2),GameLog!$C:$C,"SD")</f>
        <v>0</v>
      </c>
      <c r="E19" s="12">
        <f>SUMIFS(GameLog!AM:AM,GameLog!$D:$D,'SD F'!$A19,GameLog!$E:$E,INDEX(Positions!$A$1:$B$9,MATCH('SD F'!$B19,Positions!$A$1:$A$9,0),2),GameLog!$C:$C,"SD")</f>
        <v>0</v>
      </c>
      <c r="F19">
        <f>SUMIFS(GameLog!AN:AN,GameLog!$D:$D,'SD F'!$A19,GameLog!$E:$E,INDEX(Positions!$A$1:$B$9,MATCH('SD F'!$B19,Positions!$A$1:$A$9,0),2),GameLog!$C:$C,"SD")</f>
        <v>0</v>
      </c>
      <c r="G19">
        <f>SUMIFS(GameLog!AO:AO,GameLog!$D:$D,'SD F'!$A19,GameLog!$E:$E,INDEX(Positions!$A$1:$B$9,MATCH('SD F'!$B19,Positions!$A$1:$A$9,0),2),GameLog!$C:$C,"SD")</f>
        <v>0</v>
      </c>
      <c r="H19">
        <f>SUMIFS(GameLog!AP:AP,GameLog!$D:$D,'SD F'!$A19,GameLog!$E:$E,INDEX(Positions!$A$1:$B$9,MATCH('SD F'!$B19,Positions!$A$1:$A$9,0),2),GameLog!$C:$C,"SD")</f>
        <v>0</v>
      </c>
      <c r="I19">
        <f>SUMIFS(GameLog!AQ:AQ,GameLog!$D:$D,'SD F'!$A19,GameLog!$E:$E,INDEX(Positions!$A$1:$B$9,MATCH('SD F'!$B19,Positions!$A$1:$A$9,0),2),GameLog!$C:$C,"SD")</f>
        <v>0</v>
      </c>
      <c r="J19">
        <f>SUMIFS(GameLog!AR:AR,GameLog!$D:$D,'SD F'!$A19,GameLog!$E:$E,INDEX(Positions!$A$1:$B$9,MATCH('SD F'!$B19,Positions!$A$1:$A$9,0),2),GameLog!$C:$C,"SD")</f>
        <v>0</v>
      </c>
      <c r="K19">
        <f>SUMIFS(GameLog!AS:AS,GameLog!$D:$D,'SD F'!$A19,GameLog!$E:$E,INDEX(Positions!$A$1:$B$9,MATCH('SD F'!$B19,Positions!$A$1:$A$9,0),2),GameLog!$C:$C,"SD")</f>
        <v>0</v>
      </c>
      <c r="L19">
        <f>SUMIFS(GameLog!AT:AT,GameLog!$D:$D,'SD F'!$A19,GameLog!$E:$E,INDEX(Positions!$A$1:$B$9,MATCH('SD F'!$B19,Positions!$A$1:$A$9,0),2),GameLog!$C:$C,"SD")</f>
        <v>0</v>
      </c>
      <c r="M19">
        <f>SUMIFS(GameLog!AU:AU,GameLog!$D:$D,'SD F'!$A19,GameLog!$E:$E,INDEX(Positions!$A$1:$B$9,MATCH('SD F'!$B19,Positions!$A$1:$A$9,0),2),GameLog!$C:$C,"SD")</f>
        <v>0</v>
      </c>
      <c r="N19">
        <f>SUMIFS(GameLog!AV:AV,GameLog!$D:$D,'SD F'!$A19,GameLog!$E:$E,INDEX(Positions!$A$1:$B$9,MATCH('SD F'!$B19,Positions!$A$1:$A$9,0),2),GameLog!$C:$C,"SD")</f>
        <v>0</v>
      </c>
      <c r="O19" s="8">
        <f t="shared" si="0"/>
        <v>0</v>
      </c>
      <c r="P19" s="18" t="str">
        <f t="shared" si="1"/>
        <v/>
      </c>
      <c r="V19" s="15"/>
    </row>
    <row r="20" spans="1:22">
      <c r="A20" t="s">
        <v>2453</v>
      </c>
      <c r="B20" t="s">
        <v>2443</v>
      </c>
      <c r="C20">
        <f>COUNTIFS(GameLog!D:D,'SD F'!A20,GameLog!C:C,"SD",GameLog!E:E,INDEX(Positions!$A$1:$B$9,MATCH('SD F'!$B20,Positions!$A$1:$A$9,0),2))</f>
        <v>0</v>
      </c>
      <c r="D20">
        <f>SUMIFS(GameLog!F:F,GameLog!$D:$D,'SD F'!A20,GameLog!$E:$E,INDEX(Positions!$A$1:$B$9,MATCH('SD F'!$B20,Positions!$A$1:$A$9,0),2),GameLog!$C:$C,"SD")</f>
        <v>0</v>
      </c>
      <c r="E20" s="12">
        <f>SUMIFS(GameLog!AM:AM,GameLog!$D:$D,'SD F'!$A20,GameLog!$E:$E,INDEX(Positions!$A$1:$B$9,MATCH('SD F'!$B20,Positions!$A$1:$A$9,0),2),GameLog!$C:$C,"SD")</f>
        <v>0</v>
      </c>
      <c r="F20">
        <f>SUMIFS(GameLog!AN:AN,GameLog!$D:$D,'SD F'!$A20,GameLog!$E:$E,INDEX(Positions!$A$1:$B$9,MATCH('SD F'!$B20,Positions!$A$1:$A$9,0),2),GameLog!$C:$C,"SD")</f>
        <v>0</v>
      </c>
      <c r="G20">
        <f>SUMIFS(GameLog!AO:AO,GameLog!$D:$D,'SD F'!$A20,GameLog!$E:$E,INDEX(Positions!$A$1:$B$9,MATCH('SD F'!$B20,Positions!$A$1:$A$9,0),2),GameLog!$C:$C,"SD")</f>
        <v>0</v>
      </c>
      <c r="H20">
        <f>SUMIFS(GameLog!AP:AP,GameLog!$D:$D,'SD F'!$A20,GameLog!$E:$E,INDEX(Positions!$A$1:$B$9,MATCH('SD F'!$B20,Positions!$A$1:$A$9,0),2),GameLog!$C:$C,"SD")</f>
        <v>0</v>
      </c>
      <c r="I20">
        <f>SUMIFS(GameLog!AQ:AQ,GameLog!$D:$D,'SD F'!$A20,GameLog!$E:$E,INDEX(Positions!$A$1:$B$9,MATCH('SD F'!$B20,Positions!$A$1:$A$9,0),2),GameLog!$C:$C,"SD")</f>
        <v>0</v>
      </c>
      <c r="J20">
        <f>SUMIFS(GameLog!AR:AR,GameLog!$D:$D,'SD F'!$A20,GameLog!$E:$E,INDEX(Positions!$A$1:$B$9,MATCH('SD F'!$B20,Positions!$A$1:$A$9,0),2),GameLog!$C:$C,"SD")</f>
        <v>0</v>
      </c>
      <c r="K20">
        <f>SUMIFS(GameLog!AS:AS,GameLog!$D:$D,'SD F'!$A20,GameLog!$E:$E,INDEX(Positions!$A$1:$B$9,MATCH('SD F'!$B20,Positions!$A$1:$A$9,0),2),GameLog!$C:$C,"SD")</f>
        <v>0</v>
      </c>
      <c r="L20">
        <f>SUMIFS(GameLog!AT:AT,GameLog!$D:$D,'SD F'!$A20,GameLog!$E:$E,INDEX(Positions!$A$1:$B$9,MATCH('SD F'!$B20,Positions!$A$1:$A$9,0),2),GameLog!$C:$C,"SD")</f>
        <v>0</v>
      </c>
      <c r="M20">
        <f>SUMIFS(GameLog!AU:AU,GameLog!$D:$D,'SD F'!$A20,GameLog!$E:$E,INDEX(Positions!$A$1:$B$9,MATCH('SD F'!$B20,Positions!$A$1:$A$9,0),2),GameLog!$C:$C,"SD")</f>
        <v>0</v>
      </c>
      <c r="N20">
        <f>SUMIFS(GameLog!AV:AV,GameLog!$D:$D,'SD F'!$A20,GameLog!$E:$E,INDEX(Positions!$A$1:$B$9,MATCH('SD F'!$B20,Positions!$A$1:$A$9,0),2),GameLog!$C:$C,"SD")</f>
        <v>0</v>
      </c>
      <c r="O20" s="8">
        <f t="shared" si="0"/>
        <v>0</v>
      </c>
      <c r="P20" s="18" t="str">
        <f t="shared" si="1"/>
        <v/>
      </c>
      <c r="V20" s="15"/>
    </row>
    <row r="21" spans="1:22">
      <c r="A21" t="s">
        <v>2442</v>
      </c>
      <c r="B21" t="s">
        <v>2443</v>
      </c>
      <c r="C21">
        <f>COUNTIFS(GameLog!D:D,'SD F'!A21,GameLog!C:C,"SD",GameLog!E:E,INDEX(Positions!$A$1:$B$9,MATCH('SD F'!$B21,Positions!$A$1:$A$9,0),2))</f>
        <v>1</v>
      </c>
      <c r="D21">
        <f>SUMIFS(GameLog!F:F,GameLog!$D:$D,'SD F'!A21,GameLog!$E:$E,INDEX(Positions!$A$1:$B$9,MATCH('SD F'!$B21,Positions!$A$1:$A$9,0),2),GameLog!$C:$C,"SD")</f>
        <v>1</v>
      </c>
      <c r="E21" s="12">
        <f>SUMIFS(GameLog!AM:AM,GameLog!$D:$D,'SD F'!$A21,GameLog!$E:$E,INDEX(Positions!$A$1:$B$9,MATCH('SD F'!$B21,Positions!$A$1:$A$9,0),2),GameLog!$C:$C,"SD")</f>
        <v>5.666666666666667</v>
      </c>
      <c r="F21">
        <f>SUMIFS(GameLog!AN:AN,GameLog!$D:$D,'SD F'!$A21,GameLog!$E:$E,INDEX(Positions!$A$1:$B$9,MATCH('SD F'!$B21,Positions!$A$1:$A$9,0),2),GameLog!$C:$C,"SD")</f>
        <v>0</v>
      </c>
      <c r="G21">
        <f>SUMIFS(GameLog!AO:AO,GameLog!$D:$D,'SD F'!$A21,GameLog!$E:$E,INDEX(Positions!$A$1:$B$9,MATCH('SD F'!$B21,Positions!$A$1:$A$9,0),2),GameLog!$C:$C,"SD")</f>
        <v>0</v>
      </c>
      <c r="H21">
        <f>SUMIFS(GameLog!AP:AP,GameLog!$D:$D,'SD F'!$A21,GameLog!$E:$E,INDEX(Positions!$A$1:$B$9,MATCH('SD F'!$B21,Positions!$A$1:$A$9,0),2),GameLog!$C:$C,"SD")</f>
        <v>0</v>
      </c>
      <c r="I21">
        <f>SUMIFS(GameLog!AQ:AQ,GameLog!$D:$D,'SD F'!$A21,GameLog!$E:$E,INDEX(Positions!$A$1:$B$9,MATCH('SD F'!$B21,Positions!$A$1:$A$9,0),2),GameLog!$C:$C,"SD")</f>
        <v>0</v>
      </c>
      <c r="J21">
        <f>SUMIFS(GameLog!AR:AR,GameLog!$D:$D,'SD F'!$A21,GameLog!$E:$E,INDEX(Positions!$A$1:$B$9,MATCH('SD F'!$B21,Positions!$A$1:$A$9,0),2),GameLog!$C:$C,"SD")</f>
        <v>0</v>
      </c>
      <c r="K21">
        <f>SUMIFS(GameLog!AS:AS,GameLog!$D:$D,'SD F'!$A21,GameLog!$E:$E,INDEX(Positions!$A$1:$B$9,MATCH('SD F'!$B21,Positions!$A$1:$A$9,0),2),GameLog!$C:$C,"SD")</f>
        <v>0</v>
      </c>
      <c r="L21">
        <f>SUMIFS(GameLog!AT:AT,GameLog!$D:$D,'SD F'!$A21,GameLog!$E:$E,INDEX(Positions!$A$1:$B$9,MATCH('SD F'!$B21,Positions!$A$1:$A$9,0),2),GameLog!$C:$C,"SD")</f>
        <v>0</v>
      </c>
      <c r="M21">
        <f>SUMIFS(GameLog!AU:AU,GameLog!$D:$D,'SD F'!$A21,GameLog!$E:$E,INDEX(Positions!$A$1:$B$9,MATCH('SD F'!$B21,Positions!$A$1:$A$9,0),2),GameLog!$C:$C,"SD")</f>
        <v>0</v>
      </c>
      <c r="N21">
        <f>SUMIFS(GameLog!AV:AV,GameLog!$D:$D,'SD F'!$A21,GameLog!$E:$E,INDEX(Positions!$A$1:$B$9,MATCH('SD F'!$B21,Positions!$A$1:$A$9,0),2),GameLog!$C:$C,"SD")</f>
        <v>0</v>
      </c>
      <c r="O21" s="8">
        <f t="shared" si="0"/>
        <v>0</v>
      </c>
      <c r="P21" s="18" t="str">
        <f t="shared" si="1"/>
        <v/>
      </c>
      <c r="V21" s="15"/>
    </row>
    <row r="22" spans="1:22">
      <c r="A22" t="s">
        <v>2533</v>
      </c>
      <c r="B22" t="s">
        <v>2429</v>
      </c>
      <c r="C22">
        <f>COUNTIFS(GameLog!D:D,'SD F'!A22,GameLog!C:C,"SD",GameLog!E:E,INDEX(Positions!$A$1:$B$9,MATCH('SD F'!$B22,Positions!$A$1:$A$9,0),2))</f>
        <v>0</v>
      </c>
      <c r="D22">
        <f>SUMIFS(GameLog!F:F,GameLog!$D:$D,'SD F'!A22,GameLog!$E:$E,INDEX(Positions!$A$1:$B$9,MATCH('SD F'!$B22,Positions!$A$1:$A$9,0),2),GameLog!$C:$C,"SD")</f>
        <v>0</v>
      </c>
      <c r="E22" s="12">
        <f>SUMIFS(GameLog!AM:AM,GameLog!$D:$D,'SD F'!$A22,GameLog!$E:$E,INDEX(Positions!$A$1:$B$9,MATCH('SD F'!$B22,Positions!$A$1:$A$9,0),2),GameLog!$C:$C,"SD")</f>
        <v>0</v>
      </c>
      <c r="F22">
        <f>SUMIFS(GameLog!AN:AN,GameLog!$D:$D,'SD F'!$A22,GameLog!$E:$E,INDEX(Positions!$A$1:$B$9,MATCH('SD F'!$B22,Positions!$A$1:$A$9,0),2),GameLog!$C:$C,"SD")</f>
        <v>0</v>
      </c>
      <c r="G22">
        <f>SUMIFS(GameLog!AO:AO,GameLog!$D:$D,'SD F'!$A22,GameLog!$E:$E,INDEX(Positions!$A$1:$B$9,MATCH('SD F'!$B22,Positions!$A$1:$A$9,0),2),GameLog!$C:$C,"SD")</f>
        <v>0</v>
      </c>
      <c r="H22">
        <f>SUMIFS(GameLog!AP:AP,GameLog!$D:$D,'SD F'!$A22,GameLog!$E:$E,INDEX(Positions!$A$1:$B$9,MATCH('SD F'!$B22,Positions!$A$1:$A$9,0),2),GameLog!$C:$C,"SD")</f>
        <v>0</v>
      </c>
      <c r="I22">
        <f>SUMIFS(GameLog!AQ:AQ,GameLog!$D:$D,'SD F'!$A22,GameLog!$E:$E,INDEX(Positions!$A$1:$B$9,MATCH('SD F'!$B22,Positions!$A$1:$A$9,0),2),GameLog!$C:$C,"SD")</f>
        <v>0</v>
      </c>
      <c r="J22">
        <f>SUMIFS(GameLog!AR:AR,GameLog!$D:$D,'SD F'!$A22,GameLog!$E:$E,INDEX(Positions!$A$1:$B$9,MATCH('SD F'!$B22,Positions!$A$1:$A$9,0),2),GameLog!$C:$C,"SD")</f>
        <v>0</v>
      </c>
      <c r="K22">
        <f>SUMIFS(GameLog!AS:AS,GameLog!$D:$D,'SD F'!$A22,GameLog!$E:$E,INDEX(Positions!$A$1:$B$9,MATCH('SD F'!$B22,Positions!$A$1:$A$9,0),2),GameLog!$C:$C,"SD")</f>
        <v>0</v>
      </c>
      <c r="L22">
        <f>SUMIFS(GameLog!AT:AT,GameLog!$D:$D,'SD F'!$A22,GameLog!$E:$E,INDEX(Positions!$A$1:$B$9,MATCH('SD F'!$B22,Positions!$A$1:$A$9,0),2),GameLog!$C:$C,"SD")</f>
        <v>0</v>
      </c>
      <c r="M22">
        <f>SUMIFS(GameLog!AU:AU,GameLog!$D:$D,'SD F'!$A22,GameLog!$E:$E,INDEX(Positions!$A$1:$B$9,MATCH('SD F'!$B22,Positions!$A$1:$A$9,0),2),GameLog!$C:$C,"SD")</f>
        <v>0</v>
      </c>
      <c r="N22">
        <f>SUMIFS(GameLog!AV:AV,GameLog!$D:$D,'SD F'!$A22,GameLog!$E:$E,INDEX(Positions!$A$1:$B$9,MATCH('SD F'!$B22,Positions!$A$1:$A$9,0),2),GameLog!$C:$C,"SD")</f>
        <v>0</v>
      </c>
      <c r="O22" s="8">
        <f t="shared" si="0"/>
        <v>0</v>
      </c>
      <c r="P22" s="18">
        <f t="shared" si="1"/>
        <v>0</v>
      </c>
      <c r="V22" s="15"/>
    </row>
    <row r="23" spans="1:22">
      <c r="A23" t="s">
        <v>2534</v>
      </c>
      <c r="B23" t="s">
        <v>2429</v>
      </c>
      <c r="C23">
        <f>COUNTIFS(GameLog!D:D,'SD F'!A23,GameLog!C:C,"SD",GameLog!E:E,INDEX(Positions!$A$1:$B$9,MATCH('SD F'!$B23,Positions!$A$1:$A$9,0),2))</f>
        <v>0</v>
      </c>
      <c r="D23">
        <f>SUMIFS(GameLog!F:F,GameLog!$D:$D,'SD F'!A23,GameLog!$E:$E,INDEX(Positions!$A$1:$B$9,MATCH('SD F'!$B23,Positions!$A$1:$A$9,0),2),GameLog!$C:$C,"SD")</f>
        <v>0</v>
      </c>
      <c r="E23" s="12">
        <f>SUMIFS(GameLog!AM:AM,GameLog!$D:$D,'SD F'!$A23,GameLog!$E:$E,INDEX(Positions!$A$1:$B$9,MATCH('SD F'!$B23,Positions!$A$1:$A$9,0),2),GameLog!$C:$C,"SD")</f>
        <v>0</v>
      </c>
      <c r="F23">
        <f>SUMIFS(GameLog!AN:AN,GameLog!$D:$D,'SD F'!$A23,GameLog!$E:$E,INDEX(Positions!$A$1:$B$9,MATCH('SD F'!$B23,Positions!$A$1:$A$9,0),2),GameLog!$C:$C,"SD")</f>
        <v>0</v>
      </c>
      <c r="G23">
        <f>SUMIFS(GameLog!AO:AO,GameLog!$D:$D,'SD F'!$A23,GameLog!$E:$E,INDEX(Positions!$A$1:$B$9,MATCH('SD F'!$B23,Positions!$A$1:$A$9,0),2),GameLog!$C:$C,"SD")</f>
        <v>0</v>
      </c>
      <c r="H23">
        <f>SUMIFS(GameLog!AP:AP,GameLog!$D:$D,'SD F'!$A23,GameLog!$E:$E,INDEX(Positions!$A$1:$B$9,MATCH('SD F'!$B23,Positions!$A$1:$A$9,0),2),GameLog!$C:$C,"SD")</f>
        <v>0</v>
      </c>
      <c r="I23">
        <f>SUMIFS(GameLog!AQ:AQ,GameLog!$D:$D,'SD F'!$A23,GameLog!$E:$E,INDEX(Positions!$A$1:$B$9,MATCH('SD F'!$B23,Positions!$A$1:$A$9,0),2),GameLog!$C:$C,"SD")</f>
        <v>0</v>
      </c>
      <c r="J23">
        <f>SUMIFS(GameLog!AR:AR,GameLog!$D:$D,'SD F'!$A23,GameLog!$E:$E,INDEX(Positions!$A$1:$B$9,MATCH('SD F'!$B23,Positions!$A$1:$A$9,0),2),GameLog!$C:$C,"SD")</f>
        <v>0</v>
      </c>
      <c r="K23">
        <f>SUMIFS(GameLog!AS:AS,GameLog!$D:$D,'SD F'!$A23,GameLog!$E:$E,INDEX(Positions!$A$1:$B$9,MATCH('SD F'!$B23,Positions!$A$1:$A$9,0),2),GameLog!$C:$C,"SD")</f>
        <v>0</v>
      </c>
      <c r="L23">
        <f>SUMIFS(GameLog!AT:AT,GameLog!$D:$D,'SD F'!$A23,GameLog!$E:$E,INDEX(Positions!$A$1:$B$9,MATCH('SD F'!$B23,Positions!$A$1:$A$9,0),2),GameLog!$C:$C,"SD")</f>
        <v>0</v>
      </c>
      <c r="M23">
        <f>SUMIFS(GameLog!AU:AU,GameLog!$D:$D,'SD F'!$A23,GameLog!$E:$E,INDEX(Positions!$A$1:$B$9,MATCH('SD F'!$B23,Positions!$A$1:$A$9,0),2),GameLog!$C:$C,"SD")</f>
        <v>0</v>
      </c>
      <c r="N23">
        <f>SUMIFS(GameLog!AV:AV,GameLog!$D:$D,'SD F'!$A23,GameLog!$E:$E,INDEX(Positions!$A$1:$B$9,MATCH('SD F'!$B23,Positions!$A$1:$A$9,0),2),GameLog!$C:$C,"SD")</f>
        <v>0</v>
      </c>
      <c r="O23" s="8">
        <f t="shared" si="0"/>
        <v>0</v>
      </c>
      <c r="P23" s="18">
        <f t="shared" si="1"/>
        <v>0</v>
      </c>
      <c r="V23" s="15"/>
    </row>
    <row r="24" spans="1:22">
      <c r="A24" t="s">
        <v>2441</v>
      </c>
      <c r="B24" t="s">
        <v>2429</v>
      </c>
      <c r="C24">
        <f>COUNTIFS(GameLog!D:D,'SD F'!A24,GameLog!C:C,"SD",GameLog!E:E,INDEX(Positions!$A$1:$B$9,MATCH('SD F'!$B24,Positions!$A$1:$A$9,0),2))</f>
        <v>1</v>
      </c>
      <c r="D24">
        <f>SUMIFS(GameLog!F:F,GameLog!$D:$D,'SD F'!A24,GameLog!$E:$E,INDEX(Positions!$A$1:$B$9,MATCH('SD F'!$B24,Positions!$A$1:$A$9,0),2),GameLog!$C:$C,"SD")</f>
        <v>1</v>
      </c>
      <c r="E24" s="12">
        <f>SUMIFS(GameLog!AM:AM,GameLog!$D:$D,'SD F'!$A24,GameLog!$E:$E,INDEX(Positions!$A$1:$B$9,MATCH('SD F'!$B24,Positions!$A$1:$A$9,0),2),GameLog!$C:$C,"SD")</f>
        <v>9</v>
      </c>
      <c r="F24">
        <f>SUMIFS(GameLog!AN:AN,GameLog!$D:$D,'SD F'!$A24,GameLog!$E:$E,INDEX(Positions!$A$1:$B$9,MATCH('SD F'!$B24,Positions!$A$1:$A$9,0),2),GameLog!$C:$C,"SD")</f>
        <v>10</v>
      </c>
      <c r="G24">
        <f>SUMIFS(GameLog!AO:AO,GameLog!$D:$D,'SD F'!$A24,GameLog!$E:$E,INDEX(Positions!$A$1:$B$9,MATCH('SD F'!$B24,Positions!$A$1:$A$9,0),2),GameLog!$C:$C,"SD")</f>
        <v>0</v>
      </c>
      <c r="H24">
        <f>SUMIFS(GameLog!AP:AP,GameLog!$D:$D,'SD F'!$A24,GameLog!$E:$E,INDEX(Positions!$A$1:$B$9,MATCH('SD F'!$B24,Positions!$A$1:$A$9,0),2),GameLog!$C:$C,"SD")</f>
        <v>0</v>
      </c>
      <c r="I24">
        <f>SUMIFS(GameLog!AQ:AQ,GameLog!$D:$D,'SD F'!$A24,GameLog!$E:$E,INDEX(Positions!$A$1:$B$9,MATCH('SD F'!$B24,Positions!$A$1:$A$9,0),2),GameLog!$C:$C,"SD")</f>
        <v>0</v>
      </c>
      <c r="J24">
        <f>SUMIFS(GameLog!AR:AR,GameLog!$D:$D,'SD F'!$A24,GameLog!$E:$E,INDEX(Positions!$A$1:$B$9,MATCH('SD F'!$B24,Positions!$A$1:$A$9,0),2),GameLog!$C:$C,"SD")</f>
        <v>0</v>
      </c>
      <c r="K24">
        <f>SUMIFS(GameLog!AS:AS,GameLog!$D:$D,'SD F'!$A24,GameLog!$E:$E,INDEX(Positions!$A$1:$B$9,MATCH('SD F'!$B24,Positions!$A$1:$A$9,0),2),GameLog!$C:$C,"SD")</f>
        <v>0</v>
      </c>
      <c r="L24">
        <f>SUMIFS(GameLog!AT:AT,GameLog!$D:$D,'SD F'!$A24,GameLog!$E:$E,INDEX(Positions!$A$1:$B$9,MATCH('SD F'!$B24,Positions!$A$1:$A$9,0),2),GameLog!$C:$C,"SD")</f>
        <v>1</v>
      </c>
      <c r="M24">
        <f>SUMIFS(GameLog!AU:AU,GameLog!$D:$D,'SD F'!$A24,GameLog!$E:$E,INDEX(Positions!$A$1:$B$9,MATCH('SD F'!$B24,Positions!$A$1:$A$9,0),2),GameLog!$C:$C,"SD")</f>
        <v>0</v>
      </c>
      <c r="N24">
        <f>SUMIFS(GameLog!AV:AV,GameLog!$D:$D,'SD F'!$A24,GameLog!$E:$E,INDEX(Positions!$A$1:$B$9,MATCH('SD F'!$B24,Positions!$A$1:$A$9,0),2),GameLog!$C:$C,"SD")</f>
        <v>0</v>
      </c>
      <c r="O24" s="8">
        <f t="shared" si="0"/>
        <v>1</v>
      </c>
      <c r="P24" s="18">
        <f t="shared" si="1"/>
        <v>0</v>
      </c>
      <c r="V24" s="15"/>
    </row>
    <row r="25" spans="1:22">
      <c r="A25" t="s">
        <v>2535</v>
      </c>
      <c r="B25" t="s">
        <v>2429</v>
      </c>
      <c r="C25">
        <f>COUNTIFS(GameLog!D:D,'SD F'!A25,GameLog!C:C,"SD",GameLog!E:E,INDEX(Positions!$A$1:$B$9,MATCH('SD F'!$B25,Positions!$A$1:$A$9,0),2))</f>
        <v>2</v>
      </c>
      <c r="D25">
        <f>SUMIFS(GameLog!F:F,GameLog!$D:$D,'SD F'!A25,GameLog!$E:$E,INDEX(Positions!$A$1:$B$9,MATCH('SD F'!$B25,Positions!$A$1:$A$9,0),2),GameLog!$C:$C,"SD")</f>
        <v>2</v>
      </c>
      <c r="E25" s="12">
        <f>SUMIFS(GameLog!AM:AM,GameLog!$D:$D,'SD F'!$A25,GameLog!$E:$E,INDEX(Positions!$A$1:$B$9,MATCH('SD F'!$B25,Positions!$A$1:$A$9,0),2),GameLog!$C:$C,"SD")</f>
        <v>18</v>
      </c>
      <c r="F25">
        <f>SUMIFS(GameLog!AN:AN,GameLog!$D:$D,'SD F'!$A25,GameLog!$E:$E,INDEX(Positions!$A$1:$B$9,MATCH('SD F'!$B25,Positions!$A$1:$A$9,0),2),GameLog!$C:$C,"SD")</f>
        <v>8</v>
      </c>
      <c r="G25">
        <f>SUMIFS(GameLog!AO:AO,GameLog!$D:$D,'SD F'!$A25,GameLog!$E:$E,INDEX(Positions!$A$1:$B$9,MATCH('SD F'!$B25,Positions!$A$1:$A$9,0),2),GameLog!$C:$C,"SD")</f>
        <v>0</v>
      </c>
      <c r="H25">
        <f>SUMIFS(GameLog!AP:AP,GameLog!$D:$D,'SD F'!$A25,GameLog!$E:$E,INDEX(Positions!$A$1:$B$9,MATCH('SD F'!$B25,Positions!$A$1:$A$9,0),2),GameLog!$C:$C,"SD")</f>
        <v>0</v>
      </c>
      <c r="I25">
        <f>SUMIFS(GameLog!AQ:AQ,GameLog!$D:$D,'SD F'!$A25,GameLog!$E:$E,INDEX(Positions!$A$1:$B$9,MATCH('SD F'!$B25,Positions!$A$1:$A$9,0),2),GameLog!$C:$C,"SD")</f>
        <v>0</v>
      </c>
      <c r="J25">
        <f>SUMIFS(GameLog!AR:AR,GameLog!$D:$D,'SD F'!$A25,GameLog!$E:$E,INDEX(Positions!$A$1:$B$9,MATCH('SD F'!$B25,Positions!$A$1:$A$9,0),2),GameLog!$C:$C,"SD")</f>
        <v>0</v>
      </c>
      <c r="K25">
        <f>SUMIFS(GameLog!AS:AS,GameLog!$D:$D,'SD F'!$A25,GameLog!$E:$E,INDEX(Positions!$A$1:$B$9,MATCH('SD F'!$B25,Positions!$A$1:$A$9,0),2),GameLog!$C:$C,"SD")</f>
        <v>0</v>
      </c>
      <c r="L25">
        <f>SUMIFS(GameLog!AT:AT,GameLog!$D:$D,'SD F'!$A25,GameLog!$E:$E,INDEX(Positions!$A$1:$B$9,MATCH('SD F'!$B25,Positions!$A$1:$A$9,0),2),GameLog!$C:$C,"SD")</f>
        <v>0</v>
      </c>
      <c r="M25">
        <f>SUMIFS(GameLog!AU:AU,GameLog!$D:$D,'SD F'!$A25,GameLog!$E:$E,INDEX(Positions!$A$1:$B$9,MATCH('SD F'!$B25,Positions!$A$1:$A$9,0),2),GameLog!$C:$C,"SD")</f>
        <v>0</v>
      </c>
      <c r="N25">
        <f>SUMIFS(GameLog!AV:AV,GameLog!$D:$D,'SD F'!$A25,GameLog!$E:$E,INDEX(Positions!$A$1:$B$9,MATCH('SD F'!$B25,Positions!$A$1:$A$9,0),2),GameLog!$C:$C,"SD")</f>
        <v>0</v>
      </c>
      <c r="O25" s="8">
        <f t="shared" si="0"/>
        <v>1</v>
      </c>
      <c r="P25" s="18">
        <f t="shared" si="1"/>
        <v>0</v>
      </c>
      <c r="V25" s="15"/>
    </row>
    <row r="26" spans="1:22">
      <c r="A26" t="s">
        <v>2433</v>
      </c>
      <c r="B26" t="s">
        <v>2429</v>
      </c>
      <c r="C26">
        <f>COUNTIFS(GameLog!D:D,'SD F'!A26,GameLog!C:C,"SD",GameLog!E:E,INDEX(Positions!$A$1:$B$9,MATCH('SD F'!$B26,Positions!$A$1:$A$9,0),2))</f>
        <v>0</v>
      </c>
      <c r="D26">
        <f>SUMIFS(GameLog!F:F,GameLog!$D:$D,'SD F'!A26,GameLog!$E:$E,INDEX(Positions!$A$1:$B$9,MATCH('SD F'!$B26,Positions!$A$1:$A$9,0),2),GameLog!$C:$C,"SD")</f>
        <v>0</v>
      </c>
      <c r="E26" s="12">
        <f>SUMIFS(GameLog!AM:AM,GameLog!$D:$D,'SD F'!$A26,GameLog!$E:$E,INDEX(Positions!$A$1:$B$9,MATCH('SD F'!$B26,Positions!$A$1:$A$9,0),2),GameLog!$C:$C,"SD")</f>
        <v>0</v>
      </c>
      <c r="F26">
        <f>SUMIFS(GameLog!AN:AN,GameLog!$D:$D,'SD F'!$A26,GameLog!$E:$E,INDEX(Positions!$A$1:$B$9,MATCH('SD F'!$B26,Positions!$A$1:$A$9,0),2),GameLog!$C:$C,"SD")</f>
        <v>0</v>
      </c>
      <c r="G26">
        <f>SUMIFS(GameLog!AO:AO,GameLog!$D:$D,'SD F'!$A26,GameLog!$E:$E,INDEX(Positions!$A$1:$B$9,MATCH('SD F'!$B26,Positions!$A$1:$A$9,0),2),GameLog!$C:$C,"SD")</f>
        <v>0</v>
      </c>
      <c r="H26">
        <f>SUMIFS(GameLog!AP:AP,GameLog!$D:$D,'SD F'!$A26,GameLog!$E:$E,INDEX(Positions!$A$1:$B$9,MATCH('SD F'!$B26,Positions!$A$1:$A$9,0),2),GameLog!$C:$C,"SD")</f>
        <v>0</v>
      </c>
      <c r="I26">
        <f>SUMIFS(GameLog!AQ:AQ,GameLog!$D:$D,'SD F'!$A26,GameLog!$E:$E,INDEX(Positions!$A$1:$B$9,MATCH('SD F'!$B26,Positions!$A$1:$A$9,0),2),GameLog!$C:$C,"SD")</f>
        <v>0</v>
      </c>
      <c r="J26">
        <f>SUMIFS(GameLog!AR:AR,GameLog!$D:$D,'SD F'!$A26,GameLog!$E:$E,INDEX(Positions!$A$1:$B$9,MATCH('SD F'!$B26,Positions!$A$1:$A$9,0),2),GameLog!$C:$C,"SD")</f>
        <v>0</v>
      </c>
      <c r="K26">
        <f>SUMIFS(GameLog!AS:AS,GameLog!$D:$D,'SD F'!$A26,GameLog!$E:$E,INDEX(Positions!$A$1:$B$9,MATCH('SD F'!$B26,Positions!$A$1:$A$9,0),2),GameLog!$C:$C,"SD")</f>
        <v>0</v>
      </c>
      <c r="L26">
        <f>SUMIFS(GameLog!AT:AT,GameLog!$D:$D,'SD F'!$A26,GameLog!$E:$E,INDEX(Positions!$A$1:$B$9,MATCH('SD F'!$B26,Positions!$A$1:$A$9,0),2),GameLog!$C:$C,"SD")</f>
        <v>0</v>
      </c>
      <c r="M26">
        <f>SUMIFS(GameLog!AU:AU,GameLog!$D:$D,'SD F'!$A26,GameLog!$E:$E,INDEX(Positions!$A$1:$B$9,MATCH('SD F'!$B26,Positions!$A$1:$A$9,0),2),GameLog!$C:$C,"SD")</f>
        <v>0</v>
      </c>
      <c r="N26">
        <f>SUMIFS(GameLog!AV:AV,GameLog!$D:$D,'SD F'!$A26,GameLog!$E:$E,INDEX(Positions!$A$1:$B$9,MATCH('SD F'!$B26,Positions!$A$1:$A$9,0),2),GameLog!$C:$C,"SD")</f>
        <v>0</v>
      </c>
      <c r="O26" s="8">
        <f t="shared" si="0"/>
        <v>0</v>
      </c>
      <c r="P26" s="18">
        <f t="shared" si="1"/>
        <v>0</v>
      </c>
      <c r="V26" s="15"/>
    </row>
    <row r="27" spans="1:22">
      <c r="A27" t="s">
        <v>2536</v>
      </c>
      <c r="B27" t="s">
        <v>2430</v>
      </c>
      <c r="C27">
        <f>COUNTIFS(GameLog!D:D,'SD F'!A27,GameLog!C:C,"SD",GameLog!E:E,INDEX(Positions!$A$1:$B$9,MATCH('SD F'!$B27,Positions!$A$1:$A$9,0),2))</f>
        <v>0</v>
      </c>
      <c r="D27">
        <f>SUMIFS(GameLog!F:F,GameLog!$D:$D,'SD F'!A27,GameLog!$E:$E,INDEX(Positions!$A$1:$B$9,MATCH('SD F'!$B27,Positions!$A$1:$A$9,0),2),GameLog!$C:$C,"SD")</f>
        <v>0</v>
      </c>
      <c r="E27" s="12">
        <f>SUMIFS(GameLog!AM:AM,GameLog!$D:$D,'SD F'!$A27,GameLog!$E:$E,INDEX(Positions!$A$1:$B$9,MATCH('SD F'!$B27,Positions!$A$1:$A$9,0),2),GameLog!$C:$C,"SD")</f>
        <v>0</v>
      </c>
      <c r="F27">
        <f>SUMIFS(GameLog!AN:AN,GameLog!$D:$D,'SD F'!$A27,GameLog!$E:$E,INDEX(Positions!$A$1:$B$9,MATCH('SD F'!$B27,Positions!$A$1:$A$9,0),2),GameLog!$C:$C,"SD")</f>
        <v>0</v>
      </c>
      <c r="G27">
        <f>SUMIFS(GameLog!AO:AO,GameLog!$D:$D,'SD F'!$A27,GameLog!$E:$E,INDEX(Positions!$A$1:$B$9,MATCH('SD F'!$B27,Positions!$A$1:$A$9,0),2),GameLog!$C:$C,"SD")</f>
        <v>0</v>
      </c>
      <c r="H27">
        <f>SUMIFS(GameLog!AP:AP,GameLog!$D:$D,'SD F'!$A27,GameLog!$E:$E,INDEX(Positions!$A$1:$B$9,MATCH('SD F'!$B27,Positions!$A$1:$A$9,0),2),GameLog!$C:$C,"SD")</f>
        <v>0</v>
      </c>
      <c r="I27">
        <f>SUMIFS(GameLog!AQ:AQ,GameLog!$D:$D,'SD F'!$A27,GameLog!$E:$E,INDEX(Positions!$A$1:$B$9,MATCH('SD F'!$B27,Positions!$A$1:$A$9,0),2),GameLog!$C:$C,"SD")</f>
        <v>0</v>
      </c>
      <c r="J27">
        <f>SUMIFS(GameLog!AR:AR,GameLog!$D:$D,'SD F'!$A27,GameLog!$E:$E,INDEX(Positions!$A$1:$B$9,MATCH('SD F'!$B27,Positions!$A$1:$A$9,0),2),GameLog!$C:$C,"SD")</f>
        <v>0</v>
      </c>
      <c r="K27">
        <f>SUMIFS(GameLog!AS:AS,GameLog!$D:$D,'SD F'!$A27,GameLog!$E:$E,INDEX(Positions!$A$1:$B$9,MATCH('SD F'!$B27,Positions!$A$1:$A$9,0),2),GameLog!$C:$C,"SD")</f>
        <v>0</v>
      </c>
      <c r="L27">
        <f>SUMIFS(GameLog!AT:AT,GameLog!$D:$D,'SD F'!$A27,GameLog!$E:$E,INDEX(Positions!$A$1:$B$9,MATCH('SD F'!$B27,Positions!$A$1:$A$9,0),2),GameLog!$C:$C,"SD")</f>
        <v>0</v>
      </c>
      <c r="M27">
        <f>SUMIFS(GameLog!AU:AU,GameLog!$D:$D,'SD F'!$A27,GameLog!$E:$E,INDEX(Positions!$A$1:$B$9,MATCH('SD F'!$B27,Positions!$A$1:$A$9,0),2),GameLog!$C:$C,"SD")</f>
        <v>0</v>
      </c>
      <c r="N27">
        <f>SUMIFS(GameLog!AV:AV,GameLog!$D:$D,'SD F'!$A27,GameLog!$E:$E,INDEX(Positions!$A$1:$B$9,MATCH('SD F'!$B27,Positions!$A$1:$A$9,0),2),GameLog!$C:$C,"SD")</f>
        <v>0</v>
      </c>
      <c r="O27" s="8">
        <f t="shared" si="0"/>
        <v>0</v>
      </c>
      <c r="P27" s="18" t="str">
        <f t="shared" si="1"/>
        <v/>
      </c>
      <c r="V27" s="15"/>
    </row>
    <row r="28" spans="1:22">
      <c r="A28" t="s">
        <v>2537</v>
      </c>
      <c r="B28" t="s">
        <v>2430</v>
      </c>
      <c r="C28">
        <f>COUNTIFS(GameLog!D:D,'SD F'!A28,GameLog!C:C,"SD",GameLog!E:E,INDEX(Positions!$A$1:$B$9,MATCH('SD F'!$B28,Positions!$A$1:$A$9,0),2))</f>
        <v>0</v>
      </c>
      <c r="D28">
        <f>SUMIFS(GameLog!F:F,GameLog!$D:$D,'SD F'!A28,GameLog!$E:$E,INDEX(Positions!$A$1:$B$9,MATCH('SD F'!$B28,Positions!$A$1:$A$9,0),2),GameLog!$C:$C,"SD")</f>
        <v>0</v>
      </c>
      <c r="E28" s="12">
        <f>SUMIFS(GameLog!AM:AM,GameLog!$D:$D,'SD F'!$A28,GameLog!$E:$E,INDEX(Positions!$A$1:$B$9,MATCH('SD F'!$B28,Positions!$A$1:$A$9,0),2),GameLog!$C:$C,"SD")</f>
        <v>0</v>
      </c>
      <c r="F28">
        <f>SUMIFS(GameLog!AN:AN,GameLog!$D:$D,'SD F'!$A28,GameLog!$E:$E,INDEX(Positions!$A$1:$B$9,MATCH('SD F'!$B28,Positions!$A$1:$A$9,0),2),GameLog!$C:$C,"SD")</f>
        <v>0</v>
      </c>
      <c r="G28">
        <f>SUMIFS(GameLog!AO:AO,GameLog!$D:$D,'SD F'!$A28,GameLog!$E:$E,INDEX(Positions!$A$1:$B$9,MATCH('SD F'!$B28,Positions!$A$1:$A$9,0),2),GameLog!$C:$C,"SD")</f>
        <v>0</v>
      </c>
      <c r="H28">
        <f>SUMIFS(GameLog!AP:AP,GameLog!$D:$D,'SD F'!$A28,GameLog!$E:$E,INDEX(Positions!$A$1:$B$9,MATCH('SD F'!$B28,Positions!$A$1:$A$9,0),2),GameLog!$C:$C,"SD")</f>
        <v>0</v>
      </c>
      <c r="I28">
        <f>SUMIFS(GameLog!AQ:AQ,GameLog!$D:$D,'SD F'!$A28,GameLog!$E:$E,INDEX(Positions!$A$1:$B$9,MATCH('SD F'!$B28,Positions!$A$1:$A$9,0),2),GameLog!$C:$C,"SD")</f>
        <v>0</v>
      </c>
      <c r="J28">
        <f>SUMIFS(GameLog!AR:AR,GameLog!$D:$D,'SD F'!$A28,GameLog!$E:$E,INDEX(Positions!$A$1:$B$9,MATCH('SD F'!$B28,Positions!$A$1:$A$9,0),2),GameLog!$C:$C,"SD")</f>
        <v>0</v>
      </c>
      <c r="K28">
        <f>SUMIFS(GameLog!AS:AS,GameLog!$D:$D,'SD F'!$A28,GameLog!$E:$E,INDEX(Positions!$A$1:$B$9,MATCH('SD F'!$B28,Positions!$A$1:$A$9,0),2),GameLog!$C:$C,"SD")</f>
        <v>0</v>
      </c>
      <c r="L28">
        <f>SUMIFS(GameLog!AT:AT,GameLog!$D:$D,'SD F'!$A28,GameLog!$E:$E,INDEX(Positions!$A$1:$B$9,MATCH('SD F'!$B28,Positions!$A$1:$A$9,0),2),GameLog!$C:$C,"SD")</f>
        <v>0</v>
      </c>
      <c r="M28">
        <f>SUMIFS(GameLog!AU:AU,GameLog!$D:$D,'SD F'!$A28,GameLog!$E:$E,INDEX(Positions!$A$1:$B$9,MATCH('SD F'!$B28,Positions!$A$1:$A$9,0),2),GameLog!$C:$C,"SD")</f>
        <v>0</v>
      </c>
      <c r="N28">
        <f>SUMIFS(GameLog!AV:AV,GameLog!$D:$D,'SD F'!$A28,GameLog!$E:$E,INDEX(Positions!$A$1:$B$9,MATCH('SD F'!$B28,Positions!$A$1:$A$9,0),2),GameLog!$C:$C,"SD")</f>
        <v>0</v>
      </c>
      <c r="O28" s="8">
        <f t="shared" si="0"/>
        <v>0</v>
      </c>
      <c r="P28" s="18" t="str">
        <f t="shared" si="1"/>
        <v/>
      </c>
      <c r="V28" s="15"/>
    </row>
    <row r="29" spans="1:22">
      <c r="A29" t="s">
        <v>2538</v>
      </c>
      <c r="B29" t="s">
        <v>2430</v>
      </c>
      <c r="C29">
        <f>COUNTIFS(GameLog!D:D,'SD F'!A29,GameLog!C:C,"SD",GameLog!E:E,INDEX(Positions!$A$1:$B$9,MATCH('SD F'!$B29,Positions!$A$1:$A$9,0),2))</f>
        <v>3</v>
      </c>
      <c r="D29">
        <f>SUMIFS(GameLog!F:F,GameLog!$D:$D,'SD F'!A29,GameLog!$E:$E,INDEX(Positions!$A$1:$B$9,MATCH('SD F'!$B29,Positions!$A$1:$A$9,0),2),GameLog!$C:$C,"SD")</f>
        <v>3</v>
      </c>
      <c r="E29" s="12">
        <f>SUMIFS(GameLog!AM:AM,GameLog!$D:$D,'SD F'!$A29,GameLog!$E:$E,INDEX(Positions!$A$1:$B$9,MATCH('SD F'!$B29,Positions!$A$1:$A$9,0),2),GameLog!$C:$C,"SD")</f>
        <v>27</v>
      </c>
      <c r="F29">
        <f>SUMIFS(GameLog!AN:AN,GameLog!$D:$D,'SD F'!$A29,GameLog!$E:$E,INDEX(Positions!$A$1:$B$9,MATCH('SD F'!$B29,Positions!$A$1:$A$9,0),2),GameLog!$C:$C,"SD")</f>
        <v>28</v>
      </c>
      <c r="G29">
        <f>SUMIFS(GameLog!AO:AO,GameLog!$D:$D,'SD F'!$A29,GameLog!$E:$E,INDEX(Positions!$A$1:$B$9,MATCH('SD F'!$B29,Positions!$A$1:$A$9,0),2),GameLog!$C:$C,"SD")</f>
        <v>2</v>
      </c>
      <c r="H29">
        <f>SUMIFS(GameLog!AP:AP,GameLog!$D:$D,'SD F'!$A29,GameLog!$E:$E,INDEX(Positions!$A$1:$B$9,MATCH('SD F'!$B29,Positions!$A$1:$A$9,0),2),GameLog!$C:$C,"SD")</f>
        <v>0</v>
      </c>
      <c r="I29">
        <f>SUMIFS(GameLog!AQ:AQ,GameLog!$D:$D,'SD F'!$A29,GameLog!$E:$E,INDEX(Positions!$A$1:$B$9,MATCH('SD F'!$B29,Positions!$A$1:$A$9,0),2),GameLog!$C:$C,"SD")</f>
        <v>2</v>
      </c>
      <c r="J29">
        <f>SUMIFS(GameLog!AR:AR,GameLog!$D:$D,'SD F'!$A29,GameLog!$E:$E,INDEX(Positions!$A$1:$B$9,MATCH('SD F'!$B29,Positions!$A$1:$A$9,0),2),GameLog!$C:$C,"SD")</f>
        <v>0</v>
      </c>
      <c r="K29">
        <f>SUMIFS(GameLog!AS:AS,GameLog!$D:$D,'SD F'!$A29,GameLog!$E:$E,INDEX(Positions!$A$1:$B$9,MATCH('SD F'!$B29,Positions!$A$1:$A$9,0),2),GameLog!$C:$C,"SD")</f>
        <v>0</v>
      </c>
      <c r="L29">
        <f>SUMIFS(GameLog!AT:AT,GameLog!$D:$D,'SD F'!$A29,GameLog!$E:$E,INDEX(Positions!$A$1:$B$9,MATCH('SD F'!$B29,Positions!$A$1:$A$9,0),2),GameLog!$C:$C,"SD")</f>
        <v>0</v>
      </c>
      <c r="M29">
        <f>SUMIFS(GameLog!AU:AU,GameLog!$D:$D,'SD F'!$A29,GameLog!$E:$E,INDEX(Positions!$A$1:$B$9,MATCH('SD F'!$B29,Positions!$A$1:$A$9,0),2),GameLog!$C:$C,"SD")</f>
        <v>0</v>
      </c>
      <c r="N29">
        <f>SUMIFS(GameLog!AV:AV,GameLog!$D:$D,'SD F'!$A29,GameLog!$E:$E,INDEX(Positions!$A$1:$B$9,MATCH('SD F'!$B29,Positions!$A$1:$A$9,0),2),GameLog!$C:$C,"SD")</f>
        <v>0</v>
      </c>
      <c r="O29" s="8">
        <f t="shared" si="0"/>
        <v>1</v>
      </c>
      <c r="P29" s="18" t="str">
        <f t="shared" si="1"/>
        <v/>
      </c>
      <c r="V29" s="15"/>
    </row>
    <row r="30" spans="1:22">
      <c r="A30" t="s">
        <v>2441</v>
      </c>
      <c r="B30" t="s">
        <v>2430</v>
      </c>
      <c r="C30">
        <f>COUNTIFS(GameLog!D:D,'SD F'!A30,GameLog!C:C,"SD",GameLog!E:E,INDEX(Positions!$A$1:$B$9,MATCH('SD F'!$B30,Positions!$A$1:$A$9,0),2))</f>
        <v>0</v>
      </c>
      <c r="D30">
        <f>SUMIFS(GameLog!F:F,GameLog!$D:$D,'SD F'!A30,GameLog!$E:$E,INDEX(Positions!$A$1:$B$9,MATCH('SD F'!$B30,Positions!$A$1:$A$9,0),2),GameLog!$C:$C,"SD")</f>
        <v>0</v>
      </c>
      <c r="E30" s="12">
        <f>SUMIFS(GameLog!AM:AM,GameLog!$D:$D,'SD F'!$A30,GameLog!$E:$E,INDEX(Positions!$A$1:$B$9,MATCH('SD F'!$B30,Positions!$A$1:$A$9,0),2),GameLog!$C:$C,"SD")</f>
        <v>0</v>
      </c>
      <c r="F30">
        <f>SUMIFS(GameLog!AN:AN,GameLog!$D:$D,'SD F'!$A30,GameLog!$E:$E,INDEX(Positions!$A$1:$B$9,MATCH('SD F'!$B30,Positions!$A$1:$A$9,0),2),GameLog!$C:$C,"SD")</f>
        <v>0</v>
      </c>
      <c r="G30">
        <f>SUMIFS(GameLog!AO:AO,GameLog!$D:$D,'SD F'!$A30,GameLog!$E:$E,INDEX(Positions!$A$1:$B$9,MATCH('SD F'!$B30,Positions!$A$1:$A$9,0),2),GameLog!$C:$C,"SD")</f>
        <v>0</v>
      </c>
      <c r="H30">
        <f>SUMIFS(GameLog!AP:AP,GameLog!$D:$D,'SD F'!$A30,GameLog!$E:$E,INDEX(Positions!$A$1:$B$9,MATCH('SD F'!$B30,Positions!$A$1:$A$9,0),2),GameLog!$C:$C,"SD")</f>
        <v>0</v>
      </c>
      <c r="I30">
        <f>SUMIFS(GameLog!AQ:AQ,GameLog!$D:$D,'SD F'!$A30,GameLog!$E:$E,INDEX(Positions!$A$1:$B$9,MATCH('SD F'!$B30,Positions!$A$1:$A$9,0),2),GameLog!$C:$C,"SD")</f>
        <v>0</v>
      </c>
      <c r="J30">
        <f>SUMIFS(GameLog!AR:AR,GameLog!$D:$D,'SD F'!$A30,GameLog!$E:$E,INDEX(Positions!$A$1:$B$9,MATCH('SD F'!$B30,Positions!$A$1:$A$9,0),2),GameLog!$C:$C,"SD")</f>
        <v>0</v>
      </c>
      <c r="K30">
        <f>SUMIFS(GameLog!AS:AS,GameLog!$D:$D,'SD F'!$A30,GameLog!$E:$E,INDEX(Positions!$A$1:$B$9,MATCH('SD F'!$B30,Positions!$A$1:$A$9,0),2),GameLog!$C:$C,"SD")</f>
        <v>0</v>
      </c>
      <c r="L30">
        <f>SUMIFS(GameLog!AT:AT,GameLog!$D:$D,'SD F'!$A30,GameLog!$E:$E,INDEX(Positions!$A$1:$B$9,MATCH('SD F'!$B30,Positions!$A$1:$A$9,0),2),GameLog!$C:$C,"SD")</f>
        <v>0</v>
      </c>
      <c r="M30">
        <f>SUMIFS(GameLog!AU:AU,GameLog!$D:$D,'SD F'!$A30,GameLog!$E:$E,INDEX(Positions!$A$1:$B$9,MATCH('SD F'!$B30,Positions!$A$1:$A$9,0),2),GameLog!$C:$C,"SD")</f>
        <v>0</v>
      </c>
      <c r="N30">
        <f>SUMIFS(GameLog!AV:AV,GameLog!$D:$D,'SD F'!$A30,GameLog!$E:$E,INDEX(Positions!$A$1:$B$9,MATCH('SD F'!$B30,Positions!$A$1:$A$9,0),2),GameLog!$C:$C,"SD")</f>
        <v>0</v>
      </c>
      <c r="O30" s="8">
        <f t="shared" si="0"/>
        <v>0</v>
      </c>
      <c r="P30" s="18" t="str">
        <f t="shared" si="1"/>
        <v/>
      </c>
      <c r="V30" s="15"/>
    </row>
    <row r="31" spans="1:22">
      <c r="A31" t="s">
        <v>2539</v>
      </c>
      <c r="B31" t="s">
        <v>2430</v>
      </c>
      <c r="C31">
        <f>COUNTIFS(GameLog!D:D,'SD F'!A31,GameLog!C:C,"SD",GameLog!E:E,INDEX(Positions!$A$1:$B$9,MATCH('SD F'!$B31,Positions!$A$1:$A$9,0),2))</f>
        <v>0</v>
      </c>
      <c r="D31">
        <f>SUMIFS(GameLog!F:F,GameLog!$D:$D,'SD F'!A31,GameLog!$E:$E,INDEX(Positions!$A$1:$B$9,MATCH('SD F'!$B31,Positions!$A$1:$A$9,0),2),GameLog!$C:$C,"SD")</f>
        <v>0</v>
      </c>
      <c r="E31" s="12">
        <f>SUMIFS(GameLog!AM:AM,GameLog!$D:$D,'SD F'!$A31,GameLog!$E:$E,INDEX(Positions!$A$1:$B$9,MATCH('SD F'!$B31,Positions!$A$1:$A$9,0),2),GameLog!$C:$C,"SD")</f>
        <v>0</v>
      </c>
      <c r="F31">
        <f>SUMIFS(GameLog!AN:AN,GameLog!$D:$D,'SD F'!$A31,GameLog!$E:$E,INDEX(Positions!$A$1:$B$9,MATCH('SD F'!$B31,Positions!$A$1:$A$9,0),2),GameLog!$C:$C,"SD")</f>
        <v>0</v>
      </c>
      <c r="G31">
        <f>SUMIFS(GameLog!AO:AO,GameLog!$D:$D,'SD F'!$A31,GameLog!$E:$E,INDEX(Positions!$A$1:$B$9,MATCH('SD F'!$B31,Positions!$A$1:$A$9,0),2),GameLog!$C:$C,"SD")</f>
        <v>0</v>
      </c>
      <c r="H31">
        <f>SUMIFS(GameLog!AP:AP,GameLog!$D:$D,'SD F'!$A31,GameLog!$E:$E,INDEX(Positions!$A$1:$B$9,MATCH('SD F'!$B31,Positions!$A$1:$A$9,0),2),GameLog!$C:$C,"SD")</f>
        <v>0</v>
      </c>
      <c r="I31">
        <f>SUMIFS(GameLog!AQ:AQ,GameLog!$D:$D,'SD F'!$A31,GameLog!$E:$E,INDEX(Positions!$A$1:$B$9,MATCH('SD F'!$B31,Positions!$A$1:$A$9,0),2),GameLog!$C:$C,"SD")</f>
        <v>0</v>
      </c>
      <c r="J31">
        <f>SUMIFS(GameLog!AR:AR,GameLog!$D:$D,'SD F'!$A31,GameLog!$E:$E,INDEX(Positions!$A$1:$B$9,MATCH('SD F'!$B31,Positions!$A$1:$A$9,0),2),GameLog!$C:$C,"SD")</f>
        <v>0</v>
      </c>
      <c r="K31">
        <f>SUMIFS(GameLog!AS:AS,GameLog!$D:$D,'SD F'!$A31,GameLog!$E:$E,INDEX(Positions!$A$1:$B$9,MATCH('SD F'!$B31,Positions!$A$1:$A$9,0),2),GameLog!$C:$C,"SD")</f>
        <v>0</v>
      </c>
      <c r="L31">
        <f>SUMIFS(GameLog!AT:AT,GameLog!$D:$D,'SD F'!$A31,GameLog!$E:$E,INDEX(Positions!$A$1:$B$9,MATCH('SD F'!$B31,Positions!$A$1:$A$9,0),2),GameLog!$C:$C,"SD")</f>
        <v>0</v>
      </c>
      <c r="M31">
        <f>SUMIFS(GameLog!AU:AU,GameLog!$D:$D,'SD F'!$A31,GameLog!$E:$E,INDEX(Positions!$A$1:$B$9,MATCH('SD F'!$B31,Positions!$A$1:$A$9,0),2),GameLog!$C:$C,"SD")</f>
        <v>0</v>
      </c>
      <c r="N31">
        <f>SUMIFS(GameLog!AV:AV,GameLog!$D:$D,'SD F'!$A31,GameLog!$E:$E,INDEX(Positions!$A$1:$B$9,MATCH('SD F'!$B31,Positions!$A$1:$A$9,0),2),GameLog!$C:$C,"SD")</f>
        <v>0</v>
      </c>
      <c r="O31" s="8">
        <f t="shared" si="0"/>
        <v>0</v>
      </c>
      <c r="P31" s="18" t="str">
        <f t="shared" si="1"/>
        <v/>
      </c>
      <c r="V31" s="15"/>
    </row>
    <row r="32" spans="1:22">
      <c r="A32" t="s">
        <v>2433</v>
      </c>
      <c r="B32" t="s">
        <v>2430</v>
      </c>
      <c r="C32">
        <f>COUNTIFS(GameLog!D:D,'SD F'!A32,GameLog!C:C,"SD",GameLog!E:E,INDEX(Positions!$A$1:$B$9,MATCH('SD F'!$B32,Positions!$A$1:$A$9,0),2))</f>
        <v>0</v>
      </c>
      <c r="D32">
        <f>SUMIFS(GameLog!F:F,GameLog!$D:$D,'SD F'!A32,GameLog!$E:$E,INDEX(Positions!$A$1:$B$9,MATCH('SD F'!$B32,Positions!$A$1:$A$9,0),2),GameLog!$C:$C,"SD")</f>
        <v>0</v>
      </c>
      <c r="E32" s="12">
        <f>SUMIFS(GameLog!AM:AM,GameLog!$D:$D,'SD F'!$A32,GameLog!$E:$E,INDEX(Positions!$A$1:$B$9,MATCH('SD F'!$B32,Positions!$A$1:$A$9,0),2),GameLog!$C:$C,"SD")</f>
        <v>0</v>
      </c>
      <c r="F32">
        <f>SUMIFS(GameLog!AN:AN,GameLog!$D:$D,'SD F'!$A32,GameLog!$E:$E,INDEX(Positions!$A$1:$B$9,MATCH('SD F'!$B32,Positions!$A$1:$A$9,0),2),GameLog!$C:$C,"SD")</f>
        <v>0</v>
      </c>
      <c r="G32">
        <f>SUMIFS(GameLog!AO:AO,GameLog!$D:$D,'SD F'!$A32,GameLog!$E:$E,INDEX(Positions!$A$1:$B$9,MATCH('SD F'!$B32,Positions!$A$1:$A$9,0),2),GameLog!$C:$C,"SD")</f>
        <v>0</v>
      </c>
      <c r="H32">
        <f>SUMIFS(GameLog!AP:AP,GameLog!$D:$D,'SD F'!$A32,GameLog!$E:$E,INDEX(Positions!$A$1:$B$9,MATCH('SD F'!$B32,Positions!$A$1:$A$9,0),2),GameLog!$C:$C,"SD")</f>
        <v>0</v>
      </c>
      <c r="I32">
        <f>SUMIFS(GameLog!AQ:AQ,GameLog!$D:$D,'SD F'!$A32,GameLog!$E:$E,INDEX(Positions!$A$1:$B$9,MATCH('SD F'!$B32,Positions!$A$1:$A$9,0),2),GameLog!$C:$C,"SD")</f>
        <v>0</v>
      </c>
      <c r="J32">
        <f>SUMIFS(GameLog!AR:AR,GameLog!$D:$D,'SD F'!$A32,GameLog!$E:$E,INDEX(Positions!$A$1:$B$9,MATCH('SD F'!$B32,Positions!$A$1:$A$9,0),2),GameLog!$C:$C,"SD")</f>
        <v>0</v>
      </c>
      <c r="K32">
        <f>SUMIFS(GameLog!AS:AS,GameLog!$D:$D,'SD F'!$A32,GameLog!$E:$E,INDEX(Positions!$A$1:$B$9,MATCH('SD F'!$B32,Positions!$A$1:$A$9,0),2),GameLog!$C:$C,"SD")</f>
        <v>0</v>
      </c>
      <c r="L32">
        <f>SUMIFS(GameLog!AT:AT,GameLog!$D:$D,'SD F'!$A32,GameLog!$E:$E,INDEX(Positions!$A$1:$B$9,MATCH('SD F'!$B32,Positions!$A$1:$A$9,0),2),GameLog!$C:$C,"SD")</f>
        <v>0</v>
      </c>
      <c r="M32">
        <f>SUMIFS(GameLog!AU:AU,GameLog!$D:$D,'SD F'!$A32,GameLog!$E:$E,INDEX(Positions!$A$1:$B$9,MATCH('SD F'!$B32,Positions!$A$1:$A$9,0),2),GameLog!$C:$C,"SD")</f>
        <v>0</v>
      </c>
      <c r="N32">
        <f>SUMIFS(GameLog!AV:AV,GameLog!$D:$D,'SD F'!$A32,GameLog!$E:$E,INDEX(Positions!$A$1:$B$9,MATCH('SD F'!$B32,Positions!$A$1:$A$9,0),2),GameLog!$C:$C,"SD")</f>
        <v>0</v>
      </c>
      <c r="O32" s="8">
        <f t="shared" si="0"/>
        <v>0</v>
      </c>
      <c r="P32" s="18" t="str">
        <f t="shared" si="1"/>
        <v/>
      </c>
      <c r="V32" s="15"/>
    </row>
    <row r="33" spans="1:22">
      <c r="A33" t="s">
        <v>2438</v>
      </c>
      <c r="B33" t="s">
        <v>2430</v>
      </c>
      <c r="C33">
        <f>COUNTIFS(GameLog!D:D,'SD F'!A33,GameLog!C:C,"SD",GameLog!E:E,INDEX(Positions!$A$1:$B$9,MATCH('SD F'!$B33,Positions!$A$1:$A$9,0),2))</f>
        <v>0</v>
      </c>
      <c r="D33">
        <f>SUMIFS(GameLog!F:F,GameLog!$D:$D,'SD F'!A33,GameLog!$E:$E,INDEX(Positions!$A$1:$B$9,MATCH('SD F'!$B33,Positions!$A$1:$A$9,0),2),GameLog!$C:$C,"SD")</f>
        <v>0</v>
      </c>
      <c r="E33" s="12">
        <f>SUMIFS(GameLog!AM:AM,GameLog!$D:$D,'SD F'!$A33,GameLog!$E:$E,INDEX(Positions!$A$1:$B$9,MATCH('SD F'!$B33,Positions!$A$1:$A$9,0),2),GameLog!$C:$C,"SD")</f>
        <v>0</v>
      </c>
      <c r="F33">
        <f>SUMIFS(GameLog!AN:AN,GameLog!$D:$D,'SD F'!$A33,GameLog!$E:$E,INDEX(Positions!$A$1:$B$9,MATCH('SD F'!$B33,Positions!$A$1:$A$9,0),2),GameLog!$C:$C,"SD")</f>
        <v>0</v>
      </c>
      <c r="G33">
        <f>SUMIFS(GameLog!AO:AO,GameLog!$D:$D,'SD F'!$A33,GameLog!$E:$E,INDEX(Positions!$A$1:$B$9,MATCH('SD F'!$B33,Positions!$A$1:$A$9,0),2),GameLog!$C:$C,"SD")</f>
        <v>0</v>
      </c>
      <c r="H33">
        <f>SUMIFS(GameLog!AP:AP,GameLog!$D:$D,'SD F'!$A33,GameLog!$E:$E,INDEX(Positions!$A$1:$B$9,MATCH('SD F'!$B33,Positions!$A$1:$A$9,0),2),GameLog!$C:$C,"SD")</f>
        <v>0</v>
      </c>
      <c r="I33">
        <f>SUMIFS(GameLog!AQ:AQ,GameLog!$D:$D,'SD F'!$A33,GameLog!$E:$E,INDEX(Positions!$A$1:$B$9,MATCH('SD F'!$B33,Positions!$A$1:$A$9,0),2),GameLog!$C:$C,"SD")</f>
        <v>0</v>
      </c>
      <c r="J33">
        <f>SUMIFS(GameLog!AR:AR,GameLog!$D:$D,'SD F'!$A33,GameLog!$E:$E,INDEX(Positions!$A$1:$B$9,MATCH('SD F'!$B33,Positions!$A$1:$A$9,0),2),GameLog!$C:$C,"SD")</f>
        <v>0</v>
      </c>
      <c r="K33">
        <f>SUMIFS(GameLog!AS:AS,GameLog!$D:$D,'SD F'!$A33,GameLog!$E:$E,INDEX(Positions!$A$1:$B$9,MATCH('SD F'!$B33,Positions!$A$1:$A$9,0),2),GameLog!$C:$C,"SD")</f>
        <v>0</v>
      </c>
      <c r="L33">
        <f>SUMIFS(GameLog!AT:AT,GameLog!$D:$D,'SD F'!$A33,GameLog!$E:$E,INDEX(Positions!$A$1:$B$9,MATCH('SD F'!$B33,Positions!$A$1:$A$9,0),2),GameLog!$C:$C,"SD")</f>
        <v>0</v>
      </c>
      <c r="M33">
        <f>SUMIFS(GameLog!AU:AU,GameLog!$D:$D,'SD F'!$A33,GameLog!$E:$E,INDEX(Positions!$A$1:$B$9,MATCH('SD F'!$B33,Positions!$A$1:$A$9,0),2),GameLog!$C:$C,"SD")</f>
        <v>0</v>
      </c>
      <c r="N33">
        <f>SUMIFS(GameLog!AV:AV,GameLog!$D:$D,'SD F'!$A33,GameLog!$E:$E,INDEX(Positions!$A$1:$B$9,MATCH('SD F'!$B33,Positions!$A$1:$A$9,0),2),GameLog!$C:$C,"SD")</f>
        <v>0</v>
      </c>
      <c r="O33" s="8">
        <f t="shared" si="0"/>
        <v>0</v>
      </c>
      <c r="P33" s="18" t="str">
        <f t="shared" si="1"/>
        <v/>
      </c>
      <c r="V33" s="15"/>
    </row>
    <row r="34" spans="1:22">
      <c r="A34" t="s">
        <v>2540</v>
      </c>
      <c r="B34" t="s">
        <v>2430</v>
      </c>
      <c r="C34">
        <f>COUNTIFS(GameLog!D:D,'SD F'!A34,GameLog!C:C,"SD",GameLog!E:E,INDEX(Positions!$A$1:$B$9,MATCH('SD F'!$B34,Positions!$A$1:$A$9,0),2))</f>
        <v>0</v>
      </c>
      <c r="D34">
        <f>SUMIFS(GameLog!F:F,GameLog!$D:$D,'SD F'!A34,GameLog!$E:$E,INDEX(Positions!$A$1:$B$9,MATCH('SD F'!$B34,Positions!$A$1:$A$9,0),2),GameLog!$C:$C,"SD")</f>
        <v>0</v>
      </c>
      <c r="E34" s="12">
        <f>SUMIFS(GameLog!AM:AM,GameLog!$D:$D,'SD F'!$A34,GameLog!$E:$E,INDEX(Positions!$A$1:$B$9,MATCH('SD F'!$B34,Positions!$A$1:$A$9,0),2),GameLog!$C:$C,"SD")</f>
        <v>0</v>
      </c>
      <c r="F34">
        <f>SUMIFS(GameLog!AN:AN,GameLog!$D:$D,'SD F'!$A34,GameLog!$E:$E,INDEX(Positions!$A$1:$B$9,MATCH('SD F'!$B34,Positions!$A$1:$A$9,0),2),GameLog!$C:$C,"SD")</f>
        <v>0</v>
      </c>
      <c r="G34">
        <f>SUMIFS(GameLog!AO:AO,GameLog!$D:$D,'SD F'!$A34,GameLog!$E:$E,INDEX(Positions!$A$1:$B$9,MATCH('SD F'!$B34,Positions!$A$1:$A$9,0),2),GameLog!$C:$C,"SD")</f>
        <v>0</v>
      </c>
      <c r="H34">
        <f>SUMIFS(GameLog!AP:AP,GameLog!$D:$D,'SD F'!$A34,GameLog!$E:$E,INDEX(Positions!$A$1:$B$9,MATCH('SD F'!$B34,Positions!$A$1:$A$9,0),2),GameLog!$C:$C,"SD")</f>
        <v>0</v>
      </c>
      <c r="I34">
        <f>SUMIFS(GameLog!AQ:AQ,GameLog!$D:$D,'SD F'!$A34,GameLog!$E:$E,INDEX(Positions!$A$1:$B$9,MATCH('SD F'!$B34,Positions!$A$1:$A$9,0),2),GameLog!$C:$C,"SD")</f>
        <v>0</v>
      </c>
      <c r="J34">
        <f>SUMIFS(GameLog!AR:AR,GameLog!$D:$D,'SD F'!$A34,GameLog!$E:$E,INDEX(Positions!$A$1:$B$9,MATCH('SD F'!$B34,Positions!$A$1:$A$9,0),2),GameLog!$C:$C,"SD")</f>
        <v>0</v>
      </c>
      <c r="K34">
        <f>SUMIFS(GameLog!AS:AS,GameLog!$D:$D,'SD F'!$A34,GameLog!$E:$E,INDEX(Positions!$A$1:$B$9,MATCH('SD F'!$B34,Positions!$A$1:$A$9,0),2),GameLog!$C:$C,"SD")</f>
        <v>0</v>
      </c>
      <c r="L34">
        <f>SUMIFS(GameLog!AT:AT,GameLog!$D:$D,'SD F'!$A34,GameLog!$E:$E,INDEX(Positions!$A$1:$B$9,MATCH('SD F'!$B34,Positions!$A$1:$A$9,0),2),GameLog!$C:$C,"SD")</f>
        <v>0</v>
      </c>
      <c r="M34">
        <f>SUMIFS(GameLog!AU:AU,GameLog!$D:$D,'SD F'!$A34,GameLog!$E:$E,INDEX(Positions!$A$1:$B$9,MATCH('SD F'!$B34,Positions!$A$1:$A$9,0),2),GameLog!$C:$C,"SD")</f>
        <v>0</v>
      </c>
      <c r="N34">
        <f>SUMIFS(GameLog!AV:AV,GameLog!$D:$D,'SD F'!$A34,GameLog!$E:$E,INDEX(Positions!$A$1:$B$9,MATCH('SD F'!$B34,Positions!$A$1:$A$9,0),2),GameLog!$C:$C,"SD")</f>
        <v>0</v>
      </c>
      <c r="O34" s="8">
        <f t="shared" si="0"/>
        <v>0</v>
      </c>
      <c r="P34" s="18" t="str">
        <f t="shared" si="1"/>
        <v/>
      </c>
      <c r="V34" s="15"/>
    </row>
    <row r="35" spans="1:22">
      <c r="A35" t="s">
        <v>2536</v>
      </c>
      <c r="B35" t="s">
        <v>2411</v>
      </c>
      <c r="C35">
        <f>COUNTIFS(GameLog!D:D,'SD F'!A35,GameLog!C:C,"SD",GameLog!E:E,INDEX(Positions!$A$1:$B$9,MATCH('SD F'!$B35,Positions!$A$1:$A$9,0),2))</f>
        <v>0</v>
      </c>
      <c r="D35">
        <f>SUMIFS(GameLog!F:F,GameLog!$D:$D,'SD F'!A35,GameLog!$E:$E,INDEX(Positions!$A$1:$B$9,MATCH('SD F'!$B35,Positions!$A$1:$A$9,0),2),GameLog!$C:$C,"SD")</f>
        <v>0</v>
      </c>
      <c r="E35" s="12">
        <f>SUMIFS(GameLog!AM:AM,GameLog!$D:$D,'SD F'!$A35,GameLog!$E:$E,INDEX(Positions!$A$1:$B$9,MATCH('SD F'!$B35,Positions!$A$1:$A$9,0),2),GameLog!$C:$C,"SD")</f>
        <v>0</v>
      </c>
      <c r="F35">
        <f>SUMIFS(GameLog!AN:AN,GameLog!$D:$D,'SD F'!$A35,GameLog!$E:$E,INDEX(Positions!$A$1:$B$9,MATCH('SD F'!$B35,Positions!$A$1:$A$9,0),2),GameLog!$C:$C,"SD")</f>
        <v>0</v>
      </c>
      <c r="G35">
        <f>SUMIFS(GameLog!AO:AO,GameLog!$D:$D,'SD F'!$A35,GameLog!$E:$E,INDEX(Positions!$A$1:$B$9,MATCH('SD F'!$B35,Positions!$A$1:$A$9,0),2),GameLog!$C:$C,"SD")</f>
        <v>0</v>
      </c>
      <c r="H35">
        <f>SUMIFS(GameLog!AP:AP,GameLog!$D:$D,'SD F'!$A35,GameLog!$E:$E,INDEX(Positions!$A$1:$B$9,MATCH('SD F'!$B35,Positions!$A$1:$A$9,0),2),GameLog!$C:$C,"SD")</f>
        <v>0</v>
      </c>
      <c r="I35">
        <f>SUMIFS(GameLog!AQ:AQ,GameLog!$D:$D,'SD F'!$A35,GameLog!$E:$E,INDEX(Positions!$A$1:$B$9,MATCH('SD F'!$B35,Positions!$A$1:$A$9,0),2),GameLog!$C:$C,"SD")</f>
        <v>0</v>
      </c>
      <c r="J35">
        <f>SUMIFS(GameLog!AR:AR,GameLog!$D:$D,'SD F'!$A35,GameLog!$E:$E,INDEX(Positions!$A$1:$B$9,MATCH('SD F'!$B35,Positions!$A$1:$A$9,0),2),GameLog!$C:$C,"SD")</f>
        <v>0</v>
      </c>
      <c r="K35">
        <f>SUMIFS(GameLog!AS:AS,GameLog!$D:$D,'SD F'!$A35,GameLog!$E:$E,INDEX(Positions!$A$1:$B$9,MATCH('SD F'!$B35,Positions!$A$1:$A$9,0),2),GameLog!$C:$C,"SD")</f>
        <v>0</v>
      </c>
      <c r="L35">
        <f>SUMIFS(GameLog!AT:AT,GameLog!$D:$D,'SD F'!$A35,GameLog!$E:$E,INDEX(Positions!$A$1:$B$9,MATCH('SD F'!$B35,Positions!$A$1:$A$9,0),2),GameLog!$C:$C,"SD")</f>
        <v>0</v>
      </c>
      <c r="M35">
        <f>SUMIFS(GameLog!AU:AU,GameLog!$D:$D,'SD F'!$A35,GameLog!$E:$E,INDEX(Positions!$A$1:$B$9,MATCH('SD F'!$B35,Positions!$A$1:$A$9,0),2),GameLog!$C:$C,"SD")</f>
        <v>0</v>
      </c>
      <c r="N35">
        <f>SUMIFS(GameLog!AV:AV,GameLog!$D:$D,'SD F'!$A35,GameLog!$E:$E,INDEX(Positions!$A$1:$B$9,MATCH('SD F'!$B35,Positions!$A$1:$A$9,0),2),GameLog!$C:$C,"SD")</f>
        <v>0</v>
      </c>
      <c r="O35" s="8">
        <f t="shared" si="0"/>
        <v>0</v>
      </c>
      <c r="P35" s="18" t="str">
        <f t="shared" si="1"/>
        <v/>
      </c>
      <c r="V35" s="15"/>
    </row>
    <row r="36" spans="1:22">
      <c r="A36" t="s">
        <v>2501</v>
      </c>
      <c r="B36" t="s">
        <v>2411</v>
      </c>
      <c r="C36">
        <f>COUNTIFS(GameLog!D:D,'SD F'!A36,GameLog!C:C,"SD",GameLog!E:E,INDEX(Positions!$A$1:$B$9,MATCH('SD F'!$B36,Positions!$A$1:$A$9,0),2))</f>
        <v>0</v>
      </c>
      <c r="D36">
        <f>SUMIFS(GameLog!F:F,GameLog!$D:$D,'SD F'!A36,GameLog!$E:$E,INDEX(Positions!$A$1:$B$9,MATCH('SD F'!$B36,Positions!$A$1:$A$9,0),2),GameLog!$C:$C,"SD")</f>
        <v>0</v>
      </c>
      <c r="E36" s="12">
        <f>SUMIFS(GameLog!AM:AM,GameLog!$D:$D,'SD F'!$A36,GameLog!$E:$E,INDEX(Positions!$A$1:$B$9,MATCH('SD F'!$B36,Positions!$A$1:$A$9,0),2),GameLog!$C:$C,"SD")</f>
        <v>0</v>
      </c>
      <c r="F36">
        <f>SUMIFS(GameLog!AN:AN,GameLog!$D:$D,'SD F'!$A36,GameLog!$E:$E,INDEX(Positions!$A$1:$B$9,MATCH('SD F'!$B36,Positions!$A$1:$A$9,0),2),GameLog!$C:$C,"SD")</f>
        <v>0</v>
      </c>
      <c r="G36">
        <f>SUMIFS(GameLog!AO:AO,GameLog!$D:$D,'SD F'!$A36,GameLog!$E:$E,INDEX(Positions!$A$1:$B$9,MATCH('SD F'!$B36,Positions!$A$1:$A$9,0),2),GameLog!$C:$C,"SD")</f>
        <v>0</v>
      </c>
      <c r="H36">
        <f>SUMIFS(GameLog!AP:AP,GameLog!$D:$D,'SD F'!$A36,GameLog!$E:$E,INDEX(Positions!$A$1:$B$9,MATCH('SD F'!$B36,Positions!$A$1:$A$9,0),2),GameLog!$C:$C,"SD")</f>
        <v>0</v>
      </c>
      <c r="I36">
        <f>SUMIFS(GameLog!AQ:AQ,GameLog!$D:$D,'SD F'!$A36,GameLog!$E:$E,INDEX(Positions!$A$1:$B$9,MATCH('SD F'!$B36,Positions!$A$1:$A$9,0),2),GameLog!$C:$C,"SD")</f>
        <v>0</v>
      </c>
      <c r="J36">
        <f>SUMIFS(GameLog!AR:AR,GameLog!$D:$D,'SD F'!$A36,GameLog!$E:$E,INDEX(Positions!$A$1:$B$9,MATCH('SD F'!$B36,Positions!$A$1:$A$9,0),2),GameLog!$C:$C,"SD")</f>
        <v>0</v>
      </c>
      <c r="K36">
        <f>SUMIFS(GameLog!AS:AS,GameLog!$D:$D,'SD F'!$A36,GameLog!$E:$E,INDEX(Positions!$A$1:$B$9,MATCH('SD F'!$B36,Positions!$A$1:$A$9,0),2),GameLog!$C:$C,"SD")</f>
        <v>0</v>
      </c>
      <c r="L36">
        <f>SUMIFS(GameLog!AT:AT,GameLog!$D:$D,'SD F'!$A36,GameLog!$E:$E,INDEX(Positions!$A$1:$B$9,MATCH('SD F'!$B36,Positions!$A$1:$A$9,0),2),GameLog!$C:$C,"SD")</f>
        <v>0</v>
      </c>
      <c r="M36">
        <f>SUMIFS(GameLog!AU:AU,GameLog!$D:$D,'SD F'!$A36,GameLog!$E:$E,INDEX(Positions!$A$1:$B$9,MATCH('SD F'!$B36,Positions!$A$1:$A$9,0),2),GameLog!$C:$C,"SD")</f>
        <v>0</v>
      </c>
      <c r="N36">
        <f>SUMIFS(GameLog!AV:AV,GameLog!$D:$D,'SD F'!$A36,GameLog!$E:$E,INDEX(Positions!$A$1:$B$9,MATCH('SD F'!$B36,Positions!$A$1:$A$9,0),2),GameLog!$C:$C,"SD")</f>
        <v>0</v>
      </c>
      <c r="O36" s="8">
        <f t="shared" si="0"/>
        <v>0</v>
      </c>
      <c r="P36" s="18" t="str">
        <f t="shared" si="1"/>
        <v/>
      </c>
      <c r="V36" s="15"/>
    </row>
    <row r="37" spans="1:22">
      <c r="A37" t="s">
        <v>2431</v>
      </c>
      <c r="B37" t="s">
        <v>2411</v>
      </c>
      <c r="C37">
        <f>COUNTIFS(GameLog!D:D,'SD F'!A37,GameLog!C:C,"SD",GameLog!E:E,INDEX(Positions!$A$1:$B$9,MATCH('SD F'!$B37,Positions!$A$1:$A$9,0),2))</f>
        <v>0</v>
      </c>
      <c r="D37">
        <f>SUMIFS(GameLog!F:F,GameLog!$D:$D,'SD F'!A37,GameLog!$E:$E,INDEX(Positions!$A$1:$B$9,MATCH('SD F'!$B37,Positions!$A$1:$A$9,0),2),GameLog!$C:$C,"SD")</f>
        <v>0</v>
      </c>
      <c r="E37" s="12">
        <f>SUMIFS(GameLog!AM:AM,GameLog!$D:$D,'SD F'!$A37,GameLog!$E:$E,INDEX(Positions!$A$1:$B$9,MATCH('SD F'!$B37,Positions!$A$1:$A$9,0),2),GameLog!$C:$C,"SD")</f>
        <v>0</v>
      </c>
      <c r="F37">
        <f>SUMIFS(GameLog!AN:AN,GameLog!$D:$D,'SD F'!$A37,GameLog!$E:$E,INDEX(Positions!$A$1:$B$9,MATCH('SD F'!$B37,Positions!$A$1:$A$9,0),2),GameLog!$C:$C,"SD")</f>
        <v>0</v>
      </c>
      <c r="G37">
        <f>SUMIFS(GameLog!AO:AO,GameLog!$D:$D,'SD F'!$A37,GameLog!$E:$E,INDEX(Positions!$A$1:$B$9,MATCH('SD F'!$B37,Positions!$A$1:$A$9,0),2),GameLog!$C:$C,"SD")</f>
        <v>0</v>
      </c>
      <c r="H37">
        <f>SUMIFS(GameLog!AP:AP,GameLog!$D:$D,'SD F'!$A37,GameLog!$E:$E,INDEX(Positions!$A$1:$B$9,MATCH('SD F'!$B37,Positions!$A$1:$A$9,0),2),GameLog!$C:$C,"SD")</f>
        <v>0</v>
      </c>
      <c r="I37">
        <f>SUMIFS(GameLog!AQ:AQ,GameLog!$D:$D,'SD F'!$A37,GameLog!$E:$E,INDEX(Positions!$A$1:$B$9,MATCH('SD F'!$B37,Positions!$A$1:$A$9,0),2),GameLog!$C:$C,"SD")</f>
        <v>0</v>
      </c>
      <c r="J37">
        <f>SUMIFS(GameLog!AR:AR,GameLog!$D:$D,'SD F'!$A37,GameLog!$E:$E,INDEX(Positions!$A$1:$B$9,MATCH('SD F'!$B37,Positions!$A$1:$A$9,0),2),GameLog!$C:$C,"SD")</f>
        <v>0</v>
      </c>
      <c r="K37">
        <f>SUMIFS(GameLog!AS:AS,GameLog!$D:$D,'SD F'!$A37,GameLog!$E:$E,INDEX(Positions!$A$1:$B$9,MATCH('SD F'!$B37,Positions!$A$1:$A$9,0),2),GameLog!$C:$C,"SD")</f>
        <v>0</v>
      </c>
      <c r="L37">
        <f>SUMIFS(GameLog!AT:AT,GameLog!$D:$D,'SD F'!$A37,GameLog!$E:$E,INDEX(Positions!$A$1:$B$9,MATCH('SD F'!$B37,Positions!$A$1:$A$9,0),2),GameLog!$C:$C,"SD")</f>
        <v>0</v>
      </c>
      <c r="M37">
        <f>SUMIFS(GameLog!AU:AU,GameLog!$D:$D,'SD F'!$A37,GameLog!$E:$E,INDEX(Positions!$A$1:$B$9,MATCH('SD F'!$B37,Positions!$A$1:$A$9,0),2),GameLog!$C:$C,"SD")</f>
        <v>0</v>
      </c>
      <c r="N37">
        <f>SUMIFS(GameLog!AV:AV,GameLog!$D:$D,'SD F'!$A37,GameLog!$E:$E,INDEX(Positions!$A$1:$B$9,MATCH('SD F'!$B37,Positions!$A$1:$A$9,0),2),GameLog!$C:$C,"SD")</f>
        <v>0</v>
      </c>
      <c r="O37" s="8">
        <f t="shared" si="0"/>
        <v>0</v>
      </c>
      <c r="P37" s="18" t="str">
        <f t="shared" si="1"/>
        <v/>
      </c>
      <c r="V37" s="15"/>
    </row>
    <row r="38" spans="1:22">
      <c r="A38" t="s">
        <v>2541</v>
      </c>
      <c r="B38" t="s">
        <v>2411</v>
      </c>
      <c r="C38">
        <f>COUNTIFS(GameLog!D:D,'SD F'!A38,GameLog!C:C,"SD",GameLog!E:E,INDEX(Positions!$A$1:$B$9,MATCH('SD F'!$B38,Positions!$A$1:$A$9,0),2))</f>
        <v>0</v>
      </c>
      <c r="D38">
        <f>SUMIFS(GameLog!F:F,GameLog!$D:$D,'SD F'!A38,GameLog!$E:$E,INDEX(Positions!$A$1:$B$9,MATCH('SD F'!$B38,Positions!$A$1:$A$9,0),2),GameLog!$C:$C,"SD")</f>
        <v>0</v>
      </c>
      <c r="E38" s="12">
        <f>SUMIFS(GameLog!AM:AM,GameLog!$D:$D,'SD F'!$A38,GameLog!$E:$E,INDEX(Positions!$A$1:$B$9,MATCH('SD F'!$B38,Positions!$A$1:$A$9,0),2),GameLog!$C:$C,"SD")</f>
        <v>0</v>
      </c>
      <c r="F38">
        <f>SUMIFS(GameLog!AN:AN,GameLog!$D:$D,'SD F'!$A38,GameLog!$E:$E,INDEX(Positions!$A$1:$B$9,MATCH('SD F'!$B38,Positions!$A$1:$A$9,0),2),GameLog!$C:$C,"SD")</f>
        <v>0</v>
      </c>
      <c r="G38">
        <f>SUMIFS(GameLog!AO:AO,GameLog!$D:$D,'SD F'!$A38,GameLog!$E:$E,INDEX(Positions!$A$1:$B$9,MATCH('SD F'!$B38,Positions!$A$1:$A$9,0),2),GameLog!$C:$C,"SD")</f>
        <v>0</v>
      </c>
      <c r="H38">
        <f>SUMIFS(GameLog!AP:AP,GameLog!$D:$D,'SD F'!$A38,GameLog!$E:$E,INDEX(Positions!$A$1:$B$9,MATCH('SD F'!$B38,Positions!$A$1:$A$9,0),2),GameLog!$C:$C,"SD")</f>
        <v>0</v>
      </c>
      <c r="I38">
        <f>SUMIFS(GameLog!AQ:AQ,GameLog!$D:$D,'SD F'!$A38,GameLog!$E:$E,INDEX(Positions!$A$1:$B$9,MATCH('SD F'!$B38,Positions!$A$1:$A$9,0),2),GameLog!$C:$C,"SD")</f>
        <v>0</v>
      </c>
      <c r="J38">
        <f>SUMIFS(GameLog!AR:AR,GameLog!$D:$D,'SD F'!$A38,GameLog!$E:$E,INDEX(Positions!$A$1:$B$9,MATCH('SD F'!$B38,Positions!$A$1:$A$9,0),2),GameLog!$C:$C,"SD")</f>
        <v>0</v>
      </c>
      <c r="K38">
        <f>SUMIFS(GameLog!AS:AS,GameLog!$D:$D,'SD F'!$A38,GameLog!$E:$E,INDEX(Positions!$A$1:$B$9,MATCH('SD F'!$B38,Positions!$A$1:$A$9,0),2),GameLog!$C:$C,"SD")</f>
        <v>0</v>
      </c>
      <c r="L38">
        <f>SUMIFS(GameLog!AT:AT,GameLog!$D:$D,'SD F'!$A38,GameLog!$E:$E,INDEX(Positions!$A$1:$B$9,MATCH('SD F'!$B38,Positions!$A$1:$A$9,0),2),GameLog!$C:$C,"SD")</f>
        <v>0</v>
      </c>
      <c r="M38">
        <f>SUMIFS(GameLog!AU:AU,GameLog!$D:$D,'SD F'!$A38,GameLog!$E:$E,INDEX(Positions!$A$1:$B$9,MATCH('SD F'!$B38,Positions!$A$1:$A$9,0),2),GameLog!$C:$C,"SD")</f>
        <v>0</v>
      </c>
      <c r="N38">
        <f>SUMIFS(GameLog!AV:AV,GameLog!$D:$D,'SD F'!$A38,GameLog!$E:$E,INDEX(Positions!$A$1:$B$9,MATCH('SD F'!$B38,Positions!$A$1:$A$9,0),2),GameLog!$C:$C,"SD")</f>
        <v>0</v>
      </c>
      <c r="O38" s="8">
        <f t="shared" si="0"/>
        <v>0</v>
      </c>
      <c r="P38" s="18" t="str">
        <f t="shared" si="1"/>
        <v/>
      </c>
      <c r="V38" s="15"/>
    </row>
    <row r="39" spans="1:22">
      <c r="A39" t="s">
        <v>2438</v>
      </c>
      <c r="B39" t="s">
        <v>2411</v>
      </c>
      <c r="C39">
        <f>COUNTIFS(GameLog!D:D,'SD F'!A39,GameLog!C:C,"SD",GameLog!E:E,INDEX(Positions!$A$1:$B$9,MATCH('SD F'!$B39,Positions!$A$1:$A$9,0),2))</f>
        <v>0</v>
      </c>
      <c r="D39">
        <f>SUMIFS(GameLog!F:F,GameLog!$D:$D,'SD F'!A39,GameLog!$E:$E,INDEX(Positions!$A$1:$B$9,MATCH('SD F'!$B39,Positions!$A$1:$A$9,0),2),GameLog!$C:$C,"SD")</f>
        <v>0</v>
      </c>
      <c r="E39" s="12">
        <f>SUMIFS(GameLog!AM:AM,GameLog!$D:$D,'SD F'!$A39,GameLog!$E:$E,INDEX(Positions!$A$1:$B$9,MATCH('SD F'!$B39,Positions!$A$1:$A$9,0),2),GameLog!$C:$C,"SD")</f>
        <v>0</v>
      </c>
      <c r="F39">
        <f>SUMIFS(GameLog!AN:AN,GameLog!$D:$D,'SD F'!$A39,GameLog!$E:$E,INDEX(Positions!$A$1:$B$9,MATCH('SD F'!$B39,Positions!$A$1:$A$9,0),2),GameLog!$C:$C,"SD")</f>
        <v>0</v>
      </c>
      <c r="G39">
        <f>SUMIFS(GameLog!AO:AO,GameLog!$D:$D,'SD F'!$A39,GameLog!$E:$E,INDEX(Positions!$A$1:$B$9,MATCH('SD F'!$B39,Positions!$A$1:$A$9,0),2),GameLog!$C:$C,"SD")</f>
        <v>0</v>
      </c>
      <c r="H39">
        <f>SUMIFS(GameLog!AP:AP,GameLog!$D:$D,'SD F'!$A39,GameLog!$E:$E,INDEX(Positions!$A$1:$B$9,MATCH('SD F'!$B39,Positions!$A$1:$A$9,0),2),GameLog!$C:$C,"SD")</f>
        <v>0</v>
      </c>
      <c r="I39">
        <f>SUMIFS(GameLog!AQ:AQ,GameLog!$D:$D,'SD F'!$A39,GameLog!$E:$E,INDEX(Positions!$A$1:$B$9,MATCH('SD F'!$B39,Positions!$A$1:$A$9,0),2),GameLog!$C:$C,"SD")</f>
        <v>0</v>
      </c>
      <c r="J39">
        <f>SUMIFS(GameLog!AR:AR,GameLog!$D:$D,'SD F'!$A39,GameLog!$E:$E,INDEX(Positions!$A$1:$B$9,MATCH('SD F'!$B39,Positions!$A$1:$A$9,0),2),GameLog!$C:$C,"SD")</f>
        <v>0</v>
      </c>
      <c r="K39">
        <f>SUMIFS(GameLog!AS:AS,GameLog!$D:$D,'SD F'!$A39,GameLog!$E:$E,INDEX(Positions!$A$1:$B$9,MATCH('SD F'!$B39,Positions!$A$1:$A$9,0),2),GameLog!$C:$C,"SD")</f>
        <v>0</v>
      </c>
      <c r="L39">
        <f>SUMIFS(GameLog!AT:AT,GameLog!$D:$D,'SD F'!$A39,GameLog!$E:$E,INDEX(Positions!$A$1:$B$9,MATCH('SD F'!$B39,Positions!$A$1:$A$9,0),2),GameLog!$C:$C,"SD")</f>
        <v>0</v>
      </c>
      <c r="M39">
        <f>SUMIFS(GameLog!AU:AU,GameLog!$D:$D,'SD F'!$A39,GameLog!$E:$E,INDEX(Positions!$A$1:$B$9,MATCH('SD F'!$B39,Positions!$A$1:$A$9,0),2),GameLog!$C:$C,"SD")</f>
        <v>0</v>
      </c>
      <c r="N39">
        <f>SUMIFS(GameLog!AV:AV,GameLog!$D:$D,'SD F'!$A39,GameLog!$E:$E,INDEX(Positions!$A$1:$B$9,MATCH('SD F'!$B39,Positions!$A$1:$A$9,0),2),GameLog!$C:$C,"SD")</f>
        <v>0</v>
      </c>
      <c r="O39" s="8">
        <f t="shared" si="0"/>
        <v>0</v>
      </c>
      <c r="P39" s="18" t="str">
        <f t="shared" si="1"/>
        <v/>
      </c>
      <c r="V39" s="15"/>
    </row>
    <row r="40" spans="1:22">
      <c r="A40" t="s">
        <v>2542</v>
      </c>
      <c r="B40" t="s">
        <v>2411</v>
      </c>
      <c r="C40">
        <f>COUNTIFS(GameLog!D:D,'SD F'!A40,GameLog!C:C,"SD",GameLog!E:E,INDEX(Positions!$A$1:$B$9,MATCH('SD F'!$B40,Positions!$A$1:$A$9,0),2))</f>
        <v>3</v>
      </c>
      <c r="D40">
        <f>SUMIFS(GameLog!F:F,GameLog!$D:$D,'SD F'!A40,GameLog!$E:$E,INDEX(Positions!$A$1:$B$9,MATCH('SD F'!$B40,Positions!$A$1:$A$9,0),2),GameLog!$C:$C,"SD")</f>
        <v>3</v>
      </c>
      <c r="E40" s="12">
        <f>SUMIFS(GameLog!AM:AM,GameLog!$D:$D,'SD F'!$A40,GameLog!$E:$E,INDEX(Positions!$A$1:$B$9,MATCH('SD F'!$B40,Positions!$A$1:$A$9,0),2),GameLog!$C:$C,"SD")</f>
        <v>27</v>
      </c>
      <c r="F40">
        <f>SUMIFS(GameLog!AN:AN,GameLog!$D:$D,'SD F'!$A40,GameLog!$E:$E,INDEX(Positions!$A$1:$B$9,MATCH('SD F'!$B40,Positions!$A$1:$A$9,0),2),GameLog!$C:$C,"SD")</f>
        <v>10</v>
      </c>
      <c r="G40">
        <f>SUMIFS(GameLog!AO:AO,GameLog!$D:$D,'SD F'!$A40,GameLog!$E:$E,INDEX(Positions!$A$1:$B$9,MATCH('SD F'!$B40,Positions!$A$1:$A$9,0),2),GameLog!$C:$C,"SD")</f>
        <v>14</v>
      </c>
      <c r="H40">
        <f>SUMIFS(GameLog!AP:AP,GameLog!$D:$D,'SD F'!$A40,GameLog!$E:$E,INDEX(Positions!$A$1:$B$9,MATCH('SD F'!$B40,Positions!$A$1:$A$9,0),2),GameLog!$C:$C,"SD")</f>
        <v>0</v>
      </c>
      <c r="I40">
        <f>SUMIFS(GameLog!AQ:AQ,GameLog!$D:$D,'SD F'!$A40,GameLog!$E:$E,INDEX(Positions!$A$1:$B$9,MATCH('SD F'!$B40,Positions!$A$1:$A$9,0),2),GameLog!$C:$C,"SD")</f>
        <v>1</v>
      </c>
      <c r="J40">
        <f>SUMIFS(GameLog!AR:AR,GameLog!$D:$D,'SD F'!$A40,GameLog!$E:$E,INDEX(Positions!$A$1:$B$9,MATCH('SD F'!$B40,Positions!$A$1:$A$9,0),2),GameLog!$C:$C,"SD")</f>
        <v>0</v>
      </c>
      <c r="K40">
        <f>SUMIFS(GameLog!AS:AS,GameLog!$D:$D,'SD F'!$A40,GameLog!$E:$E,INDEX(Positions!$A$1:$B$9,MATCH('SD F'!$B40,Positions!$A$1:$A$9,0),2),GameLog!$C:$C,"SD")</f>
        <v>0</v>
      </c>
      <c r="L40">
        <f>SUMIFS(GameLog!AT:AT,GameLog!$D:$D,'SD F'!$A40,GameLog!$E:$E,INDEX(Positions!$A$1:$B$9,MATCH('SD F'!$B40,Positions!$A$1:$A$9,0),2),GameLog!$C:$C,"SD")</f>
        <v>0</v>
      </c>
      <c r="M40">
        <f>SUMIFS(GameLog!AU:AU,GameLog!$D:$D,'SD F'!$A40,GameLog!$E:$E,INDEX(Positions!$A$1:$B$9,MATCH('SD F'!$B40,Positions!$A$1:$A$9,0),2),GameLog!$C:$C,"SD")</f>
        <v>0</v>
      </c>
      <c r="N40">
        <f>SUMIFS(GameLog!AV:AV,GameLog!$D:$D,'SD F'!$A40,GameLog!$E:$E,INDEX(Positions!$A$1:$B$9,MATCH('SD F'!$B40,Positions!$A$1:$A$9,0),2),GameLog!$C:$C,"SD")</f>
        <v>0</v>
      </c>
      <c r="O40" s="8">
        <f t="shared" si="0"/>
        <v>1</v>
      </c>
      <c r="P40" s="18" t="str">
        <f t="shared" si="1"/>
        <v/>
      </c>
      <c r="V40" s="15"/>
    </row>
    <row r="41" spans="1:22">
      <c r="A41" t="s">
        <v>2440</v>
      </c>
      <c r="B41" t="s">
        <v>2412</v>
      </c>
      <c r="C41">
        <f>COUNTIFS(GameLog!D:D,'SD F'!A41,GameLog!C:C,"SD",GameLog!E:E,INDEX(Positions!$A$1:$B$9,MATCH('SD F'!$B41,Positions!$A$1:$A$9,0),2))</f>
        <v>3</v>
      </c>
      <c r="D41">
        <f>SUMIFS(GameLog!F:F,GameLog!$D:$D,'SD F'!A41,GameLog!$E:$E,INDEX(Positions!$A$1:$B$9,MATCH('SD F'!$B41,Positions!$A$1:$A$9,0),2),GameLog!$C:$C,"SD")</f>
        <v>3</v>
      </c>
      <c r="E41" s="12">
        <f>SUMIFS(GameLog!AM:AM,GameLog!$D:$D,'SD F'!$A41,GameLog!$E:$E,INDEX(Positions!$A$1:$B$9,MATCH('SD F'!$B41,Positions!$A$1:$A$9,0),2),GameLog!$C:$C,"SD")</f>
        <v>23</v>
      </c>
      <c r="F41">
        <f>SUMIFS(GameLog!AN:AN,GameLog!$D:$D,'SD F'!$A41,GameLog!$E:$E,INDEX(Positions!$A$1:$B$9,MATCH('SD F'!$B41,Positions!$A$1:$A$9,0),2),GameLog!$C:$C,"SD")</f>
        <v>2</v>
      </c>
      <c r="G41">
        <f>SUMIFS(GameLog!AO:AO,GameLog!$D:$D,'SD F'!$A41,GameLog!$E:$E,INDEX(Positions!$A$1:$B$9,MATCH('SD F'!$B41,Positions!$A$1:$A$9,0),2),GameLog!$C:$C,"SD")</f>
        <v>2</v>
      </c>
      <c r="H41">
        <f>SUMIFS(GameLog!AP:AP,GameLog!$D:$D,'SD F'!$A41,GameLog!$E:$E,INDEX(Positions!$A$1:$B$9,MATCH('SD F'!$B41,Positions!$A$1:$A$9,0),2),GameLog!$C:$C,"SD")</f>
        <v>1</v>
      </c>
      <c r="I41">
        <f>SUMIFS(GameLog!AQ:AQ,GameLog!$D:$D,'SD F'!$A41,GameLog!$E:$E,INDEX(Positions!$A$1:$B$9,MATCH('SD F'!$B41,Positions!$A$1:$A$9,0),2),GameLog!$C:$C,"SD")</f>
        <v>1</v>
      </c>
      <c r="J41">
        <f>SUMIFS(GameLog!AR:AR,GameLog!$D:$D,'SD F'!$A41,GameLog!$E:$E,INDEX(Positions!$A$1:$B$9,MATCH('SD F'!$B41,Positions!$A$1:$A$9,0),2),GameLog!$C:$C,"SD")</f>
        <v>0</v>
      </c>
      <c r="K41">
        <f>SUMIFS(GameLog!AS:AS,GameLog!$D:$D,'SD F'!$A41,GameLog!$E:$E,INDEX(Positions!$A$1:$B$9,MATCH('SD F'!$B41,Positions!$A$1:$A$9,0),2),GameLog!$C:$C,"SD")</f>
        <v>0</v>
      </c>
      <c r="L41">
        <f>SUMIFS(GameLog!AT:AT,GameLog!$D:$D,'SD F'!$A41,GameLog!$E:$E,INDEX(Positions!$A$1:$B$9,MATCH('SD F'!$B41,Positions!$A$1:$A$9,0),2),GameLog!$C:$C,"SD")</f>
        <v>0</v>
      </c>
      <c r="M41">
        <f>SUMIFS(GameLog!AU:AU,GameLog!$D:$D,'SD F'!$A41,GameLog!$E:$E,INDEX(Positions!$A$1:$B$9,MATCH('SD F'!$B41,Positions!$A$1:$A$9,0),2),GameLog!$C:$C,"SD")</f>
        <v>0</v>
      </c>
      <c r="N41">
        <f>SUMIFS(GameLog!AV:AV,GameLog!$D:$D,'SD F'!$A41,GameLog!$E:$E,INDEX(Positions!$A$1:$B$9,MATCH('SD F'!$B41,Positions!$A$1:$A$9,0),2),GameLog!$C:$C,"SD")</f>
        <v>0</v>
      </c>
      <c r="O41" s="8">
        <f t="shared" si="0"/>
        <v>0.8</v>
      </c>
      <c r="P41" s="18" t="str">
        <f t="shared" si="1"/>
        <v/>
      </c>
      <c r="V41" s="15"/>
    </row>
    <row r="42" spans="1:22">
      <c r="A42" t="s">
        <v>2536</v>
      </c>
      <c r="B42" t="s">
        <v>2412</v>
      </c>
      <c r="C42">
        <f>COUNTIFS(GameLog!D:D,'SD F'!A42,GameLog!C:C,"SD",GameLog!E:E,INDEX(Positions!$A$1:$B$9,MATCH('SD F'!$B42,Positions!$A$1:$A$9,0),2))</f>
        <v>0</v>
      </c>
      <c r="D42">
        <f>SUMIFS(GameLog!F:F,GameLog!$D:$D,'SD F'!A42,GameLog!$E:$E,INDEX(Positions!$A$1:$B$9,MATCH('SD F'!$B42,Positions!$A$1:$A$9,0),2),GameLog!$C:$C,"SD")</f>
        <v>0</v>
      </c>
      <c r="E42" s="12">
        <f>SUMIFS(GameLog!AM:AM,GameLog!$D:$D,'SD F'!$A42,GameLog!$E:$E,INDEX(Positions!$A$1:$B$9,MATCH('SD F'!$B42,Positions!$A$1:$A$9,0),2),GameLog!$C:$C,"SD")</f>
        <v>0</v>
      </c>
      <c r="F42">
        <f>SUMIFS(GameLog!AN:AN,GameLog!$D:$D,'SD F'!$A42,GameLog!$E:$E,INDEX(Positions!$A$1:$B$9,MATCH('SD F'!$B42,Positions!$A$1:$A$9,0),2),GameLog!$C:$C,"SD")</f>
        <v>0</v>
      </c>
      <c r="G42">
        <f>SUMIFS(GameLog!AO:AO,GameLog!$D:$D,'SD F'!$A42,GameLog!$E:$E,INDEX(Positions!$A$1:$B$9,MATCH('SD F'!$B42,Positions!$A$1:$A$9,0),2),GameLog!$C:$C,"SD")</f>
        <v>0</v>
      </c>
      <c r="H42">
        <f>SUMIFS(GameLog!AP:AP,GameLog!$D:$D,'SD F'!$A42,GameLog!$E:$E,INDEX(Positions!$A$1:$B$9,MATCH('SD F'!$B42,Positions!$A$1:$A$9,0),2),GameLog!$C:$C,"SD")</f>
        <v>0</v>
      </c>
      <c r="I42">
        <f>SUMIFS(GameLog!AQ:AQ,GameLog!$D:$D,'SD F'!$A42,GameLog!$E:$E,INDEX(Positions!$A$1:$B$9,MATCH('SD F'!$B42,Positions!$A$1:$A$9,0),2),GameLog!$C:$C,"SD")</f>
        <v>0</v>
      </c>
      <c r="J42">
        <f>SUMIFS(GameLog!AR:AR,GameLog!$D:$D,'SD F'!$A42,GameLog!$E:$E,INDEX(Positions!$A$1:$B$9,MATCH('SD F'!$B42,Positions!$A$1:$A$9,0),2),GameLog!$C:$C,"SD")</f>
        <v>0</v>
      </c>
      <c r="K42">
        <f>SUMIFS(GameLog!AS:AS,GameLog!$D:$D,'SD F'!$A42,GameLog!$E:$E,INDEX(Positions!$A$1:$B$9,MATCH('SD F'!$B42,Positions!$A$1:$A$9,0),2),GameLog!$C:$C,"SD")</f>
        <v>0</v>
      </c>
      <c r="L42">
        <f>SUMIFS(GameLog!AT:AT,GameLog!$D:$D,'SD F'!$A42,GameLog!$E:$E,INDEX(Positions!$A$1:$B$9,MATCH('SD F'!$B42,Positions!$A$1:$A$9,0),2),GameLog!$C:$C,"SD")</f>
        <v>0</v>
      </c>
      <c r="M42">
        <f>SUMIFS(GameLog!AU:AU,GameLog!$D:$D,'SD F'!$A42,GameLog!$E:$E,INDEX(Positions!$A$1:$B$9,MATCH('SD F'!$B42,Positions!$A$1:$A$9,0),2),GameLog!$C:$C,"SD")</f>
        <v>0</v>
      </c>
      <c r="N42">
        <f>SUMIFS(GameLog!AV:AV,GameLog!$D:$D,'SD F'!$A42,GameLog!$E:$E,INDEX(Positions!$A$1:$B$9,MATCH('SD F'!$B42,Positions!$A$1:$A$9,0),2),GameLog!$C:$C,"SD")</f>
        <v>0</v>
      </c>
      <c r="O42" s="8">
        <f t="shared" si="0"/>
        <v>0</v>
      </c>
      <c r="P42" s="18" t="str">
        <f t="shared" si="1"/>
        <v/>
      </c>
      <c r="V42" s="15"/>
    </row>
    <row r="43" spans="1:22">
      <c r="A43" t="s">
        <v>2537</v>
      </c>
      <c r="B43" t="s">
        <v>2412</v>
      </c>
      <c r="C43">
        <f>COUNTIFS(GameLog!D:D,'SD F'!A43,GameLog!C:C,"SD",GameLog!E:E,INDEX(Positions!$A$1:$B$9,MATCH('SD F'!$B43,Positions!$A$1:$A$9,0),2))</f>
        <v>0</v>
      </c>
      <c r="D43">
        <f>SUMIFS(GameLog!F:F,GameLog!$D:$D,'SD F'!A43,GameLog!$E:$E,INDEX(Positions!$A$1:$B$9,MATCH('SD F'!$B43,Positions!$A$1:$A$9,0),2),GameLog!$C:$C,"SD")</f>
        <v>0</v>
      </c>
      <c r="E43" s="12">
        <f>SUMIFS(GameLog!AM:AM,GameLog!$D:$D,'SD F'!$A43,GameLog!$E:$E,INDEX(Positions!$A$1:$B$9,MATCH('SD F'!$B43,Positions!$A$1:$A$9,0),2),GameLog!$C:$C,"SD")</f>
        <v>0</v>
      </c>
      <c r="F43">
        <f>SUMIFS(GameLog!AN:AN,GameLog!$D:$D,'SD F'!$A43,GameLog!$E:$E,INDEX(Positions!$A$1:$B$9,MATCH('SD F'!$B43,Positions!$A$1:$A$9,0),2),GameLog!$C:$C,"SD")</f>
        <v>0</v>
      </c>
      <c r="G43">
        <f>SUMIFS(GameLog!AO:AO,GameLog!$D:$D,'SD F'!$A43,GameLog!$E:$E,INDEX(Positions!$A$1:$B$9,MATCH('SD F'!$B43,Positions!$A$1:$A$9,0),2),GameLog!$C:$C,"SD")</f>
        <v>0</v>
      </c>
      <c r="H43">
        <f>SUMIFS(GameLog!AP:AP,GameLog!$D:$D,'SD F'!$A43,GameLog!$E:$E,INDEX(Positions!$A$1:$B$9,MATCH('SD F'!$B43,Positions!$A$1:$A$9,0),2),GameLog!$C:$C,"SD")</f>
        <v>0</v>
      </c>
      <c r="I43">
        <f>SUMIFS(GameLog!AQ:AQ,GameLog!$D:$D,'SD F'!$A43,GameLog!$E:$E,INDEX(Positions!$A$1:$B$9,MATCH('SD F'!$B43,Positions!$A$1:$A$9,0),2),GameLog!$C:$C,"SD")</f>
        <v>0</v>
      </c>
      <c r="J43">
        <f>SUMIFS(GameLog!AR:AR,GameLog!$D:$D,'SD F'!$A43,GameLog!$E:$E,INDEX(Positions!$A$1:$B$9,MATCH('SD F'!$B43,Positions!$A$1:$A$9,0),2),GameLog!$C:$C,"SD")</f>
        <v>0</v>
      </c>
      <c r="K43">
        <f>SUMIFS(GameLog!AS:AS,GameLog!$D:$D,'SD F'!$A43,GameLog!$E:$E,INDEX(Positions!$A$1:$B$9,MATCH('SD F'!$B43,Positions!$A$1:$A$9,0),2),GameLog!$C:$C,"SD")</f>
        <v>0</v>
      </c>
      <c r="L43">
        <f>SUMIFS(GameLog!AT:AT,GameLog!$D:$D,'SD F'!$A43,GameLog!$E:$E,INDEX(Positions!$A$1:$B$9,MATCH('SD F'!$B43,Positions!$A$1:$A$9,0),2),GameLog!$C:$C,"SD")</f>
        <v>0</v>
      </c>
      <c r="M43">
        <f>SUMIFS(GameLog!AU:AU,GameLog!$D:$D,'SD F'!$A43,GameLog!$E:$E,INDEX(Positions!$A$1:$B$9,MATCH('SD F'!$B43,Positions!$A$1:$A$9,0),2),GameLog!$C:$C,"SD")</f>
        <v>0</v>
      </c>
      <c r="N43">
        <f>SUMIFS(GameLog!AV:AV,GameLog!$D:$D,'SD F'!$A43,GameLog!$E:$E,INDEX(Positions!$A$1:$B$9,MATCH('SD F'!$B43,Positions!$A$1:$A$9,0),2),GameLog!$C:$C,"SD")</f>
        <v>0</v>
      </c>
      <c r="O43" s="8">
        <f t="shared" si="0"/>
        <v>0</v>
      </c>
      <c r="P43" s="18" t="str">
        <f t="shared" si="1"/>
        <v/>
      </c>
      <c r="V43" s="15"/>
    </row>
    <row r="44" spans="1:22">
      <c r="A44" t="s">
        <v>2501</v>
      </c>
      <c r="B44" t="s">
        <v>2412</v>
      </c>
      <c r="C44">
        <f>COUNTIFS(GameLog!D:D,'SD F'!A44,GameLog!C:C,"SD",GameLog!E:E,INDEX(Positions!$A$1:$B$9,MATCH('SD F'!$B44,Positions!$A$1:$A$9,0),2))</f>
        <v>0</v>
      </c>
      <c r="D44">
        <f>SUMIFS(GameLog!F:F,GameLog!$D:$D,'SD F'!A44,GameLog!$E:$E,INDEX(Positions!$A$1:$B$9,MATCH('SD F'!$B44,Positions!$A$1:$A$9,0),2),GameLog!$C:$C,"SD")</f>
        <v>0</v>
      </c>
      <c r="E44" s="12">
        <f>SUMIFS(GameLog!AM:AM,GameLog!$D:$D,'SD F'!$A44,GameLog!$E:$E,INDEX(Positions!$A$1:$B$9,MATCH('SD F'!$B44,Positions!$A$1:$A$9,0),2),GameLog!$C:$C,"SD")</f>
        <v>0</v>
      </c>
      <c r="F44">
        <f>SUMIFS(GameLog!AN:AN,GameLog!$D:$D,'SD F'!$A44,GameLog!$E:$E,INDEX(Positions!$A$1:$B$9,MATCH('SD F'!$B44,Positions!$A$1:$A$9,0),2),GameLog!$C:$C,"SD")</f>
        <v>0</v>
      </c>
      <c r="G44">
        <f>SUMIFS(GameLog!AO:AO,GameLog!$D:$D,'SD F'!$A44,GameLog!$E:$E,INDEX(Positions!$A$1:$B$9,MATCH('SD F'!$B44,Positions!$A$1:$A$9,0),2),GameLog!$C:$C,"SD")</f>
        <v>0</v>
      </c>
      <c r="H44">
        <f>SUMIFS(GameLog!AP:AP,GameLog!$D:$D,'SD F'!$A44,GameLog!$E:$E,INDEX(Positions!$A$1:$B$9,MATCH('SD F'!$B44,Positions!$A$1:$A$9,0),2),GameLog!$C:$C,"SD")</f>
        <v>0</v>
      </c>
      <c r="I44">
        <f>SUMIFS(GameLog!AQ:AQ,GameLog!$D:$D,'SD F'!$A44,GameLog!$E:$E,INDEX(Positions!$A$1:$B$9,MATCH('SD F'!$B44,Positions!$A$1:$A$9,0),2),GameLog!$C:$C,"SD")</f>
        <v>0</v>
      </c>
      <c r="J44">
        <f>SUMIFS(GameLog!AR:AR,GameLog!$D:$D,'SD F'!$A44,GameLog!$E:$E,INDEX(Positions!$A$1:$B$9,MATCH('SD F'!$B44,Positions!$A$1:$A$9,0),2),GameLog!$C:$C,"SD")</f>
        <v>0</v>
      </c>
      <c r="K44">
        <f>SUMIFS(GameLog!AS:AS,GameLog!$D:$D,'SD F'!$A44,GameLog!$E:$E,INDEX(Positions!$A$1:$B$9,MATCH('SD F'!$B44,Positions!$A$1:$A$9,0),2),GameLog!$C:$C,"SD")</f>
        <v>0</v>
      </c>
      <c r="L44">
        <f>SUMIFS(GameLog!AT:AT,GameLog!$D:$D,'SD F'!$A44,GameLog!$E:$E,INDEX(Positions!$A$1:$B$9,MATCH('SD F'!$B44,Positions!$A$1:$A$9,0),2),GameLog!$C:$C,"SD")</f>
        <v>0</v>
      </c>
      <c r="M44">
        <f>SUMIFS(GameLog!AU:AU,GameLog!$D:$D,'SD F'!$A44,GameLog!$E:$E,INDEX(Positions!$A$1:$B$9,MATCH('SD F'!$B44,Positions!$A$1:$A$9,0),2),GameLog!$C:$C,"SD")</f>
        <v>0</v>
      </c>
      <c r="N44">
        <f>SUMIFS(GameLog!AV:AV,GameLog!$D:$D,'SD F'!$A44,GameLog!$E:$E,INDEX(Positions!$A$1:$B$9,MATCH('SD F'!$B44,Positions!$A$1:$A$9,0),2),GameLog!$C:$C,"SD")</f>
        <v>0</v>
      </c>
      <c r="O44" s="8">
        <f t="shared" si="0"/>
        <v>0</v>
      </c>
      <c r="P44" s="18" t="str">
        <f t="shared" si="1"/>
        <v/>
      </c>
      <c r="V44" s="15"/>
    </row>
    <row r="45" spans="1:22">
      <c r="A45" t="s">
        <v>2441</v>
      </c>
      <c r="B45" t="s">
        <v>2412</v>
      </c>
      <c r="C45">
        <f>COUNTIFS(GameLog!D:D,'SD F'!A45,GameLog!C:C,"SD",GameLog!E:E,INDEX(Positions!$A$1:$B$9,MATCH('SD F'!$B45,Positions!$A$1:$A$9,0),2))</f>
        <v>0</v>
      </c>
      <c r="D45">
        <f>SUMIFS(GameLog!F:F,GameLog!$D:$D,'SD F'!A45,GameLog!$E:$E,INDEX(Positions!$A$1:$B$9,MATCH('SD F'!$B45,Positions!$A$1:$A$9,0),2),GameLog!$C:$C,"SD")</f>
        <v>0</v>
      </c>
      <c r="E45" s="12">
        <f>SUMIFS(GameLog!AM:AM,GameLog!$D:$D,'SD F'!$A45,GameLog!$E:$E,INDEX(Positions!$A$1:$B$9,MATCH('SD F'!$B45,Positions!$A$1:$A$9,0),2),GameLog!$C:$C,"SD")</f>
        <v>0</v>
      </c>
      <c r="F45">
        <f>SUMIFS(GameLog!AN:AN,GameLog!$D:$D,'SD F'!$A45,GameLog!$E:$E,INDEX(Positions!$A$1:$B$9,MATCH('SD F'!$B45,Positions!$A$1:$A$9,0),2),GameLog!$C:$C,"SD")</f>
        <v>0</v>
      </c>
      <c r="G45">
        <f>SUMIFS(GameLog!AO:AO,GameLog!$D:$D,'SD F'!$A45,GameLog!$E:$E,INDEX(Positions!$A$1:$B$9,MATCH('SD F'!$B45,Positions!$A$1:$A$9,0),2),GameLog!$C:$C,"SD")</f>
        <v>0</v>
      </c>
      <c r="H45">
        <f>SUMIFS(GameLog!AP:AP,GameLog!$D:$D,'SD F'!$A45,GameLog!$E:$E,INDEX(Positions!$A$1:$B$9,MATCH('SD F'!$B45,Positions!$A$1:$A$9,0),2),GameLog!$C:$C,"SD")</f>
        <v>0</v>
      </c>
      <c r="I45">
        <f>SUMIFS(GameLog!AQ:AQ,GameLog!$D:$D,'SD F'!$A45,GameLog!$E:$E,INDEX(Positions!$A$1:$B$9,MATCH('SD F'!$B45,Positions!$A$1:$A$9,0),2),GameLog!$C:$C,"SD")</f>
        <v>0</v>
      </c>
      <c r="J45">
        <f>SUMIFS(GameLog!AR:AR,GameLog!$D:$D,'SD F'!$A45,GameLog!$E:$E,INDEX(Positions!$A$1:$B$9,MATCH('SD F'!$B45,Positions!$A$1:$A$9,0),2),GameLog!$C:$C,"SD")</f>
        <v>0</v>
      </c>
      <c r="K45">
        <f>SUMIFS(GameLog!AS:AS,GameLog!$D:$D,'SD F'!$A45,GameLog!$E:$E,INDEX(Positions!$A$1:$B$9,MATCH('SD F'!$B45,Positions!$A$1:$A$9,0),2),GameLog!$C:$C,"SD")</f>
        <v>0</v>
      </c>
      <c r="L45">
        <f>SUMIFS(GameLog!AT:AT,GameLog!$D:$D,'SD F'!$A45,GameLog!$E:$E,INDEX(Positions!$A$1:$B$9,MATCH('SD F'!$B45,Positions!$A$1:$A$9,0),2),GameLog!$C:$C,"SD")</f>
        <v>0</v>
      </c>
      <c r="M45">
        <f>SUMIFS(GameLog!AU:AU,GameLog!$D:$D,'SD F'!$A45,GameLog!$E:$E,INDEX(Positions!$A$1:$B$9,MATCH('SD F'!$B45,Positions!$A$1:$A$9,0),2),GameLog!$C:$C,"SD")</f>
        <v>0</v>
      </c>
      <c r="N45">
        <f>SUMIFS(GameLog!AV:AV,GameLog!$D:$D,'SD F'!$A45,GameLog!$E:$E,INDEX(Positions!$A$1:$B$9,MATCH('SD F'!$B45,Positions!$A$1:$A$9,0),2),GameLog!$C:$C,"SD")</f>
        <v>0</v>
      </c>
      <c r="O45" s="8">
        <f t="shared" si="0"/>
        <v>0</v>
      </c>
      <c r="P45" s="18" t="str">
        <f t="shared" si="1"/>
        <v/>
      </c>
      <c r="V45" s="15"/>
    </row>
    <row r="46" spans="1:22">
      <c r="A46" t="s">
        <v>2539</v>
      </c>
      <c r="B46" t="s">
        <v>2412</v>
      </c>
      <c r="C46">
        <f>COUNTIFS(GameLog!D:D,'SD F'!A46,GameLog!C:C,"SD",GameLog!E:E,INDEX(Positions!$A$1:$B$9,MATCH('SD F'!$B46,Positions!$A$1:$A$9,0),2))</f>
        <v>2</v>
      </c>
      <c r="D46">
        <f>SUMIFS(GameLog!F:F,GameLog!$D:$D,'SD F'!A46,GameLog!$E:$E,INDEX(Positions!$A$1:$B$9,MATCH('SD F'!$B46,Positions!$A$1:$A$9,0),2),GameLog!$C:$C,"SD")</f>
        <v>0</v>
      </c>
      <c r="E46" s="12">
        <f>SUMIFS(GameLog!AM:AM,GameLog!$D:$D,'SD F'!$A46,GameLog!$E:$E,INDEX(Positions!$A$1:$B$9,MATCH('SD F'!$B46,Positions!$A$1:$A$9,0),2),GameLog!$C:$C,"SD")</f>
        <v>4</v>
      </c>
      <c r="F46">
        <f>SUMIFS(GameLog!AN:AN,GameLog!$D:$D,'SD F'!$A46,GameLog!$E:$E,INDEX(Positions!$A$1:$B$9,MATCH('SD F'!$B46,Positions!$A$1:$A$9,0),2),GameLog!$C:$C,"SD")</f>
        <v>0</v>
      </c>
      <c r="G46">
        <f>SUMIFS(GameLog!AO:AO,GameLog!$D:$D,'SD F'!$A46,GameLog!$E:$E,INDEX(Positions!$A$1:$B$9,MATCH('SD F'!$B46,Positions!$A$1:$A$9,0),2),GameLog!$C:$C,"SD")</f>
        <v>0</v>
      </c>
      <c r="H46">
        <f>SUMIFS(GameLog!AP:AP,GameLog!$D:$D,'SD F'!$A46,GameLog!$E:$E,INDEX(Positions!$A$1:$B$9,MATCH('SD F'!$B46,Positions!$A$1:$A$9,0),2),GameLog!$C:$C,"SD")</f>
        <v>0</v>
      </c>
      <c r="I46">
        <f>SUMIFS(GameLog!AQ:AQ,GameLog!$D:$D,'SD F'!$A46,GameLog!$E:$E,INDEX(Positions!$A$1:$B$9,MATCH('SD F'!$B46,Positions!$A$1:$A$9,0),2),GameLog!$C:$C,"SD")</f>
        <v>0</v>
      </c>
      <c r="J46">
        <f>SUMIFS(GameLog!AR:AR,GameLog!$D:$D,'SD F'!$A46,GameLog!$E:$E,INDEX(Positions!$A$1:$B$9,MATCH('SD F'!$B46,Positions!$A$1:$A$9,0),2),GameLog!$C:$C,"SD")</f>
        <v>0</v>
      </c>
      <c r="K46">
        <f>SUMIFS(GameLog!AS:AS,GameLog!$D:$D,'SD F'!$A46,GameLog!$E:$E,INDEX(Positions!$A$1:$B$9,MATCH('SD F'!$B46,Positions!$A$1:$A$9,0),2),GameLog!$C:$C,"SD")</f>
        <v>0</v>
      </c>
      <c r="L46">
        <f>SUMIFS(GameLog!AT:AT,GameLog!$D:$D,'SD F'!$A46,GameLog!$E:$E,INDEX(Positions!$A$1:$B$9,MATCH('SD F'!$B46,Positions!$A$1:$A$9,0),2),GameLog!$C:$C,"SD")</f>
        <v>0</v>
      </c>
      <c r="M46">
        <f>SUMIFS(GameLog!AU:AU,GameLog!$D:$D,'SD F'!$A46,GameLog!$E:$E,INDEX(Positions!$A$1:$B$9,MATCH('SD F'!$B46,Positions!$A$1:$A$9,0),2),GameLog!$C:$C,"SD")</f>
        <v>0</v>
      </c>
      <c r="N46">
        <f>SUMIFS(GameLog!AV:AV,GameLog!$D:$D,'SD F'!$A46,GameLog!$E:$E,INDEX(Positions!$A$1:$B$9,MATCH('SD F'!$B46,Positions!$A$1:$A$9,0),2),GameLog!$C:$C,"SD")</f>
        <v>0</v>
      </c>
      <c r="O46" s="8">
        <f t="shared" si="0"/>
        <v>0</v>
      </c>
      <c r="P46" s="18" t="str">
        <f t="shared" si="1"/>
        <v/>
      </c>
      <c r="V46" s="15"/>
    </row>
    <row r="47" spans="1:22">
      <c r="A47" t="s">
        <v>2433</v>
      </c>
      <c r="B47" t="s">
        <v>2412</v>
      </c>
      <c r="C47">
        <f>COUNTIFS(GameLog!D:D,'SD F'!A47,GameLog!C:C,"SD",GameLog!E:E,INDEX(Positions!$A$1:$B$9,MATCH('SD F'!$B47,Positions!$A$1:$A$9,0),2))</f>
        <v>0</v>
      </c>
      <c r="D47">
        <f>SUMIFS(GameLog!F:F,GameLog!$D:$D,'SD F'!A47,GameLog!$E:$E,INDEX(Positions!$A$1:$B$9,MATCH('SD F'!$B47,Positions!$A$1:$A$9,0),2),GameLog!$C:$C,"SD")</f>
        <v>0</v>
      </c>
      <c r="E47" s="12">
        <f>SUMIFS(GameLog!AM:AM,GameLog!$D:$D,'SD F'!$A47,GameLog!$E:$E,INDEX(Positions!$A$1:$B$9,MATCH('SD F'!$B47,Positions!$A$1:$A$9,0),2),GameLog!$C:$C,"SD")</f>
        <v>0</v>
      </c>
      <c r="F47">
        <f>SUMIFS(GameLog!AN:AN,GameLog!$D:$D,'SD F'!$A47,GameLog!$E:$E,INDEX(Positions!$A$1:$B$9,MATCH('SD F'!$B47,Positions!$A$1:$A$9,0),2),GameLog!$C:$C,"SD")</f>
        <v>0</v>
      </c>
      <c r="G47">
        <f>SUMIFS(GameLog!AO:AO,GameLog!$D:$D,'SD F'!$A47,GameLog!$E:$E,INDEX(Positions!$A$1:$B$9,MATCH('SD F'!$B47,Positions!$A$1:$A$9,0),2),GameLog!$C:$C,"SD")</f>
        <v>0</v>
      </c>
      <c r="H47">
        <f>SUMIFS(GameLog!AP:AP,GameLog!$D:$D,'SD F'!$A47,GameLog!$E:$E,INDEX(Positions!$A$1:$B$9,MATCH('SD F'!$B47,Positions!$A$1:$A$9,0),2),GameLog!$C:$C,"SD")</f>
        <v>0</v>
      </c>
      <c r="I47">
        <f>SUMIFS(GameLog!AQ:AQ,GameLog!$D:$D,'SD F'!$A47,GameLog!$E:$E,INDEX(Positions!$A$1:$B$9,MATCH('SD F'!$B47,Positions!$A$1:$A$9,0),2),GameLog!$C:$C,"SD")</f>
        <v>0</v>
      </c>
      <c r="J47">
        <f>SUMIFS(GameLog!AR:AR,GameLog!$D:$D,'SD F'!$A47,GameLog!$E:$E,INDEX(Positions!$A$1:$B$9,MATCH('SD F'!$B47,Positions!$A$1:$A$9,0),2),GameLog!$C:$C,"SD")</f>
        <v>0</v>
      </c>
      <c r="K47">
        <f>SUMIFS(GameLog!AS:AS,GameLog!$D:$D,'SD F'!$A47,GameLog!$E:$E,INDEX(Positions!$A$1:$B$9,MATCH('SD F'!$B47,Positions!$A$1:$A$9,0),2),GameLog!$C:$C,"SD")</f>
        <v>0</v>
      </c>
      <c r="L47">
        <f>SUMIFS(GameLog!AT:AT,GameLog!$D:$D,'SD F'!$A47,GameLog!$E:$E,INDEX(Positions!$A$1:$B$9,MATCH('SD F'!$B47,Positions!$A$1:$A$9,0),2),GameLog!$C:$C,"SD")</f>
        <v>0</v>
      </c>
      <c r="M47">
        <f>SUMIFS(GameLog!AU:AU,GameLog!$D:$D,'SD F'!$A47,GameLog!$E:$E,INDEX(Positions!$A$1:$B$9,MATCH('SD F'!$B47,Positions!$A$1:$A$9,0),2),GameLog!$C:$C,"SD")</f>
        <v>0</v>
      </c>
      <c r="N47">
        <f>SUMIFS(GameLog!AV:AV,GameLog!$D:$D,'SD F'!$A47,GameLog!$E:$E,INDEX(Positions!$A$1:$B$9,MATCH('SD F'!$B47,Positions!$A$1:$A$9,0),2),GameLog!$C:$C,"SD")</f>
        <v>0</v>
      </c>
      <c r="O47" s="8">
        <f t="shared" si="0"/>
        <v>0</v>
      </c>
      <c r="P47" s="18" t="str">
        <f t="shared" si="1"/>
        <v/>
      </c>
      <c r="V47" s="15"/>
    </row>
    <row r="48" spans="1:22">
      <c r="A48" t="s">
        <v>2541</v>
      </c>
      <c r="B48" t="s">
        <v>2412</v>
      </c>
      <c r="C48">
        <f>COUNTIFS(GameLog!D:D,'SD F'!A48,GameLog!C:C,"SD",GameLog!E:E,INDEX(Positions!$A$1:$B$9,MATCH('SD F'!$B48,Positions!$A$1:$A$9,0),2))</f>
        <v>0</v>
      </c>
      <c r="D48">
        <f>SUMIFS(GameLog!F:F,GameLog!$D:$D,'SD F'!A48,GameLog!$E:$E,INDEX(Positions!$A$1:$B$9,MATCH('SD F'!$B48,Positions!$A$1:$A$9,0),2),GameLog!$C:$C,"SD")</f>
        <v>0</v>
      </c>
      <c r="E48" s="12">
        <f>SUMIFS(GameLog!AM:AM,GameLog!$D:$D,'SD F'!$A48,GameLog!$E:$E,INDEX(Positions!$A$1:$B$9,MATCH('SD F'!$B48,Positions!$A$1:$A$9,0),2),GameLog!$C:$C,"SD")</f>
        <v>0</v>
      </c>
      <c r="F48">
        <f>SUMIFS(GameLog!AN:AN,GameLog!$D:$D,'SD F'!$A48,GameLog!$E:$E,INDEX(Positions!$A$1:$B$9,MATCH('SD F'!$B48,Positions!$A$1:$A$9,0),2),GameLog!$C:$C,"SD")</f>
        <v>0</v>
      </c>
      <c r="G48">
        <f>SUMIFS(GameLog!AO:AO,GameLog!$D:$D,'SD F'!$A48,GameLog!$E:$E,INDEX(Positions!$A$1:$B$9,MATCH('SD F'!$B48,Positions!$A$1:$A$9,0),2),GameLog!$C:$C,"SD")</f>
        <v>0</v>
      </c>
      <c r="H48">
        <f>SUMIFS(GameLog!AP:AP,GameLog!$D:$D,'SD F'!$A48,GameLog!$E:$E,INDEX(Positions!$A$1:$B$9,MATCH('SD F'!$B48,Positions!$A$1:$A$9,0),2),GameLog!$C:$C,"SD")</f>
        <v>0</v>
      </c>
      <c r="I48">
        <f>SUMIFS(GameLog!AQ:AQ,GameLog!$D:$D,'SD F'!$A48,GameLog!$E:$E,INDEX(Positions!$A$1:$B$9,MATCH('SD F'!$B48,Positions!$A$1:$A$9,0),2),GameLog!$C:$C,"SD")</f>
        <v>0</v>
      </c>
      <c r="J48">
        <f>SUMIFS(GameLog!AR:AR,GameLog!$D:$D,'SD F'!$A48,GameLog!$E:$E,INDEX(Positions!$A$1:$B$9,MATCH('SD F'!$B48,Positions!$A$1:$A$9,0),2),GameLog!$C:$C,"SD")</f>
        <v>0</v>
      </c>
      <c r="K48">
        <f>SUMIFS(GameLog!AS:AS,GameLog!$D:$D,'SD F'!$A48,GameLog!$E:$E,INDEX(Positions!$A$1:$B$9,MATCH('SD F'!$B48,Positions!$A$1:$A$9,0),2),GameLog!$C:$C,"SD")</f>
        <v>0</v>
      </c>
      <c r="L48">
        <f>SUMIFS(GameLog!AT:AT,GameLog!$D:$D,'SD F'!$A48,GameLog!$E:$E,INDEX(Positions!$A$1:$B$9,MATCH('SD F'!$B48,Positions!$A$1:$A$9,0),2),GameLog!$C:$C,"SD")</f>
        <v>0</v>
      </c>
      <c r="M48">
        <f>SUMIFS(GameLog!AU:AU,GameLog!$D:$D,'SD F'!$A48,GameLog!$E:$E,INDEX(Positions!$A$1:$B$9,MATCH('SD F'!$B48,Positions!$A$1:$A$9,0),2),GameLog!$C:$C,"SD")</f>
        <v>0</v>
      </c>
      <c r="N48">
        <f>SUMIFS(GameLog!AV:AV,GameLog!$D:$D,'SD F'!$A48,GameLog!$E:$E,INDEX(Positions!$A$1:$B$9,MATCH('SD F'!$B48,Positions!$A$1:$A$9,0),2),GameLog!$C:$C,"SD")</f>
        <v>0</v>
      </c>
      <c r="O48" s="8">
        <f t="shared" si="0"/>
        <v>0</v>
      </c>
      <c r="P48" s="18" t="str">
        <f t="shared" si="1"/>
        <v/>
      </c>
      <c r="V48" s="15"/>
    </row>
    <row r="49" spans="1:22">
      <c r="A49" t="s">
        <v>2438</v>
      </c>
      <c r="B49" t="s">
        <v>2412</v>
      </c>
      <c r="C49">
        <f>COUNTIFS(GameLog!D:D,'SD F'!A49,GameLog!C:C,"SD",GameLog!E:E,INDEX(Positions!$A$1:$B$9,MATCH('SD F'!$B49,Positions!$A$1:$A$9,0),2))</f>
        <v>0</v>
      </c>
      <c r="D49">
        <f>SUMIFS(GameLog!F:F,GameLog!$D:$D,'SD F'!A49,GameLog!$E:$E,INDEX(Positions!$A$1:$B$9,MATCH('SD F'!$B49,Positions!$A$1:$A$9,0),2),GameLog!$C:$C,"SD")</f>
        <v>0</v>
      </c>
      <c r="E49" s="12">
        <f>SUMIFS(GameLog!AM:AM,GameLog!$D:$D,'SD F'!$A49,GameLog!$E:$E,INDEX(Positions!$A$1:$B$9,MATCH('SD F'!$B49,Positions!$A$1:$A$9,0),2),GameLog!$C:$C,"SD")</f>
        <v>0</v>
      </c>
      <c r="F49">
        <f>SUMIFS(GameLog!AN:AN,GameLog!$D:$D,'SD F'!$A49,GameLog!$E:$E,INDEX(Positions!$A$1:$B$9,MATCH('SD F'!$B49,Positions!$A$1:$A$9,0),2),GameLog!$C:$C,"SD")</f>
        <v>0</v>
      </c>
      <c r="G49">
        <f>SUMIFS(GameLog!AO:AO,GameLog!$D:$D,'SD F'!$A49,GameLog!$E:$E,INDEX(Positions!$A$1:$B$9,MATCH('SD F'!$B49,Positions!$A$1:$A$9,0),2),GameLog!$C:$C,"SD")</f>
        <v>0</v>
      </c>
      <c r="H49">
        <f>SUMIFS(GameLog!AP:AP,GameLog!$D:$D,'SD F'!$A49,GameLog!$E:$E,INDEX(Positions!$A$1:$B$9,MATCH('SD F'!$B49,Positions!$A$1:$A$9,0),2),GameLog!$C:$C,"SD")</f>
        <v>0</v>
      </c>
      <c r="I49">
        <f>SUMIFS(GameLog!AQ:AQ,GameLog!$D:$D,'SD F'!$A49,GameLog!$E:$E,INDEX(Positions!$A$1:$B$9,MATCH('SD F'!$B49,Positions!$A$1:$A$9,0),2),GameLog!$C:$C,"SD")</f>
        <v>0</v>
      </c>
      <c r="J49">
        <f>SUMIFS(GameLog!AR:AR,GameLog!$D:$D,'SD F'!$A49,GameLog!$E:$E,INDEX(Positions!$A$1:$B$9,MATCH('SD F'!$B49,Positions!$A$1:$A$9,0),2),GameLog!$C:$C,"SD")</f>
        <v>0</v>
      </c>
      <c r="K49">
        <f>SUMIFS(GameLog!AS:AS,GameLog!$D:$D,'SD F'!$A49,GameLog!$E:$E,INDEX(Positions!$A$1:$B$9,MATCH('SD F'!$B49,Positions!$A$1:$A$9,0),2),GameLog!$C:$C,"SD")</f>
        <v>0</v>
      </c>
      <c r="L49">
        <f>SUMIFS(GameLog!AT:AT,GameLog!$D:$D,'SD F'!$A49,GameLog!$E:$E,INDEX(Positions!$A$1:$B$9,MATCH('SD F'!$B49,Positions!$A$1:$A$9,0),2),GameLog!$C:$C,"SD")</f>
        <v>0</v>
      </c>
      <c r="M49">
        <f>SUMIFS(GameLog!AU:AU,GameLog!$D:$D,'SD F'!$A49,GameLog!$E:$E,INDEX(Positions!$A$1:$B$9,MATCH('SD F'!$B49,Positions!$A$1:$A$9,0),2),GameLog!$C:$C,"SD")</f>
        <v>0</v>
      </c>
      <c r="N49">
        <f>SUMIFS(GameLog!AV:AV,GameLog!$D:$D,'SD F'!$A49,GameLog!$E:$E,INDEX(Positions!$A$1:$B$9,MATCH('SD F'!$B49,Positions!$A$1:$A$9,0),2),GameLog!$C:$C,"SD")</f>
        <v>0</v>
      </c>
      <c r="O49" s="8">
        <f t="shared" si="0"/>
        <v>0</v>
      </c>
      <c r="P49" s="18" t="str">
        <f t="shared" si="1"/>
        <v/>
      </c>
      <c r="V49" s="15"/>
    </row>
    <row r="50" spans="1:22">
      <c r="A50" t="s">
        <v>2501</v>
      </c>
      <c r="B50" t="s">
        <v>2432</v>
      </c>
      <c r="C50">
        <f>COUNTIFS(GameLog!D:D,'SD F'!A50,GameLog!C:C,"SD",GameLog!E:E,INDEX(Positions!$A$1:$B$9,MATCH('SD F'!$B50,Positions!$A$1:$A$9,0),2))</f>
        <v>0</v>
      </c>
      <c r="D50">
        <f>SUMIFS(GameLog!F:F,GameLog!$D:$D,'SD F'!A50,GameLog!$E:$E,INDEX(Positions!$A$1:$B$9,MATCH('SD F'!$B50,Positions!$A$1:$A$9,0),2),GameLog!$C:$C,"SD")</f>
        <v>0</v>
      </c>
      <c r="E50" s="12">
        <f>SUMIFS(GameLog!AM:AM,GameLog!$D:$D,'SD F'!$A50,GameLog!$E:$E,INDEX(Positions!$A$1:$B$9,MATCH('SD F'!$B50,Positions!$A$1:$A$9,0),2),GameLog!$C:$C,"SD")</f>
        <v>0</v>
      </c>
      <c r="F50">
        <f>SUMIFS(GameLog!AN:AN,GameLog!$D:$D,'SD F'!$A50,GameLog!$E:$E,INDEX(Positions!$A$1:$B$9,MATCH('SD F'!$B50,Positions!$A$1:$A$9,0),2),GameLog!$C:$C,"SD")</f>
        <v>0</v>
      </c>
      <c r="G50">
        <f>SUMIFS(GameLog!AO:AO,GameLog!$D:$D,'SD F'!$A50,GameLog!$E:$E,INDEX(Positions!$A$1:$B$9,MATCH('SD F'!$B50,Positions!$A$1:$A$9,0),2),GameLog!$C:$C,"SD")</f>
        <v>0</v>
      </c>
      <c r="H50">
        <f>SUMIFS(GameLog!AP:AP,GameLog!$D:$D,'SD F'!$A50,GameLog!$E:$E,INDEX(Positions!$A$1:$B$9,MATCH('SD F'!$B50,Positions!$A$1:$A$9,0),2),GameLog!$C:$C,"SD")</f>
        <v>0</v>
      </c>
      <c r="I50">
        <f>SUMIFS(GameLog!AQ:AQ,GameLog!$D:$D,'SD F'!$A50,GameLog!$E:$E,INDEX(Positions!$A$1:$B$9,MATCH('SD F'!$B50,Positions!$A$1:$A$9,0),2),GameLog!$C:$C,"SD")</f>
        <v>0</v>
      </c>
      <c r="J50">
        <f>SUMIFS(GameLog!AR:AR,GameLog!$D:$D,'SD F'!$A50,GameLog!$E:$E,INDEX(Positions!$A$1:$B$9,MATCH('SD F'!$B50,Positions!$A$1:$A$9,0),2),GameLog!$C:$C,"SD")</f>
        <v>0</v>
      </c>
      <c r="K50">
        <f>SUMIFS(GameLog!AS:AS,GameLog!$D:$D,'SD F'!$A50,GameLog!$E:$E,INDEX(Positions!$A$1:$B$9,MATCH('SD F'!$B50,Positions!$A$1:$A$9,0),2),GameLog!$C:$C,"SD")</f>
        <v>0</v>
      </c>
      <c r="L50">
        <f>SUMIFS(GameLog!AT:AT,GameLog!$D:$D,'SD F'!$A50,GameLog!$E:$E,INDEX(Positions!$A$1:$B$9,MATCH('SD F'!$B50,Positions!$A$1:$A$9,0),2),GameLog!$C:$C,"SD")</f>
        <v>0</v>
      </c>
      <c r="M50">
        <f>SUMIFS(GameLog!AU:AU,GameLog!$D:$D,'SD F'!$A50,GameLog!$E:$E,INDEX(Positions!$A$1:$B$9,MATCH('SD F'!$B50,Positions!$A$1:$A$9,0),2),GameLog!$C:$C,"SD")</f>
        <v>0</v>
      </c>
      <c r="N50">
        <f>SUMIFS(GameLog!AV:AV,GameLog!$D:$D,'SD F'!$A50,GameLog!$E:$E,INDEX(Positions!$A$1:$B$9,MATCH('SD F'!$B50,Positions!$A$1:$A$9,0),2),GameLog!$C:$C,"SD")</f>
        <v>0</v>
      </c>
      <c r="O50" s="8">
        <f t="shared" si="0"/>
        <v>0</v>
      </c>
      <c r="P50" s="18" t="str">
        <f t="shared" si="1"/>
        <v/>
      </c>
      <c r="V50" s="15"/>
    </row>
    <row r="51" spans="1:22">
      <c r="A51" t="s">
        <v>2439</v>
      </c>
      <c r="B51" t="s">
        <v>2432</v>
      </c>
      <c r="C51">
        <f>COUNTIFS(GameLog!D:D,'SD F'!A51,GameLog!C:C,"SD",GameLog!E:E,INDEX(Positions!$A$1:$B$9,MATCH('SD F'!$B51,Positions!$A$1:$A$9,0),2))</f>
        <v>3</v>
      </c>
      <c r="D51">
        <f>SUMIFS(GameLog!F:F,GameLog!$D:$D,'SD F'!A51,GameLog!$E:$E,INDEX(Positions!$A$1:$B$9,MATCH('SD F'!$B51,Positions!$A$1:$A$9,0),2),GameLog!$C:$C,"SD")</f>
        <v>3</v>
      </c>
      <c r="E51" s="12">
        <f>SUMIFS(GameLog!AM:AM,GameLog!$D:$D,'SD F'!$A51,GameLog!$E:$E,INDEX(Positions!$A$1:$B$9,MATCH('SD F'!$B51,Positions!$A$1:$A$9,0),2),GameLog!$C:$C,"SD")</f>
        <v>27</v>
      </c>
      <c r="F51">
        <f>SUMIFS(GameLog!AN:AN,GameLog!$D:$D,'SD F'!$A51,GameLog!$E:$E,INDEX(Positions!$A$1:$B$9,MATCH('SD F'!$B51,Positions!$A$1:$A$9,0),2),GameLog!$C:$C,"SD")</f>
        <v>7</v>
      </c>
      <c r="G51">
        <f>SUMIFS(GameLog!AO:AO,GameLog!$D:$D,'SD F'!$A51,GameLog!$E:$E,INDEX(Positions!$A$1:$B$9,MATCH('SD F'!$B51,Positions!$A$1:$A$9,0),2),GameLog!$C:$C,"SD")</f>
        <v>7</v>
      </c>
      <c r="H51">
        <f>SUMIFS(GameLog!AP:AP,GameLog!$D:$D,'SD F'!$A51,GameLog!$E:$E,INDEX(Positions!$A$1:$B$9,MATCH('SD F'!$B51,Positions!$A$1:$A$9,0),2),GameLog!$C:$C,"SD")</f>
        <v>3</v>
      </c>
      <c r="I51">
        <f>SUMIFS(GameLog!AQ:AQ,GameLog!$D:$D,'SD F'!$A51,GameLog!$E:$E,INDEX(Positions!$A$1:$B$9,MATCH('SD F'!$B51,Positions!$A$1:$A$9,0),2),GameLog!$C:$C,"SD")</f>
        <v>1</v>
      </c>
      <c r="J51">
        <f>SUMIFS(GameLog!AR:AR,GameLog!$D:$D,'SD F'!$A51,GameLog!$E:$E,INDEX(Positions!$A$1:$B$9,MATCH('SD F'!$B51,Positions!$A$1:$A$9,0),2),GameLog!$C:$C,"SD")</f>
        <v>0</v>
      </c>
      <c r="K51">
        <f>SUMIFS(GameLog!AS:AS,GameLog!$D:$D,'SD F'!$A51,GameLog!$E:$E,INDEX(Positions!$A$1:$B$9,MATCH('SD F'!$B51,Positions!$A$1:$A$9,0),2),GameLog!$C:$C,"SD")</f>
        <v>0</v>
      </c>
      <c r="L51">
        <f>SUMIFS(GameLog!AT:AT,GameLog!$D:$D,'SD F'!$A51,GameLog!$E:$E,INDEX(Positions!$A$1:$B$9,MATCH('SD F'!$B51,Positions!$A$1:$A$9,0),2),GameLog!$C:$C,"SD")</f>
        <v>0</v>
      </c>
      <c r="M51">
        <f>SUMIFS(GameLog!AU:AU,GameLog!$D:$D,'SD F'!$A51,GameLog!$E:$E,INDEX(Positions!$A$1:$B$9,MATCH('SD F'!$B51,Positions!$A$1:$A$9,0),2),GameLog!$C:$C,"SD")</f>
        <v>0</v>
      </c>
      <c r="N51">
        <f>SUMIFS(GameLog!AV:AV,GameLog!$D:$D,'SD F'!$A51,GameLog!$E:$E,INDEX(Positions!$A$1:$B$9,MATCH('SD F'!$B51,Positions!$A$1:$A$9,0),2),GameLog!$C:$C,"SD")</f>
        <v>0</v>
      </c>
      <c r="O51" s="8">
        <f t="shared" si="0"/>
        <v>0.82352941176470584</v>
      </c>
      <c r="P51" s="18" t="str">
        <f t="shared" si="1"/>
        <v/>
      </c>
      <c r="V51" s="15"/>
    </row>
    <row r="52" spans="1:22">
      <c r="A52" t="s">
        <v>2431</v>
      </c>
      <c r="B52" t="s">
        <v>2432</v>
      </c>
      <c r="C52">
        <f>COUNTIFS(GameLog!D:D,'SD F'!A52,GameLog!C:C,"SD",GameLog!E:E,INDEX(Positions!$A$1:$B$9,MATCH('SD F'!$B52,Positions!$A$1:$A$9,0),2))</f>
        <v>0</v>
      </c>
      <c r="D52">
        <f>SUMIFS(GameLog!F:F,GameLog!$D:$D,'SD F'!A52,GameLog!$E:$E,INDEX(Positions!$A$1:$B$9,MATCH('SD F'!$B52,Positions!$A$1:$A$9,0),2),GameLog!$C:$C,"SD")</f>
        <v>0</v>
      </c>
      <c r="E52" s="12">
        <f>SUMIFS(GameLog!AM:AM,GameLog!$D:$D,'SD F'!$A52,GameLog!$E:$E,INDEX(Positions!$A$1:$B$9,MATCH('SD F'!$B52,Positions!$A$1:$A$9,0),2),GameLog!$C:$C,"SD")</f>
        <v>0</v>
      </c>
      <c r="F52">
        <f>SUMIFS(GameLog!AN:AN,GameLog!$D:$D,'SD F'!$A52,GameLog!$E:$E,INDEX(Positions!$A$1:$B$9,MATCH('SD F'!$B52,Positions!$A$1:$A$9,0),2),GameLog!$C:$C,"SD")</f>
        <v>0</v>
      </c>
      <c r="G52">
        <f>SUMIFS(GameLog!AO:AO,GameLog!$D:$D,'SD F'!$A52,GameLog!$E:$E,INDEX(Positions!$A$1:$B$9,MATCH('SD F'!$B52,Positions!$A$1:$A$9,0),2),GameLog!$C:$C,"SD")</f>
        <v>0</v>
      </c>
      <c r="H52">
        <f>SUMIFS(GameLog!AP:AP,GameLog!$D:$D,'SD F'!$A52,GameLog!$E:$E,INDEX(Positions!$A$1:$B$9,MATCH('SD F'!$B52,Positions!$A$1:$A$9,0),2),GameLog!$C:$C,"SD")</f>
        <v>0</v>
      </c>
      <c r="I52">
        <f>SUMIFS(GameLog!AQ:AQ,GameLog!$D:$D,'SD F'!$A52,GameLog!$E:$E,INDEX(Positions!$A$1:$B$9,MATCH('SD F'!$B52,Positions!$A$1:$A$9,0),2),GameLog!$C:$C,"SD")</f>
        <v>0</v>
      </c>
      <c r="J52">
        <f>SUMIFS(GameLog!AR:AR,GameLog!$D:$D,'SD F'!$A52,GameLog!$E:$E,INDEX(Positions!$A$1:$B$9,MATCH('SD F'!$B52,Positions!$A$1:$A$9,0),2),GameLog!$C:$C,"SD")</f>
        <v>0</v>
      </c>
      <c r="K52">
        <f>SUMIFS(GameLog!AS:AS,GameLog!$D:$D,'SD F'!$A52,GameLog!$E:$E,INDEX(Positions!$A$1:$B$9,MATCH('SD F'!$B52,Positions!$A$1:$A$9,0),2),GameLog!$C:$C,"SD")</f>
        <v>0</v>
      </c>
      <c r="L52">
        <f>SUMIFS(GameLog!AT:AT,GameLog!$D:$D,'SD F'!$A52,GameLog!$E:$E,INDEX(Positions!$A$1:$B$9,MATCH('SD F'!$B52,Positions!$A$1:$A$9,0),2),GameLog!$C:$C,"SD")</f>
        <v>0</v>
      </c>
      <c r="M52">
        <f>SUMIFS(GameLog!AU:AU,GameLog!$D:$D,'SD F'!$A52,GameLog!$E:$E,INDEX(Positions!$A$1:$B$9,MATCH('SD F'!$B52,Positions!$A$1:$A$9,0),2),GameLog!$C:$C,"SD")</f>
        <v>0</v>
      </c>
      <c r="N52">
        <f>SUMIFS(GameLog!AV:AV,GameLog!$D:$D,'SD F'!$A52,GameLog!$E:$E,INDEX(Positions!$A$1:$B$9,MATCH('SD F'!$B52,Positions!$A$1:$A$9,0),2),GameLog!$C:$C,"SD")</f>
        <v>0</v>
      </c>
      <c r="O52" s="8">
        <f t="shared" si="0"/>
        <v>0</v>
      </c>
      <c r="P52" s="18" t="str">
        <f t="shared" si="1"/>
        <v/>
      </c>
      <c r="V52" s="15"/>
    </row>
    <row r="53" spans="1:22">
      <c r="A53" t="s">
        <v>2431</v>
      </c>
      <c r="B53" t="s">
        <v>2435</v>
      </c>
      <c r="C53">
        <f>COUNTIFS(GameLog!D:D,'SD F'!A53,GameLog!C:C,"SD",GameLog!E:E,INDEX(Positions!$A$1:$B$9,MATCH('SD F'!$B53,Positions!$A$1:$A$9,0),2))</f>
        <v>0</v>
      </c>
      <c r="D53">
        <f>SUMIFS(GameLog!F:F,GameLog!$D:$D,'SD F'!A53,GameLog!$E:$E,INDEX(Positions!$A$1:$B$9,MATCH('SD F'!$B53,Positions!$A$1:$A$9,0),2),GameLog!$C:$C,"SD")</f>
        <v>0</v>
      </c>
      <c r="E53" s="12">
        <f>SUMIFS(GameLog!AM:AM,GameLog!$D:$D,'SD F'!$A53,GameLog!$E:$E,INDEX(Positions!$A$1:$B$9,MATCH('SD F'!$B53,Positions!$A$1:$A$9,0),2),GameLog!$C:$C,"SD")</f>
        <v>0</v>
      </c>
      <c r="F53">
        <f>SUMIFS(GameLog!AN:AN,GameLog!$D:$D,'SD F'!$A53,GameLog!$E:$E,INDEX(Positions!$A$1:$B$9,MATCH('SD F'!$B53,Positions!$A$1:$A$9,0),2),GameLog!$C:$C,"SD")</f>
        <v>0</v>
      </c>
      <c r="G53">
        <f>SUMIFS(GameLog!AO:AO,GameLog!$D:$D,'SD F'!$A53,GameLog!$E:$E,INDEX(Positions!$A$1:$B$9,MATCH('SD F'!$B53,Positions!$A$1:$A$9,0),2),GameLog!$C:$C,"SD")</f>
        <v>0</v>
      </c>
      <c r="H53">
        <f>SUMIFS(GameLog!AP:AP,GameLog!$D:$D,'SD F'!$A53,GameLog!$E:$E,INDEX(Positions!$A$1:$B$9,MATCH('SD F'!$B53,Positions!$A$1:$A$9,0),2),GameLog!$C:$C,"SD")</f>
        <v>0</v>
      </c>
      <c r="I53">
        <f>SUMIFS(GameLog!AQ:AQ,GameLog!$D:$D,'SD F'!$A53,GameLog!$E:$E,INDEX(Positions!$A$1:$B$9,MATCH('SD F'!$B53,Positions!$A$1:$A$9,0),2),GameLog!$C:$C,"SD")</f>
        <v>0</v>
      </c>
      <c r="J53">
        <f>SUMIFS(GameLog!AR:AR,GameLog!$D:$D,'SD F'!$A53,GameLog!$E:$E,INDEX(Positions!$A$1:$B$9,MATCH('SD F'!$B53,Positions!$A$1:$A$9,0),2),GameLog!$C:$C,"SD")</f>
        <v>0</v>
      </c>
      <c r="K53">
        <f>SUMIFS(GameLog!AS:AS,GameLog!$D:$D,'SD F'!$A53,GameLog!$E:$E,INDEX(Positions!$A$1:$B$9,MATCH('SD F'!$B53,Positions!$A$1:$A$9,0),2),GameLog!$C:$C,"SD")</f>
        <v>0</v>
      </c>
      <c r="L53">
        <f>SUMIFS(GameLog!AT:AT,GameLog!$D:$D,'SD F'!$A53,GameLog!$E:$E,INDEX(Positions!$A$1:$B$9,MATCH('SD F'!$B53,Positions!$A$1:$A$9,0),2),GameLog!$C:$C,"SD")</f>
        <v>0</v>
      </c>
      <c r="M53">
        <f>SUMIFS(GameLog!AU:AU,GameLog!$D:$D,'SD F'!$A53,GameLog!$E:$E,INDEX(Positions!$A$1:$B$9,MATCH('SD F'!$B53,Positions!$A$1:$A$9,0),2),GameLog!$C:$C,"SD")</f>
        <v>0</v>
      </c>
      <c r="N53">
        <f>SUMIFS(GameLog!AV:AV,GameLog!$D:$D,'SD F'!$A53,GameLog!$E:$E,INDEX(Positions!$A$1:$B$9,MATCH('SD F'!$B53,Positions!$A$1:$A$9,0),2),GameLog!$C:$C,"SD")</f>
        <v>0</v>
      </c>
      <c r="O53" s="8">
        <f t="shared" si="0"/>
        <v>0</v>
      </c>
      <c r="P53" s="18" t="str">
        <f t="shared" si="1"/>
        <v/>
      </c>
      <c r="V53" s="15"/>
    </row>
    <row r="54" spans="1:22">
      <c r="A54" t="s">
        <v>2543</v>
      </c>
      <c r="B54" t="s">
        <v>2435</v>
      </c>
      <c r="C54">
        <f>COUNTIFS(GameLog!D:D,'SD F'!A54,GameLog!C:C,"SD",GameLog!E:E,INDEX(Positions!$A$1:$B$9,MATCH('SD F'!$B54,Positions!$A$1:$A$9,0),2))</f>
        <v>0</v>
      </c>
      <c r="D54">
        <f>SUMIFS(GameLog!F:F,GameLog!$D:$D,'SD F'!A54,GameLog!$E:$E,INDEX(Positions!$A$1:$B$9,MATCH('SD F'!$B54,Positions!$A$1:$A$9,0),2),GameLog!$C:$C,"SD")</f>
        <v>0</v>
      </c>
      <c r="E54" s="12">
        <f>SUMIFS(GameLog!AM:AM,GameLog!$D:$D,'SD F'!$A54,GameLog!$E:$E,INDEX(Positions!$A$1:$B$9,MATCH('SD F'!$B54,Positions!$A$1:$A$9,0),2),GameLog!$C:$C,"SD")</f>
        <v>0</v>
      </c>
      <c r="F54">
        <f>SUMIFS(GameLog!AN:AN,GameLog!$D:$D,'SD F'!$A54,GameLog!$E:$E,INDEX(Positions!$A$1:$B$9,MATCH('SD F'!$B54,Positions!$A$1:$A$9,0),2),GameLog!$C:$C,"SD")</f>
        <v>0</v>
      </c>
      <c r="G54">
        <f>SUMIFS(GameLog!AO:AO,GameLog!$D:$D,'SD F'!$A54,GameLog!$E:$E,INDEX(Positions!$A$1:$B$9,MATCH('SD F'!$B54,Positions!$A$1:$A$9,0),2),GameLog!$C:$C,"SD")</f>
        <v>0</v>
      </c>
      <c r="H54">
        <f>SUMIFS(GameLog!AP:AP,GameLog!$D:$D,'SD F'!$A54,GameLog!$E:$E,INDEX(Positions!$A$1:$B$9,MATCH('SD F'!$B54,Positions!$A$1:$A$9,0),2),GameLog!$C:$C,"SD")</f>
        <v>0</v>
      </c>
      <c r="I54">
        <f>SUMIFS(GameLog!AQ:AQ,GameLog!$D:$D,'SD F'!$A54,GameLog!$E:$E,INDEX(Positions!$A$1:$B$9,MATCH('SD F'!$B54,Positions!$A$1:$A$9,0),2),GameLog!$C:$C,"SD")</f>
        <v>0</v>
      </c>
      <c r="J54">
        <f>SUMIFS(GameLog!AR:AR,GameLog!$D:$D,'SD F'!$A54,GameLog!$E:$E,INDEX(Positions!$A$1:$B$9,MATCH('SD F'!$B54,Positions!$A$1:$A$9,0),2),GameLog!$C:$C,"SD")</f>
        <v>0</v>
      </c>
      <c r="K54">
        <f>SUMIFS(GameLog!AS:AS,GameLog!$D:$D,'SD F'!$A54,GameLog!$E:$E,INDEX(Positions!$A$1:$B$9,MATCH('SD F'!$B54,Positions!$A$1:$A$9,0),2),GameLog!$C:$C,"SD")</f>
        <v>0</v>
      </c>
      <c r="L54">
        <f>SUMIFS(GameLog!AT:AT,GameLog!$D:$D,'SD F'!$A54,GameLog!$E:$E,INDEX(Positions!$A$1:$B$9,MATCH('SD F'!$B54,Positions!$A$1:$A$9,0),2),GameLog!$C:$C,"SD")</f>
        <v>0</v>
      </c>
      <c r="M54">
        <f>SUMIFS(GameLog!AU:AU,GameLog!$D:$D,'SD F'!$A54,GameLog!$E:$E,INDEX(Positions!$A$1:$B$9,MATCH('SD F'!$B54,Positions!$A$1:$A$9,0),2),GameLog!$C:$C,"SD")</f>
        <v>0</v>
      </c>
      <c r="N54">
        <f>SUMIFS(GameLog!AV:AV,GameLog!$D:$D,'SD F'!$A54,GameLog!$E:$E,INDEX(Positions!$A$1:$B$9,MATCH('SD F'!$B54,Positions!$A$1:$A$9,0),2),GameLog!$C:$C,"SD")</f>
        <v>0</v>
      </c>
      <c r="O54" s="8">
        <f t="shared" si="0"/>
        <v>0</v>
      </c>
      <c r="P54" s="18" t="str">
        <f t="shared" si="1"/>
        <v/>
      </c>
      <c r="V54" s="15"/>
    </row>
    <row r="55" spans="1:22">
      <c r="A55" t="s">
        <v>2433</v>
      </c>
      <c r="B55" t="s">
        <v>2435</v>
      </c>
      <c r="C55">
        <f>COUNTIFS(GameLog!D:D,'SD F'!A55,GameLog!C:C,"SD",GameLog!E:E,INDEX(Positions!$A$1:$B$9,MATCH('SD F'!$B55,Positions!$A$1:$A$9,0),2))</f>
        <v>0</v>
      </c>
      <c r="D55">
        <f>SUMIFS(GameLog!F:F,GameLog!$D:$D,'SD F'!A55,GameLog!$E:$E,INDEX(Positions!$A$1:$B$9,MATCH('SD F'!$B55,Positions!$A$1:$A$9,0),2),GameLog!$C:$C,"SD")</f>
        <v>0</v>
      </c>
      <c r="E55" s="12">
        <f>SUMIFS(GameLog!AM:AM,GameLog!$D:$D,'SD F'!$A55,GameLog!$E:$E,INDEX(Positions!$A$1:$B$9,MATCH('SD F'!$B55,Positions!$A$1:$A$9,0),2),GameLog!$C:$C,"SD")</f>
        <v>0</v>
      </c>
      <c r="F55">
        <f>SUMIFS(GameLog!AN:AN,GameLog!$D:$D,'SD F'!$A55,GameLog!$E:$E,INDEX(Positions!$A$1:$B$9,MATCH('SD F'!$B55,Positions!$A$1:$A$9,0),2),GameLog!$C:$C,"SD")</f>
        <v>0</v>
      </c>
      <c r="G55">
        <f>SUMIFS(GameLog!AO:AO,GameLog!$D:$D,'SD F'!$A55,GameLog!$E:$E,INDEX(Positions!$A$1:$B$9,MATCH('SD F'!$B55,Positions!$A$1:$A$9,0),2),GameLog!$C:$C,"SD")</f>
        <v>0</v>
      </c>
      <c r="H55">
        <f>SUMIFS(GameLog!AP:AP,GameLog!$D:$D,'SD F'!$A55,GameLog!$E:$E,INDEX(Positions!$A$1:$B$9,MATCH('SD F'!$B55,Positions!$A$1:$A$9,0),2),GameLog!$C:$C,"SD")</f>
        <v>0</v>
      </c>
      <c r="I55">
        <f>SUMIFS(GameLog!AQ:AQ,GameLog!$D:$D,'SD F'!$A55,GameLog!$E:$E,INDEX(Positions!$A$1:$B$9,MATCH('SD F'!$B55,Positions!$A$1:$A$9,0),2),GameLog!$C:$C,"SD")</f>
        <v>0</v>
      </c>
      <c r="J55">
        <f>SUMIFS(GameLog!AR:AR,GameLog!$D:$D,'SD F'!$A55,GameLog!$E:$E,INDEX(Positions!$A$1:$B$9,MATCH('SD F'!$B55,Positions!$A$1:$A$9,0),2),GameLog!$C:$C,"SD")</f>
        <v>0</v>
      </c>
      <c r="K55">
        <f>SUMIFS(GameLog!AS:AS,GameLog!$D:$D,'SD F'!$A55,GameLog!$E:$E,INDEX(Positions!$A$1:$B$9,MATCH('SD F'!$B55,Positions!$A$1:$A$9,0),2),GameLog!$C:$C,"SD")</f>
        <v>0</v>
      </c>
      <c r="L55">
        <f>SUMIFS(GameLog!AT:AT,GameLog!$D:$D,'SD F'!$A55,GameLog!$E:$E,INDEX(Positions!$A$1:$B$9,MATCH('SD F'!$B55,Positions!$A$1:$A$9,0),2),GameLog!$C:$C,"SD")</f>
        <v>0</v>
      </c>
      <c r="M55">
        <f>SUMIFS(GameLog!AU:AU,GameLog!$D:$D,'SD F'!$A55,GameLog!$E:$E,INDEX(Positions!$A$1:$B$9,MATCH('SD F'!$B55,Positions!$A$1:$A$9,0),2),GameLog!$C:$C,"SD")</f>
        <v>0</v>
      </c>
      <c r="N55">
        <f>SUMIFS(GameLog!AV:AV,GameLog!$D:$D,'SD F'!$A55,GameLog!$E:$E,INDEX(Positions!$A$1:$B$9,MATCH('SD F'!$B55,Positions!$A$1:$A$9,0),2),GameLog!$C:$C,"SD")</f>
        <v>0</v>
      </c>
      <c r="O55" s="8">
        <f t="shared" si="0"/>
        <v>0</v>
      </c>
      <c r="P55" s="18" t="str">
        <f t="shared" si="1"/>
        <v/>
      </c>
      <c r="V55" s="15"/>
    </row>
    <row r="56" spans="1:22">
      <c r="A56" t="s">
        <v>2438</v>
      </c>
      <c r="B56" t="s">
        <v>2435</v>
      </c>
      <c r="C56">
        <f>COUNTIFS(GameLog!D:D,'SD F'!A56,GameLog!C:C,"SD",GameLog!E:E,INDEX(Positions!$A$1:$B$9,MATCH('SD F'!$B56,Positions!$A$1:$A$9,0),2))</f>
        <v>0</v>
      </c>
      <c r="D56">
        <f>SUMIFS(GameLog!F:F,GameLog!$D:$D,'SD F'!A56,GameLog!$E:$E,INDEX(Positions!$A$1:$B$9,MATCH('SD F'!$B56,Positions!$A$1:$A$9,0),2),GameLog!$C:$C,"SD")</f>
        <v>0</v>
      </c>
      <c r="E56" s="12">
        <f>SUMIFS(GameLog!AM:AM,GameLog!$D:$D,'SD F'!$A56,GameLog!$E:$E,INDEX(Positions!$A$1:$B$9,MATCH('SD F'!$B56,Positions!$A$1:$A$9,0),2),GameLog!$C:$C,"SD")</f>
        <v>0</v>
      </c>
      <c r="F56">
        <f>SUMIFS(GameLog!AN:AN,GameLog!$D:$D,'SD F'!$A56,GameLog!$E:$E,INDEX(Positions!$A$1:$B$9,MATCH('SD F'!$B56,Positions!$A$1:$A$9,0),2),GameLog!$C:$C,"SD")</f>
        <v>0</v>
      </c>
      <c r="G56">
        <f>SUMIFS(GameLog!AO:AO,GameLog!$D:$D,'SD F'!$A56,GameLog!$E:$E,INDEX(Positions!$A$1:$B$9,MATCH('SD F'!$B56,Positions!$A$1:$A$9,0),2),GameLog!$C:$C,"SD")</f>
        <v>0</v>
      </c>
      <c r="H56">
        <f>SUMIFS(GameLog!AP:AP,GameLog!$D:$D,'SD F'!$A56,GameLog!$E:$E,INDEX(Positions!$A$1:$B$9,MATCH('SD F'!$B56,Positions!$A$1:$A$9,0),2),GameLog!$C:$C,"SD")</f>
        <v>0</v>
      </c>
      <c r="I56">
        <f>SUMIFS(GameLog!AQ:AQ,GameLog!$D:$D,'SD F'!$A56,GameLog!$E:$E,INDEX(Positions!$A$1:$B$9,MATCH('SD F'!$B56,Positions!$A$1:$A$9,0),2),GameLog!$C:$C,"SD")</f>
        <v>0</v>
      </c>
      <c r="J56">
        <f>SUMIFS(GameLog!AR:AR,GameLog!$D:$D,'SD F'!$A56,GameLog!$E:$E,INDEX(Positions!$A$1:$B$9,MATCH('SD F'!$B56,Positions!$A$1:$A$9,0),2),GameLog!$C:$C,"SD")</f>
        <v>0</v>
      </c>
      <c r="K56">
        <f>SUMIFS(GameLog!AS:AS,GameLog!$D:$D,'SD F'!$A56,GameLog!$E:$E,INDEX(Positions!$A$1:$B$9,MATCH('SD F'!$B56,Positions!$A$1:$A$9,0),2),GameLog!$C:$C,"SD")</f>
        <v>0</v>
      </c>
      <c r="L56">
        <f>SUMIFS(GameLog!AT:AT,GameLog!$D:$D,'SD F'!$A56,GameLog!$E:$E,INDEX(Positions!$A$1:$B$9,MATCH('SD F'!$B56,Positions!$A$1:$A$9,0),2),GameLog!$C:$C,"SD")</f>
        <v>0</v>
      </c>
      <c r="M56">
        <f>SUMIFS(GameLog!AU:AU,GameLog!$D:$D,'SD F'!$A56,GameLog!$E:$E,INDEX(Positions!$A$1:$B$9,MATCH('SD F'!$B56,Positions!$A$1:$A$9,0),2),GameLog!$C:$C,"SD")</f>
        <v>0</v>
      </c>
      <c r="N56">
        <f>SUMIFS(GameLog!AV:AV,GameLog!$D:$D,'SD F'!$A56,GameLog!$E:$E,INDEX(Positions!$A$1:$B$9,MATCH('SD F'!$B56,Positions!$A$1:$A$9,0),2),GameLog!$C:$C,"SD")</f>
        <v>0</v>
      </c>
      <c r="O56" s="8">
        <f t="shared" si="0"/>
        <v>0</v>
      </c>
      <c r="P56" s="18" t="str">
        <f t="shared" si="1"/>
        <v/>
      </c>
      <c r="V56" s="15"/>
    </row>
    <row r="57" spans="1:22">
      <c r="A57" t="s">
        <v>2434</v>
      </c>
      <c r="B57" t="s">
        <v>2435</v>
      </c>
      <c r="C57">
        <f>COUNTIFS(GameLog!D:D,'SD F'!A57,GameLog!C:C,"SD",GameLog!E:E,INDEX(Positions!$A$1:$B$9,MATCH('SD F'!$B57,Positions!$A$1:$A$9,0),2))</f>
        <v>3</v>
      </c>
      <c r="D57">
        <f>SUMIFS(GameLog!F:F,GameLog!$D:$D,'SD F'!A57,GameLog!$E:$E,INDEX(Positions!$A$1:$B$9,MATCH('SD F'!$B57,Positions!$A$1:$A$9,0),2),GameLog!$C:$C,"SD")</f>
        <v>2</v>
      </c>
      <c r="E57" s="12">
        <f>SUMIFS(GameLog!AM:AM,GameLog!$D:$D,'SD F'!$A57,GameLog!$E:$E,INDEX(Positions!$A$1:$B$9,MATCH('SD F'!$B57,Positions!$A$1:$A$9,0),2),GameLog!$C:$C,"SD")</f>
        <v>17</v>
      </c>
      <c r="F57">
        <f>SUMIFS(GameLog!AN:AN,GameLog!$D:$D,'SD F'!$A57,GameLog!$E:$E,INDEX(Positions!$A$1:$B$9,MATCH('SD F'!$B57,Positions!$A$1:$A$9,0),2),GameLog!$C:$C,"SD")</f>
        <v>3</v>
      </c>
      <c r="G57">
        <f>SUMIFS(GameLog!AO:AO,GameLog!$D:$D,'SD F'!$A57,GameLog!$E:$E,INDEX(Positions!$A$1:$B$9,MATCH('SD F'!$B57,Positions!$A$1:$A$9,0),2),GameLog!$C:$C,"SD")</f>
        <v>0</v>
      </c>
      <c r="H57">
        <f>SUMIFS(GameLog!AP:AP,GameLog!$D:$D,'SD F'!$A57,GameLog!$E:$E,INDEX(Positions!$A$1:$B$9,MATCH('SD F'!$B57,Positions!$A$1:$A$9,0),2),GameLog!$C:$C,"SD")</f>
        <v>0</v>
      </c>
      <c r="I57">
        <f>SUMIFS(GameLog!AQ:AQ,GameLog!$D:$D,'SD F'!$A57,GameLog!$E:$E,INDEX(Positions!$A$1:$B$9,MATCH('SD F'!$B57,Positions!$A$1:$A$9,0),2),GameLog!$C:$C,"SD")</f>
        <v>0</v>
      </c>
      <c r="J57">
        <f>SUMIFS(GameLog!AR:AR,GameLog!$D:$D,'SD F'!$A57,GameLog!$E:$E,INDEX(Positions!$A$1:$B$9,MATCH('SD F'!$B57,Positions!$A$1:$A$9,0),2),GameLog!$C:$C,"SD")</f>
        <v>0</v>
      </c>
      <c r="K57">
        <f>SUMIFS(GameLog!AS:AS,GameLog!$D:$D,'SD F'!$A57,GameLog!$E:$E,INDEX(Positions!$A$1:$B$9,MATCH('SD F'!$B57,Positions!$A$1:$A$9,0),2),GameLog!$C:$C,"SD")</f>
        <v>0</v>
      </c>
      <c r="L57">
        <f>SUMIFS(GameLog!AT:AT,GameLog!$D:$D,'SD F'!$A57,GameLog!$E:$E,INDEX(Positions!$A$1:$B$9,MATCH('SD F'!$B57,Positions!$A$1:$A$9,0),2),GameLog!$C:$C,"SD")</f>
        <v>0</v>
      </c>
      <c r="M57">
        <f>SUMIFS(GameLog!AU:AU,GameLog!$D:$D,'SD F'!$A57,GameLog!$E:$E,INDEX(Positions!$A$1:$B$9,MATCH('SD F'!$B57,Positions!$A$1:$A$9,0),2),GameLog!$C:$C,"SD")</f>
        <v>0</v>
      </c>
      <c r="N57">
        <f>SUMIFS(GameLog!AV:AV,GameLog!$D:$D,'SD F'!$A57,GameLog!$E:$E,INDEX(Positions!$A$1:$B$9,MATCH('SD F'!$B57,Positions!$A$1:$A$9,0),2),GameLog!$C:$C,"SD")</f>
        <v>0</v>
      </c>
      <c r="O57" s="8">
        <f t="shared" si="0"/>
        <v>1</v>
      </c>
      <c r="P57" s="18" t="str">
        <f t="shared" si="1"/>
        <v/>
      </c>
      <c r="V57" s="15"/>
    </row>
    <row r="58" spans="1:22">
      <c r="A58" t="s">
        <v>2540</v>
      </c>
      <c r="B58" t="s">
        <v>2435</v>
      </c>
      <c r="C58">
        <f>COUNTIFS(GameLog!D:D,'SD F'!A58,GameLog!C:C,"SD",GameLog!E:E,INDEX(Positions!$A$1:$B$9,MATCH('SD F'!$B58,Positions!$A$1:$A$9,0),2))</f>
        <v>2</v>
      </c>
      <c r="D58">
        <f>SUMIFS(GameLog!F:F,GameLog!$D:$D,'SD F'!A58,GameLog!$E:$E,INDEX(Positions!$A$1:$B$9,MATCH('SD F'!$B58,Positions!$A$1:$A$9,0),2),GameLog!$C:$C,"SD")</f>
        <v>1</v>
      </c>
      <c r="E58" s="12">
        <f>SUMIFS(GameLog!AM:AM,GameLog!$D:$D,'SD F'!$A58,GameLog!$E:$E,INDEX(Positions!$A$1:$B$9,MATCH('SD F'!$B58,Positions!$A$1:$A$9,0),2),GameLog!$C:$C,"SD")</f>
        <v>10</v>
      </c>
      <c r="F58">
        <f>SUMIFS(GameLog!AN:AN,GameLog!$D:$D,'SD F'!$A58,GameLog!$E:$E,INDEX(Positions!$A$1:$B$9,MATCH('SD F'!$B58,Positions!$A$1:$A$9,0),2),GameLog!$C:$C,"SD")</f>
        <v>1</v>
      </c>
      <c r="G58">
        <f>SUMIFS(GameLog!AO:AO,GameLog!$D:$D,'SD F'!$A58,GameLog!$E:$E,INDEX(Positions!$A$1:$B$9,MATCH('SD F'!$B58,Positions!$A$1:$A$9,0),2),GameLog!$C:$C,"SD")</f>
        <v>0</v>
      </c>
      <c r="H58">
        <f>SUMIFS(GameLog!AP:AP,GameLog!$D:$D,'SD F'!$A58,GameLog!$E:$E,INDEX(Positions!$A$1:$B$9,MATCH('SD F'!$B58,Positions!$A$1:$A$9,0),2),GameLog!$C:$C,"SD")</f>
        <v>0</v>
      </c>
      <c r="I58">
        <f>SUMIFS(GameLog!AQ:AQ,GameLog!$D:$D,'SD F'!$A58,GameLog!$E:$E,INDEX(Positions!$A$1:$B$9,MATCH('SD F'!$B58,Positions!$A$1:$A$9,0),2),GameLog!$C:$C,"SD")</f>
        <v>0</v>
      </c>
      <c r="J58">
        <f>SUMIFS(GameLog!AR:AR,GameLog!$D:$D,'SD F'!$A58,GameLog!$E:$E,INDEX(Positions!$A$1:$B$9,MATCH('SD F'!$B58,Positions!$A$1:$A$9,0),2),GameLog!$C:$C,"SD")</f>
        <v>0</v>
      </c>
      <c r="K58">
        <f>SUMIFS(GameLog!AS:AS,GameLog!$D:$D,'SD F'!$A58,GameLog!$E:$E,INDEX(Positions!$A$1:$B$9,MATCH('SD F'!$B58,Positions!$A$1:$A$9,0),2),GameLog!$C:$C,"SD")</f>
        <v>0</v>
      </c>
      <c r="L58">
        <f>SUMIFS(GameLog!AT:AT,GameLog!$D:$D,'SD F'!$A58,GameLog!$E:$E,INDEX(Positions!$A$1:$B$9,MATCH('SD F'!$B58,Positions!$A$1:$A$9,0),2),GameLog!$C:$C,"SD")</f>
        <v>0</v>
      </c>
      <c r="M58">
        <f>SUMIFS(GameLog!AU:AU,GameLog!$D:$D,'SD F'!$A58,GameLog!$E:$E,INDEX(Positions!$A$1:$B$9,MATCH('SD F'!$B58,Positions!$A$1:$A$9,0),2),GameLog!$C:$C,"SD")</f>
        <v>0</v>
      </c>
      <c r="N58">
        <f>SUMIFS(GameLog!AV:AV,GameLog!$D:$D,'SD F'!$A58,GameLog!$E:$E,INDEX(Positions!$A$1:$B$9,MATCH('SD F'!$B58,Positions!$A$1:$A$9,0),2),GameLog!$C:$C,"SD")</f>
        <v>0</v>
      </c>
      <c r="O58" s="8">
        <f t="shared" si="0"/>
        <v>1</v>
      </c>
      <c r="P58" s="18" t="str">
        <f t="shared" si="1"/>
        <v/>
      </c>
      <c r="V58" s="15"/>
    </row>
    <row r="59" spans="1:22">
      <c r="A59" t="s">
        <v>2544</v>
      </c>
      <c r="B59" t="s">
        <v>2436</v>
      </c>
      <c r="C59">
        <f>COUNTIFS(GameLog!D:D,'SD F'!A59,GameLog!C:C,"SD",GameLog!E:E,INDEX(Positions!$A$1:$B$9,MATCH('SD F'!$B59,Positions!$A$1:$A$9,0),2))</f>
        <v>0</v>
      </c>
      <c r="D59">
        <f>SUMIFS(GameLog!F:F,GameLog!$D:$D,'SD F'!A59,GameLog!$E:$E,INDEX(Positions!$A$1:$B$9,MATCH('SD F'!$B59,Positions!$A$1:$A$9,0),2),GameLog!$C:$C,"SD")</f>
        <v>0</v>
      </c>
      <c r="E59" s="12">
        <f>SUMIFS(GameLog!AM:AM,GameLog!$D:$D,'SD F'!$A59,GameLog!$E:$E,INDEX(Positions!$A$1:$B$9,MATCH('SD F'!$B59,Positions!$A$1:$A$9,0),2),GameLog!$C:$C,"SD")</f>
        <v>0</v>
      </c>
      <c r="F59">
        <f>SUMIFS(GameLog!AN:AN,GameLog!$D:$D,'SD F'!$A59,GameLog!$E:$E,INDEX(Positions!$A$1:$B$9,MATCH('SD F'!$B59,Positions!$A$1:$A$9,0),2),GameLog!$C:$C,"SD")</f>
        <v>0</v>
      </c>
      <c r="G59">
        <f>SUMIFS(GameLog!AO:AO,GameLog!$D:$D,'SD F'!$A59,GameLog!$E:$E,INDEX(Positions!$A$1:$B$9,MATCH('SD F'!$B59,Positions!$A$1:$A$9,0),2),GameLog!$C:$C,"SD")</f>
        <v>0</v>
      </c>
      <c r="H59">
        <f>SUMIFS(GameLog!AP:AP,GameLog!$D:$D,'SD F'!$A59,GameLog!$E:$E,INDEX(Positions!$A$1:$B$9,MATCH('SD F'!$B59,Positions!$A$1:$A$9,0),2),GameLog!$C:$C,"SD")</f>
        <v>0</v>
      </c>
      <c r="I59">
        <f>SUMIFS(GameLog!AQ:AQ,GameLog!$D:$D,'SD F'!$A59,GameLog!$E:$E,INDEX(Positions!$A$1:$B$9,MATCH('SD F'!$B59,Positions!$A$1:$A$9,0),2),GameLog!$C:$C,"SD")</f>
        <v>0</v>
      </c>
      <c r="J59">
        <f>SUMIFS(GameLog!AR:AR,GameLog!$D:$D,'SD F'!$A59,GameLog!$E:$E,INDEX(Positions!$A$1:$B$9,MATCH('SD F'!$B59,Positions!$A$1:$A$9,0),2),GameLog!$C:$C,"SD")</f>
        <v>0</v>
      </c>
      <c r="K59">
        <f>SUMIFS(GameLog!AS:AS,GameLog!$D:$D,'SD F'!$A59,GameLog!$E:$E,INDEX(Positions!$A$1:$B$9,MATCH('SD F'!$B59,Positions!$A$1:$A$9,0),2),GameLog!$C:$C,"SD")</f>
        <v>0</v>
      </c>
      <c r="L59">
        <f>SUMIFS(GameLog!AT:AT,GameLog!$D:$D,'SD F'!$A59,GameLog!$E:$E,INDEX(Positions!$A$1:$B$9,MATCH('SD F'!$B59,Positions!$A$1:$A$9,0),2),GameLog!$C:$C,"SD")</f>
        <v>0</v>
      </c>
      <c r="M59">
        <f>SUMIFS(GameLog!AU:AU,GameLog!$D:$D,'SD F'!$A59,GameLog!$E:$E,INDEX(Positions!$A$1:$B$9,MATCH('SD F'!$B59,Positions!$A$1:$A$9,0),2),GameLog!$C:$C,"SD")</f>
        <v>0</v>
      </c>
      <c r="N59">
        <f>SUMIFS(GameLog!AV:AV,GameLog!$D:$D,'SD F'!$A59,GameLog!$E:$E,INDEX(Positions!$A$1:$B$9,MATCH('SD F'!$B59,Positions!$A$1:$A$9,0),2),GameLog!$C:$C,"SD")</f>
        <v>0</v>
      </c>
      <c r="O59" s="8">
        <f t="shared" si="0"/>
        <v>0</v>
      </c>
      <c r="P59" s="18" t="str">
        <f t="shared" si="1"/>
        <v/>
      </c>
      <c r="V59" s="15"/>
    </row>
    <row r="60" spans="1:22">
      <c r="A60" t="s">
        <v>2543</v>
      </c>
      <c r="B60" t="s">
        <v>2436</v>
      </c>
      <c r="C60">
        <f>COUNTIFS(GameLog!D:D,'SD F'!A60,GameLog!C:C,"SD",GameLog!E:E,INDEX(Positions!$A$1:$B$9,MATCH('SD F'!$B60,Positions!$A$1:$A$9,0),2))</f>
        <v>0</v>
      </c>
      <c r="D60">
        <f>SUMIFS(GameLog!F:F,GameLog!$D:$D,'SD F'!A60,GameLog!$E:$E,INDEX(Positions!$A$1:$B$9,MATCH('SD F'!$B60,Positions!$A$1:$A$9,0),2),GameLog!$C:$C,"SD")</f>
        <v>0</v>
      </c>
      <c r="E60" s="12">
        <f>SUMIFS(GameLog!AM:AM,GameLog!$D:$D,'SD F'!$A60,GameLog!$E:$E,INDEX(Positions!$A$1:$B$9,MATCH('SD F'!$B60,Positions!$A$1:$A$9,0),2),GameLog!$C:$C,"SD")</f>
        <v>0</v>
      </c>
      <c r="F60">
        <f>SUMIFS(GameLog!AN:AN,GameLog!$D:$D,'SD F'!$A60,GameLog!$E:$E,INDEX(Positions!$A$1:$B$9,MATCH('SD F'!$B60,Positions!$A$1:$A$9,0),2),GameLog!$C:$C,"SD")</f>
        <v>0</v>
      </c>
      <c r="G60">
        <f>SUMIFS(GameLog!AO:AO,GameLog!$D:$D,'SD F'!$A60,GameLog!$E:$E,INDEX(Positions!$A$1:$B$9,MATCH('SD F'!$B60,Positions!$A$1:$A$9,0),2),GameLog!$C:$C,"SD")</f>
        <v>0</v>
      </c>
      <c r="H60">
        <f>SUMIFS(GameLog!AP:AP,GameLog!$D:$D,'SD F'!$A60,GameLog!$E:$E,INDEX(Positions!$A$1:$B$9,MATCH('SD F'!$B60,Positions!$A$1:$A$9,0),2),GameLog!$C:$C,"SD")</f>
        <v>0</v>
      </c>
      <c r="I60">
        <f>SUMIFS(GameLog!AQ:AQ,GameLog!$D:$D,'SD F'!$A60,GameLog!$E:$E,INDEX(Positions!$A$1:$B$9,MATCH('SD F'!$B60,Positions!$A$1:$A$9,0),2),GameLog!$C:$C,"SD")</f>
        <v>0</v>
      </c>
      <c r="J60">
        <f>SUMIFS(GameLog!AR:AR,GameLog!$D:$D,'SD F'!$A60,GameLog!$E:$E,INDEX(Positions!$A$1:$B$9,MATCH('SD F'!$B60,Positions!$A$1:$A$9,0),2),GameLog!$C:$C,"SD")</f>
        <v>0</v>
      </c>
      <c r="K60">
        <f>SUMIFS(GameLog!AS:AS,GameLog!$D:$D,'SD F'!$A60,GameLog!$E:$E,INDEX(Positions!$A$1:$B$9,MATCH('SD F'!$B60,Positions!$A$1:$A$9,0),2),GameLog!$C:$C,"SD")</f>
        <v>0</v>
      </c>
      <c r="L60">
        <f>SUMIFS(GameLog!AT:AT,GameLog!$D:$D,'SD F'!$A60,GameLog!$E:$E,INDEX(Positions!$A$1:$B$9,MATCH('SD F'!$B60,Positions!$A$1:$A$9,0),2),GameLog!$C:$C,"SD")</f>
        <v>0</v>
      </c>
      <c r="M60">
        <f>SUMIFS(GameLog!AU:AU,GameLog!$D:$D,'SD F'!$A60,GameLog!$E:$E,INDEX(Positions!$A$1:$B$9,MATCH('SD F'!$B60,Positions!$A$1:$A$9,0),2),GameLog!$C:$C,"SD")</f>
        <v>0</v>
      </c>
      <c r="N60">
        <f>SUMIFS(GameLog!AV:AV,GameLog!$D:$D,'SD F'!$A60,GameLog!$E:$E,INDEX(Positions!$A$1:$B$9,MATCH('SD F'!$B60,Positions!$A$1:$A$9,0),2),GameLog!$C:$C,"SD")</f>
        <v>0</v>
      </c>
      <c r="O60" s="8">
        <f t="shared" si="0"/>
        <v>0</v>
      </c>
      <c r="P60" s="18" t="str">
        <f t="shared" si="1"/>
        <v/>
      </c>
      <c r="V60" s="15"/>
    </row>
    <row r="61" spans="1:22">
      <c r="A61" t="s">
        <v>2438</v>
      </c>
      <c r="B61" t="s">
        <v>2436</v>
      </c>
      <c r="C61">
        <f>COUNTIFS(GameLog!D:D,'SD F'!A61,GameLog!C:C,"SD",GameLog!E:E,INDEX(Positions!$A$1:$B$9,MATCH('SD F'!$B61,Positions!$A$1:$A$9,0),2))</f>
        <v>0</v>
      </c>
      <c r="D61">
        <f>SUMIFS(GameLog!F:F,GameLog!$D:$D,'SD F'!A61,GameLog!$E:$E,INDEX(Positions!$A$1:$B$9,MATCH('SD F'!$B61,Positions!$A$1:$A$9,0),2),GameLog!$C:$C,"SD")</f>
        <v>0</v>
      </c>
      <c r="E61" s="12">
        <f>SUMIFS(GameLog!AM:AM,GameLog!$D:$D,'SD F'!$A61,GameLog!$E:$E,INDEX(Positions!$A$1:$B$9,MATCH('SD F'!$B61,Positions!$A$1:$A$9,0),2),GameLog!$C:$C,"SD")</f>
        <v>0</v>
      </c>
      <c r="F61">
        <f>SUMIFS(GameLog!AN:AN,GameLog!$D:$D,'SD F'!$A61,GameLog!$E:$E,INDEX(Positions!$A$1:$B$9,MATCH('SD F'!$B61,Positions!$A$1:$A$9,0),2),GameLog!$C:$C,"SD")</f>
        <v>0</v>
      </c>
      <c r="G61">
        <f>SUMIFS(GameLog!AO:AO,GameLog!$D:$D,'SD F'!$A61,GameLog!$E:$E,INDEX(Positions!$A$1:$B$9,MATCH('SD F'!$B61,Positions!$A$1:$A$9,0),2),GameLog!$C:$C,"SD")</f>
        <v>0</v>
      </c>
      <c r="H61">
        <f>SUMIFS(GameLog!AP:AP,GameLog!$D:$D,'SD F'!$A61,GameLog!$E:$E,INDEX(Positions!$A$1:$B$9,MATCH('SD F'!$B61,Positions!$A$1:$A$9,0),2),GameLog!$C:$C,"SD")</f>
        <v>0</v>
      </c>
      <c r="I61">
        <f>SUMIFS(GameLog!AQ:AQ,GameLog!$D:$D,'SD F'!$A61,GameLog!$E:$E,INDEX(Positions!$A$1:$B$9,MATCH('SD F'!$B61,Positions!$A$1:$A$9,0),2),GameLog!$C:$C,"SD")</f>
        <v>0</v>
      </c>
      <c r="J61">
        <f>SUMIFS(GameLog!AR:AR,GameLog!$D:$D,'SD F'!$A61,GameLog!$E:$E,INDEX(Positions!$A$1:$B$9,MATCH('SD F'!$B61,Positions!$A$1:$A$9,0),2),GameLog!$C:$C,"SD")</f>
        <v>0</v>
      </c>
      <c r="K61">
        <f>SUMIFS(GameLog!AS:AS,GameLog!$D:$D,'SD F'!$A61,GameLog!$E:$E,INDEX(Positions!$A$1:$B$9,MATCH('SD F'!$B61,Positions!$A$1:$A$9,0),2),GameLog!$C:$C,"SD")</f>
        <v>0</v>
      </c>
      <c r="L61">
        <f>SUMIFS(GameLog!AT:AT,GameLog!$D:$D,'SD F'!$A61,GameLog!$E:$E,INDEX(Positions!$A$1:$B$9,MATCH('SD F'!$B61,Positions!$A$1:$A$9,0),2),GameLog!$C:$C,"SD")</f>
        <v>0</v>
      </c>
      <c r="M61">
        <f>SUMIFS(GameLog!AU:AU,GameLog!$D:$D,'SD F'!$A61,GameLog!$E:$E,INDEX(Positions!$A$1:$B$9,MATCH('SD F'!$B61,Positions!$A$1:$A$9,0),2),GameLog!$C:$C,"SD")</f>
        <v>0</v>
      </c>
      <c r="N61">
        <f>SUMIFS(GameLog!AV:AV,GameLog!$D:$D,'SD F'!$A61,GameLog!$E:$E,INDEX(Positions!$A$1:$B$9,MATCH('SD F'!$B61,Positions!$A$1:$A$9,0),2),GameLog!$C:$C,"SD")</f>
        <v>0</v>
      </c>
      <c r="O61" s="8">
        <f t="shared" si="0"/>
        <v>0</v>
      </c>
      <c r="P61" s="18" t="str">
        <f t="shared" si="1"/>
        <v/>
      </c>
      <c r="V61" s="15"/>
    </row>
    <row r="62" spans="1:22">
      <c r="A62" t="s">
        <v>2545</v>
      </c>
      <c r="B62" t="s">
        <v>2436</v>
      </c>
      <c r="C62">
        <f>COUNTIFS(GameLog!D:D,'SD F'!A62,GameLog!C:C,"SD",GameLog!E:E,INDEX(Positions!$A$1:$B$9,MATCH('SD F'!$B62,Positions!$A$1:$A$9,0),2))</f>
        <v>3</v>
      </c>
      <c r="D62">
        <f>SUMIFS(GameLog!F:F,GameLog!$D:$D,'SD F'!A62,GameLog!$E:$E,INDEX(Positions!$A$1:$B$9,MATCH('SD F'!$B62,Positions!$A$1:$A$9,0),2),GameLog!$C:$C,"SD")</f>
        <v>2</v>
      </c>
      <c r="E62" s="12">
        <f>SUMIFS(GameLog!AM:AM,GameLog!$D:$D,'SD F'!$A62,GameLog!$E:$E,INDEX(Positions!$A$1:$B$9,MATCH('SD F'!$B62,Positions!$A$1:$A$9,0),2),GameLog!$C:$C,"SD")</f>
        <v>17</v>
      </c>
      <c r="F62">
        <f>SUMIFS(GameLog!AN:AN,GameLog!$D:$D,'SD F'!$A62,GameLog!$E:$E,INDEX(Positions!$A$1:$B$9,MATCH('SD F'!$B62,Positions!$A$1:$A$9,0),2),GameLog!$C:$C,"SD")</f>
        <v>6</v>
      </c>
      <c r="G62">
        <f>SUMIFS(GameLog!AO:AO,GameLog!$D:$D,'SD F'!$A62,GameLog!$E:$E,INDEX(Positions!$A$1:$B$9,MATCH('SD F'!$B62,Positions!$A$1:$A$9,0),2),GameLog!$C:$C,"SD")</f>
        <v>0</v>
      </c>
      <c r="H62">
        <f>SUMIFS(GameLog!AP:AP,GameLog!$D:$D,'SD F'!$A62,GameLog!$E:$E,INDEX(Positions!$A$1:$B$9,MATCH('SD F'!$B62,Positions!$A$1:$A$9,0),2),GameLog!$C:$C,"SD")</f>
        <v>0</v>
      </c>
      <c r="I62">
        <f>SUMIFS(GameLog!AQ:AQ,GameLog!$D:$D,'SD F'!$A62,GameLog!$E:$E,INDEX(Positions!$A$1:$B$9,MATCH('SD F'!$B62,Positions!$A$1:$A$9,0),2),GameLog!$C:$C,"SD")</f>
        <v>0</v>
      </c>
      <c r="J62">
        <f>SUMIFS(GameLog!AR:AR,GameLog!$D:$D,'SD F'!$A62,GameLog!$E:$E,INDEX(Positions!$A$1:$B$9,MATCH('SD F'!$B62,Positions!$A$1:$A$9,0),2),GameLog!$C:$C,"SD")</f>
        <v>0</v>
      </c>
      <c r="K62">
        <f>SUMIFS(GameLog!AS:AS,GameLog!$D:$D,'SD F'!$A62,GameLog!$E:$E,INDEX(Positions!$A$1:$B$9,MATCH('SD F'!$B62,Positions!$A$1:$A$9,0),2),GameLog!$C:$C,"SD")</f>
        <v>0</v>
      </c>
      <c r="L62">
        <f>SUMIFS(GameLog!AT:AT,GameLog!$D:$D,'SD F'!$A62,GameLog!$E:$E,INDEX(Positions!$A$1:$B$9,MATCH('SD F'!$B62,Positions!$A$1:$A$9,0),2),GameLog!$C:$C,"SD")</f>
        <v>0</v>
      </c>
      <c r="M62">
        <f>SUMIFS(GameLog!AU:AU,GameLog!$D:$D,'SD F'!$A62,GameLog!$E:$E,INDEX(Positions!$A$1:$B$9,MATCH('SD F'!$B62,Positions!$A$1:$A$9,0),2),GameLog!$C:$C,"SD")</f>
        <v>0</v>
      </c>
      <c r="N62">
        <f>SUMIFS(GameLog!AV:AV,GameLog!$D:$D,'SD F'!$A62,GameLog!$E:$E,INDEX(Positions!$A$1:$B$9,MATCH('SD F'!$B62,Positions!$A$1:$A$9,0),2),GameLog!$C:$C,"SD")</f>
        <v>0</v>
      </c>
      <c r="O62" s="8">
        <f t="shared" si="0"/>
        <v>1</v>
      </c>
      <c r="P62" s="18" t="str">
        <f t="shared" si="1"/>
        <v/>
      </c>
      <c r="V62" s="15"/>
    </row>
    <row r="63" spans="1:22">
      <c r="A63" t="s">
        <v>2434</v>
      </c>
      <c r="B63" t="s">
        <v>2436</v>
      </c>
      <c r="C63">
        <f>COUNTIFS(GameLog!D:D,'SD F'!A63,GameLog!C:C,"SD",GameLog!E:E,INDEX(Positions!$A$1:$B$9,MATCH('SD F'!$B63,Positions!$A$1:$A$9,0),2))</f>
        <v>2</v>
      </c>
      <c r="D63">
        <f>SUMIFS(GameLog!F:F,GameLog!$D:$D,'SD F'!A63,GameLog!$E:$E,INDEX(Positions!$A$1:$B$9,MATCH('SD F'!$B63,Positions!$A$1:$A$9,0),2),GameLog!$C:$C,"SD")</f>
        <v>1</v>
      </c>
      <c r="E63" s="12">
        <f>SUMIFS(GameLog!AM:AM,GameLog!$D:$D,'SD F'!$A63,GameLog!$E:$E,INDEX(Positions!$A$1:$B$9,MATCH('SD F'!$B63,Positions!$A$1:$A$9,0),2),GameLog!$C:$C,"SD")</f>
        <v>10</v>
      </c>
      <c r="F63">
        <f>SUMIFS(GameLog!AN:AN,GameLog!$D:$D,'SD F'!$A63,GameLog!$E:$E,INDEX(Positions!$A$1:$B$9,MATCH('SD F'!$B63,Positions!$A$1:$A$9,0),2),GameLog!$C:$C,"SD")</f>
        <v>0</v>
      </c>
      <c r="G63">
        <f>SUMIFS(GameLog!AO:AO,GameLog!$D:$D,'SD F'!$A63,GameLog!$E:$E,INDEX(Positions!$A$1:$B$9,MATCH('SD F'!$B63,Positions!$A$1:$A$9,0),2),GameLog!$C:$C,"SD")</f>
        <v>0</v>
      </c>
      <c r="H63">
        <f>SUMIFS(GameLog!AP:AP,GameLog!$D:$D,'SD F'!$A63,GameLog!$E:$E,INDEX(Positions!$A$1:$B$9,MATCH('SD F'!$B63,Positions!$A$1:$A$9,0),2),GameLog!$C:$C,"SD")</f>
        <v>0</v>
      </c>
      <c r="I63">
        <f>SUMIFS(GameLog!AQ:AQ,GameLog!$D:$D,'SD F'!$A63,GameLog!$E:$E,INDEX(Positions!$A$1:$B$9,MATCH('SD F'!$B63,Positions!$A$1:$A$9,0),2),GameLog!$C:$C,"SD")</f>
        <v>0</v>
      </c>
      <c r="J63">
        <f>SUMIFS(GameLog!AR:AR,GameLog!$D:$D,'SD F'!$A63,GameLog!$E:$E,INDEX(Positions!$A$1:$B$9,MATCH('SD F'!$B63,Positions!$A$1:$A$9,0),2),GameLog!$C:$C,"SD")</f>
        <v>0</v>
      </c>
      <c r="K63">
        <f>SUMIFS(GameLog!AS:AS,GameLog!$D:$D,'SD F'!$A63,GameLog!$E:$E,INDEX(Positions!$A$1:$B$9,MATCH('SD F'!$B63,Positions!$A$1:$A$9,0),2),GameLog!$C:$C,"SD")</f>
        <v>0</v>
      </c>
      <c r="L63">
        <f>SUMIFS(GameLog!AT:AT,GameLog!$D:$D,'SD F'!$A63,GameLog!$E:$E,INDEX(Positions!$A$1:$B$9,MATCH('SD F'!$B63,Positions!$A$1:$A$9,0),2),GameLog!$C:$C,"SD")</f>
        <v>0</v>
      </c>
      <c r="M63">
        <f>SUMIFS(GameLog!AU:AU,GameLog!$D:$D,'SD F'!$A63,GameLog!$E:$E,INDEX(Positions!$A$1:$B$9,MATCH('SD F'!$B63,Positions!$A$1:$A$9,0),2),GameLog!$C:$C,"SD")</f>
        <v>0</v>
      </c>
      <c r="N63">
        <f>SUMIFS(GameLog!AV:AV,GameLog!$D:$D,'SD F'!$A63,GameLog!$E:$E,INDEX(Positions!$A$1:$B$9,MATCH('SD F'!$B63,Positions!$A$1:$A$9,0),2),GameLog!$C:$C,"SD")</f>
        <v>0</v>
      </c>
      <c r="O63" s="8">
        <f t="shared" si="0"/>
        <v>0</v>
      </c>
      <c r="P63" s="18" t="str">
        <f t="shared" si="1"/>
        <v/>
      </c>
      <c r="V63" s="15"/>
    </row>
    <row r="64" spans="1:22">
      <c r="A64" t="s">
        <v>2544</v>
      </c>
      <c r="B64" t="s">
        <v>2437</v>
      </c>
      <c r="C64">
        <f>COUNTIFS(GameLog!D:D,'SD F'!A64,GameLog!C:C,"SD",GameLog!E:E,INDEX(Positions!$A$1:$B$9,MATCH('SD F'!$B64,Positions!$A$1:$A$9,0),2))</f>
        <v>0</v>
      </c>
      <c r="D64">
        <f>SUMIFS(GameLog!F:F,GameLog!$D:$D,'SD F'!A64,GameLog!$E:$E,INDEX(Positions!$A$1:$B$9,MATCH('SD F'!$B64,Positions!$A$1:$A$9,0),2),GameLog!$C:$C,"SD")</f>
        <v>0</v>
      </c>
      <c r="E64" s="12">
        <f>SUMIFS(GameLog!AM:AM,GameLog!$D:$D,'SD F'!$A64,GameLog!$E:$E,INDEX(Positions!$A$1:$B$9,MATCH('SD F'!$B64,Positions!$A$1:$A$9,0),2),GameLog!$C:$C,"SD")</f>
        <v>0</v>
      </c>
      <c r="F64">
        <f>SUMIFS(GameLog!AN:AN,GameLog!$D:$D,'SD F'!$A64,GameLog!$E:$E,INDEX(Positions!$A$1:$B$9,MATCH('SD F'!$B64,Positions!$A$1:$A$9,0),2),GameLog!$C:$C,"SD")</f>
        <v>0</v>
      </c>
      <c r="G64">
        <f>SUMIFS(GameLog!AO:AO,GameLog!$D:$D,'SD F'!$A64,GameLog!$E:$E,INDEX(Positions!$A$1:$B$9,MATCH('SD F'!$B64,Positions!$A$1:$A$9,0),2),GameLog!$C:$C,"SD")</f>
        <v>0</v>
      </c>
      <c r="H64">
        <f>SUMIFS(GameLog!AP:AP,GameLog!$D:$D,'SD F'!$A64,GameLog!$E:$E,INDEX(Positions!$A$1:$B$9,MATCH('SD F'!$B64,Positions!$A$1:$A$9,0),2),GameLog!$C:$C,"SD")</f>
        <v>0</v>
      </c>
      <c r="I64">
        <f>SUMIFS(GameLog!AQ:AQ,GameLog!$D:$D,'SD F'!$A64,GameLog!$E:$E,INDEX(Positions!$A$1:$B$9,MATCH('SD F'!$B64,Positions!$A$1:$A$9,0),2),GameLog!$C:$C,"SD")</f>
        <v>0</v>
      </c>
      <c r="J64">
        <f>SUMIFS(GameLog!AR:AR,GameLog!$D:$D,'SD F'!$A64,GameLog!$E:$E,INDEX(Positions!$A$1:$B$9,MATCH('SD F'!$B64,Positions!$A$1:$A$9,0),2),GameLog!$C:$C,"SD")</f>
        <v>0</v>
      </c>
      <c r="K64">
        <f>SUMIFS(GameLog!AS:AS,GameLog!$D:$D,'SD F'!$A64,GameLog!$E:$E,INDEX(Positions!$A$1:$B$9,MATCH('SD F'!$B64,Positions!$A$1:$A$9,0),2),GameLog!$C:$C,"SD")</f>
        <v>0</v>
      </c>
      <c r="L64">
        <f>SUMIFS(GameLog!AT:AT,GameLog!$D:$D,'SD F'!$A64,GameLog!$E:$E,INDEX(Positions!$A$1:$B$9,MATCH('SD F'!$B64,Positions!$A$1:$A$9,0),2),GameLog!$C:$C,"SD")</f>
        <v>0</v>
      </c>
      <c r="M64">
        <f>SUMIFS(GameLog!AU:AU,GameLog!$D:$D,'SD F'!$A64,GameLog!$E:$E,INDEX(Positions!$A$1:$B$9,MATCH('SD F'!$B64,Positions!$A$1:$A$9,0),2),GameLog!$C:$C,"SD")</f>
        <v>0</v>
      </c>
      <c r="N64">
        <f>SUMIFS(GameLog!AV:AV,GameLog!$D:$D,'SD F'!$A64,GameLog!$E:$E,INDEX(Positions!$A$1:$B$9,MATCH('SD F'!$B64,Positions!$A$1:$A$9,0),2),GameLog!$C:$C,"SD")</f>
        <v>0</v>
      </c>
      <c r="O64" s="8">
        <f t="shared" si="0"/>
        <v>0</v>
      </c>
      <c r="P64" s="18" t="str">
        <f t="shared" si="1"/>
        <v/>
      </c>
      <c r="V64" s="15"/>
    </row>
    <row r="65" spans="1:22">
      <c r="A65" t="s">
        <v>2546</v>
      </c>
      <c r="B65" t="s">
        <v>2437</v>
      </c>
      <c r="C65">
        <f>COUNTIFS(GameLog!D:D,'SD F'!A65,GameLog!C:C,"SD",GameLog!E:E,INDEX(Positions!$A$1:$B$9,MATCH('SD F'!$B65,Positions!$A$1:$A$9,0),2))</f>
        <v>3</v>
      </c>
      <c r="D65">
        <f>SUMIFS(GameLog!F:F,GameLog!$D:$D,'SD F'!A65,GameLog!$E:$E,INDEX(Positions!$A$1:$B$9,MATCH('SD F'!$B65,Positions!$A$1:$A$9,0),2),GameLog!$C:$C,"SD")</f>
        <v>3</v>
      </c>
      <c r="E65" s="12">
        <f>SUMIFS(GameLog!AM:AM,GameLog!$D:$D,'SD F'!$A65,GameLog!$E:$E,INDEX(Positions!$A$1:$B$9,MATCH('SD F'!$B65,Positions!$A$1:$A$9,0),2),GameLog!$C:$C,"SD")</f>
        <v>27</v>
      </c>
      <c r="F65">
        <f>SUMIFS(GameLog!AN:AN,GameLog!$D:$D,'SD F'!$A65,GameLog!$E:$E,INDEX(Positions!$A$1:$B$9,MATCH('SD F'!$B65,Positions!$A$1:$A$9,0),2),GameLog!$C:$C,"SD")</f>
        <v>4</v>
      </c>
      <c r="G65">
        <f>SUMIFS(GameLog!AO:AO,GameLog!$D:$D,'SD F'!$A65,GameLog!$E:$E,INDEX(Positions!$A$1:$B$9,MATCH('SD F'!$B65,Positions!$A$1:$A$9,0),2),GameLog!$C:$C,"SD")</f>
        <v>0</v>
      </c>
      <c r="H65">
        <f>SUMIFS(GameLog!AP:AP,GameLog!$D:$D,'SD F'!$A65,GameLog!$E:$E,INDEX(Positions!$A$1:$B$9,MATCH('SD F'!$B65,Positions!$A$1:$A$9,0),2),GameLog!$C:$C,"SD")</f>
        <v>0</v>
      </c>
      <c r="I65">
        <f>SUMIFS(GameLog!AQ:AQ,GameLog!$D:$D,'SD F'!$A65,GameLog!$E:$E,INDEX(Positions!$A$1:$B$9,MATCH('SD F'!$B65,Positions!$A$1:$A$9,0),2),GameLog!$C:$C,"SD")</f>
        <v>0</v>
      </c>
      <c r="J65">
        <f>SUMIFS(GameLog!AR:AR,GameLog!$D:$D,'SD F'!$A65,GameLog!$E:$E,INDEX(Positions!$A$1:$B$9,MATCH('SD F'!$B65,Positions!$A$1:$A$9,0),2),GameLog!$C:$C,"SD")</f>
        <v>0</v>
      </c>
      <c r="K65">
        <f>SUMIFS(GameLog!AS:AS,GameLog!$D:$D,'SD F'!$A65,GameLog!$E:$E,INDEX(Positions!$A$1:$B$9,MATCH('SD F'!$B65,Positions!$A$1:$A$9,0),2),GameLog!$C:$C,"SD")</f>
        <v>0</v>
      </c>
      <c r="L65">
        <f>SUMIFS(GameLog!AT:AT,GameLog!$D:$D,'SD F'!$A65,GameLog!$E:$E,INDEX(Positions!$A$1:$B$9,MATCH('SD F'!$B65,Positions!$A$1:$A$9,0),2),GameLog!$C:$C,"SD")</f>
        <v>0</v>
      </c>
      <c r="M65">
        <f>SUMIFS(GameLog!AU:AU,GameLog!$D:$D,'SD F'!$A65,GameLog!$E:$E,INDEX(Positions!$A$1:$B$9,MATCH('SD F'!$B65,Positions!$A$1:$A$9,0),2),GameLog!$C:$C,"SD")</f>
        <v>0</v>
      </c>
      <c r="N65">
        <f>SUMIFS(GameLog!AV:AV,GameLog!$D:$D,'SD F'!$A65,GameLog!$E:$E,INDEX(Positions!$A$1:$B$9,MATCH('SD F'!$B65,Positions!$A$1:$A$9,0),2),GameLog!$C:$C,"SD")</f>
        <v>0</v>
      </c>
      <c r="O65" s="8">
        <f t="shared" si="0"/>
        <v>1</v>
      </c>
      <c r="P65" s="18" t="str">
        <f t="shared" si="1"/>
        <v/>
      </c>
      <c r="V65" s="15"/>
    </row>
    <row r="66" spans="1:22">
      <c r="A66" t="s">
        <v>2431</v>
      </c>
      <c r="B66" t="s">
        <v>2437</v>
      </c>
      <c r="C66">
        <f>COUNTIFS(GameLog!D:D,'SD F'!A66,GameLog!C:C,"SD",GameLog!E:E,INDEX(Positions!$A$1:$B$9,MATCH('SD F'!$B66,Positions!$A$1:$A$9,0),2))</f>
        <v>0</v>
      </c>
      <c r="D66">
        <f>SUMIFS(GameLog!F:F,GameLog!$D:$D,'SD F'!A66,GameLog!$E:$E,INDEX(Positions!$A$1:$B$9,MATCH('SD F'!$B66,Positions!$A$1:$A$9,0),2),GameLog!$C:$C,"SD")</f>
        <v>0</v>
      </c>
      <c r="E66" s="12">
        <f>SUMIFS(GameLog!AM:AM,GameLog!$D:$D,'SD F'!$A66,GameLog!$E:$E,INDEX(Positions!$A$1:$B$9,MATCH('SD F'!$B66,Positions!$A$1:$A$9,0),2),GameLog!$C:$C,"SD")</f>
        <v>0</v>
      </c>
      <c r="F66">
        <f>SUMIFS(GameLog!AN:AN,GameLog!$D:$D,'SD F'!$A66,GameLog!$E:$E,INDEX(Positions!$A$1:$B$9,MATCH('SD F'!$B66,Positions!$A$1:$A$9,0),2),GameLog!$C:$C,"SD")</f>
        <v>0</v>
      </c>
      <c r="G66">
        <f>SUMIFS(GameLog!AO:AO,GameLog!$D:$D,'SD F'!$A66,GameLog!$E:$E,INDEX(Positions!$A$1:$B$9,MATCH('SD F'!$B66,Positions!$A$1:$A$9,0),2),GameLog!$C:$C,"SD")</f>
        <v>0</v>
      </c>
      <c r="H66">
        <f>SUMIFS(GameLog!AP:AP,GameLog!$D:$D,'SD F'!$A66,GameLog!$E:$E,INDEX(Positions!$A$1:$B$9,MATCH('SD F'!$B66,Positions!$A$1:$A$9,0),2),GameLog!$C:$C,"SD")</f>
        <v>0</v>
      </c>
      <c r="I66">
        <f>SUMIFS(GameLog!AQ:AQ,GameLog!$D:$D,'SD F'!$A66,GameLog!$E:$E,INDEX(Positions!$A$1:$B$9,MATCH('SD F'!$B66,Positions!$A$1:$A$9,0),2),GameLog!$C:$C,"SD")</f>
        <v>0</v>
      </c>
      <c r="J66">
        <f>SUMIFS(GameLog!AR:AR,GameLog!$D:$D,'SD F'!$A66,GameLog!$E:$E,INDEX(Positions!$A$1:$B$9,MATCH('SD F'!$B66,Positions!$A$1:$A$9,0),2),GameLog!$C:$C,"SD")</f>
        <v>0</v>
      </c>
      <c r="K66">
        <f>SUMIFS(GameLog!AS:AS,GameLog!$D:$D,'SD F'!$A66,GameLog!$E:$E,INDEX(Positions!$A$1:$B$9,MATCH('SD F'!$B66,Positions!$A$1:$A$9,0),2),GameLog!$C:$C,"SD")</f>
        <v>0</v>
      </c>
      <c r="L66">
        <f>SUMIFS(GameLog!AT:AT,GameLog!$D:$D,'SD F'!$A66,GameLog!$E:$E,INDEX(Positions!$A$1:$B$9,MATCH('SD F'!$B66,Positions!$A$1:$A$9,0),2),GameLog!$C:$C,"SD")</f>
        <v>0</v>
      </c>
      <c r="M66">
        <f>SUMIFS(GameLog!AU:AU,GameLog!$D:$D,'SD F'!$A66,GameLog!$E:$E,INDEX(Positions!$A$1:$B$9,MATCH('SD F'!$B66,Positions!$A$1:$A$9,0),2),GameLog!$C:$C,"SD")</f>
        <v>0</v>
      </c>
      <c r="N66">
        <f>SUMIFS(GameLog!AV:AV,GameLog!$D:$D,'SD F'!$A66,GameLog!$E:$E,INDEX(Positions!$A$1:$B$9,MATCH('SD F'!$B66,Positions!$A$1:$A$9,0),2),GameLog!$C:$C,"SD")</f>
        <v>0</v>
      </c>
      <c r="O66" s="8">
        <f t="shared" si="0"/>
        <v>0</v>
      </c>
      <c r="P66" s="18" t="str">
        <f t="shared" si="1"/>
        <v/>
      </c>
      <c r="V66" s="15"/>
    </row>
    <row r="67" spans="1:22">
      <c r="A67" t="s">
        <v>2543</v>
      </c>
      <c r="B67" t="s">
        <v>2437</v>
      </c>
      <c r="C67">
        <f>COUNTIFS(GameLog!D:D,'SD F'!A67,GameLog!C:C,"SD",GameLog!E:E,INDEX(Positions!$A$1:$B$9,MATCH('SD F'!$B67,Positions!$A$1:$A$9,0),2))</f>
        <v>0</v>
      </c>
      <c r="D67">
        <f>SUMIFS(GameLog!F:F,GameLog!$D:$D,'SD F'!A67,GameLog!$E:$E,INDEX(Positions!$A$1:$B$9,MATCH('SD F'!$B67,Positions!$A$1:$A$9,0),2),GameLog!$C:$C,"SD")</f>
        <v>0</v>
      </c>
      <c r="E67" s="12">
        <f>SUMIFS(GameLog!AM:AM,GameLog!$D:$D,'SD F'!$A67,GameLog!$E:$E,INDEX(Positions!$A$1:$B$9,MATCH('SD F'!$B67,Positions!$A$1:$A$9,0),2),GameLog!$C:$C,"SD")</f>
        <v>0</v>
      </c>
      <c r="F67">
        <f>SUMIFS(GameLog!AN:AN,GameLog!$D:$D,'SD F'!$A67,GameLog!$E:$E,INDEX(Positions!$A$1:$B$9,MATCH('SD F'!$B67,Positions!$A$1:$A$9,0),2),GameLog!$C:$C,"SD")</f>
        <v>0</v>
      </c>
      <c r="G67">
        <f>SUMIFS(GameLog!AO:AO,GameLog!$D:$D,'SD F'!$A67,GameLog!$E:$E,INDEX(Positions!$A$1:$B$9,MATCH('SD F'!$B67,Positions!$A$1:$A$9,0),2),GameLog!$C:$C,"SD")</f>
        <v>0</v>
      </c>
      <c r="H67">
        <f>SUMIFS(GameLog!AP:AP,GameLog!$D:$D,'SD F'!$A67,GameLog!$E:$E,INDEX(Positions!$A$1:$B$9,MATCH('SD F'!$B67,Positions!$A$1:$A$9,0),2),GameLog!$C:$C,"SD")</f>
        <v>0</v>
      </c>
      <c r="I67">
        <f>SUMIFS(GameLog!AQ:AQ,GameLog!$D:$D,'SD F'!$A67,GameLog!$E:$E,INDEX(Positions!$A$1:$B$9,MATCH('SD F'!$B67,Positions!$A$1:$A$9,0),2),GameLog!$C:$C,"SD")</f>
        <v>0</v>
      </c>
      <c r="J67">
        <f>SUMIFS(GameLog!AR:AR,GameLog!$D:$D,'SD F'!$A67,GameLog!$E:$E,INDEX(Positions!$A$1:$B$9,MATCH('SD F'!$B67,Positions!$A$1:$A$9,0),2),GameLog!$C:$C,"SD")</f>
        <v>0</v>
      </c>
      <c r="K67">
        <f>SUMIFS(GameLog!AS:AS,GameLog!$D:$D,'SD F'!$A67,GameLog!$E:$E,INDEX(Positions!$A$1:$B$9,MATCH('SD F'!$B67,Positions!$A$1:$A$9,0),2),GameLog!$C:$C,"SD")</f>
        <v>0</v>
      </c>
      <c r="L67">
        <f>SUMIFS(GameLog!AT:AT,GameLog!$D:$D,'SD F'!$A67,GameLog!$E:$E,INDEX(Positions!$A$1:$B$9,MATCH('SD F'!$B67,Positions!$A$1:$A$9,0),2),GameLog!$C:$C,"SD")</f>
        <v>0</v>
      </c>
      <c r="M67">
        <f>SUMIFS(GameLog!AU:AU,GameLog!$D:$D,'SD F'!$A67,GameLog!$E:$E,INDEX(Positions!$A$1:$B$9,MATCH('SD F'!$B67,Positions!$A$1:$A$9,0),2),GameLog!$C:$C,"SD")</f>
        <v>0</v>
      </c>
      <c r="N67">
        <f>SUMIFS(GameLog!AV:AV,GameLog!$D:$D,'SD F'!$A67,GameLog!$E:$E,INDEX(Positions!$A$1:$B$9,MATCH('SD F'!$B67,Positions!$A$1:$A$9,0),2),GameLog!$C:$C,"SD")</f>
        <v>0</v>
      </c>
      <c r="O67" s="8">
        <f t="shared" ref="O67:O71" si="2">IFERROR((F67+G67)/(F67+G67+H67),0)</f>
        <v>0</v>
      </c>
      <c r="P67" s="18" t="str">
        <f t="shared" ref="P67:P71" si="3">IF(B67="C",IFERROR(M67/(L67+M67),0),"")</f>
        <v/>
      </c>
      <c r="V67" s="15"/>
    </row>
    <row r="68" spans="1:22">
      <c r="A68" t="s">
        <v>2433</v>
      </c>
      <c r="B68" t="s">
        <v>2437</v>
      </c>
      <c r="C68">
        <f>COUNTIFS(GameLog!D:D,'SD F'!A68,GameLog!C:C,"SD",GameLog!E:E,INDEX(Positions!$A$1:$B$9,MATCH('SD F'!$B68,Positions!$A$1:$A$9,0),2))</f>
        <v>0</v>
      </c>
      <c r="D68">
        <f>SUMIFS(GameLog!F:F,GameLog!$D:$D,'SD F'!A68,GameLog!$E:$E,INDEX(Positions!$A$1:$B$9,MATCH('SD F'!$B68,Positions!$A$1:$A$9,0),2),GameLog!$C:$C,"SD")</f>
        <v>0</v>
      </c>
      <c r="E68" s="12">
        <f>SUMIFS(GameLog!AM:AM,GameLog!$D:$D,'SD F'!$A68,GameLog!$E:$E,INDEX(Positions!$A$1:$B$9,MATCH('SD F'!$B68,Positions!$A$1:$A$9,0),2),GameLog!$C:$C,"SD")</f>
        <v>0</v>
      </c>
      <c r="F68">
        <f>SUMIFS(GameLog!AN:AN,GameLog!$D:$D,'SD F'!$A68,GameLog!$E:$E,INDEX(Positions!$A$1:$B$9,MATCH('SD F'!$B68,Positions!$A$1:$A$9,0),2),GameLog!$C:$C,"SD")</f>
        <v>0</v>
      </c>
      <c r="G68">
        <f>SUMIFS(GameLog!AO:AO,GameLog!$D:$D,'SD F'!$A68,GameLog!$E:$E,INDEX(Positions!$A$1:$B$9,MATCH('SD F'!$B68,Positions!$A$1:$A$9,0),2),GameLog!$C:$C,"SD")</f>
        <v>0</v>
      </c>
      <c r="H68">
        <f>SUMIFS(GameLog!AP:AP,GameLog!$D:$D,'SD F'!$A68,GameLog!$E:$E,INDEX(Positions!$A$1:$B$9,MATCH('SD F'!$B68,Positions!$A$1:$A$9,0),2),GameLog!$C:$C,"SD")</f>
        <v>0</v>
      </c>
      <c r="I68">
        <f>SUMIFS(GameLog!AQ:AQ,GameLog!$D:$D,'SD F'!$A68,GameLog!$E:$E,INDEX(Positions!$A$1:$B$9,MATCH('SD F'!$B68,Positions!$A$1:$A$9,0),2),GameLog!$C:$C,"SD")</f>
        <v>0</v>
      </c>
      <c r="J68">
        <f>SUMIFS(GameLog!AR:AR,GameLog!$D:$D,'SD F'!$A68,GameLog!$E:$E,INDEX(Positions!$A$1:$B$9,MATCH('SD F'!$B68,Positions!$A$1:$A$9,0),2),GameLog!$C:$C,"SD")</f>
        <v>0</v>
      </c>
      <c r="K68">
        <f>SUMIFS(GameLog!AS:AS,GameLog!$D:$D,'SD F'!$A68,GameLog!$E:$E,INDEX(Positions!$A$1:$B$9,MATCH('SD F'!$B68,Positions!$A$1:$A$9,0),2),GameLog!$C:$C,"SD")</f>
        <v>0</v>
      </c>
      <c r="L68">
        <f>SUMIFS(GameLog!AT:AT,GameLog!$D:$D,'SD F'!$A68,GameLog!$E:$E,INDEX(Positions!$A$1:$B$9,MATCH('SD F'!$B68,Positions!$A$1:$A$9,0),2),GameLog!$C:$C,"SD")</f>
        <v>0</v>
      </c>
      <c r="M68">
        <f>SUMIFS(GameLog!AU:AU,GameLog!$D:$D,'SD F'!$A68,GameLog!$E:$E,INDEX(Positions!$A$1:$B$9,MATCH('SD F'!$B68,Positions!$A$1:$A$9,0),2),GameLog!$C:$C,"SD")</f>
        <v>0</v>
      </c>
      <c r="N68">
        <f>SUMIFS(GameLog!AV:AV,GameLog!$D:$D,'SD F'!$A68,GameLog!$E:$E,INDEX(Positions!$A$1:$B$9,MATCH('SD F'!$B68,Positions!$A$1:$A$9,0),2),GameLog!$C:$C,"SD")</f>
        <v>0</v>
      </c>
      <c r="O68" s="8">
        <f t="shared" si="2"/>
        <v>0</v>
      </c>
      <c r="P68" s="18" t="str">
        <f t="shared" si="3"/>
        <v/>
      </c>
      <c r="V68" s="15"/>
    </row>
    <row r="69" spans="1:22">
      <c r="A69" t="s">
        <v>2438</v>
      </c>
      <c r="B69" t="s">
        <v>2437</v>
      </c>
      <c r="C69">
        <f>COUNTIFS(GameLog!D:D,'SD F'!A69,GameLog!C:C,"SD",GameLog!E:E,INDEX(Positions!$A$1:$B$9,MATCH('SD F'!$B69,Positions!$A$1:$A$9,0),2))</f>
        <v>0</v>
      </c>
      <c r="D69">
        <f>SUMIFS(GameLog!F:F,GameLog!$D:$D,'SD F'!A69,GameLog!$E:$E,INDEX(Positions!$A$1:$B$9,MATCH('SD F'!$B69,Positions!$A$1:$A$9,0),2),GameLog!$C:$C,"SD")</f>
        <v>0</v>
      </c>
      <c r="E69" s="12">
        <f>SUMIFS(GameLog!AM:AM,GameLog!$D:$D,'SD F'!$A69,GameLog!$E:$E,INDEX(Positions!$A$1:$B$9,MATCH('SD F'!$B69,Positions!$A$1:$A$9,0),2),GameLog!$C:$C,"SD")</f>
        <v>0</v>
      </c>
      <c r="F69">
        <f>SUMIFS(GameLog!AN:AN,GameLog!$D:$D,'SD F'!$A69,GameLog!$E:$E,INDEX(Positions!$A$1:$B$9,MATCH('SD F'!$B69,Positions!$A$1:$A$9,0),2),GameLog!$C:$C,"SD")</f>
        <v>0</v>
      </c>
      <c r="G69">
        <f>SUMIFS(GameLog!AO:AO,GameLog!$D:$D,'SD F'!$A69,GameLog!$E:$E,INDEX(Positions!$A$1:$B$9,MATCH('SD F'!$B69,Positions!$A$1:$A$9,0),2),GameLog!$C:$C,"SD")</f>
        <v>0</v>
      </c>
      <c r="H69">
        <f>SUMIFS(GameLog!AP:AP,GameLog!$D:$D,'SD F'!$A69,GameLog!$E:$E,INDEX(Positions!$A$1:$B$9,MATCH('SD F'!$B69,Positions!$A$1:$A$9,0),2),GameLog!$C:$C,"SD")</f>
        <v>0</v>
      </c>
      <c r="I69">
        <f>SUMIFS(GameLog!AQ:AQ,GameLog!$D:$D,'SD F'!$A69,GameLog!$E:$E,INDEX(Positions!$A$1:$B$9,MATCH('SD F'!$B69,Positions!$A$1:$A$9,0),2),GameLog!$C:$C,"SD")</f>
        <v>0</v>
      </c>
      <c r="J69">
        <f>SUMIFS(GameLog!AR:AR,GameLog!$D:$D,'SD F'!$A69,GameLog!$E:$E,INDEX(Positions!$A$1:$B$9,MATCH('SD F'!$B69,Positions!$A$1:$A$9,0),2),GameLog!$C:$C,"SD")</f>
        <v>0</v>
      </c>
      <c r="K69">
        <f>SUMIFS(GameLog!AS:AS,GameLog!$D:$D,'SD F'!$A69,GameLog!$E:$E,INDEX(Positions!$A$1:$B$9,MATCH('SD F'!$B69,Positions!$A$1:$A$9,0),2),GameLog!$C:$C,"SD")</f>
        <v>0</v>
      </c>
      <c r="L69">
        <f>SUMIFS(GameLog!AT:AT,GameLog!$D:$D,'SD F'!$A69,GameLog!$E:$E,INDEX(Positions!$A$1:$B$9,MATCH('SD F'!$B69,Positions!$A$1:$A$9,0),2),GameLog!$C:$C,"SD")</f>
        <v>0</v>
      </c>
      <c r="M69">
        <f>SUMIFS(GameLog!AU:AU,GameLog!$D:$D,'SD F'!$A69,GameLog!$E:$E,INDEX(Positions!$A$1:$B$9,MATCH('SD F'!$B69,Positions!$A$1:$A$9,0),2),GameLog!$C:$C,"SD")</f>
        <v>0</v>
      </c>
      <c r="N69">
        <f>SUMIFS(GameLog!AV:AV,GameLog!$D:$D,'SD F'!$A69,GameLog!$E:$E,INDEX(Positions!$A$1:$B$9,MATCH('SD F'!$B69,Positions!$A$1:$A$9,0),2),GameLog!$C:$C,"SD")</f>
        <v>0</v>
      </c>
      <c r="O69" s="8">
        <f t="shared" si="2"/>
        <v>0</v>
      </c>
      <c r="P69" s="18" t="str">
        <f t="shared" si="3"/>
        <v/>
      </c>
      <c r="V69" s="15"/>
    </row>
    <row r="70" spans="1:22">
      <c r="A70" t="s">
        <v>2434</v>
      </c>
      <c r="B70" t="s">
        <v>2437</v>
      </c>
      <c r="C70">
        <f>COUNTIFS(GameLog!D:D,'SD F'!A70,GameLog!C:C,"SD",GameLog!E:E,INDEX(Positions!$A$1:$B$9,MATCH('SD F'!$B70,Positions!$A$1:$A$9,0),2))</f>
        <v>0</v>
      </c>
      <c r="D70">
        <f>SUMIFS(GameLog!F:F,GameLog!$D:$D,'SD F'!A70,GameLog!$E:$E,INDEX(Positions!$A$1:$B$9,MATCH('SD F'!$B70,Positions!$A$1:$A$9,0),2),GameLog!$C:$C,"SD")</f>
        <v>0</v>
      </c>
      <c r="E70" s="12">
        <f>SUMIFS(GameLog!AM:AM,GameLog!$D:$D,'SD F'!$A70,GameLog!$E:$E,INDEX(Positions!$A$1:$B$9,MATCH('SD F'!$B70,Positions!$A$1:$A$9,0),2),GameLog!$C:$C,"SD")</f>
        <v>0</v>
      </c>
      <c r="F70">
        <f>SUMIFS(GameLog!AN:AN,GameLog!$D:$D,'SD F'!$A70,GameLog!$E:$E,INDEX(Positions!$A$1:$B$9,MATCH('SD F'!$B70,Positions!$A$1:$A$9,0),2),GameLog!$C:$C,"SD")</f>
        <v>0</v>
      </c>
      <c r="G70">
        <f>SUMIFS(GameLog!AO:AO,GameLog!$D:$D,'SD F'!$A70,GameLog!$E:$E,INDEX(Positions!$A$1:$B$9,MATCH('SD F'!$B70,Positions!$A$1:$A$9,0),2),GameLog!$C:$C,"SD")</f>
        <v>0</v>
      </c>
      <c r="H70">
        <f>SUMIFS(GameLog!AP:AP,GameLog!$D:$D,'SD F'!$A70,GameLog!$E:$E,INDEX(Positions!$A$1:$B$9,MATCH('SD F'!$B70,Positions!$A$1:$A$9,0),2),GameLog!$C:$C,"SD")</f>
        <v>0</v>
      </c>
      <c r="I70">
        <f>SUMIFS(GameLog!AQ:AQ,GameLog!$D:$D,'SD F'!$A70,GameLog!$E:$E,INDEX(Positions!$A$1:$B$9,MATCH('SD F'!$B70,Positions!$A$1:$A$9,0),2),GameLog!$C:$C,"SD")</f>
        <v>0</v>
      </c>
      <c r="J70">
        <f>SUMIFS(GameLog!AR:AR,GameLog!$D:$D,'SD F'!$A70,GameLog!$E:$E,INDEX(Positions!$A$1:$B$9,MATCH('SD F'!$B70,Positions!$A$1:$A$9,0),2),GameLog!$C:$C,"SD")</f>
        <v>0</v>
      </c>
      <c r="K70">
        <f>SUMIFS(GameLog!AS:AS,GameLog!$D:$D,'SD F'!$A70,GameLog!$E:$E,INDEX(Positions!$A$1:$B$9,MATCH('SD F'!$B70,Positions!$A$1:$A$9,0),2),GameLog!$C:$C,"SD")</f>
        <v>0</v>
      </c>
      <c r="L70">
        <f>SUMIFS(GameLog!AT:AT,GameLog!$D:$D,'SD F'!$A70,GameLog!$E:$E,INDEX(Positions!$A$1:$B$9,MATCH('SD F'!$B70,Positions!$A$1:$A$9,0),2),GameLog!$C:$C,"SD")</f>
        <v>0</v>
      </c>
      <c r="M70">
        <f>SUMIFS(GameLog!AU:AU,GameLog!$D:$D,'SD F'!$A70,GameLog!$E:$E,INDEX(Positions!$A$1:$B$9,MATCH('SD F'!$B70,Positions!$A$1:$A$9,0),2),GameLog!$C:$C,"SD")</f>
        <v>0</v>
      </c>
      <c r="N70">
        <f>SUMIFS(GameLog!AV:AV,GameLog!$D:$D,'SD F'!$A70,GameLog!$E:$E,INDEX(Positions!$A$1:$B$9,MATCH('SD F'!$B70,Positions!$A$1:$A$9,0),2),GameLog!$C:$C,"SD")</f>
        <v>0</v>
      </c>
      <c r="O70" s="8">
        <f t="shared" si="2"/>
        <v>0</v>
      </c>
      <c r="P70" s="18" t="str">
        <f t="shared" si="3"/>
        <v/>
      </c>
      <c r="V70" s="15"/>
    </row>
    <row r="71" spans="1:22">
      <c r="A71" t="s">
        <v>2540</v>
      </c>
      <c r="B71" t="s">
        <v>2437</v>
      </c>
      <c r="C71">
        <f>COUNTIFS(GameLog!D:D,'SD F'!A71,GameLog!C:C,"SD",GameLog!E:E,INDEX(Positions!$A$1:$B$9,MATCH('SD F'!$B71,Positions!$A$1:$A$9,0),2))</f>
        <v>0</v>
      </c>
      <c r="D71">
        <f>SUMIFS(GameLog!F:F,GameLog!$D:$D,'SD F'!A71,GameLog!$E:$E,INDEX(Positions!$A$1:$B$9,MATCH('SD F'!$B71,Positions!$A$1:$A$9,0),2),GameLog!$C:$C,"SD")</f>
        <v>0</v>
      </c>
      <c r="E71" s="12">
        <f>SUMIFS(GameLog!AM:AM,GameLog!$D:$D,'SD F'!$A71,GameLog!$E:$E,INDEX(Positions!$A$1:$B$9,MATCH('SD F'!$B71,Positions!$A$1:$A$9,0),2),GameLog!$C:$C,"SD")</f>
        <v>0</v>
      </c>
      <c r="F71">
        <f>SUMIFS(GameLog!AN:AN,GameLog!$D:$D,'SD F'!$A71,GameLog!$E:$E,INDEX(Positions!$A$1:$B$9,MATCH('SD F'!$B71,Positions!$A$1:$A$9,0),2),GameLog!$C:$C,"SD")</f>
        <v>0</v>
      </c>
      <c r="G71">
        <f>SUMIFS(GameLog!AO:AO,GameLog!$D:$D,'SD F'!$A71,GameLog!$E:$E,INDEX(Positions!$A$1:$B$9,MATCH('SD F'!$B71,Positions!$A$1:$A$9,0),2),GameLog!$C:$C,"SD")</f>
        <v>0</v>
      </c>
      <c r="H71">
        <f>SUMIFS(GameLog!AP:AP,GameLog!$D:$D,'SD F'!$A71,GameLog!$E:$E,INDEX(Positions!$A$1:$B$9,MATCH('SD F'!$B71,Positions!$A$1:$A$9,0),2),GameLog!$C:$C,"SD")</f>
        <v>0</v>
      </c>
      <c r="I71">
        <f>SUMIFS(GameLog!AQ:AQ,GameLog!$D:$D,'SD F'!$A71,GameLog!$E:$E,INDEX(Positions!$A$1:$B$9,MATCH('SD F'!$B71,Positions!$A$1:$A$9,0),2),GameLog!$C:$C,"SD")</f>
        <v>0</v>
      </c>
      <c r="J71">
        <f>SUMIFS(GameLog!AR:AR,GameLog!$D:$D,'SD F'!$A71,GameLog!$E:$E,INDEX(Positions!$A$1:$B$9,MATCH('SD F'!$B71,Positions!$A$1:$A$9,0),2),GameLog!$C:$C,"SD")</f>
        <v>0</v>
      </c>
      <c r="K71">
        <f>SUMIFS(GameLog!AS:AS,GameLog!$D:$D,'SD F'!$A71,GameLog!$E:$E,INDEX(Positions!$A$1:$B$9,MATCH('SD F'!$B71,Positions!$A$1:$A$9,0),2),GameLog!$C:$C,"SD")</f>
        <v>0</v>
      </c>
      <c r="L71">
        <f>SUMIFS(GameLog!AT:AT,GameLog!$D:$D,'SD F'!$A71,GameLog!$E:$E,INDEX(Positions!$A$1:$B$9,MATCH('SD F'!$B71,Positions!$A$1:$A$9,0),2),GameLog!$C:$C,"SD")</f>
        <v>0</v>
      </c>
      <c r="M71">
        <f>SUMIFS(GameLog!AU:AU,GameLog!$D:$D,'SD F'!$A71,GameLog!$E:$E,INDEX(Positions!$A$1:$B$9,MATCH('SD F'!$B71,Positions!$A$1:$A$9,0),2),GameLog!$C:$C,"SD")</f>
        <v>0</v>
      </c>
      <c r="N71">
        <f>SUMIFS(GameLog!AV:AV,GameLog!$D:$D,'SD F'!$A71,GameLog!$E:$E,INDEX(Positions!$A$1:$B$9,MATCH('SD F'!$B71,Positions!$A$1:$A$9,0),2),GameLog!$C:$C,"SD")</f>
        <v>0</v>
      </c>
      <c r="O71" s="8">
        <f t="shared" si="2"/>
        <v>0</v>
      </c>
      <c r="P71" s="18" t="str">
        <f t="shared" si="3"/>
        <v/>
      </c>
      <c r="V71" s="15"/>
    </row>
    <row r="72" spans="1:22">
      <c r="O72" s="8"/>
    </row>
    <row r="73" spans="1:22">
      <c r="O73" s="8"/>
    </row>
    <row r="74" spans="1:22">
      <c r="O74" s="8"/>
    </row>
    <row r="75" spans="1:22">
      <c r="O75" s="8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5B299-B6C3-4DDE-AF26-A20233D3678E}">
  <sheetPr codeName="Sheet16"/>
  <dimension ref="A1:AA44"/>
  <sheetViews>
    <sheetView workbookViewId="0">
      <pane ySplit="1" topLeftCell="A2" activePane="bottomLeft" state="frozen"/>
      <selection activeCell="B2" sqref="B2:U21"/>
      <selection pane="bottomLeft" activeCell="B2" sqref="B2:U21"/>
    </sheetView>
  </sheetViews>
  <sheetFormatPr defaultRowHeight="13.2"/>
  <cols>
    <col min="1" max="1" width="15.5546875" bestFit="1" customWidth="1"/>
    <col min="2" max="3" width="3" bestFit="1" customWidth="1"/>
    <col min="4" max="4" width="6.21875" bestFit="1" customWidth="1"/>
    <col min="5" max="5" width="6" bestFit="1" customWidth="1"/>
    <col min="6" max="6" width="3" bestFit="1" customWidth="1"/>
    <col min="7" max="7" width="3.5546875" bestFit="1" customWidth="1"/>
    <col min="8" max="8" width="3.6640625" bestFit="1" customWidth="1"/>
    <col min="9" max="9" width="4.77734375" bestFit="1" customWidth="1"/>
    <col min="10" max="10" width="3.44140625" bestFit="1" customWidth="1"/>
    <col min="11" max="11" width="6" style="12" bestFit="1" customWidth="1"/>
    <col min="12" max="14" width="4" bestFit="1" customWidth="1"/>
    <col min="15" max="15" width="3.44140625" bestFit="1" customWidth="1"/>
    <col min="16" max="18" width="4" bestFit="1" customWidth="1"/>
    <col min="19" max="19" width="4.6640625" bestFit="1" customWidth="1"/>
    <col min="20" max="20" width="3.44140625" bestFit="1" customWidth="1"/>
    <col min="21" max="21" width="4.109375" bestFit="1" customWidth="1"/>
    <col min="22" max="22" width="6" bestFit="1" customWidth="1"/>
    <col min="23" max="23" width="5" bestFit="1" customWidth="1"/>
    <col min="24" max="25" width="4.44140625" bestFit="1" customWidth="1"/>
    <col min="26" max="26" width="5" bestFit="1" customWidth="1"/>
    <col min="27" max="27" width="6.5546875" bestFit="1" customWidth="1"/>
    <col min="28" max="28" width="7" bestFit="1" customWidth="1"/>
    <col min="29" max="29" width="14.6640625" bestFit="1" customWidth="1"/>
  </cols>
  <sheetData>
    <row r="1" spans="1:27">
      <c r="A1" t="s">
        <v>2405</v>
      </c>
      <c r="B1" t="s">
        <v>2365</v>
      </c>
      <c r="C1" t="s">
        <v>2366</v>
      </c>
      <c r="D1" t="s">
        <v>2367</v>
      </c>
      <c r="E1" t="s">
        <v>2482</v>
      </c>
      <c r="F1" t="s">
        <v>2406</v>
      </c>
      <c r="G1" t="s">
        <v>2483</v>
      </c>
      <c r="H1" t="s">
        <v>2484</v>
      </c>
      <c r="I1" t="s">
        <v>2485</v>
      </c>
      <c r="J1" t="s">
        <v>2486</v>
      </c>
      <c r="K1" s="12" t="s">
        <v>2487</v>
      </c>
      <c r="L1" t="s">
        <v>2410</v>
      </c>
      <c r="M1" t="s">
        <v>2409</v>
      </c>
      <c r="N1" t="s">
        <v>2488</v>
      </c>
      <c r="O1" t="s">
        <v>2413</v>
      </c>
      <c r="P1" t="s">
        <v>2417</v>
      </c>
      <c r="Q1" t="s">
        <v>2428</v>
      </c>
      <c r="R1" t="s">
        <v>2418</v>
      </c>
      <c r="S1" t="s">
        <v>2425</v>
      </c>
      <c r="T1" t="s">
        <v>2489</v>
      </c>
      <c r="U1" t="s">
        <v>2490</v>
      </c>
      <c r="V1" t="s">
        <v>2491</v>
      </c>
      <c r="W1" t="s">
        <v>2492</v>
      </c>
      <c r="X1" t="s">
        <v>2493</v>
      </c>
      <c r="Y1" t="s">
        <v>2494</v>
      </c>
      <c r="Z1" t="s">
        <v>2495</v>
      </c>
      <c r="AA1" t="s">
        <v>2496</v>
      </c>
    </row>
    <row r="2" spans="1:27">
      <c r="A2" t="s">
        <v>2442</v>
      </c>
      <c r="B2">
        <f>SUMIFS(GameLog!W:W,GameLog!$D:$D,'SD P'!$A2,GameLog!$C:$C,"SD")</f>
        <v>0</v>
      </c>
      <c r="C2">
        <f>SUMIFS(GameLog!X:X,GameLog!$D:$D,'SD P'!$A2,GameLog!$C:$C,"SD")</f>
        <v>1</v>
      </c>
      <c r="D2" s="8">
        <f>IFERROR(B2/(B2+C2),0)</f>
        <v>0</v>
      </c>
      <c r="E2" s="10">
        <f>IFERROR(N2/K2*9,"---")</f>
        <v>4.7647058823529411</v>
      </c>
      <c r="F2">
        <f>COUNTIFS(GameLog!D:D,'SD P'!A2,GameLog!C:C,"SD",GameLog!E:E,1)</f>
        <v>1</v>
      </c>
      <c r="G2">
        <f>SUMIFS(GameLog!F:F,GameLog!$D:$D,'SD P'!A2,GameLog!$E:$E,1,GameLog!$C:$C,"SD")</f>
        <v>1</v>
      </c>
      <c r="H2">
        <f>SUMIFS(GameLog!Y:Y,GameLog!$D:$D,'SD P'!$A2,GameLog!$C:$C,"SD")</f>
        <v>0</v>
      </c>
      <c r="I2">
        <f>SUMIFS(GameLog!Z:Z,GameLog!$D:$D,'SD P'!$A2,GameLog!$C:$C,"SD")</f>
        <v>0</v>
      </c>
      <c r="J2">
        <f>SUMIFS(GameLog!AA:AA,GameLog!$D:$D,'SD P'!$A2,GameLog!$C:$C,"SD")</f>
        <v>0</v>
      </c>
      <c r="K2" s="12">
        <f>SUMIFS(GameLog!AB:AB,GameLog!$D:$D,'SD P'!$A2,GameLog!$C:$C,"SD")</f>
        <v>5.666666666666667</v>
      </c>
      <c r="L2">
        <f>SUMIFS(GameLog!AC:AC,GameLog!$D:$D,'SD P'!$A2,GameLog!$C:$C,"SD")</f>
        <v>5</v>
      </c>
      <c r="M2">
        <f>SUMIFS(GameLog!AD:AD,GameLog!$D:$D,'SD P'!$A2,GameLog!$C:$C,"SD")</f>
        <v>5</v>
      </c>
      <c r="N2">
        <f>SUMIFS(GameLog!AE:AE,GameLog!$D:$D,'SD P'!$A2,GameLog!$C:$C,"SD")</f>
        <v>3</v>
      </c>
      <c r="O2">
        <f>SUMIFS(GameLog!AF:AF,GameLog!$D:$D,'SD P'!$A2,GameLog!$C:$C,"SD")</f>
        <v>1</v>
      </c>
      <c r="P2">
        <f>SUMIFS(GameLog!AG:AG,GameLog!$D:$D,'SD P'!$A2,GameLog!$C:$C,"SD")</f>
        <v>0</v>
      </c>
      <c r="Q2">
        <f>SUMIFS(GameLog!AH:AH,GameLog!$D:$D,'SD P'!$A2,GameLog!$C:$C,"SD")</f>
        <v>0</v>
      </c>
      <c r="R2">
        <f>SUMIFS(GameLog!AI:AI,GameLog!$D:$D,'SD P'!$A2,GameLog!$C:$C,"SD")</f>
        <v>4</v>
      </c>
      <c r="S2">
        <f>SUMIFS(GameLog!AJ:AJ,GameLog!$D:$D,'SD P'!$A2,GameLog!$C:$C,"SD")</f>
        <v>0</v>
      </c>
      <c r="T2">
        <f>SUMIFS(GameLog!AK:AK,GameLog!$D:$D,'SD P'!$A2,GameLog!$C:$C,"SD")</f>
        <v>0</v>
      </c>
      <c r="U2">
        <f>SUMIFS(GameLog!AL:AL,GameLog!$D:$D,'SD P'!$A2,GameLog!$C:$C,"SD")</f>
        <v>0</v>
      </c>
      <c r="V2" s="10">
        <f>IFERROR((L2+P2)/K2,0)</f>
        <v>0.88235294117647056</v>
      </c>
      <c r="W2" s="11">
        <f>IFERROR(L2/$K2*9,0)</f>
        <v>7.9411764705882355</v>
      </c>
      <c r="X2" s="11">
        <f>IFERROR(O2/$K2*9,0)</f>
        <v>1.588235294117647</v>
      </c>
      <c r="Y2" s="11">
        <f>IFERROR(P2/$K2*9,0)</f>
        <v>0</v>
      </c>
      <c r="Z2" s="11">
        <f>IFERROR(R2/$K2*9,0)</f>
        <v>6.3529411764705879</v>
      </c>
      <c r="AA2" s="11">
        <f>IFERROR(R2/P2,0)</f>
        <v>0</v>
      </c>
    </row>
    <row r="3" spans="1:27">
      <c r="A3" t="s">
        <v>2444</v>
      </c>
      <c r="B3">
        <f>SUMIFS(GameLog!W:W,GameLog!$D:$D,'SD P'!$A3,GameLog!$C:$C,"SD")</f>
        <v>1</v>
      </c>
      <c r="C3">
        <f>SUMIFS(GameLog!X:X,GameLog!$D:$D,'SD P'!$A3,GameLog!$C:$C,"SD")</f>
        <v>0</v>
      </c>
      <c r="D3" s="8">
        <f t="shared" ref="D3:D21" si="0">IFERROR(B3/(B3+C3),0)</f>
        <v>1</v>
      </c>
      <c r="E3" s="10">
        <f t="shared" ref="E3:E21" si="1">IFERROR(N3/K3*9,"---")</f>
        <v>3</v>
      </c>
      <c r="F3">
        <f>COUNTIFS(GameLog!D:D,'SD P'!A3,GameLog!C:C,"SD",GameLog!E:E,1)</f>
        <v>1</v>
      </c>
      <c r="G3">
        <f>SUMIFS(GameLog!F:F,GameLog!$D:$D,'SD P'!A3,GameLog!$E:$E,1,GameLog!$C:$C,"SD")</f>
        <v>1</v>
      </c>
      <c r="H3">
        <f>SUMIFS(GameLog!Y:Y,GameLog!$D:$D,'SD P'!$A3,GameLog!$C:$C,"SD")</f>
        <v>0</v>
      </c>
      <c r="I3">
        <f>SUMIFS(GameLog!Z:Z,GameLog!$D:$D,'SD P'!$A3,GameLog!$C:$C,"SD")</f>
        <v>0</v>
      </c>
      <c r="J3">
        <f>SUMIFS(GameLog!AA:AA,GameLog!$D:$D,'SD P'!$A3,GameLog!$C:$C,"SD")</f>
        <v>0</v>
      </c>
      <c r="K3" s="12">
        <f>SUMIFS(GameLog!AB:AB,GameLog!$D:$D,'SD P'!$A3,GameLog!$C:$C,"SD")</f>
        <v>6</v>
      </c>
      <c r="L3">
        <f>SUMIFS(GameLog!AC:AC,GameLog!$D:$D,'SD P'!$A3,GameLog!$C:$C,"SD")</f>
        <v>5</v>
      </c>
      <c r="M3">
        <f>SUMIFS(GameLog!AD:AD,GameLog!$D:$D,'SD P'!$A3,GameLog!$C:$C,"SD")</f>
        <v>2</v>
      </c>
      <c r="N3">
        <f>SUMIFS(GameLog!AE:AE,GameLog!$D:$D,'SD P'!$A3,GameLog!$C:$C,"SD")</f>
        <v>2</v>
      </c>
      <c r="O3">
        <f>SUMIFS(GameLog!AF:AF,GameLog!$D:$D,'SD P'!$A3,GameLog!$C:$C,"SD")</f>
        <v>0</v>
      </c>
      <c r="P3">
        <f>SUMIFS(GameLog!AG:AG,GameLog!$D:$D,'SD P'!$A3,GameLog!$C:$C,"SD")</f>
        <v>1</v>
      </c>
      <c r="Q3">
        <f>SUMIFS(GameLog!AH:AH,GameLog!$D:$D,'SD P'!$A3,GameLog!$C:$C,"SD")</f>
        <v>0</v>
      </c>
      <c r="R3">
        <f>SUMIFS(GameLog!AI:AI,GameLog!$D:$D,'SD P'!$A3,GameLog!$C:$C,"SD")</f>
        <v>1</v>
      </c>
      <c r="S3">
        <f>SUMIFS(GameLog!AJ:AJ,GameLog!$D:$D,'SD P'!$A3,GameLog!$C:$C,"SD")</f>
        <v>0</v>
      </c>
      <c r="T3">
        <f>SUMIFS(GameLog!AK:AK,GameLog!$D:$D,'SD P'!$A3,GameLog!$C:$C,"SD")</f>
        <v>0</v>
      </c>
      <c r="U3">
        <f>SUMIFS(GameLog!AL:AL,GameLog!$D:$D,'SD P'!$A3,GameLog!$C:$C,"SD")</f>
        <v>0</v>
      </c>
      <c r="V3" s="10">
        <f t="shared" ref="V3:V19" si="2">IFERROR((L3+P3)/K3,0)</f>
        <v>1</v>
      </c>
      <c r="W3" s="11">
        <f t="shared" ref="W3:W19" si="3">IFERROR(L3/$K3*9,0)</f>
        <v>7.5</v>
      </c>
      <c r="X3" s="11">
        <f t="shared" ref="X3:Y19" si="4">IFERROR(O3/$K3*9,0)</f>
        <v>0</v>
      </c>
      <c r="Y3" s="11">
        <f t="shared" si="4"/>
        <v>1.5</v>
      </c>
      <c r="Z3" s="11">
        <f t="shared" ref="Z3:Z19" si="5">IFERROR(R3/$K3*9,0)</f>
        <v>1.5</v>
      </c>
      <c r="AA3" s="11">
        <f t="shared" ref="AA3:AA19" si="6">IFERROR(R3/P3,0)</f>
        <v>1</v>
      </c>
    </row>
    <row r="4" spans="1:27">
      <c r="A4" t="s">
        <v>2579</v>
      </c>
      <c r="B4">
        <f>SUMIFS(GameLog!W:W,GameLog!$D:$D,'SD P'!$A4,GameLog!$C:$C,"SD")</f>
        <v>0</v>
      </c>
      <c r="C4">
        <f>SUMIFS(GameLog!X:X,GameLog!$D:$D,'SD P'!$A4,GameLog!$C:$C,"SD")</f>
        <v>1</v>
      </c>
      <c r="D4" s="8">
        <f t="shared" si="0"/>
        <v>0</v>
      </c>
      <c r="E4" s="10">
        <f t="shared" si="1"/>
        <v>4.05</v>
      </c>
      <c r="F4">
        <f>COUNTIFS(GameLog!D:D,'SD P'!A4,GameLog!C:C,"SD",GameLog!E:E,1)</f>
        <v>1</v>
      </c>
      <c r="G4">
        <f>SUMIFS(GameLog!F:F,GameLog!$D:$D,'SD P'!A4,GameLog!$E:$E,1,GameLog!$C:$C,"SD")</f>
        <v>1</v>
      </c>
      <c r="H4">
        <f>SUMIFS(GameLog!Y:Y,GameLog!$D:$D,'SD P'!$A4,GameLog!$C:$C,"SD")</f>
        <v>0</v>
      </c>
      <c r="I4">
        <f>SUMIFS(GameLog!Z:Z,GameLog!$D:$D,'SD P'!$A4,GameLog!$C:$C,"SD")</f>
        <v>0</v>
      </c>
      <c r="J4">
        <f>SUMIFS(GameLog!AA:AA,GameLog!$D:$D,'SD P'!$A4,GameLog!$C:$C,"SD")</f>
        <v>0</v>
      </c>
      <c r="K4" s="12">
        <f>SUMIFS(GameLog!AB:AB,GameLog!$D:$D,'SD P'!$A4,GameLog!$C:$C,"SD")</f>
        <v>6.666666666666667</v>
      </c>
      <c r="L4">
        <f>SUMIFS(GameLog!AC:AC,GameLog!$D:$D,'SD P'!$A4,GameLog!$C:$C,"SD")</f>
        <v>2</v>
      </c>
      <c r="M4">
        <f>SUMIFS(GameLog!AD:AD,GameLog!$D:$D,'SD P'!$A4,GameLog!$C:$C,"SD")</f>
        <v>3</v>
      </c>
      <c r="N4">
        <f>SUMIFS(GameLog!AE:AE,GameLog!$D:$D,'SD P'!$A4,GameLog!$C:$C,"SD")</f>
        <v>3</v>
      </c>
      <c r="O4">
        <f>SUMIFS(GameLog!AF:AF,GameLog!$D:$D,'SD P'!$A4,GameLog!$C:$C,"SD")</f>
        <v>0</v>
      </c>
      <c r="P4">
        <f>SUMIFS(GameLog!AG:AG,GameLog!$D:$D,'SD P'!$A4,GameLog!$C:$C,"SD")</f>
        <v>6</v>
      </c>
      <c r="Q4">
        <f>SUMIFS(GameLog!AH:AH,GameLog!$D:$D,'SD P'!$A4,GameLog!$C:$C,"SD")</f>
        <v>0</v>
      </c>
      <c r="R4">
        <f>SUMIFS(GameLog!AI:AI,GameLog!$D:$D,'SD P'!$A4,GameLog!$C:$C,"SD")</f>
        <v>5</v>
      </c>
      <c r="S4">
        <f>SUMIFS(GameLog!AJ:AJ,GameLog!$D:$D,'SD P'!$A4,GameLog!$C:$C,"SD")</f>
        <v>0</v>
      </c>
      <c r="T4">
        <f>SUMIFS(GameLog!AK:AK,GameLog!$D:$D,'SD P'!$A4,GameLog!$C:$C,"SD")</f>
        <v>0</v>
      </c>
      <c r="U4">
        <f>SUMIFS(GameLog!AL:AL,GameLog!$D:$D,'SD P'!$A4,GameLog!$C:$C,"SD")</f>
        <v>1</v>
      </c>
      <c r="V4" s="10">
        <f t="shared" si="2"/>
        <v>1.2</v>
      </c>
      <c r="W4" s="11">
        <f t="shared" si="3"/>
        <v>2.6999999999999997</v>
      </c>
      <c r="X4" s="11">
        <f t="shared" si="4"/>
        <v>0</v>
      </c>
      <c r="Y4" s="11">
        <f t="shared" si="4"/>
        <v>8.1</v>
      </c>
      <c r="Z4" s="11">
        <f t="shared" si="5"/>
        <v>6.75</v>
      </c>
      <c r="AA4" s="11">
        <f t="shared" si="6"/>
        <v>0.83333333333333337</v>
      </c>
    </row>
    <row r="5" spans="1:27">
      <c r="A5" t="s">
        <v>2445</v>
      </c>
      <c r="B5">
        <f>SUMIFS(GameLog!W:W,GameLog!$D:$D,'SD P'!$A5,GameLog!$C:$C,"SD")</f>
        <v>0</v>
      </c>
      <c r="C5">
        <f>SUMIFS(GameLog!X:X,GameLog!$D:$D,'SD P'!$A5,GameLog!$C:$C,"SD")</f>
        <v>0</v>
      </c>
      <c r="D5" s="8">
        <f t="shared" si="0"/>
        <v>0</v>
      </c>
      <c r="E5" s="10" t="str">
        <f t="shared" si="1"/>
        <v>---</v>
      </c>
      <c r="F5">
        <f>COUNTIFS(GameLog!D:D,'SD P'!A5,GameLog!C:C,"SD",GameLog!E:E,1)</f>
        <v>0</v>
      </c>
      <c r="G5">
        <f>SUMIFS(GameLog!F:F,GameLog!$D:$D,'SD P'!A5,GameLog!$E:$E,1,GameLog!$C:$C,"SD")</f>
        <v>0</v>
      </c>
      <c r="H5">
        <f>SUMIFS(GameLog!Y:Y,GameLog!$D:$D,'SD P'!$A5,GameLog!$C:$C,"SD")</f>
        <v>0</v>
      </c>
      <c r="I5">
        <f>SUMIFS(GameLog!Z:Z,GameLog!$D:$D,'SD P'!$A5,GameLog!$C:$C,"SD")</f>
        <v>0</v>
      </c>
      <c r="J5">
        <f>SUMIFS(GameLog!AA:AA,GameLog!$D:$D,'SD P'!$A5,GameLog!$C:$C,"SD")</f>
        <v>0</v>
      </c>
      <c r="K5" s="12">
        <f>SUMIFS(GameLog!AB:AB,GameLog!$D:$D,'SD P'!$A5,GameLog!$C:$C,"SD")</f>
        <v>0</v>
      </c>
      <c r="L5">
        <f>SUMIFS(GameLog!AC:AC,GameLog!$D:$D,'SD P'!$A5,GameLog!$C:$C,"SD")</f>
        <v>0</v>
      </c>
      <c r="M5">
        <f>SUMIFS(GameLog!AD:AD,GameLog!$D:$D,'SD P'!$A5,GameLog!$C:$C,"SD")</f>
        <v>0</v>
      </c>
      <c r="N5">
        <f>SUMIFS(GameLog!AE:AE,GameLog!$D:$D,'SD P'!$A5,GameLog!$C:$C,"SD")</f>
        <v>0</v>
      </c>
      <c r="O5">
        <f>SUMIFS(GameLog!AF:AF,GameLog!$D:$D,'SD P'!$A5,GameLog!$C:$C,"SD")</f>
        <v>0</v>
      </c>
      <c r="P5">
        <f>SUMIFS(GameLog!AG:AG,GameLog!$D:$D,'SD P'!$A5,GameLog!$C:$C,"SD")</f>
        <v>0</v>
      </c>
      <c r="Q5">
        <f>SUMIFS(GameLog!AH:AH,GameLog!$D:$D,'SD P'!$A5,GameLog!$C:$C,"SD")</f>
        <v>0</v>
      </c>
      <c r="R5">
        <f>SUMIFS(GameLog!AI:AI,GameLog!$D:$D,'SD P'!$A5,GameLog!$C:$C,"SD")</f>
        <v>0</v>
      </c>
      <c r="S5">
        <f>SUMIFS(GameLog!AJ:AJ,GameLog!$D:$D,'SD P'!$A5,GameLog!$C:$C,"SD")</f>
        <v>0</v>
      </c>
      <c r="T5">
        <f>SUMIFS(GameLog!AK:AK,GameLog!$D:$D,'SD P'!$A5,GameLog!$C:$C,"SD")</f>
        <v>0</v>
      </c>
      <c r="U5">
        <f>SUMIFS(GameLog!AL:AL,GameLog!$D:$D,'SD P'!$A5,GameLog!$C:$C,"SD")</f>
        <v>0</v>
      </c>
      <c r="V5" s="10">
        <f t="shared" si="2"/>
        <v>0</v>
      </c>
      <c r="W5" s="11">
        <f t="shared" si="3"/>
        <v>0</v>
      </c>
      <c r="X5" s="11">
        <f t="shared" si="4"/>
        <v>0</v>
      </c>
      <c r="Y5" s="11">
        <f t="shared" si="4"/>
        <v>0</v>
      </c>
      <c r="Z5" s="11">
        <f t="shared" si="5"/>
        <v>0</v>
      </c>
      <c r="AA5" s="11">
        <f t="shared" si="6"/>
        <v>0</v>
      </c>
    </row>
    <row r="6" spans="1:27">
      <c r="A6" t="s">
        <v>2447</v>
      </c>
      <c r="B6">
        <f>SUMIFS(GameLog!W:W,GameLog!$D:$D,'SD P'!$A6,GameLog!$C:$C,"SD")</f>
        <v>0</v>
      </c>
      <c r="C6">
        <f>SUMIFS(GameLog!X:X,GameLog!$D:$D,'SD P'!$A6,GameLog!$C:$C,"SD")</f>
        <v>0</v>
      </c>
      <c r="D6" s="8">
        <f t="shared" si="0"/>
        <v>0</v>
      </c>
      <c r="E6" s="10">
        <f t="shared" si="1"/>
        <v>0</v>
      </c>
      <c r="F6">
        <f>COUNTIFS(GameLog!D:D,'SD P'!A6,GameLog!C:C,"SD",GameLog!E:E,1)</f>
        <v>1</v>
      </c>
      <c r="G6">
        <f>SUMIFS(GameLog!F:F,GameLog!$D:$D,'SD P'!A6,GameLog!$E:$E,1,GameLog!$C:$C,"SD")</f>
        <v>0</v>
      </c>
      <c r="H6">
        <f>SUMIFS(GameLog!Y:Y,GameLog!$D:$D,'SD P'!$A6,GameLog!$C:$C,"SD")</f>
        <v>0</v>
      </c>
      <c r="I6">
        <f>SUMIFS(GameLog!Z:Z,GameLog!$D:$D,'SD P'!$A6,GameLog!$C:$C,"SD")</f>
        <v>0</v>
      </c>
      <c r="J6">
        <f>SUMIFS(GameLog!AA:AA,GameLog!$D:$D,'SD P'!$A6,GameLog!$C:$C,"SD")</f>
        <v>1</v>
      </c>
      <c r="K6" s="12">
        <f>SUMIFS(GameLog!AB:AB,GameLog!$D:$D,'SD P'!$A6,GameLog!$C:$C,"SD")</f>
        <v>1</v>
      </c>
      <c r="L6">
        <f>SUMIFS(GameLog!AC:AC,GameLog!$D:$D,'SD P'!$A6,GameLog!$C:$C,"SD")</f>
        <v>0</v>
      </c>
      <c r="M6">
        <f>SUMIFS(GameLog!AD:AD,GameLog!$D:$D,'SD P'!$A6,GameLog!$C:$C,"SD")</f>
        <v>0</v>
      </c>
      <c r="N6">
        <f>SUMIFS(GameLog!AE:AE,GameLog!$D:$D,'SD P'!$A6,GameLog!$C:$C,"SD")</f>
        <v>0</v>
      </c>
      <c r="O6">
        <f>SUMIFS(GameLog!AF:AF,GameLog!$D:$D,'SD P'!$A6,GameLog!$C:$C,"SD")</f>
        <v>0</v>
      </c>
      <c r="P6">
        <f>SUMIFS(GameLog!AG:AG,GameLog!$D:$D,'SD P'!$A6,GameLog!$C:$C,"SD")</f>
        <v>0</v>
      </c>
      <c r="Q6">
        <f>SUMIFS(GameLog!AH:AH,GameLog!$D:$D,'SD P'!$A6,GameLog!$C:$C,"SD")</f>
        <v>0</v>
      </c>
      <c r="R6">
        <f>SUMIFS(GameLog!AI:AI,GameLog!$D:$D,'SD P'!$A6,GameLog!$C:$C,"SD")</f>
        <v>0</v>
      </c>
      <c r="S6">
        <f>SUMIFS(GameLog!AJ:AJ,GameLog!$D:$D,'SD P'!$A6,GameLog!$C:$C,"SD")</f>
        <v>0</v>
      </c>
      <c r="T6">
        <f>SUMIFS(GameLog!AK:AK,GameLog!$D:$D,'SD P'!$A6,GameLog!$C:$C,"SD")</f>
        <v>0</v>
      </c>
      <c r="U6">
        <f>SUMIFS(GameLog!AL:AL,GameLog!$D:$D,'SD P'!$A6,GameLog!$C:$C,"SD")</f>
        <v>0</v>
      </c>
      <c r="V6" s="10">
        <f t="shared" si="2"/>
        <v>0</v>
      </c>
      <c r="W6" s="11">
        <f t="shared" si="3"/>
        <v>0</v>
      </c>
      <c r="X6" s="11">
        <f t="shared" si="4"/>
        <v>0</v>
      </c>
      <c r="Y6" s="11">
        <f t="shared" si="4"/>
        <v>0</v>
      </c>
      <c r="Z6" s="11">
        <f t="shared" si="5"/>
        <v>0</v>
      </c>
      <c r="AA6" s="11">
        <f t="shared" si="6"/>
        <v>0</v>
      </c>
    </row>
    <row r="7" spans="1:27">
      <c r="A7" t="s">
        <v>2499</v>
      </c>
      <c r="B7">
        <f>SUMIFS(GameLog!W:W,GameLog!$D:$D,'SD P'!$A7,GameLog!$C:$C,"SD")</f>
        <v>0</v>
      </c>
      <c r="C7">
        <f>SUMIFS(GameLog!X:X,GameLog!$D:$D,'SD P'!$A7,GameLog!$C:$C,"SD")</f>
        <v>0</v>
      </c>
      <c r="D7" s="8">
        <f t="shared" si="0"/>
        <v>0</v>
      </c>
      <c r="E7" s="10">
        <f t="shared" si="1"/>
        <v>0</v>
      </c>
      <c r="F7">
        <f>COUNTIFS(GameLog!D:D,'SD P'!A7,GameLog!C:C,"SD",GameLog!E:E,1)</f>
        <v>2</v>
      </c>
      <c r="G7">
        <f>SUMIFS(GameLog!F:F,GameLog!$D:$D,'SD P'!A7,GameLog!$E:$E,1,GameLog!$C:$C,"SD")</f>
        <v>0</v>
      </c>
      <c r="H7">
        <f>SUMIFS(GameLog!Y:Y,GameLog!$D:$D,'SD P'!$A7,GameLog!$C:$C,"SD")</f>
        <v>0</v>
      </c>
      <c r="I7">
        <f>SUMIFS(GameLog!Z:Z,GameLog!$D:$D,'SD P'!$A7,GameLog!$C:$C,"SD")</f>
        <v>0</v>
      </c>
      <c r="J7">
        <f>SUMIFS(GameLog!AA:AA,GameLog!$D:$D,'SD P'!$A7,GameLog!$C:$C,"SD")</f>
        <v>0</v>
      </c>
      <c r="K7" s="12">
        <f>SUMIFS(GameLog!AB:AB,GameLog!$D:$D,'SD P'!$A7,GameLog!$C:$C,"SD")</f>
        <v>2.6666666666666665</v>
      </c>
      <c r="L7">
        <f>SUMIFS(GameLog!AC:AC,GameLog!$D:$D,'SD P'!$A7,GameLog!$C:$C,"SD")</f>
        <v>0</v>
      </c>
      <c r="M7">
        <f>SUMIFS(GameLog!AD:AD,GameLog!$D:$D,'SD P'!$A7,GameLog!$C:$C,"SD")</f>
        <v>0</v>
      </c>
      <c r="N7">
        <f>SUMIFS(GameLog!AE:AE,GameLog!$D:$D,'SD P'!$A7,GameLog!$C:$C,"SD")</f>
        <v>0</v>
      </c>
      <c r="O7">
        <f>SUMIFS(GameLog!AF:AF,GameLog!$D:$D,'SD P'!$A7,GameLog!$C:$C,"SD")</f>
        <v>0</v>
      </c>
      <c r="P7">
        <f>SUMIFS(GameLog!AG:AG,GameLog!$D:$D,'SD P'!$A7,GameLog!$C:$C,"SD")</f>
        <v>0</v>
      </c>
      <c r="Q7">
        <f>SUMIFS(GameLog!AH:AH,GameLog!$D:$D,'SD P'!$A7,GameLog!$C:$C,"SD")</f>
        <v>0</v>
      </c>
      <c r="R7">
        <f>SUMIFS(GameLog!AI:AI,GameLog!$D:$D,'SD P'!$A7,GameLog!$C:$C,"SD")</f>
        <v>0</v>
      </c>
      <c r="S7">
        <f>SUMIFS(GameLog!AJ:AJ,GameLog!$D:$D,'SD P'!$A7,GameLog!$C:$C,"SD")</f>
        <v>0</v>
      </c>
      <c r="T7">
        <f>SUMIFS(GameLog!AK:AK,GameLog!$D:$D,'SD P'!$A7,GameLog!$C:$C,"SD")</f>
        <v>0</v>
      </c>
      <c r="U7">
        <f>SUMIFS(GameLog!AL:AL,GameLog!$D:$D,'SD P'!$A7,GameLog!$C:$C,"SD")</f>
        <v>0</v>
      </c>
      <c r="V7" s="10">
        <f t="shared" si="2"/>
        <v>0</v>
      </c>
      <c r="W7" s="11">
        <f t="shared" si="3"/>
        <v>0</v>
      </c>
      <c r="X7" s="11">
        <f t="shared" si="4"/>
        <v>0</v>
      </c>
      <c r="Y7" s="11">
        <f t="shared" si="4"/>
        <v>0</v>
      </c>
      <c r="Z7" s="11">
        <f t="shared" si="5"/>
        <v>0</v>
      </c>
      <c r="AA7" s="11">
        <f t="shared" si="6"/>
        <v>0</v>
      </c>
    </row>
    <row r="8" spans="1:27">
      <c r="A8" t="s">
        <v>2449</v>
      </c>
      <c r="B8">
        <f>SUMIFS(GameLog!W:W,GameLog!$D:$D,'SD P'!$A8,GameLog!$C:$C,"SD")</f>
        <v>0</v>
      </c>
      <c r="C8">
        <f>SUMIFS(GameLog!X:X,GameLog!$D:$D,'SD P'!$A8,GameLog!$C:$C,"SD")</f>
        <v>0</v>
      </c>
      <c r="D8" s="8">
        <f t="shared" si="0"/>
        <v>0</v>
      </c>
      <c r="E8" s="10">
        <f t="shared" si="1"/>
        <v>3.8571428571428577</v>
      </c>
      <c r="F8">
        <f>COUNTIFS(GameLog!D:D,'SD P'!A8,GameLog!C:C,"SD",GameLog!E:E,1)</f>
        <v>2</v>
      </c>
      <c r="G8">
        <f>SUMIFS(GameLog!F:F,GameLog!$D:$D,'SD P'!A8,GameLog!$E:$E,1,GameLog!$C:$C,"SD")</f>
        <v>0</v>
      </c>
      <c r="H8">
        <f>SUMIFS(GameLog!Y:Y,GameLog!$D:$D,'SD P'!$A8,GameLog!$C:$C,"SD")</f>
        <v>0</v>
      </c>
      <c r="I8">
        <f>SUMIFS(GameLog!Z:Z,GameLog!$D:$D,'SD P'!$A8,GameLog!$C:$C,"SD")</f>
        <v>0</v>
      </c>
      <c r="J8">
        <f>SUMIFS(GameLog!AA:AA,GameLog!$D:$D,'SD P'!$A8,GameLog!$C:$C,"SD")</f>
        <v>0</v>
      </c>
      <c r="K8" s="12">
        <f>SUMIFS(GameLog!AB:AB,GameLog!$D:$D,'SD P'!$A8,GameLog!$C:$C,"SD")</f>
        <v>2.333333333333333</v>
      </c>
      <c r="L8">
        <f>SUMIFS(GameLog!AC:AC,GameLog!$D:$D,'SD P'!$A8,GameLog!$C:$C,"SD")</f>
        <v>1</v>
      </c>
      <c r="M8">
        <f>SUMIFS(GameLog!AD:AD,GameLog!$D:$D,'SD P'!$A8,GameLog!$C:$C,"SD")</f>
        <v>1</v>
      </c>
      <c r="N8">
        <f>SUMIFS(GameLog!AE:AE,GameLog!$D:$D,'SD P'!$A8,GameLog!$C:$C,"SD")</f>
        <v>1</v>
      </c>
      <c r="O8">
        <f>SUMIFS(GameLog!AF:AF,GameLog!$D:$D,'SD P'!$A8,GameLog!$C:$C,"SD")</f>
        <v>1</v>
      </c>
      <c r="P8">
        <f>SUMIFS(GameLog!AG:AG,GameLog!$D:$D,'SD P'!$A8,GameLog!$C:$C,"SD")</f>
        <v>1</v>
      </c>
      <c r="Q8">
        <f>SUMIFS(GameLog!AH:AH,GameLog!$D:$D,'SD P'!$A8,GameLog!$C:$C,"SD")</f>
        <v>0</v>
      </c>
      <c r="R8">
        <f>SUMIFS(GameLog!AI:AI,GameLog!$D:$D,'SD P'!$A8,GameLog!$C:$C,"SD")</f>
        <v>2</v>
      </c>
      <c r="S8">
        <f>SUMIFS(GameLog!AJ:AJ,GameLog!$D:$D,'SD P'!$A8,GameLog!$C:$C,"SD")</f>
        <v>0</v>
      </c>
      <c r="T8">
        <f>SUMIFS(GameLog!AK:AK,GameLog!$D:$D,'SD P'!$A8,GameLog!$C:$C,"SD")</f>
        <v>0</v>
      </c>
      <c r="U8">
        <f>SUMIFS(GameLog!AL:AL,GameLog!$D:$D,'SD P'!$A8,GameLog!$C:$C,"SD")</f>
        <v>0</v>
      </c>
      <c r="V8" s="10">
        <f t="shared" si="2"/>
        <v>0.85714285714285721</v>
      </c>
      <c r="W8" s="11">
        <f t="shared" si="3"/>
        <v>3.8571428571428577</v>
      </c>
      <c r="X8" s="11">
        <f t="shared" si="4"/>
        <v>3.8571428571428577</v>
      </c>
      <c r="Y8" s="11">
        <f t="shared" si="4"/>
        <v>3.8571428571428577</v>
      </c>
      <c r="Z8" s="11">
        <f t="shared" si="5"/>
        <v>7.7142857142857153</v>
      </c>
      <c r="AA8" s="11">
        <f t="shared" si="6"/>
        <v>2</v>
      </c>
    </row>
    <row r="9" spans="1:27">
      <c r="A9" t="s">
        <v>2450</v>
      </c>
      <c r="B9">
        <f>SUMIFS(GameLog!W:W,GameLog!$D:$D,'SD P'!$A9,GameLog!$C:$C,"SD")</f>
        <v>0</v>
      </c>
      <c r="C9">
        <f>SUMIFS(GameLog!X:X,GameLog!$D:$D,'SD P'!$A9,GameLog!$C:$C,"SD")</f>
        <v>0</v>
      </c>
      <c r="D9" s="8">
        <f t="shared" si="0"/>
        <v>0</v>
      </c>
      <c r="E9" s="10">
        <f t="shared" si="1"/>
        <v>0</v>
      </c>
      <c r="F9">
        <f>COUNTIFS(GameLog!D:D,'SD P'!A9,GameLog!C:C,"SD",GameLog!E:E,1)</f>
        <v>1</v>
      </c>
      <c r="G9">
        <f>SUMIFS(GameLog!F:F,GameLog!$D:$D,'SD P'!A9,GameLog!$E:$E,1,GameLog!$C:$C,"SD")</f>
        <v>0</v>
      </c>
      <c r="H9">
        <f>SUMIFS(GameLog!Y:Y,GameLog!$D:$D,'SD P'!$A9,GameLog!$C:$C,"SD")</f>
        <v>0</v>
      </c>
      <c r="I9">
        <f>SUMIFS(GameLog!Z:Z,GameLog!$D:$D,'SD P'!$A9,GameLog!$C:$C,"SD")</f>
        <v>0</v>
      </c>
      <c r="J9">
        <f>SUMIFS(GameLog!AA:AA,GameLog!$D:$D,'SD P'!$A9,GameLog!$C:$C,"SD")</f>
        <v>0</v>
      </c>
      <c r="K9" s="12">
        <f>SUMIFS(GameLog!AB:AB,GameLog!$D:$D,'SD P'!$A9,GameLog!$C:$C,"SD")</f>
        <v>0.66666666666666663</v>
      </c>
      <c r="L9">
        <f>SUMIFS(GameLog!AC:AC,GameLog!$D:$D,'SD P'!$A9,GameLog!$C:$C,"SD")</f>
        <v>1</v>
      </c>
      <c r="M9">
        <f>SUMIFS(GameLog!AD:AD,GameLog!$D:$D,'SD P'!$A9,GameLog!$C:$C,"SD")</f>
        <v>0</v>
      </c>
      <c r="N9">
        <f>SUMIFS(GameLog!AE:AE,GameLog!$D:$D,'SD P'!$A9,GameLog!$C:$C,"SD")</f>
        <v>0</v>
      </c>
      <c r="O9">
        <f>SUMIFS(GameLog!AF:AF,GameLog!$D:$D,'SD P'!$A9,GameLog!$C:$C,"SD")</f>
        <v>0</v>
      </c>
      <c r="P9">
        <f>SUMIFS(GameLog!AG:AG,GameLog!$D:$D,'SD P'!$A9,GameLog!$C:$C,"SD")</f>
        <v>0</v>
      </c>
      <c r="Q9">
        <f>SUMIFS(GameLog!AH:AH,GameLog!$D:$D,'SD P'!$A9,GameLog!$C:$C,"SD")</f>
        <v>0</v>
      </c>
      <c r="R9">
        <f>SUMIFS(GameLog!AI:AI,GameLog!$D:$D,'SD P'!$A9,GameLog!$C:$C,"SD")</f>
        <v>0</v>
      </c>
      <c r="S9">
        <f>SUMIFS(GameLog!AJ:AJ,GameLog!$D:$D,'SD P'!$A9,GameLog!$C:$C,"SD")</f>
        <v>0</v>
      </c>
      <c r="T9">
        <f>SUMIFS(GameLog!AK:AK,GameLog!$D:$D,'SD P'!$A9,GameLog!$C:$C,"SD")</f>
        <v>0</v>
      </c>
      <c r="U9">
        <f>SUMIFS(GameLog!AL:AL,GameLog!$D:$D,'SD P'!$A9,GameLog!$C:$C,"SD")</f>
        <v>0</v>
      </c>
      <c r="V9" s="10">
        <f t="shared" si="2"/>
        <v>1.5</v>
      </c>
      <c r="W9" s="11">
        <f t="shared" si="3"/>
        <v>13.5</v>
      </c>
      <c r="X9" s="11">
        <f t="shared" si="4"/>
        <v>0</v>
      </c>
      <c r="Y9" s="11">
        <f t="shared" si="4"/>
        <v>0</v>
      </c>
      <c r="Z9" s="11">
        <f t="shared" si="5"/>
        <v>0</v>
      </c>
      <c r="AA9" s="11">
        <f t="shared" si="6"/>
        <v>0</v>
      </c>
    </row>
    <row r="10" spans="1:27">
      <c r="A10" t="s">
        <v>2451</v>
      </c>
      <c r="B10">
        <f>SUMIFS(GameLog!W:W,GameLog!$D:$D,'SD P'!$A10,GameLog!$C:$C,"SD")</f>
        <v>0</v>
      </c>
      <c r="C10">
        <f>SUMIFS(GameLog!X:X,GameLog!$D:$D,'SD P'!$A10,GameLog!$C:$C,"SD")</f>
        <v>0</v>
      </c>
      <c r="D10" s="8">
        <f t="shared" si="0"/>
        <v>0</v>
      </c>
      <c r="E10" s="10">
        <f t="shared" si="1"/>
        <v>0</v>
      </c>
      <c r="F10">
        <f>COUNTIFS(GameLog!D:D,'SD P'!A10,GameLog!C:C,"SD",GameLog!E:E,1)</f>
        <v>2</v>
      </c>
      <c r="G10">
        <f>SUMIFS(GameLog!F:F,GameLog!$D:$D,'SD P'!A10,GameLog!$E:$E,1,GameLog!$C:$C,"SD")</f>
        <v>0</v>
      </c>
      <c r="H10">
        <f>SUMIFS(GameLog!Y:Y,GameLog!$D:$D,'SD P'!$A10,GameLog!$C:$C,"SD")</f>
        <v>0</v>
      </c>
      <c r="I10">
        <f>SUMIFS(GameLog!Z:Z,GameLog!$D:$D,'SD P'!$A10,GameLog!$C:$C,"SD")</f>
        <v>0</v>
      </c>
      <c r="J10">
        <f>SUMIFS(GameLog!AA:AA,GameLog!$D:$D,'SD P'!$A10,GameLog!$C:$C,"SD")</f>
        <v>0</v>
      </c>
      <c r="K10" s="12">
        <f>SUMIFS(GameLog!AB:AB,GameLog!$D:$D,'SD P'!$A10,GameLog!$C:$C,"SD")</f>
        <v>2</v>
      </c>
      <c r="L10">
        <f>SUMIFS(GameLog!AC:AC,GameLog!$D:$D,'SD P'!$A10,GameLog!$C:$C,"SD")</f>
        <v>3</v>
      </c>
      <c r="M10">
        <f>SUMIFS(GameLog!AD:AD,GameLog!$D:$D,'SD P'!$A10,GameLog!$C:$C,"SD")</f>
        <v>2</v>
      </c>
      <c r="N10">
        <f>SUMIFS(GameLog!AE:AE,GameLog!$D:$D,'SD P'!$A10,GameLog!$C:$C,"SD")</f>
        <v>0</v>
      </c>
      <c r="O10">
        <f>SUMIFS(GameLog!AF:AF,GameLog!$D:$D,'SD P'!$A10,GameLog!$C:$C,"SD")</f>
        <v>0</v>
      </c>
      <c r="P10">
        <f>SUMIFS(GameLog!AG:AG,GameLog!$D:$D,'SD P'!$A10,GameLog!$C:$C,"SD")</f>
        <v>0</v>
      </c>
      <c r="Q10">
        <f>SUMIFS(GameLog!AH:AH,GameLog!$D:$D,'SD P'!$A10,GameLog!$C:$C,"SD")</f>
        <v>0</v>
      </c>
      <c r="R10">
        <f>SUMIFS(GameLog!AI:AI,GameLog!$D:$D,'SD P'!$A10,GameLog!$C:$C,"SD")</f>
        <v>0</v>
      </c>
      <c r="S10">
        <f>SUMIFS(GameLog!AJ:AJ,GameLog!$D:$D,'SD P'!$A10,GameLog!$C:$C,"SD")</f>
        <v>0</v>
      </c>
      <c r="T10">
        <f>SUMIFS(GameLog!AK:AK,GameLog!$D:$D,'SD P'!$A10,GameLog!$C:$C,"SD")</f>
        <v>0</v>
      </c>
      <c r="U10">
        <f>SUMIFS(GameLog!AL:AL,GameLog!$D:$D,'SD P'!$A10,GameLog!$C:$C,"SD")</f>
        <v>0</v>
      </c>
      <c r="V10" s="10">
        <f t="shared" si="2"/>
        <v>1.5</v>
      </c>
      <c r="W10" s="11">
        <f t="shared" si="3"/>
        <v>13.5</v>
      </c>
      <c r="X10" s="11">
        <f t="shared" si="4"/>
        <v>0</v>
      </c>
      <c r="Y10" s="11">
        <f t="shared" si="4"/>
        <v>0</v>
      </c>
      <c r="Z10" s="11">
        <f t="shared" si="5"/>
        <v>0</v>
      </c>
      <c r="AA10" s="11">
        <f t="shared" si="6"/>
        <v>0</v>
      </c>
    </row>
    <row r="11" spans="1:27">
      <c r="A11" t="s">
        <v>2530</v>
      </c>
      <c r="B11">
        <f>SUMIFS(GameLog!W:W,GameLog!$D:$D,'SD P'!$A11,GameLog!$C:$C,"SD")</f>
        <v>0</v>
      </c>
      <c r="C11">
        <f>SUMIFS(GameLog!X:X,GameLog!$D:$D,'SD P'!$A11,GameLog!$C:$C,"SD")</f>
        <v>0</v>
      </c>
      <c r="D11" s="8">
        <f t="shared" si="0"/>
        <v>0</v>
      </c>
      <c r="E11" s="10" t="str">
        <f t="shared" si="1"/>
        <v>---</v>
      </c>
      <c r="F11">
        <f>COUNTIFS(GameLog!D:D,'SD P'!A11,GameLog!C:C,"SD",GameLog!E:E,1)</f>
        <v>0</v>
      </c>
      <c r="G11">
        <f>SUMIFS(GameLog!F:F,GameLog!$D:$D,'SD P'!A11,GameLog!$E:$E,1,GameLog!$C:$C,"SD")</f>
        <v>0</v>
      </c>
      <c r="H11">
        <f>SUMIFS(GameLog!Y:Y,GameLog!$D:$D,'SD P'!$A11,GameLog!$C:$C,"SD")</f>
        <v>0</v>
      </c>
      <c r="I11">
        <f>SUMIFS(GameLog!Z:Z,GameLog!$D:$D,'SD P'!$A11,GameLog!$C:$C,"SD")</f>
        <v>0</v>
      </c>
      <c r="J11">
        <f>SUMIFS(GameLog!AA:AA,GameLog!$D:$D,'SD P'!$A11,GameLog!$C:$C,"SD")</f>
        <v>0</v>
      </c>
      <c r="K11" s="12">
        <f>SUMIFS(GameLog!AB:AB,GameLog!$D:$D,'SD P'!$A11,GameLog!$C:$C,"SD")</f>
        <v>0</v>
      </c>
      <c r="L11">
        <f>SUMIFS(GameLog!AC:AC,GameLog!$D:$D,'SD P'!$A11,GameLog!$C:$C,"SD")</f>
        <v>0</v>
      </c>
      <c r="M11">
        <f>SUMIFS(GameLog!AD:AD,GameLog!$D:$D,'SD P'!$A11,GameLog!$C:$C,"SD")</f>
        <v>0</v>
      </c>
      <c r="N11">
        <f>SUMIFS(GameLog!AE:AE,GameLog!$D:$D,'SD P'!$A11,GameLog!$C:$C,"SD")</f>
        <v>0</v>
      </c>
      <c r="O11">
        <f>SUMIFS(GameLog!AF:AF,GameLog!$D:$D,'SD P'!$A11,GameLog!$C:$C,"SD")</f>
        <v>0</v>
      </c>
      <c r="P11">
        <f>SUMIFS(GameLog!AG:AG,GameLog!$D:$D,'SD P'!$A11,GameLog!$C:$C,"SD")</f>
        <v>0</v>
      </c>
      <c r="Q11">
        <f>SUMIFS(GameLog!AH:AH,GameLog!$D:$D,'SD P'!$A11,GameLog!$C:$C,"SD")</f>
        <v>0</v>
      </c>
      <c r="R11">
        <f>SUMIFS(GameLog!AI:AI,GameLog!$D:$D,'SD P'!$A11,GameLog!$C:$C,"SD")</f>
        <v>0</v>
      </c>
      <c r="S11">
        <f>SUMIFS(GameLog!AJ:AJ,GameLog!$D:$D,'SD P'!$A11,GameLog!$C:$C,"SD")</f>
        <v>0</v>
      </c>
      <c r="T11">
        <f>SUMIFS(GameLog!AK:AK,GameLog!$D:$D,'SD P'!$A11,GameLog!$C:$C,"SD")</f>
        <v>0</v>
      </c>
      <c r="U11">
        <f>SUMIFS(GameLog!AL:AL,GameLog!$D:$D,'SD P'!$A11,GameLog!$C:$C,"SD")</f>
        <v>0</v>
      </c>
      <c r="V11" s="10">
        <f t="shared" si="2"/>
        <v>0</v>
      </c>
      <c r="W11" s="11">
        <f t="shared" si="3"/>
        <v>0</v>
      </c>
      <c r="X11" s="11">
        <f t="shared" si="4"/>
        <v>0</v>
      </c>
      <c r="Y11" s="11">
        <f t="shared" si="4"/>
        <v>0</v>
      </c>
      <c r="Z11" s="11">
        <f t="shared" si="5"/>
        <v>0</v>
      </c>
      <c r="AA11" s="11">
        <f t="shared" si="6"/>
        <v>0</v>
      </c>
    </row>
    <row r="12" spans="1:27">
      <c r="A12" t="s">
        <v>2446</v>
      </c>
      <c r="B12">
        <f>SUMIFS(GameLog!W:W,GameLog!$D:$D,'SD P'!$A12,GameLog!$C:$C,"SD")</f>
        <v>0</v>
      </c>
      <c r="C12">
        <f>SUMIFS(GameLog!X:X,GameLog!$D:$D,'SD P'!$A12,GameLog!$C:$C,"SD")</f>
        <v>0</v>
      </c>
      <c r="D12" s="8">
        <f t="shared" si="0"/>
        <v>0</v>
      </c>
      <c r="E12" s="10" t="str">
        <f t="shared" si="1"/>
        <v>---</v>
      </c>
      <c r="F12">
        <f>COUNTIFS(GameLog!D:D,'SD P'!A12,GameLog!C:C,"SD",GameLog!E:E,1)</f>
        <v>0</v>
      </c>
      <c r="G12">
        <f>SUMIFS(GameLog!F:F,GameLog!$D:$D,'SD P'!A12,GameLog!$E:$E,1,GameLog!$C:$C,"SD")</f>
        <v>0</v>
      </c>
      <c r="H12">
        <f>SUMIFS(GameLog!Y:Y,GameLog!$D:$D,'SD P'!$A12,GameLog!$C:$C,"SD")</f>
        <v>0</v>
      </c>
      <c r="I12">
        <f>SUMIFS(GameLog!Z:Z,GameLog!$D:$D,'SD P'!$A12,GameLog!$C:$C,"SD")</f>
        <v>0</v>
      </c>
      <c r="J12">
        <f>SUMIFS(GameLog!AA:AA,GameLog!$D:$D,'SD P'!$A12,GameLog!$C:$C,"SD")</f>
        <v>0</v>
      </c>
      <c r="K12" s="12">
        <f>SUMIFS(GameLog!AB:AB,GameLog!$D:$D,'SD P'!$A12,GameLog!$C:$C,"SD")</f>
        <v>0</v>
      </c>
      <c r="L12">
        <f>SUMIFS(GameLog!AC:AC,GameLog!$D:$D,'SD P'!$A12,GameLog!$C:$C,"SD")</f>
        <v>0</v>
      </c>
      <c r="M12">
        <f>SUMIFS(GameLog!AD:AD,GameLog!$D:$D,'SD P'!$A12,GameLog!$C:$C,"SD")</f>
        <v>0</v>
      </c>
      <c r="N12">
        <f>SUMIFS(GameLog!AE:AE,GameLog!$D:$D,'SD P'!$A12,GameLog!$C:$C,"SD")</f>
        <v>0</v>
      </c>
      <c r="O12">
        <f>SUMIFS(GameLog!AF:AF,GameLog!$D:$D,'SD P'!$A12,GameLog!$C:$C,"SD")</f>
        <v>0</v>
      </c>
      <c r="P12">
        <f>SUMIFS(GameLog!AG:AG,GameLog!$D:$D,'SD P'!$A12,GameLog!$C:$C,"SD")</f>
        <v>0</v>
      </c>
      <c r="Q12">
        <f>SUMIFS(GameLog!AH:AH,GameLog!$D:$D,'SD P'!$A12,GameLog!$C:$C,"SD")</f>
        <v>0</v>
      </c>
      <c r="R12">
        <f>SUMIFS(GameLog!AI:AI,GameLog!$D:$D,'SD P'!$A12,GameLog!$C:$C,"SD")</f>
        <v>0</v>
      </c>
      <c r="S12">
        <f>SUMIFS(GameLog!AJ:AJ,GameLog!$D:$D,'SD P'!$A12,GameLog!$C:$C,"SD")</f>
        <v>0</v>
      </c>
      <c r="T12">
        <f>SUMIFS(GameLog!AK:AK,GameLog!$D:$D,'SD P'!$A12,GameLog!$C:$C,"SD")</f>
        <v>0</v>
      </c>
      <c r="U12">
        <f>SUMIFS(GameLog!AL:AL,GameLog!$D:$D,'SD P'!$A12,GameLog!$C:$C,"SD")</f>
        <v>0</v>
      </c>
      <c r="V12" s="10">
        <f t="shared" si="2"/>
        <v>0</v>
      </c>
      <c r="W12" s="11">
        <f t="shared" si="3"/>
        <v>0</v>
      </c>
      <c r="X12" s="11">
        <f t="shared" si="4"/>
        <v>0</v>
      </c>
      <c r="Y12" s="11">
        <f t="shared" si="4"/>
        <v>0</v>
      </c>
      <c r="Z12" s="11">
        <f t="shared" si="5"/>
        <v>0</v>
      </c>
      <c r="AA12" s="11">
        <f t="shared" si="6"/>
        <v>0</v>
      </c>
    </row>
    <row r="13" spans="1:27">
      <c r="A13" t="s">
        <v>2500</v>
      </c>
      <c r="B13">
        <f>SUMIFS(GameLog!W:W,GameLog!$D:$D,'SD P'!$A13,GameLog!$C:$C,"SD")</f>
        <v>0</v>
      </c>
      <c r="C13">
        <f>SUMIFS(GameLog!X:X,GameLog!$D:$D,'SD P'!$A13,GameLog!$C:$C,"SD")</f>
        <v>0</v>
      </c>
      <c r="D13" s="8">
        <f t="shared" si="0"/>
        <v>0</v>
      </c>
      <c r="E13" s="10" t="str">
        <f t="shared" si="1"/>
        <v>---</v>
      </c>
      <c r="F13">
        <f>COUNTIFS(GameLog!D:D,'SD P'!A13,GameLog!C:C,"SD",GameLog!E:E,1)</f>
        <v>0</v>
      </c>
      <c r="G13">
        <f>SUMIFS(GameLog!F:F,GameLog!$D:$D,'SD P'!A13,GameLog!$E:$E,1,GameLog!$C:$C,"SD")</f>
        <v>0</v>
      </c>
      <c r="H13">
        <f>SUMIFS(GameLog!Y:Y,GameLog!$D:$D,'SD P'!$A13,GameLog!$C:$C,"SD")</f>
        <v>0</v>
      </c>
      <c r="I13">
        <f>SUMIFS(GameLog!Z:Z,GameLog!$D:$D,'SD P'!$A13,GameLog!$C:$C,"SD")</f>
        <v>0</v>
      </c>
      <c r="J13">
        <f>SUMIFS(GameLog!AA:AA,GameLog!$D:$D,'SD P'!$A13,GameLog!$C:$C,"SD")</f>
        <v>0</v>
      </c>
      <c r="K13" s="12">
        <f>SUMIFS(GameLog!AB:AB,GameLog!$D:$D,'SD P'!$A13,GameLog!$C:$C,"SD")</f>
        <v>0</v>
      </c>
      <c r="L13">
        <f>SUMIFS(GameLog!AC:AC,GameLog!$D:$D,'SD P'!$A13,GameLog!$C:$C,"SD")</f>
        <v>0</v>
      </c>
      <c r="M13">
        <f>SUMIFS(GameLog!AD:AD,GameLog!$D:$D,'SD P'!$A13,GameLog!$C:$C,"SD")</f>
        <v>0</v>
      </c>
      <c r="N13">
        <f>SUMIFS(GameLog!AE:AE,GameLog!$D:$D,'SD P'!$A13,GameLog!$C:$C,"SD")</f>
        <v>0</v>
      </c>
      <c r="O13">
        <f>SUMIFS(GameLog!AF:AF,GameLog!$D:$D,'SD P'!$A13,GameLog!$C:$C,"SD")</f>
        <v>0</v>
      </c>
      <c r="P13">
        <f>SUMIFS(GameLog!AG:AG,GameLog!$D:$D,'SD P'!$A13,GameLog!$C:$C,"SD")</f>
        <v>0</v>
      </c>
      <c r="Q13">
        <f>SUMIFS(GameLog!AH:AH,GameLog!$D:$D,'SD P'!$A13,GameLog!$C:$C,"SD")</f>
        <v>0</v>
      </c>
      <c r="R13">
        <f>SUMIFS(GameLog!AI:AI,GameLog!$D:$D,'SD P'!$A13,GameLog!$C:$C,"SD")</f>
        <v>0</v>
      </c>
      <c r="S13">
        <f>SUMIFS(GameLog!AJ:AJ,GameLog!$D:$D,'SD P'!$A13,GameLog!$C:$C,"SD")</f>
        <v>0</v>
      </c>
      <c r="T13">
        <f>SUMIFS(GameLog!AK:AK,GameLog!$D:$D,'SD P'!$A13,GameLog!$C:$C,"SD")</f>
        <v>0</v>
      </c>
      <c r="U13">
        <f>SUMIFS(GameLog!AL:AL,GameLog!$D:$D,'SD P'!$A13,GameLog!$C:$C,"SD")</f>
        <v>0</v>
      </c>
      <c r="V13" s="10">
        <f t="shared" si="2"/>
        <v>0</v>
      </c>
      <c r="W13" s="11">
        <f t="shared" si="3"/>
        <v>0</v>
      </c>
      <c r="X13" s="11">
        <f t="shared" si="4"/>
        <v>0</v>
      </c>
      <c r="Y13" s="11">
        <f t="shared" si="4"/>
        <v>0</v>
      </c>
      <c r="Z13" s="11">
        <f t="shared" si="5"/>
        <v>0</v>
      </c>
      <c r="AA13" s="11">
        <f t="shared" si="6"/>
        <v>0</v>
      </c>
    </row>
    <row r="14" spans="1:27">
      <c r="A14" t="s">
        <v>2528</v>
      </c>
      <c r="B14">
        <f>SUMIFS(GameLog!W:W,GameLog!$D:$D,'SD P'!$A14,GameLog!$C:$C,"SD")</f>
        <v>0</v>
      </c>
      <c r="C14">
        <f>SUMIFS(GameLog!X:X,GameLog!$D:$D,'SD P'!$A14,GameLog!$C:$C,"SD")</f>
        <v>0</v>
      </c>
      <c r="D14" s="8">
        <f t="shared" si="0"/>
        <v>0</v>
      </c>
      <c r="E14" s="10" t="str">
        <f t="shared" si="1"/>
        <v>---</v>
      </c>
      <c r="F14">
        <f>COUNTIFS(GameLog!D:D,'SD P'!A14,GameLog!C:C,"SD",GameLog!E:E,1)</f>
        <v>0</v>
      </c>
      <c r="G14">
        <f>SUMIFS(GameLog!F:F,GameLog!$D:$D,'SD P'!A14,GameLog!$E:$E,1,GameLog!$C:$C,"SD")</f>
        <v>0</v>
      </c>
      <c r="H14">
        <f>SUMIFS(GameLog!Y:Y,GameLog!$D:$D,'SD P'!$A14,GameLog!$C:$C,"SD")</f>
        <v>0</v>
      </c>
      <c r="I14">
        <f>SUMIFS(GameLog!Z:Z,GameLog!$D:$D,'SD P'!$A14,GameLog!$C:$C,"SD")</f>
        <v>0</v>
      </c>
      <c r="J14">
        <f>SUMIFS(GameLog!AA:AA,GameLog!$D:$D,'SD P'!$A14,GameLog!$C:$C,"SD")</f>
        <v>0</v>
      </c>
      <c r="K14" s="12">
        <f>SUMIFS(GameLog!AB:AB,GameLog!$D:$D,'SD P'!$A14,GameLog!$C:$C,"SD")</f>
        <v>0</v>
      </c>
      <c r="L14">
        <f>SUMIFS(GameLog!AC:AC,GameLog!$D:$D,'SD P'!$A14,GameLog!$C:$C,"SD")</f>
        <v>0</v>
      </c>
      <c r="M14">
        <f>SUMIFS(GameLog!AD:AD,GameLog!$D:$D,'SD P'!$A14,GameLog!$C:$C,"SD")</f>
        <v>0</v>
      </c>
      <c r="N14">
        <f>SUMIFS(GameLog!AE:AE,GameLog!$D:$D,'SD P'!$A14,GameLog!$C:$C,"SD")</f>
        <v>0</v>
      </c>
      <c r="O14">
        <f>SUMIFS(GameLog!AF:AF,GameLog!$D:$D,'SD P'!$A14,GameLog!$C:$C,"SD")</f>
        <v>0</v>
      </c>
      <c r="P14">
        <f>SUMIFS(GameLog!AG:AG,GameLog!$D:$D,'SD P'!$A14,GameLog!$C:$C,"SD")</f>
        <v>0</v>
      </c>
      <c r="Q14">
        <f>SUMIFS(GameLog!AH:AH,GameLog!$D:$D,'SD P'!$A14,GameLog!$C:$C,"SD")</f>
        <v>0</v>
      </c>
      <c r="R14">
        <f>SUMIFS(GameLog!AI:AI,GameLog!$D:$D,'SD P'!$A14,GameLog!$C:$C,"SD")</f>
        <v>0</v>
      </c>
      <c r="S14">
        <f>SUMIFS(GameLog!AJ:AJ,GameLog!$D:$D,'SD P'!$A14,GameLog!$C:$C,"SD")</f>
        <v>0</v>
      </c>
      <c r="T14">
        <f>SUMIFS(GameLog!AK:AK,GameLog!$D:$D,'SD P'!$A14,GameLog!$C:$C,"SD")</f>
        <v>0</v>
      </c>
      <c r="U14">
        <f>SUMIFS(GameLog!AL:AL,GameLog!$D:$D,'SD P'!$A14,GameLog!$C:$C,"SD")</f>
        <v>0</v>
      </c>
      <c r="V14" s="10">
        <f t="shared" si="2"/>
        <v>0</v>
      </c>
      <c r="W14" s="11">
        <f t="shared" si="3"/>
        <v>0</v>
      </c>
      <c r="X14" s="11">
        <f t="shared" si="4"/>
        <v>0</v>
      </c>
      <c r="Y14" s="11">
        <f t="shared" si="4"/>
        <v>0</v>
      </c>
      <c r="Z14" s="11">
        <f t="shared" si="5"/>
        <v>0</v>
      </c>
      <c r="AA14" s="11">
        <f t="shared" si="6"/>
        <v>0</v>
      </c>
    </row>
    <row r="15" spans="1:27">
      <c r="A15" t="s">
        <v>2448</v>
      </c>
      <c r="B15">
        <f>SUMIFS(GameLog!W:W,GameLog!$D:$D,'SD P'!$A15,GameLog!$C:$C,"SD")</f>
        <v>0</v>
      </c>
      <c r="C15">
        <f>SUMIFS(GameLog!X:X,GameLog!$D:$D,'SD P'!$A15,GameLog!$C:$C,"SD")</f>
        <v>0</v>
      </c>
      <c r="D15" s="8">
        <f t="shared" si="0"/>
        <v>0</v>
      </c>
      <c r="E15" s="10" t="str">
        <f t="shared" si="1"/>
        <v>---</v>
      </c>
      <c r="F15">
        <f>COUNTIFS(GameLog!D:D,'SD P'!A15,GameLog!C:C,"SD",GameLog!E:E,1)</f>
        <v>0</v>
      </c>
      <c r="G15">
        <f>SUMIFS(GameLog!F:F,GameLog!$D:$D,'SD P'!A15,GameLog!$E:$E,1,GameLog!$C:$C,"SD")</f>
        <v>0</v>
      </c>
      <c r="H15">
        <f>SUMIFS(GameLog!Y:Y,GameLog!$D:$D,'SD P'!$A15,GameLog!$C:$C,"SD")</f>
        <v>0</v>
      </c>
      <c r="I15">
        <f>SUMIFS(GameLog!Z:Z,GameLog!$D:$D,'SD P'!$A15,GameLog!$C:$C,"SD")</f>
        <v>0</v>
      </c>
      <c r="J15">
        <f>SUMIFS(GameLog!AA:AA,GameLog!$D:$D,'SD P'!$A15,GameLog!$C:$C,"SD")</f>
        <v>0</v>
      </c>
      <c r="K15" s="12">
        <f>SUMIFS(GameLog!AB:AB,GameLog!$D:$D,'SD P'!$A15,GameLog!$C:$C,"SD")</f>
        <v>0</v>
      </c>
      <c r="L15">
        <f>SUMIFS(GameLog!AC:AC,GameLog!$D:$D,'SD P'!$A15,GameLog!$C:$C,"SD")</f>
        <v>0</v>
      </c>
      <c r="M15">
        <f>SUMIFS(GameLog!AD:AD,GameLog!$D:$D,'SD P'!$A15,GameLog!$C:$C,"SD")</f>
        <v>0</v>
      </c>
      <c r="N15">
        <f>SUMIFS(GameLog!AE:AE,GameLog!$D:$D,'SD P'!$A15,GameLog!$C:$C,"SD")</f>
        <v>0</v>
      </c>
      <c r="O15">
        <f>SUMIFS(GameLog!AF:AF,GameLog!$D:$D,'SD P'!$A15,GameLog!$C:$C,"SD")</f>
        <v>0</v>
      </c>
      <c r="P15">
        <f>SUMIFS(GameLog!AG:AG,GameLog!$D:$D,'SD P'!$A15,GameLog!$C:$C,"SD")</f>
        <v>0</v>
      </c>
      <c r="Q15">
        <f>SUMIFS(GameLog!AH:AH,GameLog!$D:$D,'SD P'!$A15,GameLog!$C:$C,"SD")</f>
        <v>0</v>
      </c>
      <c r="R15">
        <f>SUMIFS(GameLog!AI:AI,GameLog!$D:$D,'SD P'!$A15,GameLog!$C:$C,"SD")</f>
        <v>0</v>
      </c>
      <c r="S15">
        <f>SUMIFS(GameLog!AJ:AJ,GameLog!$D:$D,'SD P'!$A15,GameLog!$C:$C,"SD")</f>
        <v>0</v>
      </c>
      <c r="T15">
        <f>SUMIFS(GameLog!AK:AK,GameLog!$D:$D,'SD P'!$A15,GameLog!$C:$C,"SD")</f>
        <v>0</v>
      </c>
      <c r="U15">
        <f>SUMIFS(GameLog!AL:AL,GameLog!$D:$D,'SD P'!$A15,GameLog!$C:$C,"SD")</f>
        <v>0</v>
      </c>
      <c r="V15" s="10">
        <f t="shared" si="2"/>
        <v>0</v>
      </c>
      <c r="W15" s="11">
        <f t="shared" si="3"/>
        <v>0</v>
      </c>
      <c r="X15" s="11">
        <f t="shared" si="4"/>
        <v>0</v>
      </c>
      <c r="Y15" s="11">
        <f t="shared" si="4"/>
        <v>0</v>
      </c>
      <c r="Z15" s="11">
        <f t="shared" si="5"/>
        <v>0</v>
      </c>
      <c r="AA15" s="11">
        <f t="shared" si="6"/>
        <v>0</v>
      </c>
    </row>
    <row r="16" spans="1:27">
      <c r="A16" t="s">
        <v>2452</v>
      </c>
      <c r="B16">
        <f>SUMIFS(GameLog!W:W,GameLog!$D:$D,'SD P'!$A16,GameLog!$C:$C,"SD")</f>
        <v>0</v>
      </c>
      <c r="C16">
        <f>SUMIFS(GameLog!X:X,GameLog!$D:$D,'SD P'!$A16,GameLog!$C:$C,"SD")</f>
        <v>0</v>
      </c>
      <c r="D16" s="8">
        <f t="shared" si="0"/>
        <v>0</v>
      </c>
      <c r="E16" s="10" t="str">
        <f t="shared" si="1"/>
        <v>---</v>
      </c>
      <c r="F16">
        <f>COUNTIFS(GameLog!D:D,'SD P'!A16,GameLog!C:C,"SD",GameLog!E:E,1)</f>
        <v>0</v>
      </c>
      <c r="G16">
        <f>SUMIFS(GameLog!F:F,GameLog!$D:$D,'SD P'!A16,GameLog!$E:$E,1,GameLog!$C:$C,"SD")</f>
        <v>0</v>
      </c>
      <c r="H16">
        <f>SUMIFS(GameLog!Y:Y,GameLog!$D:$D,'SD P'!$A16,GameLog!$C:$C,"SD")</f>
        <v>0</v>
      </c>
      <c r="I16">
        <f>SUMIFS(GameLog!Z:Z,GameLog!$D:$D,'SD P'!$A16,GameLog!$C:$C,"SD")</f>
        <v>0</v>
      </c>
      <c r="J16">
        <f>SUMIFS(GameLog!AA:AA,GameLog!$D:$D,'SD P'!$A16,GameLog!$C:$C,"SD")</f>
        <v>0</v>
      </c>
      <c r="K16" s="12">
        <f>SUMIFS(GameLog!AB:AB,GameLog!$D:$D,'SD P'!$A16,GameLog!$C:$C,"SD")</f>
        <v>0</v>
      </c>
      <c r="L16">
        <f>SUMIFS(GameLog!AC:AC,GameLog!$D:$D,'SD P'!$A16,GameLog!$C:$C,"SD")</f>
        <v>0</v>
      </c>
      <c r="M16">
        <f>SUMIFS(GameLog!AD:AD,GameLog!$D:$D,'SD P'!$A16,GameLog!$C:$C,"SD")</f>
        <v>0</v>
      </c>
      <c r="N16">
        <f>SUMIFS(GameLog!AE:AE,GameLog!$D:$D,'SD P'!$A16,GameLog!$C:$C,"SD")</f>
        <v>0</v>
      </c>
      <c r="O16">
        <f>SUMIFS(GameLog!AF:AF,GameLog!$D:$D,'SD P'!$A16,GameLog!$C:$C,"SD")</f>
        <v>0</v>
      </c>
      <c r="P16">
        <f>SUMIFS(GameLog!AG:AG,GameLog!$D:$D,'SD P'!$A16,GameLog!$C:$C,"SD")</f>
        <v>0</v>
      </c>
      <c r="Q16">
        <f>SUMIFS(GameLog!AH:AH,GameLog!$D:$D,'SD P'!$A16,GameLog!$C:$C,"SD")</f>
        <v>0</v>
      </c>
      <c r="R16">
        <f>SUMIFS(GameLog!AI:AI,GameLog!$D:$D,'SD P'!$A16,GameLog!$C:$C,"SD")</f>
        <v>0</v>
      </c>
      <c r="S16">
        <f>SUMIFS(GameLog!AJ:AJ,GameLog!$D:$D,'SD P'!$A16,GameLog!$C:$C,"SD")</f>
        <v>0</v>
      </c>
      <c r="T16">
        <f>SUMIFS(GameLog!AK:AK,GameLog!$D:$D,'SD P'!$A16,GameLog!$C:$C,"SD")</f>
        <v>0</v>
      </c>
      <c r="U16">
        <f>SUMIFS(GameLog!AL:AL,GameLog!$D:$D,'SD P'!$A16,GameLog!$C:$C,"SD")</f>
        <v>0</v>
      </c>
      <c r="V16" s="10">
        <f t="shared" si="2"/>
        <v>0</v>
      </c>
      <c r="W16" s="11">
        <f t="shared" si="3"/>
        <v>0</v>
      </c>
      <c r="X16" s="11">
        <f t="shared" si="4"/>
        <v>0</v>
      </c>
      <c r="Y16" s="11">
        <f t="shared" si="4"/>
        <v>0</v>
      </c>
      <c r="Z16" s="11">
        <f t="shared" si="5"/>
        <v>0</v>
      </c>
      <c r="AA16" s="11">
        <f t="shared" si="6"/>
        <v>0</v>
      </c>
    </row>
    <row r="17" spans="1:27">
      <c r="A17" t="s">
        <v>2453</v>
      </c>
      <c r="B17">
        <f>SUMIFS(GameLog!W:W,GameLog!$D:$D,'SD P'!$A17,GameLog!$C:$C,"SD")</f>
        <v>0</v>
      </c>
      <c r="C17">
        <f>SUMIFS(GameLog!X:X,GameLog!$D:$D,'SD P'!$A17,GameLog!$C:$C,"SD")</f>
        <v>0</v>
      </c>
      <c r="D17" s="8">
        <f t="shared" si="0"/>
        <v>0</v>
      </c>
      <c r="E17" s="10" t="str">
        <f t="shared" si="1"/>
        <v>---</v>
      </c>
      <c r="F17">
        <f>COUNTIFS(GameLog!D:D,'SD P'!A17,GameLog!C:C,"SD",GameLog!E:E,1)</f>
        <v>0</v>
      </c>
      <c r="G17">
        <f>SUMIFS(GameLog!F:F,GameLog!$D:$D,'SD P'!A17,GameLog!$E:$E,1,GameLog!$C:$C,"SD")</f>
        <v>0</v>
      </c>
      <c r="H17">
        <f>SUMIFS(GameLog!Y:Y,GameLog!$D:$D,'SD P'!$A17,GameLog!$C:$C,"SD")</f>
        <v>0</v>
      </c>
      <c r="I17">
        <f>SUMIFS(GameLog!Z:Z,GameLog!$D:$D,'SD P'!$A17,GameLog!$C:$C,"SD")</f>
        <v>0</v>
      </c>
      <c r="J17">
        <f>SUMIFS(GameLog!AA:AA,GameLog!$D:$D,'SD P'!$A17,GameLog!$C:$C,"SD")</f>
        <v>0</v>
      </c>
      <c r="K17" s="12">
        <f>SUMIFS(GameLog!AB:AB,GameLog!$D:$D,'SD P'!$A17,GameLog!$C:$C,"SD")</f>
        <v>0</v>
      </c>
      <c r="L17">
        <f>SUMIFS(GameLog!AC:AC,GameLog!$D:$D,'SD P'!$A17,GameLog!$C:$C,"SD")</f>
        <v>0</v>
      </c>
      <c r="M17">
        <f>SUMIFS(GameLog!AD:AD,GameLog!$D:$D,'SD P'!$A17,GameLog!$C:$C,"SD")</f>
        <v>0</v>
      </c>
      <c r="N17">
        <f>SUMIFS(GameLog!AE:AE,GameLog!$D:$D,'SD P'!$A17,GameLog!$C:$C,"SD")</f>
        <v>0</v>
      </c>
      <c r="O17">
        <f>SUMIFS(GameLog!AF:AF,GameLog!$D:$D,'SD P'!$A17,GameLog!$C:$C,"SD")</f>
        <v>0</v>
      </c>
      <c r="P17">
        <f>SUMIFS(GameLog!AG:AG,GameLog!$D:$D,'SD P'!$A17,GameLog!$C:$C,"SD")</f>
        <v>0</v>
      </c>
      <c r="Q17">
        <f>SUMIFS(GameLog!AH:AH,GameLog!$D:$D,'SD P'!$A17,GameLog!$C:$C,"SD")</f>
        <v>0</v>
      </c>
      <c r="R17">
        <f>SUMIFS(GameLog!AI:AI,GameLog!$D:$D,'SD P'!$A17,GameLog!$C:$C,"SD")</f>
        <v>0</v>
      </c>
      <c r="S17">
        <f>SUMIFS(GameLog!AJ:AJ,GameLog!$D:$D,'SD P'!$A17,GameLog!$C:$C,"SD")</f>
        <v>0</v>
      </c>
      <c r="T17">
        <f>SUMIFS(GameLog!AK:AK,GameLog!$D:$D,'SD P'!$A17,GameLog!$C:$C,"SD")</f>
        <v>0</v>
      </c>
      <c r="U17">
        <f>SUMIFS(GameLog!AL:AL,GameLog!$D:$D,'SD P'!$A17,GameLog!$C:$C,"SD")</f>
        <v>0</v>
      </c>
      <c r="V17" s="10">
        <f t="shared" si="2"/>
        <v>0</v>
      </c>
      <c r="W17" s="11">
        <f t="shared" si="3"/>
        <v>0</v>
      </c>
      <c r="X17" s="11">
        <f t="shared" si="4"/>
        <v>0</v>
      </c>
      <c r="Y17" s="11">
        <f t="shared" si="4"/>
        <v>0</v>
      </c>
      <c r="Z17" s="11">
        <f t="shared" si="5"/>
        <v>0</v>
      </c>
      <c r="AA17" s="11">
        <f t="shared" si="6"/>
        <v>0</v>
      </c>
    </row>
    <row r="18" spans="1:27">
      <c r="A18" t="s">
        <v>2532</v>
      </c>
      <c r="B18">
        <f>SUMIFS(GameLog!W:W,GameLog!$D:$D,'SD P'!$A18,GameLog!$C:$C,"SD")</f>
        <v>0</v>
      </c>
      <c r="C18">
        <f>SUMIFS(GameLog!X:X,GameLog!$D:$D,'SD P'!$A18,GameLog!$C:$C,"SD")</f>
        <v>0</v>
      </c>
      <c r="D18" s="8">
        <f t="shared" si="0"/>
        <v>0</v>
      </c>
      <c r="E18" s="10" t="str">
        <f t="shared" si="1"/>
        <v>---</v>
      </c>
      <c r="F18">
        <f>COUNTIFS(GameLog!D:D,'SD P'!A18,GameLog!C:C,"SD",GameLog!E:E,1)</f>
        <v>0</v>
      </c>
      <c r="G18">
        <f>SUMIFS(GameLog!F:F,GameLog!$D:$D,'SD P'!A18,GameLog!$E:$E,1,GameLog!$C:$C,"SD")</f>
        <v>0</v>
      </c>
      <c r="H18">
        <f>SUMIFS(GameLog!Y:Y,GameLog!$D:$D,'SD P'!$A18,GameLog!$C:$C,"SD")</f>
        <v>0</v>
      </c>
      <c r="I18">
        <f>SUMIFS(GameLog!Z:Z,GameLog!$D:$D,'SD P'!$A18,GameLog!$C:$C,"SD")</f>
        <v>0</v>
      </c>
      <c r="J18">
        <f>SUMIFS(GameLog!AA:AA,GameLog!$D:$D,'SD P'!$A18,GameLog!$C:$C,"SD")</f>
        <v>0</v>
      </c>
      <c r="K18" s="12">
        <f>SUMIFS(GameLog!AB:AB,GameLog!$D:$D,'SD P'!$A18,GameLog!$C:$C,"SD")</f>
        <v>0</v>
      </c>
      <c r="L18">
        <f>SUMIFS(GameLog!AC:AC,GameLog!$D:$D,'SD P'!$A18,GameLog!$C:$C,"SD")</f>
        <v>0</v>
      </c>
      <c r="M18">
        <f>SUMIFS(GameLog!AD:AD,GameLog!$D:$D,'SD P'!$A18,GameLog!$C:$C,"SD")</f>
        <v>0</v>
      </c>
      <c r="N18">
        <f>SUMIFS(GameLog!AE:AE,GameLog!$D:$D,'SD P'!$A18,GameLog!$C:$C,"SD")</f>
        <v>0</v>
      </c>
      <c r="O18">
        <f>SUMIFS(GameLog!AF:AF,GameLog!$D:$D,'SD P'!$A18,GameLog!$C:$C,"SD")</f>
        <v>0</v>
      </c>
      <c r="P18">
        <f>SUMIFS(GameLog!AG:AG,GameLog!$D:$D,'SD P'!$A18,GameLog!$C:$C,"SD")</f>
        <v>0</v>
      </c>
      <c r="Q18">
        <f>SUMIFS(GameLog!AH:AH,GameLog!$D:$D,'SD P'!$A18,GameLog!$C:$C,"SD")</f>
        <v>0</v>
      </c>
      <c r="R18">
        <f>SUMIFS(GameLog!AI:AI,GameLog!$D:$D,'SD P'!$A18,GameLog!$C:$C,"SD")</f>
        <v>0</v>
      </c>
      <c r="S18">
        <f>SUMIFS(GameLog!AJ:AJ,GameLog!$D:$D,'SD P'!$A18,GameLog!$C:$C,"SD")</f>
        <v>0</v>
      </c>
      <c r="T18">
        <f>SUMIFS(GameLog!AK:AK,GameLog!$D:$D,'SD P'!$A18,GameLog!$C:$C,"SD")</f>
        <v>0</v>
      </c>
      <c r="U18">
        <f>SUMIFS(GameLog!AL:AL,GameLog!$D:$D,'SD P'!$A18,GameLog!$C:$C,"SD")</f>
        <v>0</v>
      </c>
      <c r="V18" s="10">
        <f t="shared" si="2"/>
        <v>0</v>
      </c>
      <c r="W18" s="11">
        <f t="shared" si="3"/>
        <v>0</v>
      </c>
      <c r="X18" s="11">
        <f t="shared" si="4"/>
        <v>0</v>
      </c>
      <c r="Y18" s="11">
        <f t="shared" si="4"/>
        <v>0</v>
      </c>
      <c r="Z18" s="11">
        <f t="shared" si="5"/>
        <v>0</v>
      </c>
      <c r="AA18" s="11">
        <f t="shared" si="6"/>
        <v>0</v>
      </c>
    </row>
    <row r="19" spans="1:27">
      <c r="A19" t="s">
        <v>2531</v>
      </c>
      <c r="B19">
        <f>SUMIFS(GameLog!W:W,GameLog!$D:$D,'SD P'!$A19,GameLog!$C:$C,"SD")</f>
        <v>0</v>
      </c>
      <c r="C19">
        <f>SUMIFS(GameLog!X:X,GameLog!$D:$D,'SD P'!$A19,GameLog!$C:$C,"SD")</f>
        <v>0</v>
      </c>
      <c r="D19" s="8">
        <f t="shared" si="0"/>
        <v>0</v>
      </c>
      <c r="E19" s="10" t="str">
        <f t="shared" si="1"/>
        <v>---</v>
      </c>
      <c r="F19">
        <f>COUNTIFS(GameLog!D:D,'SD P'!A19,GameLog!C:C,"SD",GameLog!E:E,1)</f>
        <v>2</v>
      </c>
      <c r="G19">
        <f>SUMIFS(GameLog!F:F,GameLog!$D:$D,'SD P'!A19,GameLog!$E:$E,1,GameLog!$C:$C,"SD")</f>
        <v>0</v>
      </c>
      <c r="H19">
        <f>SUMIFS(GameLog!Y:Y,GameLog!$D:$D,'SD P'!$A19,GameLog!$C:$C,"SD")</f>
        <v>0</v>
      </c>
      <c r="I19">
        <f>SUMIFS(GameLog!Z:Z,GameLog!$D:$D,'SD P'!$A19,GameLog!$C:$C,"SD")</f>
        <v>0</v>
      </c>
      <c r="J19">
        <f>SUMIFS(GameLog!AA:AA,GameLog!$D:$D,'SD P'!$A19,GameLog!$C:$C,"SD")</f>
        <v>0</v>
      </c>
      <c r="K19" s="12">
        <f>SUMIFS(GameLog!AB:AB,GameLog!$D:$D,'SD P'!$A19,GameLog!$C:$C,"SD")</f>
        <v>0</v>
      </c>
      <c r="L19">
        <f>SUMIFS(GameLog!AC:AC,GameLog!$D:$D,'SD P'!$A19,GameLog!$C:$C,"SD")</f>
        <v>0</v>
      </c>
      <c r="M19">
        <f>SUMIFS(GameLog!AD:AD,GameLog!$D:$D,'SD P'!$A19,GameLog!$C:$C,"SD")</f>
        <v>0</v>
      </c>
      <c r="N19">
        <f>SUMIFS(GameLog!AE:AE,GameLog!$D:$D,'SD P'!$A19,GameLog!$C:$C,"SD")</f>
        <v>0</v>
      </c>
      <c r="O19">
        <f>SUMIFS(GameLog!AF:AF,GameLog!$D:$D,'SD P'!$A19,GameLog!$C:$C,"SD")</f>
        <v>0</v>
      </c>
      <c r="P19">
        <f>SUMIFS(GameLog!AG:AG,GameLog!$D:$D,'SD P'!$A19,GameLog!$C:$C,"SD")</f>
        <v>1</v>
      </c>
      <c r="Q19">
        <f>SUMIFS(GameLog!AH:AH,GameLog!$D:$D,'SD P'!$A19,GameLog!$C:$C,"SD")</f>
        <v>0</v>
      </c>
      <c r="R19">
        <f>SUMIFS(GameLog!AI:AI,GameLog!$D:$D,'SD P'!$A19,GameLog!$C:$C,"SD")</f>
        <v>0</v>
      </c>
      <c r="S19">
        <f>SUMIFS(GameLog!AJ:AJ,GameLog!$D:$D,'SD P'!$A19,GameLog!$C:$C,"SD")</f>
        <v>0</v>
      </c>
      <c r="T19">
        <f>SUMIFS(GameLog!AK:AK,GameLog!$D:$D,'SD P'!$A19,GameLog!$C:$C,"SD")</f>
        <v>0</v>
      </c>
      <c r="U19">
        <f>SUMIFS(GameLog!AL:AL,GameLog!$D:$D,'SD P'!$A19,GameLog!$C:$C,"SD")</f>
        <v>0</v>
      </c>
      <c r="V19" s="10">
        <f t="shared" si="2"/>
        <v>0</v>
      </c>
      <c r="W19" s="11">
        <f t="shared" si="3"/>
        <v>0</v>
      </c>
      <c r="X19" s="11">
        <f t="shared" si="4"/>
        <v>0</v>
      </c>
      <c r="Y19" s="11">
        <f t="shared" si="4"/>
        <v>0</v>
      </c>
      <c r="Z19" s="11">
        <f t="shared" si="5"/>
        <v>0</v>
      </c>
      <c r="AA19" s="11">
        <f t="shared" si="6"/>
        <v>0</v>
      </c>
    </row>
    <row r="20" spans="1:27">
      <c r="A20" t="s">
        <v>2529</v>
      </c>
      <c r="B20">
        <f>SUMIFS(GameLog!W:W,GameLog!$D:$D,'SD P'!$A20,GameLog!$C:$C,"SD")</f>
        <v>0</v>
      </c>
      <c r="C20">
        <f>SUMIFS(GameLog!X:X,GameLog!$D:$D,'SD P'!$A20,GameLog!$C:$C,"SD")</f>
        <v>0</v>
      </c>
      <c r="D20" s="8">
        <f t="shared" si="0"/>
        <v>0</v>
      </c>
      <c r="E20" s="10" t="str">
        <f t="shared" si="1"/>
        <v>---</v>
      </c>
      <c r="F20">
        <f>COUNTIFS(GameLog!D:D,'SD P'!A20,GameLog!C:C,"SD",GameLog!E:E,1)</f>
        <v>0</v>
      </c>
      <c r="G20">
        <f>SUMIFS(GameLog!F:F,GameLog!$D:$D,'SD P'!A20,GameLog!$E:$E,1,GameLog!$C:$C,"SD")</f>
        <v>0</v>
      </c>
      <c r="H20">
        <f>SUMIFS(GameLog!Y:Y,GameLog!$D:$D,'SD P'!$A20,GameLog!$C:$C,"SD")</f>
        <v>0</v>
      </c>
      <c r="I20">
        <f>SUMIFS(GameLog!Z:Z,GameLog!$D:$D,'SD P'!$A20,GameLog!$C:$C,"SD")</f>
        <v>0</v>
      </c>
      <c r="J20">
        <f>SUMIFS(GameLog!AA:AA,GameLog!$D:$D,'SD P'!$A20,GameLog!$C:$C,"SD")</f>
        <v>0</v>
      </c>
      <c r="K20" s="12">
        <f>SUMIFS(GameLog!AB:AB,GameLog!$D:$D,'SD P'!$A20,GameLog!$C:$C,"SD")</f>
        <v>0</v>
      </c>
      <c r="L20">
        <f>SUMIFS(GameLog!AC:AC,GameLog!$D:$D,'SD P'!$A20,GameLog!$C:$C,"SD")</f>
        <v>0</v>
      </c>
      <c r="M20">
        <f>SUMIFS(GameLog!AD:AD,GameLog!$D:$D,'SD P'!$A20,GameLog!$C:$C,"SD")</f>
        <v>0</v>
      </c>
      <c r="N20">
        <f>SUMIFS(GameLog!AE:AE,GameLog!$D:$D,'SD P'!$A20,GameLog!$C:$C,"SD")</f>
        <v>0</v>
      </c>
      <c r="O20">
        <f>SUMIFS(GameLog!AF:AF,GameLog!$D:$D,'SD P'!$A20,GameLog!$C:$C,"SD")</f>
        <v>0</v>
      </c>
      <c r="P20">
        <f>SUMIFS(GameLog!AG:AG,GameLog!$D:$D,'SD P'!$A20,GameLog!$C:$C,"SD")</f>
        <v>0</v>
      </c>
      <c r="Q20">
        <f>SUMIFS(GameLog!AH:AH,GameLog!$D:$D,'SD P'!$A20,GameLog!$C:$C,"SD")</f>
        <v>0</v>
      </c>
      <c r="R20">
        <f>SUMIFS(GameLog!AI:AI,GameLog!$D:$D,'SD P'!$A20,GameLog!$C:$C,"SD")</f>
        <v>0</v>
      </c>
      <c r="S20">
        <f>SUMIFS(GameLog!AJ:AJ,GameLog!$D:$D,'SD P'!$A20,GameLog!$C:$C,"SD")</f>
        <v>0</v>
      </c>
      <c r="T20">
        <f>SUMIFS(GameLog!AK:AK,GameLog!$D:$D,'SD P'!$A20,GameLog!$C:$C,"SD")</f>
        <v>0</v>
      </c>
      <c r="U20">
        <f>SUMIFS(GameLog!AL:AL,GameLog!$D:$D,'SD P'!$A20,GameLog!$C:$C,"SD")</f>
        <v>0</v>
      </c>
      <c r="V20" s="10">
        <f>IFERROR((L20+P20)/K20,0)</f>
        <v>0</v>
      </c>
      <c r="W20" s="11">
        <f>IFERROR(L20/$K20*9,0)</f>
        <v>0</v>
      </c>
      <c r="X20" s="11">
        <f>IFERROR(O20/$K20*9,0)</f>
        <v>0</v>
      </c>
      <c r="Y20" s="11">
        <f>IFERROR(P20/$K20*9,0)</f>
        <v>0</v>
      </c>
      <c r="Z20" s="11">
        <f>IFERROR(R20/$K20*9,0)</f>
        <v>0</v>
      </c>
      <c r="AA20" s="11">
        <f>IFERROR(R20/P20,0)</f>
        <v>0</v>
      </c>
    </row>
    <row r="21" spans="1:27">
      <c r="A21" t="s">
        <v>2501</v>
      </c>
      <c r="B21">
        <f>SUMIFS(GameLog!W:W,GameLog!$D:$D,'SD P'!$A21,GameLog!$C:$C,"SD")</f>
        <v>0</v>
      </c>
      <c r="C21">
        <f>SUMIFS(GameLog!X:X,GameLog!$D:$D,'SD P'!$A21,GameLog!$C:$C,"SD")</f>
        <v>0</v>
      </c>
      <c r="D21" s="8">
        <f t="shared" si="0"/>
        <v>0</v>
      </c>
      <c r="E21" s="10" t="str">
        <f t="shared" si="1"/>
        <v>---</v>
      </c>
      <c r="F21">
        <f>COUNTIFS(GameLog!D:D,'SD P'!A21,GameLog!C:C,"SD",GameLog!E:E,1)</f>
        <v>0</v>
      </c>
      <c r="G21">
        <f>SUMIFS(GameLog!F:F,GameLog!$D:$D,'SD P'!A21,GameLog!$E:$E,1,GameLog!$C:$C,"SD")</f>
        <v>0</v>
      </c>
      <c r="H21">
        <f>SUMIFS(GameLog!Y:Y,GameLog!$D:$D,'SD P'!$A21,GameLog!$C:$C,"SD")</f>
        <v>0</v>
      </c>
      <c r="I21">
        <f>SUMIFS(GameLog!Z:Z,GameLog!$D:$D,'SD P'!$A21,GameLog!$C:$C,"SD")</f>
        <v>0</v>
      </c>
      <c r="J21">
        <f>SUMIFS(GameLog!AA:AA,GameLog!$D:$D,'SD P'!$A21,GameLog!$C:$C,"SD")</f>
        <v>0</v>
      </c>
      <c r="K21" s="12">
        <f>SUMIFS(GameLog!AB:AB,GameLog!$D:$D,'SD P'!$A21,GameLog!$C:$C,"SD")</f>
        <v>0</v>
      </c>
      <c r="L21">
        <f>SUMIFS(GameLog!AC:AC,GameLog!$D:$D,'SD P'!$A21,GameLog!$C:$C,"SD")</f>
        <v>0</v>
      </c>
      <c r="M21">
        <f>SUMIFS(GameLog!AD:AD,GameLog!$D:$D,'SD P'!$A21,GameLog!$C:$C,"SD")</f>
        <v>0</v>
      </c>
      <c r="N21">
        <f>SUMIFS(GameLog!AE:AE,GameLog!$D:$D,'SD P'!$A21,GameLog!$C:$C,"SD")</f>
        <v>0</v>
      </c>
      <c r="O21">
        <f>SUMIFS(GameLog!AF:AF,GameLog!$D:$D,'SD P'!$A21,GameLog!$C:$C,"SD")</f>
        <v>0</v>
      </c>
      <c r="P21">
        <f>SUMIFS(GameLog!AG:AG,GameLog!$D:$D,'SD P'!$A21,GameLog!$C:$C,"SD")</f>
        <v>0</v>
      </c>
      <c r="Q21">
        <f>SUMIFS(GameLog!AH:AH,GameLog!$D:$D,'SD P'!$A21,GameLog!$C:$C,"SD")</f>
        <v>0</v>
      </c>
      <c r="R21">
        <f>SUMIFS(GameLog!AI:AI,GameLog!$D:$D,'SD P'!$A21,GameLog!$C:$C,"SD")</f>
        <v>0</v>
      </c>
      <c r="S21">
        <f>SUMIFS(GameLog!AJ:AJ,GameLog!$D:$D,'SD P'!$A21,GameLog!$C:$C,"SD")</f>
        <v>0</v>
      </c>
      <c r="T21">
        <f>SUMIFS(GameLog!AK:AK,GameLog!$D:$D,'SD P'!$A21,GameLog!$C:$C,"SD")</f>
        <v>0</v>
      </c>
      <c r="U21">
        <f>SUMIFS(GameLog!AL:AL,GameLog!$D:$D,'SD P'!$A21,GameLog!$C:$C,"SD")</f>
        <v>0</v>
      </c>
      <c r="V21" s="10">
        <f>IFERROR((L21+P21)/K21,0)</f>
        <v>0</v>
      </c>
      <c r="W21" s="11">
        <f>IFERROR(L21/$K21*9,0)</f>
        <v>0</v>
      </c>
      <c r="X21" s="11">
        <f>IFERROR(O21/$K21*9,0)</f>
        <v>0</v>
      </c>
      <c r="Y21" s="11">
        <f>IFERROR(P21/$K21*9,0)</f>
        <v>0</v>
      </c>
      <c r="Z21" s="11">
        <f>IFERROR(R21/$K21*9,0)</f>
        <v>0</v>
      </c>
      <c r="AA21" s="11">
        <f>IFERROR(R21/P21,0)</f>
        <v>0</v>
      </c>
    </row>
    <row r="24" spans="1:27">
      <c r="A24" s="9"/>
    </row>
    <row r="25" spans="1:27">
      <c r="A25" s="9"/>
    </row>
    <row r="26" spans="1:27">
      <c r="A26" s="9"/>
    </row>
    <row r="27" spans="1:27">
      <c r="A27" s="9"/>
    </row>
    <row r="28" spans="1:27">
      <c r="A28" s="9"/>
    </row>
    <row r="29" spans="1:27">
      <c r="A29" s="9"/>
    </row>
    <row r="30" spans="1:27">
      <c r="A30" s="9"/>
    </row>
    <row r="31" spans="1:27">
      <c r="A31" s="9"/>
    </row>
    <row r="32" spans="1:27">
      <c r="A32" s="9"/>
    </row>
    <row r="33" spans="1:1">
      <c r="A33" s="9"/>
    </row>
    <row r="34" spans="1:1">
      <c r="A34" s="9"/>
    </row>
    <row r="35" spans="1:1">
      <c r="A35" s="9"/>
    </row>
    <row r="36" spans="1:1">
      <c r="A36" s="9"/>
    </row>
    <row r="37" spans="1:1">
      <c r="A37" s="9"/>
    </row>
    <row r="38" spans="1:1">
      <c r="A38" s="9"/>
    </row>
    <row r="39" spans="1:1">
      <c r="A39" s="9"/>
    </row>
    <row r="40" spans="1:1">
      <c r="A40" s="9"/>
    </row>
    <row r="41" spans="1:1">
      <c r="A41" s="9"/>
    </row>
    <row r="42" spans="1:1">
      <c r="A42" s="9"/>
    </row>
    <row r="43" spans="1:1">
      <c r="A43" s="9"/>
    </row>
    <row r="44" spans="1:1">
      <c r="A44" s="9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6C471-EB73-4493-A2EF-66C2900617D2}">
  <sheetPr codeName="Sheet56"/>
  <dimension ref="A1:AC42"/>
  <sheetViews>
    <sheetView workbookViewId="0">
      <pane ySplit="1" topLeftCell="A11" activePane="bottomLeft" state="frozen"/>
      <selection activeCell="B1" sqref="B1:AD1048576"/>
      <selection pane="bottomLeft" activeCell="A2" sqref="A2:A32"/>
    </sheetView>
  </sheetViews>
  <sheetFormatPr defaultRowHeight="13.2"/>
  <cols>
    <col min="1" max="1" width="15.77734375" bestFit="1" customWidth="1"/>
    <col min="2" max="2" width="2.33203125" bestFit="1" customWidth="1"/>
    <col min="3" max="4" width="3.44140625" bestFit="1" customWidth="1"/>
    <col min="5" max="6" width="2.21875" bestFit="1" customWidth="1"/>
    <col min="7" max="8" width="3.21875" bestFit="1" customWidth="1"/>
    <col min="9" max="9" width="3.44140625" bestFit="1" customWidth="1"/>
    <col min="10" max="10" width="4" bestFit="1" customWidth="1"/>
    <col min="11" max="11" width="3.44140625" bestFit="1" customWidth="1"/>
    <col min="12" max="12" width="3.5546875" bestFit="1" customWidth="1"/>
    <col min="13" max="13" width="3.44140625" bestFit="1" customWidth="1"/>
    <col min="14" max="14" width="3.5546875" bestFit="1" customWidth="1"/>
    <col min="15" max="15" width="5.44140625" bestFit="1" customWidth="1"/>
    <col min="16" max="16" width="4.664062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12.88671875" bestFit="1" customWidth="1"/>
    <col min="21" max="21" width="13.21875" bestFit="1" customWidth="1"/>
    <col min="22" max="22" width="4.5546875" bestFit="1" customWidth="1"/>
    <col min="23" max="25" width="5.5546875" bestFit="1" customWidth="1"/>
    <col min="26" max="26" width="3.21875" bestFit="1" customWidth="1"/>
    <col min="27" max="27" width="5.88671875" bestFit="1" customWidth="1"/>
    <col min="28" max="30" width="4.77734375" bestFit="1" customWidth="1"/>
    <col min="31" max="31" width="5.21875" bestFit="1" customWidth="1"/>
    <col min="32" max="32" width="4.88671875" bestFit="1" customWidth="1"/>
    <col min="33" max="33" width="5.21875" bestFit="1" customWidth="1"/>
    <col min="34" max="34" width="5.109375" bestFit="1" customWidth="1"/>
  </cols>
  <sheetData>
    <row r="1" spans="1:29">
      <c r="A1" t="s">
        <v>2405</v>
      </c>
      <c r="B1" t="s">
        <v>2406</v>
      </c>
      <c r="C1" t="s">
        <v>2407</v>
      </c>
      <c r="D1" t="s">
        <v>2408</v>
      </c>
      <c r="E1" t="s">
        <v>2409</v>
      </c>
      <c r="F1" t="s">
        <v>2410</v>
      </c>
      <c r="G1" t="s">
        <v>2411</v>
      </c>
      <c r="H1" t="s">
        <v>2412</v>
      </c>
      <c r="I1" t="s">
        <v>2413</v>
      </c>
      <c r="J1" t="s">
        <v>2414</v>
      </c>
      <c r="K1" t="s">
        <v>2415</v>
      </c>
      <c r="L1" t="s">
        <v>2416</v>
      </c>
      <c r="M1" t="s">
        <v>2417</v>
      </c>
      <c r="N1" t="s">
        <v>2418</v>
      </c>
      <c r="O1" t="s">
        <v>2424</v>
      </c>
      <c r="P1" t="s">
        <v>2425</v>
      </c>
      <c r="Q1" t="s">
        <v>2426</v>
      </c>
      <c r="R1" t="s">
        <v>2427</v>
      </c>
      <c r="S1" t="s">
        <v>2428</v>
      </c>
      <c r="T1" t="s">
        <v>2811</v>
      </c>
      <c r="U1" t="s">
        <v>2812</v>
      </c>
      <c r="V1" t="s">
        <v>2419</v>
      </c>
      <c r="W1" t="s">
        <v>2420</v>
      </c>
      <c r="X1" t="s">
        <v>2421</v>
      </c>
      <c r="Y1" t="s">
        <v>2422</v>
      </c>
      <c r="Z1" t="s">
        <v>2423</v>
      </c>
      <c r="AA1" t="s">
        <v>2665</v>
      </c>
    </row>
    <row r="2" spans="1:29">
      <c r="A2" t="s">
        <v>3224</v>
      </c>
      <c r="B2" cm="1">
        <f t="array" ref="B2">IF(COUNTIFS(GameLog!D:D,'SF B'!A2,GameLog!C:C,"SF")=0,0,COUNTA(_xlfn.UNIQUE(_xlfn._xlws.FILTER(GameLog!A$2:A$1000, (GameLog!C$2:C$1000="SF") * (GameLog!D$2:D$1000=A2)))))</f>
        <v>2</v>
      </c>
      <c r="C2">
        <f>D2+M2+P2+Q2+R2</f>
        <v>8</v>
      </c>
      <c r="D2">
        <f>SUMIFS(GameLog!G:G,GameLog!$D:$D,'SF B'!$A2,GameLog!$C:$C,"SF")</f>
        <v>7</v>
      </c>
      <c r="E2">
        <f>SUMIFS(GameLog!H:H,GameLog!$D:$D,'SF B'!$A2,GameLog!$C:$C,"SF")</f>
        <v>0</v>
      </c>
      <c r="F2">
        <f>SUMIFS(GameLog!I:I,GameLog!$D:$D,'SF B'!$A2,GameLog!$C:$C,"SF")</f>
        <v>2</v>
      </c>
      <c r="G2">
        <f>SUMIFS(GameLog!J:J,GameLog!$D:$D,'SF B'!$A2,GameLog!$C:$C,"SF")</f>
        <v>1</v>
      </c>
      <c r="H2">
        <f>SUMIFS(GameLog!K:K,GameLog!$D:$D,'SF B'!$A2,GameLog!$C:$C,"SF")</f>
        <v>0</v>
      </c>
      <c r="I2">
        <f>SUMIFS(GameLog!L:L,GameLog!$D:$D,'SF B'!$A2,GameLog!$C:$C,"SF")</f>
        <v>0</v>
      </c>
      <c r="J2">
        <f>SUMIFS(GameLog!M:M,GameLog!$D:$D,'SF B'!$A2,GameLog!$C:$C,"SF")</f>
        <v>2</v>
      </c>
      <c r="K2">
        <f>SUMIFS(GameLog!N:N,GameLog!$D:$D,'SF B'!$A2,GameLog!$C:$C,"SF")</f>
        <v>0</v>
      </c>
      <c r="L2">
        <f>SUMIFS(GameLog!O:O,GameLog!$D:$D,'SF B'!$A2,GameLog!$C:$C,"SF")</f>
        <v>0</v>
      </c>
      <c r="M2">
        <f>SUMIFS(GameLog!P:P,GameLog!$D:$D,'SF B'!$A2,GameLog!$C:$C,"SF")</f>
        <v>1</v>
      </c>
      <c r="N2">
        <f>SUMIFS(GameLog!Q:Q,GameLog!$D:$D,'SF B'!$A2,GameLog!$C:$C,"SF")</f>
        <v>2</v>
      </c>
      <c r="O2">
        <f>SUMIFS(GameLog!R:R,GameLog!$D:$D,'SF B'!$A2,GameLog!$C:$C,"SF")</f>
        <v>0</v>
      </c>
      <c r="P2">
        <f>SUMIFS(GameLog!S:S,GameLog!$D:$D,'SF B'!$A2,GameLog!$C:$C,"SF")</f>
        <v>0</v>
      </c>
      <c r="Q2">
        <f>SUMIFS(GameLog!T:T,GameLog!$D:$D,'SF B'!$A2,GameLog!$C:$C,"SF")</f>
        <v>0</v>
      </c>
      <c r="R2">
        <f>SUMIFS(GameLog!U:U,GameLog!$D:$D,'SF B'!$A2,GameLog!$C:$C,"SF")</f>
        <v>0</v>
      </c>
      <c r="S2">
        <f>SUMIFS(GameLog!V:V,GameLog!$D:$D,'SF B'!$A2,GameLog!$C:$C,"SF")</f>
        <v>0</v>
      </c>
      <c r="T2">
        <v>0</v>
      </c>
      <c r="U2">
        <v>0</v>
      </c>
      <c r="V2" s="8">
        <f>IFERROR(F2/D2,0)</f>
        <v>0.2857142857142857</v>
      </c>
      <c r="W2" s="8">
        <f t="shared" ref="W2:W32" si="0">IFERROR((F2+M2+P2)/(C2-Q2),0)</f>
        <v>0.375</v>
      </c>
      <c r="X2" s="8">
        <f t="shared" ref="X2:X32" si="1">IFERROR(Z2/D2,0)</f>
        <v>0.42857142857142855</v>
      </c>
      <c r="Y2" s="8">
        <f>W2+X2</f>
        <v>0.8035714285714286</v>
      </c>
      <c r="Z2">
        <f>G2+F2+H2*2+I2*3</f>
        <v>3</v>
      </c>
      <c r="AC2" s="14"/>
    </row>
    <row r="3" spans="1:29">
      <c r="A3" t="s">
        <v>3225</v>
      </c>
      <c r="B3" cm="1">
        <f t="array" ref="B3">IF(COUNTIFS(GameLog!D:D,'SF B'!A3,GameLog!C:C,"SF")=0,0,COUNTA(_xlfn.UNIQUE(_xlfn._xlws.FILTER(GameLog!A$2:A$1000, (GameLog!C$2:C$1000="SF") * (GameLog!D$2:D$1000=A3)))))</f>
        <v>3</v>
      </c>
      <c r="C3">
        <f t="shared" ref="C3:C32" si="2">D3+M3+P3+Q3+R3</f>
        <v>14</v>
      </c>
      <c r="D3">
        <f>SUMIFS(GameLog!G:G,GameLog!$D:$D,'SF B'!$A3,GameLog!$C:$C,"SF")</f>
        <v>14</v>
      </c>
      <c r="E3">
        <f>SUMIFS(GameLog!H:H,GameLog!$D:$D,'SF B'!$A3,GameLog!$C:$C,"SF")</f>
        <v>3</v>
      </c>
      <c r="F3">
        <f>SUMIFS(GameLog!I:I,GameLog!$D:$D,'SF B'!$A3,GameLog!$C:$C,"SF")</f>
        <v>7</v>
      </c>
      <c r="G3">
        <f>SUMIFS(GameLog!J:J,GameLog!$D:$D,'SF B'!$A3,GameLog!$C:$C,"SF")</f>
        <v>1</v>
      </c>
      <c r="H3">
        <f>SUMIFS(GameLog!K:K,GameLog!$D:$D,'SF B'!$A3,GameLog!$C:$C,"SF")</f>
        <v>0</v>
      </c>
      <c r="I3">
        <f>SUMIFS(GameLog!L:L,GameLog!$D:$D,'SF B'!$A3,GameLog!$C:$C,"SF")</f>
        <v>0</v>
      </c>
      <c r="J3">
        <f>SUMIFS(GameLog!M:M,GameLog!$D:$D,'SF B'!$A3,GameLog!$C:$C,"SF")</f>
        <v>5</v>
      </c>
      <c r="K3">
        <f>SUMIFS(GameLog!N:N,GameLog!$D:$D,'SF B'!$A3,GameLog!$C:$C,"SF")</f>
        <v>0</v>
      </c>
      <c r="L3">
        <f>SUMIFS(GameLog!O:O,GameLog!$D:$D,'SF B'!$A3,GameLog!$C:$C,"SF")</f>
        <v>0</v>
      </c>
      <c r="M3">
        <f>SUMIFS(GameLog!P:P,GameLog!$D:$D,'SF B'!$A3,GameLog!$C:$C,"SF")</f>
        <v>0</v>
      </c>
      <c r="N3">
        <f>SUMIFS(GameLog!Q:Q,GameLog!$D:$D,'SF B'!$A3,GameLog!$C:$C,"SF")</f>
        <v>2</v>
      </c>
      <c r="O3">
        <f>SUMIFS(GameLog!R:R,GameLog!$D:$D,'SF B'!$A3,GameLog!$C:$C,"SF")</f>
        <v>1</v>
      </c>
      <c r="P3">
        <f>SUMIFS(GameLog!S:S,GameLog!$D:$D,'SF B'!$A3,GameLog!$C:$C,"SF")</f>
        <v>0</v>
      </c>
      <c r="Q3">
        <f>SUMIFS(GameLog!T:T,GameLog!$D:$D,'SF B'!$A3,GameLog!$C:$C,"SF")</f>
        <v>0</v>
      </c>
      <c r="R3">
        <f>SUMIFS(GameLog!U:U,GameLog!$D:$D,'SF B'!$A3,GameLog!$C:$C,"SF")</f>
        <v>0</v>
      </c>
      <c r="S3">
        <f>SUMIFS(GameLog!V:V,GameLog!$D:$D,'SF B'!$A3,GameLog!$C:$C,"SF")</f>
        <v>0</v>
      </c>
      <c r="T3">
        <v>0</v>
      </c>
      <c r="U3">
        <v>1</v>
      </c>
      <c r="V3" s="8">
        <f t="shared" ref="V3:V32" si="3">IFERROR(F3/D3,0)</f>
        <v>0.5</v>
      </c>
      <c r="W3" s="8">
        <f t="shared" si="0"/>
        <v>0.5</v>
      </c>
      <c r="X3" s="8">
        <f t="shared" si="1"/>
        <v>0.5714285714285714</v>
      </c>
      <c r="Y3" s="8">
        <f t="shared" ref="Y3:Y32" si="4">W3+X3</f>
        <v>1.0714285714285714</v>
      </c>
      <c r="Z3">
        <f t="shared" ref="Z3:Z32" si="5">G3+F3+H3*2+I3*3</f>
        <v>8</v>
      </c>
      <c r="AC3" s="14"/>
    </row>
    <row r="4" spans="1:29">
      <c r="A4" t="s">
        <v>3226</v>
      </c>
      <c r="B4" cm="1">
        <f t="array" ref="B4">IF(COUNTIFS(GameLog!D:D,'SF B'!A4,GameLog!C:C,"SF")=0,0,COUNTA(_xlfn.UNIQUE(_xlfn._xlws.FILTER(GameLog!A$2:A$1000, (GameLog!C$2:C$1000="SF") * (GameLog!D$2:D$1000=A4)))))</f>
        <v>3</v>
      </c>
      <c r="C4">
        <f t="shared" si="2"/>
        <v>14</v>
      </c>
      <c r="D4">
        <f>SUMIFS(GameLog!G:G,GameLog!$D:$D,'SF B'!$A4,GameLog!$C:$C,"SF")</f>
        <v>13</v>
      </c>
      <c r="E4">
        <f>SUMIFS(GameLog!H:H,GameLog!$D:$D,'SF B'!$A4,GameLog!$C:$C,"SF")</f>
        <v>2</v>
      </c>
      <c r="F4">
        <f>SUMIFS(GameLog!I:I,GameLog!$D:$D,'SF B'!$A4,GameLog!$C:$C,"SF")</f>
        <v>2</v>
      </c>
      <c r="G4">
        <f>SUMIFS(GameLog!J:J,GameLog!$D:$D,'SF B'!$A4,GameLog!$C:$C,"SF")</f>
        <v>0</v>
      </c>
      <c r="H4">
        <f>SUMIFS(GameLog!K:K,GameLog!$D:$D,'SF B'!$A4,GameLog!$C:$C,"SF")</f>
        <v>0</v>
      </c>
      <c r="I4">
        <f>SUMIFS(GameLog!L:L,GameLog!$D:$D,'SF B'!$A4,GameLog!$C:$C,"SF")</f>
        <v>1</v>
      </c>
      <c r="J4">
        <f>SUMIFS(GameLog!M:M,GameLog!$D:$D,'SF B'!$A4,GameLog!$C:$C,"SF")</f>
        <v>4</v>
      </c>
      <c r="K4">
        <f>SUMIFS(GameLog!N:N,GameLog!$D:$D,'SF B'!$A4,GameLog!$C:$C,"SF")</f>
        <v>0</v>
      </c>
      <c r="L4">
        <f>SUMIFS(GameLog!O:O,GameLog!$D:$D,'SF B'!$A4,GameLog!$C:$C,"SF")</f>
        <v>0</v>
      </c>
      <c r="M4">
        <f>SUMIFS(GameLog!P:P,GameLog!$D:$D,'SF B'!$A4,GameLog!$C:$C,"SF")</f>
        <v>1</v>
      </c>
      <c r="N4">
        <f>SUMIFS(GameLog!Q:Q,GameLog!$D:$D,'SF B'!$A4,GameLog!$C:$C,"SF")</f>
        <v>2</v>
      </c>
      <c r="O4">
        <f>SUMIFS(GameLog!R:R,GameLog!$D:$D,'SF B'!$A4,GameLog!$C:$C,"SF")</f>
        <v>0</v>
      </c>
      <c r="P4">
        <f>SUMIFS(GameLog!S:S,GameLog!$D:$D,'SF B'!$A4,GameLog!$C:$C,"SF")</f>
        <v>0</v>
      </c>
      <c r="Q4">
        <f>SUMIFS(GameLog!T:T,GameLog!$D:$D,'SF B'!$A4,GameLog!$C:$C,"SF")</f>
        <v>0</v>
      </c>
      <c r="R4">
        <f>SUMIFS(GameLog!U:U,GameLog!$D:$D,'SF B'!$A4,GameLog!$C:$C,"SF")</f>
        <v>0</v>
      </c>
      <c r="S4">
        <f>SUMIFS(GameLog!V:V,GameLog!$D:$D,'SF B'!$A4,GameLog!$C:$C,"SF")</f>
        <v>0</v>
      </c>
      <c r="T4">
        <v>0</v>
      </c>
      <c r="U4">
        <v>0</v>
      </c>
      <c r="V4" s="8">
        <f t="shared" si="3"/>
        <v>0.15384615384615385</v>
      </c>
      <c r="W4" s="8">
        <f t="shared" si="0"/>
        <v>0.21428571428571427</v>
      </c>
      <c r="X4" s="8">
        <f t="shared" si="1"/>
        <v>0.38461538461538464</v>
      </c>
      <c r="Y4" s="8">
        <f t="shared" si="4"/>
        <v>0.59890109890109888</v>
      </c>
      <c r="Z4">
        <f t="shared" si="5"/>
        <v>5</v>
      </c>
      <c r="AC4" s="14"/>
    </row>
    <row r="5" spans="1:29">
      <c r="A5" t="s">
        <v>3227</v>
      </c>
      <c r="B5" cm="1">
        <f t="array" ref="B5">IF(COUNTIFS(GameLog!D:D,'SF B'!A5,GameLog!C:C,"SF")=0,0,COUNTA(_xlfn.UNIQUE(_xlfn._xlws.FILTER(GameLog!A$2:A$1000, (GameLog!C$2:C$1000="SF") * (GameLog!D$2:D$1000=A5)))))</f>
        <v>1</v>
      </c>
      <c r="C5">
        <f t="shared" si="2"/>
        <v>5</v>
      </c>
      <c r="D5">
        <f>SUMIFS(GameLog!G:G,GameLog!$D:$D,'SF B'!$A5,GameLog!$C:$C,"SF")</f>
        <v>4</v>
      </c>
      <c r="E5">
        <f>SUMIFS(GameLog!H:H,GameLog!$D:$D,'SF B'!$A5,GameLog!$C:$C,"SF")</f>
        <v>1</v>
      </c>
      <c r="F5">
        <f>SUMIFS(GameLog!I:I,GameLog!$D:$D,'SF B'!$A5,GameLog!$C:$C,"SF")</f>
        <v>1</v>
      </c>
      <c r="G5">
        <f>SUMIFS(GameLog!J:J,GameLog!$D:$D,'SF B'!$A5,GameLog!$C:$C,"SF")</f>
        <v>1</v>
      </c>
      <c r="H5">
        <f>SUMIFS(GameLog!K:K,GameLog!$D:$D,'SF B'!$A5,GameLog!$C:$C,"SF")</f>
        <v>0</v>
      </c>
      <c r="I5">
        <f>SUMIFS(GameLog!L:L,GameLog!$D:$D,'SF B'!$A5,GameLog!$C:$C,"SF")</f>
        <v>0</v>
      </c>
      <c r="J5">
        <f>SUMIFS(GameLog!M:M,GameLog!$D:$D,'SF B'!$A5,GameLog!$C:$C,"SF")</f>
        <v>1</v>
      </c>
      <c r="K5">
        <f>SUMIFS(GameLog!N:N,GameLog!$D:$D,'SF B'!$A5,GameLog!$C:$C,"SF")</f>
        <v>1</v>
      </c>
      <c r="L5">
        <f>SUMIFS(GameLog!O:O,GameLog!$D:$D,'SF B'!$A5,GameLog!$C:$C,"SF")</f>
        <v>0</v>
      </c>
      <c r="M5">
        <f>SUMIFS(GameLog!P:P,GameLog!$D:$D,'SF B'!$A5,GameLog!$C:$C,"SF")</f>
        <v>1</v>
      </c>
      <c r="N5">
        <f>SUMIFS(GameLog!Q:Q,GameLog!$D:$D,'SF B'!$A5,GameLog!$C:$C,"SF")</f>
        <v>0</v>
      </c>
      <c r="O5">
        <f>SUMIFS(GameLog!R:R,GameLog!$D:$D,'SF B'!$A5,GameLog!$C:$C,"SF")</f>
        <v>1</v>
      </c>
      <c r="P5">
        <f>SUMIFS(GameLog!S:S,GameLog!$D:$D,'SF B'!$A5,GameLog!$C:$C,"SF")</f>
        <v>0</v>
      </c>
      <c r="Q5">
        <f>SUMIFS(GameLog!T:T,GameLog!$D:$D,'SF B'!$A5,GameLog!$C:$C,"SF")</f>
        <v>0</v>
      </c>
      <c r="R5">
        <f>SUMIFS(GameLog!U:U,GameLog!$D:$D,'SF B'!$A5,GameLog!$C:$C,"SF")</f>
        <v>0</v>
      </c>
      <c r="S5">
        <f>SUMIFS(GameLog!V:V,GameLog!$D:$D,'SF B'!$A5,GameLog!$C:$C,"SF")</f>
        <v>0</v>
      </c>
      <c r="T5">
        <v>0</v>
      </c>
      <c r="U5">
        <v>0</v>
      </c>
      <c r="V5" s="8">
        <f t="shared" si="3"/>
        <v>0.25</v>
      </c>
      <c r="W5" s="8">
        <f t="shared" si="0"/>
        <v>0.4</v>
      </c>
      <c r="X5" s="8">
        <f t="shared" si="1"/>
        <v>0.5</v>
      </c>
      <c r="Y5" s="8">
        <f t="shared" si="4"/>
        <v>0.9</v>
      </c>
      <c r="Z5">
        <f t="shared" si="5"/>
        <v>2</v>
      </c>
      <c r="AC5" s="14"/>
    </row>
    <row r="6" spans="1:29">
      <c r="A6" t="s">
        <v>3228</v>
      </c>
      <c r="B6" cm="1">
        <f t="array" ref="B6">IF(COUNTIFS(GameLog!D:D,'SF B'!A6,GameLog!C:C,"SF")=0,0,COUNTA(_xlfn.UNIQUE(_xlfn._xlws.FILTER(GameLog!A$2:A$1000, (GameLog!C$2:C$1000="SF") * (GameLog!D$2:D$1000=A6)))))</f>
        <v>3</v>
      </c>
      <c r="C6">
        <f t="shared" si="2"/>
        <v>13</v>
      </c>
      <c r="D6">
        <f>SUMIFS(GameLog!G:G,GameLog!$D:$D,'SF B'!$A6,GameLog!$C:$C,"SF")</f>
        <v>10</v>
      </c>
      <c r="E6">
        <f>SUMIFS(GameLog!H:H,GameLog!$D:$D,'SF B'!$A6,GameLog!$C:$C,"SF")</f>
        <v>1</v>
      </c>
      <c r="F6">
        <f>SUMIFS(GameLog!I:I,GameLog!$D:$D,'SF B'!$A6,GameLog!$C:$C,"SF")</f>
        <v>2</v>
      </c>
      <c r="G6">
        <f>SUMIFS(GameLog!J:J,GameLog!$D:$D,'SF B'!$A6,GameLog!$C:$C,"SF")</f>
        <v>0</v>
      </c>
      <c r="H6">
        <f>SUMIFS(GameLog!K:K,GameLog!$D:$D,'SF B'!$A6,GameLog!$C:$C,"SF")</f>
        <v>0</v>
      </c>
      <c r="I6">
        <f>SUMIFS(GameLog!L:L,GameLog!$D:$D,'SF B'!$A6,GameLog!$C:$C,"SF")</f>
        <v>0</v>
      </c>
      <c r="J6">
        <f>SUMIFS(GameLog!M:M,GameLog!$D:$D,'SF B'!$A6,GameLog!$C:$C,"SF")</f>
        <v>1</v>
      </c>
      <c r="K6">
        <f>SUMIFS(GameLog!N:N,GameLog!$D:$D,'SF B'!$A6,GameLog!$C:$C,"SF")</f>
        <v>0</v>
      </c>
      <c r="L6">
        <f>SUMIFS(GameLog!O:O,GameLog!$D:$D,'SF B'!$A6,GameLog!$C:$C,"SF")</f>
        <v>0</v>
      </c>
      <c r="M6">
        <f>SUMIFS(GameLog!P:P,GameLog!$D:$D,'SF B'!$A6,GameLog!$C:$C,"SF")</f>
        <v>2</v>
      </c>
      <c r="N6">
        <f>SUMIFS(GameLog!Q:Q,GameLog!$D:$D,'SF B'!$A6,GameLog!$C:$C,"SF")</f>
        <v>2</v>
      </c>
      <c r="O6">
        <f>SUMIFS(GameLog!R:R,GameLog!$D:$D,'SF B'!$A6,GameLog!$C:$C,"SF")</f>
        <v>0</v>
      </c>
      <c r="P6">
        <f>SUMIFS(GameLog!S:S,GameLog!$D:$D,'SF B'!$A6,GameLog!$C:$C,"SF")</f>
        <v>0</v>
      </c>
      <c r="Q6">
        <f>SUMIFS(GameLog!T:T,GameLog!$D:$D,'SF B'!$A6,GameLog!$C:$C,"SF")</f>
        <v>0</v>
      </c>
      <c r="R6">
        <f>SUMIFS(GameLog!U:U,GameLog!$D:$D,'SF B'!$A6,GameLog!$C:$C,"SF")</f>
        <v>1</v>
      </c>
      <c r="S6">
        <f>SUMIFS(GameLog!V:V,GameLog!$D:$D,'SF B'!$A6,GameLog!$C:$C,"SF")</f>
        <v>0</v>
      </c>
      <c r="T6">
        <v>0</v>
      </c>
      <c r="U6">
        <v>0</v>
      </c>
      <c r="V6" s="8">
        <f t="shared" si="3"/>
        <v>0.2</v>
      </c>
      <c r="W6" s="8">
        <f t="shared" si="0"/>
        <v>0.30769230769230771</v>
      </c>
      <c r="X6" s="8">
        <f t="shared" si="1"/>
        <v>0.2</v>
      </c>
      <c r="Y6" s="8">
        <f t="shared" si="4"/>
        <v>0.50769230769230766</v>
      </c>
      <c r="Z6">
        <f t="shared" si="5"/>
        <v>2</v>
      </c>
      <c r="AC6" s="14"/>
    </row>
    <row r="7" spans="1:29">
      <c r="A7" t="s">
        <v>3229</v>
      </c>
      <c r="B7" cm="1">
        <f t="array" ref="B7">IF(COUNTIFS(GameLog!D:D,'SF B'!A7,GameLog!C:C,"SF")=0,0,COUNTA(_xlfn.UNIQUE(_xlfn._xlws.FILTER(GameLog!A$2:A$1000, (GameLog!C$2:C$1000="SF") * (GameLog!D$2:D$1000=A7)))))</f>
        <v>3</v>
      </c>
      <c r="C7">
        <f t="shared" si="2"/>
        <v>14</v>
      </c>
      <c r="D7">
        <f>SUMIFS(GameLog!G:G,GameLog!$D:$D,'SF B'!$A7,GameLog!$C:$C,"SF")</f>
        <v>7</v>
      </c>
      <c r="E7">
        <f>SUMIFS(GameLog!H:H,GameLog!$D:$D,'SF B'!$A7,GameLog!$C:$C,"SF")</f>
        <v>6</v>
      </c>
      <c r="F7">
        <f>SUMIFS(GameLog!I:I,GameLog!$D:$D,'SF B'!$A7,GameLog!$C:$C,"SF")</f>
        <v>2</v>
      </c>
      <c r="G7">
        <f>SUMIFS(GameLog!J:J,GameLog!$D:$D,'SF B'!$A7,GameLog!$C:$C,"SF")</f>
        <v>0</v>
      </c>
      <c r="H7">
        <f>SUMIFS(GameLog!K:K,GameLog!$D:$D,'SF B'!$A7,GameLog!$C:$C,"SF")</f>
        <v>0</v>
      </c>
      <c r="I7">
        <f>SUMIFS(GameLog!L:L,GameLog!$D:$D,'SF B'!$A7,GameLog!$C:$C,"SF")</f>
        <v>1</v>
      </c>
      <c r="J7">
        <f>SUMIFS(GameLog!M:M,GameLog!$D:$D,'SF B'!$A7,GameLog!$C:$C,"SF")</f>
        <v>1</v>
      </c>
      <c r="K7">
        <f>SUMIFS(GameLog!N:N,GameLog!$D:$D,'SF B'!$A7,GameLog!$C:$C,"SF")</f>
        <v>0</v>
      </c>
      <c r="L7">
        <f>SUMIFS(GameLog!O:O,GameLog!$D:$D,'SF B'!$A7,GameLog!$C:$C,"SF")</f>
        <v>0</v>
      </c>
      <c r="M7">
        <f>SUMIFS(GameLog!P:P,GameLog!$D:$D,'SF B'!$A7,GameLog!$C:$C,"SF")</f>
        <v>6</v>
      </c>
      <c r="N7">
        <f>SUMIFS(GameLog!Q:Q,GameLog!$D:$D,'SF B'!$A7,GameLog!$C:$C,"SF")</f>
        <v>2</v>
      </c>
      <c r="O7">
        <f>SUMIFS(GameLog!R:R,GameLog!$D:$D,'SF B'!$A7,GameLog!$C:$C,"SF")</f>
        <v>0</v>
      </c>
      <c r="P7">
        <f>SUMIFS(GameLog!S:S,GameLog!$D:$D,'SF B'!$A7,GameLog!$C:$C,"SF")</f>
        <v>1</v>
      </c>
      <c r="Q7">
        <f>SUMIFS(GameLog!T:T,GameLog!$D:$D,'SF B'!$A7,GameLog!$C:$C,"SF")</f>
        <v>0</v>
      </c>
      <c r="R7">
        <f>SUMIFS(GameLog!U:U,GameLog!$D:$D,'SF B'!$A7,GameLog!$C:$C,"SF")</f>
        <v>0</v>
      </c>
      <c r="S7">
        <f>SUMIFS(GameLog!V:V,GameLog!$D:$D,'SF B'!$A7,GameLog!$C:$C,"SF")</f>
        <v>2</v>
      </c>
      <c r="T7">
        <v>1</v>
      </c>
      <c r="U7">
        <v>1</v>
      </c>
      <c r="V7" s="8">
        <f t="shared" si="3"/>
        <v>0.2857142857142857</v>
      </c>
      <c r="W7" s="8">
        <f t="shared" si="0"/>
        <v>0.6428571428571429</v>
      </c>
      <c r="X7" s="8">
        <f t="shared" si="1"/>
        <v>0.7142857142857143</v>
      </c>
      <c r="Y7" s="8">
        <f t="shared" si="4"/>
        <v>1.3571428571428572</v>
      </c>
      <c r="Z7">
        <f t="shared" si="5"/>
        <v>5</v>
      </c>
      <c r="AC7" s="14"/>
    </row>
    <row r="8" spans="1:29">
      <c r="A8" t="s">
        <v>3230</v>
      </c>
      <c r="B8" cm="1">
        <f t="array" ref="B8">IF(COUNTIFS(GameLog!D:D,'SF B'!A8,GameLog!C:C,"SF")=0,0,COUNTA(_xlfn.UNIQUE(_xlfn._xlws.FILTER(GameLog!A$2:A$1000, (GameLog!C$2:C$1000="SF") * (GameLog!D$2:D$1000=A8)))))</f>
        <v>3</v>
      </c>
      <c r="C8">
        <f t="shared" si="2"/>
        <v>11</v>
      </c>
      <c r="D8">
        <f>SUMIFS(GameLog!G:G,GameLog!$D:$D,'SF B'!$A8,GameLog!$C:$C,"SF")</f>
        <v>9</v>
      </c>
      <c r="E8">
        <f>SUMIFS(GameLog!H:H,GameLog!$D:$D,'SF B'!$A8,GameLog!$C:$C,"SF")</f>
        <v>2</v>
      </c>
      <c r="F8">
        <f>SUMIFS(GameLog!I:I,GameLog!$D:$D,'SF B'!$A8,GameLog!$C:$C,"SF")</f>
        <v>3</v>
      </c>
      <c r="G8">
        <f>SUMIFS(GameLog!J:J,GameLog!$D:$D,'SF B'!$A8,GameLog!$C:$C,"SF")</f>
        <v>0</v>
      </c>
      <c r="H8">
        <f>SUMIFS(GameLog!K:K,GameLog!$D:$D,'SF B'!$A8,GameLog!$C:$C,"SF")</f>
        <v>0</v>
      </c>
      <c r="I8">
        <f>SUMIFS(GameLog!L:L,GameLog!$D:$D,'SF B'!$A8,GameLog!$C:$C,"SF")</f>
        <v>1</v>
      </c>
      <c r="J8">
        <f>SUMIFS(GameLog!M:M,GameLog!$D:$D,'SF B'!$A8,GameLog!$C:$C,"SF")</f>
        <v>2</v>
      </c>
      <c r="K8">
        <f>SUMIFS(GameLog!N:N,GameLog!$D:$D,'SF B'!$A8,GameLog!$C:$C,"SF")</f>
        <v>0</v>
      </c>
      <c r="L8">
        <f>SUMIFS(GameLog!O:O,GameLog!$D:$D,'SF B'!$A8,GameLog!$C:$C,"SF")</f>
        <v>0</v>
      </c>
      <c r="M8">
        <f>SUMIFS(GameLog!P:P,GameLog!$D:$D,'SF B'!$A8,GameLog!$C:$C,"SF")</f>
        <v>2</v>
      </c>
      <c r="N8">
        <f>SUMIFS(GameLog!Q:Q,GameLog!$D:$D,'SF B'!$A8,GameLog!$C:$C,"SF")</f>
        <v>1</v>
      </c>
      <c r="O8">
        <f>SUMIFS(GameLog!R:R,GameLog!$D:$D,'SF B'!$A8,GameLog!$C:$C,"SF")</f>
        <v>0</v>
      </c>
      <c r="P8">
        <f>SUMIFS(GameLog!S:S,GameLog!$D:$D,'SF B'!$A8,GameLog!$C:$C,"SF")</f>
        <v>0</v>
      </c>
      <c r="Q8">
        <f>SUMIFS(GameLog!T:T,GameLog!$D:$D,'SF B'!$A8,GameLog!$C:$C,"SF")</f>
        <v>0</v>
      </c>
      <c r="R8">
        <f>SUMIFS(GameLog!U:U,GameLog!$D:$D,'SF B'!$A8,GameLog!$C:$C,"SF")</f>
        <v>0</v>
      </c>
      <c r="S8">
        <f>SUMIFS(GameLog!V:V,GameLog!$D:$D,'SF B'!$A8,GameLog!$C:$C,"SF")</f>
        <v>0</v>
      </c>
      <c r="T8">
        <v>0</v>
      </c>
      <c r="U8">
        <v>1</v>
      </c>
      <c r="V8" s="8">
        <f t="shared" si="3"/>
        <v>0.33333333333333331</v>
      </c>
      <c r="W8" s="8">
        <f t="shared" si="0"/>
        <v>0.45454545454545453</v>
      </c>
      <c r="X8" s="8">
        <f t="shared" si="1"/>
        <v>0.66666666666666663</v>
      </c>
      <c r="Y8" s="8">
        <f t="shared" si="4"/>
        <v>1.1212121212121211</v>
      </c>
      <c r="Z8">
        <f t="shared" si="5"/>
        <v>6</v>
      </c>
      <c r="AC8" s="14"/>
    </row>
    <row r="9" spans="1:29">
      <c r="A9" t="s">
        <v>3231</v>
      </c>
      <c r="B9" cm="1">
        <f t="array" ref="B9">IF(COUNTIFS(GameLog!D:D,'SF B'!A9,GameLog!C:C,"SF")=0,0,COUNTA(_xlfn.UNIQUE(_xlfn._xlws.FILTER(GameLog!A$2:A$1000, (GameLog!C$2:C$1000="SF") * (GameLog!D$2:D$1000=A9)))))</f>
        <v>3</v>
      </c>
      <c r="C9">
        <f t="shared" si="2"/>
        <v>10</v>
      </c>
      <c r="D9">
        <f>SUMIFS(GameLog!G:G,GameLog!$D:$D,'SF B'!$A9,GameLog!$C:$C,"SF")</f>
        <v>8</v>
      </c>
      <c r="E9">
        <f>SUMIFS(GameLog!H:H,GameLog!$D:$D,'SF B'!$A9,GameLog!$C:$C,"SF")</f>
        <v>1</v>
      </c>
      <c r="F9">
        <f>SUMIFS(GameLog!I:I,GameLog!$D:$D,'SF B'!$A9,GameLog!$C:$C,"SF")</f>
        <v>1</v>
      </c>
      <c r="G9">
        <f>SUMIFS(GameLog!J:J,GameLog!$D:$D,'SF B'!$A9,GameLog!$C:$C,"SF")</f>
        <v>0</v>
      </c>
      <c r="H9">
        <f>SUMIFS(GameLog!K:K,GameLog!$D:$D,'SF B'!$A9,GameLog!$C:$C,"SF")</f>
        <v>0</v>
      </c>
      <c r="I9">
        <f>SUMIFS(GameLog!L:L,GameLog!$D:$D,'SF B'!$A9,GameLog!$C:$C,"SF")</f>
        <v>0</v>
      </c>
      <c r="J9">
        <f>SUMIFS(GameLog!M:M,GameLog!$D:$D,'SF B'!$A9,GameLog!$C:$C,"SF")</f>
        <v>0</v>
      </c>
      <c r="K9">
        <f>SUMIFS(GameLog!N:N,GameLog!$D:$D,'SF B'!$A9,GameLog!$C:$C,"SF")</f>
        <v>0</v>
      </c>
      <c r="L9">
        <f>SUMIFS(GameLog!O:O,GameLog!$D:$D,'SF B'!$A9,GameLog!$C:$C,"SF")</f>
        <v>0</v>
      </c>
      <c r="M9">
        <f>SUMIFS(GameLog!P:P,GameLog!$D:$D,'SF B'!$A9,GameLog!$C:$C,"SF")</f>
        <v>2</v>
      </c>
      <c r="N9">
        <f>SUMIFS(GameLog!Q:Q,GameLog!$D:$D,'SF B'!$A9,GameLog!$C:$C,"SF")</f>
        <v>5</v>
      </c>
      <c r="O9">
        <f>SUMIFS(GameLog!R:R,GameLog!$D:$D,'SF B'!$A9,GameLog!$C:$C,"SF")</f>
        <v>0</v>
      </c>
      <c r="P9">
        <f>SUMIFS(GameLog!S:S,GameLog!$D:$D,'SF B'!$A9,GameLog!$C:$C,"SF")</f>
        <v>0</v>
      </c>
      <c r="Q9">
        <f>SUMIFS(GameLog!T:T,GameLog!$D:$D,'SF B'!$A9,GameLog!$C:$C,"SF")</f>
        <v>0</v>
      </c>
      <c r="R9">
        <f>SUMIFS(GameLog!U:U,GameLog!$D:$D,'SF B'!$A9,GameLog!$C:$C,"SF")</f>
        <v>0</v>
      </c>
      <c r="S9">
        <f>SUMIFS(GameLog!V:V,GameLog!$D:$D,'SF B'!$A9,GameLog!$C:$C,"SF")</f>
        <v>0</v>
      </c>
      <c r="T9">
        <v>2</v>
      </c>
      <c r="U9">
        <v>2</v>
      </c>
      <c r="V9" s="8">
        <f t="shared" si="3"/>
        <v>0.125</v>
      </c>
      <c r="W9" s="8">
        <f t="shared" si="0"/>
        <v>0.3</v>
      </c>
      <c r="X9" s="8">
        <f t="shared" si="1"/>
        <v>0.125</v>
      </c>
      <c r="Y9" s="8">
        <f t="shared" si="4"/>
        <v>0.42499999999999999</v>
      </c>
      <c r="Z9">
        <f t="shared" si="5"/>
        <v>1</v>
      </c>
      <c r="AC9" s="14"/>
    </row>
    <row r="10" spans="1:29">
      <c r="A10" t="s">
        <v>3232</v>
      </c>
      <c r="B10" cm="1">
        <f t="array" ref="B10">IF(COUNTIFS(GameLog!D:D,'SF B'!A10,GameLog!C:C,"SF")=0,0,COUNTA(_xlfn.UNIQUE(_xlfn._xlws.FILTER(GameLog!A$2:A$1000, (GameLog!C$2:C$1000="SF") * (GameLog!D$2:D$1000=A10)))))</f>
        <v>2</v>
      </c>
      <c r="C10">
        <f t="shared" si="2"/>
        <v>6</v>
      </c>
      <c r="D10">
        <f>SUMIFS(GameLog!G:G,GameLog!$D:$D,'SF B'!$A10,GameLog!$C:$C,"SF")</f>
        <v>5</v>
      </c>
      <c r="E10">
        <f>SUMIFS(GameLog!H:H,GameLog!$D:$D,'SF B'!$A10,GameLog!$C:$C,"SF")</f>
        <v>0</v>
      </c>
      <c r="F10">
        <f>SUMIFS(GameLog!I:I,GameLog!$D:$D,'SF B'!$A10,GameLog!$C:$C,"SF")</f>
        <v>0</v>
      </c>
      <c r="G10">
        <f>SUMIFS(GameLog!J:J,GameLog!$D:$D,'SF B'!$A10,GameLog!$C:$C,"SF")</f>
        <v>0</v>
      </c>
      <c r="H10">
        <f>SUMIFS(GameLog!K:K,GameLog!$D:$D,'SF B'!$A10,GameLog!$C:$C,"SF")</f>
        <v>0</v>
      </c>
      <c r="I10">
        <f>SUMIFS(GameLog!L:L,GameLog!$D:$D,'SF B'!$A10,GameLog!$C:$C,"SF")</f>
        <v>0</v>
      </c>
      <c r="J10">
        <f>SUMIFS(GameLog!M:M,GameLog!$D:$D,'SF B'!$A10,GameLog!$C:$C,"SF")</f>
        <v>0</v>
      </c>
      <c r="K10">
        <f>SUMIFS(GameLog!N:N,GameLog!$D:$D,'SF B'!$A10,GameLog!$C:$C,"SF")</f>
        <v>0</v>
      </c>
      <c r="L10">
        <f>SUMIFS(GameLog!O:O,GameLog!$D:$D,'SF B'!$A10,GameLog!$C:$C,"SF")</f>
        <v>1</v>
      </c>
      <c r="M10">
        <f>SUMIFS(GameLog!P:P,GameLog!$D:$D,'SF B'!$A10,GameLog!$C:$C,"SF")</f>
        <v>1</v>
      </c>
      <c r="N10">
        <f>SUMIFS(GameLog!Q:Q,GameLog!$D:$D,'SF B'!$A10,GameLog!$C:$C,"SF")</f>
        <v>0</v>
      </c>
      <c r="O10">
        <f>SUMIFS(GameLog!R:R,GameLog!$D:$D,'SF B'!$A10,GameLog!$C:$C,"SF")</f>
        <v>0</v>
      </c>
      <c r="P10">
        <f>SUMIFS(GameLog!S:S,GameLog!$D:$D,'SF B'!$A10,GameLog!$C:$C,"SF")</f>
        <v>0</v>
      </c>
      <c r="Q10">
        <f>SUMIFS(GameLog!T:T,GameLog!$D:$D,'SF B'!$A10,GameLog!$C:$C,"SF")</f>
        <v>0</v>
      </c>
      <c r="R10">
        <f>SUMIFS(GameLog!U:U,GameLog!$D:$D,'SF B'!$A10,GameLog!$C:$C,"SF")</f>
        <v>0</v>
      </c>
      <c r="S10">
        <f>SUMIFS(GameLog!V:V,GameLog!$D:$D,'SF B'!$A10,GameLog!$C:$C,"SF")</f>
        <v>0</v>
      </c>
      <c r="T10">
        <v>0</v>
      </c>
      <c r="U10">
        <v>0</v>
      </c>
      <c r="V10" s="8">
        <f t="shared" si="3"/>
        <v>0</v>
      </c>
      <c r="W10" s="8">
        <f t="shared" si="0"/>
        <v>0.16666666666666666</v>
      </c>
      <c r="X10" s="8">
        <f t="shared" si="1"/>
        <v>0</v>
      </c>
      <c r="Y10" s="8">
        <f t="shared" si="4"/>
        <v>0.16666666666666666</v>
      </c>
      <c r="Z10">
        <f t="shared" si="5"/>
        <v>0</v>
      </c>
      <c r="AC10" s="13"/>
    </row>
    <row r="11" spans="1:29">
      <c r="A11" t="s">
        <v>3233</v>
      </c>
      <c r="B11" cm="1">
        <f t="array" ref="B11">IF(COUNTIFS(GameLog!D:D,'SF B'!A11,GameLog!C:C,"SF")=0,0,COUNTA(_xlfn.UNIQUE(_xlfn._xlws.FILTER(GameLog!A$2:A$1000, (GameLog!C$2:C$1000="SF") * (GameLog!D$2:D$1000=A11)))))</f>
        <v>2</v>
      </c>
      <c r="C11">
        <f t="shared" si="2"/>
        <v>10</v>
      </c>
      <c r="D11">
        <f>SUMIFS(GameLog!G:G,GameLog!$D:$D,'SF B'!$A11,GameLog!$C:$C,"SF")</f>
        <v>6</v>
      </c>
      <c r="E11">
        <f>SUMIFS(GameLog!H:H,GameLog!$D:$D,'SF B'!$A11,GameLog!$C:$C,"SF")</f>
        <v>1</v>
      </c>
      <c r="F11">
        <f>SUMIFS(GameLog!I:I,GameLog!$D:$D,'SF B'!$A11,GameLog!$C:$C,"SF")</f>
        <v>1</v>
      </c>
      <c r="G11">
        <f>SUMIFS(GameLog!J:J,GameLog!$D:$D,'SF B'!$A11,GameLog!$C:$C,"SF")</f>
        <v>0</v>
      </c>
      <c r="H11">
        <f>SUMIFS(GameLog!K:K,GameLog!$D:$D,'SF B'!$A11,GameLog!$C:$C,"SF")</f>
        <v>0</v>
      </c>
      <c r="I11">
        <f>SUMIFS(GameLog!L:L,GameLog!$D:$D,'SF B'!$A11,GameLog!$C:$C,"SF")</f>
        <v>0</v>
      </c>
      <c r="J11">
        <f>SUMIFS(GameLog!M:M,GameLog!$D:$D,'SF B'!$A11,GameLog!$C:$C,"SF")</f>
        <v>2</v>
      </c>
      <c r="K11">
        <f>SUMIFS(GameLog!N:N,GameLog!$D:$D,'SF B'!$A11,GameLog!$C:$C,"SF")</f>
        <v>0</v>
      </c>
      <c r="L11">
        <f>SUMIFS(GameLog!O:O,GameLog!$D:$D,'SF B'!$A11,GameLog!$C:$C,"SF")</f>
        <v>0</v>
      </c>
      <c r="M11">
        <f>SUMIFS(GameLog!P:P,GameLog!$D:$D,'SF B'!$A11,GameLog!$C:$C,"SF")</f>
        <v>3</v>
      </c>
      <c r="N11">
        <f>SUMIFS(GameLog!Q:Q,GameLog!$D:$D,'SF B'!$A11,GameLog!$C:$C,"SF")</f>
        <v>0</v>
      </c>
      <c r="O11">
        <f>SUMIFS(GameLog!R:R,GameLog!$D:$D,'SF B'!$A11,GameLog!$C:$C,"SF")</f>
        <v>0</v>
      </c>
      <c r="P11">
        <f>SUMIFS(GameLog!S:S,GameLog!$D:$D,'SF B'!$A11,GameLog!$C:$C,"SF")</f>
        <v>0</v>
      </c>
      <c r="Q11">
        <f>SUMIFS(GameLog!T:T,GameLog!$D:$D,'SF B'!$A11,GameLog!$C:$C,"SF")</f>
        <v>0</v>
      </c>
      <c r="R11">
        <f>SUMIFS(GameLog!U:U,GameLog!$D:$D,'SF B'!$A11,GameLog!$C:$C,"SF")</f>
        <v>1</v>
      </c>
      <c r="S11">
        <f>SUMIFS(GameLog!V:V,GameLog!$D:$D,'SF B'!$A11,GameLog!$C:$C,"SF")</f>
        <v>0</v>
      </c>
      <c r="T11">
        <v>1</v>
      </c>
      <c r="U11">
        <v>1</v>
      </c>
      <c r="V11" s="8">
        <f t="shared" si="3"/>
        <v>0.16666666666666666</v>
      </c>
      <c r="W11" s="8">
        <f t="shared" si="0"/>
        <v>0.4</v>
      </c>
      <c r="X11" s="8">
        <f t="shared" si="1"/>
        <v>0.16666666666666666</v>
      </c>
      <c r="Y11" s="8">
        <f t="shared" si="4"/>
        <v>0.56666666666666665</v>
      </c>
      <c r="Z11">
        <f t="shared" si="5"/>
        <v>1</v>
      </c>
      <c r="AC11" s="14"/>
    </row>
    <row r="12" spans="1:29">
      <c r="A12" t="s">
        <v>3234</v>
      </c>
      <c r="B12" cm="1">
        <f t="array" ref="B12">IF(COUNTIFS(GameLog!D:D,'SF B'!A12,GameLog!C:C,"SF")=0,0,COUNTA(_xlfn.UNIQUE(_xlfn._xlws.FILTER(GameLog!A$2:A$1000, (GameLog!C$2:C$1000="SF") * (GameLog!D$2:D$1000=A12)))))</f>
        <v>1</v>
      </c>
      <c r="C12">
        <f t="shared" si="2"/>
        <v>5</v>
      </c>
      <c r="D12">
        <f>SUMIFS(GameLog!G:G,GameLog!$D:$D,'SF B'!$A12,GameLog!$C:$C,"SF")</f>
        <v>5</v>
      </c>
      <c r="E12">
        <f>SUMIFS(GameLog!H:H,GameLog!$D:$D,'SF B'!$A12,GameLog!$C:$C,"SF")</f>
        <v>2</v>
      </c>
      <c r="F12">
        <f>SUMIFS(GameLog!I:I,GameLog!$D:$D,'SF B'!$A12,GameLog!$C:$C,"SF")</f>
        <v>2</v>
      </c>
      <c r="G12">
        <f>SUMIFS(GameLog!J:J,GameLog!$D:$D,'SF B'!$A12,GameLog!$C:$C,"SF")</f>
        <v>0</v>
      </c>
      <c r="H12">
        <f>SUMIFS(GameLog!K:K,GameLog!$D:$D,'SF B'!$A12,GameLog!$C:$C,"SF")</f>
        <v>0</v>
      </c>
      <c r="I12">
        <f>SUMIFS(GameLog!L:L,GameLog!$D:$D,'SF B'!$A12,GameLog!$C:$C,"SF")</f>
        <v>0</v>
      </c>
      <c r="J12">
        <f>SUMIFS(GameLog!M:M,GameLog!$D:$D,'SF B'!$A12,GameLog!$C:$C,"SF")</f>
        <v>1</v>
      </c>
      <c r="K12">
        <f>SUMIFS(GameLog!N:N,GameLog!$D:$D,'SF B'!$A12,GameLog!$C:$C,"SF")</f>
        <v>0</v>
      </c>
      <c r="L12">
        <f>SUMIFS(GameLog!O:O,GameLog!$D:$D,'SF B'!$A12,GameLog!$C:$C,"SF")</f>
        <v>0</v>
      </c>
      <c r="M12">
        <f>SUMIFS(GameLog!P:P,GameLog!$D:$D,'SF B'!$A12,GameLog!$C:$C,"SF")</f>
        <v>0</v>
      </c>
      <c r="N12">
        <f>SUMIFS(GameLog!Q:Q,GameLog!$D:$D,'SF B'!$A12,GameLog!$C:$C,"SF")</f>
        <v>1</v>
      </c>
      <c r="O12">
        <f>SUMIFS(GameLog!R:R,GameLog!$D:$D,'SF B'!$A12,GameLog!$C:$C,"SF")</f>
        <v>0</v>
      </c>
      <c r="P12">
        <f>SUMIFS(GameLog!S:S,GameLog!$D:$D,'SF B'!$A12,GameLog!$C:$C,"SF")</f>
        <v>0</v>
      </c>
      <c r="Q12">
        <f>SUMIFS(GameLog!T:T,GameLog!$D:$D,'SF B'!$A12,GameLog!$C:$C,"SF")</f>
        <v>0</v>
      </c>
      <c r="R12">
        <f>SUMIFS(GameLog!U:U,GameLog!$D:$D,'SF B'!$A12,GameLog!$C:$C,"SF")</f>
        <v>0</v>
      </c>
      <c r="S12">
        <f>SUMIFS(GameLog!V:V,GameLog!$D:$D,'SF B'!$A12,GameLog!$C:$C,"SF")</f>
        <v>0</v>
      </c>
      <c r="T12">
        <v>0</v>
      </c>
      <c r="U12">
        <v>0</v>
      </c>
      <c r="V12" s="8">
        <f t="shared" si="3"/>
        <v>0.4</v>
      </c>
      <c r="W12" s="8">
        <f t="shared" si="0"/>
        <v>0.4</v>
      </c>
      <c r="X12" s="8">
        <f t="shared" si="1"/>
        <v>0.4</v>
      </c>
      <c r="Y12" s="8">
        <f t="shared" si="4"/>
        <v>0.8</v>
      </c>
      <c r="Z12">
        <f t="shared" si="5"/>
        <v>2</v>
      </c>
      <c r="AC12" s="14"/>
    </row>
    <row r="13" spans="1:29">
      <c r="A13" t="s">
        <v>3235</v>
      </c>
      <c r="B13" cm="1">
        <f t="array" ref="B13">IF(COUNTIFS(GameLog!D:D,'SF B'!A13,GameLog!C:C,"SF")=0,0,COUNTA(_xlfn.UNIQUE(_xlfn._xlws.FILTER(GameLog!A$2:A$1000, (GameLog!C$2:C$1000="SF") * (GameLog!D$2:D$1000=A13)))))</f>
        <v>1</v>
      </c>
      <c r="C13">
        <f t="shared" si="2"/>
        <v>4</v>
      </c>
      <c r="D13">
        <f>SUMIFS(GameLog!G:G,GameLog!$D:$D,'SF B'!$A13,GameLog!$C:$C,"SF")</f>
        <v>3</v>
      </c>
      <c r="E13">
        <f>SUMIFS(GameLog!H:H,GameLog!$D:$D,'SF B'!$A13,GameLog!$C:$C,"SF")</f>
        <v>0</v>
      </c>
      <c r="F13">
        <f>SUMIFS(GameLog!I:I,GameLog!$D:$D,'SF B'!$A13,GameLog!$C:$C,"SF")</f>
        <v>1</v>
      </c>
      <c r="G13">
        <f>SUMIFS(GameLog!J:J,GameLog!$D:$D,'SF B'!$A13,GameLog!$C:$C,"SF")</f>
        <v>0</v>
      </c>
      <c r="H13">
        <f>SUMIFS(GameLog!K:K,GameLog!$D:$D,'SF B'!$A13,GameLog!$C:$C,"SF")</f>
        <v>0</v>
      </c>
      <c r="I13">
        <f>SUMIFS(GameLog!L:L,GameLog!$D:$D,'SF B'!$A13,GameLog!$C:$C,"SF")</f>
        <v>0</v>
      </c>
      <c r="J13">
        <f>SUMIFS(GameLog!M:M,GameLog!$D:$D,'SF B'!$A13,GameLog!$C:$C,"SF")</f>
        <v>0</v>
      </c>
      <c r="K13">
        <f>SUMIFS(GameLog!N:N,GameLog!$D:$D,'SF B'!$A13,GameLog!$C:$C,"SF")</f>
        <v>0</v>
      </c>
      <c r="L13">
        <f>SUMIFS(GameLog!O:O,GameLog!$D:$D,'SF B'!$A13,GameLog!$C:$C,"SF")</f>
        <v>0</v>
      </c>
      <c r="M13">
        <f>SUMIFS(GameLog!P:P,GameLog!$D:$D,'SF B'!$A13,GameLog!$C:$C,"SF")</f>
        <v>0</v>
      </c>
      <c r="N13">
        <f>SUMIFS(GameLog!Q:Q,GameLog!$D:$D,'SF B'!$A13,GameLog!$C:$C,"SF")</f>
        <v>2</v>
      </c>
      <c r="O13">
        <f>SUMIFS(GameLog!R:R,GameLog!$D:$D,'SF B'!$A13,GameLog!$C:$C,"SF")</f>
        <v>0</v>
      </c>
      <c r="P13">
        <f>SUMIFS(GameLog!S:S,GameLog!$D:$D,'SF B'!$A13,GameLog!$C:$C,"SF")</f>
        <v>1</v>
      </c>
      <c r="Q13">
        <f>SUMIFS(GameLog!T:T,GameLog!$D:$D,'SF B'!$A13,GameLog!$C:$C,"SF")</f>
        <v>0</v>
      </c>
      <c r="R13">
        <f>SUMIFS(GameLog!U:U,GameLog!$D:$D,'SF B'!$A13,GameLog!$C:$C,"SF")</f>
        <v>0</v>
      </c>
      <c r="S13">
        <f>SUMIFS(GameLog!V:V,GameLog!$D:$D,'SF B'!$A13,GameLog!$C:$C,"SF")</f>
        <v>0</v>
      </c>
      <c r="T13">
        <v>1</v>
      </c>
      <c r="U13">
        <v>1</v>
      </c>
      <c r="V13" s="8">
        <f t="shared" si="3"/>
        <v>0.33333333333333331</v>
      </c>
      <c r="W13" s="8">
        <f t="shared" si="0"/>
        <v>0.5</v>
      </c>
      <c r="X13" s="8">
        <f t="shared" si="1"/>
        <v>0.33333333333333331</v>
      </c>
      <c r="Y13" s="8">
        <f t="shared" si="4"/>
        <v>0.83333333333333326</v>
      </c>
      <c r="Z13">
        <f t="shared" si="5"/>
        <v>1</v>
      </c>
      <c r="AC13" s="14"/>
    </row>
    <row r="14" spans="1:29">
      <c r="A14" t="s">
        <v>3236</v>
      </c>
      <c r="B14" cm="1">
        <f t="array" ref="B14">IF(COUNTIFS(GameLog!D:D,'SF B'!A14,GameLog!C:C,"SF")=0,0,COUNTA(_xlfn.UNIQUE(_xlfn._xlws.FILTER(GameLog!A$2:A$1000, (GameLog!C$2:C$1000="SF") * (GameLog!D$2:D$1000=A14)))))</f>
        <v>0</v>
      </c>
      <c r="C14">
        <f t="shared" si="2"/>
        <v>0</v>
      </c>
      <c r="D14">
        <f>SUMIFS(GameLog!G:G,GameLog!$D:$D,'SF B'!$A14,GameLog!$C:$C,"SF")</f>
        <v>0</v>
      </c>
      <c r="E14">
        <f>SUMIFS(GameLog!H:H,GameLog!$D:$D,'SF B'!$A14,GameLog!$C:$C,"SF")</f>
        <v>0</v>
      </c>
      <c r="F14">
        <f>SUMIFS(GameLog!I:I,GameLog!$D:$D,'SF B'!$A14,GameLog!$C:$C,"SF")</f>
        <v>0</v>
      </c>
      <c r="G14">
        <f>SUMIFS(GameLog!J:J,GameLog!$D:$D,'SF B'!$A14,GameLog!$C:$C,"SF")</f>
        <v>0</v>
      </c>
      <c r="H14">
        <f>SUMIFS(GameLog!K:K,GameLog!$D:$D,'SF B'!$A14,GameLog!$C:$C,"SF")</f>
        <v>0</v>
      </c>
      <c r="I14">
        <f>SUMIFS(GameLog!L:L,GameLog!$D:$D,'SF B'!$A14,GameLog!$C:$C,"SF")</f>
        <v>0</v>
      </c>
      <c r="J14">
        <f>SUMIFS(GameLog!M:M,GameLog!$D:$D,'SF B'!$A14,GameLog!$C:$C,"SF")</f>
        <v>0</v>
      </c>
      <c r="K14">
        <f>SUMIFS(GameLog!N:N,GameLog!$D:$D,'SF B'!$A14,GameLog!$C:$C,"SF")</f>
        <v>0</v>
      </c>
      <c r="L14">
        <f>SUMIFS(GameLog!O:O,GameLog!$D:$D,'SF B'!$A14,GameLog!$C:$C,"SF")</f>
        <v>0</v>
      </c>
      <c r="M14">
        <f>SUMIFS(GameLog!P:P,GameLog!$D:$D,'SF B'!$A14,GameLog!$C:$C,"SF")</f>
        <v>0</v>
      </c>
      <c r="N14">
        <f>SUMIFS(GameLog!Q:Q,GameLog!$D:$D,'SF B'!$A14,GameLog!$C:$C,"SF")</f>
        <v>0</v>
      </c>
      <c r="O14">
        <f>SUMIFS(GameLog!R:R,GameLog!$D:$D,'SF B'!$A14,GameLog!$C:$C,"SF")</f>
        <v>0</v>
      </c>
      <c r="P14">
        <f>SUMIFS(GameLog!S:S,GameLog!$D:$D,'SF B'!$A14,GameLog!$C:$C,"SF")</f>
        <v>0</v>
      </c>
      <c r="Q14">
        <f>SUMIFS(GameLog!T:T,GameLog!$D:$D,'SF B'!$A14,GameLog!$C:$C,"SF")</f>
        <v>0</v>
      </c>
      <c r="R14">
        <f>SUMIFS(GameLog!U:U,GameLog!$D:$D,'SF B'!$A14,GameLog!$C:$C,"SF")</f>
        <v>0</v>
      </c>
      <c r="S14">
        <f>SUMIFS(GameLog!V:V,GameLog!$D:$D,'SF B'!$A14,GameLog!$C:$C,"SF")</f>
        <v>0</v>
      </c>
      <c r="T14">
        <v>1</v>
      </c>
      <c r="U14">
        <v>1</v>
      </c>
      <c r="V14" s="8">
        <f t="shared" si="3"/>
        <v>0</v>
      </c>
      <c r="W14" s="8">
        <f t="shared" si="0"/>
        <v>0</v>
      </c>
      <c r="X14" s="8">
        <f t="shared" si="1"/>
        <v>0</v>
      </c>
      <c r="Y14" s="8">
        <f t="shared" si="4"/>
        <v>0</v>
      </c>
      <c r="Z14">
        <f t="shared" si="5"/>
        <v>0</v>
      </c>
      <c r="AC14" s="14"/>
    </row>
    <row r="15" spans="1:29">
      <c r="A15" t="s">
        <v>2739</v>
      </c>
      <c r="B15" cm="1">
        <f t="array" ref="B15">IF(COUNTIFS(GameLog!D:D,'SF B'!A15,GameLog!C:C,"SF")=0,0,COUNTA(_xlfn.UNIQUE(_xlfn._xlws.FILTER(GameLog!A$2:A$1000, (GameLog!C$2:C$1000="SF") * (GameLog!D$2:D$1000=A15)))))</f>
        <v>0</v>
      </c>
      <c r="C15">
        <f t="shared" si="2"/>
        <v>0</v>
      </c>
      <c r="D15">
        <f>SUMIFS(GameLog!G:G,GameLog!$D:$D,'SF B'!$A15,GameLog!$C:$C,"SF")</f>
        <v>0</v>
      </c>
      <c r="E15">
        <f>SUMIFS(GameLog!H:H,GameLog!$D:$D,'SF B'!$A15,GameLog!$C:$C,"SF")</f>
        <v>0</v>
      </c>
      <c r="F15">
        <f>SUMIFS(GameLog!I:I,GameLog!$D:$D,'SF B'!$A15,GameLog!$C:$C,"SF")</f>
        <v>0</v>
      </c>
      <c r="G15">
        <f>SUMIFS(GameLog!J:J,GameLog!$D:$D,'SF B'!$A15,GameLog!$C:$C,"SF")</f>
        <v>0</v>
      </c>
      <c r="H15">
        <f>SUMIFS(GameLog!K:K,GameLog!$D:$D,'SF B'!$A15,GameLog!$C:$C,"SF")</f>
        <v>0</v>
      </c>
      <c r="I15">
        <f>SUMIFS(GameLog!L:L,GameLog!$D:$D,'SF B'!$A15,GameLog!$C:$C,"SF")</f>
        <v>0</v>
      </c>
      <c r="J15">
        <f>SUMIFS(GameLog!M:M,GameLog!$D:$D,'SF B'!$A15,GameLog!$C:$C,"SF")</f>
        <v>0</v>
      </c>
      <c r="K15">
        <f>SUMIFS(GameLog!N:N,GameLog!$D:$D,'SF B'!$A15,GameLog!$C:$C,"SF")</f>
        <v>0</v>
      </c>
      <c r="L15">
        <f>SUMIFS(GameLog!O:O,GameLog!$D:$D,'SF B'!$A15,GameLog!$C:$C,"SF")</f>
        <v>0</v>
      </c>
      <c r="M15">
        <f>SUMIFS(GameLog!P:P,GameLog!$D:$D,'SF B'!$A15,GameLog!$C:$C,"SF")</f>
        <v>0</v>
      </c>
      <c r="N15">
        <f>SUMIFS(GameLog!Q:Q,GameLog!$D:$D,'SF B'!$A15,GameLog!$C:$C,"SF")</f>
        <v>0</v>
      </c>
      <c r="O15">
        <f>SUMIFS(GameLog!R:R,GameLog!$D:$D,'SF B'!$A15,GameLog!$C:$C,"SF")</f>
        <v>0</v>
      </c>
      <c r="P15">
        <f>SUMIFS(GameLog!S:S,GameLog!$D:$D,'SF B'!$A15,GameLog!$C:$C,"SF")</f>
        <v>0</v>
      </c>
      <c r="Q15">
        <f>SUMIFS(GameLog!T:T,GameLog!$D:$D,'SF B'!$A15,GameLog!$C:$C,"SF")</f>
        <v>0</v>
      </c>
      <c r="R15">
        <f>SUMIFS(GameLog!U:U,GameLog!$D:$D,'SF B'!$A15,GameLog!$C:$C,"SF")</f>
        <v>0</v>
      </c>
      <c r="S15">
        <f>SUMIFS(GameLog!V:V,GameLog!$D:$D,'SF B'!$A15,GameLog!$C:$C,"SF")</f>
        <v>0</v>
      </c>
      <c r="T15">
        <v>0</v>
      </c>
      <c r="U15">
        <v>1</v>
      </c>
      <c r="V15" s="8">
        <f t="shared" si="3"/>
        <v>0</v>
      </c>
      <c r="W15" s="8">
        <f t="shared" si="0"/>
        <v>0</v>
      </c>
      <c r="X15" s="8">
        <f t="shared" si="1"/>
        <v>0</v>
      </c>
      <c r="Y15" s="8">
        <f t="shared" si="4"/>
        <v>0</v>
      </c>
      <c r="Z15">
        <f t="shared" si="5"/>
        <v>0</v>
      </c>
      <c r="AC15" s="14"/>
    </row>
    <row r="16" spans="1:29">
      <c r="A16" t="s">
        <v>3237</v>
      </c>
      <c r="B16" cm="1">
        <f t="array" ref="B16">IF(COUNTIFS(GameLog!D:D,'SF B'!A16,GameLog!C:C,"SF")=0,0,COUNTA(_xlfn.UNIQUE(_xlfn._xlws.FILTER(GameLog!A$2:A$1000, (GameLog!C$2:C$1000="SF") * (GameLog!D$2:D$1000=A16)))))</f>
        <v>0</v>
      </c>
      <c r="C16">
        <f t="shared" si="2"/>
        <v>0</v>
      </c>
      <c r="D16">
        <f>SUMIFS(GameLog!G:G,GameLog!$D:$D,'SF B'!$A16,GameLog!$C:$C,"SF")</f>
        <v>0</v>
      </c>
      <c r="E16">
        <f>SUMIFS(GameLog!H:H,GameLog!$D:$D,'SF B'!$A16,GameLog!$C:$C,"SF")</f>
        <v>0</v>
      </c>
      <c r="F16">
        <f>SUMIFS(GameLog!I:I,GameLog!$D:$D,'SF B'!$A16,GameLog!$C:$C,"SF")</f>
        <v>0</v>
      </c>
      <c r="G16">
        <f>SUMIFS(GameLog!J:J,GameLog!$D:$D,'SF B'!$A16,GameLog!$C:$C,"SF")</f>
        <v>0</v>
      </c>
      <c r="H16">
        <f>SUMIFS(GameLog!K:K,GameLog!$D:$D,'SF B'!$A16,GameLog!$C:$C,"SF")</f>
        <v>0</v>
      </c>
      <c r="I16">
        <f>SUMIFS(GameLog!L:L,GameLog!$D:$D,'SF B'!$A16,GameLog!$C:$C,"SF")</f>
        <v>0</v>
      </c>
      <c r="J16">
        <f>SUMIFS(GameLog!M:M,GameLog!$D:$D,'SF B'!$A16,GameLog!$C:$C,"SF")</f>
        <v>0</v>
      </c>
      <c r="K16">
        <f>SUMIFS(GameLog!N:N,GameLog!$D:$D,'SF B'!$A16,GameLog!$C:$C,"SF")</f>
        <v>0</v>
      </c>
      <c r="L16">
        <f>SUMIFS(GameLog!O:O,GameLog!$D:$D,'SF B'!$A16,GameLog!$C:$C,"SF")</f>
        <v>0</v>
      </c>
      <c r="M16">
        <f>SUMIFS(GameLog!P:P,GameLog!$D:$D,'SF B'!$A16,GameLog!$C:$C,"SF")</f>
        <v>0</v>
      </c>
      <c r="N16">
        <f>SUMIFS(GameLog!Q:Q,GameLog!$D:$D,'SF B'!$A16,GameLog!$C:$C,"SF")</f>
        <v>0</v>
      </c>
      <c r="O16">
        <f>SUMIFS(GameLog!R:R,GameLog!$D:$D,'SF B'!$A16,GameLog!$C:$C,"SF")</f>
        <v>0</v>
      </c>
      <c r="P16">
        <f>SUMIFS(GameLog!S:S,GameLog!$D:$D,'SF B'!$A16,GameLog!$C:$C,"SF")</f>
        <v>0</v>
      </c>
      <c r="Q16">
        <f>SUMIFS(GameLog!T:T,GameLog!$D:$D,'SF B'!$A16,GameLog!$C:$C,"SF")</f>
        <v>0</v>
      </c>
      <c r="R16">
        <f>SUMIFS(GameLog!U:U,GameLog!$D:$D,'SF B'!$A16,GameLog!$C:$C,"SF")</f>
        <v>0</v>
      </c>
      <c r="S16">
        <f>SUMIFS(GameLog!V:V,GameLog!$D:$D,'SF B'!$A16,GameLog!$C:$C,"SF")</f>
        <v>0</v>
      </c>
      <c r="T16">
        <v>2</v>
      </c>
      <c r="U16">
        <v>2</v>
      </c>
      <c r="V16" s="8">
        <f t="shared" si="3"/>
        <v>0</v>
      </c>
      <c r="W16" s="8">
        <f t="shared" si="0"/>
        <v>0</v>
      </c>
      <c r="X16" s="8">
        <f t="shared" si="1"/>
        <v>0</v>
      </c>
      <c r="Y16" s="8">
        <f t="shared" si="4"/>
        <v>0</v>
      </c>
      <c r="Z16">
        <f t="shared" si="5"/>
        <v>0</v>
      </c>
      <c r="AC16" s="14"/>
    </row>
    <row r="17" spans="1:29">
      <c r="A17" t="s">
        <v>3238</v>
      </c>
      <c r="B17" cm="1">
        <f t="array" ref="B17">IF(COUNTIFS(GameLog!D:D,'SF B'!A17,GameLog!C:C,"SF")=0,0,COUNTA(_xlfn.UNIQUE(_xlfn._xlws.FILTER(GameLog!A$2:A$1000, (GameLog!C$2:C$1000="SF") * (GameLog!D$2:D$1000=A17)))))</f>
        <v>0</v>
      </c>
      <c r="C17">
        <f t="shared" si="2"/>
        <v>0</v>
      </c>
      <c r="D17">
        <f>SUMIFS(GameLog!G:G,GameLog!$D:$D,'SF B'!$A17,GameLog!$C:$C,"SF")</f>
        <v>0</v>
      </c>
      <c r="E17">
        <f>SUMIFS(GameLog!H:H,GameLog!$D:$D,'SF B'!$A17,GameLog!$C:$C,"SF")</f>
        <v>0</v>
      </c>
      <c r="F17">
        <f>SUMIFS(GameLog!I:I,GameLog!$D:$D,'SF B'!$A17,GameLog!$C:$C,"SF")</f>
        <v>0</v>
      </c>
      <c r="G17">
        <f>SUMIFS(GameLog!J:J,GameLog!$D:$D,'SF B'!$A17,GameLog!$C:$C,"SF")</f>
        <v>0</v>
      </c>
      <c r="H17">
        <f>SUMIFS(GameLog!K:K,GameLog!$D:$D,'SF B'!$A17,GameLog!$C:$C,"SF")</f>
        <v>0</v>
      </c>
      <c r="I17">
        <f>SUMIFS(GameLog!L:L,GameLog!$D:$D,'SF B'!$A17,GameLog!$C:$C,"SF")</f>
        <v>0</v>
      </c>
      <c r="J17">
        <f>SUMIFS(GameLog!M:M,GameLog!$D:$D,'SF B'!$A17,GameLog!$C:$C,"SF")</f>
        <v>0</v>
      </c>
      <c r="K17">
        <f>SUMIFS(GameLog!N:N,GameLog!$D:$D,'SF B'!$A17,GameLog!$C:$C,"SF")</f>
        <v>0</v>
      </c>
      <c r="L17">
        <f>SUMIFS(GameLog!O:O,GameLog!$D:$D,'SF B'!$A17,GameLog!$C:$C,"SF")</f>
        <v>0</v>
      </c>
      <c r="M17">
        <f>SUMIFS(GameLog!P:P,GameLog!$D:$D,'SF B'!$A17,GameLog!$C:$C,"SF")</f>
        <v>0</v>
      </c>
      <c r="N17">
        <f>SUMIFS(GameLog!Q:Q,GameLog!$D:$D,'SF B'!$A17,GameLog!$C:$C,"SF")</f>
        <v>0</v>
      </c>
      <c r="O17">
        <f>SUMIFS(GameLog!R:R,GameLog!$D:$D,'SF B'!$A17,GameLog!$C:$C,"SF")</f>
        <v>0</v>
      </c>
      <c r="P17">
        <f>SUMIFS(GameLog!S:S,GameLog!$D:$D,'SF B'!$A17,GameLog!$C:$C,"SF")</f>
        <v>0</v>
      </c>
      <c r="Q17">
        <f>SUMIFS(GameLog!T:T,GameLog!$D:$D,'SF B'!$A17,GameLog!$C:$C,"SF")</f>
        <v>0</v>
      </c>
      <c r="R17">
        <f>SUMIFS(GameLog!U:U,GameLog!$D:$D,'SF B'!$A17,GameLog!$C:$C,"SF")</f>
        <v>0</v>
      </c>
      <c r="S17">
        <f>SUMIFS(GameLog!V:V,GameLog!$D:$D,'SF B'!$A17,GameLog!$C:$C,"SF")</f>
        <v>0</v>
      </c>
      <c r="T17">
        <v>0</v>
      </c>
      <c r="U17">
        <v>0</v>
      </c>
      <c r="V17" s="8">
        <f t="shared" si="3"/>
        <v>0</v>
      </c>
      <c r="W17" s="8">
        <f t="shared" si="0"/>
        <v>0</v>
      </c>
      <c r="X17" s="8">
        <f t="shared" si="1"/>
        <v>0</v>
      </c>
      <c r="Y17" s="8">
        <f t="shared" si="4"/>
        <v>0</v>
      </c>
      <c r="Z17">
        <f t="shared" si="5"/>
        <v>0</v>
      </c>
      <c r="AC17" s="14"/>
    </row>
    <row r="18" spans="1:29">
      <c r="A18" t="s">
        <v>3239</v>
      </c>
      <c r="B18" cm="1">
        <f t="array" ref="B18">IF(COUNTIFS(GameLog!D:D,'SF B'!A18,GameLog!C:C,"SF")=0,0,COUNTA(_xlfn.UNIQUE(_xlfn._xlws.FILTER(GameLog!A$2:A$1000, (GameLog!C$2:C$1000="SF") * (GameLog!D$2:D$1000=A18)))))</f>
        <v>0</v>
      </c>
      <c r="C18">
        <f t="shared" si="2"/>
        <v>0</v>
      </c>
      <c r="D18">
        <f>SUMIFS(GameLog!G:G,GameLog!$D:$D,'SF B'!$A18,GameLog!$C:$C,"SF")</f>
        <v>0</v>
      </c>
      <c r="E18">
        <f>SUMIFS(GameLog!H:H,GameLog!$D:$D,'SF B'!$A18,GameLog!$C:$C,"SF")</f>
        <v>0</v>
      </c>
      <c r="F18">
        <f>SUMIFS(GameLog!I:I,GameLog!$D:$D,'SF B'!$A18,GameLog!$C:$C,"SF")</f>
        <v>0</v>
      </c>
      <c r="G18">
        <f>SUMIFS(GameLog!J:J,GameLog!$D:$D,'SF B'!$A18,GameLog!$C:$C,"SF")</f>
        <v>0</v>
      </c>
      <c r="H18">
        <f>SUMIFS(GameLog!K:K,GameLog!$D:$D,'SF B'!$A18,GameLog!$C:$C,"SF")</f>
        <v>0</v>
      </c>
      <c r="I18">
        <f>SUMIFS(GameLog!L:L,GameLog!$D:$D,'SF B'!$A18,GameLog!$C:$C,"SF")</f>
        <v>0</v>
      </c>
      <c r="J18">
        <f>SUMIFS(GameLog!M:M,GameLog!$D:$D,'SF B'!$A18,GameLog!$C:$C,"SF")</f>
        <v>0</v>
      </c>
      <c r="K18">
        <f>SUMIFS(GameLog!N:N,GameLog!$D:$D,'SF B'!$A18,GameLog!$C:$C,"SF")</f>
        <v>0</v>
      </c>
      <c r="L18">
        <f>SUMIFS(GameLog!O:O,GameLog!$D:$D,'SF B'!$A18,GameLog!$C:$C,"SF")</f>
        <v>0</v>
      </c>
      <c r="M18">
        <f>SUMIFS(GameLog!P:P,GameLog!$D:$D,'SF B'!$A18,GameLog!$C:$C,"SF")</f>
        <v>0</v>
      </c>
      <c r="N18">
        <f>SUMIFS(GameLog!Q:Q,GameLog!$D:$D,'SF B'!$A18,GameLog!$C:$C,"SF")</f>
        <v>0</v>
      </c>
      <c r="O18">
        <f>SUMIFS(GameLog!R:R,GameLog!$D:$D,'SF B'!$A18,GameLog!$C:$C,"SF")</f>
        <v>0</v>
      </c>
      <c r="P18">
        <f>SUMIFS(GameLog!S:S,GameLog!$D:$D,'SF B'!$A18,GameLog!$C:$C,"SF")</f>
        <v>0</v>
      </c>
      <c r="Q18">
        <f>SUMIFS(GameLog!T:T,GameLog!$D:$D,'SF B'!$A18,GameLog!$C:$C,"SF")</f>
        <v>0</v>
      </c>
      <c r="R18">
        <f>SUMIFS(GameLog!U:U,GameLog!$D:$D,'SF B'!$A18,GameLog!$C:$C,"SF")</f>
        <v>0</v>
      </c>
      <c r="S18">
        <f>SUMIFS(GameLog!V:V,GameLog!$D:$D,'SF B'!$A18,GameLog!$C:$C,"SF")</f>
        <v>0</v>
      </c>
      <c r="T18">
        <v>0</v>
      </c>
      <c r="U18">
        <v>0</v>
      </c>
      <c r="V18" s="8">
        <f t="shared" si="3"/>
        <v>0</v>
      </c>
      <c r="W18" s="8">
        <f t="shared" si="0"/>
        <v>0</v>
      </c>
      <c r="X18" s="8">
        <f t="shared" si="1"/>
        <v>0</v>
      </c>
      <c r="Y18" s="8">
        <f t="shared" si="4"/>
        <v>0</v>
      </c>
      <c r="Z18">
        <f t="shared" si="5"/>
        <v>0</v>
      </c>
      <c r="AC18" s="14"/>
    </row>
    <row r="19" spans="1:29">
      <c r="A19" t="s">
        <v>3240</v>
      </c>
      <c r="B19" cm="1">
        <f t="array" ref="B19">IF(COUNTIFS(GameLog!D:D,'SF B'!A19,GameLog!C:C,"SF")=0,0,COUNTA(_xlfn.UNIQUE(_xlfn._xlws.FILTER(GameLog!A$2:A$1000, (GameLog!C$2:C$1000="SF") * (GameLog!D$2:D$1000=A19)))))</f>
        <v>0</v>
      </c>
      <c r="C19">
        <f t="shared" si="2"/>
        <v>0</v>
      </c>
      <c r="D19">
        <f>SUMIFS(GameLog!G:G,GameLog!$D:$D,'SF B'!$A19,GameLog!$C:$C,"SF")</f>
        <v>0</v>
      </c>
      <c r="E19">
        <f>SUMIFS(GameLog!H:H,GameLog!$D:$D,'SF B'!$A19,GameLog!$C:$C,"SF")</f>
        <v>0</v>
      </c>
      <c r="F19">
        <f>SUMIFS(GameLog!I:I,GameLog!$D:$D,'SF B'!$A19,GameLog!$C:$C,"SF")</f>
        <v>0</v>
      </c>
      <c r="G19">
        <f>SUMIFS(GameLog!J:J,GameLog!$D:$D,'SF B'!$A19,GameLog!$C:$C,"SF")</f>
        <v>0</v>
      </c>
      <c r="H19">
        <f>SUMIFS(GameLog!K:K,GameLog!$D:$D,'SF B'!$A19,GameLog!$C:$C,"SF")</f>
        <v>0</v>
      </c>
      <c r="I19">
        <f>SUMIFS(GameLog!L:L,GameLog!$D:$D,'SF B'!$A19,GameLog!$C:$C,"SF")</f>
        <v>0</v>
      </c>
      <c r="J19">
        <f>SUMIFS(GameLog!M:M,GameLog!$D:$D,'SF B'!$A19,GameLog!$C:$C,"SF")</f>
        <v>0</v>
      </c>
      <c r="K19">
        <f>SUMIFS(GameLog!N:N,GameLog!$D:$D,'SF B'!$A19,GameLog!$C:$C,"SF")</f>
        <v>0</v>
      </c>
      <c r="L19">
        <f>SUMIFS(GameLog!O:O,GameLog!$D:$D,'SF B'!$A19,GameLog!$C:$C,"SF")</f>
        <v>0</v>
      </c>
      <c r="M19">
        <f>SUMIFS(GameLog!P:P,GameLog!$D:$D,'SF B'!$A19,GameLog!$C:$C,"SF")</f>
        <v>0</v>
      </c>
      <c r="N19">
        <f>SUMIFS(GameLog!Q:Q,GameLog!$D:$D,'SF B'!$A19,GameLog!$C:$C,"SF")</f>
        <v>0</v>
      </c>
      <c r="O19">
        <f>SUMIFS(GameLog!R:R,GameLog!$D:$D,'SF B'!$A19,GameLog!$C:$C,"SF")</f>
        <v>0</v>
      </c>
      <c r="P19">
        <f>SUMIFS(GameLog!S:S,GameLog!$D:$D,'SF B'!$A19,GameLog!$C:$C,"SF")</f>
        <v>0</v>
      </c>
      <c r="Q19">
        <f>SUMIFS(GameLog!T:T,GameLog!$D:$D,'SF B'!$A19,GameLog!$C:$C,"SF")</f>
        <v>0</v>
      </c>
      <c r="R19">
        <f>SUMIFS(GameLog!U:U,GameLog!$D:$D,'SF B'!$A19,GameLog!$C:$C,"SF")</f>
        <v>0</v>
      </c>
      <c r="S19">
        <f>SUMIFS(GameLog!V:V,GameLog!$D:$D,'SF B'!$A19,GameLog!$C:$C,"SF")</f>
        <v>0</v>
      </c>
      <c r="T19">
        <v>0</v>
      </c>
      <c r="U19">
        <v>0</v>
      </c>
      <c r="V19" s="8">
        <f t="shared" si="3"/>
        <v>0</v>
      </c>
      <c r="W19" s="8">
        <f t="shared" si="0"/>
        <v>0</v>
      </c>
      <c r="X19" s="8">
        <f t="shared" si="1"/>
        <v>0</v>
      </c>
      <c r="Y19" s="8">
        <f t="shared" si="4"/>
        <v>0</v>
      </c>
      <c r="Z19">
        <f t="shared" si="5"/>
        <v>0</v>
      </c>
      <c r="AC19" s="14"/>
    </row>
    <row r="20" spans="1:29">
      <c r="A20" t="s">
        <v>3241</v>
      </c>
      <c r="B20" cm="1">
        <f t="array" ref="B20">IF(COUNTIFS(GameLog!D:D,'SF B'!A20,GameLog!C:C,"SF")=0,0,COUNTA(_xlfn.UNIQUE(_xlfn._xlws.FILTER(GameLog!A$2:A$1000, (GameLog!C$2:C$1000="SF") * (GameLog!D$2:D$1000=A20)))))</f>
        <v>0</v>
      </c>
      <c r="C20">
        <f t="shared" si="2"/>
        <v>0</v>
      </c>
      <c r="D20">
        <f>SUMIFS(GameLog!G:G,GameLog!$D:$D,'SF B'!$A20,GameLog!$C:$C,"SF")</f>
        <v>0</v>
      </c>
      <c r="E20">
        <f>SUMIFS(GameLog!H:H,GameLog!$D:$D,'SF B'!$A20,GameLog!$C:$C,"SF")</f>
        <v>0</v>
      </c>
      <c r="F20">
        <f>SUMIFS(GameLog!I:I,GameLog!$D:$D,'SF B'!$A20,GameLog!$C:$C,"SF")</f>
        <v>0</v>
      </c>
      <c r="G20">
        <f>SUMIFS(GameLog!J:J,GameLog!$D:$D,'SF B'!$A20,GameLog!$C:$C,"SF")</f>
        <v>0</v>
      </c>
      <c r="H20">
        <f>SUMIFS(GameLog!K:K,GameLog!$D:$D,'SF B'!$A20,GameLog!$C:$C,"SF")</f>
        <v>0</v>
      </c>
      <c r="I20">
        <f>SUMIFS(GameLog!L:L,GameLog!$D:$D,'SF B'!$A20,GameLog!$C:$C,"SF")</f>
        <v>0</v>
      </c>
      <c r="J20">
        <f>SUMIFS(GameLog!M:M,GameLog!$D:$D,'SF B'!$A20,GameLog!$C:$C,"SF")</f>
        <v>0</v>
      </c>
      <c r="K20">
        <f>SUMIFS(GameLog!N:N,GameLog!$D:$D,'SF B'!$A20,GameLog!$C:$C,"SF")</f>
        <v>0</v>
      </c>
      <c r="L20">
        <f>SUMIFS(GameLog!O:O,GameLog!$D:$D,'SF B'!$A20,GameLog!$C:$C,"SF")</f>
        <v>0</v>
      </c>
      <c r="M20">
        <f>SUMIFS(GameLog!P:P,GameLog!$D:$D,'SF B'!$A20,GameLog!$C:$C,"SF")</f>
        <v>0</v>
      </c>
      <c r="N20">
        <f>SUMIFS(GameLog!Q:Q,GameLog!$D:$D,'SF B'!$A20,GameLog!$C:$C,"SF")</f>
        <v>0</v>
      </c>
      <c r="O20">
        <f>SUMIFS(GameLog!R:R,GameLog!$D:$D,'SF B'!$A20,GameLog!$C:$C,"SF")</f>
        <v>0</v>
      </c>
      <c r="P20">
        <f>SUMIFS(GameLog!S:S,GameLog!$D:$D,'SF B'!$A20,GameLog!$C:$C,"SF")</f>
        <v>0</v>
      </c>
      <c r="Q20">
        <f>SUMIFS(GameLog!T:T,GameLog!$D:$D,'SF B'!$A20,GameLog!$C:$C,"SF")</f>
        <v>0</v>
      </c>
      <c r="R20">
        <f>SUMIFS(GameLog!U:U,GameLog!$D:$D,'SF B'!$A20,GameLog!$C:$C,"SF")</f>
        <v>0</v>
      </c>
      <c r="S20">
        <f>SUMIFS(GameLog!V:V,GameLog!$D:$D,'SF B'!$A20,GameLog!$C:$C,"SF")</f>
        <v>0</v>
      </c>
      <c r="T20">
        <v>0</v>
      </c>
      <c r="U20">
        <v>0</v>
      </c>
      <c r="V20" s="8">
        <f t="shared" si="3"/>
        <v>0</v>
      </c>
      <c r="W20" s="8">
        <f t="shared" si="0"/>
        <v>0</v>
      </c>
      <c r="X20" s="8">
        <f t="shared" si="1"/>
        <v>0</v>
      </c>
      <c r="Y20" s="8">
        <f t="shared" si="4"/>
        <v>0</v>
      </c>
      <c r="Z20">
        <f t="shared" si="5"/>
        <v>0</v>
      </c>
      <c r="AC20" s="14"/>
    </row>
    <row r="21" spans="1:29">
      <c r="A21" t="s">
        <v>3242</v>
      </c>
      <c r="B21" cm="1">
        <f t="array" ref="B21">IF(COUNTIFS(GameLog!D:D,'SF B'!A21,GameLog!C:C,"SF")=0,0,COUNTA(_xlfn.UNIQUE(_xlfn._xlws.FILTER(GameLog!A$2:A$1000, (GameLog!C$2:C$1000="SF") * (GameLog!D$2:D$1000=A21)))))</f>
        <v>1</v>
      </c>
      <c r="C21">
        <f t="shared" si="2"/>
        <v>2</v>
      </c>
      <c r="D21">
        <f>SUMIFS(GameLog!G:G,GameLog!$D:$D,'SF B'!$A21,GameLog!$C:$C,"SF")</f>
        <v>2</v>
      </c>
      <c r="E21">
        <f>SUMIFS(GameLog!H:H,GameLog!$D:$D,'SF B'!$A21,GameLog!$C:$C,"SF")</f>
        <v>1</v>
      </c>
      <c r="F21">
        <f>SUMIFS(GameLog!I:I,GameLog!$D:$D,'SF B'!$A21,GameLog!$C:$C,"SF")</f>
        <v>1</v>
      </c>
      <c r="G21">
        <f>SUMIFS(GameLog!J:J,GameLog!$D:$D,'SF B'!$A21,GameLog!$C:$C,"SF")</f>
        <v>1</v>
      </c>
      <c r="H21">
        <f>SUMIFS(GameLog!K:K,GameLog!$D:$D,'SF B'!$A21,GameLog!$C:$C,"SF")</f>
        <v>0</v>
      </c>
      <c r="I21">
        <f>SUMIFS(GameLog!L:L,GameLog!$D:$D,'SF B'!$A21,GameLog!$C:$C,"SF")</f>
        <v>0</v>
      </c>
      <c r="J21">
        <f>SUMIFS(GameLog!M:M,GameLog!$D:$D,'SF B'!$A21,GameLog!$C:$C,"SF")</f>
        <v>0</v>
      </c>
      <c r="K21">
        <f>SUMIFS(GameLog!N:N,GameLog!$D:$D,'SF B'!$A21,GameLog!$C:$C,"SF")</f>
        <v>0</v>
      </c>
      <c r="L21">
        <f>SUMIFS(GameLog!O:O,GameLog!$D:$D,'SF B'!$A21,GameLog!$C:$C,"SF")</f>
        <v>0</v>
      </c>
      <c r="M21">
        <f>SUMIFS(GameLog!P:P,GameLog!$D:$D,'SF B'!$A21,GameLog!$C:$C,"SF")</f>
        <v>0</v>
      </c>
      <c r="N21">
        <f>SUMIFS(GameLog!Q:Q,GameLog!$D:$D,'SF B'!$A21,GameLog!$C:$C,"SF")</f>
        <v>0</v>
      </c>
      <c r="O21">
        <f>SUMIFS(GameLog!R:R,GameLog!$D:$D,'SF B'!$A21,GameLog!$C:$C,"SF")</f>
        <v>0</v>
      </c>
      <c r="P21">
        <f>SUMIFS(GameLog!S:S,GameLog!$D:$D,'SF B'!$A21,GameLog!$C:$C,"SF")</f>
        <v>0</v>
      </c>
      <c r="Q21">
        <f>SUMIFS(GameLog!T:T,GameLog!$D:$D,'SF B'!$A21,GameLog!$C:$C,"SF")</f>
        <v>0</v>
      </c>
      <c r="R21">
        <f>SUMIFS(GameLog!U:U,GameLog!$D:$D,'SF B'!$A21,GameLog!$C:$C,"SF")</f>
        <v>0</v>
      </c>
      <c r="S21">
        <f>SUMIFS(GameLog!V:V,GameLog!$D:$D,'SF B'!$A21,GameLog!$C:$C,"SF")</f>
        <v>0</v>
      </c>
      <c r="T21">
        <v>0</v>
      </c>
      <c r="U21">
        <v>0</v>
      </c>
      <c r="V21" s="8">
        <f t="shared" si="3"/>
        <v>0.5</v>
      </c>
      <c r="W21" s="8">
        <f t="shared" si="0"/>
        <v>0.5</v>
      </c>
      <c r="X21" s="8">
        <f t="shared" si="1"/>
        <v>1</v>
      </c>
      <c r="Y21" s="8">
        <f t="shared" si="4"/>
        <v>1.5</v>
      </c>
      <c r="Z21">
        <f t="shared" si="5"/>
        <v>2</v>
      </c>
      <c r="AC21" s="14"/>
    </row>
    <row r="22" spans="1:29">
      <c r="A22" t="s">
        <v>3243</v>
      </c>
      <c r="B22" cm="1">
        <f t="array" ref="B22">IF(COUNTIFS(GameLog!D:D,'SF B'!A22,GameLog!C:C,"SF")=0,0,COUNTA(_xlfn.UNIQUE(_xlfn._xlws.FILTER(GameLog!A$2:A$1000, (GameLog!C$2:C$1000="SF") * (GameLog!D$2:D$1000=A22)))))</f>
        <v>0</v>
      </c>
      <c r="C22">
        <f t="shared" si="2"/>
        <v>0</v>
      </c>
      <c r="D22">
        <f>SUMIFS(GameLog!G:G,GameLog!$D:$D,'SF B'!$A22,GameLog!$C:$C,"SF")</f>
        <v>0</v>
      </c>
      <c r="E22">
        <f>SUMIFS(GameLog!H:H,GameLog!$D:$D,'SF B'!$A22,GameLog!$C:$C,"SF")</f>
        <v>0</v>
      </c>
      <c r="F22">
        <f>SUMIFS(GameLog!I:I,GameLog!$D:$D,'SF B'!$A22,GameLog!$C:$C,"SF")</f>
        <v>0</v>
      </c>
      <c r="G22">
        <f>SUMIFS(GameLog!J:J,GameLog!$D:$D,'SF B'!$A22,GameLog!$C:$C,"SF")</f>
        <v>0</v>
      </c>
      <c r="H22">
        <f>SUMIFS(GameLog!K:K,GameLog!$D:$D,'SF B'!$A22,GameLog!$C:$C,"SF")</f>
        <v>0</v>
      </c>
      <c r="I22">
        <f>SUMIFS(GameLog!L:L,GameLog!$D:$D,'SF B'!$A22,GameLog!$C:$C,"SF")</f>
        <v>0</v>
      </c>
      <c r="J22">
        <f>SUMIFS(GameLog!M:M,GameLog!$D:$D,'SF B'!$A22,GameLog!$C:$C,"SF")</f>
        <v>0</v>
      </c>
      <c r="K22">
        <f>SUMIFS(GameLog!N:N,GameLog!$D:$D,'SF B'!$A22,GameLog!$C:$C,"SF")</f>
        <v>0</v>
      </c>
      <c r="L22">
        <f>SUMIFS(GameLog!O:O,GameLog!$D:$D,'SF B'!$A22,GameLog!$C:$C,"SF")</f>
        <v>0</v>
      </c>
      <c r="M22">
        <f>SUMIFS(GameLog!P:P,GameLog!$D:$D,'SF B'!$A22,GameLog!$C:$C,"SF")</f>
        <v>0</v>
      </c>
      <c r="N22">
        <f>SUMIFS(GameLog!Q:Q,GameLog!$D:$D,'SF B'!$A22,GameLog!$C:$C,"SF")</f>
        <v>0</v>
      </c>
      <c r="O22">
        <f>SUMIFS(GameLog!R:R,GameLog!$D:$D,'SF B'!$A22,GameLog!$C:$C,"SF")</f>
        <v>0</v>
      </c>
      <c r="P22">
        <f>SUMIFS(GameLog!S:S,GameLog!$D:$D,'SF B'!$A22,GameLog!$C:$C,"SF")</f>
        <v>0</v>
      </c>
      <c r="Q22">
        <f>SUMIFS(GameLog!T:T,GameLog!$D:$D,'SF B'!$A22,GameLog!$C:$C,"SF")</f>
        <v>0</v>
      </c>
      <c r="R22">
        <f>SUMIFS(GameLog!U:U,GameLog!$D:$D,'SF B'!$A22,GameLog!$C:$C,"SF")</f>
        <v>0</v>
      </c>
      <c r="S22">
        <f>SUMIFS(GameLog!V:V,GameLog!$D:$D,'SF B'!$A22,GameLog!$C:$C,"SF")</f>
        <v>0</v>
      </c>
      <c r="T22">
        <v>0</v>
      </c>
      <c r="U22">
        <v>0</v>
      </c>
      <c r="V22" s="8">
        <f t="shared" si="3"/>
        <v>0</v>
      </c>
      <c r="W22" s="8">
        <f t="shared" si="0"/>
        <v>0</v>
      </c>
      <c r="X22" s="8">
        <f t="shared" si="1"/>
        <v>0</v>
      </c>
      <c r="Y22" s="8">
        <f t="shared" si="4"/>
        <v>0</v>
      </c>
      <c r="Z22">
        <f t="shared" si="5"/>
        <v>0</v>
      </c>
      <c r="AC22" s="13"/>
    </row>
    <row r="23" spans="1:29">
      <c r="A23" t="s">
        <v>3244</v>
      </c>
      <c r="B23" cm="1">
        <f t="array" ref="B23">IF(COUNTIFS(GameLog!D:D,'SF B'!A23,GameLog!C:C,"SF")=0,0,COUNTA(_xlfn.UNIQUE(_xlfn._xlws.FILTER(GameLog!A$2:A$1000, (GameLog!C$2:C$1000="SF") * (GameLog!D$2:D$1000=A23)))))</f>
        <v>1</v>
      </c>
      <c r="C23">
        <f t="shared" si="2"/>
        <v>4</v>
      </c>
      <c r="D23">
        <f>SUMIFS(GameLog!G:G,GameLog!$D:$D,'SF B'!$A23,GameLog!$C:$C,"SF")</f>
        <v>3</v>
      </c>
      <c r="E23">
        <f>SUMIFS(GameLog!H:H,GameLog!$D:$D,'SF B'!$A23,GameLog!$C:$C,"SF")</f>
        <v>0</v>
      </c>
      <c r="F23">
        <f>SUMIFS(GameLog!I:I,GameLog!$D:$D,'SF B'!$A23,GameLog!$C:$C,"SF")</f>
        <v>0</v>
      </c>
      <c r="G23">
        <f>SUMIFS(GameLog!J:J,GameLog!$D:$D,'SF B'!$A23,GameLog!$C:$C,"SF")</f>
        <v>0</v>
      </c>
      <c r="H23">
        <f>SUMIFS(GameLog!K:K,GameLog!$D:$D,'SF B'!$A23,GameLog!$C:$C,"SF")</f>
        <v>0</v>
      </c>
      <c r="I23">
        <f>SUMIFS(GameLog!L:L,GameLog!$D:$D,'SF B'!$A23,GameLog!$C:$C,"SF")</f>
        <v>0</v>
      </c>
      <c r="J23">
        <f>SUMIFS(GameLog!M:M,GameLog!$D:$D,'SF B'!$A23,GameLog!$C:$C,"SF")</f>
        <v>0</v>
      </c>
      <c r="K23">
        <f>SUMIFS(GameLog!N:N,GameLog!$D:$D,'SF B'!$A23,GameLog!$C:$C,"SF")</f>
        <v>0</v>
      </c>
      <c r="L23">
        <f>SUMIFS(GameLog!O:O,GameLog!$D:$D,'SF B'!$A23,GameLog!$C:$C,"SF")</f>
        <v>0</v>
      </c>
      <c r="M23">
        <f>SUMIFS(GameLog!P:P,GameLog!$D:$D,'SF B'!$A23,GameLog!$C:$C,"SF")</f>
        <v>0</v>
      </c>
      <c r="N23">
        <f>SUMIFS(GameLog!Q:Q,GameLog!$D:$D,'SF B'!$A23,GameLog!$C:$C,"SF")</f>
        <v>1</v>
      </c>
      <c r="O23">
        <f>SUMIFS(GameLog!R:R,GameLog!$D:$D,'SF B'!$A23,GameLog!$C:$C,"SF")</f>
        <v>0</v>
      </c>
      <c r="P23">
        <f>SUMIFS(GameLog!S:S,GameLog!$D:$D,'SF B'!$A23,GameLog!$C:$C,"SF")</f>
        <v>0</v>
      </c>
      <c r="Q23">
        <f>SUMIFS(GameLog!T:T,GameLog!$D:$D,'SF B'!$A23,GameLog!$C:$C,"SF")</f>
        <v>1</v>
      </c>
      <c r="R23">
        <f>SUMIFS(GameLog!U:U,GameLog!$D:$D,'SF B'!$A23,GameLog!$C:$C,"SF")</f>
        <v>0</v>
      </c>
      <c r="S23">
        <f>SUMIFS(GameLog!V:V,GameLog!$D:$D,'SF B'!$A23,GameLog!$C:$C,"SF")</f>
        <v>0</v>
      </c>
      <c r="T23">
        <v>1</v>
      </c>
      <c r="U23">
        <v>1</v>
      </c>
      <c r="V23" s="8">
        <f t="shared" si="3"/>
        <v>0</v>
      </c>
      <c r="W23" s="8">
        <f t="shared" si="0"/>
        <v>0</v>
      </c>
      <c r="X23" s="8">
        <f t="shared" si="1"/>
        <v>0</v>
      </c>
      <c r="Y23" s="8">
        <f t="shared" si="4"/>
        <v>0</v>
      </c>
      <c r="Z23">
        <f t="shared" si="5"/>
        <v>0</v>
      </c>
      <c r="AC23" s="14"/>
    </row>
    <row r="24" spans="1:29">
      <c r="A24" t="s">
        <v>3245</v>
      </c>
      <c r="B24" cm="1">
        <f t="array" ref="B24">IF(COUNTIFS(GameLog!D:D,'SF B'!A24,GameLog!C:C,"SF")=0,0,COUNTA(_xlfn.UNIQUE(_xlfn._xlws.FILTER(GameLog!A$2:A$1000, (GameLog!C$2:C$1000="SF") * (GameLog!D$2:D$1000=A24)))))</f>
        <v>1</v>
      </c>
      <c r="C24">
        <f t="shared" si="2"/>
        <v>3</v>
      </c>
      <c r="D24">
        <f>SUMIFS(GameLog!G:G,GameLog!$D:$D,'SF B'!$A24,GameLog!$C:$C,"SF")</f>
        <v>3</v>
      </c>
      <c r="E24">
        <f>SUMIFS(GameLog!H:H,GameLog!$D:$D,'SF B'!$A24,GameLog!$C:$C,"SF")</f>
        <v>0</v>
      </c>
      <c r="F24">
        <f>SUMIFS(GameLog!I:I,GameLog!$D:$D,'SF B'!$A24,GameLog!$C:$C,"SF")</f>
        <v>1</v>
      </c>
      <c r="G24">
        <f>SUMIFS(GameLog!J:J,GameLog!$D:$D,'SF B'!$A24,GameLog!$C:$C,"SF")</f>
        <v>1</v>
      </c>
      <c r="H24">
        <f>SUMIFS(GameLog!K:K,GameLog!$D:$D,'SF B'!$A24,GameLog!$C:$C,"SF")</f>
        <v>0</v>
      </c>
      <c r="I24">
        <f>SUMIFS(GameLog!L:L,GameLog!$D:$D,'SF B'!$A24,GameLog!$C:$C,"SF")</f>
        <v>0</v>
      </c>
      <c r="J24">
        <f>SUMIFS(GameLog!M:M,GameLog!$D:$D,'SF B'!$A24,GameLog!$C:$C,"SF")</f>
        <v>0</v>
      </c>
      <c r="K24">
        <f>SUMIFS(GameLog!N:N,GameLog!$D:$D,'SF B'!$A24,GameLog!$C:$C,"SF")</f>
        <v>0</v>
      </c>
      <c r="L24">
        <f>SUMIFS(GameLog!O:O,GameLog!$D:$D,'SF B'!$A24,GameLog!$C:$C,"SF")</f>
        <v>0</v>
      </c>
      <c r="M24">
        <f>SUMIFS(GameLog!P:P,GameLog!$D:$D,'SF B'!$A24,GameLog!$C:$C,"SF")</f>
        <v>0</v>
      </c>
      <c r="N24">
        <f>SUMIFS(GameLog!Q:Q,GameLog!$D:$D,'SF B'!$A24,GameLog!$C:$C,"SF")</f>
        <v>1</v>
      </c>
      <c r="O24">
        <f>SUMIFS(GameLog!R:R,GameLog!$D:$D,'SF B'!$A24,GameLog!$C:$C,"SF")</f>
        <v>0</v>
      </c>
      <c r="P24">
        <f>SUMIFS(GameLog!S:S,GameLog!$D:$D,'SF B'!$A24,GameLog!$C:$C,"SF")</f>
        <v>0</v>
      </c>
      <c r="Q24">
        <f>SUMIFS(GameLog!T:T,GameLog!$D:$D,'SF B'!$A24,GameLog!$C:$C,"SF")</f>
        <v>0</v>
      </c>
      <c r="R24">
        <f>SUMIFS(GameLog!U:U,GameLog!$D:$D,'SF B'!$A24,GameLog!$C:$C,"SF")</f>
        <v>0</v>
      </c>
      <c r="S24">
        <f>SUMIFS(GameLog!V:V,GameLog!$D:$D,'SF B'!$A24,GameLog!$C:$C,"SF")</f>
        <v>0</v>
      </c>
      <c r="T24">
        <v>0</v>
      </c>
      <c r="U24">
        <v>0</v>
      </c>
      <c r="V24" s="8">
        <f t="shared" si="3"/>
        <v>0.33333333333333331</v>
      </c>
      <c r="W24" s="8">
        <f t="shared" si="0"/>
        <v>0.33333333333333331</v>
      </c>
      <c r="X24" s="8">
        <f t="shared" si="1"/>
        <v>0.66666666666666663</v>
      </c>
      <c r="Y24" s="8">
        <f t="shared" si="4"/>
        <v>1</v>
      </c>
      <c r="Z24">
        <f t="shared" si="5"/>
        <v>2</v>
      </c>
      <c r="AC24" s="14"/>
    </row>
    <row r="25" spans="1:29">
      <c r="A25" t="s">
        <v>3246</v>
      </c>
      <c r="B25" cm="1">
        <f t="array" ref="B25">IF(COUNTIFS(GameLog!D:D,'SF B'!A25,GameLog!C:C,"SF")=0,0,COUNTA(_xlfn.UNIQUE(_xlfn._xlws.FILTER(GameLog!A$2:A$1000, (GameLog!C$2:C$1000="SF") * (GameLog!D$2:D$1000=A25)))))</f>
        <v>0</v>
      </c>
      <c r="C25">
        <f t="shared" si="2"/>
        <v>0</v>
      </c>
      <c r="D25">
        <f>SUMIFS(GameLog!G:G,GameLog!$D:$D,'SF B'!$A25,GameLog!$C:$C,"SF")</f>
        <v>0</v>
      </c>
      <c r="E25">
        <f>SUMIFS(GameLog!H:H,GameLog!$D:$D,'SF B'!$A25,GameLog!$C:$C,"SF")</f>
        <v>0</v>
      </c>
      <c r="F25">
        <f>SUMIFS(GameLog!I:I,GameLog!$D:$D,'SF B'!$A25,GameLog!$C:$C,"SF")</f>
        <v>0</v>
      </c>
      <c r="G25">
        <f>SUMIFS(GameLog!J:J,GameLog!$D:$D,'SF B'!$A25,GameLog!$C:$C,"SF")</f>
        <v>0</v>
      </c>
      <c r="H25">
        <f>SUMIFS(GameLog!K:K,GameLog!$D:$D,'SF B'!$A25,GameLog!$C:$C,"SF")</f>
        <v>0</v>
      </c>
      <c r="I25">
        <f>SUMIFS(GameLog!L:L,GameLog!$D:$D,'SF B'!$A25,GameLog!$C:$C,"SF")</f>
        <v>0</v>
      </c>
      <c r="J25">
        <f>SUMIFS(GameLog!M:M,GameLog!$D:$D,'SF B'!$A25,GameLog!$C:$C,"SF")</f>
        <v>0</v>
      </c>
      <c r="K25">
        <f>SUMIFS(GameLog!N:N,GameLog!$D:$D,'SF B'!$A25,GameLog!$C:$C,"SF")</f>
        <v>0</v>
      </c>
      <c r="L25">
        <f>SUMIFS(GameLog!O:O,GameLog!$D:$D,'SF B'!$A25,GameLog!$C:$C,"SF")</f>
        <v>0</v>
      </c>
      <c r="M25">
        <f>SUMIFS(GameLog!P:P,GameLog!$D:$D,'SF B'!$A25,GameLog!$C:$C,"SF")</f>
        <v>0</v>
      </c>
      <c r="N25">
        <f>SUMIFS(GameLog!Q:Q,GameLog!$D:$D,'SF B'!$A25,GameLog!$C:$C,"SF")</f>
        <v>0</v>
      </c>
      <c r="O25">
        <f>SUMIFS(GameLog!R:R,GameLog!$D:$D,'SF B'!$A25,GameLog!$C:$C,"SF")</f>
        <v>0</v>
      </c>
      <c r="P25">
        <f>SUMIFS(GameLog!S:S,GameLog!$D:$D,'SF B'!$A25,GameLog!$C:$C,"SF")</f>
        <v>0</v>
      </c>
      <c r="Q25">
        <f>SUMIFS(GameLog!T:T,GameLog!$D:$D,'SF B'!$A25,GameLog!$C:$C,"SF")</f>
        <v>0</v>
      </c>
      <c r="R25">
        <f>SUMIFS(GameLog!U:U,GameLog!$D:$D,'SF B'!$A25,GameLog!$C:$C,"SF")</f>
        <v>0</v>
      </c>
      <c r="S25">
        <f>SUMIFS(GameLog!V:V,GameLog!$D:$D,'SF B'!$A25,GameLog!$C:$C,"SF")</f>
        <v>0</v>
      </c>
      <c r="T25">
        <v>0</v>
      </c>
      <c r="U25">
        <v>0</v>
      </c>
      <c r="V25" s="8">
        <f t="shared" si="3"/>
        <v>0</v>
      </c>
      <c r="W25" s="8">
        <f t="shared" si="0"/>
        <v>0</v>
      </c>
      <c r="X25" s="8">
        <f t="shared" si="1"/>
        <v>0</v>
      </c>
      <c r="Y25" s="8">
        <f t="shared" si="4"/>
        <v>0</v>
      </c>
      <c r="Z25">
        <f t="shared" si="5"/>
        <v>0</v>
      </c>
      <c r="AC25" s="14"/>
    </row>
    <row r="26" spans="1:29">
      <c r="A26" t="s">
        <v>3247</v>
      </c>
      <c r="B26" cm="1">
        <f t="array" ref="B26">IF(COUNTIFS(GameLog!D:D,'SF B'!A26,GameLog!C:C,"SF")=0,0,COUNTA(_xlfn.UNIQUE(_xlfn._xlws.FILTER(GameLog!A$2:A$1000, (GameLog!C$2:C$1000="SF") * (GameLog!D$2:D$1000=A26)))))</f>
        <v>0</v>
      </c>
      <c r="C26">
        <f t="shared" si="2"/>
        <v>0</v>
      </c>
      <c r="D26">
        <f>SUMIFS(GameLog!G:G,GameLog!$D:$D,'SF B'!$A26,GameLog!$C:$C,"SF")</f>
        <v>0</v>
      </c>
      <c r="E26">
        <f>SUMIFS(GameLog!H:H,GameLog!$D:$D,'SF B'!$A26,GameLog!$C:$C,"SF")</f>
        <v>0</v>
      </c>
      <c r="F26">
        <f>SUMIFS(GameLog!I:I,GameLog!$D:$D,'SF B'!$A26,GameLog!$C:$C,"SF")</f>
        <v>0</v>
      </c>
      <c r="G26">
        <f>SUMIFS(GameLog!J:J,GameLog!$D:$D,'SF B'!$A26,GameLog!$C:$C,"SF")</f>
        <v>0</v>
      </c>
      <c r="H26">
        <f>SUMIFS(GameLog!K:K,GameLog!$D:$D,'SF B'!$A26,GameLog!$C:$C,"SF")</f>
        <v>0</v>
      </c>
      <c r="I26">
        <f>SUMIFS(GameLog!L:L,GameLog!$D:$D,'SF B'!$A26,GameLog!$C:$C,"SF")</f>
        <v>0</v>
      </c>
      <c r="J26">
        <f>SUMIFS(GameLog!M:M,GameLog!$D:$D,'SF B'!$A26,GameLog!$C:$C,"SF")</f>
        <v>0</v>
      </c>
      <c r="K26">
        <f>SUMIFS(GameLog!N:N,GameLog!$D:$D,'SF B'!$A26,GameLog!$C:$C,"SF")</f>
        <v>0</v>
      </c>
      <c r="L26">
        <f>SUMIFS(GameLog!O:O,GameLog!$D:$D,'SF B'!$A26,GameLog!$C:$C,"SF")</f>
        <v>0</v>
      </c>
      <c r="M26">
        <f>SUMIFS(GameLog!P:P,GameLog!$D:$D,'SF B'!$A26,GameLog!$C:$C,"SF")</f>
        <v>0</v>
      </c>
      <c r="N26">
        <f>SUMIFS(GameLog!Q:Q,GameLog!$D:$D,'SF B'!$A26,GameLog!$C:$C,"SF")</f>
        <v>0</v>
      </c>
      <c r="O26">
        <f>SUMIFS(GameLog!R:R,GameLog!$D:$D,'SF B'!$A26,GameLog!$C:$C,"SF")</f>
        <v>0</v>
      </c>
      <c r="P26">
        <f>SUMIFS(GameLog!S:S,GameLog!$D:$D,'SF B'!$A26,GameLog!$C:$C,"SF")</f>
        <v>0</v>
      </c>
      <c r="Q26">
        <f>SUMIFS(GameLog!T:T,GameLog!$D:$D,'SF B'!$A26,GameLog!$C:$C,"SF")</f>
        <v>0</v>
      </c>
      <c r="R26">
        <f>SUMIFS(GameLog!U:U,GameLog!$D:$D,'SF B'!$A26,GameLog!$C:$C,"SF")</f>
        <v>0</v>
      </c>
      <c r="S26">
        <f>SUMIFS(GameLog!V:V,GameLog!$D:$D,'SF B'!$A26,GameLog!$C:$C,"SF")</f>
        <v>0</v>
      </c>
      <c r="T26">
        <v>0</v>
      </c>
      <c r="U26">
        <v>0</v>
      </c>
      <c r="V26" s="8">
        <f t="shared" si="3"/>
        <v>0</v>
      </c>
      <c r="W26" s="8">
        <f t="shared" si="0"/>
        <v>0</v>
      </c>
      <c r="X26" s="8">
        <f t="shared" si="1"/>
        <v>0</v>
      </c>
      <c r="Y26" s="8">
        <f t="shared" si="4"/>
        <v>0</v>
      </c>
      <c r="Z26">
        <f t="shared" si="5"/>
        <v>0</v>
      </c>
      <c r="AC26" s="14"/>
    </row>
    <row r="27" spans="1:29">
      <c r="A27" t="s">
        <v>3248</v>
      </c>
      <c r="B27" cm="1">
        <f t="array" ref="B27">IF(COUNTIFS(GameLog!D:D,'SF B'!A27,GameLog!C:C,"SF")=0,0,COUNTA(_xlfn.UNIQUE(_xlfn._xlws.FILTER(GameLog!A$2:A$1000, (GameLog!C$2:C$1000="SF") * (GameLog!D$2:D$1000=A27)))))</f>
        <v>0</v>
      </c>
      <c r="C27">
        <f t="shared" si="2"/>
        <v>0</v>
      </c>
      <c r="D27">
        <f>SUMIFS(GameLog!G:G,GameLog!$D:$D,'SF B'!$A27,GameLog!$C:$C,"SF")</f>
        <v>0</v>
      </c>
      <c r="E27">
        <f>SUMIFS(GameLog!H:H,GameLog!$D:$D,'SF B'!$A27,GameLog!$C:$C,"SF")</f>
        <v>0</v>
      </c>
      <c r="F27">
        <f>SUMIFS(GameLog!I:I,GameLog!$D:$D,'SF B'!$A27,GameLog!$C:$C,"SF")</f>
        <v>0</v>
      </c>
      <c r="G27">
        <f>SUMIFS(GameLog!J:J,GameLog!$D:$D,'SF B'!$A27,GameLog!$C:$C,"SF")</f>
        <v>0</v>
      </c>
      <c r="H27">
        <f>SUMIFS(GameLog!K:K,GameLog!$D:$D,'SF B'!$A27,GameLog!$C:$C,"SF")</f>
        <v>0</v>
      </c>
      <c r="I27">
        <f>SUMIFS(GameLog!L:L,GameLog!$D:$D,'SF B'!$A27,GameLog!$C:$C,"SF")</f>
        <v>0</v>
      </c>
      <c r="J27">
        <f>SUMIFS(GameLog!M:M,GameLog!$D:$D,'SF B'!$A27,GameLog!$C:$C,"SF")</f>
        <v>0</v>
      </c>
      <c r="K27">
        <f>SUMIFS(GameLog!N:N,GameLog!$D:$D,'SF B'!$A27,GameLog!$C:$C,"SF")</f>
        <v>0</v>
      </c>
      <c r="L27">
        <f>SUMIFS(GameLog!O:O,GameLog!$D:$D,'SF B'!$A27,GameLog!$C:$C,"SF")</f>
        <v>0</v>
      </c>
      <c r="M27">
        <f>SUMIFS(GameLog!P:P,GameLog!$D:$D,'SF B'!$A27,GameLog!$C:$C,"SF")</f>
        <v>0</v>
      </c>
      <c r="N27">
        <f>SUMIFS(GameLog!Q:Q,GameLog!$D:$D,'SF B'!$A27,GameLog!$C:$C,"SF")</f>
        <v>0</v>
      </c>
      <c r="O27">
        <f>SUMIFS(GameLog!R:R,GameLog!$D:$D,'SF B'!$A27,GameLog!$C:$C,"SF")</f>
        <v>0</v>
      </c>
      <c r="P27">
        <f>SUMIFS(GameLog!S:S,GameLog!$D:$D,'SF B'!$A27,GameLog!$C:$C,"SF")</f>
        <v>0</v>
      </c>
      <c r="Q27">
        <f>SUMIFS(GameLog!T:T,GameLog!$D:$D,'SF B'!$A27,GameLog!$C:$C,"SF")</f>
        <v>0</v>
      </c>
      <c r="R27">
        <f>SUMIFS(GameLog!U:U,GameLog!$D:$D,'SF B'!$A27,GameLog!$C:$C,"SF")</f>
        <v>0</v>
      </c>
      <c r="S27">
        <f>SUMIFS(GameLog!V:V,GameLog!$D:$D,'SF B'!$A27,GameLog!$C:$C,"SF")</f>
        <v>0</v>
      </c>
      <c r="T27">
        <v>0</v>
      </c>
      <c r="U27">
        <v>0</v>
      </c>
      <c r="V27" s="8">
        <f t="shared" si="3"/>
        <v>0</v>
      </c>
      <c r="W27" s="8">
        <f t="shared" si="0"/>
        <v>0</v>
      </c>
      <c r="X27" s="8">
        <f t="shared" si="1"/>
        <v>0</v>
      </c>
      <c r="Y27" s="8">
        <f t="shared" si="4"/>
        <v>0</v>
      </c>
      <c r="Z27">
        <f t="shared" si="5"/>
        <v>0</v>
      </c>
      <c r="AC27" s="14"/>
    </row>
    <row r="28" spans="1:29">
      <c r="A28" t="s">
        <v>3249</v>
      </c>
      <c r="B28" cm="1">
        <f t="array" ref="B28">IF(COUNTIFS(GameLog!D:D,'SF B'!A28,GameLog!C:C,"SF")=0,0,COUNTA(_xlfn.UNIQUE(_xlfn._xlws.FILTER(GameLog!A$2:A$1000, (GameLog!C$2:C$1000="SF") * (GameLog!D$2:D$1000=A28)))))</f>
        <v>0</v>
      </c>
      <c r="C28">
        <f t="shared" si="2"/>
        <v>0</v>
      </c>
      <c r="D28">
        <f>SUMIFS(GameLog!G:G,GameLog!$D:$D,'SF B'!$A28,GameLog!$C:$C,"SF")</f>
        <v>0</v>
      </c>
      <c r="E28">
        <f>SUMIFS(GameLog!H:H,GameLog!$D:$D,'SF B'!$A28,GameLog!$C:$C,"SF")</f>
        <v>0</v>
      </c>
      <c r="F28">
        <f>SUMIFS(GameLog!I:I,GameLog!$D:$D,'SF B'!$A28,GameLog!$C:$C,"SF")</f>
        <v>0</v>
      </c>
      <c r="G28">
        <f>SUMIFS(GameLog!J:J,GameLog!$D:$D,'SF B'!$A28,GameLog!$C:$C,"SF")</f>
        <v>0</v>
      </c>
      <c r="H28">
        <f>SUMIFS(GameLog!K:K,GameLog!$D:$D,'SF B'!$A28,GameLog!$C:$C,"SF")</f>
        <v>0</v>
      </c>
      <c r="I28">
        <f>SUMIFS(GameLog!L:L,GameLog!$D:$D,'SF B'!$A28,GameLog!$C:$C,"SF")</f>
        <v>0</v>
      </c>
      <c r="J28">
        <f>SUMIFS(GameLog!M:M,GameLog!$D:$D,'SF B'!$A28,GameLog!$C:$C,"SF")</f>
        <v>0</v>
      </c>
      <c r="K28">
        <f>SUMIFS(GameLog!N:N,GameLog!$D:$D,'SF B'!$A28,GameLog!$C:$C,"SF")</f>
        <v>0</v>
      </c>
      <c r="L28">
        <f>SUMIFS(GameLog!O:O,GameLog!$D:$D,'SF B'!$A28,GameLog!$C:$C,"SF")</f>
        <v>0</v>
      </c>
      <c r="M28">
        <f>SUMIFS(GameLog!P:P,GameLog!$D:$D,'SF B'!$A28,GameLog!$C:$C,"SF")</f>
        <v>0</v>
      </c>
      <c r="N28">
        <f>SUMIFS(GameLog!Q:Q,GameLog!$D:$D,'SF B'!$A28,GameLog!$C:$C,"SF")</f>
        <v>0</v>
      </c>
      <c r="O28">
        <f>SUMIFS(GameLog!R:R,GameLog!$D:$D,'SF B'!$A28,GameLog!$C:$C,"SF")</f>
        <v>0</v>
      </c>
      <c r="P28">
        <f>SUMIFS(GameLog!S:S,GameLog!$D:$D,'SF B'!$A28,GameLog!$C:$C,"SF")</f>
        <v>0</v>
      </c>
      <c r="Q28">
        <f>SUMIFS(GameLog!T:T,GameLog!$D:$D,'SF B'!$A28,GameLog!$C:$C,"SF")</f>
        <v>0</v>
      </c>
      <c r="R28">
        <f>SUMIFS(GameLog!U:U,GameLog!$D:$D,'SF B'!$A28,GameLog!$C:$C,"SF")</f>
        <v>0</v>
      </c>
      <c r="S28">
        <f>SUMIFS(GameLog!V:V,GameLog!$D:$D,'SF B'!$A28,GameLog!$C:$C,"SF")</f>
        <v>0</v>
      </c>
      <c r="T28">
        <v>0</v>
      </c>
      <c r="U28">
        <v>0</v>
      </c>
      <c r="V28" s="8">
        <f t="shared" si="3"/>
        <v>0</v>
      </c>
      <c r="W28" s="8">
        <f t="shared" si="0"/>
        <v>0</v>
      </c>
      <c r="X28" s="8">
        <f t="shared" si="1"/>
        <v>0</v>
      </c>
      <c r="Y28" s="8">
        <f t="shared" si="4"/>
        <v>0</v>
      </c>
      <c r="Z28">
        <f t="shared" si="5"/>
        <v>0</v>
      </c>
      <c r="AC28" s="14"/>
    </row>
    <row r="29" spans="1:29">
      <c r="A29" t="s">
        <v>3250</v>
      </c>
      <c r="B29" cm="1">
        <f t="array" ref="B29">IF(COUNTIFS(GameLog!D:D,'SF B'!A29,GameLog!C:C,"SF")=0,0,COUNTA(_xlfn.UNIQUE(_xlfn._xlws.FILTER(GameLog!A$2:A$1000, (GameLog!C$2:C$1000="SF") * (GameLog!D$2:D$1000=A29)))))</f>
        <v>2</v>
      </c>
      <c r="C29">
        <f t="shared" si="2"/>
        <v>0</v>
      </c>
      <c r="D29">
        <f>SUMIFS(GameLog!G:G,GameLog!$D:$D,'SF B'!$A29,GameLog!$C:$C,"SF")</f>
        <v>0</v>
      </c>
      <c r="E29">
        <f>SUMIFS(GameLog!H:H,GameLog!$D:$D,'SF B'!$A29,GameLog!$C:$C,"SF")</f>
        <v>0</v>
      </c>
      <c r="F29">
        <f>SUMIFS(GameLog!I:I,GameLog!$D:$D,'SF B'!$A29,GameLog!$C:$C,"SF")</f>
        <v>0</v>
      </c>
      <c r="G29">
        <f>SUMIFS(GameLog!J:J,GameLog!$D:$D,'SF B'!$A29,GameLog!$C:$C,"SF")</f>
        <v>0</v>
      </c>
      <c r="H29">
        <f>SUMIFS(GameLog!K:K,GameLog!$D:$D,'SF B'!$A29,GameLog!$C:$C,"SF")</f>
        <v>0</v>
      </c>
      <c r="I29">
        <f>SUMIFS(GameLog!L:L,GameLog!$D:$D,'SF B'!$A29,GameLog!$C:$C,"SF")</f>
        <v>0</v>
      </c>
      <c r="J29">
        <f>SUMIFS(GameLog!M:M,GameLog!$D:$D,'SF B'!$A29,GameLog!$C:$C,"SF")</f>
        <v>0</v>
      </c>
      <c r="K29">
        <f>SUMIFS(GameLog!N:N,GameLog!$D:$D,'SF B'!$A29,GameLog!$C:$C,"SF")</f>
        <v>0</v>
      </c>
      <c r="L29">
        <f>SUMIFS(GameLog!O:O,GameLog!$D:$D,'SF B'!$A29,GameLog!$C:$C,"SF")</f>
        <v>0</v>
      </c>
      <c r="M29">
        <f>SUMIFS(GameLog!P:P,GameLog!$D:$D,'SF B'!$A29,GameLog!$C:$C,"SF")</f>
        <v>0</v>
      </c>
      <c r="N29">
        <f>SUMIFS(GameLog!Q:Q,GameLog!$D:$D,'SF B'!$A29,GameLog!$C:$C,"SF")</f>
        <v>0</v>
      </c>
      <c r="O29">
        <f>SUMIFS(GameLog!R:R,GameLog!$D:$D,'SF B'!$A29,GameLog!$C:$C,"SF")</f>
        <v>0</v>
      </c>
      <c r="P29">
        <f>SUMIFS(GameLog!S:S,GameLog!$D:$D,'SF B'!$A29,GameLog!$C:$C,"SF")</f>
        <v>0</v>
      </c>
      <c r="Q29">
        <f>SUMIFS(GameLog!T:T,GameLog!$D:$D,'SF B'!$A29,GameLog!$C:$C,"SF")</f>
        <v>0</v>
      </c>
      <c r="R29">
        <f>SUMIFS(GameLog!U:U,GameLog!$D:$D,'SF B'!$A29,GameLog!$C:$C,"SF")</f>
        <v>0</v>
      </c>
      <c r="S29">
        <f>SUMIFS(GameLog!V:V,GameLog!$D:$D,'SF B'!$A29,GameLog!$C:$C,"SF")</f>
        <v>0</v>
      </c>
      <c r="T29">
        <v>0</v>
      </c>
      <c r="U29">
        <v>0</v>
      </c>
      <c r="V29" s="8">
        <f t="shared" si="3"/>
        <v>0</v>
      </c>
      <c r="W29" s="8">
        <f t="shared" si="0"/>
        <v>0</v>
      </c>
      <c r="X29" s="8">
        <f t="shared" si="1"/>
        <v>0</v>
      </c>
      <c r="Y29" s="8">
        <f t="shared" si="4"/>
        <v>0</v>
      </c>
      <c r="Z29">
        <f t="shared" si="5"/>
        <v>0</v>
      </c>
      <c r="AC29" s="14"/>
    </row>
    <row r="30" spans="1:29">
      <c r="A30" t="s">
        <v>3251</v>
      </c>
      <c r="B30" cm="1">
        <f t="array" ref="B30">IF(COUNTIFS(GameLog!D:D,'SF B'!A30,GameLog!C:C,"SF")=0,0,COUNTA(_xlfn.UNIQUE(_xlfn._xlws.FILTER(GameLog!A$2:A$1000, (GameLog!C$2:C$1000="SF") * (GameLog!D$2:D$1000=A30)))))</f>
        <v>0</v>
      </c>
      <c r="C30">
        <f t="shared" si="2"/>
        <v>0</v>
      </c>
      <c r="D30">
        <f>SUMIFS(GameLog!G:G,GameLog!$D:$D,'SF B'!$A30,GameLog!$C:$C,"SF")</f>
        <v>0</v>
      </c>
      <c r="E30">
        <f>SUMIFS(GameLog!H:H,GameLog!$D:$D,'SF B'!$A30,GameLog!$C:$C,"SF")</f>
        <v>0</v>
      </c>
      <c r="F30">
        <f>SUMIFS(GameLog!I:I,GameLog!$D:$D,'SF B'!$A30,GameLog!$C:$C,"SF")</f>
        <v>0</v>
      </c>
      <c r="G30">
        <f>SUMIFS(GameLog!J:J,GameLog!$D:$D,'SF B'!$A30,GameLog!$C:$C,"SF")</f>
        <v>0</v>
      </c>
      <c r="H30">
        <f>SUMIFS(GameLog!K:K,GameLog!$D:$D,'SF B'!$A30,GameLog!$C:$C,"SF")</f>
        <v>0</v>
      </c>
      <c r="I30">
        <f>SUMIFS(GameLog!L:L,GameLog!$D:$D,'SF B'!$A30,GameLog!$C:$C,"SF")</f>
        <v>0</v>
      </c>
      <c r="J30">
        <f>SUMIFS(GameLog!M:M,GameLog!$D:$D,'SF B'!$A30,GameLog!$C:$C,"SF")</f>
        <v>0</v>
      </c>
      <c r="K30">
        <f>SUMIFS(GameLog!N:N,GameLog!$D:$D,'SF B'!$A30,GameLog!$C:$C,"SF")</f>
        <v>0</v>
      </c>
      <c r="L30">
        <f>SUMIFS(GameLog!O:O,GameLog!$D:$D,'SF B'!$A30,GameLog!$C:$C,"SF")</f>
        <v>0</v>
      </c>
      <c r="M30">
        <f>SUMIFS(GameLog!P:P,GameLog!$D:$D,'SF B'!$A30,GameLog!$C:$C,"SF")</f>
        <v>0</v>
      </c>
      <c r="N30">
        <f>SUMIFS(GameLog!Q:Q,GameLog!$D:$D,'SF B'!$A30,GameLog!$C:$C,"SF")</f>
        <v>0</v>
      </c>
      <c r="O30">
        <f>SUMIFS(GameLog!R:R,GameLog!$D:$D,'SF B'!$A30,GameLog!$C:$C,"SF")</f>
        <v>0</v>
      </c>
      <c r="P30">
        <f>SUMIFS(GameLog!S:S,GameLog!$D:$D,'SF B'!$A30,GameLog!$C:$C,"SF")</f>
        <v>0</v>
      </c>
      <c r="Q30">
        <f>SUMIFS(GameLog!T:T,GameLog!$D:$D,'SF B'!$A30,GameLog!$C:$C,"SF")</f>
        <v>0</v>
      </c>
      <c r="R30">
        <f>SUMIFS(GameLog!U:U,GameLog!$D:$D,'SF B'!$A30,GameLog!$C:$C,"SF")</f>
        <v>0</v>
      </c>
      <c r="S30">
        <f>SUMIFS(GameLog!V:V,GameLog!$D:$D,'SF B'!$A30,GameLog!$C:$C,"SF")</f>
        <v>0</v>
      </c>
      <c r="T30">
        <v>0</v>
      </c>
      <c r="U30">
        <v>0</v>
      </c>
      <c r="V30" s="8">
        <f t="shared" si="3"/>
        <v>0</v>
      </c>
      <c r="W30" s="8">
        <f t="shared" si="0"/>
        <v>0</v>
      </c>
      <c r="X30" s="8">
        <f t="shared" si="1"/>
        <v>0</v>
      </c>
      <c r="Y30" s="8">
        <f t="shared" si="4"/>
        <v>0</v>
      </c>
      <c r="Z30">
        <f t="shared" si="5"/>
        <v>0</v>
      </c>
      <c r="AC30" s="14"/>
    </row>
    <row r="31" spans="1:29">
      <c r="A31" t="s">
        <v>3252</v>
      </c>
      <c r="B31" cm="1">
        <f t="array" ref="B31">IF(COUNTIFS(GameLog!D:D,'SF B'!A31,GameLog!C:C,"SF")=0,0,COUNTA(_xlfn.UNIQUE(_xlfn._xlws.FILTER(GameLog!A$2:A$1000, (GameLog!C$2:C$1000="SF") * (GameLog!D$2:D$1000=A31)))))</f>
        <v>0</v>
      </c>
      <c r="C31">
        <f t="shared" si="2"/>
        <v>0</v>
      </c>
      <c r="D31">
        <f>SUMIFS(GameLog!G:G,GameLog!$D:$D,'SF B'!$A31,GameLog!$C:$C,"SF")</f>
        <v>0</v>
      </c>
      <c r="E31">
        <f>SUMIFS(GameLog!H:H,GameLog!$D:$D,'SF B'!$A31,GameLog!$C:$C,"SF")</f>
        <v>0</v>
      </c>
      <c r="F31">
        <f>SUMIFS(GameLog!I:I,GameLog!$D:$D,'SF B'!$A31,GameLog!$C:$C,"SF")</f>
        <v>0</v>
      </c>
      <c r="G31">
        <f>SUMIFS(GameLog!J:J,GameLog!$D:$D,'SF B'!$A31,GameLog!$C:$C,"SF")</f>
        <v>0</v>
      </c>
      <c r="H31">
        <f>SUMIFS(GameLog!K:K,GameLog!$D:$D,'SF B'!$A31,GameLog!$C:$C,"SF")</f>
        <v>0</v>
      </c>
      <c r="I31">
        <f>SUMIFS(GameLog!L:L,GameLog!$D:$D,'SF B'!$A31,GameLog!$C:$C,"SF")</f>
        <v>0</v>
      </c>
      <c r="J31">
        <f>SUMIFS(GameLog!M:M,GameLog!$D:$D,'SF B'!$A31,GameLog!$C:$C,"SF")</f>
        <v>0</v>
      </c>
      <c r="K31">
        <f>SUMIFS(GameLog!N:N,GameLog!$D:$D,'SF B'!$A31,GameLog!$C:$C,"SF")</f>
        <v>0</v>
      </c>
      <c r="L31">
        <f>SUMIFS(GameLog!O:O,GameLog!$D:$D,'SF B'!$A31,GameLog!$C:$C,"SF")</f>
        <v>0</v>
      </c>
      <c r="M31">
        <f>SUMIFS(GameLog!P:P,GameLog!$D:$D,'SF B'!$A31,GameLog!$C:$C,"SF")</f>
        <v>0</v>
      </c>
      <c r="N31">
        <f>SUMIFS(GameLog!Q:Q,GameLog!$D:$D,'SF B'!$A31,GameLog!$C:$C,"SF")</f>
        <v>0</v>
      </c>
      <c r="O31">
        <f>SUMIFS(GameLog!R:R,GameLog!$D:$D,'SF B'!$A31,GameLog!$C:$C,"SF")</f>
        <v>0</v>
      </c>
      <c r="P31">
        <f>SUMIFS(GameLog!S:S,GameLog!$D:$D,'SF B'!$A31,GameLog!$C:$C,"SF")</f>
        <v>0</v>
      </c>
      <c r="Q31">
        <f>SUMIFS(GameLog!T:T,GameLog!$D:$D,'SF B'!$A31,GameLog!$C:$C,"SF")</f>
        <v>0</v>
      </c>
      <c r="R31">
        <f>SUMIFS(GameLog!U:U,GameLog!$D:$D,'SF B'!$A31,GameLog!$C:$C,"SF")</f>
        <v>0</v>
      </c>
      <c r="S31">
        <f>SUMIFS(GameLog!V:V,GameLog!$D:$D,'SF B'!$A31,GameLog!$C:$C,"SF")</f>
        <v>0</v>
      </c>
      <c r="T31">
        <v>0</v>
      </c>
      <c r="U31">
        <v>0</v>
      </c>
      <c r="V31" s="8">
        <f t="shared" si="3"/>
        <v>0</v>
      </c>
      <c r="W31" s="8">
        <f t="shared" si="0"/>
        <v>0</v>
      </c>
      <c r="X31" s="8">
        <f t="shared" si="1"/>
        <v>0</v>
      </c>
      <c r="Y31" s="8">
        <f t="shared" si="4"/>
        <v>0</v>
      </c>
      <c r="Z31">
        <f t="shared" si="5"/>
        <v>0</v>
      </c>
      <c r="AC31" s="14"/>
    </row>
    <row r="32" spans="1:29">
      <c r="A32" t="s">
        <v>3253</v>
      </c>
      <c r="B32" cm="1">
        <f t="array" ref="B32">IF(COUNTIFS(GameLog!D:D,'SF B'!A32,GameLog!C:C,"SF")=0,0,COUNTA(_xlfn.UNIQUE(_xlfn._xlws.FILTER(GameLog!A$2:A$1000, (GameLog!C$2:C$1000="SF") * (GameLog!D$2:D$1000=A32)))))</f>
        <v>0</v>
      </c>
      <c r="C32">
        <f t="shared" si="2"/>
        <v>0</v>
      </c>
      <c r="D32">
        <f>SUMIFS(GameLog!G:G,GameLog!$D:$D,'SF B'!$A32,GameLog!$C:$C,"SF")</f>
        <v>0</v>
      </c>
      <c r="E32">
        <f>SUMIFS(GameLog!H:H,GameLog!$D:$D,'SF B'!$A32,GameLog!$C:$C,"SF")</f>
        <v>0</v>
      </c>
      <c r="F32">
        <f>SUMIFS(GameLog!I:I,GameLog!$D:$D,'SF B'!$A32,GameLog!$C:$C,"SF")</f>
        <v>0</v>
      </c>
      <c r="G32">
        <f>SUMIFS(GameLog!J:J,GameLog!$D:$D,'SF B'!$A32,GameLog!$C:$C,"SF")</f>
        <v>0</v>
      </c>
      <c r="H32">
        <f>SUMIFS(GameLog!K:K,GameLog!$D:$D,'SF B'!$A32,GameLog!$C:$C,"SF")</f>
        <v>0</v>
      </c>
      <c r="I32">
        <f>SUMIFS(GameLog!L:L,GameLog!$D:$D,'SF B'!$A32,GameLog!$C:$C,"SF")</f>
        <v>0</v>
      </c>
      <c r="J32">
        <f>SUMIFS(GameLog!M:M,GameLog!$D:$D,'SF B'!$A32,GameLog!$C:$C,"SF")</f>
        <v>0</v>
      </c>
      <c r="K32">
        <f>SUMIFS(GameLog!N:N,GameLog!$D:$D,'SF B'!$A32,GameLog!$C:$C,"SF")</f>
        <v>0</v>
      </c>
      <c r="L32">
        <f>SUMIFS(GameLog!O:O,GameLog!$D:$D,'SF B'!$A32,GameLog!$C:$C,"SF")</f>
        <v>0</v>
      </c>
      <c r="M32">
        <f>SUMIFS(GameLog!P:P,GameLog!$D:$D,'SF B'!$A32,GameLog!$C:$C,"SF")</f>
        <v>0</v>
      </c>
      <c r="N32">
        <f>SUMIFS(GameLog!Q:Q,GameLog!$D:$D,'SF B'!$A32,GameLog!$C:$C,"SF")</f>
        <v>0</v>
      </c>
      <c r="O32">
        <f>SUMIFS(GameLog!R:R,GameLog!$D:$D,'SF B'!$A32,GameLog!$C:$C,"SF")</f>
        <v>0</v>
      </c>
      <c r="P32">
        <f>SUMIFS(GameLog!S:S,GameLog!$D:$D,'SF B'!$A32,GameLog!$C:$C,"SF")</f>
        <v>0</v>
      </c>
      <c r="Q32">
        <f>SUMIFS(GameLog!T:T,GameLog!$D:$D,'SF B'!$A32,GameLog!$C:$C,"SF")</f>
        <v>0</v>
      </c>
      <c r="R32">
        <f>SUMIFS(GameLog!U:U,GameLog!$D:$D,'SF B'!$A32,GameLog!$C:$C,"SF")</f>
        <v>0</v>
      </c>
      <c r="S32">
        <f>SUMIFS(GameLog!V:V,GameLog!$D:$D,'SF B'!$A32,GameLog!$C:$C,"SF")</f>
        <v>0</v>
      </c>
      <c r="T32">
        <v>0</v>
      </c>
      <c r="U32">
        <v>0</v>
      </c>
      <c r="V32" s="8">
        <f t="shared" si="3"/>
        <v>0</v>
      </c>
      <c r="W32" s="8">
        <f t="shared" si="0"/>
        <v>0</v>
      </c>
      <c r="X32" s="8">
        <f t="shared" si="1"/>
        <v>0</v>
      </c>
      <c r="Y32" s="8">
        <f t="shared" si="4"/>
        <v>0</v>
      </c>
      <c r="Z32">
        <f t="shared" si="5"/>
        <v>0</v>
      </c>
      <c r="AC32" s="14"/>
    </row>
    <row r="33" spans="22:29">
      <c r="V33" s="8"/>
      <c r="W33" s="8"/>
      <c r="X33" s="8"/>
      <c r="Y33" s="8"/>
      <c r="AC33" s="14"/>
    </row>
    <row r="34" spans="22:29">
      <c r="V34" s="8"/>
      <c r="W34" s="8"/>
      <c r="X34" s="8"/>
      <c r="Y34" s="8"/>
      <c r="AC34" s="14"/>
    </row>
    <row r="35" spans="22:29">
      <c r="V35" s="8"/>
      <c r="W35" s="8"/>
      <c r="X35" s="8"/>
      <c r="Y35" s="8"/>
    </row>
    <row r="36" spans="22:29">
      <c r="V36" s="8"/>
      <c r="W36" s="8"/>
      <c r="X36" s="8"/>
      <c r="Y36" s="8"/>
    </row>
    <row r="37" spans="22:29">
      <c r="V37" s="8"/>
      <c r="W37" s="8"/>
      <c r="X37" s="8"/>
      <c r="Y37" s="8"/>
    </row>
    <row r="38" spans="22:29">
      <c r="V38" s="8"/>
      <c r="W38" s="8"/>
      <c r="X38" s="8"/>
      <c r="Y38" s="8"/>
    </row>
    <row r="39" spans="22:29">
      <c r="V39" s="8"/>
      <c r="W39" s="8"/>
      <c r="X39" s="8"/>
      <c r="Y39" s="8"/>
    </row>
    <row r="40" spans="22:29">
      <c r="V40" s="8"/>
      <c r="W40" s="8"/>
      <c r="X40" s="8"/>
      <c r="Y40" s="8"/>
    </row>
    <row r="41" spans="22:29">
      <c r="V41" s="8"/>
      <c r="W41" s="8"/>
      <c r="X41" s="8"/>
      <c r="Y41" s="8"/>
    </row>
    <row r="42" spans="22:29">
      <c r="V42" s="8"/>
      <c r="W42" s="8"/>
      <c r="X42" s="8"/>
      <c r="Y42" s="8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FB0C3-78F9-457E-8DCB-4746F8F3D091}">
  <sheetPr codeName="Sheet57"/>
  <dimension ref="A1:V75"/>
  <sheetViews>
    <sheetView workbookViewId="0">
      <pane ySplit="1" topLeftCell="A2" activePane="bottomLeft" state="frozen"/>
      <selection activeCell="AA9" sqref="AA9"/>
      <selection pane="bottomLeft" activeCell="A2" sqref="A2:A17"/>
    </sheetView>
  </sheetViews>
  <sheetFormatPr defaultRowHeight="13.2"/>
  <cols>
    <col min="1" max="1" width="15.5546875" bestFit="1" customWidth="1"/>
    <col min="2" max="2" width="4.77734375" bestFit="1" customWidth="1"/>
    <col min="3" max="3" width="2.33203125" bestFit="1" customWidth="1"/>
    <col min="4" max="4" width="3.5546875" bestFit="1" customWidth="1"/>
    <col min="5" max="5" width="6.109375" style="12" bestFit="1" customWidth="1"/>
    <col min="6" max="6" width="3.5546875" bestFit="1" customWidth="1"/>
    <col min="7" max="7" width="3" bestFit="1" customWidth="1"/>
    <col min="8" max="8" width="4.6640625" bestFit="1" customWidth="1"/>
    <col min="9" max="9" width="3.5546875" bestFit="1" customWidth="1"/>
    <col min="10" max="10" width="3.21875" bestFit="1" customWidth="1"/>
    <col min="11" max="12" width="3.44140625" bestFit="1" customWidth="1"/>
    <col min="13" max="13" width="3.5546875" bestFit="1" customWidth="1"/>
    <col min="14" max="14" width="4.44140625" bestFit="1" customWidth="1"/>
    <col min="15" max="15" width="5.5546875" bestFit="1" customWidth="1"/>
    <col min="16" max="16" width="5.2187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4.77734375" bestFit="1" customWidth="1"/>
    <col min="21" max="21" width="4.44140625" bestFit="1" customWidth="1"/>
    <col min="22" max="22" width="4.5546875" bestFit="1" customWidth="1"/>
    <col min="23" max="25" width="5.5546875" bestFit="1" customWidth="1"/>
    <col min="26" max="26" width="3.21875" bestFit="1" customWidth="1"/>
    <col min="27" max="27" width="4.109375" bestFit="1" customWidth="1"/>
    <col min="28" max="30" width="4.77734375" bestFit="1" customWidth="1"/>
    <col min="31" max="31" width="5.21875" bestFit="1" customWidth="1"/>
    <col min="32" max="32" width="4.88671875" bestFit="1" customWidth="1"/>
    <col min="33" max="33" width="5.21875" bestFit="1" customWidth="1"/>
    <col min="34" max="34" width="5.109375" bestFit="1" customWidth="1"/>
  </cols>
  <sheetData>
    <row r="1" spans="1:22">
      <c r="A1" s="14" t="s">
        <v>2405</v>
      </c>
      <c r="B1" t="s">
        <v>2502</v>
      </c>
      <c r="C1" t="s">
        <v>2406</v>
      </c>
      <c r="D1" t="s">
        <v>2483</v>
      </c>
      <c r="E1" s="12" t="s">
        <v>2503</v>
      </c>
      <c r="F1" t="s">
        <v>2504</v>
      </c>
      <c r="G1" t="s">
        <v>2505</v>
      </c>
      <c r="H1" t="s">
        <v>2506</v>
      </c>
      <c r="I1" t="s">
        <v>2507</v>
      </c>
      <c r="J1" t="s">
        <v>2508</v>
      </c>
      <c r="K1" t="s">
        <v>2509</v>
      </c>
      <c r="L1" t="s">
        <v>2415</v>
      </c>
      <c r="M1" t="s">
        <v>2416</v>
      </c>
      <c r="N1" t="s">
        <v>2510</v>
      </c>
      <c r="O1" t="s">
        <v>2527</v>
      </c>
      <c r="P1" t="s">
        <v>2664</v>
      </c>
    </row>
    <row r="2" spans="1:22">
      <c r="A2" t="s">
        <v>3246</v>
      </c>
      <c r="B2" t="s">
        <v>2443</v>
      </c>
      <c r="C2">
        <f>COUNTIFS(GameLog!D:D,'SF F'!A2,GameLog!C:C,"SF",GameLog!E:E,INDEX(Positions!$A$1:$B$9,MATCH('SF F'!$B2,Positions!$A$1:$A$9,0),2))</f>
        <v>0</v>
      </c>
      <c r="D2">
        <f>SUMIFS(GameLog!F:F,GameLog!$D:$D,'SF F'!A2,GameLog!$E:$E,INDEX(Positions!$A$1:$B$9,MATCH('SF F'!$B2,Positions!$A$1:$A$9,0),2),GameLog!$C:$C,"SF")</f>
        <v>0</v>
      </c>
      <c r="E2" s="12">
        <f>SUMIFS(GameLog!AM:AM,GameLog!$D:$D,'SF F'!$A2,GameLog!$E:$E,INDEX(Positions!$A$1:$B$9,MATCH('SF F'!$B2,Positions!$A$1:$A$9,0),2),GameLog!$C:$C,"SF")</f>
        <v>0</v>
      </c>
      <c r="F2">
        <f>SUMIFS(GameLog!AN:AN,GameLog!$D:$D,'SF F'!$A2,GameLog!$E:$E,INDEX(Positions!$A$1:$B$9,MATCH('SF F'!$B2,Positions!$A$1:$A$9,0),2),GameLog!$C:$C,"SF")</f>
        <v>0</v>
      </c>
      <c r="G2">
        <f>SUMIFS(GameLog!AO:AO,GameLog!$D:$D,'SF F'!$A2,GameLog!$E:$E,INDEX(Positions!$A$1:$B$9,MATCH('SF F'!$B2,Positions!$A$1:$A$9,0),2),GameLog!$C:$C,"SF")</f>
        <v>0</v>
      </c>
      <c r="H2">
        <f>SUMIFS(GameLog!AP:AP,GameLog!$D:$D,'SF F'!$A2,GameLog!$E:$E,INDEX(Positions!$A$1:$B$9,MATCH('SF F'!$B2,Positions!$A$1:$A$9,0),2),GameLog!$C:$C,"SF")</f>
        <v>0</v>
      </c>
      <c r="I2">
        <f>SUMIFS(GameLog!AQ:AQ,GameLog!$D:$D,'SF F'!$A2,GameLog!$E:$E,INDEX(Positions!$A$1:$B$9,MATCH('SF F'!$B2,Positions!$A$1:$A$9,0),2),GameLog!$C:$C,"SF")</f>
        <v>0</v>
      </c>
      <c r="J2">
        <f>SUMIFS(GameLog!AR:AR,GameLog!$D:$D,'SF F'!$A2,GameLog!$E:$E,INDEX(Positions!$A$1:$B$9,MATCH('SF F'!$B2,Positions!$A$1:$A$9,0),2),GameLog!$C:$C,"SF")</f>
        <v>0</v>
      </c>
      <c r="K2">
        <f>SUMIFS(GameLog!AS:AS,GameLog!$D:$D,'SF F'!$A2,GameLog!$E:$E,INDEX(Positions!$A$1:$B$9,MATCH('SF F'!$B2,Positions!$A$1:$A$9,0),2),GameLog!$C:$C,"SF")</f>
        <v>0</v>
      </c>
      <c r="L2">
        <f>SUMIFS(GameLog!AT:AT,GameLog!$D:$D,'SF F'!$A2,GameLog!$E:$E,INDEX(Positions!$A$1:$B$9,MATCH('SF F'!$B2,Positions!$A$1:$A$9,0),2),GameLog!$C:$C,"SF")</f>
        <v>0</v>
      </c>
      <c r="M2">
        <f>SUMIFS(GameLog!AU:AU,GameLog!$D:$D,'SF F'!$A2,GameLog!$E:$E,INDEX(Positions!$A$1:$B$9,MATCH('SF F'!$B2,Positions!$A$1:$A$9,0),2),GameLog!$C:$C,"SF")</f>
        <v>0</v>
      </c>
      <c r="N2">
        <f>SUMIFS(GameLog!AV:AV,GameLog!$D:$D,'SF F'!$A2,GameLog!$E:$E,INDEX(Positions!$A$1:$B$9,MATCH('SF F'!$B2,Positions!$A$1:$A$9,0),2),GameLog!$C:$C,"SF")</f>
        <v>0</v>
      </c>
      <c r="O2" s="8">
        <f>IFERROR((F2+G2)/(F2+G2+H2),0)</f>
        <v>0</v>
      </c>
      <c r="P2" s="18" t="str">
        <f>IF(B2="C",IFERROR(M2/(L2+M2),0),"")</f>
        <v/>
      </c>
      <c r="V2" s="15"/>
    </row>
    <row r="3" spans="1:22">
      <c r="A3" t="s">
        <v>3251</v>
      </c>
      <c r="B3" t="s">
        <v>2443</v>
      </c>
      <c r="C3">
        <f>COUNTIFS(GameLog!D:D,'SF F'!A3,GameLog!C:C,"SF",GameLog!E:E,INDEX(Positions!$A$1:$B$9,MATCH('SF F'!$B3,Positions!$A$1:$A$9,0),2))</f>
        <v>0</v>
      </c>
      <c r="D3">
        <f>SUMIFS(GameLog!F:F,GameLog!$D:$D,'SF F'!A3,GameLog!$E:$E,INDEX(Positions!$A$1:$B$9,MATCH('SF F'!$B3,Positions!$A$1:$A$9,0),2),GameLog!$C:$C,"SF")</f>
        <v>0</v>
      </c>
      <c r="E3" s="12">
        <f>SUMIFS(GameLog!AM:AM,GameLog!$D:$D,'SF F'!$A3,GameLog!$E:$E,INDEX(Positions!$A$1:$B$9,MATCH('SF F'!$B3,Positions!$A$1:$A$9,0),2),GameLog!$C:$C,"SF")</f>
        <v>0</v>
      </c>
      <c r="F3">
        <f>SUMIFS(GameLog!AN:AN,GameLog!$D:$D,'SF F'!$A3,GameLog!$E:$E,INDEX(Positions!$A$1:$B$9,MATCH('SF F'!$B3,Positions!$A$1:$A$9,0),2),GameLog!$C:$C,"SF")</f>
        <v>0</v>
      </c>
      <c r="G3">
        <f>SUMIFS(GameLog!AO:AO,GameLog!$D:$D,'SF F'!$A3,GameLog!$E:$E,INDEX(Positions!$A$1:$B$9,MATCH('SF F'!$B3,Positions!$A$1:$A$9,0),2),GameLog!$C:$C,"SF")</f>
        <v>0</v>
      </c>
      <c r="H3">
        <f>SUMIFS(GameLog!AP:AP,GameLog!$D:$D,'SF F'!$A3,GameLog!$E:$E,INDEX(Positions!$A$1:$B$9,MATCH('SF F'!$B3,Positions!$A$1:$A$9,0),2),GameLog!$C:$C,"SF")</f>
        <v>0</v>
      </c>
      <c r="I3">
        <f>SUMIFS(GameLog!AQ:AQ,GameLog!$D:$D,'SF F'!$A3,GameLog!$E:$E,INDEX(Positions!$A$1:$B$9,MATCH('SF F'!$B3,Positions!$A$1:$A$9,0),2),GameLog!$C:$C,"SF")</f>
        <v>0</v>
      </c>
      <c r="J3">
        <f>SUMIFS(GameLog!AR:AR,GameLog!$D:$D,'SF F'!$A3,GameLog!$E:$E,INDEX(Positions!$A$1:$B$9,MATCH('SF F'!$B3,Positions!$A$1:$A$9,0),2),GameLog!$C:$C,"SF")</f>
        <v>0</v>
      </c>
      <c r="K3">
        <f>SUMIFS(GameLog!AS:AS,GameLog!$D:$D,'SF F'!$A3,GameLog!$E:$E,INDEX(Positions!$A$1:$B$9,MATCH('SF F'!$B3,Positions!$A$1:$A$9,0),2),GameLog!$C:$C,"SF")</f>
        <v>0</v>
      </c>
      <c r="L3">
        <f>SUMIFS(GameLog!AT:AT,GameLog!$D:$D,'SF F'!$A3,GameLog!$E:$E,INDEX(Positions!$A$1:$B$9,MATCH('SF F'!$B3,Positions!$A$1:$A$9,0),2),GameLog!$C:$C,"SF")</f>
        <v>0</v>
      </c>
      <c r="M3">
        <f>SUMIFS(GameLog!AU:AU,GameLog!$D:$D,'SF F'!$A3,GameLog!$E:$E,INDEX(Positions!$A$1:$B$9,MATCH('SF F'!$B3,Positions!$A$1:$A$9,0),2),GameLog!$C:$C,"SF")</f>
        <v>0</v>
      </c>
      <c r="N3">
        <f>SUMIFS(GameLog!AV:AV,GameLog!$D:$D,'SF F'!$A3,GameLog!$E:$E,INDEX(Positions!$A$1:$B$9,MATCH('SF F'!$B3,Positions!$A$1:$A$9,0),2),GameLog!$C:$C,"SF")</f>
        <v>0</v>
      </c>
      <c r="O3" s="8">
        <f t="shared" ref="O3:O57" si="0">IFERROR((F3+G3)/(F3+G3+H3),0)</f>
        <v>0</v>
      </c>
      <c r="P3" s="18" t="str">
        <f t="shared" ref="P3:P57" si="1">IF(B3="C",IFERROR(M3/(L3+M3),0),"")</f>
        <v/>
      </c>
      <c r="V3" s="15"/>
    </row>
    <row r="4" spans="1:22">
      <c r="A4" t="s">
        <v>3254</v>
      </c>
      <c r="B4" t="s">
        <v>2443</v>
      </c>
      <c r="C4">
        <f>COUNTIFS(GameLog!D:D,'SF F'!A4,GameLog!C:C,"SF",GameLog!E:E,INDEX(Positions!$A$1:$B$9,MATCH('SF F'!$B4,Positions!$A$1:$A$9,0),2))</f>
        <v>2</v>
      </c>
      <c r="D4">
        <f>SUMIFS(GameLog!F:F,GameLog!$D:$D,'SF F'!A4,GameLog!$E:$E,INDEX(Positions!$A$1:$B$9,MATCH('SF F'!$B4,Positions!$A$1:$A$9,0),2),GameLog!$C:$C,"SF")</f>
        <v>0</v>
      </c>
      <c r="E4" s="12">
        <f>SUMIFS(GameLog!AM:AM,GameLog!$D:$D,'SF F'!$A4,GameLog!$E:$E,INDEX(Positions!$A$1:$B$9,MATCH('SF F'!$B4,Positions!$A$1:$A$9,0),2),GameLog!$C:$C,"SF")</f>
        <v>1</v>
      </c>
      <c r="F4">
        <f>SUMIFS(GameLog!AN:AN,GameLog!$D:$D,'SF F'!$A4,GameLog!$E:$E,INDEX(Positions!$A$1:$B$9,MATCH('SF F'!$B4,Positions!$A$1:$A$9,0),2),GameLog!$C:$C,"SF")</f>
        <v>0</v>
      </c>
      <c r="G4">
        <f>SUMIFS(GameLog!AO:AO,GameLog!$D:$D,'SF F'!$A4,GameLog!$E:$E,INDEX(Positions!$A$1:$B$9,MATCH('SF F'!$B4,Positions!$A$1:$A$9,0),2),GameLog!$C:$C,"SF")</f>
        <v>0</v>
      </c>
      <c r="H4">
        <f>SUMIFS(GameLog!AP:AP,GameLog!$D:$D,'SF F'!$A4,GameLog!$E:$E,INDEX(Positions!$A$1:$B$9,MATCH('SF F'!$B4,Positions!$A$1:$A$9,0),2),GameLog!$C:$C,"SF")</f>
        <v>0</v>
      </c>
      <c r="I4">
        <f>SUMIFS(GameLog!AQ:AQ,GameLog!$D:$D,'SF F'!$A4,GameLog!$E:$E,INDEX(Positions!$A$1:$B$9,MATCH('SF F'!$B4,Positions!$A$1:$A$9,0),2),GameLog!$C:$C,"SF")</f>
        <v>0</v>
      </c>
      <c r="J4">
        <f>SUMIFS(GameLog!AR:AR,GameLog!$D:$D,'SF F'!$A4,GameLog!$E:$E,INDEX(Positions!$A$1:$B$9,MATCH('SF F'!$B4,Positions!$A$1:$A$9,0),2),GameLog!$C:$C,"SF")</f>
        <v>0</v>
      </c>
      <c r="K4">
        <f>SUMIFS(GameLog!AS:AS,GameLog!$D:$D,'SF F'!$A4,GameLog!$E:$E,INDEX(Positions!$A$1:$B$9,MATCH('SF F'!$B4,Positions!$A$1:$A$9,0),2),GameLog!$C:$C,"SF")</f>
        <v>0</v>
      </c>
      <c r="L4">
        <f>SUMIFS(GameLog!AT:AT,GameLog!$D:$D,'SF F'!$A4,GameLog!$E:$E,INDEX(Positions!$A$1:$B$9,MATCH('SF F'!$B4,Positions!$A$1:$A$9,0),2),GameLog!$C:$C,"SF")</f>
        <v>1</v>
      </c>
      <c r="M4">
        <f>SUMIFS(GameLog!AU:AU,GameLog!$D:$D,'SF F'!$A4,GameLog!$E:$E,INDEX(Positions!$A$1:$B$9,MATCH('SF F'!$B4,Positions!$A$1:$A$9,0),2),GameLog!$C:$C,"SF")</f>
        <v>0</v>
      </c>
      <c r="N4">
        <f>SUMIFS(GameLog!AV:AV,GameLog!$D:$D,'SF F'!$A4,GameLog!$E:$E,INDEX(Positions!$A$1:$B$9,MATCH('SF F'!$B4,Positions!$A$1:$A$9,0),2),GameLog!$C:$C,"SF")</f>
        <v>0</v>
      </c>
      <c r="O4" s="8">
        <f t="shared" si="0"/>
        <v>0</v>
      </c>
      <c r="P4" s="18" t="str">
        <f t="shared" si="1"/>
        <v/>
      </c>
      <c r="V4" s="15"/>
    </row>
    <row r="5" spans="1:22">
      <c r="A5" t="s">
        <v>3243</v>
      </c>
      <c r="B5" t="s">
        <v>2443</v>
      </c>
      <c r="C5">
        <f>COUNTIFS(GameLog!D:D,'SF F'!A5,GameLog!C:C,"SF",GameLog!E:E,INDEX(Positions!$A$1:$B$9,MATCH('SF F'!$B5,Positions!$A$1:$A$9,0),2))</f>
        <v>0</v>
      </c>
      <c r="D5">
        <f>SUMIFS(GameLog!F:F,GameLog!$D:$D,'SF F'!A5,GameLog!$E:$E,INDEX(Positions!$A$1:$B$9,MATCH('SF F'!$B5,Positions!$A$1:$A$9,0),2),GameLog!$C:$C,"SF")</f>
        <v>0</v>
      </c>
      <c r="E5" s="12">
        <f>SUMIFS(GameLog!AM:AM,GameLog!$D:$D,'SF F'!$A5,GameLog!$E:$E,INDEX(Positions!$A$1:$B$9,MATCH('SF F'!$B5,Positions!$A$1:$A$9,0),2),GameLog!$C:$C,"SF")</f>
        <v>0</v>
      </c>
      <c r="F5">
        <f>SUMIFS(GameLog!AN:AN,GameLog!$D:$D,'SF F'!$A5,GameLog!$E:$E,INDEX(Positions!$A$1:$B$9,MATCH('SF F'!$B5,Positions!$A$1:$A$9,0),2),GameLog!$C:$C,"SF")</f>
        <v>0</v>
      </c>
      <c r="G5">
        <f>SUMIFS(GameLog!AO:AO,GameLog!$D:$D,'SF F'!$A5,GameLog!$E:$E,INDEX(Positions!$A$1:$B$9,MATCH('SF F'!$B5,Positions!$A$1:$A$9,0),2),GameLog!$C:$C,"SF")</f>
        <v>0</v>
      </c>
      <c r="H5">
        <f>SUMIFS(GameLog!AP:AP,GameLog!$D:$D,'SF F'!$A5,GameLog!$E:$E,INDEX(Positions!$A$1:$B$9,MATCH('SF F'!$B5,Positions!$A$1:$A$9,0),2),GameLog!$C:$C,"SF")</f>
        <v>0</v>
      </c>
      <c r="I5">
        <f>SUMIFS(GameLog!AQ:AQ,GameLog!$D:$D,'SF F'!$A5,GameLog!$E:$E,INDEX(Positions!$A$1:$B$9,MATCH('SF F'!$B5,Positions!$A$1:$A$9,0),2),GameLog!$C:$C,"SF")</f>
        <v>0</v>
      </c>
      <c r="J5">
        <f>SUMIFS(GameLog!AR:AR,GameLog!$D:$D,'SF F'!$A5,GameLog!$E:$E,INDEX(Positions!$A$1:$B$9,MATCH('SF F'!$B5,Positions!$A$1:$A$9,0),2),GameLog!$C:$C,"SF")</f>
        <v>0</v>
      </c>
      <c r="K5">
        <f>SUMIFS(GameLog!AS:AS,GameLog!$D:$D,'SF F'!$A5,GameLog!$E:$E,INDEX(Positions!$A$1:$B$9,MATCH('SF F'!$B5,Positions!$A$1:$A$9,0),2),GameLog!$C:$C,"SF")</f>
        <v>0</v>
      </c>
      <c r="L5">
        <f>SUMIFS(GameLog!AT:AT,GameLog!$D:$D,'SF F'!$A5,GameLog!$E:$E,INDEX(Positions!$A$1:$B$9,MATCH('SF F'!$B5,Positions!$A$1:$A$9,0),2),GameLog!$C:$C,"SF")</f>
        <v>0</v>
      </c>
      <c r="M5">
        <f>SUMIFS(GameLog!AU:AU,GameLog!$D:$D,'SF F'!$A5,GameLog!$E:$E,INDEX(Positions!$A$1:$B$9,MATCH('SF F'!$B5,Positions!$A$1:$A$9,0),2),GameLog!$C:$C,"SF")</f>
        <v>0</v>
      </c>
      <c r="N5">
        <f>SUMIFS(GameLog!AV:AV,GameLog!$D:$D,'SF F'!$A5,GameLog!$E:$E,INDEX(Positions!$A$1:$B$9,MATCH('SF F'!$B5,Positions!$A$1:$A$9,0),2),GameLog!$C:$C,"SF")</f>
        <v>0</v>
      </c>
      <c r="O5" s="8">
        <f t="shared" si="0"/>
        <v>0</v>
      </c>
      <c r="P5" s="18" t="str">
        <f t="shared" si="1"/>
        <v/>
      </c>
      <c r="V5" s="15"/>
    </row>
    <row r="6" spans="1:22">
      <c r="A6" t="s">
        <v>3245</v>
      </c>
      <c r="B6" t="s">
        <v>2443</v>
      </c>
      <c r="C6">
        <f>COUNTIFS(GameLog!D:D,'SF F'!A6,GameLog!C:C,"SF",GameLog!E:E,INDEX(Positions!$A$1:$B$9,MATCH('SF F'!$B6,Positions!$A$1:$A$9,0),2))</f>
        <v>1</v>
      </c>
      <c r="D6">
        <f>SUMIFS(GameLog!F:F,GameLog!$D:$D,'SF F'!A6,GameLog!$E:$E,INDEX(Positions!$A$1:$B$9,MATCH('SF F'!$B6,Positions!$A$1:$A$9,0),2),GameLog!$C:$C,"SF")</f>
        <v>1</v>
      </c>
      <c r="E6" s="12">
        <f>SUMIFS(GameLog!AM:AM,GameLog!$D:$D,'SF F'!$A6,GameLog!$E:$E,INDEX(Positions!$A$1:$B$9,MATCH('SF F'!$B6,Positions!$A$1:$A$9,0),2),GameLog!$C:$C,"SF")</f>
        <v>7.333333333333333</v>
      </c>
      <c r="F6">
        <f>SUMIFS(GameLog!AN:AN,GameLog!$D:$D,'SF F'!$A6,GameLog!$E:$E,INDEX(Positions!$A$1:$B$9,MATCH('SF F'!$B6,Positions!$A$1:$A$9,0),2),GameLog!$C:$C,"SF")</f>
        <v>0</v>
      </c>
      <c r="G6">
        <f>SUMIFS(GameLog!AO:AO,GameLog!$D:$D,'SF F'!$A6,GameLog!$E:$E,INDEX(Positions!$A$1:$B$9,MATCH('SF F'!$B6,Positions!$A$1:$A$9,0),2),GameLog!$C:$C,"SF")</f>
        <v>1</v>
      </c>
      <c r="H6">
        <f>SUMIFS(GameLog!AP:AP,GameLog!$D:$D,'SF F'!$A6,GameLog!$E:$E,INDEX(Positions!$A$1:$B$9,MATCH('SF F'!$B6,Positions!$A$1:$A$9,0),2),GameLog!$C:$C,"SF")</f>
        <v>0</v>
      </c>
      <c r="I6">
        <f>SUMIFS(GameLog!AQ:AQ,GameLog!$D:$D,'SF F'!$A6,GameLog!$E:$E,INDEX(Positions!$A$1:$B$9,MATCH('SF F'!$B6,Positions!$A$1:$A$9,0),2),GameLog!$C:$C,"SF")</f>
        <v>0</v>
      </c>
      <c r="J6">
        <f>SUMIFS(GameLog!AR:AR,GameLog!$D:$D,'SF F'!$A6,GameLog!$E:$E,INDEX(Positions!$A$1:$B$9,MATCH('SF F'!$B6,Positions!$A$1:$A$9,0),2),GameLog!$C:$C,"SF")</f>
        <v>0</v>
      </c>
      <c r="K6">
        <f>SUMIFS(GameLog!AS:AS,GameLog!$D:$D,'SF F'!$A6,GameLog!$E:$E,INDEX(Positions!$A$1:$B$9,MATCH('SF F'!$B6,Positions!$A$1:$A$9,0),2),GameLog!$C:$C,"SF")</f>
        <v>0</v>
      </c>
      <c r="L6">
        <f>SUMIFS(GameLog!AT:AT,GameLog!$D:$D,'SF F'!$A6,GameLog!$E:$E,INDEX(Positions!$A$1:$B$9,MATCH('SF F'!$B6,Positions!$A$1:$A$9,0),2),GameLog!$C:$C,"SF")</f>
        <v>0</v>
      </c>
      <c r="M6">
        <f>SUMIFS(GameLog!AU:AU,GameLog!$D:$D,'SF F'!$A6,GameLog!$E:$E,INDEX(Positions!$A$1:$B$9,MATCH('SF F'!$B6,Positions!$A$1:$A$9,0),2),GameLog!$C:$C,"SF")</f>
        <v>0</v>
      </c>
      <c r="N6">
        <f>SUMIFS(GameLog!AV:AV,GameLog!$D:$D,'SF F'!$A6,GameLog!$E:$E,INDEX(Positions!$A$1:$B$9,MATCH('SF F'!$B6,Positions!$A$1:$A$9,0),2),GameLog!$C:$C,"SF")</f>
        <v>0</v>
      </c>
      <c r="O6" s="8">
        <f t="shared" si="0"/>
        <v>1</v>
      </c>
      <c r="P6" s="18" t="str">
        <f t="shared" si="1"/>
        <v/>
      </c>
      <c r="V6" s="15"/>
    </row>
    <row r="7" spans="1:22">
      <c r="A7" t="s">
        <v>3248</v>
      </c>
      <c r="B7" t="s">
        <v>2443</v>
      </c>
      <c r="C7">
        <f>COUNTIFS(GameLog!D:D,'SF F'!A7,GameLog!C:C,"SF",GameLog!E:E,INDEX(Positions!$A$1:$B$9,MATCH('SF F'!$B7,Positions!$A$1:$A$9,0),2))</f>
        <v>0</v>
      </c>
      <c r="D7">
        <f>SUMIFS(GameLog!F:F,GameLog!$D:$D,'SF F'!A7,GameLog!$E:$E,INDEX(Positions!$A$1:$B$9,MATCH('SF F'!$B7,Positions!$A$1:$A$9,0),2),GameLog!$C:$C,"SF")</f>
        <v>0</v>
      </c>
      <c r="E7" s="12">
        <f>SUMIFS(GameLog!AM:AM,GameLog!$D:$D,'SF F'!$A7,GameLog!$E:$E,INDEX(Positions!$A$1:$B$9,MATCH('SF F'!$B7,Positions!$A$1:$A$9,0),2),GameLog!$C:$C,"SF")</f>
        <v>0</v>
      </c>
      <c r="F7">
        <f>SUMIFS(GameLog!AN:AN,GameLog!$D:$D,'SF F'!$A7,GameLog!$E:$E,INDEX(Positions!$A$1:$B$9,MATCH('SF F'!$B7,Positions!$A$1:$A$9,0),2),GameLog!$C:$C,"SF")</f>
        <v>0</v>
      </c>
      <c r="G7">
        <f>SUMIFS(GameLog!AO:AO,GameLog!$D:$D,'SF F'!$A7,GameLog!$E:$E,INDEX(Positions!$A$1:$B$9,MATCH('SF F'!$B7,Positions!$A$1:$A$9,0),2),GameLog!$C:$C,"SF")</f>
        <v>0</v>
      </c>
      <c r="H7">
        <f>SUMIFS(GameLog!AP:AP,GameLog!$D:$D,'SF F'!$A7,GameLog!$E:$E,INDEX(Positions!$A$1:$B$9,MATCH('SF F'!$B7,Positions!$A$1:$A$9,0),2),GameLog!$C:$C,"SF")</f>
        <v>0</v>
      </c>
      <c r="I7">
        <f>SUMIFS(GameLog!AQ:AQ,GameLog!$D:$D,'SF F'!$A7,GameLog!$E:$E,INDEX(Positions!$A$1:$B$9,MATCH('SF F'!$B7,Positions!$A$1:$A$9,0),2),GameLog!$C:$C,"SF")</f>
        <v>0</v>
      </c>
      <c r="J7">
        <f>SUMIFS(GameLog!AR:AR,GameLog!$D:$D,'SF F'!$A7,GameLog!$E:$E,INDEX(Positions!$A$1:$B$9,MATCH('SF F'!$B7,Positions!$A$1:$A$9,0),2),GameLog!$C:$C,"SF")</f>
        <v>0</v>
      </c>
      <c r="K7">
        <f>SUMIFS(GameLog!AS:AS,GameLog!$D:$D,'SF F'!$A7,GameLog!$E:$E,INDEX(Positions!$A$1:$B$9,MATCH('SF F'!$B7,Positions!$A$1:$A$9,0),2),GameLog!$C:$C,"SF")</f>
        <v>0</v>
      </c>
      <c r="L7">
        <f>SUMIFS(GameLog!AT:AT,GameLog!$D:$D,'SF F'!$A7,GameLog!$E:$E,INDEX(Positions!$A$1:$B$9,MATCH('SF F'!$B7,Positions!$A$1:$A$9,0),2),GameLog!$C:$C,"SF")</f>
        <v>0</v>
      </c>
      <c r="M7">
        <f>SUMIFS(GameLog!AU:AU,GameLog!$D:$D,'SF F'!$A7,GameLog!$E:$E,INDEX(Positions!$A$1:$B$9,MATCH('SF F'!$B7,Positions!$A$1:$A$9,0),2),GameLog!$C:$C,"SF")</f>
        <v>0</v>
      </c>
      <c r="N7">
        <f>SUMIFS(GameLog!AV:AV,GameLog!$D:$D,'SF F'!$A7,GameLog!$E:$E,INDEX(Positions!$A$1:$B$9,MATCH('SF F'!$B7,Positions!$A$1:$A$9,0),2),GameLog!$C:$C,"SF")</f>
        <v>0</v>
      </c>
      <c r="O7" s="8">
        <f t="shared" si="0"/>
        <v>0</v>
      </c>
      <c r="P7" s="18" t="str">
        <f t="shared" si="1"/>
        <v/>
      </c>
      <c r="V7" s="15"/>
    </row>
    <row r="8" spans="1:22">
      <c r="A8" t="s">
        <v>3255</v>
      </c>
      <c r="B8" t="s">
        <v>2443</v>
      </c>
      <c r="C8">
        <f>COUNTIFS(GameLog!D:D,'SF F'!A8,GameLog!C:C,"SF",GameLog!E:E,INDEX(Positions!$A$1:$B$9,MATCH('SF F'!$B8,Positions!$A$1:$A$9,0),2))</f>
        <v>2</v>
      </c>
      <c r="D8">
        <f>SUMIFS(GameLog!F:F,GameLog!$D:$D,'SF F'!A8,GameLog!$E:$E,INDEX(Positions!$A$1:$B$9,MATCH('SF F'!$B8,Positions!$A$1:$A$9,0),2),GameLog!$C:$C,"SF")</f>
        <v>0</v>
      </c>
      <c r="E8" s="12">
        <f>SUMIFS(GameLog!AM:AM,GameLog!$D:$D,'SF F'!$A8,GameLog!$E:$E,INDEX(Positions!$A$1:$B$9,MATCH('SF F'!$B8,Positions!$A$1:$A$9,0),2),GameLog!$C:$C,"SF")</f>
        <v>2.6666666666666665</v>
      </c>
      <c r="F8">
        <f>SUMIFS(GameLog!AN:AN,GameLog!$D:$D,'SF F'!$A8,GameLog!$E:$E,INDEX(Positions!$A$1:$B$9,MATCH('SF F'!$B8,Positions!$A$1:$A$9,0),2),GameLog!$C:$C,"SF")</f>
        <v>0</v>
      </c>
      <c r="G8">
        <f>SUMIFS(GameLog!AO:AO,GameLog!$D:$D,'SF F'!$A8,GameLog!$E:$E,INDEX(Positions!$A$1:$B$9,MATCH('SF F'!$B8,Positions!$A$1:$A$9,0),2),GameLog!$C:$C,"SF")</f>
        <v>0</v>
      </c>
      <c r="H8">
        <f>SUMIFS(GameLog!AP:AP,GameLog!$D:$D,'SF F'!$A8,GameLog!$E:$E,INDEX(Positions!$A$1:$B$9,MATCH('SF F'!$B8,Positions!$A$1:$A$9,0),2),GameLog!$C:$C,"SF")</f>
        <v>0</v>
      </c>
      <c r="I8">
        <f>SUMIFS(GameLog!AQ:AQ,GameLog!$D:$D,'SF F'!$A8,GameLog!$E:$E,INDEX(Positions!$A$1:$B$9,MATCH('SF F'!$B8,Positions!$A$1:$A$9,0),2),GameLog!$C:$C,"SF")</f>
        <v>0</v>
      </c>
      <c r="J8">
        <f>SUMIFS(GameLog!AR:AR,GameLog!$D:$D,'SF F'!$A8,GameLog!$E:$E,INDEX(Positions!$A$1:$B$9,MATCH('SF F'!$B8,Positions!$A$1:$A$9,0),2),GameLog!$C:$C,"SF")</f>
        <v>0</v>
      </c>
      <c r="K8">
        <f>SUMIFS(GameLog!AS:AS,GameLog!$D:$D,'SF F'!$A8,GameLog!$E:$E,INDEX(Positions!$A$1:$B$9,MATCH('SF F'!$B8,Positions!$A$1:$A$9,0),2),GameLog!$C:$C,"SF")</f>
        <v>0</v>
      </c>
      <c r="L8">
        <f>SUMIFS(GameLog!AT:AT,GameLog!$D:$D,'SF F'!$A8,GameLog!$E:$E,INDEX(Positions!$A$1:$B$9,MATCH('SF F'!$B8,Positions!$A$1:$A$9,0),2),GameLog!$C:$C,"SF")</f>
        <v>0</v>
      </c>
      <c r="M8">
        <f>SUMIFS(GameLog!AU:AU,GameLog!$D:$D,'SF F'!$A8,GameLog!$E:$E,INDEX(Positions!$A$1:$B$9,MATCH('SF F'!$B8,Positions!$A$1:$A$9,0),2),GameLog!$C:$C,"SF")</f>
        <v>0</v>
      </c>
      <c r="N8">
        <f>SUMIFS(GameLog!AV:AV,GameLog!$D:$D,'SF F'!$A8,GameLog!$E:$E,INDEX(Positions!$A$1:$B$9,MATCH('SF F'!$B8,Positions!$A$1:$A$9,0),2),GameLog!$C:$C,"SF")</f>
        <v>0</v>
      </c>
      <c r="O8" s="8">
        <f t="shared" si="0"/>
        <v>0</v>
      </c>
      <c r="P8" s="18" t="str">
        <f t="shared" si="1"/>
        <v/>
      </c>
      <c r="V8" s="15"/>
    </row>
    <row r="9" spans="1:22">
      <c r="A9" t="s">
        <v>3247</v>
      </c>
      <c r="B9" t="s">
        <v>2443</v>
      </c>
      <c r="C9">
        <f>COUNTIFS(GameLog!D:D,'SF F'!A9,GameLog!C:C,"SF",GameLog!E:E,INDEX(Positions!$A$1:$B$9,MATCH('SF F'!$B9,Positions!$A$1:$A$9,0),2))</f>
        <v>0</v>
      </c>
      <c r="D9">
        <f>SUMIFS(GameLog!F:F,GameLog!$D:$D,'SF F'!A9,GameLog!$E:$E,INDEX(Positions!$A$1:$B$9,MATCH('SF F'!$B9,Positions!$A$1:$A$9,0),2),GameLog!$C:$C,"SF")</f>
        <v>0</v>
      </c>
      <c r="E9" s="12">
        <f>SUMIFS(GameLog!AM:AM,GameLog!$D:$D,'SF F'!$A9,GameLog!$E:$E,INDEX(Positions!$A$1:$B$9,MATCH('SF F'!$B9,Positions!$A$1:$A$9,0),2),GameLog!$C:$C,"SF")</f>
        <v>0</v>
      </c>
      <c r="F9">
        <f>SUMIFS(GameLog!AN:AN,GameLog!$D:$D,'SF F'!$A9,GameLog!$E:$E,INDEX(Positions!$A$1:$B$9,MATCH('SF F'!$B9,Positions!$A$1:$A$9,0),2),GameLog!$C:$C,"SF")</f>
        <v>0</v>
      </c>
      <c r="G9">
        <f>SUMIFS(GameLog!AO:AO,GameLog!$D:$D,'SF F'!$A9,GameLog!$E:$E,INDEX(Positions!$A$1:$B$9,MATCH('SF F'!$B9,Positions!$A$1:$A$9,0),2),GameLog!$C:$C,"SF")</f>
        <v>0</v>
      </c>
      <c r="H9">
        <f>SUMIFS(GameLog!AP:AP,GameLog!$D:$D,'SF F'!$A9,GameLog!$E:$E,INDEX(Positions!$A$1:$B$9,MATCH('SF F'!$B9,Positions!$A$1:$A$9,0),2),GameLog!$C:$C,"SF")</f>
        <v>0</v>
      </c>
      <c r="I9">
        <f>SUMIFS(GameLog!AQ:AQ,GameLog!$D:$D,'SF F'!$A9,GameLog!$E:$E,INDEX(Positions!$A$1:$B$9,MATCH('SF F'!$B9,Positions!$A$1:$A$9,0),2),GameLog!$C:$C,"SF")</f>
        <v>0</v>
      </c>
      <c r="J9">
        <f>SUMIFS(GameLog!AR:AR,GameLog!$D:$D,'SF F'!$A9,GameLog!$E:$E,INDEX(Positions!$A$1:$B$9,MATCH('SF F'!$B9,Positions!$A$1:$A$9,0),2),GameLog!$C:$C,"SF")</f>
        <v>0</v>
      </c>
      <c r="K9">
        <f>SUMIFS(GameLog!AS:AS,GameLog!$D:$D,'SF F'!$A9,GameLog!$E:$E,INDEX(Positions!$A$1:$B$9,MATCH('SF F'!$B9,Positions!$A$1:$A$9,0),2),GameLog!$C:$C,"SF")</f>
        <v>0</v>
      </c>
      <c r="L9">
        <f>SUMIFS(GameLog!AT:AT,GameLog!$D:$D,'SF F'!$A9,GameLog!$E:$E,INDEX(Positions!$A$1:$B$9,MATCH('SF F'!$B9,Positions!$A$1:$A$9,0),2),GameLog!$C:$C,"SF")</f>
        <v>0</v>
      </c>
      <c r="M9">
        <f>SUMIFS(GameLog!AU:AU,GameLog!$D:$D,'SF F'!$A9,GameLog!$E:$E,INDEX(Positions!$A$1:$B$9,MATCH('SF F'!$B9,Positions!$A$1:$A$9,0),2),GameLog!$C:$C,"SF")</f>
        <v>0</v>
      </c>
      <c r="N9">
        <f>SUMIFS(GameLog!AV:AV,GameLog!$D:$D,'SF F'!$A9,GameLog!$E:$E,INDEX(Positions!$A$1:$B$9,MATCH('SF F'!$B9,Positions!$A$1:$A$9,0),2),GameLog!$C:$C,"SF")</f>
        <v>0</v>
      </c>
      <c r="O9" s="8">
        <f t="shared" si="0"/>
        <v>0</v>
      </c>
      <c r="P9" s="18" t="str">
        <f t="shared" si="1"/>
        <v/>
      </c>
      <c r="V9" s="15"/>
    </row>
    <row r="10" spans="1:22">
      <c r="A10" t="s">
        <v>3256</v>
      </c>
      <c r="B10" t="s">
        <v>2443</v>
      </c>
      <c r="C10">
        <f>COUNTIFS(GameLog!D:D,'SF F'!A10,GameLog!C:C,"SF",GameLog!E:E,INDEX(Positions!$A$1:$B$9,MATCH('SF F'!$B10,Positions!$A$1:$A$9,0),2))</f>
        <v>1</v>
      </c>
      <c r="D10">
        <f>SUMIFS(GameLog!F:F,GameLog!$D:$D,'SF F'!A10,GameLog!$E:$E,INDEX(Positions!$A$1:$B$9,MATCH('SF F'!$B10,Positions!$A$1:$A$9,0),2),GameLog!$C:$C,"SF")</f>
        <v>0</v>
      </c>
      <c r="E10" s="12">
        <f>SUMIFS(GameLog!AM:AM,GameLog!$D:$D,'SF F'!$A10,GameLog!$E:$E,INDEX(Positions!$A$1:$B$9,MATCH('SF F'!$B10,Positions!$A$1:$A$9,0),2),GameLog!$C:$C,"SF")</f>
        <v>1</v>
      </c>
      <c r="F10">
        <f>SUMIFS(GameLog!AN:AN,GameLog!$D:$D,'SF F'!$A10,GameLog!$E:$E,INDEX(Positions!$A$1:$B$9,MATCH('SF F'!$B10,Positions!$A$1:$A$9,0),2),GameLog!$C:$C,"SF")</f>
        <v>0</v>
      </c>
      <c r="G10">
        <f>SUMIFS(GameLog!AO:AO,GameLog!$D:$D,'SF F'!$A10,GameLog!$E:$E,INDEX(Positions!$A$1:$B$9,MATCH('SF F'!$B10,Positions!$A$1:$A$9,0),2),GameLog!$C:$C,"SF")</f>
        <v>0</v>
      </c>
      <c r="H10">
        <f>SUMIFS(GameLog!AP:AP,GameLog!$D:$D,'SF F'!$A10,GameLog!$E:$E,INDEX(Positions!$A$1:$B$9,MATCH('SF F'!$B10,Positions!$A$1:$A$9,0),2),GameLog!$C:$C,"SF")</f>
        <v>0</v>
      </c>
      <c r="I10">
        <f>SUMIFS(GameLog!AQ:AQ,GameLog!$D:$D,'SF F'!$A10,GameLog!$E:$E,INDEX(Positions!$A$1:$B$9,MATCH('SF F'!$B10,Positions!$A$1:$A$9,0),2),GameLog!$C:$C,"SF")</f>
        <v>0</v>
      </c>
      <c r="J10">
        <f>SUMIFS(GameLog!AR:AR,GameLog!$D:$D,'SF F'!$A10,GameLog!$E:$E,INDEX(Positions!$A$1:$B$9,MATCH('SF F'!$B10,Positions!$A$1:$A$9,0),2),GameLog!$C:$C,"SF")</f>
        <v>0</v>
      </c>
      <c r="K10">
        <f>SUMIFS(GameLog!AS:AS,GameLog!$D:$D,'SF F'!$A10,GameLog!$E:$E,INDEX(Positions!$A$1:$B$9,MATCH('SF F'!$B10,Positions!$A$1:$A$9,0),2),GameLog!$C:$C,"SF")</f>
        <v>0</v>
      </c>
      <c r="L10">
        <f>SUMIFS(GameLog!AT:AT,GameLog!$D:$D,'SF F'!$A10,GameLog!$E:$E,INDEX(Positions!$A$1:$B$9,MATCH('SF F'!$B10,Positions!$A$1:$A$9,0),2),GameLog!$C:$C,"SF")</f>
        <v>0</v>
      </c>
      <c r="M10">
        <f>SUMIFS(GameLog!AU:AU,GameLog!$D:$D,'SF F'!$A10,GameLog!$E:$E,INDEX(Positions!$A$1:$B$9,MATCH('SF F'!$B10,Positions!$A$1:$A$9,0),2),GameLog!$C:$C,"SF")</f>
        <v>0</v>
      </c>
      <c r="N10">
        <f>SUMIFS(GameLog!AV:AV,GameLog!$D:$D,'SF F'!$A10,GameLog!$E:$E,INDEX(Positions!$A$1:$B$9,MATCH('SF F'!$B10,Positions!$A$1:$A$9,0),2),GameLog!$C:$C,"SF")</f>
        <v>0</v>
      </c>
      <c r="O10" s="8">
        <f t="shared" si="0"/>
        <v>0</v>
      </c>
      <c r="P10" s="18" t="str">
        <f t="shared" si="1"/>
        <v/>
      </c>
      <c r="V10" s="15"/>
    </row>
    <row r="11" spans="1:22">
      <c r="A11" t="s">
        <v>3242</v>
      </c>
      <c r="B11" t="s">
        <v>2443</v>
      </c>
      <c r="C11">
        <f>COUNTIFS(GameLog!D:D,'SF F'!A11,GameLog!C:C,"SF",GameLog!E:E,INDEX(Positions!$A$1:$B$9,MATCH('SF F'!$B11,Positions!$A$1:$A$9,0),2))</f>
        <v>1</v>
      </c>
      <c r="D11">
        <f>SUMIFS(GameLog!F:F,GameLog!$D:$D,'SF F'!A11,GameLog!$E:$E,INDEX(Positions!$A$1:$B$9,MATCH('SF F'!$B11,Positions!$A$1:$A$9,0),2),GameLog!$C:$C,"SF")</f>
        <v>1</v>
      </c>
      <c r="E11" s="12">
        <f>SUMIFS(GameLog!AM:AM,GameLog!$D:$D,'SF F'!$A11,GameLog!$E:$E,INDEX(Positions!$A$1:$B$9,MATCH('SF F'!$B11,Positions!$A$1:$A$9,0),2),GameLog!$C:$C,"SF")</f>
        <v>5</v>
      </c>
      <c r="F11">
        <f>SUMIFS(GameLog!AN:AN,GameLog!$D:$D,'SF F'!$A11,GameLog!$E:$E,INDEX(Positions!$A$1:$B$9,MATCH('SF F'!$B11,Positions!$A$1:$A$9,0),2),GameLog!$C:$C,"SF")</f>
        <v>1</v>
      </c>
      <c r="G11">
        <f>SUMIFS(GameLog!AO:AO,GameLog!$D:$D,'SF F'!$A11,GameLog!$E:$E,INDEX(Positions!$A$1:$B$9,MATCH('SF F'!$B11,Positions!$A$1:$A$9,0),2),GameLog!$C:$C,"SF")</f>
        <v>0</v>
      </c>
      <c r="H11">
        <f>SUMIFS(GameLog!AP:AP,GameLog!$D:$D,'SF F'!$A11,GameLog!$E:$E,INDEX(Positions!$A$1:$B$9,MATCH('SF F'!$B11,Positions!$A$1:$A$9,0),2),GameLog!$C:$C,"SF")</f>
        <v>0</v>
      </c>
      <c r="I11">
        <f>SUMIFS(GameLog!AQ:AQ,GameLog!$D:$D,'SF F'!$A11,GameLog!$E:$E,INDEX(Positions!$A$1:$B$9,MATCH('SF F'!$B11,Positions!$A$1:$A$9,0),2),GameLog!$C:$C,"SF")</f>
        <v>0</v>
      </c>
      <c r="J11">
        <f>SUMIFS(GameLog!AR:AR,GameLog!$D:$D,'SF F'!$A11,GameLog!$E:$E,INDEX(Positions!$A$1:$B$9,MATCH('SF F'!$B11,Positions!$A$1:$A$9,0),2),GameLog!$C:$C,"SF")</f>
        <v>0</v>
      </c>
      <c r="K11">
        <f>SUMIFS(GameLog!AS:AS,GameLog!$D:$D,'SF F'!$A11,GameLog!$E:$E,INDEX(Positions!$A$1:$B$9,MATCH('SF F'!$B11,Positions!$A$1:$A$9,0),2),GameLog!$C:$C,"SF")</f>
        <v>0</v>
      </c>
      <c r="L11">
        <f>SUMIFS(GameLog!AT:AT,GameLog!$D:$D,'SF F'!$A11,GameLog!$E:$E,INDEX(Positions!$A$1:$B$9,MATCH('SF F'!$B11,Positions!$A$1:$A$9,0),2),GameLog!$C:$C,"SF")</f>
        <v>0</v>
      </c>
      <c r="M11">
        <f>SUMIFS(GameLog!AU:AU,GameLog!$D:$D,'SF F'!$A11,GameLog!$E:$E,INDEX(Positions!$A$1:$B$9,MATCH('SF F'!$B11,Positions!$A$1:$A$9,0),2),GameLog!$C:$C,"SF")</f>
        <v>0</v>
      </c>
      <c r="N11">
        <f>SUMIFS(GameLog!AV:AV,GameLog!$D:$D,'SF F'!$A11,GameLog!$E:$E,INDEX(Positions!$A$1:$B$9,MATCH('SF F'!$B11,Positions!$A$1:$A$9,0),2),GameLog!$C:$C,"SF")</f>
        <v>0</v>
      </c>
      <c r="O11" s="8">
        <f t="shared" si="0"/>
        <v>1</v>
      </c>
      <c r="P11" s="18" t="str">
        <f t="shared" si="1"/>
        <v/>
      </c>
      <c r="V11" s="15"/>
    </row>
    <row r="12" spans="1:22">
      <c r="A12" t="s">
        <v>3257</v>
      </c>
      <c r="B12" t="s">
        <v>2443</v>
      </c>
      <c r="C12">
        <f>COUNTIFS(GameLog!D:D,'SF F'!A12,GameLog!C:C,"SF",GameLog!E:E,INDEX(Positions!$A$1:$B$9,MATCH('SF F'!$B12,Positions!$A$1:$A$9,0),2))</f>
        <v>0</v>
      </c>
      <c r="D12">
        <f>SUMIFS(GameLog!F:F,GameLog!$D:$D,'SF F'!A12,GameLog!$E:$E,INDEX(Positions!$A$1:$B$9,MATCH('SF F'!$B12,Positions!$A$1:$A$9,0),2),GameLog!$C:$C,"SF")</f>
        <v>0</v>
      </c>
      <c r="E12" s="12">
        <f>SUMIFS(GameLog!AM:AM,GameLog!$D:$D,'SF F'!$A12,GameLog!$E:$E,INDEX(Positions!$A$1:$B$9,MATCH('SF F'!$B12,Positions!$A$1:$A$9,0),2),GameLog!$C:$C,"SF")</f>
        <v>0</v>
      </c>
      <c r="F12">
        <f>SUMIFS(GameLog!AN:AN,GameLog!$D:$D,'SF F'!$A12,GameLog!$E:$E,INDEX(Positions!$A$1:$B$9,MATCH('SF F'!$B12,Positions!$A$1:$A$9,0),2),GameLog!$C:$C,"SF")</f>
        <v>0</v>
      </c>
      <c r="G12">
        <f>SUMIFS(GameLog!AO:AO,GameLog!$D:$D,'SF F'!$A12,GameLog!$E:$E,INDEX(Positions!$A$1:$B$9,MATCH('SF F'!$B12,Positions!$A$1:$A$9,0),2),GameLog!$C:$C,"SF")</f>
        <v>0</v>
      </c>
      <c r="H12">
        <f>SUMIFS(GameLog!AP:AP,GameLog!$D:$D,'SF F'!$A12,GameLog!$E:$E,INDEX(Positions!$A$1:$B$9,MATCH('SF F'!$B12,Positions!$A$1:$A$9,0),2),GameLog!$C:$C,"SF")</f>
        <v>0</v>
      </c>
      <c r="I12">
        <f>SUMIFS(GameLog!AQ:AQ,GameLog!$D:$D,'SF F'!$A12,GameLog!$E:$E,INDEX(Positions!$A$1:$B$9,MATCH('SF F'!$B12,Positions!$A$1:$A$9,0),2),GameLog!$C:$C,"SF")</f>
        <v>0</v>
      </c>
      <c r="J12">
        <f>SUMIFS(GameLog!AR:AR,GameLog!$D:$D,'SF F'!$A12,GameLog!$E:$E,INDEX(Positions!$A$1:$B$9,MATCH('SF F'!$B12,Positions!$A$1:$A$9,0),2),GameLog!$C:$C,"SF")</f>
        <v>0</v>
      </c>
      <c r="K12">
        <f>SUMIFS(GameLog!AS:AS,GameLog!$D:$D,'SF F'!$A12,GameLog!$E:$E,INDEX(Positions!$A$1:$B$9,MATCH('SF F'!$B12,Positions!$A$1:$A$9,0),2),GameLog!$C:$C,"SF")</f>
        <v>0</v>
      </c>
      <c r="L12">
        <f>SUMIFS(GameLog!AT:AT,GameLog!$D:$D,'SF F'!$A12,GameLog!$E:$E,INDEX(Positions!$A$1:$B$9,MATCH('SF F'!$B12,Positions!$A$1:$A$9,0),2),GameLog!$C:$C,"SF")</f>
        <v>0</v>
      </c>
      <c r="M12">
        <f>SUMIFS(GameLog!AU:AU,GameLog!$D:$D,'SF F'!$A12,GameLog!$E:$E,INDEX(Positions!$A$1:$B$9,MATCH('SF F'!$B12,Positions!$A$1:$A$9,0),2),GameLog!$C:$C,"SF")</f>
        <v>0</v>
      </c>
      <c r="N12">
        <f>SUMIFS(GameLog!AV:AV,GameLog!$D:$D,'SF F'!$A12,GameLog!$E:$E,INDEX(Positions!$A$1:$B$9,MATCH('SF F'!$B12,Positions!$A$1:$A$9,0),2),GameLog!$C:$C,"SF")</f>
        <v>0</v>
      </c>
      <c r="O12" s="8">
        <f t="shared" si="0"/>
        <v>0</v>
      </c>
      <c r="P12" s="18" t="str">
        <f t="shared" si="1"/>
        <v/>
      </c>
      <c r="V12" s="15"/>
    </row>
    <row r="13" spans="1:22">
      <c r="A13" t="s">
        <v>3249</v>
      </c>
      <c r="B13" t="s">
        <v>2443</v>
      </c>
      <c r="C13">
        <f>COUNTIFS(GameLog!D:D,'SF F'!A13,GameLog!C:C,"SF",GameLog!E:E,INDEX(Positions!$A$1:$B$9,MATCH('SF F'!$B13,Positions!$A$1:$A$9,0),2))</f>
        <v>0</v>
      </c>
      <c r="D13">
        <f>SUMIFS(GameLog!F:F,GameLog!$D:$D,'SF F'!A13,GameLog!$E:$E,INDEX(Positions!$A$1:$B$9,MATCH('SF F'!$B13,Positions!$A$1:$A$9,0),2),GameLog!$C:$C,"SF")</f>
        <v>0</v>
      </c>
      <c r="E13" s="12">
        <f>SUMIFS(GameLog!AM:AM,GameLog!$D:$D,'SF F'!$A13,GameLog!$E:$E,INDEX(Positions!$A$1:$B$9,MATCH('SF F'!$B13,Positions!$A$1:$A$9,0),2),GameLog!$C:$C,"SF")</f>
        <v>0</v>
      </c>
      <c r="F13">
        <f>SUMIFS(GameLog!AN:AN,GameLog!$D:$D,'SF F'!$A13,GameLog!$E:$E,INDEX(Positions!$A$1:$B$9,MATCH('SF F'!$B13,Positions!$A$1:$A$9,0),2),GameLog!$C:$C,"SF")</f>
        <v>0</v>
      </c>
      <c r="G13">
        <f>SUMIFS(GameLog!AO:AO,GameLog!$D:$D,'SF F'!$A13,GameLog!$E:$E,INDEX(Positions!$A$1:$B$9,MATCH('SF F'!$B13,Positions!$A$1:$A$9,0),2),GameLog!$C:$C,"SF")</f>
        <v>0</v>
      </c>
      <c r="H13">
        <f>SUMIFS(GameLog!AP:AP,GameLog!$D:$D,'SF F'!$A13,GameLog!$E:$E,INDEX(Positions!$A$1:$B$9,MATCH('SF F'!$B13,Positions!$A$1:$A$9,0),2),GameLog!$C:$C,"SF")</f>
        <v>0</v>
      </c>
      <c r="I13">
        <f>SUMIFS(GameLog!AQ:AQ,GameLog!$D:$D,'SF F'!$A13,GameLog!$E:$E,INDEX(Positions!$A$1:$B$9,MATCH('SF F'!$B13,Positions!$A$1:$A$9,0),2),GameLog!$C:$C,"SF")</f>
        <v>0</v>
      </c>
      <c r="J13">
        <f>SUMIFS(GameLog!AR:AR,GameLog!$D:$D,'SF F'!$A13,GameLog!$E:$E,INDEX(Positions!$A$1:$B$9,MATCH('SF F'!$B13,Positions!$A$1:$A$9,0),2),GameLog!$C:$C,"SF")</f>
        <v>0</v>
      </c>
      <c r="K13">
        <f>SUMIFS(GameLog!AS:AS,GameLog!$D:$D,'SF F'!$A13,GameLog!$E:$E,INDEX(Positions!$A$1:$B$9,MATCH('SF F'!$B13,Positions!$A$1:$A$9,0),2),GameLog!$C:$C,"SF")</f>
        <v>0</v>
      </c>
      <c r="L13">
        <f>SUMIFS(GameLog!AT:AT,GameLog!$D:$D,'SF F'!$A13,GameLog!$E:$E,INDEX(Positions!$A$1:$B$9,MATCH('SF F'!$B13,Positions!$A$1:$A$9,0),2),GameLog!$C:$C,"SF")</f>
        <v>0</v>
      </c>
      <c r="M13">
        <f>SUMIFS(GameLog!AU:AU,GameLog!$D:$D,'SF F'!$A13,GameLog!$E:$E,INDEX(Positions!$A$1:$B$9,MATCH('SF F'!$B13,Positions!$A$1:$A$9,0),2),GameLog!$C:$C,"SF")</f>
        <v>0</v>
      </c>
      <c r="N13">
        <f>SUMIFS(GameLog!AV:AV,GameLog!$D:$D,'SF F'!$A13,GameLog!$E:$E,INDEX(Positions!$A$1:$B$9,MATCH('SF F'!$B13,Positions!$A$1:$A$9,0),2),GameLog!$C:$C,"SF")</f>
        <v>0</v>
      </c>
      <c r="O13" s="8">
        <f t="shared" si="0"/>
        <v>0</v>
      </c>
      <c r="P13" s="18" t="str">
        <f t="shared" si="1"/>
        <v/>
      </c>
      <c r="V13" s="15"/>
    </row>
    <row r="14" spans="1:22">
      <c r="A14" t="s">
        <v>3253</v>
      </c>
      <c r="B14" t="s">
        <v>2443</v>
      </c>
      <c r="C14">
        <f>COUNTIFS(GameLog!D:D,'SF F'!A14,GameLog!C:C,"SF",GameLog!E:E,INDEX(Positions!$A$1:$B$9,MATCH('SF F'!$B14,Positions!$A$1:$A$9,0),2))</f>
        <v>0</v>
      </c>
      <c r="D14">
        <f>SUMIFS(GameLog!F:F,GameLog!$D:$D,'SF F'!A14,GameLog!$E:$E,INDEX(Positions!$A$1:$B$9,MATCH('SF F'!$B14,Positions!$A$1:$A$9,0),2),GameLog!$C:$C,"SF")</f>
        <v>0</v>
      </c>
      <c r="E14" s="12">
        <f>SUMIFS(GameLog!AM:AM,GameLog!$D:$D,'SF F'!$A14,GameLog!$E:$E,INDEX(Positions!$A$1:$B$9,MATCH('SF F'!$B14,Positions!$A$1:$A$9,0),2),GameLog!$C:$C,"SF")</f>
        <v>0</v>
      </c>
      <c r="F14">
        <f>SUMIFS(GameLog!AN:AN,GameLog!$D:$D,'SF F'!$A14,GameLog!$E:$E,INDEX(Positions!$A$1:$B$9,MATCH('SF F'!$B14,Positions!$A$1:$A$9,0),2),GameLog!$C:$C,"SF")</f>
        <v>0</v>
      </c>
      <c r="G14">
        <f>SUMIFS(GameLog!AO:AO,GameLog!$D:$D,'SF F'!$A14,GameLog!$E:$E,INDEX(Positions!$A$1:$B$9,MATCH('SF F'!$B14,Positions!$A$1:$A$9,0),2),GameLog!$C:$C,"SF")</f>
        <v>0</v>
      </c>
      <c r="H14">
        <f>SUMIFS(GameLog!AP:AP,GameLog!$D:$D,'SF F'!$A14,GameLog!$E:$E,INDEX(Positions!$A$1:$B$9,MATCH('SF F'!$B14,Positions!$A$1:$A$9,0),2),GameLog!$C:$C,"SF")</f>
        <v>0</v>
      </c>
      <c r="I14">
        <f>SUMIFS(GameLog!AQ:AQ,GameLog!$D:$D,'SF F'!$A14,GameLog!$E:$E,INDEX(Positions!$A$1:$B$9,MATCH('SF F'!$B14,Positions!$A$1:$A$9,0),2),GameLog!$C:$C,"SF")</f>
        <v>0</v>
      </c>
      <c r="J14">
        <f>SUMIFS(GameLog!AR:AR,GameLog!$D:$D,'SF F'!$A14,GameLog!$E:$E,INDEX(Positions!$A$1:$B$9,MATCH('SF F'!$B14,Positions!$A$1:$A$9,0),2),GameLog!$C:$C,"SF")</f>
        <v>0</v>
      </c>
      <c r="K14">
        <f>SUMIFS(GameLog!AS:AS,GameLog!$D:$D,'SF F'!$A14,GameLog!$E:$E,INDEX(Positions!$A$1:$B$9,MATCH('SF F'!$B14,Positions!$A$1:$A$9,0),2),GameLog!$C:$C,"SF")</f>
        <v>0</v>
      </c>
      <c r="L14">
        <f>SUMIFS(GameLog!AT:AT,GameLog!$D:$D,'SF F'!$A14,GameLog!$E:$E,INDEX(Positions!$A$1:$B$9,MATCH('SF F'!$B14,Positions!$A$1:$A$9,0),2),GameLog!$C:$C,"SF")</f>
        <v>0</v>
      </c>
      <c r="M14">
        <f>SUMIFS(GameLog!AU:AU,GameLog!$D:$D,'SF F'!$A14,GameLog!$E:$E,INDEX(Positions!$A$1:$B$9,MATCH('SF F'!$B14,Positions!$A$1:$A$9,0),2),GameLog!$C:$C,"SF")</f>
        <v>0</v>
      </c>
      <c r="N14">
        <f>SUMIFS(GameLog!AV:AV,GameLog!$D:$D,'SF F'!$A14,GameLog!$E:$E,INDEX(Positions!$A$1:$B$9,MATCH('SF F'!$B14,Positions!$A$1:$A$9,0),2),GameLog!$C:$C,"SF")</f>
        <v>0</v>
      </c>
      <c r="O14" s="8">
        <f t="shared" si="0"/>
        <v>0</v>
      </c>
      <c r="P14" s="18" t="str">
        <f t="shared" si="1"/>
        <v/>
      </c>
      <c r="V14" s="15"/>
    </row>
    <row r="15" spans="1:22">
      <c r="A15" t="s">
        <v>3244</v>
      </c>
      <c r="B15" t="s">
        <v>2443</v>
      </c>
      <c r="C15">
        <f>COUNTIFS(GameLog!D:D,'SF F'!A15,GameLog!C:C,"SF",GameLog!E:E,INDEX(Positions!$A$1:$B$9,MATCH('SF F'!$B15,Positions!$A$1:$A$9,0),2))</f>
        <v>1</v>
      </c>
      <c r="D15">
        <f>SUMIFS(GameLog!F:F,GameLog!$D:$D,'SF F'!A15,GameLog!$E:$E,INDEX(Positions!$A$1:$B$9,MATCH('SF F'!$B15,Positions!$A$1:$A$9,0),2),GameLog!$C:$C,"SF")</f>
        <v>1</v>
      </c>
      <c r="E15" s="12">
        <f>SUMIFS(GameLog!AM:AM,GameLog!$D:$D,'SF F'!$A15,GameLog!$E:$E,INDEX(Positions!$A$1:$B$9,MATCH('SF F'!$B15,Positions!$A$1:$A$9,0),2),GameLog!$C:$C,"SF")</f>
        <v>7</v>
      </c>
      <c r="F15">
        <f>SUMIFS(GameLog!AN:AN,GameLog!$D:$D,'SF F'!$A15,GameLog!$E:$E,INDEX(Positions!$A$1:$B$9,MATCH('SF F'!$B15,Positions!$A$1:$A$9,0),2),GameLog!$C:$C,"SF")</f>
        <v>1</v>
      </c>
      <c r="G15">
        <f>SUMIFS(GameLog!AO:AO,GameLog!$D:$D,'SF F'!$A15,GameLog!$E:$E,INDEX(Positions!$A$1:$B$9,MATCH('SF F'!$B15,Positions!$A$1:$A$9,0),2),GameLog!$C:$C,"SF")</f>
        <v>1</v>
      </c>
      <c r="H15">
        <f>SUMIFS(GameLog!AP:AP,GameLog!$D:$D,'SF F'!$A15,GameLog!$E:$E,INDEX(Positions!$A$1:$B$9,MATCH('SF F'!$B15,Positions!$A$1:$A$9,0),2),GameLog!$C:$C,"SF")</f>
        <v>0</v>
      </c>
      <c r="I15">
        <f>SUMIFS(GameLog!AQ:AQ,GameLog!$D:$D,'SF F'!$A15,GameLog!$E:$E,INDEX(Positions!$A$1:$B$9,MATCH('SF F'!$B15,Positions!$A$1:$A$9,0),2),GameLog!$C:$C,"SF")</f>
        <v>0</v>
      </c>
      <c r="J15">
        <f>SUMIFS(GameLog!AR:AR,GameLog!$D:$D,'SF F'!$A15,GameLog!$E:$E,INDEX(Positions!$A$1:$B$9,MATCH('SF F'!$B15,Positions!$A$1:$A$9,0),2),GameLog!$C:$C,"SF")</f>
        <v>0</v>
      </c>
      <c r="K15">
        <f>SUMIFS(GameLog!AS:AS,GameLog!$D:$D,'SF F'!$A15,GameLog!$E:$E,INDEX(Positions!$A$1:$B$9,MATCH('SF F'!$B15,Positions!$A$1:$A$9,0),2),GameLog!$C:$C,"SF")</f>
        <v>0</v>
      </c>
      <c r="L15">
        <f>SUMIFS(GameLog!AT:AT,GameLog!$D:$D,'SF F'!$A15,GameLog!$E:$E,INDEX(Positions!$A$1:$B$9,MATCH('SF F'!$B15,Positions!$A$1:$A$9,0),2),GameLog!$C:$C,"SF")</f>
        <v>0</v>
      </c>
      <c r="M15">
        <f>SUMIFS(GameLog!AU:AU,GameLog!$D:$D,'SF F'!$A15,GameLog!$E:$E,INDEX(Positions!$A$1:$B$9,MATCH('SF F'!$B15,Positions!$A$1:$A$9,0),2),GameLog!$C:$C,"SF")</f>
        <v>0</v>
      </c>
      <c r="N15">
        <f>SUMIFS(GameLog!AV:AV,GameLog!$D:$D,'SF F'!$A15,GameLog!$E:$E,INDEX(Positions!$A$1:$B$9,MATCH('SF F'!$B15,Positions!$A$1:$A$9,0),2),GameLog!$C:$C,"SF")</f>
        <v>0</v>
      </c>
      <c r="O15" s="8">
        <f t="shared" si="0"/>
        <v>1</v>
      </c>
      <c r="P15" s="18" t="str">
        <f t="shared" si="1"/>
        <v/>
      </c>
      <c r="V15" s="15"/>
    </row>
    <row r="16" spans="1:22">
      <c r="A16" t="s">
        <v>3252</v>
      </c>
      <c r="B16" t="s">
        <v>2443</v>
      </c>
      <c r="C16">
        <f>COUNTIFS(GameLog!D:D,'SF F'!A16,GameLog!C:C,"SF",GameLog!E:E,INDEX(Positions!$A$1:$B$9,MATCH('SF F'!$B16,Positions!$A$1:$A$9,0),2))</f>
        <v>0</v>
      </c>
      <c r="D16">
        <f>SUMIFS(GameLog!F:F,GameLog!$D:$D,'SF F'!A16,GameLog!$E:$E,INDEX(Positions!$A$1:$B$9,MATCH('SF F'!$B16,Positions!$A$1:$A$9,0),2),GameLog!$C:$C,"SF")</f>
        <v>0</v>
      </c>
      <c r="E16" s="12">
        <f>SUMIFS(GameLog!AM:AM,GameLog!$D:$D,'SF F'!$A16,GameLog!$E:$E,INDEX(Positions!$A$1:$B$9,MATCH('SF F'!$B16,Positions!$A$1:$A$9,0),2),GameLog!$C:$C,"SF")</f>
        <v>0</v>
      </c>
      <c r="F16">
        <f>SUMIFS(GameLog!AN:AN,GameLog!$D:$D,'SF F'!$A16,GameLog!$E:$E,INDEX(Positions!$A$1:$B$9,MATCH('SF F'!$B16,Positions!$A$1:$A$9,0),2),GameLog!$C:$C,"SF")</f>
        <v>0</v>
      </c>
      <c r="G16">
        <f>SUMIFS(GameLog!AO:AO,GameLog!$D:$D,'SF F'!$A16,GameLog!$E:$E,INDEX(Positions!$A$1:$B$9,MATCH('SF F'!$B16,Positions!$A$1:$A$9,0),2),GameLog!$C:$C,"SF")</f>
        <v>0</v>
      </c>
      <c r="H16">
        <f>SUMIFS(GameLog!AP:AP,GameLog!$D:$D,'SF F'!$A16,GameLog!$E:$E,INDEX(Positions!$A$1:$B$9,MATCH('SF F'!$B16,Positions!$A$1:$A$9,0),2),GameLog!$C:$C,"SF")</f>
        <v>0</v>
      </c>
      <c r="I16">
        <f>SUMIFS(GameLog!AQ:AQ,GameLog!$D:$D,'SF F'!$A16,GameLog!$E:$E,INDEX(Positions!$A$1:$B$9,MATCH('SF F'!$B16,Positions!$A$1:$A$9,0),2),GameLog!$C:$C,"SF")</f>
        <v>0</v>
      </c>
      <c r="J16">
        <f>SUMIFS(GameLog!AR:AR,GameLog!$D:$D,'SF F'!$A16,GameLog!$E:$E,INDEX(Positions!$A$1:$B$9,MATCH('SF F'!$B16,Positions!$A$1:$A$9,0),2),GameLog!$C:$C,"SF")</f>
        <v>0</v>
      </c>
      <c r="K16">
        <f>SUMIFS(GameLog!AS:AS,GameLog!$D:$D,'SF F'!$A16,GameLog!$E:$E,INDEX(Positions!$A$1:$B$9,MATCH('SF F'!$B16,Positions!$A$1:$A$9,0),2),GameLog!$C:$C,"SF")</f>
        <v>0</v>
      </c>
      <c r="L16">
        <f>SUMIFS(GameLog!AT:AT,GameLog!$D:$D,'SF F'!$A16,GameLog!$E:$E,INDEX(Positions!$A$1:$B$9,MATCH('SF F'!$B16,Positions!$A$1:$A$9,0),2),GameLog!$C:$C,"SF")</f>
        <v>0</v>
      </c>
      <c r="M16">
        <f>SUMIFS(GameLog!AU:AU,GameLog!$D:$D,'SF F'!$A16,GameLog!$E:$E,INDEX(Positions!$A$1:$B$9,MATCH('SF F'!$B16,Positions!$A$1:$A$9,0),2),GameLog!$C:$C,"SF")</f>
        <v>0</v>
      </c>
      <c r="N16">
        <f>SUMIFS(GameLog!AV:AV,GameLog!$D:$D,'SF F'!$A16,GameLog!$E:$E,INDEX(Positions!$A$1:$B$9,MATCH('SF F'!$B16,Positions!$A$1:$A$9,0),2),GameLog!$C:$C,"SF")</f>
        <v>0</v>
      </c>
      <c r="O16" s="8">
        <f t="shared" si="0"/>
        <v>0</v>
      </c>
      <c r="P16" s="18" t="str">
        <f t="shared" si="1"/>
        <v/>
      </c>
      <c r="V16" s="15"/>
    </row>
    <row r="17" spans="1:22">
      <c r="A17" t="s">
        <v>3250</v>
      </c>
      <c r="B17" t="s">
        <v>2443</v>
      </c>
      <c r="C17">
        <f>COUNTIFS(GameLog!D:D,'SF F'!A17,GameLog!C:C,"SF",GameLog!E:E,INDEX(Positions!$A$1:$B$9,MATCH('SF F'!$B17,Positions!$A$1:$A$9,0),2))</f>
        <v>2</v>
      </c>
      <c r="D17">
        <f>SUMIFS(GameLog!F:F,GameLog!$D:$D,'SF F'!A17,GameLog!$E:$E,INDEX(Positions!$A$1:$B$9,MATCH('SF F'!$B17,Positions!$A$1:$A$9,0),2),GameLog!$C:$C,"SF")</f>
        <v>0</v>
      </c>
      <c r="E17" s="12">
        <f>SUMIFS(GameLog!AM:AM,GameLog!$D:$D,'SF F'!$A17,GameLog!$E:$E,INDEX(Positions!$A$1:$B$9,MATCH('SF F'!$B17,Positions!$A$1:$A$9,0),2),GameLog!$C:$C,"SF")</f>
        <v>3</v>
      </c>
      <c r="F17">
        <f>SUMIFS(GameLog!AN:AN,GameLog!$D:$D,'SF F'!$A17,GameLog!$E:$E,INDEX(Positions!$A$1:$B$9,MATCH('SF F'!$B17,Positions!$A$1:$A$9,0),2),GameLog!$C:$C,"SF")</f>
        <v>0</v>
      </c>
      <c r="G17">
        <f>SUMIFS(GameLog!AO:AO,GameLog!$D:$D,'SF F'!$A17,GameLog!$E:$E,INDEX(Positions!$A$1:$B$9,MATCH('SF F'!$B17,Positions!$A$1:$A$9,0),2),GameLog!$C:$C,"SF")</f>
        <v>0</v>
      </c>
      <c r="H17">
        <f>SUMIFS(GameLog!AP:AP,GameLog!$D:$D,'SF F'!$A17,GameLog!$E:$E,INDEX(Positions!$A$1:$B$9,MATCH('SF F'!$B17,Positions!$A$1:$A$9,0),2),GameLog!$C:$C,"SF")</f>
        <v>0</v>
      </c>
      <c r="I17">
        <f>SUMIFS(GameLog!AQ:AQ,GameLog!$D:$D,'SF F'!$A17,GameLog!$E:$E,INDEX(Positions!$A$1:$B$9,MATCH('SF F'!$B17,Positions!$A$1:$A$9,0),2),GameLog!$C:$C,"SF")</f>
        <v>0</v>
      </c>
      <c r="J17">
        <f>SUMIFS(GameLog!AR:AR,GameLog!$D:$D,'SF F'!$A17,GameLog!$E:$E,INDEX(Positions!$A$1:$B$9,MATCH('SF F'!$B17,Positions!$A$1:$A$9,0),2),GameLog!$C:$C,"SF")</f>
        <v>0</v>
      </c>
      <c r="K17">
        <f>SUMIFS(GameLog!AS:AS,GameLog!$D:$D,'SF F'!$A17,GameLog!$E:$E,INDEX(Positions!$A$1:$B$9,MATCH('SF F'!$B17,Positions!$A$1:$A$9,0),2),GameLog!$C:$C,"SF")</f>
        <v>0</v>
      </c>
      <c r="L17">
        <f>SUMIFS(GameLog!AT:AT,GameLog!$D:$D,'SF F'!$A17,GameLog!$E:$E,INDEX(Positions!$A$1:$B$9,MATCH('SF F'!$B17,Positions!$A$1:$A$9,0),2),GameLog!$C:$C,"SF")</f>
        <v>0</v>
      </c>
      <c r="M17">
        <f>SUMIFS(GameLog!AU:AU,GameLog!$D:$D,'SF F'!$A17,GameLog!$E:$E,INDEX(Positions!$A$1:$B$9,MATCH('SF F'!$B17,Positions!$A$1:$A$9,0),2),GameLog!$C:$C,"SF")</f>
        <v>0</v>
      </c>
      <c r="N17">
        <f>SUMIFS(GameLog!AV:AV,GameLog!$D:$D,'SF F'!$A17,GameLog!$E:$E,INDEX(Positions!$A$1:$B$9,MATCH('SF F'!$B17,Positions!$A$1:$A$9,0),2),GameLog!$C:$C,"SF")</f>
        <v>0</v>
      </c>
      <c r="O17" s="8">
        <f t="shared" si="0"/>
        <v>0</v>
      </c>
      <c r="P17" s="18" t="str">
        <f t="shared" si="1"/>
        <v/>
      </c>
      <c r="V17" s="15"/>
    </row>
    <row r="18" spans="1:22">
      <c r="A18" t="s">
        <v>3241</v>
      </c>
      <c r="B18" t="s">
        <v>2429</v>
      </c>
      <c r="C18">
        <f>COUNTIFS(GameLog!D:D,'SF F'!A18,GameLog!C:C,"SF",GameLog!E:E,INDEX(Positions!$A$1:$B$9,MATCH('SF F'!$B18,Positions!$A$1:$A$9,0),2))</f>
        <v>0</v>
      </c>
      <c r="D18">
        <f>SUMIFS(GameLog!F:F,GameLog!$D:$D,'SF F'!A18,GameLog!$E:$E,INDEX(Positions!$A$1:$B$9,MATCH('SF F'!$B18,Positions!$A$1:$A$9,0),2),GameLog!$C:$C,"SF")</f>
        <v>0</v>
      </c>
      <c r="E18" s="12">
        <f>SUMIFS(GameLog!AM:AM,GameLog!$D:$D,'SF F'!$A18,GameLog!$E:$E,INDEX(Positions!$A$1:$B$9,MATCH('SF F'!$B18,Positions!$A$1:$A$9,0),2),GameLog!$C:$C,"SF")</f>
        <v>0</v>
      </c>
      <c r="F18">
        <f>SUMIFS(GameLog!AN:AN,GameLog!$D:$D,'SF F'!$A18,GameLog!$E:$E,INDEX(Positions!$A$1:$B$9,MATCH('SF F'!$B18,Positions!$A$1:$A$9,0),2),GameLog!$C:$C,"SF")</f>
        <v>0</v>
      </c>
      <c r="G18">
        <f>SUMIFS(GameLog!AO:AO,GameLog!$D:$D,'SF F'!$A18,GameLog!$E:$E,INDEX(Positions!$A$1:$B$9,MATCH('SF F'!$B18,Positions!$A$1:$A$9,0),2),GameLog!$C:$C,"SF")</f>
        <v>0</v>
      </c>
      <c r="H18">
        <f>SUMIFS(GameLog!AP:AP,GameLog!$D:$D,'SF F'!$A18,GameLog!$E:$E,INDEX(Positions!$A$1:$B$9,MATCH('SF F'!$B18,Positions!$A$1:$A$9,0),2),GameLog!$C:$C,"SF")</f>
        <v>0</v>
      </c>
      <c r="I18">
        <f>SUMIFS(GameLog!AQ:AQ,GameLog!$D:$D,'SF F'!$A18,GameLog!$E:$E,INDEX(Positions!$A$1:$B$9,MATCH('SF F'!$B18,Positions!$A$1:$A$9,0),2),GameLog!$C:$C,"SF")</f>
        <v>0</v>
      </c>
      <c r="J18">
        <f>SUMIFS(GameLog!AR:AR,GameLog!$D:$D,'SF F'!$A18,GameLog!$E:$E,INDEX(Positions!$A$1:$B$9,MATCH('SF F'!$B18,Positions!$A$1:$A$9,0),2),GameLog!$C:$C,"SF")</f>
        <v>0</v>
      </c>
      <c r="K18">
        <f>SUMIFS(GameLog!AS:AS,GameLog!$D:$D,'SF F'!$A18,GameLog!$E:$E,INDEX(Positions!$A$1:$B$9,MATCH('SF F'!$B18,Positions!$A$1:$A$9,0),2),GameLog!$C:$C,"SF")</f>
        <v>0</v>
      </c>
      <c r="L18">
        <f>SUMIFS(GameLog!AT:AT,GameLog!$D:$D,'SF F'!$A18,GameLog!$E:$E,INDEX(Positions!$A$1:$B$9,MATCH('SF F'!$B18,Positions!$A$1:$A$9,0),2),GameLog!$C:$C,"SF")</f>
        <v>0</v>
      </c>
      <c r="M18">
        <f>SUMIFS(GameLog!AU:AU,GameLog!$D:$D,'SF F'!$A18,GameLog!$E:$E,INDEX(Positions!$A$1:$B$9,MATCH('SF F'!$B18,Positions!$A$1:$A$9,0),2),GameLog!$C:$C,"SF")</f>
        <v>0</v>
      </c>
      <c r="N18">
        <f>SUMIFS(GameLog!AV:AV,GameLog!$D:$D,'SF F'!$A18,GameLog!$E:$E,INDEX(Positions!$A$1:$B$9,MATCH('SF F'!$B18,Positions!$A$1:$A$9,0),2),GameLog!$C:$C,"SF")</f>
        <v>0</v>
      </c>
      <c r="O18" s="8">
        <f t="shared" si="0"/>
        <v>0</v>
      </c>
      <c r="P18" s="18">
        <f t="shared" si="1"/>
        <v>0</v>
      </c>
      <c r="V18" s="15"/>
    </row>
    <row r="19" spans="1:22">
      <c r="A19" t="s">
        <v>3224</v>
      </c>
      <c r="B19" t="s">
        <v>2429</v>
      </c>
      <c r="C19">
        <f>COUNTIFS(GameLog!D:D,'SF F'!A19,GameLog!C:C,"SF",GameLog!E:E,INDEX(Positions!$A$1:$B$9,MATCH('SF F'!$B19,Positions!$A$1:$A$9,0),2))</f>
        <v>2</v>
      </c>
      <c r="D19">
        <f>SUMIFS(GameLog!F:F,GameLog!$D:$D,'SF F'!A19,GameLog!$E:$E,INDEX(Positions!$A$1:$B$9,MATCH('SF F'!$B19,Positions!$A$1:$A$9,0),2),GameLog!$C:$C,"SF")</f>
        <v>2</v>
      </c>
      <c r="E19" s="12">
        <f>SUMIFS(GameLog!AM:AM,GameLog!$D:$D,'SF F'!$A19,GameLog!$E:$E,INDEX(Positions!$A$1:$B$9,MATCH('SF F'!$B19,Positions!$A$1:$A$9,0),2),GameLog!$C:$C,"SF")</f>
        <v>18</v>
      </c>
      <c r="F19">
        <f>SUMIFS(GameLog!AN:AN,GameLog!$D:$D,'SF F'!$A19,GameLog!$E:$E,INDEX(Positions!$A$1:$B$9,MATCH('SF F'!$B19,Positions!$A$1:$A$9,0),2),GameLog!$C:$C,"SF")</f>
        <v>15</v>
      </c>
      <c r="G19">
        <f>SUMIFS(GameLog!AO:AO,GameLog!$D:$D,'SF F'!$A19,GameLog!$E:$E,INDEX(Positions!$A$1:$B$9,MATCH('SF F'!$B19,Positions!$A$1:$A$9,0),2),GameLog!$C:$C,"SF")</f>
        <v>0</v>
      </c>
      <c r="H19">
        <f>SUMIFS(GameLog!AP:AP,GameLog!$D:$D,'SF F'!$A19,GameLog!$E:$E,INDEX(Positions!$A$1:$B$9,MATCH('SF F'!$B19,Positions!$A$1:$A$9,0),2),GameLog!$C:$C,"SF")</f>
        <v>0</v>
      </c>
      <c r="I19">
        <f>SUMIFS(GameLog!AQ:AQ,GameLog!$D:$D,'SF F'!$A19,GameLog!$E:$E,INDEX(Positions!$A$1:$B$9,MATCH('SF F'!$B19,Positions!$A$1:$A$9,0),2),GameLog!$C:$C,"SF")</f>
        <v>0</v>
      </c>
      <c r="J19">
        <f>SUMIFS(GameLog!AR:AR,GameLog!$D:$D,'SF F'!$A19,GameLog!$E:$E,INDEX(Positions!$A$1:$B$9,MATCH('SF F'!$B19,Positions!$A$1:$A$9,0),2),GameLog!$C:$C,"SF")</f>
        <v>0</v>
      </c>
      <c r="K19">
        <f>SUMIFS(GameLog!AS:AS,GameLog!$D:$D,'SF F'!$A19,GameLog!$E:$E,INDEX(Positions!$A$1:$B$9,MATCH('SF F'!$B19,Positions!$A$1:$A$9,0),2),GameLog!$C:$C,"SF")</f>
        <v>0</v>
      </c>
      <c r="L19">
        <f>SUMIFS(GameLog!AT:AT,GameLog!$D:$D,'SF F'!$A19,GameLog!$E:$E,INDEX(Positions!$A$1:$B$9,MATCH('SF F'!$B19,Positions!$A$1:$A$9,0),2),GameLog!$C:$C,"SF")</f>
        <v>0</v>
      </c>
      <c r="M19">
        <f>SUMIFS(GameLog!AU:AU,GameLog!$D:$D,'SF F'!$A19,GameLog!$E:$E,INDEX(Positions!$A$1:$B$9,MATCH('SF F'!$B19,Positions!$A$1:$A$9,0),2),GameLog!$C:$C,"SF")</f>
        <v>0</v>
      </c>
      <c r="N19">
        <f>SUMIFS(GameLog!AV:AV,GameLog!$D:$D,'SF F'!$A19,GameLog!$E:$E,INDEX(Positions!$A$1:$B$9,MATCH('SF F'!$B19,Positions!$A$1:$A$9,0),2),GameLog!$C:$C,"SF")</f>
        <v>0</v>
      </c>
      <c r="O19" s="8">
        <f t="shared" si="0"/>
        <v>1</v>
      </c>
      <c r="P19" s="18">
        <f t="shared" si="1"/>
        <v>0</v>
      </c>
      <c r="V19" s="15"/>
    </row>
    <row r="20" spans="1:22">
      <c r="A20" t="s">
        <v>3237</v>
      </c>
      <c r="B20" t="s">
        <v>2429</v>
      </c>
      <c r="C20">
        <f>COUNTIFS(GameLog!D:D,'SF F'!A20,GameLog!C:C,"SF",GameLog!E:E,INDEX(Positions!$A$1:$B$9,MATCH('SF F'!$B20,Positions!$A$1:$A$9,0),2))</f>
        <v>0</v>
      </c>
      <c r="D20">
        <f>SUMIFS(GameLog!F:F,GameLog!$D:$D,'SF F'!A20,GameLog!$E:$E,INDEX(Positions!$A$1:$B$9,MATCH('SF F'!$B20,Positions!$A$1:$A$9,0),2),GameLog!$C:$C,"SF")</f>
        <v>0</v>
      </c>
      <c r="E20" s="12">
        <f>SUMIFS(GameLog!AM:AM,GameLog!$D:$D,'SF F'!$A20,GameLog!$E:$E,INDEX(Positions!$A$1:$B$9,MATCH('SF F'!$B20,Positions!$A$1:$A$9,0),2),GameLog!$C:$C,"SF")</f>
        <v>0</v>
      </c>
      <c r="F20">
        <f>SUMIFS(GameLog!AN:AN,GameLog!$D:$D,'SF F'!$A20,GameLog!$E:$E,INDEX(Positions!$A$1:$B$9,MATCH('SF F'!$B20,Positions!$A$1:$A$9,0),2),GameLog!$C:$C,"SF")</f>
        <v>0</v>
      </c>
      <c r="G20">
        <f>SUMIFS(GameLog!AO:AO,GameLog!$D:$D,'SF F'!$A20,GameLog!$E:$E,INDEX(Positions!$A$1:$B$9,MATCH('SF F'!$B20,Positions!$A$1:$A$9,0),2),GameLog!$C:$C,"SF")</f>
        <v>0</v>
      </c>
      <c r="H20">
        <f>SUMIFS(GameLog!AP:AP,GameLog!$D:$D,'SF F'!$A20,GameLog!$E:$E,INDEX(Positions!$A$1:$B$9,MATCH('SF F'!$B20,Positions!$A$1:$A$9,0),2),GameLog!$C:$C,"SF")</f>
        <v>0</v>
      </c>
      <c r="I20">
        <f>SUMIFS(GameLog!AQ:AQ,GameLog!$D:$D,'SF F'!$A20,GameLog!$E:$E,INDEX(Positions!$A$1:$B$9,MATCH('SF F'!$B20,Positions!$A$1:$A$9,0),2),GameLog!$C:$C,"SF")</f>
        <v>0</v>
      </c>
      <c r="J20">
        <f>SUMIFS(GameLog!AR:AR,GameLog!$D:$D,'SF F'!$A20,GameLog!$E:$E,INDEX(Positions!$A$1:$B$9,MATCH('SF F'!$B20,Positions!$A$1:$A$9,0),2),GameLog!$C:$C,"SF")</f>
        <v>0</v>
      </c>
      <c r="K20">
        <f>SUMIFS(GameLog!AS:AS,GameLog!$D:$D,'SF F'!$A20,GameLog!$E:$E,INDEX(Positions!$A$1:$B$9,MATCH('SF F'!$B20,Positions!$A$1:$A$9,0),2),GameLog!$C:$C,"SF")</f>
        <v>0</v>
      </c>
      <c r="L20">
        <f>SUMIFS(GameLog!AT:AT,GameLog!$D:$D,'SF F'!$A20,GameLog!$E:$E,INDEX(Positions!$A$1:$B$9,MATCH('SF F'!$B20,Positions!$A$1:$A$9,0),2),GameLog!$C:$C,"SF")</f>
        <v>0</v>
      </c>
      <c r="M20">
        <f>SUMIFS(GameLog!AU:AU,GameLog!$D:$D,'SF F'!$A20,GameLog!$E:$E,INDEX(Positions!$A$1:$B$9,MATCH('SF F'!$B20,Positions!$A$1:$A$9,0),2),GameLog!$C:$C,"SF")</f>
        <v>0</v>
      </c>
      <c r="N20">
        <f>SUMIFS(GameLog!AV:AV,GameLog!$D:$D,'SF F'!$A20,GameLog!$E:$E,INDEX(Positions!$A$1:$B$9,MATCH('SF F'!$B20,Positions!$A$1:$A$9,0),2),GameLog!$C:$C,"SF")</f>
        <v>0</v>
      </c>
      <c r="O20" s="8">
        <f t="shared" si="0"/>
        <v>0</v>
      </c>
      <c r="P20" s="18">
        <f t="shared" si="1"/>
        <v>0</v>
      </c>
      <c r="V20" s="15"/>
    </row>
    <row r="21" spans="1:22">
      <c r="A21" t="s">
        <v>3235</v>
      </c>
      <c r="B21" t="s">
        <v>2429</v>
      </c>
      <c r="C21">
        <f>COUNTIFS(GameLog!D:D,'SF F'!A21,GameLog!C:C,"SF",GameLog!E:E,INDEX(Positions!$A$1:$B$9,MATCH('SF F'!$B21,Positions!$A$1:$A$9,0),2))</f>
        <v>1</v>
      </c>
      <c r="D21">
        <f>SUMIFS(GameLog!F:F,GameLog!$D:$D,'SF F'!A21,GameLog!$E:$E,INDEX(Positions!$A$1:$B$9,MATCH('SF F'!$B21,Positions!$A$1:$A$9,0),2),GameLog!$C:$C,"SF")</f>
        <v>1</v>
      </c>
      <c r="E21" s="12">
        <f>SUMIFS(GameLog!AM:AM,GameLog!$D:$D,'SF F'!$A21,GameLog!$E:$E,INDEX(Positions!$A$1:$B$9,MATCH('SF F'!$B21,Positions!$A$1:$A$9,0),2),GameLog!$C:$C,"SF")</f>
        <v>9</v>
      </c>
      <c r="F21">
        <f>SUMIFS(GameLog!AN:AN,GameLog!$D:$D,'SF F'!$A21,GameLog!$E:$E,INDEX(Positions!$A$1:$B$9,MATCH('SF F'!$B21,Positions!$A$1:$A$9,0),2),GameLog!$C:$C,"SF")</f>
        <v>9</v>
      </c>
      <c r="G21">
        <f>SUMIFS(GameLog!AO:AO,GameLog!$D:$D,'SF F'!$A21,GameLog!$E:$E,INDEX(Positions!$A$1:$B$9,MATCH('SF F'!$B21,Positions!$A$1:$A$9,0),2),GameLog!$C:$C,"SF")</f>
        <v>0</v>
      </c>
      <c r="H21">
        <f>SUMIFS(GameLog!AP:AP,GameLog!$D:$D,'SF F'!$A21,GameLog!$E:$E,INDEX(Positions!$A$1:$B$9,MATCH('SF F'!$B21,Positions!$A$1:$A$9,0),2),GameLog!$C:$C,"SF")</f>
        <v>0</v>
      </c>
      <c r="I21">
        <f>SUMIFS(GameLog!AQ:AQ,GameLog!$D:$D,'SF F'!$A21,GameLog!$E:$E,INDEX(Positions!$A$1:$B$9,MATCH('SF F'!$B21,Positions!$A$1:$A$9,0),2),GameLog!$C:$C,"SF")</f>
        <v>0</v>
      </c>
      <c r="J21">
        <f>SUMIFS(GameLog!AR:AR,GameLog!$D:$D,'SF F'!$A21,GameLog!$E:$E,INDEX(Positions!$A$1:$B$9,MATCH('SF F'!$B21,Positions!$A$1:$A$9,0),2),GameLog!$C:$C,"SF")</f>
        <v>0</v>
      </c>
      <c r="K21">
        <f>SUMIFS(GameLog!AS:AS,GameLog!$D:$D,'SF F'!$A21,GameLog!$E:$E,INDEX(Positions!$A$1:$B$9,MATCH('SF F'!$B21,Positions!$A$1:$A$9,0),2),GameLog!$C:$C,"SF")</f>
        <v>0</v>
      </c>
      <c r="L21">
        <f>SUMIFS(GameLog!AT:AT,GameLog!$D:$D,'SF F'!$A21,GameLog!$E:$E,INDEX(Positions!$A$1:$B$9,MATCH('SF F'!$B21,Positions!$A$1:$A$9,0),2),GameLog!$C:$C,"SF")</f>
        <v>1</v>
      </c>
      <c r="M21">
        <f>SUMIFS(GameLog!AU:AU,GameLog!$D:$D,'SF F'!$A21,GameLog!$E:$E,INDEX(Positions!$A$1:$B$9,MATCH('SF F'!$B21,Positions!$A$1:$A$9,0),2),GameLog!$C:$C,"SF")</f>
        <v>0</v>
      </c>
      <c r="N21">
        <f>SUMIFS(GameLog!AV:AV,GameLog!$D:$D,'SF F'!$A21,GameLog!$E:$E,INDEX(Positions!$A$1:$B$9,MATCH('SF F'!$B21,Positions!$A$1:$A$9,0),2),GameLog!$C:$C,"SF")</f>
        <v>0</v>
      </c>
      <c r="O21" s="8">
        <f t="shared" si="0"/>
        <v>1</v>
      </c>
      <c r="P21" s="18">
        <f t="shared" si="1"/>
        <v>0</v>
      </c>
      <c r="V21" s="15"/>
    </row>
    <row r="22" spans="1:22">
      <c r="A22" t="s">
        <v>3233</v>
      </c>
      <c r="B22" t="s">
        <v>2430</v>
      </c>
      <c r="C22">
        <f>COUNTIFS(GameLog!D:D,'SF F'!A22,GameLog!C:C,"SF",GameLog!E:E,INDEX(Positions!$A$1:$B$9,MATCH('SF F'!$B22,Positions!$A$1:$A$9,0),2))</f>
        <v>0</v>
      </c>
      <c r="D22">
        <f>SUMIFS(GameLog!F:F,GameLog!$D:$D,'SF F'!A22,GameLog!$E:$E,INDEX(Positions!$A$1:$B$9,MATCH('SF F'!$B22,Positions!$A$1:$A$9,0),2),GameLog!$C:$C,"SF")</f>
        <v>0</v>
      </c>
      <c r="E22" s="12">
        <f>SUMIFS(GameLog!AM:AM,GameLog!$D:$D,'SF F'!$A22,GameLog!$E:$E,INDEX(Positions!$A$1:$B$9,MATCH('SF F'!$B22,Positions!$A$1:$A$9,0),2),GameLog!$C:$C,"SF")</f>
        <v>0</v>
      </c>
      <c r="F22">
        <f>SUMIFS(GameLog!AN:AN,GameLog!$D:$D,'SF F'!$A22,GameLog!$E:$E,INDEX(Positions!$A$1:$B$9,MATCH('SF F'!$B22,Positions!$A$1:$A$9,0),2),GameLog!$C:$C,"SF")</f>
        <v>0</v>
      </c>
      <c r="G22">
        <f>SUMIFS(GameLog!AO:AO,GameLog!$D:$D,'SF F'!$A22,GameLog!$E:$E,INDEX(Positions!$A$1:$B$9,MATCH('SF F'!$B22,Positions!$A$1:$A$9,0),2),GameLog!$C:$C,"SF")</f>
        <v>0</v>
      </c>
      <c r="H22">
        <f>SUMIFS(GameLog!AP:AP,GameLog!$D:$D,'SF F'!$A22,GameLog!$E:$E,INDEX(Positions!$A$1:$B$9,MATCH('SF F'!$B22,Positions!$A$1:$A$9,0),2),GameLog!$C:$C,"SF")</f>
        <v>0</v>
      </c>
      <c r="I22">
        <f>SUMIFS(GameLog!AQ:AQ,GameLog!$D:$D,'SF F'!$A22,GameLog!$E:$E,INDEX(Positions!$A$1:$B$9,MATCH('SF F'!$B22,Positions!$A$1:$A$9,0),2),GameLog!$C:$C,"SF")</f>
        <v>0</v>
      </c>
      <c r="J22">
        <f>SUMIFS(GameLog!AR:AR,GameLog!$D:$D,'SF F'!$A22,GameLog!$E:$E,INDEX(Positions!$A$1:$B$9,MATCH('SF F'!$B22,Positions!$A$1:$A$9,0),2),GameLog!$C:$C,"SF")</f>
        <v>0</v>
      </c>
      <c r="K22">
        <f>SUMIFS(GameLog!AS:AS,GameLog!$D:$D,'SF F'!$A22,GameLog!$E:$E,INDEX(Positions!$A$1:$B$9,MATCH('SF F'!$B22,Positions!$A$1:$A$9,0),2),GameLog!$C:$C,"SF")</f>
        <v>0</v>
      </c>
      <c r="L22">
        <f>SUMIFS(GameLog!AT:AT,GameLog!$D:$D,'SF F'!$A22,GameLog!$E:$E,INDEX(Positions!$A$1:$B$9,MATCH('SF F'!$B22,Positions!$A$1:$A$9,0),2),GameLog!$C:$C,"SF")</f>
        <v>0</v>
      </c>
      <c r="M22">
        <f>SUMIFS(GameLog!AU:AU,GameLog!$D:$D,'SF F'!$A22,GameLog!$E:$E,INDEX(Positions!$A$1:$B$9,MATCH('SF F'!$B22,Positions!$A$1:$A$9,0),2),GameLog!$C:$C,"SF")</f>
        <v>0</v>
      </c>
      <c r="N22">
        <f>SUMIFS(GameLog!AV:AV,GameLog!$D:$D,'SF F'!$A22,GameLog!$E:$E,INDEX(Positions!$A$1:$B$9,MATCH('SF F'!$B22,Positions!$A$1:$A$9,0),2),GameLog!$C:$C,"SF")</f>
        <v>0</v>
      </c>
      <c r="O22" s="8">
        <f t="shared" si="0"/>
        <v>0</v>
      </c>
      <c r="P22" s="18" t="str">
        <f t="shared" si="1"/>
        <v/>
      </c>
      <c r="V22" s="15"/>
    </row>
    <row r="23" spans="1:22">
      <c r="A23" t="s">
        <v>3226</v>
      </c>
      <c r="B23" t="s">
        <v>2430</v>
      </c>
      <c r="C23">
        <f>COUNTIFS(GameLog!D:D,'SF F'!A23,GameLog!C:C,"SF",GameLog!E:E,INDEX(Positions!$A$1:$B$9,MATCH('SF F'!$B23,Positions!$A$1:$A$9,0),2))</f>
        <v>0</v>
      </c>
      <c r="D23">
        <f>SUMIFS(GameLog!F:F,GameLog!$D:$D,'SF F'!A23,GameLog!$E:$E,INDEX(Positions!$A$1:$B$9,MATCH('SF F'!$B23,Positions!$A$1:$A$9,0),2),GameLog!$C:$C,"SF")</f>
        <v>0</v>
      </c>
      <c r="E23" s="12">
        <f>SUMIFS(GameLog!AM:AM,GameLog!$D:$D,'SF F'!$A23,GameLog!$E:$E,INDEX(Positions!$A$1:$B$9,MATCH('SF F'!$B23,Positions!$A$1:$A$9,0),2),GameLog!$C:$C,"SF")</f>
        <v>0</v>
      </c>
      <c r="F23">
        <f>SUMIFS(GameLog!AN:AN,GameLog!$D:$D,'SF F'!$A23,GameLog!$E:$E,INDEX(Positions!$A$1:$B$9,MATCH('SF F'!$B23,Positions!$A$1:$A$9,0),2),GameLog!$C:$C,"SF")</f>
        <v>0</v>
      </c>
      <c r="G23">
        <f>SUMIFS(GameLog!AO:AO,GameLog!$D:$D,'SF F'!$A23,GameLog!$E:$E,INDEX(Positions!$A$1:$B$9,MATCH('SF F'!$B23,Positions!$A$1:$A$9,0),2),GameLog!$C:$C,"SF")</f>
        <v>0</v>
      </c>
      <c r="H23">
        <f>SUMIFS(GameLog!AP:AP,GameLog!$D:$D,'SF F'!$A23,GameLog!$E:$E,INDEX(Positions!$A$1:$B$9,MATCH('SF F'!$B23,Positions!$A$1:$A$9,0),2),GameLog!$C:$C,"SF")</f>
        <v>0</v>
      </c>
      <c r="I23">
        <f>SUMIFS(GameLog!AQ:AQ,GameLog!$D:$D,'SF F'!$A23,GameLog!$E:$E,INDEX(Positions!$A$1:$B$9,MATCH('SF F'!$B23,Positions!$A$1:$A$9,0),2),GameLog!$C:$C,"SF")</f>
        <v>0</v>
      </c>
      <c r="J23">
        <f>SUMIFS(GameLog!AR:AR,GameLog!$D:$D,'SF F'!$A23,GameLog!$E:$E,INDEX(Positions!$A$1:$B$9,MATCH('SF F'!$B23,Positions!$A$1:$A$9,0),2),GameLog!$C:$C,"SF")</f>
        <v>0</v>
      </c>
      <c r="K23">
        <f>SUMIFS(GameLog!AS:AS,GameLog!$D:$D,'SF F'!$A23,GameLog!$E:$E,INDEX(Positions!$A$1:$B$9,MATCH('SF F'!$B23,Positions!$A$1:$A$9,0),2),GameLog!$C:$C,"SF")</f>
        <v>0</v>
      </c>
      <c r="L23">
        <f>SUMIFS(GameLog!AT:AT,GameLog!$D:$D,'SF F'!$A23,GameLog!$E:$E,INDEX(Positions!$A$1:$B$9,MATCH('SF F'!$B23,Positions!$A$1:$A$9,0),2),GameLog!$C:$C,"SF")</f>
        <v>0</v>
      </c>
      <c r="M23">
        <f>SUMIFS(GameLog!AU:AU,GameLog!$D:$D,'SF F'!$A23,GameLog!$E:$E,INDEX(Positions!$A$1:$B$9,MATCH('SF F'!$B23,Positions!$A$1:$A$9,0),2),GameLog!$C:$C,"SF")</f>
        <v>0</v>
      </c>
      <c r="N23">
        <f>SUMIFS(GameLog!AV:AV,GameLog!$D:$D,'SF F'!$A23,GameLog!$E:$E,INDEX(Positions!$A$1:$B$9,MATCH('SF F'!$B23,Positions!$A$1:$A$9,0),2),GameLog!$C:$C,"SF")</f>
        <v>0</v>
      </c>
      <c r="O23" s="8">
        <f t="shared" si="0"/>
        <v>0</v>
      </c>
      <c r="P23" s="18" t="str">
        <f t="shared" si="1"/>
        <v/>
      </c>
      <c r="V23" s="15"/>
    </row>
    <row r="24" spans="1:22">
      <c r="A24" t="s">
        <v>3235</v>
      </c>
      <c r="B24" t="s">
        <v>2430</v>
      </c>
      <c r="C24">
        <f>COUNTIFS(GameLog!D:D,'SF F'!A24,GameLog!C:C,"SF",GameLog!E:E,INDEX(Positions!$A$1:$B$9,MATCH('SF F'!$B24,Positions!$A$1:$A$9,0),2))</f>
        <v>0</v>
      </c>
      <c r="D24">
        <f>SUMIFS(GameLog!F:F,GameLog!$D:$D,'SF F'!A24,GameLog!$E:$E,INDEX(Positions!$A$1:$B$9,MATCH('SF F'!$B24,Positions!$A$1:$A$9,0),2),GameLog!$C:$C,"SF")</f>
        <v>0</v>
      </c>
      <c r="E24" s="12">
        <f>SUMIFS(GameLog!AM:AM,GameLog!$D:$D,'SF F'!$A24,GameLog!$E:$E,INDEX(Positions!$A$1:$B$9,MATCH('SF F'!$B24,Positions!$A$1:$A$9,0),2),GameLog!$C:$C,"SF")</f>
        <v>0</v>
      </c>
      <c r="F24">
        <f>SUMIFS(GameLog!AN:AN,GameLog!$D:$D,'SF F'!$A24,GameLog!$E:$E,INDEX(Positions!$A$1:$B$9,MATCH('SF F'!$B24,Positions!$A$1:$A$9,0),2),GameLog!$C:$C,"SF")</f>
        <v>0</v>
      </c>
      <c r="G24">
        <f>SUMIFS(GameLog!AO:AO,GameLog!$D:$D,'SF F'!$A24,GameLog!$E:$E,INDEX(Positions!$A$1:$B$9,MATCH('SF F'!$B24,Positions!$A$1:$A$9,0),2),GameLog!$C:$C,"SF")</f>
        <v>0</v>
      </c>
      <c r="H24">
        <f>SUMIFS(GameLog!AP:AP,GameLog!$D:$D,'SF F'!$A24,GameLog!$E:$E,INDEX(Positions!$A$1:$B$9,MATCH('SF F'!$B24,Positions!$A$1:$A$9,0),2),GameLog!$C:$C,"SF")</f>
        <v>0</v>
      </c>
      <c r="I24">
        <f>SUMIFS(GameLog!AQ:AQ,GameLog!$D:$D,'SF F'!$A24,GameLog!$E:$E,INDEX(Positions!$A$1:$B$9,MATCH('SF F'!$B24,Positions!$A$1:$A$9,0),2),GameLog!$C:$C,"SF")</f>
        <v>0</v>
      </c>
      <c r="J24">
        <f>SUMIFS(GameLog!AR:AR,GameLog!$D:$D,'SF F'!$A24,GameLog!$E:$E,INDEX(Positions!$A$1:$B$9,MATCH('SF F'!$B24,Positions!$A$1:$A$9,0),2),GameLog!$C:$C,"SF")</f>
        <v>0</v>
      </c>
      <c r="K24">
        <f>SUMIFS(GameLog!AS:AS,GameLog!$D:$D,'SF F'!$A24,GameLog!$E:$E,INDEX(Positions!$A$1:$B$9,MATCH('SF F'!$B24,Positions!$A$1:$A$9,0),2),GameLog!$C:$C,"SF")</f>
        <v>0</v>
      </c>
      <c r="L24">
        <f>SUMIFS(GameLog!AT:AT,GameLog!$D:$D,'SF F'!$A24,GameLog!$E:$E,INDEX(Positions!$A$1:$B$9,MATCH('SF F'!$B24,Positions!$A$1:$A$9,0),2),GameLog!$C:$C,"SF")</f>
        <v>0</v>
      </c>
      <c r="M24">
        <f>SUMIFS(GameLog!AU:AU,GameLog!$D:$D,'SF F'!$A24,GameLog!$E:$E,INDEX(Positions!$A$1:$B$9,MATCH('SF F'!$B24,Positions!$A$1:$A$9,0),2),GameLog!$C:$C,"SF")</f>
        <v>0</v>
      </c>
      <c r="N24">
        <f>SUMIFS(GameLog!AV:AV,GameLog!$D:$D,'SF F'!$A24,GameLog!$E:$E,INDEX(Positions!$A$1:$B$9,MATCH('SF F'!$B24,Positions!$A$1:$A$9,0),2),GameLog!$C:$C,"SF")</f>
        <v>0</v>
      </c>
      <c r="O24" s="8">
        <f t="shared" si="0"/>
        <v>0</v>
      </c>
      <c r="P24" s="18" t="str">
        <f t="shared" si="1"/>
        <v/>
      </c>
      <c r="V24" s="15"/>
    </row>
    <row r="25" spans="1:22">
      <c r="A25" t="s">
        <v>3225</v>
      </c>
      <c r="B25" t="s">
        <v>2430</v>
      </c>
      <c r="C25">
        <f>COUNTIFS(GameLog!D:D,'SF F'!A25,GameLog!C:C,"SF",GameLog!E:E,INDEX(Positions!$A$1:$B$9,MATCH('SF F'!$B25,Positions!$A$1:$A$9,0),2))</f>
        <v>3</v>
      </c>
      <c r="D25">
        <f>SUMIFS(GameLog!F:F,GameLog!$D:$D,'SF F'!A25,GameLog!$E:$E,INDEX(Positions!$A$1:$B$9,MATCH('SF F'!$B25,Positions!$A$1:$A$9,0),2),GameLog!$C:$C,"SF")</f>
        <v>3</v>
      </c>
      <c r="E25" s="12">
        <f>SUMIFS(GameLog!AM:AM,GameLog!$D:$D,'SF F'!$A25,GameLog!$E:$E,INDEX(Positions!$A$1:$B$9,MATCH('SF F'!$B25,Positions!$A$1:$A$9,0),2),GameLog!$C:$C,"SF")</f>
        <v>27</v>
      </c>
      <c r="F25">
        <f>SUMIFS(GameLog!AN:AN,GameLog!$D:$D,'SF F'!$A25,GameLog!$E:$E,INDEX(Positions!$A$1:$B$9,MATCH('SF F'!$B25,Positions!$A$1:$A$9,0),2),GameLog!$C:$C,"SF")</f>
        <v>23</v>
      </c>
      <c r="G25">
        <f>SUMIFS(GameLog!AO:AO,GameLog!$D:$D,'SF F'!$A25,GameLog!$E:$E,INDEX(Positions!$A$1:$B$9,MATCH('SF F'!$B25,Positions!$A$1:$A$9,0),2),GameLog!$C:$C,"SF")</f>
        <v>2</v>
      </c>
      <c r="H25">
        <f>SUMIFS(GameLog!AP:AP,GameLog!$D:$D,'SF F'!$A25,GameLog!$E:$E,INDEX(Positions!$A$1:$B$9,MATCH('SF F'!$B25,Positions!$A$1:$A$9,0),2),GameLog!$C:$C,"SF")</f>
        <v>0</v>
      </c>
      <c r="I25">
        <f>SUMIFS(GameLog!AQ:AQ,GameLog!$D:$D,'SF F'!$A25,GameLog!$E:$E,INDEX(Positions!$A$1:$B$9,MATCH('SF F'!$B25,Positions!$A$1:$A$9,0),2),GameLog!$C:$C,"SF")</f>
        <v>5</v>
      </c>
      <c r="J25">
        <f>SUMIFS(GameLog!AR:AR,GameLog!$D:$D,'SF F'!$A25,GameLog!$E:$E,INDEX(Positions!$A$1:$B$9,MATCH('SF F'!$B25,Positions!$A$1:$A$9,0),2),GameLog!$C:$C,"SF")</f>
        <v>0</v>
      </c>
      <c r="K25">
        <f>SUMIFS(GameLog!AS:AS,GameLog!$D:$D,'SF F'!$A25,GameLog!$E:$E,INDEX(Positions!$A$1:$B$9,MATCH('SF F'!$B25,Positions!$A$1:$A$9,0),2),GameLog!$C:$C,"SF")</f>
        <v>0</v>
      </c>
      <c r="L25">
        <f>SUMIFS(GameLog!AT:AT,GameLog!$D:$D,'SF F'!$A25,GameLog!$E:$E,INDEX(Positions!$A$1:$B$9,MATCH('SF F'!$B25,Positions!$A$1:$A$9,0),2),GameLog!$C:$C,"SF")</f>
        <v>0</v>
      </c>
      <c r="M25">
        <f>SUMIFS(GameLog!AU:AU,GameLog!$D:$D,'SF F'!$A25,GameLog!$E:$E,INDEX(Positions!$A$1:$B$9,MATCH('SF F'!$B25,Positions!$A$1:$A$9,0),2),GameLog!$C:$C,"SF")</f>
        <v>0</v>
      </c>
      <c r="N25">
        <f>SUMIFS(GameLog!AV:AV,GameLog!$D:$D,'SF F'!$A25,GameLog!$E:$E,INDEX(Positions!$A$1:$B$9,MATCH('SF F'!$B25,Positions!$A$1:$A$9,0),2),GameLog!$C:$C,"SF")</f>
        <v>0</v>
      </c>
      <c r="O25" s="8">
        <f t="shared" si="0"/>
        <v>1</v>
      </c>
      <c r="P25" s="18" t="str">
        <f t="shared" si="1"/>
        <v/>
      </c>
      <c r="V25" s="15"/>
    </row>
    <row r="26" spans="1:22">
      <c r="A26" t="s">
        <v>3240</v>
      </c>
      <c r="B26" t="s">
        <v>2411</v>
      </c>
      <c r="C26">
        <f>COUNTIFS(GameLog!D:D,'SF F'!A26,GameLog!C:C,"SF",GameLog!E:E,INDEX(Positions!$A$1:$B$9,MATCH('SF F'!$B26,Positions!$A$1:$A$9,0),2))</f>
        <v>0</v>
      </c>
      <c r="D26">
        <f>SUMIFS(GameLog!F:F,GameLog!$D:$D,'SF F'!A26,GameLog!$E:$E,INDEX(Positions!$A$1:$B$9,MATCH('SF F'!$B26,Positions!$A$1:$A$9,0),2),GameLog!$C:$C,"SF")</f>
        <v>0</v>
      </c>
      <c r="E26" s="12">
        <f>SUMIFS(GameLog!AM:AM,GameLog!$D:$D,'SF F'!$A26,GameLog!$E:$E,INDEX(Positions!$A$1:$B$9,MATCH('SF F'!$B26,Positions!$A$1:$A$9,0),2),GameLog!$C:$C,"SF")</f>
        <v>0</v>
      </c>
      <c r="F26">
        <f>SUMIFS(GameLog!AN:AN,GameLog!$D:$D,'SF F'!$A26,GameLog!$E:$E,INDEX(Positions!$A$1:$B$9,MATCH('SF F'!$B26,Positions!$A$1:$A$9,0),2),GameLog!$C:$C,"SF")</f>
        <v>0</v>
      </c>
      <c r="G26">
        <f>SUMIFS(GameLog!AO:AO,GameLog!$D:$D,'SF F'!$A26,GameLog!$E:$E,INDEX(Positions!$A$1:$B$9,MATCH('SF F'!$B26,Positions!$A$1:$A$9,0),2),GameLog!$C:$C,"SF")</f>
        <v>0</v>
      </c>
      <c r="H26">
        <f>SUMIFS(GameLog!AP:AP,GameLog!$D:$D,'SF F'!$A26,GameLog!$E:$E,INDEX(Positions!$A$1:$B$9,MATCH('SF F'!$B26,Positions!$A$1:$A$9,0),2),GameLog!$C:$C,"SF")</f>
        <v>0</v>
      </c>
      <c r="I26">
        <f>SUMIFS(GameLog!AQ:AQ,GameLog!$D:$D,'SF F'!$A26,GameLog!$E:$E,INDEX(Positions!$A$1:$B$9,MATCH('SF F'!$B26,Positions!$A$1:$A$9,0),2),GameLog!$C:$C,"SF")</f>
        <v>0</v>
      </c>
      <c r="J26">
        <f>SUMIFS(GameLog!AR:AR,GameLog!$D:$D,'SF F'!$A26,GameLog!$E:$E,INDEX(Positions!$A$1:$B$9,MATCH('SF F'!$B26,Positions!$A$1:$A$9,0),2),GameLog!$C:$C,"SF")</f>
        <v>0</v>
      </c>
      <c r="K26">
        <f>SUMIFS(GameLog!AS:AS,GameLog!$D:$D,'SF F'!$A26,GameLog!$E:$E,INDEX(Positions!$A$1:$B$9,MATCH('SF F'!$B26,Positions!$A$1:$A$9,0),2),GameLog!$C:$C,"SF")</f>
        <v>0</v>
      </c>
      <c r="L26">
        <f>SUMIFS(GameLog!AT:AT,GameLog!$D:$D,'SF F'!$A26,GameLog!$E:$E,INDEX(Positions!$A$1:$B$9,MATCH('SF F'!$B26,Positions!$A$1:$A$9,0),2),GameLog!$C:$C,"SF")</f>
        <v>0</v>
      </c>
      <c r="M26">
        <f>SUMIFS(GameLog!AU:AU,GameLog!$D:$D,'SF F'!$A26,GameLog!$E:$E,INDEX(Positions!$A$1:$B$9,MATCH('SF F'!$B26,Positions!$A$1:$A$9,0),2),GameLog!$C:$C,"SF")</f>
        <v>0</v>
      </c>
      <c r="N26">
        <f>SUMIFS(GameLog!AV:AV,GameLog!$D:$D,'SF F'!$A26,GameLog!$E:$E,INDEX(Positions!$A$1:$B$9,MATCH('SF F'!$B26,Positions!$A$1:$A$9,0),2),GameLog!$C:$C,"SF")</f>
        <v>0</v>
      </c>
      <c r="O26" s="8">
        <f t="shared" si="0"/>
        <v>0</v>
      </c>
      <c r="P26" s="18" t="str">
        <f t="shared" si="1"/>
        <v/>
      </c>
      <c r="V26" s="15"/>
    </row>
    <row r="27" spans="1:22">
      <c r="A27" t="s">
        <v>3238</v>
      </c>
      <c r="B27" t="s">
        <v>2411</v>
      </c>
      <c r="C27">
        <f>COUNTIFS(GameLog!D:D,'SF F'!A27,GameLog!C:C,"SF",GameLog!E:E,INDEX(Positions!$A$1:$B$9,MATCH('SF F'!$B27,Positions!$A$1:$A$9,0),2))</f>
        <v>0</v>
      </c>
      <c r="D27">
        <f>SUMIFS(GameLog!F:F,GameLog!$D:$D,'SF F'!A27,GameLog!$E:$E,INDEX(Positions!$A$1:$B$9,MATCH('SF F'!$B27,Positions!$A$1:$A$9,0),2),GameLog!$C:$C,"SF")</f>
        <v>0</v>
      </c>
      <c r="E27" s="12">
        <f>SUMIFS(GameLog!AM:AM,GameLog!$D:$D,'SF F'!$A27,GameLog!$E:$E,INDEX(Positions!$A$1:$B$9,MATCH('SF F'!$B27,Positions!$A$1:$A$9,0),2),GameLog!$C:$C,"SF")</f>
        <v>0</v>
      </c>
      <c r="F27">
        <f>SUMIFS(GameLog!AN:AN,GameLog!$D:$D,'SF F'!$A27,GameLog!$E:$E,INDEX(Positions!$A$1:$B$9,MATCH('SF F'!$B27,Positions!$A$1:$A$9,0),2),GameLog!$C:$C,"SF")</f>
        <v>0</v>
      </c>
      <c r="G27">
        <f>SUMIFS(GameLog!AO:AO,GameLog!$D:$D,'SF F'!$A27,GameLog!$E:$E,INDEX(Positions!$A$1:$B$9,MATCH('SF F'!$B27,Positions!$A$1:$A$9,0),2),GameLog!$C:$C,"SF")</f>
        <v>0</v>
      </c>
      <c r="H27">
        <f>SUMIFS(GameLog!AP:AP,GameLog!$D:$D,'SF F'!$A27,GameLog!$E:$E,INDEX(Positions!$A$1:$B$9,MATCH('SF F'!$B27,Positions!$A$1:$A$9,0),2),GameLog!$C:$C,"SF")</f>
        <v>0</v>
      </c>
      <c r="I27">
        <f>SUMIFS(GameLog!AQ:AQ,GameLog!$D:$D,'SF F'!$A27,GameLog!$E:$E,INDEX(Positions!$A$1:$B$9,MATCH('SF F'!$B27,Positions!$A$1:$A$9,0),2),GameLog!$C:$C,"SF")</f>
        <v>0</v>
      </c>
      <c r="J27">
        <f>SUMIFS(GameLog!AR:AR,GameLog!$D:$D,'SF F'!$A27,GameLog!$E:$E,INDEX(Positions!$A$1:$B$9,MATCH('SF F'!$B27,Positions!$A$1:$A$9,0),2),GameLog!$C:$C,"SF")</f>
        <v>0</v>
      </c>
      <c r="K27">
        <f>SUMIFS(GameLog!AS:AS,GameLog!$D:$D,'SF F'!$A27,GameLog!$E:$E,INDEX(Positions!$A$1:$B$9,MATCH('SF F'!$B27,Positions!$A$1:$A$9,0),2),GameLog!$C:$C,"SF")</f>
        <v>0</v>
      </c>
      <c r="L27">
        <f>SUMIFS(GameLog!AT:AT,GameLog!$D:$D,'SF F'!$A27,GameLog!$E:$E,INDEX(Positions!$A$1:$B$9,MATCH('SF F'!$B27,Positions!$A$1:$A$9,0),2),GameLog!$C:$C,"SF")</f>
        <v>0</v>
      </c>
      <c r="M27">
        <f>SUMIFS(GameLog!AU:AU,GameLog!$D:$D,'SF F'!$A27,GameLog!$E:$E,INDEX(Positions!$A$1:$B$9,MATCH('SF F'!$B27,Positions!$A$1:$A$9,0),2),GameLog!$C:$C,"SF")</f>
        <v>0</v>
      </c>
      <c r="N27">
        <f>SUMIFS(GameLog!AV:AV,GameLog!$D:$D,'SF F'!$A27,GameLog!$E:$E,INDEX(Positions!$A$1:$B$9,MATCH('SF F'!$B27,Positions!$A$1:$A$9,0),2),GameLog!$C:$C,"SF")</f>
        <v>0</v>
      </c>
      <c r="O27" s="8">
        <f t="shared" si="0"/>
        <v>0</v>
      </c>
      <c r="P27" s="18" t="str">
        <f t="shared" si="1"/>
        <v/>
      </c>
      <c r="V27" s="15"/>
    </row>
    <row r="28" spans="1:22">
      <c r="A28" t="s">
        <v>3226</v>
      </c>
      <c r="B28" t="s">
        <v>2411</v>
      </c>
      <c r="C28">
        <f>COUNTIFS(GameLog!D:D,'SF F'!A28,GameLog!C:C,"SF",GameLog!E:E,INDEX(Positions!$A$1:$B$9,MATCH('SF F'!$B28,Positions!$A$1:$A$9,0),2))</f>
        <v>3</v>
      </c>
      <c r="D28">
        <f>SUMIFS(GameLog!F:F,GameLog!$D:$D,'SF F'!A28,GameLog!$E:$E,INDEX(Positions!$A$1:$B$9,MATCH('SF F'!$B28,Positions!$A$1:$A$9,0),2),GameLog!$C:$C,"SF")</f>
        <v>3</v>
      </c>
      <c r="E28" s="12">
        <f>SUMIFS(GameLog!AM:AM,GameLog!$D:$D,'SF F'!$A28,GameLog!$E:$E,INDEX(Positions!$A$1:$B$9,MATCH('SF F'!$B28,Positions!$A$1:$A$9,0),2),GameLog!$C:$C,"SF")</f>
        <v>27</v>
      </c>
      <c r="F28">
        <f>SUMIFS(GameLog!AN:AN,GameLog!$D:$D,'SF F'!$A28,GameLog!$E:$E,INDEX(Positions!$A$1:$B$9,MATCH('SF F'!$B28,Positions!$A$1:$A$9,0),2),GameLog!$C:$C,"SF")</f>
        <v>9</v>
      </c>
      <c r="G28">
        <f>SUMIFS(GameLog!AO:AO,GameLog!$D:$D,'SF F'!$A28,GameLog!$E:$E,INDEX(Positions!$A$1:$B$9,MATCH('SF F'!$B28,Positions!$A$1:$A$9,0),2),GameLog!$C:$C,"SF")</f>
        <v>7</v>
      </c>
      <c r="H28">
        <f>SUMIFS(GameLog!AP:AP,GameLog!$D:$D,'SF F'!$A28,GameLog!$E:$E,INDEX(Positions!$A$1:$B$9,MATCH('SF F'!$B28,Positions!$A$1:$A$9,0),2),GameLog!$C:$C,"SF")</f>
        <v>0</v>
      </c>
      <c r="I28">
        <f>SUMIFS(GameLog!AQ:AQ,GameLog!$D:$D,'SF F'!$A28,GameLog!$E:$E,INDEX(Positions!$A$1:$B$9,MATCH('SF F'!$B28,Positions!$A$1:$A$9,0),2),GameLog!$C:$C,"SF")</f>
        <v>5</v>
      </c>
      <c r="J28">
        <f>SUMIFS(GameLog!AR:AR,GameLog!$D:$D,'SF F'!$A28,GameLog!$E:$E,INDEX(Positions!$A$1:$B$9,MATCH('SF F'!$B28,Positions!$A$1:$A$9,0),2),GameLog!$C:$C,"SF")</f>
        <v>0</v>
      </c>
      <c r="K28">
        <f>SUMIFS(GameLog!AS:AS,GameLog!$D:$D,'SF F'!$A28,GameLog!$E:$E,INDEX(Positions!$A$1:$B$9,MATCH('SF F'!$B28,Positions!$A$1:$A$9,0),2),GameLog!$C:$C,"SF")</f>
        <v>0</v>
      </c>
      <c r="L28">
        <f>SUMIFS(GameLog!AT:AT,GameLog!$D:$D,'SF F'!$A28,GameLog!$E:$E,INDEX(Positions!$A$1:$B$9,MATCH('SF F'!$B28,Positions!$A$1:$A$9,0),2),GameLog!$C:$C,"SF")</f>
        <v>0</v>
      </c>
      <c r="M28">
        <f>SUMIFS(GameLog!AU:AU,GameLog!$D:$D,'SF F'!$A28,GameLog!$E:$E,INDEX(Positions!$A$1:$B$9,MATCH('SF F'!$B28,Positions!$A$1:$A$9,0),2),GameLog!$C:$C,"SF")</f>
        <v>0</v>
      </c>
      <c r="N28">
        <f>SUMIFS(GameLog!AV:AV,GameLog!$D:$D,'SF F'!$A28,GameLog!$E:$E,INDEX(Positions!$A$1:$B$9,MATCH('SF F'!$B28,Positions!$A$1:$A$9,0),2),GameLog!$C:$C,"SF")</f>
        <v>0</v>
      </c>
      <c r="O28" s="8">
        <f t="shared" si="0"/>
        <v>1</v>
      </c>
      <c r="P28" s="18" t="str">
        <f t="shared" si="1"/>
        <v/>
      </c>
      <c r="V28" s="15"/>
    </row>
    <row r="29" spans="1:22">
      <c r="A29" t="s">
        <v>2739</v>
      </c>
      <c r="B29" t="s">
        <v>2411</v>
      </c>
      <c r="C29">
        <f>COUNTIFS(GameLog!D:D,'SF F'!A29,GameLog!C:C,"SF",GameLog!E:E,INDEX(Positions!$A$1:$B$9,MATCH('SF F'!$B29,Positions!$A$1:$A$9,0),2))</f>
        <v>0</v>
      </c>
      <c r="D29">
        <f>SUMIFS(GameLog!F:F,GameLog!$D:$D,'SF F'!A29,GameLog!$E:$E,INDEX(Positions!$A$1:$B$9,MATCH('SF F'!$B29,Positions!$A$1:$A$9,0),2),GameLog!$C:$C,"SF")</f>
        <v>0</v>
      </c>
      <c r="E29" s="12">
        <f>SUMIFS(GameLog!AM:AM,GameLog!$D:$D,'SF F'!$A29,GameLog!$E:$E,INDEX(Positions!$A$1:$B$9,MATCH('SF F'!$B29,Positions!$A$1:$A$9,0),2),GameLog!$C:$C,"SF")</f>
        <v>0</v>
      </c>
      <c r="F29">
        <f>SUMIFS(GameLog!AN:AN,GameLog!$D:$D,'SF F'!$A29,GameLog!$E:$E,INDEX(Positions!$A$1:$B$9,MATCH('SF F'!$B29,Positions!$A$1:$A$9,0),2),GameLog!$C:$C,"SF")</f>
        <v>0</v>
      </c>
      <c r="G29">
        <f>SUMIFS(GameLog!AO:AO,GameLog!$D:$D,'SF F'!$A29,GameLog!$E:$E,INDEX(Positions!$A$1:$B$9,MATCH('SF F'!$B29,Positions!$A$1:$A$9,0),2),GameLog!$C:$C,"SF")</f>
        <v>0</v>
      </c>
      <c r="H29">
        <f>SUMIFS(GameLog!AP:AP,GameLog!$D:$D,'SF F'!$A29,GameLog!$E:$E,INDEX(Positions!$A$1:$B$9,MATCH('SF F'!$B29,Positions!$A$1:$A$9,0),2),GameLog!$C:$C,"SF")</f>
        <v>0</v>
      </c>
      <c r="I29">
        <f>SUMIFS(GameLog!AQ:AQ,GameLog!$D:$D,'SF F'!$A29,GameLog!$E:$E,INDEX(Positions!$A$1:$B$9,MATCH('SF F'!$B29,Positions!$A$1:$A$9,0),2),GameLog!$C:$C,"SF")</f>
        <v>0</v>
      </c>
      <c r="J29">
        <f>SUMIFS(GameLog!AR:AR,GameLog!$D:$D,'SF F'!$A29,GameLog!$E:$E,INDEX(Positions!$A$1:$B$9,MATCH('SF F'!$B29,Positions!$A$1:$A$9,0),2),GameLog!$C:$C,"SF")</f>
        <v>0</v>
      </c>
      <c r="K29">
        <f>SUMIFS(GameLog!AS:AS,GameLog!$D:$D,'SF F'!$A29,GameLog!$E:$E,INDEX(Positions!$A$1:$B$9,MATCH('SF F'!$B29,Positions!$A$1:$A$9,0),2),GameLog!$C:$C,"SF")</f>
        <v>0</v>
      </c>
      <c r="L29">
        <f>SUMIFS(GameLog!AT:AT,GameLog!$D:$D,'SF F'!$A29,GameLog!$E:$E,INDEX(Positions!$A$1:$B$9,MATCH('SF F'!$B29,Positions!$A$1:$A$9,0),2),GameLog!$C:$C,"SF")</f>
        <v>0</v>
      </c>
      <c r="M29">
        <f>SUMIFS(GameLog!AU:AU,GameLog!$D:$D,'SF F'!$A29,GameLog!$E:$E,INDEX(Positions!$A$1:$B$9,MATCH('SF F'!$B29,Positions!$A$1:$A$9,0),2),GameLog!$C:$C,"SF")</f>
        <v>0</v>
      </c>
      <c r="N29">
        <f>SUMIFS(GameLog!AV:AV,GameLog!$D:$D,'SF F'!$A29,GameLog!$E:$E,INDEX(Positions!$A$1:$B$9,MATCH('SF F'!$B29,Positions!$A$1:$A$9,0),2),GameLog!$C:$C,"SF")</f>
        <v>0</v>
      </c>
      <c r="O29" s="8">
        <f t="shared" si="0"/>
        <v>0</v>
      </c>
      <c r="P29" s="18" t="str">
        <f t="shared" si="1"/>
        <v/>
      </c>
      <c r="V29" s="15"/>
    </row>
    <row r="30" spans="1:22">
      <c r="A30" t="s">
        <v>3227</v>
      </c>
      <c r="B30" t="s">
        <v>2411</v>
      </c>
      <c r="C30">
        <f>COUNTIFS(GameLog!D:D,'SF F'!A30,GameLog!C:C,"SF",GameLog!E:E,INDEX(Positions!$A$1:$B$9,MATCH('SF F'!$B30,Positions!$A$1:$A$9,0),2))</f>
        <v>0</v>
      </c>
      <c r="D30">
        <f>SUMIFS(GameLog!F:F,GameLog!$D:$D,'SF F'!A30,GameLog!$E:$E,INDEX(Positions!$A$1:$B$9,MATCH('SF F'!$B30,Positions!$A$1:$A$9,0),2),GameLog!$C:$C,"SF")</f>
        <v>0</v>
      </c>
      <c r="E30" s="12">
        <f>SUMIFS(GameLog!AM:AM,GameLog!$D:$D,'SF F'!$A30,GameLog!$E:$E,INDEX(Positions!$A$1:$B$9,MATCH('SF F'!$B30,Positions!$A$1:$A$9,0),2),GameLog!$C:$C,"SF")</f>
        <v>0</v>
      </c>
      <c r="F30">
        <f>SUMIFS(GameLog!AN:AN,GameLog!$D:$D,'SF F'!$A30,GameLog!$E:$E,INDEX(Positions!$A$1:$B$9,MATCH('SF F'!$B30,Positions!$A$1:$A$9,0),2),GameLog!$C:$C,"SF")</f>
        <v>0</v>
      </c>
      <c r="G30">
        <f>SUMIFS(GameLog!AO:AO,GameLog!$D:$D,'SF F'!$A30,GameLog!$E:$E,INDEX(Positions!$A$1:$B$9,MATCH('SF F'!$B30,Positions!$A$1:$A$9,0),2),GameLog!$C:$C,"SF")</f>
        <v>0</v>
      </c>
      <c r="H30">
        <f>SUMIFS(GameLog!AP:AP,GameLog!$D:$D,'SF F'!$A30,GameLog!$E:$E,INDEX(Positions!$A$1:$B$9,MATCH('SF F'!$B30,Positions!$A$1:$A$9,0),2),GameLog!$C:$C,"SF")</f>
        <v>0</v>
      </c>
      <c r="I30">
        <f>SUMIFS(GameLog!AQ:AQ,GameLog!$D:$D,'SF F'!$A30,GameLog!$E:$E,INDEX(Positions!$A$1:$B$9,MATCH('SF F'!$B30,Positions!$A$1:$A$9,0),2),GameLog!$C:$C,"SF")</f>
        <v>0</v>
      </c>
      <c r="J30">
        <f>SUMIFS(GameLog!AR:AR,GameLog!$D:$D,'SF F'!$A30,GameLog!$E:$E,INDEX(Positions!$A$1:$B$9,MATCH('SF F'!$B30,Positions!$A$1:$A$9,0),2),GameLog!$C:$C,"SF")</f>
        <v>0</v>
      </c>
      <c r="K30">
        <f>SUMIFS(GameLog!AS:AS,GameLog!$D:$D,'SF F'!$A30,GameLog!$E:$E,INDEX(Positions!$A$1:$B$9,MATCH('SF F'!$B30,Positions!$A$1:$A$9,0),2),GameLog!$C:$C,"SF")</f>
        <v>0</v>
      </c>
      <c r="L30">
        <f>SUMIFS(GameLog!AT:AT,GameLog!$D:$D,'SF F'!$A30,GameLog!$E:$E,INDEX(Positions!$A$1:$B$9,MATCH('SF F'!$B30,Positions!$A$1:$A$9,0),2),GameLog!$C:$C,"SF")</f>
        <v>0</v>
      </c>
      <c r="M30">
        <f>SUMIFS(GameLog!AU:AU,GameLog!$D:$D,'SF F'!$A30,GameLog!$E:$E,INDEX(Positions!$A$1:$B$9,MATCH('SF F'!$B30,Positions!$A$1:$A$9,0),2),GameLog!$C:$C,"SF")</f>
        <v>0</v>
      </c>
      <c r="N30">
        <f>SUMIFS(GameLog!AV:AV,GameLog!$D:$D,'SF F'!$A30,GameLog!$E:$E,INDEX(Positions!$A$1:$B$9,MATCH('SF F'!$B30,Positions!$A$1:$A$9,0),2),GameLog!$C:$C,"SF")</f>
        <v>0</v>
      </c>
      <c r="O30" s="8">
        <f t="shared" si="0"/>
        <v>0</v>
      </c>
      <c r="P30" s="18" t="str">
        <f t="shared" si="1"/>
        <v/>
      </c>
      <c r="V30" s="15"/>
    </row>
    <row r="31" spans="1:22">
      <c r="A31" t="s">
        <v>3234</v>
      </c>
      <c r="B31" t="s">
        <v>2411</v>
      </c>
      <c r="C31">
        <f>COUNTIFS(GameLog!D:D,'SF F'!A31,GameLog!C:C,"SF",GameLog!E:E,INDEX(Positions!$A$1:$B$9,MATCH('SF F'!$B31,Positions!$A$1:$A$9,0),2))</f>
        <v>0</v>
      </c>
      <c r="D31">
        <f>SUMIFS(GameLog!F:F,GameLog!$D:$D,'SF F'!A31,GameLog!$E:$E,INDEX(Positions!$A$1:$B$9,MATCH('SF F'!$B31,Positions!$A$1:$A$9,0),2),GameLog!$C:$C,"SF")</f>
        <v>0</v>
      </c>
      <c r="E31" s="12">
        <f>SUMIFS(GameLog!AM:AM,GameLog!$D:$D,'SF F'!$A31,GameLog!$E:$E,INDEX(Positions!$A$1:$B$9,MATCH('SF F'!$B31,Positions!$A$1:$A$9,0),2),GameLog!$C:$C,"SF")</f>
        <v>0</v>
      </c>
      <c r="F31">
        <f>SUMIFS(GameLog!AN:AN,GameLog!$D:$D,'SF F'!$A31,GameLog!$E:$E,INDEX(Positions!$A$1:$B$9,MATCH('SF F'!$B31,Positions!$A$1:$A$9,0),2),GameLog!$C:$C,"SF")</f>
        <v>0</v>
      </c>
      <c r="G31">
        <f>SUMIFS(GameLog!AO:AO,GameLog!$D:$D,'SF F'!$A31,GameLog!$E:$E,INDEX(Positions!$A$1:$B$9,MATCH('SF F'!$B31,Positions!$A$1:$A$9,0),2),GameLog!$C:$C,"SF")</f>
        <v>0</v>
      </c>
      <c r="H31">
        <f>SUMIFS(GameLog!AP:AP,GameLog!$D:$D,'SF F'!$A31,GameLog!$E:$E,INDEX(Positions!$A$1:$B$9,MATCH('SF F'!$B31,Positions!$A$1:$A$9,0),2),GameLog!$C:$C,"SF")</f>
        <v>0</v>
      </c>
      <c r="I31">
        <f>SUMIFS(GameLog!AQ:AQ,GameLog!$D:$D,'SF F'!$A31,GameLog!$E:$E,INDEX(Positions!$A$1:$B$9,MATCH('SF F'!$B31,Positions!$A$1:$A$9,0),2),GameLog!$C:$C,"SF")</f>
        <v>0</v>
      </c>
      <c r="J31">
        <f>SUMIFS(GameLog!AR:AR,GameLog!$D:$D,'SF F'!$A31,GameLog!$E:$E,INDEX(Positions!$A$1:$B$9,MATCH('SF F'!$B31,Positions!$A$1:$A$9,0),2),GameLog!$C:$C,"SF")</f>
        <v>0</v>
      </c>
      <c r="K31">
        <f>SUMIFS(GameLog!AS:AS,GameLog!$D:$D,'SF F'!$A31,GameLog!$E:$E,INDEX(Positions!$A$1:$B$9,MATCH('SF F'!$B31,Positions!$A$1:$A$9,0),2),GameLog!$C:$C,"SF")</f>
        <v>0</v>
      </c>
      <c r="L31">
        <f>SUMIFS(GameLog!AT:AT,GameLog!$D:$D,'SF F'!$A31,GameLog!$E:$E,INDEX(Positions!$A$1:$B$9,MATCH('SF F'!$B31,Positions!$A$1:$A$9,0),2),GameLog!$C:$C,"SF")</f>
        <v>0</v>
      </c>
      <c r="M31">
        <f>SUMIFS(GameLog!AU:AU,GameLog!$D:$D,'SF F'!$A31,GameLog!$E:$E,INDEX(Positions!$A$1:$B$9,MATCH('SF F'!$B31,Positions!$A$1:$A$9,0),2),GameLog!$C:$C,"SF")</f>
        <v>0</v>
      </c>
      <c r="N31">
        <f>SUMIFS(GameLog!AV:AV,GameLog!$D:$D,'SF F'!$A31,GameLog!$E:$E,INDEX(Positions!$A$1:$B$9,MATCH('SF F'!$B31,Positions!$A$1:$A$9,0),2),GameLog!$C:$C,"SF")</f>
        <v>0</v>
      </c>
      <c r="O31" s="8">
        <f t="shared" si="0"/>
        <v>0</v>
      </c>
      <c r="P31" s="18" t="str">
        <f t="shared" si="1"/>
        <v/>
      </c>
      <c r="V31" s="15"/>
    </row>
    <row r="32" spans="1:22">
      <c r="A32" t="s">
        <v>3241</v>
      </c>
      <c r="B32" t="s">
        <v>2412</v>
      </c>
      <c r="C32">
        <f>COUNTIFS(GameLog!D:D,'SF F'!A32,GameLog!C:C,"SF",GameLog!E:E,INDEX(Positions!$A$1:$B$9,MATCH('SF F'!$B32,Positions!$A$1:$A$9,0),2))</f>
        <v>0</v>
      </c>
      <c r="D32">
        <f>SUMIFS(GameLog!F:F,GameLog!$D:$D,'SF F'!A32,GameLog!$E:$E,INDEX(Positions!$A$1:$B$9,MATCH('SF F'!$B32,Positions!$A$1:$A$9,0),2),GameLog!$C:$C,"SF")</f>
        <v>0</v>
      </c>
      <c r="E32" s="12">
        <f>SUMIFS(GameLog!AM:AM,GameLog!$D:$D,'SF F'!$A32,GameLog!$E:$E,INDEX(Positions!$A$1:$B$9,MATCH('SF F'!$B32,Positions!$A$1:$A$9,0),2),GameLog!$C:$C,"SF")</f>
        <v>0</v>
      </c>
      <c r="F32">
        <f>SUMIFS(GameLog!AN:AN,GameLog!$D:$D,'SF F'!$A32,GameLog!$E:$E,INDEX(Positions!$A$1:$B$9,MATCH('SF F'!$B32,Positions!$A$1:$A$9,0),2),GameLog!$C:$C,"SF")</f>
        <v>0</v>
      </c>
      <c r="G32">
        <f>SUMIFS(GameLog!AO:AO,GameLog!$D:$D,'SF F'!$A32,GameLog!$E:$E,INDEX(Positions!$A$1:$B$9,MATCH('SF F'!$B32,Positions!$A$1:$A$9,0),2),GameLog!$C:$C,"SF")</f>
        <v>0</v>
      </c>
      <c r="H32">
        <f>SUMIFS(GameLog!AP:AP,GameLog!$D:$D,'SF F'!$A32,GameLog!$E:$E,INDEX(Positions!$A$1:$B$9,MATCH('SF F'!$B32,Positions!$A$1:$A$9,0),2),GameLog!$C:$C,"SF")</f>
        <v>0</v>
      </c>
      <c r="I32">
        <f>SUMIFS(GameLog!AQ:AQ,GameLog!$D:$D,'SF F'!$A32,GameLog!$E:$E,INDEX(Positions!$A$1:$B$9,MATCH('SF F'!$B32,Positions!$A$1:$A$9,0),2),GameLog!$C:$C,"SF")</f>
        <v>0</v>
      </c>
      <c r="J32">
        <f>SUMIFS(GameLog!AR:AR,GameLog!$D:$D,'SF F'!$A32,GameLog!$E:$E,INDEX(Positions!$A$1:$B$9,MATCH('SF F'!$B32,Positions!$A$1:$A$9,0),2),GameLog!$C:$C,"SF")</f>
        <v>0</v>
      </c>
      <c r="K32">
        <f>SUMIFS(GameLog!AS:AS,GameLog!$D:$D,'SF F'!$A32,GameLog!$E:$E,INDEX(Positions!$A$1:$B$9,MATCH('SF F'!$B32,Positions!$A$1:$A$9,0),2),GameLog!$C:$C,"SF")</f>
        <v>0</v>
      </c>
      <c r="L32">
        <f>SUMIFS(GameLog!AT:AT,GameLog!$D:$D,'SF F'!$A32,GameLog!$E:$E,INDEX(Positions!$A$1:$B$9,MATCH('SF F'!$B32,Positions!$A$1:$A$9,0),2),GameLog!$C:$C,"SF")</f>
        <v>0</v>
      </c>
      <c r="M32">
        <f>SUMIFS(GameLog!AU:AU,GameLog!$D:$D,'SF F'!$A32,GameLog!$E:$E,INDEX(Positions!$A$1:$B$9,MATCH('SF F'!$B32,Positions!$A$1:$A$9,0),2),GameLog!$C:$C,"SF")</f>
        <v>0</v>
      </c>
      <c r="N32">
        <f>SUMIFS(GameLog!AV:AV,GameLog!$D:$D,'SF F'!$A32,GameLog!$E:$E,INDEX(Positions!$A$1:$B$9,MATCH('SF F'!$B32,Positions!$A$1:$A$9,0),2),GameLog!$C:$C,"SF")</f>
        <v>0</v>
      </c>
      <c r="O32" s="8">
        <f t="shared" si="0"/>
        <v>0</v>
      </c>
      <c r="P32" s="18" t="str">
        <f t="shared" si="1"/>
        <v/>
      </c>
      <c r="V32" s="15"/>
    </row>
    <row r="33" spans="1:22">
      <c r="A33" t="s">
        <v>3233</v>
      </c>
      <c r="B33" t="s">
        <v>2412</v>
      </c>
      <c r="C33">
        <f>COUNTIFS(GameLog!D:D,'SF F'!A33,GameLog!C:C,"SF",GameLog!E:E,INDEX(Positions!$A$1:$B$9,MATCH('SF F'!$B33,Positions!$A$1:$A$9,0),2))</f>
        <v>2</v>
      </c>
      <c r="D33">
        <f>SUMIFS(GameLog!F:F,GameLog!$D:$D,'SF F'!A33,GameLog!$E:$E,INDEX(Positions!$A$1:$B$9,MATCH('SF F'!$B33,Positions!$A$1:$A$9,0),2),GameLog!$C:$C,"SF")</f>
        <v>2</v>
      </c>
      <c r="E33" s="12">
        <f>SUMIFS(GameLog!AM:AM,GameLog!$D:$D,'SF F'!$A33,GameLog!$E:$E,INDEX(Positions!$A$1:$B$9,MATCH('SF F'!$B33,Positions!$A$1:$A$9,0),2),GameLog!$C:$C,"SF")</f>
        <v>18</v>
      </c>
      <c r="F33">
        <f>SUMIFS(GameLog!AN:AN,GameLog!$D:$D,'SF F'!$A33,GameLog!$E:$E,INDEX(Positions!$A$1:$B$9,MATCH('SF F'!$B33,Positions!$A$1:$A$9,0),2),GameLog!$C:$C,"SF")</f>
        <v>1</v>
      </c>
      <c r="G33">
        <f>SUMIFS(GameLog!AO:AO,GameLog!$D:$D,'SF F'!$A33,GameLog!$E:$E,INDEX(Positions!$A$1:$B$9,MATCH('SF F'!$B33,Positions!$A$1:$A$9,0),2),GameLog!$C:$C,"SF")</f>
        <v>4</v>
      </c>
      <c r="H33">
        <f>SUMIFS(GameLog!AP:AP,GameLog!$D:$D,'SF F'!$A33,GameLog!$E:$E,INDEX(Positions!$A$1:$B$9,MATCH('SF F'!$B33,Positions!$A$1:$A$9,0),2),GameLog!$C:$C,"SF")</f>
        <v>0</v>
      </c>
      <c r="I33">
        <f>SUMIFS(GameLog!AQ:AQ,GameLog!$D:$D,'SF F'!$A33,GameLog!$E:$E,INDEX(Positions!$A$1:$B$9,MATCH('SF F'!$B33,Positions!$A$1:$A$9,0),2),GameLog!$C:$C,"SF")</f>
        <v>0</v>
      </c>
      <c r="J33">
        <f>SUMIFS(GameLog!AR:AR,GameLog!$D:$D,'SF F'!$A33,GameLog!$E:$E,INDEX(Positions!$A$1:$B$9,MATCH('SF F'!$B33,Positions!$A$1:$A$9,0),2),GameLog!$C:$C,"SF")</f>
        <v>0</v>
      </c>
      <c r="K33">
        <f>SUMIFS(GameLog!AS:AS,GameLog!$D:$D,'SF F'!$A33,GameLog!$E:$E,INDEX(Positions!$A$1:$B$9,MATCH('SF F'!$B33,Positions!$A$1:$A$9,0),2),GameLog!$C:$C,"SF")</f>
        <v>0</v>
      </c>
      <c r="L33">
        <f>SUMIFS(GameLog!AT:AT,GameLog!$D:$D,'SF F'!$A33,GameLog!$E:$E,INDEX(Positions!$A$1:$B$9,MATCH('SF F'!$B33,Positions!$A$1:$A$9,0),2),GameLog!$C:$C,"SF")</f>
        <v>0</v>
      </c>
      <c r="M33">
        <f>SUMIFS(GameLog!AU:AU,GameLog!$D:$D,'SF F'!$A33,GameLog!$E:$E,INDEX(Positions!$A$1:$B$9,MATCH('SF F'!$B33,Positions!$A$1:$A$9,0),2),GameLog!$C:$C,"SF")</f>
        <v>0</v>
      </c>
      <c r="N33">
        <f>SUMIFS(GameLog!AV:AV,GameLog!$D:$D,'SF F'!$A33,GameLog!$E:$E,INDEX(Positions!$A$1:$B$9,MATCH('SF F'!$B33,Positions!$A$1:$A$9,0),2),GameLog!$C:$C,"SF")</f>
        <v>0</v>
      </c>
      <c r="O33" s="8">
        <f t="shared" si="0"/>
        <v>1</v>
      </c>
      <c r="P33" s="18" t="str">
        <f t="shared" si="1"/>
        <v/>
      </c>
      <c r="V33" s="15"/>
    </row>
    <row r="34" spans="1:22">
      <c r="A34" t="s">
        <v>2739</v>
      </c>
      <c r="B34" t="s">
        <v>2412</v>
      </c>
      <c r="C34">
        <f>COUNTIFS(GameLog!D:D,'SF F'!A34,GameLog!C:C,"SF",GameLog!E:E,INDEX(Positions!$A$1:$B$9,MATCH('SF F'!$B34,Positions!$A$1:$A$9,0),2))</f>
        <v>0</v>
      </c>
      <c r="D34">
        <f>SUMIFS(GameLog!F:F,GameLog!$D:$D,'SF F'!A34,GameLog!$E:$E,INDEX(Positions!$A$1:$B$9,MATCH('SF F'!$B34,Positions!$A$1:$A$9,0),2),GameLog!$C:$C,"SF")</f>
        <v>0</v>
      </c>
      <c r="E34" s="12">
        <f>SUMIFS(GameLog!AM:AM,GameLog!$D:$D,'SF F'!$A34,GameLog!$E:$E,INDEX(Positions!$A$1:$B$9,MATCH('SF F'!$B34,Positions!$A$1:$A$9,0),2),GameLog!$C:$C,"SF")</f>
        <v>0</v>
      </c>
      <c r="F34">
        <f>SUMIFS(GameLog!AN:AN,GameLog!$D:$D,'SF F'!$A34,GameLog!$E:$E,INDEX(Positions!$A$1:$B$9,MATCH('SF F'!$B34,Positions!$A$1:$A$9,0),2),GameLog!$C:$C,"SF")</f>
        <v>0</v>
      </c>
      <c r="G34">
        <f>SUMIFS(GameLog!AO:AO,GameLog!$D:$D,'SF F'!$A34,GameLog!$E:$E,INDEX(Positions!$A$1:$B$9,MATCH('SF F'!$B34,Positions!$A$1:$A$9,0),2),GameLog!$C:$C,"SF")</f>
        <v>0</v>
      </c>
      <c r="H34">
        <f>SUMIFS(GameLog!AP:AP,GameLog!$D:$D,'SF F'!$A34,GameLog!$E:$E,INDEX(Positions!$A$1:$B$9,MATCH('SF F'!$B34,Positions!$A$1:$A$9,0),2),GameLog!$C:$C,"SF")</f>
        <v>0</v>
      </c>
      <c r="I34">
        <f>SUMIFS(GameLog!AQ:AQ,GameLog!$D:$D,'SF F'!$A34,GameLog!$E:$E,INDEX(Positions!$A$1:$B$9,MATCH('SF F'!$B34,Positions!$A$1:$A$9,0),2),GameLog!$C:$C,"SF")</f>
        <v>0</v>
      </c>
      <c r="J34">
        <f>SUMIFS(GameLog!AR:AR,GameLog!$D:$D,'SF F'!$A34,GameLog!$E:$E,INDEX(Positions!$A$1:$B$9,MATCH('SF F'!$B34,Positions!$A$1:$A$9,0),2),GameLog!$C:$C,"SF")</f>
        <v>0</v>
      </c>
      <c r="K34">
        <f>SUMIFS(GameLog!AS:AS,GameLog!$D:$D,'SF F'!$A34,GameLog!$E:$E,INDEX(Positions!$A$1:$B$9,MATCH('SF F'!$B34,Positions!$A$1:$A$9,0),2),GameLog!$C:$C,"SF")</f>
        <v>0</v>
      </c>
      <c r="L34">
        <f>SUMIFS(GameLog!AT:AT,GameLog!$D:$D,'SF F'!$A34,GameLog!$E:$E,INDEX(Positions!$A$1:$B$9,MATCH('SF F'!$B34,Positions!$A$1:$A$9,0),2),GameLog!$C:$C,"SF")</f>
        <v>0</v>
      </c>
      <c r="M34">
        <f>SUMIFS(GameLog!AU:AU,GameLog!$D:$D,'SF F'!$A34,GameLog!$E:$E,INDEX(Positions!$A$1:$B$9,MATCH('SF F'!$B34,Positions!$A$1:$A$9,0),2),GameLog!$C:$C,"SF")</f>
        <v>0</v>
      </c>
      <c r="N34">
        <f>SUMIFS(GameLog!AV:AV,GameLog!$D:$D,'SF F'!$A34,GameLog!$E:$E,INDEX(Positions!$A$1:$B$9,MATCH('SF F'!$B34,Positions!$A$1:$A$9,0),2),GameLog!$C:$C,"SF")</f>
        <v>0</v>
      </c>
      <c r="O34" s="8">
        <f t="shared" si="0"/>
        <v>0</v>
      </c>
      <c r="P34" s="18" t="str">
        <f t="shared" si="1"/>
        <v/>
      </c>
      <c r="V34" s="15"/>
    </row>
    <row r="35" spans="1:22">
      <c r="A35" t="s">
        <v>3227</v>
      </c>
      <c r="B35" t="s">
        <v>2412</v>
      </c>
      <c r="C35">
        <f>COUNTIFS(GameLog!D:D,'SF F'!A35,GameLog!C:C,"SF",GameLog!E:E,INDEX(Positions!$A$1:$B$9,MATCH('SF F'!$B35,Positions!$A$1:$A$9,0),2))</f>
        <v>1</v>
      </c>
      <c r="D35">
        <f>SUMIFS(GameLog!F:F,GameLog!$D:$D,'SF F'!A35,GameLog!$E:$E,INDEX(Positions!$A$1:$B$9,MATCH('SF F'!$B35,Positions!$A$1:$A$9,0),2),GameLog!$C:$C,"SF")</f>
        <v>1</v>
      </c>
      <c r="E35" s="12">
        <f>SUMIFS(GameLog!AM:AM,GameLog!$D:$D,'SF F'!$A35,GameLog!$E:$E,INDEX(Positions!$A$1:$B$9,MATCH('SF F'!$B35,Positions!$A$1:$A$9,0),2),GameLog!$C:$C,"SF")</f>
        <v>9</v>
      </c>
      <c r="F35">
        <f>SUMIFS(GameLog!AN:AN,GameLog!$D:$D,'SF F'!$A35,GameLog!$E:$E,INDEX(Positions!$A$1:$B$9,MATCH('SF F'!$B35,Positions!$A$1:$A$9,0),2),GameLog!$C:$C,"SF")</f>
        <v>2</v>
      </c>
      <c r="G35">
        <f>SUMIFS(GameLog!AO:AO,GameLog!$D:$D,'SF F'!$A35,GameLog!$E:$E,INDEX(Positions!$A$1:$B$9,MATCH('SF F'!$B35,Positions!$A$1:$A$9,0),2),GameLog!$C:$C,"SF")</f>
        <v>1</v>
      </c>
      <c r="H35">
        <f>SUMIFS(GameLog!AP:AP,GameLog!$D:$D,'SF F'!$A35,GameLog!$E:$E,INDEX(Positions!$A$1:$B$9,MATCH('SF F'!$B35,Positions!$A$1:$A$9,0),2),GameLog!$C:$C,"SF")</f>
        <v>0</v>
      </c>
      <c r="I35">
        <f>SUMIFS(GameLog!AQ:AQ,GameLog!$D:$D,'SF F'!$A35,GameLog!$E:$E,INDEX(Positions!$A$1:$B$9,MATCH('SF F'!$B35,Positions!$A$1:$A$9,0),2),GameLog!$C:$C,"SF")</f>
        <v>0</v>
      </c>
      <c r="J35">
        <f>SUMIFS(GameLog!AR:AR,GameLog!$D:$D,'SF F'!$A35,GameLog!$E:$E,INDEX(Positions!$A$1:$B$9,MATCH('SF F'!$B35,Positions!$A$1:$A$9,0),2),GameLog!$C:$C,"SF")</f>
        <v>0</v>
      </c>
      <c r="K35">
        <f>SUMIFS(GameLog!AS:AS,GameLog!$D:$D,'SF F'!$A35,GameLog!$E:$E,INDEX(Positions!$A$1:$B$9,MATCH('SF F'!$B35,Positions!$A$1:$A$9,0),2),GameLog!$C:$C,"SF")</f>
        <v>0</v>
      </c>
      <c r="L35">
        <f>SUMIFS(GameLog!AT:AT,GameLog!$D:$D,'SF F'!$A35,GameLog!$E:$E,INDEX(Positions!$A$1:$B$9,MATCH('SF F'!$B35,Positions!$A$1:$A$9,0),2),GameLog!$C:$C,"SF")</f>
        <v>0</v>
      </c>
      <c r="M35">
        <f>SUMIFS(GameLog!AU:AU,GameLog!$D:$D,'SF F'!$A35,GameLog!$E:$E,INDEX(Positions!$A$1:$B$9,MATCH('SF F'!$B35,Positions!$A$1:$A$9,0),2),GameLog!$C:$C,"SF")</f>
        <v>0</v>
      </c>
      <c r="N35">
        <f>SUMIFS(GameLog!AV:AV,GameLog!$D:$D,'SF F'!$A35,GameLog!$E:$E,INDEX(Positions!$A$1:$B$9,MATCH('SF F'!$B35,Positions!$A$1:$A$9,0),2),GameLog!$C:$C,"SF")</f>
        <v>0</v>
      </c>
      <c r="O35" s="8">
        <f t="shared" si="0"/>
        <v>1</v>
      </c>
      <c r="P35" s="18" t="str">
        <f t="shared" si="1"/>
        <v/>
      </c>
      <c r="V35" s="15"/>
    </row>
    <row r="36" spans="1:22">
      <c r="A36" t="s">
        <v>3234</v>
      </c>
      <c r="B36" t="s">
        <v>2412</v>
      </c>
      <c r="C36">
        <f>COUNTIFS(GameLog!D:D,'SF F'!A36,GameLog!C:C,"SF",GameLog!E:E,INDEX(Positions!$A$1:$B$9,MATCH('SF F'!$B36,Positions!$A$1:$A$9,0),2))</f>
        <v>0</v>
      </c>
      <c r="D36">
        <f>SUMIFS(GameLog!F:F,GameLog!$D:$D,'SF F'!A36,GameLog!$E:$E,INDEX(Positions!$A$1:$B$9,MATCH('SF F'!$B36,Positions!$A$1:$A$9,0),2),GameLog!$C:$C,"SF")</f>
        <v>0</v>
      </c>
      <c r="E36" s="12">
        <f>SUMIFS(GameLog!AM:AM,GameLog!$D:$D,'SF F'!$A36,GameLog!$E:$E,INDEX(Positions!$A$1:$B$9,MATCH('SF F'!$B36,Positions!$A$1:$A$9,0),2),GameLog!$C:$C,"SF")</f>
        <v>0</v>
      </c>
      <c r="F36">
        <f>SUMIFS(GameLog!AN:AN,GameLog!$D:$D,'SF F'!$A36,GameLog!$E:$E,INDEX(Positions!$A$1:$B$9,MATCH('SF F'!$B36,Positions!$A$1:$A$9,0),2),GameLog!$C:$C,"SF")</f>
        <v>0</v>
      </c>
      <c r="G36">
        <f>SUMIFS(GameLog!AO:AO,GameLog!$D:$D,'SF F'!$A36,GameLog!$E:$E,INDEX(Positions!$A$1:$B$9,MATCH('SF F'!$B36,Positions!$A$1:$A$9,0),2),GameLog!$C:$C,"SF")</f>
        <v>0</v>
      </c>
      <c r="H36">
        <f>SUMIFS(GameLog!AP:AP,GameLog!$D:$D,'SF F'!$A36,GameLog!$E:$E,INDEX(Positions!$A$1:$B$9,MATCH('SF F'!$B36,Positions!$A$1:$A$9,0),2),GameLog!$C:$C,"SF")</f>
        <v>0</v>
      </c>
      <c r="I36">
        <f>SUMIFS(GameLog!AQ:AQ,GameLog!$D:$D,'SF F'!$A36,GameLog!$E:$E,INDEX(Positions!$A$1:$B$9,MATCH('SF F'!$B36,Positions!$A$1:$A$9,0),2),GameLog!$C:$C,"SF")</f>
        <v>0</v>
      </c>
      <c r="J36">
        <f>SUMIFS(GameLog!AR:AR,GameLog!$D:$D,'SF F'!$A36,GameLog!$E:$E,INDEX(Positions!$A$1:$B$9,MATCH('SF F'!$B36,Positions!$A$1:$A$9,0),2),GameLog!$C:$C,"SF")</f>
        <v>0</v>
      </c>
      <c r="K36">
        <f>SUMIFS(GameLog!AS:AS,GameLog!$D:$D,'SF F'!$A36,GameLog!$E:$E,INDEX(Positions!$A$1:$B$9,MATCH('SF F'!$B36,Positions!$A$1:$A$9,0),2),GameLog!$C:$C,"SF")</f>
        <v>0</v>
      </c>
      <c r="L36">
        <f>SUMIFS(GameLog!AT:AT,GameLog!$D:$D,'SF F'!$A36,GameLog!$E:$E,INDEX(Positions!$A$1:$B$9,MATCH('SF F'!$B36,Positions!$A$1:$A$9,0),2),GameLog!$C:$C,"SF")</f>
        <v>0</v>
      </c>
      <c r="M36">
        <f>SUMIFS(GameLog!AU:AU,GameLog!$D:$D,'SF F'!$A36,GameLog!$E:$E,INDEX(Positions!$A$1:$B$9,MATCH('SF F'!$B36,Positions!$A$1:$A$9,0),2),GameLog!$C:$C,"SF")</f>
        <v>0</v>
      </c>
      <c r="N36">
        <f>SUMIFS(GameLog!AV:AV,GameLog!$D:$D,'SF F'!$A36,GameLog!$E:$E,INDEX(Positions!$A$1:$B$9,MATCH('SF F'!$B36,Positions!$A$1:$A$9,0),2),GameLog!$C:$C,"SF")</f>
        <v>0</v>
      </c>
      <c r="O36" s="8">
        <f t="shared" si="0"/>
        <v>0</v>
      </c>
      <c r="P36" s="18" t="str">
        <f t="shared" si="1"/>
        <v/>
      </c>
      <c r="V36" s="15"/>
    </row>
    <row r="37" spans="1:22">
      <c r="A37" t="s">
        <v>3228</v>
      </c>
      <c r="B37" t="s">
        <v>2432</v>
      </c>
      <c r="C37">
        <f>COUNTIFS(GameLog!D:D,'SF F'!A37,GameLog!C:C,"SF",GameLog!E:E,INDEX(Positions!$A$1:$B$9,MATCH('SF F'!$B37,Positions!$A$1:$A$9,0),2))</f>
        <v>3</v>
      </c>
      <c r="D37">
        <f>SUMIFS(GameLog!F:F,GameLog!$D:$D,'SF F'!A37,GameLog!$E:$E,INDEX(Positions!$A$1:$B$9,MATCH('SF F'!$B37,Positions!$A$1:$A$9,0),2),GameLog!$C:$C,"SF")</f>
        <v>3</v>
      </c>
      <c r="E37" s="12">
        <f>SUMIFS(GameLog!AM:AM,GameLog!$D:$D,'SF F'!$A37,GameLog!$E:$E,INDEX(Positions!$A$1:$B$9,MATCH('SF F'!$B37,Positions!$A$1:$A$9,0),2),GameLog!$C:$C,"SF")</f>
        <v>27</v>
      </c>
      <c r="F37">
        <f>SUMIFS(GameLog!AN:AN,GameLog!$D:$D,'SF F'!$A37,GameLog!$E:$E,INDEX(Positions!$A$1:$B$9,MATCH('SF F'!$B37,Positions!$A$1:$A$9,0),2),GameLog!$C:$C,"SF")</f>
        <v>6</v>
      </c>
      <c r="G37">
        <f>SUMIFS(GameLog!AO:AO,GameLog!$D:$D,'SF F'!$A37,GameLog!$E:$E,INDEX(Positions!$A$1:$B$9,MATCH('SF F'!$B37,Positions!$A$1:$A$9,0),2),GameLog!$C:$C,"SF")</f>
        <v>14</v>
      </c>
      <c r="H37">
        <f>SUMIFS(GameLog!AP:AP,GameLog!$D:$D,'SF F'!$A37,GameLog!$E:$E,INDEX(Positions!$A$1:$B$9,MATCH('SF F'!$B37,Positions!$A$1:$A$9,0),2),GameLog!$C:$C,"SF")</f>
        <v>0</v>
      </c>
      <c r="I37">
        <f>SUMIFS(GameLog!AQ:AQ,GameLog!$D:$D,'SF F'!$A37,GameLog!$E:$E,INDEX(Positions!$A$1:$B$9,MATCH('SF F'!$B37,Positions!$A$1:$A$9,0),2),GameLog!$C:$C,"SF")</f>
        <v>5</v>
      </c>
      <c r="J37">
        <f>SUMIFS(GameLog!AR:AR,GameLog!$D:$D,'SF F'!$A37,GameLog!$E:$E,INDEX(Positions!$A$1:$B$9,MATCH('SF F'!$B37,Positions!$A$1:$A$9,0),2),GameLog!$C:$C,"SF")</f>
        <v>0</v>
      </c>
      <c r="K37">
        <f>SUMIFS(GameLog!AS:AS,GameLog!$D:$D,'SF F'!$A37,GameLog!$E:$E,INDEX(Positions!$A$1:$B$9,MATCH('SF F'!$B37,Positions!$A$1:$A$9,0),2),GameLog!$C:$C,"SF")</f>
        <v>0</v>
      </c>
      <c r="L37">
        <f>SUMIFS(GameLog!AT:AT,GameLog!$D:$D,'SF F'!$A37,GameLog!$E:$E,INDEX(Positions!$A$1:$B$9,MATCH('SF F'!$B37,Positions!$A$1:$A$9,0),2),GameLog!$C:$C,"SF")</f>
        <v>0</v>
      </c>
      <c r="M37">
        <f>SUMIFS(GameLog!AU:AU,GameLog!$D:$D,'SF F'!$A37,GameLog!$E:$E,INDEX(Positions!$A$1:$B$9,MATCH('SF F'!$B37,Positions!$A$1:$A$9,0),2),GameLog!$C:$C,"SF")</f>
        <v>0</v>
      </c>
      <c r="N37">
        <f>SUMIFS(GameLog!AV:AV,GameLog!$D:$D,'SF F'!$A37,GameLog!$E:$E,INDEX(Positions!$A$1:$B$9,MATCH('SF F'!$B37,Positions!$A$1:$A$9,0),2),GameLog!$C:$C,"SF")</f>
        <v>0</v>
      </c>
      <c r="O37" s="8">
        <f t="shared" si="0"/>
        <v>1</v>
      </c>
      <c r="P37" s="18" t="str">
        <f t="shared" si="1"/>
        <v/>
      </c>
      <c r="V37" s="15"/>
    </row>
    <row r="38" spans="1:22">
      <c r="A38" t="s">
        <v>3238</v>
      </c>
      <c r="B38" t="s">
        <v>2432</v>
      </c>
      <c r="C38">
        <f>COUNTIFS(GameLog!D:D,'SF F'!A38,GameLog!C:C,"SF",GameLog!E:E,INDEX(Positions!$A$1:$B$9,MATCH('SF F'!$B38,Positions!$A$1:$A$9,0),2))</f>
        <v>0</v>
      </c>
      <c r="D38">
        <f>SUMIFS(GameLog!F:F,GameLog!$D:$D,'SF F'!A38,GameLog!$E:$E,INDEX(Positions!$A$1:$B$9,MATCH('SF F'!$B38,Positions!$A$1:$A$9,0),2),GameLog!$C:$C,"SF")</f>
        <v>0</v>
      </c>
      <c r="E38" s="12">
        <f>SUMIFS(GameLog!AM:AM,GameLog!$D:$D,'SF F'!$A38,GameLog!$E:$E,INDEX(Positions!$A$1:$B$9,MATCH('SF F'!$B38,Positions!$A$1:$A$9,0),2),GameLog!$C:$C,"SF")</f>
        <v>0</v>
      </c>
      <c r="F38">
        <f>SUMIFS(GameLog!AN:AN,GameLog!$D:$D,'SF F'!$A38,GameLog!$E:$E,INDEX(Positions!$A$1:$B$9,MATCH('SF F'!$B38,Positions!$A$1:$A$9,0),2),GameLog!$C:$C,"SF")</f>
        <v>0</v>
      </c>
      <c r="G38">
        <f>SUMIFS(GameLog!AO:AO,GameLog!$D:$D,'SF F'!$A38,GameLog!$E:$E,INDEX(Positions!$A$1:$B$9,MATCH('SF F'!$B38,Positions!$A$1:$A$9,0),2),GameLog!$C:$C,"SF")</f>
        <v>0</v>
      </c>
      <c r="H38">
        <f>SUMIFS(GameLog!AP:AP,GameLog!$D:$D,'SF F'!$A38,GameLog!$E:$E,INDEX(Positions!$A$1:$B$9,MATCH('SF F'!$B38,Positions!$A$1:$A$9,0),2),GameLog!$C:$C,"SF")</f>
        <v>0</v>
      </c>
      <c r="I38">
        <f>SUMIFS(GameLog!AQ:AQ,GameLog!$D:$D,'SF F'!$A38,GameLog!$E:$E,INDEX(Positions!$A$1:$B$9,MATCH('SF F'!$B38,Positions!$A$1:$A$9,0),2),GameLog!$C:$C,"SF")</f>
        <v>0</v>
      </c>
      <c r="J38">
        <f>SUMIFS(GameLog!AR:AR,GameLog!$D:$D,'SF F'!$A38,GameLog!$E:$E,INDEX(Positions!$A$1:$B$9,MATCH('SF F'!$B38,Positions!$A$1:$A$9,0),2),GameLog!$C:$C,"SF")</f>
        <v>0</v>
      </c>
      <c r="K38">
        <f>SUMIFS(GameLog!AS:AS,GameLog!$D:$D,'SF F'!$A38,GameLog!$E:$E,INDEX(Positions!$A$1:$B$9,MATCH('SF F'!$B38,Positions!$A$1:$A$9,0),2),GameLog!$C:$C,"SF")</f>
        <v>0</v>
      </c>
      <c r="L38">
        <f>SUMIFS(GameLog!AT:AT,GameLog!$D:$D,'SF F'!$A38,GameLog!$E:$E,INDEX(Positions!$A$1:$B$9,MATCH('SF F'!$B38,Positions!$A$1:$A$9,0),2),GameLog!$C:$C,"SF")</f>
        <v>0</v>
      </c>
      <c r="M38">
        <f>SUMIFS(GameLog!AU:AU,GameLog!$D:$D,'SF F'!$A38,GameLog!$E:$E,INDEX(Positions!$A$1:$B$9,MATCH('SF F'!$B38,Positions!$A$1:$A$9,0),2),GameLog!$C:$C,"SF")</f>
        <v>0</v>
      </c>
      <c r="N38">
        <f>SUMIFS(GameLog!AV:AV,GameLog!$D:$D,'SF F'!$A38,GameLog!$E:$E,INDEX(Positions!$A$1:$B$9,MATCH('SF F'!$B38,Positions!$A$1:$A$9,0),2),GameLog!$C:$C,"SF")</f>
        <v>0</v>
      </c>
      <c r="O38" s="8">
        <f t="shared" si="0"/>
        <v>0</v>
      </c>
      <c r="P38" s="18" t="str">
        <f t="shared" si="1"/>
        <v/>
      </c>
      <c r="V38" s="15"/>
    </row>
    <row r="39" spans="1:22">
      <c r="A39" t="s">
        <v>2739</v>
      </c>
      <c r="B39" t="s">
        <v>2432</v>
      </c>
      <c r="C39">
        <f>COUNTIFS(GameLog!D:D,'SF F'!A39,GameLog!C:C,"SF",GameLog!E:E,INDEX(Positions!$A$1:$B$9,MATCH('SF F'!$B39,Positions!$A$1:$A$9,0),2))</f>
        <v>0</v>
      </c>
      <c r="D39">
        <f>SUMIFS(GameLog!F:F,GameLog!$D:$D,'SF F'!A39,GameLog!$E:$E,INDEX(Positions!$A$1:$B$9,MATCH('SF F'!$B39,Positions!$A$1:$A$9,0),2),GameLog!$C:$C,"SF")</f>
        <v>0</v>
      </c>
      <c r="E39" s="12">
        <f>SUMIFS(GameLog!AM:AM,GameLog!$D:$D,'SF F'!$A39,GameLog!$E:$E,INDEX(Positions!$A$1:$B$9,MATCH('SF F'!$B39,Positions!$A$1:$A$9,0),2),GameLog!$C:$C,"SF")</f>
        <v>0</v>
      </c>
      <c r="F39">
        <f>SUMIFS(GameLog!AN:AN,GameLog!$D:$D,'SF F'!$A39,GameLog!$E:$E,INDEX(Positions!$A$1:$B$9,MATCH('SF F'!$B39,Positions!$A$1:$A$9,0),2),GameLog!$C:$C,"SF")</f>
        <v>0</v>
      </c>
      <c r="G39">
        <f>SUMIFS(GameLog!AO:AO,GameLog!$D:$D,'SF F'!$A39,GameLog!$E:$E,INDEX(Positions!$A$1:$B$9,MATCH('SF F'!$B39,Positions!$A$1:$A$9,0),2),GameLog!$C:$C,"SF")</f>
        <v>0</v>
      </c>
      <c r="H39">
        <f>SUMIFS(GameLog!AP:AP,GameLog!$D:$D,'SF F'!$A39,GameLog!$E:$E,INDEX(Positions!$A$1:$B$9,MATCH('SF F'!$B39,Positions!$A$1:$A$9,0),2),GameLog!$C:$C,"SF")</f>
        <v>0</v>
      </c>
      <c r="I39">
        <f>SUMIFS(GameLog!AQ:AQ,GameLog!$D:$D,'SF F'!$A39,GameLog!$E:$E,INDEX(Positions!$A$1:$B$9,MATCH('SF F'!$B39,Positions!$A$1:$A$9,0),2),GameLog!$C:$C,"SF")</f>
        <v>0</v>
      </c>
      <c r="J39">
        <f>SUMIFS(GameLog!AR:AR,GameLog!$D:$D,'SF F'!$A39,GameLog!$E:$E,INDEX(Positions!$A$1:$B$9,MATCH('SF F'!$B39,Positions!$A$1:$A$9,0),2),GameLog!$C:$C,"SF")</f>
        <v>0</v>
      </c>
      <c r="K39">
        <f>SUMIFS(GameLog!AS:AS,GameLog!$D:$D,'SF F'!$A39,GameLog!$E:$E,INDEX(Positions!$A$1:$B$9,MATCH('SF F'!$B39,Positions!$A$1:$A$9,0),2),GameLog!$C:$C,"SF")</f>
        <v>0</v>
      </c>
      <c r="L39">
        <f>SUMIFS(GameLog!AT:AT,GameLog!$D:$D,'SF F'!$A39,GameLog!$E:$E,INDEX(Positions!$A$1:$B$9,MATCH('SF F'!$B39,Positions!$A$1:$A$9,0),2),GameLog!$C:$C,"SF")</f>
        <v>0</v>
      </c>
      <c r="M39">
        <f>SUMIFS(GameLog!AU:AU,GameLog!$D:$D,'SF F'!$A39,GameLog!$E:$E,INDEX(Positions!$A$1:$B$9,MATCH('SF F'!$B39,Positions!$A$1:$A$9,0),2),GameLog!$C:$C,"SF")</f>
        <v>0</v>
      </c>
      <c r="N39">
        <f>SUMIFS(GameLog!AV:AV,GameLog!$D:$D,'SF F'!$A39,GameLog!$E:$E,INDEX(Positions!$A$1:$B$9,MATCH('SF F'!$B39,Positions!$A$1:$A$9,0),2),GameLog!$C:$C,"SF")</f>
        <v>0</v>
      </c>
      <c r="O39" s="8">
        <f t="shared" si="0"/>
        <v>0</v>
      </c>
      <c r="P39" s="18" t="str">
        <f t="shared" si="1"/>
        <v/>
      </c>
      <c r="V39" s="15"/>
    </row>
    <row r="40" spans="1:22">
      <c r="A40" t="s">
        <v>3234</v>
      </c>
      <c r="B40" t="s">
        <v>2432</v>
      </c>
      <c r="C40">
        <f>COUNTIFS(GameLog!D:D,'SF F'!A40,GameLog!C:C,"SF",GameLog!E:E,INDEX(Positions!$A$1:$B$9,MATCH('SF F'!$B40,Positions!$A$1:$A$9,0),2))</f>
        <v>0</v>
      </c>
      <c r="D40">
        <f>SUMIFS(GameLog!F:F,GameLog!$D:$D,'SF F'!A40,GameLog!$E:$E,INDEX(Positions!$A$1:$B$9,MATCH('SF F'!$B40,Positions!$A$1:$A$9,0),2),GameLog!$C:$C,"SF")</f>
        <v>0</v>
      </c>
      <c r="E40" s="12">
        <f>SUMIFS(GameLog!AM:AM,GameLog!$D:$D,'SF F'!$A40,GameLog!$E:$E,INDEX(Positions!$A$1:$B$9,MATCH('SF F'!$B40,Positions!$A$1:$A$9,0),2),GameLog!$C:$C,"SF")</f>
        <v>0</v>
      </c>
      <c r="F40">
        <f>SUMIFS(GameLog!AN:AN,GameLog!$D:$D,'SF F'!$A40,GameLog!$E:$E,INDEX(Positions!$A$1:$B$9,MATCH('SF F'!$B40,Positions!$A$1:$A$9,0),2),GameLog!$C:$C,"SF")</f>
        <v>0</v>
      </c>
      <c r="G40">
        <f>SUMIFS(GameLog!AO:AO,GameLog!$D:$D,'SF F'!$A40,GameLog!$E:$E,INDEX(Positions!$A$1:$B$9,MATCH('SF F'!$B40,Positions!$A$1:$A$9,0),2),GameLog!$C:$C,"SF")</f>
        <v>0</v>
      </c>
      <c r="H40">
        <f>SUMIFS(GameLog!AP:AP,GameLog!$D:$D,'SF F'!$A40,GameLog!$E:$E,INDEX(Positions!$A$1:$B$9,MATCH('SF F'!$B40,Positions!$A$1:$A$9,0),2),GameLog!$C:$C,"SF")</f>
        <v>0</v>
      </c>
      <c r="I40">
        <f>SUMIFS(GameLog!AQ:AQ,GameLog!$D:$D,'SF F'!$A40,GameLog!$E:$E,INDEX(Positions!$A$1:$B$9,MATCH('SF F'!$B40,Positions!$A$1:$A$9,0),2),GameLog!$C:$C,"SF")</f>
        <v>0</v>
      </c>
      <c r="J40">
        <f>SUMIFS(GameLog!AR:AR,GameLog!$D:$D,'SF F'!$A40,GameLog!$E:$E,INDEX(Positions!$A$1:$B$9,MATCH('SF F'!$B40,Positions!$A$1:$A$9,0),2),GameLog!$C:$C,"SF")</f>
        <v>0</v>
      </c>
      <c r="K40">
        <f>SUMIFS(GameLog!AS:AS,GameLog!$D:$D,'SF F'!$A40,GameLog!$E:$E,INDEX(Positions!$A$1:$B$9,MATCH('SF F'!$B40,Positions!$A$1:$A$9,0),2),GameLog!$C:$C,"SF")</f>
        <v>0</v>
      </c>
      <c r="L40">
        <f>SUMIFS(GameLog!AT:AT,GameLog!$D:$D,'SF F'!$A40,GameLog!$E:$E,INDEX(Positions!$A$1:$B$9,MATCH('SF F'!$B40,Positions!$A$1:$A$9,0),2),GameLog!$C:$C,"SF")</f>
        <v>0</v>
      </c>
      <c r="M40">
        <f>SUMIFS(GameLog!AU:AU,GameLog!$D:$D,'SF F'!$A40,GameLog!$E:$E,INDEX(Positions!$A$1:$B$9,MATCH('SF F'!$B40,Positions!$A$1:$A$9,0),2),GameLog!$C:$C,"SF")</f>
        <v>0</v>
      </c>
      <c r="N40">
        <f>SUMIFS(GameLog!AV:AV,GameLog!$D:$D,'SF F'!$A40,GameLog!$E:$E,INDEX(Positions!$A$1:$B$9,MATCH('SF F'!$B40,Positions!$A$1:$A$9,0),2),GameLog!$C:$C,"SF")</f>
        <v>0</v>
      </c>
      <c r="O40" s="8">
        <f t="shared" si="0"/>
        <v>0</v>
      </c>
      <c r="P40" s="18" t="str">
        <f t="shared" si="1"/>
        <v/>
      </c>
      <c r="V40" s="15"/>
    </row>
    <row r="41" spans="1:22">
      <c r="A41" t="s">
        <v>3230</v>
      </c>
      <c r="B41" t="s">
        <v>2435</v>
      </c>
      <c r="C41">
        <f>COUNTIFS(GameLog!D:D,'SF F'!A41,GameLog!C:C,"SF",GameLog!E:E,INDEX(Positions!$A$1:$B$9,MATCH('SF F'!$B41,Positions!$A$1:$A$9,0),2))</f>
        <v>0</v>
      </c>
      <c r="D41">
        <f>SUMIFS(GameLog!F:F,GameLog!$D:$D,'SF F'!A41,GameLog!$E:$E,INDEX(Positions!$A$1:$B$9,MATCH('SF F'!$B41,Positions!$A$1:$A$9,0),2),GameLog!$C:$C,"SF")</f>
        <v>0</v>
      </c>
      <c r="E41" s="12">
        <f>SUMIFS(GameLog!AM:AM,GameLog!$D:$D,'SF F'!$A41,GameLog!$E:$E,INDEX(Positions!$A$1:$B$9,MATCH('SF F'!$B41,Positions!$A$1:$A$9,0),2),GameLog!$C:$C,"SF")</f>
        <v>0</v>
      </c>
      <c r="F41">
        <f>SUMIFS(GameLog!AN:AN,GameLog!$D:$D,'SF F'!$A41,GameLog!$E:$E,INDEX(Positions!$A$1:$B$9,MATCH('SF F'!$B41,Positions!$A$1:$A$9,0),2),GameLog!$C:$C,"SF")</f>
        <v>0</v>
      </c>
      <c r="G41">
        <f>SUMIFS(GameLog!AO:AO,GameLog!$D:$D,'SF F'!$A41,GameLog!$E:$E,INDEX(Positions!$A$1:$B$9,MATCH('SF F'!$B41,Positions!$A$1:$A$9,0),2),GameLog!$C:$C,"SF")</f>
        <v>0</v>
      </c>
      <c r="H41">
        <f>SUMIFS(GameLog!AP:AP,GameLog!$D:$D,'SF F'!$A41,GameLog!$E:$E,INDEX(Positions!$A$1:$B$9,MATCH('SF F'!$B41,Positions!$A$1:$A$9,0),2),GameLog!$C:$C,"SF")</f>
        <v>0</v>
      </c>
      <c r="I41">
        <f>SUMIFS(GameLog!AQ:AQ,GameLog!$D:$D,'SF F'!$A41,GameLog!$E:$E,INDEX(Positions!$A$1:$B$9,MATCH('SF F'!$B41,Positions!$A$1:$A$9,0),2),GameLog!$C:$C,"SF")</f>
        <v>0</v>
      </c>
      <c r="J41">
        <f>SUMIFS(GameLog!AR:AR,GameLog!$D:$D,'SF F'!$A41,GameLog!$E:$E,INDEX(Positions!$A$1:$B$9,MATCH('SF F'!$B41,Positions!$A$1:$A$9,0),2),GameLog!$C:$C,"SF")</f>
        <v>0</v>
      </c>
      <c r="K41">
        <f>SUMIFS(GameLog!AS:AS,GameLog!$D:$D,'SF F'!$A41,GameLog!$E:$E,INDEX(Positions!$A$1:$B$9,MATCH('SF F'!$B41,Positions!$A$1:$A$9,0),2),GameLog!$C:$C,"SF")</f>
        <v>0</v>
      </c>
      <c r="L41">
        <f>SUMIFS(GameLog!AT:AT,GameLog!$D:$D,'SF F'!$A41,GameLog!$E:$E,INDEX(Positions!$A$1:$B$9,MATCH('SF F'!$B41,Positions!$A$1:$A$9,0),2),GameLog!$C:$C,"SF")</f>
        <v>0</v>
      </c>
      <c r="M41">
        <f>SUMIFS(GameLog!AU:AU,GameLog!$D:$D,'SF F'!$A41,GameLog!$E:$E,INDEX(Positions!$A$1:$B$9,MATCH('SF F'!$B41,Positions!$A$1:$A$9,0),2),GameLog!$C:$C,"SF")</f>
        <v>0</v>
      </c>
      <c r="N41">
        <f>SUMIFS(GameLog!AV:AV,GameLog!$D:$D,'SF F'!$A41,GameLog!$E:$E,INDEX(Positions!$A$1:$B$9,MATCH('SF F'!$B41,Positions!$A$1:$A$9,0),2),GameLog!$C:$C,"SF")</f>
        <v>0</v>
      </c>
      <c r="O41" s="8">
        <f t="shared" si="0"/>
        <v>0</v>
      </c>
      <c r="P41" s="18" t="str">
        <f t="shared" si="1"/>
        <v/>
      </c>
      <c r="V41" s="15"/>
    </row>
    <row r="42" spans="1:22">
      <c r="A42" t="s">
        <v>3229</v>
      </c>
      <c r="B42" t="s">
        <v>2435</v>
      </c>
      <c r="C42">
        <f>COUNTIFS(GameLog!D:D,'SF F'!A42,GameLog!C:C,"SF",GameLog!E:E,INDEX(Positions!$A$1:$B$9,MATCH('SF F'!$B42,Positions!$A$1:$A$9,0),2))</f>
        <v>3</v>
      </c>
      <c r="D42">
        <f>SUMIFS(GameLog!F:F,GameLog!$D:$D,'SF F'!A42,GameLog!$E:$E,INDEX(Positions!$A$1:$B$9,MATCH('SF F'!$B42,Positions!$A$1:$A$9,0),2),GameLog!$C:$C,"SF")</f>
        <v>3</v>
      </c>
      <c r="E42" s="12">
        <f>SUMIFS(GameLog!AM:AM,GameLog!$D:$D,'SF F'!$A42,GameLog!$E:$E,INDEX(Positions!$A$1:$B$9,MATCH('SF F'!$B42,Positions!$A$1:$A$9,0),2),GameLog!$C:$C,"SF")</f>
        <v>27</v>
      </c>
      <c r="F42">
        <f>SUMIFS(GameLog!AN:AN,GameLog!$D:$D,'SF F'!$A42,GameLog!$E:$E,INDEX(Positions!$A$1:$B$9,MATCH('SF F'!$B42,Positions!$A$1:$A$9,0),2),GameLog!$C:$C,"SF")</f>
        <v>2</v>
      </c>
      <c r="G42">
        <f>SUMIFS(GameLog!AO:AO,GameLog!$D:$D,'SF F'!$A42,GameLog!$E:$E,INDEX(Positions!$A$1:$B$9,MATCH('SF F'!$B42,Positions!$A$1:$A$9,0),2),GameLog!$C:$C,"SF")</f>
        <v>0</v>
      </c>
      <c r="H42">
        <f>SUMIFS(GameLog!AP:AP,GameLog!$D:$D,'SF F'!$A42,GameLog!$E:$E,INDEX(Positions!$A$1:$B$9,MATCH('SF F'!$B42,Positions!$A$1:$A$9,0),2),GameLog!$C:$C,"SF")</f>
        <v>0</v>
      </c>
      <c r="I42">
        <f>SUMIFS(GameLog!AQ:AQ,GameLog!$D:$D,'SF F'!$A42,GameLog!$E:$E,INDEX(Positions!$A$1:$B$9,MATCH('SF F'!$B42,Positions!$A$1:$A$9,0),2),GameLog!$C:$C,"SF")</f>
        <v>0</v>
      </c>
      <c r="J42">
        <f>SUMIFS(GameLog!AR:AR,GameLog!$D:$D,'SF F'!$A42,GameLog!$E:$E,INDEX(Positions!$A$1:$B$9,MATCH('SF F'!$B42,Positions!$A$1:$A$9,0),2),GameLog!$C:$C,"SF")</f>
        <v>0</v>
      </c>
      <c r="K42">
        <f>SUMIFS(GameLog!AS:AS,GameLog!$D:$D,'SF F'!$A42,GameLog!$E:$E,INDEX(Positions!$A$1:$B$9,MATCH('SF F'!$B42,Positions!$A$1:$A$9,0),2),GameLog!$C:$C,"SF")</f>
        <v>0</v>
      </c>
      <c r="L42">
        <f>SUMIFS(GameLog!AT:AT,GameLog!$D:$D,'SF F'!$A42,GameLog!$E:$E,INDEX(Positions!$A$1:$B$9,MATCH('SF F'!$B42,Positions!$A$1:$A$9,0),2),GameLog!$C:$C,"SF")</f>
        <v>0</v>
      </c>
      <c r="M42">
        <f>SUMIFS(GameLog!AU:AU,GameLog!$D:$D,'SF F'!$A42,GameLog!$E:$E,INDEX(Positions!$A$1:$B$9,MATCH('SF F'!$B42,Positions!$A$1:$A$9,0),2),GameLog!$C:$C,"SF")</f>
        <v>0</v>
      </c>
      <c r="N42">
        <f>SUMIFS(GameLog!AV:AV,GameLog!$D:$D,'SF F'!$A42,GameLog!$E:$E,INDEX(Positions!$A$1:$B$9,MATCH('SF F'!$B42,Positions!$A$1:$A$9,0),2),GameLog!$C:$C,"SF")</f>
        <v>0</v>
      </c>
      <c r="O42" s="8">
        <f t="shared" si="0"/>
        <v>1</v>
      </c>
      <c r="P42" s="18" t="str">
        <f t="shared" si="1"/>
        <v/>
      </c>
      <c r="V42" s="15"/>
    </row>
    <row r="43" spans="1:22">
      <c r="A43" t="s">
        <v>3233</v>
      </c>
      <c r="B43" t="s">
        <v>2435</v>
      </c>
      <c r="C43">
        <f>COUNTIFS(GameLog!D:D,'SF F'!A43,GameLog!C:C,"SF",GameLog!E:E,INDEX(Positions!$A$1:$B$9,MATCH('SF F'!$B43,Positions!$A$1:$A$9,0),2))</f>
        <v>0</v>
      </c>
      <c r="D43">
        <f>SUMIFS(GameLog!F:F,GameLog!$D:$D,'SF F'!A43,GameLog!$E:$E,INDEX(Positions!$A$1:$B$9,MATCH('SF F'!$B43,Positions!$A$1:$A$9,0),2),GameLog!$C:$C,"SF")</f>
        <v>0</v>
      </c>
      <c r="E43" s="12">
        <f>SUMIFS(GameLog!AM:AM,GameLog!$D:$D,'SF F'!$A43,GameLog!$E:$E,INDEX(Positions!$A$1:$B$9,MATCH('SF F'!$B43,Positions!$A$1:$A$9,0),2),GameLog!$C:$C,"SF")</f>
        <v>0</v>
      </c>
      <c r="F43">
        <f>SUMIFS(GameLog!AN:AN,GameLog!$D:$D,'SF F'!$A43,GameLog!$E:$E,INDEX(Positions!$A$1:$B$9,MATCH('SF F'!$B43,Positions!$A$1:$A$9,0),2),GameLog!$C:$C,"SF")</f>
        <v>0</v>
      </c>
      <c r="G43">
        <f>SUMIFS(GameLog!AO:AO,GameLog!$D:$D,'SF F'!$A43,GameLog!$E:$E,INDEX(Positions!$A$1:$B$9,MATCH('SF F'!$B43,Positions!$A$1:$A$9,0),2),GameLog!$C:$C,"SF")</f>
        <v>0</v>
      </c>
      <c r="H43">
        <f>SUMIFS(GameLog!AP:AP,GameLog!$D:$D,'SF F'!$A43,GameLog!$E:$E,INDEX(Positions!$A$1:$B$9,MATCH('SF F'!$B43,Positions!$A$1:$A$9,0),2),GameLog!$C:$C,"SF")</f>
        <v>0</v>
      </c>
      <c r="I43">
        <f>SUMIFS(GameLog!AQ:AQ,GameLog!$D:$D,'SF F'!$A43,GameLog!$E:$E,INDEX(Positions!$A$1:$B$9,MATCH('SF F'!$B43,Positions!$A$1:$A$9,0),2),GameLog!$C:$C,"SF")</f>
        <v>0</v>
      </c>
      <c r="J43">
        <f>SUMIFS(GameLog!AR:AR,GameLog!$D:$D,'SF F'!$A43,GameLog!$E:$E,INDEX(Positions!$A$1:$B$9,MATCH('SF F'!$B43,Positions!$A$1:$A$9,0),2),GameLog!$C:$C,"SF")</f>
        <v>0</v>
      </c>
      <c r="K43">
        <f>SUMIFS(GameLog!AS:AS,GameLog!$D:$D,'SF F'!$A43,GameLog!$E:$E,INDEX(Positions!$A$1:$B$9,MATCH('SF F'!$B43,Positions!$A$1:$A$9,0),2),GameLog!$C:$C,"SF")</f>
        <v>0</v>
      </c>
      <c r="L43">
        <f>SUMIFS(GameLog!AT:AT,GameLog!$D:$D,'SF F'!$A43,GameLog!$E:$E,INDEX(Positions!$A$1:$B$9,MATCH('SF F'!$B43,Positions!$A$1:$A$9,0),2),GameLog!$C:$C,"SF")</f>
        <v>0</v>
      </c>
      <c r="M43">
        <f>SUMIFS(GameLog!AU:AU,GameLog!$D:$D,'SF F'!$A43,GameLog!$E:$E,INDEX(Positions!$A$1:$B$9,MATCH('SF F'!$B43,Positions!$A$1:$A$9,0),2),GameLog!$C:$C,"SF")</f>
        <v>0</v>
      </c>
      <c r="N43">
        <f>SUMIFS(GameLog!AV:AV,GameLog!$D:$D,'SF F'!$A43,GameLog!$E:$E,INDEX(Positions!$A$1:$B$9,MATCH('SF F'!$B43,Positions!$A$1:$A$9,0),2),GameLog!$C:$C,"SF")</f>
        <v>0</v>
      </c>
      <c r="O43" s="8">
        <f t="shared" si="0"/>
        <v>0</v>
      </c>
      <c r="P43" s="18" t="str">
        <f t="shared" si="1"/>
        <v/>
      </c>
      <c r="V43" s="15"/>
    </row>
    <row r="44" spans="1:22">
      <c r="A44" t="s">
        <v>3232</v>
      </c>
      <c r="B44" t="s">
        <v>2435</v>
      </c>
      <c r="C44">
        <f>COUNTIFS(GameLog!D:D,'SF F'!A44,GameLog!C:C,"SF",GameLog!E:E,INDEX(Positions!$A$1:$B$9,MATCH('SF F'!$B44,Positions!$A$1:$A$9,0),2))</f>
        <v>0</v>
      </c>
      <c r="D44">
        <f>SUMIFS(GameLog!F:F,GameLog!$D:$D,'SF F'!A44,GameLog!$E:$E,INDEX(Positions!$A$1:$B$9,MATCH('SF F'!$B44,Positions!$A$1:$A$9,0),2),GameLog!$C:$C,"SF")</f>
        <v>0</v>
      </c>
      <c r="E44" s="12">
        <f>SUMIFS(GameLog!AM:AM,GameLog!$D:$D,'SF F'!$A44,GameLog!$E:$E,INDEX(Positions!$A$1:$B$9,MATCH('SF F'!$B44,Positions!$A$1:$A$9,0),2),GameLog!$C:$C,"SF")</f>
        <v>0</v>
      </c>
      <c r="F44">
        <f>SUMIFS(GameLog!AN:AN,GameLog!$D:$D,'SF F'!$A44,GameLog!$E:$E,INDEX(Positions!$A$1:$B$9,MATCH('SF F'!$B44,Positions!$A$1:$A$9,0),2),GameLog!$C:$C,"SF")</f>
        <v>0</v>
      </c>
      <c r="G44">
        <f>SUMIFS(GameLog!AO:AO,GameLog!$D:$D,'SF F'!$A44,GameLog!$E:$E,INDEX(Positions!$A$1:$B$9,MATCH('SF F'!$B44,Positions!$A$1:$A$9,0),2),GameLog!$C:$C,"SF")</f>
        <v>0</v>
      </c>
      <c r="H44">
        <f>SUMIFS(GameLog!AP:AP,GameLog!$D:$D,'SF F'!$A44,GameLog!$E:$E,INDEX(Positions!$A$1:$B$9,MATCH('SF F'!$B44,Positions!$A$1:$A$9,0),2),GameLog!$C:$C,"SF")</f>
        <v>0</v>
      </c>
      <c r="I44">
        <f>SUMIFS(GameLog!AQ:AQ,GameLog!$D:$D,'SF F'!$A44,GameLog!$E:$E,INDEX(Positions!$A$1:$B$9,MATCH('SF F'!$B44,Positions!$A$1:$A$9,0),2),GameLog!$C:$C,"SF")</f>
        <v>0</v>
      </c>
      <c r="J44">
        <f>SUMIFS(GameLog!AR:AR,GameLog!$D:$D,'SF F'!$A44,GameLog!$E:$E,INDEX(Positions!$A$1:$B$9,MATCH('SF F'!$B44,Positions!$A$1:$A$9,0),2),GameLog!$C:$C,"SF")</f>
        <v>0</v>
      </c>
      <c r="K44">
        <f>SUMIFS(GameLog!AS:AS,GameLog!$D:$D,'SF F'!$A44,GameLog!$E:$E,INDEX(Positions!$A$1:$B$9,MATCH('SF F'!$B44,Positions!$A$1:$A$9,0),2),GameLog!$C:$C,"SF")</f>
        <v>0</v>
      </c>
      <c r="L44">
        <f>SUMIFS(GameLog!AT:AT,GameLog!$D:$D,'SF F'!$A44,GameLog!$E:$E,INDEX(Positions!$A$1:$B$9,MATCH('SF F'!$B44,Positions!$A$1:$A$9,0),2),GameLog!$C:$C,"SF")</f>
        <v>0</v>
      </c>
      <c r="M44">
        <f>SUMIFS(GameLog!AU:AU,GameLog!$D:$D,'SF F'!$A44,GameLog!$E:$E,INDEX(Positions!$A$1:$B$9,MATCH('SF F'!$B44,Positions!$A$1:$A$9,0),2),GameLog!$C:$C,"SF")</f>
        <v>0</v>
      </c>
      <c r="N44">
        <f>SUMIFS(GameLog!AV:AV,GameLog!$D:$D,'SF F'!$A44,GameLog!$E:$E,INDEX(Positions!$A$1:$B$9,MATCH('SF F'!$B44,Positions!$A$1:$A$9,0),2),GameLog!$C:$C,"SF")</f>
        <v>0</v>
      </c>
      <c r="O44" s="8">
        <f t="shared" si="0"/>
        <v>0</v>
      </c>
      <c r="P44" s="18" t="str">
        <f t="shared" si="1"/>
        <v/>
      </c>
      <c r="V44" s="15"/>
    </row>
    <row r="45" spans="1:22">
      <c r="A45" t="s">
        <v>3239</v>
      </c>
      <c r="B45" t="s">
        <v>2435</v>
      </c>
      <c r="C45">
        <f>COUNTIFS(GameLog!D:D,'SF F'!A45,GameLog!C:C,"SF",GameLog!E:E,INDEX(Positions!$A$1:$B$9,MATCH('SF F'!$B45,Positions!$A$1:$A$9,0),2))</f>
        <v>0</v>
      </c>
      <c r="D45">
        <f>SUMIFS(GameLog!F:F,GameLog!$D:$D,'SF F'!A45,GameLog!$E:$E,INDEX(Positions!$A$1:$B$9,MATCH('SF F'!$B45,Positions!$A$1:$A$9,0),2),GameLog!$C:$C,"SF")</f>
        <v>0</v>
      </c>
      <c r="E45" s="12">
        <f>SUMIFS(GameLog!AM:AM,GameLog!$D:$D,'SF F'!$A45,GameLog!$E:$E,INDEX(Positions!$A$1:$B$9,MATCH('SF F'!$B45,Positions!$A$1:$A$9,0),2),GameLog!$C:$C,"SF")</f>
        <v>0</v>
      </c>
      <c r="F45">
        <f>SUMIFS(GameLog!AN:AN,GameLog!$D:$D,'SF F'!$A45,GameLog!$E:$E,INDEX(Positions!$A$1:$B$9,MATCH('SF F'!$B45,Positions!$A$1:$A$9,0),2),GameLog!$C:$C,"SF")</f>
        <v>0</v>
      </c>
      <c r="G45">
        <f>SUMIFS(GameLog!AO:AO,GameLog!$D:$D,'SF F'!$A45,GameLog!$E:$E,INDEX(Positions!$A$1:$B$9,MATCH('SF F'!$B45,Positions!$A$1:$A$9,0),2),GameLog!$C:$C,"SF")</f>
        <v>0</v>
      </c>
      <c r="H45">
        <f>SUMIFS(GameLog!AP:AP,GameLog!$D:$D,'SF F'!$A45,GameLog!$E:$E,INDEX(Positions!$A$1:$B$9,MATCH('SF F'!$B45,Positions!$A$1:$A$9,0),2),GameLog!$C:$C,"SF")</f>
        <v>0</v>
      </c>
      <c r="I45">
        <f>SUMIFS(GameLog!AQ:AQ,GameLog!$D:$D,'SF F'!$A45,GameLog!$E:$E,INDEX(Positions!$A$1:$B$9,MATCH('SF F'!$B45,Positions!$A$1:$A$9,0),2),GameLog!$C:$C,"SF")</f>
        <v>0</v>
      </c>
      <c r="J45">
        <f>SUMIFS(GameLog!AR:AR,GameLog!$D:$D,'SF F'!$A45,GameLog!$E:$E,INDEX(Positions!$A$1:$B$9,MATCH('SF F'!$B45,Positions!$A$1:$A$9,0),2),GameLog!$C:$C,"SF")</f>
        <v>0</v>
      </c>
      <c r="K45">
        <f>SUMIFS(GameLog!AS:AS,GameLog!$D:$D,'SF F'!$A45,GameLog!$E:$E,INDEX(Positions!$A$1:$B$9,MATCH('SF F'!$B45,Positions!$A$1:$A$9,0),2),GameLog!$C:$C,"SF")</f>
        <v>0</v>
      </c>
      <c r="L45">
        <f>SUMIFS(GameLog!AT:AT,GameLog!$D:$D,'SF F'!$A45,GameLog!$E:$E,INDEX(Positions!$A$1:$B$9,MATCH('SF F'!$B45,Positions!$A$1:$A$9,0),2),GameLog!$C:$C,"SF")</f>
        <v>0</v>
      </c>
      <c r="M45">
        <f>SUMIFS(GameLog!AU:AU,GameLog!$D:$D,'SF F'!$A45,GameLog!$E:$E,INDEX(Positions!$A$1:$B$9,MATCH('SF F'!$B45,Positions!$A$1:$A$9,0),2),GameLog!$C:$C,"SF")</f>
        <v>0</v>
      </c>
      <c r="N45">
        <f>SUMIFS(GameLog!AV:AV,GameLog!$D:$D,'SF F'!$A45,GameLog!$E:$E,INDEX(Positions!$A$1:$B$9,MATCH('SF F'!$B45,Positions!$A$1:$A$9,0),2),GameLog!$C:$C,"SF")</f>
        <v>0</v>
      </c>
      <c r="O45" s="8">
        <f t="shared" si="0"/>
        <v>0</v>
      </c>
      <c r="P45" s="18" t="str">
        <f t="shared" si="1"/>
        <v/>
      </c>
      <c r="V45" s="15"/>
    </row>
    <row r="46" spans="1:22">
      <c r="A46" t="s">
        <v>3236</v>
      </c>
      <c r="B46" t="s">
        <v>2435</v>
      </c>
      <c r="C46">
        <f>COUNTIFS(GameLog!D:D,'SF F'!A46,GameLog!C:C,"SF",GameLog!E:E,INDEX(Positions!$A$1:$B$9,MATCH('SF F'!$B46,Positions!$A$1:$A$9,0),2))</f>
        <v>0</v>
      </c>
      <c r="D46">
        <f>SUMIFS(GameLog!F:F,GameLog!$D:$D,'SF F'!A46,GameLog!$E:$E,INDEX(Positions!$A$1:$B$9,MATCH('SF F'!$B46,Positions!$A$1:$A$9,0),2),GameLog!$C:$C,"SF")</f>
        <v>0</v>
      </c>
      <c r="E46" s="12">
        <f>SUMIFS(GameLog!AM:AM,GameLog!$D:$D,'SF F'!$A46,GameLog!$E:$E,INDEX(Positions!$A$1:$B$9,MATCH('SF F'!$B46,Positions!$A$1:$A$9,0),2),GameLog!$C:$C,"SF")</f>
        <v>0</v>
      </c>
      <c r="F46">
        <f>SUMIFS(GameLog!AN:AN,GameLog!$D:$D,'SF F'!$A46,GameLog!$E:$E,INDEX(Positions!$A$1:$B$9,MATCH('SF F'!$B46,Positions!$A$1:$A$9,0),2),GameLog!$C:$C,"SF")</f>
        <v>0</v>
      </c>
      <c r="G46">
        <f>SUMIFS(GameLog!AO:AO,GameLog!$D:$D,'SF F'!$A46,GameLog!$E:$E,INDEX(Positions!$A$1:$B$9,MATCH('SF F'!$B46,Positions!$A$1:$A$9,0),2),GameLog!$C:$C,"SF")</f>
        <v>0</v>
      </c>
      <c r="H46">
        <f>SUMIFS(GameLog!AP:AP,GameLog!$D:$D,'SF F'!$A46,GameLog!$E:$E,INDEX(Positions!$A$1:$B$9,MATCH('SF F'!$B46,Positions!$A$1:$A$9,0),2),GameLog!$C:$C,"SF")</f>
        <v>0</v>
      </c>
      <c r="I46">
        <f>SUMIFS(GameLog!AQ:AQ,GameLog!$D:$D,'SF F'!$A46,GameLog!$E:$E,INDEX(Positions!$A$1:$B$9,MATCH('SF F'!$B46,Positions!$A$1:$A$9,0),2),GameLog!$C:$C,"SF")</f>
        <v>0</v>
      </c>
      <c r="J46">
        <f>SUMIFS(GameLog!AR:AR,GameLog!$D:$D,'SF F'!$A46,GameLog!$E:$E,INDEX(Positions!$A$1:$B$9,MATCH('SF F'!$B46,Positions!$A$1:$A$9,0),2),GameLog!$C:$C,"SF")</f>
        <v>0</v>
      </c>
      <c r="K46">
        <f>SUMIFS(GameLog!AS:AS,GameLog!$D:$D,'SF F'!$A46,GameLog!$E:$E,INDEX(Positions!$A$1:$B$9,MATCH('SF F'!$B46,Positions!$A$1:$A$9,0),2),GameLog!$C:$C,"SF")</f>
        <v>0</v>
      </c>
      <c r="L46">
        <f>SUMIFS(GameLog!AT:AT,GameLog!$D:$D,'SF F'!$A46,GameLog!$E:$E,INDEX(Positions!$A$1:$B$9,MATCH('SF F'!$B46,Positions!$A$1:$A$9,0),2),GameLog!$C:$C,"SF")</f>
        <v>0</v>
      </c>
      <c r="M46">
        <f>SUMIFS(GameLog!AU:AU,GameLog!$D:$D,'SF F'!$A46,GameLog!$E:$E,INDEX(Positions!$A$1:$B$9,MATCH('SF F'!$B46,Positions!$A$1:$A$9,0),2),GameLog!$C:$C,"SF")</f>
        <v>0</v>
      </c>
      <c r="N46">
        <f>SUMIFS(GameLog!AV:AV,GameLog!$D:$D,'SF F'!$A46,GameLog!$E:$E,INDEX(Positions!$A$1:$B$9,MATCH('SF F'!$B46,Positions!$A$1:$A$9,0),2),GameLog!$C:$C,"SF")</f>
        <v>0</v>
      </c>
      <c r="O46" s="8">
        <f t="shared" si="0"/>
        <v>0</v>
      </c>
      <c r="P46" s="18" t="str">
        <f t="shared" si="1"/>
        <v/>
      </c>
      <c r="V46" s="15"/>
    </row>
    <row r="47" spans="1:22">
      <c r="A47" t="s">
        <v>3234</v>
      </c>
      <c r="B47" t="s">
        <v>2435</v>
      </c>
      <c r="C47">
        <f>COUNTIFS(GameLog!D:D,'SF F'!A47,GameLog!C:C,"SF",GameLog!E:E,INDEX(Positions!$A$1:$B$9,MATCH('SF F'!$B47,Positions!$A$1:$A$9,0),2))</f>
        <v>0</v>
      </c>
      <c r="D47">
        <f>SUMIFS(GameLog!F:F,GameLog!$D:$D,'SF F'!A47,GameLog!$E:$E,INDEX(Positions!$A$1:$B$9,MATCH('SF F'!$B47,Positions!$A$1:$A$9,0),2),GameLog!$C:$C,"SF")</f>
        <v>0</v>
      </c>
      <c r="E47" s="12">
        <f>SUMIFS(GameLog!AM:AM,GameLog!$D:$D,'SF F'!$A47,GameLog!$E:$E,INDEX(Positions!$A$1:$B$9,MATCH('SF F'!$B47,Positions!$A$1:$A$9,0),2),GameLog!$C:$C,"SF")</f>
        <v>0</v>
      </c>
      <c r="F47">
        <f>SUMIFS(GameLog!AN:AN,GameLog!$D:$D,'SF F'!$A47,GameLog!$E:$E,INDEX(Positions!$A$1:$B$9,MATCH('SF F'!$B47,Positions!$A$1:$A$9,0),2),GameLog!$C:$C,"SF")</f>
        <v>0</v>
      </c>
      <c r="G47">
        <f>SUMIFS(GameLog!AO:AO,GameLog!$D:$D,'SF F'!$A47,GameLog!$E:$E,INDEX(Positions!$A$1:$B$9,MATCH('SF F'!$B47,Positions!$A$1:$A$9,0),2),GameLog!$C:$C,"SF")</f>
        <v>0</v>
      </c>
      <c r="H47">
        <f>SUMIFS(GameLog!AP:AP,GameLog!$D:$D,'SF F'!$A47,GameLog!$E:$E,INDEX(Positions!$A$1:$B$9,MATCH('SF F'!$B47,Positions!$A$1:$A$9,0),2),GameLog!$C:$C,"SF")</f>
        <v>0</v>
      </c>
      <c r="I47">
        <f>SUMIFS(GameLog!AQ:AQ,GameLog!$D:$D,'SF F'!$A47,GameLog!$E:$E,INDEX(Positions!$A$1:$B$9,MATCH('SF F'!$B47,Positions!$A$1:$A$9,0),2),GameLog!$C:$C,"SF")</f>
        <v>0</v>
      </c>
      <c r="J47">
        <f>SUMIFS(GameLog!AR:AR,GameLog!$D:$D,'SF F'!$A47,GameLog!$E:$E,INDEX(Positions!$A$1:$B$9,MATCH('SF F'!$B47,Positions!$A$1:$A$9,0),2),GameLog!$C:$C,"SF")</f>
        <v>0</v>
      </c>
      <c r="K47">
        <f>SUMIFS(GameLog!AS:AS,GameLog!$D:$D,'SF F'!$A47,GameLog!$E:$E,INDEX(Positions!$A$1:$B$9,MATCH('SF F'!$B47,Positions!$A$1:$A$9,0),2),GameLog!$C:$C,"SF")</f>
        <v>0</v>
      </c>
      <c r="L47">
        <f>SUMIFS(GameLog!AT:AT,GameLog!$D:$D,'SF F'!$A47,GameLog!$E:$E,INDEX(Positions!$A$1:$B$9,MATCH('SF F'!$B47,Positions!$A$1:$A$9,0),2),GameLog!$C:$C,"SF")</f>
        <v>0</v>
      </c>
      <c r="M47">
        <f>SUMIFS(GameLog!AU:AU,GameLog!$D:$D,'SF F'!$A47,GameLog!$E:$E,INDEX(Positions!$A$1:$B$9,MATCH('SF F'!$B47,Positions!$A$1:$A$9,0),2),GameLog!$C:$C,"SF")</f>
        <v>0</v>
      </c>
      <c r="N47">
        <f>SUMIFS(GameLog!AV:AV,GameLog!$D:$D,'SF F'!$A47,GameLog!$E:$E,INDEX(Positions!$A$1:$B$9,MATCH('SF F'!$B47,Positions!$A$1:$A$9,0),2),GameLog!$C:$C,"SF")</f>
        <v>0</v>
      </c>
      <c r="O47" s="8">
        <f t="shared" si="0"/>
        <v>0</v>
      </c>
      <c r="P47" s="18" t="str">
        <f t="shared" si="1"/>
        <v/>
      </c>
      <c r="V47" s="15"/>
    </row>
    <row r="48" spans="1:22">
      <c r="A48" t="s">
        <v>3230</v>
      </c>
      <c r="B48" t="s">
        <v>2436</v>
      </c>
      <c r="C48">
        <f>COUNTIFS(GameLog!D:D,'SF F'!A48,GameLog!C:C,"SF",GameLog!E:E,INDEX(Positions!$A$1:$B$9,MATCH('SF F'!$B48,Positions!$A$1:$A$9,0),2))</f>
        <v>2</v>
      </c>
      <c r="D48">
        <f>SUMIFS(GameLog!F:F,GameLog!$D:$D,'SF F'!A48,GameLog!$E:$E,INDEX(Positions!$A$1:$B$9,MATCH('SF F'!$B48,Positions!$A$1:$A$9,0),2),GameLog!$C:$C,"SF")</f>
        <v>2</v>
      </c>
      <c r="E48" s="12">
        <f>SUMIFS(GameLog!AM:AM,GameLog!$D:$D,'SF F'!$A48,GameLog!$E:$E,INDEX(Positions!$A$1:$B$9,MATCH('SF F'!$B48,Positions!$A$1:$A$9,0),2),GameLog!$C:$C,"SF")</f>
        <v>18</v>
      </c>
      <c r="F48">
        <f>SUMIFS(GameLog!AN:AN,GameLog!$D:$D,'SF F'!$A48,GameLog!$E:$E,INDEX(Positions!$A$1:$B$9,MATCH('SF F'!$B48,Positions!$A$1:$A$9,0),2),GameLog!$C:$C,"SF")</f>
        <v>3</v>
      </c>
      <c r="G48">
        <f>SUMIFS(GameLog!AO:AO,GameLog!$D:$D,'SF F'!$A48,GameLog!$E:$E,INDEX(Positions!$A$1:$B$9,MATCH('SF F'!$B48,Positions!$A$1:$A$9,0),2),GameLog!$C:$C,"SF")</f>
        <v>0</v>
      </c>
      <c r="H48">
        <f>SUMIFS(GameLog!AP:AP,GameLog!$D:$D,'SF F'!$A48,GameLog!$E:$E,INDEX(Positions!$A$1:$B$9,MATCH('SF F'!$B48,Positions!$A$1:$A$9,0),2),GameLog!$C:$C,"SF")</f>
        <v>0</v>
      </c>
      <c r="I48">
        <f>SUMIFS(GameLog!AQ:AQ,GameLog!$D:$D,'SF F'!$A48,GameLog!$E:$E,INDEX(Positions!$A$1:$B$9,MATCH('SF F'!$B48,Positions!$A$1:$A$9,0),2),GameLog!$C:$C,"SF")</f>
        <v>0</v>
      </c>
      <c r="J48">
        <f>SUMIFS(GameLog!AR:AR,GameLog!$D:$D,'SF F'!$A48,GameLog!$E:$E,INDEX(Positions!$A$1:$B$9,MATCH('SF F'!$B48,Positions!$A$1:$A$9,0),2),GameLog!$C:$C,"SF")</f>
        <v>0</v>
      </c>
      <c r="K48">
        <f>SUMIFS(GameLog!AS:AS,GameLog!$D:$D,'SF F'!$A48,GameLog!$E:$E,INDEX(Positions!$A$1:$B$9,MATCH('SF F'!$B48,Positions!$A$1:$A$9,0),2),GameLog!$C:$C,"SF")</f>
        <v>0</v>
      </c>
      <c r="L48">
        <f>SUMIFS(GameLog!AT:AT,GameLog!$D:$D,'SF F'!$A48,GameLog!$E:$E,INDEX(Positions!$A$1:$B$9,MATCH('SF F'!$B48,Positions!$A$1:$A$9,0),2),GameLog!$C:$C,"SF")</f>
        <v>0</v>
      </c>
      <c r="M48">
        <f>SUMIFS(GameLog!AU:AU,GameLog!$D:$D,'SF F'!$A48,GameLog!$E:$E,INDEX(Positions!$A$1:$B$9,MATCH('SF F'!$B48,Positions!$A$1:$A$9,0),2),GameLog!$C:$C,"SF")</f>
        <v>0</v>
      </c>
      <c r="N48">
        <f>SUMIFS(GameLog!AV:AV,GameLog!$D:$D,'SF F'!$A48,GameLog!$E:$E,INDEX(Positions!$A$1:$B$9,MATCH('SF F'!$B48,Positions!$A$1:$A$9,0),2),GameLog!$C:$C,"SF")</f>
        <v>0</v>
      </c>
      <c r="O48" s="8">
        <f t="shared" si="0"/>
        <v>1</v>
      </c>
      <c r="P48" s="18" t="str">
        <f t="shared" si="1"/>
        <v/>
      </c>
      <c r="V48" s="15"/>
    </row>
    <row r="49" spans="1:22">
      <c r="A49" t="s">
        <v>3232</v>
      </c>
      <c r="B49" t="s">
        <v>2436</v>
      </c>
      <c r="C49">
        <f>COUNTIFS(GameLog!D:D,'SF F'!A49,GameLog!C:C,"SF",GameLog!E:E,INDEX(Positions!$A$1:$B$9,MATCH('SF F'!$B49,Positions!$A$1:$A$9,0),2))</f>
        <v>0</v>
      </c>
      <c r="D49">
        <f>SUMIFS(GameLog!F:F,GameLog!$D:$D,'SF F'!A49,GameLog!$E:$E,INDEX(Positions!$A$1:$B$9,MATCH('SF F'!$B49,Positions!$A$1:$A$9,0),2),GameLog!$C:$C,"SF")</f>
        <v>0</v>
      </c>
      <c r="E49" s="12">
        <f>SUMIFS(GameLog!AM:AM,GameLog!$D:$D,'SF F'!$A49,GameLog!$E:$E,INDEX(Positions!$A$1:$B$9,MATCH('SF F'!$B49,Positions!$A$1:$A$9,0),2),GameLog!$C:$C,"SF")</f>
        <v>0</v>
      </c>
      <c r="F49">
        <f>SUMIFS(GameLog!AN:AN,GameLog!$D:$D,'SF F'!$A49,GameLog!$E:$E,INDEX(Positions!$A$1:$B$9,MATCH('SF F'!$B49,Positions!$A$1:$A$9,0),2),GameLog!$C:$C,"SF")</f>
        <v>0</v>
      </c>
      <c r="G49">
        <f>SUMIFS(GameLog!AO:AO,GameLog!$D:$D,'SF F'!$A49,GameLog!$E:$E,INDEX(Positions!$A$1:$B$9,MATCH('SF F'!$B49,Positions!$A$1:$A$9,0),2),GameLog!$C:$C,"SF")</f>
        <v>0</v>
      </c>
      <c r="H49">
        <f>SUMIFS(GameLog!AP:AP,GameLog!$D:$D,'SF F'!$A49,GameLog!$E:$E,INDEX(Positions!$A$1:$B$9,MATCH('SF F'!$B49,Positions!$A$1:$A$9,0),2),GameLog!$C:$C,"SF")</f>
        <v>0</v>
      </c>
      <c r="I49">
        <f>SUMIFS(GameLog!AQ:AQ,GameLog!$D:$D,'SF F'!$A49,GameLog!$E:$E,INDEX(Positions!$A$1:$B$9,MATCH('SF F'!$B49,Positions!$A$1:$A$9,0),2),GameLog!$C:$C,"SF")</f>
        <v>0</v>
      </c>
      <c r="J49">
        <f>SUMIFS(GameLog!AR:AR,GameLog!$D:$D,'SF F'!$A49,GameLog!$E:$E,INDEX(Positions!$A$1:$B$9,MATCH('SF F'!$B49,Positions!$A$1:$A$9,0),2),GameLog!$C:$C,"SF")</f>
        <v>0</v>
      </c>
      <c r="K49">
        <f>SUMIFS(GameLog!AS:AS,GameLog!$D:$D,'SF F'!$A49,GameLog!$E:$E,INDEX(Positions!$A$1:$B$9,MATCH('SF F'!$B49,Positions!$A$1:$A$9,0),2),GameLog!$C:$C,"SF")</f>
        <v>0</v>
      </c>
      <c r="L49">
        <f>SUMIFS(GameLog!AT:AT,GameLog!$D:$D,'SF F'!$A49,GameLog!$E:$E,INDEX(Positions!$A$1:$B$9,MATCH('SF F'!$B49,Positions!$A$1:$A$9,0),2),GameLog!$C:$C,"SF")</f>
        <v>0</v>
      </c>
      <c r="M49">
        <f>SUMIFS(GameLog!AU:AU,GameLog!$D:$D,'SF F'!$A49,GameLog!$E:$E,INDEX(Positions!$A$1:$B$9,MATCH('SF F'!$B49,Positions!$A$1:$A$9,0),2),GameLog!$C:$C,"SF")</f>
        <v>0</v>
      </c>
      <c r="N49">
        <f>SUMIFS(GameLog!AV:AV,GameLog!$D:$D,'SF F'!$A49,GameLog!$E:$E,INDEX(Positions!$A$1:$B$9,MATCH('SF F'!$B49,Positions!$A$1:$A$9,0),2),GameLog!$C:$C,"SF")</f>
        <v>0</v>
      </c>
      <c r="O49" s="8">
        <f t="shared" si="0"/>
        <v>0</v>
      </c>
      <c r="P49" s="18" t="str">
        <f t="shared" si="1"/>
        <v/>
      </c>
      <c r="V49" s="15"/>
    </row>
    <row r="50" spans="1:22">
      <c r="A50" t="s">
        <v>3239</v>
      </c>
      <c r="B50" t="s">
        <v>2436</v>
      </c>
      <c r="C50">
        <f>COUNTIFS(GameLog!D:D,'SF F'!A50,GameLog!C:C,"SF",GameLog!E:E,INDEX(Positions!$A$1:$B$9,MATCH('SF F'!$B50,Positions!$A$1:$A$9,0),2))</f>
        <v>0</v>
      </c>
      <c r="D50">
        <f>SUMIFS(GameLog!F:F,GameLog!$D:$D,'SF F'!A50,GameLog!$E:$E,INDEX(Positions!$A$1:$B$9,MATCH('SF F'!$B50,Positions!$A$1:$A$9,0),2),GameLog!$C:$C,"SF")</f>
        <v>0</v>
      </c>
      <c r="E50" s="12">
        <f>SUMIFS(GameLog!AM:AM,GameLog!$D:$D,'SF F'!$A50,GameLog!$E:$E,INDEX(Positions!$A$1:$B$9,MATCH('SF F'!$B50,Positions!$A$1:$A$9,0),2),GameLog!$C:$C,"SF")</f>
        <v>0</v>
      </c>
      <c r="F50">
        <f>SUMIFS(GameLog!AN:AN,GameLog!$D:$D,'SF F'!$A50,GameLog!$E:$E,INDEX(Positions!$A$1:$B$9,MATCH('SF F'!$B50,Positions!$A$1:$A$9,0),2),GameLog!$C:$C,"SF")</f>
        <v>0</v>
      </c>
      <c r="G50">
        <f>SUMIFS(GameLog!AO:AO,GameLog!$D:$D,'SF F'!$A50,GameLog!$E:$E,INDEX(Positions!$A$1:$B$9,MATCH('SF F'!$B50,Positions!$A$1:$A$9,0),2),GameLog!$C:$C,"SF")</f>
        <v>0</v>
      </c>
      <c r="H50">
        <f>SUMIFS(GameLog!AP:AP,GameLog!$D:$D,'SF F'!$A50,GameLog!$E:$E,INDEX(Positions!$A$1:$B$9,MATCH('SF F'!$B50,Positions!$A$1:$A$9,0),2),GameLog!$C:$C,"SF")</f>
        <v>0</v>
      </c>
      <c r="I50">
        <f>SUMIFS(GameLog!AQ:AQ,GameLog!$D:$D,'SF F'!$A50,GameLog!$E:$E,INDEX(Positions!$A$1:$B$9,MATCH('SF F'!$B50,Positions!$A$1:$A$9,0),2),GameLog!$C:$C,"SF")</f>
        <v>0</v>
      </c>
      <c r="J50">
        <f>SUMIFS(GameLog!AR:AR,GameLog!$D:$D,'SF F'!$A50,GameLog!$E:$E,INDEX(Positions!$A$1:$B$9,MATCH('SF F'!$B50,Positions!$A$1:$A$9,0),2),GameLog!$C:$C,"SF")</f>
        <v>0</v>
      </c>
      <c r="K50">
        <f>SUMIFS(GameLog!AS:AS,GameLog!$D:$D,'SF F'!$A50,GameLog!$E:$E,INDEX(Positions!$A$1:$B$9,MATCH('SF F'!$B50,Positions!$A$1:$A$9,0),2),GameLog!$C:$C,"SF")</f>
        <v>0</v>
      </c>
      <c r="L50">
        <f>SUMIFS(GameLog!AT:AT,GameLog!$D:$D,'SF F'!$A50,GameLog!$E:$E,INDEX(Positions!$A$1:$B$9,MATCH('SF F'!$B50,Positions!$A$1:$A$9,0),2),GameLog!$C:$C,"SF")</f>
        <v>0</v>
      </c>
      <c r="M50">
        <f>SUMIFS(GameLog!AU:AU,GameLog!$D:$D,'SF F'!$A50,GameLog!$E:$E,INDEX(Positions!$A$1:$B$9,MATCH('SF F'!$B50,Positions!$A$1:$A$9,0),2),GameLog!$C:$C,"SF")</f>
        <v>0</v>
      </c>
      <c r="N50">
        <f>SUMIFS(GameLog!AV:AV,GameLog!$D:$D,'SF F'!$A50,GameLog!$E:$E,INDEX(Positions!$A$1:$B$9,MATCH('SF F'!$B50,Positions!$A$1:$A$9,0),2),GameLog!$C:$C,"SF")</f>
        <v>0</v>
      </c>
      <c r="O50" s="8">
        <f t="shared" si="0"/>
        <v>0</v>
      </c>
      <c r="P50" s="18" t="str">
        <f t="shared" si="1"/>
        <v/>
      </c>
      <c r="V50" s="15"/>
    </row>
    <row r="51" spans="1:22">
      <c r="A51" t="s">
        <v>3236</v>
      </c>
      <c r="B51" t="s">
        <v>2436</v>
      </c>
      <c r="C51">
        <f>COUNTIFS(GameLog!D:D,'SF F'!A51,GameLog!C:C,"SF",GameLog!E:E,INDEX(Positions!$A$1:$B$9,MATCH('SF F'!$B51,Positions!$A$1:$A$9,0),2))</f>
        <v>0</v>
      </c>
      <c r="D51">
        <f>SUMIFS(GameLog!F:F,GameLog!$D:$D,'SF F'!A51,GameLog!$E:$E,INDEX(Positions!$A$1:$B$9,MATCH('SF F'!$B51,Positions!$A$1:$A$9,0),2),GameLog!$C:$C,"SF")</f>
        <v>0</v>
      </c>
      <c r="E51" s="12">
        <f>SUMIFS(GameLog!AM:AM,GameLog!$D:$D,'SF F'!$A51,GameLog!$E:$E,INDEX(Positions!$A$1:$B$9,MATCH('SF F'!$B51,Positions!$A$1:$A$9,0),2),GameLog!$C:$C,"SF")</f>
        <v>0</v>
      </c>
      <c r="F51">
        <f>SUMIFS(GameLog!AN:AN,GameLog!$D:$D,'SF F'!$A51,GameLog!$E:$E,INDEX(Positions!$A$1:$B$9,MATCH('SF F'!$B51,Positions!$A$1:$A$9,0),2),GameLog!$C:$C,"SF")</f>
        <v>0</v>
      </c>
      <c r="G51">
        <f>SUMIFS(GameLog!AO:AO,GameLog!$D:$D,'SF F'!$A51,GameLog!$E:$E,INDEX(Positions!$A$1:$B$9,MATCH('SF F'!$B51,Positions!$A$1:$A$9,0),2),GameLog!$C:$C,"SF")</f>
        <v>0</v>
      </c>
      <c r="H51">
        <f>SUMIFS(GameLog!AP:AP,GameLog!$D:$D,'SF F'!$A51,GameLog!$E:$E,INDEX(Positions!$A$1:$B$9,MATCH('SF F'!$B51,Positions!$A$1:$A$9,0),2),GameLog!$C:$C,"SF")</f>
        <v>0</v>
      </c>
      <c r="I51">
        <f>SUMIFS(GameLog!AQ:AQ,GameLog!$D:$D,'SF F'!$A51,GameLog!$E:$E,INDEX(Positions!$A$1:$B$9,MATCH('SF F'!$B51,Positions!$A$1:$A$9,0),2),GameLog!$C:$C,"SF")</f>
        <v>0</v>
      </c>
      <c r="J51">
        <f>SUMIFS(GameLog!AR:AR,GameLog!$D:$D,'SF F'!$A51,GameLog!$E:$E,INDEX(Positions!$A$1:$B$9,MATCH('SF F'!$B51,Positions!$A$1:$A$9,0),2),GameLog!$C:$C,"SF")</f>
        <v>0</v>
      </c>
      <c r="K51">
        <f>SUMIFS(GameLog!AS:AS,GameLog!$D:$D,'SF F'!$A51,GameLog!$E:$E,INDEX(Positions!$A$1:$B$9,MATCH('SF F'!$B51,Positions!$A$1:$A$9,0),2),GameLog!$C:$C,"SF")</f>
        <v>0</v>
      </c>
      <c r="L51">
        <f>SUMIFS(GameLog!AT:AT,GameLog!$D:$D,'SF F'!$A51,GameLog!$E:$E,INDEX(Positions!$A$1:$B$9,MATCH('SF F'!$B51,Positions!$A$1:$A$9,0),2),GameLog!$C:$C,"SF")</f>
        <v>0</v>
      </c>
      <c r="M51">
        <f>SUMIFS(GameLog!AU:AU,GameLog!$D:$D,'SF F'!$A51,GameLog!$E:$E,INDEX(Positions!$A$1:$B$9,MATCH('SF F'!$B51,Positions!$A$1:$A$9,0),2),GameLog!$C:$C,"SF")</f>
        <v>0</v>
      </c>
      <c r="N51">
        <f>SUMIFS(GameLog!AV:AV,GameLog!$D:$D,'SF F'!$A51,GameLog!$E:$E,INDEX(Positions!$A$1:$B$9,MATCH('SF F'!$B51,Positions!$A$1:$A$9,0),2),GameLog!$C:$C,"SF")</f>
        <v>0</v>
      </c>
      <c r="O51" s="8">
        <f t="shared" si="0"/>
        <v>0</v>
      </c>
      <c r="P51" s="18" t="str">
        <f t="shared" si="1"/>
        <v/>
      </c>
      <c r="V51" s="15"/>
    </row>
    <row r="52" spans="1:22">
      <c r="A52" t="s">
        <v>3234</v>
      </c>
      <c r="B52" t="s">
        <v>2436</v>
      </c>
      <c r="C52">
        <f>COUNTIFS(GameLog!D:D,'SF F'!A52,GameLog!C:C,"SF",GameLog!E:E,INDEX(Positions!$A$1:$B$9,MATCH('SF F'!$B52,Positions!$A$1:$A$9,0),2))</f>
        <v>1</v>
      </c>
      <c r="D52">
        <f>SUMIFS(GameLog!F:F,GameLog!$D:$D,'SF F'!A52,GameLog!$E:$E,INDEX(Positions!$A$1:$B$9,MATCH('SF F'!$B52,Positions!$A$1:$A$9,0),2),GameLog!$C:$C,"SF")</f>
        <v>1</v>
      </c>
      <c r="E52" s="12">
        <f>SUMIFS(GameLog!AM:AM,GameLog!$D:$D,'SF F'!$A52,GameLog!$E:$E,INDEX(Positions!$A$1:$B$9,MATCH('SF F'!$B52,Positions!$A$1:$A$9,0),2),GameLog!$C:$C,"SF")</f>
        <v>9</v>
      </c>
      <c r="F52">
        <f>SUMIFS(GameLog!AN:AN,GameLog!$D:$D,'SF F'!$A52,GameLog!$E:$E,INDEX(Positions!$A$1:$B$9,MATCH('SF F'!$B52,Positions!$A$1:$A$9,0),2),GameLog!$C:$C,"SF")</f>
        <v>2</v>
      </c>
      <c r="G52">
        <f>SUMIFS(GameLog!AO:AO,GameLog!$D:$D,'SF F'!$A52,GameLog!$E:$E,INDEX(Positions!$A$1:$B$9,MATCH('SF F'!$B52,Positions!$A$1:$A$9,0),2),GameLog!$C:$C,"SF")</f>
        <v>0</v>
      </c>
      <c r="H52">
        <f>SUMIFS(GameLog!AP:AP,GameLog!$D:$D,'SF F'!$A52,GameLog!$E:$E,INDEX(Positions!$A$1:$B$9,MATCH('SF F'!$B52,Positions!$A$1:$A$9,0),2),GameLog!$C:$C,"SF")</f>
        <v>0</v>
      </c>
      <c r="I52">
        <f>SUMIFS(GameLog!AQ:AQ,GameLog!$D:$D,'SF F'!$A52,GameLog!$E:$E,INDEX(Positions!$A$1:$B$9,MATCH('SF F'!$B52,Positions!$A$1:$A$9,0),2),GameLog!$C:$C,"SF")</f>
        <v>0</v>
      </c>
      <c r="J52">
        <f>SUMIFS(GameLog!AR:AR,GameLog!$D:$D,'SF F'!$A52,GameLog!$E:$E,INDEX(Positions!$A$1:$B$9,MATCH('SF F'!$B52,Positions!$A$1:$A$9,0),2),GameLog!$C:$C,"SF")</f>
        <v>0</v>
      </c>
      <c r="K52">
        <f>SUMIFS(GameLog!AS:AS,GameLog!$D:$D,'SF F'!$A52,GameLog!$E:$E,INDEX(Positions!$A$1:$B$9,MATCH('SF F'!$B52,Positions!$A$1:$A$9,0),2),GameLog!$C:$C,"SF")</f>
        <v>0</v>
      </c>
      <c r="L52">
        <f>SUMIFS(GameLog!AT:AT,GameLog!$D:$D,'SF F'!$A52,GameLog!$E:$E,INDEX(Positions!$A$1:$B$9,MATCH('SF F'!$B52,Positions!$A$1:$A$9,0),2),GameLog!$C:$C,"SF")</f>
        <v>0</v>
      </c>
      <c r="M52">
        <f>SUMIFS(GameLog!AU:AU,GameLog!$D:$D,'SF F'!$A52,GameLog!$E:$E,INDEX(Positions!$A$1:$B$9,MATCH('SF F'!$B52,Positions!$A$1:$A$9,0),2),GameLog!$C:$C,"SF")</f>
        <v>0</v>
      </c>
      <c r="N52">
        <f>SUMIFS(GameLog!AV:AV,GameLog!$D:$D,'SF F'!$A52,GameLog!$E:$E,INDEX(Positions!$A$1:$B$9,MATCH('SF F'!$B52,Positions!$A$1:$A$9,0),2),GameLog!$C:$C,"SF")</f>
        <v>0</v>
      </c>
      <c r="O52" s="8">
        <f t="shared" si="0"/>
        <v>1</v>
      </c>
      <c r="P52" s="18" t="str">
        <f t="shared" si="1"/>
        <v/>
      </c>
      <c r="V52" s="15"/>
    </row>
    <row r="53" spans="1:22">
      <c r="A53" t="s">
        <v>3230</v>
      </c>
      <c r="B53" t="s">
        <v>2437</v>
      </c>
      <c r="C53">
        <f>COUNTIFS(GameLog!D:D,'SF F'!A53,GameLog!C:C,"SF",GameLog!E:E,INDEX(Positions!$A$1:$B$9,MATCH('SF F'!$B53,Positions!$A$1:$A$9,0),2))</f>
        <v>0</v>
      </c>
      <c r="D53">
        <f>SUMIFS(GameLog!F:F,GameLog!$D:$D,'SF F'!A53,GameLog!$E:$E,INDEX(Positions!$A$1:$B$9,MATCH('SF F'!$B53,Positions!$A$1:$A$9,0),2),GameLog!$C:$C,"SF")</f>
        <v>0</v>
      </c>
      <c r="E53" s="12">
        <f>SUMIFS(GameLog!AM:AM,GameLog!$D:$D,'SF F'!$A53,GameLog!$E:$E,INDEX(Positions!$A$1:$B$9,MATCH('SF F'!$B53,Positions!$A$1:$A$9,0),2),GameLog!$C:$C,"SF")</f>
        <v>0</v>
      </c>
      <c r="F53">
        <f>SUMIFS(GameLog!AN:AN,GameLog!$D:$D,'SF F'!$A53,GameLog!$E:$E,INDEX(Positions!$A$1:$B$9,MATCH('SF F'!$B53,Positions!$A$1:$A$9,0),2),GameLog!$C:$C,"SF")</f>
        <v>0</v>
      </c>
      <c r="G53">
        <f>SUMIFS(GameLog!AO:AO,GameLog!$D:$D,'SF F'!$A53,GameLog!$E:$E,INDEX(Positions!$A$1:$B$9,MATCH('SF F'!$B53,Positions!$A$1:$A$9,0),2),GameLog!$C:$C,"SF")</f>
        <v>0</v>
      </c>
      <c r="H53">
        <f>SUMIFS(GameLog!AP:AP,GameLog!$D:$D,'SF F'!$A53,GameLog!$E:$E,INDEX(Positions!$A$1:$B$9,MATCH('SF F'!$B53,Positions!$A$1:$A$9,0),2),GameLog!$C:$C,"SF")</f>
        <v>0</v>
      </c>
      <c r="I53">
        <f>SUMIFS(GameLog!AQ:AQ,GameLog!$D:$D,'SF F'!$A53,GameLog!$E:$E,INDEX(Positions!$A$1:$B$9,MATCH('SF F'!$B53,Positions!$A$1:$A$9,0),2),GameLog!$C:$C,"SF")</f>
        <v>0</v>
      </c>
      <c r="J53">
        <f>SUMIFS(GameLog!AR:AR,GameLog!$D:$D,'SF F'!$A53,GameLog!$E:$E,INDEX(Positions!$A$1:$B$9,MATCH('SF F'!$B53,Positions!$A$1:$A$9,0),2),GameLog!$C:$C,"SF")</f>
        <v>0</v>
      </c>
      <c r="K53">
        <f>SUMIFS(GameLog!AS:AS,GameLog!$D:$D,'SF F'!$A53,GameLog!$E:$E,INDEX(Positions!$A$1:$B$9,MATCH('SF F'!$B53,Positions!$A$1:$A$9,0),2),GameLog!$C:$C,"SF")</f>
        <v>0</v>
      </c>
      <c r="L53">
        <f>SUMIFS(GameLog!AT:AT,GameLog!$D:$D,'SF F'!$A53,GameLog!$E:$E,INDEX(Positions!$A$1:$B$9,MATCH('SF F'!$B53,Positions!$A$1:$A$9,0),2),GameLog!$C:$C,"SF")</f>
        <v>0</v>
      </c>
      <c r="M53">
        <f>SUMIFS(GameLog!AU:AU,GameLog!$D:$D,'SF F'!$A53,GameLog!$E:$E,INDEX(Positions!$A$1:$B$9,MATCH('SF F'!$B53,Positions!$A$1:$A$9,0),2),GameLog!$C:$C,"SF")</f>
        <v>0</v>
      </c>
      <c r="N53">
        <f>SUMIFS(GameLog!AV:AV,GameLog!$D:$D,'SF F'!$A53,GameLog!$E:$E,INDEX(Positions!$A$1:$B$9,MATCH('SF F'!$B53,Positions!$A$1:$A$9,0),2),GameLog!$C:$C,"SF")</f>
        <v>0</v>
      </c>
      <c r="O53" s="8">
        <f t="shared" si="0"/>
        <v>0</v>
      </c>
      <c r="P53" s="18" t="str">
        <f t="shared" si="1"/>
        <v/>
      </c>
      <c r="V53" s="15"/>
    </row>
    <row r="54" spans="1:22">
      <c r="A54" t="s">
        <v>3231</v>
      </c>
      <c r="B54" t="s">
        <v>2437</v>
      </c>
      <c r="C54">
        <f>COUNTIFS(GameLog!D:D,'SF F'!A54,GameLog!C:C,"SF",GameLog!E:E,INDEX(Positions!$A$1:$B$9,MATCH('SF F'!$B54,Positions!$A$1:$A$9,0),2))</f>
        <v>2</v>
      </c>
      <c r="D54">
        <f>SUMIFS(GameLog!F:F,GameLog!$D:$D,'SF F'!A54,GameLog!$E:$E,INDEX(Positions!$A$1:$B$9,MATCH('SF F'!$B54,Positions!$A$1:$A$9,0),2),GameLog!$C:$C,"SF")</f>
        <v>2</v>
      </c>
      <c r="E54" s="12">
        <f>SUMIFS(GameLog!AM:AM,GameLog!$D:$D,'SF F'!$A54,GameLog!$E:$E,INDEX(Positions!$A$1:$B$9,MATCH('SF F'!$B54,Positions!$A$1:$A$9,0),2),GameLog!$C:$C,"SF")</f>
        <v>18</v>
      </c>
      <c r="F54">
        <f>SUMIFS(GameLog!AN:AN,GameLog!$D:$D,'SF F'!$A54,GameLog!$E:$E,INDEX(Positions!$A$1:$B$9,MATCH('SF F'!$B54,Positions!$A$1:$A$9,0),2),GameLog!$C:$C,"SF")</f>
        <v>7</v>
      </c>
      <c r="G54">
        <f>SUMIFS(GameLog!AO:AO,GameLog!$D:$D,'SF F'!$A54,GameLog!$E:$E,INDEX(Positions!$A$1:$B$9,MATCH('SF F'!$B54,Positions!$A$1:$A$9,0),2),GameLog!$C:$C,"SF")</f>
        <v>1</v>
      </c>
      <c r="H54">
        <f>SUMIFS(GameLog!AP:AP,GameLog!$D:$D,'SF F'!$A54,GameLog!$E:$E,INDEX(Positions!$A$1:$B$9,MATCH('SF F'!$B54,Positions!$A$1:$A$9,0),2),GameLog!$C:$C,"SF")</f>
        <v>0</v>
      </c>
      <c r="I54">
        <f>SUMIFS(GameLog!AQ:AQ,GameLog!$D:$D,'SF F'!$A54,GameLog!$E:$E,INDEX(Positions!$A$1:$B$9,MATCH('SF F'!$B54,Positions!$A$1:$A$9,0),2),GameLog!$C:$C,"SF")</f>
        <v>0</v>
      </c>
      <c r="J54">
        <f>SUMIFS(GameLog!AR:AR,GameLog!$D:$D,'SF F'!$A54,GameLog!$E:$E,INDEX(Positions!$A$1:$B$9,MATCH('SF F'!$B54,Positions!$A$1:$A$9,0),2),GameLog!$C:$C,"SF")</f>
        <v>0</v>
      </c>
      <c r="K54">
        <f>SUMIFS(GameLog!AS:AS,GameLog!$D:$D,'SF F'!$A54,GameLog!$E:$E,INDEX(Positions!$A$1:$B$9,MATCH('SF F'!$B54,Positions!$A$1:$A$9,0),2),GameLog!$C:$C,"SF")</f>
        <v>0</v>
      </c>
      <c r="L54">
        <f>SUMIFS(GameLog!AT:AT,GameLog!$D:$D,'SF F'!$A54,GameLog!$E:$E,INDEX(Positions!$A$1:$B$9,MATCH('SF F'!$B54,Positions!$A$1:$A$9,0),2),GameLog!$C:$C,"SF")</f>
        <v>0</v>
      </c>
      <c r="M54">
        <f>SUMIFS(GameLog!AU:AU,GameLog!$D:$D,'SF F'!$A54,GameLog!$E:$E,INDEX(Positions!$A$1:$B$9,MATCH('SF F'!$B54,Positions!$A$1:$A$9,0),2),GameLog!$C:$C,"SF")</f>
        <v>0</v>
      </c>
      <c r="N54">
        <f>SUMIFS(GameLog!AV:AV,GameLog!$D:$D,'SF F'!$A54,GameLog!$E:$E,INDEX(Positions!$A$1:$B$9,MATCH('SF F'!$B54,Positions!$A$1:$A$9,0),2),GameLog!$C:$C,"SF")</f>
        <v>0</v>
      </c>
      <c r="O54" s="8">
        <f t="shared" si="0"/>
        <v>1</v>
      </c>
      <c r="P54" s="18" t="str">
        <f t="shared" si="1"/>
        <v/>
      </c>
      <c r="V54" s="15"/>
    </row>
    <row r="55" spans="1:22">
      <c r="A55" t="s">
        <v>3232</v>
      </c>
      <c r="B55" t="s">
        <v>2437</v>
      </c>
      <c r="C55">
        <f>COUNTIFS(GameLog!D:D,'SF F'!A55,GameLog!C:C,"SF",GameLog!E:E,INDEX(Positions!$A$1:$B$9,MATCH('SF F'!$B55,Positions!$A$1:$A$9,0),2))</f>
        <v>1</v>
      </c>
      <c r="D55">
        <f>SUMIFS(GameLog!F:F,GameLog!$D:$D,'SF F'!A55,GameLog!$E:$E,INDEX(Positions!$A$1:$B$9,MATCH('SF F'!$B55,Positions!$A$1:$A$9,0),2),GameLog!$C:$C,"SF")</f>
        <v>1</v>
      </c>
      <c r="E55" s="12">
        <f>SUMIFS(GameLog!AM:AM,GameLog!$D:$D,'SF F'!$A55,GameLog!$E:$E,INDEX(Positions!$A$1:$B$9,MATCH('SF F'!$B55,Positions!$A$1:$A$9,0),2),GameLog!$C:$C,"SF")</f>
        <v>9</v>
      </c>
      <c r="F55">
        <f>SUMIFS(GameLog!AN:AN,GameLog!$D:$D,'SF F'!$A55,GameLog!$E:$E,INDEX(Positions!$A$1:$B$9,MATCH('SF F'!$B55,Positions!$A$1:$A$9,0),2),GameLog!$C:$C,"SF")</f>
        <v>1</v>
      </c>
      <c r="G55">
        <f>SUMIFS(GameLog!AO:AO,GameLog!$D:$D,'SF F'!$A55,GameLog!$E:$E,INDEX(Positions!$A$1:$B$9,MATCH('SF F'!$B55,Positions!$A$1:$A$9,0),2),GameLog!$C:$C,"SF")</f>
        <v>0</v>
      </c>
      <c r="H55">
        <f>SUMIFS(GameLog!AP:AP,GameLog!$D:$D,'SF F'!$A55,GameLog!$E:$E,INDEX(Positions!$A$1:$B$9,MATCH('SF F'!$B55,Positions!$A$1:$A$9,0),2),GameLog!$C:$C,"SF")</f>
        <v>0</v>
      </c>
      <c r="I55">
        <f>SUMIFS(GameLog!AQ:AQ,GameLog!$D:$D,'SF F'!$A55,GameLog!$E:$E,INDEX(Positions!$A$1:$B$9,MATCH('SF F'!$B55,Positions!$A$1:$A$9,0),2),GameLog!$C:$C,"SF")</f>
        <v>0</v>
      </c>
      <c r="J55">
        <f>SUMIFS(GameLog!AR:AR,GameLog!$D:$D,'SF F'!$A55,GameLog!$E:$E,INDEX(Positions!$A$1:$B$9,MATCH('SF F'!$B55,Positions!$A$1:$A$9,0),2),GameLog!$C:$C,"SF")</f>
        <v>0</v>
      </c>
      <c r="K55">
        <f>SUMIFS(GameLog!AS:AS,GameLog!$D:$D,'SF F'!$A55,GameLog!$E:$E,INDEX(Positions!$A$1:$B$9,MATCH('SF F'!$B55,Positions!$A$1:$A$9,0),2),GameLog!$C:$C,"SF")</f>
        <v>0</v>
      </c>
      <c r="L55">
        <f>SUMIFS(GameLog!AT:AT,GameLog!$D:$D,'SF F'!$A55,GameLog!$E:$E,INDEX(Positions!$A$1:$B$9,MATCH('SF F'!$B55,Positions!$A$1:$A$9,0),2),GameLog!$C:$C,"SF")</f>
        <v>0</v>
      </c>
      <c r="M55">
        <f>SUMIFS(GameLog!AU:AU,GameLog!$D:$D,'SF F'!$A55,GameLog!$E:$E,INDEX(Positions!$A$1:$B$9,MATCH('SF F'!$B55,Positions!$A$1:$A$9,0),2),GameLog!$C:$C,"SF")</f>
        <v>0</v>
      </c>
      <c r="N55">
        <f>SUMIFS(GameLog!AV:AV,GameLog!$D:$D,'SF F'!$A55,GameLog!$E:$E,INDEX(Positions!$A$1:$B$9,MATCH('SF F'!$B55,Positions!$A$1:$A$9,0),2),GameLog!$C:$C,"SF")</f>
        <v>0</v>
      </c>
      <c r="O55" s="8">
        <f t="shared" si="0"/>
        <v>1</v>
      </c>
      <c r="P55" s="18" t="str">
        <f t="shared" si="1"/>
        <v/>
      </c>
      <c r="V55" s="15"/>
    </row>
    <row r="56" spans="1:22">
      <c r="A56" t="s">
        <v>3236</v>
      </c>
      <c r="B56" t="s">
        <v>2437</v>
      </c>
      <c r="C56">
        <f>COUNTIFS(GameLog!D:D,'SF F'!A56,GameLog!C:C,"SF",GameLog!E:E,INDEX(Positions!$A$1:$B$9,MATCH('SF F'!$B56,Positions!$A$1:$A$9,0),2))</f>
        <v>0</v>
      </c>
      <c r="D56">
        <f>SUMIFS(GameLog!F:F,GameLog!$D:$D,'SF F'!A56,GameLog!$E:$E,INDEX(Positions!$A$1:$B$9,MATCH('SF F'!$B56,Positions!$A$1:$A$9,0),2),GameLog!$C:$C,"SF")</f>
        <v>0</v>
      </c>
      <c r="E56" s="12">
        <f>SUMIFS(GameLog!AM:AM,GameLog!$D:$D,'SF F'!$A56,GameLog!$E:$E,INDEX(Positions!$A$1:$B$9,MATCH('SF F'!$B56,Positions!$A$1:$A$9,0),2),GameLog!$C:$C,"SF")</f>
        <v>0</v>
      </c>
      <c r="F56">
        <f>SUMIFS(GameLog!AN:AN,GameLog!$D:$D,'SF F'!$A56,GameLog!$E:$E,INDEX(Positions!$A$1:$B$9,MATCH('SF F'!$B56,Positions!$A$1:$A$9,0),2),GameLog!$C:$C,"SF")</f>
        <v>0</v>
      </c>
      <c r="G56">
        <f>SUMIFS(GameLog!AO:AO,GameLog!$D:$D,'SF F'!$A56,GameLog!$E:$E,INDEX(Positions!$A$1:$B$9,MATCH('SF F'!$B56,Positions!$A$1:$A$9,0),2),GameLog!$C:$C,"SF")</f>
        <v>0</v>
      </c>
      <c r="H56">
        <f>SUMIFS(GameLog!AP:AP,GameLog!$D:$D,'SF F'!$A56,GameLog!$E:$E,INDEX(Positions!$A$1:$B$9,MATCH('SF F'!$B56,Positions!$A$1:$A$9,0),2),GameLog!$C:$C,"SF")</f>
        <v>0</v>
      </c>
      <c r="I56">
        <f>SUMIFS(GameLog!AQ:AQ,GameLog!$D:$D,'SF F'!$A56,GameLog!$E:$E,INDEX(Positions!$A$1:$B$9,MATCH('SF F'!$B56,Positions!$A$1:$A$9,0),2),GameLog!$C:$C,"SF")</f>
        <v>0</v>
      </c>
      <c r="J56">
        <f>SUMIFS(GameLog!AR:AR,GameLog!$D:$D,'SF F'!$A56,GameLog!$E:$E,INDEX(Positions!$A$1:$B$9,MATCH('SF F'!$B56,Positions!$A$1:$A$9,0),2),GameLog!$C:$C,"SF")</f>
        <v>0</v>
      </c>
      <c r="K56">
        <f>SUMIFS(GameLog!AS:AS,GameLog!$D:$D,'SF F'!$A56,GameLog!$E:$E,INDEX(Positions!$A$1:$B$9,MATCH('SF F'!$B56,Positions!$A$1:$A$9,0),2),GameLog!$C:$C,"SF")</f>
        <v>0</v>
      </c>
      <c r="L56">
        <f>SUMIFS(GameLog!AT:AT,GameLog!$D:$D,'SF F'!$A56,GameLog!$E:$E,INDEX(Positions!$A$1:$B$9,MATCH('SF F'!$B56,Positions!$A$1:$A$9,0),2),GameLog!$C:$C,"SF")</f>
        <v>0</v>
      </c>
      <c r="M56">
        <f>SUMIFS(GameLog!AU:AU,GameLog!$D:$D,'SF F'!$A56,GameLog!$E:$E,INDEX(Positions!$A$1:$B$9,MATCH('SF F'!$B56,Positions!$A$1:$A$9,0),2),GameLog!$C:$C,"SF")</f>
        <v>0</v>
      </c>
      <c r="N56">
        <f>SUMIFS(GameLog!AV:AV,GameLog!$D:$D,'SF F'!$A56,GameLog!$E:$E,INDEX(Positions!$A$1:$B$9,MATCH('SF F'!$B56,Positions!$A$1:$A$9,0),2),GameLog!$C:$C,"SF")</f>
        <v>0</v>
      </c>
      <c r="O56" s="8">
        <f t="shared" si="0"/>
        <v>0</v>
      </c>
      <c r="P56" s="18" t="str">
        <f t="shared" si="1"/>
        <v/>
      </c>
      <c r="V56" s="15"/>
    </row>
    <row r="57" spans="1:22">
      <c r="A57" t="s">
        <v>3234</v>
      </c>
      <c r="B57" t="s">
        <v>2437</v>
      </c>
      <c r="C57">
        <f>COUNTIFS(GameLog!D:D,'SF F'!A57,GameLog!C:C,"SF",GameLog!E:E,INDEX(Positions!$A$1:$B$9,MATCH('SF F'!$B57,Positions!$A$1:$A$9,0),2))</f>
        <v>0</v>
      </c>
      <c r="D57">
        <f>SUMIFS(GameLog!F:F,GameLog!$D:$D,'SF F'!A57,GameLog!$E:$E,INDEX(Positions!$A$1:$B$9,MATCH('SF F'!$B57,Positions!$A$1:$A$9,0),2),GameLog!$C:$C,"SF")</f>
        <v>0</v>
      </c>
      <c r="E57" s="12">
        <f>SUMIFS(GameLog!AM:AM,GameLog!$D:$D,'SF F'!$A57,GameLog!$E:$E,INDEX(Positions!$A$1:$B$9,MATCH('SF F'!$B57,Positions!$A$1:$A$9,0),2),GameLog!$C:$C,"SF")</f>
        <v>0</v>
      </c>
      <c r="F57">
        <f>SUMIFS(GameLog!AN:AN,GameLog!$D:$D,'SF F'!$A57,GameLog!$E:$E,INDEX(Positions!$A$1:$B$9,MATCH('SF F'!$B57,Positions!$A$1:$A$9,0),2),GameLog!$C:$C,"SF")</f>
        <v>0</v>
      </c>
      <c r="G57">
        <f>SUMIFS(GameLog!AO:AO,GameLog!$D:$D,'SF F'!$A57,GameLog!$E:$E,INDEX(Positions!$A$1:$B$9,MATCH('SF F'!$B57,Positions!$A$1:$A$9,0),2),GameLog!$C:$C,"SF")</f>
        <v>0</v>
      </c>
      <c r="H57">
        <f>SUMIFS(GameLog!AP:AP,GameLog!$D:$D,'SF F'!$A57,GameLog!$E:$E,INDEX(Positions!$A$1:$B$9,MATCH('SF F'!$B57,Positions!$A$1:$A$9,0),2),GameLog!$C:$C,"SF")</f>
        <v>0</v>
      </c>
      <c r="I57">
        <f>SUMIFS(GameLog!AQ:AQ,GameLog!$D:$D,'SF F'!$A57,GameLog!$E:$E,INDEX(Positions!$A$1:$B$9,MATCH('SF F'!$B57,Positions!$A$1:$A$9,0),2),GameLog!$C:$C,"SF")</f>
        <v>0</v>
      </c>
      <c r="J57">
        <f>SUMIFS(GameLog!AR:AR,GameLog!$D:$D,'SF F'!$A57,GameLog!$E:$E,INDEX(Positions!$A$1:$B$9,MATCH('SF F'!$B57,Positions!$A$1:$A$9,0),2),GameLog!$C:$C,"SF")</f>
        <v>0</v>
      </c>
      <c r="K57">
        <f>SUMIFS(GameLog!AS:AS,GameLog!$D:$D,'SF F'!$A57,GameLog!$E:$E,INDEX(Positions!$A$1:$B$9,MATCH('SF F'!$B57,Positions!$A$1:$A$9,0),2),GameLog!$C:$C,"SF")</f>
        <v>0</v>
      </c>
      <c r="L57">
        <f>SUMIFS(GameLog!AT:AT,GameLog!$D:$D,'SF F'!$A57,GameLog!$E:$E,INDEX(Positions!$A$1:$B$9,MATCH('SF F'!$B57,Positions!$A$1:$A$9,0),2),GameLog!$C:$C,"SF")</f>
        <v>0</v>
      </c>
      <c r="M57">
        <f>SUMIFS(GameLog!AU:AU,GameLog!$D:$D,'SF F'!$A57,GameLog!$E:$E,INDEX(Positions!$A$1:$B$9,MATCH('SF F'!$B57,Positions!$A$1:$A$9,0),2),GameLog!$C:$C,"SF")</f>
        <v>0</v>
      </c>
      <c r="N57">
        <f>SUMIFS(GameLog!AV:AV,GameLog!$D:$D,'SF F'!$A57,GameLog!$E:$E,INDEX(Positions!$A$1:$B$9,MATCH('SF F'!$B57,Positions!$A$1:$A$9,0),2),GameLog!$C:$C,"SF")</f>
        <v>0</v>
      </c>
      <c r="O57" s="8">
        <f t="shared" si="0"/>
        <v>0</v>
      </c>
      <c r="P57" s="18" t="str">
        <f t="shared" si="1"/>
        <v/>
      </c>
      <c r="V57" s="15"/>
    </row>
    <row r="58" spans="1:22">
      <c r="O58" s="8"/>
      <c r="P58" s="18"/>
      <c r="V58" s="15"/>
    </row>
    <row r="59" spans="1:22">
      <c r="O59" s="8"/>
      <c r="P59" s="18"/>
      <c r="V59" s="15"/>
    </row>
    <row r="60" spans="1:22">
      <c r="O60" s="8"/>
      <c r="P60" s="18"/>
      <c r="V60" s="15"/>
    </row>
    <row r="61" spans="1:22">
      <c r="O61" s="8"/>
      <c r="P61" s="18"/>
      <c r="V61" s="15"/>
    </row>
    <row r="62" spans="1:22">
      <c r="O62" s="8"/>
      <c r="P62" s="18"/>
      <c r="V62" s="15"/>
    </row>
    <row r="63" spans="1:22">
      <c r="O63" s="8"/>
      <c r="P63" s="18"/>
      <c r="V63" s="15"/>
    </row>
    <row r="64" spans="1:22">
      <c r="O64" s="8"/>
      <c r="P64" s="18"/>
      <c r="V64" s="15"/>
    </row>
    <row r="65" spans="15:22">
      <c r="O65" s="8"/>
      <c r="P65" s="18"/>
      <c r="V65" s="15"/>
    </row>
    <row r="66" spans="15:22">
      <c r="O66" s="8"/>
      <c r="P66" s="18"/>
      <c r="V66" s="15"/>
    </row>
    <row r="67" spans="15:22">
      <c r="O67" s="8"/>
      <c r="P67" s="18"/>
      <c r="V67" s="15"/>
    </row>
    <row r="68" spans="15:22">
      <c r="O68" s="8"/>
      <c r="P68" s="18"/>
      <c r="V68" s="15"/>
    </row>
    <row r="69" spans="15:22">
      <c r="O69" s="8"/>
      <c r="P69" s="18"/>
      <c r="V69" s="15"/>
    </row>
    <row r="70" spans="15:22">
      <c r="O70" s="8"/>
      <c r="P70" s="18"/>
      <c r="V70" s="15"/>
    </row>
    <row r="71" spans="15:22">
      <c r="O71" s="8"/>
      <c r="P71" s="18"/>
      <c r="V71" s="15"/>
    </row>
    <row r="72" spans="15:22">
      <c r="O72" s="8"/>
    </row>
    <row r="73" spans="15:22">
      <c r="O73" s="8"/>
    </row>
    <row r="74" spans="15:22">
      <c r="O74" s="8"/>
    </row>
    <row r="75" spans="15:22">
      <c r="O75" s="8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F761D-3B80-4665-A66B-5B9BABEDBD3B}">
  <sheetPr codeName="Sheet58"/>
  <dimension ref="A1:AA44"/>
  <sheetViews>
    <sheetView workbookViewId="0">
      <pane ySplit="1" topLeftCell="A2" activePane="bottomLeft" state="frozen"/>
      <selection activeCell="AA9" sqref="AA9"/>
      <selection pane="bottomLeft" activeCell="A2" sqref="A2:A17"/>
    </sheetView>
  </sheetViews>
  <sheetFormatPr defaultRowHeight="13.2"/>
  <cols>
    <col min="1" max="1" width="15.5546875" bestFit="1" customWidth="1"/>
    <col min="2" max="3" width="3" bestFit="1" customWidth="1"/>
    <col min="4" max="4" width="6.21875" bestFit="1" customWidth="1"/>
    <col min="5" max="5" width="6" bestFit="1" customWidth="1"/>
    <col min="6" max="6" width="3" bestFit="1" customWidth="1"/>
    <col min="7" max="7" width="3.5546875" bestFit="1" customWidth="1"/>
    <col min="8" max="8" width="3.6640625" bestFit="1" customWidth="1"/>
    <col min="9" max="9" width="4.77734375" bestFit="1" customWidth="1"/>
    <col min="10" max="10" width="3.44140625" bestFit="1" customWidth="1"/>
    <col min="11" max="11" width="6" style="12" bestFit="1" customWidth="1"/>
    <col min="12" max="14" width="4" bestFit="1" customWidth="1"/>
    <col min="15" max="15" width="3.44140625" bestFit="1" customWidth="1"/>
    <col min="16" max="18" width="4" bestFit="1" customWidth="1"/>
    <col min="19" max="19" width="4.6640625" bestFit="1" customWidth="1"/>
    <col min="20" max="20" width="3.44140625" bestFit="1" customWidth="1"/>
    <col min="21" max="21" width="4.109375" bestFit="1" customWidth="1"/>
    <col min="22" max="22" width="6" bestFit="1" customWidth="1"/>
    <col min="23" max="23" width="5" bestFit="1" customWidth="1"/>
    <col min="24" max="25" width="4.44140625" bestFit="1" customWidth="1"/>
    <col min="26" max="26" width="5" bestFit="1" customWidth="1"/>
    <col min="27" max="27" width="6.5546875" bestFit="1" customWidth="1"/>
    <col min="28" max="28" width="7" bestFit="1" customWidth="1"/>
    <col min="29" max="29" width="14.6640625" bestFit="1" customWidth="1"/>
  </cols>
  <sheetData>
    <row r="1" spans="1:27">
      <c r="A1" t="s">
        <v>2405</v>
      </c>
      <c r="B1" t="s">
        <v>2365</v>
      </c>
      <c r="C1" t="s">
        <v>2366</v>
      </c>
      <c r="D1" t="s">
        <v>2367</v>
      </c>
      <c r="E1" t="s">
        <v>2482</v>
      </c>
      <c r="F1" t="s">
        <v>2406</v>
      </c>
      <c r="G1" t="s">
        <v>2483</v>
      </c>
      <c r="H1" t="s">
        <v>2484</v>
      </c>
      <c r="I1" t="s">
        <v>2485</v>
      </c>
      <c r="J1" t="s">
        <v>2486</v>
      </c>
      <c r="K1" s="12" t="s">
        <v>2487</v>
      </c>
      <c r="L1" t="s">
        <v>2410</v>
      </c>
      <c r="M1" t="s">
        <v>2409</v>
      </c>
      <c r="N1" t="s">
        <v>2488</v>
      </c>
      <c r="O1" t="s">
        <v>2413</v>
      </c>
      <c r="P1" t="s">
        <v>2417</v>
      </c>
      <c r="Q1" t="s">
        <v>2428</v>
      </c>
      <c r="R1" t="s">
        <v>2418</v>
      </c>
      <c r="S1" t="s">
        <v>2425</v>
      </c>
      <c r="T1" t="s">
        <v>2489</v>
      </c>
      <c r="U1" t="s">
        <v>2490</v>
      </c>
      <c r="V1" t="s">
        <v>2491</v>
      </c>
      <c r="W1" t="s">
        <v>2492</v>
      </c>
      <c r="X1" t="s">
        <v>2493</v>
      </c>
      <c r="Y1" t="s">
        <v>2494</v>
      </c>
      <c r="Z1" t="s">
        <v>2495</v>
      </c>
      <c r="AA1" t="s">
        <v>2496</v>
      </c>
    </row>
    <row r="2" spans="1:27">
      <c r="A2" t="s">
        <v>3246</v>
      </c>
      <c r="B2">
        <f>SUMIFS(GameLog!W:W,GameLog!$D:$D,'SF P'!$A2,GameLog!$C:$C,"SF")</f>
        <v>0</v>
      </c>
      <c r="C2">
        <f>SUMIFS(GameLog!X:X,GameLog!$D:$D,'SF P'!$A2,GameLog!$C:$C,"SF")</f>
        <v>0</v>
      </c>
      <c r="D2" s="8">
        <f>IFERROR(B2/(B2+C2),0)</f>
        <v>0</v>
      </c>
      <c r="E2" s="10" t="str">
        <f>IFERROR(N2/K2*9,"---")</f>
        <v>---</v>
      </c>
      <c r="F2">
        <f>COUNTIFS(GameLog!D:D,'SF P'!A2,GameLog!C:C,"SF",GameLog!E:E,1)</f>
        <v>0</v>
      </c>
      <c r="G2">
        <f>SUMIFS(GameLog!F:F,GameLog!$D:$D,'SF P'!A2,GameLog!$E:$E,1,GameLog!$C:$C,"SF")</f>
        <v>0</v>
      </c>
      <c r="H2">
        <f>SUMIFS(GameLog!Y:Y,GameLog!$D:$D,'SF P'!$A2,GameLog!$C:$C,"SF")</f>
        <v>0</v>
      </c>
      <c r="I2">
        <f>SUMIFS(GameLog!Z:Z,GameLog!$D:$D,'SF P'!$A2,GameLog!$C:$C,"SF")</f>
        <v>0</v>
      </c>
      <c r="J2">
        <f>SUMIFS(GameLog!AA:AA,GameLog!$D:$D,'SF P'!$A2,GameLog!$C:$C,"SF")</f>
        <v>0</v>
      </c>
      <c r="K2" s="12">
        <f>SUMIFS(GameLog!AB:AB,GameLog!$D:$D,'SF P'!$A2,GameLog!$C:$C,"SF")</f>
        <v>0</v>
      </c>
      <c r="L2">
        <f>SUMIFS(GameLog!AC:AC,GameLog!$D:$D,'SF P'!$A2,GameLog!$C:$C,"SF")</f>
        <v>0</v>
      </c>
      <c r="M2">
        <f>SUMIFS(GameLog!AD:AD,GameLog!$D:$D,'SF P'!$A2,GameLog!$C:$C,"SF")</f>
        <v>0</v>
      </c>
      <c r="N2">
        <f>SUMIFS(GameLog!AE:AE,GameLog!$D:$D,'SF P'!$A2,GameLog!$C:$C,"SF")</f>
        <v>0</v>
      </c>
      <c r="O2">
        <f>SUMIFS(GameLog!AF:AF,GameLog!$D:$D,'SF P'!$A2,GameLog!$C:$C,"SF")</f>
        <v>0</v>
      </c>
      <c r="P2">
        <f>SUMIFS(GameLog!AG:AG,GameLog!$D:$D,'SF P'!$A2,GameLog!$C:$C,"SF")</f>
        <v>0</v>
      </c>
      <c r="Q2">
        <f>SUMIFS(GameLog!AH:AH,GameLog!$D:$D,'SF P'!$A2,GameLog!$C:$C,"SF")</f>
        <v>0</v>
      </c>
      <c r="R2">
        <f>SUMIFS(GameLog!AI:AI,GameLog!$D:$D,'SF P'!$A2,GameLog!$C:$C,"SF")</f>
        <v>0</v>
      </c>
      <c r="S2">
        <f>SUMIFS(GameLog!AJ:AJ,GameLog!$D:$D,'SF P'!$A2,GameLog!$C:$C,"SF")</f>
        <v>0</v>
      </c>
      <c r="T2">
        <f>SUMIFS(GameLog!AK:AK,GameLog!$D:$D,'SF P'!$A2,GameLog!$C:$C,"SF")</f>
        <v>0</v>
      </c>
      <c r="U2">
        <f>SUMIFS(GameLog!AL:AL,GameLog!$D:$D,'SF P'!$A2,GameLog!$C:$C,"SF")</f>
        <v>0</v>
      </c>
      <c r="V2" s="10">
        <f>IFERROR((L2+P2)/K2,0)</f>
        <v>0</v>
      </c>
      <c r="W2" s="11">
        <f>IFERROR(L2/$K2*9,0)</f>
        <v>0</v>
      </c>
      <c r="X2" s="11">
        <f>IFERROR(O2/$K2*9,0)</f>
        <v>0</v>
      </c>
      <c r="Y2" s="11">
        <f>IFERROR(P2/$K2*9,0)</f>
        <v>0</v>
      </c>
      <c r="Z2" s="11">
        <f>IFERROR(R2/$K2*9,0)</f>
        <v>0</v>
      </c>
      <c r="AA2" s="11">
        <f>IFERROR(R2/P2,0)</f>
        <v>0</v>
      </c>
    </row>
    <row r="3" spans="1:27">
      <c r="A3" t="s">
        <v>3251</v>
      </c>
      <c r="B3">
        <f>SUMIFS(GameLog!W:W,GameLog!$D:$D,'SF P'!$A3,GameLog!$C:$C,"SF")</f>
        <v>0</v>
      </c>
      <c r="C3">
        <f>SUMIFS(GameLog!X:X,GameLog!$D:$D,'SF P'!$A3,GameLog!$C:$C,"SF")</f>
        <v>0</v>
      </c>
      <c r="D3" s="8">
        <f t="shared" ref="D3:D17" si="0">IFERROR(B3/(B3+C3),0)</f>
        <v>0</v>
      </c>
      <c r="E3" s="10" t="str">
        <f t="shared" ref="E3:E17" si="1">IFERROR(N3/K3*9,"---")</f>
        <v>---</v>
      </c>
      <c r="F3">
        <f>COUNTIFS(GameLog!D:D,'SF P'!A3,GameLog!C:C,"SF",GameLog!E:E,1)</f>
        <v>0</v>
      </c>
      <c r="G3">
        <f>SUMIFS(GameLog!F:F,GameLog!$D:$D,'SF P'!A3,GameLog!$E:$E,1,GameLog!$C:$C,"SF")</f>
        <v>0</v>
      </c>
      <c r="H3">
        <f>SUMIFS(GameLog!Y:Y,GameLog!$D:$D,'SF P'!$A3,GameLog!$C:$C,"SF")</f>
        <v>0</v>
      </c>
      <c r="I3">
        <f>SUMIFS(GameLog!Z:Z,GameLog!$D:$D,'SF P'!$A3,GameLog!$C:$C,"SF")</f>
        <v>0</v>
      </c>
      <c r="J3">
        <f>SUMIFS(GameLog!AA:AA,GameLog!$D:$D,'SF P'!$A3,GameLog!$C:$C,"SF")</f>
        <v>0</v>
      </c>
      <c r="K3" s="12">
        <f>SUMIFS(GameLog!AB:AB,GameLog!$D:$D,'SF P'!$A3,GameLog!$C:$C,"SF")</f>
        <v>0</v>
      </c>
      <c r="L3">
        <f>SUMIFS(GameLog!AC:AC,GameLog!$D:$D,'SF P'!$A3,GameLog!$C:$C,"SF")</f>
        <v>0</v>
      </c>
      <c r="M3">
        <f>SUMIFS(GameLog!AD:AD,GameLog!$D:$D,'SF P'!$A3,GameLog!$C:$C,"SF")</f>
        <v>0</v>
      </c>
      <c r="N3">
        <f>SUMIFS(GameLog!AE:AE,GameLog!$D:$D,'SF P'!$A3,GameLog!$C:$C,"SF")</f>
        <v>0</v>
      </c>
      <c r="O3">
        <f>SUMIFS(GameLog!AF:AF,GameLog!$D:$D,'SF P'!$A3,GameLog!$C:$C,"SF")</f>
        <v>0</v>
      </c>
      <c r="P3">
        <f>SUMIFS(GameLog!AG:AG,GameLog!$D:$D,'SF P'!$A3,GameLog!$C:$C,"SF")</f>
        <v>0</v>
      </c>
      <c r="Q3">
        <f>SUMIFS(GameLog!AH:AH,GameLog!$D:$D,'SF P'!$A3,GameLog!$C:$C,"SF")</f>
        <v>0</v>
      </c>
      <c r="R3">
        <f>SUMIFS(GameLog!AI:AI,GameLog!$D:$D,'SF P'!$A3,GameLog!$C:$C,"SF")</f>
        <v>0</v>
      </c>
      <c r="S3">
        <f>SUMIFS(GameLog!AJ:AJ,GameLog!$D:$D,'SF P'!$A3,GameLog!$C:$C,"SF")</f>
        <v>0</v>
      </c>
      <c r="T3">
        <f>SUMIFS(GameLog!AK:AK,GameLog!$D:$D,'SF P'!$A3,GameLog!$C:$C,"SF")</f>
        <v>0</v>
      </c>
      <c r="U3">
        <f>SUMIFS(GameLog!AL:AL,GameLog!$D:$D,'SF P'!$A3,GameLog!$C:$C,"SF")</f>
        <v>0</v>
      </c>
      <c r="V3" s="10">
        <f t="shared" ref="V3:V17" si="2">IFERROR((L3+P3)/K3,0)</f>
        <v>0</v>
      </c>
      <c r="W3" s="11">
        <f t="shared" ref="W3:W17" si="3">IFERROR(L3/$K3*9,0)</f>
        <v>0</v>
      </c>
      <c r="X3" s="11">
        <f t="shared" ref="X3:Y17" si="4">IFERROR(O3/$K3*9,0)</f>
        <v>0</v>
      </c>
      <c r="Y3" s="11">
        <f t="shared" si="4"/>
        <v>0</v>
      </c>
      <c r="Z3" s="11">
        <f t="shared" ref="Z3:Z17" si="5">IFERROR(R3/$K3*9,0)</f>
        <v>0</v>
      </c>
      <c r="AA3" s="11">
        <f t="shared" ref="AA3:AA17" si="6">IFERROR(R3/P3,0)</f>
        <v>0</v>
      </c>
    </row>
    <row r="4" spans="1:27">
      <c r="A4" t="s">
        <v>3254</v>
      </c>
      <c r="B4">
        <f>SUMIFS(GameLog!W:W,GameLog!$D:$D,'SF P'!$A4,GameLog!$C:$C,"SF")</f>
        <v>0</v>
      </c>
      <c r="C4">
        <f>SUMIFS(GameLog!X:X,GameLog!$D:$D,'SF P'!$A4,GameLog!$C:$C,"SF")</f>
        <v>0</v>
      </c>
      <c r="D4" s="8">
        <f t="shared" si="0"/>
        <v>0</v>
      </c>
      <c r="E4" s="10">
        <f t="shared" si="1"/>
        <v>0</v>
      </c>
      <c r="F4">
        <f>COUNTIFS(GameLog!D:D,'SF P'!A4,GameLog!C:C,"SF",GameLog!E:E,1)</f>
        <v>2</v>
      </c>
      <c r="G4">
        <f>SUMIFS(GameLog!F:F,GameLog!$D:$D,'SF P'!A4,GameLog!$E:$E,1,GameLog!$C:$C,"SF")</f>
        <v>0</v>
      </c>
      <c r="H4">
        <f>SUMIFS(GameLog!Y:Y,GameLog!$D:$D,'SF P'!$A4,GameLog!$C:$C,"SF")</f>
        <v>0</v>
      </c>
      <c r="I4">
        <f>SUMIFS(GameLog!Z:Z,GameLog!$D:$D,'SF P'!$A4,GameLog!$C:$C,"SF")</f>
        <v>0</v>
      </c>
      <c r="J4">
        <f>SUMIFS(GameLog!AA:AA,GameLog!$D:$D,'SF P'!$A4,GameLog!$C:$C,"SF")</f>
        <v>0</v>
      </c>
      <c r="K4" s="12">
        <f>SUMIFS(GameLog!AB:AB,GameLog!$D:$D,'SF P'!$A4,GameLog!$C:$C,"SF")</f>
        <v>1</v>
      </c>
      <c r="L4">
        <f>SUMIFS(GameLog!AC:AC,GameLog!$D:$D,'SF P'!$A4,GameLog!$C:$C,"SF")</f>
        <v>0</v>
      </c>
      <c r="M4">
        <f>SUMIFS(GameLog!AD:AD,GameLog!$D:$D,'SF P'!$A4,GameLog!$C:$C,"SF")</f>
        <v>0</v>
      </c>
      <c r="N4">
        <f>SUMIFS(GameLog!AE:AE,GameLog!$D:$D,'SF P'!$A4,GameLog!$C:$C,"SF")</f>
        <v>0</v>
      </c>
      <c r="O4">
        <f>SUMIFS(GameLog!AF:AF,GameLog!$D:$D,'SF P'!$A4,GameLog!$C:$C,"SF")</f>
        <v>0</v>
      </c>
      <c r="P4">
        <f>SUMIFS(GameLog!AG:AG,GameLog!$D:$D,'SF P'!$A4,GameLog!$C:$C,"SF")</f>
        <v>2</v>
      </c>
      <c r="Q4">
        <f>SUMIFS(GameLog!AH:AH,GameLog!$D:$D,'SF P'!$A4,GameLog!$C:$C,"SF")</f>
        <v>0</v>
      </c>
      <c r="R4">
        <f>SUMIFS(GameLog!AI:AI,GameLog!$D:$D,'SF P'!$A4,GameLog!$C:$C,"SF")</f>
        <v>0</v>
      </c>
      <c r="S4">
        <f>SUMIFS(GameLog!AJ:AJ,GameLog!$D:$D,'SF P'!$A4,GameLog!$C:$C,"SF")</f>
        <v>0</v>
      </c>
      <c r="T4">
        <f>SUMIFS(GameLog!AK:AK,GameLog!$D:$D,'SF P'!$A4,GameLog!$C:$C,"SF")</f>
        <v>0</v>
      </c>
      <c r="U4">
        <f>SUMIFS(GameLog!AL:AL,GameLog!$D:$D,'SF P'!$A4,GameLog!$C:$C,"SF")</f>
        <v>0</v>
      </c>
      <c r="V4" s="10">
        <f t="shared" si="2"/>
        <v>2</v>
      </c>
      <c r="W4" s="11">
        <f t="shared" si="3"/>
        <v>0</v>
      </c>
      <c r="X4" s="11">
        <f t="shared" si="4"/>
        <v>0</v>
      </c>
      <c r="Y4" s="11">
        <f t="shared" si="4"/>
        <v>18</v>
      </c>
      <c r="Z4" s="11">
        <f t="shared" si="5"/>
        <v>0</v>
      </c>
      <c r="AA4" s="11">
        <f t="shared" si="6"/>
        <v>0</v>
      </c>
    </row>
    <row r="5" spans="1:27">
      <c r="A5" t="s">
        <v>3243</v>
      </c>
      <c r="B5">
        <f>SUMIFS(GameLog!W:W,GameLog!$D:$D,'SF P'!$A5,GameLog!$C:$C,"SF")</f>
        <v>0</v>
      </c>
      <c r="C5">
        <f>SUMIFS(GameLog!X:X,GameLog!$D:$D,'SF P'!$A5,GameLog!$C:$C,"SF")</f>
        <v>0</v>
      </c>
      <c r="D5" s="8">
        <f t="shared" si="0"/>
        <v>0</v>
      </c>
      <c r="E5" s="10" t="str">
        <f t="shared" si="1"/>
        <v>---</v>
      </c>
      <c r="F5">
        <f>COUNTIFS(GameLog!D:D,'SF P'!A5,GameLog!C:C,"SF",GameLog!E:E,1)</f>
        <v>0</v>
      </c>
      <c r="G5">
        <f>SUMIFS(GameLog!F:F,GameLog!$D:$D,'SF P'!A5,GameLog!$E:$E,1,GameLog!$C:$C,"SF")</f>
        <v>0</v>
      </c>
      <c r="H5">
        <f>SUMIFS(GameLog!Y:Y,GameLog!$D:$D,'SF P'!$A5,GameLog!$C:$C,"SF")</f>
        <v>0</v>
      </c>
      <c r="I5">
        <f>SUMIFS(GameLog!Z:Z,GameLog!$D:$D,'SF P'!$A5,GameLog!$C:$C,"SF")</f>
        <v>0</v>
      </c>
      <c r="J5">
        <f>SUMIFS(GameLog!AA:AA,GameLog!$D:$D,'SF P'!$A5,GameLog!$C:$C,"SF")</f>
        <v>0</v>
      </c>
      <c r="K5" s="12">
        <f>SUMIFS(GameLog!AB:AB,GameLog!$D:$D,'SF P'!$A5,GameLog!$C:$C,"SF")</f>
        <v>0</v>
      </c>
      <c r="L5">
        <f>SUMIFS(GameLog!AC:AC,GameLog!$D:$D,'SF P'!$A5,GameLog!$C:$C,"SF")</f>
        <v>0</v>
      </c>
      <c r="M5">
        <f>SUMIFS(GameLog!AD:AD,GameLog!$D:$D,'SF P'!$A5,GameLog!$C:$C,"SF")</f>
        <v>0</v>
      </c>
      <c r="N5">
        <f>SUMIFS(GameLog!AE:AE,GameLog!$D:$D,'SF P'!$A5,GameLog!$C:$C,"SF")</f>
        <v>0</v>
      </c>
      <c r="O5">
        <f>SUMIFS(GameLog!AF:AF,GameLog!$D:$D,'SF P'!$A5,GameLog!$C:$C,"SF")</f>
        <v>0</v>
      </c>
      <c r="P5">
        <f>SUMIFS(GameLog!AG:AG,GameLog!$D:$D,'SF P'!$A5,GameLog!$C:$C,"SF")</f>
        <v>0</v>
      </c>
      <c r="Q5">
        <f>SUMIFS(GameLog!AH:AH,GameLog!$D:$D,'SF P'!$A5,GameLog!$C:$C,"SF")</f>
        <v>0</v>
      </c>
      <c r="R5">
        <f>SUMIFS(GameLog!AI:AI,GameLog!$D:$D,'SF P'!$A5,GameLog!$C:$C,"SF")</f>
        <v>0</v>
      </c>
      <c r="S5">
        <f>SUMIFS(GameLog!AJ:AJ,GameLog!$D:$D,'SF P'!$A5,GameLog!$C:$C,"SF")</f>
        <v>0</v>
      </c>
      <c r="T5">
        <f>SUMIFS(GameLog!AK:AK,GameLog!$D:$D,'SF P'!$A5,GameLog!$C:$C,"SF")</f>
        <v>0</v>
      </c>
      <c r="U5">
        <f>SUMIFS(GameLog!AL:AL,GameLog!$D:$D,'SF P'!$A5,GameLog!$C:$C,"SF")</f>
        <v>0</v>
      </c>
      <c r="V5" s="10">
        <f t="shared" si="2"/>
        <v>0</v>
      </c>
      <c r="W5" s="11">
        <f t="shared" si="3"/>
        <v>0</v>
      </c>
      <c r="X5" s="11">
        <f t="shared" si="4"/>
        <v>0</v>
      </c>
      <c r="Y5" s="11">
        <f t="shared" si="4"/>
        <v>0</v>
      </c>
      <c r="Z5" s="11">
        <f t="shared" si="5"/>
        <v>0</v>
      </c>
      <c r="AA5" s="11">
        <f t="shared" si="6"/>
        <v>0</v>
      </c>
    </row>
    <row r="6" spans="1:27">
      <c r="A6" t="s">
        <v>3245</v>
      </c>
      <c r="B6">
        <f>SUMIFS(GameLog!W:W,GameLog!$D:$D,'SF P'!$A6,GameLog!$C:$C,"SF")</f>
        <v>1</v>
      </c>
      <c r="C6">
        <f>SUMIFS(GameLog!X:X,GameLog!$D:$D,'SF P'!$A6,GameLog!$C:$C,"SF")</f>
        <v>0</v>
      </c>
      <c r="D6" s="8">
        <f t="shared" si="0"/>
        <v>1</v>
      </c>
      <c r="E6" s="10">
        <f t="shared" si="1"/>
        <v>1.2272727272727275</v>
      </c>
      <c r="F6">
        <f>COUNTIFS(GameLog!D:D,'SF P'!A6,GameLog!C:C,"SF",GameLog!E:E,1)</f>
        <v>1</v>
      </c>
      <c r="G6">
        <f>SUMIFS(GameLog!F:F,GameLog!$D:$D,'SF P'!A6,GameLog!$E:$E,1,GameLog!$C:$C,"SF")</f>
        <v>1</v>
      </c>
      <c r="H6">
        <f>SUMIFS(GameLog!Y:Y,GameLog!$D:$D,'SF P'!$A6,GameLog!$C:$C,"SF")</f>
        <v>0</v>
      </c>
      <c r="I6">
        <f>SUMIFS(GameLog!Z:Z,GameLog!$D:$D,'SF P'!$A6,GameLog!$C:$C,"SF")</f>
        <v>0</v>
      </c>
      <c r="J6">
        <f>SUMIFS(GameLog!AA:AA,GameLog!$D:$D,'SF P'!$A6,GameLog!$C:$C,"SF")</f>
        <v>0</v>
      </c>
      <c r="K6" s="12">
        <f>SUMIFS(GameLog!AB:AB,GameLog!$D:$D,'SF P'!$A6,GameLog!$C:$C,"SF")</f>
        <v>7.333333333333333</v>
      </c>
      <c r="L6">
        <f>SUMIFS(GameLog!AC:AC,GameLog!$D:$D,'SF P'!$A6,GameLog!$C:$C,"SF")</f>
        <v>5</v>
      </c>
      <c r="M6">
        <f>SUMIFS(GameLog!AD:AD,GameLog!$D:$D,'SF P'!$A6,GameLog!$C:$C,"SF")</f>
        <v>1</v>
      </c>
      <c r="N6">
        <f>SUMIFS(GameLog!AE:AE,GameLog!$D:$D,'SF P'!$A6,GameLog!$C:$C,"SF")</f>
        <v>1</v>
      </c>
      <c r="O6">
        <f>SUMIFS(GameLog!AF:AF,GameLog!$D:$D,'SF P'!$A6,GameLog!$C:$C,"SF")</f>
        <v>1</v>
      </c>
      <c r="P6">
        <f>SUMIFS(GameLog!AG:AG,GameLog!$D:$D,'SF P'!$A6,GameLog!$C:$C,"SF")</f>
        <v>1</v>
      </c>
      <c r="Q6">
        <f>SUMIFS(GameLog!AH:AH,GameLog!$D:$D,'SF P'!$A6,GameLog!$C:$C,"SF")</f>
        <v>0</v>
      </c>
      <c r="R6">
        <f>SUMIFS(GameLog!AI:AI,GameLog!$D:$D,'SF P'!$A6,GameLog!$C:$C,"SF")</f>
        <v>8</v>
      </c>
      <c r="S6">
        <f>SUMIFS(GameLog!AJ:AJ,GameLog!$D:$D,'SF P'!$A6,GameLog!$C:$C,"SF")</f>
        <v>1</v>
      </c>
      <c r="T6">
        <f>SUMIFS(GameLog!AK:AK,GameLog!$D:$D,'SF P'!$A6,GameLog!$C:$C,"SF")</f>
        <v>0</v>
      </c>
      <c r="U6">
        <f>SUMIFS(GameLog!AL:AL,GameLog!$D:$D,'SF P'!$A6,GameLog!$C:$C,"SF")</f>
        <v>0</v>
      </c>
      <c r="V6" s="10">
        <f t="shared" si="2"/>
        <v>0.81818181818181823</v>
      </c>
      <c r="W6" s="11">
        <f t="shared" si="3"/>
        <v>6.1363636363636367</v>
      </c>
      <c r="X6" s="11">
        <f t="shared" si="4"/>
        <v>1.2272727272727275</v>
      </c>
      <c r="Y6" s="11">
        <f t="shared" si="4"/>
        <v>1.2272727272727275</v>
      </c>
      <c r="Z6" s="11">
        <f t="shared" si="5"/>
        <v>9.8181818181818201</v>
      </c>
      <c r="AA6" s="11">
        <f t="shared" si="6"/>
        <v>8</v>
      </c>
    </row>
    <row r="7" spans="1:27">
      <c r="A7" t="s">
        <v>3248</v>
      </c>
      <c r="B7">
        <f>SUMIFS(GameLog!W:W,GameLog!$D:$D,'SF P'!$A7,GameLog!$C:$C,"SF")</f>
        <v>0</v>
      </c>
      <c r="C7">
        <f>SUMIFS(GameLog!X:X,GameLog!$D:$D,'SF P'!$A7,GameLog!$C:$C,"SF")</f>
        <v>0</v>
      </c>
      <c r="D7" s="8">
        <f t="shared" si="0"/>
        <v>0</v>
      </c>
      <c r="E7" s="10" t="str">
        <f t="shared" si="1"/>
        <v>---</v>
      </c>
      <c r="F7">
        <f>COUNTIFS(GameLog!D:D,'SF P'!A7,GameLog!C:C,"SF",GameLog!E:E,1)</f>
        <v>0</v>
      </c>
      <c r="G7">
        <f>SUMIFS(GameLog!F:F,GameLog!$D:$D,'SF P'!A7,GameLog!$E:$E,1,GameLog!$C:$C,"SF")</f>
        <v>0</v>
      </c>
      <c r="H7">
        <f>SUMIFS(GameLog!Y:Y,GameLog!$D:$D,'SF P'!$A7,GameLog!$C:$C,"SF")</f>
        <v>0</v>
      </c>
      <c r="I7">
        <f>SUMIFS(GameLog!Z:Z,GameLog!$D:$D,'SF P'!$A7,GameLog!$C:$C,"SF")</f>
        <v>0</v>
      </c>
      <c r="J7">
        <f>SUMIFS(GameLog!AA:AA,GameLog!$D:$D,'SF P'!$A7,GameLog!$C:$C,"SF")</f>
        <v>0</v>
      </c>
      <c r="K7" s="12">
        <f>SUMIFS(GameLog!AB:AB,GameLog!$D:$D,'SF P'!$A7,GameLog!$C:$C,"SF")</f>
        <v>0</v>
      </c>
      <c r="L7">
        <f>SUMIFS(GameLog!AC:AC,GameLog!$D:$D,'SF P'!$A7,GameLog!$C:$C,"SF")</f>
        <v>0</v>
      </c>
      <c r="M7">
        <f>SUMIFS(GameLog!AD:AD,GameLog!$D:$D,'SF P'!$A7,GameLog!$C:$C,"SF")</f>
        <v>0</v>
      </c>
      <c r="N7">
        <f>SUMIFS(GameLog!AE:AE,GameLog!$D:$D,'SF P'!$A7,GameLog!$C:$C,"SF")</f>
        <v>0</v>
      </c>
      <c r="O7">
        <f>SUMIFS(GameLog!AF:AF,GameLog!$D:$D,'SF P'!$A7,GameLog!$C:$C,"SF")</f>
        <v>0</v>
      </c>
      <c r="P7">
        <f>SUMIFS(GameLog!AG:AG,GameLog!$D:$D,'SF P'!$A7,GameLog!$C:$C,"SF")</f>
        <v>0</v>
      </c>
      <c r="Q7">
        <f>SUMIFS(GameLog!AH:AH,GameLog!$D:$D,'SF P'!$A7,GameLog!$C:$C,"SF")</f>
        <v>0</v>
      </c>
      <c r="R7">
        <f>SUMIFS(GameLog!AI:AI,GameLog!$D:$D,'SF P'!$A7,GameLog!$C:$C,"SF")</f>
        <v>0</v>
      </c>
      <c r="S7">
        <f>SUMIFS(GameLog!AJ:AJ,GameLog!$D:$D,'SF P'!$A7,GameLog!$C:$C,"SF")</f>
        <v>0</v>
      </c>
      <c r="T7">
        <f>SUMIFS(GameLog!AK:AK,GameLog!$D:$D,'SF P'!$A7,GameLog!$C:$C,"SF")</f>
        <v>0</v>
      </c>
      <c r="U7">
        <f>SUMIFS(GameLog!AL:AL,GameLog!$D:$D,'SF P'!$A7,GameLog!$C:$C,"SF")</f>
        <v>0</v>
      </c>
      <c r="V7" s="10">
        <f t="shared" si="2"/>
        <v>0</v>
      </c>
      <c r="W7" s="11">
        <f t="shared" si="3"/>
        <v>0</v>
      </c>
      <c r="X7" s="11">
        <f t="shared" si="4"/>
        <v>0</v>
      </c>
      <c r="Y7" s="11">
        <f t="shared" si="4"/>
        <v>0</v>
      </c>
      <c r="Z7" s="11">
        <f t="shared" si="5"/>
        <v>0</v>
      </c>
      <c r="AA7" s="11">
        <f t="shared" si="6"/>
        <v>0</v>
      </c>
    </row>
    <row r="8" spans="1:27">
      <c r="A8" t="s">
        <v>3255</v>
      </c>
      <c r="B8">
        <f>SUMIFS(GameLog!W:W,GameLog!$D:$D,'SF P'!$A8,GameLog!$C:$C,"SF")</f>
        <v>0</v>
      </c>
      <c r="C8">
        <f>SUMIFS(GameLog!X:X,GameLog!$D:$D,'SF P'!$A8,GameLog!$C:$C,"SF")</f>
        <v>0</v>
      </c>
      <c r="D8" s="8">
        <f t="shared" si="0"/>
        <v>0</v>
      </c>
      <c r="E8" s="10">
        <f t="shared" si="1"/>
        <v>0</v>
      </c>
      <c r="F8">
        <f>COUNTIFS(GameLog!D:D,'SF P'!A8,GameLog!C:C,"SF",GameLog!E:E,1)</f>
        <v>2</v>
      </c>
      <c r="G8">
        <f>SUMIFS(GameLog!F:F,GameLog!$D:$D,'SF P'!A8,GameLog!$E:$E,1,GameLog!$C:$C,"SF")</f>
        <v>0</v>
      </c>
      <c r="H8">
        <f>SUMIFS(GameLog!Y:Y,GameLog!$D:$D,'SF P'!$A8,GameLog!$C:$C,"SF")</f>
        <v>0</v>
      </c>
      <c r="I8">
        <f>SUMIFS(GameLog!Z:Z,GameLog!$D:$D,'SF P'!$A8,GameLog!$C:$C,"SF")</f>
        <v>0</v>
      </c>
      <c r="J8">
        <f>SUMIFS(GameLog!AA:AA,GameLog!$D:$D,'SF P'!$A8,GameLog!$C:$C,"SF")</f>
        <v>0</v>
      </c>
      <c r="K8" s="12">
        <f>SUMIFS(GameLog!AB:AB,GameLog!$D:$D,'SF P'!$A8,GameLog!$C:$C,"SF")</f>
        <v>2.6666666666666665</v>
      </c>
      <c r="L8">
        <f>SUMIFS(GameLog!AC:AC,GameLog!$D:$D,'SF P'!$A8,GameLog!$C:$C,"SF")</f>
        <v>1</v>
      </c>
      <c r="M8">
        <f>SUMIFS(GameLog!AD:AD,GameLog!$D:$D,'SF P'!$A8,GameLog!$C:$C,"SF")</f>
        <v>0</v>
      </c>
      <c r="N8">
        <f>SUMIFS(GameLog!AE:AE,GameLog!$D:$D,'SF P'!$A8,GameLog!$C:$C,"SF")</f>
        <v>0</v>
      </c>
      <c r="O8">
        <f>SUMIFS(GameLog!AF:AF,GameLog!$D:$D,'SF P'!$A8,GameLog!$C:$C,"SF")</f>
        <v>0</v>
      </c>
      <c r="P8">
        <f>SUMIFS(GameLog!AG:AG,GameLog!$D:$D,'SF P'!$A8,GameLog!$C:$C,"SF")</f>
        <v>1</v>
      </c>
      <c r="Q8">
        <f>SUMIFS(GameLog!AH:AH,GameLog!$D:$D,'SF P'!$A8,GameLog!$C:$C,"SF")</f>
        <v>0</v>
      </c>
      <c r="R8">
        <f>SUMIFS(GameLog!AI:AI,GameLog!$D:$D,'SF P'!$A8,GameLog!$C:$C,"SF")</f>
        <v>2</v>
      </c>
      <c r="S8">
        <f>SUMIFS(GameLog!AJ:AJ,GameLog!$D:$D,'SF P'!$A8,GameLog!$C:$C,"SF")</f>
        <v>0</v>
      </c>
      <c r="T8">
        <f>SUMIFS(GameLog!AK:AK,GameLog!$D:$D,'SF P'!$A8,GameLog!$C:$C,"SF")</f>
        <v>0</v>
      </c>
      <c r="U8">
        <f>SUMIFS(GameLog!AL:AL,GameLog!$D:$D,'SF P'!$A8,GameLog!$C:$C,"SF")</f>
        <v>0</v>
      </c>
      <c r="V8" s="10">
        <f t="shared" si="2"/>
        <v>0.75</v>
      </c>
      <c r="W8" s="11">
        <f t="shared" si="3"/>
        <v>3.375</v>
      </c>
      <c r="X8" s="11">
        <f t="shared" si="4"/>
        <v>0</v>
      </c>
      <c r="Y8" s="11">
        <f t="shared" si="4"/>
        <v>3.375</v>
      </c>
      <c r="Z8" s="11">
        <f t="shared" si="5"/>
        <v>6.75</v>
      </c>
      <c r="AA8" s="11">
        <f t="shared" si="6"/>
        <v>2</v>
      </c>
    </row>
    <row r="9" spans="1:27">
      <c r="A9" t="s">
        <v>3247</v>
      </c>
      <c r="B9">
        <f>SUMIFS(GameLog!W:W,GameLog!$D:$D,'SF P'!$A9,GameLog!$C:$C,"SF")</f>
        <v>0</v>
      </c>
      <c r="C9">
        <f>SUMIFS(GameLog!X:X,GameLog!$D:$D,'SF P'!$A9,GameLog!$C:$C,"SF")</f>
        <v>0</v>
      </c>
      <c r="D9" s="8">
        <f t="shared" si="0"/>
        <v>0</v>
      </c>
      <c r="E9" s="10" t="str">
        <f t="shared" si="1"/>
        <v>---</v>
      </c>
      <c r="F9">
        <f>COUNTIFS(GameLog!D:D,'SF P'!A9,GameLog!C:C,"SF",GameLog!E:E,1)</f>
        <v>0</v>
      </c>
      <c r="G9">
        <f>SUMIFS(GameLog!F:F,GameLog!$D:$D,'SF P'!A9,GameLog!$E:$E,1,GameLog!$C:$C,"SF")</f>
        <v>0</v>
      </c>
      <c r="H9">
        <f>SUMIFS(GameLog!Y:Y,GameLog!$D:$D,'SF P'!$A9,GameLog!$C:$C,"SF")</f>
        <v>0</v>
      </c>
      <c r="I9">
        <f>SUMIFS(GameLog!Z:Z,GameLog!$D:$D,'SF P'!$A9,GameLog!$C:$C,"SF")</f>
        <v>0</v>
      </c>
      <c r="J9">
        <f>SUMIFS(GameLog!AA:AA,GameLog!$D:$D,'SF P'!$A9,GameLog!$C:$C,"SF")</f>
        <v>0</v>
      </c>
      <c r="K9" s="12">
        <f>SUMIFS(GameLog!AB:AB,GameLog!$D:$D,'SF P'!$A9,GameLog!$C:$C,"SF")</f>
        <v>0</v>
      </c>
      <c r="L9">
        <f>SUMIFS(GameLog!AC:AC,GameLog!$D:$D,'SF P'!$A9,GameLog!$C:$C,"SF")</f>
        <v>0</v>
      </c>
      <c r="M9">
        <f>SUMIFS(GameLog!AD:AD,GameLog!$D:$D,'SF P'!$A9,GameLog!$C:$C,"SF")</f>
        <v>0</v>
      </c>
      <c r="N9">
        <f>SUMIFS(GameLog!AE:AE,GameLog!$D:$D,'SF P'!$A9,GameLog!$C:$C,"SF")</f>
        <v>0</v>
      </c>
      <c r="O9">
        <f>SUMIFS(GameLog!AF:AF,GameLog!$D:$D,'SF P'!$A9,GameLog!$C:$C,"SF")</f>
        <v>0</v>
      </c>
      <c r="P9">
        <f>SUMIFS(GameLog!AG:AG,GameLog!$D:$D,'SF P'!$A9,GameLog!$C:$C,"SF")</f>
        <v>0</v>
      </c>
      <c r="Q9">
        <f>SUMIFS(GameLog!AH:AH,GameLog!$D:$D,'SF P'!$A9,GameLog!$C:$C,"SF")</f>
        <v>0</v>
      </c>
      <c r="R9">
        <f>SUMIFS(GameLog!AI:AI,GameLog!$D:$D,'SF P'!$A9,GameLog!$C:$C,"SF")</f>
        <v>0</v>
      </c>
      <c r="S9">
        <f>SUMIFS(GameLog!AJ:AJ,GameLog!$D:$D,'SF P'!$A9,GameLog!$C:$C,"SF")</f>
        <v>0</v>
      </c>
      <c r="T9">
        <f>SUMIFS(GameLog!AK:AK,GameLog!$D:$D,'SF P'!$A9,GameLog!$C:$C,"SF")</f>
        <v>0</v>
      </c>
      <c r="U9">
        <f>SUMIFS(GameLog!AL:AL,GameLog!$D:$D,'SF P'!$A9,GameLog!$C:$C,"SF")</f>
        <v>0</v>
      </c>
      <c r="V9" s="10">
        <f t="shared" si="2"/>
        <v>0</v>
      </c>
      <c r="W9" s="11">
        <f t="shared" si="3"/>
        <v>0</v>
      </c>
      <c r="X9" s="11">
        <f t="shared" si="4"/>
        <v>0</v>
      </c>
      <c r="Y9" s="11">
        <f t="shared" si="4"/>
        <v>0</v>
      </c>
      <c r="Z9" s="11">
        <f t="shared" si="5"/>
        <v>0</v>
      </c>
      <c r="AA9" s="11">
        <f t="shared" si="6"/>
        <v>0</v>
      </c>
    </row>
    <row r="10" spans="1:27">
      <c r="A10" t="s">
        <v>3256</v>
      </c>
      <c r="B10">
        <f>SUMIFS(GameLog!W:W,GameLog!$D:$D,'SF P'!$A10,GameLog!$C:$C,"SF")</f>
        <v>0</v>
      </c>
      <c r="C10">
        <f>SUMIFS(GameLog!X:X,GameLog!$D:$D,'SF P'!$A10,GameLog!$C:$C,"SF")</f>
        <v>0</v>
      </c>
      <c r="D10" s="8">
        <f t="shared" si="0"/>
        <v>0</v>
      </c>
      <c r="E10" s="10">
        <f t="shared" si="1"/>
        <v>0</v>
      </c>
      <c r="F10">
        <f>COUNTIFS(GameLog!D:D,'SF P'!A10,GameLog!C:C,"SF",GameLog!E:E,1)</f>
        <v>1</v>
      </c>
      <c r="G10">
        <f>SUMIFS(GameLog!F:F,GameLog!$D:$D,'SF P'!A10,GameLog!$E:$E,1,GameLog!$C:$C,"SF")</f>
        <v>0</v>
      </c>
      <c r="H10">
        <f>SUMIFS(GameLog!Y:Y,GameLog!$D:$D,'SF P'!$A10,GameLog!$C:$C,"SF")</f>
        <v>0</v>
      </c>
      <c r="I10">
        <f>SUMIFS(GameLog!Z:Z,GameLog!$D:$D,'SF P'!$A10,GameLog!$C:$C,"SF")</f>
        <v>0</v>
      </c>
      <c r="J10">
        <f>SUMIFS(GameLog!AA:AA,GameLog!$D:$D,'SF P'!$A10,GameLog!$C:$C,"SF")</f>
        <v>0</v>
      </c>
      <c r="K10" s="12">
        <f>SUMIFS(GameLog!AB:AB,GameLog!$D:$D,'SF P'!$A10,GameLog!$C:$C,"SF")</f>
        <v>1</v>
      </c>
      <c r="L10">
        <f>SUMIFS(GameLog!AC:AC,GameLog!$D:$D,'SF P'!$A10,GameLog!$C:$C,"SF")</f>
        <v>0</v>
      </c>
      <c r="M10">
        <f>SUMIFS(GameLog!AD:AD,GameLog!$D:$D,'SF P'!$A10,GameLog!$C:$C,"SF")</f>
        <v>0</v>
      </c>
      <c r="N10">
        <f>SUMIFS(GameLog!AE:AE,GameLog!$D:$D,'SF P'!$A10,GameLog!$C:$C,"SF")</f>
        <v>0</v>
      </c>
      <c r="O10">
        <f>SUMIFS(GameLog!AF:AF,GameLog!$D:$D,'SF P'!$A10,GameLog!$C:$C,"SF")</f>
        <v>0</v>
      </c>
      <c r="P10">
        <f>SUMIFS(GameLog!AG:AG,GameLog!$D:$D,'SF P'!$A10,GameLog!$C:$C,"SF")</f>
        <v>0</v>
      </c>
      <c r="Q10">
        <f>SUMIFS(GameLog!AH:AH,GameLog!$D:$D,'SF P'!$A10,GameLog!$C:$C,"SF")</f>
        <v>0</v>
      </c>
      <c r="R10">
        <f>SUMIFS(GameLog!AI:AI,GameLog!$D:$D,'SF P'!$A10,GameLog!$C:$C,"SF")</f>
        <v>1</v>
      </c>
      <c r="S10">
        <f>SUMIFS(GameLog!AJ:AJ,GameLog!$D:$D,'SF P'!$A10,GameLog!$C:$C,"SF")</f>
        <v>0</v>
      </c>
      <c r="T10">
        <f>SUMIFS(GameLog!AK:AK,GameLog!$D:$D,'SF P'!$A10,GameLog!$C:$C,"SF")</f>
        <v>0</v>
      </c>
      <c r="U10">
        <f>SUMIFS(GameLog!AL:AL,GameLog!$D:$D,'SF P'!$A10,GameLog!$C:$C,"SF")</f>
        <v>0</v>
      </c>
      <c r="V10" s="10">
        <f t="shared" si="2"/>
        <v>0</v>
      </c>
      <c r="W10" s="11">
        <f t="shared" si="3"/>
        <v>0</v>
      </c>
      <c r="X10" s="11">
        <f t="shared" si="4"/>
        <v>0</v>
      </c>
      <c r="Y10" s="11">
        <f t="shared" si="4"/>
        <v>0</v>
      </c>
      <c r="Z10" s="11">
        <f t="shared" si="5"/>
        <v>9</v>
      </c>
      <c r="AA10" s="11">
        <f t="shared" si="6"/>
        <v>0</v>
      </c>
    </row>
    <row r="11" spans="1:27">
      <c r="A11" t="s">
        <v>3242</v>
      </c>
      <c r="B11">
        <f>SUMIFS(GameLog!W:W,GameLog!$D:$D,'SF P'!$A11,GameLog!$C:$C,"SF")</f>
        <v>1</v>
      </c>
      <c r="C11">
        <f>SUMIFS(GameLog!X:X,GameLog!$D:$D,'SF P'!$A11,GameLog!$C:$C,"SF")</f>
        <v>0</v>
      </c>
      <c r="D11" s="8">
        <f t="shared" si="0"/>
        <v>1</v>
      </c>
      <c r="E11" s="10">
        <f t="shared" si="1"/>
        <v>1.8</v>
      </c>
      <c r="F11">
        <f>COUNTIFS(GameLog!D:D,'SF P'!A11,GameLog!C:C,"SF",GameLog!E:E,1)</f>
        <v>1</v>
      </c>
      <c r="G11">
        <f>SUMIFS(GameLog!F:F,GameLog!$D:$D,'SF P'!A11,GameLog!$E:$E,1,GameLog!$C:$C,"SF")</f>
        <v>1</v>
      </c>
      <c r="H11">
        <f>SUMIFS(GameLog!Y:Y,GameLog!$D:$D,'SF P'!$A11,GameLog!$C:$C,"SF")</f>
        <v>0</v>
      </c>
      <c r="I11">
        <f>SUMIFS(GameLog!Z:Z,GameLog!$D:$D,'SF P'!$A11,GameLog!$C:$C,"SF")</f>
        <v>0</v>
      </c>
      <c r="J11">
        <f>SUMIFS(GameLog!AA:AA,GameLog!$D:$D,'SF P'!$A11,GameLog!$C:$C,"SF")</f>
        <v>0</v>
      </c>
      <c r="K11" s="12">
        <f>SUMIFS(GameLog!AB:AB,GameLog!$D:$D,'SF P'!$A11,GameLog!$C:$C,"SF")</f>
        <v>5</v>
      </c>
      <c r="L11">
        <f>SUMIFS(GameLog!AC:AC,GameLog!$D:$D,'SF P'!$A11,GameLog!$C:$C,"SF")</f>
        <v>3</v>
      </c>
      <c r="M11">
        <f>SUMIFS(GameLog!AD:AD,GameLog!$D:$D,'SF P'!$A11,GameLog!$C:$C,"SF")</f>
        <v>1</v>
      </c>
      <c r="N11">
        <f>SUMIFS(GameLog!AE:AE,GameLog!$D:$D,'SF P'!$A11,GameLog!$C:$C,"SF")</f>
        <v>1</v>
      </c>
      <c r="O11">
        <f>SUMIFS(GameLog!AF:AF,GameLog!$D:$D,'SF P'!$A11,GameLog!$C:$C,"SF")</f>
        <v>0</v>
      </c>
      <c r="P11">
        <f>SUMIFS(GameLog!AG:AG,GameLog!$D:$D,'SF P'!$A11,GameLog!$C:$C,"SF")</f>
        <v>4</v>
      </c>
      <c r="Q11">
        <f>SUMIFS(GameLog!AH:AH,GameLog!$D:$D,'SF P'!$A11,GameLog!$C:$C,"SF")</f>
        <v>0</v>
      </c>
      <c r="R11">
        <f>SUMIFS(GameLog!AI:AI,GameLog!$D:$D,'SF P'!$A11,GameLog!$C:$C,"SF")</f>
        <v>5</v>
      </c>
      <c r="S11">
        <f>SUMIFS(GameLog!AJ:AJ,GameLog!$D:$D,'SF P'!$A11,GameLog!$C:$C,"SF")</f>
        <v>0</v>
      </c>
      <c r="T11">
        <f>SUMIFS(GameLog!AK:AK,GameLog!$D:$D,'SF P'!$A11,GameLog!$C:$C,"SF")</f>
        <v>0</v>
      </c>
      <c r="U11">
        <f>SUMIFS(GameLog!AL:AL,GameLog!$D:$D,'SF P'!$A11,GameLog!$C:$C,"SF")</f>
        <v>0</v>
      </c>
      <c r="V11" s="10">
        <f t="shared" si="2"/>
        <v>1.4</v>
      </c>
      <c r="W11" s="11">
        <f t="shared" si="3"/>
        <v>5.3999999999999995</v>
      </c>
      <c r="X11" s="11">
        <f t="shared" si="4"/>
        <v>0</v>
      </c>
      <c r="Y11" s="11">
        <f t="shared" si="4"/>
        <v>7.2</v>
      </c>
      <c r="Z11" s="11">
        <f t="shared" si="5"/>
        <v>9</v>
      </c>
      <c r="AA11" s="11">
        <f t="shared" si="6"/>
        <v>1.25</v>
      </c>
    </row>
    <row r="12" spans="1:27">
      <c r="A12" t="s">
        <v>3257</v>
      </c>
      <c r="B12">
        <f>SUMIFS(GameLog!W:W,GameLog!$D:$D,'SF P'!$A12,GameLog!$C:$C,"SF")</f>
        <v>0</v>
      </c>
      <c r="C12">
        <f>SUMIFS(GameLog!X:X,GameLog!$D:$D,'SF P'!$A12,GameLog!$C:$C,"SF")</f>
        <v>0</v>
      </c>
      <c r="D12" s="8">
        <f t="shared" si="0"/>
        <v>0</v>
      </c>
      <c r="E12" s="10" t="str">
        <f t="shared" si="1"/>
        <v>---</v>
      </c>
      <c r="F12">
        <f>COUNTIFS(GameLog!D:D,'SF P'!A12,GameLog!C:C,"SF",GameLog!E:E,1)</f>
        <v>0</v>
      </c>
      <c r="G12">
        <f>SUMIFS(GameLog!F:F,GameLog!$D:$D,'SF P'!A12,GameLog!$E:$E,1,GameLog!$C:$C,"SF")</f>
        <v>0</v>
      </c>
      <c r="H12">
        <f>SUMIFS(GameLog!Y:Y,GameLog!$D:$D,'SF P'!$A12,GameLog!$C:$C,"SF")</f>
        <v>0</v>
      </c>
      <c r="I12">
        <f>SUMIFS(GameLog!Z:Z,GameLog!$D:$D,'SF P'!$A12,GameLog!$C:$C,"SF")</f>
        <v>0</v>
      </c>
      <c r="J12">
        <f>SUMIFS(GameLog!AA:AA,GameLog!$D:$D,'SF P'!$A12,GameLog!$C:$C,"SF")</f>
        <v>0</v>
      </c>
      <c r="K12" s="12">
        <f>SUMIFS(GameLog!AB:AB,GameLog!$D:$D,'SF P'!$A12,GameLog!$C:$C,"SF")</f>
        <v>0</v>
      </c>
      <c r="L12">
        <f>SUMIFS(GameLog!AC:AC,GameLog!$D:$D,'SF P'!$A12,GameLog!$C:$C,"SF")</f>
        <v>0</v>
      </c>
      <c r="M12">
        <f>SUMIFS(GameLog!AD:AD,GameLog!$D:$D,'SF P'!$A12,GameLog!$C:$C,"SF")</f>
        <v>0</v>
      </c>
      <c r="N12">
        <f>SUMIFS(GameLog!AE:AE,GameLog!$D:$D,'SF P'!$A12,GameLog!$C:$C,"SF")</f>
        <v>0</v>
      </c>
      <c r="O12">
        <f>SUMIFS(GameLog!AF:AF,GameLog!$D:$D,'SF P'!$A12,GameLog!$C:$C,"SF")</f>
        <v>0</v>
      </c>
      <c r="P12">
        <f>SUMIFS(GameLog!AG:AG,GameLog!$D:$D,'SF P'!$A12,GameLog!$C:$C,"SF")</f>
        <v>0</v>
      </c>
      <c r="Q12">
        <f>SUMIFS(GameLog!AH:AH,GameLog!$D:$D,'SF P'!$A12,GameLog!$C:$C,"SF")</f>
        <v>0</v>
      </c>
      <c r="R12">
        <f>SUMIFS(GameLog!AI:AI,GameLog!$D:$D,'SF P'!$A12,GameLog!$C:$C,"SF")</f>
        <v>0</v>
      </c>
      <c r="S12">
        <f>SUMIFS(GameLog!AJ:AJ,GameLog!$D:$D,'SF P'!$A12,GameLog!$C:$C,"SF")</f>
        <v>0</v>
      </c>
      <c r="T12">
        <f>SUMIFS(GameLog!AK:AK,GameLog!$D:$D,'SF P'!$A12,GameLog!$C:$C,"SF")</f>
        <v>0</v>
      </c>
      <c r="U12">
        <f>SUMIFS(GameLog!AL:AL,GameLog!$D:$D,'SF P'!$A12,GameLog!$C:$C,"SF")</f>
        <v>0</v>
      </c>
      <c r="V12" s="10">
        <f t="shared" si="2"/>
        <v>0</v>
      </c>
      <c r="W12" s="11">
        <f t="shared" si="3"/>
        <v>0</v>
      </c>
      <c r="X12" s="11">
        <f t="shared" si="4"/>
        <v>0</v>
      </c>
      <c r="Y12" s="11">
        <f t="shared" si="4"/>
        <v>0</v>
      </c>
      <c r="Z12" s="11">
        <f t="shared" si="5"/>
        <v>0</v>
      </c>
      <c r="AA12" s="11">
        <f t="shared" si="6"/>
        <v>0</v>
      </c>
    </row>
    <row r="13" spans="1:27">
      <c r="A13" t="s">
        <v>3249</v>
      </c>
      <c r="B13">
        <f>SUMIFS(GameLog!W:W,GameLog!$D:$D,'SF P'!$A13,GameLog!$C:$C,"SF")</f>
        <v>0</v>
      </c>
      <c r="C13">
        <f>SUMIFS(GameLog!X:X,GameLog!$D:$D,'SF P'!$A13,GameLog!$C:$C,"SF")</f>
        <v>0</v>
      </c>
      <c r="D13" s="8">
        <f t="shared" si="0"/>
        <v>0</v>
      </c>
      <c r="E13" s="10" t="str">
        <f t="shared" si="1"/>
        <v>---</v>
      </c>
      <c r="F13">
        <f>COUNTIFS(GameLog!D:D,'SF P'!A13,GameLog!C:C,"SF",GameLog!E:E,1)</f>
        <v>0</v>
      </c>
      <c r="G13">
        <f>SUMIFS(GameLog!F:F,GameLog!$D:$D,'SF P'!A13,GameLog!$E:$E,1,GameLog!$C:$C,"SF")</f>
        <v>0</v>
      </c>
      <c r="H13">
        <f>SUMIFS(GameLog!Y:Y,GameLog!$D:$D,'SF P'!$A13,GameLog!$C:$C,"SF")</f>
        <v>0</v>
      </c>
      <c r="I13">
        <f>SUMIFS(GameLog!Z:Z,GameLog!$D:$D,'SF P'!$A13,GameLog!$C:$C,"SF")</f>
        <v>0</v>
      </c>
      <c r="J13">
        <f>SUMIFS(GameLog!AA:AA,GameLog!$D:$D,'SF P'!$A13,GameLog!$C:$C,"SF")</f>
        <v>0</v>
      </c>
      <c r="K13" s="12">
        <f>SUMIFS(GameLog!AB:AB,GameLog!$D:$D,'SF P'!$A13,GameLog!$C:$C,"SF")</f>
        <v>0</v>
      </c>
      <c r="L13">
        <f>SUMIFS(GameLog!AC:AC,GameLog!$D:$D,'SF P'!$A13,GameLog!$C:$C,"SF")</f>
        <v>0</v>
      </c>
      <c r="M13">
        <f>SUMIFS(GameLog!AD:AD,GameLog!$D:$D,'SF P'!$A13,GameLog!$C:$C,"SF")</f>
        <v>0</v>
      </c>
      <c r="N13">
        <f>SUMIFS(GameLog!AE:AE,GameLog!$D:$D,'SF P'!$A13,GameLog!$C:$C,"SF")</f>
        <v>0</v>
      </c>
      <c r="O13">
        <f>SUMIFS(GameLog!AF:AF,GameLog!$D:$D,'SF P'!$A13,GameLog!$C:$C,"SF")</f>
        <v>0</v>
      </c>
      <c r="P13">
        <f>SUMIFS(GameLog!AG:AG,GameLog!$D:$D,'SF P'!$A13,GameLog!$C:$C,"SF")</f>
        <v>0</v>
      </c>
      <c r="Q13">
        <f>SUMIFS(GameLog!AH:AH,GameLog!$D:$D,'SF P'!$A13,GameLog!$C:$C,"SF")</f>
        <v>0</v>
      </c>
      <c r="R13">
        <f>SUMIFS(GameLog!AI:AI,GameLog!$D:$D,'SF P'!$A13,GameLog!$C:$C,"SF")</f>
        <v>0</v>
      </c>
      <c r="S13">
        <f>SUMIFS(GameLog!AJ:AJ,GameLog!$D:$D,'SF P'!$A13,GameLog!$C:$C,"SF")</f>
        <v>0</v>
      </c>
      <c r="T13">
        <f>SUMIFS(GameLog!AK:AK,GameLog!$D:$D,'SF P'!$A13,GameLog!$C:$C,"SF")</f>
        <v>0</v>
      </c>
      <c r="U13">
        <f>SUMIFS(GameLog!AL:AL,GameLog!$D:$D,'SF P'!$A13,GameLog!$C:$C,"SF")</f>
        <v>0</v>
      </c>
      <c r="V13" s="10">
        <f t="shared" si="2"/>
        <v>0</v>
      </c>
      <c r="W13" s="11">
        <f t="shared" si="3"/>
        <v>0</v>
      </c>
      <c r="X13" s="11">
        <f t="shared" si="4"/>
        <v>0</v>
      </c>
      <c r="Y13" s="11">
        <f t="shared" si="4"/>
        <v>0</v>
      </c>
      <c r="Z13" s="11">
        <f t="shared" si="5"/>
        <v>0</v>
      </c>
      <c r="AA13" s="11">
        <f t="shared" si="6"/>
        <v>0</v>
      </c>
    </row>
    <row r="14" spans="1:27">
      <c r="A14" t="s">
        <v>3253</v>
      </c>
      <c r="B14">
        <f>SUMIFS(GameLog!W:W,GameLog!$D:$D,'SF P'!$A14,GameLog!$C:$C,"SF")</f>
        <v>0</v>
      </c>
      <c r="C14">
        <f>SUMIFS(GameLog!X:X,GameLog!$D:$D,'SF P'!$A14,GameLog!$C:$C,"SF")</f>
        <v>0</v>
      </c>
      <c r="D14" s="8">
        <f t="shared" si="0"/>
        <v>0</v>
      </c>
      <c r="E14" s="10" t="str">
        <f t="shared" si="1"/>
        <v>---</v>
      </c>
      <c r="F14">
        <f>COUNTIFS(GameLog!D:D,'SF P'!A14,GameLog!C:C,"SF",GameLog!E:E,1)</f>
        <v>0</v>
      </c>
      <c r="G14">
        <f>SUMIFS(GameLog!F:F,GameLog!$D:$D,'SF P'!A14,GameLog!$E:$E,1,GameLog!$C:$C,"SF")</f>
        <v>0</v>
      </c>
      <c r="H14">
        <f>SUMIFS(GameLog!Y:Y,GameLog!$D:$D,'SF P'!$A14,GameLog!$C:$C,"SF")</f>
        <v>0</v>
      </c>
      <c r="I14">
        <f>SUMIFS(GameLog!Z:Z,GameLog!$D:$D,'SF P'!$A14,GameLog!$C:$C,"SF")</f>
        <v>0</v>
      </c>
      <c r="J14">
        <f>SUMIFS(GameLog!AA:AA,GameLog!$D:$D,'SF P'!$A14,GameLog!$C:$C,"SF")</f>
        <v>0</v>
      </c>
      <c r="K14" s="12">
        <f>SUMIFS(GameLog!AB:AB,GameLog!$D:$D,'SF P'!$A14,GameLog!$C:$C,"SF")</f>
        <v>0</v>
      </c>
      <c r="L14">
        <f>SUMIFS(GameLog!AC:AC,GameLog!$D:$D,'SF P'!$A14,GameLog!$C:$C,"SF")</f>
        <v>0</v>
      </c>
      <c r="M14">
        <f>SUMIFS(GameLog!AD:AD,GameLog!$D:$D,'SF P'!$A14,GameLog!$C:$C,"SF")</f>
        <v>0</v>
      </c>
      <c r="N14">
        <f>SUMIFS(GameLog!AE:AE,GameLog!$D:$D,'SF P'!$A14,GameLog!$C:$C,"SF")</f>
        <v>0</v>
      </c>
      <c r="O14">
        <f>SUMIFS(GameLog!AF:AF,GameLog!$D:$D,'SF P'!$A14,GameLog!$C:$C,"SF")</f>
        <v>0</v>
      </c>
      <c r="P14">
        <f>SUMIFS(GameLog!AG:AG,GameLog!$D:$D,'SF P'!$A14,GameLog!$C:$C,"SF")</f>
        <v>0</v>
      </c>
      <c r="Q14">
        <f>SUMIFS(GameLog!AH:AH,GameLog!$D:$D,'SF P'!$A14,GameLog!$C:$C,"SF")</f>
        <v>0</v>
      </c>
      <c r="R14">
        <f>SUMIFS(GameLog!AI:AI,GameLog!$D:$D,'SF P'!$A14,GameLog!$C:$C,"SF")</f>
        <v>0</v>
      </c>
      <c r="S14">
        <f>SUMIFS(GameLog!AJ:AJ,GameLog!$D:$D,'SF P'!$A14,GameLog!$C:$C,"SF")</f>
        <v>0</v>
      </c>
      <c r="T14">
        <f>SUMIFS(GameLog!AK:AK,GameLog!$D:$D,'SF P'!$A14,GameLog!$C:$C,"SF")</f>
        <v>0</v>
      </c>
      <c r="U14">
        <f>SUMIFS(GameLog!AL:AL,GameLog!$D:$D,'SF P'!$A14,GameLog!$C:$C,"SF")</f>
        <v>0</v>
      </c>
      <c r="V14" s="10">
        <f t="shared" si="2"/>
        <v>0</v>
      </c>
      <c r="W14" s="11">
        <f t="shared" si="3"/>
        <v>0</v>
      </c>
      <c r="X14" s="11">
        <f t="shared" si="4"/>
        <v>0</v>
      </c>
      <c r="Y14" s="11">
        <f t="shared" si="4"/>
        <v>0</v>
      </c>
      <c r="Z14" s="11">
        <f t="shared" si="5"/>
        <v>0</v>
      </c>
      <c r="AA14" s="11">
        <f t="shared" si="6"/>
        <v>0</v>
      </c>
    </row>
    <row r="15" spans="1:27">
      <c r="A15" t="s">
        <v>3244</v>
      </c>
      <c r="B15">
        <f>SUMIFS(GameLog!W:W,GameLog!$D:$D,'SF P'!$A15,GameLog!$C:$C,"SF")</f>
        <v>1</v>
      </c>
      <c r="C15">
        <f>SUMIFS(GameLog!X:X,GameLog!$D:$D,'SF P'!$A15,GameLog!$C:$C,"SF")</f>
        <v>0</v>
      </c>
      <c r="D15" s="8">
        <f t="shared" si="0"/>
        <v>1</v>
      </c>
      <c r="E15" s="10">
        <f t="shared" si="1"/>
        <v>1.2857142857142856</v>
      </c>
      <c r="F15">
        <f>COUNTIFS(GameLog!D:D,'SF P'!A15,GameLog!C:C,"SF",GameLog!E:E,1)</f>
        <v>1</v>
      </c>
      <c r="G15">
        <f>SUMIFS(GameLog!F:F,GameLog!$D:$D,'SF P'!A15,GameLog!$E:$E,1,GameLog!$C:$C,"SF")</f>
        <v>1</v>
      </c>
      <c r="H15">
        <f>SUMIFS(GameLog!Y:Y,GameLog!$D:$D,'SF P'!$A15,GameLog!$C:$C,"SF")</f>
        <v>0</v>
      </c>
      <c r="I15">
        <f>SUMIFS(GameLog!Z:Z,GameLog!$D:$D,'SF P'!$A15,GameLog!$C:$C,"SF")</f>
        <v>0</v>
      </c>
      <c r="J15">
        <f>SUMIFS(GameLog!AA:AA,GameLog!$D:$D,'SF P'!$A15,GameLog!$C:$C,"SF")</f>
        <v>0</v>
      </c>
      <c r="K15" s="12">
        <f>SUMIFS(GameLog!AB:AB,GameLog!$D:$D,'SF P'!$A15,GameLog!$C:$C,"SF")</f>
        <v>7</v>
      </c>
      <c r="L15">
        <f>SUMIFS(GameLog!AC:AC,GameLog!$D:$D,'SF P'!$A15,GameLog!$C:$C,"SF")</f>
        <v>6</v>
      </c>
      <c r="M15">
        <f>SUMIFS(GameLog!AD:AD,GameLog!$D:$D,'SF P'!$A15,GameLog!$C:$C,"SF")</f>
        <v>1</v>
      </c>
      <c r="N15">
        <f>SUMIFS(GameLog!AE:AE,GameLog!$D:$D,'SF P'!$A15,GameLog!$C:$C,"SF")</f>
        <v>1</v>
      </c>
      <c r="O15">
        <f>SUMIFS(GameLog!AF:AF,GameLog!$D:$D,'SF P'!$A15,GameLog!$C:$C,"SF")</f>
        <v>1</v>
      </c>
      <c r="P15">
        <f>SUMIFS(GameLog!AG:AG,GameLog!$D:$D,'SF P'!$A15,GameLog!$C:$C,"SF")</f>
        <v>1</v>
      </c>
      <c r="Q15">
        <f>SUMIFS(GameLog!AH:AH,GameLog!$D:$D,'SF P'!$A15,GameLog!$C:$C,"SF")</f>
        <v>0</v>
      </c>
      <c r="R15">
        <f>SUMIFS(GameLog!AI:AI,GameLog!$D:$D,'SF P'!$A15,GameLog!$C:$C,"SF")</f>
        <v>4</v>
      </c>
      <c r="S15">
        <f>SUMIFS(GameLog!AJ:AJ,GameLog!$D:$D,'SF P'!$A15,GameLog!$C:$C,"SF")</f>
        <v>0</v>
      </c>
      <c r="T15">
        <f>SUMIFS(GameLog!AK:AK,GameLog!$D:$D,'SF P'!$A15,GameLog!$C:$C,"SF")</f>
        <v>0</v>
      </c>
      <c r="U15">
        <f>SUMIFS(GameLog!AL:AL,GameLog!$D:$D,'SF P'!$A15,GameLog!$C:$C,"SF")</f>
        <v>0</v>
      </c>
      <c r="V15" s="10">
        <f t="shared" si="2"/>
        <v>1</v>
      </c>
      <c r="W15" s="11">
        <f t="shared" si="3"/>
        <v>7.7142857142857135</v>
      </c>
      <c r="X15" s="11">
        <f t="shared" si="4"/>
        <v>1.2857142857142856</v>
      </c>
      <c r="Y15" s="11">
        <f t="shared" si="4"/>
        <v>1.2857142857142856</v>
      </c>
      <c r="Z15" s="11">
        <f t="shared" si="5"/>
        <v>5.1428571428571423</v>
      </c>
      <c r="AA15" s="11">
        <f t="shared" si="6"/>
        <v>4</v>
      </c>
    </row>
    <row r="16" spans="1:27">
      <c r="A16" t="s">
        <v>3252</v>
      </c>
      <c r="B16">
        <f>SUMIFS(GameLog!W:W,GameLog!$D:$D,'SF P'!$A16,GameLog!$C:$C,"SF")</f>
        <v>0</v>
      </c>
      <c r="C16">
        <f>SUMIFS(GameLog!X:X,GameLog!$D:$D,'SF P'!$A16,GameLog!$C:$C,"SF")</f>
        <v>0</v>
      </c>
      <c r="D16" s="8">
        <f t="shared" si="0"/>
        <v>0</v>
      </c>
      <c r="E16" s="10" t="str">
        <f t="shared" si="1"/>
        <v>---</v>
      </c>
      <c r="F16">
        <f>COUNTIFS(GameLog!D:D,'SF P'!A16,GameLog!C:C,"SF",GameLog!E:E,1)</f>
        <v>0</v>
      </c>
      <c r="G16">
        <f>SUMIFS(GameLog!F:F,GameLog!$D:$D,'SF P'!A16,GameLog!$E:$E,1,GameLog!$C:$C,"SF")</f>
        <v>0</v>
      </c>
      <c r="H16">
        <f>SUMIFS(GameLog!Y:Y,GameLog!$D:$D,'SF P'!$A16,GameLog!$C:$C,"SF")</f>
        <v>0</v>
      </c>
      <c r="I16">
        <f>SUMIFS(GameLog!Z:Z,GameLog!$D:$D,'SF P'!$A16,GameLog!$C:$C,"SF")</f>
        <v>0</v>
      </c>
      <c r="J16">
        <f>SUMIFS(GameLog!AA:AA,GameLog!$D:$D,'SF P'!$A16,GameLog!$C:$C,"SF")</f>
        <v>0</v>
      </c>
      <c r="K16" s="12">
        <f>SUMIFS(GameLog!AB:AB,GameLog!$D:$D,'SF P'!$A16,GameLog!$C:$C,"SF")</f>
        <v>0</v>
      </c>
      <c r="L16">
        <f>SUMIFS(GameLog!AC:AC,GameLog!$D:$D,'SF P'!$A16,GameLog!$C:$C,"SF")</f>
        <v>0</v>
      </c>
      <c r="M16">
        <f>SUMIFS(GameLog!AD:AD,GameLog!$D:$D,'SF P'!$A16,GameLog!$C:$C,"SF")</f>
        <v>0</v>
      </c>
      <c r="N16">
        <f>SUMIFS(GameLog!AE:AE,GameLog!$D:$D,'SF P'!$A16,GameLog!$C:$C,"SF")</f>
        <v>0</v>
      </c>
      <c r="O16">
        <f>SUMIFS(GameLog!AF:AF,GameLog!$D:$D,'SF P'!$A16,GameLog!$C:$C,"SF")</f>
        <v>0</v>
      </c>
      <c r="P16">
        <f>SUMIFS(GameLog!AG:AG,GameLog!$D:$D,'SF P'!$A16,GameLog!$C:$C,"SF")</f>
        <v>0</v>
      </c>
      <c r="Q16">
        <f>SUMIFS(GameLog!AH:AH,GameLog!$D:$D,'SF P'!$A16,GameLog!$C:$C,"SF")</f>
        <v>0</v>
      </c>
      <c r="R16">
        <f>SUMIFS(GameLog!AI:AI,GameLog!$D:$D,'SF P'!$A16,GameLog!$C:$C,"SF")</f>
        <v>0</v>
      </c>
      <c r="S16">
        <f>SUMIFS(GameLog!AJ:AJ,GameLog!$D:$D,'SF P'!$A16,GameLog!$C:$C,"SF")</f>
        <v>0</v>
      </c>
      <c r="T16">
        <f>SUMIFS(GameLog!AK:AK,GameLog!$D:$D,'SF P'!$A16,GameLog!$C:$C,"SF")</f>
        <v>0</v>
      </c>
      <c r="U16">
        <f>SUMIFS(GameLog!AL:AL,GameLog!$D:$D,'SF P'!$A16,GameLog!$C:$C,"SF")</f>
        <v>0</v>
      </c>
      <c r="V16" s="10">
        <f t="shared" si="2"/>
        <v>0</v>
      </c>
      <c r="W16" s="11">
        <f t="shared" si="3"/>
        <v>0</v>
      </c>
      <c r="X16" s="11">
        <f t="shared" si="4"/>
        <v>0</v>
      </c>
      <c r="Y16" s="11">
        <f t="shared" si="4"/>
        <v>0</v>
      </c>
      <c r="Z16" s="11">
        <f t="shared" si="5"/>
        <v>0</v>
      </c>
      <c r="AA16" s="11">
        <f t="shared" si="6"/>
        <v>0</v>
      </c>
    </row>
    <row r="17" spans="1:27">
      <c r="A17" t="s">
        <v>3250</v>
      </c>
      <c r="B17">
        <f>SUMIFS(GameLog!W:W,GameLog!$D:$D,'SF P'!$A17,GameLog!$C:$C,"SF")</f>
        <v>0</v>
      </c>
      <c r="C17">
        <f>SUMIFS(GameLog!X:X,GameLog!$D:$D,'SF P'!$A17,GameLog!$C:$C,"SF")</f>
        <v>0</v>
      </c>
      <c r="D17" s="8">
        <f t="shared" si="0"/>
        <v>0</v>
      </c>
      <c r="E17" s="10">
        <f t="shared" si="1"/>
        <v>0</v>
      </c>
      <c r="F17">
        <f>COUNTIFS(GameLog!D:D,'SF P'!A17,GameLog!C:C,"SF",GameLog!E:E,1)</f>
        <v>2</v>
      </c>
      <c r="G17">
        <f>SUMIFS(GameLog!F:F,GameLog!$D:$D,'SF P'!A17,GameLog!$E:$E,1,GameLog!$C:$C,"SF")</f>
        <v>0</v>
      </c>
      <c r="H17">
        <f>SUMIFS(GameLog!Y:Y,GameLog!$D:$D,'SF P'!$A17,GameLog!$C:$C,"SF")</f>
        <v>0</v>
      </c>
      <c r="I17">
        <f>SUMIFS(GameLog!Z:Z,GameLog!$D:$D,'SF P'!$A17,GameLog!$C:$C,"SF")</f>
        <v>0</v>
      </c>
      <c r="J17">
        <f>SUMIFS(GameLog!AA:AA,GameLog!$D:$D,'SF P'!$A17,GameLog!$C:$C,"SF")</f>
        <v>0</v>
      </c>
      <c r="K17" s="12">
        <f>SUMIFS(GameLog!AB:AB,GameLog!$D:$D,'SF P'!$A17,GameLog!$C:$C,"SF")</f>
        <v>3</v>
      </c>
      <c r="L17">
        <f>SUMIFS(GameLog!AC:AC,GameLog!$D:$D,'SF P'!$A17,GameLog!$C:$C,"SF")</f>
        <v>1</v>
      </c>
      <c r="M17">
        <f>SUMIFS(GameLog!AD:AD,GameLog!$D:$D,'SF P'!$A17,GameLog!$C:$C,"SF")</f>
        <v>0</v>
      </c>
      <c r="N17">
        <f>SUMIFS(GameLog!AE:AE,GameLog!$D:$D,'SF P'!$A17,GameLog!$C:$C,"SF")</f>
        <v>0</v>
      </c>
      <c r="O17">
        <f>SUMIFS(GameLog!AF:AF,GameLog!$D:$D,'SF P'!$A17,GameLog!$C:$C,"SF")</f>
        <v>0</v>
      </c>
      <c r="P17">
        <f>SUMIFS(GameLog!AG:AG,GameLog!$D:$D,'SF P'!$A17,GameLog!$C:$C,"SF")</f>
        <v>1</v>
      </c>
      <c r="Q17">
        <f>SUMIFS(GameLog!AH:AH,GameLog!$D:$D,'SF P'!$A17,GameLog!$C:$C,"SF")</f>
        <v>0</v>
      </c>
      <c r="R17">
        <f>SUMIFS(GameLog!AI:AI,GameLog!$D:$D,'SF P'!$A17,GameLog!$C:$C,"SF")</f>
        <v>1</v>
      </c>
      <c r="S17">
        <f>SUMIFS(GameLog!AJ:AJ,GameLog!$D:$D,'SF P'!$A17,GameLog!$C:$C,"SF")</f>
        <v>0</v>
      </c>
      <c r="T17">
        <f>SUMIFS(GameLog!AK:AK,GameLog!$D:$D,'SF P'!$A17,GameLog!$C:$C,"SF")</f>
        <v>0</v>
      </c>
      <c r="U17">
        <f>SUMIFS(GameLog!AL:AL,GameLog!$D:$D,'SF P'!$A17,GameLog!$C:$C,"SF")</f>
        <v>1</v>
      </c>
      <c r="V17" s="10">
        <f t="shared" si="2"/>
        <v>0.66666666666666663</v>
      </c>
      <c r="W17" s="11">
        <f t="shared" si="3"/>
        <v>3</v>
      </c>
      <c r="X17" s="11">
        <f t="shared" si="4"/>
        <v>0</v>
      </c>
      <c r="Y17" s="11">
        <f t="shared" si="4"/>
        <v>3</v>
      </c>
      <c r="Z17" s="11">
        <f t="shared" si="5"/>
        <v>3</v>
      </c>
      <c r="AA17" s="11">
        <f t="shared" si="6"/>
        <v>1</v>
      </c>
    </row>
    <row r="18" spans="1:27">
      <c r="D18" s="8"/>
      <c r="E18" s="10"/>
      <c r="V18" s="10"/>
      <c r="W18" s="11"/>
      <c r="X18" s="11"/>
      <c r="Y18" s="11"/>
      <c r="Z18" s="11"/>
      <c r="AA18" s="11"/>
    </row>
    <row r="19" spans="1:27">
      <c r="D19" s="8"/>
      <c r="E19" s="10"/>
      <c r="V19" s="10"/>
      <c r="W19" s="11"/>
      <c r="X19" s="11"/>
      <c r="Y19" s="11"/>
      <c r="Z19" s="11"/>
      <c r="AA19" s="11"/>
    </row>
    <row r="20" spans="1:27">
      <c r="D20" s="8"/>
      <c r="E20" s="10"/>
      <c r="V20" s="10"/>
      <c r="W20" s="11"/>
      <c r="X20" s="11"/>
      <c r="Y20" s="11"/>
      <c r="Z20" s="11"/>
      <c r="AA20" s="11"/>
    </row>
    <row r="21" spans="1:27">
      <c r="D21" s="8"/>
      <c r="E21" s="10"/>
      <c r="V21" s="10"/>
      <c r="W21" s="11"/>
      <c r="X21" s="11"/>
      <c r="Y21" s="11"/>
      <c r="Z21" s="11"/>
      <c r="AA21" s="11"/>
    </row>
    <row r="24" spans="1:27">
      <c r="A24" s="9"/>
    </row>
    <row r="25" spans="1:27">
      <c r="A25" s="9"/>
    </row>
    <row r="26" spans="1:27">
      <c r="A26" s="9"/>
    </row>
    <row r="27" spans="1:27">
      <c r="A27" s="9"/>
    </row>
    <row r="28" spans="1:27">
      <c r="A28" s="9"/>
    </row>
    <row r="29" spans="1:27">
      <c r="A29" s="9"/>
    </row>
    <row r="30" spans="1:27">
      <c r="A30" s="9"/>
    </row>
    <row r="31" spans="1:27">
      <c r="A31" s="9"/>
    </row>
    <row r="32" spans="1:27">
      <c r="A32" s="9"/>
    </row>
    <row r="33" spans="1:1">
      <c r="A33" s="9"/>
    </row>
    <row r="34" spans="1:1">
      <c r="A34" s="9"/>
    </row>
    <row r="35" spans="1:1">
      <c r="A35" s="9"/>
    </row>
    <row r="36" spans="1:1">
      <c r="A36" s="9"/>
    </row>
    <row r="37" spans="1:1">
      <c r="A37" s="9"/>
    </row>
    <row r="38" spans="1:1">
      <c r="A38" s="9"/>
    </row>
    <row r="39" spans="1:1">
      <c r="A39" s="9"/>
    </row>
    <row r="40" spans="1:1">
      <c r="A40" s="9"/>
    </row>
    <row r="41" spans="1:1">
      <c r="A41" s="9"/>
    </row>
    <row r="42" spans="1:1">
      <c r="A42" s="9"/>
    </row>
    <row r="43" spans="1:1">
      <c r="A43" s="9"/>
    </row>
    <row r="44" spans="1:1">
      <c r="A44" s="9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0AF4C-9720-497C-902D-55B1E513D3C4}">
  <sheetPr codeName="Sheet25"/>
  <dimension ref="A1:B9"/>
  <sheetViews>
    <sheetView workbookViewId="0">
      <selection activeCell="A10" sqref="A10"/>
    </sheetView>
  </sheetViews>
  <sheetFormatPr defaultRowHeight="13.2"/>
  <sheetData>
    <row r="1" spans="1:2">
      <c r="A1" t="s">
        <v>2443</v>
      </c>
      <c r="B1">
        <v>1</v>
      </c>
    </row>
    <row r="2" spans="1:2">
      <c r="A2" t="s">
        <v>2429</v>
      </c>
      <c r="B2">
        <v>2</v>
      </c>
    </row>
    <row r="3" spans="1:2">
      <c r="A3" t="s">
        <v>2430</v>
      </c>
      <c r="B3">
        <v>3</v>
      </c>
    </row>
    <row r="4" spans="1:2">
      <c r="A4" t="s">
        <v>2411</v>
      </c>
      <c r="B4">
        <v>4</v>
      </c>
    </row>
    <row r="5" spans="1:2">
      <c r="A5" t="s">
        <v>2412</v>
      </c>
      <c r="B5">
        <v>5</v>
      </c>
    </row>
    <row r="6" spans="1:2">
      <c r="A6" t="s">
        <v>2432</v>
      </c>
      <c r="B6">
        <v>6</v>
      </c>
    </row>
    <row r="7" spans="1:2">
      <c r="A7" t="s">
        <v>2435</v>
      </c>
      <c r="B7">
        <v>7</v>
      </c>
    </row>
    <row r="8" spans="1:2">
      <c r="A8" t="s">
        <v>2436</v>
      </c>
      <c r="B8">
        <v>8</v>
      </c>
    </row>
    <row r="9" spans="1:2">
      <c r="A9" t="s">
        <v>2437</v>
      </c>
      <c r="B9">
        <v>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FF90902-D106-49E2-94C2-42D748F7AC4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68</vt:i4>
      </vt:variant>
      <vt:variant>
        <vt:lpstr>Named Ranges</vt:lpstr>
      </vt:variant>
      <vt:variant>
        <vt:i4>60</vt:i4>
      </vt:variant>
    </vt:vector>
  </HeadingPairs>
  <TitlesOfParts>
    <vt:vector size="128" baseType="lpstr">
      <vt:lpstr>Schedule</vt:lpstr>
      <vt:lpstr>Standings</vt:lpstr>
      <vt:lpstr>Teams</vt:lpstr>
      <vt:lpstr>Leaderboards</vt:lpstr>
      <vt:lpstr>Players</vt:lpstr>
      <vt:lpstr>Sheet25</vt:lpstr>
      <vt:lpstr>GameLog</vt:lpstr>
      <vt:lpstr>BAL B</vt:lpstr>
      <vt:lpstr>BAL F</vt:lpstr>
      <vt:lpstr>BAL P</vt:lpstr>
      <vt:lpstr>BOS B</vt:lpstr>
      <vt:lpstr>BOS F</vt:lpstr>
      <vt:lpstr>BOS P</vt:lpstr>
      <vt:lpstr>CHW B</vt:lpstr>
      <vt:lpstr>CHW F</vt:lpstr>
      <vt:lpstr>CHW P</vt:lpstr>
      <vt:lpstr>DET B</vt:lpstr>
      <vt:lpstr>DET F</vt:lpstr>
      <vt:lpstr>DET P</vt:lpstr>
      <vt:lpstr>KC B</vt:lpstr>
      <vt:lpstr>KC F</vt:lpstr>
      <vt:lpstr>KC P</vt:lpstr>
      <vt:lpstr>NYY B</vt:lpstr>
      <vt:lpstr>NYY F</vt:lpstr>
      <vt:lpstr>NYY P</vt:lpstr>
      <vt:lpstr>OAK B</vt:lpstr>
      <vt:lpstr>OAK F</vt:lpstr>
      <vt:lpstr>OAK P</vt:lpstr>
      <vt:lpstr>SEA B</vt:lpstr>
      <vt:lpstr>SEA F</vt:lpstr>
      <vt:lpstr>SEA P</vt:lpstr>
      <vt:lpstr>TB B</vt:lpstr>
      <vt:lpstr>TB F</vt:lpstr>
      <vt:lpstr>TB P</vt:lpstr>
      <vt:lpstr>TEX B</vt:lpstr>
      <vt:lpstr>TEX F</vt:lpstr>
      <vt:lpstr>TEX P</vt:lpstr>
      <vt:lpstr>ARI B</vt:lpstr>
      <vt:lpstr>ARI F</vt:lpstr>
      <vt:lpstr>ARI P</vt:lpstr>
      <vt:lpstr>CIN B</vt:lpstr>
      <vt:lpstr>CIN F</vt:lpstr>
      <vt:lpstr>CIN P</vt:lpstr>
      <vt:lpstr>COL B</vt:lpstr>
      <vt:lpstr>COL F</vt:lpstr>
      <vt:lpstr>COL P</vt:lpstr>
      <vt:lpstr>MIL B</vt:lpstr>
      <vt:lpstr>MIL F</vt:lpstr>
      <vt:lpstr>MIL P</vt:lpstr>
      <vt:lpstr>MON B</vt:lpstr>
      <vt:lpstr>MON F</vt:lpstr>
      <vt:lpstr>MON P</vt:lpstr>
      <vt:lpstr>LA B</vt:lpstr>
      <vt:lpstr>LA F</vt:lpstr>
      <vt:lpstr>LA P</vt:lpstr>
      <vt:lpstr>PIT B</vt:lpstr>
      <vt:lpstr>PIT F</vt:lpstr>
      <vt:lpstr>PIT P</vt:lpstr>
      <vt:lpstr>STL B</vt:lpstr>
      <vt:lpstr>STL F</vt:lpstr>
      <vt:lpstr>STL P</vt:lpstr>
      <vt:lpstr>SD B</vt:lpstr>
      <vt:lpstr>SD F</vt:lpstr>
      <vt:lpstr>SD P</vt:lpstr>
      <vt:lpstr>SF B</vt:lpstr>
      <vt:lpstr>SF F</vt:lpstr>
      <vt:lpstr>SF P</vt:lpstr>
      <vt:lpstr>Positions</vt:lpstr>
      <vt:lpstr>ARI_B</vt:lpstr>
      <vt:lpstr>ARI_F</vt:lpstr>
      <vt:lpstr>ARI_P</vt:lpstr>
      <vt:lpstr>BAL_B</vt:lpstr>
      <vt:lpstr>BAL_F</vt:lpstr>
      <vt:lpstr>BAL_P</vt:lpstr>
      <vt:lpstr>BOS_B</vt:lpstr>
      <vt:lpstr>BOS_F</vt:lpstr>
      <vt:lpstr>BOS_P</vt:lpstr>
      <vt:lpstr>CHW_B</vt:lpstr>
      <vt:lpstr>CHW_F</vt:lpstr>
      <vt:lpstr>CHW_P</vt:lpstr>
      <vt:lpstr>CIN_B</vt:lpstr>
      <vt:lpstr>CIN_F</vt:lpstr>
      <vt:lpstr>CIN_P</vt:lpstr>
      <vt:lpstr>COL_B</vt:lpstr>
      <vt:lpstr>COL_F</vt:lpstr>
      <vt:lpstr>COL_P</vt:lpstr>
      <vt:lpstr>DET_B</vt:lpstr>
      <vt:lpstr>DET_F</vt:lpstr>
      <vt:lpstr>DET_P</vt:lpstr>
      <vt:lpstr>KC_B</vt:lpstr>
      <vt:lpstr>KC_F</vt:lpstr>
      <vt:lpstr>KC_P</vt:lpstr>
      <vt:lpstr>LA_B</vt:lpstr>
      <vt:lpstr>LA_F</vt:lpstr>
      <vt:lpstr>LA_P</vt:lpstr>
      <vt:lpstr>MIL_B</vt:lpstr>
      <vt:lpstr>MIL_F</vt:lpstr>
      <vt:lpstr>MIL_P</vt:lpstr>
      <vt:lpstr>MON_B</vt:lpstr>
      <vt:lpstr>MON_F</vt:lpstr>
      <vt:lpstr>MON_P</vt:lpstr>
      <vt:lpstr>NYY_B</vt:lpstr>
      <vt:lpstr>NYY_F</vt:lpstr>
      <vt:lpstr>NYY_P</vt:lpstr>
      <vt:lpstr>OAK_B</vt:lpstr>
      <vt:lpstr>OAK_F</vt:lpstr>
      <vt:lpstr>OAK_P</vt:lpstr>
      <vt:lpstr>PIT_B</vt:lpstr>
      <vt:lpstr>PIT_F</vt:lpstr>
      <vt:lpstr>PIT_P</vt:lpstr>
      <vt:lpstr>SD_B</vt:lpstr>
      <vt:lpstr>SD_F</vt:lpstr>
      <vt:lpstr>SD_P</vt:lpstr>
      <vt:lpstr>SEA_B</vt:lpstr>
      <vt:lpstr>SEA_F</vt:lpstr>
      <vt:lpstr>SEA_P</vt:lpstr>
      <vt:lpstr>SF_B</vt:lpstr>
      <vt:lpstr>SF_F</vt:lpstr>
      <vt:lpstr>SF_P</vt:lpstr>
      <vt:lpstr>STL_B</vt:lpstr>
      <vt:lpstr>STL_F</vt:lpstr>
      <vt:lpstr>STL_P</vt:lpstr>
      <vt:lpstr>TB_B</vt:lpstr>
      <vt:lpstr>TB_F</vt:lpstr>
      <vt:lpstr>TB_P</vt:lpstr>
      <vt:lpstr>TEX_B</vt:lpstr>
      <vt:lpstr>TEX_F</vt:lpstr>
      <vt:lpstr>TEX_P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Garcia</dc:creator>
  <cp:lastModifiedBy>John Garcia</cp:lastModifiedBy>
  <dcterms:created xsi:type="dcterms:W3CDTF">2025-04-21T02:17:22Z</dcterms:created>
  <dcterms:modified xsi:type="dcterms:W3CDTF">2025-05-08T17:16:43Z</dcterms:modified>
</cp:coreProperties>
</file>